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-15" windowWidth="15480" windowHeight="11040" tabRatio="909" activeTab="3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61" r:id="rId11"/>
    <sheet name="Table III A" sheetId="6" r:id="rId12"/>
    <sheet name="Table IIIB" sheetId="50" r:id="rId13"/>
    <sheet name="Table IV" sheetId="7" r:id="rId14"/>
    <sheet name="Table V" sheetId="8" r:id="rId15"/>
    <sheet name="Table VI" sheetId="9" r:id="rId16"/>
    <sheet name="Table VII" sheetId="10" r:id="rId17"/>
    <sheet name="Table VIII" sheetId="11" r:id="rId18"/>
    <sheet name="Table IX" sheetId="12" r:id="rId19"/>
    <sheet name="Table X" sheetId="13" r:id="rId20"/>
    <sheet name="TableXIA" sheetId="37" r:id="rId21"/>
    <sheet name="TableXIB" sheetId="38" r:id="rId22"/>
    <sheet name="TableXIC" sheetId="39" r:id="rId23"/>
    <sheet name="TableXII" sheetId="40" r:id="rId24"/>
    <sheet name="TableXIII" sheetId="41" r:id="rId25"/>
    <sheet name="Table XIVA" sheetId="57" r:id="rId26"/>
    <sheet name="Table XIVB" sheetId="21" r:id="rId27"/>
    <sheet name="TableXV" sheetId="42" r:id="rId28"/>
    <sheet name="Table XVI" sheetId="53" r:id="rId29"/>
    <sheet name="TableXVII" sheetId="43" r:id="rId30"/>
    <sheet name="TableXVIII" sheetId="44" r:id="rId31"/>
    <sheet name="Table XIX" sheetId="27" r:id="rId32"/>
    <sheet name="Table XX" sheetId="28" r:id="rId33"/>
    <sheet name="TableXXI" sheetId="45" r:id="rId34"/>
    <sheet name="TableXXII" sheetId="46" r:id="rId35"/>
    <sheet name="TableXXIII" sheetId="47" r:id="rId36"/>
    <sheet name="Table XXIV" sheetId="32" r:id="rId37"/>
    <sheet name="Table XXV" sheetId="33" r:id="rId38"/>
    <sheet name="Table XXVI" sheetId="58" r:id="rId39"/>
    <sheet name="Table XXVII" sheetId="59" r:id="rId40"/>
    <sheet name="Table XXVIII" sheetId="65" r:id="rId41"/>
    <sheet name="XXIX" sheetId="64" r:id="rId42"/>
    <sheet name="XXX" sheetId="62" r:id="rId43"/>
    <sheet name="Appendix- Weights &amp; Measures" sheetId="52" r:id="rId44"/>
  </sheets>
  <definedNames>
    <definedName name="_xlnm._FilterDatabase" localSheetId="2" hidden="1">'Table IA'!$A$8:$BU$8</definedName>
    <definedName name="_xlnm._FilterDatabase" localSheetId="3" hidden="1">'Table IB'!$C$1:$C$58</definedName>
  </definedNames>
  <calcPr calcId="124519"/>
  <fileRecoveryPr autoRecover="0"/>
</workbook>
</file>

<file path=xl/calcChain.xml><?xml version="1.0" encoding="utf-8"?>
<calcChain xmlns="http://schemas.openxmlformats.org/spreadsheetml/2006/main">
  <c r="I120" i="65"/>
  <c r="H120"/>
  <c r="G120"/>
  <c r="F120"/>
  <c r="E120"/>
  <c r="D120"/>
  <c r="C120"/>
  <c r="I91"/>
  <c r="H91"/>
  <c r="G91"/>
  <c r="F91"/>
  <c r="E91"/>
  <c r="D91"/>
  <c r="C91"/>
  <c r="H62"/>
  <c r="G62"/>
  <c r="F62"/>
  <c r="E62"/>
  <c r="D62"/>
  <c r="C62"/>
  <c r="I33"/>
  <c r="H33"/>
  <c r="G33"/>
  <c r="F33"/>
  <c r="E33"/>
  <c r="D33"/>
  <c r="C33"/>
  <c r="I4"/>
  <c r="H4"/>
  <c r="G4"/>
  <c r="F4"/>
  <c r="E4"/>
  <c r="D4"/>
  <c r="C4"/>
  <c r="T103" i="39" l="1"/>
  <c r="R38" i="57" l="1"/>
  <c r="I32"/>
  <c r="BK18"/>
  <c r="I16"/>
  <c r="AS7"/>
  <c r="I106" i="50" l="1"/>
  <c r="E106"/>
  <c r="I105"/>
  <c r="E105"/>
  <c r="I104"/>
  <c r="E104"/>
  <c r="I103"/>
  <c r="E103"/>
  <c r="EJ45" i="40"/>
  <c r="EJ46" s="1"/>
  <c r="EJ47" s="1"/>
  <c r="EJ48" s="1"/>
  <c r="EJ49" s="1"/>
  <c r="EJ50" s="1"/>
  <c r="EJ51" s="1"/>
  <c r="EJ52" s="1"/>
  <c r="EJ53" s="1"/>
  <c r="EJ54" s="1"/>
  <c r="EJ55" s="1"/>
  <c r="EJ56" s="1"/>
  <c r="EJ57" s="1"/>
  <c r="EJ58" s="1"/>
  <c r="EJ59" s="1"/>
  <c r="EJ60" s="1"/>
  <c r="EJ61" s="1"/>
  <c r="EJ62" s="1"/>
  <c r="EJ63" s="1"/>
  <c r="EJ64" s="1"/>
  <c r="EJ65" s="1"/>
  <c r="EJ66" s="1"/>
  <c r="ED83"/>
  <c r="ED84" s="1"/>
  <c r="ED85" s="1"/>
  <c r="ED86" s="1"/>
  <c r="ED87" s="1"/>
  <c r="ED88" s="1"/>
  <c r="ED89" s="1"/>
  <c r="ED90" s="1"/>
  <c r="ED91" s="1"/>
  <c r="ED92" s="1"/>
  <c r="ED93" s="1"/>
  <c r="ED94" s="1"/>
  <c r="ED95" s="1"/>
  <c r="ED96" s="1"/>
  <c r="ED97" s="1"/>
  <c r="ED98" s="1"/>
  <c r="ED99" s="1"/>
  <c r="ED100" s="1"/>
  <c r="S79" i="39"/>
  <c r="K79"/>
  <c r="I79"/>
  <c r="H79"/>
  <c r="F79"/>
  <c r="E79"/>
  <c r="D79"/>
  <c r="C79"/>
  <c r="B79"/>
  <c r="W78"/>
  <c r="V78"/>
  <c r="V79" s="1"/>
  <c r="U78"/>
  <c r="L78"/>
  <c r="J78"/>
  <c r="G78"/>
  <c r="S77"/>
  <c r="K77"/>
  <c r="I77"/>
  <c r="H77"/>
  <c r="F77"/>
  <c r="E77"/>
  <c r="D77"/>
  <c r="C77"/>
  <c r="B77"/>
  <c r="W76"/>
  <c r="V76"/>
  <c r="V77" s="1"/>
  <c r="U76"/>
  <c r="L76"/>
  <c r="J76"/>
  <c r="G76"/>
  <c r="V75"/>
  <c r="S75"/>
  <c r="K75"/>
  <c r="I75"/>
  <c r="H75"/>
  <c r="F75"/>
  <c r="E75"/>
  <c r="D75"/>
  <c r="C75"/>
  <c r="B75"/>
  <c r="L74"/>
  <c r="J74"/>
  <c r="G74"/>
  <c r="U118" i="38"/>
  <c r="S118"/>
  <c r="R119" s="1"/>
  <c r="Q118"/>
  <c r="Q119" s="1"/>
  <c r="L117"/>
  <c r="K117"/>
  <c r="B117"/>
  <c r="U116"/>
  <c r="S116"/>
  <c r="O117" s="1"/>
  <c r="Q116"/>
  <c r="Q117" s="1"/>
  <c r="Q114"/>
  <c r="S114" s="1"/>
  <c r="Q121" i="37"/>
  <c r="S121" s="1"/>
  <c r="Q119"/>
  <c r="S119" s="1"/>
  <c r="EI45" i="40" l="1"/>
  <c r="EI46" s="1"/>
  <c r="EI47" s="1"/>
  <c r="EI48" s="1"/>
  <c r="EI49" s="1"/>
  <c r="EI50" s="1"/>
  <c r="EI51" s="1"/>
  <c r="EI52" s="1"/>
  <c r="EI53" s="1"/>
  <c r="EI54" s="1"/>
  <c r="EI55" s="1"/>
  <c r="EI56" s="1"/>
  <c r="EI57" s="1"/>
  <c r="EI58" s="1"/>
  <c r="EI59" s="1"/>
  <c r="EI60" s="1"/>
  <c r="EI61" s="1"/>
  <c r="EI62" s="1"/>
  <c r="EO4"/>
  <c r="ED101"/>
  <c r="ED102"/>
  <c r="ED103" s="1"/>
  <c r="L115" i="38"/>
  <c r="K115"/>
  <c r="R115"/>
  <c r="U114"/>
  <c r="B115"/>
  <c r="C115"/>
  <c r="S115"/>
  <c r="I115"/>
  <c r="J115"/>
  <c r="J117"/>
  <c r="S117"/>
  <c r="Q115"/>
  <c r="D117"/>
  <c r="N117"/>
  <c r="I117"/>
  <c r="F117"/>
  <c r="R117"/>
  <c r="E117"/>
  <c r="C117"/>
  <c r="M117"/>
  <c r="I119"/>
  <c r="H119"/>
  <c r="P119"/>
  <c r="G119"/>
  <c r="O119"/>
  <c r="H115"/>
  <c r="P115"/>
  <c r="F119"/>
  <c r="N119"/>
  <c r="G115"/>
  <c r="O115"/>
  <c r="E119"/>
  <c r="M119"/>
  <c r="F115"/>
  <c r="N115"/>
  <c r="D119"/>
  <c r="L119"/>
  <c r="E115"/>
  <c r="M115"/>
  <c r="H117"/>
  <c r="P117"/>
  <c r="C119"/>
  <c r="K119"/>
  <c r="S119"/>
  <c r="D115"/>
  <c r="G117"/>
  <c r="B119"/>
  <c r="J119"/>
  <c r="M122" i="37"/>
  <c r="E122"/>
  <c r="O122"/>
  <c r="C122"/>
  <c r="N122"/>
  <c r="F122"/>
  <c r="G122"/>
  <c r="H122"/>
  <c r="I122"/>
  <c r="U121"/>
  <c r="R122"/>
  <c r="J122"/>
  <c r="B122"/>
  <c r="K122"/>
  <c r="D122"/>
  <c r="P122"/>
  <c r="S122"/>
  <c r="L122"/>
  <c r="Q122"/>
  <c r="P120"/>
  <c r="H120"/>
  <c r="I120"/>
  <c r="U119"/>
  <c r="R120"/>
  <c r="J120"/>
  <c r="B120"/>
  <c r="S120"/>
  <c r="K120"/>
  <c r="C120"/>
  <c r="L120"/>
  <c r="D120"/>
  <c r="M120"/>
  <c r="E120"/>
  <c r="N120"/>
  <c r="F120"/>
  <c r="O120"/>
  <c r="G120"/>
  <c r="Q120"/>
  <c r="EI63" i="40" l="1"/>
  <c r="EI64" s="1"/>
  <c r="EI65" s="1"/>
  <c r="EI66" s="1"/>
  <c r="EN4"/>
  <c r="EO6"/>
  <c r="EO9" s="1"/>
  <c r="EO10" s="1"/>
  <c r="EO11" s="1"/>
  <c r="EO12" s="1"/>
  <c r="EO13" s="1"/>
  <c r="EO14" s="1"/>
  <c r="EO15" s="1"/>
  <c r="EO16" s="1"/>
  <c r="EO17" s="1"/>
  <c r="EO18" s="1"/>
  <c r="EO19" s="1"/>
  <c r="EO20" s="1"/>
  <c r="EO5"/>
  <c r="EO7"/>
  <c r="EO8" s="1"/>
  <c r="DZ107"/>
  <c r="DZ108" s="1"/>
  <c r="DZ109" s="1"/>
  <c r="DZ110" s="1"/>
  <c r="DY106"/>
  <c r="DY107" s="1"/>
  <c r="DY108" s="1"/>
  <c r="DY109" s="1"/>
  <c r="DY110" s="1"/>
  <c r="DZ87"/>
  <c r="DZ88" s="1"/>
  <c r="DZ89" s="1"/>
  <c r="DZ90" s="1"/>
  <c r="DY86"/>
  <c r="DY87" s="1"/>
  <c r="DY88" s="1"/>
  <c r="DY89" s="1"/>
  <c r="DY90" s="1"/>
  <c r="DZ103"/>
  <c r="DZ67"/>
  <c r="DZ68" s="1"/>
  <c r="DZ69" s="1"/>
  <c r="DZ70" s="1"/>
  <c r="DZ71" s="1"/>
  <c r="DZ72" s="1"/>
  <c r="DZ73" s="1"/>
  <c r="DZ74" s="1"/>
  <c r="DZ75" s="1"/>
  <c r="DZ76" s="1"/>
  <c r="DZ77" s="1"/>
  <c r="DZ78" s="1"/>
  <c r="DZ79" s="1"/>
  <c r="DZ80" s="1"/>
  <c r="DZ81" s="1"/>
  <c r="DZ83"/>
  <c r="DY65"/>
  <c r="DY66" s="1"/>
  <c r="DY67" s="1"/>
  <c r="DZ63"/>
  <c r="DZ61"/>
  <c r="DZ46"/>
  <c r="DZ47" s="1"/>
  <c r="DZ48" s="1"/>
  <c r="DZ49" s="1"/>
  <c r="DZ50" s="1"/>
  <c r="DZ51" s="1"/>
  <c r="DZ52" s="1"/>
  <c r="DZ62"/>
  <c r="DY44"/>
  <c r="DY45" s="1"/>
  <c r="DY46" s="1"/>
  <c r="DY47" s="1"/>
  <c r="DY48" s="1"/>
  <c r="DY49" s="1"/>
  <c r="DZ43"/>
  <c r="DZ41"/>
  <c r="DZ26"/>
  <c r="DZ27" s="1"/>
  <c r="DZ28" s="1"/>
  <c r="DZ29" s="1"/>
  <c r="DZ30" s="1"/>
  <c r="DZ31" s="1"/>
  <c r="DZ32" s="1"/>
  <c r="DZ33" s="1"/>
  <c r="DZ34" s="1"/>
  <c r="DZ35" s="1"/>
  <c r="DZ36" s="1"/>
  <c r="DZ37" s="1"/>
  <c r="DZ38" s="1"/>
  <c r="DZ39" s="1"/>
  <c r="DZ40" s="1"/>
  <c r="DZ42"/>
  <c r="DZ6"/>
  <c r="DZ7" s="1"/>
  <c r="DZ8" s="1"/>
  <c r="DZ9" s="1"/>
  <c r="DZ10" s="1"/>
  <c r="DZ11" s="1"/>
  <c r="DZ12" s="1"/>
  <c r="DZ13" s="1"/>
  <c r="DZ14" s="1"/>
  <c r="DZ15" s="1"/>
  <c r="DZ16" s="1"/>
  <c r="DZ17" s="1"/>
  <c r="DZ18" s="1"/>
  <c r="DZ19" s="1"/>
  <c r="DZ20" s="1"/>
  <c r="DZ21"/>
  <c r="DZ22"/>
  <c r="DZ23"/>
  <c r="DU65"/>
  <c r="DU66" s="1"/>
  <c r="DU67" s="1"/>
  <c r="DU68" s="1"/>
  <c r="DU69" s="1"/>
  <c r="DU70" s="1"/>
  <c r="DU71" s="1"/>
  <c r="DU72" s="1"/>
  <c r="DU73" s="1"/>
  <c r="DU74" s="1"/>
  <c r="DU75" s="1"/>
  <c r="DU76" s="1"/>
  <c r="DU77" s="1"/>
  <c r="DU78" s="1"/>
  <c r="DU79" s="1"/>
  <c r="DT63"/>
  <c r="DT64" s="1"/>
  <c r="DT65" s="1"/>
  <c r="DT66" s="1"/>
  <c r="DT67" s="1"/>
  <c r="DT68" s="1"/>
  <c r="DT69" s="1"/>
  <c r="DT70" s="1"/>
  <c r="DT71" s="1"/>
  <c r="DT72" s="1"/>
  <c r="DT73" s="1"/>
  <c r="DT74" s="1"/>
  <c r="DT75" s="1"/>
  <c r="DU43"/>
  <c r="DU44" s="1"/>
  <c r="DU45" s="1"/>
  <c r="DU46" s="1"/>
  <c r="DU47" s="1"/>
  <c r="DU48" s="1"/>
  <c r="DU49" s="1"/>
  <c r="DU50" s="1"/>
  <c r="DU51" s="1"/>
  <c r="DU52" s="1"/>
  <c r="DU53" s="1"/>
  <c r="DU54" s="1"/>
  <c r="DU55" s="1"/>
  <c r="DT41"/>
  <c r="DT42" s="1"/>
  <c r="DT43" s="1"/>
  <c r="DT44" s="1"/>
  <c r="DT45" s="1"/>
  <c r="DT46" s="1"/>
  <c r="DT47" s="1"/>
  <c r="DT48" s="1"/>
  <c r="DT49" s="1"/>
  <c r="DT50" s="1"/>
  <c r="DT51" s="1"/>
  <c r="DT52" s="1"/>
  <c r="DT53" s="1"/>
  <c r="DT54" s="1"/>
  <c r="DP66"/>
  <c r="DP67" s="1"/>
  <c r="DP68" s="1"/>
  <c r="DP69" s="1"/>
  <c r="DP70" s="1"/>
  <c r="DP71" s="1"/>
  <c r="DP72" s="1"/>
  <c r="DP73" s="1"/>
  <c r="DP74" s="1"/>
  <c r="DP75" s="1"/>
  <c r="DP76" s="1"/>
  <c r="DP77" s="1"/>
  <c r="DP78" s="1"/>
  <c r="DP79" s="1"/>
  <c r="DP80" s="1"/>
  <c r="DP81" s="1"/>
  <c r="DP64"/>
  <c r="DO64"/>
  <c r="DO65" s="1"/>
  <c r="DO66" s="1"/>
  <c r="DO67" s="1"/>
  <c r="DO68" s="1"/>
  <c r="DO69" s="1"/>
  <c r="DO70" s="1"/>
  <c r="DO71" s="1"/>
  <c r="DO72" s="1"/>
  <c r="DO73" s="1"/>
  <c r="DO74" s="1"/>
  <c r="DO75" s="1"/>
  <c r="DO76" s="1"/>
  <c r="DO77" s="1"/>
  <c r="DO78" s="1"/>
  <c r="DP46"/>
  <c r="DP47" s="1"/>
  <c r="DP48" s="1"/>
  <c r="DP49" s="1"/>
  <c r="DP50" s="1"/>
  <c r="DP51" s="1"/>
  <c r="DP52" s="1"/>
  <c r="DP53" s="1"/>
  <c r="DP54" s="1"/>
  <c r="DP55" s="1"/>
  <c r="DP56" s="1"/>
  <c r="DP57" s="1"/>
  <c r="DP58" s="1"/>
  <c r="DP59" s="1"/>
  <c r="DP60" s="1"/>
  <c r="DP61" s="1"/>
  <c r="DO44"/>
  <c r="DO63" s="1"/>
  <c r="DP26"/>
  <c r="DP27" s="1"/>
  <c r="DP28" s="1"/>
  <c r="DP29" s="1"/>
  <c r="DP30" s="1"/>
  <c r="DP31" s="1"/>
  <c r="DP32" s="1"/>
  <c r="DP33" s="1"/>
  <c r="DP34" s="1"/>
  <c r="DP35" s="1"/>
  <c r="DP36" s="1"/>
  <c r="DP37" s="1"/>
  <c r="DP38" s="1"/>
  <c r="DP39" s="1"/>
  <c r="DP40" s="1"/>
  <c r="DP41" s="1"/>
  <c r="DP42" s="1"/>
  <c r="DP43" s="1"/>
  <c r="DP6"/>
  <c r="DP7" s="1"/>
  <c r="DP8" s="1"/>
  <c r="DP9" s="1"/>
  <c r="DP10" s="1"/>
  <c r="DP11" s="1"/>
  <c r="DP12" s="1"/>
  <c r="DP13" s="1"/>
  <c r="DP14" s="1"/>
  <c r="DP15" s="1"/>
  <c r="DP16" s="1"/>
  <c r="DP17" s="1"/>
  <c r="DP18" s="1"/>
  <c r="DP19" s="1"/>
  <c r="DP20" s="1"/>
  <c r="DP21" s="1"/>
  <c r="DP22" s="1"/>
  <c r="DP23" s="1"/>
  <c r="DK64"/>
  <c r="DK65" s="1"/>
  <c r="DK66" s="1"/>
  <c r="DK67" s="1"/>
  <c r="DK68" s="1"/>
  <c r="DK69" s="1"/>
  <c r="DK70" s="1"/>
  <c r="DK71" s="1"/>
  <c r="DK72" s="1"/>
  <c r="DK73" s="1"/>
  <c r="DK74" s="1"/>
  <c r="DK75" s="1"/>
  <c r="DK76" s="1"/>
  <c r="DK77" s="1"/>
  <c r="DK78" s="1"/>
  <c r="DK79" s="1"/>
  <c r="DK80" s="1"/>
  <c r="DJ63"/>
  <c r="DJ64" s="1"/>
  <c r="DJ65" s="1"/>
  <c r="DJ66" s="1"/>
  <c r="DJ67" s="1"/>
  <c r="DJ68" s="1"/>
  <c r="DJ69" s="1"/>
  <c r="DJ70" s="1"/>
  <c r="DJ71" s="1"/>
  <c r="DJ72" s="1"/>
  <c r="DJ73" s="1"/>
  <c r="DJ74" s="1"/>
  <c r="DK42"/>
  <c r="DK43" s="1"/>
  <c r="DK44" s="1"/>
  <c r="DK45" s="1"/>
  <c r="DK46" s="1"/>
  <c r="DK47" s="1"/>
  <c r="DK48" s="1"/>
  <c r="DK49" s="1"/>
  <c r="DK50" s="1"/>
  <c r="DK51" s="1"/>
  <c r="DK52" s="1"/>
  <c r="DK53" s="1"/>
  <c r="DK54" s="1"/>
  <c r="DK55" s="1"/>
  <c r="DK56" s="1"/>
  <c r="DK57" s="1"/>
  <c r="DK58" s="1"/>
  <c r="DK59" s="1"/>
  <c r="DK60" s="1"/>
  <c r="DK61" s="1"/>
  <c r="DK62" s="1"/>
  <c r="DJ41"/>
  <c r="DJ42" s="1"/>
  <c r="DJ43" s="1"/>
  <c r="DJ44" s="1"/>
  <c r="DJ45" s="1"/>
  <c r="DJ46" s="1"/>
  <c r="DJ47" s="1"/>
  <c r="DJ48" s="1"/>
  <c r="DJ49" s="1"/>
  <c r="DJ50" s="1"/>
  <c r="DJ51" s="1"/>
  <c r="DJ52" s="1"/>
  <c r="DJ53" s="1"/>
  <c r="DK27"/>
  <c r="DK28" s="1"/>
  <c r="DK29" s="1"/>
  <c r="DK30" s="1"/>
  <c r="DK31" s="1"/>
  <c r="DK32" s="1"/>
  <c r="DK33" s="1"/>
  <c r="DK34" s="1"/>
  <c r="DK35" s="1"/>
  <c r="DK36" s="1"/>
  <c r="DK37" s="1"/>
  <c r="DK38" s="1"/>
  <c r="DK39" s="1"/>
  <c r="DK40" s="1"/>
  <c r="D73" i="3"/>
  <c r="J72"/>
  <c r="G72"/>
  <c r="D72"/>
  <c r="J71"/>
  <c r="G71"/>
  <c r="D71"/>
  <c r="J70"/>
  <c r="G70"/>
  <c r="D70"/>
  <c r="J69"/>
  <c r="G69"/>
  <c r="D69"/>
  <c r="J68"/>
  <c r="G68"/>
  <c r="D68"/>
  <c r="H67"/>
  <c r="J67" s="1"/>
  <c r="G67"/>
  <c r="D67"/>
  <c r="L51" i="39"/>
  <c r="J51"/>
  <c r="G51"/>
  <c r="B52"/>
  <c r="C52"/>
  <c r="D52"/>
  <c r="E52"/>
  <c r="F52"/>
  <c r="H52"/>
  <c r="I52"/>
  <c r="K52"/>
  <c r="S52"/>
  <c r="V52"/>
  <c r="S96" i="37"/>
  <c r="R96"/>
  <c r="Q96"/>
  <c r="P96"/>
  <c r="O96"/>
  <c r="N96"/>
  <c r="M96"/>
  <c r="L96"/>
  <c r="K96"/>
  <c r="J96"/>
  <c r="I96"/>
  <c r="H96"/>
  <c r="G96"/>
  <c r="F96"/>
  <c r="E96"/>
  <c r="D96"/>
  <c r="C96"/>
  <c r="B96"/>
  <c r="S93" i="38"/>
  <c r="R93"/>
  <c r="Q93"/>
  <c r="P93"/>
  <c r="O93"/>
  <c r="N93"/>
  <c r="M93"/>
  <c r="L93"/>
  <c r="K93"/>
  <c r="J93"/>
  <c r="I93"/>
  <c r="H93"/>
  <c r="G93"/>
  <c r="F93"/>
  <c r="E93"/>
  <c r="D93"/>
  <c r="C93"/>
  <c r="B93"/>
  <c r="U57" i="6"/>
  <c r="U58"/>
  <c r="K27" i="33"/>
  <c r="K28"/>
  <c r="K29"/>
  <c r="K30"/>
  <c r="K31"/>
  <c r="K32"/>
  <c r="K33"/>
  <c r="K34"/>
  <c r="K35"/>
  <c r="K36"/>
  <c r="K37"/>
  <c r="K38"/>
  <c r="K42"/>
  <c r="L6" i="32"/>
  <c r="M6"/>
  <c r="N6"/>
  <c r="L7"/>
  <c r="M7"/>
  <c r="N7"/>
  <c r="L8"/>
  <c r="M8"/>
  <c r="N8"/>
  <c r="L9"/>
  <c r="M9"/>
  <c r="N9"/>
  <c r="L10"/>
  <c r="M10"/>
  <c r="N10"/>
  <c r="L11"/>
  <c r="M11"/>
  <c r="N11"/>
  <c r="L12"/>
  <c r="M12"/>
  <c r="N12"/>
  <c r="L13"/>
  <c r="M13"/>
  <c r="N13"/>
  <c r="L14"/>
  <c r="M14"/>
  <c r="N14"/>
  <c r="L15"/>
  <c r="M15"/>
  <c r="N15"/>
  <c r="L16"/>
  <c r="M16"/>
  <c r="N16"/>
  <c r="L17"/>
  <c r="M17"/>
  <c r="N17"/>
  <c r="L18"/>
  <c r="M18"/>
  <c r="N18"/>
  <c r="L19"/>
  <c r="M19"/>
  <c r="N19"/>
  <c r="L20"/>
  <c r="M20"/>
  <c r="N20"/>
  <c r="L21"/>
  <c r="M21"/>
  <c r="N21"/>
  <c r="L22"/>
  <c r="M22"/>
  <c r="N22"/>
  <c r="L23"/>
  <c r="M23"/>
  <c r="N23"/>
  <c r="L24"/>
  <c r="M24"/>
  <c r="N24"/>
  <c r="L25"/>
  <c r="M25"/>
  <c r="N25"/>
  <c r="L26"/>
  <c r="M26"/>
  <c r="N26"/>
  <c r="L27"/>
  <c r="M27"/>
  <c r="N27"/>
  <c r="T4" i="45"/>
  <c r="U4" s="1"/>
  <c r="T5"/>
  <c r="U5"/>
  <c r="T6"/>
  <c r="U6" s="1"/>
  <c r="T7"/>
  <c r="U7" s="1"/>
  <c r="U8"/>
  <c r="U9"/>
  <c r="U10"/>
  <c r="U11"/>
  <c r="U12"/>
  <c r="U13"/>
  <c r="U14"/>
  <c r="U15"/>
  <c r="U16"/>
  <c r="U17"/>
  <c r="T18"/>
  <c r="U18" s="1"/>
  <c r="U19"/>
  <c r="U20"/>
  <c r="T21"/>
  <c r="U21" s="1"/>
  <c r="U22"/>
  <c r="U24"/>
  <c r="C4" i="28"/>
  <c r="C5"/>
  <c r="C6"/>
  <c r="C7"/>
  <c r="C8"/>
  <c r="C9"/>
  <c r="C10"/>
  <c r="C11"/>
  <c r="C12"/>
  <c r="C13"/>
  <c r="C14"/>
  <c r="C15"/>
  <c r="C16"/>
  <c r="C17"/>
  <c r="C18"/>
  <c r="C19"/>
  <c r="C20"/>
  <c r="C21"/>
  <c r="Q7" i="2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U40"/>
  <c r="Q41"/>
  <c r="Q42"/>
  <c r="V42"/>
  <c r="Q43"/>
  <c r="N44"/>
  <c r="O44"/>
  <c r="P44"/>
  <c r="Q44"/>
  <c r="V44"/>
  <c r="N45"/>
  <c r="O45"/>
  <c r="P45"/>
  <c r="Q45"/>
  <c r="V45"/>
  <c r="N46"/>
  <c r="O46"/>
  <c r="P46"/>
  <c r="Q46"/>
  <c r="Q44" i="41"/>
  <c r="Q45"/>
  <c r="Q46"/>
  <c r="Q47"/>
  <c r="Q48"/>
  <c r="Q49"/>
  <c r="Q50"/>
  <c r="Q51"/>
  <c r="Q52"/>
  <c r="Q53"/>
  <c r="Q54"/>
  <c r="Q55"/>
  <c r="Q56"/>
  <c r="CP5" i="40"/>
  <c r="CP6" s="1"/>
  <c r="CP7" s="1"/>
  <c r="CP8" s="1"/>
  <c r="CP9" s="1"/>
  <c r="CP10" s="1"/>
  <c r="CP11" s="1"/>
  <c r="CP12" s="1"/>
  <c r="CP13" s="1"/>
  <c r="CP14" s="1"/>
  <c r="CP15" s="1"/>
  <c r="CP16" s="1"/>
  <c r="CQ5"/>
  <c r="CQ6" s="1"/>
  <c r="CQ7" s="1"/>
  <c r="CQ8" s="1"/>
  <c r="CQ9" s="1"/>
  <c r="CQ10" s="1"/>
  <c r="CQ11" s="1"/>
  <c r="CQ12" s="1"/>
  <c r="CQ13" s="1"/>
  <c r="CQ14" s="1"/>
  <c r="CQ15" s="1"/>
  <c r="CQ16" s="1"/>
  <c r="CU5"/>
  <c r="CU6" s="1"/>
  <c r="CU7" s="1"/>
  <c r="CU8" s="1"/>
  <c r="CU9" s="1"/>
  <c r="CU10" s="1"/>
  <c r="CU11" s="1"/>
  <c r="CU12" s="1"/>
  <c r="CU13" s="1"/>
  <c r="CU14" s="1"/>
  <c r="CU15" s="1"/>
  <c r="CU16" s="1"/>
  <c r="CU17" s="1"/>
  <c r="CU18" s="1"/>
  <c r="CU19" s="1"/>
  <c r="CU20" s="1"/>
  <c r="CU21" s="1"/>
  <c r="CU22" s="1"/>
  <c r="CU23" s="1"/>
  <c r="CU24" s="1"/>
  <c r="CU25" s="1"/>
  <c r="CV5"/>
  <c r="CV6" s="1"/>
  <c r="CV7" s="1"/>
  <c r="CV8" s="1"/>
  <c r="CV9" s="1"/>
  <c r="CV10" s="1"/>
  <c r="CV11" s="1"/>
  <c r="CV12" s="1"/>
  <c r="CV13" s="1"/>
  <c r="CV14" s="1"/>
  <c r="CV15" s="1"/>
  <c r="CV16" s="1"/>
  <c r="CV17" s="1"/>
  <c r="CV18" s="1"/>
  <c r="CV19" s="1"/>
  <c r="CV20" s="1"/>
  <c r="CV21" s="1"/>
  <c r="CV22" s="1"/>
  <c r="CV23" s="1"/>
  <c r="CV24" s="1"/>
  <c r="CV25" s="1"/>
  <c r="CZ5"/>
  <c r="CZ6" s="1"/>
  <c r="CZ7" s="1"/>
  <c r="CZ8" s="1"/>
  <c r="CZ9" s="1"/>
  <c r="CZ10" s="1"/>
  <c r="CZ11" s="1"/>
  <c r="CZ12" s="1"/>
  <c r="CZ13" s="1"/>
  <c r="CZ14" s="1"/>
  <c r="CZ15" s="1"/>
  <c r="CZ16" s="1"/>
  <c r="CZ17" s="1"/>
  <c r="CZ18" s="1"/>
  <c r="CZ19" s="1"/>
  <c r="CZ20" s="1"/>
  <c r="CZ21" s="1"/>
  <c r="CZ22" s="1"/>
  <c r="CZ23" s="1"/>
  <c r="CZ24" s="1"/>
  <c r="DA5"/>
  <c r="DA6" s="1"/>
  <c r="DA7" s="1"/>
  <c r="DA8" s="1"/>
  <c r="DA9" s="1"/>
  <c r="DA10" s="1"/>
  <c r="DA11" s="1"/>
  <c r="DA12" s="1"/>
  <c r="DA13" s="1"/>
  <c r="DA14" s="1"/>
  <c r="DA15" s="1"/>
  <c r="DA16" s="1"/>
  <c r="DA17" s="1"/>
  <c r="DA18" s="1"/>
  <c r="DA19" s="1"/>
  <c r="DA20" s="1"/>
  <c r="DA21" s="1"/>
  <c r="DA22" s="1"/>
  <c r="DA23" s="1"/>
  <c r="CP20"/>
  <c r="CP25"/>
  <c r="CP26" s="1"/>
  <c r="CP27" s="1"/>
  <c r="CP28" s="1"/>
  <c r="CP29" s="1"/>
  <c r="CP30" s="1"/>
  <c r="CP31" s="1"/>
  <c r="CP32" s="1"/>
  <c r="CP33" s="1"/>
  <c r="CP34" s="1"/>
  <c r="CP35" s="1"/>
  <c r="CP36" s="1"/>
  <c r="CP37" s="1"/>
  <c r="CP38" s="1"/>
  <c r="CP39" s="1"/>
  <c r="CP40" s="1"/>
  <c r="CQ25"/>
  <c r="CQ26" s="1"/>
  <c r="CQ27" s="1"/>
  <c r="CQ28" s="1"/>
  <c r="CQ29" s="1"/>
  <c r="CQ30" s="1"/>
  <c r="CQ31" s="1"/>
  <c r="CZ26"/>
  <c r="CZ27" s="1"/>
  <c r="CZ28" s="1"/>
  <c r="CZ29" s="1"/>
  <c r="CZ30" s="1"/>
  <c r="CZ31" s="1"/>
  <c r="CZ32" s="1"/>
  <c r="CZ33" s="1"/>
  <c r="CZ34" s="1"/>
  <c r="CZ35" s="1"/>
  <c r="CZ36" s="1"/>
  <c r="CZ37" s="1"/>
  <c r="CZ38" s="1"/>
  <c r="DA26"/>
  <c r="DA27" s="1"/>
  <c r="DA28" s="1"/>
  <c r="DA29" s="1"/>
  <c r="DA30" s="1"/>
  <c r="DA31" s="1"/>
  <c r="DA32" s="1"/>
  <c r="DA33" s="1"/>
  <c r="DA34" s="1"/>
  <c r="DA35" s="1"/>
  <c r="DA36" s="1"/>
  <c r="DA37" s="1"/>
  <c r="DA38" s="1"/>
  <c r="CU27"/>
  <c r="CU28" s="1"/>
  <c r="CU29" s="1"/>
  <c r="CU30" s="1"/>
  <c r="CU31" s="1"/>
  <c r="CU32" s="1"/>
  <c r="CU33" s="1"/>
  <c r="CU34" s="1"/>
  <c r="CU35" s="1"/>
  <c r="CU36" s="1"/>
  <c r="CU37" s="1"/>
  <c r="CU38" s="1"/>
  <c r="CU39" s="1"/>
  <c r="CU40" s="1"/>
  <c r="CU41" s="1"/>
  <c r="CU42" s="1"/>
  <c r="CU43" s="1"/>
  <c r="CU44" s="1"/>
  <c r="CV27"/>
  <c r="CV28" s="1"/>
  <c r="CV29" s="1"/>
  <c r="CV30" s="1"/>
  <c r="CV31" s="1"/>
  <c r="CV32" s="1"/>
  <c r="CV33" s="1"/>
  <c r="CV34" s="1"/>
  <c r="CV35" s="1"/>
  <c r="CV36" s="1"/>
  <c r="CV37" s="1"/>
  <c r="CV38" s="1"/>
  <c r="CV39" s="1"/>
  <c r="CV40" s="1"/>
  <c r="CV41" s="1"/>
  <c r="CV42" s="1"/>
  <c r="CV43" s="1"/>
  <c r="CV44" s="1"/>
  <c r="CZ40"/>
  <c r="CZ41" s="1"/>
  <c r="CZ42" s="1"/>
  <c r="CZ43" s="1"/>
  <c r="CZ44" s="1"/>
  <c r="CZ45" s="1"/>
  <c r="CZ46" s="1"/>
  <c r="CZ47" s="1"/>
  <c r="CZ48" s="1"/>
  <c r="CZ49" s="1"/>
  <c r="CZ50" s="1"/>
  <c r="CZ51" s="1"/>
  <c r="CZ52" s="1"/>
  <c r="DE4" s="1"/>
  <c r="DA40"/>
  <c r="DA41" s="1"/>
  <c r="DA42" s="1"/>
  <c r="DA43" s="1"/>
  <c r="DA44" s="1"/>
  <c r="DA45" s="1"/>
  <c r="DA46" s="1"/>
  <c r="DA47" s="1"/>
  <c r="DA48" s="1"/>
  <c r="DA49" s="1"/>
  <c r="DA50" s="1"/>
  <c r="DA51" s="1"/>
  <c r="DA52" s="1"/>
  <c r="DA53" s="1"/>
  <c r="CP42"/>
  <c r="CP43" s="1"/>
  <c r="CP44" s="1"/>
  <c r="CP45" s="1"/>
  <c r="CP46" s="1"/>
  <c r="CP47" s="1"/>
  <c r="CP48" s="1"/>
  <c r="CP49" s="1"/>
  <c r="CP50" s="1"/>
  <c r="CP51" s="1"/>
  <c r="CP52" s="1"/>
  <c r="CP53" s="1"/>
  <c r="CP54" s="1"/>
  <c r="CP55" s="1"/>
  <c r="CP19" s="1"/>
  <c r="CQ42"/>
  <c r="CQ43" s="1"/>
  <c r="CQ44" s="1"/>
  <c r="CQ45" s="1"/>
  <c r="CQ46" s="1"/>
  <c r="CQ47" s="1"/>
  <c r="CQ48" s="1"/>
  <c r="CQ49" s="1"/>
  <c r="CQ50" s="1"/>
  <c r="CQ51" s="1"/>
  <c r="CQ52" s="1"/>
  <c r="CQ53" s="1"/>
  <c r="CQ54" s="1"/>
  <c r="CQ18" s="1"/>
  <c r="CU46"/>
  <c r="CU47" s="1"/>
  <c r="CU48" s="1"/>
  <c r="CU49" s="1"/>
  <c r="CU50" s="1"/>
  <c r="CU51" s="1"/>
  <c r="CU52" s="1"/>
  <c r="CU53" s="1"/>
  <c r="CU54" s="1"/>
  <c r="CU55" s="1"/>
  <c r="CU56" s="1"/>
  <c r="CU57" s="1"/>
  <c r="CU58" s="1"/>
  <c r="CU59" s="1"/>
  <c r="CU60" s="1"/>
  <c r="CU61" s="1"/>
  <c r="CU62" s="1"/>
  <c r="CU63" s="1"/>
  <c r="CU64" s="1"/>
  <c r="CV46"/>
  <c r="CV47" s="1"/>
  <c r="CV48" s="1"/>
  <c r="CV49" s="1"/>
  <c r="CV50" s="1"/>
  <c r="CV51" s="1"/>
  <c r="CV52" s="1"/>
  <c r="CV53" s="1"/>
  <c r="CV54" s="1"/>
  <c r="CV55" s="1"/>
  <c r="CV56" s="1"/>
  <c r="CV57" s="1"/>
  <c r="CV58" s="1"/>
  <c r="CV59" s="1"/>
  <c r="CV60" s="1"/>
  <c r="CV61" s="1"/>
  <c r="CV62" s="1"/>
  <c r="CV63" s="1"/>
  <c r="CV64" s="1"/>
  <c r="CP57"/>
  <c r="CP58" s="1"/>
  <c r="CZ61"/>
  <c r="CZ62" s="1"/>
  <c r="CZ63" s="1"/>
  <c r="CZ64" s="1"/>
  <c r="CZ65" s="1"/>
  <c r="CZ66" s="1"/>
  <c r="CZ67" s="1"/>
  <c r="CZ68" s="1"/>
  <c r="CZ69" s="1"/>
  <c r="CZ70" s="1"/>
  <c r="CZ71" s="1"/>
  <c r="CZ72" s="1"/>
  <c r="CZ73" s="1"/>
  <c r="CZ74" s="1"/>
  <c r="CZ75" s="1"/>
  <c r="CZ76" s="1"/>
  <c r="DA61"/>
  <c r="DA62" s="1"/>
  <c r="DA63" s="1"/>
  <c r="DA64" s="1"/>
  <c r="DA65" s="1"/>
  <c r="DA66" s="1"/>
  <c r="DA67" s="1"/>
  <c r="DA68" s="1"/>
  <c r="DA69" s="1"/>
  <c r="DA70" s="1"/>
  <c r="DA71" s="1"/>
  <c r="DA72" s="1"/>
  <c r="DA73" s="1"/>
  <c r="DA74" s="1"/>
  <c r="DA75" s="1"/>
  <c r="DA76" s="1"/>
  <c r="CQ62"/>
  <c r="CQ63" s="1"/>
  <c r="CQ64" s="1"/>
  <c r="CQ65" s="1"/>
  <c r="CQ66" s="1"/>
  <c r="CQ67" s="1"/>
  <c r="CQ68" s="1"/>
  <c r="CQ69" s="1"/>
  <c r="CQ70" s="1"/>
  <c r="CQ71" s="1"/>
  <c r="CQ72" s="1"/>
  <c r="CQ73" s="1"/>
  <c r="CQ74" s="1"/>
  <c r="CQ75" s="1"/>
  <c r="CQ76" s="1"/>
  <c r="CQ77" s="1"/>
  <c r="CQ78" s="1"/>
  <c r="CU66"/>
  <c r="CU67" s="1"/>
  <c r="CU68" s="1"/>
  <c r="CU69" s="1"/>
  <c r="CU70" s="1"/>
  <c r="CU71" s="1"/>
  <c r="CU72" s="1"/>
  <c r="CU73" s="1"/>
  <c r="CU74" s="1"/>
  <c r="CU75" s="1"/>
  <c r="CU76" s="1"/>
  <c r="CU77" s="1"/>
  <c r="CU78" s="1"/>
  <c r="CU79" s="1"/>
  <c r="CU80" s="1"/>
  <c r="CU81" s="1"/>
  <c r="CU82" s="1"/>
  <c r="CU83" s="1"/>
  <c r="CU84" s="1"/>
  <c r="CU85" s="1"/>
  <c r="CU86" s="1"/>
  <c r="CV66"/>
  <c r="CV67" s="1"/>
  <c r="CV68" s="1"/>
  <c r="CV69" s="1"/>
  <c r="CV70" s="1"/>
  <c r="CV71" s="1"/>
  <c r="CV72" s="1"/>
  <c r="CV73" s="1"/>
  <c r="CV74" s="1"/>
  <c r="CV75" s="1"/>
  <c r="CV76" s="1"/>
  <c r="CV77" s="1"/>
  <c r="CV78" s="1"/>
  <c r="CV79" s="1"/>
  <c r="CV80" s="1"/>
  <c r="CV81" s="1"/>
  <c r="CV82" s="1"/>
  <c r="CV83" s="1"/>
  <c r="CV84" s="1"/>
  <c r="CV85" s="1"/>
  <c r="CP80"/>
  <c r="CQ80"/>
  <c r="CZ80"/>
  <c r="CZ81" s="1"/>
  <c r="CZ82" s="1"/>
  <c r="CZ83" s="1"/>
  <c r="CZ84" s="1"/>
  <c r="CZ85" s="1"/>
  <c r="CZ86" s="1"/>
  <c r="CZ87" s="1"/>
  <c r="CZ88" s="1"/>
  <c r="CZ89" s="1"/>
  <c r="CZ90" s="1"/>
  <c r="CZ91" s="1"/>
  <c r="CZ92" s="1"/>
  <c r="CZ93" s="1"/>
  <c r="CZ94" s="1"/>
  <c r="CZ95" s="1"/>
  <c r="CZ96" s="1"/>
  <c r="DE46" s="1"/>
  <c r="DE47" s="1"/>
  <c r="DA80"/>
  <c r="DA81" s="1"/>
  <c r="DA82" s="1"/>
  <c r="DA83" s="1"/>
  <c r="DA84" s="1"/>
  <c r="DA85" s="1"/>
  <c r="DA86" s="1"/>
  <c r="DA87" s="1"/>
  <c r="DA88" s="1"/>
  <c r="DA89" s="1"/>
  <c r="DA90" s="1"/>
  <c r="DA91" s="1"/>
  <c r="DA92" s="1"/>
  <c r="DA93" s="1"/>
  <c r="DA94" s="1"/>
  <c r="DA95" s="1"/>
  <c r="DA96" s="1"/>
  <c r="DF46" s="1"/>
  <c r="DF47" s="1"/>
  <c r="DF48" s="1"/>
  <c r="DF49" s="1"/>
  <c r="DF50" s="1"/>
  <c r="DF51" s="1"/>
  <c r="DF52" s="1"/>
  <c r="DF53" s="1"/>
  <c r="DF54" s="1"/>
  <c r="DF55" s="1"/>
  <c r="DF56" s="1"/>
  <c r="DF57" s="1"/>
  <c r="DF58" s="1"/>
  <c r="DF59" s="1"/>
  <c r="DF60" s="1"/>
  <c r="DF61" s="1"/>
  <c r="DF62" s="1"/>
  <c r="DF63" s="1"/>
  <c r="CP83"/>
  <c r="CP84" s="1"/>
  <c r="CP85" s="1"/>
  <c r="CP86" s="1"/>
  <c r="CP87" s="1"/>
  <c r="CP88" s="1"/>
  <c r="CP89" s="1"/>
  <c r="CP90" s="1"/>
  <c r="CP91" s="1"/>
  <c r="CP92" s="1"/>
  <c r="CP93" s="1"/>
  <c r="CP94" s="1"/>
  <c r="CP95" s="1"/>
  <c r="CP96" s="1"/>
  <c r="CP97" s="1"/>
  <c r="CP98" s="1"/>
  <c r="CQ83"/>
  <c r="CQ84" s="1"/>
  <c r="CQ85" s="1"/>
  <c r="CQ86" s="1"/>
  <c r="CQ87" s="1"/>
  <c r="CQ88" s="1"/>
  <c r="CQ89" s="1"/>
  <c r="CQ90" s="1"/>
  <c r="CQ91" s="1"/>
  <c r="CQ92" s="1"/>
  <c r="CQ93" s="1"/>
  <c r="CQ94" s="1"/>
  <c r="CQ95" s="1"/>
  <c r="CQ96" s="1"/>
  <c r="CQ97" s="1"/>
  <c r="CQ98" s="1"/>
  <c r="CU88"/>
  <c r="CU89" s="1"/>
  <c r="CU90" s="1"/>
  <c r="CU91" s="1"/>
  <c r="CU92" s="1"/>
  <c r="CU93" s="1"/>
  <c r="CU94" s="1"/>
  <c r="CU95" s="1"/>
  <c r="CU96" s="1"/>
  <c r="CU97" s="1"/>
  <c r="CU98" s="1"/>
  <c r="CU99" s="1"/>
  <c r="CU100" s="1"/>
  <c r="CU101" s="1"/>
  <c r="CU102" s="1"/>
  <c r="CU103" s="1"/>
  <c r="CU104" s="1"/>
  <c r="CU105" s="1"/>
  <c r="CU106" s="1"/>
  <c r="CU107" s="1"/>
  <c r="CV88"/>
  <c r="CV89" s="1"/>
  <c r="CV90" s="1"/>
  <c r="CV91" s="1"/>
  <c r="CV92" s="1"/>
  <c r="CV93" s="1"/>
  <c r="CV94" s="1"/>
  <c r="CV95" s="1"/>
  <c r="CV96" s="1"/>
  <c r="CV97" s="1"/>
  <c r="CV98" s="1"/>
  <c r="CV99" s="1"/>
  <c r="CV100" s="1"/>
  <c r="CV101" s="1"/>
  <c r="CV102" s="1"/>
  <c r="CV103" s="1"/>
  <c r="CV104" s="1"/>
  <c r="CV105" s="1"/>
  <c r="CV106" s="1"/>
  <c r="CV107" s="1"/>
  <c r="CP100"/>
  <c r="CP101" s="1"/>
  <c r="CP102" s="1"/>
  <c r="CP103" s="1"/>
  <c r="CP104" s="1"/>
  <c r="CP105" s="1"/>
  <c r="CP106" s="1"/>
  <c r="CP107" s="1"/>
  <c r="CP108" s="1"/>
  <c r="CP109" s="1"/>
  <c r="CP110" s="1"/>
  <c r="CP111" s="1"/>
  <c r="CP112" s="1"/>
  <c r="CP113" s="1"/>
  <c r="CP114" s="1"/>
  <c r="CP115" s="1"/>
  <c r="CP116" s="1"/>
  <c r="CP117" s="1"/>
  <c r="CQ100"/>
  <c r="CQ101" s="1"/>
  <c r="CQ102" s="1"/>
  <c r="CQ103" s="1"/>
  <c r="CQ104" s="1"/>
  <c r="CQ105" s="1"/>
  <c r="CQ106" s="1"/>
  <c r="CQ107" s="1"/>
  <c r="CQ108" s="1"/>
  <c r="CQ109" s="1"/>
  <c r="CQ110" s="1"/>
  <c r="CQ111" s="1"/>
  <c r="CQ112" s="1"/>
  <c r="CQ113" s="1"/>
  <c r="CQ114" s="1"/>
  <c r="CQ115" s="1"/>
  <c r="CZ100"/>
  <c r="CZ101" s="1"/>
  <c r="CZ102" s="1"/>
  <c r="CZ103" s="1"/>
  <c r="CZ104" s="1"/>
  <c r="CZ105" s="1"/>
  <c r="CZ106" s="1"/>
  <c r="CZ107" s="1"/>
  <c r="CZ108" s="1"/>
  <c r="CZ109" s="1"/>
  <c r="CZ110" s="1"/>
  <c r="CZ111" s="1"/>
  <c r="CZ112" s="1"/>
  <c r="CZ113" s="1"/>
  <c r="CZ114" s="1"/>
  <c r="CZ115" s="1"/>
  <c r="DA100"/>
  <c r="DA101" s="1"/>
  <c r="DA102" s="1"/>
  <c r="DA103" s="1"/>
  <c r="DA104" s="1"/>
  <c r="DA105" s="1"/>
  <c r="DA106" s="1"/>
  <c r="DA107" s="1"/>
  <c r="DA108" s="1"/>
  <c r="DA109" s="1"/>
  <c r="DA110" s="1"/>
  <c r="DA111" s="1"/>
  <c r="DA112" s="1"/>
  <c r="DA113" s="1"/>
  <c r="DA114" s="1"/>
  <c r="DA115" s="1"/>
  <c r="DA116" s="1"/>
  <c r="DA117" s="1"/>
  <c r="CU109"/>
  <c r="CU110" s="1"/>
  <c r="CV109"/>
  <c r="CV110" s="1"/>
  <c r="CV111" s="1"/>
  <c r="CV112" s="1"/>
  <c r="CV113" s="1"/>
  <c r="CV114" s="1"/>
  <c r="CV115" s="1"/>
  <c r="CV116" s="1"/>
  <c r="CV117" s="1"/>
  <c r="CV118" s="1"/>
  <c r="CV119" s="1"/>
  <c r="CV120" s="1"/>
  <c r="CV121" s="1"/>
  <c r="CV122" s="1"/>
  <c r="CV123" s="1"/>
  <c r="CV124" s="1"/>
  <c r="CV125" s="1"/>
  <c r="CV126" s="1"/>
  <c r="CV127" s="1"/>
  <c r="CU112"/>
  <c r="CU113" s="1"/>
  <c r="CU114" s="1"/>
  <c r="CU115" s="1"/>
  <c r="CU116" s="1"/>
  <c r="CU117" s="1"/>
  <c r="CU118" s="1"/>
  <c r="CU119" s="1"/>
  <c r="CU120" s="1"/>
  <c r="CU121" s="1"/>
  <c r="CU122" s="1"/>
  <c r="CU123" s="1"/>
  <c r="CU124" s="1"/>
  <c r="CU125" s="1"/>
  <c r="CU126" s="1"/>
  <c r="CU127" s="1"/>
  <c r="B46" i="39"/>
  <c r="C46"/>
  <c r="D46"/>
  <c r="E46"/>
  <c r="F46"/>
  <c r="H46"/>
  <c r="I46"/>
  <c r="K46"/>
  <c r="S46"/>
  <c r="V46"/>
  <c r="G47"/>
  <c r="J47"/>
  <c r="L47"/>
  <c r="B48"/>
  <c r="C48"/>
  <c r="D48"/>
  <c r="E48"/>
  <c r="F48"/>
  <c r="H48"/>
  <c r="I48"/>
  <c r="K48"/>
  <c r="S48"/>
  <c r="V48"/>
  <c r="G49"/>
  <c r="J49"/>
  <c r="L49"/>
  <c r="B50"/>
  <c r="C50"/>
  <c r="D50"/>
  <c r="E50"/>
  <c r="F50"/>
  <c r="H50"/>
  <c r="I50"/>
  <c r="K50"/>
  <c r="S50"/>
  <c r="V50"/>
  <c r="L5" i="38"/>
  <c r="N5" s="1"/>
  <c r="P5" s="1"/>
  <c r="N6"/>
  <c r="P6" s="1"/>
  <c r="N7"/>
  <c r="P7" s="1"/>
  <c r="L8"/>
  <c r="N8" s="1"/>
  <c r="P8" s="1"/>
  <c r="L9"/>
  <c r="N9" s="1"/>
  <c r="P9" s="1"/>
  <c r="L10"/>
  <c r="N10" s="1"/>
  <c r="P10" s="1"/>
  <c r="L11"/>
  <c r="N11" s="1"/>
  <c r="P11" s="1"/>
  <c r="L12"/>
  <c r="N12" s="1"/>
  <c r="P12" s="1"/>
  <c r="L13"/>
  <c r="N13" s="1"/>
  <c r="P13" s="1"/>
  <c r="L14"/>
  <c r="N14" s="1"/>
  <c r="P14" s="1"/>
  <c r="L15"/>
  <c r="N15" s="1"/>
  <c r="P15" s="1"/>
  <c r="L16"/>
  <c r="N16" s="1"/>
  <c r="P16" s="1"/>
  <c r="L17"/>
  <c r="N17" s="1"/>
  <c r="P17" s="1"/>
  <c r="L18"/>
  <c r="N18" s="1"/>
  <c r="P18" s="1"/>
  <c r="L19"/>
  <c r="N19" s="1"/>
  <c r="P19" s="1"/>
  <c r="L20"/>
  <c r="N20" s="1"/>
  <c r="P20" s="1"/>
  <c r="L27"/>
  <c r="L28"/>
  <c r="P28" s="1"/>
  <c r="L29"/>
  <c r="N29" s="1"/>
  <c r="L30"/>
  <c r="P30" s="1"/>
  <c r="L31"/>
  <c r="N31" s="1"/>
  <c r="L32"/>
  <c r="L33"/>
  <c r="N33" s="1"/>
  <c r="L34"/>
  <c r="L35"/>
  <c r="L36"/>
  <c r="L37"/>
  <c r="L38"/>
  <c r="L39"/>
  <c r="Q48"/>
  <c r="Q50"/>
  <c r="Q52"/>
  <c r="S52" s="1"/>
  <c r="Q54"/>
  <c r="Q56"/>
  <c r="S56" s="1"/>
  <c r="H57" s="1"/>
  <c r="Q58"/>
  <c r="Q59" s="1"/>
  <c r="U58"/>
  <c r="B59"/>
  <c r="C59"/>
  <c r="D59"/>
  <c r="E59"/>
  <c r="F59"/>
  <c r="G59"/>
  <c r="H59"/>
  <c r="I59"/>
  <c r="J59"/>
  <c r="K59"/>
  <c r="L59"/>
  <c r="M59"/>
  <c r="N59"/>
  <c r="O59"/>
  <c r="P59"/>
  <c r="R59"/>
  <c r="S59"/>
  <c r="Q60"/>
  <c r="Q62"/>
  <c r="S62" s="1"/>
  <c r="D63" s="1"/>
  <c r="Q64"/>
  <c r="Q66"/>
  <c r="S66" s="1"/>
  <c r="P67" s="1"/>
  <c r="Q68"/>
  <c r="S68" s="1"/>
  <c r="D69" s="1"/>
  <c r="M69"/>
  <c r="Q70"/>
  <c r="Q72"/>
  <c r="S72" s="1"/>
  <c r="Q74"/>
  <c r="S74" s="1"/>
  <c r="Q76"/>
  <c r="S76" s="1"/>
  <c r="M77"/>
  <c r="Q78"/>
  <c r="Q80"/>
  <c r="S80" s="1"/>
  <c r="B81" s="1"/>
  <c r="J81"/>
  <c r="Q82"/>
  <c r="S82" s="1"/>
  <c r="D83" s="1"/>
  <c r="M83"/>
  <c r="Q84"/>
  <c r="Q86"/>
  <c r="S86" s="1"/>
  <c r="M87" s="1"/>
  <c r="Q88"/>
  <c r="S88" s="1"/>
  <c r="Q90"/>
  <c r="S90" s="1"/>
  <c r="P91" s="1"/>
  <c r="L5" i="37"/>
  <c r="N5" s="1"/>
  <c r="P5" s="1"/>
  <c r="R5" s="1"/>
  <c r="L6"/>
  <c r="N6" s="1"/>
  <c r="P6" s="1"/>
  <c r="R6" s="1"/>
  <c r="L7"/>
  <c r="N7" s="1"/>
  <c r="P7" s="1"/>
  <c r="R7" s="1"/>
  <c r="L8"/>
  <c r="N8" s="1"/>
  <c r="P8"/>
  <c r="R8" s="1"/>
  <c r="L9"/>
  <c r="N9" s="1"/>
  <c r="P9" s="1"/>
  <c r="R9" s="1"/>
  <c r="L10"/>
  <c r="N10" s="1"/>
  <c r="P10" s="1"/>
  <c r="R10" s="1"/>
  <c r="L11"/>
  <c r="N11" s="1"/>
  <c r="P11" s="1"/>
  <c r="R11" s="1"/>
  <c r="L12"/>
  <c r="N12" s="1"/>
  <c r="P12" s="1"/>
  <c r="R12" s="1"/>
  <c r="L13"/>
  <c r="N13" s="1"/>
  <c r="P13" s="1"/>
  <c r="R13" s="1"/>
  <c r="L14"/>
  <c r="N14" s="1"/>
  <c r="P14" s="1"/>
  <c r="R14" s="1"/>
  <c r="L15"/>
  <c r="N15" s="1"/>
  <c r="P15" s="1"/>
  <c r="R15" s="1"/>
  <c r="L16"/>
  <c r="N16" s="1"/>
  <c r="P16"/>
  <c r="R16" s="1"/>
  <c r="L17"/>
  <c r="N17" s="1"/>
  <c r="P17" s="1"/>
  <c r="R17" s="1"/>
  <c r="L18"/>
  <c r="N18" s="1"/>
  <c r="P18" s="1"/>
  <c r="R18" s="1"/>
  <c r="L19"/>
  <c r="N19" s="1"/>
  <c r="P19" s="1"/>
  <c r="R19" s="1"/>
  <c r="L20"/>
  <c r="N20" s="1"/>
  <c r="P20" s="1"/>
  <c r="R20" s="1"/>
  <c r="L27"/>
  <c r="L28"/>
  <c r="N28" s="1"/>
  <c r="L29"/>
  <c r="N29" s="1"/>
  <c r="L30"/>
  <c r="N30" s="1"/>
  <c r="L31"/>
  <c r="L32"/>
  <c r="L33"/>
  <c r="P33"/>
  <c r="R33" s="1"/>
  <c r="L34"/>
  <c r="P34" s="1"/>
  <c r="R34" s="1"/>
  <c r="L35"/>
  <c r="L36"/>
  <c r="N36" s="1"/>
  <c r="L37"/>
  <c r="P37" s="1"/>
  <c r="R37" s="1"/>
  <c r="L38"/>
  <c r="N38" s="1"/>
  <c r="L39"/>
  <c r="N39" s="1"/>
  <c r="Q51"/>
  <c r="Q53"/>
  <c r="S53" s="1"/>
  <c r="R54" s="1"/>
  <c r="Q55"/>
  <c r="Q57"/>
  <c r="Q59"/>
  <c r="S59" s="1"/>
  <c r="H60" s="1"/>
  <c r="Q61"/>
  <c r="Q62" s="1"/>
  <c r="U61"/>
  <c r="B62"/>
  <c r="C62"/>
  <c r="D62"/>
  <c r="E62"/>
  <c r="F62"/>
  <c r="G62"/>
  <c r="H62"/>
  <c r="I62"/>
  <c r="J62"/>
  <c r="K62"/>
  <c r="L62"/>
  <c r="M62"/>
  <c r="N62"/>
  <c r="O62"/>
  <c r="P62"/>
  <c r="R62"/>
  <c r="S62"/>
  <c r="Q63"/>
  <c r="Q64" s="1"/>
  <c r="U63"/>
  <c r="B64"/>
  <c r="C64"/>
  <c r="D64"/>
  <c r="E64"/>
  <c r="F64"/>
  <c r="G64"/>
  <c r="H64"/>
  <c r="I64"/>
  <c r="J64"/>
  <c r="K64"/>
  <c r="L64"/>
  <c r="M64"/>
  <c r="N64"/>
  <c r="O64"/>
  <c r="P64"/>
  <c r="R64"/>
  <c r="S64"/>
  <c r="Q65"/>
  <c r="Q66" s="1"/>
  <c r="U65"/>
  <c r="B66"/>
  <c r="C66"/>
  <c r="D66"/>
  <c r="E66"/>
  <c r="F66"/>
  <c r="G66"/>
  <c r="H66"/>
  <c r="I66"/>
  <c r="J66"/>
  <c r="K66"/>
  <c r="L66"/>
  <c r="M66"/>
  <c r="N66"/>
  <c r="O66"/>
  <c r="P66"/>
  <c r="R66"/>
  <c r="S66"/>
  <c r="Q67"/>
  <c r="Q68" s="1"/>
  <c r="U67"/>
  <c r="B68"/>
  <c r="C68"/>
  <c r="D68"/>
  <c r="E68"/>
  <c r="F68"/>
  <c r="G68"/>
  <c r="H68"/>
  <c r="I68"/>
  <c r="J68"/>
  <c r="K68"/>
  <c r="L68"/>
  <c r="M68"/>
  <c r="N68"/>
  <c r="O68"/>
  <c r="P68"/>
  <c r="R68"/>
  <c r="S68"/>
  <c r="Q69"/>
  <c r="Q70" s="1"/>
  <c r="U69"/>
  <c r="B70"/>
  <c r="C70"/>
  <c r="D70"/>
  <c r="E70"/>
  <c r="F70"/>
  <c r="G70"/>
  <c r="H70"/>
  <c r="I70"/>
  <c r="J70"/>
  <c r="K70"/>
  <c r="L70"/>
  <c r="M70"/>
  <c r="N70"/>
  <c r="O70"/>
  <c r="P70"/>
  <c r="R70"/>
  <c r="S70"/>
  <c r="Q71"/>
  <c r="Q72" s="1"/>
  <c r="U71"/>
  <c r="B72"/>
  <c r="C72"/>
  <c r="D72"/>
  <c r="E72"/>
  <c r="F72"/>
  <c r="G72"/>
  <c r="H72"/>
  <c r="I72"/>
  <c r="J72"/>
  <c r="K72"/>
  <c r="L72"/>
  <c r="M72"/>
  <c r="N72"/>
  <c r="O72"/>
  <c r="P72"/>
  <c r="R72"/>
  <c r="S72"/>
  <c r="Q73"/>
  <c r="Q74" s="1"/>
  <c r="U73"/>
  <c r="B74"/>
  <c r="C74"/>
  <c r="D74"/>
  <c r="E74"/>
  <c r="F74"/>
  <c r="G74"/>
  <c r="H74"/>
  <c r="I74"/>
  <c r="J74"/>
  <c r="K74"/>
  <c r="L74"/>
  <c r="M74"/>
  <c r="N74"/>
  <c r="O74"/>
  <c r="P74"/>
  <c r="R74"/>
  <c r="S74"/>
  <c r="Q75"/>
  <c r="Q76" s="1"/>
  <c r="U75"/>
  <c r="B76"/>
  <c r="C76"/>
  <c r="D76"/>
  <c r="E76"/>
  <c r="F76"/>
  <c r="G76"/>
  <c r="H76"/>
  <c r="I76"/>
  <c r="J76"/>
  <c r="K76"/>
  <c r="L76"/>
  <c r="M76"/>
  <c r="N76"/>
  <c r="O76"/>
  <c r="P76"/>
  <c r="R76"/>
  <c r="S76"/>
  <c r="Q77"/>
  <c r="Q78" s="1"/>
  <c r="U77"/>
  <c r="B78"/>
  <c r="C78"/>
  <c r="D78"/>
  <c r="E78"/>
  <c r="F78"/>
  <c r="G78"/>
  <c r="H78"/>
  <c r="I78"/>
  <c r="J78"/>
  <c r="K78"/>
  <c r="L78"/>
  <c r="M78"/>
  <c r="N78"/>
  <c r="O78"/>
  <c r="P78"/>
  <c r="R78"/>
  <c r="S78"/>
  <c r="Q79"/>
  <c r="Q80" s="1"/>
  <c r="U79"/>
  <c r="B80"/>
  <c r="C80"/>
  <c r="D80"/>
  <c r="E80"/>
  <c r="F80"/>
  <c r="G80"/>
  <c r="H80"/>
  <c r="I80"/>
  <c r="J80"/>
  <c r="K80"/>
  <c r="L80"/>
  <c r="M80"/>
  <c r="N80"/>
  <c r="O80"/>
  <c r="P80"/>
  <c r="R80"/>
  <c r="S80"/>
  <c r="Q81"/>
  <c r="Q82" s="1"/>
  <c r="U81"/>
  <c r="B82"/>
  <c r="C82"/>
  <c r="D82"/>
  <c r="E82"/>
  <c r="F82"/>
  <c r="G82"/>
  <c r="H82"/>
  <c r="I82"/>
  <c r="J82"/>
  <c r="K82"/>
  <c r="L82"/>
  <c r="M82"/>
  <c r="N82"/>
  <c r="O82"/>
  <c r="P82"/>
  <c r="R82"/>
  <c r="S82"/>
  <c r="Q83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Q85"/>
  <c r="Q86" s="1"/>
  <c r="U85"/>
  <c r="B86"/>
  <c r="C86"/>
  <c r="D86"/>
  <c r="E86"/>
  <c r="F86"/>
  <c r="G86"/>
  <c r="H86"/>
  <c r="I86"/>
  <c r="J86"/>
  <c r="K86"/>
  <c r="L86"/>
  <c r="M86"/>
  <c r="N86"/>
  <c r="O86"/>
  <c r="P86"/>
  <c r="R86"/>
  <c r="S86"/>
  <c r="Q87"/>
  <c r="R87" s="1"/>
  <c r="R88" s="1"/>
  <c r="U87"/>
  <c r="B88"/>
  <c r="C88"/>
  <c r="D88"/>
  <c r="E88"/>
  <c r="F88"/>
  <c r="G88"/>
  <c r="H88"/>
  <c r="I88"/>
  <c r="J88"/>
  <c r="K88"/>
  <c r="L88"/>
  <c r="M88"/>
  <c r="N88"/>
  <c r="O88"/>
  <c r="P88"/>
  <c r="S88"/>
  <c r="Q89"/>
  <c r="S89" s="1"/>
  <c r="Q91"/>
  <c r="Q93"/>
  <c r="S93" s="1"/>
  <c r="U93" s="1"/>
  <c r="D7" i="13"/>
  <c r="E7"/>
  <c r="D8"/>
  <c r="E8"/>
  <c r="D9"/>
  <c r="E9"/>
  <c r="D10"/>
  <c r="E10"/>
  <c r="D11"/>
  <c r="E11"/>
  <c r="D12"/>
  <c r="E12"/>
  <c r="D13"/>
  <c r="E13"/>
  <c r="D14"/>
  <c r="E14"/>
  <c r="D15"/>
  <c r="E15"/>
  <c r="D16"/>
  <c r="E16"/>
  <c r="D17"/>
  <c r="E17"/>
  <c r="D18"/>
  <c r="E18"/>
  <c r="D19"/>
  <c r="E19"/>
  <c r="D20"/>
  <c r="E20"/>
  <c r="D21"/>
  <c r="E21"/>
  <c r="D22"/>
  <c r="E22"/>
  <c r="M5" i="9"/>
  <c r="N5"/>
  <c r="Q5"/>
  <c r="M6"/>
  <c r="N6"/>
  <c r="Q6"/>
  <c r="M7"/>
  <c r="N7"/>
  <c r="Q7"/>
  <c r="M8"/>
  <c r="N8"/>
  <c r="Q8"/>
  <c r="M9"/>
  <c r="N9"/>
  <c r="Q9"/>
  <c r="M10"/>
  <c r="N10"/>
  <c r="Q10"/>
  <c r="M11"/>
  <c r="N11"/>
  <c r="Q11"/>
  <c r="M12"/>
  <c r="N12"/>
  <c r="Q12"/>
  <c r="M13"/>
  <c r="N13"/>
  <c r="Q13"/>
  <c r="M14"/>
  <c r="N14"/>
  <c r="Q14"/>
  <c r="M15"/>
  <c r="N15"/>
  <c r="Q15"/>
  <c r="M16"/>
  <c r="N16"/>
  <c r="Q16"/>
  <c r="M17"/>
  <c r="N17"/>
  <c r="Q17"/>
  <c r="M18"/>
  <c r="N18"/>
  <c r="Q18"/>
  <c r="M19"/>
  <c r="N19"/>
  <c r="Q19"/>
  <c r="M20"/>
  <c r="N20"/>
  <c r="Q20"/>
  <c r="M21"/>
  <c r="N21"/>
  <c r="Q21"/>
  <c r="M22"/>
  <c r="N22"/>
  <c r="Q22"/>
  <c r="M23"/>
  <c r="N23"/>
  <c r="Q23"/>
  <c r="M24"/>
  <c r="N24"/>
  <c r="Q24"/>
  <c r="M25"/>
  <c r="N25"/>
  <c r="Q25"/>
  <c r="M26"/>
  <c r="N26"/>
  <c r="Q26"/>
  <c r="M27"/>
  <c r="N27"/>
  <c r="Q27"/>
  <c r="M28"/>
  <c r="N28"/>
  <c r="Q28"/>
  <c r="M29"/>
  <c r="N29"/>
  <c r="Q29"/>
  <c r="M30"/>
  <c r="N30"/>
  <c r="Q30"/>
  <c r="M31"/>
  <c r="N31"/>
  <c r="Q31"/>
  <c r="M32"/>
  <c r="N32"/>
  <c r="Q32"/>
  <c r="M33"/>
  <c r="N33"/>
  <c r="Q33"/>
  <c r="M34"/>
  <c r="N34"/>
  <c r="Q34"/>
  <c r="M35"/>
  <c r="N35"/>
  <c r="Q35"/>
  <c r="M36"/>
  <c r="N36"/>
  <c r="Q36"/>
  <c r="M37"/>
  <c r="N37"/>
  <c r="Q37"/>
  <c r="M38"/>
  <c r="N38"/>
  <c r="Q38"/>
  <c r="M39"/>
  <c r="N39"/>
  <c r="Q39"/>
  <c r="M40"/>
  <c r="N40"/>
  <c r="Q40"/>
  <c r="M41"/>
  <c r="N41"/>
  <c r="Q41"/>
  <c r="M42"/>
  <c r="N42"/>
  <c r="Q42"/>
  <c r="M43"/>
  <c r="N43"/>
  <c r="Q43"/>
  <c r="J7" i="7"/>
  <c r="S7"/>
  <c r="J8"/>
  <c r="S8"/>
  <c r="T8" s="1"/>
  <c r="J9"/>
  <c r="R9"/>
  <c r="S9" s="1"/>
  <c r="T9" s="1"/>
  <c r="J10"/>
  <c r="S10"/>
  <c r="J11"/>
  <c r="S11"/>
  <c r="J12"/>
  <c r="S12"/>
  <c r="J13"/>
  <c r="S13"/>
  <c r="J14"/>
  <c r="T14" s="1"/>
  <c r="S14"/>
  <c r="J15"/>
  <c r="S15"/>
  <c r="J16"/>
  <c r="T16" s="1"/>
  <c r="R16"/>
  <c r="S16" s="1"/>
  <c r="J17"/>
  <c r="S17"/>
  <c r="T17"/>
  <c r="J18"/>
  <c r="S18"/>
  <c r="J19"/>
  <c r="S19"/>
  <c r="T19" s="1"/>
  <c r="J20"/>
  <c r="S20"/>
  <c r="T20" s="1"/>
  <c r="J21"/>
  <c r="R21"/>
  <c r="S21" s="1"/>
  <c r="J22"/>
  <c r="S22"/>
  <c r="J23"/>
  <c r="T23"/>
  <c r="S23"/>
  <c r="J24"/>
  <c r="S24"/>
  <c r="J25"/>
  <c r="T25" s="1"/>
  <c r="S25"/>
  <c r="J26"/>
  <c r="S26"/>
  <c r="J27"/>
  <c r="S27"/>
  <c r="L41"/>
  <c r="O41"/>
  <c r="AL41"/>
  <c r="L42"/>
  <c r="O42"/>
  <c r="AL42" s="1"/>
  <c r="L43"/>
  <c r="O43"/>
  <c r="AL43" s="1"/>
  <c r="AM43" s="1"/>
  <c r="L44"/>
  <c r="O44"/>
  <c r="AL44" s="1"/>
  <c r="AM44" s="1"/>
  <c r="L45"/>
  <c r="O45"/>
  <c r="AL45" s="1"/>
  <c r="AM45" s="1"/>
  <c r="L46"/>
  <c r="O46"/>
  <c r="AL46" s="1"/>
  <c r="L47"/>
  <c r="O47"/>
  <c r="AL47" s="1"/>
  <c r="AM47" s="1"/>
  <c r="L48"/>
  <c r="O48"/>
  <c r="AL48" s="1"/>
  <c r="L49"/>
  <c r="O49"/>
  <c r="AL49" s="1"/>
  <c r="L50"/>
  <c r="O50"/>
  <c r="AL50" s="1"/>
  <c r="L51"/>
  <c r="O51"/>
  <c r="AL51" s="1"/>
  <c r="L52"/>
  <c r="O52"/>
  <c r="AL52"/>
  <c r="AM52" s="1"/>
  <c r="L53"/>
  <c r="O53"/>
  <c r="AL53" s="1"/>
  <c r="I13" i="50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B43"/>
  <c r="C43"/>
  <c r="D43"/>
  <c r="F43"/>
  <c r="G43"/>
  <c r="H43"/>
  <c r="E44"/>
  <c r="I44"/>
  <c r="E45"/>
  <c r="I45"/>
  <c r="B46"/>
  <c r="C46"/>
  <c r="D46"/>
  <c r="F46"/>
  <c r="G46"/>
  <c r="H46"/>
  <c r="E47"/>
  <c r="I47"/>
  <c r="E48"/>
  <c r="I48"/>
  <c r="B49"/>
  <c r="C49"/>
  <c r="D49"/>
  <c r="F49"/>
  <c r="G49"/>
  <c r="H49"/>
  <c r="E50"/>
  <c r="I50"/>
  <c r="E51"/>
  <c r="I51"/>
  <c r="E8" i="6"/>
  <c r="H8"/>
  <c r="O8"/>
  <c r="R8"/>
  <c r="E9"/>
  <c r="H9"/>
  <c r="O9"/>
  <c r="R9"/>
  <c r="E10"/>
  <c r="H10"/>
  <c r="O10"/>
  <c r="R10"/>
  <c r="E11"/>
  <c r="H11"/>
  <c r="O11"/>
  <c r="R11"/>
  <c r="E12"/>
  <c r="H12"/>
  <c r="O12"/>
  <c r="R12"/>
  <c r="E13"/>
  <c r="H13"/>
  <c r="O13"/>
  <c r="R13"/>
  <c r="E14"/>
  <c r="H14"/>
  <c r="O14"/>
  <c r="R14"/>
  <c r="E15"/>
  <c r="H15"/>
  <c r="O15"/>
  <c r="R15"/>
  <c r="E16"/>
  <c r="H16"/>
  <c r="O16"/>
  <c r="R16"/>
  <c r="E17"/>
  <c r="H17"/>
  <c r="O17"/>
  <c r="R17"/>
  <c r="E18"/>
  <c r="H18"/>
  <c r="O18"/>
  <c r="R18"/>
  <c r="E19"/>
  <c r="H19"/>
  <c r="O19"/>
  <c r="R19"/>
  <c r="E20"/>
  <c r="H20"/>
  <c r="O20"/>
  <c r="R20"/>
  <c r="E21"/>
  <c r="H21"/>
  <c r="O21"/>
  <c r="R21"/>
  <c r="E22"/>
  <c r="H22"/>
  <c r="O22"/>
  <c r="R22"/>
  <c r="E23"/>
  <c r="H23"/>
  <c r="O23"/>
  <c r="R23"/>
  <c r="E24"/>
  <c r="H24"/>
  <c r="O24"/>
  <c r="R24"/>
  <c r="E25"/>
  <c r="H25"/>
  <c r="O25"/>
  <c r="R25"/>
  <c r="E26"/>
  <c r="H26"/>
  <c r="O26"/>
  <c r="R26"/>
  <c r="E27"/>
  <c r="H27"/>
  <c r="O27"/>
  <c r="R27"/>
  <c r="E28"/>
  <c r="H28"/>
  <c r="O28"/>
  <c r="R28"/>
  <c r="E29"/>
  <c r="H29"/>
  <c r="O29"/>
  <c r="R29"/>
  <c r="E30"/>
  <c r="H30"/>
  <c r="O30"/>
  <c r="R30"/>
  <c r="E31"/>
  <c r="H31"/>
  <c r="O31"/>
  <c r="R31"/>
  <c r="D43"/>
  <c r="G43"/>
  <c r="N43" s="1"/>
  <c r="U43" s="1"/>
  <c r="J43"/>
  <c r="M43"/>
  <c r="T43"/>
  <c r="D44"/>
  <c r="G44"/>
  <c r="J44"/>
  <c r="M44"/>
  <c r="T44"/>
  <c r="D45"/>
  <c r="G45"/>
  <c r="J45"/>
  <c r="K45"/>
  <c r="T45"/>
  <c r="D46"/>
  <c r="G46"/>
  <c r="J46"/>
  <c r="K46"/>
  <c r="T46"/>
  <c r="D47"/>
  <c r="G47"/>
  <c r="J47"/>
  <c r="K47"/>
  <c r="T47"/>
  <c r="D48"/>
  <c r="G48"/>
  <c r="J48"/>
  <c r="K48"/>
  <c r="T48"/>
  <c r="D49"/>
  <c r="N49" s="1"/>
  <c r="G49"/>
  <c r="J49"/>
  <c r="K49"/>
  <c r="T49"/>
  <c r="D50"/>
  <c r="G50"/>
  <c r="J50"/>
  <c r="N50" s="1"/>
  <c r="U50" s="1"/>
  <c r="K50"/>
  <c r="T50"/>
  <c r="D51"/>
  <c r="G51"/>
  <c r="N51" s="1"/>
  <c r="U51" s="1"/>
  <c r="J51"/>
  <c r="K51"/>
  <c r="T51"/>
  <c r="J52"/>
  <c r="N52" s="1"/>
  <c r="K52"/>
  <c r="T52"/>
  <c r="D53"/>
  <c r="G53"/>
  <c r="J53"/>
  <c r="K53"/>
  <c r="T53"/>
  <c r="D54"/>
  <c r="G54"/>
  <c r="J54"/>
  <c r="K54"/>
  <c r="T54"/>
  <c r="T55"/>
  <c r="U55" s="1"/>
  <c r="T56"/>
  <c r="U56" s="1"/>
  <c r="F6" i="36"/>
  <c r="K6" s="1"/>
  <c r="I6"/>
  <c r="F7"/>
  <c r="I7"/>
  <c r="E8" i="5"/>
  <c r="I8"/>
  <c r="L8"/>
  <c r="O8"/>
  <c r="E9"/>
  <c r="I9"/>
  <c r="L9"/>
  <c r="O9"/>
  <c r="P9" s="1"/>
  <c r="R9" s="1"/>
  <c r="E10"/>
  <c r="I10"/>
  <c r="L10"/>
  <c r="O10"/>
  <c r="E11"/>
  <c r="I11"/>
  <c r="L11"/>
  <c r="O11"/>
  <c r="P11" s="1"/>
  <c r="R11" s="1"/>
  <c r="S11" s="1"/>
  <c r="E12"/>
  <c r="L12"/>
  <c r="P12" s="1"/>
  <c r="R12" s="1"/>
  <c r="O12"/>
  <c r="E13"/>
  <c r="I13"/>
  <c r="L13"/>
  <c r="O13"/>
  <c r="P13"/>
  <c r="R13" s="1"/>
  <c r="E14"/>
  <c r="I14"/>
  <c r="L14"/>
  <c r="O14"/>
  <c r="P14" s="1"/>
  <c r="R14" s="1"/>
  <c r="S14" s="1"/>
  <c r="G8" i="51"/>
  <c r="I8"/>
  <c r="J8" s="1"/>
  <c r="G9"/>
  <c r="I9" s="1"/>
  <c r="J9"/>
  <c r="G10"/>
  <c r="I10" s="1"/>
  <c r="J10" s="1"/>
  <c r="B11"/>
  <c r="G11"/>
  <c r="H11"/>
  <c r="B12"/>
  <c r="G12"/>
  <c r="H12"/>
  <c r="B13"/>
  <c r="G13"/>
  <c r="H13"/>
  <c r="B14"/>
  <c r="G14"/>
  <c r="I14" s="1"/>
  <c r="H14"/>
  <c r="B15"/>
  <c r="G15"/>
  <c r="H15"/>
  <c r="B16"/>
  <c r="E16"/>
  <c r="G16" s="1"/>
  <c r="I16" s="1"/>
  <c r="J16" s="1"/>
  <c r="H16"/>
  <c r="B17"/>
  <c r="E17"/>
  <c r="G17" s="1"/>
  <c r="H17"/>
  <c r="B18"/>
  <c r="E18"/>
  <c r="G18" s="1"/>
  <c r="I18" s="1"/>
  <c r="J18" s="1"/>
  <c r="H18"/>
  <c r="B19"/>
  <c r="E19"/>
  <c r="G19" s="1"/>
  <c r="I19" s="1"/>
  <c r="H19"/>
  <c r="B20"/>
  <c r="D20"/>
  <c r="E20"/>
  <c r="H20"/>
  <c r="B21"/>
  <c r="C21"/>
  <c r="D21"/>
  <c r="E21"/>
  <c r="H21"/>
  <c r="D22"/>
  <c r="E22"/>
  <c r="G9" i="4"/>
  <c r="G10"/>
  <c r="G11"/>
  <c r="G12"/>
  <c r="G13"/>
  <c r="G14"/>
  <c r="G15"/>
  <c r="G16"/>
  <c r="G17"/>
  <c r="G18"/>
  <c r="G19"/>
  <c r="G20"/>
  <c r="G21"/>
  <c r="F22"/>
  <c r="G22" s="1"/>
  <c r="F23"/>
  <c r="G23" s="1"/>
  <c r="B6" i="35"/>
  <c r="C6"/>
  <c r="B7"/>
  <c r="C7"/>
  <c r="D9" i="3"/>
  <c r="G9"/>
  <c r="J9"/>
  <c r="Q9"/>
  <c r="S9" s="1"/>
  <c r="D10"/>
  <c r="G10"/>
  <c r="J10"/>
  <c r="Q10"/>
  <c r="S10" s="1"/>
  <c r="D11"/>
  <c r="G11"/>
  <c r="J11"/>
  <c r="Q11"/>
  <c r="S11" s="1"/>
  <c r="D12"/>
  <c r="G12"/>
  <c r="J12"/>
  <c r="Q12"/>
  <c r="S12" s="1"/>
  <c r="D13"/>
  <c r="G13"/>
  <c r="J13"/>
  <c r="Q13"/>
  <c r="S13" s="1"/>
  <c r="D14"/>
  <c r="G14"/>
  <c r="J14"/>
  <c r="Q14"/>
  <c r="S14" s="1"/>
  <c r="D15"/>
  <c r="G15"/>
  <c r="J15"/>
  <c r="Q15"/>
  <c r="S15" s="1"/>
  <c r="D16"/>
  <c r="G16"/>
  <c r="J16"/>
  <c r="Q16"/>
  <c r="S16" s="1"/>
  <c r="D17"/>
  <c r="G17"/>
  <c r="J17"/>
  <c r="Q17"/>
  <c r="S17" s="1"/>
  <c r="D18"/>
  <c r="G18"/>
  <c r="J18"/>
  <c r="Q18"/>
  <c r="S18" s="1"/>
  <c r="D19"/>
  <c r="G19"/>
  <c r="J19"/>
  <c r="Q19"/>
  <c r="S19" s="1"/>
  <c r="D20"/>
  <c r="G20"/>
  <c r="J20"/>
  <c r="Q20"/>
  <c r="S20" s="1"/>
  <c r="D21"/>
  <c r="G21"/>
  <c r="L21" s="1"/>
  <c r="N21" s="1"/>
  <c r="J21"/>
  <c r="Q21"/>
  <c r="S21" s="1"/>
  <c r="D22"/>
  <c r="G22"/>
  <c r="J22"/>
  <c r="Q22"/>
  <c r="S22" s="1"/>
  <c r="D23"/>
  <c r="G23"/>
  <c r="J23"/>
  <c r="Q23"/>
  <c r="S23" s="1"/>
  <c r="D24"/>
  <c r="G24"/>
  <c r="J24"/>
  <c r="Q24"/>
  <c r="S24" s="1"/>
  <c r="D25"/>
  <c r="G25"/>
  <c r="J25"/>
  <c r="Q25"/>
  <c r="S25" s="1"/>
  <c r="D52"/>
  <c r="G52"/>
  <c r="J52"/>
  <c r="D53"/>
  <c r="G53"/>
  <c r="J53"/>
  <c r="D54"/>
  <c r="G54"/>
  <c r="J54"/>
  <c r="B55"/>
  <c r="D55" s="1"/>
  <c r="G55"/>
  <c r="J55"/>
  <c r="M55"/>
  <c r="B56"/>
  <c r="D56" s="1"/>
  <c r="G56"/>
  <c r="J56"/>
  <c r="M56"/>
  <c r="B57"/>
  <c r="D57" s="1"/>
  <c r="G57"/>
  <c r="J57"/>
  <c r="M57"/>
  <c r="B58"/>
  <c r="D58" s="1"/>
  <c r="G58"/>
  <c r="J58"/>
  <c r="M58"/>
  <c r="B59"/>
  <c r="D59" s="1"/>
  <c r="G59"/>
  <c r="J59"/>
  <c r="M59"/>
  <c r="B60"/>
  <c r="D60" s="1"/>
  <c r="G60"/>
  <c r="J60"/>
  <c r="K60"/>
  <c r="M60"/>
  <c r="B61"/>
  <c r="D61" s="1"/>
  <c r="G61"/>
  <c r="J61"/>
  <c r="K61"/>
  <c r="M61"/>
  <c r="B62"/>
  <c r="D62" s="1"/>
  <c r="G62"/>
  <c r="H62"/>
  <c r="J62" s="1"/>
  <c r="K62"/>
  <c r="M62"/>
  <c r="B63"/>
  <c r="D63" s="1"/>
  <c r="G63"/>
  <c r="J63"/>
  <c r="K63"/>
  <c r="M63"/>
  <c r="B64"/>
  <c r="D64" s="1"/>
  <c r="G64"/>
  <c r="H64"/>
  <c r="J64" s="1"/>
  <c r="M64"/>
  <c r="B65"/>
  <c r="D65" s="1"/>
  <c r="E65"/>
  <c r="G65" s="1"/>
  <c r="H65"/>
  <c r="J65" s="1"/>
  <c r="M65"/>
  <c r="D66"/>
  <c r="E66"/>
  <c r="G66" s="1"/>
  <c r="H66"/>
  <c r="J66" s="1"/>
  <c r="E8" i="1"/>
  <c r="H8" s="1"/>
  <c r="K8" s="1"/>
  <c r="G8"/>
  <c r="T8"/>
  <c r="U8" s="1"/>
  <c r="X8"/>
  <c r="E9"/>
  <c r="H9" s="1"/>
  <c r="K9" s="1"/>
  <c r="G9"/>
  <c r="T9"/>
  <c r="U9" s="1"/>
  <c r="X9"/>
  <c r="D24"/>
  <c r="F24" s="1"/>
  <c r="O24" s="1"/>
  <c r="P24" s="1"/>
  <c r="R24" s="1"/>
  <c r="K24"/>
  <c r="V24"/>
  <c r="AA24"/>
  <c r="AD24"/>
  <c r="AE24"/>
  <c r="AJ24"/>
  <c r="AS24"/>
  <c r="AV24"/>
  <c r="BA24"/>
  <c r="D25"/>
  <c r="F25" s="1"/>
  <c r="O25" s="1"/>
  <c r="P25" s="1"/>
  <c r="R25" s="1"/>
  <c r="K25"/>
  <c r="L25" s="1"/>
  <c r="V25"/>
  <c r="AA25"/>
  <c r="AB25"/>
  <c r="AD25"/>
  <c r="AE25"/>
  <c r="AJ25"/>
  <c r="AS25"/>
  <c r="AV25"/>
  <c r="BA25"/>
  <c r="BS25"/>
  <c r="D26"/>
  <c r="F26" s="1"/>
  <c r="O26" s="1"/>
  <c r="P26" s="1"/>
  <c r="R26" s="1"/>
  <c r="K26"/>
  <c r="L26" s="1"/>
  <c r="V26"/>
  <c r="AA26"/>
  <c r="AB26"/>
  <c r="AD26"/>
  <c r="AE26"/>
  <c r="AJ26"/>
  <c r="AS26"/>
  <c r="AV26"/>
  <c r="BA26"/>
  <c r="BS26"/>
  <c r="D27"/>
  <c r="F27" s="1"/>
  <c r="O27" s="1"/>
  <c r="P27" s="1"/>
  <c r="R27" s="1"/>
  <c r="K27"/>
  <c r="L27" s="1"/>
  <c r="V27"/>
  <c r="AA27"/>
  <c r="AB27"/>
  <c r="AD27"/>
  <c r="AE27"/>
  <c r="AJ27"/>
  <c r="AS27"/>
  <c r="AV27"/>
  <c r="BA27"/>
  <c r="BS27"/>
  <c r="D28"/>
  <c r="F28" s="1"/>
  <c r="O28" s="1"/>
  <c r="P28" s="1"/>
  <c r="R28" s="1"/>
  <c r="K28"/>
  <c r="L28" s="1"/>
  <c r="V28"/>
  <c r="AA28"/>
  <c r="AB28"/>
  <c r="AD28"/>
  <c r="AE28"/>
  <c r="AJ28"/>
  <c r="AS28"/>
  <c r="AV28"/>
  <c r="BA28"/>
  <c r="BS28"/>
  <c r="D29"/>
  <c r="F29" s="1"/>
  <c r="O29" s="1"/>
  <c r="P29" s="1"/>
  <c r="R29" s="1"/>
  <c r="K29"/>
  <c r="L29" s="1"/>
  <c r="V29"/>
  <c r="AA29"/>
  <c r="AB29"/>
  <c r="AD29"/>
  <c r="AE29"/>
  <c r="AJ29"/>
  <c r="AS29"/>
  <c r="AV29"/>
  <c r="BA29"/>
  <c r="BS29"/>
  <c r="D30"/>
  <c r="F30" s="1"/>
  <c r="O30" s="1"/>
  <c r="P30" s="1"/>
  <c r="R30" s="1"/>
  <c r="K30"/>
  <c r="L30" s="1"/>
  <c r="V30"/>
  <c r="AA30"/>
  <c r="AB30"/>
  <c r="AD30"/>
  <c r="AE30"/>
  <c r="AJ30"/>
  <c r="AS30"/>
  <c r="AV30"/>
  <c r="BA30"/>
  <c r="BS30"/>
  <c r="D31"/>
  <c r="F31" s="1"/>
  <c r="O31" s="1"/>
  <c r="P31" s="1"/>
  <c r="R31" s="1"/>
  <c r="K31"/>
  <c r="L31" s="1"/>
  <c r="V31"/>
  <c r="AA31"/>
  <c r="AB31"/>
  <c r="AD31"/>
  <c r="AE31"/>
  <c r="AJ31"/>
  <c r="AS31"/>
  <c r="AV31"/>
  <c r="BA31"/>
  <c r="BS31"/>
  <c r="D32"/>
  <c r="F32" s="1"/>
  <c r="O32" s="1"/>
  <c r="P32" s="1"/>
  <c r="R32" s="1"/>
  <c r="K32"/>
  <c r="L32" s="1"/>
  <c r="V32"/>
  <c r="AA32"/>
  <c r="AB32"/>
  <c r="AD32"/>
  <c r="AE32"/>
  <c r="AJ32"/>
  <c r="AS32"/>
  <c r="AV32"/>
  <c r="BA32"/>
  <c r="BS32"/>
  <c r="D33"/>
  <c r="F33" s="1"/>
  <c r="O33" s="1"/>
  <c r="P33" s="1"/>
  <c r="R33" s="1"/>
  <c r="K33"/>
  <c r="L33" s="1"/>
  <c r="V33"/>
  <c r="AA33"/>
  <c r="AB33"/>
  <c r="AD33"/>
  <c r="AE33"/>
  <c r="AJ33"/>
  <c r="AS33"/>
  <c r="AV33"/>
  <c r="BA33"/>
  <c r="BS33"/>
  <c r="D34"/>
  <c r="F34" s="1"/>
  <c r="O34" s="1"/>
  <c r="P34" s="1"/>
  <c r="R34" s="1"/>
  <c r="K34"/>
  <c r="L34" s="1"/>
  <c r="V34"/>
  <c r="AA34"/>
  <c r="AB34"/>
  <c r="AD34"/>
  <c r="AE34"/>
  <c r="AJ34"/>
  <c r="AS34"/>
  <c r="AV34"/>
  <c r="BA34"/>
  <c r="BS34"/>
  <c r="D35"/>
  <c r="F35" s="1"/>
  <c r="O35" s="1"/>
  <c r="P35" s="1"/>
  <c r="R35" s="1"/>
  <c r="K35"/>
  <c r="L35" s="1"/>
  <c r="V35"/>
  <c r="AA35"/>
  <c r="AB35"/>
  <c r="AD35"/>
  <c r="AE35"/>
  <c r="AJ35"/>
  <c r="AS35"/>
  <c r="AV35"/>
  <c r="BA35"/>
  <c r="BS35"/>
  <c r="D36"/>
  <c r="F36" s="1"/>
  <c r="O36" s="1"/>
  <c r="P36" s="1"/>
  <c r="R36" s="1"/>
  <c r="K36"/>
  <c r="L36" s="1"/>
  <c r="V36"/>
  <c r="AA36"/>
  <c r="AB36"/>
  <c r="AD36"/>
  <c r="AE36"/>
  <c r="AJ36"/>
  <c r="AS36"/>
  <c r="AV36"/>
  <c r="BA36"/>
  <c r="BS36"/>
  <c r="D37"/>
  <c r="F37" s="1"/>
  <c r="O37" s="1"/>
  <c r="P37" s="1"/>
  <c r="R37" s="1"/>
  <c r="K37"/>
  <c r="L37" s="1"/>
  <c r="V37"/>
  <c r="AA37"/>
  <c r="AB37"/>
  <c r="AD37"/>
  <c r="AE37"/>
  <c r="AJ37"/>
  <c r="AS37"/>
  <c r="AV37"/>
  <c r="BA37"/>
  <c r="BS37"/>
  <c r="D38"/>
  <c r="F38" s="1"/>
  <c r="O38" s="1"/>
  <c r="P38" s="1"/>
  <c r="R38" s="1"/>
  <c r="K38"/>
  <c r="L38" s="1"/>
  <c r="V38"/>
  <c r="AA38"/>
  <c r="AB38"/>
  <c r="AD38"/>
  <c r="AE38"/>
  <c r="AJ38"/>
  <c r="AS38"/>
  <c r="AV38"/>
  <c r="BA38"/>
  <c r="BS38"/>
  <c r="D52"/>
  <c r="F52" s="1"/>
  <c r="N52" s="1"/>
  <c r="O52" s="1"/>
  <c r="Q52" s="1"/>
  <c r="K52"/>
  <c r="L52" s="1"/>
  <c r="U52"/>
  <c r="Y52"/>
  <c r="AC52"/>
  <c r="AD52"/>
  <c r="AE52"/>
  <c r="AF52"/>
  <c r="AN52"/>
  <c r="AP52"/>
  <c r="AX52"/>
  <c r="BP52"/>
  <c r="D53"/>
  <c r="F53" s="1"/>
  <c r="N53" s="1"/>
  <c r="O53" s="1"/>
  <c r="Q53" s="1"/>
  <c r="K53"/>
  <c r="L53" s="1"/>
  <c r="U53"/>
  <c r="Y53"/>
  <c r="AC53"/>
  <c r="AD53"/>
  <c r="AE53"/>
  <c r="AF53"/>
  <c r="AN53"/>
  <c r="AP53"/>
  <c r="AX53"/>
  <c r="BP53"/>
  <c r="D54"/>
  <c r="AS54" s="1"/>
  <c r="K54"/>
  <c r="L54" s="1"/>
  <c r="U54"/>
  <c r="Y54"/>
  <c r="AC54"/>
  <c r="AD54"/>
  <c r="AE54"/>
  <c r="AF54"/>
  <c r="AN54"/>
  <c r="AP54"/>
  <c r="AX54"/>
  <c r="BP54"/>
  <c r="D55"/>
  <c r="F55" s="1"/>
  <c r="N55" s="1"/>
  <c r="O55" s="1"/>
  <c r="Q55" s="1"/>
  <c r="K55"/>
  <c r="L55" s="1"/>
  <c r="U55"/>
  <c r="Y55"/>
  <c r="AC55"/>
  <c r="AD55"/>
  <c r="AE55"/>
  <c r="AF55"/>
  <c r="AN55"/>
  <c r="AP55"/>
  <c r="AX55"/>
  <c r="BP55"/>
  <c r="D56"/>
  <c r="F56" s="1"/>
  <c r="N56" s="1"/>
  <c r="O56" s="1"/>
  <c r="Q56" s="1"/>
  <c r="K56"/>
  <c r="L56" s="1"/>
  <c r="U56"/>
  <c r="Y56"/>
  <c r="AC56"/>
  <c r="AD56"/>
  <c r="AE56"/>
  <c r="AF56"/>
  <c r="AN56"/>
  <c r="AP56"/>
  <c r="AX56"/>
  <c r="BP56"/>
  <c r="D57"/>
  <c r="F57" s="1"/>
  <c r="N57" s="1"/>
  <c r="O57" s="1"/>
  <c r="Q57" s="1"/>
  <c r="K57"/>
  <c r="L57" s="1"/>
  <c r="U57"/>
  <c r="Y57"/>
  <c r="AC57"/>
  <c r="AD57"/>
  <c r="AE57"/>
  <c r="AF57"/>
  <c r="AN57"/>
  <c r="AX57"/>
  <c r="BP57"/>
  <c r="D58"/>
  <c r="AS58" s="1"/>
  <c r="K58"/>
  <c r="L58" s="1"/>
  <c r="U58"/>
  <c r="Y58"/>
  <c r="AC58"/>
  <c r="AD58"/>
  <c r="AE58"/>
  <c r="AF58"/>
  <c r="AN58"/>
  <c r="AX58"/>
  <c r="BP58"/>
  <c r="D59"/>
  <c r="F59" s="1"/>
  <c r="N59" s="1"/>
  <c r="O59" s="1"/>
  <c r="Q59" s="1"/>
  <c r="K59"/>
  <c r="L59" s="1"/>
  <c r="U59"/>
  <c r="Y59"/>
  <c r="AC59"/>
  <c r="AD59"/>
  <c r="AE59"/>
  <c r="AF59"/>
  <c r="AN59"/>
  <c r="AX59"/>
  <c r="BP59"/>
  <c r="D60"/>
  <c r="F60" s="1"/>
  <c r="N60" s="1"/>
  <c r="O60" s="1"/>
  <c r="Q60" s="1"/>
  <c r="K60"/>
  <c r="L60" s="1"/>
  <c r="U60"/>
  <c r="Y60"/>
  <c r="AC60"/>
  <c r="AD60"/>
  <c r="AE60"/>
  <c r="AF60"/>
  <c r="AN60"/>
  <c r="AX60"/>
  <c r="BP60"/>
  <c r="D61"/>
  <c r="AS61" s="1"/>
  <c r="K61"/>
  <c r="L61" s="1"/>
  <c r="U61"/>
  <c r="Y61"/>
  <c r="AC61"/>
  <c r="AD61"/>
  <c r="AE61"/>
  <c r="AF61"/>
  <c r="AN61"/>
  <c r="AX61"/>
  <c r="BP61"/>
  <c r="D62"/>
  <c r="F62" s="1"/>
  <c r="N62" s="1"/>
  <c r="O62" s="1"/>
  <c r="Q62" s="1"/>
  <c r="K62"/>
  <c r="L62" s="1"/>
  <c r="U62"/>
  <c r="Y62"/>
  <c r="AC62"/>
  <c r="AD62"/>
  <c r="AE62"/>
  <c r="AF62"/>
  <c r="AN62"/>
  <c r="AX62"/>
  <c r="BP62"/>
  <c r="D63"/>
  <c r="F63" s="1"/>
  <c r="N63" s="1"/>
  <c r="O63" s="1"/>
  <c r="Q63" s="1"/>
  <c r="K63"/>
  <c r="L63" s="1"/>
  <c r="U63"/>
  <c r="Y63"/>
  <c r="AC63"/>
  <c r="AD63"/>
  <c r="AE63"/>
  <c r="AF63"/>
  <c r="AN63"/>
  <c r="AX63"/>
  <c r="BP63"/>
  <c r="D64"/>
  <c r="F64" s="1"/>
  <c r="U64"/>
  <c r="AG64" s="1"/>
  <c r="BP64"/>
  <c r="D65"/>
  <c r="AS65" s="1"/>
  <c r="K65"/>
  <c r="L65" s="1"/>
  <c r="U65"/>
  <c r="Y65"/>
  <c r="AC65"/>
  <c r="AD65"/>
  <c r="AE65"/>
  <c r="AF65"/>
  <c r="AN65"/>
  <c r="AO65" s="1"/>
  <c r="AP65" s="1"/>
  <c r="AX65"/>
  <c r="BP65"/>
  <c r="D66"/>
  <c r="F66" s="1"/>
  <c r="N66" s="1"/>
  <c r="O66" s="1"/>
  <c r="Q66" s="1"/>
  <c r="K66"/>
  <c r="L66" s="1"/>
  <c r="U66"/>
  <c r="Y66"/>
  <c r="AC66"/>
  <c r="AD66"/>
  <c r="AE66"/>
  <c r="AF66"/>
  <c r="AN66"/>
  <c r="AO66" s="1"/>
  <c r="AP66" s="1"/>
  <c r="AX66"/>
  <c r="BP66"/>
  <c r="D67"/>
  <c r="AS67" s="1"/>
  <c r="K67"/>
  <c r="L67" s="1"/>
  <c r="U67"/>
  <c r="Y67"/>
  <c r="AC67"/>
  <c r="AD67"/>
  <c r="AE67"/>
  <c r="AF67"/>
  <c r="AN67"/>
  <c r="AO67" s="1"/>
  <c r="AP67" s="1"/>
  <c r="AX67"/>
  <c r="BP67"/>
  <c r="D68"/>
  <c r="F68" s="1"/>
  <c r="N68" s="1"/>
  <c r="O68" s="1"/>
  <c r="Q68" s="1"/>
  <c r="K68"/>
  <c r="L68" s="1"/>
  <c r="U68"/>
  <c r="Y68"/>
  <c r="AC68"/>
  <c r="AD68"/>
  <c r="AE68"/>
  <c r="AF68"/>
  <c r="AN68"/>
  <c r="AO68" s="1"/>
  <c r="AP68" s="1"/>
  <c r="AX68"/>
  <c r="BP68"/>
  <c r="D69"/>
  <c r="AS69" s="1"/>
  <c r="K69"/>
  <c r="L69" s="1"/>
  <c r="U69"/>
  <c r="Y69"/>
  <c r="AC69"/>
  <c r="AD69"/>
  <c r="AE69"/>
  <c r="AF69"/>
  <c r="AN69"/>
  <c r="AO69" s="1"/>
  <c r="AP69" s="1"/>
  <c r="AX69"/>
  <c r="BP69"/>
  <c r="D70"/>
  <c r="F70" s="1"/>
  <c r="N70" s="1"/>
  <c r="O70" s="1"/>
  <c r="Q70" s="1"/>
  <c r="K70"/>
  <c r="L70" s="1"/>
  <c r="U70"/>
  <c r="Y70"/>
  <c r="AC70"/>
  <c r="AD70"/>
  <c r="AE70"/>
  <c r="AF70"/>
  <c r="AN70"/>
  <c r="AO70" s="1"/>
  <c r="AP70" s="1"/>
  <c r="AX70"/>
  <c r="BL70"/>
  <c r="BP70"/>
  <c r="D71"/>
  <c r="AS71" s="1"/>
  <c r="K71"/>
  <c r="L71" s="1"/>
  <c r="U71"/>
  <c r="Y71"/>
  <c r="AC71"/>
  <c r="AD71"/>
  <c r="AE71"/>
  <c r="AF71"/>
  <c r="AN71"/>
  <c r="AO71" s="1"/>
  <c r="AP71" s="1"/>
  <c r="AX71"/>
  <c r="BJ71"/>
  <c r="BL71"/>
  <c r="BP71"/>
  <c r="AO72"/>
  <c r="AP72" s="1"/>
  <c r="AS72"/>
  <c r="BI72"/>
  <c r="BJ72"/>
  <c r="BK72"/>
  <c r="BL72"/>
  <c r="AO73"/>
  <c r="AP73" s="1"/>
  <c r="AS73"/>
  <c r="BI73"/>
  <c r="BJ73"/>
  <c r="BK73"/>
  <c r="BL73"/>
  <c r="AS74"/>
  <c r="BI74"/>
  <c r="BJ74"/>
  <c r="BK74"/>
  <c r="BL74"/>
  <c r="Q88" i="37"/>
  <c r="P35"/>
  <c r="R35" s="1"/>
  <c r="N35"/>
  <c r="P27"/>
  <c r="R27" s="1"/>
  <c r="N27"/>
  <c r="S57"/>
  <c r="E58" s="1"/>
  <c r="N37"/>
  <c r="P27" i="38"/>
  <c r="N27"/>
  <c r="N33" i="37"/>
  <c r="P31"/>
  <c r="R31" s="1"/>
  <c r="N31"/>
  <c r="P33" i="38"/>
  <c r="S51" i="37"/>
  <c r="Q52" s="1"/>
  <c r="P38"/>
  <c r="R38" s="1"/>
  <c r="P36"/>
  <c r="R36" s="1"/>
  <c r="P32"/>
  <c r="R32" s="1"/>
  <c r="N32"/>
  <c r="P30"/>
  <c r="R30" s="1"/>
  <c r="P38" i="38"/>
  <c r="N38"/>
  <c r="H81"/>
  <c r="L81"/>
  <c r="N91"/>
  <c r="N83"/>
  <c r="I83"/>
  <c r="O69"/>
  <c r="I69"/>
  <c r="O63"/>
  <c r="J63"/>
  <c r="N57"/>
  <c r="J53"/>
  <c r="K91"/>
  <c r="C83"/>
  <c r="O83"/>
  <c r="S83"/>
  <c r="N77"/>
  <c r="F69"/>
  <c r="J69"/>
  <c r="C67"/>
  <c r="G67"/>
  <c r="S67"/>
  <c r="U62"/>
  <c r="M63"/>
  <c r="O57"/>
  <c r="E53"/>
  <c r="E52" i="37"/>
  <c r="L52"/>
  <c r="O52"/>
  <c r="B52"/>
  <c r="C52"/>
  <c r="M52"/>
  <c r="P52"/>
  <c r="N52"/>
  <c r="R52"/>
  <c r="U51"/>
  <c r="D52"/>
  <c r="G52"/>
  <c r="J52"/>
  <c r="K52"/>
  <c r="C87" i="38"/>
  <c r="R73"/>
  <c r="S73"/>
  <c r="K73"/>
  <c r="P73"/>
  <c r="S64"/>
  <c r="Q65" s="1"/>
  <c r="Q79"/>
  <c r="S78"/>
  <c r="S84"/>
  <c r="E85" s="1"/>
  <c r="S70"/>
  <c r="C71" s="1"/>
  <c r="Q89"/>
  <c r="P39"/>
  <c r="N39"/>
  <c r="N36"/>
  <c r="P36"/>
  <c r="N32"/>
  <c r="P32"/>
  <c r="U82"/>
  <c r="H83"/>
  <c r="P83"/>
  <c r="B83"/>
  <c r="J83"/>
  <c r="Q83"/>
  <c r="U68"/>
  <c r="H69"/>
  <c r="P69"/>
  <c r="C69"/>
  <c r="K69"/>
  <c r="Q69"/>
  <c r="E67"/>
  <c r="L67"/>
  <c r="R67"/>
  <c r="D67"/>
  <c r="F67"/>
  <c r="M67"/>
  <c r="P53"/>
  <c r="C53"/>
  <c r="P34"/>
  <c r="N34"/>
  <c r="T11" i="7"/>
  <c r="Q91" i="38"/>
  <c r="S81"/>
  <c r="N81"/>
  <c r="I81"/>
  <c r="R63"/>
  <c r="K63"/>
  <c r="D79"/>
  <c r="G79"/>
  <c r="N79"/>
  <c r="B79"/>
  <c r="H79"/>
  <c r="P79"/>
  <c r="F79"/>
  <c r="S79"/>
  <c r="C79"/>
  <c r="R79"/>
  <c r="K79"/>
  <c r="J79"/>
  <c r="U78"/>
  <c r="L79"/>
  <c r="E79"/>
  <c r="M79"/>
  <c r="I79"/>
  <c r="O79"/>
  <c r="U74"/>
  <c r="L75"/>
  <c r="J75"/>
  <c r="K75"/>
  <c r="L85"/>
  <c r="M85"/>
  <c r="H85"/>
  <c r="N85"/>
  <c r="B85"/>
  <c r="U88"/>
  <c r="R89"/>
  <c r="L89"/>
  <c r="P89"/>
  <c r="H89"/>
  <c r="B89"/>
  <c r="S71"/>
  <c r="P71"/>
  <c r="M71"/>
  <c r="E71"/>
  <c r="U64"/>
  <c r="F65"/>
  <c r="K65"/>
  <c r="B65"/>
  <c r="G65"/>
  <c r="M65"/>
  <c r="R65"/>
  <c r="C65"/>
  <c r="N65"/>
  <c r="J65"/>
  <c r="E65"/>
  <c r="L65"/>
  <c r="I65"/>
  <c r="P65"/>
  <c r="O65"/>
  <c r="D65"/>
  <c r="H65"/>
  <c r="S65"/>
  <c r="L58" i="37"/>
  <c r="B58"/>
  <c r="P29"/>
  <c r="R29" s="1"/>
  <c r="F58"/>
  <c r="O58"/>
  <c r="R58"/>
  <c r="J58"/>
  <c r="U52" i="6"/>
  <c r="N45"/>
  <c r="U45" s="1"/>
  <c r="N54"/>
  <c r="U54"/>
  <c r="P8" i="5"/>
  <c r="R8" s="1"/>
  <c r="S12"/>
  <c r="I13" i="51"/>
  <c r="I12"/>
  <c r="J12" s="1"/>
  <c r="AM51" i="7"/>
  <c r="T24"/>
  <c r="T10"/>
  <c r="AM48"/>
  <c r="DE48" i="40"/>
  <c r="DE49" s="1"/>
  <c r="DE50" s="1"/>
  <c r="DE51" s="1"/>
  <c r="DE52" s="1"/>
  <c r="DE53" s="1"/>
  <c r="DE54" s="1"/>
  <c r="DE55" s="1"/>
  <c r="DE56" s="1"/>
  <c r="DE57" s="1"/>
  <c r="DE58" s="1"/>
  <c r="DE59" s="1"/>
  <c r="DE60" s="1"/>
  <c r="DE61" s="1"/>
  <c r="DE62" s="1"/>
  <c r="DE63" s="1"/>
  <c r="CZ97"/>
  <c r="CZ98" s="1"/>
  <c r="CV86"/>
  <c r="DF27"/>
  <c r="DF28" s="1"/>
  <c r="DF29" s="1"/>
  <c r="DF30" s="1"/>
  <c r="DF31" s="1"/>
  <c r="DF32" s="1"/>
  <c r="DF33" s="1"/>
  <c r="DF34" s="1"/>
  <c r="DF35" s="1"/>
  <c r="DF36" s="1"/>
  <c r="DF37" s="1"/>
  <c r="DF38" s="1"/>
  <c r="DF39" s="1"/>
  <c r="DF40" s="1"/>
  <c r="DF41" s="1"/>
  <c r="DF42" s="1"/>
  <c r="DF43" s="1"/>
  <c r="DF44" s="1"/>
  <c r="DF45" s="1"/>
  <c r="DA77"/>
  <c r="DA78" s="1"/>
  <c r="CP17"/>
  <c r="DF64"/>
  <c r="DF65" s="1"/>
  <c r="DF66" s="1"/>
  <c r="DF67" s="1"/>
  <c r="DF68" s="1"/>
  <c r="DF69" s="1"/>
  <c r="DF70" s="1"/>
  <c r="DF71" s="1"/>
  <c r="DF72" s="1"/>
  <c r="DF73" s="1"/>
  <c r="DF74" s="1"/>
  <c r="DF75" s="1"/>
  <c r="DF76" s="1"/>
  <c r="DF77" s="1"/>
  <c r="DF78" s="1"/>
  <c r="DF79" s="1"/>
  <c r="DF80" s="1"/>
  <c r="DF81" s="1"/>
  <c r="DF82" s="1"/>
  <c r="DF83" s="1"/>
  <c r="DF84" s="1"/>
  <c r="DE64"/>
  <c r="DE65" s="1"/>
  <c r="DE66" s="1"/>
  <c r="DE67" s="1"/>
  <c r="DE68" s="1"/>
  <c r="DE69" s="1"/>
  <c r="DE70" s="1"/>
  <c r="CZ116"/>
  <c r="CZ117" s="1"/>
  <c r="CZ77"/>
  <c r="CZ78" s="1"/>
  <c r="DE27"/>
  <c r="DE28" s="1"/>
  <c r="DE29" s="1"/>
  <c r="DE30" s="1"/>
  <c r="DE31" s="1"/>
  <c r="DE32" s="1"/>
  <c r="DE33" s="1"/>
  <c r="DE34" s="1"/>
  <c r="DE35" s="1"/>
  <c r="DE36" s="1"/>
  <c r="DE37" s="1"/>
  <c r="DE38" s="1"/>
  <c r="DE39" s="1"/>
  <c r="DE40" s="1"/>
  <c r="DE41" s="1"/>
  <c r="DE42" s="1"/>
  <c r="DE43" s="1"/>
  <c r="DE44" s="1"/>
  <c r="DE45" s="1"/>
  <c r="DE5"/>
  <c r="DE6" s="1"/>
  <c r="DE7" s="1"/>
  <c r="DE8" s="1"/>
  <c r="DE9" s="1"/>
  <c r="DE10" s="1"/>
  <c r="DE11" s="1"/>
  <c r="DE12" s="1"/>
  <c r="DE13" s="1"/>
  <c r="DE14" s="1"/>
  <c r="DE15" s="1"/>
  <c r="DE16" s="1"/>
  <c r="DE17" s="1"/>
  <c r="DE18" s="1"/>
  <c r="DE19" s="1"/>
  <c r="DE20" s="1"/>
  <c r="DE21" s="1"/>
  <c r="DE22" s="1"/>
  <c r="DE23" s="1"/>
  <c r="DE24" s="1"/>
  <c r="DE25" s="1"/>
  <c r="DE26" s="1"/>
  <c r="CQ17"/>
  <c r="CQ32"/>
  <c r="CQ33" s="1"/>
  <c r="CQ34" s="1"/>
  <c r="CQ35" s="1"/>
  <c r="CQ36" s="1"/>
  <c r="CQ37" s="1"/>
  <c r="CQ38" s="1"/>
  <c r="CQ39" s="1"/>
  <c r="CQ40" s="1"/>
  <c r="DA54"/>
  <c r="DA55" s="1"/>
  <c r="DA56" s="1"/>
  <c r="DA57" s="1"/>
  <c r="DA58" s="1"/>
  <c r="DA59" s="1"/>
  <c r="CP21"/>
  <c r="S90" i="37"/>
  <c r="U89"/>
  <c r="R90"/>
  <c r="B90"/>
  <c r="C90"/>
  <c r="K90"/>
  <c r="E90"/>
  <c r="O90"/>
  <c r="I90"/>
  <c r="H90"/>
  <c r="L90"/>
  <c r="D90"/>
  <c r="F90"/>
  <c r="G90"/>
  <c r="P90"/>
  <c r="M90"/>
  <c r="J90"/>
  <c r="N90"/>
  <c r="M54"/>
  <c r="F54"/>
  <c r="E54"/>
  <c r="H54"/>
  <c r="O54"/>
  <c r="G54"/>
  <c r="J54"/>
  <c r="K54"/>
  <c r="S54"/>
  <c r="B54"/>
  <c r="I94"/>
  <c r="F94"/>
  <c r="N94"/>
  <c r="D94"/>
  <c r="H94"/>
  <c r="N60"/>
  <c r="C60"/>
  <c r="L60"/>
  <c r="O60"/>
  <c r="J60"/>
  <c r="G58"/>
  <c r="N58"/>
  <c r="M58"/>
  <c r="C58"/>
  <c r="P58"/>
  <c r="P28"/>
  <c r="R28" s="1"/>
  <c r="P39"/>
  <c r="R39" s="1"/>
  <c r="U57"/>
  <c r="S91"/>
  <c r="K92" s="1"/>
  <c r="S55"/>
  <c r="S58"/>
  <c r="K58"/>
  <c r="H58"/>
  <c r="D58"/>
  <c r="Q90"/>
  <c r="N34"/>
  <c r="O92"/>
  <c r="E92"/>
  <c r="D92"/>
  <c r="J56"/>
  <c r="O56"/>
  <c r="DZ102" i="40"/>
  <c r="DZ104"/>
  <c r="DZ82"/>
  <c r="DZ84"/>
  <c r="DZ53"/>
  <c r="DZ54" s="1"/>
  <c r="DZ55" s="1"/>
  <c r="DZ56" s="1"/>
  <c r="DZ57" s="1"/>
  <c r="DZ58" s="1"/>
  <c r="DZ59" s="1"/>
  <c r="DZ60" s="1"/>
  <c r="DZ64"/>
  <c r="DP83"/>
  <c r="DP82"/>
  <c r="DP84" s="1"/>
  <c r="DO45"/>
  <c r="DO46" s="1"/>
  <c r="DO47" s="1"/>
  <c r="DO48" s="1"/>
  <c r="DO49" s="1"/>
  <c r="DO50" s="1"/>
  <c r="DO51" s="1"/>
  <c r="DO52" s="1"/>
  <c r="DO53" s="1"/>
  <c r="DO54" s="1"/>
  <c r="DO55" s="1"/>
  <c r="DO56" s="1"/>
  <c r="DO57" s="1"/>
  <c r="DO58" s="1"/>
  <c r="DO59" s="1"/>
  <c r="DO60" s="1"/>
  <c r="E43" i="50" l="1"/>
  <c r="T12" i="7"/>
  <c r="T15"/>
  <c r="AM49"/>
  <c r="AM46"/>
  <c r="AM53"/>
  <c r="AM50"/>
  <c r="AM41"/>
  <c r="T21"/>
  <c r="AS63" i="1"/>
  <c r="AS52"/>
  <c r="AS70"/>
  <c r="L18" i="3"/>
  <c r="N18" s="1"/>
  <c r="L15"/>
  <c r="N15" s="1"/>
  <c r="L62"/>
  <c r="N62" s="1"/>
  <c r="O62" s="1"/>
  <c r="L9"/>
  <c r="N9" s="1"/>
  <c r="L60"/>
  <c r="N60" s="1"/>
  <c r="O60" s="1"/>
  <c r="L20"/>
  <c r="N20" s="1"/>
  <c r="L17"/>
  <c r="N17" s="1"/>
  <c r="L66"/>
  <c r="N66" s="1"/>
  <c r="O66" s="1"/>
  <c r="L53"/>
  <c r="N53" s="1"/>
  <c r="O53" s="1"/>
  <c r="L16"/>
  <c r="N16" s="1"/>
  <c r="L59"/>
  <c r="N59" s="1"/>
  <c r="O59" s="1"/>
  <c r="L25"/>
  <c r="N25" s="1"/>
  <c r="L19"/>
  <c r="N19" s="1"/>
  <c r="L58"/>
  <c r="N58" s="1"/>
  <c r="O58" s="1"/>
  <c r="L67"/>
  <c r="N67" s="1"/>
  <c r="O67" s="1"/>
  <c r="L71"/>
  <c r="N71" s="1"/>
  <c r="L65"/>
  <c r="N65" s="1"/>
  <c r="O65" s="1"/>
  <c r="L70"/>
  <c r="N70" s="1"/>
  <c r="L12"/>
  <c r="N12" s="1"/>
  <c r="L69"/>
  <c r="N69" s="1"/>
  <c r="O69" s="1"/>
  <c r="L10"/>
  <c r="N10" s="1"/>
  <c r="L57"/>
  <c r="N57" s="1"/>
  <c r="O57" s="1"/>
  <c r="L11"/>
  <c r="N11" s="1"/>
  <c r="DU56" i="40"/>
  <c r="DU59"/>
  <c r="CP22"/>
  <c r="CP59"/>
  <c r="DP63"/>
  <c r="DP62"/>
  <c r="DY91"/>
  <c r="DY92" s="1"/>
  <c r="DY93" s="1"/>
  <c r="DY94" s="1"/>
  <c r="DY95" s="1"/>
  <c r="DY96" s="1"/>
  <c r="DY97" s="1"/>
  <c r="DY98" s="1"/>
  <c r="DY99" s="1"/>
  <c r="DY100" s="1"/>
  <c r="ED43"/>
  <c r="ED44" s="1"/>
  <c r="ED45" s="1"/>
  <c r="ED46" s="1"/>
  <c r="ED47" s="1"/>
  <c r="ED48" s="1"/>
  <c r="ED49" s="1"/>
  <c r="ED50" s="1"/>
  <c r="ED51" s="1"/>
  <c r="ED52" s="1"/>
  <c r="ED53" s="1"/>
  <c r="ED54" s="1"/>
  <c r="ED55" s="1"/>
  <c r="ED56" s="1"/>
  <c r="ED57" s="1"/>
  <c r="ED58" s="1"/>
  <c r="ED59" s="1"/>
  <c r="ED60" s="1"/>
  <c r="ED61" s="1"/>
  <c r="DY50"/>
  <c r="DY51" s="1"/>
  <c r="DY52" s="1"/>
  <c r="DY53" s="1"/>
  <c r="DY54" s="1"/>
  <c r="DY55" s="1"/>
  <c r="DY56" s="1"/>
  <c r="DY57" s="1"/>
  <c r="DY58" s="1"/>
  <c r="ED4"/>
  <c r="ED5" s="1"/>
  <c r="ED6" s="1"/>
  <c r="ED7" s="1"/>
  <c r="ED8" s="1"/>
  <c r="ED9" s="1"/>
  <c r="ED10" s="1"/>
  <c r="ED11" s="1"/>
  <c r="ED12" s="1"/>
  <c r="ED13" s="1"/>
  <c r="ED14" s="1"/>
  <c r="ED15" s="1"/>
  <c r="ED16" s="1"/>
  <c r="ED17" s="1"/>
  <c r="ED18" s="1"/>
  <c r="ED19" s="1"/>
  <c r="ED20" s="1"/>
  <c r="EN5"/>
  <c r="EN7"/>
  <c r="EN6"/>
  <c r="EN8"/>
  <c r="EN9" s="1"/>
  <c r="EN10" s="1"/>
  <c r="EN11" s="1"/>
  <c r="EN12" s="1"/>
  <c r="EN13" s="1"/>
  <c r="EN14" s="1"/>
  <c r="EN15" s="1"/>
  <c r="EN16" s="1"/>
  <c r="EN17" s="1"/>
  <c r="EN18" s="1"/>
  <c r="EN19" s="1"/>
  <c r="EN20" s="1"/>
  <c r="EE21"/>
  <c r="EE22"/>
  <c r="EE23" s="1"/>
  <c r="EE24" s="1"/>
  <c r="EE25" s="1"/>
  <c r="EE26" s="1"/>
  <c r="EE27" s="1"/>
  <c r="EE28" s="1"/>
  <c r="EE29" s="1"/>
  <c r="EE30" s="1"/>
  <c r="EE31" s="1"/>
  <c r="EE32" s="1"/>
  <c r="EE33" s="1"/>
  <c r="EE34" s="1"/>
  <c r="EE35" s="1"/>
  <c r="EE36" s="1"/>
  <c r="EE37" s="1"/>
  <c r="DY68"/>
  <c r="DY69" s="1"/>
  <c r="DY70" s="1"/>
  <c r="DY71" s="1"/>
  <c r="DY72" s="1"/>
  <c r="DY73" s="1"/>
  <c r="DY74" s="1"/>
  <c r="DY75" s="1"/>
  <c r="DY76" s="1"/>
  <c r="DY77" s="1"/>
  <c r="DY78" s="1"/>
  <c r="DY79" s="1"/>
  <c r="DY80" s="1"/>
  <c r="ED21"/>
  <c r="ED22" s="1"/>
  <c r="ED23" s="1"/>
  <c r="ED24" s="1"/>
  <c r="ED25" s="1"/>
  <c r="ED26" s="1"/>
  <c r="ED27" s="1"/>
  <c r="ED28" s="1"/>
  <c r="ED29" s="1"/>
  <c r="ED30" s="1"/>
  <c r="ED31" s="1"/>
  <c r="ED32" s="1"/>
  <c r="ED33" s="1"/>
  <c r="ED34" s="1"/>
  <c r="ED35" s="1"/>
  <c r="ED36" s="1"/>
  <c r="ED37" s="1"/>
  <c r="ED38" s="1"/>
  <c r="ED39" s="1"/>
  <c r="ED40" s="1"/>
  <c r="ED41" s="1"/>
  <c r="ED42" s="1"/>
  <c r="DZ111"/>
  <c r="DZ112" s="1"/>
  <c r="DZ113" s="1"/>
  <c r="DZ114" s="1"/>
  <c r="DZ115" s="1"/>
  <c r="DZ116" s="1"/>
  <c r="DZ117" s="1"/>
  <c r="DZ118" s="1"/>
  <c r="DZ119" s="1"/>
  <c r="DZ120" s="1"/>
  <c r="DZ121" s="1"/>
  <c r="DZ122" s="1"/>
  <c r="DZ123" s="1"/>
  <c r="DZ124" s="1"/>
  <c r="DZ125" s="1"/>
  <c r="EE63"/>
  <c r="EE64" s="1"/>
  <c r="EE65" s="1"/>
  <c r="EE66" s="1"/>
  <c r="EE67" s="1"/>
  <c r="EE68" s="1"/>
  <c r="EE69" s="1"/>
  <c r="EE70" s="1"/>
  <c r="EE71" s="1"/>
  <c r="EE72" s="1"/>
  <c r="EE73" s="1"/>
  <c r="EE74" s="1"/>
  <c r="EE75" s="1"/>
  <c r="EE76" s="1"/>
  <c r="EE62"/>
  <c r="DY111"/>
  <c r="DY112" s="1"/>
  <c r="DY113" s="1"/>
  <c r="DY114" s="1"/>
  <c r="DY115" s="1"/>
  <c r="DY116" s="1"/>
  <c r="DY117" s="1"/>
  <c r="DY118" s="1"/>
  <c r="DY119" s="1"/>
  <c r="DY120" s="1"/>
  <c r="DY121" s="1"/>
  <c r="DY122" s="1"/>
  <c r="DY123" s="1"/>
  <c r="DY124" s="1"/>
  <c r="DY125" s="1"/>
  <c r="ED62"/>
  <c r="ED63" s="1"/>
  <c r="ED64" s="1"/>
  <c r="ED65" s="1"/>
  <c r="ED66" s="1"/>
  <c r="ED67" s="1"/>
  <c r="ED68" s="1"/>
  <c r="ED69" s="1"/>
  <c r="ED70" s="1"/>
  <c r="ED71" s="1"/>
  <c r="ED72" s="1"/>
  <c r="ED73" s="1"/>
  <c r="ED74" s="1"/>
  <c r="ED75" s="1"/>
  <c r="ED76" s="1"/>
  <c r="ED77" s="1"/>
  <c r="ED78" s="1"/>
  <c r="ED79" s="1"/>
  <c r="ED80" s="1"/>
  <c r="DZ91"/>
  <c r="DZ92" s="1"/>
  <c r="DZ93" s="1"/>
  <c r="DZ94" s="1"/>
  <c r="DZ95" s="1"/>
  <c r="DZ96" s="1"/>
  <c r="DZ97" s="1"/>
  <c r="DZ98" s="1"/>
  <c r="DZ99" s="1"/>
  <c r="DZ100" s="1"/>
  <c r="DZ101" s="1"/>
  <c r="EE43"/>
  <c r="EE44"/>
  <c r="EE45" s="1"/>
  <c r="EE46" s="1"/>
  <c r="EE47" s="1"/>
  <c r="EE48" s="1"/>
  <c r="EE49" s="1"/>
  <c r="EE50" s="1"/>
  <c r="EE51" s="1"/>
  <c r="EE52" s="1"/>
  <c r="EE53" s="1"/>
  <c r="EE54" s="1"/>
  <c r="EE55" s="1"/>
  <c r="EE56" s="1"/>
  <c r="EE57" s="1"/>
  <c r="EE58" s="1"/>
  <c r="EE59" s="1"/>
  <c r="EE60" s="1"/>
  <c r="Q81" i="38"/>
  <c r="H63"/>
  <c r="N28"/>
  <c r="S63"/>
  <c r="P29"/>
  <c r="U66"/>
  <c r="J14" i="51"/>
  <c r="F71" i="1"/>
  <c r="N71" s="1"/>
  <c r="O71" s="1"/>
  <c r="F69"/>
  <c r="N69" s="1"/>
  <c r="O69" s="1"/>
  <c r="Q69" s="1"/>
  <c r="AS56"/>
  <c r="AS59"/>
  <c r="AF34"/>
  <c r="F65"/>
  <c r="N65" s="1"/>
  <c r="O65" s="1"/>
  <c r="Q65" s="1"/>
  <c r="AS55"/>
  <c r="AS53"/>
  <c r="AF33"/>
  <c r="DP24" i="40"/>
  <c r="M92" i="37"/>
  <c r="C92"/>
  <c r="R92"/>
  <c r="S92"/>
  <c r="U70" i="38"/>
  <c r="N30"/>
  <c r="Q77"/>
  <c r="K77"/>
  <c r="E77"/>
  <c r="J77"/>
  <c r="P37"/>
  <c r="N37"/>
  <c r="B87"/>
  <c r="K87"/>
  <c r="D87"/>
  <c r="I87"/>
  <c r="H87"/>
  <c r="R87"/>
  <c r="N87"/>
  <c r="L87"/>
  <c r="E87"/>
  <c r="P87"/>
  <c r="F87"/>
  <c r="G87"/>
  <c r="J87"/>
  <c r="Q92" i="37"/>
  <c r="J92"/>
  <c r="CP18" i="40"/>
  <c r="F71" i="38"/>
  <c r="N71"/>
  <c r="L71"/>
  <c r="Q75"/>
  <c r="D75"/>
  <c r="H75"/>
  <c r="E75"/>
  <c r="I75"/>
  <c r="R75"/>
  <c r="F75"/>
  <c r="P75"/>
  <c r="N75"/>
  <c r="C75"/>
  <c r="G75"/>
  <c r="M75"/>
  <c r="B75"/>
  <c r="O75"/>
  <c r="S75"/>
  <c r="S48"/>
  <c r="J13" i="51"/>
  <c r="I92" i="37"/>
  <c r="U91"/>
  <c r="F92"/>
  <c r="O87" i="38"/>
  <c r="H92" i="37"/>
  <c r="P92"/>
  <c r="B92"/>
  <c r="I58"/>
  <c r="H71" i="38"/>
  <c r="S87"/>
  <c r="L61" i="3"/>
  <c r="N61" s="1"/>
  <c r="O61" s="1"/>
  <c r="E89" i="38"/>
  <c r="F89"/>
  <c r="C89"/>
  <c r="M89"/>
  <c r="S89"/>
  <c r="J89"/>
  <c r="K89"/>
  <c r="N89"/>
  <c r="O89"/>
  <c r="G89"/>
  <c r="I89"/>
  <c r="D89"/>
  <c r="B73"/>
  <c r="C73"/>
  <c r="E73"/>
  <c r="F73"/>
  <c r="H73"/>
  <c r="G73"/>
  <c r="I73"/>
  <c r="O73"/>
  <c r="L73"/>
  <c r="M73"/>
  <c r="N73"/>
  <c r="U72"/>
  <c r="J73"/>
  <c r="S54"/>
  <c r="L56" i="3"/>
  <c r="N56" s="1"/>
  <c r="O56" s="1"/>
  <c r="L55"/>
  <c r="N55" s="1"/>
  <c r="O55" s="1"/>
  <c r="G22" i="51"/>
  <c r="I22" s="1"/>
  <c r="J22" s="1"/>
  <c r="G21"/>
  <c r="I21" s="1"/>
  <c r="J21" s="1"/>
  <c r="G20"/>
  <c r="I20" s="1"/>
  <c r="J20" s="1"/>
  <c r="I15"/>
  <c r="J15" s="1"/>
  <c r="K7" i="36"/>
  <c r="N46" i="6"/>
  <c r="U46" s="1"/>
  <c r="N44"/>
  <c r="U44" s="1"/>
  <c r="AM42" i="7"/>
  <c r="T27"/>
  <c r="T22"/>
  <c r="T13"/>
  <c r="L68" i="3"/>
  <c r="N68" s="1"/>
  <c r="O68" s="1"/>
  <c r="AG63" i="1"/>
  <c r="L54" i="3"/>
  <c r="N54" s="1"/>
  <c r="O54" s="1"/>
  <c r="L52"/>
  <c r="N52" s="1"/>
  <c r="O52" s="1"/>
  <c r="P10" i="5"/>
  <c r="R10" s="1"/>
  <c r="I46" i="50"/>
  <c r="P31" i="38"/>
  <c r="AG56" i="1"/>
  <c r="L64" i="3"/>
  <c r="N64" s="1"/>
  <c r="O64" s="1"/>
  <c r="L24"/>
  <c r="N24" s="1"/>
  <c r="L23"/>
  <c r="N23" s="1"/>
  <c r="L22"/>
  <c r="N22" s="1"/>
  <c r="L14"/>
  <c r="N14" s="1"/>
  <c r="L13"/>
  <c r="N13" s="1"/>
  <c r="I17" i="51"/>
  <c r="J17" s="1"/>
  <c r="S9" i="5"/>
  <c r="N53" i="6"/>
  <c r="U53" s="1"/>
  <c r="U49"/>
  <c r="N48"/>
  <c r="U48" s="1"/>
  <c r="N47"/>
  <c r="U47" s="1"/>
  <c r="I49" i="50"/>
  <c r="E46"/>
  <c r="T26" i="7"/>
  <c r="T18"/>
  <c r="T7"/>
  <c r="Q58" i="37"/>
  <c r="L72" i="3"/>
  <c r="E49" i="50"/>
  <c r="AS64" i="1"/>
  <c r="F67"/>
  <c r="N67" s="1"/>
  <c r="O67" s="1"/>
  <c r="Q67" s="1"/>
  <c r="AS66"/>
  <c r="AG53"/>
  <c r="AF31"/>
  <c r="AF29"/>
  <c r="AF28"/>
  <c r="AG61"/>
  <c r="AG58"/>
  <c r="AF27"/>
  <c r="AS57"/>
  <c r="AG71"/>
  <c r="BI71" s="1"/>
  <c r="AG66"/>
  <c r="AF38"/>
  <c r="AF37"/>
  <c r="AF35"/>
  <c r="AG70"/>
  <c r="BI70" s="1"/>
  <c r="AG67"/>
  <c r="AG65"/>
  <c r="AF32"/>
  <c r="AF30"/>
  <c r="AF25"/>
  <c r="AG69"/>
  <c r="AG62"/>
  <c r="AG59"/>
  <c r="AG55"/>
  <c r="F54"/>
  <c r="N54" s="1"/>
  <c r="O54" s="1"/>
  <c r="Q54" s="1"/>
  <c r="AS62"/>
  <c r="AF26"/>
  <c r="F61"/>
  <c r="N61" s="1"/>
  <c r="O61" s="1"/>
  <c r="Q61" s="1"/>
  <c r="AG60"/>
  <c r="AG57"/>
  <c r="AG54"/>
  <c r="DT4" i="40"/>
  <c r="DT5" s="1"/>
  <c r="DT6" s="1"/>
  <c r="DT7" s="1"/>
  <c r="DT8" s="1"/>
  <c r="DT9" s="1"/>
  <c r="DT10" s="1"/>
  <c r="DT11" s="1"/>
  <c r="DT12" s="1"/>
  <c r="DT13" s="1"/>
  <c r="DT14" s="1"/>
  <c r="DT15" s="1"/>
  <c r="DT16" s="1"/>
  <c r="DT17" s="1"/>
  <c r="DT18" s="1"/>
  <c r="DT19" s="1"/>
  <c r="DT20" s="1"/>
  <c r="DO61"/>
  <c r="DO62" s="1"/>
  <c r="DJ26"/>
  <c r="DJ27" s="1"/>
  <c r="DJ28" s="1"/>
  <c r="DJ29" s="1"/>
  <c r="DJ30" s="1"/>
  <c r="DJ31" s="1"/>
  <c r="DJ32" s="1"/>
  <c r="DJ33" s="1"/>
  <c r="DJ34" s="1"/>
  <c r="DJ35" s="1"/>
  <c r="DJ36" s="1"/>
  <c r="DJ37" s="1"/>
  <c r="DJ38" s="1"/>
  <c r="DJ39" s="1"/>
  <c r="DJ40" s="1"/>
  <c r="DE71"/>
  <c r="DE72" s="1"/>
  <c r="DE73" s="1"/>
  <c r="DE74" s="1"/>
  <c r="DE75" s="1"/>
  <c r="DE76" s="1"/>
  <c r="DE77" s="1"/>
  <c r="DE78" s="1"/>
  <c r="DE79" s="1"/>
  <c r="DE80" s="1"/>
  <c r="DE81" s="1"/>
  <c r="DE82" s="1"/>
  <c r="DE83" s="1"/>
  <c r="DE84" s="1"/>
  <c r="E56" i="37"/>
  <c r="K56"/>
  <c r="B56"/>
  <c r="D56"/>
  <c r="L56"/>
  <c r="M56"/>
  <c r="P56"/>
  <c r="H56"/>
  <c r="I56"/>
  <c r="C56"/>
  <c r="S56"/>
  <c r="F56"/>
  <c r="R56"/>
  <c r="N56"/>
  <c r="Q56"/>
  <c r="G56"/>
  <c r="S8" i="5"/>
  <c r="U55" i="37"/>
  <c r="J19" i="51"/>
  <c r="DY4" i="40"/>
  <c r="DY5" s="1"/>
  <c r="DY6" s="1"/>
  <c r="DY7" s="1"/>
  <c r="DY8" s="1"/>
  <c r="DY9" s="1"/>
  <c r="DY10" s="1"/>
  <c r="DY11" s="1"/>
  <c r="DY12" s="1"/>
  <c r="DY13" s="1"/>
  <c r="DY14" s="1"/>
  <c r="DY15" s="1"/>
  <c r="DY16" s="1"/>
  <c r="DY17" s="1"/>
  <c r="DY18" s="1"/>
  <c r="DY19" s="1"/>
  <c r="DT55"/>
  <c r="DT56" s="1"/>
  <c r="E91" i="38"/>
  <c r="M91"/>
  <c r="G91"/>
  <c r="U90"/>
  <c r="L91"/>
  <c r="I91"/>
  <c r="C91"/>
  <c r="S91"/>
  <c r="D91"/>
  <c r="H91"/>
  <c r="R91"/>
  <c r="D53"/>
  <c r="S53"/>
  <c r="O53"/>
  <c r="U52"/>
  <c r="G53"/>
  <c r="N53"/>
  <c r="M53"/>
  <c r="L53"/>
  <c r="H52" i="37"/>
  <c r="S52"/>
  <c r="I52"/>
  <c r="F52"/>
  <c r="L83" i="38"/>
  <c r="K83"/>
  <c r="F83"/>
  <c r="G83"/>
  <c r="E83"/>
  <c r="R83"/>
  <c r="U80"/>
  <c r="G81"/>
  <c r="O81"/>
  <c r="D81"/>
  <c r="C81"/>
  <c r="F81"/>
  <c r="M81"/>
  <c r="P81"/>
  <c r="E81"/>
  <c r="K81"/>
  <c r="R81"/>
  <c r="U76"/>
  <c r="L77"/>
  <c r="I77"/>
  <c r="F77"/>
  <c r="D77"/>
  <c r="H77"/>
  <c r="S77"/>
  <c r="O77"/>
  <c r="B77"/>
  <c r="R77"/>
  <c r="C77"/>
  <c r="G77"/>
  <c r="P77"/>
  <c r="L69"/>
  <c r="B69"/>
  <c r="R69"/>
  <c r="G69"/>
  <c r="N69"/>
  <c r="E69"/>
  <c r="S69"/>
  <c r="C63"/>
  <c r="G63"/>
  <c r="P63"/>
  <c r="I63"/>
  <c r="F63"/>
  <c r="N63"/>
  <c r="Q63"/>
  <c r="E63"/>
  <c r="B63"/>
  <c r="L63"/>
  <c r="M49"/>
  <c r="D49"/>
  <c r="DJ54" i="40"/>
  <c r="DJ55" s="1"/>
  <c r="DJ56" s="1"/>
  <c r="DJ57" s="1"/>
  <c r="DJ58" s="1"/>
  <c r="DJ59" s="1"/>
  <c r="DJ60" s="1"/>
  <c r="DJ61" s="1"/>
  <c r="DJ62" s="1"/>
  <c r="DO4"/>
  <c r="DO5" s="1"/>
  <c r="DO6" s="1"/>
  <c r="DO7" s="1"/>
  <c r="DO8" s="1"/>
  <c r="DO9" s="1"/>
  <c r="DO10" s="1"/>
  <c r="DO11" s="1"/>
  <c r="DO12" s="1"/>
  <c r="DO13" s="1"/>
  <c r="DO14" s="1"/>
  <c r="DO15" s="1"/>
  <c r="DO16" s="1"/>
  <c r="DO17" s="1"/>
  <c r="DO18" s="1"/>
  <c r="DO19" s="1"/>
  <c r="DO20" s="1"/>
  <c r="DO21" s="1"/>
  <c r="DO22" s="1"/>
  <c r="DO23" s="1"/>
  <c r="S13" i="5"/>
  <c r="U59" i="37"/>
  <c r="K60"/>
  <c r="M94"/>
  <c r="G94"/>
  <c r="J94"/>
  <c r="CQ55" i="40"/>
  <c r="DA97"/>
  <c r="DA98" s="1"/>
  <c r="I85" i="38"/>
  <c r="S85"/>
  <c r="AS68" i="1"/>
  <c r="L92" i="37"/>
  <c r="N92"/>
  <c r="G92"/>
  <c r="S60"/>
  <c r="R60"/>
  <c r="Q60"/>
  <c r="E60"/>
  <c r="F60"/>
  <c r="K94"/>
  <c r="E94"/>
  <c r="O94"/>
  <c r="R94"/>
  <c r="C54"/>
  <c r="N54"/>
  <c r="D54"/>
  <c r="L54"/>
  <c r="U53"/>
  <c r="DF4" i="40"/>
  <c r="DF5" s="1"/>
  <c r="DF6" s="1"/>
  <c r="DF7" s="1"/>
  <c r="DF8" s="1"/>
  <c r="DF9" s="1"/>
  <c r="DF10" s="1"/>
  <c r="DF11" s="1"/>
  <c r="DF12" s="1"/>
  <c r="DF13" s="1"/>
  <c r="DF14" s="1"/>
  <c r="DF15" s="1"/>
  <c r="DF16" s="1"/>
  <c r="DF17" s="1"/>
  <c r="DF18" s="1"/>
  <c r="DF19" s="1"/>
  <c r="DF20" s="1"/>
  <c r="DF21" s="1"/>
  <c r="DF22" s="1"/>
  <c r="DF23" s="1"/>
  <c r="DF24" s="1"/>
  <c r="DF25" s="1"/>
  <c r="DF26" s="1"/>
  <c r="CZ53"/>
  <c r="CZ54" s="1"/>
  <c r="CZ55" s="1"/>
  <c r="CZ56" s="1"/>
  <c r="CZ57" s="1"/>
  <c r="CZ58" s="1"/>
  <c r="CZ59" s="1"/>
  <c r="J71" i="38"/>
  <c r="I71"/>
  <c r="R71"/>
  <c r="D71"/>
  <c r="R85"/>
  <c r="J85"/>
  <c r="U84"/>
  <c r="D85"/>
  <c r="Q57"/>
  <c r="J91"/>
  <c r="K53"/>
  <c r="B53"/>
  <c r="Q71"/>
  <c r="I53"/>
  <c r="O91"/>
  <c r="Q53"/>
  <c r="AF24" i="1"/>
  <c r="L63" i="3"/>
  <c r="N63" s="1"/>
  <c r="O63" s="1"/>
  <c r="I43" i="50"/>
  <c r="B91" i="38"/>
  <c r="F53"/>
  <c r="B57"/>
  <c r="F57"/>
  <c r="P57"/>
  <c r="G57"/>
  <c r="E57"/>
  <c r="M57"/>
  <c r="I57"/>
  <c r="C57"/>
  <c r="S57"/>
  <c r="U56"/>
  <c r="L57"/>
  <c r="DO24" i="40"/>
  <c r="DO25" s="1"/>
  <c r="DO26" s="1"/>
  <c r="DO27" s="1"/>
  <c r="DO28" s="1"/>
  <c r="DO29" s="1"/>
  <c r="DO30" s="1"/>
  <c r="DO31" s="1"/>
  <c r="DO32" s="1"/>
  <c r="DO33" s="1"/>
  <c r="DO34" s="1"/>
  <c r="DO35" s="1"/>
  <c r="DO36" s="1"/>
  <c r="DO37" s="1"/>
  <c r="DO38" s="1"/>
  <c r="DO39" s="1"/>
  <c r="DO40" s="1"/>
  <c r="DO41" s="1"/>
  <c r="DO42" s="1"/>
  <c r="DO43" s="1"/>
  <c r="DJ75"/>
  <c r="DJ76" s="1"/>
  <c r="DJ77" s="1"/>
  <c r="DJ78" s="1"/>
  <c r="DJ79" s="1"/>
  <c r="DJ80" s="1"/>
  <c r="DT76"/>
  <c r="DT77" s="1"/>
  <c r="DT78" s="1"/>
  <c r="DT79" s="1"/>
  <c r="DY24"/>
  <c r="DY25" s="1"/>
  <c r="DY26" s="1"/>
  <c r="DY27" s="1"/>
  <c r="DY28" s="1"/>
  <c r="DY29" s="1"/>
  <c r="DY30" s="1"/>
  <c r="DY31" s="1"/>
  <c r="DY32" s="1"/>
  <c r="DY33" s="1"/>
  <c r="DY34" s="1"/>
  <c r="DY35" s="1"/>
  <c r="DY36" s="1"/>
  <c r="DY37" s="1"/>
  <c r="DY38" s="1"/>
  <c r="DY39" s="1"/>
  <c r="Q87" i="38"/>
  <c r="U86"/>
  <c r="D73"/>
  <c r="Q73"/>
  <c r="J67"/>
  <c r="I67"/>
  <c r="O67"/>
  <c r="H67"/>
  <c r="N67"/>
  <c r="K67"/>
  <c r="B67"/>
  <c r="Q67"/>
  <c r="Q51"/>
  <c r="S50"/>
  <c r="N35"/>
  <c r="P35"/>
  <c r="DO79" i="40"/>
  <c r="DO80" s="1"/>
  <c r="DO81" s="1"/>
  <c r="DO82" s="1"/>
  <c r="DO84" s="1"/>
  <c r="DT21"/>
  <c r="DT22" s="1"/>
  <c r="DT23" s="1"/>
  <c r="DT24" s="1"/>
  <c r="DT25" s="1"/>
  <c r="DT26" s="1"/>
  <c r="DT27" s="1"/>
  <c r="DT28" s="1"/>
  <c r="DT29" s="1"/>
  <c r="DT30" s="1"/>
  <c r="DT31" s="1"/>
  <c r="DT32" s="1"/>
  <c r="DT33" s="1"/>
  <c r="DT34" s="1"/>
  <c r="DT35" s="1"/>
  <c r="DT36" s="1"/>
  <c r="S10" i="5"/>
  <c r="P60" i="37"/>
  <c r="I60"/>
  <c r="P94"/>
  <c r="Q94"/>
  <c r="F85" i="38"/>
  <c r="C85"/>
  <c r="F58" i="1"/>
  <c r="N58" s="1"/>
  <c r="O58" s="1"/>
  <c r="Q58" s="1"/>
  <c r="D57" i="38"/>
  <c r="M60" i="37"/>
  <c r="G60"/>
  <c r="D60"/>
  <c r="B60"/>
  <c r="S94"/>
  <c r="C94"/>
  <c r="B94"/>
  <c r="L94"/>
  <c r="I54"/>
  <c r="P54"/>
  <c r="Q54"/>
  <c r="Q85" i="38"/>
  <c r="O71"/>
  <c r="K71"/>
  <c r="B71"/>
  <c r="G71"/>
  <c r="O85"/>
  <c r="K85"/>
  <c r="P85"/>
  <c r="G85"/>
  <c r="J57"/>
  <c r="R53"/>
  <c r="H53"/>
  <c r="AS60" i="1"/>
  <c r="K57" i="38"/>
  <c r="AG68" i="1"/>
  <c r="AG52"/>
  <c r="AF36"/>
  <c r="I11" i="51"/>
  <c r="J11" s="1"/>
  <c r="F91" i="38"/>
  <c r="R57"/>
  <c r="S60"/>
  <c r="DO83" i="40"/>
  <c r="DU57" l="1"/>
  <c r="DU61" s="1"/>
  <c r="DU58"/>
  <c r="DU60"/>
  <c r="DU62" s="1"/>
  <c r="EE77"/>
  <c r="EE78" s="1"/>
  <c r="EE79" s="1"/>
  <c r="EJ25"/>
  <c r="EJ26"/>
  <c r="EJ27" s="1"/>
  <c r="EJ28" s="1"/>
  <c r="EJ29" s="1"/>
  <c r="EJ30" s="1"/>
  <c r="EJ31" s="1"/>
  <c r="EJ32" s="1"/>
  <c r="EJ33" s="1"/>
  <c r="EJ34" s="1"/>
  <c r="EJ35" s="1"/>
  <c r="EJ36" s="1"/>
  <c r="EJ37" s="1"/>
  <c r="EJ38" s="1"/>
  <c r="EJ39" s="1"/>
  <c r="EJ40" s="1"/>
  <c r="EJ41" s="1"/>
  <c r="EJ42" s="1"/>
  <c r="EJ43" s="1"/>
  <c r="EJ44" s="1"/>
  <c r="CP23"/>
  <c r="CP60"/>
  <c r="DY102"/>
  <c r="DY101"/>
  <c r="DY104" s="1"/>
  <c r="DY103"/>
  <c r="DY81"/>
  <c r="DY84" s="1"/>
  <c r="DY82"/>
  <c r="DY83"/>
  <c r="DY64"/>
  <c r="DY59"/>
  <c r="E55" i="38"/>
  <c r="F55"/>
  <c r="I55"/>
  <c r="R55"/>
  <c r="H55"/>
  <c r="J55"/>
  <c r="K55"/>
  <c r="S55"/>
  <c r="P55"/>
  <c r="G55"/>
  <c r="O55"/>
  <c r="B55"/>
  <c r="N55"/>
  <c r="C55"/>
  <c r="U54"/>
  <c r="M55"/>
  <c r="D55"/>
  <c r="L55"/>
  <c r="I49"/>
  <c r="H49"/>
  <c r="C49"/>
  <c r="P49"/>
  <c r="F49"/>
  <c r="G49"/>
  <c r="B49"/>
  <c r="E49"/>
  <c r="N49"/>
  <c r="J49"/>
  <c r="R49"/>
  <c r="S49"/>
  <c r="U48"/>
  <c r="K49"/>
  <c r="L49"/>
  <c r="O49"/>
  <c r="Q55"/>
  <c r="Q49"/>
  <c r="BK71" i="1"/>
  <c r="DY20" i="40"/>
  <c r="DY23" s="1"/>
  <c r="DY22"/>
  <c r="DY21"/>
  <c r="K61" i="38"/>
  <c r="O61"/>
  <c r="J61"/>
  <c r="L61"/>
  <c r="F61"/>
  <c r="E61"/>
  <c r="I61"/>
  <c r="U60"/>
  <c r="S61"/>
  <c r="N61"/>
  <c r="G61"/>
  <c r="C61"/>
  <c r="B61"/>
  <c r="H61"/>
  <c r="R61"/>
  <c r="M61"/>
  <c r="P61"/>
  <c r="D61"/>
  <c r="DT57" i="40"/>
  <c r="DT59" s="1"/>
  <c r="DT61" s="1"/>
  <c r="DT58"/>
  <c r="DT62" s="1"/>
  <c r="DT60"/>
  <c r="DT40"/>
  <c r="DT37"/>
  <c r="DT39" s="1"/>
  <c r="DT38"/>
  <c r="U50" i="38"/>
  <c r="I51"/>
  <c r="B51"/>
  <c r="R51"/>
  <c r="H51"/>
  <c r="P51"/>
  <c r="O51"/>
  <c r="N51"/>
  <c r="K51"/>
  <c r="F51"/>
  <c r="D51"/>
  <c r="J51"/>
  <c r="E51"/>
  <c r="G51"/>
  <c r="S51"/>
  <c r="L51"/>
  <c r="M51"/>
  <c r="C51"/>
  <c r="CQ19" i="40"/>
  <c r="CQ56"/>
  <c r="DY42"/>
  <c r="DY40"/>
  <c r="DY43" s="1"/>
  <c r="DY41"/>
  <c r="Q61" i="38"/>
  <c r="DY60" i="40" l="1"/>
  <c r="DY63" s="1"/>
  <c r="DY62"/>
  <c r="DY61"/>
  <c r="CQ57"/>
  <c r="CQ20"/>
  <c r="CQ21" l="1"/>
  <c r="CQ58"/>
  <c r="CQ22" l="1"/>
  <c r="CQ59"/>
  <c r="CQ23" l="1"/>
  <c r="CQ60"/>
</calcChain>
</file>

<file path=xl/sharedStrings.xml><?xml version="1.0" encoding="utf-8"?>
<sst xmlns="http://schemas.openxmlformats.org/spreadsheetml/2006/main" count="82165" uniqueCount="5682">
  <si>
    <t>(In million US$)</t>
  </si>
  <si>
    <t>08.04.09</t>
  </si>
  <si>
    <t>08.04.19</t>
  </si>
  <si>
    <t>06.05.09</t>
  </si>
  <si>
    <t>06.05.19</t>
  </si>
  <si>
    <t>28.01.09</t>
  </si>
  <si>
    <t>03.06.09</t>
  </si>
  <si>
    <t>03.06.19</t>
  </si>
  <si>
    <t>25.02.09</t>
  </si>
  <si>
    <t>25.02.29</t>
  </si>
  <si>
    <t>08.07.09</t>
  </si>
  <si>
    <t>08.07.19</t>
  </si>
  <si>
    <t>25.03.09</t>
  </si>
  <si>
    <t>25.03.29</t>
  </si>
  <si>
    <t>05.08.09</t>
  </si>
  <si>
    <t>05.08.19</t>
  </si>
  <si>
    <t>29.04.09</t>
  </si>
  <si>
    <t>29.04.29</t>
  </si>
  <si>
    <t>02.09.09</t>
  </si>
  <si>
    <t>02.09.19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</si>
  <si>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</si>
  <si>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</si>
  <si>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</si>
  <si>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</si>
  <si>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</si>
  <si>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</si>
  <si>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</si>
  <si>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</si>
  <si>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</si>
  <si>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Installed capacity  (looms) of Jute  Mills</t>
  </si>
  <si>
    <t>Clothing &amp; Footwear</t>
  </si>
  <si>
    <t>Gross rent, Fuel &amp; Lighting</t>
  </si>
  <si>
    <t>Medical care and Health Expenses</t>
  </si>
  <si>
    <t>Housing &amp; House Hold Operation</t>
  </si>
  <si>
    <t xml:space="preserve">GROSS DOMESTIC PRODUCT OF </t>
  </si>
  <si>
    <t>… = Not available</t>
  </si>
  <si>
    <t xml:space="preserve"> Period</t>
  </si>
  <si>
    <t>Bangladesh Bank (BB) Notes &amp; Coins</t>
  </si>
  <si>
    <t>Government Notes and Coins</t>
  </si>
  <si>
    <t>DMBs Borrowings</t>
  </si>
  <si>
    <t>DMBs Deposits (Excluding BSBL &amp; Inter-Bank)</t>
  </si>
  <si>
    <t>(Taka in crore)</t>
  </si>
  <si>
    <t>Particulars</t>
  </si>
  <si>
    <t>Rate of Interest After Maturity  (%)</t>
  </si>
  <si>
    <t>Savings Deposits:</t>
  </si>
  <si>
    <t>Fixed Deposits:</t>
  </si>
  <si>
    <t xml:space="preserve">                     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</si>
  <si>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</si>
  <si>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</si>
  <si>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</si>
  <si>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</si>
  <si>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</si>
  <si>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</si>
  <si>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</si>
  <si>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</si>
  <si>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25.06.08</t>
  </si>
  <si>
    <t>23.07.08</t>
  </si>
  <si>
    <t>27.08.08</t>
  </si>
  <si>
    <t>24.09.08</t>
  </si>
  <si>
    <t>29.10.08</t>
  </si>
  <si>
    <t>26.11.08</t>
  </si>
  <si>
    <t>24.12.08</t>
  </si>
  <si>
    <t>28.01.29</t>
  </si>
  <si>
    <t>23.01.28</t>
  </si>
  <si>
    <t>27.02.28</t>
  </si>
  <si>
    <t>27.03.28</t>
  </si>
  <si>
    <t>23.04.28</t>
  </si>
  <si>
    <t>28.05.28</t>
  </si>
  <si>
    <t>25.06.28</t>
  </si>
  <si>
    <t>23.07.28</t>
  </si>
  <si>
    <t>24.09.28</t>
  </si>
  <si>
    <t>29.10.28</t>
  </si>
  <si>
    <t>26.11.28</t>
  </si>
  <si>
    <t>24.12.28</t>
  </si>
  <si>
    <t>(Taka in Crore)</t>
  </si>
  <si>
    <t xml:space="preserve">Tk. in Crore </t>
  </si>
  <si>
    <t>-</t>
  </si>
  <si>
    <t>Mudaraba Short Term Deposits</t>
  </si>
  <si>
    <t>Mudaraba Hajj Savings Deposits :</t>
  </si>
  <si>
    <t>Cash Waqf.</t>
  </si>
  <si>
    <t>Chinese  Yuan</t>
  </si>
  <si>
    <t>  -</t>
  </si>
  <si>
    <t>29.03 </t>
  </si>
  <si>
    <t> 28.92</t>
  </si>
  <si>
    <t>53.96 </t>
  </si>
  <si>
    <t>57.00 </t>
  </si>
  <si>
    <t> 143.50</t>
  </si>
  <si>
    <t> 151.21</t>
  </si>
  <si>
    <t> 35.54</t>
  </si>
  <si>
    <t> 37.66</t>
  </si>
  <si>
    <t>6.52 </t>
  </si>
  <si>
    <t>  6.89</t>
  </si>
  <si>
    <t> 6.46</t>
  </si>
  <si>
    <t> 6.49</t>
  </si>
  <si>
    <t> 48.21</t>
  </si>
  <si>
    <t> 48.43</t>
  </si>
  <si>
    <t> 5.29</t>
  </si>
  <si>
    <t>6.92 </t>
  </si>
  <si>
    <t> 7.31</t>
  </si>
  <si>
    <t> 1.16</t>
  </si>
  <si>
    <t> 1.21</t>
  </si>
  <si>
    <t> 0.01</t>
  </si>
  <si>
    <t>0.03 </t>
  </si>
  <si>
    <t> 0.03</t>
  </si>
  <si>
    <t>Hong Kong Dollar</t>
  </si>
  <si>
    <t>Japanese Yen</t>
  </si>
  <si>
    <t>  0.47</t>
  </si>
  <si>
    <t>0.46 </t>
  </si>
  <si>
    <t>175.59 </t>
  </si>
  <si>
    <t>185.22 </t>
  </si>
  <si>
    <t>14.19 </t>
  </si>
  <si>
    <t>15.00 </t>
  </si>
  <si>
    <t> 8.16</t>
  </si>
  <si>
    <t> 8.36</t>
  </si>
  <si>
    <t> 0.73</t>
  </si>
  <si>
    <t> 0.76</t>
  </si>
  <si>
    <t>22.91 </t>
  </si>
  <si>
    <t> 23.16</t>
  </si>
  <si>
    <t> 6.12</t>
  </si>
  <si>
    <t>  0.65</t>
  </si>
  <si>
    <t>0.63 </t>
  </si>
  <si>
    <t xml:space="preserve">1993-94 </t>
  </si>
  <si>
    <t xml:space="preserve">1994-95 </t>
  </si>
  <si>
    <t xml:space="preserve">1995-96 </t>
  </si>
  <si>
    <t xml:space="preserve">1996-97 </t>
  </si>
  <si>
    <t xml:space="preserve">1997-98 </t>
  </si>
  <si>
    <t xml:space="preserve">1998-99 </t>
  </si>
  <si>
    <t xml:space="preserve">1999-00 </t>
  </si>
  <si>
    <t> 31.49</t>
  </si>
  <si>
    <t> 31.78</t>
  </si>
  <si>
    <t> 1.02</t>
  </si>
  <si>
    <t> 1.07</t>
  </si>
  <si>
    <t> 71.26</t>
  </si>
  <si>
    <t> 71.00</t>
  </si>
  <si>
    <t> 1.26</t>
  </si>
  <si>
    <t> 14.70</t>
  </si>
  <si>
    <t> 15.52</t>
  </si>
  <si>
    <t>  53.96</t>
  </si>
  <si>
    <t> 57.00</t>
  </si>
  <si>
    <t>78.32 </t>
  </si>
  <si>
    <t> 80.70</t>
  </si>
  <si>
    <t xml:space="preserve">Year/Month </t>
  </si>
  <si>
    <t xml:space="preserve">No. of Persons </t>
  </si>
  <si>
    <t xml:space="preserve">Remittances </t>
  </si>
  <si>
    <t xml:space="preserve">Million US. $ </t>
  </si>
  <si>
    <t> 1088.72</t>
  </si>
  <si>
    <t> 1197.63</t>
  </si>
  <si>
    <t> 1217.06</t>
  </si>
  <si>
    <t> 1475.42</t>
  </si>
  <si>
    <t> 1525.43</t>
  </si>
  <si>
    <t> 1705.74</t>
  </si>
  <si>
    <t>1882.10 </t>
  </si>
  <si>
    <t>Saudi Arabia</t>
  </si>
  <si>
    <t>U.A.E.</t>
  </si>
  <si>
    <t>U.K.</t>
  </si>
  <si>
    <t>Kuwait</t>
  </si>
  <si>
    <t>U.S.A.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</si>
  <si>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</si>
  <si>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</si>
  <si>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</si>
  <si>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</si>
  <si>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</si>
  <si>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</si>
  <si>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</si>
  <si>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</si>
  <si>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</si>
  <si>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</si>
  <si>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</si>
  <si>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</si>
  <si>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</si>
  <si>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</si>
  <si>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  14.22</t>
  </si>
  <si>
    <t>1 month</t>
  </si>
  <si>
    <t>1 year</t>
  </si>
  <si>
    <t>U.S. Dollar</t>
  </si>
  <si>
    <t>Pound Sterling</t>
  </si>
  <si>
    <t>  4.82</t>
  </si>
  <si>
    <t>5.09 </t>
  </si>
  <si>
    <t>4.60 </t>
  </si>
  <si>
    <t>5.16 </t>
  </si>
  <si>
    <t>4.65 </t>
  </si>
  <si>
    <t>5.08 </t>
  </si>
  <si>
    <t>4.52 </t>
  </si>
  <si>
    <t>5.17 </t>
  </si>
  <si>
    <t> 4.87</t>
  </si>
  <si>
    <t>4.78 </t>
  </si>
  <si>
    <t>4.86 </t>
  </si>
  <si>
    <t>4.87 </t>
  </si>
  <si>
    <t>4.77 </t>
  </si>
  <si>
    <t>4.95 </t>
  </si>
  <si>
    <t>4.93 </t>
  </si>
  <si>
    <t>4.97 </t>
  </si>
  <si>
    <t>  3.71</t>
  </si>
  <si>
    <t>4.20 </t>
  </si>
  <si>
    <t>2009-10</t>
  </si>
  <si>
    <t>Produc-      tion</t>
  </si>
  <si>
    <t>3.82 </t>
  </si>
  <si>
    <t>4.16 </t>
  </si>
  <si>
    <t>4.36 </t>
  </si>
  <si>
    <t>3.84 </t>
  </si>
  <si>
    <t>4.11 </t>
  </si>
  <si>
    <t xml:space="preserve">2002-03 </t>
  </si>
  <si>
    <t>A.</t>
  </si>
  <si>
    <t>Bank Rate</t>
  </si>
  <si>
    <t>C.</t>
  </si>
  <si>
    <t>2008-09</t>
  </si>
  <si>
    <t>    </t>
  </si>
  <si>
    <t>Engineering </t>
  </si>
  <si>
    <t>Fuel and Power</t>
  </si>
  <si>
    <t>Jute Industries</t>
  </si>
  <si>
    <t>Paper and Printing</t>
  </si>
  <si>
    <t>Exports</t>
  </si>
  <si>
    <t>Services and Real Estate</t>
  </si>
  <si>
    <t>Cement Industries</t>
  </si>
  <si>
    <t xml:space="preserve">2003-04 </t>
  </si>
  <si>
    <t>Retail Market Price of Dhaka City</t>
  </si>
  <si>
    <t>Hides and Skins (wholesale)</t>
  </si>
  <si>
    <t>Inflation (Food)</t>
  </si>
  <si>
    <t>Inflation (Non-food)</t>
  </si>
  <si>
    <t>Point -to- Point</t>
  </si>
  <si>
    <t>12- Month Average</t>
  </si>
  <si>
    <t>First Security Islami Bank Ltd.</t>
  </si>
  <si>
    <t xml:space="preserve">Social Islami Bank </t>
  </si>
  <si>
    <t xml:space="preserve">Al-Arafah Bank </t>
  </si>
  <si>
    <t xml:space="preserve">Islami Bank BD. Ltd. </t>
  </si>
  <si>
    <t xml:space="preserve">ICB Islamic Bank Ltd. </t>
  </si>
  <si>
    <t xml:space="preserve">Shahjalal  Islami Bank Ltd.  </t>
  </si>
  <si>
    <t xml:space="preserve">Bank Al- Falah Ltd. </t>
  </si>
  <si>
    <t xml:space="preserve">EXIM Bank  Ltd. </t>
  </si>
  <si>
    <t>Total No. of Branches of State Owned Commercial Banks 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</si>
  <si>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</si>
  <si>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</si>
  <si>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</si>
  <si>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</si>
  <si>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</si>
  <si>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</si>
  <si>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</si>
  <si>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</si>
  <si>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</si>
  <si>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</si>
  <si>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</si>
  <si>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</si>
  <si>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</si>
  <si>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</si>
  <si>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Jute goods (including Carpet)</t>
  </si>
  <si>
    <t>Tea</t>
  </si>
  <si>
    <t>Fish &amp; Shrimp</t>
  </si>
  <si>
    <t>80202</t>
  </si>
  <si>
    <t>19790</t>
  </si>
  <si>
    <t>6152</t>
  </si>
  <si>
    <t>93901</t>
  </si>
  <si>
    <t>6070</t>
  </si>
  <si>
    <t>43854</t>
  </si>
  <si>
    <t>78220</t>
  </si>
  <si>
    <t>3889</t>
  </si>
  <si>
    <t>56907</t>
  </si>
  <si>
    <t>8955</t>
  </si>
  <si>
    <t>38058</t>
  </si>
  <si>
    <t>14427</t>
  </si>
  <si>
    <t>13532</t>
  </si>
  <si>
    <t>11819</t>
  </si>
  <si>
    <t>545822</t>
  </si>
  <si>
    <t>INDUSTRIAL COMMODITIES</t>
  </si>
  <si>
    <t>Clinker</t>
  </si>
  <si>
    <t>Dyeing &amp; Tanning Materials</t>
  </si>
  <si>
    <t>Cotton</t>
  </si>
  <si>
    <t>  451</t>
  </si>
  <si>
    <t>  596</t>
  </si>
  <si>
    <t>  759</t>
  </si>
  <si>
    <t>  775</t>
  </si>
  <si>
    <t>  929</t>
  </si>
  <si>
    <t>  917</t>
  </si>
  <si>
    <t>  1159</t>
  </si>
  <si>
    <t>  1411</t>
  </si>
  <si>
    <t>  1435</t>
  </si>
  <si>
    <t>  1627</t>
  </si>
  <si>
    <t>  2161</t>
  </si>
  <si>
    <t xml:space="preserve"> 2003-04 </t>
  </si>
  <si>
    <t xml:space="preserve">2004-05 </t>
  </si>
  <si>
    <t> 1355</t>
  </si>
  <si>
    <t>  1050</t>
  </si>
  <si>
    <t>2157 </t>
  </si>
  <si>
    <t>7735 </t>
  </si>
  <si>
    <t>3141 </t>
  </si>
  <si>
    <t>253 </t>
  </si>
  <si>
    <t>2035 </t>
  </si>
  <si>
    <t> 2414</t>
  </si>
  <si>
    <t>6876 </t>
  </si>
  <si>
    <t xml:space="preserve">2005-06 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</si>
  <si>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</si>
  <si>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</si>
  <si>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</si>
  <si>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</si>
  <si>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</si>
  <si>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</si>
  <si>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</si>
  <si>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</si>
  <si>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</si>
  <si>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</si>
  <si>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>Import and Inland Bills Purchased and Discounted</t>
  </si>
  <si>
    <t>ii) Inflow figures are recorded as during the period but stock figures are recorded as end period.</t>
  </si>
  <si>
    <t>Foreign Currency Deposit Liabilities</t>
  </si>
  <si>
    <t>14.61</t>
  </si>
  <si>
    <t>192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</si>
  <si>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</si>
  <si>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</si>
  <si>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</si>
  <si>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</si>
  <si>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</si>
  <si>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</si>
  <si>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</si>
  <si>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</si>
  <si>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</si>
  <si>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</si>
  <si>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Amounts</t>
  </si>
  <si>
    <t>Bank Rate </t>
  </si>
  <si>
    <t>2.90 </t>
  </si>
  <si>
    <t>2.60 </t>
  </si>
  <si>
    <t>Deposits</t>
  </si>
  <si>
    <t xml:space="preserve"> Advances </t>
  </si>
  <si>
    <t>19.66 </t>
  </si>
  <si>
    <t>19.25 </t>
  </si>
  <si>
    <t>16.87 </t>
  </si>
  <si>
    <t>17.65 </t>
  </si>
  <si>
    <t>16.60 </t>
  </si>
  <si>
    <t>195474.32 </t>
  </si>
  <si>
    <t>96.19 </t>
  </si>
  <si>
    <t>13.26 </t>
  </si>
  <si>
    <t>12.75 </t>
  </si>
  <si>
    <t>9.82 </t>
  </si>
  <si>
    <t>7.00 </t>
  </si>
  <si>
    <t>  -5.47</t>
  </si>
  <si>
    <t>0.24 </t>
  </si>
  <si>
    <t>  14.93</t>
  </si>
  <si>
    <t>9.48 </t>
  </si>
  <si>
    <t>15.59 </t>
  </si>
  <si>
    <t>248771.59 </t>
  </si>
  <si>
    <t>17.30 </t>
  </si>
  <si>
    <t>17.46 </t>
  </si>
  <si>
    <t>10.73 </t>
  </si>
  <si>
    <t>6.00 </t>
  </si>
  <si>
    <t>18.88 </t>
  </si>
  <si>
    <t>  14.16</t>
  </si>
  <si>
    <t>3388 </t>
  </si>
  <si>
    <t>19.44 </t>
  </si>
  <si>
    <t>19.23 </t>
  </si>
  <si>
    <t>Market price (f.o.b.) of Raw Jute of Narayangonj</t>
  </si>
  <si>
    <t>Total Domestic credit</t>
  </si>
  <si>
    <t>End of period</t>
  </si>
  <si>
    <t>(Base:1995-96</t>
  </si>
  <si>
    <t>10.80 </t>
  </si>
  <si>
    <t>5.00 </t>
  </si>
  <si>
    <t>2506.6 </t>
  </si>
  <si>
    <t>34.5 </t>
  </si>
  <si>
    <t>13329.5 </t>
  </si>
  <si>
    <t>610.9 </t>
  </si>
  <si>
    <t>4648.2 </t>
  </si>
  <si>
    <t>1995.8 </t>
  </si>
  <si>
    <t>81649.6 </t>
  </si>
  <si>
    <t>3115.4 </t>
  </si>
  <si>
    <t>3390.6 </t>
  </si>
  <si>
    <t>3271.0 </t>
  </si>
  <si>
    <t>CITI  Bank  NA</t>
  </si>
  <si>
    <t>370615.7 </t>
  </si>
  <si>
    <t>9700.0 </t>
  </si>
  <si>
    <t>817.5 </t>
  </si>
  <si>
    <t>12661.0 </t>
  </si>
  <si>
    <t>TABLE-IX</t>
  </si>
  <si>
    <t xml:space="preserve">TABLE- VIII </t>
  </si>
  <si>
    <t>Interest Rates on</t>
  </si>
  <si>
    <t>Specialised Banks</t>
  </si>
  <si>
    <t>Private Banks</t>
  </si>
  <si>
    <t>Sonali</t>
  </si>
  <si>
    <t>Agrani</t>
  </si>
  <si>
    <t>Janata</t>
  </si>
  <si>
    <t>Rupali</t>
  </si>
  <si>
    <t>B.K.B</t>
  </si>
  <si>
    <t>RAKUB</t>
  </si>
  <si>
    <t>BASIC</t>
  </si>
  <si>
    <t>UCBL</t>
  </si>
  <si>
    <t>ABBL</t>
  </si>
  <si>
    <t>IFIC</t>
  </si>
  <si>
    <t>NBL</t>
  </si>
  <si>
    <t>Uttara</t>
  </si>
  <si>
    <t>Pubali</t>
  </si>
  <si>
    <t xml:space="preserve"> jute goods)</t>
  </si>
  <si>
    <t>(Other than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</si>
  <si>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</si>
  <si>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</si>
  <si>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</si>
  <si>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</si>
  <si>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</si>
  <si>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</si>
  <si>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</si>
  <si>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...  = Not available,</t>
  </si>
  <si>
    <t>1. Point- to- point changes in CPI indicate the changes over the corresponding month of the previous year.</t>
  </si>
  <si>
    <t>2. 12- month average changes in CPI indicate the average change of the last  12- month over the corresponding previous 12- month.</t>
  </si>
  <si>
    <t>6.00-7.00</t>
  </si>
  <si>
    <t>iii)   9 percent of savings deposits are included in Demand Deposits with effect from July 2007.</t>
  </si>
  <si>
    <t xml:space="preserve">         - =Not applicable</t>
  </si>
  <si>
    <t>Term Loan to Large &amp; Medium Scale Industry</t>
  </si>
  <si>
    <t xml:space="preserve">  Sub-Category-1</t>
  </si>
  <si>
    <t xml:space="preserve">  Sub-Category-2</t>
  </si>
  <si>
    <t>11188113 </t>
  </si>
  <si>
    <t>13835705 </t>
  </si>
  <si>
    <t>Forex Reserves and Exchange Rate)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</si>
  <si>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</si>
  <si>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</si>
  <si>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</si>
  <si>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</si>
  <si>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</si>
  <si>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</si>
  <si>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EBL</t>
  </si>
  <si>
    <t>NCCBL</t>
  </si>
  <si>
    <t>Dhaka Bank Ltd.</t>
  </si>
  <si>
    <t>South East Bank</t>
  </si>
  <si>
    <t>BCBL</t>
  </si>
  <si>
    <t>Prime Bank Ltd.</t>
  </si>
  <si>
    <t>Dutch Bangla</t>
  </si>
  <si>
    <t>Mercantile</t>
  </si>
  <si>
    <t>One Bank</t>
  </si>
  <si>
    <t>Premier Bank</t>
  </si>
  <si>
    <t>The Trust Bank</t>
  </si>
  <si>
    <t>BRAC</t>
  </si>
  <si>
    <t>Standard Bank</t>
  </si>
  <si>
    <t>Mutual Trust</t>
  </si>
  <si>
    <t>Bank Asia</t>
  </si>
  <si>
    <t>Jamuna Bank</t>
  </si>
  <si>
    <t>State Bank of India</t>
  </si>
  <si>
    <t>Habib Bank Ltd.</t>
  </si>
  <si>
    <t>National Bank of Pakistan</t>
  </si>
  <si>
    <t>Woori Bank</t>
  </si>
  <si>
    <t>Standard Chartered</t>
  </si>
  <si>
    <t>MERCHANDISE EXPORTS</t>
  </si>
  <si>
    <t>MERCHANDISE 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</si>
  <si>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</si>
  <si>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</si>
  <si>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</si>
  <si>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</si>
  <si>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</si>
  <si>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</si>
  <si>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</si>
  <si>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</si>
  <si>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>Credit     to    Private Sector</t>
  </si>
  <si>
    <t>Total No. of    Branches    of Scheduled Banks</t>
  </si>
  <si>
    <t>Average Deposits  per DMB  Branch     (in crore) </t>
  </si>
  <si>
    <t>Statistics Department , Bangladesh Bank.  </t>
  </si>
  <si>
    <t>ii) Advances are shown on gross basis instead of net of provision from 1994-95.    </t>
  </si>
  <si>
    <t>CPI of Major Non-Food Items / Groups</t>
  </si>
  <si>
    <t>iii) Treasury bills of DMBs are shown at cost price instead of face value from June 2002 and onwards.                                                                                                                                            </t>
  </si>
  <si>
    <t>Note    :</t>
  </si>
  <si>
    <t>3612 </t>
  </si>
  <si>
    <t>3398 </t>
  </si>
  <si>
    <t>To     Banks</t>
  </si>
  <si>
    <t xml:space="preserve">                      Rates,             Ratios         &amp;         Average         </t>
  </si>
  <si>
    <t>Jute      Textiles</t>
  </si>
  <si>
    <t>Wholesale Price Indices of  Base:  1969-70=100</t>
  </si>
  <si>
    <t>Foreign Trade (during the period)</t>
  </si>
  <si>
    <t>2010-11</t>
  </si>
  <si>
    <t xml:space="preserve">                 </t>
  </si>
  <si>
    <t>TABLE-IB</t>
  </si>
  <si>
    <t>TABLE-IIA</t>
  </si>
  <si>
    <t>Statistics Department, Bangladesh Bank.  </t>
  </si>
  <si>
    <t>Statistics Department,  Bangladesh Bank.  </t>
  </si>
  <si>
    <t>Government       (Net)</t>
  </si>
  <si>
    <t>5= (3+4)</t>
  </si>
  <si>
    <t>8= (6+7)</t>
  </si>
  <si>
    <t xml:space="preserve">Note:       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</si>
  <si>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</si>
  <si>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</si>
  <si>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</si>
  <si>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</si>
  <si>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</si>
  <si>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</si>
  <si>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</si>
  <si>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</si>
  <si>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</si>
  <si>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Statistics Department, Bangladesh Bank.</t>
  </si>
  <si>
    <t>Currency      in Tills of DMBs</t>
  </si>
  <si>
    <t xml:space="preserve">** Data on National Savings Certificates have been revised from 1989-90 and onwards.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</si>
  <si>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Monetary survey data have been revised according to the new format from June 2002 and onwards.</t>
  </si>
  <si>
    <t>TABLE-IIF</t>
  </si>
  <si>
    <t>5 = (3+4)</t>
  </si>
  <si>
    <t>10 = (1+2+5+8+9)</t>
  </si>
  <si>
    <t xml:space="preserve">Note :  </t>
  </si>
  <si>
    <t>8 = (6+7)</t>
  </si>
  <si>
    <t>Statistics Department, Bangladesh Bank and EPB.  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</si>
  <si>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</si>
  <si>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</si>
  <si>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</si>
  <si>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</si>
  <si>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</si>
  <si>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 xml:space="preserve">Plastic and Rubber arti-cles thereof </t>
  </si>
  <si>
    <t>Commodities                                                                                                ( other than food grains )</t>
  </si>
  <si>
    <t>Statistics Department,   Bangladesh Bank .  </t>
  </si>
  <si>
    <t xml:space="preserve">           </t>
  </si>
  <si>
    <t>Financial Institutions</t>
  </si>
  <si>
    <t>Dhaka Stock Exchange Ltd. (DSE)</t>
  </si>
  <si>
    <t>Mutual Funds</t>
  </si>
  <si>
    <t xml:space="preserve"> 213339  </t>
  </si>
  <si>
    <t>13=(3+6+9+12)</t>
  </si>
  <si>
    <t xml:space="preserve"> -   =  Nil</t>
  </si>
  <si>
    <t>… =  Not available</t>
  </si>
  <si>
    <t>Tax Revenue Receipts (under NBR)</t>
  </si>
  <si>
    <t>OF THE GOVERNMENT UNDER NBR AND OTHERS</t>
  </si>
  <si>
    <t xml:space="preserve">SELECTED TAX REVENUE RECEIPTS  </t>
  </si>
  <si>
    <t> Looms Utillization  in %</t>
  </si>
  <si>
    <t>Produc-tion</t>
  </si>
  <si>
    <t xml:space="preserve">LOOMS INSTALLED CAPACITY OF JUTE MILLS, LOOMS UTILISATION, RAW  JUTE </t>
  </si>
  <si>
    <t>CONSUMPTION, PRODUCTION &amp; DESPATCHES OF JUTE GOODS</t>
  </si>
  <si>
    <t>No. of looms in operation</t>
  </si>
  <si>
    <t xml:space="preserve">  x 100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</si>
  <si>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</si>
  <si>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</si>
  <si>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</si>
  <si>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</si>
  <si>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</si>
  <si>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i)  DMBs advances include balances with OFIs, NFIs, NBDCs and money at call &amp; short notice but exclude provision</t>
  </si>
  <si>
    <t>Monthly Profit Based Deposits</t>
  </si>
  <si>
    <t>Hajj Deposit (Term)</t>
  </si>
  <si>
    <t>U.K. Pound Sterling</t>
  </si>
  <si>
    <t>Iranian Riyal</t>
  </si>
  <si>
    <t>Myanmar Kyat</t>
  </si>
  <si>
    <t>South Korean Won</t>
  </si>
  <si>
    <t>Thai Bath</t>
  </si>
  <si>
    <t>1 troy Ounce = 31.013477 Gms.=2.666 Tola</t>
  </si>
  <si>
    <t>Soya bean Oil     (US $ /MT)</t>
  </si>
  <si>
    <t>-  =  No production.       ...  = Not available</t>
  </si>
  <si>
    <t>Glass       Sheets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</si>
  <si>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</si>
  <si>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</si>
  <si>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</si>
  <si>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</si>
  <si>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</si>
  <si>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</si>
  <si>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</si>
  <si>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</si>
  <si>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</si>
  <si>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</si>
  <si>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</si>
  <si>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</si>
  <si>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</si>
  <si>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</si>
  <si>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86.90</t>
  </si>
  <si>
    <t>18.40</t>
  </si>
  <si>
    <t>(33854)</t>
  </si>
  <si>
    <t>(34912)</t>
  </si>
  <si>
    <t>(868)</t>
  </si>
  <si>
    <t xml:space="preserve">Source  :  Banking Regulation and Policy Department, Bangladesh Bank.                                                                                                                                  </t>
  </si>
  <si>
    <t>1990-91</t>
  </si>
  <si>
    <t>1991-92</t>
  </si>
  <si>
    <t>1992-93</t>
  </si>
  <si>
    <t>Debt Management Department, Bangladesh Bank.</t>
  </si>
  <si>
    <t>(35780)</t>
  </si>
  <si>
    <t>(29417)</t>
  </si>
  <si>
    <t>(4437)</t>
  </si>
  <si>
    <t>(6362)</t>
  </si>
  <si>
    <t>(6230)</t>
  </si>
  <si>
    <t>(288)</t>
  </si>
  <si>
    <t>(297)</t>
  </si>
  <si>
    <t>(37940)</t>
  </si>
  <si>
    <t>(39097)</t>
  </si>
  <si>
    <t>(1118)</t>
  </si>
  <si>
    <t>(40215)</t>
  </si>
  <si>
    <t>(32959)</t>
  </si>
  <si>
    <t>(4980)</t>
  </si>
  <si>
    <t>(7255)</t>
  </si>
  <si>
    <t>(7254)</t>
  </si>
  <si>
    <t>(316)</t>
  </si>
  <si>
    <t>(326)</t>
  </si>
  <si>
    <t>85.10</t>
  </si>
  <si>
    <t>(40726)</t>
  </si>
  <si>
    <t>(41939)</t>
  </si>
  <si>
    <t>(935)</t>
  </si>
  <si>
    <t>(42874)</t>
  </si>
  <si>
    <t>(34657)</t>
  </si>
  <si>
    <t>(5995)</t>
  </si>
  <si>
    <t>(8143)</t>
  </si>
  <si>
    <t>(334)</t>
  </si>
  <si>
    <t>(343)</t>
  </si>
  <si>
    <t>84.10</t>
  </si>
  <si>
    <t>(42319)</t>
  </si>
  <si>
    <t>(43688)</t>
  </si>
  <si>
    <t>(1032)</t>
  </si>
  <si>
    <t>(44719)</t>
  </si>
  <si>
    <t>(35589)</t>
  </si>
  <si>
    <t>(6730)</t>
  </si>
  <si>
    <t>(9131)</t>
  </si>
  <si>
    <t>(8770)</t>
  </si>
  <si>
    <t>(340)</t>
  </si>
  <si>
    <t>(351)</t>
  </si>
  <si>
    <t>34853</t>
  </si>
  <si>
    <t>(44033)</t>
  </si>
  <si>
    <t>(45463)</t>
  </si>
  <si>
    <t>(492)</t>
  </si>
  <si>
    <t>(45955)</t>
  </si>
  <si>
    <t>(36428)</t>
  </si>
  <si>
    <t>(7605)</t>
  </si>
  <si>
    <t>(9526)</t>
  </si>
  <si>
    <t>(348)</t>
  </si>
  <si>
    <t>(359)</t>
  </si>
  <si>
    <t xml:space="preserve">  180796</t>
  </si>
  <si>
    <t>15617</t>
  </si>
  <si>
    <t>(45713)</t>
  </si>
  <si>
    <t>(47285)</t>
  </si>
  <si>
    <t>(533)</t>
  </si>
  <si>
    <t>(47817)</t>
  </si>
  <si>
    <t xml:space="preserve"> (37640)</t>
  </si>
  <si>
    <t>(8073)</t>
  </si>
  <si>
    <t>(10177)</t>
  </si>
  <si>
    <t>(10145)</t>
  </si>
  <si>
    <t>(357)</t>
  </si>
  <si>
    <t>(369)</t>
  </si>
  <si>
    <t>23.10</t>
  </si>
  <si>
    <t>16317</t>
  </si>
  <si>
    <t>(47125)</t>
  </si>
  <si>
    <t>(48857)</t>
  </si>
  <si>
    <t>(726)</t>
  </si>
  <si>
    <t>(49583)</t>
  </si>
  <si>
    <t>(38698)</t>
  </si>
  <si>
    <t>(8427)</t>
  </si>
  <si>
    <t>(10883)</t>
  </si>
  <si>
    <t>(10850) </t>
  </si>
  <si>
    <t>(363)  </t>
  </si>
  <si>
    <t>(377)</t>
  </si>
  <si>
    <t>82.00</t>
  </si>
  <si>
    <t>(46988)</t>
  </si>
  <si>
    <t>(48626)</t>
  </si>
  <si>
    <t>(433)</t>
  </si>
  <si>
    <t>(49060)</t>
  </si>
  <si>
    <t>(38532)</t>
  </si>
  <si>
    <t>(8456)</t>
  </si>
  <si>
    <t>(10528)</t>
  </si>
  <si>
    <t>(10848)</t>
  </si>
  <si>
    <t>(362)</t>
  </si>
  <si>
    <t>(374)</t>
  </si>
  <si>
    <t>273201</t>
  </si>
  <si>
    <t>285744</t>
  </si>
  <si>
    <t>1890</t>
  </si>
  <si>
    <t>287634</t>
  </si>
  <si>
    <t>223596</t>
  </si>
  <si>
    <t>81.84</t>
  </si>
  <si>
    <t>49605</t>
  </si>
  <si>
    <t>64038</t>
  </si>
  <si>
    <t>22.44</t>
  </si>
  <si>
    <t>63239</t>
  </si>
  <si>
    <t>21713</t>
  </si>
  <si>
    <t>(47571)</t>
  </si>
  <si>
    <t>(49755)</t>
  </si>
  <si>
    <t>(329)</t>
  </si>
  <si>
    <t>(50048)</t>
  </si>
  <si>
    <t>(38934)</t>
  </si>
  <si>
    <t>(8637)</t>
  </si>
  <si>
    <t>(11151)</t>
  </si>
  <si>
    <t>(11011)</t>
  </si>
  <si>
    <t>(361)</t>
  </si>
  <si>
    <t>(378)</t>
  </si>
  <si>
    <t>300580</t>
  </si>
  <si>
    <t>(51914)</t>
  </si>
  <si>
    <t>(54778)</t>
  </si>
  <si>
    <t>(373)</t>
  </si>
  <si>
    <t>(55151)</t>
  </si>
  <si>
    <t>(42458)</t>
  </si>
  <si>
    <t>(9456)</t>
  </si>
  <si>
    <t>(12633)</t>
  </si>
  <si>
    <t>(12151)</t>
  </si>
  <si>
    <t>(389)</t>
  </si>
  <si>
    <t>(407)</t>
  </si>
  <si>
    <t>332973</t>
  </si>
  <si>
    <t>(56493)</t>
  </si>
  <si>
    <t>(59472)</t>
  </si>
  <si>
    <t>(422)</t>
  </si>
  <si>
    <t>(59832)</t>
  </si>
  <si>
    <t>(45458)</t>
  </si>
  <si>
    <t>(11036)</t>
  </si>
  <si>
    <t>(14374)</t>
  </si>
  <si>
    <t>(13572)</t>
  </si>
  <si>
    <t>(421)</t>
  </si>
  <si>
    <t>(440)</t>
  </si>
  <si>
    <t>90924</t>
  </si>
  <si>
    <t>13.70</t>
  </si>
  <si>
    <t>(60386)</t>
  </si>
  <si>
    <t>(63469)</t>
  </si>
  <si>
    <t>(437)</t>
  </si>
  <si>
    <t>(63906)</t>
  </si>
  <si>
    <t>(48300)</t>
  </si>
  <si>
    <t>(12086)</t>
  </si>
  <si>
    <t>(15606)</t>
  </si>
  <si>
    <t>(14811)</t>
  </si>
  <si>
    <t>(441)</t>
  </si>
  <si>
    <t>(463)</t>
  </si>
  <si>
    <t>446588</t>
  </si>
  <si>
    <t>6.63</t>
  </si>
  <si>
    <t>(61975)</t>
  </si>
  <si>
    <t>(66031)</t>
  </si>
  <si>
    <t>(546)</t>
  </si>
  <si>
    <t>(66575)</t>
  </si>
  <si>
    <t>(49426)</t>
  </si>
  <si>
    <t>(12549)</t>
  </si>
  <si>
    <t>(17149)</t>
  </si>
  <si>
    <t>(15277)</t>
  </si>
  <si>
    <t>(447)</t>
  </si>
  <si>
    <t>(476)</t>
  </si>
  <si>
    <t>507752</t>
  </si>
  <si>
    <t>3988</t>
  </si>
  <si>
    <t>511741</t>
  </si>
  <si>
    <t>376317</t>
  </si>
  <si>
    <t>79.65</t>
  </si>
  <si>
    <t>96160</t>
  </si>
  <si>
    <t>135424</t>
  </si>
  <si>
    <t>28.66</t>
  </si>
  <si>
    <t xml:space="preserve"> 115590</t>
  </si>
  <si>
    <t>24.46</t>
  </si>
  <si>
    <t>302971</t>
  </si>
  <si>
    <t>325591</t>
  </si>
  <si>
    <t>13.65</t>
  </si>
  <si>
    <t>6.43</t>
  </si>
  <si>
    <t>156</t>
  </si>
  <si>
    <t>33607</t>
  </si>
  <si>
    <t>21550</t>
  </si>
  <si>
    <t>36116</t>
  </si>
  <si>
    <t>23159</t>
  </si>
  <si>
    <t>(68445)</t>
  </si>
  <si>
    <t>(73555)</t>
  </si>
  <si>
    <t>(578)</t>
  </si>
  <si>
    <t>(74133)</t>
  </si>
  <si>
    <t>(54515)</t>
  </si>
  <si>
    <t>(13930)</t>
  </si>
  <si>
    <t>(19618)</t>
  </si>
  <si>
    <t>(16745)</t>
  </si>
  <si>
    <t>(487)</t>
  </si>
  <si>
    <t>(523)</t>
  </si>
  <si>
    <t>5671</t>
  </si>
  <si>
    <t>599883</t>
  </si>
  <si>
    <t>434971</t>
  </si>
  <si>
    <t>79.69</t>
  </si>
  <si>
    <t>110851</t>
  </si>
  <si>
    <t>164912</t>
  </si>
  <si>
    <t>30.21</t>
  </si>
  <si>
    <t>132132</t>
  </si>
  <si>
    <t>24.21</t>
  </si>
  <si>
    <t>321726</t>
  </si>
  <si>
    <t>15.52</t>
  </si>
  <si>
    <t>6.19</t>
  </si>
  <si>
    <t>170</t>
  </si>
  <si>
    <t>14.24</t>
  </si>
  <si>
    <t>22593</t>
  </si>
  <si>
    <t>14.42</t>
  </si>
  <si>
    <t>P = Provisional</t>
  </si>
  <si>
    <t>Non-Food</t>
  </si>
  <si>
    <t>Transport &amp; Communi-cations</t>
  </si>
  <si>
    <t>Source:</t>
  </si>
  <si>
    <t>Bangladesh Bureau of Statistics</t>
  </si>
  <si>
    <t>Data Discontinued from 2006-07 due to dropping of BBS data.</t>
  </si>
  <si>
    <t>FOR INDUSTRIAL WORKERS</t>
  </si>
  <si>
    <t xml:space="preserve">CONSUMER PRICE INDEX  </t>
  </si>
  <si>
    <t>1. Bangladesh Jute Mills Association</t>
  </si>
  <si>
    <t>2. Bangladesh Jute Mills Corporation.</t>
  </si>
  <si>
    <t>Import Duty</t>
  </si>
  <si>
    <t>Net Primary Income from Abroad</t>
  </si>
  <si>
    <t>Agricul-ture and Forestry</t>
  </si>
  <si>
    <t>Constr-uctions</t>
  </si>
  <si>
    <t>Hotel and Restau-rants</t>
  </si>
  <si>
    <t>Transport, Storage and Commu-nication</t>
  </si>
  <si>
    <t>Finan-cial     Inter-medi-ations</t>
  </si>
  <si>
    <t>Real Estate, Renting and Business Activities</t>
  </si>
  <si>
    <t>Commu-nity, Social and Personal Services</t>
  </si>
  <si>
    <t>Public Adminis-tration     and Defence</t>
  </si>
  <si>
    <t>Health and      Social Works</t>
  </si>
  <si>
    <t>BANGLADESH AT CONSTANT MARKET PRICE</t>
  </si>
  <si>
    <t>TABLE-XIB</t>
  </si>
  <si>
    <t>TABLE-XIA</t>
  </si>
  <si>
    <t>TABLE-X</t>
  </si>
  <si>
    <t>TABLE-VII</t>
  </si>
  <si>
    <t>TABLE-VI</t>
  </si>
  <si>
    <t>Whole-sale     and Retail Trade</t>
  </si>
  <si>
    <t>Whole-sale      and Retail Trade</t>
  </si>
  <si>
    <t>Bangladesh Bureau of Statistics.</t>
  </si>
  <si>
    <t xml:space="preserve">Figures within the parentheses indicate the percentage of sectoral share to total GDP at current market price. </t>
  </si>
  <si>
    <t>Figures within the parentheses indicate the percentage of sectoral share to total GDP at constant market price.</t>
  </si>
  <si>
    <t>Gross Disposable National  Income at Current Market Price</t>
  </si>
  <si>
    <t>Total Consum-ption at Current Market Price</t>
  </si>
  <si>
    <t>Income at Constant Market Price</t>
  </si>
  <si>
    <t>TABLE-XIC</t>
  </si>
  <si>
    <t>Annual Growth     of GDP at Constant Market Price %</t>
  </si>
  <si>
    <t xml:space="preserve">TABLE-XII </t>
  </si>
  <si>
    <t>Food and Allied Products</t>
  </si>
  <si>
    <t>Miscella-neous </t>
  </si>
  <si>
    <t>u)</t>
  </si>
  <si>
    <t>Mudaraba Marriage Savings Scheme</t>
  </si>
  <si>
    <t>COMPANY /                                                                                                                                                   GROUPS</t>
  </si>
  <si>
    <t>TABLE-XIII</t>
  </si>
  <si>
    <t>Jul-Dec</t>
  </si>
  <si>
    <t>Jan-Jun</t>
  </si>
  <si>
    <t>0.00-8.50</t>
  </si>
  <si>
    <t>DMBs Total Assets/ Liabilities</t>
  </si>
  <si>
    <t>Taka in crore</t>
  </si>
  <si>
    <t xml:space="preserve">Taka in crore         </t>
  </si>
  <si>
    <t>Total Invest-ments as    % of GDP at Current Market Price</t>
  </si>
  <si>
    <t> 558.3</t>
  </si>
  <si>
    <t>Total Consum-ption as % of GDP at Current Market Price</t>
  </si>
  <si>
    <t>Iron Ore (US Cents /DMTU)</t>
  </si>
  <si>
    <t>6159 </t>
  </si>
  <si>
    <t>6236 </t>
  </si>
  <si>
    <t>6156 </t>
  </si>
  <si>
    <t>Export Duty</t>
  </si>
  <si>
    <t xml:space="preserve"> Weighted Average Exchange Rate</t>
  </si>
  <si>
    <t>4.50-7.50</t>
  </si>
  <si>
    <t>ii)  Loan above Tk. 15 lacs</t>
  </si>
  <si>
    <t>i)  Loan upto Tk. 15 lacs</t>
  </si>
  <si>
    <t xml:space="preserve">Source      : </t>
  </si>
  <si>
    <t>Sugar Cane</t>
  </si>
  <si>
    <t>Rape &amp; Mustard</t>
  </si>
  <si>
    <t>Moong</t>
  </si>
  <si>
    <t>Masur</t>
  </si>
  <si>
    <t>Tobacco</t>
  </si>
  <si>
    <t>Jute</t>
  </si>
  <si>
    <t>…</t>
  </si>
  <si>
    <t>Mode of Payments</t>
  </si>
  <si>
    <t>Principal</t>
  </si>
  <si>
    <t>Interest</t>
  </si>
  <si>
    <t>After Maturity</t>
  </si>
  <si>
    <t>Half Yearly</t>
  </si>
  <si>
    <t xml:space="preserve">ii) </t>
  </si>
  <si>
    <t xml:space="preserve">iii) </t>
  </si>
  <si>
    <t xml:space="preserve">iv) </t>
  </si>
  <si>
    <t xml:space="preserve">(Money and </t>
  </si>
  <si>
    <t>iii)</t>
  </si>
  <si>
    <t>iv)</t>
  </si>
  <si>
    <t>20.02.13</t>
  </si>
  <si>
    <t>09.01.08</t>
  </si>
  <si>
    <t>13.02.08</t>
  </si>
  <si>
    <t>09.04.08</t>
  </si>
  <si>
    <t>14.05.08</t>
  </si>
  <si>
    <t>11.06.08</t>
  </si>
  <si>
    <t>09.07.08</t>
  </si>
  <si>
    <t>13.08.08</t>
  </si>
  <si>
    <t>15.10.08</t>
  </si>
  <si>
    <t>12.11.08</t>
  </si>
  <si>
    <t>09.01.23</t>
  </si>
  <si>
    <t>13.02.23</t>
  </si>
  <si>
    <t>09.04.23</t>
  </si>
  <si>
    <t>14.05.23</t>
  </si>
  <si>
    <t>11.06.23</t>
  </si>
  <si>
    <t>09.07.23</t>
  </si>
  <si>
    <t>13.08.23</t>
  </si>
  <si>
    <t>15.10.23</t>
  </si>
  <si>
    <t>12.11.23</t>
  </si>
  <si>
    <t>Banking)</t>
  </si>
  <si>
    <t>INDICATORS</t>
  </si>
  <si>
    <t>Yearly</t>
  </si>
  <si>
    <t>30.06.19</t>
  </si>
  <si>
    <t>01.07.20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</si>
  <si>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</si>
  <si>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</si>
  <si>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</si>
  <si>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</si>
  <si>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</si>
  <si>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</si>
  <si>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</si>
  <si>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</si>
  <si>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</si>
  <si>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</si>
  <si>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</si>
  <si>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>c &amp; f</t>
  </si>
  <si>
    <t xml:space="preserve">Domestic  </t>
  </si>
  <si>
    <t xml:space="preserve">CONSUMER PRICE INDEX AND </t>
  </si>
  <si>
    <t>INFLATION RATE IN BANGLADESH</t>
  </si>
  <si>
    <t>(Base: 1995-96</t>
  </si>
  <si>
    <t>=100)</t>
  </si>
  <si>
    <t>(Base:1973-74</t>
  </si>
  <si>
    <t xml:space="preserve">AVERAGE PRICES OF </t>
  </si>
  <si>
    <t>SELECTED COMMODITIES</t>
  </si>
  <si>
    <t>BANGLADESH AT CURRENT MARKET PRICE</t>
  </si>
  <si>
    <t xml:space="preserve">INDEX NUMBER OF ORDINARY SHARE PRICES, TURN OVER, ISSUED CAPITAL AND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</si>
  <si>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</si>
  <si>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</si>
  <si>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</si>
  <si>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</si>
  <si>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</si>
  <si>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</si>
  <si>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</si>
  <si>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</si>
  <si>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</si>
  <si>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</si>
  <si>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</si>
  <si>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NUMBER OF PERSONS LEFT FOR ABROAD ON EMPLOYMENT  AND  TOTAL WORKERS'  REMITTANCES</t>
  </si>
  <si>
    <t>35276</t>
  </si>
  <si>
    <t>  Internal Consumption</t>
  </si>
  <si>
    <t>50200</t>
  </si>
  <si>
    <t>The CITY</t>
  </si>
  <si>
    <t>36.37 Litres</t>
  </si>
  <si>
    <t>100 Decimals</t>
  </si>
  <si>
    <t xml:space="preserve">Appendix : </t>
  </si>
  <si>
    <t>TABLE-IIB</t>
  </si>
  <si>
    <t>RESERVE MONEY AND ITS SOURCES</t>
  </si>
  <si>
    <t>RESERVE MONEY AND ITS COMPONENTS</t>
  </si>
  <si>
    <t>Services</t>
  </si>
  <si>
    <t>2007-08</t>
  </si>
  <si>
    <t>Effective Date</t>
  </si>
  <si>
    <t>Liverpool  Index</t>
  </si>
  <si>
    <t>FOREIGN DIRECT INVESTMENT (FDI) INFLOWS AND STOCKS BY COMPONENTS IN BANGLADESH</t>
  </si>
  <si>
    <t>Inflows</t>
  </si>
  <si>
    <t>Stocks</t>
  </si>
  <si>
    <t xml:space="preserve">Total               </t>
  </si>
  <si>
    <t xml:space="preserve">Total                </t>
  </si>
  <si>
    <t>25.09.19</t>
  </si>
  <si>
    <t>25.09.20</t>
  </si>
  <si>
    <t>25.09.21</t>
  </si>
  <si>
    <t>07.10.09</t>
  </si>
  <si>
    <t>07.10.19</t>
  </si>
  <si>
    <t>02.12.09</t>
  </si>
  <si>
    <t>02.12.19</t>
  </si>
  <si>
    <t>03.02.10</t>
  </si>
  <si>
    <t>03.02.20</t>
  </si>
  <si>
    <t>03.03.10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</si>
  <si>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</si>
  <si>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</si>
  <si>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</si>
  <si>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</si>
  <si>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</si>
  <si>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</si>
  <si>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</si>
  <si>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</si>
  <si>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</si>
  <si>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</si>
  <si>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</si>
  <si>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</si>
  <si>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</si>
  <si>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</si>
  <si>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</si>
  <si>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</si>
  <si>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</si>
  <si>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</si>
  <si>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</si>
  <si>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</si>
  <si>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</si>
  <si>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</si>
  <si>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</si>
  <si>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</si>
  <si>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</si>
  <si>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</si>
  <si>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</si>
  <si>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</si>
  <si>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</si>
  <si>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</si>
  <si>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</si>
  <si>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</si>
  <si>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</si>
  <si>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</si>
  <si>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</si>
  <si>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</si>
  <si>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</si>
  <si>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</si>
  <si>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</si>
  <si>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 xml:space="preserve">Source : </t>
  </si>
  <si>
    <t xml:space="preserve">            </t>
  </si>
  <si>
    <t xml:space="preserve"> … =Not Available</t>
  </si>
  <si>
    <t>TABLE-XVIII</t>
  </si>
  <si>
    <t>Source    :</t>
  </si>
  <si>
    <t>MONETARY</t>
  </si>
  <si>
    <t xml:space="preserve">COUNTRY-WISE WORKERS' </t>
  </si>
  <si>
    <t>... = Not Available</t>
  </si>
  <si>
    <t xml:space="preserve">Note   :   </t>
  </si>
  <si>
    <t>International Financial Statistics.</t>
  </si>
  <si>
    <t>Bangladeshi Taka</t>
  </si>
  <si>
    <t>South Korean  Won</t>
  </si>
  <si>
    <t>S.D.R.</t>
  </si>
  <si>
    <t>Statistics Deparement, Bangladesh Bank.</t>
  </si>
  <si>
    <t>ECU/EURO</t>
  </si>
  <si>
    <t> 4337.2</t>
  </si>
  <si>
    <t> 5908.5</t>
  </si>
  <si>
    <t> 64826.8</t>
  </si>
  <si>
    <t> 1039.2</t>
  </si>
  <si>
    <t>Sri  Lankan Rupee</t>
  </si>
  <si>
    <t xml:space="preserve">Source   : </t>
  </si>
  <si>
    <t>Deposits with BB other than DMBs</t>
  </si>
  <si>
    <t>DMBs Advances</t>
  </si>
  <si>
    <t>DMBs Investment</t>
  </si>
  <si>
    <t>TOTAL NUMBER OF COMPANIES LISTED WITH THE DHAKA STOCK EXCHANGE LTD.</t>
  </si>
  <si>
    <t>LISTED WITH THE DHAKA STOCK EXCHANGE LTD.</t>
  </si>
  <si>
    <t>Other Financial Corporation &amp; NBDCs</t>
  </si>
  <si>
    <t>Public</t>
  </si>
  <si>
    <t>Non-Financial Corporation</t>
  </si>
  <si>
    <t>10=(1+2+5+8+9)</t>
  </si>
  <si>
    <t xml:space="preserve">Total </t>
  </si>
  <si>
    <t>7368</t>
  </si>
  <si>
    <t>Weights and Measures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</si>
  <si>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</si>
  <si>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</si>
  <si>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</si>
  <si>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</si>
  <si>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</si>
  <si>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</si>
  <si>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</si>
  <si>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</si>
  <si>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</si>
  <si>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</si>
  <si>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</si>
  <si>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</si>
  <si>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</si>
  <si>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</si>
  <si>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</si>
  <si>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</si>
  <si>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</si>
  <si>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</si>
  <si>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</si>
  <si>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</si>
  <si>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</si>
  <si>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</si>
  <si>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</si>
  <si>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</si>
  <si>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</si>
  <si>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</si>
  <si>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</si>
  <si>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</si>
  <si>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</si>
  <si>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</si>
  <si>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</si>
  <si>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</si>
  <si>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</si>
  <si>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</si>
  <si>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</si>
  <si>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</si>
  <si>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</si>
  <si>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</si>
  <si>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</si>
  <si>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</si>
  <si>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</si>
  <si>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>1600 Sq. Yards</t>
  </si>
  <si>
    <t>0.1 Metric Ton</t>
  </si>
  <si>
    <t xml:space="preserve">               ... = Not Available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</si>
  <si>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</si>
  <si>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</si>
  <si>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</si>
  <si>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</si>
  <si>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</si>
  <si>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</si>
  <si>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</si>
  <si>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</si>
  <si>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</si>
  <si>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</si>
  <si>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</si>
  <si>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</si>
  <si>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</si>
  <si>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</si>
  <si>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</si>
  <si>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</si>
  <si>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</si>
  <si>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</si>
  <si>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</si>
  <si>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</si>
  <si>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</si>
  <si>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</si>
  <si>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</si>
  <si>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</si>
  <si>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</si>
  <si>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</si>
  <si>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</si>
  <si>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11.07.22</t>
  </si>
  <si>
    <t>12.09.07</t>
  </si>
  <si>
    <t>25.09.07</t>
  </si>
  <si>
    <t>11.10.07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</si>
  <si>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</si>
  <si>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</si>
  <si>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</si>
  <si>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</si>
  <si>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</si>
  <si>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</si>
  <si>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</si>
  <si>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14.11.07</t>
  </si>
  <si>
    <t>12.12.07</t>
  </si>
  <si>
    <t>12.09.22</t>
  </si>
  <si>
    <t>25.09.22</t>
  </si>
  <si>
    <t>11.10.22</t>
  </si>
  <si>
    <t>14.11.22</t>
  </si>
  <si>
    <t>12.12.22</t>
  </si>
  <si>
    <t>26.09.07</t>
  </si>
  <si>
    <t>24.10.07</t>
  </si>
  <si>
    <t>28.11.07</t>
  </si>
  <si>
    <t>26.12.07</t>
  </si>
  <si>
    <t>26.09.27</t>
  </si>
  <si>
    <t>24.10.27</t>
  </si>
  <si>
    <t>28.11.27</t>
  </si>
  <si>
    <t>26.12.27</t>
  </si>
  <si>
    <t>ii)</t>
  </si>
  <si>
    <t>1 Katha</t>
  </si>
  <si>
    <t>4046.8468 Sq. Metre</t>
  </si>
  <si>
    <t> Raw jute Consumption (Lac  Bales)</t>
  </si>
  <si>
    <t>Hessian</t>
  </si>
  <si>
    <t>1 Feet</t>
  </si>
  <si>
    <t>93.93 </t>
  </si>
  <si>
    <t> 149.20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</si>
  <si>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</si>
  <si>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</si>
  <si>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</si>
  <si>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</si>
  <si>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</si>
  <si>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</si>
  <si>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</si>
  <si>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</si>
  <si>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</si>
  <si>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</si>
  <si>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</si>
  <si>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</si>
  <si>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</si>
  <si>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</si>
  <si>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</si>
  <si>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</si>
  <si>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</si>
  <si>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</si>
  <si>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</si>
  <si>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</si>
  <si>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</si>
  <si>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</si>
  <si>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</si>
  <si>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</si>
  <si>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Chemicals</t>
  </si>
  <si>
    <t>Matches</t>
  </si>
  <si>
    <t>CPI</t>
  </si>
  <si>
    <t>General</t>
  </si>
  <si>
    <t>Inflation (General)</t>
  </si>
  <si>
    <t>Narayangonj</t>
  </si>
  <si>
    <t>Chittagong</t>
  </si>
  <si>
    <t>Khulna</t>
  </si>
  <si>
    <t>Apparel, Textile &amp; Footwear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</si>
  <si>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</si>
  <si>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</si>
  <si>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</si>
  <si>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</si>
  <si>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</si>
  <si>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</si>
  <si>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</si>
  <si>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</si>
  <si>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</si>
  <si>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</si>
  <si>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</si>
  <si>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</si>
  <si>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</si>
  <si>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</si>
  <si>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</si>
  <si>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</si>
  <si>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</si>
  <si>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</si>
  <si>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</si>
  <si>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</si>
  <si>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</si>
  <si>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</si>
  <si>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</si>
  <si>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</si>
  <si>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</si>
  <si>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</si>
  <si>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</si>
  <si>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</si>
  <si>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</si>
  <si>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</si>
  <si>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</si>
  <si>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</si>
  <si>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</si>
  <si>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</si>
  <si>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</si>
  <si>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</si>
  <si>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</si>
  <si>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</si>
  <si>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</si>
  <si>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</si>
  <si>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</si>
  <si>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</si>
  <si>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</si>
  <si>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</si>
  <si>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</si>
  <si>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</si>
  <si>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</si>
  <si>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</si>
  <si>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</si>
  <si>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</si>
  <si>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</si>
  <si>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</si>
  <si>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</si>
  <si>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</si>
  <si>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</si>
  <si>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</si>
  <si>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</si>
  <si>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</si>
  <si>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</si>
  <si>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</si>
  <si>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</si>
  <si>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</si>
  <si>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</si>
  <si>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</si>
  <si>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</si>
  <si>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</si>
  <si>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</si>
  <si>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>Demand Deposits</t>
  </si>
  <si>
    <t>Spread</t>
  </si>
  <si>
    <t>Nature of Deposits</t>
  </si>
  <si>
    <t>Others*</t>
  </si>
  <si>
    <t>Despatches</t>
  </si>
  <si>
    <t>Export Overseas</t>
  </si>
  <si>
    <t>Cotton Yarn</t>
  </si>
  <si>
    <t>Cotton Cloth</t>
  </si>
  <si>
    <t>Newsprint</t>
  </si>
  <si>
    <t>Fertilizers</t>
  </si>
  <si>
    <t>Iron and Steel</t>
  </si>
  <si>
    <t>Production Indices</t>
  </si>
  <si>
    <t>Agricultural Products</t>
  </si>
  <si>
    <t>Industrial Products</t>
  </si>
  <si>
    <t>f.o.b.</t>
  </si>
  <si>
    <t>70124</t>
  </si>
  <si>
    <t>17783</t>
  </si>
  <si>
    <t>5322</t>
  </si>
  <si>
    <t>81178</t>
  </si>
  <si>
    <t>5590</t>
  </si>
  <si>
    <t>37543</t>
  </si>
  <si>
    <t>66011</t>
  </si>
  <si>
    <t>3289</t>
  </si>
  <si>
    <t>48908</t>
  </si>
  <si>
    <t>7744</t>
  </si>
  <si>
    <t>34929</t>
  </si>
  <si>
    <t>12743</t>
  </si>
  <si>
    <t>11776</t>
  </si>
  <si>
    <t>10307</t>
  </si>
  <si>
    <t>43568</t>
  </si>
  <si>
    <t>15663</t>
  </si>
  <si>
    <t>472477</t>
  </si>
  <si>
    <t>Private Sector</t>
  </si>
  <si>
    <t>5.00-7.00</t>
  </si>
  <si>
    <t>Total Domestic Credit (6+9+10)</t>
  </si>
  <si>
    <t> 7586.5</t>
  </si>
  <si>
    <t>Other Revenue Receipts</t>
  </si>
  <si>
    <t>Post Office Revenue</t>
  </si>
  <si>
    <t>...</t>
  </si>
  <si>
    <t xml:space="preserve">2000-01 </t>
  </si>
  <si>
    <t xml:space="preserve">2001-02 </t>
  </si>
  <si>
    <t>(In '000' metric tons)</t>
  </si>
  <si>
    <t>Sacking</t>
  </si>
  <si>
    <t>  Total</t>
  </si>
  <si>
    <t>Closing  Stock</t>
  </si>
  <si>
    <t>Closing Stock</t>
  </si>
  <si>
    <t> Total</t>
  </si>
  <si>
    <t>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</si>
  <si>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</si>
  <si>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</si>
  <si>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</si>
  <si>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</si>
  <si>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</si>
  <si>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</si>
  <si>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</si>
  <si>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</si>
  <si>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</si>
  <si>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</si>
  <si>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</si>
  <si>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</si>
  <si>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</si>
  <si>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</si>
  <si>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</si>
  <si>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</si>
  <si>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</si>
  <si>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</si>
  <si>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</si>
  <si>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HSBC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</si>
  <si>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</si>
  <si>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</si>
  <si>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</si>
  <si>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</si>
  <si>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</si>
  <si>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</si>
  <si>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</si>
  <si>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</si>
  <si>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</si>
  <si>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</si>
  <si>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</si>
  <si>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</si>
  <si>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</si>
  <si>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</si>
  <si>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</si>
  <si>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</si>
  <si>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</si>
  <si>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</si>
  <si>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</si>
  <si>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</si>
  <si>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</si>
  <si>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</si>
  <si>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</si>
  <si>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</si>
  <si>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</si>
  <si>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>14.43 </t>
  </si>
  <si>
    <t>13.84 </t>
  </si>
  <si>
    <t xml:space="preserve">Deposits with </t>
  </si>
  <si>
    <t>P=Provisional</t>
  </si>
  <si>
    <t xml:space="preserve">MARKET CAPITALISATION (VALUE) OF ORDINARY SHARES OF COMPANIES </t>
  </si>
  <si>
    <t>Banks' Clearing House A/C during the Period</t>
  </si>
  <si>
    <t>Euro</t>
  </si>
  <si>
    <t xml:space="preserve">Installed Capacity </t>
  </si>
  <si>
    <t>…= Not available</t>
  </si>
  <si>
    <t xml:space="preserve">Note :      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</si>
  <si>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</si>
  <si>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</si>
  <si>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</si>
  <si>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</si>
  <si>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</si>
  <si>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</si>
  <si>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</si>
  <si>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</si>
  <si>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</si>
  <si>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</si>
  <si>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</si>
  <si>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</si>
  <si>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10.09.08</t>
  </si>
  <si>
    <t>10.09.23</t>
  </si>
  <si>
    <t>14.01.09</t>
  </si>
  <si>
    <t>14.01.24</t>
  </si>
  <si>
    <t>11.02.09</t>
  </si>
  <si>
    <t>11.02.24</t>
  </si>
  <si>
    <t>11.03.09</t>
  </si>
  <si>
    <t>11.03.24</t>
  </si>
  <si>
    <t>15.04.09</t>
  </si>
  <si>
    <t>15.04.24</t>
  </si>
  <si>
    <t>13.05.09</t>
  </si>
  <si>
    <t>13.05.24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</si>
  <si>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</si>
  <si>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</si>
  <si>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</si>
  <si>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</si>
  <si>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</si>
  <si>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</si>
  <si>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</si>
  <si>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</si>
  <si>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Brazil (North Sea Ports)</t>
  </si>
  <si>
    <t>GDP at Current Producer Price     (1 to 15)</t>
  </si>
  <si>
    <t>GDP at Current Market Price (16+17)</t>
  </si>
  <si>
    <t>Gross National Income (GNI) (18+19)</t>
  </si>
  <si>
    <t>GDP at Constant Producer Price     (1 to 15)</t>
  </si>
  <si>
    <t>GDP at Constant Market Price (16+17)</t>
  </si>
  <si>
    <t>03.03.20</t>
  </si>
  <si>
    <t>67=(66-65)</t>
  </si>
  <si>
    <t>Monetary Assets (14+15)</t>
  </si>
  <si>
    <t>Total Advances  (excluding    inter-bank)    (18+19)</t>
  </si>
  <si>
    <t>Total Bills   (excluding inter-bank) (22+23)</t>
  </si>
  <si>
    <t>Total Investment  (excluding        inter-bank)      (26+27)</t>
  </si>
  <si>
    <t>Total    Deposit Liabilities    (37+38)</t>
  </si>
  <si>
    <t> 69.1</t>
  </si>
  <si>
    <t>5.00-10.00</t>
  </si>
  <si>
    <t>15.00-17.00</t>
  </si>
  <si>
    <t>2. Weighted average exchange rate represents the inter-bank exchange rate.</t>
  </si>
  <si>
    <t>ii)    Deposit Money Banks (DMBs) comprise 47 Scheduled Banks and BSBL .</t>
  </si>
  <si>
    <t xml:space="preserve">Total Credit to Government (Gross) by the                Banking System </t>
  </si>
  <si>
    <t>Swiss Franc</t>
  </si>
  <si>
    <t xml:space="preserve"> currency held in BB &amp; counter entry for government currency. </t>
  </si>
  <si>
    <t> 1558</t>
  </si>
  <si>
    <t>A Dry Metric Ton Unit (DMTU) has the same mass value as a metric ton, but the material has been dried to decrease the moisture level.</t>
  </si>
  <si>
    <t>*Government (Net)</t>
  </si>
  <si>
    <t>**NSD</t>
  </si>
  <si>
    <t>1. Monetary Survey data have been revised according to the new format from June 2002 and onwards. </t>
  </si>
  <si>
    <t>100588</t>
  </si>
  <si>
    <t>24223</t>
  </si>
  <si>
    <t>8114</t>
  </si>
  <si>
    <t>120108</t>
  </si>
  <si>
    <t>7195</t>
  </si>
  <si>
    <t>55658</t>
  </si>
  <si>
    <t>100295</t>
  </si>
  <si>
    <t>5150</t>
  </si>
  <si>
    <t>71880</t>
  </si>
  <si>
    <t>12300</t>
  </si>
  <si>
    <t>360845</t>
  </si>
  <si>
    <t>12.94</t>
  </si>
  <si>
    <t>6.07</t>
  </si>
  <si>
    <t>47536</t>
  </si>
  <si>
    <t>51959</t>
  </si>
  <si>
    <t>394419</t>
  </si>
  <si>
    <t>24705</t>
  </si>
  <si>
    <t>27003</t>
  </si>
  <si>
    <t>Foreign Trade &amp; Foreign Exchange  Reserves (Million US $)</t>
  </si>
  <si>
    <t>17.02.16</t>
  </si>
  <si>
    <t>16.03.16</t>
  </si>
  <si>
    <t>07.04.10</t>
  </si>
  <si>
    <t>07.04.20</t>
  </si>
  <si>
    <t>05.05.10</t>
  </si>
  <si>
    <t>05.05.20</t>
  </si>
  <si>
    <t>02.06.10</t>
  </si>
  <si>
    <t>02.06.20</t>
  </si>
  <si>
    <t>07.07.10</t>
  </si>
  <si>
    <t>07.07.20</t>
  </si>
  <si>
    <t>04.08.10</t>
  </si>
  <si>
    <t>04.08.20</t>
  </si>
  <si>
    <t>08.09.20</t>
  </si>
  <si>
    <t>06.10.10</t>
  </si>
  <si>
    <t>03.11.10</t>
  </si>
  <si>
    <t>03.11.20</t>
  </si>
  <si>
    <t>08.12.10</t>
  </si>
  <si>
    <t>08.12.20</t>
  </si>
  <si>
    <t>05.01.11</t>
  </si>
  <si>
    <t>05.01.21</t>
  </si>
  <si>
    <t>02.02.11</t>
  </si>
  <si>
    <t>02.02.21</t>
  </si>
  <si>
    <t>02.03.11</t>
  </si>
  <si>
    <t>02.03.21</t>
  </si>
  <si>
    <t>16.01.11</t>
  </si>
  <si>
    <t>15.04.10</t>
  </si>
  <si>
    <t>15.04.25</t>
  </si>
  <si>
    <t>12.05.10</t>
  </si>
  <si>
    <t>12.05.25</t>
  </si>
  <si>
    <t>09.06.10</t>
  </si>
  <si>
    <t>09.06.25</t>
  </si>
  <si>
    <t>14.07.10</t>
  </si>
  <si>
    <t>14.07.25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</si>
  <si>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</si>
  <si>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</si>
  <si>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</si>
  <si>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</si>
  <si>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</si>
  <si>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</si>
  <si>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</si>
  <si>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</si>
  <si>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</si>
  <si>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</si>
  <si>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</si>
  <si>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</si>
  <si>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</si>
  <si>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</si>
  <si>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28.04.10</t>
  </si>
  <si>
    <t>28.04.30</t>
  </si>
  <si>
    <t>26.05.10</t>
  </si>
  <si>
    <t>26.05.30</t>
  </si>
  <si>
    <t>23.06.10</t>
  </si>
  <si>
    <t>23.06.30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</si>
  <si>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</si>
  <si>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</si>
  <si>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</si>
  <si>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</si>
  <si>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</si>
  <si>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</si>
  <si>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</si>
  <si>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</si>
  <si>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</si>
  <si>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</si>
  <si>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</si>
  <si>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</si>
  <si>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</si>
  <si>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</si>
  <si>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</si>
  <si>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</si>
  <si>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</si>
  <si>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20.04.16</t>
  </si>
  <si>
    <t>06.04.11</t>
  </si>
  <si>
    <t>06.04.21</t>
  </si>
  <si>
    <t>16.01.21</t>
  </si>
  <si>
    <t>13.04.11</t>
  </si>
  <si>
    <t>13.04.26</t>
  </si>
  <si>
    <t>27.04.11</t>
  </si>
  <si>
    <t>27.04.31</t>
  </si>
  <si>
    <t>Note :</t>
  </si>
  <si>
    <t>Export data are on fob basis.</t>
  </si>
  <si>
    <t xml:space="preserve">Import data are on C&amp;F/CIF basis                                                                                                       </t>
  </si>
  <si>
    <t>1. (+) indicates appreciation while (-) indicates depreciation.</t>
  </si>
  <si>
    <t>64604</t>
  </si>
  <si>
    <t>6.00-8.00</t>
  </si>
  <si>
    <t>July-Dec.</t>
  </si>
  <si>
    <t>IV</t>
  </si>
  <si>
    <t>V</t>
  </si>
  <si>
    <t>VI</t>
  </si>
  <si>
    <t>VII</t>
  </si>
  <si>
    <t>VIII</t>
  </si>
  <si>
    <t>IX</t>
  </si>
  <si>
    <t>X</t>
  </si>
  <si>
    <t>XII</t>
  </si>
  <si>
    <t>XIII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</si>
  <si>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</si>
  <si>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</si>
  <si>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</si>
  <si>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</si>
  <si>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</si>
  <si>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</si>
  <si>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</si>
  <si>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</si>
  <si>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</si>
  <si>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</si>
  <si>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</si>
  <si>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Interest free</t>
  </si>
  <si>
    <t>Italy</t>
  </si>
  <si>
    <t>Hong Kong</t>
  </si>
  <si>
    <t>Exports (f.o.b.)</t>
  </si>
  <si>
    <t>Imports</t>
  </si>
  <si>
    <t>1. Export figures  include that of EPZ and its source is Export Promotion Bureau (EPB).</t>
  </si>
  <si>
    <t>3. Accounts &amp; Budgeting Department, Bangladesh Bank for foreign exchange reserves.</t>
  </si>
  <si>
    <t xml:space="preserve">     Source :</t>
  </si>
  <si>
    <t xml:space="preserve">     Note :</t>
  </si>
  <si>
    <t>3. Export data are shipment based and Import data are on the basis of settlement of payment.</t>
  </si>
  <si>
    <t>2011-12</t>
  </si>
  <si>
    <t>South Korea</t>
  </si>
  <si>
    <t>Others figure were included the remittances of Australia, Italy, South Korea and HongKong before 2001-02.</t>
  </si>
  <si>
    <t xml:space="preserve">Source :   </t>
  </si>
  <si>
    <t>1 Bushel</t>
  </si>
  <si>
    <t>9.55-10.50</t>
  </si>
  <si>
    <t>STATISTICAL TABLES</t>
  </si>
  <si>
    <t>IA</t>
  </si>
  <si>
    <t>Selected Economic Indicators (Money and Banking)</t>
  </si>
  <si>
    <t>IB</t>
  </si>
  <si>
    <t>IIA</t>
  </si>
  <si>
    <t>IIB</t>
  </si>
  <si>
    <t>Claims on Resident Sector by the Banking System</t>
  </si>
  <si>
    <t>IIC</t>
  </si>
  <si>
    <t>Reserve Money and its Components</t>
  </si>
  <si>
    <t>IID</t>
  </si>
  <si>
    <t>Reserve Money and its Sources</t>
  </si>
  <si>
    <t>IIE</t>
  </si>
  <si>
    <t>IIF</t>
  </si>
  <si>
    <t>IIIA</t>
  </si>
  <si>
    <t>Balance of  Payments</t>
  </si>
  <si>
    <t>IIIB</t>
  </si>
  <si>
    <t>Foreign Direct Investment (FDI) Inflows and Stocks by Components in Bangladesh</t>
  </si>
  <si>
    <t>Foreign Trade</t>
  </si>
  <si>
    <t xml:space="preserve">Production of Major Agricultural Commodities </t>
  </si>
  <si>
    <t xml:space="preserve">Production of Major Industrial Commodities (Other than Jute Goods) </t>
  </si>
  <si>
    <t>Consumer Price Index and Inflation Rate in Bangladesh</t>
  </si>
  <si>
    <t>Consumer Price Index for Industrial Workers</t>
  </si>
  <si>
    <t>Average Prices of Selected Commodities</t>
  </si>
  <si>
    <t>XIA</t>
  </si>
  <si>
    <t>Gross Domestic Product of Bangladesh at Current Market Price</t>
  </si>
  <si>
    <t>XIB</t>
  </si>
  <si>
    <t xml:space="preserve">Gross Domestic Product of Bangladesh at Constant Market Price </t>
  </si>
  <si>
    <t>XIC</t>
  </si>
  <si>
    <t>Key Indicators of National Accounts</t>
  </si>
  <si>
    <t>XIVA</t>
  </si>
  <si>
    <t xml:space="preserve">Interest Rate Structure of Government Securities/Bonds and Savings Instruments </t>
  </si>
  <si>
    <t>XIVB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</si>
  <si>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</si>
  <si>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</si>
  <si>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</si>
  <si>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Number of Persons Left for Abroad on Employment and Total Workers’ Remittances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</si>
  <si>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</si>
  <si>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</si>
  <si>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</si>
  <si>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</si>
  <si>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Selected Tax Revenue Receipts of the Government Under NBR and Others</t>
  </si>
  <si>
    <t>Appendix : Weights and Measures</t>
  </si>
  <si>
    <t>7.00-7.50</t>
  </si>
  <si>
    <t>4.00-9.00</t>
  </si>
  <si>
    <t>15.00-16.00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</si>
  <si>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</si>
  <si>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</si>
  <si>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</si>
  <si>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</si>
  <si>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Index Number of  Ordinary Share Prices, Turn Over, Issued Capital and Total Number of Companies Listed with the Dhaka Stock Exchange Ltd.</t>
  </si>
  <si>
    <t>Bank Rate and Interest Rate Structure of Post Office Savings Bank and House Building Finance Corporation</t>
  </si>
  <si>
    <t>Looms Installed Capacity of Jute Mills, Looms Utilization, Raw Jute Consumption, Production &amp; Dispatches of Jute Goods</t>
  </si>
  <si>
    <t>Monetary Survey (M2)</t>
  </si>
  <si>
    <t xml:space="preserve">Monetary Survey (M3)  </t>
  </si>
  <si>
    <t xml:space="preserve">Carpet Backing </t>
  </si>
  <si>
    <t>10.00-13.00</t>
  </si>
  <si>
    <t>13.00-15.00</t>
  </si>
  <si>
    <t xml:space="preserve">     End           of          Period</t>
  </si>
  <si>
    <t xml:space="preserve">      End            of       Period</t>
  </si>
  <si>
    <t xml:space="preserve">    From      Other Financial Institutions</t>
  </si>
  <si>
    <t>Rate of interest on Scheduled Banks (Weighted Average as at end month)</t>
  </si>
  <si>
    <t xml:space="preserve">    End            of        Period</t>
  </si>
  <si>
    <t xml:space="preserve">     End              of        Period</t>
  </si>
  <si>
    <t xml:space="preserve">      End                of         Period</t>
  </si>
  <si>
    <t>Portfolio  Investment</t>
  </si>
  <si>
    <t>Other Investment</t>
  </si>
  <si>
    <t>Reserve Assets</t>
  </si>
  <si>
    <t xml:space="preserve">   Raw Jute</t>
  </si>
  <si>
    <t>Ready made Garments    (including   Knit Wear  &amp; Hosiery)</t>
  </si>
  <si>
    <t>Naptha Furnace oil &amp; Bitumen</t>
  </si>
  <si>
    <t>News  Print</t>
  </si>
  <si>
    <t xml:space="preserve">     Milk &amp;      Dairy  Products</t>
  </si>
  <si>
    <t>Oil  seeds</t>
  </si>
  <si>
    <t xml:space="preserve">    Edible      oil</t>
  </si>
  <si>
    <t>Textile and articles thereof</t>
  </si>
  <si>
    <t>Staple fibres</t>
  </si>
  <si>
    <t>Iron  &amp; Steel</t>
  </si>
  <si>
    <t xml:space="preserve">    Total   (15 through 35)</t>
  </si>
  <si>
    <t xml:space="preserve">      Total     Imports        </t>
  </si>
  <si>
    <t xml:space="preserve">      Metric    Tons</t>
  </si>
  <si>
    <t xml:space="preserve">      Metric   Tons</t>
  </si>
  <si>
    <t xml:space="preserve">     White Middle           (Kutcha bales)      (Tk. per 100 kg.) </t>
  </si>
  <si>
    <t xml:space="preserve">       Bangla white A           (Pucca  bales)          (Tk. per 180 kg.)</t>
  </si>
  <si>
    <t xml:space="preserve">   Customs     Duty</t>
  </si>
  <si>
    <t xml:space="preserve">    Excise         Duty</t>
  </si>
  <si>
    <t xml:space="preserve">     Income   Tax</t>
  </si>
  <si>
    <t xml:space="preserve">     Forest    Revenue</t>
  </si>
  <si>
    <t>Soybean  (US $/ MT)</t>
  </si>
  <si>
    <t xml:space="preserve">      Post     Office Deposits</t>
  </si>
  <si>
    <t>  Total Credit    (excluding        inter-bank)  (20+24+28)</t>
  </si>
  <si>
    <t>Average Credit per    DMB       Branch    (in crore)</t>
  </si>
  <si>
    <t>Total (excluding inter-bank) (7+10)</t>
  </si>
  <si>
    <t xml:space="preserve">        Total        (1+2)</t>
  </si>
  <si>
    <t xml:space="preserve">    *Total       (4+5)</t>
  </si>
  <si>
    <t xml:space="preserve">       Total          (7+8)</t>
  </si>
  <si>
    <t xml:space="preserve">       Private       Sector</t>
  </si>
  <si>
    <t xml:space="preserve">          Local               Authorities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</si>
  <si>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</si>
  <si>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</si>
  <si>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</si>
  <si>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</si>
  <si>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</si>
  <si>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</si>
  <si>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</si>
  <si>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</si>
  <si>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</si>
  <si>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1. Taka/USD exchange rate represents 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</si>
  <si>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</si>
  <si>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</si>
  <si>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</si>
  <si>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</si>
  <si>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</si>
  <si>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</si>
  <si>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 xml:space="preserve">       End              of        Period</t>
  </si>
  <si>
    <t>Editorial Committee</t>
  </si>
  <si>
    <t>Chairman</t>
  </si>
  <si>
    <t xml:space="preserve">Members </t>
  </si>
  <si>
    <t xml:space="preserve">Statistics Department </t>
  </si>
  <si>
    <t xml:space="preserve">Bangladesh Bank         </t>
  </si>
  <si>
    <t xml:space="preserve">Head Office, Dhaka.            </t>
  </si>
  <si>
    <t>15.50-16.50</t>
  </si>
  <si>
    <t xml:space="preserve">    From      Banks</t>
  </si>
  <si>
    <t>Ratio of DMBs Credit to Deposits  (in percent) </t>
  </si>
  <si>
    <t xml:space="preserve">           Petroleum                (US$/ Barrel)</t>
  </si>
  <si>
    <t xml:space="preserve">       Coal            (US $/MT)</t>
  </si>
  <si>
    <t xml:space="preserve">             Palm Oil             (US $/MT)</t>
  </si>
  <si>
    <t xml:space="preserve">                       Sugar                             (US cents/pound)</t>
  </si>
  <si>
    <t>Super      phosphate     (US $/ MT)</t>
  </si>
  <si>
    <t>Date/ Period of Maturity</t>
  </si>
  <si>
    <t>Category of Instruments</t>
  </si>
  <si>
    <t>Reinvested  Earning</t>
  </si>
  <si>
    <t xml:space="preserve">  Intra-company Loans</t>
  </si>
  <si>
    <t>Intra-company Loans</t>
  </si>
  <si>
    <t>Reinvested Earning</t>
  </si>
  <si>
    <t>Others (Including EPZ)</t>
  </si>
  <si>
    <t xml:space="preserve">        Area       (in '000' acres)</t>
  </si>
  <si>
    <t xml:space="preserve">     Production       (in '000'  tons)</t>
  </si>
  <si>
    <t xml:space="preserve">     Production   (in '000'  tons)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</si>
  <si>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</si>
  <si>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</si>
  <si>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</si>
  <si>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</si>
  <si>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4.From July 2010 &amp; onward Import (F.O.B) data are on the basis of custom's record (NBR)</t>
  </si>
  <si>
    <t>04.05.11</t>
  </si>
  <si>
    <t>08.06.11</t>
  </si>
  <si>
    <t>13.07.11</t>
  </si>
  <si>
    <t>10.08.11</t>
  </si>
  <si>
    <t>04.05.21</t>
  </si>
  <si>
    <t>08.06.21</t>
  </si>
  <si>
    <t>13.07.21</t>
  </si>
  <si>
    <t>10.08.21</t>
  </si>
  <si>
    <t>12.00-12.50</t>
  </si>
  <si>
    <t>10.00-12.50</t>
  </si>
  <si>
    <t>11.00-12.50</t>
  </si>
  <si>
    <t>18.00-19.50</t>
  </si>
  <si>
    <t>16.00-21.50</t>
  </si>
  <si>
    <t>15.00-19.50</t>
  </si>
  <si>
    <t xml:space="preserve">Selected Economic Indicators ( Inflation, Production Index, Foreign Trade, Forex Reserves and Exchange Rate) </t>
  </si>
  <si>
    <t>( Inflation, Production Index, Foreign Trade,</t>
  </si>
  <si>
    <t xml:space="preserve">CLAIMS ON RESIDENT SECTORS </t>
  </si>
  <si>
    <t xml:space="preserve">     (a) The mid-value of buying and selling  rates of Bangladesh Bank ( up to May 30, 2003).</t>
  </si>
  <si>
    <t xml:space="preserve">     (b) Mid-value of buying and selling rates in the interbank market ( from May 31, 2003 and onwards).          </t>
  </si>
  <si>
    <t>2. Exchange rates between Taka and other foreign currencies (except USD) are based on their cross rates with US dollar.</t>
  </si>
  <si>
    <t xml:space="preserve"> 25.01.12</t>
  </si>
  <si>
    <t xml:space="preserve"> 25.01.32</t>
  </si>
  <si>
    <t xml:space="preserve"> 28.12.31</t>
  </si>
  <si>
    <t xml:space="preserve"> 26.10.31</t>
  </si>
  <si>
    <t xml:space="preserve"> 30.06.94</t>
  </si>
  <si>
    <t xml:space="preserve"> 01.07.95</t>
  </si>
  <si>
    <t>10.00-12.00</t>
  </si>
  <si>
    <t>10.00-10.50</t>
  </si>
  <si>
    <t>16.00-17.00</t>
  </si>
  <si>
    <t>18.00-19.00</t>
  </si>
  <si>
    <t>15.50-17.50</t>
  </si>
  <si>
    <t>16.00-18.00</t>
  </si>
  <si>
    <t>12.00-13.00</t>
  </si>
  <si>
    <t>Balances with BB*</t>
  </si>
  <si>
    <t>* Figures relating to balance with BB revised from February, 2002 and onwards.</t>
  </si>
  <si>
    <t>**Total credit to government (gross) by the banking system equals to total claims on government (gross) excluding government</t>
  </si>
  <si>
    <t>**Total Credit to Govt. (45+46+ 47+48)</t>
  </si>
  <si>
    <t>***Loans &amp; Advances</t>
  </si>
  <si>
    <t>***  Amount in Government over-draft A/C.  is included in loans and advances by Bangladesh Bank.</t>
  </si>
  <si>
    <t xml:space="preserve">   Balance with BB excludes FC clearing A/C.</t>
  </si>
  <si>
    <t xml:space="preserve"> &lt; 1.00 crore</t>
  </si>
  <si>
    <t>1.00 crore but  &lt; 25.00 crore</t>
  </si>
  <si>
    <t>25.00 crore but  &lt; 50.00 crore</t>
  </si>
  <si>
    <t>50.00 crore but  &lt; 100.00 crore</t>
  </si>
  <si>
    <t>100.00 crore and above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</si>
  <si>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</si>
  <si>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</si>
  <si>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</si>
  <si>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</si>
  <si>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</si>
  <si>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</si>
  <si>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r>
      <t>No. of</t>
    </r>
    <r>
      <rPr>
        <sz val="8.5"/>
        <rFont val="Times New Roman"/>
        <family val="1"/>
      </rPr>
      <t xml:space="preserve"> Instruments</t>
    </r>
  </si>
  <si>
    <t xml:space="preserve">5-year  (BD) Govt. Treasury Bond </t>
  </si>
  <si>
    <t>10-year (BD) Govt. Treasury Bond</t>
  </si>
  <si>
    <t>15 year (BD) Govt.  Treasury Bond</t>
  </si>
  <si>
    <t>20 year  (BD) Govt. Treasury Bond</t>
  </si>
  <si>
    <t>12 year (BPC) Govt. Special Treasury Bond</t>
  </si>
  <si>
    <t>13 year (BPC) Govt. Special Treasury Bond</t>
  </si>
  <si>
    <t>14 year (BPC) Govt. Special Treasury Bond</t>
  </si>
  <si>
    <t>BJMC &amp; BTMC special T. Bonds</t>
  </si>
  <si>
    <t>11-year (BJMC)(Sonali Bank) T. Bond</t>
  </si>
  <si>
    <t>11-year (BJMC) (Janata Bank)T. Bond</t>
  </si>
  <si>
    <t>11-year (BJMC) (Agrani Bank) T. Bond</t>
  </si>
  <si>
    <t>13-year (BJMC) (Sonali Bank)T. Bond</t>
  </si>
  <si>
    <t>13-year (BJMC) (Janata Bank) T. Bond</t>
  </si>
  <si>
    <t>13-year (BJMC) (Agrani Bank) T. Bond</t>
  </si>
  <si>
    <t xml:space="preserve">9-year  (BJMC)(Sonali Bank) T. Bond </t>
  </si>
  <si>
    <t>15 year (BPC) Govt. Special Treasury Bond</t>
  </si>
  <si>
    <t xml:space="preserve">9-year  (BJMC) (Janata Bank) T. Bond </t>
  </si>
  <si>
    <t>9-year  (BJMC)(Agrani Bank) T. Bond</t>
  </si>
  <si>
    <t xml:space="preserve"> 29.02.12</t>
  </si>
  <si>
    <t>25-year (Jute) Treasury Bond</t>
  </si>
  <si>
    <t>TABLE-XX</t>
  </si>
  <si>
    <t>TABLE-XXI</t>
  </si>
  <si>
    <t>TABLE-XXIV</t>
  </si>
  <si>
    <t>Table-XXV</t>
  </si>
  <si>
    <t xml:space="preserve">   Net  Other Assets</t>
  </si>
  <si>
    <t>2.  FC clearing A/C. balances excluded from reserve money w.e.f 2001-02 and onwards.</t>
  </si>
  <si>
    <t>Reserve Money (1+2+3+5)</t>
  </si>
  <si>
    <t>Commercial Banks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</si>
  <si>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</si>
  <si>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</si>
  <si>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</si>
  <si>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</si>
  <si>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</si>
  <si>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</si>
  <si>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 xml:space="preserve"> 29.02.32</t>
  </si>
  <si>
    <t xml:space="preserve"> 28.03.12</t>
  </si>
  <si>
    <t xml:space="preserve"> 28.03.32</t>
  </si>
  <si>
    <t xml:space="preserve"> 25.04.12</t>
  </si>
  <si>
    <t xml:space="preserve"> 25.04.32</t>
  </si>
  <si>
    <t>6.00-10.05</t>
  </si>
  <si>
    <t>8.50-12.50</t>
  </si>
  <si>
    <t>2.75-10.00</t>
  </si>
  <si>
    <t>11.40-12.50</t>
  </si>
  <si>
    <t>13.00-19.00</t>
  </si>
  <si>
    <t>Commercial Bank of Ceylon</t>
  </si>
  <si>
    <t>385050</t>
  </si>
  <si>
    <t>14.75</t>
  </si>
  <si>
    <t>6.71</t>
  </si>
  <si>
    <t>14.97</t>
  </si>
  <si>
    <t>15.16</t>
  </si>
  <si>
    <t>207</t>
  </si>
  <si>
    <t>25721</t>
  </si>
  <si>
    <t xml:space="preserve">    Total       Invest-ments at Current Market Price</t>
  </si>
  <si>
    <t>420097</t>
  </si>
  <si>
    <t>28072</t>
  </si>
  <si>
    <t>Annual Growth    of GDP at Current Market Price %</t>
  </si>
  <si>
    <t>72514</t>
  </si>
  <si>
    <t>GDP Deflator</t>
  </si>
  <si>
    <t>i) Data have been valued using the concept of the "Own Funds at Book Value (OFBV)", which may differ from market value of stocks.</t>
  </si>
  <si>
    <t>Total Popula-tion (in Crore)</t>
  </si>
  <si>
    <t>11.00-13.00</t>
  </si>
  <si>
    <t xml:space="preserve">Deputy General Manager            </t>
  </si>
  <si>
    <t>2012-13</t>
  </si>
  <si>
    <t>Currency Out side Banks</t>
  </si>
  <si>
    <t>1. Export Promotion Bureau (EPB) for export data,    2. Statistics Department, Bangladesh Bank for import data.</t>
  </si>
  <si>
    <t>Point- to- Point (Base: 2005-06=100)</t>
  </si>
  <si>
    <t>Point- to- Point (Base: 1995-96=100)</t>
  </si>
  <si>
    <t>12- Month Average (Base: 2005-06=100)</t>
  </si>
  <si>
    <t>12- Month Average (Base: 1995-96=100)</t>
  </si>
  <si>
    <t>General (Mfg)</t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</si>
  <si>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</si>
  <si>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</si>
  <si>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</si>
  <si>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</si>
  <si>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</si>
  <si>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</si>
  <si>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Pakistan Rupee</t>
  </si>
  <si>
    <t>Russian Rouble</t>
  </si>
  <si>
    <t xml:space="preserve"> Singapore    Dollar</t>
  </si>
  <si>
    <t xml:space="preserve"> Swedish  Krona</t>
  </si>
  <si>
    <t>Sri Lankan Rupee</t>
  </si>
  <si>
    <t>Thai  Bhat</t>
  </si>
  <si>
    <t>U.A.E  Derham</t>
  </si>
  <si>
    <t>U.K.  Pound   Sterling</t>
  </si>
  <si>
    <t>Foreign Banks</t>
  </si>
  <si>
    <t xml:space="preserve">SOME INDICATORS OF INCOME, EXPENDITURE &amp; </t>
  </si>
  <si>
    <t xml:space="preserve"> 30.05.12</t>
  </si>
  <si>
    <t xml:space="preserve"> 27.06.12</t>
  </si>
  <si>
    <t xml:space="preserve"> 25.07.12</t>
  </si>
  <si>
    <t xml:space="preserve"> 30.05.32</t>
  </si>
  <si>
    <t xml:space="preserve"> 27.06.32</t>
  </si>
  <si>
    <t xml:space="preserve"> 25.07.32</t>
  </si>
  <si>
    <t>6.00-9.00</t>
  </si>
  <si>
    <t>5.00-8.00</t>
  </si>
  <si>
    <t xml:space="preserve">2011-12 </t>
  </si>
  <si>
    <t xml:space="preserve">Net Foreign Assets &amp; Broad Money have been revised from 1998-99 and onwards.     </t>
  </si>
  <si>
    <t xml:space="preserve">     Total  Manpower</t>
  </si>
  <si>
    <t xml:space="preserve"> 29.08.12</t>
  </si>
  <si>
    <t xml:space="preserve"> 29.08.32</t>
  </si>
  <si>
    <t>Bangladesh Bank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</si>
  <si>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</si>
  <si>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</si>
  <si>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</si>
  <si>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</si>
  <si>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</si>
  <si>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</si>
  <si>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</si>
  <si>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</si>
  <si>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</si>
  <si>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</si>
  <si>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</si>
  <si>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</si>
  <si>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</si>
  <si>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</si>
  <si>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</si>
  <si>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</si>
  <si>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</si>
  <si>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</si>
  <si>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</si>
  <si>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</si>
  <si>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</si>
  <si>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</si>
  <si>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>15-year (BD) Govt.  Treasury Bond</t>
  </si>
  <si>
    <t>20-year  (BD) Govt. Treasury Bond</t>
  </si>
  <si>
    <t xml:space="preserve"> 26.09.12</t>
  </si>
  <si>
    <t xml:space="preserve"> 29.09.32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</si>
  <si>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</si>
  <si>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</si>
  <si>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</si>
  <si>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</si>
  <si>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</si>
  <si>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</si>
  <si>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</si>
  <si>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  22.02.97</t>
  </si>
  <si>
    <t>With effect from 01.07.97</t>
  </si>
  <si>
    <t>With effect from  24.11.97</t>
  </si>
  <si>
    <t>With effect from 29.08.99</t>
  </si>
  <si>
    <t>With effect from 24.10.01</t>
  </si>
  <si>
    <t>With effect from 30.10.01</t>
  </si>
  <si>
    <t xml:space="preserve">    With effect from 01.11.02</t>
  </si>
  <si>
    <t>With effect from 08.11.03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</si>
  <si>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</si>
  <si>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</si>
  <si>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</si>
  <si>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</si>
  <si>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</si>
  <si>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</si>
  <si>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TABLE-XIVB</t>
  </si>
  <si>
    <t>Interest Rates on Construction Loans Provided by House Building Finance Corporation</t>
  </si>
  <si>
    <t xml:space="preserve"> BANK RATE AND INTEREST RATE STRUCTURE OF POST OFFICE SAVINGS BANK, HOUSE  </t>
  </si>
  <si>
    <t xml:space="preserve"> BUILDING FINANCE CORPORATION AND NATIONAL SAVINGS CERTIFICATES     </t>
  </si>
  <si>
    <t>15.50-16.00</t>
  </si>
  <si>
    <t>14.50-16.50</t>
  </si>
  <si>
    <t>14.50-17.50</t>
  </si>
  <si>
    <t>16.00-18.50</t>
  </si>
  <si>
    <t>d)  Savings Bond (Islami Bond)</t>
  </si>
  <si>
    <t>9.50-12.50</t>
  </si>
  <si>
    <t>12.00-14.00</t>
  </si>
  <si>
    <t>13.00-16.00</t>
  </si>
  <si>
    <t xml:space="preserve"> 25.10.12</t>
  </si>
  <si>
    <t xml:space="preserve"> 25.10.32</t>
  </si>
  <si>
    <t xml:space="preserve"> 28.11.12</t>
  </si>
  <si>
    <t xml:space="preserve"> 28.11.32</t>
  </si>
  <si>
    <t>…=Not Available</t>
  </si>
  <si>
    <t>10.50-12.50</t>
  </si>
  <si>
    <t>11.50-12.50</t>
  </si>
  <si>
    <t>4.00-10.00</t>
  </si>
  <si>
    <t>6.50-8.00</t>
  </si>
  <si>
    <t>3.50-11.00</t>
  </si>
  <si>
    <t>9.92-9.87</t>
  </si>
  <si>
    <t>9.60-12.69</t>
  </si>
  <si>
    <t>5.70-6.00</t>
  </si>
  <si>
    <t>15.00-15.50</t>
  </si>
  <si>
    <t>13.00-17.00</t>
  </si>
  <si>
    <t>13.00-14.00</t>
  </si>
  <si>
    <t>5.00-15.00</t>
  </si>
  <si>
    <t>4.00-12.00</t>
  </si>
  <si>
    <t>4.00-17.00</t>
  </si>
  <si>
    <t>15.00-18.00</t>
  </si>
  <si>
    <t>14.00-15.00</t>
  </si>
  <si>
    <t>13.50-17.00</t>
  </si>
  <si>
    <t>17.50-20.50</t>
  </si>
  <si>
    <t>16.00-19.00</t>
  </si>
  <si>
    <t>15.50-18.50</t>
  </si>
  <si>
    <t>16.50-19.50</t>
  </si>
  <si>
    <t>18.00-21.00</t>
  </si>
  <si>
    <t>12.50-15.50</t>
  </si>
  <si>
    <t>14.00-17.00</t>
  </si>
  <si>
    <t>12.50-19.00</t>
  </si>
  <si>
    <t>15.50-17.00</t>
  </si>
  <si>
    <t>13.00-18.00</t>
  </si>
  <si>
    <t>10.00-18.00</t>
  </si>
  <si>
    <t>13.00-15.50</t>
  </si>
  <si>
    <t>13.50-16.50</t>
  </si>
  <si>
    <t>11.50-14.50</t>
  </si>
  <si>
    <t>16.00-19.50</t>
  </si>
  <si>
    <t>17.00-20.00</t>
  </si>
  <si>
    <t>4.00-13.00</t>
  </si>
  <si>
    <t>16.50-18.00</t>
  </si>
  <si>
    <t>15.00-16.50</t>
  </si>
  <si>
    <t>18.25-19.75</t>
  </si>
  <si>
    <t>21.00-24.00</t>
  </si>
  <si>
    <t>11.00-14.00</t>
  </si>
  <si>
    <t>20.00-23.00</t>
  </si>
  <si>
    <t>12.00-15.00</t>
  </si>
  <si>
    <t>8.50-13.00</t>
  </si>
  <si>
    <t>14.50-16.25</t>
  </si>
  <si>
    <t>15.00-16.75</t>
  </si>
  <si>
    <t>15.25-16.75</t>
  </si>
  <si>
    <t>15.75-17.25</t>
  </si>
  <si>
    <t>15.25-17.00</t>
  </si>
  <si>
    <t>10.75-13.00</t>
  </si>
  <si>
    <t>13.25-15.50</t>
  </si>
  <si>
    <t>14.75-17.00</t>
  </si>
  <si>
    <t>12.75-17.50</t>
  </si>
  <si>
    <t>13.50-20.00</t>
  </si>
  <si>
    <t>19.00-22.00</t>
  </si>
  <si>
    <t>13.50-15.50</t>
  </si>
  <si>
    <t>14.50-17.00</t>
  </si>
  <si>
    <t>14.00-16.00</t>
  </si>
  <si>
    <t>16.50-18.50</t>
  </si>
  <si>
    <t>14.00-14.50</t>
  </si>
  <si>
    <t>2. Data on Net Foreign Assets &amp; Net Other Assets have been revised from 2004-05 and onwards.</t>
  </si>
  <si>
    <t>9.92-12.00</t>
  </si>
  <si>
    <t>15.00-19.00</t>
  </si>
  <si>
    <t>3. Data on Net Foreign Assets &amp; Net Other Assets of BB have been revised from 2004-05 and onwards.</t>
  </si>
  <si>
    <t>IN BANGLADESH (EXCEPT ISLAMIC BANKS), JANUARY 2013</t>
  </si>
  <si>
    <t>Income / Primary Income</t>
  </si>
  <si>
    <t>Current Transfers (Net)/ Secondary Income (Net)</t>
  </si>
  <si>
    <t xml:space="preserve">Net Errors and Ommissions                                    </t>
  </si>
  <si>
    <t>19=(15+16+17+18)</t>
  </si>
  <si>
    <t xml:space="preserve"> Financial    Account  (Net)</t>
  </si>
  <si>
    <t>Capital Account (Net)</t>
  </si>
  <si>
    <t>Direct  Investment</t>
  </si>
  <si>
    <t>1. Upto June'12 data was complied on the basis of IMFs' BPM5.</t>
  </si>
  <si>
    <t>11.50-13.00</t>
  </si>
  <si>
    <t>16.00-19.90</t>
  </si>
  <si>
    <t>5.00-6.50</t>
  </si>
  <si>
    <t>5.50-7.00</t>
  </si>
  <si>
    <t>6.25-7.75</t>
  </si>
  <si>
    <t>9.00-10.50</t>
  </si>
  <si>
    <t>4.00-5.50</t>
  </si>
  <si>
    <t>4.25-5.50</t>
  </si>
  <si>
    <t>14.50-19.00</t>
  </si>
  <si>
    <t>12.50-14.50</t>
  </si>
  <si>
    <t>5.08-5.83</t>
  </si>
  <si>
    <t>8.75-10.00</t>
  </si>
  <si>
    <t>9.25-10.25</t>
  </si>
  <si>
    <t>9.63-10.38</t>
  </si>
  <si>
    <t>12.25-12.50</t>
  </si>
  <si>
    <t>11.00-11.50</t>
  </si>
  <si>
    <t>9.00-12.50</t>
  </si>
  <si>
    <t>9.25-12.50</t>
  </si>
  <si>
    <t>9.75-12.50</t>
  </si>
  <si>
    <t>4.00-9.50</t>
  </si>
  <si>
    <t>9.20-12.50</t>
  </si>
  <si>
    <t>9.63-11.95</t>
  </si>
  <si>
    <t>8.75-11.82</t>
  </si>
  <si>
    <t>5.18-5.43</t>
  </si>
  <si>
    <t>6.25-7.00</t>
  </si>
  <si>
    <t>7.00-12.00</t>
  </si>
  <si>
    <t>8.00-12.50</t>
  </si>
  <si>
    <t>12.40-12.38</t>
  </si>
  <si>
    <t>5.88-7.88</t>
  </si>
  <si>
    <t>2.23-7.93</t>
  </si>
  <si>
    <t>6.56-9.56</t>
  </si>
  <si>
    <t>6.94-12.33</t>
  </si>
  <si>
    <t>7.06-12.33</t>
  </si>
  <si>
    <t>3.38-6.00</t>
  </si>
  <si>
    <t>3.25-5.75</t>
  </si>
  <si>
    <t>2.25-12.25</t>
  </si>
  <si>
    <t>10.50-12.00</t>
  </si>
  <si>
    <t>1.92-5.67</t>
  </si>
  <si>
    <t>2.68-10.37</t>
  </si>
  <si>
    <t>5.17-11.00</t>
  </si>
  <si>
    <t>4.78-11.00</t>
  </si>
  <si>
    <t>6.00-11.00</t>
  </si>
  <si>
    <t>5.25-10.13</t>
  </si>
  <si>
    <t xml:space="preserve"> 26.12.12</t>
  </si>
  <si>
    <t xml:space="preserve"> 26.12.32</t>
  </si>
  <si>
    <t>(Base: 1985-86</t>
  </si>
  <si>
    <t>NATIONAL</t>
  </si>
  <si>
    <t>CONSUMER PRICE INDEX -</t>
  </si>
  <si>
    <t>Food beverage and tobacco</t>
  </si>
  <si>
    <t>Non-food</t>
  </si>
  <si>
    <t>1987-88</t>
  </si>
  <si>
    <t>1988-89</t>
  </si>
  <si>
    <t>1989-90</t>
  </si>
  <si>
    <t>Fuel &amp; Lighting</t>
  </si>
  <si>
    <t xml:space="preserve">  Miscellaneous</t>
  </si>
  <si>
    <t>Cost of Living Index (Middle class) Dhaka city</t>
  </si>
  <si>
    <t>Consumer Price Index (Industrial Workers)</t>
  </si>
  <si>
    <t>1972-73</t>
  </si>
  <si>
    <t>1973-74</t>
  </si>
  <si>
    <t>1974-75</t>
  </si>
  <si>
    <t>1975-76</t>
  </si>
  <si>
    <t>1976-77</t>
  </si>
  <si>
    <t>1977-78</t>
  </si>
  <si>
    <t>1978-79</t>
  </si>
  <si>
    <t>1979-80</t>
  </si>
  <si>
    <t>1980-81</t>
  </si>
  <si>
    <t>(Base:1969-70</t>
  </si>
  <si>
    <t>COST OF LIVING/CONSUMER PRICE INDEX</t>
  </si>
  <si>
    <t>COST OF LIVING INDEX FOR MIDDLE INCOME FAMILIES</t>
  </si>
  <si>
    <t>Dhaka</t>
  </si>
  <si>
    <t>Housing etc.</t>
  </si>
  <si>
    <t>Clothing etc.</t>
  </si>
  <si>
    <t>Miscellaneous</t>
  </si>
  <si>
    <t>1981-82</t>
  </si>
  <si>
    <t xml:space="preserve">1990-91 </t>
  </si>
  <si>
    <t>1982-83</t>
  </si>
  <si>
    <t>1983-84</t>
  </si>
  <si>
    <t>1984-85</t>
  </si>
  <si>
    <t>1985-86</t>
  </si>
  <si>
    <t>1986-87</t>
  </si>
  <si>
    <t>(30975)</t>
  </si>
  <si>
    <t>(31636)</t>
  </si>
  <si>
    <t>(913)</t>
  </si>
  <si>
    <t>(32549)</t>
  </si>
  <si>
    <t>(26461)</t>
  </si>
  <si>
    <t>(4514)</t>
  </si>
  <si>
    <t>(6089)</t>
  </si>
  <si>
    <t>(5233)</t>
  </si>
  <si>
    <t>(279)</t>
  </si>
  <si>
    <t>(285)</t>
  </si>
  <si>
    <t>Rajshahi</t>
  </si>
  <si>
    <t xml:space="preserve">GROSS NATIONAL PRODUCT OF </t>
  </si>
  <si>
    <t>BANGLADESH AT CURRENT PRICES</t>
  </si>
  <si>
    <t xml:space="preserve">Agriculture </t>
  </si>
  <si>
    <t>Industry, Mining and Quarrying</t>
  </si>
  <si>
    <t>Power, Gas,Water &amp; Sanitary Services</t>
  </si>
  <si>
    <t>Transport, Storage and Communication</t>
  </si>
  <si>
    <t>Trade Services</t>
  </si>
  <si>
    <t>Housing Services</t>
  </si>
  <si>
    <t>Public Administration and Defence</t>
  </si>
  <si>
    <t>Banking and Insurance</t>
  </si>
  <si>
    <t>Professional and Miscellaneous Services</t>
  </si>
  <si>
    <t>GDP at Market Prices     (1 to 10)</t>
  </si>
  <si>
    <t>Indirect Tax, net of subsidies (-)</t>
  </si>
  <si>
    <t>GDP at Current factor cost   (11-12)</t>
  </si>
  <si>
    <t>Net factor income from rest of the world (+)</t>
  </si>
  <si>
    <t>GNP at Current factor cost   (13+14)</t>
  </si>
  <si>
    <t>Per capita income (in Tk.) (15/16)</t>
  </si>
  <si>
    <t>BANGLADESH AT CONSTANT PRICES</t>
  </si>
  <si>
    <t>(Base:1972-73</t>
  </si>
  <si>
    <t>GDP at constant factor cost   (11-12)</t>
  </si>
  <si>
    <t>GNP at Constant factor cost   (13+14)</t>
  </si>
  <si>
    <t>Per capita GNPat constant factor cost (in Taka)</t>
  </si>
  <si>
    <t>Annual rise of GDP at constant market price</t>
  </si>
  <si>
    <t>Annual rise of GDP at constant factor cost</t>
  </si>
  <si>
    <t>Annual rise of GNP at constant factor cost</t>
  </si>
  <si>
    <t>National Income Deflator</t>
  </si>
  <si>
    <t>GNP at Current factor cost   (11+14)</t>
  </si>
  <si>
    <t>(Base:1984-85</t>
  </si>
  <si>
    <t>GNP at Constant market price   (11+14)</t>
  </si>
  <si>
    <t>Per capita GNP at constant market price (in Taka)</t>
  </si>
  <si>
    <t>Annual rise of GNP at constant market price</t>
  </si>
  <si>
    <t>(31335)</t>
  </si>
  <si>
    <t>(32096)</t>
  </si>
  <si>
    <t>(944)</t>
  </si>
  <si>
    <t>(33040)</t>
  </si>
  <si>
    <t>(26991)</t>
  </si>
  <si>
    <t>(4345)</t>
  </si>
  <si>
    <t>(6049)</t>
  </si>
  <si>
    <t>(5423)</t>
  </si>
  <si>
    <t>(277)</t>
  </si>
  <si>
    <t>(32031)</t>
  </si>
  <si>
    <t>(32903)</t>
  </si>
  <si>
    <t>(941)</t>
  </si>
  <si>
    <t>(33844)</t>
  </si>
  <si>
    <t>(28091)</t>
  </si>
  <si>
    <t>(3940)</t>
  </si>
  <si>
    <t>(5752)</t>
  </si>
  <si>
    <t>(5749)</t>
  </si>
  <si>
    <t xml:space="preserve">MARKET VALUE OF ORDINARY SHARES </t>
  </si>
  <si>
    <t>Power &amp; Fuel</t>
  </si>
  <si>
    <t>Transport &amp; Communication</t>
  </si>
  <si>
    <t>Construction &amp; Engineering</t>
  </si>
  <si>
    <t>Company/Groups</t>
  </si>
  <si>
    <t>Finance &amp; Insurance</t>
  </si>
  <si>
    <t>Jute &amp; Jute Parts</t>
  </si>
  <si>
    <t>Food &amp; Allied Products</t>
  </si>
  <si>
    <t>Pharmaceuticals &amp; Chenmicals</t>
  </si>
  <si>
    <t>Banks &amp; Other Financial Institutions</t>
  </si>
  <si>
    <t xml:space="preserve">MARKET CAPITALISATION (VALUE) OF ORDINARY SHARES </t>
  </si>
  <si>
    <t>COMPANY / GROUPS</t>
  </si>
  <si>
    <t>6313..32</t>
  </si>
  <si>
    <t>2882..87</t>
  </si>
  <si>
    <t>(30477)</t>
  </si>
  <si>
    <t>(31112)</t>
  </si>
  <si>
    <t>(809)</t>
  </si>
  <si>
    <t>(31921)</t>
  </si>
  <si>
    <t>(26556)</t>
  </si>
  <si>
    <t>(3290)</t>
  </si>
  <si>
    <t>(5364)</t>
  </si>
  <si>
    <t>(5197)</t>
  </si>
  <si>
    <t>(280)</t>
  </si>
  <si>
    <t>(286)</t>
  </si>
  <si>
    <t>(283)</t>
  </si>
  <si>
    <t>Aggregate Market Value</t>
  </si>
  <si>
    <t xml:space="preserve">Turn Over   (Tk. in crore)                                  </t>
  </si>
  <si>
    <t xml:space="preserve">     General             Index</t>
  </si>
  <si>
    <t xml:space="preserve">   End of        Period</t>
  </si>
  <si>
    <t>1971-72</t>
  </si>
  <si>
    <t>Taka in Crores</t>
  </si>
  <si>
    <t>Currency Outside Banks</t>
  </si>
  <si>
    <t>Scheduled Banks Demand Deposits</t>
  </si>
  <si>
    <t>Narrow Money M1 (2+3)</t>
  </si>
  <si>
    <t>Scheduled Banks Time Deposits</t>
  </si>
  <si>
    <t>Total Deposits (3+5)</t>
  </si>
  <si>
    <t xml:space="preserve">Post Office Savings Deposits (At the end of period ) </t>
  </si>
  <si>
    <t>Deposits of Non-Scheduled &amp; Co-operative Banks with the Bangladesh Bank</t>
  </si>
  <si>
    <t>Monetary Assets (7+8+9)</t>
  </si>
  <si>
    <t>Total Scheduled Banks credit &amp; Investment</t>
  </si>
  <si>
    <t>Scheduled Banks Borrowing from the BB</t>
  </si>
  <si>
    <t>Scheduled Banks Balances with the BB</t>
  </si>
  <si>
    <t>Cash Base of the Economy (1+19)</t>
  </si>
  <si>
    <t>Total Credit to Government by the Banking System</t>
  </si>
  <si>
    <t>Banks Clearings during the period</t>
  </si>
  <si>
    <t>Total no. of Branches of Scheduled Banks</t>
  </si>
  <si>
    <t>Total no. of Branches of Nationalized commercial Banks</t>
  </si>
  <si>
    <t>Rates,                                        Ratio                   &amp;                       Averages</t>
  </si>
  <si>
    <t>Ratio of Scheduled Banks credit to Deposits (In Percent)</t>
  </si>
  <si>
    <t>Ratio of Scheduled Banks Investment to Deposits (In Percent)</t>
  </si>
  <si>
    <t>Average Deposits per Scheduled Bank branch (In crore)</t>
  </si>
  <si>
    <t>Average Credit per Scheduled Bank branch (In crore)</t>
  </si>
  <si>
    <t>Ratio of cash in hand and balances with the BB to Deposits (in percent)</t>
  </si>
  <si>
    <t>Rate of Interest on Scheduled Banks (Weighted Average as at end quarter)</t>
  </si>
  <si>
    <t>Ratio of Margin Retained (Weighted Average)</t>
  </si>
  <si>
    <t>Scheduled Banks Advances</t>
  </si>
  <si>
    <t>Bills purchased &amp; discounted by scheduled Banks</t>
  </si>
  <si>
    <t>Foreign Bills sold to or rediscounted with the BB</t>
  </si>
  <si>
    <t>Total Credit</t>
  </si>
  <si>
    <t>Investments</t>
  </si>
  <si>
    <t>Statutory Reserve</t>
  </si>
  <si>
    <t>Excess Reserve</t>
  </si>
  <si>
    <t>Total (17+18)</t>
  </si>
  <si>
    <t>Scheduled Banks</t>
  </si>
  <si>
    <t>Total (21+22)</t>
  </si>
  <si>
    <t>Advances</t>
  </si>
  <si>
    <t>Scheduled Banks deposits and advances exclude inter-bank items.</t>
  </si>
  <si>
    <t>…= Data Unavailable</t>
  </si>
  <si>
    <t xml:space="preserve">TABLE-IA </t>
  </si>
  <si>
    <t xml:space="preserve"> Bills Purchased and Discounted</t>
  </si>
  <si>
    <t>DMBs Credits (Advances + Bills )</t>
  </si>
  <si>
    <t xml:space="preserve">                              DMBs  Investments                            </t>
  </si>
  <si>
    <t>Convertible Tk. A/C Deposits</t>
  </si>
  <si>
    <r>
      <t xml:space="preserve">    Narrow         Money         (M1</t>
    </r>
    <r>
      <rPr>
        <sz val="9"/>
        <rFont val="Times New Roman"/>
        <family val="1"/>
      </rPr>
      <t>) (5+8+13)</t>
    </r>
  </si>
  <si>
    <r>
      <t xml:space="preserve">      Broad          Money       (M2</t>
    </r>
    <r>
      <rPr>
        <sz val="9"/>
        <rFont val="Times New Roman"/>
        <family val="1"/>
      </rPr>
      <t>)      (9+14)</t>
    </r>
  </si>
  <si>
    <t>Monetary Assets (15+16)</t>
  </si>
  <si>
    <t>Total Advances  (excluding    inter-bank)    (19+20)</t>
  </si>
  <si>
    <t>Export &amp; Foreign Bills</t>
  </si>
  <si>
    <t>Import &amp; Inland Bills</t>
  </si>
  <si>
    <t>Total Bills   (excluding inter-bank) (23+24+25)</t>
  </si>
  <si>
    <t xml:space="preserve">To            Banks (18+22)    </t>
  </si>
  <si>
    <t xml:space="preserve">       To       Public (19+24)</t>
  </si>
  <si>
    <t xml:space="preserve">       To         Private (20+25)</t>
  </si>
  <si>
    <t>Total Investment  (excluding        inter-bank)      (21+26)</t>
  </si>
  <si>
    <t>Foreign</t>
  </si>
  <si>
    <t xml:space="preserve">Private     </t>
  </si>
  <si>
    <t>  Total  (32+33+34)</t>
  </si>
  <si>
    <t>Total    Deposit Liabilities    (Excluding BSBL)</t>
  </si>
  <si>
    <t>**Total Credit to Govt. (48+49+ 50+51)</t>
  </si>
  <si>
    <t xml:space="preserve"> Private    Bills</t>
  </si>
  <si>
    <t>70=(69-68)</t>
  </si>
  <si>
    <t xml:space="preserve">1. Total number of Clearing House Centres are 39 of which 8 are managed by the Bangladesh  Bank and the rest by the Sonali Bank Ltd. </t>
  </si>
  <si>
    <t xml:space="preserve">2. Scheduled banks' branches exclude branches outside Bangladesh.           </t>
  </si>
  <si>
    <t xml:space="preserve">    From      Government</t>
  </si>
  <si>
    <t xml:space="preserve">       From BB</t>
  </si>
  <si>
    <t xml:space="preserve">Rate of Inflation in Bangladesh   Measured by Cost of Living Index &amp; National Income Deflator       </t>
  </si>
  <si>
    <t>International Reserves@</t>
  </si>
  <si>
    <t>Buying Rates</t>
  </si>
  <si>
    <t>% Change in Cost of Living Index</t>
  </si>
  <si>
    <t>% Changes in National Income Deflator</t>
  </si>
  <si>
    <t>Point- to- Point (Base: 1985-86=100)</t>
  </si>
  <si>
    <t>12- Month Average (Base: 1985-86=100)</t>
  </si>
  <si>
    <t>Exports Receipts</t>
  </si>
  <si>
    <t>Import Payments</t>
  </si>
  <si>
    <t>Current Accounts Balance Surplus(+) Deficit(-)</t>
  </si>
  <si>
    <t>Point to Point</t>
  </si>
  <si>
    <t>Base: 1973-74=100</t>
  </si>
  <si>
    <r>
      <t>SURVEY ( M2</t>
    </r>
    <r>
      <rPr>
        <b/>
        <vertAlign val="subscript"/>
        <sz val="12"/>
        <rFont val="Times New Roman"/>
        <family val="1"/>
      </rPr>
      <t xml:space="preserve"> </t>
    </r>
    <r>
      <rPr>
        <b/>
        <sz val="12"/>
        <rFont val="Times New Roman"/>
        <family val="1"/>
      </rPr>
      <t>)</t>
    </r>
  </si>
  <si>
    <t>Curency Outside Banks</t>
  </si>
  <si>
    <r>
      <t>Money Supply (M1</t>
    </r>
    <r>
      <rPr>
        <sz val="9"/>
        <rFont val="Times New Roman"/>
        <family val="1"/>
      </rPr>
      <t>) (14+15)</t>
    </r>
  </si>
  <si>
    <t>Time Deposits (Quasi Money)</t>
  </si>
  <si>
    <t xml:space="preserve">Note: </t>
  </si>
  <si>
    <r>
      <t>SURVEY ( M3</t>
    </r>
    <r>
      <rPr>
        <b/>
        <vertAlign val="subscript"/>
        <sz val="12"/>
        <color indexed="8"/>
        <rFont val="Times New Roman"/>
        <family val="1"/>
      </rPr>
      <t xml:space="preserve"> </t>
    </r>
    <r>
      <rPr>
        <b/>
        <sz val="12"/>
        <color indexed="8"/>
        <rFont val="Times New Roman"/>
        <family val="1"/>
      </rPr>
      <t>)</t>
    </r>
  </si>
  <si>
    <r>
      <t xml:space="preserve">     Broad         Money         (M3</t>
    </r>
    <r>
      <rPr>
        <sz val="9"/>
        <color indexed="8"/>
        <rFont val="Times New Roman"/>
        <family val="1"/>
      </rPr>
      <t>)     (4+17)</t>
    </r>
  </si>
  <si>
    <t>Goods, Services and Income</t>
  </si>
  <si>
    <t>Capital Accounts</t>
  </si>
  <si>
    <t>Reserves</t>
  </si>
  <si>
    <t xml:space="preserve">Merchandise        (f.o.b) </t>
  </si>
  <si>
    <t xml:space="preserve">    Shipment</t>
  </si>
  <si>
    <t>Other Goods, Services &amp; Income</t>
  </si>
  <si>
    <t>Long-Term Capital</t>
  </si>
  <si>
    <t>Short-Term Capital</t>
  </si>
  <si>
    <t xml:space="preserve">Bangladesh Bank (Net) </t>
  </si>
  <si>
    <t>Deposit Money Banks (Net)</t>
  </si>
  <si>
    <t>Resident Official Sector</t>
  </si>
  <si>
    <t>Other Sectors Assets/Liabilities (Net)</t>
  </si>
  <si>
    <t xml:space="preserve"> Resident Official Sectors Assets/Liabilities (Net)</t>
  </si>
  <si>
    <t>Drawing &amp; Repayment on Loans/Credits (Net)</t>
  </si>
  <si>
    <t>Other Assets/Liabilities (Net)</t>
  </si>
  <si>
    <t>4=(1+2+3)</t>
  </si>
  <si>
    <t>7=(5+6)</t>
  </si>
  <si>
    <t>14=(8+9+10+11+12+13)</t>
  </si>
  <si>
    <t>17=(15+16)</t>
  </si>
  <si>
    <t xml:space="preserve">TABLE- IV </t>
  </si>
  <si>
    <t xml:space="preserve"> EXPORT RECEIPTS</t>
  </si>
  <si>
    <t xml:space="preserve"> IMPORTS PAYMENTS</t>
  </si>
  <si>
    <t>Ready Made Garments all sorts</t>
  </si>
  <si>
    <t>Jute Manufacturers</t>
  </si>
  <si>
    <t>Fish &amp; Prawns</t>
  </si>
  <si>
    <t xml:space="preserve"> Hides,Skins &amp; Leather</t>
  </si>
  <si>
    <t>Jute Raw &amp; Meshta</t>
  </si>
  <si>
    <t>Fertilizer</t>
  </si>
  <si>
    <t>Machinery &amp; Transport Equipments</t>
  </si>
  <si>
    <t>Petroleum &amp; Petroleum Products</t>
  </si>
  <si>
    <t>Cereals &amp; Cereal Preparations</t>
  </si>
  <si>
    <t>Dairy Products &amp; eggs</t>
  </si>
  <si>
    <t xml:space="preserve">Others Including loans &amp; grants </t>
  </si>
  <si>
    <t>1969-70</t>
  </si>
  <si>
    <t>1970-71</t>
  </si>
  <si>
    <t>From       Government</t>
  </si>
  <si>
    <t>Currency    Outside       Banks         (3-4)</t>
  </si>
  <si>
    <t>Broad Money (M2)     (4+5)</t>
  </si>
  <si>
    <r>
      <t>Narrow         Money  (M1</t>
    </r>
    <r>
      <rPr>
        <sz val="9"/>
        <rFont val="Times New Roman"/>
        <family val="1"/>
      </rPr>
      <t>) (5+8+12)</t>
    </r>
  </si>
  <si>
    <r>
      <t>Broad          Money       (M2</t>
    </r>
    <r>
      <rPr>
        <sz val="9"/>
        <rFont val="Times New Roman"/>
        <family val="1"/>
      </rPr>
      <t>)      (9+13)</t>
    </r>
  </si>
  <si>
    <t>Post     Office Deposits</t>
  </si>
  <si>
    <t xml:space="preserve">INTEREST RATE STRUCTURE OF GOVERNMENT SECURITIES / BONDS </t>
  </si>
  <si>
    <t>22.02.12</t>
  </si>
  <si>
    <t>18.04.12</t>
  </si>
  <si>
    <t>18.07.12</t>
  </si>
  <si>
    <t>22.08.12</t>
  </si>
  <si>
    <t>19.09.12</t>
  </si>
  <si>
    <t>17.10.12</t>
  </si>
  <si>
    <t>21.11.12</t>
  </si>
  <si>
    <t>14.11.12</t>
  </si>
  <si>
    <t>19.12.12</t>
  </si>
  <si>
    <t>23.10.11</t>
  </si>
  <si>
    <t>Table-XV</t>
  </si>
  <si>
    <t>BANK RATE AND INTEREST RATE STRUCTURE OF THE BAKING SECTOR IN BANGLADESH (Jan, 1990 to June,1992)</t>
  </si>
  <si>
    <t>Category</t>
  </si>
  <si>
    <t>From 1.1.1990</t>
  </si>
  <si>
    <t>From 1.7.1990</t>
  </si>
  <si>
    <t>From 1.1.1991</t>
  </si>
  <si>
    <t>From 1.7.1991</t>
  </si>
  <si>
    <t>From 1.12.1991</t>
  </si>
  <si>
    <t>to 30.6.1990</t>
  </si>
  <si>
    <t>to 31.12.1990</t>
  </si>
  <si>
    <t>to 30.6.1991</t>
  </si>
  <si>
    <t>to 30.11.1991</t>
  </si>
  <si>
    <t>to 30.6.1992</t>
  </si>
  <si>
    <t>A. Bank rate</t>
  </si>
  <si>
    <t>9.25 (w.e.f. 17.11.91)</t>
  </si>
  <si>
    <t>9.00 (w.e.f. 15.3.92)</t>
  </si>
  <si>
    <t>B. Deposit Rate:</t>
  </si>
  <si>
    <t>1. Special notice accounts</t>
  </si>
  <si>
    <t xml:space="preserve">    (withdrawable at notice of 7 days or over)</t>
  </si>
  <si>
    <t>2. Savings</t>
  </si>
  <si>
    <t>8.50-12.00</t>
  </si>
  <si>
    <t>8.25-11.75</t>
  </si>
  <si>
    <t>8.00-11.50</t>
  </si>
  <si>
    <t>3. Fixed</t>
  </si>
  <si>
    <t>10.50-14.25</t>
  </si>
  <si>
    <t>10.00-13.75</t>
  </si>
  <si>
    <t>9.00-13.00</t>
  </si>
  <si>
    <t>C. Lending Rates:</t>
  </si>
  <si>
    <t>1. Agriculture</t>
  </si>
  <si>
    <t>12.00-16.00</t>
  </si>
  <si>
    <t>11.00-15.00</t>
  </si>
  <si>
    <t>2. Large &amp; medium scale industry(Term loan)</t>
  </si>
  <si>
    <t>12.50-16.50</t>
  </si>
  <si>
    <t>12.50-16.00</t>
  </si>
  <si>
    <t>12.00-17.00</t>
  </si>
  <si>
    <t>11.00-16.00</t>
  </si>
  <si>
    <t>3. Working capital (Jute)</t>
  </si>
  <si>
    <t>9.00-11.00</t>
  </si>
  <si>
    <t>8.50-11.00</t>
  </si>
  <si>
    <t>4. Working Capital (Other than jute)</t>
  </si>
  <si>
    <t>10.00-14.00</t>
  </si>
  <si>
    <t>5. Jute trading</t>
  </si>
  <si>
    <t>6. Jute &amp; jute goods exports</t>
  </si>
  <si>
    <t>8.00-11.00</t>
  </si>
  <si>
    <t>8.50-11.50</t>
  </si>
  <si>
    <t>8.00-12.00</t>
  </si>
  <si>
    <t>7.50-11.00</t>
  </si>
  <si>
    <t>7. Other exports</t>
  </si>
  <si>
    <t>8. Other commercial lending</t>
  </si>
  <si>
    <t>18.00(Max.)</t>
  </si>
  <si>
    <t>13.50-18.50</t>
  </si>
  <si>
    <t>9. Urban housing</t>
  </si>
  <si>
    <t>12.00-15.000</t>
  </si>
  <si>
    <t>10. Special programs:</t>
  </si>
  <si>
    <t xml:space="preserve">       i) Small industry (Term loan)</t>
  </si>
  <si>
    <t>9.00-12.00</t>
  </si>
  <si>
    <t>8.00-13.00</t>
  </si>
  <si>
    <t xml:space="preserve">      ii) Other special program</t>
  </si>
  <si>
    <t>8.00-14.00</t>
  </si>
  <si>
    <t>8.00-15.00</t>
  </si>
  <si>
    <t>7.50-14.00</t>
  </si>
  <si>
    <t>11. Others</t>
  </si>
  <si>
    <t>12.00-20.00</t>
  </si>
  <si>
    <t>11.00-18.00</t>
  </si>
  <si>
    <t xml:space="preserve">BANK WISE INTEREST-RATE </t>
  </si>
  <si>
    <t>STRUCTURE IN BANGLADESH</t>
  </si>
  <si>
    <t>December,1992</t>
  </si>
  <si>
    <t>(Except Islamic Bank)</t>
  </si>
  <si>
    <t>Nationalised Commercial Banks</t>
  </si>
  <si>
    <t>BSB</t>
  </si>
  <si>
    <t>RATES EFFECTIVE FROM</t>
  </si>
  <si>
    <t>(1.11.92)</t>
  </si>
  <si>
    <t>(1.9.92)</t>
  </si>
  <si>
    <t>(01.10.92)</t>
  </si>
  <si>
    <t>(1.7.92)</t>
  </si>
  <si>
    <t>(1.07.92)</t>
  </si>
  <si>
    <t>(1.10.92)</t>
  </si>
  <si>
    <t>(16.8.92)</t>
  </si>
  <si>
    <t>(01.7.92)</t>
  </si>
  <si>
    <t>(1.8.92)</t>
  </si>
  <si>
    <t>(6.6.92)</t>
  </si>
  <si>
    <t>(01.1.92)</t>
  </si>
  <si>
    <t>(3.6.92)</t>
  </si>
  <si>
    <t>Rural</t>
  </si>
  <si>
    <t>Urban</t>
  </si>
  <si>
    <t>Three months and above but less than six months</t>
  </si>
  <si>
    <t>Six months and above but less than one year</t>
  </si>
  <si>
    <t>One year &amp; above but less than two years</t>
  </si>
  <si>
    <t>Two years &amp; above but less than three years</t>
  </si>
  <si>
    <t>Three years &amp; above</t>
  </si>
  <si>
    <t>Large and medium scale lending (term loan)</t>
  </si>
  <si>
    <t>16.00-16.50</t>
  </si>
  <si>
    <t>12.75-13.75</t>
  </si>
  <si>
    <t>Working capital (Jute)</t>
  </si>
  <si>
    <t>10.00-11.00</t>
  </si>
  <si>
    <t>Working capital other than jute</t>
  </si>
  <si>
    <t>15.00-13.00</t>
  </si>
  <si>
    <t>Jute trading</t>
  </si>
  <si>
    <t>Jute &amp; jute goods exports</t>
  </si>
  <si>
    <t>9.50-10.50</t>
  </si>
  <si>
    <t>Other exports</t>
  </si>
  <si>
    <t>Other commercial lending</t>
  </si>
  <si>
    <t>Urban housing</t>
  </si>
  <si>
    <t>14.50-16.00</t>
  </si>
  <si>
    <t>Special Programs</t>
  </si>
  <si>
    <t>Small industry</t>
  </si>
  <si>
    <t>Other special programs</t>
  </si>
  <si>
    <t>17.00-18.00</t>
  </si>
  <si>
    <t>June,1993</t>
  </si>
  <si>
    <t>(01.05.93)</t>
  </si>
  <si>
    <t>(16.3.93)</t>
  </si>
  <si>
    <t>(01.6.93)</t>
  </si>
  <si>
    <t>(01.03.93)</t>
  </si>
  <si>
    <t>(01.04.93)</t>
  </si>
  <si>
    <t>(15.5.93)</t>
  </si>
  <si>
    <t>(01.06.93)</t>
  </si>
  <si>
    <t>(01.08.92)</t>
  </si>
  <si>
    <t>(01.11.92)</t>
  </si>
  <si>
    <t>(08.05.93)</t>
  </si>
  <si>
    <t>(01.01.93)</t>
  </si>
  <si>
    <t>11.75-13.75</t>
  </si>
  <si>
    <t>8.50-10.50</t>
  </si>
  <si>
    <t>9.00-10.00</t>
  </si>
  <si>
    <t>December,1993</t>
  </si>
  <si>
    <t>(01.10.93)</t>
  </si>
  <si>
    <t>(01.7.93)</t>
  </si>
  <si>
    <t>(15.10.93)</t>
  </si>
  <si>
    <t>(1.10.93)</t>
  </si>
  <si>
    <t>(22.9.93)</t>
  </si>
  <si>
    <t>(01.4.93)</t>
  </si>
  <si>
    <t>(10.10.93)</t>
  </si>
  <si>
    <t>11.00-14.50</t>
  </si>
  <si>
    <t>14.00-14.75</t>
  </si>
  <si>
    <t>June,1994</t>
  </si>
  <si>
    <t>(01.4.94)</t>
  </si>
  <si>
    <t>(01.11.94)</t>
  </si>
  <si>
    <t>(01.09.94)</t>
  </si>
  <si>
    <t>(01.04.94)</t>
  </si>
  <si>
    <t>(01.07.94)</t>
  </si>
  <si>
    <t>(20.05.94)</t>
  </si>
  <si>
    <t>(01.06.94)</t>
  </si>
  <si>
    <t>(01.6.94)</t>
  </si>
  <si>
    <t>(29.05.94)</t>
  </si>
  <si>
    <t>(01.05.94)</t>
  </si>
  <si>
    <t>(05.05.94)</t>
  </si>
  <si>
    <t>(03.05.94)</t>
  </si>
  <si>
    <t>(01.5.94)</t>
  </si>
  <si>
    <t>(01.3.94)</t>
  </si>
  <si>
    <t>11.50-14.00</t>
  </si>
  <si>
    <t>11.50-13.50</t>
  </si>
  <si>
    <t>13.50-14.00</t>
  </si>
  <si>
    <t>10.50-14.00</t>
  </si>
  <si>
    <t>Working capital</t>
  </si>
  <si>
    <t>10.50-13.50</t>
  </si>
  <si>
    <t>10.50-14.50</t>
  </si>
  <si>
    <t>8.50-9.00</t>
  </si>
  <si>
    <t>8.50-10.00</t>
  </si>
  <si>
    <t>13.00-14.25</t>
  </si>
  <si>
    <t>12.50-13.00</t>
  </si>
  <si>
    <t>13.00-14.75</t>
  </si>
  <si>
    <t>11.00-12.00</t>
  </si>
  <si>
    <t>9.00-16.00</t>
  </si>
  <si>
    <t>12.50-14.75</t>
  </si>
  <si>
    <t>13.00-14.50</t>
  </si>
  <si>
    <t>December,1994</t>
  </si>
  <si>
    <t>(01.10.94)</t>
  </si>
  <si>
    <t>(01.08.94)</t>
  </si>
  <si>
    <t>(31.08.94)</t>
  </si>
  <si>
    <t>11.00-13.50</t>
  </si>
  <si>
    <t>June,1995</t>
  </si>
  <si>
    <t>(01.02.95)</t>
  </si>
  <si>
    <t>(01.01.95)</t>
  </si>
  <si>
    <t>(01.04.95)</t>
  </si>
  <si>
    <t>(01.03.95)</t>
  </si>
  <si>
    <t>(01.05.95)</t>
  </si>
  <si>
    <t>(02.11.94)</t>
  </si>
  <si>
    <t>(03.01.95)</t>
  </si>
  <si>
    <t>12.00-14.50</t>
  </si>
  <si>
    <t>December,1995</t>
  </si>
  <si>
    <t>(21.10.95)</t>
  </si>
  <si>
    <t>(01.10.95)</t>
  </si>
  <si>
    <t>(05.10.95)</t>
  </si>
  <si>
    <t>(11.10.95)</t>
  </si>
  <si>
    <t>(10.09.95)</t>
  </si>
  <si>
    <t>(15.10.95)</t>
  </si>
  <si>
    <t>(13.09.95)</t>
  </si>
  <si>
    <t>(01.11.95)</t>
  </si>
  <si>
    <t>(23.11.95)</t>
  </si>
  <si>
    <t>(02.10.95)</t>
  </si>
  <si>
    <t>(25.05.95)</t>
  </si>
  <si>
    <t>(30.10.95)</t>
  </si>
  <si>
    <t>(20.09.95)</t>
  </si>
  <si>
    <t>5.75-6.50</t>
  </si>
  <si>
    <t>6.00-6.75</t>
  </si>
  <si>
    <t>10.50-15.00</t>
  </si>
  <si>
    <t>8.00-10.00</t>
  </si>
  <si>
    <t>12.50-14.00</t>
  </si>
  <si>
    <t>13.50-14.50</t>
  </si>
  <si>
    <t>10.00-16.00</t>
  </si>
  <si>
    <t>June,1996</t>
  </si>
  <si>
    <t>(01.06.96)</t>
  </si>
  <si>
    <t>(18.02.96)</t>
  </si>
  <si>
    <t>(01.02.96)</t>
  </si>
  <si>
    <t>(15.03.96)</t>
  </si>
  <si>
    <t>(06.04.96)</t>
  </si>
  <si>
    <t>(01.04.96)</t>
  </si>
  <si>
    <t>(01.03.96)</t>
  </si>
  <si>
    <t>(01.12.95)</t>
  </si>
  <si>
    <t>(08.04.96)</t>
  </si>
  <si>
    <t>(22.05.96)</t>
  </si>
  <si>
    <t>(04.06.96)</t>
  </si>
  <si>
    <t>(26.06.96)</t>
  </si>
  <si>
    <t>7.15-7.40</t>
  </si>
  <si>
    <t>7.25-7.50</t>
  </si>
  <si>
    <t>6.50-7.00</t>
  </si>
  <si>
    <t>7.50-7.65</t>
  </si>
  <si>
    <t>6.75-7.50</t>
  </si>
  <si>
    <t>8.00-8.15</t>
  </si>
  <si>
    <t>7.75-8.00</t>
  </si>
  <si>
    <t>7.00-8.50</t>
  </si>
  <si>
    <t>13.50-13.75</t>
  </si>
  <si>
    <t>12.50-13.50</t>
  </si>
  <si>
    <t>12.00-13.50</t>
  </si>
  <si>
    <t>9.50-13.50</t>
  </si>
  <si>
    <t>11.50-15.00</t>
  </si>
  <si>
    <t>11.00-15.50</t>
  </si>
  <si>
    <t>14.00-15.50</t>
  </si>
  <si>
    <t>11.50-16.50</t>
  </si>
  <si>
    <t>12.00-15.50</t>
  </si>
  <si>
    <t>10.00-15.00</t>
  </si>
  <si>
    <t>14.00-18.00</t>
  </si>
  <si>
    <t>12.00-18.00</t>
  </si>
  <si>
    <t>7.00-13.50</t>
  </si>
  <si>
    <t>December,1996</t>
  </si>
  <si>
    <t>(01.11.96)</t>
  </si>
  <si>
    <t>(14.11.96)</t>
  </si>
  <si>
    <t>(15.11.96)</t>
  </si>
  <si>
    <t>(01.12.96)</t>
  </si>
  <si>
    <t>(1.11.96)</t>
  </si>
  <si>
    <t>(01.07.96)</t>
  </si>
  <si>
    <t>(01.08.96)</t>
  </si>
  <si>
    <t>(01.05.96)</t>
  </si>
  <si>
    <t>(01.10.96)</t>
  </si>
  <si>
    <t>(13.04.96)</t>
  </si>
  <si>
    <t>(03.06.96)</t>
  </si>
  <si>
    <t>(19.11.96)</t>
  </si>
  <si>
    <t>(31.10.96)</t>
  </si>
  <si>
    <t>(02.11.96)</t>
  </si>
  <si>
    <t>(01.09.96)</t>
  </si>
  <si>
    <t>8.25-9.00</t>
  </si>
  <si>
    <t>9.00-9.50</t>
  </si>
  <si>
    <t>7.50-8.50</t>
  </si>
  <si>
    <t>8.00-9.00</t>
  </si>
  <si>
    <t>8.75-9.00</t>
  </si>
  <si>
    <t>9.50-15.00</t>
  </si>
  <si>
    <t>14.50-15.00</t>
  </si>
  <si>
    <t>14.50-15.50</t>
  </si>
  <si>
    <t>9.00-13.75</t>
  </si>
  <si>
    <t>June,1997</t>
  </si>
  <si>
    <t>H.S.B.C</t>
  </si>
  <si>
    <t>(01.02.97)</t>
  </si>
  <si>
    <t>(01.01.97)</t>
  </si>
  <si>
    <t>(01.04.97)</t>
  </si>
  <si>
    <t>(29.04.97)</t>
  </si>
  <si>
    <t>(26.04.97)</t>
  </si>
  <si>
    <t>(15.03.97)</t>
  </si>
  <si>
    <t>(30.04.97)</t>
  </si>
  <si>
    <t>(29.05.97)</t>
  </si>
  <si>
    <t>8.25-8.50</t>
  </si>
  <si>
    <t>8.75-9.25</t>
  </si>
  <si>
    <t>8.25-10.00</t>
  </si>
  <si>
    <t>8.25-9.25</t>
  </si>
  <si>
    <t>8.50-9.50</t>
  </si>
  <si>
    <t>8.00-8.50</t>
  </si>
  <si>
    <t>8.50-10.25</t>
  </si>
  <si>
    <t>9.25-9.50</t>
  </si>
  <si>
    <t>8.25-8.75</t>
  </si>
  <si>
    <t>8.625-10.50</t>
  </si>
  <si>
    <t>10.50-11.00</t>
  </si>
  <si>
    <t>December,1997</t>
  </si>
  <si>
    <t>(01.07.97)</t>
  </si>
  <si>
    <t>(22.06.97)</t>
  </si>
  <si>
    <t>(01.08.97)</t>
  </si>
  <si>
    <t>(01.01.98)</t>
  </si>
  <si>
    <t>(01.10.97)</t>
  </si>
  <si>
    <t>(01.11.97)</t>
  </si>
  <si>
    <t>(01.06.97)</t>
  </si>
  <si>
    <t>(10.11.97)</t>
  </si>
  <si>
    <t>(21.10.97)</t>
  </si>
  <si>
    <t>(17.12.97)</t>
  </si>
  <si>
    <t>(23.12.97)</t>
  </si>
  <si>
    <t>8.00-8.25</t>
  </si>
  <si>
    <t>6.75-7.75</t>
  </si>
  <si>
    <t>8.50-8.75</t>
  </si>
  <si>
    <t>7.00-8.00</t>
  </si>
  <si>
    <t>9.25-10.75</t>
  </si>
  <si>
    <t>7.25-8.25</t>
  </si>
  <si>
    <t>10.00-11.25</t>
  </si>
  <si>
    <t>7.75-8.75</t>
  </si>
  <si>
    <t>14.00-16.50</t>
  </si>
  <si>
    <t>14.50-18.50</t>
  </si>
  <si>
    <t>7.50-14.50</t>
  </si>
  <si>
    <t>June,1998</t>
  </si>
  <si>
    <t>(10.08.97)</t>
  </si>
  <si>
    <t>(01.05.97)</t>
  </si>
  <si>
    <t>(01.09.97)</t>
  </si>
  <si>
    <t>(01.02.98)</t>
  </si>
  <si>
    <t>(19.01.98)</t>
  </si>
  <si>
    <t>8.25-10.25</t>
  </si>
  <si>
    <t>9.25-11.00</t>
  </si>
  <si>
    <t>8.50-10.60</t>
  </si>
  <si>
    <t>8.625-10.75</t>
  </si>
  <si>
    <t>9.00-18.00</t>
  </si>
  <si>
    <t>December,1998</t>
  </si>
  <si>
    <t>(01.07.98)</t>
  </si>
  <si>
    <t>(01.04.98)</t>
  </si>
  <si>
    <t>(01.05.98)</t>
  </si>
  <si>
    <t>(30.09.98)</t>
  </si>
  <si>
    <t>(15.04.98)</t>
  </si>
  <si>
    <t>(10.11.98)</t>
  </si>
  <si>
    <t>9.00-9.25</t>
  </si>
  <si>
    <t>8.00-9.50</t>
  </si>
  <si>
    <t>8.25-10.50</t>
  </si>
  <si>
    <t>10.00-10.75</t>
  </si>
  <si>
    <t>9.50-9.75</t>
  </si>
  <si>
    <t>9.00-10.25</t>
  </si>
  <si>
    <t>9.50-11.00</t>
  </si>
  <si>
    <t>9.25-10.50</t>
  </si>
  <si>
    <t>11.00-11.25</t>
  </si>
  <si>
    <t>12.00-16.50</t>
  </si>
  <si>
    <t>11.50-16.00</t>
  </si>
  <si>
    <t>10.00-16.50</t>
  </si>
  <si>
    <t>10.50-16.00</t>
  </si>
  <si>
    <t>June,1999</t>
  </si>
  <si>
    <t>(01.01.99)</t>
  </si>
  <si>
    <t>(12.01.99)</t>
  </si>
  <si>
    <t>6.50-7.25</t>
  </si>
  <si>
    <t>6.00-10.50</t>
  </si>
  <si>
    <t>9.25-10.00</t>
  </si>
  <si>
    <t>9.25-11.25</t>
  </si>
  <si>
    <t>8.50-10.70</t>
  </si>
  <si>
    <t>10.00-10.25</t>
  </si>
  <si>
    <t>9.50-11.50</t>
  </si>
  <si>
    <t>8.63-11.00</t>
  </si>
  <si>
    <t>4.50-6.50</t>
  </si>
  <si>
    <t>December,1999</t>
  </si>
  <si>
    <t>(01.10.99)</t>
  </si>
  <si>
    <t>(01.09.99)</t>
  </si>
  <si>
    <t>(01.11.99)</t>
  </si>
  <si>
    <t>(08.09.99)</t>
  </si>
  <si>
    <t>(21.07.99)</t>
  </si>
  <si>
    <t>(30.09.99)</t>
  </si>
  <si>
    <t>(18.07.99)</t>
  </si>
  <si>
    <t>8.25-9.50</t>
  </si>
  <si>
    <t>7.25-9.50</t>
  </si>
  <si>
    <t>8.50-9.75</t>
  </si>
  <si>
    <t>7.75-9.75</t>
  </si>
  <si>
    <t>10.00-17.00</t>
  </si>
  <si>
    <t>9.00-19.50</t>
  </si>
  <si>
    <t>June,2000</t>
  </si>
  <si>
    <t>BSRS</t>
  </si>
  <si>
    <t>EXIM</t>
  </si>
  <si>
    <t>First Security</t>
  </si>
  <si>
    <t>(01.06.00)</t>
  </si>
  <si>
    <t>(01.01.00)</t>
  </si>
  <si>
    <t>(01.12.99)</t>
  </si>
  <si>
    <t>(22.02.00)</t>
  </si>
  <si>
    <t>(16.09.99)</t>
  </si>
  <si>
    <t>(02.06.99)</t>
  </si>
  <si>
    <t>(14.07.99)</t>
  </si>
  <si>
    <t>(03.07.99)</t>
  </si>
  <si>
    <t>(01.02.00)</t>
  </si>
  <si>
    <t>(20.09.99)</t>
  </si>
  <si>
    <t>(08.12.99)</t>
  </si>
  <si>
    <t>(21.06.99)</t>
  </si>
  <si>
    <t>(24 .10.99)</t>
  </si>
  <si>
    <t>(27.11.99)</t>
  </si>
  <si>
    <t>(27.03.00)</t>
  </si>
  <si>
    <t>(01.04.00)</t>
  </si>
  <si>
    <t>(31.05.00)</t>
  </si>
  <si>
    <t>(27.04.00)</t>
  </si>
  <si>
    <t>(15.02.00)</t>
  </si>
  <si>
    <t>5.75-6.75</t>
  </si>
  <si>
    <t>9.00-9.75</t>
  </si>
  <si>
    <t>4.90-8.00</t>
  </si>
  <si>
    <t>8.75-9.50</t>
  </si>
  <si>
    <t>8.25-9.75</t>
  </si>
  <si>
    <t>9.50-10.00</t>
  </si>
  <si>
    <t>5.10-8.25</t>
  </si>
  <si>
    <t>9.75-10.50</t>
  </si>
  <si>
    <t>9.50-10.25</t>
  </si>
  <si>
    <t>5.30-8.25</t>
  </si>
  <si>
    <t>7.50-8.75</t>
  </si>
  <si>
    <t>10.25-11.25</t>
  </si>
  <si>
    <t>9.75-10.25</t>
  </si>
  <si>
    <t>10.50-11.50</t>
  </si>
  <si>
    <t>10.75-11.50</t>
  </si>
  <si>
    <t>13.50-15.00</t>
  </si>
  <si>
    <t>7.50-9.00</t>
  </si>
  <si>
    <t>13.50-16.00</t>
  </si>
  <si>
    <t>14.50-18.00</t>
  </si>
  <si>
    <t>11.00-16.50</t>
  </si>
  <si>
    <t>December,2000</t>
  </si>
  <si>
    <t>(01.09.00)</t>
  </si>
  <si>
    <t>(01.07.00)</t>
  </si>
  <si>
    <t>(13.09.00)</t>
  </si>
  <si>
    <t>(26.10.99)</t>
  </si>
  <si>
    <t>(27.11.00)</t>
  </si>
  <si>
    <t>(01.10.00)</t>
  </si>
  <si>
    <t>(30.09.00)</t>
  </si>
  <si>
    <t>(14.08.00)</t>
  </si>
  <si>
    <t>5.25-6.25</t>
  </si>
  <si>
    <t>6.25-7.25</t>
  </si>
  <si>
    <t>7.25-8.00</t>
  </si>
  <si>
    <t>14.00-18.50</t>
  </si>
  <si>
    <t>June,2001</t>
  </si>
  <si>
    <t>(30.04.01)</t>
  </si>
  <si>
    <t>(01.06.01)</t>
  </si>
  <si>
    <t>(01.02.01)</t>
  </si>
  <si>
    <t>(02.12.01)</t>
  </si>
  <si>
    <t>(01.01.01)</t>
  </si>
  <si>
    <t>(01.05.01)</t>
  </si>
  <si>
    <t>(23.05.01)</t>
  </si>
  <si>
    <t>4.50-5.50</t>
  </si>
  <si>
    <t>4.75-5.75</t>
  </si>
  <si>
    <t>6.75-7.25</t>
  </si>
  <si>
    <t>December,2001</t>
  </si>
  <si>
    <t>(15.11.01)</t>
  </si>
  <si>
    <t>(01.11.01)</t>
  </si>
  <si>
    <t>(05.11.01)</t>
  </si>
  <si>
    <t>(08.11.01)</t>
  </si>
  <si>
    <t>(24.11.01)</t>
  </si>
  <si>
    <t>(16.11.01)</t>
  </si>
  <si>
    <t>(01.12.01)</t>
  </si>
  <si>
    <t>(01.01.02)</t>
  </si>
  <si>
    <t>(13.11.01)</t>
  </si>
  <si>
    <t>(17.11.01)</t>
  </si>
  <si>
    <t>(21.06.01)</t>
  </si>
  <si>
    <t>(15.12.01)</t>
  </si>
  <si>
    <t>(22.11.01)</t>
  </si>
  <si>
    <t>(24.10.01)</t>
  </si>
  <si>
    <t>(18.07.01)</t>
  </si>
  <si>
    <t>6.50-7.50</t>
  </si>
  <si>
    <t>9.25-9.75</t>
  </si>
  <si>
    <t>7.25-8.50</t>
  </si>
  <si>
    <t>9.00-11.50</t>
  </si>
  <si>
    <t>10.00-15.50</t>
  </si>
  <si>
    <t>11.25-15.00</t>
  </si>
  <si>
    <t>13.25-15.00</t>
  </si>
  <si>
    <t>8.00-16.00</t>
  </si>
  <si>
    <t>7.00-9.00</t>
  </si>
  <si>
    <t>7.00-10.00</t>
  </si>
  <si>
    <t>7.50-9.50</t>
  </si>
  <si>
    <t>9.00-17.50</t>
  </si>
  <si>
    <t>11.50-12.00</t>
  </si>
  <si>
    <t>9.00-14.00</t>
  </si>
  <si>
    <t>5.00-17.00</t>
  </si>
  <si>
    <t>12.00-19.00</t>
  </si>
  <si>
    <t>7.00-20.00</t>
  </si>
  <si>
    <t>June,2002</t>
  </si>
  <si>
    <t>(05.05.02)</t>
  </si>
  <si>
    <t>(01.05.02)</t>
  </si>
  <si>
    <t>(31.03.02)</t>
  </si>
  <si>
    <t>(01.02.02)</t>
  </si>
  <si>
    <t>(20.02.02)</t>
  </si>
  <si>
    <t>(09.06.02)</t>
  </si>
  <si>
    <t>(01.04.02)</t>
  </si>
  <si>
    <t>(26.12.01)</t>
  </si>
  <si>
    <t>(01.06.02)</t>
  </si>
  <si>
    <t>(05.03.02)</t>
  </si>
  <si>
    <t>(22.04.02)</t>
  </si>
  <si>
    <t>(04.04.02)</t>
  </si>
  <si>
    <t>(19.02.02)</t>
  </si>
  <si>
    <t>(15.07.02)</t>
  </si>
  <si>
    <t>6.75-7.00</t>
  </si>
  <si>
    <t>7.00-7.25</t>
  </si>
  <si>
    <t>9.50-11.25</t>
  </si>
  <si>
    <t>13.00-13.50</t>
  </si>
  <si>
    <t>7.00-14.00</t>
  </si>
  <si>
    <t>8.00-15.50</t>
  </si>
  <si>
    <t>12.25-15.00</t>
  </si>
  <si>
    <t>13.00-16.50</t>
  </si>
  <si>
    <t>7.00-13.00</t>
  </si>
  <si>
    <t>December,2002</t>
  </si>
  <si>
    <t>(01.09.02)</t>
  </si>
  <si>
    <t>(01.10.02)</t>
  </si>
  <si>
    <t>(30.09.02)</t>
  </si>
  <si>
    <t>(01.07.02)</t>
  </si>
  <si>
    <t>(01.11.02)</t>
  </si>
  <si>
    <t>(01.08.02)</t>
  </si>
  <si>
    <t>9.50-14.50</t>
  </si>
  <si>
    <t>9.00-15.50</t>
  </si>
  <si>
    <t>12.50-17.00</t>
  </si>
  <si>
    <t>10.25-15.00</t>
  </si>
  <si>
    <t>June,2003</t>
  </si>
  <si>
    <t>(01.05.03)</t>
  </si>
  <si>
    <t>(01.01.03)</t>
  </si>
  <si>
    <t>(01.02.03)</t>
  </si>
  <si>
    <t>7.00-7.75</t>
  </si>
  <si>
    <t>7.50-8.25</t>
  </si>
  <si>
    <t>7.75-8.25</t>
  </si>
  <si>
    <t>8.00-8.75</t>
  </si>
  <si>
    <t>9.00-15.00</t>
  </si>
  <si>
    <t>December,2003</t>
  </si>
  <si>
    <t>5.50-6.50</t>
  </si>
  <si>
    <t>8.50-9.25</t>
  </si>
  <si>
    <t>4.50-7.00</t>
  </si>
  <si>
    <t>6.50-6.75</t>
  </si>
  <si>
    <t>8.75-9.20</t>
  </si>
  <si>
    <t>9.75-10.00</t>
  </si>
  <si>
    <t>5.00-7.15</t>
  </si>
  <si>
    <t>5.00-7.25</t>
  </si>
  <si>
    <t>10.25-10.50</t>
  </si>
  <si>
    <t>10.00-11.50</t>
  </si>
  <si>
    <t>10.00-13.25</t>
  </si>
  <si>
    <t>9.00-14.25</t>
  </si>
  <si>
    <t>12.75-16.00</t>
  </si>
  <si>
    <t>13.00-24.00</t>
  </si>
  <si>
    <t>9.00-13.50</t>
  </si>
  <si>
    <t>12.50-15.00</t>
  </si>
  <si>
    <t>10.00-19.00</t>
  </si>
  <si>
    <t>7.00-19.50</t>
  </si>
  <si>
    <t>June ,2004</t>
  </si>
  <si>
    <t>5.50-6.00</t>
  </si>
  <si>
    <t>4.75-5.00</t>
  </si>
  <si>
    <t>3.50-6.75</t>
  </si>
  <si>
    <t>4.00-4.50</t>
  </si>
  <si>
    <t>7.75-8.50</t>
  </si>
  <si>
    <t>4.50-6.30</t>
  </si>
  <si>
    <t>5.50-5.75</t>
  </si>
  <si>
    <t>5.50-6.75</t>
  </si>
  <si>
    <t>8.25-8.90</t>
  </si>
  <si>
    <t>6.75-8.25</t>
  </si>
  <si>
    <t>5.50-6.25</t>
  </si>
  <si>
    <t>7.30-9.00</t>
  </si>
  <si>
    <t>6.00-6.50</t>
  </si>
  <si>
    <t>6.00-7.50</t>
  </si>
  <si>
    <t>8.00-8.90</t>
  </si>
  <si>
    <t>8.75-9.75</t>
  </si>
  <si>
    <t>6.50-7.70</t>
  </si>
  <si>
    <t>5.00-9.00</t>
  </si>
  <si>
    <t>11.25-14.50</t>
  </si>
  <si>
    <t>8.00-13.50</t>
  </si>
  <si>
    <t>Small industry (term loan)</t>
  </si>
  <si>
    <t>9.00-14.50</t>
  </si>
  <si>
    <t>7.75-12.00</t>
  </si>
  <si>
    <t>7.75-13.00</t>
  </si>
  <si>
    <t>Trade financing</t>
  </si>
  <si>
    <t>10.00-14.50</t>
  </si>
  <si>
    <t>Housing loan</t>
  </si>
  <si>
    <t>14.00-14.90</t>
  </si>
  <si>
    <t>Cnsumer credit</t>
  </si>
  <si>
    <t>10.-13.50</t>
  </si>
  <si>
    <t>9.00-14.90</t>
  </si>
  <si>
    <t>7.75-15.00</t>
  </si>
  <si>
    <t>December ,2004</t>
  </si>
  <si>
    <t>2.50-5.75</t>
  </si>
  <si>
    <t>3.75-4.00</t>
  </si>
  <si>
    <t>7.50-8.00</t>
  </si>
  <si>
    <t>7.25-7.75</t>
  </si>
  <si>
    <t>7.50-7.75</t>
  </si>
  <si>
    <t>5.00-6.00</t>
  </si>
  <si>
    <t>3.50-5.05</t>
  </si>
  <si>
    <t>6.25-6.50</t>
  </si>
  <si>
    <t>5.50-8.75</t>
  </si>
  <si>
    <t>4.00-6.50</t>
  </si>
  <si>
    <t>4.00-6.75</t>
  </si>
  <si>
    <t>4.25-6.25</t>
  </si>
  <si>
    <t>5.00-6.25</t>
  </si>
  <si>
    <t>4.50-6.55</t>
  </si>
  <si>
    <t>Term Loan to Large &amp; Medium Scale Ind.</t>
  </si>
  <si>
    <t>Trade Financing</t>
  </si>
  <si>
    <t>June ,2005</t>
  </si>
  <si>
    <t>8.00-10.50</t>
  </si>
  <si>
    <t>3.50-6.00</t>
  </si>
  <si>
    <t>10.25-10.75</t>
  </si>
  <si>
    <t>10.75-11.00</t>
  </si>
  <si>
    <t>9.75-11.00</t>
  </si>
  <si>
    <t>4.25-7.00</t>
  </si>
  <si>
    <t>10.25-11.50</t>
  </si>
  <si>
    <t>4.50-7.25</t>
  </si>
  <si>
    <t>10.40-11.65</t>
  </si>
  <si>
    <t>6.00-6.25</t>
  </si>
  <si>
    <t>4.50-8.00</t>
  </si>
  <si>
    <t>10.50-11.75</t>
  </si>
  <si>
    <t>December ,2005</t>
  </si>
  <si>
    <t>3.50-4.50</t>
  </si>
  <si>
    <t>8.00-10.75</t>
  </si>
  <si>
    <t>10.75-11.25</t>
  </si>
  <si>
    <t>3.75-6.50</t>
  </si>
  <si>
    <t>5.50-10.00</t>
  </si>
  <si>
    <t>5.00-8.75</t>
  </si>
  <si>
    <t>10.50-10.75</t>
  </si>
  <si>
    <t>7.00-10.25</t>
  </si>
  <si>
    <t>4.25-7.50</t>
  </si>
  <si>
    <t>7.00-8.25</t>
  </si>
  <si>
    <t>10.10-10.50</t>
  </si>
  <si>
    <t>2.00-9.00</t>
  </si>
  <si>
    <t>11.75-13.00</t>
  </si>
  <si>
    <t>June ,2006</t>
  </si>
  <si>
    <t>6.00-8.50</t>
  </si>
  <si>
    <t>10.5-12.25</t>
  </si>
  <si>
    <t>8.00-9.25</t>
  </si>
  <si>
    <t>5.50-9.56</t>
  </si>
  <si>
    <t>9.50-12.00</t>
  </si>
  <si>
    <t>12.25-13.00</t>
  </si>
  <si>
    <t>12.75-13.25</t>
  </si>
  <si>
    <t>8.75-10.25</t>
  </si>
  <si>
    <t>5.50-9.60</t>
  </si>
  <si>
    <t>10.10-12.00</t>
  </si>
  <si>
    <t>10.50-13.00</t>
  </si>
  <si>
    <t>6.00-9.60</t>
  </si>
  <si>
    <t>2.00-10.00</t>
  </si>
  <si>
    <t>10.50-15.50</t>
  </si>
  <si>
    <t>2.00-16.00</t>
  </si>
  <si>
    <t>11.00-17.00</t>
  </si>
  <si>
    <t>10.00-13.50</t>
  </si>
  <si>
    <t xml:space="preserve">June ,2007 </t>
  </si>
  <si>
    <t>5.50-7.50</t>
  </si>
  <si>
    <t>8.75-10.75</t>
  </si>
  <si>
    <t>10.25-12.00</t>
  </si>
  <si>
    <t>8.00-11.25</t>
  </si>
  <si>
    <t>11.25-11.50</t>
  </si>
  <si>
    <t>10.50-11.25</t>
  </si>
  <si>
    <t>11.50-11.75</t>
  </si>
  <si>
    <t>5.50-8.62</t>
  </si>
  <si>
    <t>11.75-12.00</t>
  </si>
  <si>
    <t>12.00-12.25</t>
  </si>
  <si>
    <t>9.75-11.50</t>
  </si>
  <si>
    <t>10.75-12.00</t>
  </si>
  <si>
    <t>11.00-11.75</t>
  </si>
  <si>
    <t>9.60-10.00</t>
  </si>
  <si>
    <t>4.25-8.00</t>
  </si>
  <si>
    <t>5.50-8.82</t>
  </si>
  <si>
    <t>4.50-8.50</t>
  </si>
  <si>
    <t>5.65-9.35</t>
  </si>
  <si>
    <t>4.50-10.00</t>
  </si>
  <si>
    <t>6.15-9.50</t>
  </si>
  <si>
    <t>2.00-11.00</t>
  </si>
  <si>
    <t>12.00-16.100</t>
  </si>
  <si>
    <t xml:space="preserve">December ,2007 </t>
  </si>
  <si>
    <t>5.50-8.86</t>
  </si>
  <si>
    <t>5.50-9.06</t>
  </si>
  <si>
    <t>10.75-12.25</t>
  </si>
  <si>
    <t>11.50-12.25</t>
  </si>
  <si>
    <t>5.65-9.46</t>
  </si>
  <si>
    <t xml:space="preserve">BANK WISE INTEREST RATE STRUCTURE </t>
  </si>
  <si>
    <t>IN BANGLADESH (EXCEPT ISLAMIC BANKS) END JUNE 2008.</t>
  </si>
  <si>
    <t>11.75-12.25</t>
  </si>
  <si>
    <t>9.50-13.25</t>
  </si>
  <si>
    <t>10.00-12.25</t>
  </si>
  <si>
    <t>12.75-13.00</t>
  </si>
  <si>
    <t>12.00-12.75</t>
  </si>
  <si>
    <t>3.75-9.75</t>
  </si>
  <si>
    <t>5.50-10.50</t>
  </si>
  <si>
    <t>5.50-10.75</t>
  </si>
  <si>
    <t>10.25-12.50</t>
  </si>
  <si>
    <t>12.25-1275</t>
  </si>
  <si>
    <t>4.00-10.40</t>
  </si>
  <si>
    <t>5.50-10.15</t>
  </si>
  <si>
    <t>5.75-10.75</t>
  </si>
  <si>
    <t>13.00-13.25</t>
  </si>
  <si>
    <t>12.25-12.75</t>
  </si>
  <si>
    <t>11.75--12.50</t>
  </si>
  <si>
    <t>4.25-11.00</t>
  </si>
  <si>
    <t>12.50-12.75</t>
  </si>
  <si>
    <t>5.65-11.68</t>
  </si>
  <si>
    <t>6.25-10.70</t>
  </si>
  <si>
    <t>10.60-12.00</t>
  </si>
  <si>
    <t>4.50-10.75</t>
  </si>
  <si>
    <t>6.15-10.50</t>
  </si>
  <si>
    <t>10.75-12.75</t>
  </si>
  <si>
    <t>4.50-13.00</t>
  </si>
  <si>
    <t>14.75-15.00</t>
  </si>
  <si>
    <t>16.50-17.50</t>
  </si>
  <si>
    <t>11.50-14.75</t>
  </si>
  <si>
    <t xml:space="preserve"> IN BANGLADESH (EXCEPT ISLAMIC BANKS) END DECEMBER 2008</t>
  </si>
  <si>
    <t>3.75-7.50</t>
  </si>
  <si>
    <t>9.50-13.00</t>
  </si>
  <si>
    <t>11.25-11.75</t>
  </si>
  <si>
    <t>11.00-13.60</t>
  </si>
  <si>
    <t>5.25-9.75</t>
  </si>
  <si>
    <t>11.00-12.25</t>
  </si>
  <si>
    <t>5.50-11.00</t>
  </si>
  <si>
    <t>5.50-10.20</t>
  </si>
  <si>
    <t>12.00-13.25</t>
  </si>
  <si>
    <t>10.25-13.00</t>
  </si>
  <si>
    <t>12.25-13.25</t>
  </si>
  <si>
    <t>12.75-13.50</t>
  </si>
  <si>
    <t>5.50-10.65</t>
  </si>
  <si>
    <t>5.75-10.20</t>
  </si>
  <si>
    <t>6.00-12.00</t>
  </si>
  <si>
    <t>5.65-10.50</t>
  </si>
  <si>
    <t>6.25-9.00</t>
  </si>
  <si>
    <t>10.85-12.00</t>
  </si>
  <si>
    <t>6.50-12.50</t>
  </si>
  <si>
    <t>6.15-10.00</t>
  </si>
  <si>
    <t>5.00-10.35</t>
  </si>
  <si>
    <t>11.64-12.45</t>
  </si>
  <si>
    <t>10.90-12.75</t>
  </si>
  <si>
    <t>7.00-12.50</t>
  </si>
  <si>
    <t>11.75-14.75</t>
  </si>
  <si>
    <t>13.00-17.50</t>
  </si>
  <si>
    <t>IN BANGLADESH (EXCEPT ISLAMIC BANKS) END JANUARY 2009</t>
  </si>
  <si>
    <t>3.50-7.50</t>
  </si>
  <si>
    <t>5.50-10.10</t>
  </si>
  <si>
    <t>10.25-12.75</t>
  </si>
  <si>
    <t>6.25-10.20</t>
  </si>
  <si>
    <t>IN BANGLADESH (EXCEPT ISLAMIC BANKS) END FEBRUARY 2009</t>
  </si>
  <si>
    <t>12.50-13.25</t>
  </si>
  <si>
    <t>13.00-13.60</t>
  </si>
  <si>
    <t>6.25-10.25</t>
  </si>
  <si>
    <t>IN BANGLADESH (EXCEPT ISLAMIC BANKS) END MARCH 2009</t>
  </si>
  <si>
    <t>5.25-7.80</t>
  </si>
  <si>
    <t>5.50-9.25</t>
  </si>
  <si>
    <t>6.00-9.50</t>
  </si>
  <si>
    <t>6.50-9.80</t>
  </si>
  <si>
    <t>7.00-9.80</t>
  </si>
  <si>
    <t>IN BANGLADESH (EXCEPT ISLAMIC BANKS) END APRIL 2009</t>
  </si>
  <si>
    <t>5.50-8.00</t>
  </si>
  <si>
    <t>5.25-8.75</t>
  </si>
  <si>
    <t>5.50-9.50</t>
  </si>
  <si>
    <t>11.75-12.50</t>
  </si>
  <si>
    <t>5.75-9.60</t>
  </si>
  <si>
    <t>5.75-10.25</t>
  </si>
  <si>
    <t>6.50-10.00</t>
  </si>
  <si>
    <t>5.00-9.75</t>
  </si>
  <si>
    <t>IN BANGLADESH (EXCEPT ISLAMIC BANKS) END MAY 2009</t>
  </si>
  <si>
    <t>2.75-7.50</t>
  </si>
  <si>
    <t>3.75-7.75</t>
  </si>
  <si>
    <t>5.50-7.75</t>
  </si>
  <si>
    <t>4.00-8.50</t>
  </si>
  <si>
    <t>5.65-7.00</t>
  </si>
  <si>
    <t>5.00-8.60</t>
  </si>
  <si>
    <t>14.00-13.00</t>
  </si>
  <si>
    <t>IN BANGLADESH (EXCEPT ISLAMIC BANKS) END JUNE 2009</t>
  </si>
  <si>
    <t>2.00-7.00</t>
  </si>
  <si>
    <t>4.25-6.50</t>
  </si>
  <si>
    <t>3.00-5.25</t>
  </si>
  <si>
    <t>4.50-6.75</t>
  </si>
  <si>
    <t>5.25-6.00</t>
  </si>
  <si>
    <t>3.90-7.90</t>
  </si>
  <si>
    <t>9.10-9.50</t>
  </si>
  <si>
    <t>5.00-7.50</t>
  </si>
  <si>
    <t>5.65-6.00</t>
  </si>
  <si>
    <t>9.00-9.51</t>
  </si>
  <si>
    <t>9.10-9.95</t>
  </si>
  <si>
    <t>5.50-8.25</t>
  </si>
  <si>
    <t>4.75-8.00</t>
  </si>
  <si>
    <t>9.00-9.52</t>
  </si>
  <si>
    <t>9.68-10.03</t>
  </si>
  <si>
    <t>9.10-10.40</t>
  </si>
  <si>
    <t>6.00-10.00</t>
  </si>
  <si>
    <t>6.00-13.00</t>
  </si>
  <si>
    <t>IN BANGLADESH (EXCEPT ISLAMIC BANKS) END JULY 2009</t>
  </si>
  <si>
    <t>3.00-4.00</t>
  </si>
  <si>
    <t>4.00-8.00</t>
  </si>
  <si>
    <t>5.25-5.50</t>
  </si>
  <si>
    <t>2.50-7.00</t>
  </si>
  <si>
    <t>3.25-4.25</t>
  </si>
  <si>
    <t>4.00-4.25</t>
  </si>
  <si>
    <t>2.00-5.50</t>
  </si>
  <si>
    <t>3.50-5.00</t>
  </si>
  <si>
    <t>2.50-6.25</t>
  </si>
  <si>
    <t>8.15-8.50</t>
  </si>
  <si>
    <t>4.50-6.00</t>
  </si>
  <si>
    <t>3.00-7.00</t>
  </si>
  <si>
    <t>9.87-9.92</t>
  </si>
  <si>
    <t>8.15-8.85</t>
  </si>
  <si>
    <t>3.15-6.50</t>
  </si>
  <si>
    <t>8.15-9.20</t>
  </si>
  <si>
    <t>17.00-19.00</t>
  </si>
  <si>
    <t>IN BANGLADESH (EXCEPT ISLAMIC BANKS) END AUGUST 2009</t>
  </si>
  <si>
    <t>IN BANGLADESH (EXCEPT ISLAMIC BANKS) END SEPTEMBER 2009</t>
  </si>
  <si>
    <t>Commercial Bank              of Ceylon</t>
  </si>
  <si>
    <t>2.25-6.00</t>
  </si>
  <si>
    <t>5.00-7.75</t>
  </si>
  <si>
    <t>2.25-3.50</t>
  </si>
  <si>
    <t>3.00-3.50</t>
  </si>
  <si>
    <t>1.25-5.50</t>
  </si>
  <si>
    <t>3.00-4.50</t>
  </si>
  <si>
    <t>2.00-6.25</t>
  </si>
  <si>
    <t>6.50-8.50</t>
  </si>
  <si>
    <t>7.70-8.00</t>
  </si>
  <si>
    <t>3.50-5.50</t>
  </si>
  <si>
    <t>3.00-6.50</t>
  </si>
  <si>
    <t>7.70-8.30</t>
  </si>
  <si>
    <t>7.70-12.00</t>
  </si>
  <si>
    <t>IN BANGLADESH (EXCEPT ISLAMIC BANKS) END OCTOBER 2009</t>
  </si>
  <si>
    <t>4.00-5.00</t>
  </si>
  <si>
    <t>3.00-4.25</t>
  </si>
  <si>
    <t>3.50-4.75</t>
  </si>
  <si>
    <t>7.70-9.50</t>
  </si>
  <si>
    <t>IN BANGLADESH (EXCEPT ISLAMIC BANKS) END NOVEMBER 2009</t>
  </si>
  <si>
    <t>2.00-5.00</t>
  </si>
  <si>
    <t>2.25-7.50</t>
  </si>
  <si>
    <t>5.50-8.50</t>
  </si>
  <si>
    <t>8.00-8.60</t>
  </si>
  <si>
    <t>2.00-2.25</t>
  </si>
  <si>
    <t>1.25-4.50</t>
  </si>
  <si>
    <t>2.50-4.00</t>
  </si>
  <si>
    <t>2.00-5.25</t>
  </si>
  <si>
    <t>6.30-6.50</t>
  </si>
  <si>
    <t>3.00-5.00</t>
  </si>
  <si>
    <t>3.00-5.75</t>
  </si>
  <si>
    <t>6.30-6.70</t>
  </si>
  <si>
    <t>3.00-6.00</t>
  </si>
  <si>
    <t>6.30-7.50</t>
  </si>
  <si>
    <t>IN BANGLADESH (EXCEPT ISLAMIC BANKS) END DECEMBER 2009</t>
  </si>
  <si>
    <t>IN BANGLADESH (EXCEPT ISLAMIC BANKS) END JANUARY 2010</t>
  </si>
  <si>
    <t>7.75-9.05</t>
  </si>
  <si>
    <t>8.85-9.00</t>
  </si>
  <si>
    <t>5.50-9.00</t>
  </si>
  <si>
    <t>1.80-2.05</t>
  </si>
  <si>
    <t>1.25-4.25</t>
  </si>
  <si>
    <t>8.00-9.05</t>
  </si>
  <si>
    <t>6.50-9.00</t>
  </si>
  <si>
    <t>2.30-3.75</t>
  </si>
  <si>
    <t>8.50-9.05</t>
  </si>
  <si>
    <t>6.50-9.25</t>
  </si>
  <si>
    <t>2.85-4.75</t>
  </si>
  <si>
    <t>8.60-9.15</t>
  </si>
  <si>
    <t>3.85-5.00</t>
  </si>
  <si>
    <t>4.35-7.25</t>
  </si>
  <si>
    <t>IN BANGLADESH (EXCEPT ISLAMIC BANKS) END FEBRUARY 2010</t>
  </si>
  <si>
    <t>1.70-2.00</t>
  </si>
  <si>
    <t>2.20-3.50</t>
  </si>
  <si>
    <t>2.75-4.50</t>
  </si>
  <si>
    <t>3.75-5.00</t>
  </si>
  <si>
    <t>4.25-7.25</t>
  </si>
  <si>
    <t>IN BANGLADESH (EXCEPT ISLAMIC BANKS) END MARCH 2010</t>
  </si>
  <si>
    <t>1.50-2.00</t>
  </si>
  <si>
    <t>2.10-3.35</t>
  </si>
  <si>
    <t>2.65-4.25</t>
  </si>
  <si>
    <t>3.65-5.00</t>
  </si>
  <si>
    <t>9.68-10.01</t>
  </si>
  <si>
    <t>4.15-7.25</t>
  </si>
  <si>
    <t>IN BANGLADESH (EXCEPT ISLAMIC BANKS) END APRIL 2010</t>
  </si>
  <si>
    <t>1.25-1.80</t>
  </si>
  <si>
    <t>1.25-4.00</t>
  </si>
  <si>
    <t>2.20-3.25</t>
  </si>
  <si>
    <t>1.75-4.75</t>
  </si>
  <si>
    <t>2.75-4.25</t>
  </si>
  <si>
    <t>2.00-5.75</t>
  </si>
  <si>
    <t>3.75-4.75</t>
  </si>
  <si>
    <t>2.00-6.00</t>
  </si>
  <si>
    <t>IN BANGLADESH (EXCEPT ISLAMIC BANKS) END MAY 2010</t>
  </si>
  <si>
    <t>2.00-7.50</t>
  </si>
  <si>
    <t>1.25-3.25</t>
  </si>
  <si>
    <t>1.75-4.25</t>
  </si>
  <si>
    <t>2.75-4.00</t>
  </si>
  <si>
    <t>3.00-4.95</t>
  </si>
  <si>
    <t>8.60-9.00</t>
  </si>
  <si>
    <t>IN BANGLADESH (EXCEPT ISLAMIC BANKS) END JUNE 2010</t>
  </si>
  <si>
    <t>7.75-9.25</t>
  </si>
  <si>
    <t>5.25-6.50</t>
  </si>
  <si>
    <t>2.20-3.00</t>
  </si>
  <si>
    <t>1.75-4.50</t>
  </si>
  <si>
    <t>IN BANGLADESH (EXCEPT ISLAMIC BANKS) END JULY 2010</t>
  </si>
  <si>
    <t>5.50-7.25</t>
  </si>
  <si>
    <t>6.00-8.10</t>
  </si>
  <si>
    <t>3.00-5.50</t>
  </si>
  <si>
    <t>1.50-3.50</t>
  </si>
  <si>
    <t>1.75-4.95</t>
  </si>
  <si>
    <t>2.00-6.60</t>
  </si>
  <si>
    <t>3.75-6.00</t>
  </si>
  <si>
    <t>6.00-7.75</t>
  </si>
  <si>
    <t>5.00-8.50</t>
  </si>
  <si>
    <t>2.25-4.00</t>
  </si>
  <si>
    <t>7.27-7.75</t>
  </si>
  <si>
    <t>7.25-8.05</t>
  </si>
  <si>
    <t>13.50-19.00</t>
  </si>
  <si>
    <t>9.50-9.60</t>
  </si>
  <si>
    <t>2.75-8.00</t>
  </si>
  <si>
    <t>2.00-6.70</t>
  </si>
  <si>
    <t>3.75-7.10</t>
  </si>
  <si>
    <t>8.00-9.75</t>
  </si>
  <si>
    <t>8.25-9.60</t>
  </si>
  <si>
    <t>8.00-9.60</t>
  </si>
  <si>
    <t>8.50-9.60</t>
  </si>
  <si>
    <t>8.75-9.60</t>
  </si>
  <si>
    <t>2.75-3.75</t>
  </si>
  <si>
    <t>6.00-7.60</t>
  </si>
  <si>
    <t>9.00-9.60</t>
  </si>
  <si>
    <t>2.25-3.00</t>
  </si>
  <si>
    <t>1.75-5.50</t>
  </si>
  <si>
    <t>9.25-9.60</t>
  </si>
  <si>
    <t>2.00-6.95</t>
  </si>
  <si>
    <t>3.00-8.50</t>
  </si>
  <si>
    <t>3.00-7.50</t>
  </si>
  <si>
    <t>5.50-5.61</t>
  </si>
  <si>
    <t>1.25-2.15</t>
  </si>
  <si>
    <t>7.50-7.64</t>
  </si>
  <si>
    <t>2.50-3.10</t>
  </si>
  <si>
    <t>7.00-9.25</t>
  </si>
  <si>
    <t>9.50-9.85</t>
  </si>
  <si>
    <t>3.25-3.75</t>
  </si>
  <si>
    <t>7.75-9.00</t>
  </si>
  <si>
    <t>4.75-7.25</t>
  </si>
  <si>
    <t>3.00-12.00</t>
  </si>
  <si>
    <t>4.00-7.00</t>
  </si>
  <si>
    <t>5.50-12.00</t>
  </si>
  <si>
    <t>8.50-8.77</t>
  </si>
  <si>
    <t>1.25-8.50</t>
  </si>
  <si>
    <t>8.50-8.68</t>
  </si>
  <si>
    <t>2.50-10.75</t>
  </si>
  <si>
    <t>1.75-7.25</t>
  </si>
  <si>
    <t>8.500-12.25</t>
  </si>
  <si>
    <t>8.65-9.00</t>
  </si>
  <si>
    <t>8.50-12.25</t>
  </si>
  <si>
    <t>8.65-9.40</t>
  </si>
  <si>
    <t>4.00-7.15</t>
  </si>
  <si>
    <t>2.00-7.25</t>
  </si>
  <si>
    <t>8.65-9.80</t>
  </si>
  <si>
    <t>4.00-8.500</t>
  </si>
  <si>
    <t>6.00-8.65</t>
  </si>
  <si>
    <t>1.50-5.00</t>
  </si>
  <si>
    <t>6.50-11.75</t>
  </si>
  <si>
    <t>2.00-10.75</t>
  </si>
  <si>
    <t>1.25-9.00</t>
  </si>
  <si>
    <t>6.50-12.00</t>
  </si>
  <si>
    <t>2.50-11.10</t>
  </si>
  <si>
    <t>8.50-8.80</t>
  </si>
  <si>
    <t>1.75-10.00</t>
  </si>
  <si>
    <t>7.00-10.50</t>
  </si>
  <si>
    <t>10.50-1200</t>
  </si>
  <si>
    <t>9.55-10.00</t>
  </si>
  <si>
    <t>3.25-10.50</t>
  </si>
  <si>
    <t>2.00-8.75</t>
  </si>
  <si>
    <t>7.75-10.00</t>
  </si>
  <si>
    <t>4.00-5.25</t>
  </si>
  <si>
    <t>2.00-8.50</t>
  </si>
  <si>
    <t>9.96-12.69</t>
  </si>
  <si>
    <t>4.75-7.50</t>
  </si>
  <si>
    <t>16.30-17.30</t>
  </si>
  <si>
    <t>5.25-5.75</t>
  </si>
  <si>
    <t>9.75-13.50</t>
  </si>
  <si>
    <t>6.50-13.00</t>
  </si>
  <si>
    <t>3.30-10.00</t>
  </si>
  <si>
    <t>10.25-11.00</t>
  </si>
  <si>
    <t>10.75-13.50</t>
  </si>
  <si>
    <t>3.55-4.25</t>
  </si>
  <si>
    <t>1.75-9.00</t>
  </si>
  <si>
    <t>11.00-13.25</t>
  </si>
  <si>
    <t>4.40-10.00</t>
  </si>
  <si>
    <t>5.00-5.50</t>
  </si>
  <si>
    <t>11.25-12.00</t>
  </si>
  <si>
    <t>15.00-20.00</t>
  </si>
  <si>
    <t>18.00-20.00</t>
  </si>
  <si>
    <t>3.00-13.00</t>
  </si>
  <si>
    <t>6.00-9.05</t>
  </si>
  <si>
    <t>1.50-6.00</t>
  </si>
  <si>
    <t>10.00-14.25</t>
  </si>
  <si>
    <t>3.30-11.25</t>
  </si>
  <si>
    <t>10.00-14.40</t>
  </si>
  <si>
    <t>3.55-11.25</t>
  </si>
  <si>
    <t>5.00-5.75</t>
  </si>
  <si>
    <t>12.00-13.75</t>
  </si>
  <si>
    <t>9.15-9.50</t>
  </si>
  <si>
    <t>7.00-13.75</t>
  </si>
  <si>
    <t>4.40-10.75</t>
  </si>
  <si>
    <t>8.65-12.00</t>
  </si>
  <si>
    <t>2.00-8.00</t>
  </si>
  <si>
    <t>1.50-7.00</t>
  </si>
  <si>
    <t>4.25-12.00</t>
  </si>
  <si>
    <t>1.25-11.00</t>
  </si>
  <si>
    <t>4.75-11.50</t>
  </si>
  <si>
    <t>9.20-9.60</t>
  </si>
  <si>
    <t>1.75-11.20</t>
  </si>
  <si>
    <t>5.00-12.00</t>
  </si>
  <si>
    <t>2.00-11.50</t>
  </si>
  <si>
    <t>2.00-9.20</t>
  </si>
  <si>
    <t>5.75-7.50</t>
  </si>
  <si>
    <t>14.00-19.00</t>
  </si>
  <si>
    <t>10.00-11.30</t>
  </si>
  <si>
    <t>11.40-12.00</t>
  </si>
  <si>
    <t>5.25-12.00</t>
  </si>
  <si>
    <t>9.55-12.00</t>
  </si>
  <si>
    <t>4.50-12.00</t>
  </si>
  <si>
    <t>5.75-6.25</t>
  </si>
  <si>
    <t>6.25-7.50</t>
  </si>
  <si>
    <t>1.75-12.00</t>
  </si>
  <si>
    <t>2.00-9.45</t>
  </si>
  <si>
    <t>6.25-12.00</t>
  </si>
  <si>
    <t>1.25-12.00</t>
  </si>
  <si>
    <t>2.00-12.00</t>
  </si>
  <si>
    <t>8.50-11.25</t>
  </si>
  <si>
    <t>14.0-15.00</t>
  </si>
  <si>
    <t>6.00-9.55</t>
  </si>
  <si>
    <t>1.50-9.00</t>
  </si>
  <si>
    <t>6.25-12.50</t>
  </si>
  <si>
    <t>1.25-12.50</t>
  </si>
  <si>
    <t>1.75-12.50</t>
  </si>
  <si>
    <t>11.25-12.50</t>
  </si>
  <si>
    <t>17.25-18.25</t>
  </si>
  <si>
    <t>18.50-19.50</t>
  </si>
  <si>
    <t>15.50-18.00</t>
  </si>
  <si>
    <t>6.75-9.15</t>
  </si>
  <si>
    <t>8.50-12.24</t>
  </si>
  <si>
    <t xml:space="preserve">BANK WISE ANNOUNCE INTEREST RATE STRUCTURE </t>
  </si>
  <si>
    <t>6.75-12.50</t>
  </si>
  <si>
    <t>2.00-11.25</t>
  </si>
  <si>
    <t>2.00-12.50</t>
  </si>
  <si>
    <t>13.50-18.00</t>
  </si>
  <si>
    <t>2.00-11.75</t>
  </si>
  <si>
    <t>10.00-17.50</t>
  </si>
  <si>
    <t>4.50-5.00</t>
  </si>
  <si>
    <t>9.50-12.24</t>
  </si>
  <si>
    <t>19.00-20.00</t>
  </si>
  <si>
    <t>IN BANGLADESH (EXCEPT ISLAMIC BANKS), NOVEMBER 2012</t>
  </si>
  <si>
    <t>10.50-10.70</t>
  </si>
  <si>
    <t>IN BANGLADESH (EXCEPT ISLAMIC BANKS), DECEMBER 2012</t>
  </si>
  <si>
    <t>4.18-5.43</t>
  </si>
  <si>
    <t>1.96-5.71</t>
  </si>
  <si>
    <t>2.73-10.37</t>
  </si>
  <si>
    <t>5.44-11.00</t>
  </si>
  <si>
    <t>5.04-11.00</t>
  </si>
  <si>
    <t>12.38-12.40</t>
  </si>
  <si>
    <t>4.00-11.50</t>
  </si>
  <si>
    <t>1.60-17.00</t>
  </si>
  <si>
    <t>15.00-180.00</t>
  </si>
  <si>
    <t>14.50-19.50</t>
  </si>
  <si>
    <t>12.00-14.75</t>
  </si>
  <si>
    <t>14.00-17.50</t>
  </si>
  <si>
    <t>PROFIT RATE STRUCTURE OF THE ISLAMIC BANKS</t>
  </si>
  <si>
    <t>9.50-10.75</t>
  </si>
  <si>
    <t>9.25-12.00</t>
  </si>
  <si>
    <t>9.75-10.75</t>
  </si>
  <si>
    <t>8.00-8.85</t>
  </si>
  <si>
    <t>12.000-13.00</t>
  </si>
  <si>
    <t>7.50-11.50</t>
  </si>
  <si>
    <t>….</t>
  </si>
  <si>
    <t xml:space="preserve">    i)</t>
  </si>
  <si>
    <t xml:space="preserve">   ii)</t>
  </si>
  <si>
    <t xml:space="preserve">v) </t>
  </si>
  <si>
    <t>4.00-6.00</t>
  </si>
  <si>
    <t>Rates Effective From</t>
  </si>
  <si>
    <t>06.03.90</t>
  </si>
  <si>
    <t>07.04.90</t>
  </si>
  <si>
    <t>07.05.90</t>
  </si>
  <si>
    <t>07.06.90</t>
  </si>
  <si>
    <t>09.07.90</t>
  </si>
  <si>
    <t>07.08.90</t>
  </si>
  <si>
    <t>22.08.90</t>
  </si>
  <si>
    <t>19.09.90</t>
  </si>
  <si>
    <t>10.10.90</t>
  </si>
  <si>
    <t>14.11.90</t>
  </si>
  <si>
    <t>23.12.90</t>
  </si>
  <si>
    <t>24.01.91</t>
  </si>
  <si>
    <t>16.02.91</t>
  </si>
  <si>
    <t>21.03.91</t>
  </si>
  <si>
    <t>23.01.91</t>
  </si>
  <si>
    <t>19.05.91</t>
  </si>
  <si>
    <t>15.06.91</t>
  </si>
  <si>
    <t>15.07.91</t>
  </si>
  <si>
    <t>11.08.91</t>
  </si>
  <si>
    <t>16.09.91</t>
  </si>
  <si>
    <t>08.10.91</t>
  </si>
  <si>
    <t>05.11.91</t>
  </si>
  <si>
    <t>10.12.91</t>
  </si>
  <si>
    <t>09.01.92</t>
  </si>
  <si>
    <t>10.02.92</t>
  </si>
  <si>
    <t>11.03.92</t>
  </si>
  <si>
    <t>11.04.92</t>
  </si>
  <si>
    <t>09.05.92</t>
  </si>
  <si>
    <t>08.06.92</t>
  </si>
  <si>
    <t>07.07.92</t>
  </si>
  <si>
    <t>09.08.92</t>
  </si>
  <si>
    <t>07.09.92</t>
  </si>
  <si>
    <t>07.10.92</t>
  </si>
  <si>
    <t>05.11.92</t>
  </si>
  <si>
    <t>06.12.92</t>
  </si>
  <si>
    <t>09.01.93</t>
  </si>
  <si>
    <t>07.02.93</t>
  </si>
  <si>
    <t>08.03.93</t>
  </si>
  <si>
    <t>07.04.93</t>
  </si>
  <si>
    <t>10.05.93</t>
  </si>
  <si>
    <t>12.06.93</t>
  </si>
  <si>
    <t>08.07.93</t>
  </si>
  <si>
    <t xml:space="preserve">RATES OF INTEREST ON NON-RESIDENT FOREIGN CURRENCY DEPOSIT (NFCD) ACCOUNT                                       </t>
  </si>
  <si>
    <t>STATE OWNED COMMERCIAL BANKS</t>
  </si>
  <si>
    <t xml:space="preserve"> PRIVATE BANKS</t>
  </si>
  <si>
    <t>FOREIGN BANKS</t>
  </si>
  <si>
    <t xml:space="preserve">TABLE-XVII </t>
  </si>
  <si>
    <t xml:space="preserve">RATES OF INTEREST ON NON-RESIDENT FOREIGN CURRENCY DEPOSIT (NFCD) ACCOUNT     </t>
  </si>
  <si>
    <t>TABLE-XVII</t>
  </si>
  <si>
    <t> ...</t>
  </si>
  <si>
    <t>  ...</t>
  </si>
  <si>
    <t>TABLE- IV</t>
  </si>
  <si>
    <t>Crude Petroleum</t>
  </si>
  <si>
    <t>Petroleum Products</t>
  </si>
  <si>
    <t xml:space="preserve">Balance of Trade         </t>
  </si>
  <si>
    <t xml:space="preserve">TABLE-V </t>
  </si>
  <si>
    <t>i) BBS: Cotton Yarn, Cotton Cloth, Cigarettes, Oil Products, Food Products and Matches.</t>
  </si>
  <si>
    <t>ii) BCIC: Paper, Newsprint, Fertilizers, Chemicals &amp; Glass sheet.</t>
  </si>
  <si>
    <t>iii) BSFIC: Sugar</t>
  </si>
  <si>
    <t>iv) BSEC: Iron and Steel.</t>
  </si>
  <si>
    <t xml:space="preserve">i) Oil Products = Soya bean + Vegetable Oil (Dalda) </t>
  </si>
  <si>
    <t xml:space="preserve">ii) Fertilizer = Urea + Ammonium Sulphate + TSP + SSP + DAP </t>
  </si>
  <si>
    <t>iii) Chemicals = Caustic Soda + Liquid Chlorine + HCl + Bleaching Powder + DDT</t>
  </si>
  <si>
    <t>iv) Iron &amp; Steel = Steel Ingot + Billet 110/85 mm + Billet 50/85 mm + MS Plate (thin &amp; Heavy) + MS Rod &amp; Flat Bar.</t>
  </si>
  <si>
    <t xml:space="preserve">v) Food Products = Atta, Maida &amp; Suji.  </t>
  </si>
  <si>
    <t>TABLE-III A</t>
  </si>
  <si>
    <t xml:space="preserve">TABLE-III A </t>
  </si>
  <si>
    <t>Electricity      Gas &amp; Water Supply</t>
  </si>
  <si>
    <t>Mining and Quarrying</t>
  </si>
  <si>
    <t>Investment</t>
  </si>
  <si>
    <t xml:space="preserve"> Excess Reserve           (45-43)</t>
  </si>
  <si>
    <t>End of       Period</t>
  </si>
  <si>
    <t>Exchange Rate (End of Period Market rates )</t>
  </si>
  <si>
    <t>Tk. Per Pound Sterling</t>
  </si>
  <si>
    <t>Tk. Per U.S. Dollar</t>
  </si>
  <si>
    <t>Tk. Per SDR</t>
  </si>
  <si>
    <t>Index of Industrial Production                 Base:1988-89=100</t>
  </si>
  <si>
    <t>Index of Industrial Production     Base:  1973-74=100</t>
  </si>
  <si>
    <t>Index of Agricultural Production                (Base: 1972-1973=100)</t>
  </si>
  <si>
    <t>i) The resident sector has been classified according to the IMF's Monetary and Financial Statistics Manual (MFSM).</t>
  </si>
  <si>
    <t>ii) Claims on Resident Sector exclude BB &amp; ODCs.</t>
  </si>
  <si>
    <t>Total (2 through 9)</t>
  </si>
  <si>
    <t xml:space="preserve">  Balance of Trade           (10-19)</t>
  </si>
  <si>
    <t>Total            (11 through 18)</t>
  </si>
  <si>
    <t xml:space="preserve">Total  Issued Capital              (Tk. in crore) </t>
  </si>
  <si>
    <t>Total Number of Companies</t>
  </si>
  <si>
    <t>Inter          Bank    Bills</t>
  </si>
  <si>
    <t>Inter          Bank Bills</t>
  </si>
  <si>
    <t>Private    Bills</t>
  </si>
  <si>
    <t xml:space="preserve">     Inter         Bank          Investment</t>
  </si>
  <si>
    <t>To Banks     (17+21+25)</t>
  </si>
  <si>
    <t xml:space="preserve"> To          Public      (18+22+26) </t>
  </si>
  <si>
    <t>To             Private     (19+23+27)</t>
  </si>
  <si>
    <t>DMBs  Credit                                                                           (Advances + Bills + Investment) </t>
  </si>
  <si>
    <t>Cash     Base of the Economy (3+45)</t>
  </si>
  <si>
    <r>
      <t xml:space="preserve">  Total    Liquidity     (M2</t>
    </r>
    <r>
      <rPr>
        <sz val="9"/>
        <rFont val="Times New Roman"/>
        <family val="1"/>
      </rPr>
      <t>) </t>
    </r>
  </si>
  <si>
    <t>Ratio of Cash in hand and balances with the BB to Deposits        (in percent)</t>
  </si>
  <si>
    <t>Ratio of Cash in hand and balances with the BB to Deposits                         (in percent)</t>
  </si>
  <si>
    <t>TABLE-IA</t>
  </si>
  <si>
    <t>Net            Domestic         Assets      (15+16)</t>
  </si>
  <si>
    <t>Net            Other      Assets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</si>
  <si>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</si>
  <si>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 xml:space="preserve">   Leather</t>
  </si>
  <si>
    <t>No. of Instruments</t>
  </si>
  <si>
    <t xml:space="preserve">Demand Deposits of  other financial Institutions with BB </t>
  </si>
  <si>
    <t xml:space="preserve">Public      </t>
  </si>
  <si>
    <t>From        BB</t>
  </si>
  <si>
    <t>From        Inter-Banks</t>
  </si>
  <si>
    <t xml:space="preserve">From Foreign (Short term)        </t>
  </si>
  <si>
    <t xml:space="preserve">From Foreign (Long term)        </t>
  </si>
  <si>
    <t>From      Other Financial Institutions</t>
  </si>
  <si>
    <t>Cash Reserve Requirement</t>
  </si>
  <si>
    <t>Time Deposits</t>
  </si>
  <si>
    <t>Total   (8+9)</t>
  </si>
  <si>
    <t>From      Banks</t>
  </si>
  <si>
    <t>To Public</t>
  </si>
  <si>
    <t>To Private</t>
  </si>
  <si>
    <t>From Inter-  Banks</t>
  </si>
  <si>
    <t xml:space="preserve"> Excess Reserve             (42-40)</t>
  </si>
  <si>
    <t>Cash Base of the Economy (3+42)</t>
  </si>
  <si>
    <t>Credit to Private Sector</t>
  </si>
  <si>
    <r>
      <t>Total Liquidity     (M2</t>
    </r>
    <r>
      <rPr>
        <sz val="9"/>
        <rFont val="Times New Roman"/>
        <family val="1"/>
      </rPr>
      <t>) </t>
    </r>
  </si>
  <si>
    <t xml:space="preserve">                      Rates, Ratios &amp; Average         </t>
  </si>
  <si>
    <t>Foreign Trade Payments And  International Reserves (Taka in Crores)</t>
  </si>
  <si>
    <t>Foreign Trade Payments And  International Reserves (Million US $)</t>
  </si>
  <si>
    <t xml:space="preserve">  Government    (Net)</t>
  </si>
  <si>
    <t>Local        Authorities</t>
  </si>
  <si>
    <t xml:space="preserve">Total  Domestic         Credit </t>
  </si>
  <si>
    <t xml:space="preserve"> Deposit Money Banks Assets/Liabilities (Net)</t>
  </si>
  <si>
    <t xml:space="preserve">Current            Account        Balance         </t>
  </si>
  <si>
    <t>Textile yarn fabrics &amp; madeup articles &amp; related products</t>
  </si>
  <si>
    <t>Housing &amp; Household Requisites</t>
  </si>
  <si>
    <t>Constructions</t>
  </si>
  <si>
    <t>Electricity         Gas &amp; Water Supply</t>
  </si>
  <si>
    <t>Manufacturing</t>
  </si>
  <si>
    <t>Education</t>
  </si>
  <si>
    <t>Total Population (in Crore)</t>
  </si>
  <si>
    <t>Agriculture and Forestry</t>
  </si>
  <si>
    <t>Miscellaneous </t>
  </si>
  <si>
    <t>Pharmaceuticals and Chemicals</t>
  </si>
  <si>
    <t xml:space="preserve">  1) Post Office Savings Deposits</t>
  </si>
  <si>
    <t>13.24*</t>
  </si>
  <si>
    <t xml:space="preserve">  2) Interest Rates on National Savings Certificates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</si>
  <si>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>(1)</t>
    </r>
  </si>
  <si>
    <t>United States (Rotterdam)</t>
  </si>
  <si>
    <t>Urea        (US $/ MT)</t>
  </si>
  <si>
    <t xml:space="preserve">Rice            (US $/MT) </t>
  </si>
  <si>
    <t>Rice      (US $/MT)</t>
  </si>
  <si>
    <t>Wheat                                         (US $/MT)</t>
  </si>
  <si>
    <t>Unrequited Transfers</t>
  </si>
  <si>
    <t>Data was complied on the basis of IMFs' BPM4.</t>
  </si>
  <si>
    <t>Data have been revised according to the website data of BJMC &amp; BJMA</t>
  </si>
  <si>
    <t>Bangladesh Jute Mills Corporation (BJMC) &amp; Bangladesh Jute Mills Association (BJMA)</t>
  </si>
  <si>
    <t xml:space="preserve">Looms Utilization %  = </t>
  </si>
  <si>
    <t>End                   of             Period</t>
  </si>
  <si>
    <t xml:space="preserve"> End                     of             Period</t>
  </si>
  <si>
    <t>Recreation, Entertainment, Education &amp; Cultural Services</t>
  </si>
  <si>
    <t>Export of Tea   (Average Quality)        Tk. per kg.)</t>
  </si>
  <si>
    <t>Cow Hides Raw           (Tk. per piece)</t>
  </si>
  <si>
    <t>Goat Skins                 (Tk. per piece)</t>
  </si>
  <si>
    <t>Gold (Guinea)        (Tk. per 10 gms.) </t>
  </si>
  <si>
    <t>Aman Rice                (Medium)           (Tk. per kg.)</t>
  </si>
  <si>
    <t>MONTHLY AVERAGE CALL MONEY     MARKET RATES (Weighted Average)</t>
  </si>
  <si>
    <t xml:space="preserve">TABLE-XIX </t>
  </si>
  <si>
    <t xml:space="preserve">TABLE-XXIII </t>
  </si>
  <si>
    <t>Land        Revenue</t>
  </si>
  <si>
    <t>Total         Tax</t>
  </si>
  <si>
    <t>Other    Taxes</t>
  </si>
  <si>
    <r>
      <t xml:space="preserve">IN BANGLADESH (EXCEPT ISLAMIC BANKS) END </t>
    </r>
    <r>
      <rPr>
        <b/>
        <sz val="10"/>
        <color indexed="8"/>
        <rFont val="Bodoni MT Condensed"/>
        <family val="1"/>
      </rPr>
      <t>OCTOBER</t>
    </r>
    <r>
      <rPr>
        <b/>
        <sz val="10"/>
        <color indexed="8"/>
        <rFont val="Times New Roman"/>
        <family val="1"/>
      </rPr>
      <t xml:space="preserve"> 2010</t>
    </r>
  </si>
  <si>
    <r>
      <t xml:space="preserve">IN BANGLADESH (EXCEPT ISLAMIC BANKS) END </t>
    </r>
    <r>
      <rPr>
        <b/>
        <sz val="10"/>
        <color indexed="8"/>
        <rFont val="Bodoni MT Condensed"/>
        <family val="1"/>
      </rPr>
      <t>NOVEMBER</t>
    </r>
    <r>
      <rPr>
        <b/>
        <sz val="10"/>
        <color indexed="8"/>
        <rFont val="Times New Roman"/>
        <family val="1"/>
      </rPr>
      <t xml:space="preserve"> 2010</t>
    </r>
  </si>
  <si>
    <r>
      <t xml:space="preserve">IN BANGLADESH (EXCEPT ISLAMIC BANKS) END </t>
    </r>
    <r>
      <rPr>
        <b/>
        <sz val="10"/>
        <color indexed="8"/>
        <rFont val="Bodoni MT Condensed"/>
        <family val="1"/>
      </rPr>
      <t>DECEMBER</t>
    </r>
    <r>
      <rPr>
        <b/>
        <sz val="10"/>
        <color indexed="8"/>
        <rFont val="Times New Roman"/>
        <family val="1"/>
      </rPr>
      <t xml:space="preserve"> 2010</t>
    </r>
  </si>
  <si>
    <r>
      <t xml:space="preserve">IN BANGLADESH (EXCEPT ISLAMIC BANKS) END </t>
    </r>
    <r>
      <rPr>
        <b/>
        <sz val="10"/>
        <color indexed="8"/>
        <rFont val="Arial Narrow"/>
        <family val="2"/>
      </rPr>
      <t>JANUARY</t>
    </r>
    <r>
      <rPr>
        <b/>
        <sz val="10"/>
        <color indexed="8"/>
        <rFont val="Times New Roman"/>
        <family val="1"/>
      </rPr>
      <t xml:space="preserve"> </t>
    </r>
    <r>
      <rPr>
        <b/>
        <sz val="10"/>
        <color indexed="8"/>
        <rFont val="Arial Narrow"/>
        <family val="2"/>
      </rPr>
      <t>2011</t>
    </r>
  </si>
  <si>
    <r>
      <t xml:space="preserve">IN BANGLADESH (EXCEPT ISLAMIC BANKS) END </t>
    </r>
    <r>
      <rPr>
        <b/>
        <sz val="9.5"/>
        <color indexed="8"/>
        <rFont val="Arial Narrow"/>
        <family val="2"/>
      </rPr>
      <t>FEBRUARY</t>
    </r>
    <r>
      <rPr>
        <b/>
        <sz val="10"/>
        <color indexed="8"/>
        <rFont val="Times New Roman"/>
        <family val="1"/>
      </rPr>
      <t xml:space="preserve"> </t>
    </r>
    <r>
      <rPr>
        <b/>
        <sz val="10"/>
        <color indexed="8"/>
        <rFont val="Arial Narrow"/>
        <family val="2"/>
      </rPr>
      <t>2011</t>
    </r>
  </si>
  <si>
    <r>
      <t xml:space="preserve">IN BANGLADESH (EXCEPT ISLAMIC BANKS) END </t>
    </r>
    <r>
      <rPr>
        <b/>
        <sz val="9.5"/>
        <color indexed="8"/>
        <rFont val="Arial Narrow"/>
        <family val="2"/>
      </rPr>
      <t>MARCH</t>
    </r>
    <r>
      <rPr>
        <b/>
        <sz val="10"/>
        <color indexed="8"/>
        <rFont val="Times New Roman"/>
        <family val="1"/>
      </rPr>
      <t xml:space="preserve"> </t>
    </r>
    <r>
      <rPr>
        <b/>
        <sz val="10"/>
        <color indexed="8"/>
        <rFont val="Arial Narrow"/>
        <family val="2"/>
      </rPr>
      <t>2011</t>
    </r>
  </si>
  <si>
    <r>
      <t xml:space="preserve">IN BANGLADESH (EXCEPT ISLAMIC BANKS) END </t>
    </r>
    <r>
      <rPr>
        <b/>
        <sz val="9.5"/>
        <color indexed="8"/>
        <rFont val="Arial Narrow"/>
        <family val="2"/>
      </rPr>
      <t>APRIL,</t>
    </r>
    <r>
      <rPr>
        <b/>
        <sz val="10"/>
        <color indexed="8"/>
        <rFont val="Times New Roman"/>
        <family val="1"/>
      </rPr>
      <t xml:space="preserve"> </t>
    </r>
    <r>
      <rPr>
        <b/>
        <sz val="10"/>
        <color indexed="8"/>
        <rFont val="Arial Narrow"/>
        <family val="2"/>
      </rPr>
      <t>2011</t>
    </r>
  </si>
  <si>
    <r>
      <t>IN BANGLADESH (EXCEPT ISLAMIC BANKS) END M</t>
    </r>
    <r>
      <rPr>
        <b/>
        <sz val="9.5"/>
        <color indexed="8"/>
        <rFont val="Arial Narrow"/>
        <family val="2"/>
      </rPr>
      <t>AY,</t>
    </r>
    <r>
      <rPr>
        <b/>
        <sz val="10"/>
        <color indexed="8"/>
        <rFont val="Times New Roman"/>
        <family val="1"/>
      </rPr>
      <t xml:space="preserve"> </t>
    </r>
    <r>
      <rPr>
        <b/>
        <sz val="10"/>
        <color indexed="8"/>
        <rFont val="Arial Narrow"/>
        <family val="2"/>
      </rPr>
      <t>2011</t>
    </r>
  </si>
  <si>
    <r>
      <t>IN BANGLADESH (EXCEPT ISLAMIC BANKS) END JUNE</t>
    </r>
    <r>
      <rPr>
        <b/>
        <sz val="9.5"/>
        <color indexed="8"/>
        <rFont val="Arial Narrow"/>
        <family val="2"/>
      </rPr>
      <t>,</t>
    </r>
    <r>
      <rPr>
        <b/>
        <sz val="10"/>
        <color indexed="8"/>
        <rFont val="Times New Roman"/>
        <family val="1"/>
      </rPr>
      <t xml:space="preserve"> </t>
    </r>
    <r>
      <rPr>
        <b/>
        <sz val="10"/>
        <color indexed="8"/>
        <rFont val="Arial Narrow"/>
        <family val="2"/>
      </rPr>
      <t>2011</t>
    </r>
  </si>
  <si>
    <r>
      <t>IN BANGLADESH (EXCEPT ISLAMIC BANKS) END JULY</t>
    </r>
    <r>
      <rPr>
        <b/>
        <sz val="9.5"/>
        <color indexed="8"/>
        <rFont val="Arial Narrow"/>
        <family val="2"/>
      </rPr>
      <t>,</t>
    </r>
    <r>
      <rPr>
        <b/>
        <sz val="10"/>
        <color indexed="8"/>
        <rFont val="Times New Roman"/>
        <family val="1"/>
      </rPr>
      <t xml:space="preserve"> </t>
    </r>
    <r>
      <rPr>
        <b/>
        <sz val="10"/>
        <color indexed="8"/>
        <rFont val="Arial Narrow"/>
        <family val="2"/>
      </rPr>
      <t>2011</t>
    </r>
  </si>
  <si>
    <r>
      <t>IN BANGLADESH (EXCEPT ISLAMIC BANKS) END AUGUST</t>
    </r>
    <r>
      <rPr>
        <b/>
        <sz val="9.5"/>
        <color indexed="8"/>
        <rFont val="Arial Narrow"/>
        <family val="2"/>
      </rPr>
      <t>,</t>
    </r>
    <r>
      <rPr>
        <b/>
        <sz val="10"/>
        <color indexed="8"/>
        <rFont val="Times New Roman"/>
        <family val="1"/>
      </rPr>
      <t xml:space="preserve"> </t>
    </r>
    <r>
      <rPr>
        <b/>
        <sz val="10"/>
        <color indexed="8"/>
        <rFont val="Arial Narrow"/>
        <family val="2"/>
      </rPr>
      <t>2011</t>
    </r>
  </si>
  <si>
    <r>
      <t xml:space="preserve">IN BANGLADESH (EXCEPT ISLAMIC BANKS) END </t>
    </r>
    <r>
      <rPr>
        <b/>
        <sz val="10"/>
        <color indexed="8"/>
        <rFont val="Arial Narrow"/>
        <family val="2"/>
      </rPr>
      <t>SEPTEMBER</t>
    </r>
    <r>
      <rPr>
        <b/>
        <sz val="9.5"/>
        <color indexed="8"/>
        <rFont val="Arial Narrow"/>
        <family val="2"/>
      </rPr>
      <t>,</t>
    </r>
    <r>
      <rPr>
        <b/>
        <sz val="10"/>
        <color indexed="8"/>
        <rFont val="Arial Narrow"/>
        <family val="2"/>
      </rPr>
      <t>2011</t>
    </r>
  </si>
  <si>
    <r>
      <t>IN BANGLADESH (EXCEPT ISLAMIC BANKS) END OCTOBER</t>
    </r>
    <r>
      <rPr>
        <b/>
        <sz val="9.5"/>
        <color indexed="8"/>
        <rFont val="Arial Narrow"/>
        <family val="2"/>
      </rPr>
      <t>,</t>
    </r>
    <r>
      <rPr>
        <b/>
        <sz val="10"/>
        <color indexed="8"/>
        <rFont val="Arial Narrow"/>
        <family val="2"/>
      </rPr>
      <t>2011</t>
    </r>
  </si>
  <si>
    <r>
      <t>IN BANGLADESH (EXCEPT ISLAMIC BANKS) END NOVEMBER</t>
    </r>
    <r>
      <rPr>
        <b/>
        <sz val="9.5"/>
        <color indexed="8"/>
        <rFont val="Arial Narrow"/>
        <family val="2"/>
      </rPr>
      <t>,</t>
    </r>
    <r>
      <rPr>
        <b/>
        <sz val="10"/>
        <color indexed="8"/>
        <rFont val="Arial Narrow"/>
        <family val="2"/>
      </rPr>
      <t>2011</t>
    </r>
  </si>
  <si>
    <r>
      <t>IN BANGLADESH (EXCEPT ISLAMIC BANKS) END DECEMBER</t>
    </r>
    <r>
      <rPr>
        <b/>
        <sz val="9.5"/>
        <color indexed="8"/>
        <rFont val="Arial Narrow"/>
        <family val="2"/>
      </rPr>
      <t>,</t>
    </r>
    <r>
      <rPr>
        <b/>
        <sz val="10"/>
        <color indexed="8"/>
        <rFont val="Arial Narrow"/>
        <family val="2"/>
      </rPr>
      <t>2011</t>
    </r>
  </si>
  <si>
    <r>
      <t>IN BANGLADESH (EXCEPT ISLAMIC BANKS) END JANUARY</t>
    </r>
    <r>
      <rPr>
        <b/>
        <sz val="9.5"/>
        <color indexed="8"/>
        <rFont val="Arial Narrow"/>
        <family val="2"/>
      </rPr>
      <t>,</t>
    </r>
    <r>
      <rPr>
        <b/>
        <sz val="10"/>
        <color indexed="8"/>
        <rFont val="Arial Narrow"/>
        <family val="2"/>
      </rPr>
      <t>2012</t>
    </r>
  </si>
  <si>
    <r>
      <t xml:space="preserve">IN BANGLADESH (EXCEPT ISLAMIC BANKS) END </t>
    </r>
    <r>
      <rPr>
        <b/>
        <sz val="10"/>
        <color indexed="8"/>
        <rFont val="Arial Narrow"/>
        <family val="2"/>
      </rPr>
      <t>FEBRUARY</t>
    </r>
    <r>
      <rPr>
        <b/>
        <sz val="9.5"/>
        <color indexed="8"/>
        <rFont val="Arial Narrow"/>
        <family val="2"/>
      </rPr>
      <t>,</t>
    </r>
    <r>
      <rPr>
        <b/>
        <sz val="10"/>
        <color indexed="8"/>
        <rFont val="Arial Narrow"/>
        <family val="2"/>
      </rPr>
      <t>2012</t>
    </r>
  </si>
  <si>
    <r>
      <t>IN BANGLADESH (EXCEPT ISLAMIC BANKS) END MARCH</t>
    </r>
    <r>
      <rPr>
        <b/>
        <sz val="9.5"/>
        <color indexed="8"/>
        <rFont val="Arial Narrow"/>
        <family val="2"/>
      </rPr>
      <t>,</t>
    </r>
    <r>
      <rPr>
        <b/>
        <sz val="10"/>
        <color indexed="8"/>
        <rFont val="Arial Narrow"/>
        <family val="2"/>
      </rPr>
      <t>2012</t>
    </r>
  </si>
  <si>
    <r>
      <t xml:space="preserve">IN BANGLADESH (EXCEPT ISLAMIC BANKS), APRIL </t>
    </r>
    <r>
      <rPr>
        <b/>
        <sz val="10"/>
        <color indexed="8"/>
        <rFont val="Arial Narrow"/>
        <family val="2"/>
      </rPr>
      <t>2012</t>
    </r>
  </si>
  <si>
    <r>
      <t xml:space="preserve">IN BANGLADESH (EXCEPT ISLAMIC BANKS),MAY </t>
    </r>
    <r>
      <rPr>
        <b/>
        <sz val="10"/>
        <color indexed="8"/>
        <rFont val="Arial Narrow"/>
        <family val="2"/>
      </rPr>
      <t>2012</t>
    </r>
  </si>
  <si>
    <r>
      <t xml:space="preserve">IN BANGLADESH (EXCEPT ISLAMIC BANKS), JUNE </t>
    </r>
    <r>
      <rPr>
        <b/>
        <sz val="10"/>
        <color indexed="8"/>
        <rFont val="Arial Narrow"/>
        <family val="2"/>
      </rPr>
      <t>2012</t>
    </r>
  </si>
  <si>
    <r>
      <t xml:space="preserve">IN BANGLADESH (EXCEPT ISLAMIC BANKS), JULY </t>
    </r>
    <r>
      <rPr>
        <b/>
        <sz val="10"/>
        <color indexed="8"/>
        <rFont val="Arial Narrow"/>
        <family val="2"/>
      </rPr>
      <t>2012</t>
    </r>
  </si>
  <si>
    <r>
      <t xml:space="preserve">IN BANGLADESH (EXCEPT ISLAMIC BANKS), AUGUST </t>
    </r>
    <r>
      <rPr>
        <b/>
        <sz val="10"/>
        <color indexed="8"/>
        <rFont val="Arial Narrow"/>
        <family val="2"/>
      </rPr>
      <t>2012</t>
    </r>
  </si>
  <si>
    <r>
      <t xml:space="preserve">IN BANGLADESH (EXCEPT ISLAMIC BANKS),SEPTEMBER </t>
    </r>
    <r>
      <rPr>
        <b/>
        <sz val="10"/>
        <color indexed="8"/>
        <rFont val="Arial Narrow"/>
        <family val="2"/>
      </rPr>
      <t>2012</t>
    </r>
  </si>
  <si>
    <r>
      <t xml:space="preserve">IN BANGLADESH (EXCEPT ISLAMIC BANKS), OCTOBER </t>
    </r>
    <r>
      <rPr>
        <b/>
        <sz val="10"/>
        <color indexed="8"/>
        <rFont val="Arial Narrow"/>
        <family val="2"/>
      </rPr>
      <t>2012</t>
    </r>
  </si>
  <si>
    <t>Data are not available for the period of August'93 to 1995-96</t>
  </si>
  <si>
    <t>… = Not Available</t>
  </si>
  <si>
    <t xml:space="preserve">TABLE-XXII </t>
  </si>
  <si>
    <t>Telecomm-unication</t>
  </si>
  <si>
    <t>Total Market Capitalisation</t>
  </si>
  <si>
    <t>End of    Period</t>
  </si>
  <si>
    <t>IN BANGLADESH (EXCEPT ISLAMIC BANKS), FEBRUARY 2013</t>
  </si>
  <si>
    <t>5.75-7.25</t>
  </si>
  <si>
    <t>11.5-12.5</t>
  </si>
  <si>
    <t>7.00-11.50</t>
  </si>
  <si>
    <t>6.50-12.25</t>
  </si>
  <si>
    <t>8.50-11.75</t>
  </si>
  <si>
    <t>12.50-12.55</t>
  </si>
  <si>
    <t>6.75-11.50</t>
  </si>
  <si>
    <t>6.50-11.50</t>
  </si>
  <si>
    <t>18.50-21.50</t>
  </si>
  <si>
    <t>IN BANGLADESH (EXCEPT ISLAMIC BANKS), MARCH 2013</t>
  </si>
  <si>
    <t>2.50-8.00</t>
  </si>
  <si>
    <t>1.50-8.00</t>
  </si>
  <si>
    <t>8.40-9.20</t>
  </si>
  <si>
    <t>11.0-12.25</t>
  </si>
  <si>
    <t>9.20-9.50</t>
  </si>
  <si>
    <t>IN BANGLADESH (EXCEPT ISLAMIC BANKS), APRIL 2013</t>
  </si>
  <si>
    <t>7.75-11.50</t>
  </si>
  <si>
    <t>8.30-9.00</t>
  </si>
  <si>
    <t>9.00-9.20</t>
  </si>
  <si>
    <t>9.50-11.75</t>
  </si>
  <si>
    <t>6.50-11.25</t>
  </si>
  <si>
    <t>19.50-22.50</t>
  </si>
  <si>
    <t xml:space="preserve">TABLE-XV </t>
  </si>
  <si>
    <t xml:space="preserve">2. Euro is a common currency of the 17 member countries of European Economic and Monetary Union (E.M.U) which was  introduced from 1st January, 1999 </t>
  </si>
  <si>
    <t>Bank-wise Announced Interest Rate Structure in Bangladesh (Except Islamic Banks)</t>
  </si>
  <si>
    <t>Profit Rate Structure of  the Islamic Banks</t>
  </si>
  <si>
    <t>Money    and     Banking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</si>
  <si>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</si>
  <si>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Period    Average</t>
  </si>
  <si>
    <t>End      Period</t>
  </si>
  <si>
    <t xml:space="preserve">                       Public Sector</t>
  </si>
  <si>
    <t>Net          Other   Assets</t>
  </si>
  <si>
    <t>Net          Domestic      Assets     (11+12)</t>
  </si>
  <si>
    <t>Broad          Money        (M2)      (3+13)</t>
  </si>
  <si>
    <t xml:space="preserve">                       Public  Sector</t>
  </si>
  <si>
    <r>
      <t>Broad          Money        (M2</t>
    </r>
    <r>
      <rPr>
        <sz val="9"/>
        <rFont val="Times New Roman"/>
        <family val="1"/>
      </rPr>
      <t>)      (16+17)</t>
    </r>
  </si>
  <si>
    <t xml:space="preserve">                                                   Domestic   Credit                                   </t>
  </si>
  <si>
    <t>Period      Average</t>
  </si>
  <si>
    <t>End             Period</t>
  </si>
  <si>
    <t>Qatar     Riyal</t>
  </si>
  <si>
    <t>Saudi    Riyal</t>
  </si>
  <si>
    <t>Swiss    Franc</t>
  </si>
  <si>
    <t>i) The resident sector has been classified according to the IMF's Monetary and Financial Statistics Manual  (MFSM)</t>
  </si>
  <si>
    <t>ii) Claims on resident sector exclude inter-bank claims</t>
  </si>
  <si>
    <t>End               of          Period</t>
  </si>
  <si>
    <t>In FC Clearing A/C</t>
  </si>
  <si>
    <t xml:space="preserve"> In Taka A/C</t>
  </si>
  <si>
    <t xml:space="preserve">    In Taka A/C</t>
  </si>
  <si>
    <t xml:space="preserve">Note : </t>
  </si>
  <si>
    <r>
      <t xml:space="preserve">Note:  </t>
    </r>
    <r>
      <rPr>
        <sz val="8"/>
        <color indexed="12"/>
        <rFont val="Times New Roman"/>
        <family val="1"/>
      </rPr>
      <t xml:space="preserve">     </t>
    </r>
  </si>
  <si>
    <t xml:space="preserve">Export        (f.o.b) </t>
  </si>
  <si>
    <t>Import        (f.o.b)</t>
  </si>
  <si>
    <t xml:space="preserve">Trade       Balance </t>
  </si>
  <si>
    <r>
      <t xml:space="preserve">Note: </t>
    </r>
    <r>
      <rPr>
        <sz val="8"/>
        <color indexed="12"/>
        <rFont val="Times New Roman"/>
        <family val="1"/>
      </rPr>
      <t xml:space="preserve">     </t>
    </r>
  </si>
  <si>
    <t>2.  From July'12, BPM6 has been implemented.</t>
  </si>
  <si>
    <t>Equity    Capital</t>
  </si>
  <si>
    <r>
      <rPr>
        <b/>
        <sz val="8"/>
        <color indexed="12"/>
        <rFont val="Times New Roman"/>
        <family val="1"/>
      </rPr>
      <t>Source  :</t>
    </r>
    <r>
      <rPr>
        <sz val="8"/>
        <color indexed="12"/>
        <rFont val="Times New Roman"/>
        <family val="1"/>
      </rPr>
      <t xml:space="preserve">  Bangladesh Bureau of Statistics.</t>
    </r>
  </si>
  <si>
    <t>000'              Bales</t>
  </si>
  <si>
    <t xml:space="preserve">000'          Metres </t>
  </si>
  <si>
    <t>Lac            Sticks</t>
  </si>
  <si>
    <t>000'        Gross Box</t>
  </si>
  <si>
    <t>Metric   Tons</t>
  </si>
  <si>
    <t>Metric        Tons</t>
  </si>
  <si>
    <r>
      <t>Source</t>
    </r>
    <r>
      <rPr>
        <sz val="8"/>
        <color indexed="12"/>
        <rFont val="Times New Roman"/>
        <family val="1"/>
      </rPr>
      <t>: Bangladesh Bureau of Statistics</t>
    </r>
  </si>
  <si>
    <r>
      <t>Source</t>
    </r>
    <r>
      <rPr>
        <sz val="8"/>
        <color indexed="12"/>
        <rFont val="Times New Roman"/>
        <family val="1"/>
      </rPr>
      <t xml:space="preserve">: </t>
    </r>
  </si>
  <si>
    <r>
      <t>Source   :</t>
    </r>
    <r>
      <rPr>
        <sz val="8"/>
        <color indexed="12"/>
        <rFont val="Times New Roman"/>
        <family val="1"/>
      </rPr>
      <t xml:space="preserve">   </t>
    </r>
  </si>
  <si>
    <r>
      <t>Note       :</t>
    </r>
    <r>
      <rPr>
        <sz val="8"/>
        <color indexed="12"/>
        <rFont val="Times New Roman"/>
        <family val="1"/>
      </rPr>
      <t xml:space="preserve"> </t>
    </r>
  </si>
  <si>
    <r>
      <t>Source   :</t>
    </r>
    <r>
      <rPr>
        <sz val="8"/>
        <color indexed="12"/>
        <rFont val="Times New Roman"/>
        <family val="1"/>
      </rPr>
      <t xml:space="preserve"> </t>
    </r>
  </si>
  <si>
    <r>
      <t>Note</t>
    </r>
    <r>
      <rPr>
        <sz val="8"/>
        <color indexed="12"/>
        <rFont val="Times New Roman"/>
        <family val="1"/>
      </rPr>
      <t xml:space="preserve">     : Figures within parentheses represent million US dollar.</t>
    </r>
  </si>
  <si>
    <r>
      <t>Source</t>
    </r>
    <r>
      <rPr>
        <sz val="8"/>
        <color indexed="12"/>
        <rFont val="Times New Roman"/>
        <family val="1"/>
      </rPr>
      <t xml:space="preserve"> : Bangladesh Bureau of Statistics.</t>
    </r>
  </si>
  <si>
    <r>
      <t>Source</t>
    </r>
    <r>
      <rPr>
        <sz val="8"/>
        <color indexed="12"/>
        <rFont val="Times New Roman"/>
        <family val="1"/>
      </rPr>
      <t xml:space="preserve">    </t>
    </r>
    <r>
      <rPr>
        <b/>
        <sz val="8"/>
        <color indexed="12"/>
        <rFont val="Times New Roman"/>
        <family val="1"/>
      </rPr>
      <t xml:space="preserve">: </t>
    </r>
    <r>
      <rPr>
        <sz val="8"/>
        <color indexed="12"/>
        <rFont val="Times New Roman"/>
        <family val="1"/>
      </rPr>
      <t xml:space="preserve"> Dhaka Stock Exchange Ltd. (DSE)</t>
    </r>
  </si>
  <si>
    <t>i) Banks have been subdivided into banks and financial institutions from January 2010.</t>
  </si>
  <si>
    <t>ii) Investment has been renamed as mutual fund from January 2010.</t>
  </si>
  <si>
    <t>iii) Miscellaneous includes IT-Sector, Tannery, Ceramic &amp; Corporate bond .</t>
  </si>
  <si>
    <r>
      <rPr>
        <vertAlign val="superscript"/>
        <sz val="8"/>
        <color indexed="12"/>
        <rFont val="Times New Roman"/>
        <family val="1"/>
      </rPr>
      <t>(1)</t>
    </r>
    <r>
      <rPr>
        <sz val="8"/>
        <color indexed="12"/>
        <rFont val="Times New Roman"/>
        <family val="1"/>
      </rPr>
      <t xml:space="preserve"> Both interest and principal amount are payable in BDT.</t>
    </r>
  </si>
  <si>
    <r>
      <rPr>
        <vertAlign val="superscript"/>
        <sz val="8"/>
        <color indexed="12"/>
        <rFont val="Times New Roman"/>
        <family val="1"/>
      </rPr>
      <t>(2)</t>
    </r>
    <r>
      <rPr>
        <sz val="8"/>
        <color indexed="12"/>
        <rFont val="Times New Roman"/>
        <family val="1"/>
      </rPr>
      <t xml:space="preserve"> Interest is payable in BDT and principal amount will be paid either in  USD or BDT as per option of the bond holder. </t>
    </r>
  </si>
  <si>
    <r>
      <rPr>
        <vertAlign val="superscript"/>
        <sz val="8"/>
        <color indexed="12"/>
        <rFont val="Times New Roman"/>
        <family val="1"/>
      </rPr>
      <t>(3)</t>
    </r>
    <r>
      <rPr>
        <sz val="8"/>
        <color indexed="12"/>
        <rFont val="Times New Roman"/>
        <family val="1"/>
      </rPr>
      <t xml:space="preserve"> Both interest and principal amount are payable in USD.</t>
    </r>
  </si>
  <si>
    <r>
      <t xml:space="preserve">  4) 3 years USD Premium Bond</t>
    </r>
    <r>
      <rPr>
        <b/>
        <vertAlign val="superscript"/>
        <sz val="9"/>
        <color indexed="8"/>
        <rFont val="Times New Roman"/>
        <family val="1"/>
      </rPr>
      <t xml:space="preserve"> </t>
    </r>
    <r>
      <rPr>
        <b/>
        <sz val="9"/>
        <color indexed="8"/>
        <rFont val="Times New Roman"/>
        <family val="1"/>
      </rPr>
      <t>for non-resident Bangladeshi</t>
    </r>
    <r>
      <rPr>
        <b/>
        <vertAlign val="superscript"/>
        <sz val="9"/>
        <color indexed="8"/>
        <rFont val="Times New Roman"/>
        <family val="1"/>
      </rPr>
      <t>(2)</t>
    </r>
  </si>
  <si>
    <r>
      <t xml:space="preserve">  5) 3 years USD Investment Bond for non-resident Bangladeshi</t>
    </r>
    <r>
      <rPr>
        <b/>
        <vertAlign val="superscript"/>
        <sz val="9"/>
        <color indexed="8"/>
        <rFont val="Times New Roman"/>
        <family val="1"/>
      </rPr>
      <t>(3)</t>
    </r>
    <r>
      <rPr>
        <b/>
        <sz val="9"/>
        <color indexed="8"/>
        <rFont val="Times New Roman"/>
        <family val="1"/>
      </rPr>
      <t xml:space="preserve"> </t>
    </r>
  </si>
  <si>
    <t>Foreign    Banks</t>
  </si>
  <si>
    <r>
      <t xml:space="preserve">IN BANGLADESH (EXCEPT ISLAMIC BANKS) END </t>
    </r>
    <r>
      <rPr>
        <b/>
        <sz val="10"/>
        <color indexed="8"/>
        <rFont val="Arial Narrow"/>
        <family val="2"/>
      </rPr>
      <t>AUGUST</t>
    </r>
    <r>
      <rPr>
        <b/>
        <sz val="10"/>
        <color indexed="8"/>
        <rFont val="Times New Roman"/>
        <family val="1"/>
      </rPr>
      <t xml:space="preserve"> 2010</t>
    </r>
  </si>
  <si>
    <r>
      <t xml:space="preserve">IN BANGLADESH (EXCEPT ISLAMIC BANKS) END </t>
    </r>
    <r>
      <rPr>
        <b/>
        <sz val="10"/>
        <color indexed="8"/>
        <rFont val="Bodoni MT Condensed"/>
        <family val="1"/>
      </rPr>
      <t>SEPTEMBER</t>
    </r>
    <r>
      <rPr>
        <b/>
        <sz val="10"/>
        <color indexed="8"/>
        <rFont val="Times New Roman"/>
        <family val="1"/>
      </rPr>
      <t xml:space="preserve"> 2010</t>
    </r>
  </si>
  <si>
    <t>From Others</t>
  </si>
  <si>
    <r>
      <t>Note :</t>
    </r>
    <r>
      <rPr>
        <sz val="8"/>
        <color indexed="12"/>
        <rFont val="Times New Roman"/>
        <family val="1"/>
      </rPr>
      <t xml:space="preserve"> </t>
    </r>
  </si>
  <si>
    <r>
      <t>Source</t>
    </r>
    <r>
      <rPr>
        <sz val="8"/>
        <color indexed="12"/>
        <rFont val="Times New Roman"/>
        <family val="1"/>
      </rPr>
      <t xml:space="preserve">: </t>
    </r>
  </si>
  <si>
    <t>4. Figures relating to Islamic Investment Bond is re-classified as claims on other public sector instead of other assets from October 2004 and onwards </t>
  </si>
  <si>
    <r>
      <t>Note:</t>
    </r>
    <r>
      <rPr>
        <sz val="8"/>
        <color indexed="12"/>
        <rFont val="Times New Roman"/>
        <family val="1"/>
      </rPr>
      <t xml:space="preserve">  </t>
    </r>
  </si>
  <si>
    <r>
      <t xml:space="preserve">           Note:</t>
    </r>
    <r>
      <rPr>
        <sz val="8"/>
        <color indexed="12"/>
        <rFont val="Times New Roman"/>
        <family val="1"/>
      </rPr>
      <t xml:space="preserve">  </t>
    </r>
  </si>
  <si>
    <r>
      <t>Source:</t>
    </r>
    <r>
      <rPr>
        <sz val="8"/>
        <color indexed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</si>
  <si>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  Source:</t>
    </r>
    <r>
      <rPr>
        <sz val="8"/>
        <color indexed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</si>
  <si>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… = Not available </t>
  </si>
  <si>
    <t>*Others comprise of Cotton bagging, Twine yarn, Tape and Wall cover &amp; Carpet.</t>
  </si>
  <si>
    <t>3. The Directorate of Agricultural Marketing.</t>
  </si>
  <si>
    <t>4. Bangladesh Bureau of Statistics.</t>
  </si>
  <si>
    <t>5. Bangladesh Tea Board.</t>
  </si>
  <si>
    <t xml:space="preserve">Government Treasury Bonds </t>
  </si>
  <si>
    <r>
      <t xml:space="preserve">Source  :  Banking Regulation and Policy Department, Bangladesh Bank.                                      </t>
    </r>
    <r>
      <rPr>
        <sz val="8"/>
        <color indexed="12"/>
        <rFont val="Arial"/>
        <family val="2"/>
      </rPr>
      <t xml:space="preserve">                                                                                            </t>
    </r>
  </si>
  <si>
    <r>
      <t>Source :</t>
    </r>
    <r>
      <rPr>
        <sz val="8"/>
        <color indexed="12"/>
        <rFont val="Times New Roman"/>
        <family val="1"/>
      </rPr>
      <t xml:space="preserve"> Statistics Department, Bangladesh Bank.</t>
    </r>
  </si>
  <si>
    <t>Demand and Time Deposits under Columns 8 &amp; 9 exclude Restricted Deposits.</t>
  </si>
  <si>
    <r>
      <rPr>
        <b/>
        <sz val="8"/>
        <color indexed="12"/>
        <rFont val="Times New Roman"/>
        <family val="1"/>
      </rPr>
      <t>Source:</t>
    </r>
    <r>
      <rPr>
        <sz val="8"/>
        <color indexed="12"/>
        <rFont val="Times New Roman"/>
        <family val="1"/>
      </rPr>
      <t xml:space="preserve"> </t>
    </r>
  </si>
  <si>
    <r>
      <t>* Dubai Mediam, Fateh 32</t>
    </r>
    <r>
      <rPr>
        <vertAlign val="superscript"/>
        <sz val="8"/>
        <color indexed="12"/>
        <rFont val="Times New Roman"/>
        <family val="1"/>
      </rPr>
      <t xml:space="preserve">o </t>
    </r>
    <r>
      <rPr>
        <sz val="8"/>
        <color indexed="12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</si>
  <si>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8"/>
        <color indexed="12"/>
        <rFont val="Times New Roman"/>
        <family val="1"/>
      </rPr>
      <t>o</t>
    </r>
    <r>
      <rPr>
        <sz val="8"/>
        <color indexed="12"/>
        <rFont val="Times New Roman"/>
        <family val="1"/>
      </rPr>
      <t xml:space="preserve"> API, Spot, f.o.b. U.K.</t>
    </r>
  </si>
  <si>
    <t>Annual figures represent net collection, while those relating to monthlies are gross basis.</t>
  </si>
  <si>
    <t>Bangladesh Bureau of Statistics and National Board of Revenue.</t>
  </si>
  <si>
    <t>... = Not available             P = Provisional</t>
  </si>
  <si>
    <r>
      <t>Note:</t>
    </r>
    <r>
      <rPr>
        <sz val="8"/>
        <color indexed="12"/>
        <rFont val="Times New Roman"/>
        <family val="1"/>
      </rPr>
      <t xml:space="preserve"> </t>
    </r>
  </si>
  <si>
    <r>
      <t>Source:</t>
    </r>
    <r>
      <rPr>
        <sz val="8"/>
        <color indexed="12"/>
        <rFont val="Times New Roman"/>
        <family val="1"/>
      </rPr>
      <t xml:space="preserve"> </t>
    </r>
  </si>
  <si>
    <t>iv)  91 percent of savings deposits are included in time deposits with effect from July 2007</t>
  </si>
  <si>
    <t>iv)  Figures relating to Islamic Investment Bond are re-classified as claims on other public sector instead of other assets  from October 2004 and onwards.</t>
  </si>
  <si>
    <t>3. Weighted average rates of interest on scheduled banks deposits &amp; advances have been introduced monthly basis instead of  quarterly rates from July 2009 &amp; onwards.</t>
  </si>
  <si>
    <r>
      <t>Note :</t>
    </r>
    <r>
      <rPr>
        <sz val="8"/>
        <color indexed="12"/>
        <rFont val="Times New Roman"/>
        <family val="1"/>
      </rPr>
      <t xml:space="preserve"> </t>
    </r>
  </si>
  <si>
    <t>*Total credit to government (net) by the banking system equals to total claims on government (gross) excluding government deposits held in the banking system (BB &amp; DMBs).</t>
  </si>
  <si>
    <t>Total        (1+2)</t>
  </si>
  <si>
    <t>Total          (7+8)</t>
  </si>
  <si>
    <t>*Total       (4+5)</t>
  </si>
  <si>
    <t>2. *Total credit to government (net) by the banking system equals to total claims on government (gross) excluding government  deposits held in the banking system (BB &amp; DMBs).</t>
  </si>
  <si>
    <t>1.  Monetary Survey data have been revised according to the new format from June 2002 and onwards. </t>
  </si>
  <si>
    <r>
      <t>*Claims on Govt.(net) reported by the banking sector in M2</t>
    </r>
    <r>
      <rPr>
        <vertAlign val="subscript"/>
        <sz val="8"/>
        <color indexed="12"/>
        <rFont val="Times New Roman"/>
        <family val="1"/>
      </rPr>
      <t xml:space="preserve"> </t>
    </r>
    <r>
      <rPr>
        <sz val="8"/>
        <color indexed="12"/>
        <rFont val="Times New Roman"/>
        <family val="1"/>
      </rPr>
      <t>differs with M3</t>
    </r>
    <r>
      <rPr>
        <vertAlign val="subscript"/>
        <sz val="8"/>
        <color indexed="12"/>
        <rFont val="Times New Roman"/>
        <family val="1"/>
      </rPr>
      <t xml:space="preserve"> </t>
    </r>
    <r>
      <rPr>
        <sz val="8"/>
        <color indexed="12"/>
        <rFont val="Times New Roman"/>
        <family val="1"/>
      </rPr>
      <t>due to exclusion of savings certificates and prize bonds for avoiding double counting. </t>
    </r>
  </si>
  <si>
    <t>3. *As per BPM6, Net Errors &amp; Ommissions= -(Current Account Balance+Capital Account (Net)-Financial Account (Net))</t>
  </si>
  <si>
    <t>4. As per BPM5, Net Errors &amp; Ommissions= -(Current Account Balance+Capital Account (Net)+Financial Account (Net))</t>
  </si>
  <si>
    <t xml:space="preserve"> …= Indicates not available</t>
  </si>
  <si>
    <t xml:space="preserve">Note:          </t>
  </si>
  <si>
    <t xml:space="preserve">Turn Over           (Tk. in crore)                                  </t>
  </si>
  <si>
    <t xml:space="preserve">Total  Issued Capital         (Tk. in crore) </t>
  </si>
  <si>
    <t>General             Index</t>
  </si>
  <si>
    <t xml:space="preserve">  Pulses            (all sorts)</t>
  </si>
  <si>
    <r>
      <rPr>
        <b/>
        <sz val="8"/>
        <color indexed="12"/>
        <rFont val="Times New Roman"/>
        <family val="1"/>
      </rPr>
      <t>Source:</t>
    </r>
    <r>
      <rPr>
        <sz val="8"/>
        <color indexed="12"/>
        <rFont val="Times New Roman"/>
        <family val="1"/>
      </rPr>
      <t xml:space="preserve"> Debt Management Department, Bangladesh Bank</t>
    </r>
  </si>
  <si>
    <t>3. Wholesale Price Indices data discontinued from 2006-07 due to dropping of BBS data.</t>
  </si>
  <si>
    <t>Box-3</t>
  </si>
  <si>
    <t>Box-1</t>
  </si>
  <si>
    <t>Box-2</t>
  </si>
  <si>
    <t>Box -4</t>
  </si>
  <si>
    <t>(Time Series data since 1972)</t>
  </si>
  <si>
    <t>Monthly Economic Trends</t>
  </si>
  <si>
    <t>Suggestions/comments for improvement in the contents of this booklet would be highly  appreciated. Users may kindly contact us at the following e-mail address with their suggestions/comments and queries, if any:</t>
  </si>
  <si>
    <t>Rate of interest on NBFIs (Weighted Average as at end month)</t>
  </si>
  <si>
    <t>4.  Weighted average rates of interest on deposits and advances of 26 deposits taking Non Bank Financial Institutions (NBFIs) have been introduced from June 2013  .</t>
  </si>
  <si>
    <t>Total                    Domestic        Credit</t>
  </si>
  <si>
    <t>2012-13*</t>
  </si>
  <si>
    <t>448839</t>
  </si>
  <si>
    <t>15.24</t>
  </si>
  <si>
    <t>6.23</t>
  </si>
  <si>
    <t>225</t>
  </si>
  <si>
    <t>26982</t>
  </si>
  <si>
    <t>29607</t>
  </si>
  <si>
    <t>IN BANGLADESH (EXCEPT ISLAMIC BANKS), May 2013</t>
  </si>
  <si>
    <t>5.00-15.50</t>
  </si>
  <si>
    <t>0.00-11.00</t>
  </si>
  <si>
    <t>9.60-12.50</t>
  </si>
  <si>
    <t>16.00-17.50</t>
  </si>
  <si>
    <t>16.00-20.00</t>
  </si>
  <si>
    <t>15.50-19.00</t>
  </si>
  <si>
    <t>6.00-11.05</t>
  </si>
  <si>
    <t>10.48-12.50</t>
  </si>
  <si>
    <t>6.75-11.25</t>
  </si>
  <si>
    <t>7.75-11.25</t>
  </si>
  <si>
    <t>10.00-11.75</t>
  </si>
  <si>
    <t>8.25-11.00</t>
  </si>
  <si>
    <t>10.80-12.00</t>
  </si>
  <si>
    <t>IN BANGLADESH (EXCEPT ISLAMIC BANKS), June 2013</t>
  </si>
  <si>
    <t xml:space="preserve"> 23.01.13</t>
  </si>
  <si>
    <t>13.03.13</t>
  </si>
  <si>
    <t>13.03.23</t>
  </si>
  <si>
    <t xml:space="preserve"> 27.02.13</t>
  </si>
  <si>
    <t xml:space="preserve"> 27.03.13</t>
  </si>
  <si>
    <t>20.03.13</t>
  </si>
  <si>
    <t>20.03.28</t>
  </si>
  <si>
    <t>10.04.13</t>
  </si>
  <si>
    <t>10.04.23</t>
  </si>
  <si>
    <t xml:space="preserve"> 24.04.13</t>
  </si>
  <si>
    <t>17.04.13</t>
  </si>
  <si>
    <t>17.04.28</t>
  </si>
  <si>
    <t>15.05.13</t>
  </si>
  <si>
    <t>15.05.23</t>
  </si>
  <si>
    <t>08.05.18</t>
  </si>
  <si>
    <t xml:space="preserve"> 29.05.13</t>
  </si>
  <si>
    <t xml:space="preserve"> 29.05.33</t>
  </si>
  <si>
    <t>22.05.13</t>
  </si>
  <si>
    <t>22.05.28</t>
  </si>
  <si>
    <t>12.06.13</t>
  </si>
  <si>
    <t>12.06.23</t>
  </si>
  <si>
    <t xml:space="preserve"> 26.06.13</t>
  </si>
  <si>
    <t xml:space="preserve"> 26.06.33</t>
  </si>
  <si>
    <t>19.06.13</t>
  </si>
  <si>
    <t>19.06.28</t>
  </si>
  <si>
    <t>10 years (Agrani Bank) SPTB</t>
  </si>
  <si>
    <t>29.06.13</t>
  </si>
  <si>
    <t>29.06.23</t>
  </si>
  <si>
    <t>10 years (Janata Bank) SPTB</t>
  </si>
  <si>
    <t>10 years (Sonali Bank) SPTB</t>
  </si>
  <si>
    <t>7 years (BPC)(Agrani Bank) SPTB</t>
  </si>
  <si>
    <t>29.06.20</t>
  </si>
  <si>
    <t>7 years (BPC)(Janata Bank) SPTB</t>
  </si>
  <si>
    <t>7 years (BPC)(Sonali Bank) SPTB</t>
  </si>
  <si>
    <t>8 years (Agrani Bank) SPTB</t>
  </si>
  <si>
    <t>29.06.21</t>
  </si>
  <si>
    <t>8 years (Janata Bank) SPTB</t>
  </si>
  <si>
    <t>8 years (Sonali Bank) SPTB</t>
  </si>
  <si>
    <t>2013-14</t>
  </si>
  <si>
    <t>2014-15</t>
  </si>
  <si>
    <t>2005-06*</t>
  </si>
  <si>
    <t>2006-07*</t>
  </si>
  <si>
    <t>2007-08*</t>
  </si>
  <si>
    <t>2008-09*</t>
  </si>
  <si>
    <t>2009-10*</t>
  </si>
  <si>
    <t>2010-11*</t>
  </si>
  <si>
    <t>2011-12*</t>
  </si>
  <si>
    <t>2013-14*</t>
  </si>
  <si>
    <t>P= Provisional  *= Figures revised on the basis of New base Year 2005-06.</t>
  </si>
  <si>
    <t>P = Provisional  *= New base year 2005-06</t>
  </si>
  <si>
    <t>482337</t>
  </si>
  <si>
    <t>509545</t>
  </si>
  <si>
    <t>6.67</t>
  </si>
  <si>
    <t>13.98</t>
  </si>
  <si>
    <t>34502</t>
  </si>
  <si>
    <t>36448</t>
  </si>
  <si>
    <t>516383</t>
  </si>
  <si>
    <t>549505</t>
  </si>
  <si>
    <t>13.99</t>
  </si>
  <si>
    <t>7.06</t>
  </si>
  <si>
    <t>14.18</t>
  </si>
  <si>
    <t>36416</t>
  </si>
  <si>
    <t>38753</t>
  </si>
  <si>
    <t>547437</t>
  </si>
  <si>
    <t>589547</t>
  </si>
  <si>
    <t>14.35</t>
  </si>
  <si>
    <t>6.01</t>
  </si>
  <si>
    <t>14.38</t>
  </si>
  <si>
    <t>38069</t>
  </si>
  <si>
    <t>41000</t>
  </si>
  <si>
    <t>575056</t>
  </si>
  <si>
    <t>620614</t>
  </si>
  <si>
    <t>12.15</t>
  </si>
  <si>
    <t>5.05</t>
  </si>
  <si>
    <t>14.58</t>
  </si>
  <si>
    <t>39441</t>
  </si>
  <si>
    <t>42569</t>
  </si>
  <si>
    <t>607097</t>
  </si>
  <si>
    <t>656241</t>
  </si>
  <si>
    <t>13.11</t>
  </si>
  <si>
    <t>5.57</t>
  </si>
  <si>
    <t>14.78</t>
  </si>
  <si>
    <t>41076</t>
  </si>
  <si>
    <t>44403</t>
  </si>
  <si>
    <t>646342</t>
  </si>
  <si>
    <t>697469</t>
  </si>
  <si>
    <t>14.83</t>
  </si>
  <si>
    <t>6.46</t>
  </si>
  <si>
    <t>46610</t>
  </si>
  <si>
    <t>688493</t>
  </si>
  <si>
    <t>746761</t>
  </si>
  <si>
    <t>15.22</t>
  </si>
  <si>
    <t>6.52</t>
  </si>
  <si>
    <t>49265</t>
  </si>
  <si>
    <t>729897</t>
  </si>
  <si>
    <t>788602</t>
  </si>
  <si>
    <t>13.62</t>
  </si>
  <si>
    <t>15.37</t>
  </si>
  <si>
    <t>51311</t>
  </si>
  <si>
    <t>774136</t>
  </si>
  <si>
    <t>12.07</t>
  </si>
  <si>
    <t>6.06</t>
  </si>
  <si>
    <t>15.58</t>
  </si>
  <si>
    <t>15.79</t>
  </si>
  <si>
    <t>11.28*</t>
  </si>
  <si>
    <t>11.04**</t>
  </si>
  <si>
    <t>11.28***</t>
  </si>
  <si>
    <t>11.76***</t>
  </si>
  <si>
    <t>11.52****</t>
  </si>
  <si>
    <t>12.00*****</t>
  </si>
  <si>
    <t xml:space="preserve">With effect from 01.07.12  </t>
  </si>
  <si>
    <t>12.59**</t>
  </si>
  <si>
    <t>13.19***</t>
  </si>
  <si>
    <t>13.45****</t>
  </si>
  <si>
    <t>11.80*****</t>
  </si>
  <si>
    <t>* including 0.84 %  social security premium (SSP) and will be payable on completion of 3 years.</t>
  </si>
  <si>
    <t>** including 0.79 %  social security premium (SSP) and will be payable on completion of 3 years.</t>
  </si>
  <si>
    <t>*** including 0.99 %  social security premium (SSP) and will be payable on completion of 5 years.</t>
  </si>
  <si>
    <t>**** including 1.25 %  social security premium (SSP) and will be payable on completion of 5 years.</t>
  </si>
  <si>
    <t>***** including 0.80 %  social security premium (SSP) and will be payable on completion of 5 years.</t>
  </si>
  <si>
    <t>Union Bank Ltd.</t>
  </si>
  <si>
    <t>IN BANGLADESH (EXCEPT ISLAMIC BANKS), December 2013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</si>
  <si>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</si>
  <si>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Private                                                                                                                                 Banks</t>
  </si>
  <si>
    <t>Foreign                                                                                                                              Banks</t>
  </si>
  <si>
    <t>SBACBL</t>
  </si>
  <si>
    <t>FBL</t>
  </si>
  <si>
    <t xml:space="preserve"> Trust Bank</t>
  </si>
  <si>
    <t>Meghna Bank</t>
  </si>
  <si>
    <t>Midland Bank</t>
  </si>
  <si>
    <t>NRB Bank</t>
  </si>
  <si>
    <t>NRB Commercial Bank</t>
  </si>
  <si>
    <t>5.75-8.00</t>
  </si>
  <si>
    <t>7.75-11.00</t>
  </si>
  <si>
    <t>6.25-9.25</t>
  </si>
  <si>
    <t>7.15-7.60</t>
  </si>
  <si>
    <t>6.50-9.50</t>
  </si>
  <si>
    <t>7.60-7.70</t>
  </si>
  <si>
    <t>7.00-11.00</t>
  </si>
  <si>
    <t>9.57-11.00</t>
  </si>
  <si>
    <t>11.80-12.25</t>
  </si>
  <si>
    <t>10.30-12.00</t>
  </si>
  <si>
    <t>20.75-23.75</t>
  </si>
  <si>
    <t>5.00-16.00</t>
  </si>
  <si>
    <t>13.00-20.00</t>
  </si>
  <si>
    <t>17.00-19.50</t>
  </si>
  <si>
    <t>12.50-20.00</t>
  </si>
  <si>
    <t>19.00-21.00</t>
  </si>
  <si>
    <t>4.00-15.00</t>
  </si>
  <si>
    <t>IN BANGLADESH (EXCEPT ISLAMIC BANKS), June 2014</t>
  </si>
  <si>
    <t>3.50-9.00</t>
  </si>
  <si>
    <t>0-8.00</t>
  </si>
  <si>
    <t>5.00-5.25</t>
  </si>
  <si>
    <t>2.75-6.00</t>
  </si>
  <si>
    <t>5.75-8.50</t>
  </si>
  <si>
    <t>6.50-11.00</t>
  </si>
  <si>
    <t>9.75-12.00</t>
  </si>
  <si>
    <t>7.00-11.25</t>
  </si>
  <si>
    <t>9.00-12.24</t>
  </si>
  <si>
    <t>7.25-10.00</t>
  </si>
  <si>
    <t>9.25-12.25</t>
  </si>
  <si>
    <t>12.50-18.00</t>
  </si>
  <si>
    <t>7.00-16.00</t>
  </si>
  <si>
    <t>12.50-17.50</t>
  </si>
  <si>
    <t>13.25-16.25</t>
  </si>
  <si>
    <t>18.50-20.50</t>
  </si>
  <si>
    <t>15.00-17.50</t>
  </si>
  <si>
    <t>8.00-18.00</t>
  </si>
  <si>
    <t>15.25-18.25</t>
  </si>
  <si>
    <t>IN BANGLADESH (EXCEPT ISLAMIC BANKS), December 2014</t>
  </si>
  <si>
    <t>MMBL</t>
  </si>
  <si>
    <t>NRBGBL</t>
  </si>
  <si>
    <t>5.25-7.00</t>
  </si>
  <si>
    <t>6.00-8.05</t>
  </si>
  <si>
    <t>0.00-7.00</t>
  </si>
  <si>
    <t>6.50-8.75</t>
  </si>
  <si>
    <t>3.70-4.00</t>
  </si>
  <si>
    <t>1.25-6.50</t>
  </si>
  <si>
    <t>5.75-9.25</t>
  </si>
  <si>
    <t>3.00-7.75</t>
  </si>
  <si>
    <t>1.25-6.75</t>
  </si>
  <si>
    <t>8.75-10.80</t>
  </si>
  <si>
    <t>6.75-8.50</t>
  </si>
  <si>
    <t>7.00-9.50</t>
  </si>
  <si>
    <t>7.25-8.75</t>
  </si>
  <si>
    <t>9.00-10.80</t>
  </si>
  <si>
    <t>5.00-10.25</t>
  </si>
  <si>
    <t>3.00-8.00</t>
  </si>
  <si>
    <t>8.50-10.03</t>
  </si>
  <si>
    <t>9.56-9.94</t>
  </si>
  <si>
    <t>5.25-9.25</t>
  </si>
  <si>
    <t>115.0-14.50</t>
  </si>
  <si>
    <t>10.75-13.75</t>
  </si>
  <si>
    <t>7.50-10.50</t>
  </si>
  <si>
    <t>10.50-18.00</t>
  </si>
  <si>
    <t>12.50-</t>
  </si>
  <si>
    <t>14.00-14.25</t>
  </si>
  <si>
    <t>13.00-18.50</t>
  </si>
  <si>
    <t>7.25-10.25</t>
  </si>
  <si>
    <t>9.50-18.00</t>
  </si>
  <si>
    <t>IN BANGLADESH (EXCEPT ISLAMIC BANKS), June 2015</t>
  </si>
  <si>
    <t>2.50-6.00</t>
  </si>
  <si>
    <t>1.70-5.50</t>
  </si>
  <si>
    <t>9.00-9.80</t>
  </si>
  <si>
    <t>1.80-2.00</t>
  </si>
  <si>
    <t>1.25-6.00</t>
  </si>
  <si>
    <t>8.00-10.80</t>
  </si>
  <si>
    <t>6.75-9.00</t>
  </si>
  <si>
    <t>7.50-10.00</t>
  </si>
  <si>
    <t>5.25-7.50</t>
  </si>
  <si>
    <t>7.25-11.00</t>
  </si>
  <si>
    <t>4.00-11.00</t>
  </si>
  <si>
    <t>14.25-15.00</t>
  </si>
  <si>
    <t>11.50-15.50</t>
  </si>
  <si>
    <t>14.25-14.75</t>
  </si>
  <si>
    <t>13..-16.00</t>
  </si>
  <si>
    <t>12.99-15.99</t>
  </si>
  <si>
    <t>11.95-12.00</t>
  </si>
  <si>
    <t>10.00-19.50</t>
  </si>
  <si>
    <t>6.50-15.00</t>
  </si>
  <si>
    <t>31/03/2014</t>
  </si>
  <si>
    <t>29/06/2014</t>
  </si>
  <si>
    <t>30/06/2014</t>
  </si>
  <si>
    <t>29/09/2014</t>
  </si>
  <si>
    <t>30/09/2014</t>
  </si>
  <si>
    <t>26/02/2015</t>
  </si>
  <si>
    <t>29/03/2015</t>
  </si>
  <si>
    <t>30/03/2015</t>
  </si>
  <si>
    <t>31/03/2015</t>
  </si>
  <si>
    <t xml:space="preserve">2-year (BD)Govt. Treasury Bond </t>
  </si>
  <si>
    <t>09.04.14</t>
  </si>
  <si>
    <t>09.04.19</t>
  </si>
  <si>
    <t>14.05.14</t>
  </si>
  <si>
    <t>14.05.19</t>
  </si>
  <si>
    <t>11.06.14</t>
  </si>
  <si>
    <t>11.06.19</t>
  </si>
  <si>
    <t>09.07.14</t>
  </si>
  <si>
    <t>09.07.19</t>
  </si>
  <si>
    <t>13.08.14</t>
  </si>
  <si>
    <t>13.08.19</t>
  </si>
  <si>
    <t>10.09.14</t>
  </si>
  <si>
    <t>10.09.19</t>
  </si>
  <si>
    <t>15.10.14</t>
  </si>
  <si>
    <t>15.10.19</t>
  </si>
  <si>
    <t>12.11.14</t>
  </si>
  <si>
    <t>12.11.19</t>
  </si>
  <si>
    <t>10.12.14</t>
  </si>
  <si>
    <t>10.12.19</t>
  </si>
  <si>
    <t>14.01.15</t>
  </si>
  <si>
    <t>14.01.20</t>
  </si>
  <si>
    <t>11.02.15</t>
  </si>
  <si>
    <t>11.02.20</t>
  </si>
  <si>
    <t>11.03.15</t>
  </si>
  <si>
    <t>11.03.20</t>
  </si>
  <si>
    <t>15.04.15</t>
  </si>
  <si>
    <t>15.04.20</t>
  </si>
  <si>
    <t>16.07.15</t>
  </si>
  <si>
    <t>16.07.20</t>
  </si>
  <si>
    <t>12.08.15</t>
  </si>
  <si>
    <t>12.08.20</t>
  </si>
  <si>
    <t>17.07.13</t>
  </si>
  <si>
    <t>17.07.23</t>
  </si>
  <si>
    <t>21.08.13</t>
  </si>
  <si>
    <t>21.08.23</t>
  </si>
  <si>
    <t>20.11.13</t>
  </si>
  <si>
    <t>20.11.23</t>
  </si>
  <si>
    <t>19.03.14</t>
  </si>
  <si>
    <t>19.03.24</t>
  </si>
  <si>
    <t>16.07.14</t>
  </si>
  <si>
    <t>16.07.24</t>
  </si>
  <si>
    <t>19.11.14</t>
  </si>
  <si>
    <t>19.11.24</t>
  </si>
  <si>
    <t>22.04.15</t>
  </si>
  <si>
    <t>22.04.25</t>
  </si>
  <si>
    <t>22.07.15</t>
  </si>
  <si>
    <t>22.07.25</t>
  </si>
  <si>
    <t xml:space="preserve">  24.07.13</t>
  </si>
  <si>
    <t xml:space="preserve">  24.07.28</t>
  </si>
  <si>
    <t xml:space="preserve">  29.08.13</t>
  </si>
  <si>
    <t xml:space="preserve"> 29.08.28</t>
  </si>
  <si>
    <t xml:space="preserve">  25.09.13</t>
  </si>
  <si>
    <t xml:space="preserve">  25.09.28</t>
  </si>
  <si>
    <t xml:space="preserve">  23.10.13</t>
  </si>
  <si>
    <t xml:space="preserve"> 23.10.28</t>
  </si>
  <si>
    <t xml:space="preserve">  27.11.13</t>
  </si>
  <si>
    <t xml:space="preserve"> 27.11.28</t>
  </si>
  <si>
    <t>26.12.13</t>
  </si>
  <si>
    <t>26.12.28</t>
  </si>
  <si>
    <t>29.01.14</t>
  </si>
  <si>
    <t>29.01.29</t>
  </si>
  <si>
    <t>26.02.14</t>
  </si>
  <si>
    <t>26.02.29</t>
  </si>
  <si>
    <t>27.03.14</t>
  </si>
  <si>
    <t>27.03.29</t>
  </si>
  <si>
    <t>23.04.14</t>
  </si>
  <si>
    <t>23.04.29</t>
  </si>
  <si>
    <t>28.05.14</t>
  </si>
  <si>
    <t>28.05.29</t>
  </si>
  <si>
    <t>25.06.14</t>
  </si>
  <si>
    <t>25.06.29</t>
  </si>
  <si>
    <t>23.07.14</t>
  </si>
  <si>
    <t>23.07.29</t>
  </si>
  <si>
    <t>27.08.14</t>
  </si>
  <si>
    <t>27.08.29</t>
  </si>
  <si>
    <t>24.09.14</t>
  </si>
  <si>
    <t>24.09.29</t>
  </si>
  <si>
    <t>29.10.14</t>
  </si>
  <si>
    <t>29.10.29</t>
  </si>
  <si>
    <t>26.11.14</t>
  </si>
  <si>
    <t>26.11.29</t>
  </si>
  <si>
    <t>29.07.15</t>
  </si>
  <si>
    <t xml:space="preserve"> 24.07.13</t>
  </si>
  <si>
    <t xml:space="preserve"> 24.07.33</t>
  </si>
  <si>
    <t xml:space="preserve"> 29.08.13</t>
  </si>
  <si>
    <t xml:space="preserve"> 29.08.33</t>
  </si>
  <si>
    <t xml:space="preserve"> 25.09.13</t>
  </si>
  <si>
    <t xml:space="preserve"> 25.09.33</t>
  </si>
  <si>
    <t xml:space="preserve"> 23.10.13</t>
  </si>
  <si>
    <t xml:space="preserve"> 23.10.33</t>
  </si>
  <si>
    <t xml:space="preserve"> 27.11.13</t>
  </si>
  <si>
    <t xml:space="preserve"> 27.11.33</t>
  </si>
  <si>
    <t>26.12.33</t>
  </si>
  <si>
    <t>29.01.34</t>
  </si>
  <si>
    <t>26.02.34</t>
  </si>
  <si>
    <t>27.03.34</t>
  </si>
  <si>
    <t>23.04.34</t>
  </si>
  <si>
    <t>28.05.34</t>
  </si>
  <si>
    <t>25.06.34</t>
  </si>
  <si>
    <t>23.07.34</t>
  </si>
  <si>
    <t>27.08.34</t>
  </si>
  <si>
    <t>24.09.34</t>
  </si>
  <si>
    <t>29.10.34</t>
  </si>
  <si>
    <t>26.11.34</t>
  </si>
  <si>
    <t>29.07.35</t>
  </si>
  <si>
    <t>2015-16</t>
  </si>
  <si>
    <t>i)  5 tk is considered as Govt. Currencies since June 2016 and  Demand &amp; Time Deposits under Columns 8 &amp; 9 exclude Restricted Deposits.</t>
  </si>
  <si>
    <t>2016-17</t>
  </si>
  <si>
    <t>Jul-Sep</t>
  </si>
  <si>
    <t>Oct-Dec</t>
  </si>
  <si>
    <t>Jan-Mar</t>
  </si>
  <si>
    <t>Apr-Jun</t>
  </si>
  <si>
    <t>2014-15*</t>
  </si>
  <si>
    <t>824862</t>
  </si>
  <si>
    <t>878410</t>
  </si>
  <si>
    <t>12.81</t>
  </si>
  <si>
    <t>6.55</t>
  </si>
  <si>
    <t>55631</t>
  </si>
  <si>
    <t xml:space="preserve">2016-17 </t>
  </si>
  <si>
    <t>31.1034768 gms.</t>
  </si>
  <si>
    <t>1(0F)</t>
  </si>
  <si>
    <t>1.8(0C) + 32</t>
  </si>
  <si>
    <t>Note : F &amp; C indicate Fahrenheit &amp; Celsius Scale Respectively</t>
  </si>
  <si>
    <t>Upto May, 2016 Foreign Exchange Policy Department &amp; From June, 2016 Statistics Department, Bangladesh Bank</t>
  </si>
  <si>
    <t>2)  Upto May, 2016 Foreign Exchange Policy Department &amp; From June, 2016 Statistics Department, Bangladesh Bank</t>
  </si>
  <si>
    <t xml:space="preserve">1)   Bureau of Manpower, Employment &amp; Training.  </t>
  </si>
  <si>
    <t>2017-18</t>
  </si>
  <si>
    <t>2015-16*</t>
  </si>
  <si>
    <t>2016-17*</t>
  </si>
  <si>
    <t>2017-18*</t>
  </si>
  <si>
    <t>106</t>
  </si>
  <si>
    <t>115</t>
  </si>
  <si>
    <t>123</t>
  </si>
  <si>
    <t>131</t>
  </si>
  <si>
    <t>142</t>
  </si>
  <si>
    <t>153</t>
  </si>
  <si>
    <t>164</t>
  </si>
  <si>
    <t>174</t>
  </si>
  <si>
    <t>184</t>
  </si>
  <si>
    <t>466.7.20</t>
  </si>
  <si>
    <t>IN BANGLADESH (EXCEPT ISLAMIC BANKS), December 2015</t>
  </si>
  <si>
    <t>TABLE-XIII (Contd.)</t>
  </si>
  <si>
    <t xml:space="preserve">                                                                  BANK WISE ANNOUNCED INTEREST RATE STRUCTURE </t>
  </si>
  <si>
    <t xml:space="preserve">                      BANK WISE ANNOUNCED INTEREST RATE STRUCTURE </t>
  </si>
  <si>
    <t>TABLE-XIII (Concld.)</t>
  </si>
  <si>
    <t>0.00-6.00</t>
  </si>
  <si>
    <t>0.00-4.00</t>
  </si>
  <si>
    <t>1.00-5.00</t>
  </si>
  <si>
    <t>2.00-3.00</t>
  </si>
  <si>
    <t>1.00-4.00</t>
  </si>
  <si>
    <t>14.00-20.00</t>
  </si>
  <si>
    <r>
      <t xml:space="preserve">Source  :  Banking Regulation and Policy Department, Bangladesh Bank.                            </t>
    </r>
    <r>
      <rPr>
        <sz val="8.5"/>
        <rFont val="Times New Roman"/>
        <family val="1"/>
      </rPr>
      <t xml:space="preserve">          </t>
    </r>
    <r>
      <rPr>
        <sz val="10"/>
        <rFont val="Arial"/>
        <family val="2"/>
      </rPr>
      <t xml:space="preserve">                                                                                            </t>
    </r>
  </si>
  <si>
    <t>IN BANGLADESH (EXCEPT ISLAMIC BANKS), January 2016</t>
  </si>
  <si>
    <t>3.55-6.50</t>
  </si>
  <si>
    <t>4.00-4.15</t>
  </si>
  <si>
    <t>1.25-5.15</t>
  </si>
  <si>
    <t>1.50-2.50</t>
  </si>
  <si>
    <t xml:space="preserve">    </t>
  </si>
  <si>
    <t>6.00-7.25</t>
  </si>
  <si>
    <t>5.75-6.00</t>
  </si>
  <si>
    <t>2.50-4.50</t>
  </si>
  <si>
    <t>0.45-0.50</t>
  </si>
  <si>
    <t>7.50-10.80</t>
  </si>
  <si>
    <t>2.75-3.25</t>
  </si>
  <si>
    <t>4.25-4.75</t>
  </si>
  <si>
    <t>5.35-6.00</t>
  </si>
  <si>
    <t>3.50-6.25</t>
  </si>
  <si>
    <t>4.25-5.00</t>
  </si>
  <si>
    <t>5.35-5.65</t>
  </si>
  <si>
    <t>5.50-7.78</t>
  </si>
  <si>
    <t>5.35-5.80</t>
  </si>
  <si>
    <t>6.30-9.30</t>
  </si>
  <si>
    <t>10.25-13.25</t>
  </si>
  <si>
    <t>7.75-10.75</t>
  </si>
  <si>
    <t>10.30-13.33</t>
  </si>
  <si>
    <t>12.5-15.50</t>
  </si>
  <si>
    <t>11.49-13.45</t>
  </si>
  <si>
    <t>5.00-14.50</t>
  </si>
  <si>
    <t>5.00-11.50</t>
  </si>
  <si>
    <t>10.00-18.50</t>
  </si>
  <si>
    <t>IN BANGLADESH (EXCEPT ISLAMIC BANKS), June 2016</t>
  </si>
  <si>
    <t>4.25-4.50</t>
  </si>
  <si>
    <t>2.00-3.50</t>
  </si>
  <si>
    <t>4.00-5.75</t>
  </si>
  <si>
    <t>3.55-5.50</t>
  </si>
  <si>
    <t>3.30-3.50</t>
  </si>
  <si>
    <t>3.25-4.00</t>
  </si>
  <si>
    <t>2.00-4.75</t>
  </si>
  <si>
    <t>0.75-5.00</t>
  </si>
  <si>
    <t>1.00-2.00</t>
  </si>
  <si>
    <t>1.00-6.50</t>
  </si>
  <si>
    <t>2.00-3.75</t>
  </si>
  <si>
    <t>0.55-0.70</t>
  </si>
  <si>
    <t>1.00-2.25</t>
  </si>
  <si>
    <t>7.00-10.80</t>
  </si>
  <si>
    <t>7.00-7.15</t>
  </si>
  <si>
    <t>5.75-7.00</t>
  </si>
  <si>
    <t>2.00-6.50</t>
  </si>
  <si>
    <t>1.00-3.50</t>
  </si>
  <si>
    <t>5.35-5.50</t>
  </si>
  <si>
    <t>7.00-7.05</t>
  </si>
  <si>
    <t>2.00-4.50</t>
  </si>
  <si>
    <t>8.00-8.10</t>
  </si>
  <si>
    <t>5.00-7.78</t>
  </si>
  <si>
    <t>12.75-15.75</t>
  </si>
  <si>
    <t>14.25-17.25</t>
  </si>
  <si>
    <t>8.25-14.50</t>
  </si>
  <si>
    <t>10.50-17.00</t>
  </si>
  <si>
    <t>11.95-14.95</t>
  </si>
  <si>
    <t>8.75-11.75</t>
  </si>
  <si>
    <t>9.99-12.99</t>
  </si>
  <si>
    <t>11.99-14.99</t>
  </si>
  <si>
    <t>5.00-13.00</t>
  </si>
  <si>
    <t>5.50-17.00</t>
  </si>
  <si>
    <t>14.75-17.75</t>
  </si>
  <si>
    <t>4.20-7.20</t>
  </si>
  <si>
    <t>4.50-16.00</t>
  </si>
  <si>
    <t>IN BANGLADESH (EXCEPT ISLAMIC BANKS), December 2016</t>
  </si>
  <si>
    <r>
      <t xml:space="preserve">IN BANGLADESH (EXCEPT ISLAMIC BANKS), </t>
    </r>
    <r>
      <rPr>
        <b/>
        <sz val="9"/>
        <rFont val="Times New Roman"/>
        <family val="1"/>
      </rPr>
      <t>December 2016</t>
    </r>
  </si>
  <si>
    <t>3.50-4.00</t>
  </si>
  <si>
    <t>3.55-6.00</t>
  </si>
  <si>
    <t>4.50-5.75</t>
  </si>
  <si>
    <t>3.25-3.50</t>
  </si>
  <si>
    <t>1.00-1.75</t>
  </si>
  <si>
    <t>4.75-5.50</t>
  </si>
  <si>
    <t>2.25-2.75</t>
  </si>
  <si>
    <t>3.50-3.75</t>
  </si>
  <si>
    <t>1.00-2.75</t>
  </si>
  <si>
    <t>2.50-3.25</t>
  </si>
  <si>
    <t>4.75-6.50</t>
  </si>
  <si>
    <t>2.00-5.90</t>
  </si>
  <si>
    <t>6.50-7.78</t>
  </si>
  <si>
    <t>5.35-7.00</t>
  </si>
  <si>
    <t>2.00-6.30</t>
  </si>
  <si>
    <t>15.00-18.50</t>
  </si>
  <si>
    <t>7.00-11.95</t>
  </si>
  <si>
    <t>7.00-15.00</t>
  </si>
  <si>
    <t>5.50-16.00</t>
  </si>
  <si>
    <t>3.80-6.80</t>
  </si>
  <si>
    <t>2.88-5.88</t>
  </si>
  <si>
    <t>4.00-16.00</t>
  </si>
  <si>
    <t>IN BANGLADESH (EXCEPT ISLAMIC BANKS), June 2017</t>
  </si>
  <si>
    <r>
      <t xml:space="preserve">IN BANGLADESH (EXCEPT ISLAMIC BANKS), </t>
    </r>
    <r>
      <rPr>
        <b/>
        <sz val="9"/>
        <rFont val="Times New Roman"/>
        <family val="1"/>
      </rPr>
      <t>June 2017</t>
    </r>
  </si>
  <si>
    <t>Shimanto Bnak</t>
  </si>
  <si>
    <t>2.00-3.25</t>
  </si>
  <si>
    <t>1.00-4.50</t>
  </si>
  <si>
    <t>3.00-3.25</t>
  </si>
  <si>
    <t>3.15-6.00</t>
  </si>
  <si>
    <t>0.75-3.50</t>
  </si>
  <si>
    <t>100.00 crore &amp; above</t>
  </si>
  <si>
    <t>6.15-6.25</t>
  </si>
  <si>
    <t>3.00-3.20</t>
  </si>
  <si>
    <t>5.00-6.75</t>
  </si>
  <si>
    <t>6.75-7.10</t>
  </si>
  <si>
    <t>4.75-6.00</t>
  </si>
  <si>
    <t>1.75-3.00</t>
  </si>
  <si>
    <t>3.25-3.35</t>
  </si>
  <si>
    <t>2.00-4.00</t>
  </si>
  <si>
    <t>1.50-3.75</t>
  </si>
  <si>
    <t>3.40-3.50</t>
  </si>
  <si>
    <t>4.40-4.50</t>
  </si>
  <si>
    <t>1.50-4.50</t>
  </si>
  <si>
    <t>3.80-4.00</t>
  </si>
  <si>
    <t>4.40-4.60</t>
  </si>
  <si>
    <t>5.00-6.07</t>
  </si>
  <si>
    <t>4.30-4.50</t>
  </si>
  <si>
    <t>4.40-7.00</t>
  </si>
  <si>
    <t>2.00-5.60</t>
  </si>
  <si>
    <t>5.90-8.90</t>
  </si>
  <si>
    <t>8.25-11.25</t>
  </si>
  <si>
    <t>5.00-8.25</t>
  </si>
  <si>
    <t>9.75-12.75</t>
  </si>
  <si>
    <t>5.00-10.50</t>
  </si>
  <si>
    <t>9.00-11.95</t>
  </si>
  <si>
    <t>13.01-16.01</t>
  </si>
  <si>
    <t>7.00-14.50</t>
  </si>
  <si>
    <t xml:space="preserve">Source  :  Banking Regulation &amp; Policy Department, Bangladesh Bank                                                                                                                                  </t>
  </si>
  <si>
    <r>
      <t xml:space="preserve">Source  :  Banking Regulation &amp; Policy Department, Bangladesh Bank                            </t>
    </r>
    <r>
      <rPr>
        <sz val="8.5"/>
        <rFont val="Times New Roman"/>
        <family val="1"/>
      </rPr>
      <t xml:space="preserve">          </t>
    </r>
    <r>
      <rPr>
        <sz val="10"/>
        <rFont val="Arial"/>
        <family val="2"/>
      </rPr>
      <t xml:space="preserve">                                                                                            </t>
    </r>
  </si>
  <si>
    <r>
      <t xml:space="preserve">Source  :  Banking Regulation &amp; Policy Department, Bangladesh Bank                           </t>
    </r>
    <r>
      <rPr>
        <sz val="8.5"/>
        <rFont val="Times New Roman"/>
        <family val="1"/>
      </rPr>
      <t xml:space="preserve">          </t>
    </r>
    <r>
      <rPr>
        <sz val="10"/>
        <rFont val="Arial"/>
        <family val="2"/>
      </rPr>
      <t xml:space="preserve">                                                                                            </t>
    </r>
  </si>
  <si>
    <t>IN BANGLADESH (EXCEPT ISLAMIC BANKS), December 2017</t>
  </si>
  <si>
    <r>
      <t>IN BANGLADESH (EXCEPT ISLAMIC BANKS), December</t>
    </r>
    <r>
      <rPr>
        <b/>
        <sz val="9"/>
        <rFont val="Times New Roman"/>
        <family val="1"/>
      </rPr>
      <t xml:space="preserve"> 2017</t>
    </r>
  </si>
  <si>
    <t>BKB</t>
  </si>
  <si>
    <t>The City</t>
  </si>
  <si>
    <t xml:space="preserve">Dhaka Bank </t>
  </si>
  <si>
    <t>South East</t>
  </si>
  <si>
    <t>Prime Bank</t>
  </si>
  <si>
    <t>DBBL</t>
  </si>
  <si>
    <t>Brac</t>
  </si>
  <si>
    <t>MTBL</t>
  </si>
  <si>
    <t>Habib Bank</t>
  </si>
  <si>
    <t>2.50-3.00</t>
  </si>
  <si>
    <t>2.75-2.76</t>
  </si>
  <si>
    <t>0.75-3.75</t>
  </si>
  <si>
    <t>6.75-8.00</t>
  </si>
  <si>
    <t>3.50-7.00</t>
  </si>
  <si>
    <t>2.40-3.00</t>
  </si>
  <si>
    <t>2.25-6.50</t>
  </si>
  <si>
    <t>2.30-3.00</t>
  </si>
  <si>
    <t>3.50-8.00</t>
  </si>
  <si>
    <t>7.30-8.00</t>
  </si>
  <si>
    <t>1.50-5.50</t>
  </si>
  <si>
    <t>3.50-6.07</t>
  </si>
  <si>
    <t>10.49-11.50</t>
  </si>
  <si>
    <t>9.50-14.00</t>
  </si>
  <si>
    <t>10.25-14.00</t>
  </si>
  <si>
    <t>6.00-15.00</t>
  </si>
  <si>
    <t>7.00-17.00</t>
  </si>
  <si>
    <t>5.40-16.00</t>
  </si>
  <si>
    <r>
      <t xml:space="preserve">Source  :  Banking Regulation &amp; Policy Department, Bangladesh Bank                            </t>
    </r>
    <r>
      <rPr>
        <sz val="8.5"/>
        <rFont val="Arial"/>
        <family val="1"/>
      </rPr>
      <t xml:space="preserve">          </t>
    </r>
    <r>
      <rPr>
        <sz val="10"/>
        <rFont val="Arial"/>
        <family val="2"/>
      </rPr>
      <t xml:space="preserve">                                                                                            </t>
    </r>
  </si>
  <si>
    <r>
      <t xml:space="preserve">Source  :  Banking Regulation &amp; Policy Department, Bangladesh Bank                           </t>
    </r>
    <r>
      <rPr>
        <sz val="8.5"/>
        <rFont val="Arial"/>
        <family val="1"/>
      </rPr>
      <t xml:space="preserve">          </t>
    </r>
    <r>
      <rPr>
        <sz val="10"/>
        <rFont val="Arial"/>
        <family val="2"/>
      </rPr>
      <t xml:space="preserve">                                                                                            </t>
    </r>
  </si>
  <si>
    <t>I</t>
  </si>
  <si>
    <t>07.06.17</t>
  </si>
  <si>
    <t>07.06.19</t>
  </si>
  <si>
    <t>II</t>
  </si>
  <si>
    <t>05.07.17</t>
  </si>
  <si>
    <t>05.07.19</t>
  </si>
  <si>
    <t>III</t>
  </si>
  <si>
    <t>06.09.17</t>
  </si>
  <si>
    <t>06.09.19</t>
  </si>
  <si>
    <t>06.12.17</t>
  </si>
  <si>
    <t>06.12.19</t>
  </si>
  <si>
    <t>03.01.18</t>
  </si>
  <si>
    <t>03.01.20</t>
  </si>
  <si>
    <t>04.03.18</t>
  </si>
  <si>
    <t>04.03.20</t>
  </si>
  <si>
    <t>07.03.18</t>
  </si>
  <si>
    <t>07.03.20</t>
  </si>
  <si>
    <t>04.04.18</t>
  </si>
  <si>
    <t>04.04.20</t>
  </si>
  <si>
    <t>08.05.20</t>
  </si>
  <si>
    <t>06.06.18</t>
  </si>
  <si>
    <t>06.06.20</t>
  </si>
  <si>
    <t>XI</t>
  </si>
  <si>
    <t>04.07.18</t>
  </si>
  <si>
    <t>04.07.20</t>
  </si>
  <si>
    <t>08.08.18</t>
  </si>
  <si>
    <t>08.08.20</t>
  </si>
  <si>
    <t>05.09.18</t>
  </si>
  <si>
    <t>05.09.20</t>
  </si>
  <si>
    <t>XIV</t>
  </si>
  <si>
    <t>07.11.18</t>
  </si>
  <si>
    <t>07.11.20</t>
  </si>
  <si>
    <t>05.12.18</t>
  </si>
  <si>
    <t>05.12.20</t>
  </si>
  <si>
    <t>02.01.19</t>
  </si>
  <si>
    <t>02.01.21</t>
  </si>
  <si>
    <t>06.02.19</t>
  </si>
  <si>
    <t>06.02.21</t>
  </si>
  <si>
    <t>06.03.19</t>
  </si>
  <si>
    <t>06.03.21</t>
  </si>
  <si>
    <t>09.09.15</t>
  </si>
  <si>
    <t>09.09.20</t>
  </si>
  <si>
    <t>14.10.15</t>
  </si>
  <si>
    <t>14.10.20</t>
  </si>
  <si>
    <t>11.11.15</t>
  </si>
  <si>
    <t>11.11.20</t>
  </si>
  <si>
    <t>09.12.15</t>
  </si>
  <si>
    <t>09.12.20</t>
  </si>
  <si>
    <t>13.01.16</t>
  </si>
  <si>
    <t>13.01.21</t>
  </si>
  <si>
    <t>10.02.16</t>
  </si>
  <si>
    <t>10.02.21</t>
  </si>
  <si>
    <t>09.03.16</t>
  </si>
  <si>
    <t>09.03.21</t>
  </si>
  <si>
    <t>13.04.16</t>
  </si>
  <si>
    <t>13.04.21</t>
  </si>
  <si>
    <t>11.05.16</t>
  </si>
  <si>
    <t>11.05.21</t>
  </si>
  <si>
    <t>15.06.16</t>
  </si>
  <si>
    <t>15.06.21</t>
  </si>
  <si>
    <t>XXVl</t>
  </si>
  <si>
    <t>13.07.16</t>
  </si>
  <si>
    <t>XXVII</t>
  </si>
  <si>
    <t>10.08.16</t>
  </si>
  <si>
    <t>XXVIII</t>
  </si>
  <si>
    <t>13.10.16</t>
  </si>
  <si>
    <t>13.10.21</t>
  </si>
  <si>
    <t>XXIX</t>
  </si>
  <si>
    <t>09.11.16</t>
  </si>
  <si>
    <t>09.11.21</t>
  </si>
  <si>
    <t>XXX</t>
  </si>
  <si>
    <t>14.12.16</t>
  </si>
  <si>
    <t>14.12.21</t>
  </si>
  <si>
    <t>XXXI</t>
  </si>
  <si>
    <t>11.01.17</t>
  </si>
  <si>
    <t>11.01.22</t>
  </si>
  <si>
    <t>XXXII</t>
  </si>
  <si>
    <t>15.02.17</t>
  </si>
  <si>
    <t>05.02.22</t>
  </si>
  <si>
    <t>XXXIII</t>
  </si>
  <si>
    <t>14.06.17</t>
  </si>
  <si>
    <t>14.06.22</t>
  </si>
  <si>
    <t>XXXIV</t>
  </si>
  <si>
    <t>12.07.17</t>
  </si>
  <si>
    <t>12.07.22</t>
  </si>
  <si>
    <t>XXXV</t>
  </si>
  <si>
    <t>13.09.17</t>
  </si>
  <si>
    <t>13.09.22</t>
  </si>
  <si>
    <t>XXXVI</t>
  </si>
  <si>
    <t>11.10.17</t>
  </si>
  <si>
    <t>XXXVII</t>
  </si>
  <si>
    <t>13.12.17</t>
  </si>
  <si>
    <t>13.12.22</t>
  </si>
  <si>
    <t>XXXVIII</t>
  </si>
  <si>
    <t>10.01.18</t>
  </si>
  <si>
    <t>10.01.23</t>
  </si>
  <si>
    <t>XXXIX</t>
  </si>
  <si>
    <t>14.03.18</t>
  </si>
  <si>
    <t>14.03.23</t>
  </si>
  <si>
    <t>XL</t>
  </si>
  <si>
    <t>11.04.18</t>
  </si>
  <si>
    <t>11.04.23</t>
  </si>
  <si>
    <t>XLI</t>
  </si>
  <si>
    <t>12.06.18</t>
  </si>
  <si>
    <t>XLII</t>
  </si>
  <si>
    <t>11.07.18</t>
  </si>
  <si>
    <t>11.07.23</t>
  </si>
  <si>
    <t>XLIII</t>
  </si>
  <si>
    <t>16.08.18</t>
  </si>
  <si>
    <t>16.08.23</t>
  </si>
  <si>
    <t>XLIV</t>
  </si>
  <si>
    <t>12.09.18</t>
  </si>
  <si>
    <t>12.09.23</t>
  </si>
  <si>
    <t>XLV</t>
  </si>
  <si>
    <t>14.11.18</t>
  </si>
  <si>
    <t>14.11.23</t>
  </si>
  <si>
    <t>XLVI</t>
  </si>
  <si>
    <t>12.12.18</t>
  </si>
  <si>
    <t>12.12.23</t>
  </si>
  <si>
    <t>XLVII</t>
  </si>
  <si>
    <t>09.01.19</t>
  </si>
  <si>
    <t>09.01.24</t>
  </si>
  <si>
    <t>XLVIII</t>
  </si>
  <si>
    <t>13.02.19</t>
  </si>
  <si>
    <t>13.02.24</t>
  </si>
  <si>
    <t>XLIX</t>
  </si>
  <si>
    <t>13.03.19</t>
  </si>
  <si>
    <t>13.03.24</t>
  </si>
  <si>
    <t>L</t>
  </si>
  <si>
    <t>LI</t>
  </si>
  <si>
    <t>LII</t>
  </si>
  <si>
    <t>LIII</t>
  </si>
  <si>
    <t>LIV</t>
  </si>
  <si>
    <t>LV</t>
  </si>
  <si>
    <t>LVI</t>
  </si>
  <si>
    <t>23.10.20</t>
  </si>
  <si>
    <t>LVII</t>
  </si>
  <si>
    <t>LVIII</t>
  </si>
  <si>
    <t>08.09.10</t>
  </si>
  <si>
    <t>06.10.20</t>
  </si>
  <si>
    <t>XXVI</t>
  </si>
  <si>
    <t>14.09.11</t>
  </si>
  <si>
    <t>14.09.21</t>
  </si>
  <si>
    <t>12.10.11</t>
  </si>
  <si>
    <t>12.10.21</t>
  </si>
  <si>
    <t>10.11.11</t>
  </si>
  <si>
    <t>10.11.21</t>
  </si>
  <si>
    <t>14.12.11</t>
  </si>
  <si>
    <t>11.01.12</t>
  </si>
  <si>
    <t>15.02.12</t>
  </si>
  <si>
    <t>15.02.22</t>
  </si>
  <si>
    <t>14.03.12</t>
  </si>
  <si>
    <t>14.03.22</t>
  </si>
  <si>
    <t>11.04.12</t>
  </si>
  <si>
    <t>11.04.22</t>
  </si>
  <si>
    <t>16.05.12</t>
  </si>
  <si>
    <t>16.05.22</t>
  </si>
  <si>
    <t>13.06.12</t>
  </si>
  <si>
    <t>13.06.22</t>
  </si>
  <si>
    <t>11.07.12</t>
  </si>
  <si>
    <t>22.08.22</t>
  </si>
  <si>
    <t>12.09.12</t>
  </si>
  <si>
    <t>10.10.12</t>
  </si>
  <si>
    <t>10.10.22</t>
  </si>
  <si>
    <t>12.12.12</t>
  </si>
  <si>
    <t>09.01.13</t>
  </si>
  <si>
    <t>13.02.13</t>
  </si>
  <si>
    <t>LIX</t>
  </si>
  <si>
    <t>LX</t>
  </si>
  <si>
    <t>LXI</t>
  </si>
  <si>
    <t>16.09.15</t>
  </si>
  <si>
    <t>16.09.25</t>
  </si>
  <si>
    <t>LXII</t>
  </si>
  <si>
    <t>18.11.15</t>
  </si>
  <si>
    <t>18.11.25</t>
  </si>
  <si>
    <t>LXIII</t>
  </si>
  <si>
    <t>17.12.15</t>
  </si>
  <si>
    <t>17.12.25</t>
  </si>
  <si>
    <t>LXIV</t>
  </si>
  <si>
    <t>20.01.16</t>
  </si>
  <si>
    <t>20.01.26</t>
  </si>
  <si>
    <t>LXV</t>
  </si>
  <si>
    <t>17.02.26</t>
  </si>
  <si>
    <t>LXVI</t>
  </si>
  <si>
    <t>16.03.26</t>
  </si>
  <si>
    <t>LXVII</t>
  </si>
  <si>
    <t>20.04.26</t>
  </si>
  <si>
    <t>LXVIII</t>
  </si>
  <si>
    <t>18.05.16</t>
  </si>
  <si>
    <t>18.05.26</t>
  </si>
  <si>
    <t>LXIX</t>
  </si>
  <si>
    <t>22.06.16</t>
  </si>
  <si>
    <t>22.06.26</t>
  </si>
  <si>
    <t>LXX</t>
  </si>
  <si>
    <t>20.07.16</t>
  </si>
  <si>
    <t>20.07.26</t>
  </si>
  <si>
    <t>LXXI</t>
  </si>
  <si>
    <t>17.08.16</t>
  </si>
  <si>
    <t>17.08.26</t>
  </si>
  <si>
    <t>LXXII</t>
  </si>
  <si>
    <t>29.09.16</t>
  </si>
  <si>
    <t>21.09.26</t>
  </si>
  <si>
    <t>LXXIII</t>
  </si>
  <si>
    <t>19.10.16</t>
  </si>
  <si>
    <t>19.10.26</t>
  </si>
  <si>
    <t>LXXIV</t>
  </si>
  <si>
    <t>16.11.16</t>
  </si>
  <si>
    <t>16.11.26</t>
  </si>
  <si>
    <t>LXXV</t>
  </si>
  <si>
    <t>21.12.16</t>
  </si>
  <si>
    <t>21.12.26</t>
  </si>
  <si>
    <t>LXXVI</t>
  </si>
  <si>
    <t>18.01.17</t>
  </si>
  <si>
    <t>18.01.27</t>
  </si>
  <si>
    <t>LXXVII</t>
  </si>
  <si>
    <t>22.02.17</t>
  </si>
  <si>
    <t>22.02.27</t>
  </si>
  <si>
    <t>LXXVIII</t>
  </si>
  <si>
    <t>21.06.17</t>
  </si>
  <si>
    <t>21.06.27</t>
  </si>
  <si>
    <t>LXXIX</t>
  </si>
  <si>
    <t>19.07.17</t>
  </si>
  <si>
    <t>19.07.27</t>
  </si>
  <si>
    <t>LXXX</t>
  </si>
  <si>
    <t>20.09.17</t>
  </si>
  <si>
    <t>20.09.27</t>
  </si>
  <si>
    <t>LXXXI</t>
  </si>
  <si>
    <t>18.10.17</t>
  </si>
  <si>
    <t>18.10.27</t>
  </si>
  <si>
    <t>LXXXII</t>
  </si>
  <si>
    <t>20.12.17</t>
  </si>
  <si>
    <t>20.12.27</t>
  </si>
  <si>
    <t>LXXXIII</t>
  </si>
  <si>
    <t>17.01.18</t>
  </si>
  <si>
    <t>17.01.28</t>
  </si>
  <si>
    <t>LXXXIV</t>
  </si>
  <si>
    <t>21.03.18</t>
  </si>
  <si>
    <t>21.03.28</t>
  </si>
  <si>
    <t>LXXXV</t>
  </si>
  <si>
    <t>18.04.18</t>
  </si>
  <si>
    <t>18.04.28</t>
  </si>
  <si>
    <t>LXXXVI</t>
  </si>
  <si>
    <t>23.05.18</t>
  </si>
  <si>
    <t>23.05.28</t>
  </si>
  <si>
    <t>LXXXVII</t>
  </si>
  <si>
    <t>20.06.18</t>
  </si>
  <si>
    <t>20.06.28</t>
  </si>
  <si>
    <t>LXXXVIII</t>
  </si>
  <si>
    <t>18.07.18</t>
  </si>
  <si>
    <t>18.07.28</t>
  </si>
  <si>
    <t>LXXXIX</t>
  </si>
  <si>
    <t>19.09.18</t>
  </si>
  <si>
    <t>19.09.28</t>
  </si>
  <si>
    <t>XC</t>
  </si>
  <si>
    <t>22.11.18</t>
  </si>
  <si>
    <t>22.11.28</t>
  </si>
  <si>
    <t>XCI</t>
  </si>
  <si>
    <t>19.12.18</t>
  </si>
  <si>
    <t>19.12.28</t>
  </si>
  <si>
    <t>XCII</t>
  </si>
  <si>
    <t>16.01.19</t>
  </si>
  <si>
    <t>16.01.29</t>
  </si>
  <si>
    <t>XCIII</t>
  </si>
  <si>
    <t>XCIV</t>
  </si>
  <si>
    <t>XCV</t>
  </si>
  <si>
    <t>XCVI</t>
  </si>
  <si>
    <t>23.10.23</t>
  </si>
  <si>
    <t>XCVII</t>
  </si>
  <si>
    <t>XCVIII</t>
  </si>
  <si>
    <t>XCIX</t>
  </si>
  <si>
    <t>C</t>
  </si>
  <si>
    <t>CI</t>
  </si>
  <si>
    <t>23.10.24</t>
  </si>
  <si>
    <t>CII</t>
  </si>
  <si>
    <t>CIII</t>
  </si>
  <si>
    <t>CIV</t>
  </si>
  <si>
    <t>11.05.11</t>
  </si>
  <si>
    <t>11.05.26</t>
  </si>
  <si>
    <t>15.06.11</t>
  </si>
  <si>
    <t>15.06.26</t>
  </si>
  <si>
    <t>17.08.11</t>
  </si>
  <si>
    <t>21.09.11</t>
  </si>
  <si>
    <t>19.10.11</t>
  </si>
  <si>
    <t>16.11.11</t>
  </si>
  <si>
    <t>21.12.11</t>
  </si>
  <si>
    <t>18.01.12</t>
  </si>
  <si>
    <t>21.03.12</t>
  </si>
  <si>
    <t>21.03.27</t>
  </si>
  <si>
    <t>18.04.27</t>
  </si>
  <si>
    <t>23.05.12</t>
  </si>
  <si>
    <t>23.05.27</t>
  </si>
  <si>
    <t>20.06.12</t>
  </si>
  <si>
    <t>20.06.27</t>
  </si>
  <si>
    <t>18.07.27</t>
  </si>
  <si>
    <t>19.09.27</t>
  </si>
  <si>
    <t>17.10.27</t>
  </si>
  <si>
    <t>21.11.27</t>
  </si>
  <si>
    <t>19.12.27</t>
  </si>
  <si>
    <t>16.01.13</t>
  </si>
  <si>
    <t>16.01.28</t>
  </si>
  <si>
    <t>20.02.28</t>
  </si>
  <si>
    <t>26.08.15</t>
  </si>
  <si>
    <t>26.08.30</t>
  </si>
  <si>
    <t>23.09.15</t>
  </si>
  <si>
    <t>23.09.30</t>
  </si>
  <si>
    <t>28.10.15</t>
  </si>
  <si>
    <t>28.10.30</t>
  </si>
  <si>
    <t>LXXXVIl</t>
  </si>
  <si>
    <t>25.11.15</t>
  </si>
  <si>
    <t>25.11.30</t>
  </si>
  <si>
    <t>LXXXVIIl</t>
  </si>
  <si>
    <t>27.01.16</t>
  </si>
  <si>
    <t>27.01.31</t>
  </si>
  <si>
    <t>24.02.16</t>
  </si>
  <si>
    <t>24.02.31</t>
  </si>
  <si>
    <t>23.03.16</t>
  </si>
  <si>
    <t>27.04.16</t>
  </si>
  <si>
    <t>25.05.16</t>
  </si>
  <si>
    <t>25.05.31</t>
  </si>
  <si>
    <t>29.06.16</t>
  </si>
  <si>
    <t>29.06.31</t>
  </si>
  <si>
    <t>27.07.16</t>
  </si>
  <si>
    <t>27.07.31</t>
  </si>
  <si>
    <t>24.08.16</t>
  </si>
  <si>
    <t>24.08.31</t>
  </si>
  <si>
    <t>28.09.16</t>
  </si>
  <si>
    <t>28.09.31</t>
  </si>
  <si>
    <t>26.10.16</t>
  </si>
  <si>
    <t>26.10.31</t>
  </si>
  <si>
    <t>23.11.16</t>
  </si>
  <si>
    <t>23.11.31</t>
  </si>
  <si>
    <t>28.12.16</t>
  </si>
  <si>
    <t>28.12.31</t>
  </si>
  <si>
    <t>25.01.17</t>
  </si>
  <si>
    <t>25.01.32</t>
  </si>
  <si>
    <t>01.03.17</t>
  </si>
  <si>
    <t>01.03.32</t>
  </si>
  <si>
    <t>22.06.17</t>
  </si>
  <si>
    <t>22.06.32</t>
  </si>
  <si>
    <t>26.09.17</t>
  </si>
  <si>
    <t>26.09.32</t>
  </si>
  <si>
    <t>27.12.17</t>
  </si>
  <si>
    <t>27.12.32</t>
  </si>
  <si>
    <t>CV</t>
  </si>
  <si>
    <t>24.01.18</t>
  </si>
  <si>
    <t>24.01.33</t>
  </si>
  <si>
    <t>CVI</t>
  </si>
  <si>
    <t>28.03.18</t>
  </si>
  <si>
    <t>28.03.33</t>
  </si>
  <si>
    <t>CVII</t>
  </si>
  <si>
    <t>25.04.18</t>
  </si>
  <si>
    <t>25.04.33</t>
  </si>
  <si>
    <t>CVIII</t>
  </si>
  <si>
    <t>30.05.18</t>
  </si>
  <si>
    <t>30.05.33</t>
  </si>
  <si>
    <t>CIX</t>
  </si>
  <si>
    <t>27.06.18</t>
  </si>
  <si>
    <t>27.06.33</t>
  </si>
  <si>
    <t>CX</t>
  </si>
  <si>
    <t>25.07.18</t>
  </si>
  <si>
    <t>25.07.33</t>
  </si>
  <si>
    <t>CXI</t>
  </si>
  <si>
    <t>26.09.18</t>
  </si>
  <si>
    <t>26.09.33</t>
  </si>
  <si>
    <t>CXII</t>
  </si>
  <si>
    <t>28.11.18</t>
  </si>
  <si>
    <t>28.11.33</t>
  </si>
  <si>
    <t>CXIII</t>
  </si>
  <si>
    <t>26.12.18</t>
  </si>
  <si>
    <t>CXIV</t>
  </si>
  <si>
    <t>23.01.19</t>
  </si>
  <si>
    <t>23.01.34</t>
  </si>
  <si>
    <t>27.08.28</t>
  </si>
  <si>
    <t>29.12.30</t>
  </si>
  <si>
    <t>25.05.11</t>
  </si>
  <si>
    <t>29.06.11</t>
  </si>
  <si>
    <t>27.07.11</t>
  </si>
  <si>
    <t>24.08.11</t>
  </si>
  <si>
    <t xml:space="preserve"> 24.08.31</t>
  </si>
  <si>
    <t>28.09.11</t>
  </si>
  <si>
    <t xml:space="preserve"> 28.09.31</t>
  </si>
  <si>
    <t>26.10.11</t>
  </si>
  <si>
    <t>23.11.11</t>
  </si>
  <si>
    <t>28.12.11</t>
  </si>
  <si>
    <t xml:space="preserve"> 23.01.33</t>
  </si>
  <si>
    <t xml:space="preserve"> 27.02.33</t>
  </si>
  <si>
    <t xml:space="preserve"> 27.03.33</t>
  </si>
  <si>
    <t xml:space="preserve"> 24.04.33</t>
  </si>
  <si>
    <t>26.08.35</t>
  </si>
  <si>
    <t>23.09.35</t>
  </si>
  <si>
    <t>28.10.35</t>
  </si>
  <si>
    <t>25.11.35</t>
  </si>
  <si>
    <t>27.01.36</t>
  </si>
  <si>
    <t>24.02.36</t>
  </si>
  <si>
    <t>23.03.36</t>
  </si>
  <si>
    <t>27.04.36</t>
  </si>
  <si>
    <t>25.05.36</t>
  </si>
  <si>
    <t>29.06.36</t>
  </si>
  <si>
    <t>27.07.36</t>
  </si>
  <si>
    <t>28.09.36</t>
  </si>
  <si>
    <t>26.10.36</t>
  </si>
  <si>
    <t>23.11.36</t>
  </si>
  <si>
    <t>28.12.36</t>
  </si>
  <si>
    <t>25.01.37</t>
  </si>
  <si>
    <t>01.03.37</t>
  </si>
  <si>
    <t>22.06.37</t>
  </si>
  <si>
    <t>26.09.37</t>
  </si>
  <si>
    <t>27.12.37</t>
  </si>
  <si>
    <t>24.01.38</t>
  </si>
  <si>
    <t>28.03.38</t>
  </si>
  <si>
    <t>25.04.38</t>
  </si>
  <si>
    <t>30.05.38</t>
  </si>
  <si>
    <t>27.06.38</t>
  </si>
  <si>
    <t>25.07.38</t>
  </si>
  <si>
    <t>26.09.38</t>
  </si>
  <si>
    <t>28.11.38</t>
  </si>
  <si>
    <t>16.12.38</t>
  </si>
  <si>
    <t>CXV</t>
  </si>
  <si>
    <t>23.01.39</t>
  </si>
  <si>
    <r>
      <t xml:space="preserve">Email: </t>
    </r>
    <r>
      <rPr>
        <b/>
        <sz val="12"/>
        <rFont val="Times New Roman"/>
        <family val="1"/>
      </rPr>
      <t>nurul.islam130@bb.org.bd</t>
    </r>
  </si>
  <si>
    <t>A.K.M. Fazlul Haque Mia</t>
  </si>
  <si>
    <t>Executive Director (Statistics)</t>
  </si>
  <si>
    <t xml:space="preserve">       General Manager</t>
  </si>
  <si>
    <t xml:space="preserve">      Deputy General Manager   </t>
  </si>
  <si>
    <t>1      Mansura Parvin</t>
  </si>
  <si>
    <t xml:space="preserve">2     Md. Nurul Islam </t>
  </si>
  <si>
    <t>3    Md. Faruqul Islam</t>
  </si>
  <si>
    <t xml:space="preserve">        Joint Director</t>
  </si>
  <si>
    <t>2018-19</t>
  </si>
  <si>
    <t>2019-20</t>
  </si>
  <si>
    <t>2018-19*</t>
  </si>
  <si>
    <t xml:space="preserve">        Deputy Director</t>
  </si>
  <si>
    <t xml:space="preserve">With effect from 13.02.20  </t>
  </si>
  <si>
    <t>With effect from 16.03.20 </t>
  </si>
  <si>
    <t>With effect from 29.07.20  &amp; onwards</t>
  </si>
  <si>
    <t>6.00*</t>
  </si>
  <si>
    <t xml:space="preserve">With effect from 23.05.15  </t>
  </si>
  <si>
    <t>IN BANGLADESH (EXCEPT ISLAMIC BANKS), June 2018</t>
  </si>
  <si>
    <t>IN BANGLADESH (EXCEPT ISLAMIC BANKS),  June 2018</t>
  </si>
  <si>
    <t>2.50-7.50</t>
  </si>
  <si>
    <t>4.00-8.75</t>
  </si>
  <si>
    <t>0.00-2.50</t>
  </si>
  <si>
    <t>3.15-7.00</t>
  </si>
  <si>
    <t>0.75-8.00</t>
  </si>
  <si>
    <t>4.00-10.50</t>
  </si>
  <si>
    <t>3.50-8.50</t>
  </si>
  <si>
    <t>3.00-9.00</t>
  </si>
  <si>
    <t>2.00-8.25</t>
  </si>
  <si>
    <t>2.25-8.00</t>
  </si>
  <si>
    <t>4.25-10.50</t>
  </si>
  <si>
    <t>4.50-9.25</t>
  </si>
  <si>
    <t>2.25-8.50</t>
  </si>
  <si>
    <t>2.50-8.50</t>
  </si>
  <si>
    <t>6.75-8.75</t>
  </si>
  <si>
    <t>5.00-9.55</t>
  </si>
  <si>
    <t>7.50-10.25</t>
  </si>
  <si>
    <t>5.85-10.00</t>
  </si>
  <si>
    <t>3.00-8.75</t>
  </si>
  <si>
    <t>7.75-9.50</t>
  </si>
  <si>
    <t>3.50-8.75</t>
  </si>
  <si>
    <t>6.50-9.30</t>
  </si>
  <si>
    <t>8.00-10.41</t>
  </si>
  <si>
    <t>10.75-12.50</t>
  </si>
  <si>
    <t>5.75-8.75</t>
  </si>
  <si>
    <t>12.25-15.25</t>
  </si>
  <si>
    <t>12.75-14.75</t>
  </si>
  <si>
    <t>9.95-12.95</t>
  </si>
  <si>
    <t>11.00-19.00</t>
  </si>
  <si>
    <t>6.00-17.00</t>
  </si>
  <si>
    <t>8.00-19.00</t>
  </si>
  <si>
    <t>IN BANGLADESH (EXCEPT ISLAMIC BANKS), December 2018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</si>
  <si>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</si>
  <si>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</si>
  <si>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</si>
  <si>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</si>
  <si>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</si>
  <si>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</si>
  <si>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</si>
  <si>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</si>
  <si>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</si>
  <si>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</si>
  <si>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</si>
  <si>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</si>
  <si>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</si>
  <si>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</si>
  <si>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</si>
  <si>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</si>
  <si>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</si>
  <si>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NRB Global
Bank</t>
  </si>
  <si>
    <t>SBAC
Bank</t>
  </si>
  <si>
    <t>Farmer's
Bank</t>
  </si>
  <si>
    <t>Mercantile
Bank</t>
  </si>
  <si>
    <t>One
Bank</t>
  </si>
  <si>
    <t>Premier
Bank</t>
  </si>
  <si>
    <t>Trust
Bank</t>
  </si>
  <si>
    <t>BRAC
Bank</t>
  </si>
  <si>
    <t>Standard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</si>
  <si>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</si>
  <si>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</si>
  <si>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</si>
  <si>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</si>
  <si>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</si>
  <si>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</si>
  <si>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</si>
  <si>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</si>
  <si>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</si>
  <si>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</si>
  <si>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</si>
  <si>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</si>
  <si>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/>
  </si>
  <si>
    <t>3.50</t>
  </si>
  <si>
    <t>4.00</t>
  </si>
  <si>
    <t>1.50-4.00</t>
  </si>
  <si>
    <t>3.00</t>
  </si>
  <si>
    <t>2.75</t>
  </si>
  <si>
    <t>4.00-9.25</t>
  </si>
  <si>
    <t>5.00</t>
  </si>
  <si>
    <t>0.40</t>
  </si>
  <si>
    <t>0.75-9.00</t>
  </si>
  <si>
    <t>3.75</t>
  </si>
  <si>
    <t>2.25</t>
  </si>
  <si>
    <t>2.50</t>
  </si>
  <si>
    <t>2.00</t>
  </si>
  <si>
    <t>4.50</t>
  </si>
  <si>
    <t>1.00</t>
  </si>
  <si>
    <t>1.50</t>
  </si>
  <si>
    <t>4.25</t>
  </si>
  <si>
    <t>3.25</t>
  </si>
  <si>
    <t>0.75</t>
  </si>
  <si>
    <t>0.10</t>
  </si>
  <si>
    <t>5.25</t>
  </si>
  <si>
    <t>1.65</t>
  </si>
  <si>
    <t>5.50</t>
  </si>
  <si>
    <t>0.20</t>
  </si>
  <si>
    <t>0.90</t>
  </si>
  <si>
    <t>1.75</t>
  </si>
  <si>
    <t>6.00</t>
  </si>
  <si>
    <t>1.25</t>
  </si>
  <si>
    <t>0.30</t>
  </si>
  <si>
    <t>5.75</t>
  </si>
  <si>
    <t>1.90</t>
  </si>
  <si>
    <t>7.00</t>
  </si>
  <si>
    <t>6.00-9.75</t>
  </si>
  <si>
    <t>0.70-1.25</t>
  </si>
  <si>
    <t>0.50-9.00</t>
  </si>
  <si>
    <t>5.85</t>
  </si>
  <si>
    <t>8.50</t>
  </si>
  <si>
    <t>6.50</t>
  </si>
  <si>
    <t>7.50</t>
  </si>
  <si>
    <t>6.25-8.50</t>
  </si>
  <si>
    <t>1.75-2.00</t>
  </si>
  <si>
    <t>1.00-8.50</t>
  </si>
  <si>
    <t>9.00</t>
  </si>
  <si>
    <t>4.00-7.50</t>
  </si>
  <si>
    <t>8.00</t>
  </si>
  <si>
    <t>6.50-8.25</t>
  </si>
  <si>
    <t>9.50</t>
  </si>
  <si>
    <t>10.00</t>
  </si>
  <si>
    <t>4.75-7.75</t>
  </si>
  <si>
    <t>7.18</t>
  </si>
  <si>
    <t>11.25-14.00</t>
  </si>
  <si>
    <t>15.00</t>
  </si>
  <si>
    <t>9.00-10.75</t>
  </si>
  <si>
    <t>6.75-9.75</t>
  </si>
  <si>
    <t>17.00-20.50</t>
  </si>
  <si>
    <t>15.50</t>
  </si>
  <si>
    <t>11.50</t>
  </si>
  <si>
    <t>14.00</t>
  </si>
  <si>
    <t>10.75-11.75</t>
  </si>
  <si>
    <t>14.50</t>
  </si>
  <si>
    <t>6.75</t>
  </si>
  <si>
    <t>12.50</t>
  </si>
  <si>
    <t>13.50</t>
  </si>
  <si>
    <t>11.00</t>
  </si>
  <si>
    <t>9.95-10.95</t>
  </si>
  <si>
    <t>13.00</t>
  </si>
  <si>
    <t>12.00</t>
  </si>
  <si>
    <t>16.00</t>
  </si>
  <si>
    <t>11.50-19.00</t>
  </si>
  <si>
    <t>9.00-19.00</t>
  </si>
  <si>
    <t>7.99-10.50</t>
  </si>
  <si>
    <t>20.50</t>
  </si>
  <si>
    <t>9.50-17.00</t>
  </si>
  <si>
    <t>6.00-25.00</t>
  </si>
  <si>
    <t>12.00-22.00</t>
  </si>
  <si>
    <t>5.50-17.50</t>
  </si>
  <si>
    <t>8.25-12.00</t>
  </si>
  <si>
    <t>12.90</t>
  </si>
  <si>
    <t xml:space="preserve">Source  :  Banking Regulation &amp; Policy Department, Bangladesh Bank                                                                                                                                 </t>
  </si>
  <si>
    <t>IN BANGLADESH (EXCEPT ISLAMIC BANKS), June 2019</t>
  </si>
  <si>
    <t>Padma
Bank</t>
  </si>
  <si>
    <t>1.00-6.00</t>
  </si>
  <si>
    <t>0.50-5.00</t>
  </si>
  <si>
    <t>6.00-9.25</t>
  </si>
  <si>
    <t>3.40-4.75</t>
  </si>
  <si>
    <t>9.75</t>
  </si>
  <si>
    <t>2.25-9.00</t>
  </si>
  <si>
    <t>1.00-9.00</t>
  </si>
  <si>
    <t>7.00-9.75</t>
  </si>
  <si>
    <t>6.25</t>
  </si>
  <si>
    <t>8.75</t>
  </si>
  <si>
    <t>9.05</t>
  </si>
  <si>
    <t>8.75-9.99</t>
  </si>
  <si>
    <t>11.25</t>
  </si>
  <si>
    <t>6.95-9.95</t>
  </si>
  <si>
    <t>9.50-20.50</t>
  </si>
  <si>
    <t>10.50-19.00</t>
  </si>
  <si>
    <t>13.50-17.50</t>
  </si>
  <si>
    <t>IN BANGLADESH (EXCEPT ISLAMIC BANKS), December 2019</t>
  </si>
  <si>
    <t>3.55-8.00</t>
  </si>
  <si>
    <t>2.00-7.75</t>
  </si>
  <si>
    <t>0.35-5.00</t>
  </si>
  <si>
    <t>6.00-10.25</t>
  </si>
  <si>
    <t>6.50-9.75</t>
  </si>
  <si>
    <t>7.00-8.75</t>
  </si>
  <si>
    <t>7.25</t>
  </si>
  <si>
    <t>7.50-9.05</t>
  </si>
  <si>
    <t>12.00-20.50</t>
  </si>
  <si>
    <t>8.10-11.10</t>
  </si>
  <si>
    <t>9.95-11.00</t>
  </si>
  <si>
    <t>9.95-11.95</t>
  </si>
  <si>
    <t>9.95-16.50</t>
  </si>
  <si>
    <t>8.75-19.00</t>
  </si>
  <si>
    <t>9.00-5.00</t>
  </si>
  <si>
    <t>11.50-22.00</t>
  </si>
  <si>
    <t>8.25-14.00</t>
  </si>
  <si>
    <t>11.50-20.00</t>
  </si>
  <si>
    <t>10.50-21.50</t>
  </si>
  <si>
    <t>10.50</t>
  </si>
  <si>
    <t>IN BANGLADESH (EXCEPT ISLAMIC BANKS), June 2020</t>
  </si>
  <si>
    <t>1.50-5.75</t>
  </si>
  <si>
    <t>0.50-4.00</t>
  </si>
  <si>
    <t>3.30-6.00</t>
  </si>
  <si>
    <t>0.10-5.00</t>
  </si>
  <si>
    <t>0.50-6.00</t>
  </si>
  <si>
    <t>4.75</t>
  </si>
  <si>
    <t>6.25-8.00</t>
  </si>
  <si>
    <t>7.25-9.00</t>
  </si>
  <si>
    <t>9.00-22.00</t>
  </si>
  <si>
    <t xml:space="preserve">CENTRAL BANK </t>
  </si>
  <si>
    <t>SURVEY</t>
  </si>
  <si>
    <t>Claims on other Depository Corporations</t>
  </si>
  <si>
    <t>Claims on Central Govt.(net)</t>
  </si>
  <si>
    <t>Claims on Other Sectors</t>
  </si>
  <si>
    <t>Monetary Base</t>
  </si>
  <si>
    <t>Deposits excluded from Broad Money</t>
  </si>
  <si>
    <t>Securities  Other than Shares, excluded from Broad Money</t>
  </si>
  <si>
    <t>Loans</t>
  </si>
  <si>
    <t>Financial Derivatives</t>
  </si>
  <si>
    <t>Trade Credit &amp; advances</t>
  </si>
  <si>
    <t>Shares &amp; Other Equity</t>
  </si>
  <si>
    <t>Other items (net)</t>
  </si>
  <si>
    <t>Claims on Central Govt.</t>
  </si>
  <si>
    <t>Liabilities to Central Govt.</t>
  </si>
  <si>
    <t>Total             (3-4)</t>
  </si>
  <si>
    <t>Currency in circulation</t>
  </si>
  <si>
    <t>Liabilities to other Depository Corporatio-ns</t>
  </si>
  <si>
    <t>Deposits included in Broad Money</t>
  </si>
  <si>
    <t>Securities Other than Shares, included in broad money</t>
  </si>
  <si>
    <t>Total  (7+8+9+10)</t>
  </si>
  <si>
    <t>Statistics Department , Bangladesh Bank  </t>
  </si>
  <si>
    <t>Domestic Claims</t>
  </si>
  <si>
    <t>Broad Money Liabilities</t>
  </si>
  <si>
    <t>Deposits Excluded from Broad Money</t>
  </si>
  <si>
    <t>Securities Other than Shares, excluded from Broad Money</t>
  </si>
  <si>
    <t>Trade Credit &amp; Advances</t>
  </si>
  <si>
    <t>Other Items (net)</t>
  </si>
  <si>
    <t>Net Claims on Central Govt.</t>
  </si>
  <si>
    <t>Claims on Other Sector</t>
  </si>
  <si>
    <t>Total  (2+3)</t>
  </si>
  <si>
    <t>Currency Outside Depository Corporations</t>
  </si>
  <si>
    <t>Transfe-rable Deposits</t>
  </si>
  <si>
    <t>Other Deposits</t>
  </si>
  <si>
    <t>Securities Other than Shares, Included in Broad Money</t>
  </si>
  <si>
    <t>Total   (5+6+7+8)</t>
  </si>
  <si>
    <t>DEPOSITORY</t>
  </si>
  <si>
    <t>CORPORATIONS SURVEY</t>
  </si>
  <si>
    <t>Table-XXVI</t>
  </si>
  <si>
    <t>Table-XXVII</t>
  </si>
  <si>
    <t>Source     :</t>
  </si>
  <si>
    <t>Central Bank Survey</t>
  </si>
  <si>
    <t>Depository Corporations Survey</t>
  </si>
  <si>
    <t>1 US$=Tk. 84.71 for FY'20.</t>
  </si>
  <si>
    <r>
      <t>Foreign           Exchange       Reserves      (end period)</t>
    </r>
    <r>
      <rPr>
        <vertAlign val="superscript"/>
        <sz val="9"/>
        <rFont val="Times New Roman"/>
        <family val="1"/>
      </rPr>
      <t>R</t>
    </r>
  </si>
  <si>
    <t xml:space="preserve">5. IMF Reserve Position amount is included in Foreign Exchange Reserve from April ,2018 &amp; onward </t>
  </si>
  <si>
    <t>6.Foreign Exchange Reserves represents Total International Reserves of the country</t>
  </si>
  <si>
    <t>4    Kamrun Nahar Mukta</t>
  </si>
  <si>
    <t>2020-21</t>
  </si>
  <si>
    <r>
      <t>2020-21</t>
    </r>
    <r>
      <rPr>
        <vertAlign val="superscript"/>
        <sz val="8"/>
        <rFont val="Times New Roman"/>
        <family val="1"/>
      </rPr>
      <t>P</t>
    </r>
  </si>
  <si>
    <r>
      <rPr>
        <b/>
        <sz val="8"/>
        <color indexed="12"/>
        <rFont val="Times New Roman"/>
        <family val="1"/>
      </rPr>
      <t xml:space="preserve">Note: </t>
    </r>
    <r>
      <rPr>
        <sz val="8"/>
        <color indexed="12"/>
        <rFont val="Times New Roman"/>
        <family val="1"/>
      </rPr>
      <t xml:space="preserve"> Base :2005-06=100</t>
    </r>
  </si>
  <si>
    <t xml:space="preserve">2012-13 </t>
  </si>
  <si>
    <t xml:space="preserve">2013-14 </t>
  </si>
  <si>
    <t xml:space="preserve">2014-15 </t>
  </si>
  <si>
    <t>(Base: 2005-06</t>
  </si>
  <si>
    <r>
      <rPr>
        <b/>
        <sz val="8"/>
        <color indexed="12"/>
        <rFont val="Times New Roman"/>
        <family val="1"/>
      </rPr>
      <t xml:space="preserve">Note: </t>
    </r>
    <r>
      <rPr>
        <sz val="8"/>
        <color indexed="12"/>
        <rFont val="Times New Roman"/>
        <family val="1"/>
      </rPr>
      <t xml:space="preserve">  Base : 1995-96=100, </t>
    </r>
  </si>
  <si>
    <t xml:space="preserve">Islami Bank BD </t>
  </si>
  <si>
    <t xml:space="preserve">Al-Arafah  Islami Bank </t>
  </si>
  <si>
    <t>ICB Islamic Bank</t>
  </si>
  <si>
    <t>Shahjalal  Islami Bank</t>
  </si>
  <si>
    <t>Union Bank</t>
  </si>
  <si>
    <t>EXIM Bank</t>
  </si>
  <si>
    <t xml:space="preserve">First Security Islami Bank </t>
  </si>
  <si>
    <r>
      <t>2020-21</t>
    </r>
    <r>
      <rPr>
        <vertAlign val="superscript"/>
        <sz val="9"/>
        <color indexed="8"/>
        <rFont val="Times New Roman"/>
        <family val="1"/>
      </rPr>
      <t>P</t>
    </r>
  </si>
  <si>
    <t xml:space="preserve">   </t>
  </si>
  <si>
    <t xml:space="preserve">                                                              BANK WISE ANNOUNCED INTEREST RATE STRUCTURE </t>
  </si>
  <si>
    <t xml:space="preserve">                                         BANK WISE ANNOUNCED INTEREST RATE STRUCTURE </t>
  </si>
  <si>
    <t>IN BANGLADESH(EXCEPT ISLAMIC BANKS),June 2021</t>
  </si>
  <si>
    <t>IN BANGLADESH (EXCEPT ISLAMIC BANKS), June 2021</t>
  </si>
  <si>
    <t>PKB</t>
  </si>
  <si>
    <t>CBBL</t>
  </si>
  <si>
    <t>1.25-1.75</t>
  </si>
  <si>
    <t>1.25-2.00</t>
  </si>
  <si>
    <t>0.50-2.00</t>
  </si>
  <si>
    <t>0.50-3.50</t>
  </si>
  <si>
    <t>0.05-5.00</t>
  </si>
  <si>
    <t>0.75-2.00</t>
  </si>
  <si>
    <t>0.25-4.00</t>
  </si>
  <si>
    <t>1.50-2.75</t>
  </si>
  <si>
    <t>3.25-6.50</t>
  </si>
  <si>
    <t>4.25-5.25</t>
  </si>
  <si>
    <t>2.25-2.50</t>
  </si>
  <si>
    <t>2.00-2.50</t>
  </si>
  <si>
    <t>0.10-2.00</t>
  </si>
  <si>
    <t>1.00-1.50</t>
  </si>
  <si>
    <t>0.20-2.50</t>
  </si>
  <si>
    <t>4.50-5.25</t>
  </si>
  <si>
    <t>2.50-2.75</t>
  </si>
  <si>
    <t>4.00-4.75</t>
  </si>
  <si>
    <t>2.50-3.50</t>
  </si>
  <si>
    <t>0.15-3.00</t>
  </si>
  <si>
    <t>0.10-0.50</t>
  </si>
  <si>
    <t>1.25-1.50</t>
  </si>
  <si>
    <t>0.25-3.00</t>
  </si>
  <si>
    <t>2.75-3.00</t>
  </si>
  <si>
    <t>3.10-4.25</t>
  </si>
  <si>
    <t>0.30-3.50</t>
  </si>
  <si>
    <t>4.25-7.18</t>
  </si>
  <si>
    <t>3.00-3.75</t>
  </si>
  <si>
    <t>3.70-5.00</t>
  </si>
  <si>
    <t>5.25-8.25</t>
  </si>
  <si>
    <t>3.50-6.50</t>
  </si>
  <si>
    <t>7.99-8.49</t>
  </si>
  <si>
    <t>7.49-7.99</t>
  </si>
  <si>
    <t>3.75-22.00</t>
  </si>
  <si>
    <t>2.50-5.00</t>
  </si>
  <si>
    <t xml:space="preserve"> IN BANGLADESH (EXCEPT ISLAMIC BANKS), June 2021</t>
  </si>
  <si>
    <t xml:space="preserve">          (Taka in crore)</t>
  </si>
  <si>
    <t>End of      Period</t>
  </si>
  <si>
    <t>Currency    Outside       Banks        (3-4)</t>
  </si>
  <si>
    <t>Import &amp; Inland Bills Purchased and Discounted</t>
  </si>
  <si>
    <t xml:space="preserve">                           DMBs  Credit                            (Advances + Bills + Investment) 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</si>
  <si>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</si>
  <si>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>Cash     Base     of the Economy (3+42)</t>
  </si>
  <si>
    <t>Bangladesh Bank (BB) Notes</t>
  </si>
  <si>
    <t>Government Notes &amp; Coins</t>
  </si>
  <si>
    <t>Total (1+2)</t>
  </si>
  <si>
    <t>From       Govern-    ment</t>
  </si>
  <si>
    <t xml:space="preserve">Reserve Money   </t>
  </si>
  <si>
    <t>Narrow         Money         (M1) (5+8+12)</t>
  </si>
  <si>
    <t>Broad          Money       (M2)      (9+14)</t>
  </si>
  <si>
    <t xml:space="preserve">Broad          Money       (M3)      </t>
  </si>
  <si>
    <t>Inter         Bank          Invest-   ment</t>
  </si>
  <si>
    <t>To       Public</t>
  </si>
  <si>
    <t>To         Private</t>
  </si>
  <si>
    <t>To            Banks     (17+21+25)</t>
  </si>
  <si>
    <t>To               Public      (18+22+26) </t>
  </si>
  <si>
    <t>From      Govern-   ment</t>
  </si>
  <si>
    <t xml:space="preserve">  From        BB</t>
  </si>
  <si>
    <t xml:space="preserve">  From        Inter-    Banks</t>
  </si>
  <si>
    <t>Short Term FC Deposit Liabilities</t>
  </si>
  <si>
    <t>Cash Reserve Require-ment</t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</si>
  <si>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</si>
  <si>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</si>
  <si>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t>Total    Liqui-      dity     (M2) </t>
  </si>
  <si>
    <t>Ratio of Cash in hand and balances with the BB to Deposits (in percent)</t>
  </si>
  <si>
    <t>Rate of interest of Scheduled Banks (Weighted Average)</t>
  </si>
  <si>
    <t>Rate of interest of NBFIs (Weighted Average)</t>
  </si>
  <si>
    <t>Time     Deposits</t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</si>
  <si>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</si>
  <si>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t>Invest-ment</t>
  </si>
  <si>
    <t>Note         :</t>
  </si>
  <si>
    <t>i)   5 tk is considered as Govt. Currency since June 2016 and  Demand &amp; Time Deposits under Columns 8 &amp; 9 exclude Restricted Deposits</t>
  </si>
  <si>
    <t>i)  DMBs advances to public &amp; private include balances with OFIs, NBDCs and money at call &amp; short notice</t>
  </si>
  <si>
    <t>1.  Balance with BB excludes FC clearing A/C</t>
  </si>
  <si>
    <t xml:space="preserve">1. Total number of Clearing House Centres are 39 of which 8 are managed by the Bangladesh Bank &amp; the rest by the Sonali Bank Ltd </t>
  </si>
  <si>
    <t>1. Weighted average rates of interest on scheduled banks deposits &amp; advances have been introduced monthly basis instead of  quarterly</t>
  </si>
  <si>
    <t xml:space="preserve">ii)  Deposit Money Banks (DMBs) comprise 60 Scheduled Banks &amp; BSBL </t>
  </si>
  <si>
    <t>from October 2004 to December 2015 and again reclassified as claims on Govt. from January 2016 &amp; onwards</t>
  </si>
  <si>
    <t>2.  Total credit to government (gross) by the banking system equals to total claims on government (gross) excluding government</t>
  </si>
  <si>
    <t xml:space="preserve">Scheduled banks' branches exclude branches outside Bangladesh        </t>
  </si>
  <si>
    <t xml:space="preserve"> rates from July 2009 &amp; onwards</t>
  </si>
  <si>
    <t>iii)  9 percent of savings deposits are included in Demand Deposits with effect from July 2007</t>
  </si>
  <si>
    <t xml:space="preserve"> currency held in BB &amp; counter entry for government currency    3. Amount in Government over-draft A/C.  is included in loans &amp; advances by Bangladesh Bank </t>
  </si>
  <si>
    <t xml:space="preserve">2. Due to inclusion of Table IIG (column 3) figure of column 56 &amp; 57  have been dropped from July 2014 </t>
  </si>
  <si>
    <t>2.Weighted average rates of interest on deposits &amp; advances of 29 deposits taking Non Bank Financial Institutions (NBFIs)have been introduced from June 2013</t>
  </si>
  <si>
    <t>4.Compilation procedure has been changed since Sep'17 &amp; CRR rate has changed from April'20</t>
  </si>
  <si>
    <t xml:space="preserve">ii) Figures relating to Islamic Investment Bond are re-classified as claims on other public sector instead of other assets  </t>
  </si>
  <si>
    <t xml:space="preserve"> By NBDCs           </t>
  </si>
  <si>
    <r>
      <t>2020-21</t>
    </r>
    <r>
      <rPr>
        <vertAlign val="superscript"/>
        <sz val="8"/>
        <color indexed="8"/>
        <rFont val="Times New Roman"/>
        <family val="1"/>
      </rPr>
      <t>P</t>
    </r>
  </si>
  <si>
    <t xml:space="preserve">INTEREST RATE STRUCTURE OF </t>
  </si>
  <si>
    <t>GOVERNMENT SECURITIES/BONDS</t>
  </si>
  <si>
    <t xml:space="preserve">                         TABLE-XIIA (Contd.)</t>
  </si>
  <si>
    <t>INTEREST RATE STRUCTURE OF</t>
  </si>
  <si>
    <t>TABLE-XIIA(Contd.)</t>
  </si>
  <si>
    <t>TABLE-XIIA (Concld.)</t>
  </si>
  <si>
    <t>SL No.</t>
  </si>
  <si>
    <t>ISIN</t>
  </si>
  <si>
    <t>Tenor (year)</t>
  </si>
  <si>
    <t>Issue Date</t>
  </si>
  <si>
    <t xml:space="preserve"> Maturity Date</t>
  </si>
  <si>
    <t>Coupon Rate (%)</t>
  </si>
  <si>
    <t xml:space="preserve">Reissue Date </t>
  </si>
  <si>
    <t>Cut off Yeild (%)</t>
  </si>
  <si>
    <t>Outstanding Balance</t>
  </si>
  <si>
    <t>Reissue Date</t>
  </si>
  <si>
    <t>BOND NAME</t>
  </si>
  <si>
    <t>a. BD(Govt) Treasury Bond</t>
  </si>
  <si>
    <t>BD0922021102</t>
  </si>
  <si>
    <t>BD0923301156</t>
  </si>
  <si>
    <t>BD0926151152</t>
  </si>
  <si>
    <t>18.10.11</t>
  </si>
  <si>
    <t>18.10.26</t>
  </si>
  <si>
    <t>BD0933141154</t>
  </si>
  <si>
    <t>28.04.21</t>
  </si>
  <si>
    <t>BD0930241205</t>
  </si>
  <si>
    <t>BD0934441207</t>
  </si>
  <si>
    <t>b. Other Treasury Bond</t>
  </si>
  <si>
    <t>BD0921011021</t>
  </si>
  <si>
    <t>03.07.19</t>
  </si>
  <si>
    <t>03.07.21</t>
  </si>
  <si>
    <t>02.10.19</t>
  </si>
  <si>
    <t>BD0922061108</t>
  </si>
  <si>
    <t>BD0923341152</t>
  </si>
  <si>
    <t>12.03.08</t>
  </si>
  <si>
    <t>12.03.23</t>
  </si>
  <si>
    <t>BD0926191158</t>
  </si>
  <si>
    <t>BD0935391153</t>
  </si>
  <si>
    <t>13.05.20</t>
  </si>
  <si>
    <t>13.05.35</t>
  </si>
  <si>
    <t>27.05.21</t>
  </si>
  <si>
    <t>BD0931281200</t>
  </si>
  <si>
    <t>BD0934481203</t>
  </si>
  <si>
    <t>Interest Free</t>
  </si>
  <si>
    <t>BD0921081024</t>
  </si>
  <si>
    <t>04.09.19</t>
  </si>
  <si>
    <t>04.09.21</t>
  </si>
  <si>
    <t>06.11.19</t>
  </si>
  <si>
    <t>BD0922101102</t>
  </si>
  <si>
    <t>BD0923381158</t>
  </si>
  <si>
    <t>BD0926231152</t>
  </si>
  <si>
    <t>20.12.11</t>
  </si>
  <si>
    <t>20.12.26</t>
  </si>
  <si>
    <t>BD0935441156</t>
  </si>
  <si>
    <t>24.06.20</t>
  </si>
  <si>
    <t>24.06.35</t>
  </si>
  <si>
    <t>30.06.21</t>
  </si>
  <si>
    <t>BD0931321204</t>
  </si>
  <si>
    <t>BD0934041205</t>
  </si>
  <si>
    <t>BD0921201028</t>
  </si>
  <si>
    <t>04.12.19</t>
  </si>
  <si>
    <t>04.12.21</t>
  </si>
  <si>
    <t>BD0922141108</t>
  </si>
  <si>
    <t>BD0923421152</t>
  </si>
  <si>
    <t>BD0927271157</t>
  </si>
  <si>
    <t>BD0927041204</t>
  </si>
  <si>
    <t>25.07.07</t>
  </si>
  <si>
    <t>25.07.27</t>
  </si>
  <si>
    <t>BD0931361200</t>
  </si>
  <si>
    <t>BD0934081201</t>
  </si>
  <si>
    <t>Hanif Flyover SPTB</t>
  </si>
  <si>
    <t>30.09.19</t>
  </si>
  <si>
    <t>30.09.26</t>
  </si>
  <si>
    <t>BD0922241023</t>
  </si>
  <si>
    <t>08.01.20</t>
  </si>
  <si>
    <t>08.01.22</t>
  </si>
  <si>
    <t>BD0922181104</t>
  </si>
  <si>
    <t>BD0923461158</t>
  </si>
  <si>
    <t>BD0927311151</t>
  </si>
  <si>
    <t>BD0927081200</t>
  </si>
  <si>
    <t>29.08.07</t>
  </si>
  <si>
    <t>29.08.27</t>
  </si>
  <si>
    <t>BD0931401204</t>
  </si>
  <si>
    <t>BD0934121205</t>
  </si>
  <si>
    <t>BD0922361029</t>
  </si>
  <si>
    <t>22.04.20</t>
  </si>
  <si>
    <t>22.04.22</t>
  </si>
  <si>
    <t>BD0922221108</t>
  </si>
  <si>
    <t>BD0923021150</t>
  </si>
  <si>
    <t>BD0927351157</t>
  </si>
  <si>
    <t>BD0927121204</t>
  </si>
  <si>
    <t>BD0931441200</t>
  </si>
  <si>
    <t>BD0934161201</t>
  </si>
  <si>
    <t>BPC (Agrani Bank) SPTB</t>
  </si>
  <si>
    <t>BD0922411022</t>
  </si>
  <si>
    <t>03.06.20</t>
  </si>
  <si>
    <t>03.06.22</t>
  </si>
  <si>
    <t>02.12.20</t>
  </si>
  <si>
    <t>BD0923261103</t>
  </si>
  <si>
    <t>BD0923061156</t>
  </si>
  <si>
    <t>BD0927391153</t>
  </si>
  <si>
    <t>BD0927161200</t>
  </si>
  <si>
    <t>BD0931471207</t>
  </si>
  <si>
    <t>BD0934201205</t>
  </si>
  <si>
    <t>25.02.15</t>
  </si>
  <si>
    <t>BD0922011020</t>
  </si>
  <si>
    <t>08.07.20</t>
  </si>
  <si>
    <t>08.07.22</t>
  </si>
  <si>
    <t>BD0923301107</t>
  </si>
  <si>
    <t>BD0923101150</t>
  </si>
  <si>
    <t>BD0927431157</t>
  </si>
  <si>
    <t>BD0927201204</t>
  </si>
  <si>
    <t>BD0931041208</t>
  </si>
  <si>
    <t>BD0935041204</t>
  </si>
  <si>
    <t>BPC (Sonali Bank) SPTB</t>
  </si>
  <si>
    <t>BD0922051026</t>
  </si>
  <si>
    <t>05.08.20</t>
  </si>
  <si>
    <t>05.08.22</t>
  </si>
  <si>
    <t>BD0923341103</t>
  </si>
  <si>
    <t>BD0923141156</t>
  </si>
  <si>
    <t>BD0927471153</t>
  </si>
  <si>
    <t>BD0927241200</t>
  </si>
  <si>
    <t>BD0931081204</t>
  </si>
  <si>
    <t>BD0935201204</t>
  </si>
  <si>
    <t>26.12.19</t>
  </si>
  <si>
    <t>BD0922121027</t>
  </si>
  <si>
    <t>07.10.20</t>
  </si>
  <si>
    <t>07.10.22</t>
  </si>
  <si>
    <t>04.11.20</t>
  </si>
  <si>
    <t>BD0923381109</t>
  </si>
  <si>
    <t>BD0923181152</t>
  </si>
  <si>
    <t>BD0927031155</t>
  </si>
  <si>
    <t>BD0928281205</t>
  </si>
  <si>
    <t>BD0931121208</t>
  </si>
  <si>
    <t>BD0936401209</t>
  </si>
  <si>
    <t>BPC (Janata Bank) SPTB</t>
  </si>
  <si>
    <t>BD0923241022</t>
  </si>
  <si>
    <t>06.01.21</t>
  </si>
  <si>
    <t>06.01.23</t>
  </si>
  <si>
    <t>03.02.21</t>
  </si>
  <si>
    <t>BD0923031100</t>
  </si>
  <si>
    <t>13.10.13</t>
  </si>
  <si>
    <t>BD0923221156</t>
  </si>
  <si>
    <t>11.12.08</t>
  </si>
  <si>
    <t>11.12.23</t>
  </si>
  <si>
    <t>BD0927111155</t>
  </si>
  <si>
    <t>BD0928321209</t>
  </si>
  <si>
    <t>BD0931161204</t>
  </si>
  <si>
    <t>BD0938141209</t>
  </si>
  <si>
    <t>29.05.19</t>
  </si>
  <si>
    <t>BD0923341020</t>
  </si>
  <si>
    <t>07.04.21</t>
  </si>
  <si>
    <t>07.04.23</t>
  </si>
  <si>
    <t>09.06.21</t>
  </si>
  <si>
    <t>BD0923191102</t>
  </si>
  <si>
    <t>19.02.14</t>
  </si>
  <si>
    <t>BD0924261151</t>
  </si>
  <si>
    <t>BD0927151151</t>
  </si>
  <si>
    <t>BD0928361205</t>
  </si>
  <si>
    <t>BD0931201208</t>
  </si>
  <si>
    <t>BD0939391209</t>
  </si>
  <si>
    <t>26.06.19</t>
  </si>
  <si>
    <t>26.06.39</t>
  </si>
  <si>
    <t>25.03.20</t>
  </si>
  <si>
    <t>BJMC (Sonali Bank) T.B.</t>
  </si>
  <si>
    <t>23.10.22</t>
  </si>
  <si>
    <t>BD0922281037</t>
  </si>
  <si>
    <t>27.03.19</t>
  </si>
  <si>
    <t>27.03.22</t>
  </si>
  <si>
    <t>BD0924351101</t>
  </si>
  <si>
    <t>21.05.14</t>
  </si>
  <si>
    <t>BD0924301155</t>
  </si>
  <si>
    <t>BD0927191157</t>
  </si>
  <si>
    <t>BD0928401209</t>
  </si>
  <si>
    <t>BD0931241204</t>
  </si>
  <si>
    <t>BD0940401203</t>
  </si>
  <si>
    <t>20.05.20</t>
  </si>
  <si>
    <t>20.05.40</t>
  </si>
  <si>
    <t>30.09.20</t>
  </si>
  <si>
    <t>BJMC (Janata Bank) T.B.</t>
  </si>
  <si>
    <t>BD0921011054</t>
  </si>
  <si>
    <t>BD0925381107</t>
  </si>
  <si>
    <t>BD0924341151</t>
  </si>
  <si>
    <t>BD0927231151</t>
  </si>
  <si>
    <t>BD0928441205</t>
  </si>
  <si>
    <t>BD0932281209</t>
  </si>
  <si>
    <t>25.01.12</t>
  </si>
  <si>
    <t>BD0940441209</t>
  </si>
  <si>
    <t>24.06.40</t>
  </si>
  <si>
    <t>BJMC (Agrani Bank) T.B.</t>
  </si>
  <si>
    <t>BD0922241056</t>
  </si>
  <si>
    <t>BD0925071104</t>
  </si>
  <si>
    <t>19.08.15</t>
  </si>
  <si>
    <t>19.08.25</t>
  </si>
  <si>
    <t>20.09.18</t>
  </si>
  <si>
    <t>BD0924461157</t>
  </si>
  <si>
    <t>BD0928351156</t>
  </si>
  <si>
    <t>BD0928081209</t>
  </si>
  <si>
    <t>BD0932401203</t>
  </si>
  <si>
    <t>26.04.12</t>
  </si>
  <si>
    <t>26.04.32</t>
  </si>
  <si>
    <t>BD0941451207</t>
  </si>
  <si>
    <t>30.06.41</t>
  </si>
  <si>
    <t>BD0924261052</t>
  </si>
  <si>
    <t>11.09.19</t>
  </si>
  <si>
    <t>BD0926271109</t>
  </si>
  <si>
    <t>BD0924021159</t>
  </si>
  <si>
    <t>BD0928391152</t>
  </si>
  <si>
    <t>BD0928121203</t>
  </si>
  <si>
    <t>BD0932441209</t>
  </si>
  <si>
    <t>30.05.12</t>
  </si>
  <si>
    <t>30.05.32</t>
  </si>
  <si>
    <t>BD0923021051</t>
  </si>
  <si>
    <t>BD0924421151</t>
  </si>
  <si>
    <t>BD0928311150</t>
  </si>
  <si>
    <t>BD0928041203</t>
  </si>
  <si>
    <t>23.08.28</t>
  </si>
  <si>
    <t>BD0932361209</t>
  </si>
  <si>
    <t>28.03.12</t>
  </si>
  <si>
    <t>28.03.32</t>
  </si>
  <si>
    <t>BD0923121059</t>
  </si>
  <si>
    <t>BD0927251100</t>
  </si>
  <si>
    <t>BD0924061155</t>
  </si>
  <si>
    <t>BD0928431156</t>
  </si>
  <si>
    <t>BPC (Sonali Bank) T.B.</t>
  </si>
  <si>
    <t>BD0924371059</t>
  </si>
  <si>
    <t>12.06.19</t>
  </si>
  <si>
    <t>12.06.24</t>
  </si>
  <si>
    <t>13.11.19</t>
  </si>
  <si>
    <t>BD0926021108</t>
  </si>
  <si>
    <t>BD0928161209</t>
  </si>
  <si>
    <t>BD0932481205</t>
  </si>
  <si>
    <t>27.06.12</t>
  </si>
  <si>
    <t>27.06.32</t>
  </si>
  <si>
    <t>BPC (Janata Bank) T.B.</t>
  </si>
  <si>
    <t>BD0924021050</t>
  </si>
  <si>
    <t>10.07.19</t>
  </si>
  <si>
    <t>10.07.24</t>
  </si>
  <si>
    <t>09.10.19</t>
  </si>
  <si>
    <t>BD0924101159</t>
  </si>
  <si>
    <t>BD0928471152</t>
  </si>
  <si>
    <t>BD0928201203</t>
  </si>
  <si>
    <t>BD0932041207</t>
  </si>
  <si>
    <t>25.07.12</t>
  </si>
  <si>
    <t>25.07.32</t>
  </si>
  <si>
    <t>BD0924211057</t>
  </si>
  <si>
    <t>11.12.19</t>
  </si>
  <si>
    <t>11.12.24</t>
  </si>
  <si>
    <t>BD0927101107</t>
  </si>
  <si>
    <t>BD0924141155</t>
  </si>
  <si>
    <t>BD0928041153</t>
  </si>
  <si>
    <t>24.07.13</t>
  </si>
  <si>
    <t>24.07.28</t>
  </si>
  <si>
    <t>BD0928241209</t>
  </si>
  <si>
    <t>BD0932081203</t>
  </si>
  <si>
    <t>29.08.12</t>
  </si>
  <si>
    <t>29.08.32</t>
  </si>
  <si>
    <t>BD0925251052</t>
  </si>
  <si>
    <t>15.01.20</t>
  </si>
  <si>
    <t>15.01.25</t>
  </si>
  <si>
    <t>16.09.20</t>
  </si>
  <si>
    <t>BD0928331109</t>
  </si>
  <si>
    <t>20.03.19</t>
  </si>
  <si>
    <t>BD0924181151</t>
  </si>
  <si>
    <t>BD0928081159</t>
  </si>
  <si>
    <t>29.08.13</t>
  </si>
  <si>
    <t>29.08.28</t>
  </si>
  <si>
    <t>BD0929281204</t>
  </si>
  <si>
    <t>BD0932121207</t>
  </si>
  <si>
    <t>26.09.12</t>
  </si>
  <si>
    <t>BD0925371058</t>
  </si>
  <si>
    <t>29.04.20</t>
  </si>
  <si>
    <t>29.04.25</t>
  </si>
  <si>
    <t>BD0928131103</t>
  </si>
  <si>
    <t>17.07.19</t>
  </si>
  <si>
    <t>BD0925231153</t>
  </si>
  <si>
    <t>BD0928121153</t>
  </si>
  <si>
    <t>25.09.13</t>
  </si>
  <si>
    <t>25.09.28</t>
  </si>
  <si>
    <t>BD0929321208</t>
  </si>
  <si>
    <t>BD0932161203</t>
  </si>
  <si>
    <t>25.10.12</t>
  </si>
  <si>
    <t>25.10.32</t>
  </si>
  <si>
    <t>BD0925421051</t>
  </si>
  <si>
    <t>10.06.20</t>
  </si>
  <si>
    <t>10.06.25</t>
  </si>
  <si>
    <t>BD0929311100</t>
  </si>
  <si>
    <t>17.04.19</t>
  </si>
  <si>
    <t>17.04.29</t>
  </si>
  <si>
    <t>16.10.19</t>
  </si>
  <si>
    <t>BD0925261150</t>
  </si>
  <si>
    <t>BD0928161159</t>
  </si>
  <si>
    <t>23.10.13</t>
  </si>
  <si>
    <t>23.10.28</t>
  </si>
  <si>
    <t>BD0929361204</t>
  </si>
  <si>
    <t>BD0932201207</t>
  </si>
  <si>
    <t>28.11.12</t>
  </si>
  <si>
    <t>28.11.32</t>
  </si>
  <si>
    <t>…=Not available</t>
  </si>
  <si>
    <t>BD0925021059</t>
  </si>
  <si>
    <t>15.07.20</t>
  </si>
  <si>
    <t>15.07.25</t>
  </si>
  <si>
    <t>BD0929381103</t>
  </si>
  <si>
    <t>19.06.19</t>
  </si>
  <si>
    <t>19.06.29</t>
  </si>
  <si>
    <t>BD0925301154</t>
  </si>
  <si>
    <t>BD0928201153</t>
  </si>
  <si>
    <t>27.11.13</t>
  </si>
  <si>
    <t>27.11.28</t>
  </si>
  <si>
    <t>BD0929401208</t>
  </si>
  <si>
    <t>BD0932241203</t>
  </si>
  <si>
    <t>26.12.12</t>
  </si>
  <si>
    <t>26.12.32</t>
  </si>
  <si>
    <t>BD0925131056</t>
  </si>
  <si>
    <t>14.10.25</t>
  </si>
  <si>
    <t>BD0929061101</t>
  </si>
  <si>
    <t>21.08.19</t>
  </si>
  <si>
    <t>21.08.29</t>
  </si>
  <si>
    <t>20.11.19</t>
  </si>
  <si>
    <t>BD0925341150</t>
  </si>
  <si>
    <t>BD0928241159</t>
  </si>
  <si>
    <t>BD0929441204</t>
  </si>
  <si>
    <t>BD0933281208</t>
  </si>
  <si>
    <t>23.01.13</t>
  </si>
  <si>
    <t>23.01.33</t>
  </si>
  <si>
    <t>BD0925211056</t>
  </si>
  <si>
    <t>09.12.25</t>
  </si>
  <si>
    <t>BD0929221101</t>
  </si>
  <si>
    <t>18.12.19</t>
  </si>
  <si>
    <t>18.12.29</t>
  </si>
  <si>
    <t>18.03.20</t>
  </si>
  <si>
    <t>BD0925381156</t>
  </si>
  <si>
    <t>BD0929281154</t>
  </si>
  <si>
    <t>BD0929481200</t>
  </si>
  <si>
    <t>BD0933321202</t>
  </si>
  <si>
    <t>27.02.13</t>
  </si>
  <si>
    <t>27.02.33</t>
  </si>
  <si>
    <t>BD0926321052</t>
  </si>
  <si>
    <t>18.03.21</t>
  </si>
  <si>
    <t>18.03.26</t>
  </si>
  <si>
    <t>12.05.21</t>
  </si>
  <si>
    <t>BD0930261104</t>
  </si>
  <si>
    <t>22.01.20</t>
  </si>
  <si>
    <t>22.01.30</t>
  </si>
  <si>
    <t>23.09.20</t>
  </si>
  <si>
    <t>BD0925421150</t>
  </si>
  <si>
    <t>BD0929321158</t>
  </si>
  <si>
    <t>BD0929041202</t>
  </si>
  <si>
    <t>BD0933361208</t>
  </si>
  <si>
    <t>27.03.13</t>
  </si>
  <si>
    <t>27.03.33</t>
  </si>
  <si>
    <t>BD0926431059</t>
  </si>
  <si>
    <t>16.06.21</t>
  </si>
  <si>
    <t>16.06.26</t>
  </si>
  <si>
    <t>BD0930381100</t>
  </si>
  <si>
    <t>07.05.20</t>
  </si>
  <si>
    <t>07.05.30</t>
  </si>
  <si>
    <t>BD0925021158</t>
  </si>
  <si>
    <t>BD0929361154</t>
  </si>
  <si>
    <t>BD0929081208</t>
  </si>
  <si>
    <t>BD0933401202</t>
  </si>
  <si>
    <t>24.04.13</t>
  </si>
  <si>
    <t>24.04.33</t>
  </si>
  <si>
    <t>BD0921021103</t>
  </si>
  <si>
    <t>BD0930431103</t>
  </si>
  <si>
    <t>17.06.20</t>
  </si>
  <si>
    <t>17.06.30</t>
  </si>
  <si>
    <t>20.01.21</t>
  </si>
  <si>
    <t>BD0925061154</t>
  </si>
  <si>
    <t>BD0929401158</t>
  </si>
  <si>
    <t>BD0929161208</t>
  </si>
  <si>
    <t>BD0933441208</t>
  </si>
  <si>
    <t>29.05.13</t>
  </si>
  <si>
    <t>29.05.33</t>
  </si>
  <si>
    <t>BD0921061109</t>
  </si>
  <si>
    <t>BD0930031101</t>
  </si>
  <si>
    <t>22.07.20</t>
  </si>
  <si>
    <t>22.07.30</t>
  </si>
  <si>
    <t>19.08.20</t>
  </si>
  <si>
    <t>BD0925101158</t>
  </si>
  <si>
    <t>BD0929441154</t>
  </si>
  <si>
    <t>BD0929201202</t>
  </si>
  <si>
    <t>BD0933481204</t>
  </si>
  <si>
    <t>26.06.13</t>
  </si>
  <si>
    <t>26.06.33</t>
  </si>
  <si>
    <t>BD0921101103</t>
  </si>
  <si>
    <t>BD0930141108</t>
  </si>
  <si>
    <t>21.10.20</t>
  </si>
  <si>
    <t>21.10.30</t>
  </si>
  <si>
    <t>17.12.20</t>
  </si>
  <si>
    <t>BD0925141154</t>
  </si>
  <si>
    <t>BD0929481150</t>
  </si>
  <si>
    <t>BD0930251204</t>
  </si>
  <si>
    <t>BD0933041206</t>
  </si>
  <si>
    <t>24.07.33</t>
  </si>
  <si>
    <t>BD0921141109</t>
  </si>
  <si>
    <t>BD0931301107</t>
  </si>
  <si>
    <t>17.02.21</t>
  </si>
  <si>
    <t>17.02.31</t>
  </si>
  <si>
    <t>21.04.21</t>
  </si>
  <si>
    <t>BD0925181150</t>
  </si>
  <si>
    <t>BD0929041152</t>
  </si>
  <si>
    <t>BD0930281201</t>
  </si>
  <si>
    <t>BD0933081202</t>
  </si>
  <si>
    <t>29.08.33</t>
  </si>
  <si>
    <t>BD0921181105</t>
  </si>
  <si>
    <t>BD0931401105</t>
  </si>
  <si>
    <t>19.05.21</t>
  </si>
  <si>
    <t>19.05.31</t>
  </si>
  <si>
    <t>23.06.21</t>
  </si>
  <si>
    <t>BD0925221154</t>
  </si>
  <si>
    <t>BD0929081158</t>
  </si>
  <si>
    <t>BD0930321205</t>
  </si>
  <si>
    <t>27.04.10</t>
  </si>
  <si>
    <t>27.04.30</t>
  </si>
  <si>
    <t>BD0933121206</t>
  </si>
  <si>
    <t>25.09.33</t>
  </si>
  <si>
    <t>BD0921221109</t>
  </si>
  <si>
    <t>BD0922021151</t>
  </si>
  <si>
    <t>11.07.07</t>
  </si>
  <si>
    <t>BD0926261159</t>
  </si>
  <si>
    <t>BD0929121152</t>
  </si>
  <si>
    <t>BD0930361201</t>
  </si>
  <si>
    <t>BD0933161202</t>
  </si>
  <si>
    <t>23.10.33</t>
  </si>
  <si>
    <t>BD0922261104</t>
  </si>
  <si>
    <t>BD0922061157</t>
  </si>
  <si>
    <t>15.08.07</t>
  </si>
  <si>
    <t>15.08.22</t>
  </si>
  <si>
    <t>BD0926301153</t>
  </si>
  <si>
    <t>BD0929161158</t>
  </si>
  <si>
    <t>BD0930401205</t>
  </si>
  <si>
    <t>24.06.10</t>
  </si>
  <si>
    <t>24.06.30</t>
  </si>
  <si>
    <t>BD0933201206</t>
  </si>
  <si>
    <t>27.11.33</t>
  </si>
  <si>
    <t>BD0922301108</t>
  </si>
  <si>
    <t>BD0922101151</t>
  </si>
  <si>
    <t>BD0926341159</t>
  </si>
  <si>
    <t>BD0929201152</t>
  </si>
  <si>
    <t>BD0930041209</t>
  </si>
  <si>
    <t>BD0933241202</t>
  </si>
  <si>
    <t>BD0922341104</t>
  </si>
  <si>
    <t>BD0922141157</t>
  </si>
  <si>
    <t>10.10.07</t>
  </si>
  <si>
    <t>BD0926381155</t>
  </si>
  <si>
    <t>BD0930041159</t>
  </si>
  <si>
    <t>29.01.20</t>
  </si>
  <si>
    <t>BD0930081205</t>
  </si>
  <si>
    <t>BD0934281207</t>
  </si>
  <si>
    <t>BD0922381100</t>
  </si>
  <si>
    <t>BD0922181153</t>
  </si>
  <si>
    <t>BD0926421159</t>
  </si>
  <si>
    <t>BD0930121159</t>
  </si>
  <si>
    <t>BD0930121209</t>
  </si>
  <si>
    <t>BD0934321201</t>
  </si>
  <si>
    <t>BD0922421104</t>
  </si>
  <si>
    <t>BD0922221157</t>
  </si>
  <si>
    <t>BD0926071152</t>
  </si>
  <si>
    <t>BD0931401154</t>
  </si>
  <si>
    <t>BD0930161205</t>
  </si>
  <si>
    <t>BD0934361207</t>
  </si>
  <si>
    <t>BD0922461100</t>
  </si>
  <si>
    <t>BD0923261152</t>
  </si>
  <si>
    <t>BD0926111156</t>
  </si>
  <si>
    <t>BD0933101158</t>
  </si>
  <si>
    <t>BD0930201209</t>
  </si>
  <si>
    <t>BD0934401201</t>
  </si>
  <si>
    <t>Interest Payments on half yearly &amp; principal payment after maturituy.</t>
  </si>
  <si>
    <t>Debt Management Department, Bangladesh Bank</t>
  </si>
  <si>
    <t>Data updated  as on 30 June,2021</t>
  </si>
  <si>
    <t>ISIN=International Securites Identification Number</t>
  </si>
  <si>
    <t xml:space="preserve">  (Taka in crore)</t>
  </si>
  <si>
    <r>
      <rPr>
        <b/>
        <sz val="8.5"/>
        <rFont val="Times New Roman"/>
        <family val="1"/>
      </rPr>
      <t xml:space="preserve">Note: </t>
    </r>
    <r>
      <rPr>
        <sz val="8.5"/>
        <rFont val="Times New Roman"/>
        <family val="1"/>
      </rPr>
      <t>Data updated  as on 30 June, 2021</t>
    </r>
  </si>
  <si>
    <t>5    Fatema Fazrin</t>
  </si>
  <si>
    <t xml:space="preserve">      Assistant Director</t>
  </si>
  <si>
    <t xml:space="preserve">                                           BANK WISE ANNOUNCED INTEREST RATE STRUCTURE </t>
  </si>
  <si>
    <t xml:space="preserve">                        INTEREST RATE STRUCTURE OF</t>
  </si>
  <si>
    <t>p=provisional</t>
  </si>
  <si>
    <t xml:space="preserve">      (Taka in crore)</t>
  </si>
  <si>
    <t>Cheque Clearing</t>
  </si>
  <si>
    <t>Electronic Fund Transfers (Outward)</t>
  </si>
  <si>
    <t xml:space="preserve">             Cards      Transactions                                                                                                                                                             </t>
  </si>
  <si>
    <t>Cards</t>
  </si>
  <si>
    <t>Transactions</t>
  </si>
  <si>
    <t>Card Transactions</t>
  </si>
  <si>
    <t>Number of Cards (net) (as on)</t>
  </si>
  <si>
    <t>Internet   Banking</t>
  </si>
  <si>
    <t>Mobile Banking</t>
  </si>
  <si>
    <t>Agent Banking</t>
  </si>
  <si>
    <t>No. of ATMs  (as on)</t>
  </si>
  <si>
    <t>No. of POS  (as on)</t>
  </si>
  <si>
    <t>Credit Cards</t>
  </si>
  <si>
    <t>Debit Cards</t>
  </si>
  <si>
    <t>Prepaid Cards Transactions</t>
  </si>
  <si>
    <t xml:space="preserve">Internationally Issued Cards Transactions                   </t>
  </si>
  <si>
    <t>MICR Clearing</t>
  </si>
  <si>
    <t>Non-MICR Clearing</t>
  </si>
  <si>
    <t xml:space="preserve"> Usage at  ATMs       &amp; CRM</t>
  </si>
  <si>
    <t>Usage at POS</t>
  </si>
  <si>
    <t>E-commerce</t>
  </si>
  <si>
    <t>Outstanding Credit (as on)</t>
  </si>
  <si>
    <t>Usage at ATMs &amp; CRM</t>
  </si>
  <si>
    <t xml:space="preserve">    E-Commerce          </t>
  </si>
  <si>
    <t>Prepaid Cards</t>
  </si>
  <si>
    <t>No. of Internet Banking Customers (as on)</t>
  </si>
  <si>
    <t>Internet Banking Transactions</t>
  </si>
  <si>
    <t>No. of Mobile Banking Agents (as on)</t>
  </si>
  <si>
    <t>Mobile Banking Transactions</t>
  </si>
  <si>
    <t>No. of Mobile Banking Subscribers (as on)</t>
  </si>
  <si>
    <t>No. of Agents (as on)</t>
  </si>
  <si>
    <t>Agent Banking Transactions</t>
  </si>
  <si>
    <t>No. of Agent Banking Subscribers (as on)</t>
  </si>
  <si>
    <t>Local Transactions  (Issuing)</t>
  </si>
  <si>
    <t>Abroad Transactions (Issuing)</t>
  </si>
  <si>
    <t>Local Transactions (Issuing)</t>
  </si>
  <si>
    <t>ATM &amp; CRM Transactions (Acquiring)</t>
  </si>
  <si>
    <t>POS Transactions (Acquiring)</t>
  </si>
  <si>
    <t>E-Commerce Transactions (Acquiring)</t>
  </si>
  <si>
    <t xml:space="preserve">No. of Transactions </t>
  </si>
  <si>
    <t xml:space="preserve">Amount </t>
  </si>
  <si>
    <t>No. of Transactions</t>
  </si>
  <si>
    <t>Amount</t>
  </si>
  <si>
    <t xml:space="preserve">Number </t>
  </si>
  <si>
    <t>Number</t>
  </si>
  <si>
    <t>3=1+2</t>
  </si>
  <si>
    <t>11=5+6+7+8+9+10</t>
  </si>
  <si>
    <t>19=13+14+15+16+17+18</t>
  </si>
  <si>
    <t>25=22+23+24</t>
  </si>
  <si>
    <t>26=11+19+20+21+25</t>
  </si>
  <si>
    <t>30=27+28+29</t>
  </si>
  <si>
    <t xml:space="preserve">INVESTMENT UNDER </t>
  </si>
  <si>
    <t>NATIONAL SAVINGS SCHEMES</t>
  </si>
  <si>
    <t xml:space="preserve">Investment on Sanchayapatra </t>
  </si>
  <si>
    <t>Inv. on Post Office Savings Bank</t>
  </si>
  <si>
    <t>Investment on NRBs Bond</t>
  </si>
  <si>
    <t>Other Invest-ments*</t>
  </si>
  <si>
    <t>Total Investment    (5+8+12+13)</t>
  </si>
  <si>
    <t xml:space="preserve">Principal   Repayment </t>
  </si>
  <si>
    <t>Profit Payment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</si>
  <si>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</si>
  <si>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>Outstanding Savings Position        (As on end period)</t>
  </si>
  <si>
    <t>5 years BD Sanchayapatra</t>
  </si>
  <si>
    <t>Paribar Sanchayapatra</t>
  </si>
  <si>
    <t>3 Month Profit bearing Sanchayapatra</t>
  </si>
  <si>
    <t>Pensioner Sanchayapatra</t>
  </si>
  <si>
    <t>Total (1+2+3+4)</t>
  </si>
  <si>
    <t>General A/C</t>
  </si>
  <si>
    <t>Fixed A/C</t>
  </si>
  <si>
    <t>Total    (6+7)</t>
  </si>
  <si>
    <t>Wage Earner Development Bond</t>
  </si>
  <si>
    <t xml:space="preserve">US  Dollar Premium Bond </t>
  </si>
  <si>
    <t xml:space="preserve">US Dollar Investment Bond </t>
  </si>
  <si>
    <t xml:space="preserve">   Total             (9+10+11)</t>
  </si>
  <si>
    <r>
      <t>2020-21</t>
    </r>
    <r>
      <rPr>
        <vertAlign val="superscript"/>
        <sz val="10"/>
        <rFont val="Arial"/>
        <family val="2"/>
      </rPr>
      <t>P</t>
    </r>
  </si>
  <si>
    <t>Note: *Other Investments includes postal life insurance, Bangladesh prizebond and bonus a/c.</t>
  </si>
  <si>
    <t xml:space="preserve"> Department of National Savings </t>
  </si>
  <si>
    <t>13/01/2021</t>
  </si>
  <si>
    <t>14/01/2021</t>
  </si>
  <si>
    <t>17/01/2021</t>
  </si>
  <si>
    <t>18/01/2021</t>
  </si>
  <si>
    <t>19/01/2021</t>
  </si>
  <si>
    <t>20/01/2021</t>
  </si>
  <si>
    <t>21/01/2021</t>
  </si>
  <si>
    <t>24/01/2021</t>
  </si>
  <si>
    <t>25/01/2021</t>
  </si>
  <si>
    <t>26/01/2021</t>
  </si>
  <si>
    <t>27/01/2021</t>
  </si>
  <si>
    <t>28/01/2021</t>
  </si>
  <si>
    <t>31/01/2021</t>
  </si>
  <si>
    <t>14/02/2021</t>
  </si>
  <si>
    <t>15/02/2021</t>
  </si>
  <si>
    <t>16/02/2021</t>
  </si>
  <si>
    <t>17/02/2021</t>
  </si>
  <si>
    <t>18/02/2021</t>
  </si>
  <si>
    <t>22/02/2021</t>
  </si>
  <si>
    <t>23/02/2021</t>
  </si>
  <si>
    <t>24/02/2021</t>
  </si>
  <si>
    <t>25/02/2021</t>
  </si>
  <si>
    <t>28/02/2021</t>
  </si>
  <si>
    <t>25/10/2020</t>
  </si>
  <si>
    <t>27/10/2020</t>
  </si>
  <si>
    <t>28/10/2020</t>
  </si>
  <si>
    <t>29/10/2020</t>
  </si>
  <si>
    <t>23/11/2020</t>
  </si>
  <si>
    <t>24/11/2020</t>
  </si>
  <si>
    <t>25/11/2020</t>
  </si>
  <si>
    <t>26/11/2020</t>
  </si>
  <si>
    <t>29/11/2020</t>
  </si>
  <si>
    <t>30/11/2020</t>
  </si>
  <si>
    <t>Agricul-ture, Forestry &amp; Fishing</t>
  </si>
  <si>
    <t>Mining &amp; Quarry-ing</t>
  </si>
  <si>
    <t>Manufa-cturing</t>
  </si>
  <si>
    <t>Electri-city      Gas, Steam &amp; Air Con.</t>
  </si>
  <si>
    <t>Water Supply; Sewerage, Waste Management</t>
  </si>
  <si>
    <t>Whole-sale     &amp; Retail Trade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</si>
  <si>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</si>
  <si>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</si>
  <si>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</si>
  <si>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</si>
  <si>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</si>
  <si>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</si>
  <si>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</si>
  <si>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Public Adminis-tration     &amp; Defence</t>
  </si>
  <si>
    <t>Educa-tion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</si>
  <si>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</si>
  <si>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</si>
  <si>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</si>
  <si>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</si>
  <si>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</si>
  <si>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</si>
  <si>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</si>
  <si>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 xml:space="preserve">    GROSS DOMESTIC PRODUCT OF BANGLADESH AT</t>
  </si>
  <si>
    <t xml:space="preserve"> CONSTANT MARKET PRICE (Base:2015-16)</t>
  </si>
  <si>
    <t>Figures within the parentheses indicate the percentage of total GDP.</t>
  </si>
  <si>
    <r>
      <t>Note :</t>
    </r>
    <r>
      <rPr>
        <sz val="9"/>
        <color indexed="8"/>
        <rFont val="Times New Roman"/>
        <family val="1"/>
      </rPr>
      <t xml:space="preserve"> </t>
    </r>
  </si>
  <si>
    <r>
      <t>Source   :</t>
    </r>
    <r>
      <rPr>
        <sz val="9"/>
        <color indexed="12"/>
        <rFont val="Times New Roman"/>
        <family val="1"/>
      </rPr>
      <t xml:space="preserve"> </t>
    </r>
  </si>
  <si>
    <t>CURRENT MARKET PRICE (Base:2015-16)</t>
  </si>
  <si>
    <r>
      <t>Note :</t>
    </r>
    <r>
      <rPr>
        <sz val="10"/>
        <color indexed="8"/>
        <rFont val="Times New Roman"/>
        <family val="1"/>
      </rPr>
      <t xml:space="preserve"> </t>
    </r>
  </si>
  <si>
    <r>
      <t>Source   :</t>
    </r>
    <r>
      <rPr>
        <sz val="10"/>
        <color indexed="12"/>
        <rFont val="Times New Roman"/>
        <family val="1"/>
      </rPr>
      <t xml:space="preserve"> </t>
    </r>
  </si>
  <si>
    <t>53013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</si>
  <si>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</si>
  <si>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</si>
  <si>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</si>
  <si>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</si>
  <si>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</si>
  <si>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</si>
  <si>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</si>
  <si>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</si>
  <si>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</si>
  <si>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</si>
  <si>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</si>
  <si>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</si>
  <si>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</si>
  <si>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</si>
  <si>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</si>
  <si>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</si>
  <si>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</si>
  <si>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</si>
  <si>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Quantum Index of Industrial Production</t>
  </si>
  <si>
    <t>Quantum Index of Medium and Large Scale Industries (Base: 2005-06=100)</t>
  </si>
  <si>
    <t>Mining</t>
  </si>
  <si>
    <t>Electricity</t>
  </si>
  <si>
    <t>All Industries</t>
  </si>
  <si>
    <t>IIG</t>
  </si>
  <si>
    <t>E-Banking &amp; E-Commerce Statistics</t>
  </si>
  <si>
    <t>Investment Under National Savings Schemes</t>
  </si>
  <si>
    <r>
      <rPr>
        <b/>
        <sz val="9"/>
        <color indexed="12"/>
        <rFont val="Times New Roman"/>
        <family val="1"/>
      </rPr>
      <t>Source :</t>
    </r>
    <r>
      <rPr>
        <sz val="9"/>
        <color indexed="12"/>
        <rFont val="Times New Roman"/>
        <family val="1"/>
      </rPr>
      <t xml:space="preserve"> </t>
    </r>
  </si>
  <si>
    <t>Base: 2005-06</t>
  </si>
  <si>
    <t>Base: 2015-16</t>
  </si>
  <si>
    <t xml:space="preserve">               P = Provisional  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</si>
  <si>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</si>
  <si>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</si>
  <si>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</si>
  <si>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</si>
  <si>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</si>
  <si>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</si>
  <si>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r>
      <t>2020-21</t>
    </r>
    <r>
      <rPr>
        <b/>
        <vertAlign val="superscript"/>
        <sz val="9"/>
        <color theme="1"/>
        <rFont val="Times New Roman"/>
        <family val="1"/>
      </rPr>
      <t>P</t>
    </r>
  </si>
  <si>
    <t xml:space="preserve">Afganistan </t>
  </si>
  <si>
    <t>Bangladesh</t>
  </si>
  <si>
    <t>Bhutan</t>
  </si>
  <si>
    <t>India</t>
  </si>
  <si>
    <t>Maldives</t>
  </si>
  <si>
    <t>Nepal</t>
  </si>
  <si>
    <t>Pakistan</t>
  </si>
  <si>
    <t>Sri Lanka</t>
  </si>
  <si>
    <t>Important Economic Indicators of Bangladesh with SAARC Countries</t>
  </si>
  <si>
    <t>(In million Taka)</t>
  </si>
  <si>
    <t xml:space="preserve"> Year</t>
  </si>
  <si>
    <t>Import**</t>
  </si>
  <si>
    <t>Service inflows</t>
  </si>
  <si>
    <t>Service outflows</t>
  </si>
  <si>
    <t xml:space="preserve">Wage Earners Remittance
</t>
  </si>
  <si>
    <t>FDI inflows</t>
  </si>
  <si>
    <t>Portfolio investment inflows</t>
  </si>
  <si>
    <t>Afganistan</t>
  </si>
  <si>
    <t>April-June</t>
  </si>
  <si>
    <t>Table-XXVIII</t>
  </si>
  <si>
    <r>
      <t>Export</t>
    </r>
    <r>
      <rPr>
        <vertAlign val="superscript"/>
        <sz val="10"/>
        <color rgb="FF000000"/>
        <rFont val="Times New Roman"/>
        <family val="1"/>
      </rPr>
      <t>*</t>
    </r>
  </si>
  <si>
    <t>* As per record of EPB (usually on fob basis)</t>
  </si>
  <si>
    <t>** Based on custom records calculated on c&amp;f basis</t>
  </si>
  <si>
    <t xml:space="preserve">*** i) Based on banking channel data excluding goods procured in ports by carriers and goods acquired under merchanting </t>
  </si>
  <si>
    <t xml:space="preserve">       ii) CMT values are not adjusted.</t>
  </si>
  <si>
    <t>1. Export Promotion Bureau (EPB) for Export Data   2. National Board of Revenue (NBR) for Import Data</t>
  </si>
  <si>
    <t>3. Statistics Department of Bangladesh Bank for Service Inflows, Service Outflows , Wage Earners Remittance Data,</t>
  </si>
  <si>
    <t>FDI inflows(Net) and Portfolio investment inflows</t>
  </si>
  <si>
    <t>12.60</t>
  </si>
  <si>
    <t xml:space="preserve">                    Important Economic Indicators of SAARC Countries                   </t>
  </si>
  <si>
    <t>(Million USD)</t>
  </si>
  <si>
    <t>Year</t>
  </si>
  <si>
    <t>FDI</t>
  </si>
  <si>
    <t>Table XXIX</t>
  </si>
  <si>
    <r>
      <t>2019-20</t>
    </r>
    <r>
      <rPr>
        <b/>
        <vertAlign val="superscript"/>
        <sz val="14"/>
        <color theme="1"/>
        <rFont val="Times New Roman"/>
        <family val="1"/>
      </rPr>
      <t>P</t>
    </r>
  </si>
  <si>
    <r>
      <t>2018-19</t>
    </r>
    <r>
      <rPr>
        <b/>
        <vertAlign val="superscript"/>
        <sz val="14"/>
        <color theme="1"/>
        <rFont val="Times New Roman"/>
        <family val="1"/>
      </rPr>
      <t>P</t>
    </r>
  </si>
  <si>
    <r>
      <t>2017-18</t>
    </r>
    <r>
      <rPr>
        <b/>
        <vertAlign val="superscript"/>
        <sz val="14"/>
        <color theme="1"/>
        <rFont val="Times New Roman"/>
        <family val="1"/>
      </rPr>
      <t>P</t>
    </r>
  </si>
  <si>
    <t xml:space="preserve">Important Economic Indicators of SAARC Countries </t>
  </si>
  <si>
    <t xml:space="preserve">NSD = National Savings Directorate.                                                                                                                                                                            </t>
  </si>
  <si>
    <t xml:space="preserve">      NBDC  =  Non-Bank Depository Corporation.   </t>
  </si>
  <si>
    <t>Scheduled Bank Branches</t>
  </si>
  <si>
    <t>Group Bank Branches</t>
  </si>
  <si>
    <t>Total Bank Branches       (56+57+58+59)</t>
  </si>
  <si>
    <t>Average Deposits  per Scheduled Bank  Branch     (in crore) </t>
  </si>
  <si>
    <t>Average Credit per Scheduled Bank  Branch    (in crore)</t>
  </si>
  <si>
    <t>State owned Banks</t>
  </si>
  <si>
    <t xml:space="preserve"> Spread   (67-66)</t>
  </si>
  <si>
    <t xml:space="preserve"> Spread   (70-69)</t>
  </si>
  <si>
    <t>(Money &amp;  Banking )</t>
  </si>
  <si>
    <t xml:space="preserve">       TABLE-IA </t>
  </si>
  <si>
    <t xml:space="preserve">TABLE IIG </t>
  </si>
  <si>
    <t>iii) Upto 2013-14 Data are shown as after that upto 2019-20 Data are shown as quaterly and half yearly basis also. From 2020-21 Data are shown as quaterly basis only.</t>
  </si>
  <si>
    <t>Base: 1995-96</t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</si>
  <si>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</si>
  <si>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>Note        : 1. DSE Broad Index has been introduced instead of General Index from August 2013</t>
  </si>
  <si>
    <t xml:space="preserve">       TABLE-XXX</t>
  </si>
  <si>
    <r>
      <t>2020-21</t>
    </r>
    <r>
      <rPr>
        <vertAlign val="superscript"/>
        <sz val="8"/>
        <color theme="1"/>
        <rFont val="Times New Roman"/>
        <family val="1"/>
      </rPr>
      <t>P</t>
    </r>
  </si>
  <si>
    <t>MONETARY SURVEY ( M2 )</t>
  </si>
  <si>
    <r>
      <t xml:space="preserve">Note:  </t>
    </r>
    <r>
      <rPr>
        <sz val="9"/>
        <color rgb="FF3333CC"/>
        <rFont val="Times New Roman"/>
        <family val="1"/>
      </rPr>
      <t>MICR= Magnetic Ink Character Recognition, ATM- Automated Teller Machine,                            POS- Point of Sale,  CRM- Cash Recycling Machine</t>
    </r>
  </si>
  <si>
    <t xml:space="preserve">                     E-BANKING  &amp;    E-COMMERCE STATISTICS                   </t>
  </si>
</sst>
</file>

<file path=xl/styles.xml><?xml version="1.0" encoding="utf-8"?>
<styleSheet xmlns="http://schemas.openxmlformats.org/spreadsheetml/2006/main">
  <numFmts count="14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.0;[Red]0.0"/>
    <numFmt numFmtId="170" formatCode="0;[Red]0"/>
    <numFmt numFmtId="171" formatCode="\(0\)"/>
    <numFmt numFmtId="172" formatCode="0_);\(0\)"/>
    <numFmt numFmtId="173" formatCode="d\.m\.yy;@"/>
    <numFmt numFmtId="174" formatCode="dd/mm/yyyy;@"/>
    <numFmt numFmtId="175" formatCode="d/mm/yyyy;@"/>
    <numFmt numFmtId="176" formatCode="dd\.mm\.yyyy;@"/>
  </numFmts>
  <fonts count="220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8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vertAlign val="subscript"/>
      <sz val="12"/>
      <color indexed="8"/>
      <name val="Times New Roman"/>
      <family val="1"/>
    </font>
    <font>
      <b/>
      <vertAlign val="subscript"/>
      <sz val="12"/>
      <name val="Times New Roman"/>
      <family val="1"/>
    </font>
    <font>
      <b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8"/>
      <color indexed="10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7.5"/>
      <name val="Arial Narrow"/>
      <family val="2"/>
    </font>
    <font>
      <sz val="10"/>
      <name val="Arial"/>
      <family val="2"/>
    </font>
    <font>
      <b/>
      <sz val="12"/>
      <color indexed="8"/>
      <name val="Calibri"/>
      <family val="2"/>
    </font>
    <font>
      <sz val="8"/>
      <name val="Arial"/>
      <family val="2"/>
    </font>
    <font>
      <sz val="9"/>
      <color indexed="8"/>
      <name val="Arial Narrow"/>
      <family val="2"/>
    </font>
    <font>
      <b/>
      <sz val="14"/>
      <name val="Times New Roman"/>
      <family val="1"/>
    </font>
    <font>
      <b/>
      <sz val="16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4"/>
      <name val="Times New Roman"/>
      <family val="1"/>
    </font>
    <font>
      <sz val="16"/>
      <name val="Times New Roman"/>
      <family val="1"/>
    </font>
    <font>
      <sz val="13"/>
      <name val="Arial"/>
      <family val="2"/>
    </font>
    <font>
      <b/>
      <sz val="16"/>
      <name val="Arial"/>
      <family val="2"/>
    </font>
    <font>
      <sz val="11"/>
      <name val="Arial"/>
      <family val="2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22"/>
      <name val="Times New Roman"/>
      <family val="1"/>
    </font>
    <font>
      <b/>
      <sz val="10"/>
      <name val="Arial"/>
      <family val="2"/>
    </font>
    <font>
      <sz val="7"/>
      <name val="Arial Narrow"/>
      <family val="2"/>
    </font>
    <font>
      <b/>
      <sz val="10"/>
      <color indexed="8"/>
      <name val="Arial Narrow"/>
      <family val="2"/>
    </font>
    <font>
      <sz val="8"/>
      <name val="Arial Narrow"/>
      <family val="2"/>
    </font>
    <font>
      <b/>
      <sz val="9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b/>
      <sz val="8"/>
      <color indexed="8"/>
      <name val="Arial"/>
      <family val="2"/>
    </font>
    <font>
      <b/>
      <sz val="8"/>
      <color indexed="8"/>
      <name val="Verdana"/>
      <family val="2"/>
    </font>
    <font>
      <sz val="7"/>
      <color indexed="8"/>
      <name val="Arial"/>
      <family val="2"/>
    </font>
    <font>
      <sz val="7"/>
      <color indexed="8"/>
      <name val="Verdana"/>
      <family val="2"/>
    </font>
    <font>
      <b/>
      <sz val="7"/>
      <color indexed="8"/>
      <name val="Verdana"/>
      <family val="2"/>
    </font>
    <font>
      <sz val="7"/>
      <color indexed="16"/>
      <name val="Verdana"/>
      <family val="2"/>
    </font>
    <font>
      <b/>
      <vertAlign val="superscript"/>
      <sz val="9"/>
      <color indexed="8"/>
      <name val="Times New Roman"/>
      <family val="1"/>
    </font>
    <font>
      <b/>
      <sz val="7"/>
      <color indexed="8"/>
      <name val="Arial"/>
      <family val="2"/>
    </font>
    <font>
      <b/>
      <sz val="10"/>
      <color indexed="8"/>
      <name val="Bodoni MT Condensed"/>
      <family val="1"/>
    </font>
    <font>
      <b/>
      <sz val="9.5"/>
      <color indexed="8"/>
      <name val="Arial Narrow"/>
      <family val="2"/>
    </font>
    <font>
      <sz val="11"/>
      <name val="Times New Roman"/>
      <family val="1"/>
    </font>
    <font>
      <b/>
      <sz val="8"/>
      <color indexed="12"/>
      <name val="Times New Roman"/>
      <family val="1"/>
    </font>
    <font>
      <sz val="8"/>
      <color indexed="12"/>
      <name val="Times New Roman"/>
      <family val="1"/>
    </font>
    <font>
      <vertAlign val="subscript"/>
      <sz val="8"/>
      <color indexed="12"/>
      <name val="Times New Roman"/>
      <family val="1"/>
    </font>
    <font>
      <vertAlign val="superscript"/>
      <sz val="8"/>
      <color indexed="12"/>
      <name val="Times New Roman"/>
      <family val="1"/>
    </font>
    <font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u/>
      <sz val="10"/>
      <color rgb="FF0000FF"/>
      <name val="Arial"/>
      <family val="2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sz val="9"/>
      <color rgb="FFFF0000"/>
      <name val="Times New Roman"/>
      <family val="1"/>
    </font>
    <font>
      <b/>
      <sz val="8"/>
      <color theme="1"/>
      <name val="Verdana"/>
      <family val="2"/>
    </font>
    <font>
      <sz val="6.5"/>
      <color theme="1"/>
      <name val="Times New Roman"/>
      <family val="1"/>
    </font>
    <font>
      <b/>
      <sz val="8"/>
      <color theme="1"/>
      <name val="Times New Roman"/>
      <family val="1"/>
    </font>
    <font>
      <sz val="8"/>
      <color theme="1"/>
      <name val="Arial"/>
      <family val="2"/>
    </font>
    <font>
      <sz val="8"/>
      <color theme="1"/>
      <name val="Verdana"/>
      <family val="2"/>
    </font>
    <font>
      <b/>
      <sz val="6.5"/>
      <color theme="1"/>
      <name val="Times New Roman"/>
      <family val="1"/>
    </font>
    <font>
      <sz val="7"/>
      <color theme="1"/>
      <name val="Verdana"/>
      <family val="2"/>
    </font>
    <font>
      <sz val="6"/>
      <color theme="1"/>
      <name val="Verdana"/>
      <family val="2"/>
    </font>
    <font>
      <sz val="7"/>
      <color theme="1"/>
      <name val="Times New Roman"/>
      <family val="1"/>
    </font>
    <font>
      <sz val="10"/>
      <color theme="1"/>
      <name val="Times New Roman"/>
      <family val="1"/>
    </font>
    <font>
      <sz val="7.5"/>
      <color theme="1"/>
      <name val="Times New Roman"/>
      <family val="1"/>
    </font>
    <font>
      <sz val="7.5"/>
      <color theme="1"/>
      <name val="Arial"/>
      <family val="2"/>
    </font>
    <font>
      <sz val="7"/>
      <color theme="1"/>
      <name val="Arial"/>
      <family val="2"/>
    </font>
    <font>
      <b/>
      <sz val="7.5"/>
      <color theme="1"/>
      <name val="Times New Roman"/>
      <family val="1"/>
    </font>
    <font>
      <b/>
      <sz val="7"/>
      <color theme="1"/>
      <name val="Times New Roman"/>
      <family val="1"/>
    </font>
    <font>
      <sz val="6"/>
      <color theme="1"/>
      <name val="Times New Roman"/>
      <family val="1"/>
    </font>
    <font>
      <b/>
      <sz val="8"/>
      <color theme="1"/>
      <name val="Arial"/>
      <family val="2"/>
    </font>
    <font>
      <b/>
      <sz val="10"/>
      <color theme="1"/>
      <name val="Times New Roman"/>
      <family val="1"/>
    </font>
    <font>
      <b/>
      <sz val="8"/>
      <color rgb="FF0000FF"/>
      <name val="Times New Roman"/>
      <family val="1"/>
    </font>
    <font>
      <sz val="8"/>
      <color rgb="FF0000FF"/>
      <name val="Times New Roman"/>
      <family val="1"/>
    </font>
    <font>
      <sz val="10"/>
      <color rgb="FF0000FF"/>
      <name val="Times New Roman"/>
      <family val="1"/>
    </font>
    <font>
      <sz val="8"/>
      <color rgb="FF0000FF"/>
      <name val="Arial"/>
      <family val="2"/>
    </font>
    <font>
      <b/>
      <sz val="8"/>
      <color rgb="FF0000FF"/>
      <name val="Arial Narrow"/>
      <family val="2"/>
    </font>
    <font>
      <b/>
      <sz val="10"/>
      <color theme="1"/>
      <name val="Verdana"/>
      <family val="2"/>
    </font>
    <font>
      <sz val="8"/>
      <color rgb="FF0000CC"/>
      <name val="Times New Roman"/>
      <family val="1"/>
    </font>
    <font>
      <b/>
      <sz val="8"/>
      <color rgb="FF0000CC"/>
      <name val="Times New Roman"/>
      <family val="1"/>
    </font>
    <font>
      <sz val="5.5"/>
      <color rgb="FF0000CC"/>
      <name val="Times New Roman"/>
      <family val="1"/>
    </font>
    <font>
      <sz val="8"/>
      <color rgb="FF0000CC"/>
      <name val="Arial"/>
      <family val="2"/>
    </font>
    <font>
      <sz val="8.5"/>
      <color rgb="FF0000CC"/>
      <name val="Times New Roman"/>
      <family val="1"/>
    </font>
    <font>
      <sz val="10"/>
      <color rgb="FF0000CC"/>
      <name val="Times New Roman"/>
      <family val="1"/>
    </font>
    <font>
      <sz val="9"/>
      <color theme="1"/>
      <name val="Times New Roman"/>
      <family val="1"/>
    </font>
    <font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66FF"/>
      <name val="Times New Roman"/>
      <family val="1"/>
    </font>
    <font>
      <sz val="8"/>
      <color rgb="FF3333FF"/>
      <name val="Times New Roman"/>
      <family val="1"/>
    </font>
    <font>
      <b/>
      <sz val="28"/>
      <color rgb="FF0000CC"/>
      <name val="Bookman Old Style"/>
      <family val="1"/>
    </font>
    <font>
      <b/>
      <sz val="22"/>
      <color rgb="FF0000CC"/>
      <name val="Bookman Old Style"/>
      <family val="1"/>
    </font>
    <font>
      <b/>
      <sz val="24"/>
      <color rgb="FF0000CC"/>
      <name val="Bookman Old Style"/>
      <family val="1"/>
    </font>
    <font>
      <b/>
      <sz val="28"/>
      <color rgb="FF9933FF"/>
      <name val="Bookman Old Style"/>
      <family val="1"/>
    </font>
    <font>
      <sz val="13"/>
      <color theme="1"/>
      <name val="Times New Roman"/>
      <family val="1"/>
    </font>
    <font>
      <vertAlign val="subscript"/>
      <sz val="9"/>
      <color rgb="FF0000FF"/>
      <name val="Times New Roman"/>
      <family val="1"/>
    </font>
    <font>
      <vertAlign val="subscript"/>
      <sz val="8"/>
      <color rgb="FF0000FF"/>
      <name val="Times New Roman"/>
      <family val="1"/>
    </font>
    <font>
      <b/>
      <sz val="9"/>
      <color theme="1"/>
      <name val="Times New Roman"/>
      <family val="1"/>
    </font>
    <font>
      <b/>
      <sz val="7.5"/>
      <color theme="1"/>
      <name val="Arial Narrow"/>
      <family val="2"/>
    </font>
    <font>
      <b/>
      <sz val="14"/>
      <name val="Times New Roman"/>
      <family val="1"/>
    </font>
    <font>
      <sz val="10"/>
      <name val="Arial"/>
      <family val="2"/>
    </font>
    <font>
      <b/>
      <sz val="12"/>
      <name val="Times New Roman"/>
      <family val="1"/>
    </font>
    <font>
      <sz val="9"/>
      <name val="Arial"/>
      <family val="2"/>
    </font>
    <font>
      <b/>
      <sz val="10"/>
      <color indexed="18"/>
      <name val="Times New Roman"/>
      <family val="1"/>
    </font>
    <font>
      <sz val="9"/>
      <color indexed="8"/>
      <name val="Times New Roman"/>
      <family val="1"/>
    </font>
    <font>
      <sz val="10"/>
      <name val="Times New Roman"/>
      <family val="1"/>
    </font>
    <font>
      <sz val="9"/>
      <color rgb="FF0000CC"/>
      <name val="Times New Roman"/>
      <family val="1"/>
    </font>
    <font>
      <sz val="10"/>
      <color rgb="FF0000CC"/>
      <name val="Arial"/>
      <family val="2"/>
    </font>
    <font>
      <b/>
      <sz val="6.5"/>
      <name val="Times New Roman"/>
      <family val="1"/>
    </font>
    <font>
      <sz val="8.5"/>
      <name val="Arial"/>
      <family val="1"/>
    </font>
    <font>
      <vertAlign val="superscript"/>
      <sz val="8"/>
      <name val="Times New Roman"/>
      <family val="1"/>
    </font>
    <font>
      <b/>
      <sz val="14"/>
      <color theme="1"/>
      <name val="Times New Roma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Times New Roman"/>
      <family val="1"/>
    </font>
    <font>
      <b/>
      <sz val="16"/>
      <color indexed="8"/>
      <name val="Times New Roman"/>
      <family val="1"/>
    </font>
    <font>
      <b/>
      <sz val="11"/>
      <color theme="1"/>
      <name val="Times New Roman"/>
      <family val="1"/>
    </font>
    <font>
      <vertAlign val="superscript"/>
      <sz val="9"/>
      <name val="Times New Roman"/>
      <family val="1"/>
    </font>
    <font>
      <vertAlign val="superscript"/>
      <sz val="9"/>
      <color indexed="8"/>
      <name val="Times New Roman"/>
      <family val="1"/>
    </font>
    <font>
      <b/>
      <vertAlign val="superscript"/>
      <sz val="10"/>
      <name val="Times New Roman"/>
      <family val="1"/>
    </font>
    <font>
      <sz val="7"/>
      <name val="Arial"/>
      <family val="2"/>
    </font>
    <font>
      <vertAlign val="superscript"/>
      <sz val="8"/>
      <color indexed="8"/>
      <name val="Times New Roman"/>
      <family val="1"/>
    </font>
    <font>
      <b/>
      <sz val="13"/>
      <color indexed="8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7"/>
      <color theme="1"/>
      <name val="Arial Narrow"/>
      <family val="2"/>
    </font>
    <font>
      <sz val="8.5"/>
      <color theme="1"/>
      <name val="Times New Roman"/>
      <family val="1"/>
    </font>
    <font>
      <sz val="5.5"/>
      <color theme="1"/>
      <name val="Times New Roman"/>
      <family val="1"/>
    </font>
    <font>
      <b/>
      <sz val="6.5"/>
      <color theme="1"/>
      <name val="Arial Narrow"/>
      <family val="2"/>
    </font>
    <font>
      <b/>
      <sz val="5.5"/>
      <color theme="1"/>
      <name val="Arial Narrow"/>
      <family val="2"/>
    </font>
    <font>
      <sz val="6"/>
      <name val="Arial"/>
      <family val="2"/>
    </font>
    <font>
      <vertAlign val="superscript"/>
      <sz val="10"/>
      <name val="Arial"/>
      <family val="2"/>
    </font>
    <font>
      <b/>
      <sz val="18"/>
      <color indexed="8"/>
      <name val="Times New Roman"/>
      <family val="1"/>
    </font>
    <font>
      <b/>
      <sz val="9"/>
      <color rgb="FF0000FF"/>
      <name val="Times New Roman"/>
      <family val="1"/>
    </font>
    <font>
      <sz val="9"/>
      <color rgb="FF0000FF"/>
      <name val="Times New Roman"/>
      <family val="1"/>
    </font>
    <font>
      <sz val="9"/>
      <color indexed="12"/>
      <name val="Times New Roman"/>
      <family val="1"/>
    </font>
    <font>
      <b/>
      <sz val="10"/>
      <color rgb="FF0000FF"/>
      <name val="Times New Roman"/>
      <family val="1"/>
    </font>
    <font>
      <sz val="10"/>
      <color indexed="12"/>
      <name val="Times New Roman"/>
      <family val="1"/>
    </font>
    <font>
      <sz val="9"/>
      <color rgb="FF0000FF"/>
      <name val="Arial"/>
      <family val="2"/>
    </font>
    <font>
      <b/>
      <sz val="9"/>
      <color indexed="12"/>
      <name val="Times New Roman"/>
      <family val="1"/>
    </font>
    <font>
      <b/>
      <vertAlign val="superscript"/>
      <sz val="9"/>
      <color theme="1"/>
      <name val="Times New Roman"/>
      <family val="1"/>
    </font>
    <font>
      <sz val="10"/>
      <color rgb="FF000000"/>
      <name val="Times New Roman"/>
      <family val="1"/>
    </font>
    <font>
      <vertAlign val="superscript"/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sz val="9"/>
      <color rgb="FF0000CC"/>
      <name val="Times New Roman"/>
      <family val="1"/>
    </font>
    <font>
      <b/>
      <sz val="12"/>
      <color rgb="FF000000"/>
      <name val="Times New Roman"/>
      <family val="1"/>
    </font>
    <font>
      <b/>
      <vertAlign val="superscript"/>
      <sz val="14"/>
      <color theme="1"/>
      <name val="Times New Roman"/>
      <family val="1"/>
    </font>
    <font>
      <sz val="10"/>
      <color rgb="FFFF0000"/>
      <name val="Arial"/>
      <family val="2"/>
    </font>
    <font>
      <sz val="10"/>
      <color rgb="FFFF0000"/>
      <name val="Times New Roman"/>
      <family val="1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  <font>
      <b/>
      <sz val="8"/>
      <color rgb="FF3333CC"/>
      <name val="Times New Roman"/>
      <family val="1"/>
    </font>
    <font>
      <sz val="9"/>
      <color rgb="FF3333CC"/>
      <name val="Times New Roman"/>
      <family val="1"/>
    </font>
    <font>
      <sz val="10"/>
      <color rgb="FF3333CC"/>
      <name val="Arial"/>
      <family val="2"/>
    </font>
    <font>
      <vertAlign val="superscript"/>
      <sz val="8"/>
      <color theme="1"/>
      <name val="Times New Roman"/>
      <family val="1"/>
    </font>
  </fonts>
  <fills count="4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E8F896"/>
        <bgColor indexed="64"/>
      </patternFill>
    </fill>
    <fill>
      <patternFill patternType="solid">
        <fgColor rgb="FFFEE8FA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8F098"/>
        <bgColor indexed="64"/>
      </patternFill>
    </fill>
    <fill>
      <patternFill patternType="solid">
        <fgColor rgb="FFE1FFF0"/>
        <bgColor indexed="64"/>
      </patternFill>
    </fill>
    <fill>
      <patternFill patternType="solid">
        <fgColor rgb="FF33FFFA"/>
        <bgColor indexed="64"/>
      </patternFill>
    </fill>
    <fill>
      <patternFill patternType="solid">
        <fgColor rgb="FFFFFFB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FF"/>
        <bgColor indexed="64"/>
      </patternFill>
    </fill>
  </fills>
  <borders count="6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236">
    <xf numFmtId="0" fontId="0" fillId="0" borderId="0"/>
    <xf numFmtId="0" fontId="87" fillId="3" borderId="0" applyNumberFormat="0" applyBorder="0" applyAlignment="0" applyProtection="0"/>
    <xf numFmtId="0" fontId="87" fillId="3" borderId="0" applyNumberFormat="0" applyBorder="0" applyAlignment="0" applyProtection="0"/>
    <xf numFmtId="0" fontId="87" fillId="3" borderId="0" applyNumberFormat="0" applyBorder="0" applyAlignment="0" applyProtection="0"/>
    <xf numFmtId="0" fontId="87" fillId="3" borderId="0" applyNumberFormat="0" applyBorder="0" applyAlignment="0" applyProtection="0"/>
    <xf numFmtId="0" fontId="87" fillId="3" borderId="0" applyNumberFormat="0" applyBorder="0" applyAlignment="0" applyProtection="0"/>
    <xf numFmtId="0" fontId="87" fillId="4" borderId="0" applyNumberFormat="0" applyBorder="0" applyAlignment="0" applyProtection="0"/>
    <xf numFmtId="0" fontId="87" fillId="4" borderId="0" applyNumberFormat="0" applyBorder="0" applyAlignment="0" applyProtection="0"/>
    <xf numFmtId="0" fontId="87" fillId="4" borderId="0" applyNumberFormat="0" applyBorder="0" applyAlignment="0" applyProtection="0"/>
    <xf numFmtId="0" fontId="87" fillId="4" borderId="0" applyNumberFormat="0" applyBorder="0" applyAlignment="0" applyProtection="0"/>
    <xf numFmtId="0" fontId="87" fillId="4" borderId="0" applyNumberFormat="0" applyBorder="0" applyAlignment="0" applyProtection="0"/>
    <xf numFmtId="0" fontId="87" fillId="5" borderId="0" applyNumberFormat="0" applyBorder="0" applyAlignment="0" applyProtection="0"/>
    <xf numFmtId="0" fontId="87" fillId="5" borderId="0" applyNumberFormat="0" applyBorder="0" applyAlignment="0" applyProtection="0"/>
    <xf numFmtId="0" fontId="87" fillId="5" borderId="0" applyNumberFormat="0" applyBorder="0" applyAlignment="0" applyProtection="0"/>
    <xf numFmtId="0" fontId="87" fillId="5" borderId="0" applyNumberFormat="0" applyBorder="0" applyAlignment="0" applyProtection="0"/>
    <xf numFmtId="0" fontId="87" fillId="5" borderId="0" applyNumberFormat="0" applyBorder="0" applyAlignment="0" applyProtection="0"/>
    <xf numFmtId="0" fontId="87" fillId="6" borderId="0" applyNumberFormat="0" applyBorder="0" applyAlignment="0" applyProtection="0"/>
    <xf numFmtId="0" fontId="87" fillId="6" borderId="0" applyNumberFormat="0" applyBorder="0" applyAlignment="0" applyProtection="0"/>
    <xf numFmtId="0" fontId="87" fillId="6" borderId="0" applyNumberFormat="0" applyBorder="0" applyAlignment="0" applyProtection="0"/>
    <xf numFmtId="0" fontId="87" fillId="6" borderId="0" applyNumberFormat="0" applyBorder="0" applyAlignment="0" applyProtection="0"/>
    <xf numFmtId="0" fontId="87" fillId="6" borderId="0" applyNumberFormat="0" applyBorder="0" applyAlignment="0" applyProtection="0"/>
    <xf numFmtId="0" fontId="87" fillId="7" borderId="0" applyNumberFormat="0" applyBorder="0" applyAlignment="0" applyProtection="0"/>
    <xf numFmtId="0" fontId="87" fillId="7" borderId="0" applyNumberFormat="0" applyBorder="0" applyAlignment="0" applyProtection="0"/>
    <xf numFmtId="0" fontId="87" fillId="7" borderId="0" applyNumberFormat="0" applyBorder="0" applyAlignment="0" applyProtection="0"/>
    <xf numFmtId="0" fontId="87" fillId="7" borderId="0" applyNumberFormat="0" applyBorder="0" applyAlignment="0" applyProtection="0"/>
    <xf numFmtId="0" fontId="87" fillId="7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9" borderId="0" applyNumberFormat="0" applyBorder="0" applyAlignment="0" applyProtection="0"/>
    <xf numFmtId="0" fontId="87" fillId="9" borderId="0" applyNumberFormat="0" applyBorder="0" applyAlignment="0" applyProtection="0"/>
    <xf numFmtId="0" fontId="87" fillId="9" borderId="0" applyNumberFormat="0" applyBorder="0" applyAlignment="0" applyProtection="0"/>
    <xf numFmtId="0" fontId="87" fillId="9" borderId="0" applyNumberFormat="0" applyBorder="0" applyAlignment="0" applyProtection="0"/>
    <xf numFmtId="0" fontId="87" fillId="9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1" borderId="0" applyNumberFormat="0" applyBorder="0" applyAlignment="0" applyProtection="0"/>
    <xf numFmtId="0" fontId="87" fillId="11" borderId="0" applyNumberFormat="0" applyBorder="0" applyAlignment="0" applyProtection="0"/>
    <xf numFmtId="0" fontId="87" fillId="11" borderId="0" applyNumberFormat="0" applyBorder="0" applyAlignment="0" applyProtection="0"/>
    <xf numFmtId="0" fontId="87" fillId="11" borderId="0" applyNumberFormat="0" applyBorder="0" applyAlignment="0" applyProtection="0"/>
    <xf numFmtId="0" fontId="87" fillId="11" borderId="0" applyNumberFormat="0" applyBorder="0" applyAlignment="0" applyProtection="0"/>
    <xf numFmtId="0" fontId="87" fillId="12" borderId="0" applyNumberFormat="0" applyBorder="0" applyAlignment="0" applyProtection="0"/>
    <xf numFmtId="0" fontId="87" fillId="12" borderId="0" applyNumberFormat="0" applyBorder="0" applyAlignment="0" applyProtection="0"/>
    <xf numFmtId="0" fontId="87" fillId="12" borderId="0" applyNumberFormat="0" applyBorder="0" applyAlignment="0" applyProtection="0"/>
    <xf numFmtId="0" fontId="87" fillId="12" borderId="0" applyNumberFormat="0" applyBorder="0" applyAlignment="0" applyProtection="0"/>
    <xf numFmtId="0" fontId="87" fillId="12" borderId="0" applyNumberFormat="0" applyBorder="0" applyAlignment="0" applyProtection="0"/>
    <xf numFmtId="0" fontId="87" fillId="13" borderId="0" applyNumberFormat="0" applyBorder="0" applyAlignment="0" applyProtection="0"/>
    <xf numFmtId="0" fontId="87" fillId="13" borderId="0" applyNumberFormat="0" applyBorder="0" applyAlignment="0" applyProtection="0"/>
    <xf numFmtId="0" fontId="87" fillId="13" borderId="0" applyNumberFormat="0" applyBorder="0" applyAlignment="0" applyProtection="0"/>
    <xf numFmtId="0" fontId="87" fillId="13" borderId="0" applyNumberFormat="0" applyBorder="0" applyAlignment="0" applyProtection="0"/>
    <xf numFmtId="0" fontId="87" fillId="13" borderId="0" applyNumberFormat="0" applyBorder="0" applyAlignment="0" applyProtection="0"/>
    <xf numFmtId="0" fontId="87" fillId="14" borderId="0" applyNumberFormat="0" applyBorder="0" applyAlignment="0" applyProtection="0"/>
    <xf numFmtId="0" fontId="87" fillId="14" borderId="0" applyNumberFormat="0" applyBorder="0" applyAlignment="0" applyProtection="0"/>
    <xf numFmtId="0" fontId="87" fillId="14" borderId="0" applyNumberFormat="0" applyBorder="0" applyAlignment="0" applyProtection="0"/>
    <xf numFmtId="0" fontId="87" fillId="14" borderId="0" applyNumberFormat="0" applyBorder="0" applyAlignment="0" applyProtection="0"/>
    <xf numFmtId="0" fontId="87" fillId="14" borderId="0" applyNumberFormat="0" applyBorder="0" applyAlignment="0" applyProtection="0"/>
    <xf numFmtId="0" fontId="88" fillId="15" borderId="0" applyNumberFormat="0" applyBorder="0" applyAlignment="0" applyProtection="0"/>
    <xf numFmtId="0" fontId="88" fillId="15" borderId="0" applyNumberFormat="0" applyBorder="0" applyAlignment="0" applyProtection="0"/>
    <xf numFmtId="0" fontId="88" fillId="15" borderId="0" applyNumberFormat="0" applyBorder="0" applyAlignment="0" applyProtection="0"/>
    <xf numFmtId="0" fontId="88" fillId="15" borderId="0" applyNumberFormat="0" applyBorder="0" applyAlignment="0" applyProtection="0"/>
    <xf numFmtId="0" fontId="88" fillId="15" borderId="0" applyNumberFormat="0" applyBorder="0" applyAlignment="0" applyProtection="0"/>
    <xf numFmtId="0" fontId="88" fillId="16" borderId="0" applyNumberFormat="0" applyBorder="0" applyAlignment="0" applyProtection="0"/>
    <xf numFmtId="0" fontId="88" fillId="16" borderId="0" applyNumberFormat="0" applyBorder="0" applyAlignment="0" applyProtection="0"/>
    <xf numFmtId="0" fontId="88" fillId="16" borderId="0" applyNumberFormat="0" applyBorder="0" applyAlignment="0" applyProtection="0"/>
    <xf numFmtId="0" fontId="88" fillId="16" borderId="0" applyNumberFormat="0" applyBorder="0" applyAlignment="0" applyProtection="0"/>
    <xf numFmtId="0" fontId="88" fillId="16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7" borderId="0" applyNumberFormat="0" applyBorder="0" applyAlignment="0" applyProtection="0"/>
    <xf numFmtId="0" fontId="88" fillId="18" borderId="0" applyNumberFormat="0" applyBorder="0" applyAlignment="0" applyProtection="0"/>
    <xf numFmtId="0" fontId="88" fillId="18" borderId="0" applyNumberFormat="0" applyBorder="0" applyAlignment="0" applyProtection="0"/>
    <xf numFmtId="0" fontId="88" fillId="18" borderId="0" applyNumberFormat="0" applyBorder="0" applyAlignment="0" applyProtection="0"/>
    <xf numFmtId="0" fontId="88" fillId="18" borderId="0" applyNumberFormat="0" applyBorder="0" applyAlignment="0" applyProtection="0"/>
    <xf numFmtId="0" fontId="88" fillId="18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20" borderId="0" applyNumberFormat="0" applyBorder="0" applyAlignment="0" applyProtection="0"/>
    <xf numFmtId="0" fontId="88" fillId="20" borderId="0" applyNumberFormat="0" applyBorder="0" applyAlignment="0" applyProtection="0"/>
    <xf numFmtId="0" fontId="88" fillId="20" borderId="0" applyNumberFormat="0" applyBorder="0" applyAlignment="0" applyProtection="0"/>
    <xf numFmtId="0" fontId="88" fillId="20" borderId="0" applyNumberFormat="0" applyBorder="0" applyAlignment="0" applyProtection="0"/>
    <xf numFmtId="0" fontId="88" fillId="20" borderId="0" applyNumberFormat="0" applyBorder="0" applyAlignment="0" applyProtection="0"/>
    <xf numFmtId="0" fontId="88" fillId="21" borderId="0" applyNumberFormat="0" applyBorder="0" applyAlignment="0" applyProtection="0"/>
    <xf numFmtId="0" fontId="88" fillId="21" borderId="0" applyNumberFormat="0" applyBorder="0" applyAlignment="0" applyProtection="0"/>
    <xf numFmtId="0" fontId="88" fillId="21" borderId="0" applyNumberFormat="0" applyBorder="0" applyAlignment="0" applyProtection="0"/>
    <xf numFmtId="0" fontId="88" fillId="21" borderId="0" applyNumberFormat="0" applyBorder="0" applyAlignment="0" applyProtection="0"/>
    <xf numFmtId="0" fontId="88" fillId="21" borderId="0" applyNumberFormat="0" applyBorder="0" applyAlignment="0" applyProtection="0"/>
    <xf numFmtId="0" fontId="88" fillId="22" borderId="0" applyNumberFormat="0" applyBorder="0" applyAlignment="0" applyProtection="0"/>
    <xf numFmtId="0" fontId="88" fillId="22" borderId="0" applyNumberFormat="0" applyBorder="0" applyAlignment="0" applyProtection="0"/>
    <xf numFmtId="0" fontId="88" fillId="22" borderId="0" applyNumberFormat="0" applyBorder="0" applyAlignment="0" applyProtection="0"/>
    <xf numFmtId="0" fontId="88" fillId="22" borderId="0" applyNumberFormat="0" applyBorder="0" applyAlignment="0" applyProtection="0"/>
    <xf numFmtId="0" fontId="88" fillId="22" borderId="0" applyNumberFormat="0" applyBorder="0" applyAlignment="0" applyProtection="0"/>
    <xf numFmtId="0" fontId="88" fillId="23" borderId="0" applyNumberFormat="0" applyBorder="0" applyAlignment="0" applyProtection="0"/>
    <xf numFmtId="0" fontId="88" fillId="23" borderId="0" applyNumberFormat="0" applyBorder="0" applyAlignment="0" applyProtection="0"/>
    <xf numFmtId="0" fontId="88" fillId="23" borderId="0" applyNumberFormat="0" applyBorder="0" applyAlignment="0" applyProtection="0"/>
    <xf numFmtId="0" fontId="88" fillId="23" borderId="0" applyNumberFormat="0" applyBorder="0" applyAlignment="0" applyProtection="0"/>
    <xf numFmtId="0" fontId="88" fillId="23" borderId="0" applyNumberFormat="0" applyBorder="0" applyAlignment="0" applyProtection="0"/>
    <xf numFmtId="0" fontId="88" fillId="24" borderId="0" applyNumberFormat="0" applyBorder="0" applyAlignment="0" applyProtection="0"/>
    <xf numFmtId="0" fontId="88" fillId="24" borderId="0" applyNumberFormat="0" applyBorder="0" applyAlignment="0" applyProtection="0"/>
    <xf numFmtId="0" fontId="88" fillId="24" borderId="0" applyNumberFormat="0" applyBorder="0" applyAlignment="0" applyProtection="0"/>
    <xf numFmtId="0" fontId="88" fillId="24" borderId="0" applyNumberFormat="0" applyBorder="0" applyAlignment="0" applyProtection="0"/>
    <xf numFmtId="0" fontId="88" fillId="24" borderId="0" applyNumberFormat="0" applyBorder="0" applyAlignment="0" applyProtection="0"/>
    <xf numFmtId="0" fontId="88" fillId="25" borderId="0" applyNumberFormat="0" applyBorder="0" applyAlignment="0" applyProtection="0"/>
    <xf numFmtId="0" fontId="88" fillId="25" borderId="0" applyNumberFormat="0" applyBorder="0" applyAlignment="0" applyProtection="0"/>
    <xf numFmtId="0" fontId="88" fillId="25" borderId="0" applyNumberFormat="0" applyBorder="0" applyAlignment="0" applyProtection="0"/>
    <xf numFmtId="0" fontId="88" fillId="25" borderId="0" applyNumberFormat="0" applyBorder="0" applyAlignment="0" applyProtection="0"/>
    <xf numFmtId="0" fontId="88" fillId="25" borderId="0" applyNumberFormat="0" applyBorder="0" applyAlignment="0" applyProtection="0"/>
    <xf numFmtId="0" fontId="88" fillId="26" borderId="0" applyNumberFormat="0" applyBorder="0" applyAlignment="0" applyProtection="0"/>
    <xf numFmtId="0" fontId="88" fillId="26" borderId="0" applyNumberFormat="0" applyBorder="0" applyAlignment="0" applyProtection="0"/>
    <xf numFmtId="0" fontId="88" fillId="26" borderId="0" applyNumberFormat="0" applyBorder="0" applyAlignment="0" applyProtection="0"/>
    <xf numFmtId="0" fontId="88" fillId="26" borderId="0" applyNumberFormat="0" applyBorder="0" applyAlignment="0" applyProtection="0"/>
    <xf numFmtId="0" fontId="88" fillId="26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90" fillId="28" borderId="42" applyNumberFormat="0" applyAlignment="0" applyProtection="0"/>
    <xf numFmtId="0" fontId="90" fillId="28" borderId="42" applyNumberFormat="0" applyAlignment="0" applyProtection="0"/>
    <xf numFmtId="0" fontId="90" fillId="28" borderId="42" applyNumberFormat="0" applyAlignment="0" applyProtection="0"/>
    <xf numFmtId="0" fontId="90" fillId="28" borderId="42" applyNumberFormat="0" applyAlignment="0" applyProtection="0"/>
    <xf numFmtId="0" fontId="90" fillId="28" borderId="42" applyNumberFormat="0" applyAlignment="0" applyProtection="0"/>
    <xf numFmtId="0" fontId="91" fillId="29" borderId="43" applyNumberFormat="0" applyAlignment="0" applyProtection="0"/>
    <xf numFmtId="0" fontId="91" fillId="29" borderId="43" applyNumberFormat="0" applyAlignment="0" applyProtection="0"/>
    <xf numFmtId="0" fontId="91" fillId="29" borderId="43" applyNumberFormat="0" applyAlignment="0" applyProtection="0"/>
    <xf numFmtId="0" fontId="91" fillId="29" borderId="43" applyNumberFormat="0" applyAlignment="0" applyProtection="0"/>
    <xf numFmtId="0" fontId="91" fillId="29" borderId="43" applyNumberFormat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30" borderId="0" applyNumberFormat="0" applyBorder="0" applyAlignment="0" applyProtection="0"/>
    <xf numFmtId="0" fontId="94" fillId="30" borderId="0" applyNumberFormat="0" applyBorder="0" applyAlignment="0" applyProtection="0"/>
    <xf numFmtId="0" fontId="94" fillId="30" borderId="0" applyNumberFormat="0" applyBorder="0" applyAlignment="0" applyProtection="0"/>
    <xf numFmtId="0" fontId="94" fillId="30" borderId="0" applyNumberFormat="0" applyBorder="0" applyAlignment="0" applyProtection="0"/>
    <xf numFmtId="0" fontId="94" fillId="30" borderId="0" applyNumberFormat="0" applyBorder="0" applyAlignment="0" applyProtection="0"/>
    <xf numFmtId="0" fontId="95" fillId="0" borderId="44" applyNumberFormat="0" applyFill="0" applyAlignment="0" applyProtection="0"/>
    <xf numFmtId="0" fontId="95" fillId="0" borderId="44" applyNumberFormat="0" applyFill="0" applyAlignment="0" applyProtection="0"/>
    <xf numFmtId="0" fontId="95" fillId="0" borderId="44" applyNumberFormat="0" applyFill="0" applyAlignment="0" applyProtection="0"/>
    <xf numFmtId="0" fontId="95" fillId="0" borderId="44" applyNumberFormat="0" applyFill="0" applyAlignment="0" applyProtection="0"/>
    <xf numFmtId="0" fontId="95" fillId="0" borderId="44" applyNumberFormat="0" applyFill="0" applyAlignment="0" applyProtection="0"/>
    <xf numFmtId="0" fontId="96" fillId="0" borderId="45" applyNumberFormat="0" applyFill="0" applyAlignment="0" applyProtection="0"/>
    <xf numFmtId="0" fontId="96" fillId="0" borderId="45" applyNumberFormat="0" applyFill="0" applyAlignment="0" applyProtection="0"/>
    <xf numFmtId="0" fontId="96" fillId="0" borderId="45" applyNumberFormat="0" applyFill="0" applyAlignment="0" applyProtection="0"/>
    <xf numFmtId="0" fontId="96" fillId="0" borderId="45" applyNumberFormat="0" applyFill="0" applyAlignment="0" applyProtection="0"/>
    <xf numFmtId="0" fontId="96" fillId="0" borderId="45" applyNumberFormat="0" applyFill="0" applyAlignment="0" applyProtection="0"/>
    <xf numFmtId="0" fontId="97" fillId="0" borderId="46" applyNumberFormat="0" applyFill="0" applyAlignment="0" applyProtection="0"/>
    <xf numFmtId="0" fontId="97" fillId="0" borderId="46" applyNumberFormat="0" applyFill="0" applyAlignment="0" applyProtection="0"/>
    <xf numFmtId="0" fontId="97" fillId="0" borderId="46" applyNumberFormat="0" applyFill="0" applyAlignment="0" applyProtection="0"/>
    <xf numFmtId="0" fontId="97" fillId="0" borderId="46" applyNumberFormat="0" applyFill="0" applyAlignment="0" applyProtection="0"/>
    <xf numFmtId="0" fontId="97" fillId="0" borderId="46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31" borderId="42" applyNumberFormat="0" applyAlignment="0" applyProtection="0"/>
    <xf numFmtId="0" fontId="99" fillId="31" borderId="42" applyNumberFormat="0" applyAlignment="0" applyProtection="0"/>
    <xf numFmtId="0" fontId="99" fillId="31" borderId="42" applyNumberFormat="0" applyAlignment="0" applyProtection="0"/>
    <xf numFmtId="0" fontId="99" fillId="31" borderId="42" applyNumberFormat="0" applyAlignment="0" applyProtection="0"/>
    <xf numFmtId="0" fontId="99" fillId="31" borderId="42" applyNumberFormat="0" applyAlignment="0" applyProtection="0"/>
    <xf numFmtId="0" fontId="100" fillId="0" borderId="47" applyNumberFormat="0" applyFill="0" applyAlignment="0" applyProtection="0"/>
    <xf numFmtId="0" fontId="100" fillId="0" borderId="47" applyNumberFormat="0" applyFill="0" applyAlignment="0" applyProtection="0"/>
    <xf numFmtId="0" fontId="100" fillId="0" borderId="47" applyNumberFormat="0" applyFill="0" applyAlignment="0" applyProtection="0"/>
    <xf numFmtId="0" fontId="100" fillId="0" borderId="47" applyNumberFormat="0" applyFill="0" applyAlignment="0" applyProtection="0"/>
    <xf numFmtId="0" fontId="100" fillId="0" borderId="47" applyNumberFormat="0" applyFill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7" fillId="33" borderId="48" applyNumberFormat="0" applyFont="0" applyAlignment="0" applyProtection="0"/>
    <xf numFmtId="0" fontId="87" fillId="33" borderId="48" applyNumberFormat="0" applyFont="0" applyAlignment="0" applyProtection="0"/>
    <xf numFmtId="0" fontId="87" fillId="33" borderId="48" applyNumberFormat="0" applyFont="0" applyAlignment="0" applyProtection="0"/>
    <xf numFmtId="0" fontId="87" fillId="33" borderId="48" applyNumberFormat="0" applyFont="0" applyAlignment="0" applyProtection="0"/>
    <xf numFmtId="0" fontId="87" fillId="33" borderId="48" applyNumberFormat="0" applyFont="0" applyAlignment="0" applyProtection="0"/>
    <xf numFmtId="0" fontId="102" fillId="28" borderId="49" applyNumberFormat="0" applyAlignment="0" applyProtection="0"/>
    <xf numFmtId="0" fontId="102" fillId="28" borderId="49" applyNumberFormat="0" applyAlignment="0" applyProtection="0"/>
    <xf numFmtId="0" fontId="102" fillId="28" borderId="49" applyNumberFormat="0" applyAlignment="0" applyProtection="0"/>
    <xf numFmtId="0" fontId="102" fillId="28" borderId="49" applyNumberFormat="0" applyAlignment="0" applyProtection="0"/>
    <xf numFmtId="0" fontId="102" fillId="28" borderId="49" applyNumberFormat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50" applyNumberFormat="0" applyFill="0" applyAlignment="0" applyProtection="0"/>
    <xf numFmtId="0" fontId="104" fillId="0" borderId="50" applyNumberFormat="0" applyFill="0" applyAlignment="0" applyProtection="0"/>
    <xf numFmtId="0" fontId="104" fillId="0" borderId="50" applyNumberFormat="0" applyFill="0" applyAlignment="0" applyProtection="0"/>
    <xf numFmtId="0" fontId="104" fillId="0" borderId="50" applyNumberFormat="0" applyFill="0" applyAlignment="0" applyProtection="0"/>
    <xf numFmtId="0" fontId="104" fillId="0" borderId="50" applyNumberFormat="0" applyFill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" fillId="0" borderId="0"/>
  </cellStyleXfs>
  <cellXfs count="2783">
    <xf numFmtId="0" fontId="0" fillId="0" borderId="0" xfId="0"/>
    <xf numFmtId="0" fontId="4" fillId="0" borderId="0" xfId="0" applyFont="1"/>
    <xf numFmtId="0" fontId="6" fillId="0" borderId="0" xfId="0" applyFont="1"/>
    <xf numFmtId="0" fontId="10" fillId="0" borderId="0" xfId="0" applyFont="1"/>
    <xf numFmtId="0" fontId="11" fillId="0" borderId="0" xfId="0" applyFont="1"/>
    <xf numFmtId="0" fontId="8" fillId="0" borderId="0" xfId="0" applyFont="1"/>
    <xf numFmtId="0" fontId="14" fillId="0" borderId="0" xfId="0" applyFont="1" applyBorder="1" applyAlignment="1"/>
    <xf numFmtId="0" fontId="14" fillId="0" borderId="0" xfId="0" applyFont="1" applyBorder="1" applyAlignment="1">
      <alignment horizontal="left"/>
    </xf>
    <xf numFmtId="0" fontId="14" fillId="0" borderId="0" xfId="0" applyFont="1"/>
    <xf numFmtId="0" fontId="14" fillId="0" borderId="0" xfId="0" applyFont="1" applyBorder="1"/>
    <xf numFmtId="0" fontId="12" fillId="0" borderId="0" xfId="0" applyFont="1" applyBorder="1" applyAlignment="1">
      <alignment horizontal="left" wrapText="1"/>
    </xf>
    <xf numFmtId="0" fontId="15" fillId="0" borderId="1" xfId="0" applyFont="1" applyBorder="1" applyAlignment="1">
      <alignment wrapText="1"/>
    </xf>
    <xf numFmtId="0" fontId="20" fillId="0" borderId="0" xfId="0" applyFont="1"/>
    <xf numFmtId="0" fontId="22" fillId="0" borderId="0" xfId="0" applyFont="1" applyAlignment="1">
      <alignment horizontal="left" wrapText="1"/>
    </xf>
    <xf numFmtId="0" fontId="21" fillId="0" borderId="0" xfId="0" applyFont="1"/>
    <xf numFmtId="2" fontId="12" fillId="0" borderId="0" xfId="0" applyNumberFormat="1" applyFont="1" applyBorder="1" applyAlignment="1">
      <alignment horizontal="center" wrapText="1"/>
    </xf>
    <xf numFmtId="2" fontId="12" fillId="0" borderId="0" xfId="0" applyNumberFormat="1" applyFont="1" applyFill="1" applyBorder="1" applyAlignment="1">
      <alignment horizontal="center" wrapText="1"/>
    </xf>
    <xf numFmtId="0" fontId="14" fillId="0" borderId="0" xfId="0" applyFont="1" applyBorder="1" applyAlignment="1">
      <alignment horizontal="left" wrapText="1"/>
    </xf>
    <xf numFmtId="0" fontId="14" fillId="0" borderId="0" xfId="0" applyFont="1" applyBorder="1" applyAlignment="1">
      <alignment wrapText="1"/>
    </xf>
    <xf numFmtId="0" fontId="12" fillId="0" borderId="0" xfId="0" applyFont="1"/>
    <xf numFmtId="0" fontId="14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Border="1" applyAlignment="1">
      <alignment horizontal="center" wrapText="1"/>
    </xf>
    <xf numFmtId="0" fontId="26" fillId="0" borderId="0" xfId="0" applyFont="1"/>
    <xf numFmtId="0" fontId="27" fillId="0" borderId="0" xfId="0" applyFont="1"/>
    <xf numFmtId="0" fontId="26" fillId="0" borderId="0" xfId="0" applyFont="1" applyAlignment="1">
      <alignment wrapText="1"/>
    </xf>
    <xf numFmtId="164" fontId="12" fillId="0" borderId="0" xfId="0" applyNumberFormat="1" applyFont="1" applyBorder="1" applyAlignment="1">
      <alignment horizontal="center" wrapText="1"/>
    </xf>
    <xf numFmtId="164" fontId="14" fillId="0" borderId="0" xfId="0" applyNumberFormat="1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 wrapText="1"/>
    </xf>
    <xf numFmtId="2" fontId="14" fillId="0" borderId="0" xfId="0" applyNumberFormat="1" applyFont="1" applyAlignment="1">
      <alignment horizontal="center"/>
    </xf>
    <xf numFmtId="0" fontId="16" fillId="0" borderId="0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14" fillId="0" borderId="0" xfId="0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13" fillId="0" borderId="0" xfId="0" applyFont="1"/>
    <xf numFmtId="0" fontId="14" fillId="0" borderId="0" xfId="0" applyFont="1" applyBorder="1" applyAlignment="1">
      <alignment horizontal="center" wrapText="1"/>
    </xf>
    <xf numFmtId="0" fontId="28" fillId="0" borderId="0" xfId="0" applyFont="1"/>
    <xf numFmtId="0" fontId="28" fillId="0" borderId="0" xfId="0" applyFont="1" applyBorder="1"/>
    <xf numFmtId="0" fontId="14" fillId="0" borderId="0" xfId="0" applyFont="1" applyBorder="1" applyAlignment="1">
      <alignment horizontal="right"/>
    </xf>
    <xf numFmtId="0" fontId="29" fillId="0" borderId="0" xfId="0" applyFont="1" applyAlignment="1"/>
    <xf numFmtId="0" fontId="29" fillId="0" borderId="0" xfId="0" applyFont="1"/>
    <xf numFmtId="164" fontId="14" fillId="0" borderId="0" xfId="0" applyNumberFormat="1" applyFont="1"/>
    <xf numFmtId="0" fontId="25" fillId="0" borderId="0" xfId="0" applyFont="1"/>
    <xf numFmtId="0" fontId="25" fillId="0" borderId="0" xfId="0" applyFont="1" applyAlignment="1">
      <alignment horizontal="center" vertical="center"/>
    </xf>
    <xf numFmtId="0" fontId="19" fillId="0" borderId="0" xfId="0" applyFont="1" applyAlignment="1">
      <alignment horizontal="right"/>
    </xf>
    <xf numFmtId="0" fontId="19" fillId="0" borderId="0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12" fillId="0" borderId="0" xfId="0" applyFont="1" applyBorder="1"/>
    <xf numFmtId="0" fontId="14" fillId="0" borderId="0" xfId="0" applyFont="1" applyAlignment="1">
      <alignment horizontal="right" wrapText="1"/>
    </xf>
    <xf numFmtId="0" fontId="29" fillId="0" borderId="0" xfId="0" applyFont="1" applyBorder="1" applyAlignment="1">
      <alignment wrapText="1"/>
    </xf>
    <xf numFmtId="0" fontId="20" fillId="0" borderId="0" xfId="0" applyFont="1" applyAlignment="1">
      <alignment horizontal="center"/>
    </xf>
    <xf numFmtId="164" fontId="14" fillId="0" borderId="0" xfId="0" applyNumberFormat="1" applyFont="1" applyAlignment="1">
      <alignment horizontal="center"/>
    </xf>
    <xf numFmtId="0" fontId="25" fillId="0" borderId="0" xfId="0" applyFont="1" applyAlignment="1">
      <alignment horizontal="right"/>
    </xf>
    <xf numFmtId="0" fontId="23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14" fillId="0" borderId="0" xfId="0" applyNumberFormat="1" applyFont="1"/>
    <xf numFmtId="0" fontId="26" fillId="0" borderId="0" xfId="0" applyFont="1" applyBorder="1" applyAlignment="1">
      <alignment wrapText="1"/>
    </xf>
    <xf numFmtId="0" fontId="12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center" vertical="top" wrapText="1"/>
    </xf>
    <xf numFmtId="0" fontId="17" fillId="0" borderId="0" xfId="0" applyFont="1" applyBorder="1" applyAlignment="1">
      <alignment horizontal="right" wrapText="1"/>
    </xf>
    <xf numFmtId="164" fontId="14" fillId="0" borderId="0" xfId="0" applyNumberFormat="1" applyFont="1" applyFill="1" applyBorder="1" applyAlignment="1">
      <alignment horizontal="center"/>
    </xf>
    <xf numFmtId="0" fontId="19" fillId="0" borderId="0" xfId="0" applyFont="1" applyAlignment="1"/>
    <xf numFmtId="0" fontId="7" fillId="0" borderId="0" xfId="0" applyFont="1"/>
    <xf numFmtId="0" fontId="14" fillId="0" borderId="0" xfId="0" applyFont="1" applyAlignment="1"/>
    <xf numFmtId="0" fontId="19" fillId="0" borderId="0" xfId="0" applyFont="1" applyBorder="1" applyAlignment="1">
      <alignment horizontal="right" wrapText="1"/>
    </xf>
    <xf numFmtId="0" fontId="19" fillId="0" borderId="0" xfId="0" applyFont="1" applyBorder="1" applyAlignment="1">
      <alignment wrapText="1"/>
    </xf>
    <xf numFmtId="0" fontId="25" fillId="0" borderId="0" xfId="0" applyFont="1" applyBorder="1"/>
    <xf numFmtId="0" fontId="26" fillId="0" borderId="0" xfId="0" applyFont="1" applyBorder="1" applyAlignment="1"/>
    <xf numFmtId="0" fontId="24" fillId="0" borderId="0" xfId="0" applyFont="1" applyBorder="1" applyAlignment="1">
      <alignment horizontal="center"/>
    </xf>
    <xf numFmtId="0" fontId="24" fillId="0" borderId="0" xfId="0" applyFont="1" applyBorder="1" applyAlignment="1"/>
    <xf numFmtId="0" fontId="15" fillId="0" borderId="0" xfId="0" applyFont="1" applyBorder="1"/>
    <xf numFmtId="0" fontId="12" fillId="0" borderId="0" xfId="0" applyFont="1" applyBorder="1" applyAlignment="1">
      <alignment horizontal="left"/>
    </xf>
    <xf numFmtId="0" fontId="17" fillId="0" borderId="0" xfId="0" applyFont="1" applyBorder="1" applyAlignment="1">
      <alignment horizontal="center" wrapText="1"/>
    </xf>
    <xf numFmtId="0" fontId="13" fillId="0" borderId="0" xfId="0" applyFont="1" applyBorder="1"/>
    <xf numFmtId="0" fontId="17" fillId="0" borderId="0" xfId="0" applyFont="1"/>
    <xf numFmtId="0" fontId="18" fillId="0" borderId="0" xfId="0" applyFont="1" applyAlignment="1">
      <alignment horizontal="center" vertical="center"/>
    </xf>
    <xf numFmtId="0" fontId="12" fillId="0" borderId="0" xfId="0" applyFont="1" applyBorder="1" applyAlignment="1">
      <alignment wrapText="1"/>
    </xf>
    <xf numFmtId="0" fontId="12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right"/>
    </xf>
    <xf numFmtId="0" fontId="12" fillId="0" borderId="0" xfId="0" applyFont="1" applyBorder="1" applyAlignment="1">
      <alignment horizontal="right" wrapText="1"/>
    </xf>
    <xf numFmtId="0" fontId="6" fillId="0" borderId="0" xfId="0" applyFont="1" applyBorder="1"/>
    <xf numFmtId="0" fontId="6" fillId="0" borderId="0" xfId="0" applyFont="1" applyBorder="1" applyAlignment="1">
      <alignment horizontal="left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/>
    </xf>
    <xf numFmtId="0" fontId="24" fillId="0" borderId="0" xfId="0" applyFont="1" applyBorder="1" applyAlignment="1">
      <alignment wrapText="1"/>
    </xf>
    <xf numFmtId="0" fontId="24" fillId="0" borderId="0" xfId="0" applyFont="1" applyAlignment="1">
      <alignment wrapText="1"/>
    </xf>
    <xf numFmtId="0" fontId="12" fillId="0" borderId="1" xfId="0" applyFont="1" applyBorder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34" fillId="0" borderId="0" xfId="0" applyFont="1"/>
    <xf numFmtId="0" fontId="16" fillId="0" borderId="0" xfId="0" applyFont="1" applyBorder="1" applyAlignment="1">
      <alignment wrapText="1"/>
    </xf>
    <xf numFmtId="0" fontId="12" fillId="0" borderId="0" xfId="0" applyFont="1" applyAlignment="1">
      <alignment vertical="center"/>
    </xf>
    <xf numFmtId="0" fontId="15" fillId="0" borderId="0" xfId="0" applyFont="1" applyBorder="1" applyAlignment="1">
      <alignment horizontal="left" wrapText="1"/>
    </xf>
    <xf numFmtId="0" fontId="15" fillId="0" borderId="0" xfId="0" applyFont="1" applyBorder="1" applyAlignment="1">
      <alignment vertical="center"/>
    </xf>
    <xf numFmtId="0" fontId="9" fillId="0" borderId="0" xfId="0" applyFont="1" applyBorder="1" applyAlignment="1">
      <alignment wrapText="1"/>
    </xf>
    <xf numFmtId="2" fontId="14" fillId="0" borderId="0" xfId="0" applyNumberFormat="1" applyFont="1"/>
    <xf numFmtId="0" fontId="12" fillId="0" borderId="1" xfId="0" applyFont="1" applyBorder="1" applyAlignment="1">
      <alignment horizontal="center" wrapText="1"/>
    </xf>
    <xf numFmtId="0" fontId="24" fillId="0" borderId="0" xfId="0" applyFont="1" applyAlignment="1">
      <alignment horizontal="left" wrapText="1"/>
    </xf>
    <xf numFmtId="0" fontId="15" fillId="0" borderId="0" xfId="0" applyFont="1" applyAlignment="1">
      <alignment horizontal="center" vertical="center"/>
    </xf>
    <xf numFmtId="0" fontId="6" fillId="0" borderId="1" xfId="0" applyFont="1" applyBorder="1" applyAlignment="1">
      <alignment wrapText="1"/>
    </xf>
    <xf numFmtId="0" fontId="6" fillId="0" borderId="0" xfId="0" applyFont="1" applyAlignment="1">
      <alignment horizontal="center" vertical="center"/>
    </xf>
    <xf numFmtId="49" fontId="14" fillId="0" borderId="0" xfId="0" applyNumberFormat="1" applyFont="1" applyBorder="1"/>
    <xf numFmtId="0" fontId="15" fillId="0" borderId="0" xfId="0" applyFont="1" applyBorder="1" applyAlignment="1">
      <alignment wrapText="1"/>
    </xf>
    <xf numFmtId="0" fontId="15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3" fillId="0" borderId="1" xfId="0" applyFont="1" applyBorder="1" applyAlignment="1">
      <alignment horizontal="center"/>
    </xf>
    <xf numFmtId="49" fontId="25" fillId="0" borderId="0" xfId="0" applyNumberFormat="1" applyFont="1" applyAlignment="1">
      <alignment horizontal="left"/>
    </xf>
    <xf numFmtId="0" fontId="6" fillId="0" borderId="0" xfId="0" applyFont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vertical="center"/>
    </xf>
    <xf numFmtId="1" fontId="14" fillId="0" borderId="0" xfId="0" applyNumberFormat="1" applyFont="1" applyBorder="1"/>
    <xf numFmtId="0" fontId="20" fillId="0" borderId="0" xfId="0" applyFont="1" applyAlignment="1">
      <alignment vertical="center"/>
    </xf>
    <xf numFmtId="2" fontId="13" fillId="0" borderId="0" xfId="0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horizontal="left"/>
    </xf>
    <xf numFmtId="0" fontId="25" fillId="0" borderId="0" xfId="0" applyFont="1" applyAlignment="1">
      <alignment wrapText="1"/>
    </xf>
    <xf numFmtId="0" fontId="8" fillId="0" borderId="0" xfId="0" applyFont="1" applyAlignment="1">
      <alignment vertical="center"/>
    </xf>
    <xf numFmtId="0" fontId="15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right" wrapText="1"/>
    </xf>
    <xf numFmtId="0" fontId="9" fillId="0" borderId="1" xfId="0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14" fillId="0" borderId="0" xfId="0" applyFont="1" applyAlignment="1">
      <alignment horizontal="right"/>
    </xf>
    <xf numFmtId="0" fontId="12" fillId="0" borderId="0" xfId="0" applyFont="1" applyBorder="1" applyAlignment="1">
      <alignment vertical="top" wrapText="1"/>
    </xf>
    <xf numFmtId="0" fontId="41" fillId="0" borderId="0" xfId="0" applyFont="1" applyBorder="1" applyAlignment="1">
      <alignment wrapText="1"/>
    </xf>
    <xf numFmtId="0" fontId="12" fillId="0" borderId="0" xfId="0" applyFont="1" applyAlignment="1"/>
    <xf numFmtId="0" fontId="27" fillId="0" borderId="0" xfId="0" applyFont="1" applyBorder="1"/>
    <xf numFmtId="0" fontId="12" fillId="0" borderId="1" xfId="0" applyFont="1" applyBorder="1" applyAlignment="1">
      <alignment wrapText="1"/>
    </xf>
    <xf numFmtId="0" fontId="42" fillId="0" borderId="0" xfId="0" applyFont="1" applyBorder="1" applyAlignment="1">
      <alignment wrapText="1"/>
    </xf>
    <xf numFmtId="0" fontId="24" fillId="0" borderId="0" xfId="0" applyFont="1" applyBorder="1" applyAlignment="1">
      <alignment vertical="center"/>
    </xf>
    <xf numFmtId="0" fontId="28" fillId="0" borderId="0" xfId="0" applyFont="1" applyBorder="1" applyAlignment="1">
      <alignment horizontal="right"/>
    </xf>
    <xf numFmtId="0" fontId="19" fillId="0" borderId="0" xfId="0" applyFont="1" applyAlignment="1">
      <alignment wrapText="1"/>
    </xf>
    <xf numFmtId="0" fontId="19" fillId="0" borderId="0" xfId="0" applyFont="1" applyAlignment="1">
      <alignment horizontal="right" vertical="center" wrapText="1" indent="1"/>
    </xf>
    <xf numFmtId="0" fontId="25" fillId="0" borderId="0" xfId="0" applyFont="1" applyBorder="1" applyAlignment="1">
      <alignment horizontal="right" vertical="center"/>
    </xf>
    <xf numFmtId="0" fontId="12" fillId="0" borderId="0" xfId="0" applyFont="1" applyAlignment="1">
      <alignment horizontal="center" wrapText="1"/>
    </xf>
    <xf numFmtId="0" fontId="15" fillId="0" borderId="1" xfId="0" applyFont="1" applyBorder="1" applyAlignment="1">
      <alignment horizontal="right" wrapText="1"/>
    </xf>
    <xf numFmtId="0" fontId="27" fillId="0" borderId="0" xfId="0" applyFont="1" applyAlignment="1">
      <alignment horizontal="center" vertical="center"/>
    </xf>
    <xf numFmtId="0" fontId="26" fillId="0" borderId="0" xfId="0" applyFont="1" applyBorder="1"/>
    <xf numFmtId="0" fontId="15" fillId="0" borderId="0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41" fillId="0" borderId="0" xfId="0" applyFont="1" applyBorder="1" applyAlignment="1">
      <alignment horizontal="center" wrapText="1"/>
    </xf>
    <xf numFmtId="0" fontId="14" fillId="0" borderId="0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center" wrapText="1"/>
    </xf>
    <xf numFmtId="0" fontId="9" fillId="0" borderId="0" xfId="0" applyFont="1" applyBorder="1" applyAlignment="1">
      <alignment vertical="center"/>
    </xf>
    <xf numFmtId="2" fontId="15" fillId="0" borderId="0" xfId="0" applyNumberFormat="1" applyFont="1" applyBorder="1" applyAlignment="1">
      <alignment horizontal="center" wrapText="1"/>
    </xf>
    <xf numFmtId="1" fontId="12" fillId="0" borderId="0" xfId="0" applyNumberFormat="1" applyFont="1" applyBorder="1" applyAlignment="1">
      <alignment horizontal="center" wrapText="1"/>
    </xf>
    <xf numFmtId="1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left"/>
    </xf>
    <xf numFmtId="164" fontId="14" fillId="0" borderId="0" xfId="0" applyNumberFormat="1" applyFont="1" applyBorder="1"/>
    <xf numFmtId="2" fontId="14" fillId="0" borderId="0" xfId="0" applyNumberFormat="1" applyFont="1" applyBorder="1" applyAlignment="1">
      <alignment horizontal="left"/>
    </xf>
    <xf numFmtId="0" fontId="19" fillId="0" borderId="0" xfId="198" applyFont="1" applyAlignment="1">
      <alignment wrapText="1"/>
    </xf>
    <xf numFmtId="0" fontId="19" fillId="0" borderId="0" xfId="198" applyFont="1" applyAlignment="1">
      <alignment horizontal="right"/>
    </xf>
    <xf numFmtId="0" fontId="6" fillId="0" borderId="1" xfId="198" applyFont="1" applyBorder="1" applyAlignment="1">
      <alignment horizontal="left"/>
    </xf>
    <xf numFmtId="0" fontId="6" fillId="0" borderId="1" xfId="198" applyFont="1" applyBorder="1"/>
    <xf numFmtId="0" fontId="46" fillId="0" borderId="0" xfId="198" applyFont="1"/>
    <xf numFmtId="0" fontId="47" fillId="0" borderId="0" xfId="0" applyFont="1"/>
    <xf numFmtId="2" fontId="20" fillId="0" borderId="0" xfId="198" applyNumberFormat="1" applyFont="1" applyFill="1" applyAlignment="1">
      <alignment horizontal="center"/>
    </xf>
    <xf numFmtId="2" fontId="14" fillId="0" borderId="0" xfId="198" applyNumberFormat="1" applyFont="1" applyFill="1" applyAlignment="1">
      <alignment horizontal="center"/>
    </xf>
    <xf numFmtId="2" fontId="12" fillId="0" borderId="0" xfId="198" applyNumberFormat="1" applyFont="1" applyFill="1" applyBorder="1" applyAlignment="1">
      <alignment horizontal="center"/>
    </xf>
    <xf numFmtId="2" fontId="16" fillId="0" borderId="0" xfId="198" applyNumberFormat="1" applyFont="1" applyFill="1" applyBorder="1" applyAlignment="1">
      <alignment horizontal="center"/>
    </xf>
    <xf numFmtId="2" fontId="12" fillId="0" borderId="0" xfId="198" applyNumberFormat="1" applyFont="1" applyFill="1" applyBorder="1" applyAlignment="1">
      <alignment horizontal="center" wrapText="1"/>
    </xf>
    <xf numFmtId="0" fontId="12" fillId="0" borderId="0" xfId="0" applyFont="1" applyBorder="1" applyAlignment="1">
      <alignment horizontal="center"/>
    </xf>
    <xf numFmtId="0" fontId="26" fillId="0" borderId="0" xfId="0" applyFont="1" applyBorder="1" applyAlignment="1">
      <alignment horizontal="right" wrapText="1"/>
    </xf>
    <xf numFmtId="1" fontId="14" fillId="0" borderId="0" xfId="0" applyNumberFormat="1" applyFont="1"/>
    <xf numFmtId="2" fontId="14" fillId="0" borderId="0" xfId="0" applyNumberFormat="1" applyFont="1" applyBorder="1"/>
    <xf numFmtId="0" fontId="6" fillId="0" borderId="0" xfId="0" applyFont="1" applyAlignment="1">
      <alignment horizontal="left"/>
    </xf>
    <xf numFmtId="0" fontId="14" fillId="0" borderId="0" xfId="0" applyFont="1" applyFill="1" applyBorder="1"/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/>
    <xf numFmtId="0" fontId="19" fillId="0" borderId="0" xfId="0" applyFont="1" applyFill="1" applyBorder="1" applyAlignment="1">
      <alignment horizontal="right" wrapText="1"/>
    </xf>
    <xf numFmtId="0" fontId="19" fillId="0" borderId="0" xfId="0" applyFont="1" applyFill="1" applyBorder="1" applyAlignment="1">
      <alignment wrapText="1"/>
    </xf>
    <xf numFmtId="0" fontId="28" fillId="0" borderId="0" xfId="0" applyFont="1" applyFill="1"/>
    <xf numFmtId="0" fontId="23" fillId="0" borderId="0" xfId="0" applyFont="1" applyFill="1" applyBorder="1" applyAlignment="1">
      <alignment horizontal="center" wrapText="1"/>
    </xf>
    <xf numFmtId="0" fontId="23" fillId="0" borderId="0" xfId="0" applyFont="1" applyFill="1" applyBorder="1" applyAlignment="1">
      <alignment wrapText="1"/>
    </xf>
    <xf numFmtId="0" fontId="25" fillId="0" borderId="0" xfId="0" applyFont="1" applyFill="1"/>
    <xf numFmtId="0" fontId="25" fillId="0" borderId="1" xfId="0" applyFont="1" applyFill="1" applyBorder="1" applyAlignment="1">
      <alignment vertical="top" wrapText="1"/>
    </xf>
    <xf numFmtId="0" fontId="25" fillId="0" borderId="0" xfId="0" applyFont="1" applyFill="1" applyBorder="1"/>
    <xf numFmtId="0" fontId="25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3" fillId="0" borderId="0" xfId="0" applyFont="1" applyFill="1" applyBorder="1"/>
    <xf numFmtId="0" fontId="25" fillId="0" borderId="0" xfId="0" applyFont="1" applyAlignment="1">
      <alignment vertical="center" wrapText="1"/>
    </xf>
    <xf numFmtId="0" fontId="0" fillId="0" borderId="0" xfId="0" applyFill="1"/>
    <xf numFmtId="0" fontId="0" fillId="0" borderId="0" xfId="0" applyFill="1" applyBorder="1"/>
    <xf numFmtId="0" fontId="25" fillId="0" borderId="0" xfId="0" applyFont="1" applyAlignment="1"/>
    <xf numFmtId="0" fontId="6" fillId="0" borderId="0" xfId="0" applyFont="1" applyAlignment="1"/>
    <xf numFmtId="0" fontId="0" fillId="0" borderId="0" xfId="0" applyAlignment="1"/>
    <xf numFmtId="0" fontId="5" fillId="0" borderId="0" xfId="0" applyFont="1" applyAlignment="1"/>
    <xf numFmtId="0" fontId="52" fillId="0" borderId="0" xfId="0" applyFont="1" applyAlignment="1"/>
    <xf numFmtId="0" fontId="53" fillId="0" borderId="0" xfId="0" applyFont="1" applyAlignment="1"/>
    <xf numFmtId="0" fontId="20" fillId="0" borderId="0" xfId="0" applyFont="1" applyFill="1"/>
    <xf numFmtId="0" fontId="20" fillId="0" borderId="0" xfId="0" applyFont="1" applyFill="1" applyBorder="1"/>
    <xf numFmtId="0" fontId="50" fillId="0" borderId="0" xfId="0" applyFont="1" applyAlignment="1"/>
    <xf numFmtId="0" fontId="3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106" fillId="0" borderId="0" xfId="173" applyFont="1" applyAlignment="1" applyProtection="1"/>
    <xf numFmtId="0" fontId="26" fillId="0" borderId="0" xfId="0" applyFont="1" applyBorder="1" applyAlignment="1">
      <alignment horizontal="left"/>
    </xf>
    <xf numFmtId="0" fontId="54" fillId="0" borderId="0" xfId="0" applyFont="1" applyBorder="1" applyAlignment="1">
      <alignment wrapText="1"/>
    </xf>
    <xf numFmtId="0" fontId="0" fillId="0" borderId="0" xfId="0" applyBorder="1"/>
    <xf numFmtId="164" fontId="14" fillId="0" borderId="0" xfId="0" applyNumberFormat="1" applyFont="1" applyFill="1" applyBorder="1" applyAlignment="1">
      <alignment horizontal="right" wrapText="1"/>
    </xf>
    <xf numFmtId="164" fontId="14" fillId="0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5" fillId="0" borderId="0" xfId="0" applyFont="1" applyFill="1" applyBorder="1"/>
    <xf numFmtId="0" fontId="5" fillId="2" borderId="0" xfId="0" applyFont="1" applyFill="1"/>
    <xf numFmtId="0" fontId="5" fillId="2" borderId="0" xfId="0" applyFont="1" applyFill="1" applyBorder="1"/>
    <xf numFmtId="0" fontId="5" fillId="0" borderId="0" xfId="0" applyFont="1"/>
    <xf numFmtId="164" fontId="14" fillId="0" borderId="0" xfId="0" applyNumberFormat="1" applyFont="1" applyFill="1" applyBorder="1"/>
    <xf numFmtId="0" fontId="28" fillId="2" borderId="0" xfId="0" applyFont="1" applyFill="1" applyBorder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center" wrapText="1"/>
    </xf>
    <xf numFmtId="0" fontId="19" fillId="0" borderId="0" xfId="0" applyFont="1" applyBorder="1" applyAlignment="1">
      <alignment horizontal="center" wrapText="1"/>
    </xf>
    <xf numFmtId="0" fontId="19" fillId="0" borderId="0" xfId="0" applyNumberFormat="1" applyFont="1" applyBorder="1" applyAlignment="1">
      <alignment horizontal="center" wrapText="1"/>
    </xf>
    <xf numFmtId="0" fontId="23" fillId="0" borderId="0" xfId="0" applyFont="1" applyBorder="1" applyAlignment="1">
      <alignment horizontal="right" wrapText="1"/>
    </xf>
    <xf numFmtId="0" fontId="23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5" fillId="0" borderId="0" xfId="0" applyFont="1" applyAlignment="1">
      <alignment horizontal="left" wrapText="1"/>
    </xf>
    <xf numFmtId="0" fontId="23" fillId="0" borderId="1" xfId="0" applyFont="1" applyBorder="1" applyAlignment="1">
      <alignment horizontal="center" wrapText="1"/>
    </xf>
    <xf numFmtId="0" fontId="12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 wrapText="1"/>
    </xf>
    <xf numFmtId="2" fontId="14" fillId="0" borderId="0" xfId="0" applyNumberFormat="1" applyFont="1" applyBorder="1" applyAlignment="1">
      <alignment horizontal="center" vertical="center" wrapText="1"/>
    </xf>
    <xf numFmtId="2" fontId="14" fillId="0" borderId="0" xfId="0" applyNumberFormat="1" applyFont="1" applyAlignment="1">
      <alignment horizontal="center" vertical="center"/>
    </xf>
    <xf numFmtId="14" fontId="14" fillId="0" borderId="0" xfId="0" applyNumberFormat="1" applyFont="1" applyFill="1" applyBorder="1" applyAlignment="1">
      <alignment horizontal="center"/>
    </xf>
    <xf numFmtId="21" fontId="14" fillId="0" borderId="0" xfId="0" applyNumberFormat="1" applyFont="1" applyFill="1" applyBorder="1" applyAlignment="1">
      <alignment horizontal="center"/>
    </xf>
    <xf numFmtId="0" fontId="25" fillId="0" borderId="0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wrapText="1"/>
    </xf>
    <xf numFmtId="164" fontId="14" fillId="0" borderId="0" xfId="0" applyNumberFormat="1" applyFont="1" applyFill="1" applyBorder="1" applyAlignment="1">
      <alignment wrapText="1"/>
    </xf>
    <xf numFmtId="0" fontId="13" fillId="0" borderId="0" xfId="0" applyFont="1" applyFill="1"/>
    <xf numFmtId="164" fontId="14" fillId="0" borderId="0" xfId="0" applyNumberFormat="1" applyFont="1" applyBorder="1" applyAlignment="1">
      <alignment horizontal="center" vertical="center" wrapText="1"/>
    </xf>
    <xf numFmtId="164" fontId="14" fillId="0" borderId="0" xfId="0" applyNumberFormat="1" applyFont="1" applyBorder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164" fontId="14" fillId="0" borderId="0" xfId="0" applyNumberFormat="1" applyFont="1" applyFill="1" applyBorder="1" applyAlignment="1">
      <alignment horizontal="left" vertical="center" wrapText="1"/>
    </xf>
    <xf numFmtId="164" fontId="14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 wrapText="1"/>
    </xf>
    <xf numFmtId="170" fontId="14" fillId="0" borderId="0" xfId="0" applyNumberFormat="1" applyFont="1" applyFill="1" applyBorder="1" applyAlignment="1">
      <alignment horizontal="center" vertical="center" wrapText="1"/>
    </xf>
    <xf numFmtId="1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2" fontId="14" fillId="0" borderId="0" xfId="0" applyNumberFormat="1" applyFont="1" applyFill="1" applyAlignment="1">
      <alignment horizontal="center" vertical="center"/>
    </xf>
    <xf numFmtId="164" fontId="14" fillId="0" borderId="0" xfId="0" applyNumberFormat="1" applyFont="1" applyFill="1" applyAlignment="1">
      <alignment horizontal="center" vertical="center"/>
    </xf>
    <xf numFmtId="164" fontId="14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>
      <alignment wrapText="1"/>
    </xf>
    <xf numFmtId="0" fontId="20" fillId="0" borderId="0" xfId="0" applyFont="1" applyFill="1" applyBorder="1" applyAlignment="1">
      <alignment wrapText="1"/>
    </xf>
    <xf numFmtId="2" fontId="20" fillId="0" borderId="0" xfId="198" applyNumberFormat="1" applyFont="1" applyFill="1" applyBorder="1" applyAlignment="1">
      <alignment horizontal="center"/>
    </xf>
    <xf numFmtId="2" fontId="16" fillId="0" borderId="0" xfId="0" applyNumberFormat="1" applyFont="1" applyFill="1" applyAlignment="1">
      <alignment horizontal="center"/>
    </xf>
    <xf numFmtId="0" fontId="20" fillId="0" borderId="0" xfId="198" applyFont="1" applyFill="1" applyBorder="1" applyAlignment="1">
      <alignment horizontal="left"/>
    </xf>
    <xf numFmtId="0" fontId="14" fillId="0" borderId="0" xfId="0" applyFont="1" applyFill="1" applyBorder="1" applyAlignment="1"/>
    <xf numFmtId="0" fontId="12" fillId="0" borderId="0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right" wrapText="1"/>
    </xf>
    <xf numFmtId="0" fontId="14" fillId="0" borderId="0" xfId="0" applyFont="1" applyBorder="1" applyAlignment="1">
      <alignment horizontal="right" vertical="center" wrapText="1"/>
    </xf>
    <xf numFmtId="0" fontId="14" fillId="0" borderId="0" xfId="0" applyFont="1" applyFill="1" applyBorder="1" applyAlignment="1">
      <alignment horizontal="left" vertical="center" wrapText="1"/>
    </xf>
    <xf numFmtId="0" fontId="12" fillId="0" borderId="0" xfId="0" applyNumberFormat="1" applyFont="1" applyBorder="1" applyAlignment="1">
      <alignment horizontal="center" wrapText="1"/>
    </xf>
    <xf numFmtId="0" fontId="22" fillId="0" borderId="0" xfId="0" applyFont="1" applyFill="1" applyBorder="1" applyAlignment="1">
      <alignment horizontal="left" wrapText="1"/>
    </xf>
    <xf numFmtId="0" fontId="12" fillId="0" borderId="0" xfId="0" applyFont="1" applyBorder="1" applyAlignment="1">
      <alignment horizontal="left" vertical="center" wrapText="1"/>
    </xf>
    <xf numFmtId="2" fontId="12" fillId="0" borderId="0" xfId="0" applyNumberFormat="1" applyFont="1" applyFill="1" applyBorder="1" applyAlignment="1">
      <alignment horizontal="left" wrapText="1"/>
    </xf>
    <xf numFmtId="2" fontId="14" fillId="0" borderId="0" xfId="0" applyNumberFormat="1" applyFont="1" applyFill="1" applyBorder="1"/>
    <xf numFmtId="0" fontId="12" fillId="0" borderId="0" xfId="0" applyFont="1" applyFill="1" applyBorder="1" applyAlignment="1">
      <alignment wrapText="1"/>
    </xf>
    <xf numFmtId="0" fontId="14" fillId="0" borderId="0" xfId="0" applyFont="1" applyFill="1" applyAlignment="1">
      <alignment vertical="center"/>
    </xf>
    <xf numFmtId="2" fontId="12" fillId="0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 wrapText="1"/>
    </xf>
    <xf numFmtId="21" fontId="14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21" fontId="12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/>
    <xf numFmtId="0" fontId="29" fillId="0" borderId="0" xfId="0" applyFont="1" applyFill="1" applyAlignment="1">
      <alignment vertical="center"/>
    </xf>
    <xf numFmtId="0" fontId="35" fillId="0" borderId="0" xfId="0" applyFont="1" applyFill="1"/>
    <xf numFmtId="0" fontId="21" fillId="0" borderId="0" xfId="0" applyFont="1" applyFill="1"/>
    <xf numFmtId="0" fontId="21" fillId="0" borderId="0" xfId="0" applyFont="1" applyFill="1" applyAlignment="1"/>
    <xf numFmtId="2" fontId="107" fillId="0" borderId="0" xfId="0" applyNumberFormat="1" applyFont="1" applyFill="1" applyBorder="1" applyAlignment="1">
      <alignment horizontal="center" wrapText="1"/>
    </xf>
    <xf numFmtId="0" fontId="20" fillId="0" borderId="0" xfId="0" applyFont="1" applyBorder="1" applyAlignment="1">
      <alignment horizontal="center" vertical="center"/>
    </xf>
    <xf numFmtId="2" fontId="14" fillId="0" borderId="0" xfId="0" applyNumberFormat="1" applyFont="1" applyBorder="1" applyAlignment="1">
      <alignment horizontal="center" vertical="center"/>
    </xf>
    <xf numFmtId="0" fontId="14" fillId="0" borderId="2" xfId="0" applyFont="1" applyFill="1" applyBorder="1" applyAlignment="1">
      <alignment horizontal="center"/>
    </xf>
    <xf numFmtId="2" fontId="14" fillId="0" borderId="2" xfId="0" applyNumberFormat="1" applyFont="1" applyFill="1" applyBorder="1" applyAlignment="1">
      <alignment horizontal="center"/>
    </xf>
    <xf numFmtId="0" fontId="14" fillId="0" borderId="2" xfId="0" applyFont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top" wrapText="1"/>
    </xf>
    <xf numFmtId="2" fontId="12" fillId="0" borderId="0" xfId="0" applyNumberFormat="1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right" wrapText="1"/>
    </xf>
    <xf numFmtId="164" fontId="20" fillId="0" borderId="0" xfId="0" applyNumberFormat="1" applyFont="1" applyFill="1" applyBorder="1" applyAlignment="1">
      <alignment horizontal="center" vertical="center"/>
    </xf>
    <xf numFmtId="0" fontId="34" fillId="0" borderId="0" xfId="0" applyFont="1" applyBorder="1"/>
    <xf numFmtId="0" fontId="12" fillId="0" borderId="0" xfId="0" applyFont="1" applyFill="1" applyBorder="1" applyAlignment="1">
      <alignment horizontal="left"/>
    </xf>
    <xf numFmtId="0" fontId="26" fillId="0" borderId="0" xfId="0" applyFont="1" applyAlignment="1">
      <alignment vertical="center" wrapText="1"/>
    </xf>
    <xf numFmtId="0" fontId="38" fillId="0" borderId="0" xfId="0" applyFont="1" applyFill="1" applyBorder="1" applyAlignment="1">
      <alignment horizontal="left" wrapText="1"/>
    </xf>
    <xf numFmtId="21" fontId="14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58" fillId="0" borderId="0" xfId="0" applyFont="1" applyFill="1" applyBorder="1"/>
    <xf numFmtId="0" fontId="108" fillId="0" borderId="0" xfId="0" applyFont="1" applyFill="1" applyBorder="1"/>
    <xf numFmtId="0" fontId="5" fillId="0" borderId="0" xfId="0" applyFont="1" applyBorder="1"/>
    <xf numFmtId="0" fontId="109" fillId="0" borderId="0" xfId="0" applyFont="1" applyFill="1" applyBorder="1" applyAlignment="1">
      <alignment vertical="center" textRotation="180"/>
    </xf>
    <xf numFmtId="0" fontId="14" fillId="0" borderId="2" xfId="0" applyFont="1" applyBorder="1" applyAlignment="1">
      <alignment horizontal="center" vertical="center" wrapText="1"/>
    </xf>
    <xf numFmtId="2" fontId="14" fillId="0" borderId="2" xfId="0" applyNumberFormat="1" applyFont="1" applyBorder="1" applyAlignment="1">
      <alignment horizontal="center" vertical="center" wrapText="1"/>
    </xf>
    <xf numFmtId="166" fontId="14" fillId="0" borderId="0" xfId="0" applyNumberFormat="1" applyFont="1" applyFill="1" applyBorder="1" applyAlignment="1">
      <alignment horizontal="center" vertical="center"/>
    </xf>
    <xf numFmtId="0" fontId="107" fillId="0" borderId="0" xfId="0" applyFont="1" applyFill="1" applyBorder="1" applyAlignment="1">
      <alignment horizontal="center" vertical="center" wrapText="1"/>
    </xf>
    <xf numFmtId="2" fontId="107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/>
    <xf numFmtId="0" fontId="25" fillId="0" borderId="0" xfId="0" applyFont="1" applyFill="1" applyBorder="1" applyAlignment="1">
      <alignment horizontal="center"/>
    </xf>
    <xf numFmtId="0" fontId="15" fillId="0" borderId="2" xfId="0" applyFont="1" applyFill="1" applyBorder="1" applyAlignment="1">
      <alignment horizontal="center" wrapText="1"/>
    </xf>
    <xf numFmtId="2" fontId="15" fillId="0" borderId="2" xfId="0" applyNumberFormat="1" applyFont="1" applyFill="1" applyBorder="1" applyAlignment="1">
      <alignment horizontal="center" wrapText="1"/>
    </xf>
    <xf numFmtId="1" fontId="15" fillId="0" borderId="2" xfId="0" applyNumberFormat="1" applyFont="1" applyFill="1" applyBorder="1" applyAlignment="1">
      <alignment horizontal="center" wrapText="1"/>
    </xf>
    <xf numFmtId="0" fontId="25" fillId="0" borderId="2" xfId="0" applyFont="1" applyFill="1" applyBorder="1"/>
    <xf numFmtId="0" fontId="25" fillId="0" borderId="2" xfId="0" applyFont="1" applyFill="1" applyBorder="1" applyAlignment="1">
      <alignment horizontal="center"/>
    </xf>
    <xf numFmtId="2" fontId="25" fillId="0" borderId="2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 vertical="center"/>
    </xf>
    <xf numFmtId="1" fontId="14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2" fontId="25" fillId="0" borderId="0" xfId="0" applyNumberFormat="1" applyFont="1" applyFill="1" applyBorder="1" applyAlignment="1">
      <alignment horizontal="center"/>
    </xf>
    <xf numFmtId="0" fontId="14" fillId="0" borderId="2" xfId="0" applyFont="1" applyFill="1" applyBorder="1"/>
    <xf numFmtId="0" fontId="25" fillId="0" borderId="0" xfId="0" applyFont="1" applyFill="1" applyAlignment="1">
      <alignment vertical="center"/>
    </xf>
    <xf numFmtId="0" fontId="25" fillId="0" borderId="0" xfId="0" applyFont="1" applyFill="1" applyAlignment="1">
      <alignment vertical="justify"/>
    </xf>
    <xf numFmtId="2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2" fontId="25" fillId="0" borderId="0" xfId="0" applyNumberFormat="1" applyFont="1" applyFill="1" applyAlignment="1">
      <alignment horizontal="center" vertical="center"/>
    </xf>
    <xf numFmtId="2" fontId="25" fillId="0" borderId="0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57" fillId="0" borderId="0" xfId="0" applyFont="1" applyFill="1" applyBorder="1" applyAlignment="1">
      <alignment vertical="center" textRotation="180"/>
    </xf>
    <xf numFmtId="0" fontId="60" fillId="0" borderId="0" xfId="0" applyFont="1" applyFill="1" applyBorder="1" applyAlignment="1">
      <alignment vertical="center" textRotation="180"/>
    </xf>
    <xf numFmtId="0" fontId="16" fillId="0" borderId="0" xfId="0" applyFont="1" applyFill="1" applyBorder="1"/>
    <xf numFmtId="0" fontId="12" fillId="0" borderId="0" xfId="0" applyFont="1" applyFill="1" applyBorder="1"/>
    <xf numFmtId="164" fontId="12" fillId="0" borderId="0" xfId="0" applyNumberFormat="1" applyFont="1" applyFill="1" applyBorder="1" applyAlignment="1">
      <alignment horizontal="center" wrapText="1"/>
    </xf>
    <xf numFmtId="164" fontId="14" fillId="0" borderId="0" xfId="0" applyNumberFormat="1" applyFont="1" applyFill="1" applyBorder="1" applyAlignment="1">
      <alignment horizontal="right" vertical="center" wrapText="1"/>
    </xf>
    <xf numFmtId="21" fontId="110" fillId="0" borderId="0" xfId="0" applyNumberFormat="1" applyFont="1" applyFill="1" applyBorder="1" applyAlignment="1">
      <alignment horizontal="center" vertical="center" wrapText="1"/>
    </xf>
    <xf numFmtId="2" fontId="110" fillId="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 wrapText="1"/>
    </xf>
    <xf numFmtId="0" fontId="111" fillId="0" borderId="0" xfId="0" applyFont="1" applyFill="1" applyBorder="1" applyAlignment="1">
      <alignment horizontal="center" vertical="center" wrapText="1"/>
    </xf>
    <xf numFmtId="0" fontId="110" fillId="0" borderId="0" xfId="0" applyFont="1" applyFill="1" applyBorder="1" applyAlignment="1">
      <alignment vertical="center" wrapText="1"/>
    </xf>
    <xf numFmtId="0" fontId="110" fillId="0" borderId="0" xfId="0" applyFont="1" applyFill="1" applyBorder="1"/>
    <xf numFmtId="0" fontId="112" fillId="0" borderId="0" xfId="0" applyFont="1" applyFill="1" applyBorder="1" applyAlignment="1">
      <alignment horizontal="left" vertical="center" wrapText="1"/>
    </xf>
    <xf numFmtId="0" fontId="111" fillId="0" borderId="0" xfId="0" applyFont="1" applyFill="1" applyBorder="1" applyAlignment="1">
      <alignment horizontal="left"/>
    </xf>
    <xf numFmtId="0" fontId="113" fillId="0" borderId="0" xfId="0" applyFont="1" applyFill="1" applyBorder="1" applyAlignment="1">
      <alignment horizontal="left" vertical="center" wrapText="1"/>
    </xf>
    <xf numFmtId="0" fontId="110" fillId="0" borderId="0" xfId="0" applyFont="1" applyFill="1" applyBorder="1" applyAlignment="1">
      <alignment vertical="center"/>
    </xf>
    <xf numFmtId="0" fontId="114" fillId="0" borderId="0" xfId="0" applyFont="1" applyFill="1" applyBorder="1" applyAlignment="1">
      <alignment horizontal="left" vertical="center" wrapText="1"/>
    </xf>
    <xf numFmtId="0" fontId="110" fillId="0" borderId="0" xfId="0" applyFont="1" applyFill="1" applyBorder="1" applyAlignment="1">
      <alignment horizontal="center" vertical="center"/>
    </xf>
    <xf numFmtId="0" fontId="110" fillId="0" borderId="0" xfId="0" applyFont="1" applyBorder="1"/>
    <xf numFmtId="2" fontId="110" fillId="0" borderId="0" xfId="0" applyNumberFormat="1" applyFont="1" applyBorder="1" applyAlignment="1">
      <alignment horizontal="center"/>
    </xf>
    <xf numFmtId="0" fontId="65" fillId="0" borderId="1" xfId="0" applyFont="1" applyBorder="1" applyAlignment="1">
      <alignment horizontal="right" wrapText="1"/>
    </xf>
    <xf numFmtId="0" fontId="66" fillId="0" borderId="0" xfId="0" applyFont="1" applyAlignment="1">
      <alignment horizontal="left"/>
    </xf>
    <xf numFmtId="0" fontId="25" fillId="0" borderId="0" xfId="0" applyFont="1" applyFill="1" applyAlignment="1">
      <alignment horizontal="center"/>
    </xf>
    <xf numFmtId="0" fontId="64" fillId="0" borderId="0" xfId="0" applyFont="1" applyFill="1" applyAlignment="1">
      <alignment horizontal="center" vertical="center"/>
    </xf>
    <xf numFmtId="0" fontId="69" fillId="0" borderId="0" xfId="0" applyFont="1" applyFill="1"/>
    <xf numFmtId="2" fontId="14" fillId="0" borderId="0" xfId="0" applyNumberFormat="1" applyFont="1" applyFill="1" applyAlignment="1">
      <alignment horizontal="center"/>
    </xf>
    <xf numFmtId="0" fontId="17" fillId="0" borderId="0" xfId="0" applyFont="1" applyFill="1" applyBorder="1" applyAlignment="1">
      <alignment horizontal="left" vertical="top" wrapText="1"/>
    </xf>
    <xf numFmtId="0" fontId="18" fillId="0" borderId="0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right"/>
    </xf>
    <xf numFmtId="0" fontId="14" fillId="0" borderId="2" xfId="0" applyFont="1" applyFill="1" applyBorder="1" applyAlignment="1">
      <alignment horizontal="left" vertical="center"/>
    </xf>
    <xf numFmtId="164" fontId="14" fillId="0" borderId="0" xfId="0" applyNumberFormat="1" applyFont="1" applyFill="1" applyAlignment="1">
      <alignment horizontal="center"/>
    </xf>
    <xf numFmtId="0" fontId="14" fillId="0" borderId="0" xfId="0" applyFont="1" applyFill="1" applyAlignment="1">
      <alignment horizontal="right"/>
    </xf>
    <xf numFmtId="0" fontId="6" fillId="0" borderId="0" xfId="0" applyFont="1" applyFill="1"/>
    <xf numFmtId="0" fontId="16" fillId="0" borderId="0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vertical="center"/>
    </xf>
    <xf numFmtId="0" fontId="14" fillId="0" borderId="0" xfId="0" applyFont="1" applyFill="1" applyBorder="1" applyAlignment="1">
      <alignment horizontal="right" vertical="center" wrapText="1"/>
    </xf>
    <xf numFmtId="0" fontId="14" fillId="0" borderId="2" xfId="0" applyFont="1" applyFill="1" applyBorder="1" applyAlignment="1">
      <alignment horizontal="right" vertical="center" wrapText="1"/>
    </xf>
    <xf numFmtId="0" fontId="32" fillId="0" borderId="0" xfId="0" applyFont="1" applyFill="1" applyAlignment="1"/>
    <xf numFmtId="164" fontId="115" fillId="0" borderId="0" xfId="0" applyNumberFormat="1" applyFont="1" applyFill="1" applyBorder="1" applyAlignment="1">
      <alignment horizontal="center" wrapText="1"/>
    </xf>
    <xf numFmtId="0" fontId="14" fillId="0" borderId="2" xfId="0" applyFont="1" applyFill="1" applyBorder="1" applyAlignment="1">
      <alignment horizontal="center" vertical="center"/>
    </xf>
    <xf numFmtId="164" fontId="14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right" vertical="center"/>
    </xf>
    <xf numFmtId="164" fontId="115" fillId="0" borderId="0" xfId="0" applyNumberFormat="1" applyFont="1" applyFill="1" applyBorder="1" applyAlignment="1">
      <alignment horizontal="center" vertical="center" wrapText="1"/>
    </xf>
    <xf numFmtId="0" fontId="115" fillId="0" borderId="0" xfId="0" applyFont="1" applyFill="1" applyBorder="1" applyAlignment="1">
      <alignment horizontal="center" wrapText="1"/>
    </xf>
    <xf numFmtId="0" fontId="115" fillId="0" borderId="0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center" vertical="center" wrapText="1"/>
    </xf>
    <xf numFmtId="2" fontId="14" fillId="0" borderId="2" xfId="0" applyNumberFormat="1" applyFont="1" applyFill="1" applyBorder="1" applyAlignment="1">
      <alignment horizontal="center" vertical="center"/>
    </xf>
    <xf numFmtId="1" fontId="14" fillId="0" borderId="2" xfId="0" applyNumberFormat="1" applyFont="1" applyFill="1" applyBorder="1" applyAlignment="1">
      <alignment horizontal="center" vertical="center"/>
    </xf>
    <xf numFmtId="164" fontId="12" fillId="0" borderId="0" xfId="0" applyNumberFormat="1" applyFont="1" applyFill="1" applyBorder="1" applyAlignment="1">
      <alignment horizontal="right" wrapText="1"/>
    </xf>
    <xf numFmtId="0" fontId="14" fillId="0" borderId="2" xfId="0" applyFont="1" applyFill="1" applyBorder="1" applyAlignment="1">
      <alignment horizontal="left" wrapText="1"/>
    </xf>
    <xf numFmtId="49" fontId="14" fillId="0" borderId="0" xfId="0" applyNumberFormat="1" applyFont="1" applyFill="1"/>
    <xf numFmtId="0" fontId="19" fillId="0" borderId="0" xfId="0" applyFont="1" applyFill="1" applyBorder="1" applyAlignment="1"/>
    <xf numFmtId="0" fontId="28" fillId="0" borderId="0" xfId="0" applyFont="1" applyFill="1" applyBorder="1"/>
    <xf numFmtId="0" fontId="25" fillId="0" borderId="0" xfId="0" applyFont="1" applyFill="1" applyAlignment="1">
      <alignment horizontal="right"/>
    </xf>
    <xf numFmtId="0" fontId="32" fillId="0" borderId="0" xfId="0" applyFont="1" applyFill="1"/>
    <xf numFmtId="173" fontId="14" fillId="0" borderId="0" xfId="0" applyNumberFormat="1" applyFont="1" applyFill="1" applyBorder="1" applyAlignment="1">
      <alignment horizontal="center"/>
    </xf>
    <xf numFmtId="0" fontId="12" fillId="0" borderId="3" xfId="0" applyFont="1" applyFill="1" applyBorder="1" applyAlignment="1">
      <alignment vertical="center" wrapText="1"/>
    </xf>
    <xf numFmtId="49" fontId="12" fillId="0" borderId="0" xfId="0" applyNumberFormat="1" applyFont="1" applyFill="1" applyBorder="1" applyAlignment="1">
      <alignment horizontal="center" vertical="center" wrapText="1"/>
    </xf>
    <xf numFmtId="21" fontId="14" fillId="0" borderId="0" xfId="0" applyNumberFormat="1" applyFont="1" applyFill="1" applyBorder="1" applyAlignment="1">
      <alignment horizontal="center" vertical="center" wrapText="1"/>
    </xf>
    <xf numFmtId="164" fontId="12" fillId="0" borderId="2" xfId="0" applyNumberFormat="1" applyFont="1" applyFill="1" applyBorder="1" applyAlignment="1">
      <alignment horizontal="center" wrapText="1"/>
    </xf>
    <xf numFmtId="0" fontId="14" fillId="0" borderId="2" xfId="0" applyFont="1" applyBorder="1"/>
    <xf numFmtId="0" fontId="6" fillId="0" borderId="0" xfId="0" applyFont="1" applyAlignment="1">
      <alignment horizontal="right"/>
    </xf>
    <xf numFmtId="0" fontId="15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1" fontId="6" fillId="0" borderId="0" xfId="0" applyNumberFormat="1" applyFont="1" applyFill="1" applyAlignment="1">
      <alignment horizontal="center"/>
    </xf>
    <xf numFmtId="2" fontId="12" fillId="0" borderId="0" xfId="0" applyNumberFormat="1" applyFont="1" applyFill="1" applyBorder="1" applyAlignment="1">
      <alignment horizontal="center"/>
    </xf>
    <xf numFmtId="164" fontId="12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1" fontId="12" fillId="0" borderId="0" xfId="0" applyNumberFormat="1" applyFont="1" applyAlignment="1">
      <alignment horizontal="center" vertical="center"/>
    </xf>
    <xf numFmtId="1" fontId="14" fillId="0" borderId="0" xfId="0" applyNumberFormat="1" applyFont="1" applyAlignment="1">
      <alignment horizontal="center" vertical="center"/>
    </xf>
    <xf numFmtId="164" fontId="8" fillId="0" borderId="0" xfId="0" applyNumberFormat="1" applyFont="1" applyFill="1" applyAlignment="1">
      <alignment horizontal="center" vertical="center"/>
    </xf>
    <xf numFmtId="0" fontId="110" fillId="0" borderId="0" xfId="0" applyFont="1"/>
    <xf numFmtId="1" fontId="14" fillId="0" borderId="0" xfId="0" applyNumberFormat="1" applyFont="1" applyFill="1" applyAlignment="1">
      <alignment horizontal="center" vertical="center"/>
    </xf>
    <xf numFmtId="164" fontId="12" fillId="0" borderId="0" xfId="0" applyNumberFormat="1" applyFont="1" applyFill="1" applyAlignment="1">
      <alignment horizontal="center" vertical="center"/>
    </xf>
    <xf numFmtId="164" fontId="14" fillId="0" borderId="2" xfId="0" applyNumberFormat="1" applyFont="1" applyBorder="1" applyAlignment="1">
      <alignment horizontal="center" vertical="center"/>
    </xf>
    <xf numFmtId="0" fontId="14" fillId="0" borderId="2" xfId="0" applyFont="1" applyBorder="1" applyAlignment="1">
      <alignment horizontal="center"/>
    </xf>
    <xf numFmtId="164" fontId="6" fillId="0" borderId="0" xfId="0" applyNumberFormat="1" applyFont="1" applyFill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" fontId="14" fillId="0" borderId="0" xfId="0" applyNumberFormat="1" applyFont="1" applyAlignment="1">
      <alignment horizontal="center"/>
    </xf>
    <xf numFmtId="2" fontId="14" fillId="0" borderId="2" xfId="0" applyNumberFormat="1" applyFont="1" applyBorder="1" applyAlignment="1">
      <alignment horizontal="center"/>
    </xf>
    <xf numFmtId="0" fontId="20" fillId="0" borderId="0" xfId="0" applyFont="1" applyFill="1" applyAlignment="1">
      <alignment vertical="center"/>
    </xf>
    <xf numFmtId="0" fontId="39" fillId="0" borderId="0" xfId="0" applyFont="1"/>
    <xf numFmtId="0" fontId="15" fillId="0" borderId="0" xfId="0" applyFont="1" applyBorder="1" applyAlignment="1">
      <alignment vertical="top" wrapText="1"/>
    </xf>
    <xf numFmtId="0" fontId="9" fillId="0" borderId="0" xfId="0" applyFont="1" applyBorder="1" applyAlignment="1">
      <alignment vertical="center" wrapText="1"/>
    </xf>
    <xf numFmtId="0" fontId="33" fillId="0" borderId="0" xfId="0" applyFont="1" applyBorder="1" applyAlignment="1">
      <alignment vertical="top" wrapText="1"/>
    </xf>
    <xf numFmtId="0" fontId="12" fillId="0" borderId="2" xfId="0" applyFont="1" applyFill="1" applyBorder="1" applyAlignment="1">
      <alignment horizontal="left" wrapText="1"/>
    </xf>
    <xf numFmtId="2" fontId="14" fillId="0" borderId="0" xfId="0" applyNumberFormat="1" applyFont="1" applyFill="1" applyBorder="1" applyAlignment="1">
      <alignment horizontal="right"/>
    </xf>
    <xf numFmtId="0" fontId="14" fillId="0" borderId="2" xfId="0" applyFont="1" applyFill="1" applyBorder="1" applyAlignment="1">
      <alignment horizontal="right"/>
    </xf>
    <xf numFmtId="164" fontId="12" fillId="0" borderId="0" xfId="0" applyNumberFormat="1" applyFont="1" applyFill="1" applyBorder="1" applyAlignment="1">
      <alignment horizontal="center" vertical="center"/>
    </xf>
    <xf numFmtId="164" fontId="12" fillId="0" borderId="0" xfId="0" applyNumberFormat="1" applyFont="1" applyBorder="1" applyAlignment="1">
      <alignment horizontal="center" vertical="center"/>
    </xf>
    <xf numFmtId="1" fontId="12" fillId="0" borderId="0" xfId="0" applyNumberFormat="1" applyFont="1" applyBorder="1" applyAlignment="1">
      <alignment horizontal="center" vertical="center"/>
    </xf>
    <xf numFmtId="1" fontId="14" fillId="0" borderId="0" xfId="0" applyNumberFormat="1" applyFont="1" applyBorder="1" applyAlignment="1">
      <alignment horizontal="center" vertical="center"/>
    </xf>
    <xf numFmtId="164" fontId="8" fillId="0" borderId="0" xfId="0" applyNumberFormat="1" applyFont="1" applyFill="1" applyBorder="1" applyAlignment="1">
      <alignment horizontal="center" vertical="center"/>
    </xf>
    <xf numFmtId="164" fontId="8" fillId="0" borderId="0" xfId="0" applyNumberFormat="1" applyFont="1" applyBorder="1" applyAlignment="1">
      <alignment horizontal="center" vertical="center"/>
    </xf>
    <xf numFmtId="174" fontId="107" fillId="0" borderId="0" xfId="195" applyNumberFormat="1" applyFont="1" applyFill="1" applyBorder="1" applyAlignment="1">
      <alignment horizontal="center" wrapText="1"/>
    </xf>
    <xf numFmtId="174" fontId="107" fillId="0" borderId="0" xfId="0" applyNumberFormat="1" applyFont="1" applyFill="1" applyAlignment="1">
      <alignment horizontal="center"/>
    </xf>
    <xf numFmtId="174" fontId="107" fillId="0" borderId="0" xfId="0" applyNumberFormat="1" applyFont="1" applyFill="1" applyBorder="1" applyAlignment="1">
      <alignment horizontal="center"/>
    </xf>
    <xf numFmtId="174" fontId="107" fillId="0" borderId="2" xfId="0" applyNumberFormat="1" applyFont="1" applyFill="1" applyBorder="1" applyAlignment="1">
      <alignment horizontal="center"/>
    </xf>
    <xf numFmtId="2" fontId="14" fillId="0" borderId="0" xfId="0" applyNumberFormat="1" applyFont="1" applyFill="1" applyAlignment="1">
      <alignment horizontal="right"/>
    </xf>
    <xf numFmtId="174" fontId="14" fillId="0" borderId="0" xfId="0" applyNumberFormat="1" applyFont="1" applyFill="1" applyAlignment="1">
      <alignment horizontal="center"/>
    </xf>
    <xf numFmtId="174" fontId="14" fillId="0" borderId="0" xfId="0" applyNumberFormat="1" applyFont="1" applyFill="1" applyBorder="1" applyAlignment="1">
      <alignment horizontal="center"/>
    </xf>
    <xf numFmtId="174" fontId="14" fillId="0" borderId="0" xfId="0" applyNumberFormat="1" applyFont="1" applyFill="1" applyBorder="1" applyAlignment="1">
      <alignment horizontal="center" wrapText="1"/>
    </xf>
    <xf numFmtId="174" fontId="14" fillId="0" borderId="3" xfId="0" applyNumberFormat="1" applyFont="1" applyFill="1" applyBorder="1" applyAlignment="1">
      <alignment horizontal="center"/>
    </xf>
    <xf numFmtId="2" fontId="110" fillId="0" borderId="0" xfId="0" applyNumberFormat="1" applyFont="1" applyBorder="1"/>
    <xf numFmtId="174" fontId="14" fillId="0" borderId="2" xfId="0" applyNumberFormat="1" applyFont="1" applyFill="1" applyBorder="1" applyAlignment="1">
      <alignment horizontal="center"/>
    </xf>
    <xf numFmtId="174" fontId="107" fillId="0" borderId="2" xfId="195" applyNumberFormat="1" applyFont="1" applyFill="1" applyBorder="1" applyAlignment="1">
      <alignment horizontal="center" wrapText="1"/>
    </xf>
    <xf numFmtId="0" fontId="25" fillId="0" borderId="0" xfId="0" applyFont="1" applyBorder="1" applyAlignment="1">
      <alignment horizontal="center" wrapText="1"/>
    </xf>
    <xf numFmtId="0" fontId="8" fillId="0" borderId="0" xfId="0" applyFont="1" applyBorder="1" applyAlignment="1">
      <alignment horizontal="left" vertical="center" wrapText="1"/>
    </xf>
    <xf numFmtId="2" fontId="15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right" vertical="center" wrapText="1"/>
    </xf>
    <xf numFmtId="2" fontId="107" fillId="0" borderId="0" xfId="0" applyNumberFormat="1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 vertical="center" wrapText="1"/>
    </xf>
    <xf numFmtId="164" fontId="12" fillId="0" borderId="0" xfId="0" applyNumberFormat="1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2" fontId="25" fillId="0" borderId="0" xfId="0" applyNumberFormat="1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25" fillId="0" borderId="0" xfId="0" applyFont="1" applyBorder="1" applyAlignment="1">
      <alignment vertical="center"/>
    </xf>
    <xf numFmtId="0" fontId="25" fillId="0" borderId="0" xfId="0" applyFont="1" applyBorder="1" applyAlignment="1">
      <alignment horizontal="center" vertical="center"/>
    </xf>
    <xf numFmtId="0" fontId="116" fillId="0" borderId="0" xfId="0" applyFont="1" applyBorder="1" applyAlignment="1">
      <alignment vertical="center"/>
    </xf>
    <xf numFmtId="2" fontId="25" fillId="0" borderId="0" xfId="0" applyNumberFormat="1" applyFont="1" applyBorder="1" applyAlignment="1">
      <alignment horizontal="center" wrapText="1"/>
    </xf>
    <xf numFmtId="2" fontId="25" fillId="0" borderId="0" xfId="0" applyNumberFormat="1" applyFont="1" applyBorder="1" applyAlignment="1">
      <alignment horizontal="center" vertical="center"/>
    </xf>
    <xf numFmtId="0" fontId="25" fillId="0" borderId="0" xfId="0" applyFont="1" applyBorder="1" applyAlignment="1">
      <alignment horizontal="right" wrapText="1"/>
    </xf>
    <xf numFmtId="0" fontId="19" fillId="0" borderId="0" xfId="0" applyNumberFormat="1" applyFont="1" applyBorder="1" applyAlignment="1">
      <alignment horizontal="right" wrapText="1"/>
    </xf>
    <xf numFmtId="0" fontId="19" fillId="0" borderId="0" xfId="0" applyFont="1" applyFill="1" applyBorder="1" applyAlignment="1">
      <alignment horizontal="center" wrapText="1"/>
    </xf>
    <xf numFmtId="0" fontId="26" fillId="0" borderId="0" xfId="0" applyFont="1" applyAlignment="1">
      <alignment horizontal="right"/>
    </xf>
    <xf numFmtId="0" fontId="19" fillId="0" borderId="0" xfId="0" applyNumberFormat="1" applyFont="1" applyBorder="1" applyAlignment="1">
      <alignment wrapText="1"/>
    </xf>
    <xf numFmtId="0" fontId="19" fillId="0" borderId="0" xfId="0" applyFont="1" applyBorder="1" applyAlignment="1"/>
    <xf numFmtId="0" fontId="25" fillId="0" borderId="0" xfId="0" applyFont="1" applyBorder="1" applyAlignment="1">
      <alignment wrapText="1"/>
    </xf>
    <xf numFmtId="0" fontId="25" fillId="0" borderId="0" xfId="0" applyFont="1" applyBorder="1" applyAlignment="1">
      <alignment horizontal="left" wrapText="1"/>
    </xf>
    <xf numFmtId="0" fontId="23" fillId="0" borderId="0" xfId="0" applyFont="1" applyBorder="1" applyAlignment="1">
      <alignment wrapText="1"/>
    </xf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0" fontId="23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 wrapText="1"/>
    </xf>
    <xf numFmtId="0" fontId="35" fillId="0" borderId="0" xfId="0" applyFont="1" applyBorder="1" applyAlignment="1">
      <alignment vertical="center" wrapText="1"/>
    </xf>
    <xf numFmtId="0" fontId="44" fillId="0" borderId="0" xfId="0" applyFont="1" applyBorder="1" applyAlignment="1">
      <alignment vertical="center" wrapText="1"/>
    </xf>
    <xf numFmtId="0" fontId="32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164" fontId="14" fillId="0" borderId="2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wrapText="1"/>
    </xf>
    <xf numFmtId="0" fontId="28" fillId="0" borderId="0" xfId="0" applyFont="1" applyAlignment="1"/>
    <xf numFmtId="0" fontId="28" fillId="0" borderId="0" xfId="0" applyFont="1" applyAlignment="1">
      <alignment horizontal="right"/>
    </xf>
    <xf numFmtId="0" fontId="20" fillId="0" borderId="0" xfId="0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wrapText="1"/>
    </xf>
    <xf numFmtId="2" fontId="14" fillId="0" borderId="2" xfId="0" applyNumberFormat="1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/>
    </xf>
    <xf numFmtId="0" fontId="4" fillId="0" borderId="0" xfId="0" applyFont="1" applyFill="1"/>
    <xf numFmtId="0" fontId="15" fillId="0" borderId="2" xfId="0" applyFont="1" applyBorder="1" applyAlignment="1">
      <alignment horizontal="left" vertical="center" wrapText="1"/>
    </xf>
    <xf numFmtId="0" fontId="6" fillId="0" borderId="0" xfId="0" applyFont="1" applyFill="1" applyBorder="1" applyAlignment="1">
      <alignment horizontal="right" vertical="center"/>
    </xf>
    <xf numFmtId="0" fontId="25" fillId="0" borderId="0" xfId="0" applyFont="1" applyFill="1" applyBorder="1" applyAlignment="1">
      <alignment horizontal="center" vertical="center" wrapText="1"/>
    </xf>
    <xf numFmtId="0" fontId="25" fillId="0" borderId="0" xfId="0" quotePrefix="1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left" vertical="center" wrapText="1"/>
    </xf>
    <xf numFmtId="0" fontId="26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left" wrapText="1"/>
    </xf>
    <xf numFmtId="0" fontId="24" fillId="0" borderId="0" xfId="0" applyFont="1" applyAlignment="1">
      <alignment horizontal="right" vertical="top"/>
    </xf>
    <xf numFmtId="0" fontId="8" fillId="0" borderId="0" xfId="0" applyFont="1" applyFill="1" applyAlignment="1">
      <alignment vertical="center"/>
    </xf>
    <xf numFmtId="0" fontId="16" fillId="0" borderId="0" xfId="0" applyFont="1" applyFill="1" applyBorder="1" applyAlignment="1">
      <alignment horizontal="center" vertical="center" wrapText="1"/>
    </xf>
    <xf numFmtId="0" fontId="117" fillId="0" borderId="0" xfId="0" applyFont="1" applyFill="1" applyAlignment="1"/>
    <xf numFmtId="0" fontId="118" fillId="0" borderId="0" xfId="0" applyFont="1" applyFill="1"/>
    <xf numFmtId="0" fontId="107" fillId="0" borderId="0" xfId="0" applyFont="1" applyFill="1"/>
    <xf numFmtId="0" fontId="107" fillId="0" borderId="0" xfId="0" applyFont="1" applyFill="1" applyAlignment="1">
      <alignment horizontal="center"/>
    </xf>
    <xf numFmtId="0" fontId="14" fillId="0" borderId="1" xfId="0" applyFont="1" applyBorder="1"/>
    <xf numFmtId="0" fontId="119" fillId="0" borderId="0" xfId="0" applyFont="1"/>
    <xf numFmtId="0" fontId="120" fillId="0" borderId="0" xfId="0" applyFont="1" applyFill="1"/>
    <xf numFmtId="0" fontId="120" fillId="0" borderId="0" xfId="0" applyFont="1" applyFill="1" applyBorder="1" applyAlignment="1"/>
    <xf numFmtId="0" fontId="71" fillId="0" borderId="0" xfId="0" applyFont="1" applyFill="1" applyBorder="1" applyAlignment="1">
      <alignment horizontal="center" wrapText="1"/>
    </xf>
    <xf numFmtId="0" fontId="71" fillId="0" borderId="0" xfId="0" applyFont="1" applyFill="1" applyBorder="1" applyAlignment="1">
      <alignment wrapText="1"/>
    </xf>
    <xf numFmtId="0" fontId="121" fillId="0" borderId="0" xfId="0" applyFont="1" applyFill="1" applyBorder="1" applyAlignment="1">
      <alignment wrapText="1"/>
    </xf>
    <xf numFmtId="0" fontId="72" fillId="0" borderId="0" xfId="0" applyFont="1" applyFill="1" applyBorder="1" applyAlignment="1">
      <alignment vertical="center" wrapText="1"/>
    </xf>
    <xf numFmtId="0" fontId="72" fillId="0" borderId="0" xfId="0" applyFont="1" applyFill="1" applyBorder="1" applyAlignment="1">
      <alignment horizontal="center" vertical="center" wrapText="1"/>
    </xf>
    <xf numFmtId="0" fontId="107" fillId="0" borderId="0" xfId="0" applyFont="1" applyFill="1" applyBorder="1"/>
    <xf numFmtId="0" fontId="107" fillId="0" borderId="0" xfId="0" applyFont="1" applyFill="1" applyBorder="1" applyAlignment="1">
      <alignment horizontal="left" vertical="center"/>
    </xf>
    <xf numFmtId="2" fontId="73" fillId="0" borderId="0" xfId="0" applyNumberFormat="1" applyFont="1" applyFill="1" applyBorder="1" applyAlignment="1">
      <alignment horizontal="center" wrapText="1"/>
    </xf>
    <xf numFmtId="0" fontId="73" fillId="0" borderId="0" xfId="0" applyFont="1" applyFill="1" applyBorder="1" applyAlignment="1">
      <alignment horizontal="center" wrapText="1"/>
    </xf>
    <xf numFmtId="0" fontId="122" fillId="0" borderId="0" xfId="0" applyFont="1" applyFill="1" applyBorder="1" applyAlignment="1">
      <alignment horizontal="left" vertical="center" wrapText="1"/>
    </xf>
    <xf numFmtId="0" fontId="118" fillId="0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wrapText="1"/>
    </xf>
    <xf numFmtId="0" fontId="118" fillId="0" borderId="0" xfId="0" applyFont="1" applyFill="1" applyAlignment="1">
      <alignment horizontal="right" vertical="top"/>
    </xf>
    <xf numFmtId="2" fontId="73" fillId="0" borderId="0" xfId="0" applyNumberFormat="1" applyFont="1" applyFill="1" applyBorder="1" applyAlignment="1">
      <alignment horizontal="center"/>
    </xf>
    <xf numFmtId="0" fontId="122" fillId="0" borderId="0" xfId="0" applyFont="1" applyFill="1" applyBorder="1" applyAlignment="1">
      <alignment vertical="center" wrapText="1"/>
    </xf>
    <xf numFmtId="0" fontId="107" fillId="0" borderId="1" xfId="0" applyFont="1" applyFill="1" applyBorder="1"/>
    <xf numFmtId="0" fontId="118" fillId="0" borderId="1" xfId="0" applyFont="1" applyFill="1" applyBorder="1" applyAlignment="1">
      <alignment horizontal="left" vertical="center" wrapText="1"/>
    </xf>
    <xf numFmtId="2" fontId="73" fillId="0" borderId="1" xfId="0" applyNumberFormat="1" applyFont="1" applyFill="1" applyBorder="1" applyAlignment="1">
      <alignment horizontal="center" wrapText="1"/>
    </xf>
    <xf numFmtId="0" fontId="72" fillId="0" borderId="3" xfId="0" applyFont="1" applyFill="1" applyBorder="1" applyAlignment="1">
      <alignment horizontal="center" vertical="center" wrapText="1"/>
    </xf>
    <xf numFmtId="2" fontId="73" fillId="0" borderId="3" xfId="0" applyNumberFormat="1" applyFont="1" applyFill="1" applyBorder="1" applyAlignment="1">
      <alignment horizontal="center" wrapText="1"/>
    </xf>
    <xf numFmtId="0" fontId="73" fillId="0" borderId="1" xfId="0" applyFont="1" applyFill="1" applyBorder="1" applyAlignment="1">
      <alignment horizontal="center" wrapText="1"/>
    </xf>
    <xf numFmtId="0" fontId="122" fillId="0" borderId="0" xfId="0" applyFont="1" applyFill="1" applyAlignment="1">
      <alignment horizontal="right" vertical="top"/>
    </xf>
    <xf numFmtId="0" fontId="122" fillId="0" borderId="0" xfId="0" applyFont="1" applyFill="1" applyAlignment="1">
      <alignment horizontal="left" vertical="top"/>
    </xf>
    <xf numFmtId="2" fontId="123" fillId="0" borderId="1" xfId="0" applyNumberFormat="1" applyFont="1" applyFill="1" applyBorder="1" applyAlignment="1">
      <alignment horizontal="center" wrapText="1"/>
    </xf>
    <xf numFmtId="0" fontId="73" fillId="0" borderId="0" xfId="0" applyFont="1" applyFill="1" applyBorder="1" applyAlignment="1">
      <alignment horizontal="center"/>
    </xf>
    <xf numFmtId="2" fontId="75" fillId="0" borderId="1" xfId="0" applyNumberFormat="1" applyFont="1" applyFill="1" applyBorder="1" applyAlignment="1">
      <alignment horizontal="center" wrapText="1"/>
    </xf>
    <xf numFmtId="166" fontId="73" fillId="0" borderId="0" xfId="0" applyNumberFormat="1" applyFont="1" applyFill="1" applyBorder="1" applyAlignment="1">
      <alignment horizontal="center" wrapText="1"/>
    </xf>
    <xf numFmtId="165" fontId="73" fillId="0" borderId="0" xfId="0" applyNumberFormat="1" applyFont="1" applyFill="1" applyBorder="1" applyAlignment="1">
      <alignment horizontal="center" wrapText="1"/>
    </xf>
    <xf numFmtId="0" fontId="121" fillId="0" borderId="0" xfId="0" applyFont="1" applyFill="1" applyBorder="1" applyAlignment="1">
      <alignment horizontal="center" wrapText="1"/>
    </xf>
    <xf numFmtId="0" fontId="121" fillId="0" borderId="1" xfId="0" applyFont="1" applyFill="1" applyBorder="1" applyAlignment="1">
      <alignment horizontal="center" wrapText="1"/>
    </xf>
    <xf numFmtId="0" fontId="123" fillId="0" borderId="0" xfId="0" applyFont="1" applyFill="1" applyBorder="1" applyAlignment="1">
      <alignment horizontal="center" wrapText="1"/>
    </xf>
    <xf numFmtId="2" fontId="123" fillId="0" borderId="0" xfId="0" applyNumberFormat="1" applyFont="1" applyFill="1" applyBorder="1" applyAlignment="1">
      <alignment horizontal="center" wrapText="1"/>
    </xf>
    <xf numFmtId="2" fontId="123" fillId="0" borderId="3" xfId="0" applyNumberFormat="1" applyFont="1" applyFill="1" applyBorder="1" applyAlignment="1">
      <alignment horizontal="center" wrapText="1"/>
    </xf>
    <xf numFmtId="0" fontId="120" fillId="0" borderId="0" xfId="0" applyFont="1" applyFill="1" applyAlignment="1">
      <alignment horizontal="left"/>
    </xf>
    <xf numFmtId="0" fontId="123" fillId="0" borderId="0" xfId="0" applyFont="1" applyFill="1" applyBorder="1" applyAlignment="1">
      <alignment wrapText="1"/>
    </xf>
    <xf numFmtId="2" fontId="123" fillId="0" borderId="0" xfId="0" applyNumberFormat="1" applyFont="1" applyFill="1" applyBorder="1" applyAlignment="1">
      <alignment horizontal="center"/>
    </xf>
    <xf numFmtId="166" fontId="123" fillId="0" borderId="0" xfId="0" applyNumberFormat="1" applyFont="1" applyFill="1" applyBorder="1" applyAlignment="1">
      <alignment horizontal="center" wrapText="1"/>
    </xf>
    <xf numFmtId="0" fontId="123" fillId="0" borderId="0" xfId="0" applyFont="1" applyFill="1" applyBorder="1" applyAlignment="1">
      <alignment horizontal="center"/>
    </xf>
    <xf numFmtId="0" fontId="120" fillId="0" borderId="0" xfId="0" applyFont="1" applyFill="1" applyAlignment="1">
      <alignment horizontal="right"/>
    </xf>
    <xf numFmtId="0" fontId="123" fillId="0" borderId="1" xfId="0" applyFont="1" applyFill="1" applyBorder="1" applyAlignment="1">
      <alignment horizontal="center" wrapText="1"/>
    </xf>
    <xf numFmtId="0" fontId="124" fillId="0" borderId="0" xfId="0" applyFont="1" applyFill="1" applyBorder="1" applyAlignment="1">
      <alignment horizontal="center" wrapText="1"/>
    </xf>
    <xf numFmtId="0" fontId="107" fillId="0" borderId="0" xfId="0" applyFont="1" applyFill="1" applyBorder="1" applyAlignment="1">
      <alignment wrapText="1"/>
    </xf>
    <xf numFmtId="0" fontId="107" fillId="0" borderId="1" xfId="0" applyFont="1" applyFill="1" applyBorder="1" applyAlignment="1">
      <alignment horizontal="center" wrapText="1"/>
    </xf>
    <xf numFmtId="0" fontId="107" fillId="0" borderId="0" xfId="0" applyFont="1" applyFill="1" applyAlignment="1">
      <alignment vertical="center"/>
    </xf>
    <xf numFmtId="0" fontId="125" fillId="0" borderId="0" xfId="0" applyFont="1" applyFill="1" applyBorder="1" applyAlignment="1">
      <alignment horizontal="center" wrapText="1"/>
    </xf>
    <xf numFmtId="2" fontId="125" fillId="0" borderId="0" xfId="0" applyNumberFormat="1" applyFont="1" applyFill="1" applyBorder="1" applyAlignment="1">
      <alignment horizontal="center" wrapText="1"/>
    </xf>
    <xf numFmtId="2" fontId="125" fillId="0" borderId="3" xfId="0" applyNumberFormat="1" applyFont="1" applyFill="1" applyBorder="1" applyAlignment="1">
      <alignment horizontal="center" wrapText="1"/>
    </xf>
    <xf numFmtId="0" fontId="125" fillId="0" borderId="0" xfId="0" applyFont="1" applyFill="1" applyBorder="1" applyAlignment="1">
      <alignment wrapText="1"/>
    </xf>
    <xf numFmtId="2" fontId="125" fillId="0" borderId="0" xfId="0" applyNumberFormat="1" applyFont="1" applyFill="1" applyBorder="1" applyAlignment="1">
      <alignment horizontal="center"/>
    </xf>
    <xf numFmtId="0" fontId="107" fillId="0" borderId="0" xfId="0" applyFont="1" applyFill="1" applyAlignment="1">
      <alignment horizontal="right"/>
    </xf>
    <xf numFmtId="2" fontId="125" fillId="0" borderId="1" xfId="0" applyNumberFormat="1" applyFont="1" applyFill="1" applyBorder="1" applyAlignment="1">
      <alignment horizontal="center" wrapText="1"/>
    </xf>
    <xf numFmtId="0" fontId="125" fillId="0" borderId="1" xfId="0" applyFont="1" applyFill="1" applyBorder="1" applyAlignment="1">
      <alignment horizontal="center" wrapText="1"/>
    </xf>
    <xf numFmtId="0" fontId="126" fillId="0" borderId="0" xfId="0" applyFont="1" applyFill="1"/>
    <xf numFmtId="0" fontId="119" fillId="0" borderId="0" xfId="0" applyFont="1" applyFill="1" applyAlignment="1">
      <alignment vertical="center"/>
    </xf>
    <xf numFmtId="0" fontId="118" fillId="0" borderId="0" xfId="0" applyFont="1" applyFill="1" applyBorder="1" applyAlignment="1">
      <alignment horizontal="center" wrapText="1"/>
    </xf>
    <xf numFmtId="2" fontId="118" fillId="0" borderId="0" xfId="0" applyNumberFormat="1" applyFont="1" applyFill="1" applyBorder="1" applyAlignment="1">
      <alignment horizontal="center" wrapText="1"/>
    </xf>
    <xf numFmtId="0" fontId="118" fillId="0" borderId="0" xfId="0" applyFont="1" applyFill="1" applyBorder="1" applyAlignment="1">
      <alignment wrapText="1"/>
    </xf>
    <xf numFmtId="2" fontId="118" fillId="0" borderId="1" xfId="0" applyNumberFormat="1" applyFont="1" applyFill="1" applyBorder="1" applyAlignment="1">
      <alignment horizontal="center" wrapText="1"/>
    </xf>
    <xf numFmtId="0" fontId="118" fillId="0" borderId="0" xfId="0" applyFont="1" applyFill="1" applyAlignment="1">
      <alignment wrapText="1"/>
    </xf>
    <xf numFmtId="0" fontId="118" fillId="0" borderId="0" xfId="0" applyFont="1" applyFill="1" applyAlignment="1">
      <alignment horizontal="center"/>
    </xf>
    <xf numFmtId="0" fontId="118" fillId="0" borderId="0" xfId="0" applyFont="1" applyFill="1" applyAlignment="1">
      <alignment horizontal="center" wrapText="1"/>
    </xf>
    <xf numFmtId="0" fontId="125" fillId="0" borderId="0" xfId="0" applyFont="1" applyFill="1"/>
    <xf numFmtId="0" fontId="107" fillId="0" borderId="0" xfId="0" applyFont="1" applyFill="1" applyBorder="1" applyAlignment="1">
      <alignment horizontal="left" vertical="center" wrapText="1"/>
    </xf>
    <xf numFmtId="0" fontId="119" fillId="0" borderId="0" xfId="0" applyFont="1" applyFill="1" applyAlignment="1">
      <alignment horizontal="right" vertical="top"/>
    </xf>
    <xf numFmtId="0" fontId="107" fillId="0" borderId="1" xfId="0" applyFont="1" applyFill="1" applyBorder="1" applyAlignment="1">
      <alignment horizontal="left" vertical="center" wrapText="1"/>
    </xf>
    <xf numFmtId="0" fontId="127" fillId="0" borderId="0" xfId="0" applyFont="1" applyFill="1" applyBorder="1" applyAlignment="1">
      <alignment horizontal="center" wrapText="1"/>
    </xf>
    <xf numFmtId="2" fontId="127" fillId="0" borderId="0" xfId="0" applyNumberFormat="1" applyFont="1" applyFill="1" applyBorder="1" applyAlignment="1">
      <alignment horizontal="center" wrapText="1"/>
    </xf>
    <xf numFmtId="0" fontId="127" fillId="0" borderId="0" xfId="0" applyFont="1" applyFill="1" applyBorder="1" applyAlignment="1">
      <alignment wrapText="1"/>
    </xf>
    <xf numFmtId="2" fontId="127" fillId="0" borderId="0" xfId="0" applyNumberFormat="1" applyFont="1" applyFill="1" applyBorder="1" applyAlignment="1">
      <alignment horizontal="center"/>
    </xf>
    <xf numFmtId="0" fontId="127" fillId="0" borderId="0" xfId="0" applyFont="1" applyFill="1"/>
    <xf numFmtId="2" fontId="127" fillId="0" borderId="1" xfId="0" applyNumberFormat="1" applyFont="1" applyFill="1" applyBorder="1" applyAlignment="1">
      <alignment horizontal="center" wrapText="1"/>
    </xf>
    <xf numFmtId="0" fontId="127" fillId="0" borderId="1" xfId="0" applyFont="1" applyFill="1" applyBorder="1" applyAlignment="1">
      <alignment horizontal="center" wrapText="1"/>
    </xf>
    <xf numFmtId="2" fontId="128" fillId="0" borderId="0" xfId="0" applyNumberFormat="1" applyFont="1" applyFill="1" applyBorder="1" applyAlignment="1">
      <alignment horizontal="center" vertical="center" wrapText="1"/>
    </xf>
    <xf numFmtId="2" fontId="129" fillId="0" borderId="0" xfId="0" applyNumberFormat="1" applyFont="1" applyFill="1" applyBorder="1" applyAlignment="1">
      <alignment horizontal="center" vertical="center" wrapText="1"/>
    </xf>
    <xf numFmtId="2" fontId="127" fillId="0" borderId="0" xfId="0" applyNumberFormat="1" applyFont="1" applyFill="1" applyBorder="1" applyAlignment="1">
      <alignment horizontal="center" vertical="center" wrapText="1"/>
    </xf>
    <xf numFmtId="2" fontId="125" fillId="0" borderId="0" xfId="0" applyNumberFormat="1" applyFont="1" applyFill="1" applyBorder="1" applyAlignment="1">
      <alignment horizontal="center" vertical="center" wrapText="1"/>
    </xf>
    <xf numFmtId="0" fontId="130" fillId="0" borderId="0" xfId="0" applyFont="1" applyFill="1" applyBorder="1" applyAlignment="1">
      <alignment horizontal="left" vertical="top" wrapText="1"/>
    </xf>
    <xf numFmtId="165" fontId="127" fillId="0" borderId="0" xfId="0" applyNumberFormat="1" applyFont="1" applyFill="1" applyBorder="1" applyAlignment="1">
      <alignment horizontal="center" wrapText="1"/>
    </xf>
    <xf numFmtId="0" fontId="131" fillId="0" borderId="0" xfId="0" applyFont="1" applyFill="1" applyBorder="1" applyAlignment="1">
      <alignment horizontal="left" vertical="top" wrapText="1"/>
    </xf>
    <xf numFmtId="0" fontId="125" fillId="0" borderId="0" xfId="0" applyFont="1" applyFill="1" applyAlignment="1">
      <alignment horizontal="right"/>
    </xf>
    <xf numFmtId="0" fontId="107" fillId="0" borderId="2" xfId="0" applyFont="1" applyFill="1" applyBorder="1"/>
    <xf numFmtId="0" fontId="107" fillId="0" borderId="2" xfId="0" applyFont="1" applyFill="1" applyBorder="1" applyAlignment="1">
      <alignment horizontal="left" vertical="center" wrapText="1"/>
    </xf>
    <xf numFmtId="2" fontId="127" fillId="0" borderId="2" xfId="0" applyNumberFormat="1" applyFont="1" applyFill="1" applyBorder="1" applyAlignment="1">
      <alignment horizontal="center" wrapText="1"/>
    </xf>
    <xf numFmtId="0" fontId="127" fillId="0" borderId="2" xfId="0" applyFont="1" applyFill="1" applyBorder="1" applyAlignment="1">
      <alignment horizontal="center" wrapText="1"/>
    </xf>
    <xf numFmtId="2" fontId="125" fillId="0" borderId="2" xfId="0" applyNumberFormat="1" applyFont="1" applyFill="1" applyBorder="1" applyAlignment="1">
      <alignment horizontal="center" wrapText="1"/>
    </xf>
    <xf numFmtId="0" fontId="125" fillId="0" borderId="2" xfId="0" applyFont="1" applyFill="1" applyBorder="1" applyAlignment="1">
      <alignment horizontal="center" wrapText="1"/>
    </xf>
    <xf numFmtId="0" fontId="107" fillId="0" borderId="2" xfId="0" applyFont="1" applyFill="1" applyBorder="1" applyAlignment="1">
      <alignment vertical="center"/>
    </xf>
    <xf numFmtId="2" fontId="127" fillId="0" borderId="2" xfId="0" applyNumberFormat="1" applyFont="1" applyFill="1" applyBorder="1" applyAlignment="1">
      <alignment horizontal="center" vertical="center" wrapText="1"/>
    </xf>
    <xf numFmtId="0" fontId="127" fillId="0" borderId="2" xfId="0" applyFont="1" applyFill="1" applyBorder="1" applyAlignment="1">
      <alignment horizontal="center" vertical="center" wrapText="1"/>
    </xf>
    <xf numFmtId="2" fontId="125" fillId="0" borderId="2" xfId="0" applyNumberFormat="1" applyFont="1" applyFill="1" applyBorder="1" applyAlignment="1">
      <alignment horizontal="center" vertical="center" wrapText="1"/>
    </xf>
    <xf numFmtId="0" fontId="125" fillId="0" borderId="2" xfId="0" applyFont="1" applyFill="1" applyBorder="1" applyAlignment="1">
      <alignment horizontal="center" vertical="center" wrapText="1"/>
    </xf>
    <xf numFmtId="2" fontId="132" fillId="0" borderId="0" xfId="0" applyNumberFormat="1" applyFont="1" applyFill="1" applyBorder="1" applyAlignment="1">
      <alignment horizontal="center" vertical="center" wrapText="1"/>
    </xf>
    <xf numFmtId="0" fontId="26" fillId="0" borderId="0" xfId="0" applyFont="1" applyBorder="1" applyAlignment="1">
      <alignment vertical="center"/>
    </xf>
    <xf numFmtId="0" fontId="26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0" fontId="16" fillId="0" borderId="1" xfId="0" applyFont="1" applyBorder="1" applyAlignment="1">
      <alignment wrapText="1"/>
    </xf>
    <xf numFmtId="0" fontId="119" fillId="0" borderId="0" xfId="0" applyFont="1" applyFill="1"/>
    <xf numFmtId="0" fontId="126" fillId="0" borderId="0" xfId="0" applyFont="1" applyFill="1" applyAlignment="1">
      <alignment wrapText="1"/>
    </xf>
    <xf numFmtId="0" fontId="107" fillId="0" borderId="0" xfId="0" applyFont="1" applyFill="1" applyAlignment="1"/>
    <xf numFmtId="0" fontId="107" fillId="0" borderId="1" xfId="0" applyFont="1" applyFill="1" applyBorder="1" applyAlignment="1">
      <alignment wrapText="1"/>
    </xf>
    <xf numFmtId="0" fontId="26" fillId="0" borderId="0" xfId="0" applyFont="1" applyAlignment="1"/>
    <xf numFmtId="0" fontId="15" fillId="0" borderId="2" xfId="0" applyFont="1" applyBorder="1" applyAlignment="1">
      <alignment horizontal="center" vertical="center" wrapText="1"/>
    </xf>
    <xf numFmtId="2" fontId="14" fillId="0" borderId="0" xfId="0" applyNumberFormat="1" applyFont="1" applyBorder="1" applyAlignment="1">
      <alignment horizontal="right"/>
    </xf>
    <xf numFmtId="0" fontId="14" fillId="0" borderId="2" xfId="0" applyFont="1" applyBorder="1" applyAlignment="1">
      <alignment horizontal="right" vertical="center" wrapText="1"/>
    </xf>
    <xf numFmtId="0" fontId="6" fillId="0" borderId="0" xfId="0" applyFont="1" applyFill="1" applyBorder="1" applyAlignment="1">
      <alignment horizontal="right" vertical="center" wrapText="1"/>
    </xf>
    <xf numFmtId="0" fontId="14" fillId="0" borderId="0" xfId="0" applyFont="1" applyFill="1" applyBorder="1" applyAlignment="1">
      <alignment horizontal="right" wrapText="1"/>
    </xf>
    <xf numFmtId="0" fontId="14" fillId="0" borderId="2" xfId="0" applyFont="1" applyFill="1" applyBorder="1" applyAlignment="1">
      <alignment horizontal="right" wrapText="1"/>
    </xf>
    <xf numFmtId="0" fontId="14" fillId="0" borderId="2" xfId="0" applyFont="1" applyFill="1" applyBorder="1" applyAlignment="1">
      <alignment horizontal="center" wrapText="1"/>
    </xf>
    <xf numFmtId="0" fontId="12" fillId="0" borderId="2" xfId="0" applyFont="1" applyFill="1" applyBorder="1" applyAlignment="1">
      <alignment horizontal="center" wrapText="1"/>
    </xf>
    <xf numFmtId="0" fontId="15" fillId="0" borderId="0" xfId="0" applyFont="1" applyAlignment="1">
      <alignment horizontal="center" vertical="center" wrapText="1"/>
    </xf>
    <xf numFmtId="2" fontId="16" fillId="0" borderId="0" xfId="0" applyNumberFormat="1" applyFont="1" applyFill="1" applyBorder="1" applyAlignment="1">
      <alignment horizontal="center" vertical="center" wrapText="1"/>
    </xf>
    <xf numFmtId="2" fontId="14" fillId="0" borderId="0" xfId="0" quotePrefix="1" applyNumberFormat="1" applyFont="1" applyFill="1" applyBorder="1" applyAlignment="1">
      <alignment horizontal="center" vertical="center" wrapText="1"/>
    </xf>
    <xf numFmtId="2" fontId="14" fillId="0" borderId="0" xfId="0" applyNumberFormat="1" applyFont="1" applyFill="1"/>
    <xf numFmtId="2" fontId="20" fillId="0" borderId="0" xfId="0" applyNumberFormat="1" applyFont="1" applyFill="1" applyAlignment="1">
      <alignment horizontal="center"/>
    </xf>
    <xf numFmtId="0" fontId="23" fillId="0" borderId="0" xfId="0" applyFont="1" applyAlignment="1">
      <alignment wrapText="1"/>
    </xf>
    <xf numFmtId="0" fontId="25" fillId="0" borderId="1" xfId="0" applyFont="1" applyBorder="1" applyAlignment="1">
      <alignment wrapText="1"/>
    </xf>
    <xf numFmtId="0" fontId="23" fillId="0" borderId="1" xfId="0" applyFont="1" applyBorder="1" applyAlignment="1">
      <alignment wrapText="1"/>
    </xf>
    <xf numFmtId="0" fontId="14" fillId="0" borderId="0" xfId="0" applyFont="1" applyFill="1" applyBorder="1" applyAlignment="1">
      <alignment horizontal="justify" wrapText="1"/>
    </xf>
    <xf numFmtId="0" fontId="14" fillId="34" borderId="0" xfId="0" applyFont="1" applyFill="1"/>
    <xf numFmtId="0" fontId="24" fillId="0" borderId="0" xfId="0" applyFont="1" applyFill="1" applyAlignment="1">
      <alignment vertical="center"/>
    </xf>
    <xf numFmtId="0" fontId="24" fillId="0" borderId="0" xfId="0" applyFont="1" applyFill="1" applyAlignment="1">
      <alignment horizontal="center" vertical="center"/>
    </xf>
    <xf numFmtId="0" fontId="10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70" fillId="0" borderId="0" xfId="0" applyFont="1" applyFill="1" applyBorder="1" applyAlignment="1">
      <alignment vertical="center" wrapText="1"/>
    </xf>
    <xf numFmtId="0" fontId="70" fillId="0" borderId="0" xfId="0" applyFont="1" applyFill="1" applyBorder="1" applyAlignment="1">
      <alignment horizontal="center" vertical="center" wrapText="1"/>
    </xf>
    <xf numFmtId="0" fontId="77" fillId="0" borderId="0" xfId="0" applyFont="1" applyFill="1" applyBorder="1" applyAlignment="1">
      <alignment vertical="center" wrapText="1"/>
    </xf>
    <xf numFmtId="0" fontId="77" fillId="0" borderId="0" xfId="0" applyFont="1" applyFill="1" applyBorder="1" applyAlignment="1">
      <alignment horizontal="center" vertical="center" wrapText="1"/>
    </xf>
    <xf numFmtId="0" fontId="133" fillId="0" borderId="0" xfId="0" applyFont="1" applyFill="1" applyAlignment="1">
      <alignment vertical="center"/>
    </xf>
    <xf numFmtId="0" fontId="119" fillId="0" borderId="0" xfId="0" applyFont="1" applyFill="1" applyBorder="1" applyAlignment="1">
      <alignment horizontal="center" wrapText="1"/>
    </xf>
    <xf numFmtId="0" fontId="119" fillId="0" borderId="0" xfId="0" applyFont="1" applyFill="1" applyBorder="1" applyAlignment="1">
      <alignment horizontal="right" wrapText="1"/>
    </xf>
    <xf numFmtId="0" fontId="119" fillId="0" borderId="0" xfId="0" applyFont="1" applyFill="1" applyBorder="1" applyAlignment="1">
      <alignment wrapText="1"/>
    </xf>
    <xf numFmtId="0" fontId="119" fillId="0" borderId="1" xfId="0" applyFont="1" applyFill="1" applyBorder="1" applyAlignment="1">
      <alignment wrapText="1"/>
    </xf>
    <xf numFmtId="0" fontId="33" fillId="0" borderId="0" xfId="0" applyFont="1" applyBorder="1" applyAlignment="1">
      <alignment wrapText="1"/>
    </xf>
    <xf numFmtId="0" fontId="33" fillId="0" borderId="1" xfId="0" applyFont="1" applyBorder="1" applyAlignment="1">
      <alignment wrapText="1"/>
    </xf>
    <xf numFmtId="0" fontId="39" fillId="0" borderId="0" xfId="0" applyFont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0" fontId="25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134" fillId="0" borderId="0" xfId="0" applyFont="1" applyFill="1"/>
    <xf numFmtId="0" fontId="134" fillId="0" borderId="0" xfId="0" applyFont="1" applyFill="1" applyAlignment="1">
      <alignment wrapText="1"/>
    </xf>
    <xf numFmtId="2" fontId="20" fillId="0" borderId="0" xfId="0" applyNumberFormat="1" applyFont="1" applyFill="1" applyBorder="1" applyAlignment="1">
      <alignment horizontal="center" wrapText="1"/>
    </xf>
    <xf numFmtId="0" fontId="18" fillId="0" borderId="0" xfId="0" applyFont="1" applyFill="1" applyBorder="1" applyAlignment="1">
      <alignment horizontal="left" vertical="center" wrapText="1"/>
    </xf>
    <xf numFmtId="0" fontId="13" fillId="0" borderId="0" xfId="0" applyFont="1" applyFill="1" applyAlignment="1">
      <alignment horizontal="left" vertical="center"/>
    </xf>
    <xf numFmtId="0" fontId="12" fillId="0" borderId="0" xfId="0" applyFont="1" applyFill="1" applyBorder="1" applyAlignment="1">
      <alignment horizontal="left" vertical="justify" wrapText="1"/>
    </xf>
    <xf numFmtId="2" fontId="12" fillId="0" borderId="0" xfId="0" applyNumberFormat="1" applyFont="1" applyFill="1" applyBorder="1" applyAlignment="1">
      <alignment horizontal="center" vertical="justify" wrapText="1"/>
    </xf>
    <xf numFmtId="2" fontId="14" fillId="0" borderId="0" xfId="0" applyNumberFormat="1" applyFont="1" applyFill="1" applyAlignment="1">
      <alignment horizontal="center" vertical="justify"/>
    </xf>
    <xf numFmtId="2" fontId="20" fillId="0" borderId="0" xfId="0" applyNumberFormat="1" applyFont="1" applyFill="1" applyAlignment="1">
      <alignment horizontal="center" vertical="center"/>
    </xf>
    <xf numFmtId="0" fontId="17" fillId="0" borderId="2" xfId="0" applyFont="1" applyFill="1" applyBorder="1" applyAlignment="1">
      <alignment horizontal="left" vertical="center" wrapText="1"/>
    </xf>
    <xf numFmtId="2" fontId="12" fillId="0" borderId="2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vertical="center"/>
    </xf>
    <xf numFmtId="0" fontId="9" fillId="0" borderId="0" xfId="0" applyFont="1" applyBorder="1" applyAlignment="1">
      <alignment vertical="top" wrapText="1"/>
    </xf>
    <xf numFmtId="2" fontId="14" fillId="0" borderId="0" xfId="0" applyNumberFormat="1" applyFont="1" applyAlignment="1">
      <alignment vertical="center"/>
    </xf>
    <xf numFmtId="2" fontId="14" fillId="0" borderId="2" xfId="0" applyNumberFormat="1" applyFont="1" applyBorder="1" applyAlignment="1">
      <alignment vertical="center"/>
    </xf>
    <xf numFmtId="2" fontId="14" fillId="0" borderId="2" xfId="0" applyNumberFormat="1" applyFont="1" applyBorder="1"/>
    <xf numFmtId="0" fontId="8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2" fillId="0" borderId="0" xfId="0" applyFont="1" applyFill="1" applyBorder="1" applyAlignment="1">
      <alignment horizontal="left" vertical="center" wrapText="1"/>
    </xf>
    <xf numFmtId="169" fontId="14" fillId="0" borderId="0" xfId="0" applyNumberFormat="1" applyFont="1" applyFill="1" applyBorder="1" applyAlignment="1">
      <alignment horizontal="center"/>
    </xf>
    <xf numFmtId="0" fontId="6" fillId="0" borderId="0" xfId="0" applyFont="1" applyFill="1" applyBorder="1"/>
    <xf numFmtId="164" fontId="14" fillId="0" borderId="2" xfId="0" applyNumberFormat="1" applyFont="1" applyFill="1" applyBorder="1" applyAlignment="1">
      <alignment horizontal="center"/>
    </xf>
    <xf numFmtId="49" fontId="14" fillId="0" borderId="0" xfId="0" applyNumberFormat="1" applyFont="1" applyFill="1" applyBorder="1"/>
    <xf numFmtId="0" fontId="15" fillId="0" borderId="0" xfId="0" applyFont="1" applyFill="1" applyBorder="1" applyAlignment="1">
      <alignment horizontal="center" wrapText="1"/>
    </xf>
    <xf numFmtId="2" fontId="15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2" fontId="25" fillId="0" borderId="0" xfId="0" applyNumberFormat="1" applyFont="1" applyFill="1" applyBorder="1" applyAlignment="1">
      <alignment horizontal="center" wrapText="1"/>
    </xf>
    <xf numFmtId="1" fontId="15" fillId="0" borderId="0" xfId="0" applyNumberFormat="1" applyFont="1" applyFill="1" applyBorder="1" applyAlignment="1">
      <alignment horizontal="center" wrapText="1"/>
    </xf>
    <xf numFmtId="0" fontId="15" fillId="0" borderId="2" xfId="0" applyFont="1" applyFill="1" applyBorder="1" applyAlignment="1">
      <alignment horizontal="center" vertical="center" wrapText="1"/>
    </xf>
    <xf numFmtId="0" fontId="12" fillId="0" borderId="0" xfId="0" applyNumberFormat="1" applyFont="1" applyFill="1" applyBorder="1" applyAlignment="1">
      <alignment horizontal="center" wrapText="1"/>
    </xf>
    <xf numFmtId="0" fontId="12" fillId="0" borderId="0" xfId="0" applyNumberFormat="1" applyFont="1" applyFill="1" applyBorder="1" applyAlignment="1">
      <alignment horizontal="center"/>
    </xf>
    <xf numFmtId="170" fontId="12" fillId="0" borderId="0" xfId="137" applyNumberFormat="1" applyFont="1" applyFill="1" applyBorder="1" applyAlignment="1">
      <alignment horizontal="center"/>
    </xf>
    <xf numFmtId="0" fontId="14" fillId="0" borderId="0" xfId="0" applyNumberFormat="1" applyFont="1" applyFill="1" applyBorder="1" applyAlignment="1">
      <alignment horizontal="center"/>
    </xf>
    <xf numFmtId="0" fontId="12" fillId="0" borderId="2" xfId="0" applyFont="1" applyFill="1" applyBorder="1" applyAlignment="1">
      <alignment horizontal="left"/>
    </xf>
    <xf numFmtId="0" fontId="14" fillId="0" borderId="2" xfId="0" applyFont="1" applyFill="1" applyBorder="1" applyAlignment="1">
      <alignment horizontal="left" vertical="center" wrapText="1"/>
    </xf>
    <xf numFmtId="164" fontId="14" fillId="0" borderId="2" xfId="0" applyNumberFormat="1" applyFont="1" applyFill="1" applyBorder="1" applyAlignment="1">
      <alignment horizontal="center" wrapText="1"/>
    </xf>
    <xf numFmtId="0" fontId="80" fillId="0" borderId="0" xfId="0" applyFont="1"/>
    <xf numFmtId="0" fontId="24" fillId="0" borderId="1" xfId="0" applyFont="1" applyBorder="1" applyAlignment="1">
      <alignment wrapText="1"/>
    </xf>
    <xf numFmtId="37" fontId="14" fillId="0" borderId="0" xfId="0" applyNumberFormat="1" applyFont="1" applyFill="1" applyBorder="1" applyAlignment="1">
      <alignment horizontal="left" wrapText="1"/>
    </xf>
    <xf numFmtId="0" fontId="14" fillId="0" borderId="0" xfId="197" applyFont="1" applyFill="1" applyBorder="1"/>
    <xf numFmtId="0" fontId="14" fillId="0" borderId="0" xfId="0" applyFont="1" applyFill="1" applyBorder="1" applyAlignment="1">
      <alignment vertical="center" wrapText="1"/>
    </xf>
    <xf numFmtId="165" fontId="14" fillId="0" borderId="0" xfId="0" applyNumberFormat="1" applyFont="1" applyFill="1" applyBorder="1" applyAlignment="1">
      <alignment horizontal="center" vertical="center" wrapText="1"/>
    </xf>
    <xf numFmtId="166" fontId="14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 wrapText="1"/>
    </xf>
    <xf numFmtId="0" fontId="12" fillId="0" borderId="2" xfId="0" applyFont="1" applyFill="1" applyBorder="1" applyAlignment="1">
      <alignment horizontal="right"/>
    </xf>
    <xf numFmtId="0" fontId="12" fillId="0" borderId="2" xfId="0" applyFont="1" applyFill="1" applyBorder="1"/>
    <xf numFmtId="49" fontId="14" fillId="0" borderId="0" xfId="0" applyNumberFormat="1" applyFont="1" applyFill="1" applyBorder="1" applyAlignment="1">
      <alignment horizontal="center"/>
    </xf>
    <xf numFmtId="0" fontId="107" fillId="0" borderId="0" xfId="0" applyFont="1" applyFill="1" applyBorder="1" applyAlignment="1">
      <alignment horizontal="center"/>
    </xf>
    <xf numFmtId="164" fontId="14" fillId="0" borderId="0" xfId="0" applyNumberFormat="1" applyFont="1" applyFill="1"/>
    <xf numFmtId="1" fontId="12" fillId="0" borderId="0" xfId="0" applyNumberFormat="1" applyFont="1" applyFill="1" applyBorder="1" applyAlignment="1">
      <alignment horizontal="left" wrapText="1"/>
    </xf>
    <xf numFmtId="0" fontId="14" fillId="0" borderId="2" xfId="0" applyFont="1" applyFill="1" applyBorder="1" applyAlignment="1">
      <alignment horizontal="left"/>
    </xf>
    <xf numFmtId="14" fontId="107" fillId="0" borderId="0" xfId="0" applyNumberFormat="1" applyFont="1" applyFill="1" applyAlignment="1">
      <alignment horizontal="center"/>
    </xf>
    <xf numFmtId="2" fontId="107" fillId="0" borderId="0" xfId="0" applyNumberFormat="1" applyFont="1" applyFill="1" applyAlignment="1">
      <alignment horizontal="center"/>
    </xf>
    <xf numFmtId="14" fontId="107" fillId="0" borderId="0" xfId="0" applyNumberFormat="1" applyFont="1" applyFill="1" applyBorder="1" applyAlignment="1">
      <alignment horizontal="center"/>
    </xf>
    <xf numFmtId="2" fontId="107" fillId="0" borderId="0" xfId="0" applyNumberFormat="1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 wrapText="1"/>
    </xf>
    <xf numFmtId="0" fontId="24" fillId="0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 wrapText="1"/>
    </xf>
    <xf numFmtId="0" fontId="119" fillId="0" borderId="0" xfId="0" applyFont="1" applyFill="1" applyBorder="1" applyAlignment="1">
      <alignment horizontal="left" vertical="center" wrapText="1"/>
    </xf>
    <xf numFmtId="0" fontId="118" fillId="0" borderId="0" xfId="0" applyFont="1" applyFill="1" applyAlignment="1">
      <alignment horizontal="left" wrapText="1"/>
    </xf>
    <xf numFmtId="0" fontId="130" fillId="0" borderId="0" xfId="0" applyFont="1" applyFill="1" applyBorder="1" applyAlignment="1">
      <alignment horizontal="left" vertical="center" wrapText="1"/>
    </xf>
    <xf numFmtId="0" fontId="107" fillId="0" borderId="0" xfId="0" applyFont="1" applyFill="1" applyBorder="1" applyAlignment="1">
      <alignment horizontal="left" wrapText="1"/>
    </xf>
    <xf numFmtId="0" fontId="107" fillId="0" borderId="0" xfId="0" applyFont="1" applyFill="1" applyBorder="1" applyAlignment="1">
      <alignment horizontal="right" wrapText="1"/>
    </xf>
    <xf numFmtId="0" fontId="134" fillId="0" borderId="0" xfId="0" applyFont="1" applyFill="1" applyAlignment="1">
      <alignment horizontal="center"/>
    </xf>
    <xf numFmtId="0" fontId="119" fillId="0" borderId="0" xfId="0" applyFont="1" applyFill="1" applyBorder="1" applyAlignment="1">
      <alignment horizontal="left" wrapText="1"/>
    </xf>
    <xf numFmtId="0" fontId="126" fillId="0" borderId="0" xfId="0" applyFont="1" applyFill="1" applyAlignment="1">
      <alignment horizontal="center"/>
    </xf>
    <xf numFmtId="0" fontId="107" fillId="0" borderId="0" xfId="0" applyFont="1" applyFill="1" applyBorder="1" applyAlignment="1">
      <alignment horizontal="center" wrapText="1"/>
    </xf>
    <xf numFmtId="0" fontId="122" fillId="0" borderId="0" xfId="0" applyFont="1" applyFill="1" applyBorder="1" applyAlignment="1">
      <alignment horizontal="left" vertical="center" wrapText="1"/>
    </xf>
    <xf numFmtId="0" fontId="107" fillId="0" borderId="0" xfId="0" applyFont="1" applyFill="1" applyAlignment="1">
      <alignment horizontal="left"/>
    </xf>
    <xf numFmtId="0" fontId="12" fillId="0" borderId="0" xfId="0" applyFont="1" applyFill="1" applyAlignment="1">
      <alignment vertical="center"/>
    </xf>
    <xf numFmtId="1" fontId="12" fillId="0" borderId="0" xfId="0" applyNumberFormat="1" applyFont="1" applyFill="1" applyBorder="1" applyAlignment="1">
      <alignment horizontal="center" wrapText="1"/>
    </xf>
    <xf numFmtId="1" fontId="12" fillId="0" borderId="0" xfId="136" applyNumberFormat="1" applyFont="1" applyFill="1" applyBorder="1" applyAlignment="1">
      <alignment horizontal="center" wrapText="1"/>
    </xf>
    <xf numFmtId="1" fontId="12" fillId="0" borderId="2" xfId="0" applyNumberFormat="1" applyFont="1" applyFill="1" applyBorder="1" applyAlignment="1">
      <alignment horizontal="center" wrapText="1"/>
    </xf>
    <xf numFmtId="2" fontId="12" fillId="0" borderId="2" xfId="0" applyNumberFormat="1" applyFont="1" applyFill="1" applyBorder="1" applyAlignment="1">
      <alignment horizontal="center" wrapText="1"/>
    </xf>
    <xf numFmtId="0" fontId="12" fillId="0" borderId="2" xfId="0" applyFont="1" applyFill="1" applyBorder="1" applyAlignment="1">
      <alignment horizontal="right" wrapText="1"/>
    </xf>
    <xf numFmtId="2" fontId="107" fillId="0" borderId="2" xfId="0" applyNumberFormat="1" applyFont="1" applyFill="1" applyBorder="1" applyAlignment="1">
      <alignment horizontal="center"/>
    </xf>
    <xf numFmtId="0" fontId="107" fillId="0" borderId="0" xfId="0" applyFont="1" applyFill="1" applyBorder="1" applyAlignment="1">
      <alignment horizontal="left" wrapText="1"/>
    </xf>
    <xf numFmtId="0" fontId="107" fillId="0" borderId="0" xfId="0" applyFont="1" applyFill="1" applyBorder="1" applyAlignment="1">
      <alignment horizontal="right" wrapText="1"/>
    </xf>
    <xf numFmtId="0" fontId="6" fillId="36" borderId="4" xfId="0" applyFont="1" applyFill="1" applyBorder="1" applyAlignment="1">
      <alignment horizontal="center" vertical="center" wrapText="1"/>
    </xf>
    <xf numFmtId="0" fontId="14" fillId="36" borderId="5" xfId="0" applyFont="1" applyFill="1" applyBorder="1" applyAlignment="1">
      <alignment horizontal="center" vertical="center" wrapText="1"/>
    </xf>
    <xf numFmtId="0" fontId="6" fillId="36" borderId="5" xfId="0" applyFont="1" applyFill="1" applyBorder="1" applyAlignment="1">
      <alignment horizontal="center" vertical="center" wrapText="1"/>
    </xf>
    <xf numFmtId="0" fontId="25" fillId="36" borderId="6" xfId="0" applyFont="1" applyFill="1" applyBorder="1" applyAlignment="1">
      <alignment vertical="center" wrapText="1"/>
    </xf>
    <xf numFmtId="0" fontId="25" fillId="36" borderId="5" xfId="0" applyFont="1" applyFill="1" applyBorder="1" applyAlignment="1">
      <alignment horizontal="center" vertical="center" wrapText="1"/>
    </xf>
    <xf numFmtId="0" fontId="25" fillId="36" borderId="6" xfId="0" applyFont="1" applyFill="1" applyBorder="1" applyAlignment="1">
      <alignment horizontal="center" vertical="center" wrapText="1"/>
    </xf>
    <xf numFmtId="0" fontId="25" fillId="36" borderId="7" xfId="0" applyFont="1" applyFill="1" applyBorder="1" applyAlignment="1">
      <alignment horizontal="center" vertical="center" wrapText="1"/>
    </xf>
    <xf numFmtId="0" fontId="25" fillId="36" borderId="8" xfId="0" applyFont="1" applyFill="1" applyBorder="1" applyAlignment="1">
      <alignment horizontal="center" vertical="center" wrapText="1"/>
    </xf>
    <xf numFmtId="0" fontId="25" fillId="36" borderId="9" xfId="0" applyFont="1" applyFill="1" applyBorder="1" applyAlignment="1">
      <alignment horizontal="center" vertical="center" wrapText="1"/>
    </xf>
    <xf numFmtId="0" fontId="25" fillId="36" borderId="10" xfId="0" applyFont="1" applyFill="1" applyBorder="1" applyAlignment="1">
      <alignment horizontal="center" vertical="center" wrapText="1"/>
    </xf>
    <xf numFmtId="0" fontId="32" fillId="36" borderId="8" xfId="0" applyFont="1" applyFill="1" applyBorder="1" applyAlignment="1">
      <alignment horizontal="center" vertical="center"/>
    </xf>
    <xf numFmtId="0" fontId="32" fillId="36" borderId="11" xfId="0" applyFont="1" applyFill="1" applyBorder="1" applyAlignment="1">
      <alignment horizontal="center" vertical="center"/>
    </xf>
    <xf numFmtId="0" fontId="20" fillId="36" borderId="8" xfId="0" applyFont="1" applyFill="1" applyBorder="1" applyAlignment="1">
      <alignment horizontal="center" vertical="center" wrapText="1"/>
    </xf>
    <xf numFmtId="0" fontId="7" fillId="36" borderId="8" xfId="0" applyFont="1" applyFill="1" applyBorder="1" applyAlignment="1">
      <alignment horizontal="center" vertical="center"/>
    </xf>
    <xf numFmtId="0" fontId="7" fillId="36" borderId="11" xfId="0" applyFont="1" applyFill="1" applyBorder="1" applyAlignment="1">
      <alignment horizontal="center" vertical="center"/>
    </xf>
    <xf numFmtId="0" fontId="14" fillId="36" borderId="8" xfId="0" applyFont="1" applyFill="1" applyBorder="1" applyAlignment="1">
      <alignment horizontal="center" vertical="center" wrapText="1"/>
    </xf>
    <xf numFmtId="0" fontId="25" fillId="36" borderId="8" xfId="0" applyFont="1" applyFill="1" applyBorder="1" applyAlignment="1">
      <alignment horizontal="center" vertical="center"/>
    </xf>
    <xf numFmtId="0" fontId="32" fillId="36" borderId="8" xfId="0" applyFont="1" applyFill="1" applyBorder="1" applyAlignment="1">
      <alignment horizontal="center" vertical="center" wrapText="1"/>
    </xf>
    <xf numFmtId="0" fontId="14" fillId="36" borderId="8" xfId="0" applyFont="1" applyFill="1" applyBorder="1" applyAlignment="1">
      <alignment horizontal="center" vertical="center"/>
    </xf>
    <xf numFmtId="0" fontId="25" fillId="36" borderId="4" xfId="0" applyFont="1" applyFill="1" applyBorder="1" applyAlignment="1">
      <alignment horizontal="center" vertical="center" wrapText="1"/>
    </xf>
    <xf numFmtId="0" fontId="25" fillId="36" borderId="8" xfId="0" applyFont="1" applyFill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25" fillId="36" borderId="12" xfId="0" applyFont="1" applyFill="1" applyBorder="1" applyAlignment="1">
      <alignment wrapText="1"/>
    </xf>
    <xf numFmtId="0" fontId="20" fillId="36" borderId="8" xfId="0" applyFont="1" applyFill="1" applyBorder="1" applyAlignment="1">
      <alignment horizontal="center" wrapText="1"/>
    </xf>
    <xf numFmtId="0" fontId="25" fillId="36" borderId="13" xfId="0" applyFont="1" applyFill="1" applyBorder="1" applyAlignment="1">
      <alignment vertical="center" wrapText="1"/>
    </xf>
    <xf numFmtId="0" fontId="25" fillId="36" borderId="13" xfId="0" applyFont="1" applyFill="1" applyBorder="1" applyAlignment="1">
      <alignment horizontal="center" vertical="center" wrapText="1"/>
    </xf>
    <xf numFmtId="0" fontId="25" fillId="36" borderId="13" xfId="0" applyFont="1" applyFill="1" applyBorder="1" applyAlignment="1">
      <alignment wrapText="1"/>
    </xf>
    <xf numFmtId="0" fontId="25" fillId="36" borderId="14" xfId="0" applyFont="1" applyFill="1" applyBorder="1" applyAlignment="1">
      <alignment wrapText="1"/>
    </xf>
    <xf numFmtId="0" fontId="23" fillId="36" borderId="7" xfId="0" applyFont="1" applyFill="1" applyBorder="1" applyAlignment="1">
      <alignment horizontal="center" vertical="center"/>
    </xf>
    <xf numFmtId="0" fontId="23" fillId="36" borderId="8" xfId="0" applyFont="1" applyFill="1" applyBorder="1" applyAlignment="1">
      <alignment horizontal="center" vertical="center"/>
    </xf>
    <xf numFmtId="0" fontId="20" fillId="36" borderId="8" xfId="0" applyFont="1" applyFill="1" applyBorder="1" applyAlignment="1">
      <alignment horizontal="center" vertical="center"/>
    </xf>
    <xf numFmtId="0" fontId="20" fillId="36" borderId="7" xfId="0" applyFont="1" applyFill="1" applyBorder="1" applyAlignment="1">
      <alignment horizontal="center" vertical="center"/>
    </xf>
    <xf numFmtId="0" fontId="15" fillId="36" borderId="8" xfId="0" applyFont="1" applyFill="1" applyBorder="1" applyAlignment="1">
      <alignment horizontal="center" vertical="center" wrapText="1"/>
    </xf>
    <xf numFmtId="0" fontId="49" fillId="36" borderId="8" xfId="0" applyFont="1" applyFill="1" applyBorder="1" applyAlignment="1">
      <alignment horizontal="center" vertical="center" wrapText="1"/>
    </xf>
    <xf numFmtId="0" fontId="18" fillId="36" borderId="8" xfId="0" applyFont="1" applyFill="1" applyBorder="1" applyAlignment="1">
      <alignment horizontal="center" vertical="center" wrapText="1"/>
    </xf>
    <xf numFmtId="0" fontId="18" fillId="36" borderId="11" xfId="0" applyFont="1" applyFill="1" applyBorder="1" applyAlignment="1">
      <alignment horizontal="center" vertical="center" wrapText="1"/>
    </xf>
    <xf numFmtId="0" fontId="20" fillId="36" borderId="8" xfId="0" applyFont="1" applyFill="1" applyBorder="1" applyAlignment="1">
      <alignment horizontal="center"/>
    </xf>
    <xf numFmtId="0" fontId="23" fillId="36" borderId="8" xfId="0" applyFont="1" applyFill="1" applyBorder="1" applyAlignment="1">
      <alignment horizontal="center" vertical="center" wrapText="1"/>
    </xf>
    <xf numFmtId="0" fontId="23" fillId="36" borderId="11" xfId="0" applyFont="1" applyFill="1" applyBorder="1" applyAlignment="1">
      <alignment horizontal="center" vertical="center" wrapText="1"/>
    </xf>
    <xf numFmtId="0" fontId="67" fillId="36" borderId="11" xfId="0" applyFont="1" applyFill="1" applyBorder="1" applyAlignment="1">
      <alignment horizontal="center" vertical="center" wrapText="1"/>
    </xf>
    <xf numFmtId="0" fontId="23" fillId="36" borderId="11" xfId="198" applyFont="1" applyFill="1" applyBorder="1" applyAlignment="1">
      <alignment horizontal="center" vertical="center" wrapText="1"/>
    </xf>
    <xf numFmtId="0" fontId="23" fillId="36" borderId="8" xfId="198" applyFont="1" applyFill="1" applyBorder="1" applyAlignment="1">
      <alignment horizontal="center" vertical="center" wrapText="1"/>
    </xf>
    <xf numFmtId="0" fontId="15" fillId="36" borderId="8" xfId="0" applyFont="1" applyFill="1" applyBorder="1" applyAlignment="1">
      <alignment vertical="center" wrapText="1"/>
    </xf>
    <xf numFmtId="0" fontId="18" fillId="36" borderId="7" xfId="0" applyFont="1" applyFill="1" applyBorder="1" applyAlignment="1">
      <alignment horizontal="center" vertical="center" wrapText="1"/>
    </xf>
    <xf numFmtId="0" fontId="15" fillId="36" borderId="11" xfId="0" applyFont="1" applyFill="1" applyBorder="1" applyAlignment="1">
      <alignment horizontal="center" vertical="center" wrapText="1"/>
    </xf>
    <xf numFmtId="0" fontId="15" fillId="36" borderId="4" xfId="0" applyFont="1" applyFill="1" applyBorder="1" applyAlignment="1">
      <alignment horizontal="center" vertical="center" wrapText="1"/>
    </xf>
    <xf numFmtId="0" fontId="15" fillId="36" borderId="5" xfId="0" applyFont="1" applyFill="1" applyBorder="1" applyAlignment="1">
      <alignment horizontal="center" vertical="center" wrapText="1"/>
    </xf>
    <xf numFmtId="0" fontId="18" fillId="36" borderId="6" xfId="0" applyFont="1" applyFill="1" applyBorder="1" applyAlignment="1">
      <alignment horizontal="center" vertical="center" wrapText="1"/>
    </xf>
    <xf numFmtId="0" fontId="25" fillId="36" borderId="11" xfId="0" applyFont="1" applyFill="1" applyBorder="1" applyAlignment="1">
      <alignment horizontal="center" vertical="center" wrapText="1"/>
    </xf>
    <xf numFmtId="0" fontId="25" fillId="36" borderId="8" xfId="0" quotePrefix="1" applyFont="1" applyFill="1" applyBorder="1" applyAlignment="1">
      <alignment horizontal="center" vertical="center" wrapText="1"/>
    </xf>
    <xf numFmtId="0" fontId="12" fillId="36" borderId="8" xfId="0" applyFont="1" applyFill="1" applyBorder="1" applyAlignment="1">
      <alignment horizontal="center" vertical="center" wrapText="1"/>
    </xf>
    <xf numFmtId="0" fontId="15" fillId="36" borderId="8" xfId="0" applyFont="1" applyFill="1" applyBorder="1" applyAlignment="1">
      <alignment wrapText="1"/>
    </xf>
    <xf numFmtId="0" fontId="15" fillId="36" borderId="8" xfId="0" applyFont="1" applyFill="1" applyBorder="1" applyAlignment="1">
      <alignment horizontal="center" wrapText="1"/>
    </xf>
    <xf numFmtId="2" fontId="15" fillId="36" borderId="8" xfId="0" applyNumberFormat="1" applyFont="1" applyFill="1" applyBorder="1" applyAlignment="1">
      <alignment horizontal="center" wrapText="1"/>
    </xf>
    <xf numFmtId="0" fontId="24" fillId="36" borderId="8" xfId="0" applyFont="1" applyFill="1" applyBorder="1" applyAlignment="1">
      <alignment horizontal="center" vertical="center" wrapText="1"/>
    </xf>
    <xf numFmtId="0" fontId="16" fillId="36" borderId="8" xfId="0" applyFont="1" applyFill="1" applyBorder="1" applyAlignment="1">
      <alignment horizontal="center" wrapText="1"/>
    </xf>
    <xf numFmtId="0" fontId="14" fillId="36" borderId="9" xfId="0" applyFont="1" applyFill="1" applyBorder="1" applyAlignment="1">
      <alignment horizontal="center" vertical="center" wrapText="1"/>
    </xf>
    <xf numFmtId="0" fontId="12" fillId="36" borderId="7" xfId="0" applyFont="1" applyFill="1" applyBorder="1" applyAlignment="1">
      <alignment horizontal="center" vertical="center" wrapText="1"/>
    </xf>
    <xf numFmtId="0" fontId="12" fillId="36" borderId="11" xfId="0" applyFont="1" applyFill="1" applyBorder="1" applyAlignment="1">
      <alignment horizontal="center" vertical="center" wrapText="1"/>
    </xf>
    <xf numFmtId="0" fontId="12" fillId="36" borderId="4" xfId="0" applyFont="1" applyFill="1" applyBorder="1" applyAlignment="1">
      <alignment horizontal="center" vertical="center" wrapText="1"/>
    </xf>
    <xf numFmtId="0" fontId="15" fillId="36" borderId="7" xfId="0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left"/>
    </xf>
    <xf numFmtId="0" fontId="135" fillId="0" borderId="0" xfId="0" applyFont="1" applyFill="1" applyAlignment="1"/>
    <xf numFmtId="0" fontId="136" fillId="0" borderId="0" xfId="0" applyFont="1"/>
    <xf numFmtId="0" fontId="137" fillId="0" borderId="0" xfId="0" applyFont="1"/>
    <xf numFmtId="0" fontId="135" fillId="0" borderId="0" xfId="0" applyFont="1" applyFill="1" applyBorder="1" applyAlignment="1">
      <alignment horizontal="left" wrapText="1"/>
    </xf>
    <xf numFmtId="0" fontId="136" fillId="0" borderId="0" xfId="0" applyFont="1" applyFill="1" applyBorder="1" applyAlignment="1">
      <alignment horizontal="left" wrapText="1"/>
    </xf>
    <xf numFmtId="0" fontId="138" fillId="0" borderId="0" xfId="0" applyFont="1"/>
    <xf numFmtId="0" fontId="135" fillId="0" borderId="0" xfId="0" applyFont="1" applyFill="1" applyBorder="1" applyAlignment="1">
      <alignment wrapText="1"/>
    </xf>
    <xf numFmtId="0" fontId="135" fillId="0" borderId="0" xfId="0" applyFont="1" applyBorder="1" applyAlignment="1">
      <alignment wrapText="1"/>
    </xf>
    <xf numFmtId="0" fontId="136" fillId="0" borderId="0" xfId="0" applyFont="1" applyBorder="1"/>
    <xf numFmtId="0" fontId="136" fillId="0" borderId="0" xfId="0" applyFont="1" applyAlignment="1">
      <alignment horizontal="left"/>
    </xf>
    <xf numFmtId="0" fontId="135" fillId="0" borderId="0" xfId="0" applyFont="1" applyBorder="1"/>
    <xf numFmtId="0" fontId="136" fillId="0" borderId="0" xfId="0" applyFont="1" applyAlignment="1">
      <alignment horizontal="center"/>
    </xf>
    <xf numFmtId="0" fontId="136" fillId="0" borderId="0" xfId="0" applyFont="1" applyBorder="1" applyAlignment="1">
      <alignment vertical="top" wrapText="1"/>
    </xf>
    <xf numFmtId="0" fontId="136" fillId="0" borderId="0" xfId="0" applyFont="1" applyBorder="1" applyAlignment="1">
      <alignment horizontal="left"/>
    </xf>
    <xf numFmtId="0" fontId="136" fillId="0" borderId="0" xfId="0" applyFont="1" applyBorder="1" applyAlignment="1"/>
    <xf numFmtId="0" fontId="136" fillId="0" borderId="0" xfId="0" applyFont="1" applyBorder="1" applyAlignment="1">
      <alignment horizontal="right"/>
    </xf>
    <xf numFmtId="0" fontId="135" fillId="0" borderId="0" xfId="0" applyFont="1" applyAlignment="1">
      <alignment horizontal="right"/>
    </xf>
    <xf numFmtId="0" fontId="135" fillId="0" borderId="0" xfId="0" applyFont="1" applyBorder="1" applyAlignment="1"/>
    <xf numFmtId="164" fontId="136" fillId="0" borderId="0" xfId="0" applyNumberFormat="1" applyFont="1" applyBorder="1" applyAlignment="1"/>
    <xf numFmtId="0" fontId="136" fillId="0" borderId="0" xfId="0" applyFont="1" applyAlignment="1"/>
    <xf numFmtId="0" fontId="135" fillId="0" borderId="0" xfId="0" applyFont="1" applyBorder="1" applyAlignment="1">
      <alignment horizontal="left"/>
    </xf>
    <xf numFmtId="0" fontId="135" fillId="0" borderId="0" xfId="0" applyFont="1" applyFill="1" applyBorder="1" applyAlignment="1"/>
    <xf numFmtId="0" fontId="136" fillId="0" borderId="0" xfId="0" applyFont="1" applyFill="1" applyBorder="1"/>
    <xf numFmtId="0" fontId="136" fillId="0" borderId="0" xfId="0" applyFont="1" applyFill="1" applyBorder="1" applyAlignment="1">
      <alignment horizontal="left"/>
    </xf>
    <xf numFmtId="0" fontId="20" fillId="36" borderId="11" xfId="0" applyFont="1" applyFill="1" applyBorder="1" applyAlignment="1">
      <alignment horizontal="right" vertical="center" wrapText="1"/>
    </xf>
    <xf numFmtId="0" fontId="45" fillId="36" borderId="11" xfId="0" applyFont="1" applyFill="1" applyBorder="1" applyAlignment="1">
      <alignment horizontal="right" vertical="center" wrapText="1"/>
    </xf>
    <xf numFmtId="0" fontId="135" fillId="0" borderId="0" xfId="0" applyFont="1" applyFill="1" applyBorder="1" applyAlignment="1">
      <alignment horizontal="right"/>
    </xf>
    <xf numFmtId="0" fontId="136" fillId="0" borderId="0" xfId="0" applyFont="1" applyFill="1"/>
    <xf numFmtId="2" fontId="20" fillId="0" borderId="3" xfId="198" applyNumberFormat="1" applyFont="1" applyFill="1" applyBorder="1" applyAlignment="1">
      <alignment horizontal="center"/>
    </xf>
    <xf numFmtId="0" fontId="12" fillId="0" borderId="0" xfId="0" applyFont="1" applyFill="1"/>
    <xf numFmtId="0" fontId="14" fillId="0" borderId="0" xfId="198" applyFont="1" applyFill="1" applyBorder="1" applyAlignment="1">
      <alignment horizontal="left"/>
    </xf>
    <xf numFmtId="2" fontId="14" fillId="0" borderId="0" xfId="198" applyNumberFormat="1" applyFont="1" applyFill="1" applyBorder="1" applyAlignment="1">
      <alignment horizontal="center"/>
    </xf>
    <xf numFmtId="2" fontId="12" fillId="0" borderId="0" xfId="0" applyNumberFormat="1" applyFont="1" applyFill="1" applyAlignment="1">
      <alignment horizontal="center"/>
    </xf>
    <xf numFmtId="0" fontId="16" fillId="0" borderId="0" xfId="0" applyFont="1" applyFill="1"/>
    <xf numFmtId="2" fontId="16" fillId="0" borderId="0" xfId="198" applyNumberFormat="1" applyFont="1" applyFill="1" applyBorder="1" applyAlignment="1">
      <alignment horizontal="center" wrapText="1"/>
    </xf>
    <xf numFmtId="2" fontId="12" fillId="0" borderId="2" xfId="0" applyNumberFormat="1" applyFont="1" applyFill="1" applyBorder="1" applyAlignment="1">
      <alignment horizontal="center"/>
    </xf>
    <xf numFmtId="0" fontId="138" fillId="0" borderId="0" xfId="0" applyFont="1" applyFill="1"/>
    <xf numFmtId="0" fontId="12" fillId="0" borderId="0" xfId="0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horizontal="center" wrapText="1"/>
    </xf>
    <xf numFmtId="1" fontId="12" fillId="0" borderId="2" xfId="0" applyNumberFormat="1" applyFont="1" applyFill="1" applyBorder="1" applyAlignment="1">
      <alignment horizontal="center" vertical="center" wrapText="1"/>
    </xf>
    <xf numFmtId="1" fontId="14" fillId="0" borderId="2" xfId="0" applyNumberFormat="1" applyFont="1" applyFill="1" applyBorder="1" applyAlignment="1">
      <alignment horizontal="center" vertical="center" wrapText="1"/>
    </xf>
    <xf numFmtId="1" fontId="136" fillId="0" borderId="0" xfId="0" applyNumberFormat="1" applyFont="1" applyBorder="1" applyAlignment="1">
      <alignment horizontal="center" wrapText="1"/>
    </xf>
    <xf numFmtId="0" fontId="135" fillId="0" borderId="0" xfId="0" applyFont="1" applyBorder="1" applyAlignment="1">
      <alignment horizontal="center"/>
    </xf>
    <xf numFmtId="0" fontId="136" fillId="0" borderId="0" xfId="0" applyFont="1" applyBorder="1" applyAlignment="1">
      <alignment horizontal="left" wrapText="1"/>
    </xf>
    <xf numFmtId="0" fontId="136" fillId="0" borderId="0" xfId="0" applyFont="1" applyBorder="1" applyAlignment="1">
      <alignment horizontal="center"/>
    </xf>
    <xf numFmtId="49" fontId="136" fillId="0" borderId="0" xfId="0" applyNumberFormat="1" applyFont="1" applyBorder="1" applyAlignment="1">
      <alignment wrapText="1"/>
    </xf>
    <xf numFmtId="0" fontId="135" fillId="0" borderId="0" xfId="0" applyFont="1" applyBorder="1" applyAlignment="1">
      <alignment horizontal="left" wrapText="1"/>
    </xf>
    <xf numFmtId="49" fontId="136" fillId="0" borderId="0" xfId="0" applyNumberFormat="1" applyFont="1" applyBorder="1" applyAlignment="1"/>
    <xf numFmtId="1" fontId="136" fillId="0" borderId="0" xfId="0" applyNumberFormat="1" applyFont="1" applyBorder="1" applyAlignment="1">
      <alignment horizontal="left" wrapText="1"/>
    </xf>
    <xf numFmtId="1" fontId="136" fillId="0" borderId="0" xfId="0" applyNumberFormat="1" applyFont="1" applyBorder="1" applyAlignment="1">
      <alignment wrapText="1"/>
    </xf>
    <xf numFmtId="0" fontId="136" fillId="0" borderId="0" xfId="0" applyFont="1" applyBorder="1" applyAlignment="1">
      <alignment wrapText="1"/>
    </xf>
    <xf numFmtId="0" fontId="135" fillId="0" borderId="0" xfId="0" applyFont="1" applyFill="1" applyBorder="1" applyAlignment="1">
      <alignment horizontal="left"/>
    </xf>
    <xf numFmtId="1" fontId="136" fillId="0" borderId="0" xfId="0" applyNumberFormat="1" applyFont="1" applyFill="1" applyBorder="1" applyAlignment="1">
      <alignment horizontal="center" wrapText="1"/>
    </xf>
    <xf numFmtId="0" fontId="135" fillId="0" borderId="0" xfId="0" applyFont="1" applyFill="1" applyBorder="1" applyAlignment="1">
      <alignment horizontal="center"/>
    </xf>
    <xf numFmtId="0" fontId="136" fillId="0" borderId="0" xfId="0" applyFont="1" applyFill="1" applyBorder="1" applyAlignment="1">
      <alignment horizontal="center"/>
    </xf>
    <xf numFmtId="49" fontId="136" fillId="0" borderId="0" xfId="0" applyNumberFormat="1" applyFont="1" applyFill="1" applyBorder="1" applyAlignment="1">
      <alignment wrapText="1"/>
    </xf>
    <xf numFmtId="49" fontId="136" fillId="0" borderId="0" xfId="0" applyNumberFormat="1" applyFont="1" applyFill="1" applyBorder="1" applyAlignment="1"/>
    <xf numFmtId="1" fontId="136" fillId="0" borderId="0" xfId="0" applyNumberFormat="1" applyFont="1" applyFill="1" applyBorder="1" applyAlignment="1">
      <alignment horizontal="left" wrapText="1"/>
    </xf>
    <xf numFmtId="1" fontId="136" fillId="0" borderId="0" xfId="0" applyNumberFormat="1" applyFont="1" applyFill="1" applyBorder="1" applyAlignment="1">
      <alignment wrapText="1"/>
    </xf>
    <xf numFmtId="0" fontId="136" fillId="0" borderId="0" xfId="0" applyFont="1" applyFill="1" applyBorder="1" applyAlignment="1">
      <alignment wrapText="1"/>
    </xf>
    <xf numFmtId="0" fontId="6" fillId="0" borderId="0" xfId="0" applyFont="1" applyFill="1" applyAlignment="1">
      <alignment horizontal="center"/>
    </xf>
    <xf numFmtId="0" fontId="137" fillId="0" borderId="0" xfId="0" applyFont="1" applyFill="1"/>
    <xf numFmtId="2" fontId="15" fillId="0" borderId="0" xfId="0" applyNumberFormat="1" applyFont="1" applyAlignment="1">
      <alignment horizontal="center" vertical="center"/>
    </xf>
    <xf numFmtId="0" fontId="135" fillId="0" borderId="0" xfId="0" applyFont="1" applyAlignment="1">
      <alignment horizontal="left" vertical="center"/>
    </xf>
    <xf numFmtId="0" fontId="135" fillId="0" borderId="0" xfId="0" applyFont="1" applyFill="1"/>
    <xf numFmtId="0" fontId="136" fillId="0" borderId="0" xfId="0" applyFont="1" applyFill="1" applyAlignment="1">
      <alignment wrapText="1"/>
    </xf>
    <xf numFmtId="164" fontId="136" fillId="0" borderId="0" xfId="0" applyNumberFormat="1" applyFont="1" applyBorder="1" applyAlignment="1">
      <alignment horizontal="center" wrapText="1"/>
    </xf>
    <xf numFmtId="2" fontId="136" fillId="0" borderId="0" xfId="0" applyNumberFormat="1" applyFont="1" applyFill="1" applyAlignment="1">
      <alignment horizontal="center"/>
    </xf>
    <xf numFmtId="2" fontId="136" fillId="0" borderId="0" xfId="0" applyNumberFormat="1" applyFont="1" applyBorder="1" applyAlignment="1">
      <alignment horizontal="center" wrapText="1"/>
    </xf>
    <xf numFmtId="2" fontId="136" fillId="0" borderId="0" xfId="0" applyNumberFormat="1" applyFont="1" applyFill="1" applyBorder="1" applyAlignment="1">
      <alignment horizontal="center"/>
    </xf>
    <xf numFmtId="164" fontId="14" fillId="0" borderId="2" xfId="0" applyNumberFormat="1" applyFont="1" applyFill="1" applyBorder="1"/>
    <xf numFmtId="0" fontId="12" fillId="0" borderId="0" xfId="0" applyFont="1" applyFill="1" applyAlignment="1">
      <alignment horizontal="right"/>
    </xf>
    <xf numFmtId="0" fontId="15" fillId="0" borderId="0" xfId="0" applyFont="1" applyFill="1" applyAlignment="1">
      <alignment horizontal="center" vertical="center"/>
    </xf>
    <xf numFmtId="49" fontId="12" fillId="0" borderId="0" xfId="0" applyNumberFormat="1" applyFont="1" applyFill="1" applyBorder="1" applyAlignment="1">
      <alignment horizontal="right"/>
    </xf>
    <xf numFmtId="0" fontId="135" fillId="0" borderId="0" xfId="0" applyFont="1" applyBorder="1" applyAlignment="1">
      <alignment horizontal="center" wrapText="1"/>
    </xf>
    <xf numFmtId="0" fontId="6" fillId="0" borderId="0" xfId="0" applyFont="1" applyFill="1" applyAlignment="1">
      <alignment horizontal="left"/>
    </xf>
    <xf numFmtId="2" fontId="6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right"/>
    </xf>
    <xf numFmtId="2" fontId="6" fillId="0" borderId="0" xfId="0" applyNumberFormat="1" applyFont="1" applyFill="1"/>
    <xf numFmtId="0" fontId="20" fillId="0" borderId="0" xfId="0" applyFont="1" applyFill="1" applyBorder="1" applyAlignment="1">
      <alignment horizontal="left" vertical="center" wrapText="1"/>
    </xf>
    <xf numFmtId="0" fontId="135" fillId="0" borderId="0" xfId="0" applyFont="1" applyAlignment="1">
      <alignment wrapText="1"/>
    </xf>
    <xf numFmtId="164" fontId="136" fillId="0" borderId="0" xfId="0" applyNumberFormat="1" applyFont="1" applyAlignment="1">
      <alignment horizontal="center" vertical="center"/>
    </xf>
    <xf numFmtId="2" fontId="136" fillId="0" borderId="0" xfId="0" applyNumberFormat="1" applyFont="1" applyAlignment="1">
      <alignment horizontal="center" vertical="center"/>
    </xf>
    <xf numFmtId="1" fontId="136" fillId="0" borderId="0" xfId="0" applyNumberFormat="1" applyFont="1" applyAlignment="1">
      <alignment horizontal="center" vertical="center"/>
    </xf>
    <xf numFmtId="49" fontId="136" fillId="0" borderId="0" xfId="0" applyNumberFormat="1" applyFont="1"/>
    <xf numFmtId="49" fontId="136" fillId="0" borderId="0" xfId="0" applyNumberFormat="1" applyFont="1" applyBorder="1"/>
    <xf numFmtId="164" fontId="136" fillId="0" borderId="0" xfId="0" applyNumberFormat="1" applyFont="1" applyFill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wrapText="1"/>
    </xf>
    <xf numFmtId="0" fontId="14" fillId="0" borderId="0" xfId="0" applyNumberFormat="1" applyFont="1" applyFill="1" applyBorder="1" applyAlignment="1" applyProtection="1">
      <alignment horizontal="center"/>
      <protection locked="0"/>
    </xf>
    <xf numFmtId="49" fontId="14" fillId="0" borderId="0" xfId="0" applyNumberFormat="1" applyFont="1" applyFill="1" applyAlignment="1">
      <alignment horizontal="center"/>
    </xf>
    <xf numFmtId="0" fontId="14" fillId="0" borderId="0" xfId="0" applyFont="1" applyFill="1" applyAlignment="1">
      <alignment horizontal="center" wrapText="1"/>
    </xf>
    <xf numFmtId="0" fontId="136" fillId="0" borderId="0" xfId="0" applyFont="1" applyAlignment="1">
      <alignment wrapText="1"/>
    </xf>
    <xf numFmtId="164" fontId="136" fillId="0" borderId="0" xfId="0" applyNumberFormat="1" applyFont="1" applyAlignment="1">
      <alignment horizontal="center"/>
    </xf>
    <xf numFmtId="172" fontId="14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right" vertical="center" wrapText="1"/>
    </xf>
    <xf numFmtId="49" fontId="14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Alignment="1"/>
    <xf numFmtId="2" fontId="14" fillId="0" borderId="0" xfId="0" applyNumberFormat="1" applyFont="1" applyFill="1" applyBorder="1" applyAlignment="1">
      <alignment horizontal="left" vertical="top"/>
    </xf>
    <xf numFmtId="2" fontId="14" fillId="0" borderId="0" xfId="0" applyNumberFormat="1" applyFont="1" applyFill="1" applyBorder="1" applyAlignment="1">
      <alignment horizontal="center" vertical="top" wrapText="1"/>
    </xf>
    <xf numFmtId="2" fontId="14" fillId="0" borderId="0" xfId="0" applyNumberFormat="1" applyFont="1" applyFill="1" applyAlignment="1">
      <alignment vertical="top"/>
    </xf>
    <xf numFmtId="0" fontId="14" fillId="0" borderId="0" xfId="0" applyFont="1" applyFill="1" applyBorder="1" applyAlignment="1">
      <alignment horizontal="left" vertical="top"/>
    </xf>
    <xf numFmtId="49" fontId="14" fillId="0" borderId="0" xfId="0" applyNumberFormat="1" applyFont="1" applyFill="1" applyBorder="1" applyAlignment="1">
      <alignment horizontal="center" vertical="top" wrapText="1"/>
    </xf>
    <xf numFmtId="0" fontId="14" fillId="0" borderId="0" xfId="0" applyFont="1" applyFill="1" applyAlignment="1">
      <alignment vertical="top"/>
    </xf>
    <xf numFmtId="0" fontId="14" fillId="0" borderId="0" xfId="0" applyFont="1" applyFill="1" applyBorder="1" applyAlignment="1">
      <alignment horizontal="right" vertical="top"/>
    </xf>
    <xf numFmtId="0" fontId="14" fillId="0" borderId="0" xfId="0" applyFont="1" applyFill="1" applyBorder="1" applyAlignment="1">
      <alignment vertical="top"/>
    </xf>
    <xf numFmtId="49" fontId="14" fillId="0" borderId="0" xfId="0" applyNumberFormat="1" applyFont="1" applyFill="1" applyBorder="1" applyAlignment="1">
      <alignment horizontal="center" vertical="top"/>
    </xf>
    <xf numFmtId="0" fontId="14" fillId="0" borderId="0" xfId="0" applyNumberFormat="1" applyFont="1" applyFill="1" applyBorder="1" applyAlignment="1"/>
    <xf numFmtId="0" fontId="14" fillId="0" borderId="0" xfId="0" applyNumberFormat="1" applyFont="1" applyFill="1" applyBorder="1" applyAlignment="1">
      <alignment vertical="top"/>
    </xf>
    <xf numFmtId="172" fontId="14" fillId="0" borderId="0" xfId="0" applyNumberFormat="1" applyFont="1" applyFill="1" applyBorder="1" applyAlignment="1">
      <alignment horizontal="center" vertical="top"/>
    </xf>
    <xf numFmtId="0" fontId="14" fillId="0" borderId="0" xfId="0" applyNumberFormat="1" applyFont="1" applyFill="1" applyBorder="1" applyAlignment="1">
      <alignment horizontal="center" vertical="top"/>
    </xf>
    <xf numFmtId="171" fontId="14" fillId="0" borderId="0" xfId="0" applyNumberFormat="1" applyFont="1" applyFill="1" applyBorder="1" applyAlignment="1">
      <alignment horizontal="center" vertical="top"/>
    </xf>
    <xf numFmtId="172" fontId="14" fillId="0" borderId="0" xfId="0" applyNumberFormat="1" applyFont="1" applyFill="1" applyBorder="1" applyAlignment="1">
      <alignment horizontal="right"/>
    </xf>
    <xf numFmtId="49" fontId="107" fillId="0" borderId="0" xfId="0" applyNumberFormat="1" applyFont="1" applyFill="1" applyBorder="1" applyAlignment="1">
      <alignment horizontal="center"/>
    </xf>
    <xf numFmtId="49" fontId="136" fillId="0" borderId="0" xfId="0" applyNumberFormat="1" applyFont="1" applyBorder="1" applyAlignment="1">
      <alignment horizontal="center"/>
    </xf>
    <xf numFmtId="2" fontId="136" fillId="0" borderId="0" xfId="0" applyNumberFormat="1" applyFont="1" applyBorder="1" applyAlignment="1">
      <alignment horizontal="center"/>
    </xf>
    <xf numFmtId="0" fontId="13" fillId="0" borderId="0" xfId="0" applyFont="1" applyFill="1" applyAlignment="1">
      <alignment horizontal="center"/>
    </xf>
    <xf numFmtId="49" fontId="13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49" fontId="13" fillId="0" borderId="0" xfId="0" applyNumberFormat="1" applyFont="1" applyFill="1" applyAlignment="1">
      <alignment horizontal="center"/>
    </xf>
    <xf numFmtId="2" fontId="13" fillId="0" borderId="0" xfId="0" applyNumberFormat="1" applyFont="1" applyFill="1" applyAlignment="1">
      <alignment horizontal="center"/>
    </xf>
    <xf numFmtId="2" fontId="136" fillId="0" borderId="0" xfId="0" applyNumberFormat="1" applyFont="1" applyBorder="1" applyAlignment="1">
      <alignment horizontal="left"/>
    </xf>
    <xf numFmtId="2" fontId="136" fillId="0" borderId="0" xfId="0" applyNumberFormat="1" applyFont="1"/>
    <xf numFmtId="168" fontId="12" fillId="0" borderId="0" xfId="0" applyNumberFormat="1" applyFont="1" applyFill="1" applyBorder="1" applyAlignment="1">
      <alignment horizontal="center" wrapText="1"/>
    </xf>
    <xf numFmtId="168" fontId="14" fillId="0" borderId="0" xfId="0" applyNumberFormat="1" applyFont="1" applyFill="1" applyAlignment="1">
      <alignment horizontal="center"/>
    </xf>
    <xf numFmtId="168" fontId="12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right" vertical="center"/>
    </xf>
    <xf numFmtId="2" fontId="136" fillId="0" borderId="0" xfId="0" applyNumberFormat="1" applyFont="1" applyBorder="1" applyAlignment="1"/>
    <xf numFmtId="2" fontId="135" fillId="0" borderId="0" xfId="0" applyNumberFormat="1" applyFont="1" applyBorder="1" applyAlignment="1"/>
    <xf numFmtId="0" fontId="64" fillId="0" borderId="0" xfId="0" applyFont="1" applyFill="1" applyBorder="1" applyAlignment="1">
      <alignment vertical="center"/>
    </xf>
    <xf numFmtId="2" fontId="15" fillId="0" borderId="0" xfId="0" applyNumberFormat="1" applyFont="1" applyFill="1" applyBorder="1" applyAlignment="1">
      <alignment horizontal="center" vertical="justify" wrapText="1"/>
    </xf>
    <xf numFmtId="2" fontId="25" fillId="0" borderId="0" xfId="0" applyNumberFormat="1" applyFont="1" applyFill="1" applyAlignment="1">
      <alignment horizontal="center" vertical="justify"/>
    </xf>
    <xf numFmtId="2" fontId="15" fillId="0" borderId="2" xfId="0" applyNumberFormat="1" applyFont="1" applyFill="1" applyBorder="1" applyAlignment="1">
      <alignment horizontal="center" vertical="center" wrapText="1"/>
    </xf>
    <xf numFmtId="0" fontId="139" fillId="0" borderId="0" xfId="0" applyFont="1" applyFill="1" applyAlignment="1">
      <alignment vertical="center"/>
    </xf>
    <xf numFmtId="0" fontId="136" fillId="0" borderId="0" xfId="0" applyFont="1" applyFill="1" applyAlignment="1"/>
    <xf numFmtId="49" fontId="136" fillId="0" borderId="0" xfId="0" applyNumberFormat="1" applyFont="1" applyFill="1" applyBorder="1" applyAlignment="1">
      <alignment horizontal="left" vertical="center" wrapText="1"/>
    </xf>
    <xf numFmtId="49" fontId="136" fillId="0" borderId="0" xfId="0" applyNumberFormat="1" applyFont="1" applyFill="1" applyBorder="1" applyAlignment="1">
      <alignment vertical="center" wrapText="1"/>
    </xf>
    <xf numFmtId="2" fontId="136" fillId="0" borderId="0" xfId="0" applyNumberFormat="1" applyFont="1" applyFill="1" applyBorder="1" applyAlignment="1">
      <alignment horizontal="center" vertical="center"/>
    </xf>
    <xf numFmtId="0" fontId="139" fillId="0" borderId="0" xfId="0" applyFont="1" applyFill="1"/>
    <xf numFmtId="0" fontId="24" fillId="0" borderId="0" xfId="0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justify" wrapText="1"/>
    </xf>
    <xf numFmtId="0" fontId="23" fillId="0" borderId="0" xfId="0" applyFont="1" applyFill="1" applyBorder="1" applyAlignment="1">
      <alignment horizontal="left" vertical="top" wrapText="1"/>
    </xf>
    <xf numFmtId="0" fontId="24" fillId="0" borderId="0" xfId="0" applyFont="1" applyFill="1" applyBorder="1" applyAlignment="1">
      <alignment horizontal="left" vertical="justify" wrapText="1"/>
    </xf>
    <xf numFmtId="0" fontId="15" fillId="0" borderId="2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/>
    </xf>
    <xf numFmtId="0" fontId="140" fillId="0" borderId="0" xfId="0" applyFont="1" applyFill="1" applyAlignment="1"/>
    <xf numFmtId="0" fontId="126" fillId="0" borderId="0" xfId="0" applyFont="1" applyFill="1" applyAlignment="1">
      <alignment vertical="top"/>
    </xf>
    <xf numFmtId="0" fontId="126" fillId="0" borderId="0" xfId="0" applyFont="1" applyFill="1" applyAlignment="1">
      <alignment horizontal="center" vertical="top"/>
    </xf>
    <xf numFmtId="0" fontId="10" fillId="36" borderId="8" xfId="0" applyFont="1" applyFill="1" applyBorder="1" applyAlignment="1">
      <alignment horizontal="center" vertical="center" wrapText="1"/>
    </xf>
    <xf numFmtId="0" fontId="10" fillId="36" borderId="5" xfId="0" applyFont="1" applyFill="1" applyBorder="1" applyAlignment="1">
      <alignment horizontal="center" vertical="center" wrapText="1"/>
    </xf>
    <xf numFmtId="0" fontId="10" fillId="36" borderId="8" xfId="0" applyFont="1" applyFill="1" applyBorder="1" applyAlignment="1">
      <alignment vertical="center" wrapText="1"/>
    </xf>
    <xf numFmtId="0" fontId="119" fillId="36" borderId="8" xfId="0" applyFont="1" applyFill="1" applyBorder="1" applyAlignment="1">
      <alignment horizontal="center" vertical="center" wrapText="1"/>
    </xf>
    <xf numFmtId="0" fontId="77" fillId="36" borderId="8" xfId="0" applyFont="1" applyFill="1" applyBorder="1" applyAlignment="1">
      <alignment horizontal="center" vertical="center" wrapText="1"/>
    </xf>
    <xf numFmtId="0" fontId="77" fillId="36" borderId="8" xfId="0" applyFont="1" applyFill="1" applyBorder="1" applyAlignment="1">
      <alignment vertical="center" wrapText="1"/>
    </xf>
    <xf numFmtId="0" fontId="70" fillId="36" borderId="8" xfId="0" applyFont="1" applyFill="1" applyBorder="1" applyAlignment="1">
      <alignment horizontal="center" vertical="center" wrapText="1"/>
    </xf>
    <xf numFmtId="0" fontId="70" fillId="36" borderId="8" xfId="0" applyFont="1" applyFill="1" applyBorder="1" applyAlignment="1">
      <alignment vertical="center" wrapText="1"/>
    </xf>
    <xf numFmtId="0" fontId="70" fillId="36" borderId="5" xfId="0" applyFont="1" applyFill="1" applyBorder="1" applyAlignment="1">
      <alignment horizontal="center" vertical="center" wrapText="1"/>
    </xf>
    <xf numFmtId="0" fontId="70" fillId="36" borderId="5" xfId="0" applyFont="1" applyFill="1" applyBorder="1" applyAlignment="1">
      <alignment vertical="center" wrapText="1"/>
    </xf>
    <xf numFmtId="0" fontId="7" fillId="0" borderId="0" xfId="0" applyFont="1" applyFill="1" applyAlignment="1">
      <alignment horizontal="right" wrapText="1"/>
    </xf>
    <xf numFmtId="0" fontId="7" fillId="0" borderId="0" xfId="0" applyFont="1" applyFill="1" applyAlignment="1">
      <alignment horizontal="center" wrapText="1"/>
    </xf>
    <xf numFmtId="0" fontId="7" fillId="0" borderId="0" xfId="0" applyFont="1" applyFill="1" applyAlignment="1">
      <alignment wrapText="1"/>
    </xf>
    <xf numFmtId="0" fontId="20" fillId="0" borderId="0" xfId="0" applyFont="1" applyFill="1" applyBorder="1" applyAlignment="1">
      <alignment horizontal="center" wrapText="1"/>
    </xf>
    <xf numFmtId="0" fontId="14" fillId="0" borderId="1" xfId="0" applyFont="1" applyFill="1" applyBorder="1" applyAlignment="1">
      <alignment horizontal="right" wrapText="1"/>
    </xf>
    <xf numFmtId="0" fontId="14" fillId="0" borderId="1" xfId="0" applyFont="1" applyFill="1" applyBorder="1" applyAlignment="1">
      <alignment wrapText="1"/>
    </xf>
    <xf numFmtId="2" fontId="35" fillId="0" borderId="0" xfId="0" applyNumberFormat="1" applyFont="1" applyFill="1" applyBorder="1" applyAlignment="1">
      <alignment horizontal="center" vertical="center" wrapText="1"/>
    </xf>
    <xf numFmtId="2" fontId="35" fillId="0" borderId="0" xfId="0" applyNumberFormat="1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35" fillId="0" borderId="0" xfId="0" applyFont="1" applyFill="1" applyBorder="1" applyAlignment="1">
      <alignment horizontal="center" wrapText="1"/>
    </xf>
    <xf numFmtId="0" fontId="21" fillId="0" borderId="0" xfId="0" applyFont="1" applyFill="1" applyAlignment="1">
      <alignment horizontal="right" vertical="top"/>
    </xf>
    <xf numFmtId="0" fontId="21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wrapText="1"/>
    </xf>
    <xf numFmtId="0" fontId="35" fillId="0" borderId="0" xfId="0" applyFont="1" applyFill="1" applyBorder="1" applyAlignment="1">
      <alignment wrapText="1"/>
    </xf>
    <xf numFmtId="2" fontId="13" fillId="0" borderId="0" xfId="0" applyNumberFormat="1" applyFont="1" applyFill="1" applyBorder="1" applyAlignment="1">
      <alignment horizontal="center" vertical="center" wrapText="1"/>
    </xf>
    <xf numFmtId="2" fontId="29" fillId="0" borderId="0" xfId="0" applyNumberFormat="1" applyFont="1" applyFill="1" applyBorder="1" applyAlignment="1">
      <alignment horizontal="center" vertical="center" wrapText="1"/>
    </xf>
    <xf numFmtId="2" fontId="36" fillId="0" borderId="0" xfId="0" applyNumberFormat="1" applyFont="1" applyFill="1" applyBorder="1" applyAlignment="1">
      <alignment horizontal="center" wrapText="1"/>
    </xf>
    <xf numFmtId="2" fontId="32" fillId="0" borderId="0" xfId="0" applyNumberFormat="1" applyFont="1" applyFill="1" applyBorder="1" applyAlignment="1">
      <alignment horizontal="center" wrapText="1"/>
    </xf>
    <xf numFmtId="2" fontId="29" fillId="0" borderId="0" xfId="0" applyNumberFormat="1" applyFont="1" applyFill="1" applyBorder="1" applyAlignment="1">
      <alignment horizontal="center" wrapText="1"/>
    </xf>
    <xf numFmtId="2" fontId="35" fillId="0" borderId="0" xfId="0" applyNumberFormat="1" applyFont="1" applyFill="1" applyBorder="1" applyAlignment="1">
      <alignment horizontal="center"/>
    </xf>
    <xf numFmtId="0" fontId="20" fillId="0" borderId="0" xfId="0" applyFont="1" applyFill="1" applyAlignment="1">
      <alignment horizontal="right" vertical="top"/>
    </xf>
    <xf numFmtId="0" fontId="32" fillId="0" borderId="0" xfId="0" applyFont="1" applyFill="1" applyBorder="1" applyAlignment="1">
      <alignment horizontal="left" vertical="top" wrapText="1"/>
    </xf>
    <xf numFmtId="165" fontId="35" fillId="0" borderId="0" xfId="0" applyNumberFormat="1" applyFont="1" applyFill="1" applyBorder="1" applyAlignment="1">
      <alignment horizontal="center" wrapText="1"/>
    </xf>
    <xf numFmtId="0" fontId="29" fillId="0" borderId="0" xfId="0" applyFont="1" applyFill="1" applyBorder="1" applyAlignment="1">
      <alignment horizontal="center" wrapText="1"/>
    </xf>
    <xf numFmtId="0" fontId="14" fillId="0" borderId="2" xfId="0" applyFont="1" applyFill="1" applyBorder="1" applyAlignment="1">
      <alignment vertical="center"/>
    </xf>
    <xf numFmtId="2" fontId="35" fillId="0" borderId="2" xfId="0" applyNumberFormat="1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horizontal="center" vertical="center" wrapText="1"/>
    </xf>
    <xf numFmtId="2" fontId="29" fillId="0" borderId="2" xfId="0" applyNumberFormat="1" applyFont="1" applyFill="1" applyBorder="1" applyAlignment="1">
      <alignment horizontal="center" vertical="center" wrapText="1"/>
    </xf>
    <xf numFmtId="2" fontId="13" fillId="0" borderId="2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 wrapText="1"/>
    </xf>
    <xf numFmtId="0" fontId="21" fillId="0" borderId="0" xfId="0" applyFont="1" applyFill="1" applyAlignment="1">
      <alignment wrapText="1"/>
    </xf>
    <xf numFmtId="0" fontId="21" fillId="0" borderId="0" xfId="0" applyFont="1" applyFill="1" applyAlignment="1">
      <alignment horizontal="center"/>
    </xf>
    <xf numFmtId="165" fontId="13" fillId="0" borderId="0" xfId="0" applyNumberFormat="1" applyFont="1" applyFill="1" applyBorder="1" applyAlignment="1">
      <alignment horizontal="center" wrapText="1"/>
    </xf>
    <xf numFmtId="0" fontId="25" fillId="36" borderId="5" xfId="0" applyFont="1" applyFill="1" applyBorder="1" applyAlignment="1">
      <alignment horizontal="center" vertical="center" wrapText="1"/>
    </xf>
    <xf numFmtId="0" fontId="25" fillId="36" borderId="8" xfId="0" applyFont="1" applyFill="1" applyBorder="1" applyAlignment="1">
      <alignment horizontal="center" vertical="center" wrapText="1"/>
    </xf>
    <xf numFmtId="0" fontId="25" fillId="36" borderId="8" xfId="0" applyFont="1" applyFill="1" applyBorder="1" applyAlignment="1">
      <alignment horizontal="center" vertical="center"/>
    </xf>
    <xf numFmtId="0" fontId="25" fillId="36" borderId="11" xfId="0" applyFont="1" applyFill="1" applyBorder="1" applyAlignment="1">
      <alignment horizontal="center" vertical="center"/>
    </xf>
    <xf numFmtId="0" fontId="15" fillId="36" borderId="8" xfId="0" applyFont="1" applyFill="1" applyBorder="1" applyAlignment="1">
      <alignment horizontal="center" vertical="center" wrapText="1"/>
    </xf>
    <xf numFmtId="0" fontId="24" fillId="36" borderId="8" xfId="0" applyFont="1" applyFill="1" applyBorder="1" applyAlignment="1">
      <alignment horizontal="center" vertical="center" wrapText="1"/>
    </xf>
    <xf numFmtId="0" fontId="15" fillId="36" borderId="5" xfId="0" applyFont="1" applyFill="1" applyBorder="1" applyAlignment="1">
      <alignment horizontal="center" vertical="center" wrapText="1"/>
    </xf>
    <xf numFmtId="0" fontId="24" fillId="36" borderId="7" xfId="0" applyFont="1" applyFill="1" applyBorder="1" applyAlignment="1">
      <alignment horizontal="center" vertical="center" wrapText="1"/>
    </xf>
    <xf numFmtId="0" fontId="15" fillId="36" borderId="11" xfId="0" applyFont="1" applyFill="1" applyBorder="1" applyAlignment="1">
      <alignment horizontal="center" vertical="center" wrapText="1"/>
    </xf>
    <xf numFmtId="0" fontId="12" fillId="36" borderId="8" xfId="0" applyFont="1" applyFill="1" applyBorder="1" applyAlignment="1">
      <alignment horizontal="center" vertical="center" wrapText="1"/>
    </xf>
    <xf numFmtId="0" fontId="12" fillId="36" borderId="7" xfId="0" applyFont="1" applyFill="1" applyBorder="1" applyAlignment="1">
      <alignment horizontal="center" vertical="center" wrapText="1"/>
    </xf>
    <xf numFmtId="0" fontId="8" fillId="36" borderId="8" xfId="0" applyFont="1" applyFill="1" applyBorder="1" applyAlignment="1">
      <alignment horizontal="center" vertical="center" wrapText="1"/>
    </xf>
    <xf numFmtId="0" fontId="15" fillId="36" borderId="15" xfId="0" applyFont="1" applyFill="1" applyBorder="1" applyAlignment="1">
      <alignment horizontal="center" vertical="center" wrapText="1"/>
    </xf>
    <xf numFmtId="0" fontId="133" fillId="36" borderId="8" xfId="0" applyFont="1" applyFill="1" applyBorder="1" applyAlignment="1">
      <alignment vertical="center" wrapText="1"/>
    </xf>
    <xf numFmtId="0" fontId="133" fillId="36" borderId="8" xfId="0" applyFont="1" applyFill="1" applyBorder="1" applyAlignment="1">
      <alignment horizontal="center" vertical="center" wrapText="1"/>
    </xf>
    <xf numFmtId="0" fontId="133" fillId="0" borderId="0" xfId="0" applyFont="1" applyFill="1"/>
    <xf numFmtId="0" fontId="117" fillId="0" borderId="0" xfId="0" applyFont="1" applyFill="1" applyAlignment="1">
      <alignment horizontal="center" wrapText="1"/>
    </xf>
    <xf numFmtId="0" fontId="117" fillId="0" borderId="0" xfId="0" applyFont="1" applyFill="1" applyAlignment="1">
      <alignment horizontal="center" wrapText="1"/>
    </xf>
    <xf numFmtId="0" fontId="117" fillId="0" borderId="0" xfId="0" applyFont="1" applyFill="1" applyAlignment="1">
      <alignment wrapText="1"/>
    </xf>
    <xf numFmtId="0" fontId="121" fillId="0" borderId="1" xfId="0" applyFont="1" applyFill="1" applyBorder="1" applyAlignment="1">
      <alignment wrapText="1"/>
    </xf>
    <xf numFmtId="0" fontId="107" fillId="0" borderId="0" xfId="0" applyFont="1" applyFill="1" applyBorder="1" applyAlignment="1">
      <alignment horizontal="left" wrapText="1"/>
    </xf>
    <xf numFmtId="0" fontId="119" fillId="0" borderId="0" xfId="0" applyFont="1" applyFill="1" applyAlignment="1">
      <alignment horizontal="center" wrapText="1"/>
    </xf>
    <xf numFmtId="0" fontId="119" fillId="0" borderId="0" xfId="0" applyFont="1" applyFill="1" applyAlignment="1">
      <alignment wrapText="1"/>
    </xf>
    <xf numFmtId="0" fontId="134" fillId="0" borderId="0" xfId="0" applyFont="1" applyFill="1" applyAlignment="1"/>
    <xf numFmtId="0" fontId="15" fillId="36" borderId="16" xfId="0" applyFont="1" applyFill="1" applyBorder="1" applyAlignment="1">
      <alignment horizontal="center" vertical="center" wrapText="1"/>
    </xf>
    <xf numFmtId="0" fontId="12" fillId="36" borderId="8" xfId="0" applyFont="1" applyFill="1" applyBorder="1" applyAlignment="1">
      <alignment horizontal="center" wrapText="1"/>
    </xf>
    <xf numFmtId="0" fontId="107" fillId="0" borderId="0" xfId="0" applyFont="1" applyBorder="1" applyAlignment="1">
      <alignment vertical="center" wrapText="1"/>
    </xf>
    <xf numFmtId="0" fontId="107" fillId="0" borderId="0" xfId="0" applyFont="1" applyBorder="1" applyAlignment="1">
      <alignment horizontal="center" vertical="center"/>
    </xf>
    <xf numFmtId="2" fontId="107" fillId="0" borderId="0" xfId="0" applyNumberFormat="1" applyFont="1" applyBorder="1" applyAlignment="1">
      <alignment horizontal="center" vertical="center"/>
    </xf>
    <xf numFmtId="164" fontId="107" fillId="0" borderId="0" xfId="0" applyNumberFormat="1" applyFont="1" applyBorder="1" applyAlignment="1">
      <alignment horizontal="center" vertical="center"/>
    </xf>
    <xf numFmtId="1" fontId="107" fillId="0" borderId="0" xfId="0" applyNumberFormat="1" applyFont="1" applyBorder="1" applyAlignment="1">
      <alignment horizontal="center" vertical="center"/>
    </xf>
    <xf numFmtId="0" fontId="107" fillId="0" borderId="0" xfId="0" applyFont="1" applyBorder="1" applyAlignment="1">
      <alignment horizontal="center" vertical="center" wrapText="1"/>
    </xf>
    <xf numFmtId="0" fontId="107" fillId="0" borderId="0" xfId="0" applyFont="1" applyBorder="1" applyAlignment="1">
      <alignment horizontal="left" vertical="center" wrapText="1"/>
    </xf>
    <xf numFmtId="0" fontId="107" fillId="0" borderId="0" xfId="0" applyFont="1" applyAlignment="1">
      <alignment horizontal="center" vertical="center"/>
    </xf>
    <xf numFmtId="164" fontId="107" fillId="0" borderId="0" xfId="0" applyNumberFormat="1" applyFont="1" applyBorder="1" applyAlignment="1">
      <alignment horizontal="center" vertical="center" wrapText="1"/>
    </xf>
    <xf numFmtId="0" fontId="141" fillId="0" borderId="0" xfId="0" applyFont="1" applyBorder="1" applyAlignment="1">
      <alignment horizontal="left" vertical="center" wrapText="1"/>
    </xf>
    <xf numFmtId="0" fontId="141" fillId="0" borderId="0" xfId="0" applyFont="1" applyBorder="1" applyAlignment="1">
      <alignment horizontal="center" vertical="center"/>
    </xf>
    <xf numFmtId="164" fontId="141" fillId="0" borderId="0" xfId="0" applyNumberFormat="1" applyFont="1" applyBorder="1" applyAlignment="1">
      <alignment horizontal="center" vertical="center"/>
    </xf>
    <xf numFmtId="164" fontId="141" fillId="0" borderId="0" xfId="0" applyNumberFormat="1" applyFont="1" applyBorder="1" applyAlignment="1">
      <alignment horizontal="center" vertical="center" wrapText="1"/>
    </xf>
    <xf numFmtId="0" fontId="141" fillId="0" borderId="0" xfId="0" applyFont="1" applyBorder="1" applyAlignment="1">
      <alignment horizontal="left" vertical="center"/>
    </xf>
    <xf numFmtId="0" fontId="141" fillId="0" borderId="0" xfId="0" applyFont="1" applyAlignment="1">
      <alignment horizontal="center" vertical="center"/>
    </xf>
    <xf numFmtId="0" fontId="141" fillId="0" borderId="0" xfId="0" applyFont="1" applyBorder="1" applyAlignment="1">
      <alignment horizontal="center" vertical="center" wrapText="1"/>
    </xf>
    <xf numFmtId="2" fontId="141" fillId="0" borderId="0" xfId="0" applyNumberFormat="1" applyFont="1" applyBorder="1" applyAlignment="1">
      <alignment horizontal="center" vertical="center" wrapText="1"/>
    </xf>
    <xf numFmtId="0" fontId="142" fillId="0" borderId="0" xfId="0" applyFont="1" applyBorder="1" applyAlignment="1">
      <alignment horizontal="center" wrapText="1"/>
    </xf>
    <xf numFmtId="0" fontId="141" fillId="0" borderId="0" xfId="0" applyFont="1" applyBorder="1" applyAlignment="1">
      <alignment wrapText="1"/>
    </xf>
    <xf numFmtId="0" fontId="142" fillId="0" borderId="0" xfId="0" applyFont="1" applyBorder="1" applyAlignment="1">
      <alignment wrapText="1"/>
    </xf>
    <xf numFmtId="0" fontId="141" fillId="0" borderId="0" xfId="0" applyFont="1"/>
    <xf numFmtId="0" fontId="141" fillId="0" borderId="0" xfId="0" applyFont="1" applyBorder="1" applyAlignment="1">
      <alignment horizontal="left" wrapText="1"/>
    </xf>
    <xf numFmtId="0" fontId="141" fillId="0" borderId="0" xfId="0" applyFont="1" applyAlignment="1">
      <alignment wrapText="1"/>
    </xf>
    <xf numFmtId="0" fontId="141" fillId="0" borderId="0" xfId="0" applyFont="1" applyBorder="1" applyAlignment="1"/>
    <xf numFmtId="0" fontId="141" fillId="0" borderId="0" xfId="0" applyFont="1" applyBorder="1" applyAlignment="1">
      <alignment horizontal="center"/>
    </xf>
    <xf numFmtId="164" fontId="141" fillId="0" borderId="0" xfId="0" applyNumberFormat="1" applyFont="1" applyBorder="1" applyAlignment="1">
      <alignment horizontal="center"/>
    </xf>
    <xf numFmtId="0" fontId="141" fillId="0" borderId="0" xfId="0" applyFont="1" applyAlignment="1">
      <alignment horizontal="left"/>
    </xf>
    <xf numFmtId="0" fontId="141" fillId="0" borderId="0" xfId="0" applyFont="1" applyAlignment="1">
      <alignment horizontal="left" wrapText="1"/>
    </xf>
    <xf numFmtId="0" fontId="141" fillId="0" borderId="0" xfId="0" applyFont="1" applyAlignment="1"/>
    <xf numFmtId="0" fontId="141" fillId="0" borderId="0" xfId="0" applyFont="1" applyBorder="1" applyAlignment="1">
      <alignment horizontal="left"/>
    </xf>
    <xf numFmtId="0" fontId="141" fillId="0" borderId="0" xfId="0" applyFont="1" applyFill="1" applyBorder="1"/>
    <xf numFmtId="0" fontId="141" fillId="0" borderId="0" xfId="0" applyFont="1" applyBorder="1" applyAlignment="1">
      <alignment vertical="center"/>
    </xf>
    <xf numFmtId="0" fontId="141" fillId="0" borderId="0" xfId="0" applyFont="1" applyBorder="1" applyAlignment="1">
      <alignment horizontal="left" vertical="top" wrapText="1"/>
    </xf>
    <xf numFmtId="0" fontId="141" fillId="0" borderId="0" xfId="0" applyFont="1" applyBorder="1" applyAlignment="1">
      <alignment horizontal="center" vertical="top" wrapText="1"/>
    </xf>
    <xf numFmtId="49" fontId="142" fillId="0" borderId="0" xfId="0" applyNumberFormat="1" applyFont="1" applyBorder="1" applyAlignment="1">
      <alignment horizontal="left" vertical="top" wrapText="1"/>
    </xf>
    <xf numFmtId="0" fontId="142" fillId="0" borderId="0" xfId="0" applyFont="1" applyBorder="1" applyAlignment="1">
      <alignment horizontal="center" vertical="top" wrapText="1"/>
    </xf>
    <xf numFmtId="0" fontId="142" fillId="0" borderId="0" xfId="0" applyFont="1" applyBorder="1" applyAlignment="1">
      <alignment horizontal="right" vertical="top" wrapText="1"/>
    </xf>
    <xf numFmtId="0" fontId="142" fillId="0" borderId="0" xfId="0" applyFont="1" applyBorder="1" applyAlignment="1">
      <alignment horizontal="right" wrapText="1"/>
    </xf>
    <xf numFmtId="0" fontId="142" fillId="0" borderId="0" xfId="0" applyFont="1" applyBorder="1" applyAlignment="1">
      <alignment horizontal="left" vertical="center" wrapText="1"/>
    </xf>
    <xf numFmtId="0" fontId="142" fillId="0" borderId="0" xfId="0" applyFont="1" applyBorder="1" applyAlignment="1">
      <alignment horizontal="center" vertical="center" wrapText="1"/>
    </xf>
    <xf numFmtId="0" fontId="141" fillId="0" borderId="0" xfId="0" applyFont="1" applyBorder="1" applyAlignment="1">
      <alignment vertical="center" wrapText="1"/>
    </xf>
    <xf numFmtId="0" fontId="142" fillId="0" borderId="0" xfId="0" applyFont="1" applyBorder="1" applyAlignment="1">
      <alignment vertical="center" wrapText="1"/>
    </xf>
    <xf numFmtId="0" fontId="141" fillId="0" borderId="0" xfId="0" applyFont="1" applyAlignment="1">
      <alignment horizontal="center"/>
    </xf>
    <xf numFmtId="49" fontId="141" fillId="0" borderId="0" xfId="0" applyNumberFormat="1" applyFont="1" applyAlignment="1"/>
    <xf numFmtId="49" fontId="141" fillId="0" borderId="0" xfId="0" applyNumberFormat="1" applyFont="1" applyAlignment="1">
      <alignment horizontal="center" vertical="center"/>
    </xf>
    <xf numFmtId="49" fontId="141" fillId="0" borderId="0" xfId="0" applyNumberFormat="1" applyFont="1" applyAlignment="1">
      <alignment horizontal="left" vertical="center"/>
    </xf>
    <xf numFmtId="0" fontId="12" fillId="0" borderId="2" xfId="0" applyFont="1" applyFill="1" applyBorder="1" applyAlignment="1">
      <alignment horizontal="right" vertical="center" wrapText="1"/>
    </xf>
    <xf numFmtId="0" fontId="141" fillId="0" borderId="0" xfId="0" applyFont="1" applyFill="1"/>
    <xf numFmtId="0" fontId="141" fillId="0" borderId="0" xfId="0" applyFont="1" applyFill="1" applyAlignment="1">
      <alignment horizontal="center"/>
    </xf>
    <xf numFmtId="0" fontId="141" fillId="0" borderId="0" xfId="0" applyFont="1" applyFill="1" applyAlignment="1">
      <alignment horizontal="left" wrapText="1"/>
    </xf>
    <xf numFmtId="0" fontId="141" fillId="0" borderId="0" xfId="0" applyFont="1" applyFill="1" applyAlignment="1">
      <alignment wrapText="1"/>
    </xf>
    <xf numFmtId="0" fontId="141" fillId="0" borderId="0" xfId="0" applyFont="1" applyBorder="1"/>
    <xf numFmtId="0" fontId="142" fillId="0" borderId="17" xfId="0" applyFont="1" applyBorder="1" applyAlignment="1"/>
    <xf numFmtId="0" fontId="141" fillId="0" borderId="17" xfId="0" applyFont="1" applyBorder="1" applyAlignment="1"/>
    <xf numFmtId="2" fontId="141" fillId="0" borderId="0" xfId="0" applyNumberFormat="1" applyFont="1" applyBorder="1" applyAlignment="1">
      <alignment horizontal="center" wrapText="1"/>
    </xf>
    <xf numFmtId="0" fontId="142" fillId="0" borderId="0" xfId="0" applyFont="1"/>
    <xf numFmtId="2" fontId="141" fillId="0" borderId="0" xfId="0" applyNumberFormat="1" applyFont="1" applyBorder="1" applyAlignment="1">
      <alignment horizontal="left"/>
    </xf>
    <xf numFmtId="2" fontId="141" fillId="0" borderId="0" xfId="0" applyNumberFormat="1" applyFont="1" applyBorder="1" applyAlignment="1">
      <alignment horizontal="center"/>
    </xf>
    <xf numFmtId="0" fontId="142" fillId="0" borderId="0" xfId="0" applyFont="1" applyBorder="1" applyAlignment="1"/>
    <xf numFmtId="0" fontId="141" fillId="0" borderId="0" xfId="0" applyFont="1" applyBorder="1" applyAlignment="1">
      <alignment vertical="top" wrapText="1"/>
    </xf>
    <xf numFmtId="0" fontId="142" fillId="0" borderId="0" xfId="0" applyFont="1" applyAlignment="1"/>
    <xf numFmtId="0" fontId="142" fillId="0" borderId="0" xfId="0" applyFont="1" applyBorder="1"/>
    <xf numFmtId="0" fontId="141" fillId="0" borderId="0" xfId="0" applyFont="1" applyBorder="1" applyAlignment="1">
      <alignment horizontal="left" wrapText="1"/>
    </xf>
    <xf numFmtId="0" fontId="141" fillId="0" borderId="0" xfId="0" applyFont="1" applyBorder="1" applyAlignment="1">
      <alignment horizontal="left" vertical="center"/>
    </xf>
    <xf numFmtId="0" fontId="141" fillId="0" borderId="0" xfId="0" applyFont="1" applyBorder="1" applyAlignment="1">
      <alignment horizontal="left"/>
    </xf>
    <xf numFmtId="0" fontId="141" fillId="0" borderId="0" xfId="0" applyFont="1" applyBorder="1" applyAlignment="1">
      <alignment horizontal="left" vertical="justify" wrapText="1"/>
    </xf>
    <xf numFmtId="0" fontId="141" fillId="0" borderId="0" xfId="0" applyFont="1" applyAlignment="1">
      <alignment horizontal="left" wrapText="1"/>
    </xf>
    <xf numFmtId="0" fontId="136" fillId="0" borderId="0" xfId="0" applyFont="1" applyFill="1" applyBorder="1" applyAlignment="1">
      <alignment horizontal="left" wrapText="1"/>
    </xf>
    <xf numFmtId="0" fontId="136" fillId="0" borderId="0" xfId="0" applyFont="1" applyBorder="1" applyAlignment="1">
      <alignment horizontal="left" wrapText="1"/>
    </xf>
    <xf numFmtId="0" fontId="136" fillId="0" borderId="0" xfId="0" applyFont="1" applyBorder="1" applyAlignment="1">
      <alignment horizontal="left"/>
    </xf>
    <xf numFmtId="0" fontId="136" fillId="0" borderId="0" xfId="0" applyFont="1" applyFill="1" applyBorder="1" applyAlignment="1">
      <alignment horizontal="left"/>
    </xf>
    <xf numFmtId="0" fontId="135" fillId="0" borderId="0" xfId="0" applyFont="1" applyBorder="1" applyAlignment="1">
      <alignment horizontal="left"/>
    </xf>
    <xf numFmtId="0" fontId="141" fillId="0" borderId="0" xfId="0" applyFont="1" applyFill="1" applyBorder="1" applyAlignment="1">
      <alignment horizontal="left" vertical="center" wrapText="1"/>
    </xf>
    <xf numFmtId="0" fontId="141" fillId="0" borderId="0" xfId="0" applyFont="1" applyFill="1" applyBorder="1" applyAlignment="1">
      <alignment horizontal="left" wrapText="1"/>
    </xf>
    <xf numFmtId="0" fontId="143" fillId="0" borderId="0" xfId="0" applyFont="1" applyFill="1" applyAlignment="1">
      <alignment wrapText="1"/>
    </xf>
    <xf numFmtId="0" fontId="141" fillId="0" borderId="0" xfId="0" applyFont="1" applyFill="1" applyBorder="1" applyAlignment="1">
      <alignment horizontal="center" wrapText="1"/>
    </xf>
    <xf numFmtId="0" fontId="142" fillId="0" borderId="0" xfId="0" applyFont="1" applyFill="1" applyBorder="1" applyAlignment="1">
      <alignment horizontal="center" wrapText="1"/>
    </xf>
    <xf numFmtId="0" fontId="142" fillId="0" borderId="0" xfId="0" applyFont="1" applyFill="1" applyBorder="1" applyAlignment="1">
      <alignment wrapText="1"/>
    </xf>
    <xf numFmtId="0" fontId="141" fillId="0" borderId="0" xfId="0" applyFont="1" applyFill="1" applyAlignment="1"/>
    <xf numFmtId="0" fontId="37" fillId="0" borderId="0" xfId="0" applyFont="1" applyFill="1"/>
    <xf numFmtId="4" fontId="14" fillId="0" borderId="0" xfId="0" applyNumberFormat="1" applyFont="1" applyFill="1" applyBorder="1" applyAlignment="1">
      <alignment horizontal="center"/>
    </xf>
    <xf numFmtId="0" fontId="142" fillId="0" borderId="0" xfId="0" applyFont="1" applyAlignment="1">
      <alignment horizontal="center" wrapText="1"/>
    </xf>
    <xf numFmtId="2" fontId="141" fillId="0" borderId="0" xfId="0" applyNumberFormat="1" applyFont="1" applyBorder="1"/>
    <xf numFmtId="0" fontId="142" fillId="0" borderId="0" xfId="0" applyFont="1" applyAlignment="1">
      <alignment wrapText="1"/>
    </xf>
    <xf numFmtId="0" fontId="142" fillId="0" borderId="0" xfId="0" applyFont="1" applyAlignment="1">
      <alignment horizontal="left" wrapText="1"/>
    </xf>
    <xf numFmtId="0" fontId="141" fillId="0" borderId="0" xfId="0" applyFont="1" applyFill="1" applyBorder="1" applyAlignment="1">
      <alignment horizontal="left"/>
    </xf>
    <xf numFmtId="0" fontId="142" fillId="0" borderId="0" xfId="0" applyFont="1" applyFill="1" applyAlignment="1">
      <alignment horizontal="right"/>
    </xf>
    <xf numFmtId="0" fontId="142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42" fillId="0" borderId="0" xfId="0" applyFont="1" applyFill="1" applyAlignment="1">
      <alignment wrapText="1"/>
    </xf>
    <xf numFmtId="0" fontId="141" fillId="0" borderId="0" xfId="0" applyFont="1" applyFill="1" applyAlignment="1">
      <alignment horizontal="center" wrapText="1"/>
    </xf>
    <xf numFmtId="0" fontId="141" fillId="0" borderId="0" xfId="0" applyFont="1" applyFill="1" applyBorder="1" applyAlignment="1">
      <alignment wrapText="1"/>
    </xf>
    <xf numFmtId="0" fontId="8" fillId="0" borderId="0" xfId="0" applyFont="1" applyFill="1" applyBorder="1" applyAlignment="1">
      <alignment horizontal="left" vertical="center" wrapText="1"/>
    </xf>
    <xf numFmtId="2" fontId="15" fillId="0" borderId="0" xfId="0" applyNumberFormat="1" applyFont="1" applyFill="1" applyAlignment="1">
      <alignment horizontal="center"/>
    </xf>
    <xf numFmtId="0" fontId="15" fillId="0" borderId="0" xfId="0" applyFont="1" applyFill="1"/>
    <xf numFmtId="0" fontId="144" fillId="0" borderId="0" xfId="0" applyFont="1" applyFill="1"/>
    <xf numFmtId="0" fontId="142" fillId="0" borderId="0" xfId="0" applyFont="1" applyFill="1" applyBorder="1" applyAlignment="1">
      <alignment horizontal="left" wrapText="1"/>
    </xf>
    <xf numFmtId="49" fontId="142" fillId="0" borderId="0" xfId="0" applyNumberFormat="1" applyFont="1" applyFill="1" applyBorder="1" applyAlignment="1">
      <alignment horizontal="center" wrapText="1"/>
    </xf>
    <xf numFmtId="0" fontId="141" fillId="0" borderId="17" xfId="0" applyFont="1" applyFill="1" applyBorder="1" applyAlignment="1">
      <alignment wrapText="1"/>
    </xf>
    <xf numFmtId="49" fontId="141" fillId="0" borderId="17" xfId="0" applyNumberFormat="1" applyFont="1" applyFill="1" applyBorder="1" applyAlignment="1">
      <alignment wrapText="1"/>
    </xf>
    <xf numFmtId="0" fontId="141" fillId="0" borderId="0" xfId="0" applyFont="1" applyBorder="1" applyAlignment="1">
      <alignment horizontal="right"/>
    </xf>
    <xf numFmtId="0" fontId="142" fillId="0" borderId="0" xfId="0" applyFont="1" applyBorder="1" applyAlignment="1">
      <alignment horizontal="left" wrapText="1"/>
    </xf>
    <xf numFmtId="0" fontId="142" fillId="0" borderId="0" xfId="0" applyFont="1" applyFill="1" applyBorder="1"/>
    <xf numFmtId="0" fontId="145" fillId="0" borderId="0" xfId="0" applyFont="1" applyFill="1" applyBorder="1"/>
    <xf numFmtId="2" fontId="146" fillId="0" borderId="0" xfId="0" applyNumberFormat="1" applyFont="1" applyFill="1" applyBorder="1" applyAlignment="1">
      <alignment horizontal="center"/>
    </xf>
    <xf numFmtId="2" fontId="141" fillId="0" borderId="0" xfId="0" applyNumberFormat="1" applyFont="1" applyFill="1" applyBorder="1" applyAlignment="1">
      <alignment horizontal="center"/>
    </xf>
    <xf numFmtId="2" fontId="145" fillId="0" borderId="0" xfId="0" applyNumberFormat="1" applyFont="1" applyFill="1" applyBorder="1" applyAlignment="1">
      <alignment horizontal="center" wrapText="1"/>
    </xf>
    <xf numFmtId="0" fontId="141" fillId="0" borderId="0" xfId="0" applyFont="1" applyFill="1" applyBorder="1" applyAlignment="1">
      <alignment horizontal="center"/>
    </xf>
    <xf numFmtId="2" fontId="141" fillId="0" borderId="0" xfId="0" applyNumberFormat="1" applyFont="1" applyFill="1" applyBorder="1" applyAlignment="1">
      <alignment horizontal="left"/>
    </xf>
    <xf numFmtId="0" fontId="14" fillId="37" borderId="0" xfId="0" applyFont="1" applyFill="1" applyBorder="1" applyAlignment="1">
      <alignment horizontal="center"/>
    </xf>
    <xf numFmtId="164" fontId="14" fillId="37" borderId="0" xfId="0" applyNumberFormat="1" applyFont="1" applyFill="1" applyBorder="1" applyAlignment="1">
      <alignment horizontal="center" vertical="center"/>
    </xf>
    <xf numFmtId="2" fontId="14" fillId="37" borderId="0" xfId="0" applyNumberFormat="1" applyFont="1" applyFill="1" applyBorder="1" applyAlignment="1">
      <alignment horizontal="center" vertical="center"/>
    </xf>
    <xf numFmtId="1" fontId="14" fillId="37" borderId="0" xfId="0" applyNumberFormat="1" applyFont="1" applyFill="1" applyBorder="1" applyAlignment="1">
      <alignment horizontal="center" vertical="center"/>
    </xf>
    <xf numFmtId="0" fontId="14" fillId="37" borderId="2" xfId="0" applyFont="1" applyFill="1" applyBorder="1" applyAlignment="1">
      <alignment horizontal="center"/>
    </xf>
    <xf numFmtId="164" fontId="14" fillId="37" borderId="2" xfId="0" applyNumberFormat="1" applyFont="1" applyFill="1" applyBorder="1" applyAlignment="1">
      <alignment horizontal="center" vertical="center"/>
    </xf>
    <xf numFmtId="2" fontId="14" fillId="37" borderId="2" xfId="0" applyNumberFormat="1" applyFont="1" applyFill="1" applyBorder="1" applyAlignment="1">
      <alignment horizontal="center" vertical="center"/>
    </xf>
    <xf numFmtId="1" fontId="14" fillId="37" borderId="2" xfId="0" applyNumberFormat="1" applyFont="1" applyFill="1" applyBorder="1" applyAlignment="1">
      <alignment horizontal="center" vertical="center"/>
    </xf>
    <xf numFmtId="164" fontId="14" fillId="38" borderId="2" xfId="0" applyNumberFormat="1" applyFont="1" applyFill="1" applyBorder="1" applyAlignment="1">
      <alignment horizontal="center"/>
    </xf>
    <xf numFmtId="1" fontId="14" fillId="38" borderId="2" xfId="0" applyNumberFormat="1" applyFont="1" applyFill="1" applyBorder="1" applyAlignment="1">
      <alignment horizontal="center"/>
    </xf>
    <xf numFmtId="164" fontId="8" fillId="37" borderId="0" xfId="0" applyNumberFormat="1" applyFont="1" applyFill="1" applyBorder="1" applyAlignment="1">
      <alignment horizontal="center" vertical="center"/>
    </xf>
    <xf numFmtId="164" fontId="12" fillId="37" borderId="0" xfId="0" applyNumberFormat="1" applyFont="1" applyFill="1" applyBorder="1" applyAlignment="1">
      <alignment horizontal="center" vertical="center"/>
    </xf>
    <xf numFmtId="164" fontId="14" fillId="37" borderId="0" xfId="0" applyNumberFormat="1" applyFont="1" applyFill="1" applyBorder="1" applyAlignment="1">
      <alignment horizontal="center"/>
    </xf>
    <xf numFmtId="164" fontId="8" fillId="37" borderId="2" xfId="0" applyNumberFormat="1" applyFont="1" applyFill="1" applyBorder="1" applyAlignment="1">
      <alignment horizontal="center" vertical="center"/>
    </xf>
    <xf numFmtId="164" fontId="12" fillId="37" borderId="2" xfId="0" applyNumberFormat="1" applyFont="1" applyFill="1" applyBorder="1" applyAlignment="1">
      <alignment horizontal="center" vertical="center"/>
    </xf>
    <xf numFmtId="164" fontId="14" fillId="37" borderId="2" xfId="0" applyNumberFormat="1" applyFont="1" applyFill="1" applyBorder="1" applyAlignment="1">
      <alignment horizontal="center"/>
    </xf>
    <xf numFmtId="167" fontId="14" fillId="38" borderId="0" xfId="0" applyNumberFormat="1" applyFont="1" applyFill="1" applyBorder="1" applyAlignment="1">
      <alignment horizontal="center" vertical="top"/>
    </xf>
    <xf numFmtId="0" fontId="6" fillId="0" borderId="0" xfId="0" applyFont="1" applyFill="1" applyAlignment="1">
      <alignment vertical="top"/>
    </xf>
    <xf numFmtId="167" fontId="14" fillId="0" borderId="0" xfId="0" applyNumberFormat="1" applyFont="1" applyFill="1" applyBorder="1" applyAlignment="1">
      <alignment horizontal="center" vertical="top"/>
    </xf>
    <xf numFmtId="49" fontId="14" fillId="0" borderId="0" xfId="0" applyNumberFormat="1" applyFont="1" applyFill="1" applyBorder="1" applyAlignment="1">
      <alignment vertical="top"/>
    </xf>
    <xf numFmtId="2" fontId="14" fillId="38" borderId="2" xfId="0" applyNumberFormat="1" applyFont="1" applyFill="1" applyBorder="1" applyAlignment="1">
      <alignment horizontal="center"/>
    </xf>
    <xf numFmtId="0" fontId="14" fillId="38" borderId="0" xfId="0" applyFont="1" applyFill="1" applyBorder="1" applyAlignment="1">
      <alignment horizontal="center"/>
    </xf>
    <xf numFmtId="0" fontId="14" fillId="38" borderId="0" xfId="0" applyFont="1" applyFill="1" applyBorder="1" applyAlignment="1">
      <alignment horizontal="center" vertical="top"/>
    </xf>
    <xf numFmtId="0" fontId="14" fillId="0" borderId="0" xfId="0" applyFont="1" applyFill="1" applyBorder="1" applyAlignment="1">
      <alignment horizontal="center" vertical="top"/>
    </xf>
    <xf numFmtId="0" fontId="14" fillId="0" borderId="0" xfId="0" applyFont="1" applyFill="1" applyBorder="1" applyAlignment="1">
      <alignment horizontal="center" vertical="top" wrapText="1"/>
    </xf>
    <xf numFmtId="0" fontId="14" fillId="0" borderId="0" xfId="0" quotePrefix="1" applyFont="1" applyFill="1" applyBorder="1" applyAlignment="1">
      <alignment horizontal="center" vertical="top" wrapText="1"/>
    </xf>
    <xf numFmtId="0" fontId="8" fillId="0" borderId="0" xfId="0" applyFont="1" applyFill="1" applyBorder="1" applyAlignment="1">
      <alignment horizontal="center" vertical="top" wrapText="1"/>
    </xf>
    <xf numFmtId="0" fontId="14" fillId="0" borderId="0" xfId="0" quotePrefix="1" applyFont="1" applyFill="1" applyBorder="1" applyAlignment="1">
      <alignment horizontal="center" vertical="top"/>
    </xf>
    <xf numFmtId="2" fontId="14" fillId="0" borderId="0" xfId="0" quotePrefix="1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right" vertical="top" wrapText="1"/>
    </xf>
    <xf numFmtId="0" fontId="20" fillId="0" borderId="0" xfId="0" applyFont="1" applyFill="1" applyAlignment="1">
      <alignment vertical="top"/>
    </xf>
    <xf numFmtId="0" fontId="14" fillId="0" borderId="0" xfId="0" quotePrefix="1" applyFont="1" applyFill="1" applyAlignment="1">
      <alignment horizontal="center" vertical="top"/>
    </xf>
    <xf numFmtId="0" fontId="12" fillId="0" borderId="0" xfId="0" quotePrefix="1" applyFont="1" applyFill="1" applyBorder="1" applyAlignment="1">
      <alignment horizontal="center" vertical="top" wrapText="1"/>
    </xf>
    <xf numFmtId="0" fontId="32" fillId="0" borderId="0" xfId="0" applyFont="1" applyFill="1" applyBorder="1" applyAlignment="1">
      <alignment horizontal="center" vertical="top" wrapText="1"/>
    </xf>
    <xf numFmtId="0" fontId="107" fillId="39" borderId="2" xfId="0" applyFont="1" applyFill="1" applyBorder="1" applyAlignment="1">
      <alignment vertical="center" wrapText="1"/>
    </xf>
    <xf numFmtId="0" fontId="107" fillId="39" borderId="2" xfId="0" applyFont="1" applyFill="1" applyBorder="1" applyAlignment="1">
      <alignment horizontal="center" vertical="center"/>
    </xf>
    <xf numFmtId="2" fontId="107" fillId="39" borderId="2" xfId="0" applyNumberFormat="1" applyFont="1" applyFill="1" applyBorder="1" applyAlignment="1">
      <alignment horizontal="center" vertical="center"/>
    </xf>
    <xf numFmtId="164" fontId="107" fillId="39" borderId="2" xfId="0" applyNumberFormat="1" applyFont="1" applyFill="1" applyBorder="1" applyAlignment="1">
      <alignment horizontal="center" vertical="center"/>
    </xf>
    <xf numFmtId="2" fontId="107" fillId="39" borderId="2" xfId="0" applyNumberFormat="1" applyFont="1" applyFill="1" applyBorder="1" applyAlignment="1">
      <alignment horizontal="center" vertical="center" wrapText="1"/>
    </xf>
    <xf numFmtId="1" fontId="107" fillId="39" borderId="2" xfId="0" applyNumberFormat="1" applyFont="1" applyFill="1" applyBorder="1" applyAlignment="1">
      <alignment horizontal="center" vertical="center"/>
    </xf>
    <xf numFmtId="0" fontId="15" fillId="36" borderId="8" xfId="0" applyFont="1" applyFill="1" applyBorder="1" applyAlignment="1">
      <alignment horizontal="center" vertical="center" wrapText="1"/>
    </xf>
    <xf numFmtId="0" fontId="133" fillId="36" borderId="8" xfId="0" applyFont="1" applyFill="1" applyBorder="1" applyAlignment="1">
      <alignment horizontal="center" vertical="center" wrapText="1"/>
    </xf>
    <xf numFmtId="0" fontId="82" fillId="0" borderId="0" xfId="0" applyFont="1" applyFill="1" applyBorder="1"/>
    <xf numFmtId="0" fontId="73" fillId="40" borderId="0" xfId="0" applyFont="1" applyFill="1" applyBorder="1" applyAlignment="1">
      <alignment horizontal="center" wrapText="1"/>
    </xf>
    <xf numFmtId="0" fontId="133" fillId="0" borderId="0" xfId="0" applyFont="1" applyFill="1" applyAlignment="1">
      <alignment horizontal="center" vertical="center"/>
    </xf>
    <xf numFmtId="0" fontId="25" fillId="36" borderId="9" xfId="0" applyFont="1" applyFill="1" applyBorder="1" applyAlignment="1">
      <alignment horizontal="center" vertical="center" wrapText="1"/>
    </xf>
    <xf numFmtId="0" fontId="25" fillId="36" borderId="8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wrapText="1"/>
    </xf>
    <xf numFmtId="0" fontId="147" fillId="36" borderId="0" xfId="0" applyFont="1" applyFill="1" applyBorder="1" applyAlignment="1">
      <alignment horizontal="center" vertical="center" wrapText="1"/>
    </xf>
    <xf numFmtId="0" fontId="107" fillId="36" borderId="8" xfId="0" applyFont="1" applyFill="1" applyBorder="1" applyAlignment="1">
      <alignment horizontal="center" vertical="center" wrapText="1"/>
    </xf>
    <xf numFmtId="0" fontId="107" fillId="36" borderId="18" xfId="0" applyFont="1" applyFill="1" applyBorder="1" applyAlignment="1">
      <alignment horizontal="center" vertical="center" wrapText="1"/>
    </xf>
    <xf numFmtId="0" fontId="127" fillId="36" borderId="8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25" fillId="0" borderId="0" xfId="0" applyFont="1" applyAlignment="1">
      <alignment horizontal="center" wrapText="1"/>
    </xf>
    <xf numFmtId="174" fontId="14" fillId="0" borderId="3" xfId="0" applyNumberFormat="1" applyFont="1" applyFill="1" applyBorder="1" applyAlignment="1">
      <alignment horizontal="center" wrapText="1"/>
    </xf>
    <xf numFmtId="2" fontId="14" fillId="0" borderId="3" xfId="0" applyNumberFormat="1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/>
    </xf>
    <xf numFmtId="2" fontId="12" fillId="0" borderId="0" xfId="200" applyNumberFormat="1" applyFont="1" applyFill="1" applyBorder="1" applyAlignment="1">
      <alignment horizontal="center"/>
    </xf>
    <xf numFmtId="2" fontId="12" fillId="0" borderId="0" xfId="202" applyNumberFormat="1" applyFont="1" applyFill="1" applyAlignment="1">
      <alignment horizontal="center"/>
    </xf>
    <xf numFmtId="2" fontId="12" fillId="0" borderId="0" xfId="202" applyNumberFormat="1" applyFont="1" applyFill="1" applyBorder="1" applyAlignment="1">
      <alignment horizontal="center"/>
    </xf>
    <xf numFmtId="0" fontId="20" fillId="0" borderId="0" xfId="0" applyFont="1" applyFill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2" fontId="107" fillId="0" borderId="0" xfId="196" applyNumberFormat="1" applyFont="1" applyFill="1" applyBorder="1" applyAlignment="1">
      <alignment horizontal="center" wrapText="1"/>
    </xf>
    <xf numFmtId="174" fontId="14" fillId="0" borderId="2" xfId="0" applyNumberFormat="1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0" fillId="0" borderId="0" xfId="0" applyBorder="1" applyAlignment="1"/>
    <xf numFmtId="0" fontId="0" fillId="41" borderId="0" xfId="0" applyFill="1" applyBorder="1"/>
    <xf numFmtId="0" fontId="0" fillId="41" borderId="19" xfId="0" applyFill="1" applyBorder="1"/>
    <xf numFmtId="0" fontId="0" fillId="41" borderId="17" xfId="0" applyFill="1" applyBorder="1"/>
    <xf numFmtId="0" fontId="0" fillId="41" borderId="20" xfId="0" applyFill="1" applyBorder="1"/>
    <xf numFmtId="0" fontId="0" fillId="41" borderId="21" xfId="0" applyFill="1" applyBorder="1"/>
    <xf numFmtId="0" fontId="0" fillId="41" borderId="22" xfId="0" applyFill="1" applyBorder="1"/>
    <xf numFmtId="0" fontId="0" fillId="41" borderId="2" xfId="0" applyFill="1" applyBorder="1"/>
    <xf numFmtId="0" fontId="0" fillId="41" borderId="23" xfId="0" applyFill="1" applyBorder="1"/>
    <xf numFmtId="0" fontId="55" fillId="41" borderId="0" xfId="0" applyFont="1" applyFill="1" applyBorder="1"/>
    <xf numFmtId="0" fontId="51" fillId="41" borderId="0" xfId="0" applyFont="1" applyFill="1" applyBorder="1" applyAlignment="1">
      <alignment horizontal="center"/>
    </xf>
    <xf numFmtId="0" fontId="28" fillId="41" borderId="0" xfId="0" applyFont="1" applyFill="1" applyBorder="1"/>
    <xf numFmtId="0" fontId="50" fillId="41" borderId="0" xfId="0" applyFont="1" applyFill="1" applyBorder="1" applyAlignment="1">
      <alignment horizontal="center"/>
    </xf>
    <xf numFmtId="0" fontId="54" fillId="41" borderId="0" xfId="0" applyFont="1" applyFill="1" applyBorder="1"/>
    <xf numFmtId="0" fontId="54" fillId="41" borderId="0" xfId="0" applyFont="1" applyFill="1" applyBorder="1" applyAlignment="1">
      <alignment horizontal="center"/>
    </xf>
    <xf numFmtId="0" fontId="56" fillId="41" borderId="0" xfId="0" applyFont="1" applyFill="1" applyBorder="1"/>
    <xf numFmtId="0" fontId="52" fillId="41" borderId="22" xfId="0" applyFont="1" applyFill="1" applyBorder="1" applyAlignment="1">
      <alignment horizontal="left" wrapText="1"/>
    </xf>
    <xf numFmtId="0" fontId="148" fillId="41" borderId="0" xfId="0" applyFont="1" applyFill="1" applyBorder="1"/>
    <xf numFmtId="0" fontId="149" fillId="41" borderId="0" xfId="0" applyFont="1" applyFill="1" applyBorder="1"/>
    <xf numFmtId="0" fontId="0" fillId="41" borderId="24" xfId="0" applyFill="1" applyBorder="1"/>
    <xf numFmtId="0" fontId="0" fillId="41" borderId="20" xfId="0" applyFill="1" applyBorder="1" applyAlignment="1"/>
    <xf numFmtId="0" fontId="5" fillId="41" borderId="21" xfId="0" applyFont="1" applyFill="1" applyBorder="1"/>
    <xf numFmtId="0" fontId="5" fillId="41" borderId="0" xfId="0" applyFont="1" applyFill="1" applyBorder="1"/>
    <xf numFmtId="0" fontId="0" fillId="41" borderId="22" xfId="0" applyFill="1" applyBorder="1" applyAlignment="1"/>
    <xf numFmtId="0" fontId="61" fillId="41" borderId="0" xfId="0" applyFont="1" applyFill="1" applyBorder="1"/>
    <xf numFmtId="0" fontId="0" fillId="41" borderId="0" xfId="0" applyFill="1" applyBorder="1" applyAlignment="1"/>
    <xf numFmtId="0" fontId="28" fillId="41" borderId="0" xfId="0" applyFont="1" applyFill="1" applyBorder="1" applyAlignment="1">
      <alignment wrapText="1"/>
    </xf>
    <xf numFmtId="0" fontId="54" fillId="41" borderId="0" xfId="0" applyFont="1" applyFill="1" applyBorder="1" applyAlignment="1">
      <alignment wrapText="1"/>
    </xf>
    <xf numFmtId="0" fontId="61" fillId="41" borderId="0" xfId="0" applyFont="1" applyFill="1" applyBorder="1" applyAlignment="1"/>
    <xf numFmtId="0" fontId="61" fillId="41" borderId="2" xfId="0" applyFont="1" applyFill="1" applyBorder="1" applyAlignment="1"/>
    <xf numFmtId="0" fontId="150" fillId="0" borderId="0" xfId="0" applyFont="1" applyFill="1"/>
    <xf numFmtId="0" fontId="135" fillId="0" borderId="0" xfId="0" applyFont="1" applyBorder="1" applyAlignment="1">
      <alignment horizontal="left"/>
    </xf>
    <xf numFmtId="0" fontId="0" fillId="42" borderId="19" xfId="0" applyFill="1" applyBorder="1"/>
    <xf numFmtId="0" fontId="0" fillId="42" borderId="17" xfId="0" applyFill="1" applyBorder="1"/>
    <xf numFmtId="0" fontId="0" fillId="42" borderId="20" xfId="0" applyFill="1" applyBorder="1"/>
    <xf numFmtId="0" fontId="0" fillId="42" borderId="21" xfId="0" applyFill="1" applyBorder="1"/>
    <xf numFmtId="0" fontId="0" fillId="42" borderId="0" xfId="0" applyFill="1" applyBorder="1"/>
    <xf numFmtId="0" fontId="0" fillId="42" borderId="22" xfId="0" applyFill="1" applyBorder="1"/>
    <xf numFmtId="0" fontId="63" fillId="42" borderId="21" xfId="0" applyFont="1" applyFill="1" applyBorder="1"/>
    <xf numFmtId="0" fontId="62" fillId="42" borderId="22" xfId="0" applyFont="1" applyFill="1" applyBorder="1"/>
    <xf numFmtId="0" fontId="62" fillId="42" borderId="0" xfId="0" applyFont="1" applyFill="1" applyBorder="1"/>
    <xf numFmtId="0" fontId="59" fillId="42" borderId="0" xfId="0" applyFont="1" applyFill="1" applyBorder="1" applyAlignment="1">
      <alignment horizontal="center"/>
    </xf>
    <xf numFmtId="0" fontId="59" fillId="42" borderId="22" xfId="0" applyFont="1" applyFill="1" applyBorder="1" applyAlignment="1">
      <alignment horizontal="center"/>
    </xf>
    <xf numFmtId="0" fontId="108" fillId="42" borderId="21" xfId="0" applyFont="1" applyFill="1" applyBorder="1"/>
    <xf numFmtId="0" fontId="108" fillId="42" borderId="24" xfId="0" applyFont="1" applyFill="1" applyBorder="1"/>
    <xf numFmtId="0" fontId="0" fillId="42" borderId="2" xfId="0" applyFill="1" applyBorder="1"/>
    <xf numFmtId="0" fontId="0" fillId="42" borderId="23" xfId="0" applyFill="1" applyBorder="1"/>
    <xf numFmtId="2" fontId="12" fillId="37" borderId="0" xfId="0" applyNumberFormat="1" applyFont="1" applyFill="1" applyBorder="1" applyAlignment="1">
      <alignment horizontal="center" wrapText="1"/>
    </xf>
    <xf numFmtId="0" fontId="14" fillId="43" borderId="2" xfId="0" applyFont="1" applyFill="1" applyBorder="1" applyAlignment="1">
      <alignment horizontal="center"/>
    </xf>
    <xf numFmtId="164" fontId="14" fillId="43" borderId="2" xfId="0" applyNumberFormat="1" applyFont="1" applyFill="1" applyBorder="1" applyAlignment="1">
      <alignment horizontal="center"/>
    </xf>
    <xf numFmtId="164" fontId="14" fillId="43" borderId="2" xfId="0" applyNumberFormat="1" applyFont="1" applyFill="1" applyBorder="1" applyAlignment="1">
      <alignment horizontal="center" vertical="center"/>
    </xf>
    <xf numFmtId="1" fontId="14" fillId="43" borderId="2" xfId="0" applyNumberFormat="1" applyFont="1" applyFill="1" applyBorder="1" applyAlignment="1">
      <alignment horizontal="center"/>
    </xf>
    <xf numFmtId="0" fontId="12" fillId="43" borderId="0" xfId="0" applyNumberFormat="1" applyFont="1" applyFill="1" applyBorder="1" applyAlignment="1">
      <alignment horizontal="center" wrapText="1"/>
    </xf>
    <xf numFmtId="167" fontId="14" fillId="43" borderId="0" xfId="0" applyNumberFormat="1" applyFont="1" applyFill="1" applyBorder="1" applyAlignment="1">
      <alignment horizontal="center" vertical="top"/>
    </xf>
    <xf numFmtId="0" fontId="14" fillId="43" borderId="0" xfId="0" applyNumberFormat="1" applyFont="1" applyFill="1" applyBorder="1" applyAlignment="1">
      <alignment horizontal="center" vertical="top"/>
    </xf>
    <xf numFmtId="0" fontId="14" fillId="43" borderId="0" xfId="0" applyNumberFormat="1" applyFont="1" applyFill="1" applyBorder="1" applyAlignment="1">
      <alignment horizontal="center" wrapText="1"/>
    </xf>
    <xf numFmtId="0" fontId="54" fillId="41" borderId="0" xfId="0" applyFont="1" applyFill="1" applyBorder="1" applyAlignment="1">
      <alignment vertical="top"/>
    </xf>
    <xf numFmtId="0" fontId="16" fillId="36" borderId="9" xfId="0" applyFont="1" applyFill="1" applyBorder="1" applyAlignment="1">
      <alignment horizontal="center" wrapText="1"/>
    </xf>
    <xf numFmtId="0" fontId="14" fillId="37" borderId="19" xfId="0" applyFont="1" applyFill="1" applyBorder="1" applyAlignment="1">
      <alignment horizontal="center"/>
    </xf>
    <xf numFmtId="164" fontId="14" fillId="37" borderId="17" xfId="0" applyNumberFormat="1" applyFont="1" applyFill="1" applyBorder="1" applyAlignment="1">
      <alignment horizontal="center" vertical="center"/>
    </xf>
    <xf numFmtId="2" fontId="14" fillId="37" borderId="17" xfId="0" applyNumberFormat="1" applyFont="1" applyFill="1" applyBorder="1" applyAlignment="1">
      <alignment horizontal="center" vertical="center"/>
    </xf>
    <xf numFmtId="1" fontId="14" fillId="37" borderId="17" xfId="0" applyNumberFormat="1" applyFont="1" applyFill="1" applyBorder="1" applyAlignment="1">
      <alignment horizontal="center" vertical="center"/>
    </xf>
    <xf numFmtId="0" fontId="14" fillId="37" borderId="20" xfId="0" applyFont="1" applyFill="1" applyBorder="1" applyAlignment="1">
      <alignment horizontal="center"/>
    </xf>
    <xf numFmtId="0" fontId="14" fillId="37" borderId="21" xfId="0" applyFont="1" applyFill="1" applyBorder="1" applyAlignment="1">
      <alignment horizontal="center"/>
    </xf>
    <xf numFmtId="0" fontId="14" fillId="37" borderId="22" xfId="0" applyFont="1" applyFill="1" applyBorder="1" applyAlignment="1">
      <alignment horizontal="center"/>
    </xf>
    <xf numFmtId="0" fontId="14" fillId="37" borderId="24" xfId="0" applyFont="1" applyFill="1" applyBorder="1" applyAlignment="1">
      <alignment horizontal="center"/>
    </xf>
    <xf numFmtId="0" fontId="14" fillId="37" borderId="23" xfId="0" applyFont="1" applyFill="1" applyBorder="1" applyAlignment="1">
      <alignment horizontal="center"/>
    </xf>
    <xf numFmtId="0" fontId="14" fillId="43" borderId="19" xfId="0" applyFont="1" applyFill="1" applyBorder="1" applyAlignment="1">
      <alignment horizontal="center"/>
    </xf>
    <xf numFmtId="164" fontId="14" fillId="43" borderId="17" xfId="0" applyNumberFormat="1" applyFont="1" applyFill="1" applyBorder="1" applyAlignment="1">
      <alignment horizontal="center" vertical="center"/>
    </xf>
    <xf numFmtId="2" fontId="14" fillId="43" borderId="17" xfId="0" applyNumberFormat="1" applyFont="1" applyFill="1" applyBorder="1" applyAlignment="1">
      <alignment horizontal="center" vertical="center"/>
    </xf>
    <xf numFmtId="1" fontId="14" fillId="43" borderId="17" xfId="0" applyNumberFormat="1" applyFont="1" applyFill="1" applyBorder="1" applyAlignment="1">
      <alignment horizontal="center" vertical="center"/>
    </xf>
    <xf numFmtId="0" fontId="14" fillId="43" borderId="20" xfId="0" applyFont="1" applyFill="1" applyBorder="1" applyAlignment="1">
      <alignment horizontal="center"/>
    </xf>
    <xf numFmtId="0" fontId="14" fillId="43" borderId="21" xfId="0" applyFont="1" applyFill="1" applyBorder="1" applyAlignment="1">
      <alignment horizontal="center"/>
    </xf>
    <xf numFmtId="164" fontId="14" fillId="43" borderId="0" xfId="0" applyNumberFormat="1" applyFont="1" applyFill="1" applyBorder="1" applyAlignment="1">
      <alignment horizontal="center" vertical="center"/>
    </xf>
    <xf numFmtId="2" fontId="14" fillId="43" borderId="0" xfId="0" applyNumberFormat="1" applyFont="1" applyFill="1" applyBorder="1" applyAlignment="1">
      <alignment horizontal="center" vertical="center"/>
    </xf>
    <xf numFmtId="1" fontId="14" fillId="43" borderId="0" xfId="0" applyNumberFormat="1" applyFont="1" applyFill="1" applyBorder="1" applyAlignment="1">
      <alignment horizontal="center" vertical="center"/>
    </xf>
    <xf numFmtId="0" fontId="14" fillId="43" borderId="22" xfId="0" applyFont="1" applyFill="1" applyBorder="1" applyAlignment="1">
      <alignment horizontal="center"/>
    </xf>
    <xf numFmtId="0" fontId="14" fillId="43" borderId="0" xfId="0" applyFont="1" applyFill="1" applyBorder="1" applyAlignment="1">
      <alignment horizontal="center"/>
    </xf>
    <xf numFmtId="164" fontId="14" fillId="43" borderId="0" xfId="0" applyNumberFormat="1" applyFont="1" applyFill="1" applyBorder="1" applyAlignment="1">
      <alignment horizontal="center"/>
    </xf>
    <xf numFmtId="1" fontId="14" fillId="43" borderId="0" xfId="0" applyNumberFormat="1" applyFont="1" applyFill="1" applyBorder="1" applyAlignment="1">
      <alignment horizontal="center"/>
    </xf>
    <xf numFmtId="0" fontId="14" fillId="43" borderId="24" xfId="0" applyFont="1" applyFill="1" applyBorder="1" applyAlignment="1">
      <alignment horizontal="center"/>
    </xf>
    <xf numFmtId="0" fontId="14" fillId="43" borderId="23" xfId="0" applyFont="1" applyFill="1" applyBorder="1" applyAlignment="1">
      <alignment horizontal="center"/>
    </xf>
    <xf numFmtId="0" fontId="12" fillId="43" borderId="19" xfId="0" applyFont="1" applyFill="1" applyBorder="1" applyAlignment="1">
      <alignment horizontal="left" vertical="center" wrapText="1"/>
    </xf>
    <xf numFmtId="0" fontId="12" fillId="43" borderId="17" xfId="0" applyFont="1" applyFill="1" applyBorder="1" applyAlignment="1">
      <alignment horizontal="center" wrapText="1"/>
    </xf>
    <xf numFmtId="0" fontId="12" fillId="43" borderId="17" xfId="0" applyNumberFormat="1" applyFont="1" applyFill="1" applyBorder="1" applyAlignment="1">
      <alignment horizontal="center" wrapText="1"/>
    </xf>
    <xf numFmtId="0" fontId="12" fillId="43" borderId="20" xfId="0" applyFont="1" applyFill="1" applyBorder="1" applyAlignment="1">
      <alignment horizontal="right" vertical="center" wrapText="1"/>
    </xf>
    <xf numFmtId="0" fontId="14" fillId="43" borderId="21" xfId="0" applyFont="1" applyFill="1" applyBorder="1" applyAlignment="1">
      <alignment vertical="top"/>
    </xf>
    <xf numFmtId="0" fontId="14" fillId="43" borderId="22" xfId="0" applyFont="1" applyFill="1" applyBorder="1" applyAlignment="1">
      <alignment horizontal="right" vertical="top"/>
    </xf>
    <xf numFmtId="0" fontId="12" fillId="43" borderId="21" xfId="0" applyFont="1" applyFill="1" applyBorder="1" applyAlignment="1"/>
    <xf numFmtId="0" fontId="12" fillId="43" borderId="22" xfId="0" applyFont="1" applyFill="1" applyBorder="1" applyAlignment="1">
      <alignment horizontal="right"/>
    </xf>
    <xf numFmtId="0" fontId="12" fillId="43" borderId="21" xfId="0" applyFont="1" applyFill="1" applyBorder="1" applyAlignment="1">
      <alignment wrapText="1"/>
    </xf>
    <xf numFmtId="0" fontId="12" fillId="43" borderId="22" xfId="0" applyFont="1" applyFill="1" applyBorder="1" applyAlignment="1">
      <alignment horizontal="right" wrapText="1"/>
    </xf>
    <xf numFmtId="0" fontId="14" fillId="43" borderId="21" xfId="0" applyFont="1" applyFill="1" applyBorder="1" applyAlignment="1">
      <alignment wrapText="1"/>
    </xf>
    <xf numFmtId="0" fontId="14" fillId="43" borderId="22" xfId="0" applyFont="1" applyFill="1" applyBorder="1" applyAlignment="1">
      <alignment horizontal="right" wrapText="1"/>
    </xf>
    <xf numFmtId="0" fontId="14" fillId="43" borderId="24" xfId="0" applyFont="1" applyFill="1" applyBorder="1" applyAlignment="1">
      <alignment vertical="top"/>
    </xf>
    <xf numFmtId="167" fontId="14" fillId="43" borderId="2" xfId="0" applyNumberFormat="1" applyFont="1" applyFill="1" applyBorder="1" applyAlignment="1">
      <alignment horizontal="center" vertical="top"/>
    </xf>
    <xf numFmtId="0" fontId="14" fillId="43" borderId="2" xfId="0" applyNumberFormat="1" applyFont="1" applyFill="1" applyBorder="1" applyAlignment="1">
      <alignment horizontal="center" vertical="top"/>
    </xf>
    <xf numFmtId="0" fontId="14" fillId="43" borderId="23" xfId="0" applyFont="1" applyFill="1" applyBorder="1" applyAlignment="1">
      <alignment horizontal="right" vertical="top"/>
    </xf>
    <xf numFmtId="164" fontId="8" fillId="37" borderId="17" xfId="0" applyNumberFormat="1" applyFont="1" applyFill="1" applyBorder="1" applyAlignment="1">
      <alignment horizontal="center" vertical="center"/>
    </xf>
    <xf numFmtId="164" fontId="12" fillId="37" borderId="17" xfId="0" applyNumberFormat="1" applyFont="1" applyFill="1" applyBorder="1" applyAlignment="1">
      <alignment horizontal="center" vertical="center"/>
    </xf>
    <xf numFmtId="164" fontId="14" fillId="37" borderId="17" xfId="0" applyNumberFormat="1" applyFont="1" applyFill="1" applyBorder="1" applyAlignment="1">
      <alignment horizontal="center"/>
    </xf>
    <xf numFmtId="0" fontId="14" fillId="37" borderId="17" xfId="0" applyFont="1" applyFill="1" applyBorder="1" applyAlignment="1">
      <alignment horizontal="center"/>
    </xf>
    <xf numFmtId="164" fontId="6" fillId="37" borderId="17" xfId="0" applyNumberFormat="1" applyFont="1" applyFill="1" applyBorder="1" applyAlignment="1">
      <alignment horizontal="center" vertical="center"/>
    </xf>
    <xf numFmtId="1" fontId="14" fillId="37" borderId="17" xfId="0" applyNumberFormat="1" applyFont="1" applyFill="1" applyBorder="1" applyAlignment="1">
      <alignment horizontal="center"/>
    </xf>
    <xf numFmtId="164" fontId="6" fillId="37" borderId="0" xfId="0" applyNumberFormat="1" applyFont="1" applyFill="1" applyBorder="1" applyAlignment="1">
      <alignment horizontal="center" vertical="center"/>
    </xf>
    <xf numFmtId="1" fontId="14" fillId="37" borderId="0" xfId="0" applyNumberFormat="1" applyFont="1" applyFill="1" applyBorder="1" applyAlignment="1">
      <alignment horizontal="center"/>
    </xf>
    <xf numFmtId="164" fontId="6" fillId="37" borderId="2" xfId="0" applyNumberFormat="1" applyFont="1" applyFill="1" applyBorder="1" applyAlignment="1">
      <alignment horizontal="center" vertical="center"/>
    </xf>
    <xf numFmtId="1" fontId="14" fillId="37" borderId="2" xfId="0" applyNumberFormat="1" applyFont="1" applyFill="1" applyBorder="1" applyAlignment="1">
      <alignment horizontal="center"/>
    </xf>
    <xf numFmtId="0" fontId="14" fillId="38" borderId="19" xfId="0" applyFont="1" applyFill="1" applyBorder="1" applyAlignment="1">
      <alignment horizontal="center"/>
    </xf>
    <xf numFmtId="164" fontId="14" fillId="38" borderId="17" xfId="0" applyNumberFormat="1" applyFont="1" applyFill="1" applyBorder="1" applyAlignment="1">
      <alignment horizontal="center"/>
    </xf>
    <xf numFmtId="164" fontId="6" fillId="38" borderId="17" xfId="0" applyNumberFormat="1" applyFont="1" applyFill="1" applyBorder="1" applyAlignment="1">
      <alignment horizontal="center" vertical="center"/>
    </xf>
    <xf numFmtId="164" fontId="14" fillId="38" borderId="17" xfId="0" applyNumberFormat="1" applyFont="1" applyFill="1" applyBorder="1" applyAlignment="1">
      <alignment horizontal="center" vertical="center"/>
    </xf>
    <xf numFmtId="1" fontId="14" fillId="38" borderId="17" xfId="0" applyNumberFormat="1" applyFont="1" applyFill="1" applyBorder="1" applyAlignment="1">
      <alignment horizontal="center"/>
    </xf>
    <xf numFmtId="0" fontId="14" fillId="38" borderId="20" xfId="0" applyFont="1" applyFill="1" applyBorder="1" applyAlignment="1">
      <alignment horizontal="center"/>
    </xf>
    <xf numFmtId="0" fontId="14" fillId="38" borderId="21" xfId="0" applyFont="1" applyFill="1" applyBorder="1" applyAlignment="1">
      <alignment horizontal="center"/>
    </xf>
    <xf numFmtId="164" fontId="14" fillId="38" borderId="0" xfId="0" applyNumberFormat="1" applyFont="1" applyFill="1" applyBorder="1" applyAlignment="1">
      <alignment horizontal="center"/>
    </xf>
    <xf numFmtId="164" fontId="6" fillId="38" borderId="0" xfId="0" applyNumberFormat="1" applyFont="1" applyFill="1" applyBorder="1" applyAlignment="1">
      <alignment horizontal="center" vertical="center"/>
    </xf>
    <xf numFmtId="164" fontId="14" fillId="38" borderId="0" xfId="0" applyNumberFormat="1" applyFont="1" applyFill="1" applyBorder="1" applyAlignment="1">
      <alignment horizontal="center" vertical="center"/>
    </xf>
    <xf numFmtId="1" fontId="14" fillId="38" borderId="0" xfId="0" applyNumberFormat="1" applyFont="1" applyFill="1" applyBorder="1" applyAlignment="1">
      <alignment horizontal="center"/>
    </xf>
    <xf numFmtId="0" fontId="14" fillId="38" borderId="22" xfId="0" applyFont="1" applyFill="1" applyBorder="1" applyAlignment="1">
      <alignment horizontal="center"/>
    </xf>
    <xf numFmtId="0" fontId="14" fillId="38" borderId="24" xfId="0" applyFont="1" applyFill="1" applyBorder="1" applyAlignment="1">
      <alignment horizontal="center"/>
    </xf>
    <xf numFmtId="0" fontId="14" fillId="38" borderId="23" xfId="0" applyFont="1" applyFill="1" applyBorder="1" applyAlignment="1">
      <alignment horizontal="center"/>
    </xf>
    <xf numFmtId="0" fontId="20" fillId="36" borderId="9" xfId="0" applyFont="1" applyFill="1" applyBorder="1" applyAlignment="1">
      <alignment horizontal="center"/>
    </xf>
    <xf numFmtId="0" fontId="12" fillId="38" borderId="19" xfId="0" applyFont="1" applyFill="1" applyBorder="1" applyAlignment="1">
      <alignment horizontal="left" vertical="center" wrapText="1"/>
    </xf>
    <xf numFmtId="0" fontId="14" fillId="38" borderId="17" xfId="0" applyFont="1" applyFill="1" applyBorder="1" applyAlignment="1">
      <alignment horizontal="center"/>
    </xf>
    <xf numFmtId="0" fontId="12" fillId="38" borderId="20" xfId="0" applyFont="1" applyFill="1" applyBorder="1" applyAlignment="1">
      <alignment horizontal="right" vertical="center" wrapText="1"/>
    </xf>
    <xf numFmtId="0" fontId="14" fillId="38" borderId="21" xfId="0" applyFont="1" applyFill="1" applyBorder="1" applyAlignment="1">
      <alignment horizontal="left" vertical="top"/>
    </xf>
    <xf numFmtId="0" fontId="14" fillId="38" borderId="22" xfId="0" applyFont="1" applyFill="1" applyBorder="1" applyAlignment="1">
      <alignment horizontal="right" vertical="top"/>
    </xf>
    <xf numFmtId="0" fontId="14" fillId="38" borderId="21" xfId="0" applyFont="1" applyFill="1" applyBorder="1" applyAlignment="1">
      <alignment horizontal="left"/>
    </xf>
    <xf numFmtId="0" fontId="14" fillId="38" borderId="22" xfId="0" applyFont="1" applyFill="1" applyBorder="1" applyAlignment="1">
      <alignment horizontal="right"/>
    </xf>
    <xf numFmtId="0" fontId="14" fillId="38" borderId="24" xfId="0" applyFont="1" applyFill="1" applyBorder="1" applyAlignment="1">
      <alignment horizontal="left" vertical="top"/>
    </xf>
    <xf numFmtId="167" fontId="14" fillId="38" borderId="2" xfId="0" applyNumberFormat="1" applyFont="1" applyFill="1" applyBorder="1" applyAlignment="1">
      <alignment horizontal="center" vertical="top"/>
    </xf>
    <xf numFmtId="0" fontId="14" fillId="38" borderId="2" xfId="0" applyFont="1" applyFill="1" applyBorder="1" applyAlignment="1">
      <alignment horizontal="center" vertical="top"/>
    </xf>
    <xf numFmtId="0" fontId="14" fillId="38" borderId="23" xfId="0" applyFont="1" applyFill="1" applyBorder="1" applyAlignment="1">
      <alignment horizontal="right" vertical="top"/>
    </xf>
    <xf numFmtId="0" fontId="110" fillId="0" borderId="0" xfId="0" applyFont="1" applyAlignment="1">
      <alignment vertical="center"/>
    </xf>
    <xf numFmtId="0" fontId="26" fillId="0" borderId="0" xfId="0" applyFont="1" applyBorder="1" applyAlignment="1">
      <alignment vertical="center" wrapText="1"/>
    </xf>
    <xf numFmtId="0" fontId="136" fillId="0" borderId="0" xfId="0" applyFont="1" applyAlignment="1">
      <alignment horizontal="center" vertical="center"/>
    </xf>
    <xf numFmtId="0" fontId="136" fillId="0" borderId="0" xfId="0" applyFont="1" applyAlignment="1">
      <alignment vertical="center"/>
    </xf>
    <xf numFmtId="0" fontId="28" fillId="41" borderId="0" xfId="0" applyFont="1" applyFill="1" applyBorder="1" applyAlignment="1">
      <alignment horizontal="left" wrapText="1"/>
    </xf>
    <xf numFmtId="0" fontId="0" fillId="41" borderId="0" xfId="0" applyFill="1"/>
    <xf numFmtId="0" fontId="25" fillId="36" borderId="5" xfId="0" applyFont="1" applyFill="1" applyBorder="1" applyAlignment="1">
      <alignment horizontal="center" vertical="center" wrapText="1"/>
    </xf>
    <xf numFmtId="0" fontId="25" fillId="36" borderId="8" xfId="0" applyFont="1" applyFill="1" applyBorder="1" applyAlignment="1">
      <alignment horizontal="center" vertical="center" wrapText="1"/>
    </xf>
    <xf numFmtId="0" fontId="25" fillId="36" borderId="8" xfId="0" applyFont="1" applyFill="1" applyBorder="1" applyAlignment="1">
      <alignment horizontal="center" vertical="center"/>
    </xf>
    <xf numFmtId="0" fontId="32" fillId="36" borderId="8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/>
    </xf>
    <xf numFmtId="0" fontId="14" fillId="0" borderId="2" xfId="0" applyFont="1" applyFill="1" applyBorder="1" applyAlignment="1">
      <alignment wrapText="1"/>
    </xf>
    <xf numFmtId="164" fontId="12" fillId="0" borderId="2" xfId="0" applyNumberFormat="1" applyFont="1" applyFill="1" applyBorder="1" applyAlignment="1">
      <alignment horizontal="center"/>
    </xf>
    <xf numFmtId="0" fontId="136" fillId="0" borderId="0" xfId="0" applyFont="1" applyFill="1" applyBorder="1" applyAlignment="1">
      <alignment wrapText="1"/>
    </xf>
    <xf numFmtId="1" fontId="12" fillId="0" borderId="2" xfId="0" applyNumberFormat="1" applyFont="1" applyFill="1" applyBorder="1" applyAlignment="1">
      <alignment horizontal="left" vertical="center" wrapText="1"/>
    </xf>
    <xf numFmtId="1" fontId="12" fillId="0" borderId="2" xfId="0" applyNumberFormat="1" applyFont="1" applyFill="1" applyBorder="1" applyAlignment="1">
      <alignment horizontal="right" vertical="center" wrapText="1"/>
    </xf>
    <xf numFmtId="0" fontId="14" fillId="44" borderId="0" xfId="0" applyFont="1" applyFill="1" applyBorder="1" applyAlignment="1">
      <alignment horizontal="center"/>
    </xf>
    <xf numFmtId="1" fontId="14" fillId="0" borderId="2" xfId="0" applyNumberFormat="1" applyFont="1" applyFill="1" applyBorder="1" applyAlignment="1">
      <alignment horizontal="center"/>
    </xf>
    <xf numFmtId="1" fontId="14" fillId="0" borderId="2" xfId="0" applyNumberFormat="1" applyFont="1" applyFill="1" applyBorder="1" applyAlignment="1">
      <alignment horizontal="center" wrapText="1"/>
    </xf>
    <xf numFmtId="1" fontId="14" fillId="0" borderId="0" xfId="0" applyNumberFormat="1" applyFont="1" applyFill="1" applyBorder="1" applyAlignment="1">
      <alignment horizontal="center" vertical="top"/>
    </xf>
    <xf numFmtId="1" fontId="14" fillId="0" borderId="0" xfId="0" applyNumberFormat="1" applyFont="1" applyFill="1" applyBorder="1" applyAlignment="1">
      <alignment vertical="top"/>
    </xf>
    <xf numFmtId="0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49" fontId="14" fillId="0" borderId="0" xfId="0" applyNumberFormat="1" applyFont="1" applyBorder="1" applyAlignment="1">
      <alignment horizontal="center"/>
    </xf>
    <xf numFmtId="1" fontId="14" fillId="0" borderId="0" xfId="0" applyNumberFormat="1" applyFont="1" applyBorder="1" applyAlignment="1">
      <alignment horizontal="center"/>
    </xf>
    <xf numFmtId="2" fontId="12" fillId="44" borderId="0" xfId="0" applyNumberFormat="1" applyFont="1" applyFill="1" applyBorder="1" applyAlignment="1">
      <alignment horizontal="center" wrapText="1"/>
    </xf>
    <xf numFmtId="2" fontId="12" fillId="44" borderId="0" xfId="0" applyNumberFormat="1" applyFont="1" applyFill="1" applyBorder="1" applyAlignment="1">
      <alignment horizontal="center" vertical="top" wrapText="1"/>
    </xf>
    <xf numFmtId="0" fontId="14" fillId="44" borderId="0" xfId="0" applyFont="1" applyFill="1" applyAlignment="1">
      <alignment horizontal="center"/>
    </xf>
    <xf numFmtId="2" fontId="12" fillId="0" borderId="0" xfId="0" applyNumberFormat="1" applyFont="1" applyBorder="1" applyAlignment="1">
      <alignment horizontal="center" vertical="top" wrapText="1"/>
    </xf>
    <xf numFmtId="0" fontId="14" fillId="0" borderId="0" xfId="0" applyFont="1" applyFill="1" applyAlignment="1">
      <alignment horizontal="center" vertical="justify"/>
    </xf>
    <xf numFmtId="2" fontId="16" fillId="0" borderId="0" xfId="0" applyNumberFormat="1" applyFont="1" applyBorder="1" applyAlignment="1">
      <alignment horizontal="center" wrapText="1"/>
    </xf>
    <xf numFmtId="2" fontId="20" fillId="0" borderId="0" xfId="0" applyNumberFormat="1" applyFont="1" applyBorder="1" applyAlignment="1">
      <alignment horizontal="center" wrapText="1"/>
    </xf>
    <xf numFmtId="2" fontId="20" fillId="0" borderId="0" xfId="0" applyNumberFormat="1" applyFont="1" applyAlignment="1">
      <alignment horizontal="center"/>
    </xf>
    <xf numFmtId="0" fontId="14" fillId="0" borderId="2" xfId="0" applyNumberFormat="1" applyFont="1" applyFill="1" applyBorder="1" applyAlignment="1">
      <alignment horizontal="center"/>
    </xf>
    <xf numFmtId="2" fontId="12" fillId="0" borderId="2" xfId="0" applyNumberFormat="1" applyFont="1" applyFill="1" applyBorder="1" applyAlignment="1">
      <alignment horizontal="left" wrapText="1"/>
    </xf>
    <xf numFmtId="2" fontId="107" fillId="0" borderId="2" xfId="0" applyNumberFormat="1" applyFont="1" applyFill="1" applyBorder="1" applyAlignment="1">
      <alignment horizontal="center" wrapText="1"/>
    </xf>
    <xf numFmtId="0" fontId="142" fillId="0" borderId="0" xfId="0" applyFont="1" applyFill="1" applyBorder="1" applyAlignment="1">
      <alignment vertical="center"/>
    </xf>
    <xf numFmtId="0" fontId="141" fillId="0" borderId="0" xfId="0" applyFont="1" applyFill="1" applyBorder="1" applyAlignment="1">
      <alignment vertical="center"/>
    </xf>
    <xf numFmtId="2" fontId="6" fillId="0" borderId="0" xfId="0" applyNumberFormat="1" applyFont="1" applyFill="1" applyBorder="1" applyAlignment="1">
      <alignment horizontal="center"/>
    </xf>
    <xf numFmtId="14" fontId="107" fillId="0" borderId="0" xfId="0" applyNumberFormat="1" applyFont="1" applyFill="1" applyBorder="1" applyAlignment="1">
      <alignment horizontal="center" wrapText="1"/>
    </xf>
    <xf numFmtId="14" fontId="107" fillId="0" borderId="2" xfId="0" applyNumberFormat="1" applyFont="1" applyFill="1" applyBorder="1" applyAlignment="1">
      <alignment horizontal="center" wrapText="1"/>
    </xf>
    <xf numFmtId="0" fontId="141" fillId="0" borderId="0" xfId="0" applyFont="1" applyFill="1" applyAlignment="1">
      <alignment horizontal="left" wrapText="1"/>
    </xf>
    <xf numFmtId="0" fontId="119" fillId="36" borderId="8" xfId="0" applyFont="1" applyFill="1" applyBorder="1" applyAlignment="1">
      <alignment horizontal="center" vertical="center" wrapText="1"/>
    </xf>
    <xf numFmtId="164" fontId="115" fillId="0" borderId="0" xfId="0" applyNumberFormat="1" applyFont="1" applyFill="1" applyBorder="1" applyAlignment="1">
      <alignment horizontal="center" vertical="center"/>
    </xf>
    <xf numFmtId="2" fontId="16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left" vertical="center"/>
    </xf>
    <xf numFmtId="0" fontId="25" fillId="36" borderId="9" xfId="0" applyFont="1" applyFill="1" applyBorder="1" applyAlignment="1">
      <alignment horizontal="center" vertical="center" wrapText="1"/>
    </xf>
    <xf numFmtId="0" fontId="15" fillId="36" borderId="8" xfId="0" applyFont="1" applyFill="1" applyBorder="1" applyAlignment="1">
      <alignment horizontal="center" vertical="center" wrapText="1"/>
    </xf>
    <xf numFmtId="0" fontId="107" fillId="0" borderId="0" xfId="0" applyFont="1" applyFill="1" applyBorder="1" applyAlignment="1">
      <alignment horizontal="center" wrapText="1"/>
    </xf>
    <xf numFmtId="0" fontId="12" fillId="36" borderId="8" xfId="0" applyFont="1" applyFill="1" applyBorder="1" applyAlignment="1">
      <alignment horizontal="center" vertical="center" wrapText="1"/>
    </xf>
    <xf numFmtId="164" fontId="115" fillId="39" borderId="0" xfId="0" applyNumberFormat="1" applyFont="1" applyFill="1" applyBorder="1" applyAlignment="1">
      <alignment horizontal="center" vertical="center" wrapText="1"/>
    </xf>
    <xf numFmtId="164" fontId="14" fillId="39" borderId="0" xfId="0" applyNumberFormat="1" applyFont="1" applyFill="1" applyBorder="1" applyAlignment="1">
      <alignment horizontal="left" vertical="center" wrapText="1"/>
    </xf>
    <xf numFmtId="0" fontId="115" fillId="39" borderId="0" xfId="0" applyFont="1" applyFill="1" applyBorder="1" applyAlignment="1">
      <alignment horizontal="center" vertical="center" wrapText="1"/>
    </xf>
    <xf numFmtId="164" fontId="14" fillId="39" borderId="0" xfId="0" applyNumberFormat="1" applyFont="1" applyFill="1" applyBorder="1" applyAlignment="1">
      <alignment horizontal="center" vertical="center"/>
    </xf>
    <xf numFmtId="164" fontId="107" fillId="39" borderId="0" xfId="0" applyNumberFormat="1" applyFont="1" applyFill="1" applyBorder="1" applyAlignment="1">
      <alignment horizontal="center" vertical="center" wrapText="1"/>
    </xf>
    <xf numFmtId="0" fontId="107" fillId="39" borderId="0" xfId="0" applyFont="1" applyFill="1" applyBorder="1" applyAlignment="1">
      <alignment horizontal="center" vertical="center" wrapText="1"/>
    </xf>
    <xf numFmtId="164" fontId="107" fillId="39" borderId="0" xfId="0" applyNumberFormat="1" applyFont="1" applyFill="1" applyBorder="1" applyAlignment="1">
      <alignment horizontal="center" vertical="center"/>
    </xf>
    <xf numFmtId="164" fontId="14" fillId="39" borderId="0" xfId="0" applyNumberFormat="1" applyFont="1" applyFill="1" applyBorder="1" applyAlignment="1">
      <alignment horizontal="center" vertical="center" wrapText="1"/>
    </xf>
    <xf numFmtId="2" fontId="14" fillId="39" borderId="0" xfId="0" applyNumberFormat="1" applyFont="1" applyFill="1" applyBorder="1" applyAlignment="1">
      <alignment horizontal="center" vertical="center"/>
    </xf>
    <xf numFmtId="1" fontId="14" fillId="39" borderId="0" xfId="0" applyNumberFormat="1" applyFont="1" applyFill="1" applyBorder="1" applyAlignment="1">
      <alignment horizontal="center" vertical="center"/>
    </xf>
    <xf numFmtId="0" fontId="14" fillId="39" borderId="0" xfId="0" applyFont="1" applyFill="1" applyBorder="1" applyAlignment="1">
      <alignment horizontal="center" vertical="center"/>
    </xf>
    <xf numFmtId="0" fontId="14" fillId="39" borderId="0" xfId="0" applyFont="1" applyFill="1" applyBorder="1"/>
    <xf numFmtId="0" fontId="14" fillId="39" borderId="0" xfId="0" applyFont="1" applyFill="1" applyBorder="1" applyAlignment="1">
      <alignment horizontal="justify" wrapText="1"/>
    </xf>
    <xf numFmtId="0" fontId="115" fillId="39" borderId="0" xfId="0" applyFont="1" applyFill="1" applyBorder="1" applyAlignment="1">
      <alignment horizontal="center" wrapText="1"/>
    </xf>
    <xf numFmtId="164" fontId="14" fillId="39" borderId="0" xfId="0" applyNumberFormat="1" applyFont="1" applyFill="1" applyBorder="1" applyAlignment="1">
      <alignment horizontal="center" wrapText="1"/>
    </xf>
    <xf numFmtId="164" fontId="14" fillId="39" borderId="0" xfId="0" applyNumberFormat="1" applyFont="1" applyFill="1" applyBorder="1" applyAlignment="1">
      <alignment horizontal="center"/>
    </xf>
    <xf numFmtId="164" fontId="115" fillId="39" borderId="0" xfId="0" applyNumberFormat="1" applyFont="1" applyFill="1" applyBorder="1" applyAlignment="1">
      <alignment horizontal="center" vertical="center"/>
    </xf>
    <xf numFmtId="0" fontId="14" fillId="39" borderId="0" xfId="0" applyFont="1" applyFill="1" applyBorder="1" applyAlignment="1">
      <alignment horizontal="center"/>
    </xf>
    <xf numFmtId="164" fontId="115" fillId="39" borderId="0" xfId="0" applyNumberFormat="1" applyFont="1" applyFill="1" applyBorder="1" applyAlignment="1">
      <alignment horizontal="center" wrapText="1"/>
    </xf>
    <xf numFmtId="0" fontId="14" fillId="39" borderId="0" xfId="0" applyFont="1" applyFill="1" applyBorder="1" applyAlignment="1">
      <alignment horizontal="left" vertical="center"/>
    </xf>
    <xf numFmtId="0" fontId="14" fillId="39" borderId="0" xfId="0" applyFont="1" applyFill="1" applyBorder="1" applyAlignment="1">
      <alignment horizontal="right" vertical="center"/>
    </xf>
    <xf numFmtId="164" fontId="12" fillId="0" borderId="0" xfId="0" applyNumberFormat="1" applyFont="1" applyFill="1" applyBorder="1" applyAlignment="1">
      <alignment horizontal="center"/>
    </xf>
    <xf numFmtId="0" fontId="20" fillId="44" borderId="0" xfId="198" applyFont="1" applyFill="1" applyBorder="1" applyAlignment="1">
      <alignment horizontal="left"/>
    </xf>
    <xf numFmtId="0" fontId="14" fillId="44" borderId="0" xfId="198" applyFont="1" applyFill="1" applyBorder="1" applyAlignment="1">
      <alignment horizontal="left"/>
    </xf>
    <xf numFmtId="1" fontId="12" fillId="0" borderId="0" xfId="0" applyNumberFormat="1" applyFont="1" applyFill="1" applyBorder="1" applyAlignment="1">
      <alignment horizontal="left" vertical="center" wrapText="1"/>
    </xf>
    <xf numFmtId="1" fontId="12" fillId="0" borderId="0" xfId="0" applyNumberFormat="1" applyFont="1" applyFill="1" applyBorder="1" applyAlignment="1">
      <alignment horizontal="center" vertical="center" wrapText="1"/>
    </xf>
    <xf numFmtId="1" fontId="12" fillId="0" borderId="0" xfId="0" applyNumberFormat="1" applyFont="1" applyFill="1" applyBorder="1" applyAlignment="1">
      <alignment horizontal="right" vertical="center" wrapText="1"/>
    </xf>
    <xf numFmtId="0" fontId="12" fillId="44" borderId="0" xfId="0" applyFont="1" applyFill="1" applyBorder="1" applyAlignment="1">
      <alignment horizontal="center" wrapText="1"/>
    </xf>
    <xf numFmtId="2" fontId="14" fillId="0" borderId="0" xfId="0" applyNumberFormat="1" applyFont="1" applyFill="1" applyBorder="1" applyAlignment="1">
      <alignment vertical="top"/>
    </xf>
    <xf numFmtId="1" fontId="6" fillId="0" borderId="0" xfId="0" applyNumberFormat="1" applyFont="1" applyFill="1" applyAlignment="1">
      <alignment vertical="top"/>
    </xf>
    <xf numFmtId="1" fontId="14" fillId="0" borderId="0" xfId="0" applyNumberFormat="1" applyFont="1" applyFill="1" applyAlignment="1">
      <alignment vertical="center"/>
    </xf>
    <xf numFmtId="1" fontId="14" fillId="0" borderId="0" xfId="0" applyNumberFormat="1" applyFont="1" applyFill="1" applyAlignment="1">
      <alignment vertical="top"/>
    </xf>
    <xf numFmtId="0" fontId="14" fillId="39" borderId="0" xfId="0" applyFont="1" applyFill="1" applyAlignment="1">
      <alignment horizontal="center"/>
    </xf>
    <xf numFmtId="2" fontId="14" fillId="39" borderId="0" xfId="0" applyNumberFormat="1" applyFont="1" applyFill="1" applyAlignment="1">
      <alignment horizontal="center" vertical="center"/>
    </xf>
    <xf numFmtId="2" fontId="14" fillId="39" borderId="0" xfId="0" applyNumberFormat="1" applyFont="1" applyFill="1" applyAlignment="1">
      <alignment horizontal="center"/>
    </xf>
    <xf numFmtId="49" fontId="22" fillId="0" borderId="0" xfId="0" applyNumberFormat="1" applyFont="1" applyFill="1" applyBorder="1" applyAlignment="1">
      <alignment horizontal="left" vertical="center" wrapText="1"/>
    </xf>
    <xf numFmtId="49" fontId="22" fillId="0" borderId="0" xfId="0" applyNumberFormat="1" applyFont="1" applyFill="1" applyBorder="1" applyAlignment="1">
      <alignment vertical="center" wrapText="1"/>
    </xf>
    <xf numFmtId="0" fontId="21" fillId="0" borderId="0" xfId="0" applyFont="1" applyAlignment="1">
      <alignment vertical="center"/>
    </xf>
    <xf numFmtId="0" fontId="151" fillId="0" borderId="0" xfId="0" applyFont="1" applyAlignment="1">
      <alignment horizontal="left" vertical="center"/>
    </xf>
    <xf numFmtId="49" fontId="151" fillId="0" borderId="0" xfId="0" applyNumberFormat="1" applyFont="1" applyFill="1" applyBorder="1" applyAlignment="1">
      <alignment horizontal="left" vertical="center" wrapText="1"/>
    </xf>
    <xf numFmtId="0" fontId="151" fillId="0" borderId="0" xfId="0" applyFont="1" applyAlignment="1">
      <alignment vertical="center"/>
    </xf>
    <xf numFmtId="49" fontId="151" fillId="0" borderId="0" xfId="0" applyNumberFormat="1" applyFont="1" applyFill="1" applyBorder="1" applyAlignment="1">
      <alignment vertical="center" wrapText="1"/>
    </xf>
    <xf numFmtId="0" fontId="151" fillId="0" borderId="0" xfId="0" applyFont="1" applyFill="1"/>
    <xf numFmtId="0" fontId="151" fillId="0" borderId="0" xfId="0" applyFont="1"/>
    <xf numFmtId="0" fontId="18" fillId="39" borderId="0" xfId="0" applyFont="1" applyFill="1" applyBorder="1" applyAlignment="1">
      <alignment horizontal="left" wrapText="1"/>
    </xf>
    <xf numFmtId="0" fontId="12" fillId="39" borderId="0" xfId="0" applyFont="1" applyFill="1" applyBorder="1" applyAlignment="1">
      <alignment horizontal="left" vertical="top" wrapText="1"/>
    </xf>
    <xf numFmtId="0" fontId="12" fillId="39" borderId="0" xfId="0" applyFont="1" applyFill="1" applyBorder="1" applyAlignment="1">
      <alignment horizontal="left" wrapText="1"/>
    </xf>
    <xf numFmtId="2" fontId="12" fillId="39" borderId="0" xfId="0" applyNumberFormat="1" applyFont="1" applyFill="1" applyBorder="1" applyAlignment="1">
      <alignment horizontal="center" wrapText="1"/>
    </xf>
    <xf numFmtId="0" fontId="12" fillId="39" borderId="0" xfId="0" applyFont="1" applyFill="1" applyBorder="1" applyAlignment="1">
      <alignment horizontal="center" wrapText="1"/>
    </xf>
    <xf numFmtId="2" fontId="12" fillId="39" borderId="0" xfId="0" applyNumberFormat="1" applyFont="1" applyFill="1" applyBorder="1" applyAlignment="1">
      <alignment horizontal="center" vertical="top" wrapText="1"/>
    </xf>
    <xf numFmtId="0" fontId="13" fillId="39" borderId="0" xfId="0" applyFont="1" applyFill="1" applyAlignment="1">
      <alignment horizontal="center"/>
    </xf>
    <xf numFmtId="0" fontId="13" fillId="39" borderId="0" xfId="0" applyFont="1" applyFill="1"/>
    <xf numFmtId="0" fontId="17" fillId="39" borderId="0" xfId="0" applyFont="1" applyFill="1" applyBorder="1" applyAlignment="1">
      <alignment horizontal="left" wrapText="1"/>
    </xf>
    <xf numFmtId="0" fontId="12" fillId="39" borderId="0" xfId="0" applyFont="1" applyFill="1" applyBorder="1" applyAlignment="1">
      <alignment horizontal="right" wrapText="1"/>
    </xf>
    <xf numFmtId="0" fontId="12" fillId="39" borderId="0" xfId="0" applyFont="1" applyFill="1" applyBorder="1" applyAlignment="1">
      <alignment wrapText="1"/>
    </xf>
    <xf numFmtId="2" fontId="14" fillId="39" borderId="0" xfId="0" applyNumberFormat="1" applyFont="1" applyFill="1"/>
    <xf numFmtId="0" fontId="14" fillId="39" borderId="0" xfId="0" applyFont="1" applyFill="1"/>
    <xf numFmtId="0" fontId="14" fillId="39" borderId="0" xfId="0" applyFont="1" applyFill="1" applyBorder="1" applyAlignment="1">
      <alignment wrapText="1"/>
    </xf>
    <xf numFmtId="0" fontId="12" fillId="39" borderId="0" xfId="0" applyFont="1" applyFill="1" applyBorder="1" applyAlignment="1">
      <alignment vertical="top" wrapText="1"/>
    </xf>
    <xf numFmtId="0" fontId="17" fillId="39" borderId="0" xfId="0" applyFont="1" applyFill="1" applyBorder="1" applyAlignment="1">
      <alignment horizontal="left" vertical="top" wrapText="1"/>
    </xf>
    <xf numFmtId="0" fontId="22" fillId="39" borderId="0" xfId="0" applyFont="1" applyFill="1" applyBorder="1" applyAlignment="1">
      <alignment horizontal="left" wrapText="1"/>
    </xf>
    <xf numFmtId="2" fontId="14" fillId="39" borderId="0" xfId="0" applyNumberFormat="1" applyFont="1" applyFill="1" applyBorder="1" applyAlignment="1">
      <alignment horizontal="center"/>
    </xf>
    <xf numFmtId="0" fontId="16" fillId="39" borderId="0" xfId="0" applyFont="1" applyFill="1" applyBorder="1" applyAlignment="1">
      <alignment horizontal="center" wrapText="1"/>
    </xf>
    <xf numFmtId="2" fontId="16" fillId="39" borderId="0" xfId="0" applyNumberFormat="1" applyFont="1" applyFill="1" applyBorder="1" applyAlignment="1">
      <alignment horizontal="center" wrapText="1"/>
    </xf>
    <xf numFmtId="2" fontId="20" fillId="39" borderId="0" xfId="0" applyNumberFormat="1" applyFont="1" applyFill="1" applyAlignment="1">
      <alignment horizontal="center" vertical="center"/>
    </xf>
    <xf numFmtId="2" fontId="20" fillId="39" borderId="0" xfId="0" applyNumberFormat="1" applyFont="1" applyFill="1" applyAlignment="1">
      <alignment horizontal="center"/>
    </xf>
    <xf numFmtId="0" fontId="32" fillId="39" borderId="0" xfId="0" applyFont="1" applyFill="1" applyAlignment="1"/>
    <xf numFmtId="0" fontId="25" fillId="36" borderId="9" xfId="0" applyFont="1" applyFill="1" applyBorder="1" applyAlignment="1">
      <alignment horizontal="center" vertical="center" wrapText="1"/>
    </xf>
    <xf numFmtId="0" fontId="25" fillId="36" borderId="9" xfId="0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center" wrapText="1"/>
    </xf>
    <xf numFmtId="0" fontId="14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21" fillId="0" borderId="0" xfId="0" applyFont="1" applyAlignment="1">
      <alignment horizontal="left" wrapText="1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center"/>
    </xf>
    <xf numFmtId="0" fontId="14" fillId="45" borderId="8" xfId="0" applyFont="1" applyFill="1" applyBorder="1" applyAlignment="1">
      <alignment horizontal="center" vertical="center" wrapText="1"/>
    </xf>
    <xf numFmtId="0" fontId="35" fillId="45" borderId="8" xfId="0" applyFont="1" applyFill="1" applyBorder="1" applyAlignment="1">
      <alignment horizontal="center" vertical="center" wrapText="1"/>
    </xf>
    <xf numFmtId="0" fontId="13" fillId="45" borderId="8" xfId="0" applyFont="1" applyFill="1" applyBorder="1" applyAlignment="1">
      <alignment horizontal="center" vertical="center" wrapText="1"/>
    </xf>
    <xf numFmtId="0" fontId="14" fillId="45" borderId="18" xfId="0" applyFont="1" applyFill="1" applyBorder="1" applyAlignment="1">
      <alignment horizontal="center" vertical="center" wrapText="1"/>
    </xf>
    <xf numFmtId="0" fontId="107" fillId="45" borderId="8" xfId="0" applyFont="1" applyFill="1" applyBorder="1" applyAlignment="1">
      <alignment horizontal="center" vertical="center" wrapText="1"/>
    </xf>
    <xf numFmtId="2" fontId="35" fillId="39" borderId="0" xfId="0" applyNumberFormat="1" applyFont="1" applyFill="1" applyBorder="1" applyAlignment="1">
      <alignment horizontal="center" vertical="center" wrapText="1"/>
    </xf>
    <xf numFmtId="2" fontId="35" fillId="39" borderId="0" xfId="0" applyNumberFormat="1" applyFont="1" applyFill="1" applyBorder="1" applyAlignment="1">
      <alignment horizontal="center" wrapText="1"/>
    </xf>
    <xf numFmtId="0" fontId="13" fillId="39" borderId="0" xfId="0" applyFont="1" applyFill="1" applyBorder="1" applyAlignment="1">
      <alignment horizontal="center" wrapText="1"/>
    </xf>
    <xf numFmtId="2" fontId="13" fillId="39" borderId="0" xfId="0" applyNumberFormat="1" applyFont="1" applyFill="1" applyBorder="1" applyAlignment="1">
      <alignment horizontal="center" wrapText="1"/>
    </xf>
    <xf numFmtId="0" fontId="35" fillId="39" borderId="0" xfId="0" applyFont="1" applyFill="1" applyBorder="1" applyAlignment="1">
      <alignment horizontal="center" wrapText="1"/>
    </xf>
    <xf numFmtId="0" fontId="21" fillId="39" borderId="0" xfId="0" applyFont="1" applyFill="1" applyAlignment="1">
      <alignment horizontal="right" vertical="top"/>
    </xf>
    <xf numFmtId="0" fontId="21" fillId="39" borderId="0" xfId="0" applyFont="1" applyFill="1" applyBorder="1" applyAlignment="1">
      <alignment horizontal="left" vertical="center" wrapText="1"/>
    </xf>
    <xf numFmtId="2" fontId="13" fillId="39" borderId="0" xfId="0" applyNumberFormat="1" applyFont="1" applyFill="1" applyBorder="1" applyAlignment="1">
      <alignment horizontal="center" vertical="center" wrapText="1"/>
    </xf>
    <xf numFmtId="2" fontId="36" fillId="39" borderId="0" xfId="0" applyNumberFormat="1" applyFont="1" applyFill="1" applyBorder="1" applyAlignment="1">
      <alignment horizontal="center" wrapText="1"/>
    </xf>
    <xf numFmtId="2" fontId="32" fillId="39" borderId="0" xfId="0" applyNumberFormat="1" applyFont="1" applyFill="1" applyBorder="1" applyAlignment="1">
      <alignment horizontal="center" wrapText="1"/>
    </xf>
    <xf numFmtId="0" fontId="14" fillId="39" borderId="0" xfId="0" applyFont="1" applyFill="1" applyBorder="1" applyAlignment="1">
      <alignment horizontal="left" vertical="center" wrapText="1"/>
    </xf>
    <xf numFmtId="2" fontId="29" fillId="39" borderId="0" xfId="0" applyNumberFormat="1" applyFont="1" applyFill="1" applyBorder="1" applyAlignment="1">
      <alignment horizontal="center" wrapText="1"/>
    </xf>
    <xf numFmtId="0" fontId="20" fillId="39" borderId="0" xfId="0" applyFont="1" applyFill="1" applyAlignment="1">
      <alignment horizontal="right" vertical="top"/>
    </xf>
    <xf numFmtId="0" fontId="32" fillId="39" borderId="0" xfId="0" applyFont="1" applyFill="1" applyBorder="1" applyAlignment="1">
      <alignment horizontal="left" vertical="top" wrapText="1"/>
    </xf>
    <xf numFmtId="0" fontId="29" fillId="39" borderId="0" xfId="0" applyFont="1" applyFill="1" applyBorder="1" applyAlignment="1">
      <alignment horizontal="center" wrapText="1"/>
    </xf>
    <xf numFmtId="0" fontId="14" fillId="39" borderId="2" xfId="0" applyFont="1" applyFill="1" applyBorder="1" applyAlignment="1">
      <alignment vertical="center"/>
    </xf>
    <xf numFmtId="0" fontId="14" fillId="39" borderId="2" xfId="0" applyFont="1" applyFill="1" applyBorder="1" applyAlignment="1">
      <alignment horizontal="left" vertical="center" wrapText="1"/>
    </xf>
    <xf numFmtId="2" fontId="35" fillId="39" borderId="2" xfId="0" applyNumberFormat="1" applyFont="1" applyFill="1" applyBorder="1" applyAlignment="1">
      <alignment horizontal="center" vertical="center" wrapText="1"/>
    </xf>
    <xf numFmtId="0" fontId="35" fillId="39" borderId="2" xfId="0" applyFont="1" applyFill="1" applyBorder="1" applyAlignment="1">
      <alignment horizontal="center" vertical="center" wrapText="1"/>
    </xf>
    <xf numFmtId="2" fontId="29" fillId="39" borderId="2" xfId="0" applyNumberFormat="1" applyFont="1" applyFill="1" applyBorder="1" applyAlignment="1">
      <alignment horizontal="center" vertical="center" wrapText="1"/>
    </xf>
    <xf numFmtId="2" fontId="13" fillId="39" borderId="2" xfId="0" applyNumberFormat="1" applyFont="1" applyFill="1" applyBorder="1" applyAlignment="1">
      <alignment horizontal="center" vertical="center" wrapText="1"/>
    </xf>
    <xf numFmtId="0" fontId="13" fillId="39" borderId="2" xfId="0" applyFont="1" applyFill="1" applyBorder="1" applyAlignment="1">
      <alignment horizontal="center" vertical="center" wrapText="1"/>
    </xf>
    <xf numFmtId="2" fontId="36" fillId="39" borderId="0" xfId="0" applyNumberFormat="1" applyFont="1" applyFill="1" applyBorder="1" applyAlignment="1">
      <alignment horizontal="center" vertical="center" wrapText="1"/>
    </xf>
    <xf numFmtId="0" fontId="14" fillId="39" borderId="2" xfId="0" applyFont="1" applyFill="1" applyBorder="1" applyAlignment="1">
      <alignment horizontal="center"/>
    </xf>
    <xf numFmtId="2" fontId="35" fillId="39" borderId="2" xfId="0" applyNumberFormat="1" applyFont="1" applyFill="1" applyBorder="1" applyAlignment="1">
      <alignment horizontal="center" wrapText="1"/>
    </xf>
    <xf numFmtId="2" fontId="35" fillId="39" borderId="0" xfId="0" quotePrefix="1" applyNumberFormat="1" applyFont="1" applyFill="1" applyBorder="1" applyAlignment="1">
      <alignment horizontal="center" wrapText="1"/>
    </xf>
    <xf numFmtId="2" fontId="13" fillId="39" borderId="0" xfId="0" quotePrefix="1" applyNumberFormat="1" applyFont="1" applyFill="1" applyBorder="1" applyAlignment="1">
      <alignment horizontal="center" wrapText="1"/>
    </xf>
    <xf numFmtId="2" fontId="35" fillId="39" borderId="2" xfId="0" quotePrefix="1" applyNumberFormat="1" applyFont="1" applyFill="1" applyBorder="1" applyAlignment="1">
      <alignment horizontal="center" vertical="center" wrapText="1"/>
    </xf>
    <xf numFmtId="2" fontId="13" fillId="39" borderId="2" xfId="0" quotePrefix="1" applyNumberFormat="1" applyFont="1" applyFill="1" applyBorder="1" applyAlignment="1">
      <alignment horizontal="center" vertical="center" wrapText="1"/>
    </xf>
    <xf numFmtId="2" fontId="13" fillId="0" borderId="0" xfId="0" quotePrefix="1" applyNumberFormat="1" applyFont="1" applyFill="1" applyBorder="1" applyAlignment="1">
      <alignment horizontal="center" wrapText="1"/>
    </xf>
    <xf numFmtId="2" fontId="35" fillId="0" borderId="0" xfId="0" quotePrefix="1" applyNumberFormat="1" applyFont="1" applyFill="1" applyBorder="1" applyAlignment="1">
      <alignment horizontal="center" wrapText="1"/>
    </xf>
    <xf numFmtId="0" fontId="13" fillId="0" borderId="0" xfId="0" quotePrefix="1" applyFont="1" applyFill="1" applyBorder="1" applyAlignment="1">
      <alignment horizontal="center" wrapText="1"/>
    </xf>
    <xf numFmtId="174" fontId="107" fillId="0" borderId="0" xfId="0" applyNumberFormat="1" applyFont="1" applyFill="1" applyBorder="1" applyAlignment="1">
      <alignment horizontal="center" wrapText="1"/>
    </xf>
    <xf numFmtId="174" fontId="107" fillId="0" borderId="2" xfId="0" applyNumberFormat="1" applyFont="1" applyFill="1" applyBorder="1" applyAlignment="1">
      <alignment horizontal="center" wrapText="1"/>
    </xf>
    <xf numFmtId="14" fontId="107" fillId="0" borderId="2" xfId="0" applyNumberFormat="1" applyFont="1" applyFill="1" applyBorder="1" applyAlignment="1">
      <alignment horizontal="center" vertical="center" wrapText="1"/>
    </xf>
    <xf numFmtId="14" fontId="107" fillId="0" borderId="0" xfId="0" applyNumberFormat="1" applyFont="1" applyFill="1" applyBorder="1" applyAlignment="1">
      <alignment horizontal="center" vertical="center" wrapText="1"/>
    </xf>
    <xf numFmtId="174" fontId="107" fillId="0" borderId="0" xfId="0" applyNumberFormat="1" applyFont="1" applyFill="1" applyBorder="1" applyAlignment="1">
      <alignment horizontal="center" vertical="center" wrapText="1"/>
    </xf>
    <xf numFmtId="2" fontId="107" fillId="0" borderId="2" xfId="0" applyNumberFormat="1" applyFont="1" applyFill="1" applyBorder="1" applyAlignment="1">
      <alignment horizontal="center" vertical="center"/>
    </xf>
    <xf numFmtId="2" fontId="107" fillId="0" borderId="0" xfId="0" applyNumberFormat="1" applyFont="1" applyFill="1" applyBorder="1" applyAlignment="1">
      <alignment horizontal="center" vertical="center"/>
    </xf>
    <xf numFmtId="174" fontId="107" fillId="0" borderId="0" xfId="0" applyNumberFormat="1" applyFont="1" applyFill="1" applyBorder="1" applyAlignment="1">
      <alignment horizontal="center" vertical="top" wrapText="1"/>
    </xf>
    <xf numFmtId="0" fontId="38" fillId="0" borderId="0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 vertical="center" wrapText="1"/>
    </xf>
    <xf numFmtId="0" fontId="35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horizontal="center" wrapText="1"/>
    </xf>
    <xf numFmtId="164" fontId="107" fillId="0" borderId="0" xfId="0" applyNumberFormat="1" applyFont="1" applyFill="1" applyBorder="1" applyAlignment="1">
      <alignment horizontal="center" vertical="center" wrapText="1"/>
    </xf>
    <xf numFmtId="164" fontId="107" fillId="0" borderId="0" xfId="0" applyNumberFormat="1" applyFont="1" applyFill="1" applyBorder="1" applyAlignment="1">
      <alignment horizontal="center" vertical="center"/>
    </xf>
    <xf numFmtId="164" fontId="14" fillId="46" borderId="0" xfId="0" applyNumberFormat="1" applyFont="1" applyFill="1" applyBorder="1" applyAlignment="1">
      <alignment horizontal="left" vertical="center" wrapText="1"/>
    </xf>
    <xf numFmtId="166" fontId="14" fillId="0" borderId="2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 wrapText="1"/>
    </xf>
    <xf numFmtId="166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164" fontId="4" fillId="0" borderId="0" xfId="0" applyNumberFormat="1" applyFont="1" applyFill="1"/>
    <xf numFmtId="0" fontId="14" fillId="44" borderId="0" xfId="198" applyFont="1" applyFill="1" applyBorder="1" applyAlignment="1">
      <alignment horizontal="left" vertical="center"/>
    </xf>
    <xf numFmtId="0" fontId="20" fillId="44" borderId="0" xfId="198" applyFont="1" applyFill="1" applyBorder="1" applyAlignment="1">
      <alignment horizontal="left" vertical="center"/>
    </xf>
    <xf numFmtId="0" fontId="14" fillId="0" borderId="0" xfId="198" applyFont="1" applyFill="1" applyBorder="1" applyAlignment="1">
      <alignment horizontal="left" vertical="center"/>
    </xf>
    <xf numFmtId="0" fontId="20" fillId="0" borderId="0" xfId="198" applyFont="1" applyFill="1" applyBorder="1" applyAlignment="1">
      <alignment horizontal="left" vertical="center"/>
    </xf>
    <xf numFmtId="0" fontId="14" fillId="0" borderId="2" xfId="198" applyFont="1" applyFill="1" applyBorder="1" applyAlignment="1">
      <alignment horizontal="left" vertical="center"/>
    </xf>
    <xf numFmtId="1" fontId="6" fillId="0" borderId="0" xfId="0" applyNumberFormat="1" applyFont="1"/>
    <xf numFmtId="171" fontId="14" fillId="0" borderId="0" xfId="0" applyNumberFormat="1" applyFont="1" applyFill="1" applyBorder="1" applyAlignment="1">
      <alignment horizontal="center"/>
    </xf>
    <xf numFmtId="0" fontId="25" fillId="36" borderId="9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wrapText="1"/>
    </xf>
    <xf numFmtId="0" fontId="107" fillId="0" borderId="0" xfId="0" applyFont="1" applyFill="1" applyBorder="1" applyAlignment="1">
      <alignment horizontal="center" wrapText="1"/>
    </xf>
    <xf numFmtId="2" fontId="13" fillId="39" borderId="0" xfId="0" applyNumberFormat="1" applyFont="1" applyFill="1" applyAlignment="1">
      <alignment horizontal="center"/>
    </xf>
    <xf numFmtId="164" fontId="115" fillId="39" borderId="0" xfId="0" applyNumberFormat="1" applyFont="1" applyFill="1" applyBorder="1" applyAlignment="1">
      <alignment horizontal="left" vertical="center" wrapText="1"/>
    </xf>
    <xf numFmtId="2" fontId="115" fillId="39" borderId="0" xfId="0" applyNumberFormat="1" applyFont="1" applyFill="1" applyBorder="1" applyAlignment="1">
      <alignment horizontal="center" vertical="center" wrapText="1"/>
    </xf>
    <xf numFmtId="0" fontId="162" fillId="0" borderId="0" xfId="0" applyFont="1"/>
    <xf numFmtId="0" fontId="164" fillId="0" borderId="0" xfId="0" applyFont="1"/>
    <xf numFmtId="0" fontId="165" fillId="35" borderId="0" xfId="0" applyFont="1" applyFill="1" applyAlignment="1">
      <alignment wrapText="1"/>
    </xf>
    <xf numFmtId="0" fontId="165" fillId="35" borderId="0" xfId="0" applyFont="1" applyFill="1" applyAlignment="1">
      <alignment horizontal="center" wrapText="1"/>
    </xf>
    <xf numFmtId="0" fontId="166" fillId="35" borderId="0" xfId="0" applyFont="1" applyFill="1" applyAlignment="1">
      <alignment wrapText="1"/>
    </xf>
    <xf numFmtId="0" fontId="166" fillId="35" borderId="0" xfId="0" applyFont="1" applyFill="1" applyAlignment="1">
      <alignment horizontal="center" wrapText="1"/>
    </xf>
    <xf numFmtId="0" fontId="166" fillId="35" borderId="0" xfId="0" applyFont="1" applyFill="1" applyAlignment="1">
      <alignment horizontal="right" vertical="justify" wrapText="1"/>
    </xf>
    <xf numFmtId="0" fontId="166" fillId="35" borderId="0" xfId="0" applyFont="1" applyFill="1" applyAlignment="1">
      <alignment horizontal="center" vertical="justify" wrapText="1"/>
    </xf>
    <xf numFmtId="0" fontId="166" fillId="35" borderId="0" xfId="0" applyFont="1" applyFill="1" applyAlignment="1">
      <alignment horizontal="right" wrapText="1"/>
    </xf>
    <xf numFmtId="0" fontId="166" fillId="35" borderId="0" xfId="0" applyFont="1" applyFill="1" applyAlignment="1">
      <alignment vertical="justify" wrapText="1"/>
    </xf>
    <xf numFmtId="0" fontId="167" fillId="35" borderId="0" xfId="0" applyFont="1" applyFill="1" applyAlignment="1">
      <alignment horizontal="right" vertical="justify"/>
    </xf>
    <xf numFmtId="0" fontId="167" fillId="35" borderId="0" xfId="0" applyFont="1" applyFill="1" applyAlignment="1">
      <alignment vertical="justify"/>
    </xf>
    <xf numFmtId="0" fontId="167" fillId="35" borderId="0" xfId="0" applyFont="1" applyFill="1" applyAlignment="1">
      <alignment horizontal="right"/>
    </xf>
    <xf numFmtId="0" fontId="162" fillId="35" borderId="0" xfId="0" applyFont="1" applyFill="1" applyAlignment="1">
      <alignment horizontal="right"/>
    </xf>
    <xf numFmtId="0" fontId="162" fillId="35" borderId="0" xfId="0" applyFont="1" applyFill="1" applyAlignment="1">
      <alignment horizontal="center"/>
    </xf>
    <xf numFmtId="0" fontId="162" fillId="35" borderId="0" xfId="0" applyFont="1" applyFill="1"/>
    <xf numFmtId="0" fontId="166" fillId="35" borderId="2" xfId="0" applyFont="1" applyFill="1" applyBorder="1" applyAlignment="1">
      <alignment horizontal="right" wrapText="1"/>
    </xf>
    <xf numFmtId="0" fontId="166" fillId="35" borderId="2" xfId="0" applyFont="1" applyFill="1" applyBorder="1" applyAlignment="1">
      <alignment horizontal="center" wrapText="1"/>
    </xf>
    <xf numFmtId="0" fontId="166" fillId="35" borderId="2" xfId="0" applyFont="1" applyFill="1" applyBorder="1" applyAlignment="1">
      <alignment vertical="justify" wrapText="1"/>
    </xf>
    <xf numFmtId="0" fontId="166" fillId="35" borderId="2" xfId="0" applyFont="1" applyFill="1" applyBorder="1" applyAlignment="1">
      <alignment horizontal="right" vertical="justify" wrapText="1"/>
    </xf>
    <xf numFmtId="0" fontId="166" fillId="35" borderId="2" xfId="0" applyFont="1" applyFill="1" applyBorder="1" applyAlignment="1">
      <alignment horizontal="center" vertical="justify" wrapText="1"/>
    </xf>
    <xf numFmtId="0" fontId="169" fillId="0" borderId="0" xfId="0" applyFont="1"/>
    <xf numFmtId="0" fontId="167" fillId="0" borderId="0" xfId="0" applyFont="1"/>
    <xf numFmtId="0" fontId="167" fillId="0" borderId="0" xfId="0" applyFont="1" applyAlignment="1">
      <alignment horizontal="center"/>
    </xf>
    <xf numFmtId="0" fontId="162" fillId="0" borderId="0" xfId="0" applyFont="1" applyAlignment="1">
      <alignment horizontal="center"/>
    </xf>
    <xf numFmtId="0" fontId="12" fillId="0" borderId="0" xfId="0" applyFont="1" applyFill="1" applyBorder="1" applyAlignment="1">
      <alignment horizontal="left" wrapText="1"/>
    </xf>
    <xf numFmtId="0" fontId="14" fillId="0" borderId="0" xfId="0" applyFont="1" applyFill="1" applyBorder="1" applyAlignment="1">
      <alignment horizontal="left" wrapText="1"/>
    </xf>
    <xf numFmtId="2" fontId="115" fillId="0" borderId="0" xfId="0" applyNumberFormat="1" applyFont="1" applyFill="1" applyBorder="1" applyAlignment="1">
      <alignment horizontal="center" vertical="center" wrapText="1"/>
    </xf>
    <xf numFmtId="164" fontId="14" fillId="48" borderId="2" xfId="0" applyNumberFormat="1" applyFont="1" applyFill="1" applyBorder="1" applyAlignment="1">
      <alignment horizontal="left" vertical="center" wrapText="1"/>
    </xf>
    <xf numFmtId="164" fontId="14" fillId="48" borderId="2" xfId="0" applyNumberFormat="1" applyFont="1" applyFill="1" applyBorder="1" applyAlignment="1">
      <alignment horizontal="center" vertical="center" wrapText="1"/>
    </xf>
    <xf numFmtId="2" fontId="14" fillId="48" borderId="2" xfId="0" applyNumberFormat="1" applyFont="1" applyFill="1" applyBorder="1" applyAlignment="1">
      <alignment horizontal="center" vertical="center" wrapText="1"/>
    </xf>
    <xf numFmtId="1" fontId="14" fillId="39" borderId="2" xfId="0" applyNumberFormat="1" applyFont="1" applyFill="1" applyBorder="1" applyAlignment="1">
      <alignment horizontal="center" vertical="center"/>
    </xf>
    <xf numFmtId="2" fontId="115" fillId="39" borderId="2" xfId="0" applyNumberFormat="1" applyFont="1" applyFill="1" applyBorder="1" applyAlignment="1">
      <alignment horizontal="center" vertical="center" wrapText="1"/>
    </xf>
    <xf numFmtId="164" fontId="115" fillId="39" borderId="2" xfId="0" applyNumberFormat="1" applyFont="1" applyFill="1" applyBorder="1" applyAlignment="1">
      <alignment horizontal="left" vertical="center" wrapText="1"/>
    </xf>
    <xf numFmtId="164" fontId="14" fillId="47" borderId="0" xfId="0" applyNumberFormat="1" applyFont="1" applyFill="1" applyBorder="1" applyAlignment="1">
      <alignment horizontal="center" vertical="center"/>
    </xf>
    <xf numFmtId="0" fontId="14" fillId="47" borderId="0" xfId="0" applyFont="1" applyFill="1" applyBorder="1" applyAlignment="1">
      <alignment horizontal="left" vertical="center"/>
    </xf>
    <xf numFmtId="1" fontId="12" fillId="0" borderId="0" xfId="0" applyNumberFormat="1" applyFont="1" applyFill="1" applyBorder="1" applyAlignment="1">
      <alignment horizontal="center" vertical="center"/>
    </xf>
    <xf numFmtId="1" fontId="12" fillId="0" borderId="2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167" fontId="14" fillId="44" borderId="0" xfId="0" applyNumberFormat="1" applyFont="1" applyFill="1" applyBorder="1" applyAlignment="1">
      <alignment horizontal="center" vertical="center"/>
    </xf>
    <xf numFmtId="49" fontId="14" fillId="44" borderId="0" xfId="0" applyNumberFormat="1" applyFont="1" applyFill="1" applyBorder="1"/>
    <xf numFmtId="167" fontId="14" fillId="44" borderId="2" xfId="0" applyNumberFormat="1" applyFont="1" applyFill="1" applyBorder="1" applyAlignment="1">
      <alignment horizontal="center" vertical="center"/>
    </xf>
    <xf numFmtId="49" fontId="14" fillId="44" borderId="2" xfId="0" applyNumberFormat="1" applyFont="1" applyFill="1" applyBorder="1"/>
    <xf numFmtId="0" fontId="14" fillId="0" borderId="0" xfId="0" applyNumberFormat="1" applyFont="1" applyFill="1" applyBorder="1" applyAlignment="1">
      <alignment horizontal="left"/>
    </xf>
    <xf numFmtId="0" fontId="14" fillId="0" borderId="0" xfId="0" applyNumberFormat="1" applyFont="1" applyFill="1" applyBorder="1" applyAlignment="1">
      <alignment horizontal="right"/>
    </xf>
    <xf numFmtId="167" fontId="14" fillId="44" borderId="0" xfId="0" applyNumberFormat="1" applyFont="1" applyFill="1" applyBorder="1" applyAlignment="1">
      <alignment horizontal="center"/>
    </xf>
    <xf numFmtId="0" fontId="14" fillId="4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right" vertical="center"/>
    </xf>
    <xf numFmtId="1" fontId="107" fillId="0" borderId="0" xfId="0" applyNumberFormat="1" applyFont="1" applyFill="1" applyBorder="1" applyAlignment="1">
      <alignment horizontal="center" vertical="center"/>
    </xf>
    <xf numFmtId="171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171" fontId="14" fillId="0" borderId="2" xfId="0" applyNumberFormat="1" applyFont="1" applyFill="1" applyBorder="1" applyAlignment="1">
      <alignment horizontal="center" vertical="center"/>
    </xf>
    <xf numFmtId="49" fontId="14" fillId="0" borderId="2" xfId="0" applyNumberFormat="1" applyFont="1" applyFill="1" applyBorder="1" applyAlignment="1">
      <alignment horizontal="center" vertical="center"/>
    </xf>
    <xf numFmtId="0" fontId="25" fillId="36" borderId="9" xfId="0" applyFont="1" applyFill="1" applyBorder="1" applyAlignment="1">
      <alignment horizontal="center" vertical="center" wrapText="1"/>
    </xf>
    <xf numFmtId="0" fontId="25" fillId="36" borderId="9" xfId="0" applyFont="1" applyFill="1" applyBorder="1" applyAlignment="1">
      <alignment horizontal="center" vertical="center" wrapText="1"/>
    </xf>
    <xf numFmtId="2" fontId="6" fillId="0" borderId="0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right" wrapText="1"/>
    </xf>
    <xf numFmtId="0" fontId="14" fillId="0" borderId="0" xfId="0" applyFont="1" applyAlignment="1">
      <alignment horizontal="center"/>
    </xf>
    <xf numFmtId="0" fontId="7" fillId="0" borderId="0" xfId="0" applyFont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right" wrapText="1"/>
    </xf>
    <xf numFmtId="0" fontId="21" fillId="0" borderId="0" xfId="0" applyFont="1" applyAlignment="1">
      <alignment horizontal="left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right" wrapText="1"/>
    </xf>
    <xf numFmtId="0" fontId="12" fillId="0" borderId="0" xfId="0" applyFont="1" applyFill="1" applyBorder="1" applyAlignment="1">
      <alignment horizontal="left" wrapText="1"/>
    </xf>
    <xf numFmtId="0" fontId="14" fillId="0" borderId="0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horizontal="left" vertical="center" wrapText="1"/>
    </xf>
    <xf numFmtId="0" fontId="110" fillId="0" borderId="0" xfId="0" applyFont="1" applyFill="1" applyBorder="1" applyAlignment="1">
      <alignment horizontal="left" wrapText="1"/>
    </xf>
    <xf numFmtId="0" fontId="110" fillId="0" borderId="0" xfId="0" applyFont="1" applyFill="1" applyBorder="1" applyAlignment="1">
      <alignment wrapText="1"/>
    </xf>
    <xf numFmtId="0" fontId="20" fillId="0" borderId="0" xfId="0" applyFont="1" applyFill="1" applyAlignment="1"/>
    <xf numFmtId="0" fontId="14" fillId="0" borderId="0" xfId="0" applyFont="1" applyFill="1" applyAlignment="1">
      <alignment horizontal="left" vertical="center"/>
    </xf>
    <xf numFmtId="0" fontId="20" fillId="39" borderId="0" xfId="0" applyFont="1" applyFill="1" applyAlignment="1">
      <alignment horizontal="center"/>
    </xf>
    <xf numFmtId="0" fontId="7" fillId="0" borderId="0" xfId="0" applyFont="1" applyAlignment="1">
      <alignment horizontal="center" wrapText="1"/>
    </xf>
    <xf numFmtId="0" fontId="14" fillId="0" borderId="1" xfId="0" applyFont="1" applyBorder="1" applyAlignment="1">
      <alignment wrapText="1"/>
    </xf>
    <xf numFmtId="0" fontId="14" fillId="0" borderId="8" xfId="0" applyFont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07" fillId="0" borderId="8" xfId="0" applyFont="1" applyBorder="1" applyAlignment="1">
      <alignment horizontal="center" vertical="center" wrapText="1"/>
    </xf>
    <xf numFmtId="2" fontId="35" fillId="0" borderId="0" xfId="0" applyNumberFormat="1" applyFont="1" applyBorder="1" applyAlignment="1">
      <alignment horizontal="center" vertical="center" wrapText="1"/>
    </xf>
    <xf numFmtId="2" fontId="35" fillId="0" borderId="0" xfId="0" applyNumberFormat="1" applyFont="1" applyBorder="1" applyAlignment="1">
      <alignment horizontal="center" wrapText="1"/>
    </xf>
    <xf numFmtId="2" fontId="13" fillId="0" borderId="0" xfId="0" applyNumberFormat="1" applyFont="1" applyBorder="1" applyAlignment="1">
      <alignment horizontal="center" wrapText="1"/>
    </xf>
    <xf numFmtId="0" fontId="13" fillId="0" borderId="0" xfId="0" applyFont="1" applyBorder="1" applyAlignment="1">
      <alignment horizontal="center" wrapText="1"/>
    </xf>
    <xf numFmtId="0" fontId="35" fillId="0" borderId="0" xfId="0" applyFont="1" applyBorder="1" applyAlignment="1">
      <alignment horizontal="center" wrapText="1"/>
    </xf>
    <xf numFmtId="2" fontId="35" fillId="44" borderId="0" xfId="0" applyNumberFormat="1" applyFont="1" applyFill="1" applyBorder="1" applyAlignment="1">
      <alignment horizontal="center" vertical="center" wrapText="1"/>
    </xf>
    <xf numFmtId="2" fontId="35" fillId="44" borderId="0" xfId="0" applyNumberFormat="1" applyFont="1" applyFill="1" applyBorder="1" applyAlignment="1">
      <alignment horizontal="center" wrapText="1"/>
    </xf>
    <xf numFmtId="0" fontId="13" fillId="44" borderId="0" xfId="0" applyFont="1" applyFill="1" applyBorder="1" applyAlignment="1">
      <alignment horizontal="center" wrapText="1"/>
    </xf>
    <xf numFmtId="2" fontId="13" fillId="44" borderId="0" xfId="0" applyNumberFormat="1" applyFont="1" applyFill="1" applyBorder="1" applyAlignment="1">
      <alignment horizontal="center" wrapText="1"/>
    </xf>
    <xf numFmtId="0" fontId="35" fillId="44" borderId="0" xfId="0" applyFont="1" applyFill="1" applyBorder="1" applyAlignment="1">
      <alignment horizontal="center" wrapText="1"/>
    </xf>
    <xf numFmtId="0" fontId="21" fillId="0" borderId="0" xfId="0" applyFont="1" applyAlignment="1">
      <alignment horizontal="right" vertical="top"/>
    </xf>
    <xf numFmtId="0" fontId="21" fillId="0" borderId="0" xfId="0" applyFont="1" applyBorder="1" applyAlignment="1">
      <alignment horizontal="left" vertical="center" wrapText="1"/>
    </xf>
    <xf numFmtId="0" fontId="21" fillId="44" borderId="0" xfId="0" applyFont="1" applyFill="1" applyAlignment="1">
      <alignment horizontal="right" vertical="top"/>
    </xf>
    <xf numFmtId="0" fontId="21" fillId="44" borderId="0" xfId="0" applyFont="1" applyFill="1" applyBorder="1" applyAlignment="1">
      <alignment horizontal="left" vertical="center" wrapText="1"/>
    </xf>
    <xf numFmtId="0" fontId="36" fillId="44" borderId="0" xfId="0" applyFont="1" applyFill="1" applyBorder="1" applyAlignment="1">
      <alignment wrapText="1"/>
    </xf>
    <xf numFmtId="0" fontId="35" fillId="44" borderId="0" xfId="0" applyFont="1" applyFill="1" applyBorder="1" applyAlignment="1">
      <alignment wrapText="1"/>
    </xf>
    <xf numFmtId="2" fontId="13" fillId="0" borderId="0" xfId="0" applyNumberFormat="1" applyFont="1" applyBorder="1" applyAlignment="1">
      <alignment horizontal="center" vertical="center" wrapText="1"/>
    </xf>
    <xf numFmtId="2" fontId="13" fillId="44" borderId="0" xfId="0" applyNumberFormat="1" applyFont="1" applyFill="1" applyBorder="1" applyAlignment="1">
      <alignment horizontal="center" vertical="center" wrapText="1"/>
    </xf>
    <xf numFmtId="2" fontId="36" fillId="44" borderId="0" xfId="0" applyNumberFormat="1" applyFont="1" applyFill="1" applyBorder="1" applyAlignment="1">
      <alignment horizontal="center" wrapText="1"/>
    </xf>
    <xf numFmtId="2" fontId="32" fillId="44" borderId="0" xfId="0" applyNumberFormat="1" applyFont="1" applyFill="1" applyBorder="1" applyAlignment="1">
      <alignment horizontal="center" wrapText="1"/>
    </xf>
    <xf numFmtId="2" fontId="13" fillId="0" borderId="0" xfId="0" quotePrefix="1" applyNumberFormat="1" applyFont="1" applyBorder="1" applyAlignment="1">
      <alignment horizontal="center" wrapText="1"/>
    </xf>
    <xf numFmtId="2" fontId="36" fillId="0" borderId="0" xfId="0" applyNumberFormat="1" applyFont="1" applyBorder="1" applyAlignment="1">
      <alignment horizontal="center" wrapText="1"/>
    </xf>
    <xf numFmtId="2" fontId="32" fillId="0" borderId="0" xfId="0" applyNumberFormat="1" applyFont="1" applyBorder="1" applyAlignment="1">
      <alignment horizontal="center" wrapText="1"/>
    </xf>
    <xf numFmtId="0" fontId="13" fillId="44" borderId="0" xfId="0" applyFont="1" applyFill="1"/>
    <xf numFmtId="0" fontId="14" fillId="44" borderId="0" xfId="0" applyFont="1" applyFill="1" applyBorder="1" applyAlignment="1">
      <alignment horizontal="left" vertical="center" wrapText="1"/>
    </xf>
    <xf numFmtId="2" fontId="29" fillId="44" borderId="0" xfId="0" applyNumberFormat="1" applyFont="1" applyFill="1" applyBorder="1" applyAlignment="1">
      <alignment horizontal="center" wrapText="1"/>
    </xf>
    <xf numFmtId="0" fontId="14" fillId="44" borderId="0" xfId="0" applyFont="1" applyFill="1"/>
    <xf numFmtId="2" fontId="35" fillId="0" borderId="0" xfId="0" quotePrefix="1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 wrapText="1"/>
    </xf>
    <xf numFmtId="2" fontId="13" fillId="44" borderId="0" xfId="0" quotePrefix="1" applyNumberFormat="1" applyFont="1" applyFill="1" applyBorder="1" applyAlignment="1">
      <alignment horizontal="center" wrapText="1"/>
    </xf>
    <xf numFmtId="2" fontId="35" fillId="44" borderId="0" xfId="0" quotePrefix="1" applyNumberFormat="1" applyFont="1" applyFill="1" applyBorder="1" applyAlignment="1">
      <alignment horizontal="center" wrapText="1"/>
    </xf>
    <xf numFmtId="2" fontId="35" fillId="44" borderId="0" xfId="0" applyNumberFormat="1" applyFont="1" applyFill="1" applyBorder="1" applyAlignment="1">
      <alignment horizontal="center"/>
    </xf>
    <xf numFmtId="0" fontId="35" fillId="44" borderId="0" xfId="0" applyFont="1" applyFill="1"/>
    <xf numFmtId="0" fontId="20" fillId="0" borderId="0" xfId="0" applyFont="1" applyAlignment="1">
      <alignment horizontal="right" vertical="top"/>
    </xf>
    <xf numFmtId="0" fontId="32" fillId="0" borderId="0" xfId="0" applyFont="1" applyBorder="1" applyAlignment="1">
      <alignment horizontal="left" vertical="top" wrapText="1"/>
    </xf>
    <xf numFmtId="0" fontId="20" fillId="44" borderId="0" xfId="0" applyFont="1" applyFill="1" applyAlignment="1">
      <alignment horizontal="right" vertical="top"/>
    </xf>
    <xf numFmtId="165" fontId="35" fillId="44" borderId="0" xfId="0" applyNumberFormat="1" applyFont="1" applyFill="1" applyBorder="1" applyAlignment="1">
      <alignment horizontal="center" wrapText="1"/>
    </xf>
    <xf numFmtId="0" fontId="20" fillId="44" borderId="0" xfId="0" applyFont="1" applyFill="1" applyBorder="1" applyAlignment="1">
      <alignment horizontal="left" vertical="center" wrapText="1"/>
    </xf>
    <xf numFmtId="0" fontId="13" fillId="44" borderId="0" xfId="0" quotePrefix="1" applyFont="1" applyFill="1" applyBorder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14" fillId="44" borderId="0" xfId="0" applyFont="1" applyFill="1" applyBorder="1"/>
    <xf numFmtId="2" fontId="35" fillId="0" borderId="2" xfId="0" applyNumberFormat="1" applyFont="1" applyFill="1" applyBorder="1" applyAlignment="1">
      <alignment horizontal="center" wrapText="1"/>
    </xf>
    <xf numFmtId="2" fontId="35" fillId="0" borderId="2" xfId="0" quotePrefix="1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horizontal="center"/>
    </xf>
    <xf numFmtId="2" fontId="13" fillId="44" borderId="0" xfId="0" applyNumberFormat="1" applyFont="1" applyFill="1" applyBorder="1" applyAlignment="1">
      <alignment horizontal="center"/>
    </xf>
    <xf numFmtId="0" fontId="170" fillId="0" borderId="0" xfId="0" applyFont="1" applyBorder="1" applyAlignment="1">
      <alignment horizontal="left" vertical="top" wrapText="1"/>
    </xf>
    <xf numFmtId="2" fontId="13" fillId="0" borderId="0" xfId="0" applyNumberFormat="1" applyFont="1" applyBorder="1" applyAlignment="1">
      <alignment horizontal="center" vertical="center"/>
    </xf>
    <xf numFmtId="2" fontId="13" fillId="0" borderId="2" xfId="0" applyNumberFormat="1" applyFont="1" applyBorder="1" applyAlignment="1">
      <alignment horizontal="center" vertical="center"/>
    </xf>
    <xf numFmtId="0" fontId="35" fillId="0" borderId="8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2" fontId="35" fillId="0" borderId="0" xfId="0" applyNumberFormat="1" applyFont="1" applyBorder="1" applyAlignment="1">
      <alignment horizontal="center"/>
    </xf>
    <xf numFmtId="2" fontId="21" fillId="44" borderId="0" xfId="0" applyNumberFormat="1" applyFont="1" applyFill="1" applyBorder="1" applyAlignment="1">
      <alignment horizontal="center"/>
    </xf>
    <xf numFmtId="0" fontId="13" fillId="44" borderId="0" xfId="0" applyFont="1" applyFill="1" applyBorder="1" applyAlignment="1">
      <alignment horizontal="center"/>
    </xf>
    <xf numFmtId="2" fontId="13" fillId="0" borderId="2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2" fontId="21" fillId="0" borderId="0" xfId="0" applyNumberFormat="1" applyFont="1" applyBorder="1" applyAlignment="1">
      <alignment horizontal="center" wrapText="1"/>
    </xf>
    <xf numFmtId="2" fontId="21" fillId="44" borderId="0" xfId="0" applyNumberFormat="1" applyFont="1" applyFill="1" applyBorder="1" applyAlignment="1">
      <alignment horizontal="center" wrapText="1"/>
    </xf>
    <xf numFmtId="0" fontId="21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37" fontId="14" fillId="0" borderId="1" xfId="0" applyNumberFormat="1" applyFont="1" applyFill="1" applyBorder="1" applyAlignment="1">
      <alignment horizontal="left" wrapText="1"/>
    </xf>
    <xf numFmtId="2" fontId="14" fillId="0" borderId="1" xfId="0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 wrapText="1"/>
    </xf>
    <xf numFmtId="0" fontId="14" fillId="0" borderId="1" xfId="0" applyFont="1" applyFill="1" applyBorder="1" applyAlignment="1">
      <alignment vertical="center"/>
    </xf>
    <xf numFmtId="21" fontId="14" fillId="0" borderId="1" xfId="0" applyNumberFormat="1" applyFont="1" applyFill="1" applyBorder="1" applyAlignment="1">
      <alignment horizontal="center"/>
    </xf>
    <xf numFmtId="0" fontId="35" fillId="0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horizontal="center" wrapText="1"/>
    </xf>
    <xf numFmtId="164" fontId="14" fillId="48" borderId="0" xfId="0" applyNumberFormat="1" applyFont="1" applyFill="1" applyBorder="1" applyAlignment="1">
      <alignment horizontal="left" vertical="center" wrapText="1"/>
    </xf>
    <xf numFmtId="164" fontId="14" fillId="48" borderId="0" xfId="0" applyNumberFormat="1" applyFont="1" applyFill="1" applyBorder="1" applyAlignment="1">
      <alignment horizontal="center" vertical="center" wrapText="1"/>
    </xf>
    <xf numFmtId="2" fontId="14" fillId="48" borderId="0" xfId="0" applyNumberFormat="1" applyFont="1" applyFill="1" applyBorder="1" applyAlignment="1">
      <alignment horizontal="center" vertical="center" wrapText="1"/>
    </xf>
    <xf numFmtId="164" fontId="115" fillId="0" borderId="0" xfId="0" applyNumberFormat="1" applyFont="1" applyFill="1" applyBorder="1" applyAlignment="1">
      <alignment horizontal="left" vertical="center" wrapText="1"/>
    </xf>
    <xf numFmtId="2" fontId="12" fillId="0" borderId="0" xfId="0" applyNumberFormat="1" applyFont="1" applyFill="1" applyBorder="1"/>
    <xf numFmtId="2" fontId="23" fillId="0" borderId="0" xfId="0" applyNumberFormat="1" applyFont="1" applyFill="1" applyAlignment="1">
      <alignment horizontal="center" vertical="center"/>
    </xf>
    <xf numFmtId="2" fontId="25" fillId="39" borderId="0" xfId="0" applyNumberFormat="1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25" fillId="39" borderId="0" xfId="0" applyFont="1" applyFill="1" applyAlignment="1">
      <alignment horizontal="center" vertical="center"/>
    </xf>
    <xf numFmtId="0" fontId="23" fillId="39" borderId="0" xfId="0" applyFont="1" applyFill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14" fillId="39" borderId="2" xfId="0" applyFont="1" applyFill="1" applyBorder="1" applyAlignment="1">
      <alignment vertical="top"/>
    </xf>
    <xf numFmtId="0" fontId="14" fillId="39" borderId="0" xfId="0" applyFont="1" applyFill="1" applyBorder="1" applyAlignment="1">
      <alignment vertical="top"/>
    </xf>
    <xf numFmtId="49" fontId="14" fillId="44" borderId="0" xfId="0" applyNumberFormat="1" applyFont="1" applyFill="1" applyBorder="1" applyAlignment="1">
      <alignment horizontal="center" vertical="center"/>
    </xf>
    <xf numFmtId="49" fontId="14" fillId="44" borderId="2" xfId="0" applyNumberFormat="1" applyFont="1" applyFill="1" applyBorder="1" applyAlignment="1">
      <alignment horizontal="center" vertical="center"/>
    </xf>
    <xf numFmtId="0" fontId="14" fillId="44" borderId="0" xfId="0" applyFont="1" applyFill="1" applyBorder="1" applyAlignment="1">
      <alignment horizontal="left"/>
    </xf>
    <xf numFmtId="0" fontId="14" fillId="0" borderId="2" xfId="0" applyFont="1" applyFill="1" applyBorder="1" applyAlignment="1">
      <alignment horizontal="left" vertical="top"/>
    </xf>
    <xf numFmtId="0" fontId="14" fillId="0" borderId="2" xfId="0" applyFont="1" applyFill="1" applyBorder="1" applyAlignment="1">
      <alignment horizontal="center" vertical="top"/>
    </xf>
    <xf numFmtId="167" fontId="14" fillId="0" borderId="2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top"/>
    </xf>
    <xf numFmtId="0" fontId="12" fillId="0" borderId="0" xfId="0" applyFont="1" applyFill="1" applyBorder="1" applyAlignment="1">
      <alignment horizontal="left" wrapText="1"/>
    </xf>
    <xf numFmtId="0" fontId="14" fillId="0" borderId="0" xfId="0" applyFont="1" applyFill="1" applyBorder="1" applyAlignment="1">
      <alignment horizontal="left" wrapText="1"/>
    </xf>
    <xf numFmtId="37" fontId="14" fillId="0" borderId="0" xfId="0" applyNumberFormat="1" applyFont="1" applyFill="1" applyBorder="1" applyAlignment="1">
      <alignment horizontal="left" vertical="center" wrapText="1"/>
    </xf>
    <xf numFmtId="171" fontId="14" fillId="0" borderId="0" xfId="0" applyNumberFormat="1" applyFont="1" applyFill="1" applyBorder="1"/>
    <xf numFmtId="167" fontId="14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25" fillId="39" borderId="0" xfId="0" applyFont="1" applyFill="1" applyAlignment="1">
      <alignment vertical="center"/>
    </xf>
    <xf numFmtId="2" fontId="25" fillId="39" borderId="0" xfId="0" applyNumberFormat="1" applyFont="1" applyFill="1" applyBorder="1" applyAlignment="1">
      <alignment horizontal="center" vertical="center"/>
    </xf>
    <xf numFmtId="2" fontId="25" fillId="0" borderId="2" xfId="0" applyNumberFormat="1" applyFont="1" applyFill="1" applyBorder="1" applyAlignment="1">
      <alignment horizontal="center" vertical="center"/>
    </xf>
    <xf numFmtId="0" fontId="12" fillId="38" borderId="8" xfId="0" applyFont="1" applyFill="1" applyBorder="1" applyAlignment="1">
      <alignment horizontal="center" vertical="center" wrapText="1"/>
    </xf>
    <xf numFmtId="0" fontId="12" fillId="38" borderId="8" xfId="0" applyFont="1" applyFill="1" applyBorder="1" applyAlignment="1">
      <alignment vertical="center" wrapText="1"/>
    </xf>
    <xf numFmtId="0" fontId="15" fillId="38" borderId="9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right" wrapText="1"/>
    </xf>
    <xf numFmtId="0" fontId="7" fillId="0" borderId="0" xfId="0" applyFont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right" wrapText="1"/>
    </xf>
    <xf numFmtId="0" fontId="21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20" fillId="44" borderId="0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wrapText="1"/>
    </xf>
    <xf numFmtId="0" fontId="12" fillId="36" borderId="8" xfId="0" applyFont="1" applyFill="1" applyBorder="1" applyAlignment="1">
      <alignment horizontal="center" vertical="center" wrapText="1"/>
    </xf>
    <xf numFmtId="175" fontId="14" fillId="0" borderId="0" xfId="0" applyNumberFormat="1" applyFont="1" applyFill="1" applyBorder="1" applyAlignment="1">
      <alignment horizontal="center" wrapText="1"/>
    </xf>
    <xf numFmtId="175" fontId="14" fillId="0" borderId="0" xfId="0" applyNumberFormat="1" applyFont="1" applyFill="1" applyAlignment="1">
      <alignment horizontal="center"/>
    </xf>
    <xf numFmtId="175" fontId="14" fillId="0" borderId="0" xfId="0" applyNumberFormat="1" applyFont="1" applyFill="1" applyBorder="1" applyAlignment="1">
      <alignment horizontal="center"/>
    </xf>
    <xf numFmtId="175" fontId="14" fillId="0" borderId="0" xfId="0" applyNumberFormat="1" applyFont="1" applyFill="1" applyAlignment="1">
      <alignment horizontal="center" wrapText="1"/>
    </xf>
    <xf numFmtId="175" fontId="107" fillId="0" borderId="0" xfId="0" applyNumberFormat="1" applyFont="1" applyFill="1" applyBorder="1" applyAlignment="1">
      <alignment horizontal="center" wrapText="1"/>
    </xf>
    <xf numFmtId="0" fontId="21" fillId="0" borderId="8" xfId="0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/>
    </xf>
    <xf numFmtId="0" fontId="35" fillId="0" borderId="8" xfId="0" quotePrefix="1" applyFont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14" fillId="0" borderId="8" xfId="0" quotePrefix="1" applyFont="1" applyBorder="1" applyAlignment="1">
      <alignment horizontal="center" vertical="center" wrapText="1"/>
    </xf>
    <xf numFmtId="0" fontId="147" fillId="0" borderId="0" xfId="235" applyFont="1" applyBorder="1"/>
    <xf numFmtId="0" fontId="147" fillId="0" borderId="0" xfId="235" applyFont="1"/>
    <xf numFmtId="0" fontId="174" fillId="0" borderId="0" xfId="0" applyFont="1" applyBorder="1" applyAlignment="1">
      <alignment wrapText="1"/>
    </xf>
    <xf numFmtId="0" fontId="173" fillId="0" borderId="0" xfId="235" applyFont="1"/>
    <xf numFmtId="0" fontId="175" fillId="0" borderId="0" xfId="0" applyFont="1"/>
    <xf numFmtId="0" fontId="176" fillId="0" borderId="0" xfId="0" applyFont="1" applyAlignment="1">
      <alignment horizontal="left"/>
    </xf>
    <xf numFmtId="0" fontId="147" fillId="0" borderId="0" xfId="0" applyFont="1" applyFill="1" applyBorder="1"/>
    <xf numFmtId="0" fontId="147" fillId="0" borderId="0" xfId="0" applyFont="1" applyBorder="1" applyAlignment="1">
      <alignment horizontal="center"/>
    </xf>
    <xf numFmtId="0" fontId="107" fillId="0" borderId="0" xfId="0" applyFont="1"/>
    <xf numFmtId="0" fontId="159" fillId="0" borderId="3" xfId="235" applyFont="1" applyFill="1" applyBorder="1" applyAlignment="1">
      <alignment horizontal="left" wrapText="1"/>
    </xf>
    <xf numFmtId="0" fontId="178" fillId="0" borderId="0" xfId="0" applyFont="1"/>
    <xf numFmtId="0" fontId="179" fillId="0" borderId="0" xfId="235" applyFont="1"/>
    <xf numFmtId="0" fontId="180" fillId="0" borderId="0" xfId="0" applyFont="1" applyBorder="1" applyAlignment="1">
      <alignment wrapText="1"/>
    </xf>
    <xf numFmtId="0" fontId="178" fillId="0" borderId="0" xfId="235" applyFont="1"/>
    <xf numFmtId="0" fontId="173" fillId="0" borderId="0" xfId="235" applyFont="1" applyAlignment="1"/>
    <xf numFmtId="0" fontId="173" fillId="0" borderId="0" xfId="0" applyFont="1" applyAlignment="1"/>
    <xf numFmtId="0" fontId="175" fillId="0" borderId="0" xfId="0" applyFont="1" applyFill="1" applyBorder="1"/>
    <xf numFmtId="0" fontId="147" fillId="0" borderId="0" xfId="0" applyFont="1"/>
    <xf numFmtId="0" fontId="134" fillId="0" borderId="0" xfId="235" applyFont="1" applyFill="1" applyBorder="1" applyAlignment="1">
      <alignment horizontal="left" wrapText="1"/>
    </xf>
    <xf numFmtId="0" fontId="25" fillId="36" borderId="9" xfId="0" applyFont="1" applyFill="1" applyBorder="1" applyAlignment="1">
      <alignment horizontal="center" vertical="center" wrapText="1"/>
    </xf>
    <xf numFmtId="176" fontId="6" fillId="0" borderId="0" xfId="0" applyNumberFormat="1" applyFont="1" applyFill="1" applyAlignment="1">
      <alignment horizontal="center"/>
    </xf>
    <xf numFmtId="1" fontId="14" fillId="0" borderId="0" xfId="0" applyNumberFormat="1" applyFont="1" applyFill="1" applyAlignment="1">
      <alignment horizontal="center"/>
    </xf>
    <xf numFmtId="0" fontId="159" fillId="39" borderId="0" xfId="235" applyFont="1" applyFill="1" applyBorder="1" applyAlignment="1">
      <alignment horizontal="left" wrapText="1"/>
    </xf>
    <xf numFmtId="0" fontId="134" fillId="39" borderId="0" xfId="235" applyFont="1" applyFill="1" applyBorder="1" applyAlignment="1">
      <alignment horizontal="left" wrapText="1"/>
    </xf>
    <xf numFmtId="0" fontId="141" fillId="0" borderId="0" xfId="0" applyFont="1" applyBorder="1" applyAlignment="1">
      <alignment horizontal="left" wrapText="1"/>
    </xf>
    <xf numFmtId="0" fontId="141" fillId="0" borderId="0" xfId="0" applyFont="1" applyBorder="1" applyAlignment="1">
      <alignment horizontal="left"/>
    </xf>
    <xf numFmtId="0" fontId="141" fillId="0" borderId="0" xfId="0" applyFont="1" applyAlignment="1">
      <alignment horizontal="left"/>
    </xf>
    <xf numFmtId="0" fontId="136" fillId="0" borderId="0" xfId="0" applyFont="1" applyBorder="1" applyAlignment="1">
      <alignment horizontal="left"/>
    </xf>
    <xf numFmtId="0" fontId="12" fillId="0" borderId="0" xfId="0" applyFont="1" applyFill="1" applyBorder="1" applyAlignment="1">
      <alignment horizontal="left" wrapText="1"/>
    </xf>
    <xf numFmtId="0" fontId="2" fillId="0" borderId="0" xfId="0" applyFont="1" applyAlignment="1">
      <alignment wrapText="1"/>
    </xf>
    <xf numFmtId="0" fontId="23" fillId="0" borderId="0" xfId="0" applyFont="1" applyAlignment="1">
      <alignment horizontal="right" wrapText="1"/>
    </xf>
    <xf numFmtId="0" fontId="20" fillId="44" borderId="0" xfId="0" applyFont="1" applyFill="1" applyBorder="1" applyAlignment="1">
      <alignment horizontal="left" vertical="center" wrapText="1"/>
    </xf>
    <xf numFmtId="0" fontId="21" fillId="0" borderId="0" xfId="0" applyFont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right" wrapText="1"/>
    </xf>
    <xf numFmtId="0" fontId="23" fillId="0" borderId="18" xfId="0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5" fillId="38" borderId="8" xfId="0" applyFont="1" applyFill="1" applyBorder="1" applyAlignment="1">
      <alignment wrapText="1"/>
    </xf>
    <xf numFmtId="0" fontId="15" fillId="38" borderId="8" xfId="0" applyFont="1" applyFill="1" applyBorder="1" applyAlignment="1">
      <alignment horizontal="center" wrapText="1"/>
    </xf>
    <xf numFmtId="0" fontId="24" fillId="38" borderId="8" xfId="0" applyFont="1" applyFill="1" applyBorder="1" applyAlignment="1">
      <alignment horizontal="center" vertical="center" wrapText="1"/>
    </xf>
    <xf numFmtId="0" fontId="23" fillId="0" borderId="0" xfId="0" applyFont="1" applyFill="1" applyAlignment="1"/>
    <xf numFmtId="2" fontId="23" fillId="0" borderId="0" xfId="0" applyNumberFormat="1" applyFont="1" applyFill="1" applyAlignment="1"/>
    <xf numFmtId="0" fontId="25" fillId="39" borderId="0" xfId="0" applyFont="1" applyFill="1"/>
    <xf numFmtId="0" fontId="25" fillId="0" borderId="0" xfId="0" applyFont="1" applyFill="1" applyAlignment="1">
      <alignment horizontal="left" vertical="center"/>
    </xf>
    <xf numFmtId="0" fontId="23" fillId="39" borderId="0" xfId="0" applyFont="1" applyFill="1" applyAlignment="1"/>
    <xf numFmtId="0" fontId="25" fillId="0" borderId="2" xfId="0" applyFont="1" applyFill="1" applyBorder="1" applyAlignment="1">
      <alignment vertical="center"/>
    </xf>
    <xf numFmtId="0" fontId="14" fillId="36" borderId="9" xfId="0" applyFont="1" applyFill="1" applyBorder="1" applyAlignment="1">
      <alignment horizontal="center" vertical="center" wrapText="1"/>
    </xf>
    <xf numFmtId="0" fontId="141" fillId="0" borderId="0" xfId="0" applyFont="1" applyFill="1" applyBorder="1" applyAlignment="1"/>
    <xf numFmtId="0" fontId="159" fillId="0" borderId="0" xfId="235" applyFont="1" applyFill="1" applyBorder="1" applyAlignment="1">
      <alignment horizontal="left" wrapText="1"/>
    </xf>
    <xf numFmtId="0" fontId="159" fillId="39" borderId="2" xfId="235" applyFont="1" applyFill="1" applyBorder="1" applyAlignment="1">
      <alignment horizontal="left" wrapText="1"/>
    </xf>
    <xf numFmtId="0" fontId="134" fillId="39" borderId="2" xfId="235" applyFont="1" applyFill="1" applyBorder="1" applyAlignment="1">
      <alignment horizontal="left" wrapText="1"/>
    </xf>
    <xf numFmtId="0" fontId="23" fillId="0" borderId="0" xfId="0" applyFont="1" applyAlignment="1"/>
    <xf numFmtId="0" fontId="14" fillId="0" borderId="51" xfId="0" applyFont="1" applyBorder="1" applyAlignment="1">
      <alignment wrapText="1"/>
    </xf>
    <xf numFmtId="0" fontId="14" fillId="0" borderId="51" xfId="0" applyFont="1" applyBorder="1" applyAlignment="1">
      <alignment horizontal="right" wrapText="1"/>
    </xf>
    <xf numFmtId="0" fontId="14" fillId="0" borderId="9" xfId="0" applyFont="1" applyFill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35" fillId="44" borderId="0" xfId="0" applyNumberFormat="1" applyFont="1" applyFill="1" applyBorder="1" applyAlignment="1">
      <alignment horizontal="center" wrapText="1"/>
    </xf>
    <xf numFmtId="0" fontId="35" fillId="44" borderId="0" xfId="0" applyFont="1" applyFill="1" applyAlignment="1">
      <alignment horizontal="center" wrapText="1"/>
    </xf>
    <xf numFmtId="0" fontId="20" fillId="0" borderId="2" xfId="0" applyFont="1" applyFill="1" applyBorder="1" applyAlignment="1">
      <alignment horizontal="center" vertical="center"/>
    </xf>
    <xf numFmtId="0" fontId="23" fillId="0" borderId="0" xfId="0" applyFont="1" applyBorder="1" applyAlignment="1"/>
    <xf numFmtId="0" fontId="7" fillId="0" borderId="0" xfId="0" applyFont="1" applyBorder="1" applyAlignment="1">
      <alignment horizontal="center" wrapText="1"/>
    </xf>
    <xf numFmtId="0" fontId="118" fillId="0" borderId="0" xfId="0" applyFont="1" applyFill="1" applyBorder="1"/>
    <xf numFmtId="0" fontId="14" fillId="0" borderId="5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12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164" fontId="13" fillId="0" borderId="0" xfId="0" applyNumberFormat="1" applyFont="1" applyBorder="1" applyAlignment="1">
      <alignment horizontal="left" wrapText="1"/>
    </xf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/>
    <xf numFmtId="0" fontId="32" fillId="0" borderId="0" xfId="0" applyFont="1" applyBorder="1" applyAlignment="1">
      <alignment horizontal="center"/>
    </xf>
    <xf numFmtId="0" fontId="13" fillId="0" borderId="0" xfId="0" applyFont="1" applyAlignment="1">
      <alignment horizontal="left" wrapText="1"/>
    </xf>
    <xf numFmtId="0" fontId="13" fillId="0" borderId="0" xfId="0" applyFont="1" applyAlignment="1"/>
    <xf numFmtId="0" fontId="23" fillId="0" borderId="0" xfId="0" applyFont="1" applyAlignment="1">
      <alignment horizontal="left"/>
    </xf>
    <xf numFmtId="2" fontId="20" fillId="0" borderId="0" xfId="198" applyNumberFormat="1" applyFont="1" applyFill="1" applyBorder="1" applyAlignment="1">
      <alignment horizontal="center" vertical="center" wrapText="1"/>
    </xf>
    <xf numFmtId="2" fontId="16" fillId="0" borderId="0" xfId="0" applyNumberFormat="1" applyFont="1" applyFill="1" applyAlignment="1">
      <alignment horizontal="center" vertical="center" wrapText="1"/>
    </xf>
    <xf numFmtId="2" fontId="12" fillId="44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wrapText="1"/>
    </xf>
    <xf numFmtId="0" fontId="9" fillId="0" borderId="51" xfId="0" applyFont="1" applyBorder="1" applyAlignment="1">
      <alignment horizontal="right" vertical="center" wrapText="1"/>
    </xf>
    <xf numFmtId="0" fontId="9" fillId="0" borderId="51" xfId="0" applyFont="1" applyFill="1" applyBorder="1" applyAlignment="1">
      <alignment horizontal="left" vertical="center" wrapText="1"/>
    </xf>
    <xf numFmtId="0" fontId="9" fillId="0" borderId="51" xfId="0" applyFont="1" applyFill="1" applyBorder="1" applyAlignment="1">
      <alignment vertical="center" wrapText="1"/>
    </xf>
    <xf numFmtId="0" fontId="9" fillId="0" borderId="51" xfId="0" applyFont="1" applyFill="1" applyBorder="1" applyAlignment="1">
      <alignment horizontal="center" vertical="center" wrapText="1"/>
    </xf>
    <xf numFmtId="0" fontId="8" fillId="0" borderId="51" xfId="0" applyFont="1" applyBorder="1" applyAlignment="1">
      <alignment vertical="center"/>
    </xf>
    <xf numFmtId="0" fontId="9" fillId="0" borderId="51" xfId="0" applyFont="1" applyFill="1" applyBorder="1" applyAlignment="1">
      <alignment horizontal="right" vertical="center" wrapText="1"/>
    </xf>
    <xf numFmtId="0" fontId="8" fillId="0" borderId="51" xfId="0" applyFont="1" applyFill="1" applyBorder="1" applyAlignment="1">
      <alignment wrapText="1"/>
    </xf>
    <xf numFmtId="0" fontId="12" fillId="0" borderId="51" xfId="0" applyFont="1" applyFill="1" applyBorder="1" applyAlignment="1">
      <alignment horizontal="right" vertical="center" wrapText="1"/>
    </xf>
    <xf numFmtId="0" fontId="32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0" fontId="35" fillId="0" borderId="0" xfId="0" applyFont="1" applyBorder="1"/>
    <xf numFmtId="0" fontId="6" fillId="0" borderId="0" xfId="0" applyFont="1" applyFill="1" applyBorder="1" applyAlignment="1">
      <alignment horizontal="center" vertical="center"/>
    </xf>
    <xf numFmtId="37" fontId="6" fillId="0" borderId="0" xfId="0" applyNumberFormat="1" applyFont="1" applyFill="1" applyBorder="1" applyAlignment="1">
      <alignment horizontal="center" vertical="center" wrapText="1"/>
    </xf>
    <xf numFmtId="2" fontId="8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2" fontId="6" fillId="0" borderId="0" xfId="0" applyNumberFormat="1" applyFont="1" applyFill="1" applyBorder="1" applyAlignment="1">
      <alignment horizontal="center" vertical="center" wrapText="1"/>
    </xf>
    <xf numFmtId="46" fontId="6" fillId="0" borderId="0" xfId="0" applyNumberFormat="1" applyFont="1" applyFill="1" applyBorder="1" applyAlignment="1">
      <alignment horizontal="left" vertical="center"/>
    </xf>
    <xf numFmtId="46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 wrapText="1"/>
    </xf>
    <xf numFmtId="37" fontId="6" fillId="0" borderId="0" xfId="0" applyNumberFormat="1" applyFont="1" applyFill="1" applyBorder="1" applyAlignment="1">
      <alignment vertical="center" wrapText="1"/>
    </xf>
    <xf numFmtId="0" fontId="6" fillId="0" borderId="0" xfId="0" applyFont="1" applyFill="1" applyBorder="1" applyAlignment="1"/>
    <xf numFmtId="2" fontId="8" fillId="0" borderId="0" xfId="0" applyNumberFormat="1" applyFont="1" applyFill="1" applyBorder="1" applyAlignment="1">
      <alignment vertical="center" wrapText="1"/>
    </xf>
    <xf numFmtId="2" fontId="8" fillId="0" borderId="0" xfId="0" applyNumberFormat="1" applyFont="1" applyFill="1" applyBorder="1" applyAlignment="1">
      <alignment horizontal="left" vertical="center" wrapText="1"/>
    </xf>
    <xf numFmtId="0" fontId="12" fillId="0" borderId="51" xfId="0" applyFont="1" applyFill="1" applyBorder="1" applyAlignment="1">
      <alignment horizontal="center" vertical="center"/>
    </xf>
    <xf numFmtId="0" fontId="12" fillId="0" borderId="51" xfId="0" applyFont="1" applyFill="1" applyBorder="1" applyAlignment="1">
      <alignment horizontal="right" vertical="center"/>
    </xf>
    <xf numFmtId="46" fontId="25" fillId="0" borderId="0" xfId="0" applyNumberFormat="1" applyFont="1" applyFill="1" applyBorder="1" applyAlignment="1">
      <alignment horizontal="left" vertical="center"/>
    </xf>
    <xf numFmtId="1" fontId="25" fillId="0" borderId="0" xfId="0" applyNumberFormat="1" applyFont="1" applyFill="1" applyBorder="1" applyAlignment="1">
      <alignment horizontal="center" vertical="center"/>
    </xf>
    <xf numFmtId="46" fontId="2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NumberFormat="1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left" vertical="center"/>
    </xf>
    <xf numFmtId="0" fontId="44" fillId="0" borderId="0" xfId="0" applyFont="1" applyFill="1" applyBorder="1" applyAlignment="1">
      <alignment horizontal="left" vertical="center"/>
    </xf>
    <xf numFmtId="0" fontId="44" fillId="0" borderId="0" xfId="0" applyFont="1" applyFill="1" applyBorder="1" applyAlignment="1">
      <alignment horizontal="center" vertical="center"/>
    </xf>
    <xf numFmtId="0" fontId="177" fillId="0" borderId="0" xfId="0" applyFont="1" applyFill="1" applyBorder="1" applyAlignment="1">
      <alignment horizontal="center"/>
    </xf>
    <xf numFmtId="2" fontId="44" fillId="0" borderId="17" xfId="0" applyNumberFormat="1" applyFont="1" applyFill="1" applyBorder="1" applyAlignment="1"/>
    <xf numFmtId="0" fontId="44" fillId="0" borderId="0" xfId="0" applyFont="1" applyFill="1" applyBorder="1" applyAlignment="1">
      <alignment horizontal="center"/>
    </xf>
    <xf numFmtId="2" fontId="44" fillId="0" borderId="0" xfId="0" applyNumberFormat="1" applyFont="1" applyFill="1" applyBorder="1" applyAlignment="1">
      <alignment horizontal="center"/>
    </xf>
    <xf numFmtId="2" fontId="44" fillId="0" borderId="0" xfId="0" applyNumberFormat="1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/>
    </xf>
    <xf numFmtId="0" fontId="52" fillId="41" borderId="0" xfId="0" applyFont="1" applyFill="1" applyBorder="1" applyAlignment="1"/>
    <xf numFmtId="0" fontId="187" fillId="0" borderId="0" xfId="0" applyFont="1" applyFill="1" applyBorder="1" applyAlignment="1">
      <alignment vertical="center"/>
    </xf>
    <xf numFmtId="0" fontId="187" fillId="0" borderId="0" xfId="0" applyFont="1" applyFill="1" applyBorder="1" applyAlignment="1">
      <alignment horizontal="left" vertical="top"/>
    </xf>
    <xf numFmtId="0" fontId="187" fillId="0" borderId="0" xfId="0" applyFont="1" applyFill="1" applyBorder="1" applyAlignment="1">
      <alignment horizontal="center" vertical="center"/>
    </xf>
    <xf numFmtId="0" fontId="187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wrapText="1"/>
    </xf>
    <xf numFmtId="0" fontId="25" fillId="36" borderId="9" xfId="0" applyFont="1" applyFill="1" applyBorder="1" applyAlignment="1">
      <alignment horizontal="center" vertical="center" wrapText="1"/>
    </xf>
    <xf numFmtId="0" fontId="12" fillId="36" borderId="11" xfId="0" applyFont="1" applyFill="1" applyBorder="1" applyAlignment="1">
      <alignment horizontal="center" vertical="center" wrapText="1"/>
    </xf>
    <xf numFmtId="0" fontId="12" fillId="36" borderId="8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vertical="center"/>
    </xf>
    <xf numFmtId="1" fontId="0" fillId="0" borderId="0" xfId="0" applyNumberFormat="1"/>
    <xf numFmtId="0" fontId="188" fillId="0" borderId="0" xfId="0" applyFont="1" applyFill="1" applyBorder="1" applyAlignment="1">
      <alignment vertical="center"/>
    </xf>
    <xf numFmtId="0" fontId="188" fillId="0" borderId="0" xfId="0" applyFont="1" applyFill="1" applyBorder="1" applyAlignment="1">
      <alignment vertical="center" wrapText="1"/>
    </xf>
    <xf numFmtId="0" fontId="188" fillId="0" borderId="0" xfId="0" applyFont="1" applyFill="1" applyBorder="1" applyAlignment="1">
      <alignment horizontal="right" vertical="center"/>
    </xf>
    <xf numFmtId="0" fontId="188" fillId="0" borderId="0" xfId="0" applyFont="1" applyFill="1" applyAlignment="1">
      <alignment vertical="center"/>
    </xf>
    <xf numFmtId="0" fontId="188" fillId="0" borderId="0" xfId="0" applyFont="1" applyFill="1" applyBorder="1" applyAlignment="1">
      <alignment horizontal="center" vertical="center"/>
    </xf>
    <xf numFmtId="0" fontId="0" fillId="0" borderId="0" xfId="0" applyAlignment="1"/>
    <xf numFmtId="0" fontId="185" fillId="0" borderId="0" xfId="0" applyFont="1"/>
    <xf numFmtId="0" fontId="195" fillId="0" borderId="0" xfId="0" applyFont="1"/>
    <xf numFmtId="164" fontId="126" fillId="0" borderId="0" xfId="0" applyNumberFormat="1" applyFont="1" applyFill="1"/>
    <xf numFmtId="0" fontId="2" fillId="0" borderId="0" xfId="0" applyFont="1" applyFill="1"/>
    <xf numFmtId="0" fontId="2" fillId="0" borderId="0" xfId="0" applyFont="1"/>
    <xf numFmtId="0" fontId="118" fillId="36" borderId="8" xfId="0" applyFont="1" applyFill="1" applyBorder="1" applyAlignment="1">
      <alignment horizontal="center" vertical="center" wrapText="1"/>
    </xf>
    <xf numFmtId="0" fontId="118" fillId="36" borderId="9" xfId="0" applyFont="1" applyFill="1" applyBorder="1" applyAlignment="1">
      <alignment horizontal="center" vertical="center" wrapText="1"/>
    </xf>
    <xf numFmtId="0" fontId="134" fillId="36" borderId="11" xfId="0" applyFont="1" applyFill="1" applyBorder="1" applyAlignment="1">
      <alignment vertical="center"/>
    </xf>
    <xf numFmtId="0" fontId="134" fillId="36" borderId="18" xfId="0" applyFont="1" applyFill="1" applyBorder="1" applyAlignment="1">
      <alignment vertical="center"/>
    </xf>
    <xf numFmtId="0" fontId="192" fillId="36" borderId="8" xfId="0" applyFont="1" applyFill="1" applyBorder="1" applyAlignment="1">
      <alignment horizontal="center" vertical="center" wrapText="1"/>
    </xf>
    <xf numFmtId="0" fontId="132" fillId="36" borderId="8" xfId="0" applyFont="1" applyFill="1" applyBorder="1" applyAlignment="1">
      <alignment horizontal="center" vertical="center" wrapText="1"/>
    </xf>
    <xf numFmtId="1" fontId="190" fillId="36" borderId="8" xfId="0" applyNumberFormat="1" applyFont="1" applyFill="1" applyBorder="1" applyAlignment="1">
      <alignment horizontal="center" vertical="center"/>
    </xf>
    <xf numFmtId="1" fontId="194" fillId="36" borderId="8" xfId="0" applyNumberFormat="1" applyFont="1" applyFill="1" applyBorder="1" applyAlignment="1">
      <alignment horizontal="center" vertical="center" wrapText="1"/>
    </xf>
    <xf numFmtId="0" fontId="173" fillId="0" borderId="0" xfId="0" applyFont="1"/>
    <xf numFmtId="0" fontId="147" fillId="0" borderId="0" xfId="235" applyFont="1" applyBorder="1" applyAlignment="1">
      <alignment horizontal="left" vertical="center" wrapText="1"/>
    </xf>
    <xf numFmtId="2" fontId="147" fillId="0" borderId="0" xfId="0" applyNumberFormat="1" applyFont="1" applyBorder="1" applyAlignment="1">
      <alignment horizontal="center" vertical="center"/>
    </xf>
    <xf numFmtId="0" fontId="147" fillId="0" borderId="0" xfId="235" applyFont="1" applyBorder="1" applyAlignment="1">
      <alignment horizontal="right" vertical="center" wrapText="1"/>
    </xf>
    <xf numFmtId="0" fontId="147" fillId="0" borderId="0" xfId="235" applyFont="1" applyFill="1" applyBorder="1" applyAlignment="1">
      <alignment horizontal="left" vertical="center" wrapText="1"/>
    </xf>
    <xf numFmtId="2" fontId="147" fillId="0" borderId="0" xfId="0" applyNumberFormat="1" applyFont="1" applyFill="1" applyBorder="1" applyAlignment="1">
      <alignment horizontal="center" vertical="center"/>
    </xf>
    <xf numFmtId="0" fontId="147" fillId="0" borderId="0" xfId="235" applyFont="1" applyFill="1" applyBorder="1" applyAlignment="1">
      <alignment horizontal="right" vertical="center" wrapText="1"/>
    </xf>
    <xf numFmtId="0" fontId="119" fillId="36" borderId="5" xfId="0" applyFont="1" applyFill="1" applyBorder="1" applyAlignment="1">
      <alignment vertical="top" wrapText="1"/>
    </xf>
    <xf numFmtId="0" fontId="119" fillId="36" borderId="52" xfId="0" applyFont="1" applyFill="1" applyBorder="1" applyAlignment="1">
      <alignment horizontal="center" vertical="top" wrapText="1"/>
    </xf>
    <xf numFmtId="0" fontId="122" fillId="36" borderId="5" xfId="0" applyFont="1" applyFill="1" applyBorder="1" applyAlignment="1">
      <alignment horizontal="center" vertical="top" wrapText="1"/>
    </xf>
    <xf numFmtId="0" fontId="119" fillId="36" borderId="5" xfId="0" applyFont="1" applyFill="1" applyBorder="1" applyAlignment="1">
      <alignment horizontal="center" vertical="top" wrapText="1"/>
    </xf>
    <xf numFmtId="0" fontId="119" fillId="36" borderId="8" xfId="0" applyFont="1" applyFill="1" applyBorder="1" applyAlignment="1">
      <alignment horizontal="center" vertical="top" wrapText="1"/>
    </xf>
    <xf numFmtId="0" fontId="122" fillId="36" borderId="8" xfId="0" applyFont="1" applyFill="1" applyBorder="1" applyAlignment="1">
      <alignment vertical="top" wrapText="1"/>
    </xf>
    <xf numFmtId="0" fontId="119" fillId="36" borderId="8" xfId="0" applyFont="1" applyFill="1" applyBorder="1" applyAlignment="1">
      <alignment vertical="top" wrapText="1"/>
    </xf>
    <xf numFmtId="0" fontId="131" fillId="36" borderId="52" xfId="0" applyFont="1" applyFill="1" applyBorder="1" applyAlignment="1">
      <alignment horizontal="center" vertical="top" wrapText="1"/>
    </xf>
    <xf numFmtId="0" fontId="159" fillId="36" borderId="7" xfId="0" applyFont="1" applyFill="1" applyBorder="1" applyAlignment="1">
      <alignment horizontal="center" vertical="center"/>
    </xf>
    <xf numFmtId="0" fontId="159" fillId="36" borderId="8" xfId="0" applyFont="1" applyFill="1" applyBorder="1" applyAlignment="1">
      <alignment horizontal="center" vertical="center"/>
    </xf>
    <xf numFmtId="1" fontId="14" fillId="47" borderId="0" xfId="0" applyNumberFormat="1" applyFont="1" applyFill="1" applyAlignment="1">
      <alignment vertical="center"/>
    </xf>
    <xf numFmtId="1" fontId="14" fillId="47" borderId="0" xfId="0" applyNumberFormat="1" applyFont="1" applyFill="1" applyAlignment="1">
      <alignment vertical="top"/>
    </xf>
    <xf numFmtId="0" fontId="20" fillId="36" borderId="8" xfId="0" applyFont="1" applyFill="1" applyBorder="1" applyAlignment="1">
      <alignment horizontal="center" vertical="top"/>
    </xf>
    <xf numFmtId="0" fontId="197" fillId="0" borderId="0" xfId="0" applyFont="1" applyBorder="1" applyAlignment="1">
      <alignment wrapText="1"/>
    </xf>
    <xf numFmtId="0" fontId="6" fillId="0" borderId="0" xfId="0" applyFont="1" applyFill="1" applyBorder="1" applyAlignment="1">
      <alignment horizontal="left" vertical="top"/>
    </xf>
    <xf numFmtId="171" fontId="6" fillId="0" borderId="0" xfId="0" applyNumberFormat="1" applyFont="1" applyFill="1" applyBorder="1" applyAlignment="1">
      <alignment horizontal="center" vertical="center"/>
    </xf>
    <xf numFmtId="167" fontId="6" fillId="0" borderId="0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top"/>
    </xf>
    <xf numFmtId="167" fontId="6" fillId="0" borderId="2" xfId="0" applyNumberFormat="1" applyFont="1" applyFill="1" applyBorder="1" applyAlignment="1">
      <alignment horizontal="center" vertical="center"/>
    </xf>
    <xf numFmtId="0" fontId="198" fillId="0" borderId="0" xfId="0" applyFont="1" applyBorder="1" applyAlignment="1">
      <alignment wrapText="1"/>
    </xf>
    <xf numFmtId="0" fontId="198" fillId="0" borderId="0" xfId="0" applyFont="1" applyAlignment="1">
      <alignment wrapText="1"/>
    </xf>
    <xf numFmtId="0" fontId="201" fillId="0" borderId="0" xfId="0" applyFont="1" applyBorder="1" applyAlignment="1">
      <alignment wrapText="1"/>
    </xf>
    <xf numFmtId="0" fontId="201" fillId="0" borderId="0" xfId="0" applyFont="1" applyAlignment="1">
      <alignment wrapText="1"/>
    </xf>
    <xf numFmtId="0" fontId="0" fillId="0" borderId="0" xfId="0" applyAlignment="1"/>
    <xf numFmtId="0" fontId="0" fillId="0" borderId="0" xfId="0"/>
    <xf numFmtId="0" fontId="126" fillId="0" borderId="2" xfId="0" applyFont="1" applyFill="1" applyBorder="1"/>
    <xf numFmtId="164" fontId="126" fillId="0" borderId="2" xfId="0" applyNumberFormat="1" applyFont="1" applyFill="1" applyBorder="1"/>
    <xf numFmtId="0" fontId="141" fillId="0" borderId="0" xfId="0" applyFont="1" applyBorder="1" applyAlignment="1">
      <alignment horizontal="left" wrapText="1"/>
    </xf>
    <xf numFmtId="0" fontId="141" fillId="0" borderId="0" xfId="0" applyFont="1" applyBorder="1" applyAlignment="1">
      <alignment horizontal="left" vertical="center" wrapText="1"/>
    </xf>
    <xf numFmtId="0" fontId="0" fillId="0" borderId="0" xfId="0"/>
    <xf numFmtId="0" fontId="198" fillId="0" borderId="0" xfId="198" applyFont="1" applyFill="1" applyBorder="1" applyAlignment="1">
      <alignment horizontal="left"/>
    </xf>
    <xf numFmtId="0" fontId="199" fillId="0" borderId="0" xfId="0" applyFont="1" applyFill="1" applyBorder="1"/>
    <xf numFmtId="0" fontId="199" fillId="0" borderId="0" xfId="0" applyFont="1" applyFill="1"/>
    <xf numFmtId="0" fontId="203" fillId="0" borderId="0" xfId="0" applyFont="1" applyFill="1"/>
    <xf numFmtId="0" fontId="199" fillId="0" borderId="0" xfId="198" applyFont="1" applyFill="1" applyBorder="1" applyAlignment="1">
      <alignment horizontal="left" vertical="center"/>
    </xf>
    <xf numFmtId="164" fontId="126" fillId="0" borderId="0" xfId="0" applyNumberFormat="1" applyFont="1" applyFill="1" applyBorder="1" applyAlignment="1">
      <alignment horizontal="center"/>
    </xf>
    <xf numFmtId="164" fontId="126" fillId="39" borderId="0" xfId="0" applyNumberFormat="1" applyFont="1" applyFill="1" applyBorder="1" applyAlignment="1">
      <alignment horizontal="center"/>
    </xf>
    <xf numFmtId="164" fontId="126" fillId="39" borderId="2" xfId="0" applyNumberFormat="1" applyFont="1" applyFill="1" applyBorder="1" applyAlignment="1">
      <alignment horizontal="center"/>
    </xf>
    <xf numFmtId="164" fontId="147" fillId="0" borderId="0" xfId="0" applyNumberFormat="1" applyFont="1" applyFill="1" applyBorder="1" applyAlignment="1">
      <alignment horizontal="center"/>
    </xf>
    <xf numFmtId="164" fontId="147" fillId="39" borderId="0" xfId="0" applyNumberFormat="1" applyFont="1" applyFill="1" applyBorder="1" applyAlignment="1">
      <alignment horizontal="center"/>
    </xf>
    <xf numFmtId="164" fontId="147" fillId="39" borderId="2" xfId="0" applyNumberFormat="1" applyFont="1" applyFill="1" applyBorder="1" applyAlignment="1">
      <alignment horizontal="center"/>
    </xf>
    <xf numFmtId="0" fontId="54" fillId="0" borderId="2" xfId="0" applyFont="1" applyFill="1" applyBorder="1" applyAlignment="1">
      <alignment horizontal="center" vertical="center"/>
    </xf>
    <xf numFmtId="0" fontId="134" fillId="0" borderId="0" xfId="0" applyFont="1" applyBorder="1" applyAlignment="1"/>
    <xf numFmtId="0" fontId="188" fillId="0" borderId="0" xfId="0" applyFont="1" applyBorder="1" applyAlignment="1">
      <alignment horizontal="center"/>
    </xf>
    <xf numFmtId="0" fontId="188" fillId="0" borderId="0" xfId="0" applyFont="1" applyBorder="1" applyAlignment="1">
      <alignment horizontal="center" vertical="center"/>
    </xf>
    <xf numFmtId="2" fontId="0" fillId="0" borderId="0" xfId="0" applyNumberFormat="1"/>
    <xf numFmtId="0" fontId="107" fillId="0" borderId="8" xfId="0" applyFont="1" applyBorder="1"/>
    <xf numFmtId="2" fontId="107" fillId="0" borderId="8" xfId="0" applyNumberFormat="1" applyFont="1" applyBorder="1" applyAlignment="1">
      <alignment horizontal="center" vertical="center"/>
    </xf>
    <xf numFmtId="2" fontId="107" fillId="0" borderId="8" xfId="0" applyNumberFormat="1" applyFont="1" applyFill="1" applyBorder="1" applyAlignment="1">
      <alignment horizontal="center" vertical="center"/>
    </xf>
    <xf numFmtId="0" fontId="107" fillId="0" borderId="53" xfId="0" applyFont="1" applyBorder="1"/>
    <xf numFmtId="2" fontId="107" fillId="0" borderId="53" xfId="0" applyNumberFormat="1" applyFont="1" applyBorder="1" applyAlignment="1">
      <alignment horizontal="center" vertical="center"/>
    </xf>
    <xf numFmtId="0" fontId="10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06" fillId="0" borderId="53" xfId="0" applyFont="1" applyBorder="1" applyAlignment="1">
      <alignment horizontal="center" vertical="center" wrapText="1"/>
    </xf>
    <xf numFmtId="0" fontId="206" fillId="0" borderId="56" xfId="0" applyFont="1" applyBorder="1" applyAlignment="1">
      <alignment horizontal="center" vertical="center" wrapText="1"/>
    </xf>
    <xf numFmtId="0" fontId="206" fillId="0" borderId="57" xfId="0" applyFont="1" applyBorder="1" applyAlignment="1">
      <alignment horizontal="center" vertical="center" wrapText="1"/>
    </xf>
    <xf numFmtId="43" fontId="208" fillId="0" borderId="8" xfId="0" applyNumberFormat="1" applyFont="1" applyBorder="1" applyAlignment="1">
      <alignment vertical="top" wrapText="1"/>
    </xf>
    <xf numFmtId="43" fontId="208" fillId="0" borderId="11" xfId="0" applyNumberFormat="1" applyFont="1" applyBorder="1" applyAlignment="1">
      <alignment vertical="top" wrapText="1"/>
    </xf>
    <xf numFmtId="43" fontId="2" fillId="0" borderId="0" xfId="0" applyNumberFormat="1" applyFont="1"/>
    <xf numFmtId="0" fontId="206" fillId="0" borderId="58" xfId="0" applyFont="1" applyBorder="1" applyAlignment="1">
      <alignment horizontal="left" vertical="top"/>
    </xf>
    <xf numFmtId="43" fontId="206" fillId="0" borderId="59" xfId="136" applyFont="1" applyBorder="1" applyAlignment="1">
      <alignment horizontal="center" vertical="center"/>
    </xf>
    <xf numFmtId="43" fontId="206" fillId="0" borderId="60" xfId="136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43" fontId="206" fillId="0" borderId="58" xfId="136" applyFont="1" applyBorder="1" applyAlignment="1">
      <alignment horizontal="center" vertical="center"/>
    </xf>
    <xf numFmtId="43" fontId="206" fillId="0" borderId="54" xfId="136" applyFont="1" applyBorder="1" applyAlignment="1">
      <alignment horizontal="center" vertical="center"/>
    </xf>
    <xf numFmtId="2" fontId="6" fillId="0" borderId="8" xfId="0" applyNumberFormat="1" applyFont="1" applyBorder="1" applyAlignment="1">
      <alignment horizontal="center" vertical="center"/>
    </xf>
    <xf numFmtId="0" fontId="206" fillId="0" borderId="62" xfId="0" applyFont="1" applyBorder="1" applyAlignment="1">
      <alignment horizontal="left" vertical="top"/>
    </xf>
    <xf numFmtId="43" fontId="206" fillId="0" borderId="62" xfId="136" applyFont="1" applyBorder="1" applyAlignment="1">
      <alignment horizontal="center" vertical="center"/>
    </xf>
    <xf numFmtId="43" fontId="206" fillId="0" borderId="62" xfId="136" applyFont="1" applyBorder="1" applyAlignment="1">
      <alignment horizontal="center" vertical="top"/>
    </xf>
    <xf numFmtId="43" fontId="206" fillId="0" borderId="63" xfId="136" applyFont="1" applyBorder="1" applyAlignment="1">
      <alignment horizontal="center" vertical="top"/>
    </xf>
    <xf numFmtId="2" fontId="6" fillId="0" borderId="64" xfId="0" applyNumberFormat="1" applyFont="1" applyBorder="1" applyAlignment="1">
      <alignment horizontal="center" vertical="center"/>
    </xf>
    <xf numFmtId="0" fontId="6" fillId="0" borderId="64" xfId="0" applyFont="1" applyBorder="1" applyAlignment="1">
      <alignment horizontal="center" vertical="center"/>
    </xf>
    <xf numFmtId="0" fontId="175" fillId="0" borderId="0" xfId="0" applyFont="1" applyAlignment="1">
      <alignment vertical="center"/>
    </xf>
    <xf numFmtId="0" fontId="209" fillId="0" borderId="0" xfId="0" applyFont="1" applyFill="1" applyBorder="1" applyAlignment="1">
      <alignment wrapText="1"/>
    </xf>
    <xf numFmtId="0" fontId="209" fillId="0" borderId="0" xfId="0" applyFont="1" applyFill="1" applyBorder="1" applyAlignment="1"/>
    <xf numFmtId="0" fontId="206" fillId="0" borderId="65" xfId="0" applyFont="1" applyBorder="1" applyAlignment="1">
      <alignment horizontal="left" vertical="top"/>
    </xf>
    <xf numFmtId="43" fontId="206" fillId="0" borderId="65" xfId="136" applyFont="1" applyBorder="1" applyAlignment="1">
      <alignment horizontal="center" vertical="center"/>
    </xf>
    <xf numFmtId="43" fontId="206" fillId="0" borderId="65" xfId="136" applyFont="1" applyBorder="1" applyAlignment="1">
      <alignment horizontal="center" vertical="top"/>
    </xf>
    <xf numFmtId="43" fontId="206" fillId="0" borderId="66" xfId="136" applyFont="1" applyBorder="1" applyAlignment="1">
      <alignment horizontal="center" vertical="top"/>
    </xf>
    <xf numFmtId="0" fontId="107" fillId="0" borderId="18" xfId="0" applyFont="1" applyBorder="1" applyAlignment="1">
      <alignment horizontal="center" vertical="center"/>
    </xf>
    <xf numFmtId="0" fontId="159" fillId="0" borderId="18" xfId="0" applyFont="1" applyBorder="1" applyAlignment="1"/>
    <xf numFmtId="0" fontId="173" fillId="0" borderId="18" xfId="0" applyFont="1" applyBorder="1" applyAlignment="1"/>
    <xf numFmtId="0" fontId="25" fillId="36" borderId="9" xfId="0" applyFont="1" applyFill="1" applyBorder="1" applyAlignment="1">
      <alignment horizontal="center" vertical="center" wrapText="1"/>
    </xf>
    <xf numFmtId="0" fontId="25" fillId="36" borderId="26" xfId="0" applyFont="1" applyFill="1" applyBorder="1" applyAlignment="1">
      <alignment horizontal="center" vertical="center" wrapText="1"/>
    </xf>
    <xf numFmtId="0" fontId="25" fillId="36" borderId="4" xfId="0" applyFont="1" applyFill="1" applyBorder="1" applyAlignment="1">
      <alignment horizontal="center" vertical="center" wrapText="1"/>
    </xf>
    <xf numFmtId="0" fontId="25" fillId="36" borderId="8" xfId="0" applyFont="1" applyFill="1" applyBorder="1" applyAlignment="1">
      <alignment horizontal="center" vertical="center" wrapText="1"/>
    </xf>
    <xf numFmtId="0" fontId="25" fillId="36" borderId="8" xfId="0" applyFont="1" applyFill="1" applyBorder="1" applyAlignment="1">
      <alignment horizontal="center" vertical="center"/>
    </xf>
    <xf numFmtId="0" fontId="14" fillId="36" borderId="8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/>
    </xf>
    <xf numFmtId="0" fontId="131" fillId="36" borderId="5" xfId="0" applyFont="1" applyFill="1" applyBorder="1" applyAlignment="1">
      <alignment horizontal="center" vertical="top" wrapText="1"/>
    </xf>
    <xf numFmtId="0" fontId="126" fillId="39" borderId="0" xfId="0" applyFont="1" applyFill="1"/>
    <xf numFmtId="164" fontId="126" fillId="39" borderId="0" xfId="0" applyNumberFormat="1" applyFont="1" applyFill="1"/>
    <xf numFmtId="0" fontId="126" fillId="39" borderId="0" xfId="0" applyFont="1" applyFill="1" applyBorder="1"/>
    <xf numFmtId="164" fontId="126" fillId="39" borderId="0" xfId="0" applyNumberFormat="1" applyFont="1" applyFill="1" applyBorder="1"/>
    <xf numFmtId="0" fontId="9" fillId="39" borderId="0" xfId="0" applyFont="1" applyFill="1" applyBorder="1" applyAlignment="1">
      <alignment vertical="center" wrapText="1"/>
    </xf>
    <xf numFmtId="0" fontId="8" fillId="39" borderId="0" xfId="0" applyFont="1" applyFill="1" applyBorder="1" applyAlignment="1">
      <alignment horizontal="center" vertical="center" wrapText="1"/>
    </xf>
    <xf numFmtId="2" fontId="8" fillId="39" borderId="0" xfId="0" applyNumberFormat="1" applyFont="1" applyFill="1" applyBorder="1" applyAlignment="1">
      <alignment horizontal="center" vertical="center" wrapText="1"/>
    </xf>
    <xf numFmtId="0" fontId="6" fillId="39" borderId="0" xfId="0" applyFont="1" applyFill="1" applyBorder="1" applyAlignment="1">
      <alignment horizontal="center" vertical="center"/>
    </xf>
    <xf numFmtId="2" fontId="6" fillId="39" borderId="0" xfId="0" applyNumberFormat="1" applyFont="1" applyFill="1" applyBorder="1" applyAlignment="1">
      <alignment horizontal="center" vertical="center"/>
    </xf>
    <xf numFmtId="0" fontId="6" fillId="39" borderId="0" xfId="0" applyFont="1" applyFill="1" applyAlignment="1">
      <alignment horizontal="center" vertical="center"/>
    </xf>
    <xf numFmtId="2" fontId="6" fillId="39" borderId="0" xfId="0" applyNumberFormat="1" applyFont="1" applyFill="1" applyBorder="1" applyAlignment="1">
      <alignment horizontal="center" vertical="center" wrapText="1"/>
    </xf>
    <xf numFmtId="37" fontId="6" fillId="39" borderId="0" xfId="0" applyNumberFormat="1" applyFont="1" applyFill="1" applyBorder="1" applyAlignment="1">
      <alignment horizontal="center" vertical="center" wrapText="1"/>
    </xf>
    <xf numFmtId="0" fontId="15" fillId="39" borderId="0" xfId="0" applyFont="1" applyFill="1" applyBorder="1" applyAlignment="1">
      <alignment horizontal="center" vertical="center" wrapText="1"/>
    </xf>
    <xf numFmtId="46" fontId="25" fillId="39" borderId="0" xfId="0" applyNumberFormat="1" applyFont="1" applyFill="1" applyBorder="1" applyAlignment="1">
      <alignment horizontal="left" vertical="center"/>
    </xf>
    <xf numFmtId="1" fontId="25" fillId="39" borderId="0" xfId="0" applyNumberFormat="1" applyFont="1" applyFill="1" applyBorder="1" applyAlignment="1">
      <alignment horizontal="center" vertical="center"/>
    </xf>
    <xf numFmtId="46" fontId="25" fillId="39" borderId="0" xfId="0" applyNumberFormat="1" applyFont="1" applyFill="1" applyBorder="1" applyAlignment="1">
      <alignment horizontal="center" vertical="center"/>
    </xf>
    <xf numFmtId="2" fontId="15" fillId="39" borderId="0" xfId="0" applyNumberFormat="1" applyFont="1" applyFill="1" applyBorder="1" applyAlignment="1">
      <alignment horizontal="center" vertical="center"/>
    </xf>
    <xf numFmtId="0" fontId="25" fillId="39" borderId="0" xfId="0" applyFont="1" applyFill="1" applyBorder="1" applyAlignment="1">
      <alignment horizontal="center" vertical="center"/>
    </xf>
    <xf numFmtId="2" fontId="25" fillId="39" borderId="0" xfId="0" applyNumberFormat="1" applyFont="1" applyFill="1" applyBorder="1" applyAlignment="1">
      <alignment vertical="center"/>
    </xf>
    <xf numFmtId="2" fontId="15" fillId="39" borderId="0" xfId="0" applyNumberFormat="1" applyFont="1" applyFill="1" applyBorder="1" applyAlignment="1">
      <alignment horizontal="center" vertical="center" wrapText="1"/>
    </xf>
    <xf numFmtId="0" fontId="6" fillId="39" borderId="0" xfId="0" applyFont="1" applyFill="1" applyBorder="1" applyAlignment="1">
      <alignment horizontal="center" vertical="center" wrapText="1"/>
    </xf>
    <xf numFmtId="0" fontId="25" fillId="39" borderId="0" xfId="0" applyFont="1" applyFill="1" applyBorder="1" applyAlignment="1">
      <alignment vertical="center"/>
    </xf>
    <xf numFmtId="0" fontId="25" fillId="39" borderId="0" xfId="0" applyNumberFormat="1" applyFont="1" applyFill="1" applyBorder="1" applyAlignment="1">
      <alignment horizontal="center" vertical="center"/>
    </xf>
    <xf numFmtId="0" fontId="6" fillId="39" borderId="2" xfId="0" applyFont="1" applyFill="1" applyBorder="1" applyAlignment="1">
      <alignment horizontal="center" vertical="center"/>
    </xf>
    <xf numFmtId="0" fontId="8" fillId="39" borderId="2" xfId="0" applyFont="1" applyFill="1" applyBorder="1" applyAlignment="1">
      <alignment horizontal="center" vertical="center" wrapText="1"/>
    </xf>
    <xf numFmtId="2" fontId="8" fillId="39" borderId="2" xfId="0" applyNumberFormat="1" applyFont="1" applyFill="1" applyBorder="1" applyAlignment="1">
      <alignment horizontal="center" vertical="center" wrapText="1"/>
    </xf>
    <xf numFmtId="2" fontId="6" fillId="39" borderId="2" xfId="0" applyNumberFormat="1" applyFont="1" applyFill="1" applyBorder="1" applyAlignment="1">
      <alignment horizontal="center" vertical="center"/>
    </xf>
    <xf numFmtId="2" fontId="6" fillId="39" borderId="2" xfId="0" applyNumberFormat="1" applyFont="1" applyFill="1" applyBorder="1" applyAlignment="1">
      <alignment horizontal="center" vertical="center" wrapText="1"/>
    </xf>
    <xf numFmtId="0" fontId="25" fillId="39" borderId="0" xfId="0" applyFont="1" applyFill="1" applyBorder="1" applyAlignment="1">
      <alignment horizontal="center"/>
    </xf>
    <xf numFmtId="39" fontId="6" fillId="39" borderId="0" xfId="0" applyNumberFormat="1" applyFont="1" applyFill="1" applyBorder="1" applyAlignment="1">
      <alignment horizontal="center" vertical="center" wrapText="1"/>
    </xf>
    <xf numFmtId="0" fontId="6" fillId="39" borderId="0" xfId="0" applyFont="1" applyFill="1" applyBorder="1" applyAlignment="1">
      <alignment horizontal="center"/>
    </xf>
    <xf numFmtId="0" fontId="6" fillId="39" borderId="0" xfId="0" applyFont="1" applyFill="1" applyBorder="1" applyAlignment="1">
      <alignment horizontal="center" wrapText="1"/>
    </xf>
    <xf numFmtId="0" fontId="8" fillId="39" borderId="0" xfId="0" applyFont="1" applyFill="1" applyBorder="1" applyAlignment="1">
      <alignment horizontal="center" wrapText="1"/>
    </xf>
    <xf numFmtId="14" fontId="6" fillId="39" borderId="0" xfId="0" applyNumberFormat="1" applyFont="1" applyFill="1" applyBorder="1" applyAlignment="1">
      <alignment horizontal="center" vertical="center"/>
    </xf>
    <xf numFmtId="0" fontId="134" fillId="36" borderId="8" xfId="0" applyFont="1" applyFill="1" applyBorder="1" applyAlignment="1">
      <alignment horizontal="center" vertical="top" wrapText="1"/>
    </xf>
    <xf numFmtId="0" fontId="134" fillId="36" borderId="8" xfId="0" applyFont="1" applyFill="1" applyBorder="1" applyAlignment="1">
      <alignment horizontal="center" vertical="center" wrapText="1"/>
    </xf>
    <xf numFmtId="0" fontId="159" fillId="36" borderId="7" xfId="0" applyFont="1" applyFill="1" applyBorder="1" applyAlignment="1">
      <alignment horizontal="center" vertical="top" wrapText="1"/>
    </xf>
    <xf numFmtId="0" fontId="159" fillId="36" borderId="8" xfId="0" applyFont="1" applyFill="1" applyBorder="1" applyAlignment="1">
      <alignment horizontal="center" vertical="top" wrapText="1"/>
    </xf>
    <xf numFmtId="0" fontId="206" fillId="39" borderId="58" xfId="0" applyFont="1" applyFill="1" applyBorder="1" applyAlignment="1">
      <alignment horizontal="left" vertical="top"/>
    </xf>
    <xf numFmtId="43" fontId="206" fillId="39" borderId="58" xfId="136" applyFont="1" applyFill="1" applyBorder="1" applyAlignment="1">
      <alignment horizontal="center" vertical="center"/>
    </xf>
    <xf numFmtId="43" fontId="206" fillId="39" borderId="54" xfId="136" applyFont="1" applyFill="1" applyBorder="1" applyAlignment="1">
      <alignment horizontal="center" vertical="center"/>
    </xf>
    <xf numFmtId="0" fontId="6" fillId="39" borderId="8" xfId="0" applyFont="1" applyFill="1" applyBorder="1" applyAlignment="1">
      <alignment horizontal="center" vertical="center"/>
    </xf>
    <xf numFmtId="2" fontId="6" fillId="39" borderId="8" xfId="0" applyNumberFormat="1" applyFont="1" applyFill="1" applyBorder="1" applyAlignment="1">
      <alignment horizontal="center" vertical="center"/>
    </xf>
    <xf numFmtId="0" fontId="147" fillId="0" borderId="8" xfId="0" applyFont="1" applyBorder="1" applyAlignment="1">
      <alignment horizontal="center" vertical="center" wrapText="1"/>
    </xf>
    <xf numFmtId="0" fontId="126" fillId="0" borderId="8" xfId="0" applyFont="1" applyBorder="1" applyAlignment="1">
      <alignment horizontal="center" vertical="center" wrapText="1"/>
    </xf>
    <xf numFmtId="0" fontId="147" fillId="0" borderId="53" xfId="0" applyFont="1" applyBorder="1" applyAlignment="1">
      <alignment horizontal="center" vertical="center" wrapText="1"/>
    </xf>
    <xf numFmtId="0" fontId="107" fillId="39" borderId="8" xfId="0" applyFont="1" applyFill="1" applyBorder="1"/>
    <xf numFmtId="2" fontId="107" fillId="39" borderId="8" xfId="0" applyNumberFormat="1" applyFont="1" applyFill="1" applyBorder="1" applyAlignment="1">
      <alignment horizontal="center" vertical="center"/>
    </xf>
    <xf numFmtId="2" fontId="107" fillId="39" borderId="5" xfId="0" applyNumberFormat="1" applyFont="1" applyFill="1" applyBorder="1" applyAlignment="1">
      <alignment horizontal="center" vertical="center"/>
    </xf>
    <xf numFmtId="0" fontId="107" fillId="0" borderId="53" xfId="0" applyFont="1" applyFill="1" applyBorder="1"/>
    <xf numFmtId="2" fontId="107" fillId="0" borderId="53" xfId="0" applyNumberFormat="1" applyFont="1" applyFill="1" applyBorder="1" applyAlignment="1">
      <alignment horizontal="center" vertical="center"/>
    </xf>
    <xf numFmtId="0" fontId="147" fillId="39" borderId="0" xfId="235" applyFont="1" applyFill="1" applyBorder="1" applyAlignment="1">
      <alignment horizontal="left" vertical="center" wrapText="1"/>
    </xf>
    <xf numFmtId="2" fontId="147" fillId="39" borderId="0" xfId="0" applyNumberFormat="1" applyFont="1" applyFill="1" applyBorder="1" applyAlignment="1">
      <alignment horizontal="center" vertical="center"/>
    </xf>
    <xf numFmtId="0" fontId="147" fillId="39" borderId="0" xfId="235" applyFont="1" applyFill="1" applyBorder="1" applyAlignment="1">
      <alignment horizontal="right" vertical="center" wrapText="1"/>
    </xf>
    <xf numFmtId="0" fontId="147" fillId="39" borderId="2" xfId="235" applyFont="1" applyFill="1" applyBorder="1" applyAlignment="1">
      <alignment horizontal="left" vertical="center" wrapText="1"/>
    </xf>
    <xf numFmtId="2" fontId="147" fillId="39" borderId="2" xfId="0" applyNumberFormat="1" applyFont="1" applyFill="1" applyBorder="1" applyAlignment="1">
      <alignment horizontal="center" vertical="center"/>
    </xf>
    <xf numFmtId="0" fontId="147" fillId="39" borderId="2" xfId="235" applyFont="1" applyFill="1" applyBorder="1" applyAlignment="1">
      <alignment horizontal="right" vertical="center" wrapText="1"/>
    </xf>
    <xf numFmtId="0" fontId="25" fillId="36" borderId="8" xfId="0" applyFont="1" applyFill="1" applyBorder="1" applyAlignment="1">
      <alignment horizontal="center" vertical="center" wrapText="1"/>
    </xf>
    <xf numFmtId="0" fontId="32" fillId="36" borderId="8" xfId="0" applyFont="1" applyFill="1" applyBorder="1" applyAlignment="1">
      <alignment horizontal="center" vertical="center" wrapText="1"/>
    </xf>
    <xf numFmtId="0" fontId="14" fillId="36" borderId="8" xfId="0" applyFont="1" applyFill="1" applyBorder="1" applyAlignment="1">
      <alignment horizontal="center" vertical="center" wrapText="1"/>
    </xf>
    <xf numFmtId="0" fontId="35" fillId="36" borderId="5" xfId="0" applyFont="1" applyFill="1" applyBorder="1" applyAlignment="1">
      <alignment horizontal="center" vertical="center" wrapText="1"/>
    </xf>
    <xf numFmtId="0" fontId="35" fillId="36" borderId="8" xfId="0" applyFont="1" applyFill="1" applyBorder="1" applyAlignment="1">
      <alignment horizontal="center" vertical="center" wrapText="1"/>
    </xf>
    <xf numFmtId="0" fontId="25" fillId="36" borderId="5" xfId="0" applyFont="1" applyFill="1" applyBorder="1" applyAlignment="1">
      <alignment horizontal="center" vertical="center" wrapText="1"/>
    </xf>
    <xf numFmtId="0" fontId="14" fillId="36" borderId="5" xfId="0" applyFont="1" applyFill="1" applyBorder="1" applyAlignment="1">
      <alignment horizontal="center" vertical="center" wrapText="1"/>
    </xf>
    <xf numFmtId="0" fontId="7" fillId="36" borderId="11" xfId="0" applyFont="1" applyFill="1" applyBorder="1" applyAlignment="1">
      <alignment horizontal="center" vertical="center"/>
    </xf>
    <xf numFmtId="0" fontId="141" fillId="0" borderId="0" xfId="0" applyFont="1" applyBorder="1" applyAlignment="1">
      <alignment horizontal="left" vertical="top" wrapText="1"/>
    </xf>
    <xf numFmtId="0" fontId="141" fillId="0" borderId="0" xfId="0" applyFont="1" applyBorder="1" applyAlignment="1">
      <alignment horizontal="left" wrapText="1"/>
    </xf>
    <xf numFmtId="0" fontId="141" fillId="0" borderId="0" xfId="0" applyFont="1" applyBorder="1" applyAlignment="1">
      <alignment horizontal="left" vertical="justify" wrapText="1"/>
    </xf>
    <xf numFmtId="0" fontId="141" fillId="0" borderId="0" xfId="0" applyFont="1" applyBorder="1" applyAlignment="1">
      <alignment horizontal="left"/>
    </xf>
    <xf numFmtId="0" fontId="141" fillId="0" borderId="0" xfId="0" applyFont="1" applyAlignment="1">
      <alignment horizontal="left" wrapText="1"/>
    </xf>
    <xf numFmtId="0" fontId="141" fillId="0" borderId="0" xfId="0" applyFont="1" applyBorder="1" applyAlignment="1">
      <alignment horizontal="left" vertical="center" wrapText="1"/>
    </xf>
    <xf numFmtId="0" fontId="25" fillId="0" borderId="0" xfId="0" applyFont="1" applyAlignment="1">
      <alignment horizontal="right"/>
    </xf>
    <xf numFmtId="0" fontId="135" fillId="0" borderId="0" xfId="0" applyFont="1" applyBorder="1" applyAlignment="1">
      <alignment horizontal="left"/>
    </xf>
    <xf numFmtId="0" fontId="23" fillId="0" borderId="0" xfId="0" applyFont="1" applyBorder="1" applyAlignment="1">
      <alignment horizontal="right" wrapText="1"/>
    </xf>
    <xf numFmtId="0" fontId="214" fillId="0" borderId="0" xfId="0" applyFont="1" applyFill="1" applyBorder="1" applyAlignment="1">
      <alignment horizontal="center" vertical="center"/>
    </xf>
    <xf numFmtId="49" fontId="213" fillId="0" borderId="0" xfId="0" applyNumberFormat="1" applyFont="1" applyBorder="1" applyAlignment="1">
      <alignment horizontal="left" vertical="center" wrapText="1"/>
    </xf>
    <xf numFmtId="0" fontId="25" fillId="36" borderId="8" xfId="0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horizontal="center" vertical="top" wrapText="1"/>
    </xf>
    <xf numFmtId="0" fontId="44" fillId="36" borderId="5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right" vertical="center"/>
    </xf>
    <xf numFmtId="0" fontId="54" fillId="0" borderId="0" xfId="0" applyFont="1" applyAlignment="1">
      <alignment horizontal="right" vertical="center"/>
    </xf>
    <xf numFmtId="0" fontId="6" fillId="0" borderId="2" xfId="0" applyFont="1" applyBorder="1" applyAlignment="1">
      <alignment horizontal="left" vertical="center"/>
    </xf>
    <xf numFmtId="0" fontId="6" fillId="0" borderId="2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/>
    </xf>
    <xf numFmtId="0" fontId="141" fillId="0" borderId="17" xfId="0" applyFont="1" applyBorder="1" applyAlignment="1">
      <alignment vertical="top"/>
    </xf>
    <xf numFmtId="0" fontId="201" fillId="0" borderId="0" xfId="0" applyFont="1" applyBorder="1" applyAlignment="1">
      <alignment horizontal="left"/>
    </xf>
    <xf numFmtId="164" fontId="137" fillId="0" borderId="0" xfId="0" applyNumberFormat="1" applyFont="1" applyBorder="1" applyAlignment="1"/>
    <xf numFmtId="0" fontId="137" fillId="0" borderId="0" xfId="0" applyFont="1" applyAlignment="1"/>
    <xf numFmtId="0" fontId="201" fillId="0" borderId="0" xfId="0" applyFont="1" applyBorder="1" applyAlignment="1"/>
    <xf numFmtId="0" fontId="216" fillId="0" borderId="0" xfId="0" applyFont="1" applyBorder="1" applyAlignment="1"/>
    <xf numFmtId="0" fontId="218" fillId="0" borderId="0" xfId="0" applyFont="1"/>
    <xf numFmtId="0" fontId="199" fillId="0" borderId="0" xfId="0" applyFont="1" applyFill="1" applyAlignment="1">
      <alignment vertical="center"/>
    </xf>
    <xf numFmtId="0" fontId="107" fillId="0" borderId="2" xfId="0" applyFont="1" applyFill="1" applyBorder="1" applyAlignment="1">
      <alignment horizontal="left" wrapText="1"/>
    </xf>
    <xf numFmtId="164" fontId="107" fillId="0" borderId="2" xfId="0" applyNumberFormat="1" applyFont="1" applyFill="1" applyBorder="1" applyAlignment="1">
      <alignment horizontal="right"/>
    </xf>
    <xf numFmtId="164" fontId="107" fillId="0" borderId="2" xfId="0" applyNumberFormat="1" applyFont="1" applyFill="1" applyBorder="1" applyAlignment="1">
      <alignment horizontal="right" wrapText="1"/>
    </xf>
    <xf numFmtId="0" fontId="107" fillId="0" borderId="2" xfId="0" applyFont="1" applyFill="1" applyBorder="1" applyAlignment="1">
      <alignment horizontal="right" wrapText="1"/>
    </xf>
    <xf numFmtId="0" fontId="141" fillId="0" borderId="0" xfId="0" applyFont="1" applyBorder="1" applyAlignment="1">
      <alignment horizontal="left" wrapText="1"/>
    </xf>
    <xf numFmtId="0" fontId="173" fillId="0" borderId="0" xfId="0" applyFont="1" applyFill="1" applyBorder="1" applyAlignment="1">
      <alignment horizontal="left"/>
    </xf>
    <xf numFmtId="0" fontId="189" fillId="0" borderId="51" xfId="0" applyFont="1" applyFill="1" applyBorder="1" applyAlignment="1">
      <alignment horizontal="left"/>
    </xf>
    <xf numFmtId="0" fontId="188" fillId="0" borderId="0" xfId="0" applyFont="1" applyFill="1" applyBorder="1" applyAlignment="1">
      <alignment horizontal="left" vertical="center"/>
    </xf>
    <xf numFmtId="0" fontId="28" fillId="41" borderId="0" xfId="0" applyFont="1" applyFill="1" applyBorder="1" applyAlignment="1">
      <alignment horizontal="left" wrapText="1"/>
    </xf>
    <xf numFmtId="0" fontId="50" fillId="41" borderId="17" xfId="0" applyFont="1" applyFill="1" applyBorder="1" applyAlignment="1">
      <alignment horizontal="center" wrapText="1"/>
    </xf>
    <xf numFmtId="0" fontId="50" fillId="41" borderId="0" xfId="0" applyFont="1" applyFill="1" applyBorder="1" applyAlignment="1">
      <alignment horizontal="center" wrapText="1"/>
    </xf>
    <xf numFmtId="0" fontId="52" fillId="41" borderId="0" xfId="0" applyFont="1" applyFill="1" applyBorder="1" applyAlignment="1">
      <alignment horizontal="left" vertical="top" wrapText="1"/>
    </xf>
    <xf numFmtId="0" fontId="59" fillId="42" borderId="0" xfId="0" applyFont="1" applyFill="1" applyBorder="1" applyAlignment="1">
      <alignment horizontal="center"/>
    </xf>
    <xf numFmtId="0" fontId="153" fillId="42" borderId="0" xfId="0" applyFont="1" applyFill="1" applyBorder="1" applyAlignment="1">
      <alignment horizontal="center" vertical="center"/>
    </xf>
    <xf numFmtId="0" fontId="152" fillId="42" borderId="0" xfId="0" applyFont="1" applyFill="1" applyBorder="1" applyAlignment="1">
      <alignment horizontal="center"/>
    </xf>
    <xf numFmtId="0" fontId="154" fillId="42" borderId="0" xfId="0" applyFont="1" applyFill="1" applyBorder="1" applyAlignment="1">
      <alignment horizontal="center"/>
    </xf>
    <xf numFmtId="0" fontId="3" fillId="0" borderId="0" xfId="173" applyAlignment="1" applyProtection="1">
      <alignment horizontal="left"/>
    </xf>
    <xf numFmtId="0" fontId="28" fillId="0" borderId="0" xfId="0" applyFont="1" applyAlignment="1">
      <alignment horizontal="left"/>
    </xf>
    <xf numFmtId="0" fontId="155" fillId="42" borderId="21" xfId="0" applyFont="1" applyFill="1" applyBorder="1" applyAlignment="1">
      <alignment horizontal="center" vertical="top"/>
    </xf>
    <xf numFmtId="0" fontId="155" fillId="42" borderId="0" xfId="0" applyFont="1" applyFill="1" applyBorder="1" applyAlignment="1">
      <alignment horizontal="center" vertical="top"/>
    </xf>
    <xf numFmtId="0" fontId="155" fillId="42" borderId="22" xfId="0" applyFont="1" applyFill="1" applyBorder="1" applyAlignment="1">
      <alignment horizontal="center" vertical="top"/>
    </xf>
    <xf numFmtId="0" fontId="156" fillId="41" borderId="0" xfId="0" applyFont="1" applyFill="1" applyBorder="1" applyAlignment="1">
      <alignment horizontal="left"/>
    </xf>
    <xf numFmtId="0" fontId="50" fillId="41" borderId="0" xfId="0" applyFont="1" applyFill="1" applyBorder="1" applyAlignment="1">
      <alignment horizontal="center" vertical="center"/>
    </xf>
    <xf numFmtId="0" fontId="52" fillId="41" borderId="0" xfId="0" applyFont="1" applyFill="1" applyBorder="1" applyAlignment="1">
      <alignment horizontal="left" wrapText="1"/>
    </xf>
    <xf numFmtId="0" fontId="62" fillId="42" borderId="0" xfId="0" applyFont="1" applyFill="1" applyBorder="1" applyAlignment="1">
      <alignment horizontal="left" vertical="top"/>
    </xf>
    <xf numFmtId="0" fontId="62" fillId="42" borderId="22" xfId="0" applyFont="1" applyFill="1" applyBorder="1" applyAlignment="1">
      <alignment horizontal="left" vertical="top"/>
    </xf>
    <xf numFmtId="0" fontId="53" fillId="41" borderId="0" xfId="0" applyFont="1" applyFill="1" applyBorder="1" applyAlignment="1">
      <alignment horizontal="center"/>
    </xf>
    <xf numFmtId="0" fontId="62" fillId="36" borderId="0" xfId="0" applyFont="1" applyFill="1" applyAlignment="1">
      <alignment horizontal="center" vertical="top"/>
    </xf>
    <xf numFmtId="0" fontId="141" fillId="0" borderId="0" xfId="0" applyFont="1" applyBorder="1" applyAlignment="1">
      <alignment horizontal="left" vertical="top" wrapText="1"/>
    </xf>
    <xf numFmtId="0" fontId="6" fillId="36" borderId="9" xfId="0" applyFont="1" applyFill="1" applyBorder="1" applyAlignment="1">
      <alignment horizontal="center" vertical="center" wrapText="1"/>
    </xf>
    <xf numFmtId="0" fontId="6" fillId="36" borderId="25" xfId="0" applyFont="1" applyFill="1" applyBorder="1" applyAlignment="1">
      <alignment horizontal="center" vertical="center" wrapText="1"/>
    </xf>
    <xf numFmtId="0" fontId="6" fillId="36" borderId="5" xfId="0" applyFont="1" applyFill="1" applyBorder="1" applyAlignment="1">
      <alignment horizontal="center" vertical="center" wrapText="1"/>
    </xf>
    <xf numFmtId="0" fontId="14" fillId="36" borderId="10" xfId="0" applyFont="1" applyFill="1" applyBorder="1" applyAlignment="1">
      <alignment horizontal="center" vertical="center" wrapText="1"/>
    </xf>
    <xf numFmtId="0" fontId="14" fillId="36" borderId="26" xfId="0" applyFont="1" applyFill="1" applyBorder="1" applyAlignment="1">
      <alignment horizontal="center" vertical="center" wrapText="1"/>
    </xf>
    <xf numFmtId="0" fontId="14" fillId="36" borderId="6" xfId="0" applyFont="1" applyFill="1" applyBorder="1" applyAlignment="1">
      <alignment horizontal="center" vertical="center" wrapText="1"/>
    </xf>
    <xf numFmtId="0" fontId="14" fillId="36" borderId="4" xfId="0" applyFont="1" applyFill="1" applyBorder="1" applyAlignment="1">
      <alignment horizontal="center" vertical="center" wrapText="1"/>
    </xf>
    <xf numFmtId="0" fontId="25" fillId="36" borderId="9" xfId="0" applyFont="1" applyFill="1" applyBorder="1" applyAlignment="1">
      <alignment horizontal="center" vertical="center" wrapText="1"/>
    </xf>
    <xf numFmtId="0" fontId="25" fillId="36" borderId="5" xfId="0" applyFont="1" applyFill="1" applyBorder="1" applyAlignment="1">
      <alignment horizontal="center" vertical="center" wrapText="1"/>
    </xf>
    <xf numFmtId="0" fontId="7" fillId="36" borderId="11" xfId="0" applyFont="1" applyFill="1" applyBorder="1" applyAlignment="1">
      <alignment horizontal="center" vertical="center"/>
    </xf>
    <xf numFmtId="0" fontId="7" fillId="36" borderId="18" xfId="0" applyFont="1" applyFill="1" applyBorder="1" applyAlignment="1">
      <alignment horizontal="center" vertical="center"/>
    </xf>
    <xf numFmtId="0" fontId="7" fillId="36" borderId="7" xfId="0" applyFont="1" applyFill="1" applyBorder="1" applyAlignment="1">
      <alignment horizontal="center" vertical="center"/>
    </xf>
    <xf numFmtId="0" fontId="25" fillId="36" borderId="25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wrapText="1"/>
    </xf>
    <xf numFmtId="0" fontId="25" fillId="0" borderId="0" xfId="0" applyFont="1" applyBorder="1" applyAlignment="1">
      <alignment horizontal="right" wrapText="1"/>
    </xf>
    <xf numFmtId="0" fontId="141" fillId="0" borderId="0" xfId="0" applyFont="1" applyBorder="1" applyAlignment="1">
      <alignment horizontal="left" vertical="center"/>
    </xf>
    <xf numFmtId="0" fontId="0" fillId="36" borderId="5" xfId="0" applyFill="1" applyBorder="1"/>
    <xf numFmtId="0" fontId="19" fillId="0" borderId="0" xfId="0" applyFont="1" applyBorder="1" applyAlignment="1">
      <alignment horizontal="right" wrapText="1"/>
    </xf>
    <xf numFmtId="0" fontId="25" fillId="0" borderId="0" xfId="0" applyFont="1" applyBorder="1" applyAlignment="1">
      <alignment horizontal="center" wrapText="1"/>
    </xf>
    <xf numFmtId="0" fontId="7" fillId="36" borderId="11" xfId="0" applyFont="1" applyFill="1" applyBorder="1" applyAlignment="1">
      <alignment horizontal="center" vertical="center" wrapText="1"/>
    </xf>
    <xf numFmtId="0" fontId="7" fillId="36" borderId="18" xfId="0" applyFont="1" applyFill="1" applyBorder="1" applyAlignment="1">
      <alignment horizontal="center" vertical="center" wrapText="1"/>
    </xf>
    <xf numFmtId="0" fontId="7" fillId="36" borderId="7" xfId="0" applyFont="1" applyFill="1" applyBorder="1" applyAlignment="1">
      <alignment horizontal="center" vertical="center" wrapText="1"/>
    </xf>
    <xf numFmtId="0" fontId="14" fillId="36" borderId="9" xfId="0" applyFont="1" applyFill="1" applyBorder="1" applyAlignment="1">
      <alignment horizontal="center" vertical="center" wrapText="1"/>
    </xf>
    <xf numFmtId="0" fontId="14" fillId="36" borderId="25" xfId="0" applyFont="1" applyFill="1" applyBorder="1" applyAlignment="1">
      <alignment horizontal="center" vertical="center" wrapText="1"/>
    </xf>
    <xf numFmtId="0" fontId="14" fillId="36" borderId="5" xfId="0" applyFont="1" applyFill="1" applyBorder="1" applyAlignment="1">
      <alignment horizontal="center" vertical="center" wrapText="1"/>
    </xf>
    <xf numFmtId="0" fontId="25" fillId="36" borderId="11" xfId="0" applyFont="1" applyFill="1" applyBorder="1" applyAlignment="1">
      <alignment horizontal="center" vertical="center" wrapText="1"/>
    </xf>
    <xf numFmtId="0" fontId="25" fillId="36" borderId="7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/>
    </xf>
    <xf numFmtId="0" fontId="25" fillId="0" borderId="0" xfId="0" applyFont="1" applyAlignment="1">
      <alignment horizontal="right" wrapText="1"/>
    </xf>
    <xf numFmtId="0" fontId="19" fillId="0" borderId="0" xfId="0" applyFont="1" applyAlignment="1">
      <alignment horizontal="right"/>
    </xf>
    <xf numFmtId="0" fontId="25" fillId="36" borderId="10" xfId="0" applyFont="1" applyFill="1" applyBorder="1" applyAlignment="1">
      <alignment horizontal="center" vertical="center" wrapText="1"/>
    </xf>
    <xf numFmtId="0" fontId="25" fillId="36" borderId="3" xfId="0" applyFont="1" applyFill="1" applyBorder="1" applyAlignment="1">
      <alignment horizontal="center" vertical="center" wrapText="1"/>
    </xf>
    <xf numFmtId="0" fontId="25" fillId="36" borderId="26" xfId="0" applyFont="1" applyFill="1" applyBorder="1" applyAlignment="1">
      <alignment horizontal="center" vertical="center" wrapText="1"/>
    </xf>
    <xf numFmtId="0" fontId="25" fillId="36" borderId="6" xfId="0" applyFont="1" applyFill="1" applyBorder="1" applyAlignment="1">
      <alignment horizontal="center" vertical="center" wrapText="1"/>
    </xf>
    <xf numFmtId="0" fontId="25" fillId="36" borderId="1" xfId="0" applyFont="1" applyFill="1" applyBorder="1" applyAlignment="1">
      <alignment horizontal="center" vertical="center" wrapText="1"/>
    </xf>
    <xf numFmtId="0" fontId="25" fillId="36" borderId="4" xfId="0" applyFont="1" applyFill="1" applyBorder="1" applyAlignment="1">
      <alignment horizontal="center" vertical="center" wrapText="1"/>
    </xf>
    <xf numFmtId="0" fontId="6" fillId="36" borderId="10" xfId="0" applyFont="1" applyFill="1" applyBorder="1" applyAlignment="1">
      <alignment horizontal="center" vertical="center" wrapText="1"/>
    </xf>
    <xf numFmtId="0" fontId="6" fillId="36" borderId="3" xfId="0" applyFont="1" applyFill="1" applyBorder="1" applyAlignment="1">
      <alignment horizontal="center" vertical="center" wrapText="1"/>
    </xf>
    <xf numFmtId="0" fontId="6" fillId="36" borderId="26" xfId="0" applyFont="1" applyFill="1" applyBorder="1" applyAlignment="1">
      <alignment horizontal="center" vertical="center" wrapText="1"/>
    </xf>
    <xf numFmtId="0" fontId="6" fillId="36" borderId="6" xfId="0" applyFont="1" applyFill="1" applyBorder="1" applyAlignment="1">
      <alignment horizontal="center" vertical="center" wrapText="1"/>
    </xf>
    <xf numFmtId="0" fontId="6" fillId="36" borderId="1" xfId="0" applyFont="1" applyFill="1" applyBorder="1" applyAlignment="1">
      <alignment horizontal="center" vertical="center" wrapText="1"/>
    </xf>
    <xf numFmtId="0" fontId="6" fillId="36" borderId="4" xfId="0" applyFont="1" applyFill="1" applyBorder="1" applyAlignment="1">
      <alignment horizontal="center" vertical="center" wrapText="1"/>
    </xf>
    <xf numFmtId="0" fontId="23" fillId="36" borderId="10" xfId="0" applyFont="1" applyFill="1" applyBorder="1" applyAlignment="1">
      <alignment horizontal="center" vertical="center" wrapText="1"/>
    </xf>
    <xf numFmtId="0" fontId="23" fillId="36" borderId="3" xfId="0" applyFont="1" applyFill="1" applyBorder="1" applyAlignment="1">
      <alignment horizontal="center" vertical="center" wrapText="1"/>
    </xf>
    <xf numFmtId="0" fontId="23" fillId="36" borderId="26" xfId="0" applyFont="1" applyFill="1" applyBorder="1" applyAlignment="1">
      <alignment horizontal="center" vertical="center" wrapText="1"/>
    </xf>
    <xf numFmtId="0" fontId="23" fillId="36" borderId="6" xfId="0" applyFont="1" applyFill="1" applyBorder="1" applyAlignment="1">
      <alignment horizontal="center" vertical="center" wrapText="1"/>
    </xf>
    <xf numFmtId="0" fontId="23" fillId="36" borderId="1" xfId="0" applyFont="1" applyFill="1" applyBorder="1" applyAlignment="1">
      <alignment horizontal="center" vertical="center" wrapText="1"/>
    </xf>
    <xf numFmtId="0" fontId="23" fillId="36" borderId="4" xfId="0" applyFont="1" applyFill="1" applyBorder="1" applyAlignment="1">
      <alignment horizontal="center" vertical="center" wrapText="1"/>
    </xf>
    <xf numFmtId="0" fontId="141" fillId="0" borderId="0" xfId="0" applyFont="1" applyFill="1" applyBorder="1" applyAlignment="1">
      <alignment horizontal="left" wrapText="1"/>
    </xf>
    <xf numFmtId="0" fontId="0" fillId="36" borderId="25" xfId="0" applyFill="1" applyBorder="1"/>
    <xf numFmtId="0" fontId="0" fillId="36" borderId="18" xfId="0" applyFill="1" applyBorder="1"/>
    <xf numFmtId="0" fontId="0" fillId="36" borderId="7" xfId="0" applyFill="1" applyBorder="1"/>
    <xf numFmtId="0" fontId="7" fillId="36" borderId="11" xfId="0" applyFont="1" applyFill="1" applyBorder="1" applyAlignment="1">
      <alignment horizontal="right" vertical="center"/>
    </xf>
    <xf numFmtId="0" fontId="7" fillId="36" borderId="18" xfId="0" applyFont="1" applyFill="1" applyBorder="1" applyAlignment="1">
      <alignment horizontal="left" vertical="center"/>
    </xf>
    <xf numFmtId="0" fontId="0" fillId="36" borderId="18" xfId="0" applyFill="1" applyBorder="1" applyAlignment="1">
      <alignment horizontal="left"/>
    </xf>
    <xf numFmtId="0" fontId="0" fillId="36" borderId="7" xfId="0" applyFill="1" applyBorder="1" applyAlignment="1">
      <alignment horizontal="left"/>
    </xf>
    <xf numFmtId="0" fontId="23" fillId="0" borderId="0" xfId="0" applyFont="1" applyBorder="1" applyAlignment="1">
      <alignment horizontal="center" wrapText="1"/>
    </xf>
    <xf numFmtId="0" fontId="23" fillId="0" borderId="1" xfId="0" applyFont="1" applyBorder="1" applyAlignment="1">
      <alignment horizontal="center" wrapText="1"/>
    </xf>
    <xf numFmtId="0" fontId="25" fillId="0" borderId="1" xfId="0" applyFont="1" applyBorder="1" applyAlignment="1">
      <alignment horizontal="center" wrapText="1"/>
    </xf>
    <xf numFmtId="0" fontId="25" fillId="36" borderId="11" xfId="0" applyFont="1" applyFill="1" applyBorder="1" applyAlignment="1">
      <alignment horizontal="center" vertical="center"/>
    </xf>
    <xf numFmtId="0" fontId="25" fillId="36" borderId="7" xfId="0" applyFont="1" applyFill="1" applyBorder="1" applyAlignment="1">
      <alignment horizontal="center" vertical="center"/>
    </xf>
    <xf numFmtId="0" fontId="19" fillId="0" borderId="0" xfId="0" applyNumberFormat="1" applyFont="1" applyBorder="1" applyAlignment="1">
      <alignment horizontal="right" wrapText="1"/>
    </xf>
    <xf numFmtId="0" fontId="25" fillId="36" borderId="9" xfId="0" applyFont="1" applyFill="1" applyBorder="1" applyAlignment="1">
      <alignment horizontal="center" vertical="center"/>
    </xf>
    <xf numFmtId="0" fontId="25" fillId="36" borderId="5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right" wrapText="1"/>
    </xf>
    <xf numFmtId="0" fontId="23" fillId="36" borderId="11" xfId="0" applyFont="1" applyFill="1" applyBorder="1" applyAlignment="1">
      <alignment horizontal="center" vertical="center" wrapText="1"/>
    </xf>
    <xf numFmtId="0" fontId="23" fillId="36" borderId="7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right" wrapText="1"/>
    </xf>
    <xf numFmtId="0" fontId="14" fillId="36" borderId="11" xfId="0" applyFont="1" applyFill="1" applyBorder="1" applyAlignment="1">
      <alignment horizontal="center" vertical="center"/>
    </xf>
    <xf numFmtId="0" fontId="25" fillId="36" borderId="9" xfId="0" applyNumberFormat="1" applyFont="1" applyFill="1" applyBorder="1" applyAlignment="1">
      <alignment horizontal="center" vertical="center" wrapText="1"/>
    </xf>
    <xf numFmtId="0" fontId="25" fillId="36" borderId="8" xfId="0" applyFont="1" applyFill="1" applyBorder="1" applyAlignment="1">
      <alignment horizontal="center" vertical="center" wrapText="1"/>
    </xf>
    <xf numFmtId="0" fontId="6" fillId="36" borderId="27" xfId="0" applyFont="1" applyFill="1" applyBorder="1" applyAlignment="1">
      <alignment horizontal="center" vertical="center" wrapText="1"/>
    </xf>
    <xf numFmtId="0" fontId="7" fillId="36" borderId="18" xfId="0" applyFont="1" applyFill="1" applyBorder="1" applyAlignment="1">
      <alignment horizontal="right" vertical="center"/>
    </xf>
    <xf numFmtId="0" fontId="7" fillId="36" borderId="3" xfId="0" applyFont="1" applyFill="1" applyBorder="1" applyAlignment="1">
      <alignment horizontal="right" vertical="center"/>
    </xf>
    <xf numFmtId="0" fontId="7" fillId="36" borderId="3" xfId="0" applyFont="1" applyFill="1" applyBorder="1" applyAlignment="1">
      <alignment horizontal="left" vertical="center"/>
    </xf>
    <xf numFmtId="0" fontId="7" fillId="36" borderId="7" xfId="0" applyFont="1" applyFill="1" applyBorder="1" applyAlignment="1">
      <alignment horizontal="left" vertical="center"/>
    </xf>
    <xf numFmtId="0" fontId="23" fillId="0" borderId="1" xfId="0" applyFont="1" applyBorder="1" applyAlignment="1">
      <alignment horizontal="left" wrapText="1"/>
    </xf>
    <xf numFmtId="0" fontId="141" fillId="0" borderId="0" xfId="0" applyFont="1" applyAlignment="1">
      <alignment horizontal="left" wrapText="1"/>
    </xf>
    <xf numFmtId="0" fontId="25" fillId="36" borderId="5" xfId="0" applyNumberFormat="1" applyFont="1" applyFill="1" applyBorder="1" applyAlignment="1">
      <alignment horizontal="center" vertical="center" wrapText="1"/>
    </xf>
    <xf numFmtId="0" fontId="7" fillId="36" borderId="8" xfId="0" applyFont="1" applyFill="1" applyBorder="1" applyAlignment="1">
      <alignment horizontal="center" vertical="center" wrapText="1"/>
    </xf>
    <xf numFmtId="0" fontId="7" fillId="36" borderId="8" xfId="0" applyFont="1" applyFill="1" applyBorder="1" applyAlignment="1">
      <alignment horizontal="center" vertical="center"/>
    </xf>
    <xf numFmtId="0" fontId="141" fillId="0" borderId="0" xfId="0" applyFont="1" applyBorder="1" applyAlignment="1">
      <alignment horizontal="left" wrapText="1"/>
    </xf>
    <xf numFmtId="0" fontId="6" fillId="36" borderId="7" xfId="0" applyFont="1" applyFill="1" applyBorder="1" applyAlignment="1">
      <alignment horizontal="center" vertical="center" wrapText="1"/>
    </xf>
    <xf numFmtId="0" fontId="6" fillId="36" borderId="8" xfId="0" applyFont="1" applyFill="1" applyBorder="1" applyAlignment="1">
      <alignment horizontal="center" vertical="center" wrapText="1"/>
    </xf>
    <xf numFmtId="49" fontId="141" fillId="0" borderId="0" xfId="0" applyNumberFormat="1" applyFont="1" applyBorder="1" applyAlignment="1">
      <alignment horizontal="left" vertical="top" wrapText="1"/>
    </xf>
    <xf numFmtId="0" fontId="141" fillId="0" borderId="0" xfId="0" applyFont="1" applyBorder="1" applyAlignment="1">
      <alignment horizontal="left" vertical="justify" wrapText="1"/>
    </xf>
    <xf numFmtId="0" fontId="141" fillId="0" borderId="0" xfId="0" applyFont="1" applyBorder="1" applyAlignment="1">
      <alignment horizontal="left"/>
    </xf>
    <xf numFmtId="0" fontId="25" fillId="36" borderId="8" xfId="0" applyFont="1" applyFill="1" applyBorder="1" applyAlignment="1">
      <alignment horizontal="center" vertical="center"/>
    </xf>
    <xf numFmtId="0" fontId="44" fillId="36" borderId="6" xfId="0" applyFont="1" applyFill="1" applyBorder="1" applyAlignment="1">
      <alignment horizontal="center" vertical="center" wrapText="1"/>
    </xf>
    <xf numFmtId="0" fontId="44" fillId="36" borderId="1" xfId="0" applyFont="1" applyFill="1" applyBorder="1" applyAlignment="1">
      <alignment horizontal="center" vertical="center" wrapText="1"/>
    </xf>
    <xf numFmtId="0" fontId="44" fillId="36" borderId="4" xfId="0" applyFont="1" applyFill="1" applyBorder="1" applyAlignment="1">
      <alignment horizontal="center" vertical="center" wrapText="1"/>
    </xf>
    <xf numFmtId="0" fontId="44" fillId="36" borderId="11" xfId="0" applyFont="1" applyFill="1" applyBorder="1" applyAlignment="1">
      <alignment horizontal="center" vertical="center" wrapText="1"/>
    </xf>
    <xf numFmtId="0" fontId="23" fillId="36" borderId="8" xfId="0" applyFont="1" applyFill="1" applyBorder="1" applyAlignment="1">
      <alignment horizontal="center" vertical="center" wrapText="1"/>
    </xf>
    <xf numFmtId="0" fontId="141" fillId="0" borderId="0" xfId="0" applyFont="1" applyBorder="1" applyAlignment="1">
      <alignment horizontal="center" wrapText="1"/>
    </xf>
    <xf numFmtId="0" fontId="44" fillId="36" borderId="18" xfId="0" applyFont="1" applyFill="1" applyBorder="1" applyAlignment="1">
      <alignment horizontal="center" vertical="center" wrapText="1"/>
    </xf>
    <xf numFmtId="0" fontId="44" fillId="36" borderId="7" xfId="0" applyFont="1" applyFill="1" applyBorder="1" applyAlignment="1">
      <alignment horizontal="center" vertical="center" wrapText="1"/>
    </xf>
    <xf numFmtId="0" fontId="7" fillId="36" borderId="9" xfId="0" applyFont="1" applyFill="1" applyBorder="1" applyAlignment="1">
      <alignment horizontal="center" vertical="center" wrapText="1"/>
    </xf>
    <xf numFmtId="0" fontId="25" fillId="0" borderId="51" xfId="0" applyFont="1" applyBorder="1" applyAlignment="1">
      <alignment horizontal="right" wrapText="1"/>
    </xf>
    <xf numFmtId="0" fontId="14" fillId="36" borderId="8" xfId="0" applyFont="1" applyFill="1" applyBorder="1" applyAlignment="1">
      <alignment horizontal="center" vertical="center" wrapText="1"/>
    </xf>
    <xf numFmtId="0" fontId="25" fillId="36" borderId="53" xfId="0" applyFont="1" applyFill="1" applyBorder="1" applyAlignment="1">
      <alignment horizontal="center" vertical="center" wrapText="1"/>
    </xf>
    <xf numFmtId="0" fontId="32" fillId="36" borderId="18" xfId="0" applyFont="1" applyFill="1" applyBorder="1" applyAlignment="1">
      <alignment horizontal="center" vertical="center" wrapText="1"/>
    </xf>
    <xf numFmtId="0" fontId="32" fillId="36" borderId="7" xfId="0" applyFont="1" applyFill="1" applyBorder="1" applyAlignment="1">
      <alignment horizontal="center" vertical="center" wrapText="1"/>
    </xf>
    <xf numFmtId="0" fontId="25" fillId="36" borderId="52" xfId="0" applyFont="1" applyFill="1" applyBorder="1" applyAlignment="1">
      <alignment horizontal="center" vertical="center" wrapText="1"/>
    </xf>
    <xf numFmtId="0" fontId="25" fillId="36" borderId="53" xfId="0" applyNumberFormat="1" applyFont="1" applyFill="1" applyBorder="1" applyAlignment="1">
      <alignment horizontal="center" vertical="center" wrapText="1"/>
    </xf>
    <xf numFmtId="0" fontId="32" fillId="36" borderId="11" xfId="0" applyFont="1" applyFill="1" applyBorder="1" applyAlignment="1">
      <alignment horizontal="center" vertical="center" wrapText="1"/>
    </xf>
    <xf numFmtId="0" fontId="7" fillId="36" borderId="53" xfId="0" applyFont="1" applyFill="1" applyBorder="1" applyAlignment="1">
      <alignment horizontal="center" vertical="center" wrapText="1"/>
    </xf>
    <xf numFmtId="0" fontId="50" fillId="0" borderId="0" xfId="0" applyFont="1" applyBorder="1" applyAlignment="1">
      <alignment horizontal="right" vertical="center" wrapText="1"/>
    </xf>
    <xf numFmtId="0" fontId="25" fillId="0" borderId="51" xfId="0" applyFont="1" applyBorder="1" applyAlignment="1">
      <alignment horizontal="center"/>
    </xf>
    <xf numFmtId="0" fontId="50" fillId="0" borderId="0" xfId="0" applyFont="1" applyAlignment="1">
      <alignment horizontal="right" wrapText="1"/>
    </xf>
    <xf numFmtId="0" fontId="14" fillId="36" borderId="53" xfId="0" applyFont="1" applyFill="1" applyBorder="1" applyAlignment="1">
      <alignment horizontal="center" vertical="center" wrapText="1"/>
    </xf>
    <xf numFmtId="0" fontId="25" fillId="36" borderId="18" xfId="0" applyFont="1" applyFill="1" applyBorder="1" applyAlignment="1">
      <alignment horizontal="center" vertical="center" wrapText="1"/>
    </xf>
    <xf numFmtId="0" fontId="35" fillId="36" borderId="5" xfId="0" applyFont="1" applyFill="1" applyBorder="1" applyAlignment="1">
      <alignment horizontal="center" vertical="center" wrapText="1"/>
    </xf>
    <xf numFmtId="0" fontId="35" fillId="36" borderId="8" xfId="0" applyFont="1" applyFill="1" applyBorder="1" applyAlignment="1">
      <alignment horizontal="center" vertical="center" wrapText="1"/>
    </xf>
    <xf numFmtId="0" fontId="35" fillId="36" borderId="53" xfId="0" applyFont="1" applyFill="1" applyBorder="1" applyAlignment="1">
      <alignment horizontal="center" vertical="center" wrapText="1"/>
    </xf>
    <xf numFmtId="0" fontId="11" fillId="36" borderId="25" xfId="0" applyFont="1" applyFill="1" applyBorder="1"/>
    <xf numFmtId="0" fontId="11" fillId="36" borderId="5" xfId="0" applyFont="1" applyFill="1" applyBorder="1"/>
    <xf numFmtId="0" fontId="115" fillId="0" borderId="0" xfId="0" applyFont="1" applyAlignment="1">
      <alignment horizontal="left"/>
    </xf>
    <xf numFmtId="0" fontId="11" fillId="36" borderId="18" xfId="0" applyFont="1" applyFill="1" applyBorder="1"/>
    <xf numFmtId="0" fontId="11" fillId="36" borderId="7" xfId="0" applyFont="1" applyFill="1" applyBorder="1"/>
    <xf numFmtId="0" fontId="23" fillId="36" borderId="11" xfId="0" applyFont="1" applyFill="1" applyBorder="1" applyAlignment="1">
      <alignment horizontal="center" vertical="center"/>
    </xf>
    <xf numFmtId="0" fontId="141" fillId="0" borderId="0" xfId="0" applyFont="1" applyBorder="1" applyAlignment="1">
      <alignment horizontal="left" vertical="center" wrapText="1"/>
    </xf>
    <xf numFmtId="0" fontId="25" fillId="36" borderId="10" xfId="0" applyFont="1" applyFill="1" applyBorder="1" applyAlignment="1">
      <alignment horizontal="center" vertical="center"/>
    </xf>
    <xf numFmtId="0" fontId="11" fillId="36" borderId="26" xfId="0" applyFont="1" applyFill="1" applyBorder="1"/>
    <xf numFmtId="0" fontId="11" fillId="36" borderId="6" xfId="0" applyFont="1" applyFill="1" applyBorder="1"/>
    <xf numFmtId="0" fontId="11" fillId="36" borderId="4" xfId="0" applyFont="1" applyFill="1" applyBorder="1"/>
    <xf numFmtId="0" fontId="19" fillId="0" borderId="0" xfId="0" applyFont="1" applyBorder="1" applyAlignment="1">
      <alignment horizontal="right"/>
    </xf>
    <xf numFmtId="0" fontId="6" fillId="0" borderId="0" xfId="0" applyFont="1" applyAlignment="1">
      <alignment horizontal="right"/>
    </xf>
    <xf numFmtId="0" fontId="6" fillId="0" borderId="0" xfId="0" applyFont="1" applyBorder="1" applyAlignment="1">
      <alignment horizontal="right" wrapText="1"/>
    </xf>
    <xf numFmtId="0" fontId="11" fillId="36" borderId="27" xfId="0" applyFont="1" applyFill="1" applyBorder="1"/>
    <xf numFmtId="0" fontId="11" fillId="36" borderId="3" xfId="0" applyFont="1" applyFill="1" applyBorder="1"/>
    <xf numFmtId="0" fontId="11" fillId="36" borderId="1" xfId="0" applyFont="1" applyFill="1" applyBorder="1"/>
    <xf numFmtId="0" fontId="11" fillId="36" borderId="8" xfId="0" applyFont="1" applyFill="1" applyBorder="1"/>
    <xf numFmtId="0" fontId="23" fillId="36" borderId="18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left"/>
    </xf>
    <xf numFmtId="0" fontId="19" fillId="0" borderId="0" xfId="0" applyFont="1" applyBorder="1" applyAlignment="1">
      <alignment horizontal="center"/>
    </xf>
    <xf numFmtId="0" fontId="23" fillId="36" borderId="18" xfId="0" applyFont="1" applyFill="1" applyBorder="1" applyAlignment="1">
      <alignment horizontal="center" vertical="center" wrapText="1"/>
    </xf>
    <xf numFmtId="0" fontId="4" fillId="36" borderId="11" xfId="0" applyFont="1" applyFill="1" applyBorder="1" applyAlignment="1">
      <alignment horizontal="center" vertical="center" wrapText="1"/>
    </xf>
    <xf numFmtId="0" fontId="4" fillId="36" borderId="18" xfId="0" applyFont="1" applyFill="1" applyBorder="1" applyAlignment="1">
      <alignment horizontal="center" vertical="center" wrapText="1"/>
    </xf>
    <xf numFmtId="0" fontId="4" fillId="36" borderId="7" xfId="0" applyFont="1" applyFill="1" applyBorder="1" applyAlignment="1">
      <alignment horizontal="center" vertical="center" wrapText="1"/>
    </xf>
    <xf numFmtId="0" fontId="141" fillId="0" borderId="0" xfId="0" applyFont="1" applyBorder="1" applyAlignment="1">
      <alignment horizontal="left" vertical="justify"/>
    </xf>
    <xf numFmtId="0" fontId="25" fillId="36" borderId="28" xfId="0" applyFont="1" applyFill="1" applyBorder="1" applyAlignment="1">
      <alignment horizontal="center" wrapText="1"/>
    </xf>
    <xf numFmtId="0" fontId="25" fillId="36" borderId="15" xfId="0" applyFont="1" applyFill="1" applyBorder="1" applyAlignment="1">
      <alignment horizontal="center" wrapText="1"/>
    </xf>
    <xf numFmtId="0" fontId="23" fillId="36" borderId="28" xfId="0" applyFont="1" applyFill="1" applyBorder="1" applyAlignment="1">
      <alignment horizontal="center" vertical="center" wrapText="1"/>
    </xf>
    <xf numFmtId="0" fontId="23" fillId="36" borderId="15" xfId="0" applyFont="1" applyFill="1" applyBorder="1" applyAlignment="1">
      <alignment horizontal="center" vertical="center" wrapText="1"/>
    </xf>
    <xf numFmtId="0" fontId="25" fillId="36" borderId="28" xfId="0" applyFont="1" applyFill="1" applyBorder="1" applyAlignment="1">
      <alignment horizontal="center" vertical="center" wrapText="1"/>
    </xf>
    <xf numFmtId="0" fontId="25" fillId="36" borderId="15" xfId="0" applyFont="1" applyFill="1" applyBorder="1" applyAlignment="1">
      <alignment horizontal="center" vertical="center" wrapText="1"/>
    </xf>
    <xf numFmtId="0" fontId="25" fillId="0" borderId="37" xfId="0" applyFont="1" applyBorder="1" applyAlignment="1">
      <alignment horizontal="right" wrapText="1"/>
    </xf>
    <xf numFmtId="0" fontId="25" fillId="0" borderId="37" xfId="0" applyFont="1" applyBorder="1" applyAlignment="1"/>
    <xf numFmtId="0" fontId="141" fillId="0" borderId="17" xfId="0" applyFont="1" applyBorder="1" applyAlignment="1">
      <alignment horizontal="left" vertical="justify" wrapText="1"/>
    </xf>
    <xf numFmtId="0" fontId="23" fillId="36" borderId="32" xfId="0" applyFont="1" applyFill="1" applyBorder="1" applyAlignment="1">
      <alignment horizontal="center" wrapText="1"/>
    </xf>
    <xf numFmtId="0" fontId="23" fillId="36" borderId="12" xfId="0" applyFont="1" applyFill="1" applyBorder="1" applyAlignment="1">
      <alignment horizontal="center" wrapText="1"/>
    </xf>
    <xf numFmtId="0" fontId="23" fillId="36" borderId="31" xfId="0" applyFont="1" applyFill="1" applyBorder="1" applyAlignment="1">
      <alignment horizontal="right" wrapText="1"/>
    </xf>
    <xf numFmtId="0" fontId="23" fillId="36" borderId="32" xfId="0" applyFont="1" applyFill="1" applyBorder="1" applyAlignment="1">
      <alignment horizontal="right" wrapText="1"/>
    </xf>
    <xf numFmtId="0" fontId="23" fillId="36" borderId="32" xfId="0" applyFont="1" applyFill="1" applyBorder="1" applyAlignment="1">
      <alignment horizontal="left" wrapText="1"/>
    </xf>
    <xf numFmtId="0" fontId="25" fillId="36" borderId="31" xfId="0" applyFont="1" applyFill="1" applyBorder="1" applyAlignment="1">
      <alignment horizontal="center" vertical="center" wrapText="1"/>
    </xf>
    <xf numFmtId="0" fontId="25" fillId="36" borderId="32" xfId="0" applyFont="1" applyFill="1" applyBorder="1" applyAlignment="1">
      <alignment horizontal="center" vertical="center" wrapText="1"/>
    </xf>
    <xf numFmtId="0" fontId="25" fillId="36" borderId="12" xfId="0" applyFont="1" applyFill="1" applyBorder="1" applyAlignment="1">
      <alignment horizontal="center" vertical="center" wrapText="1"/>
    </xf>
    <xf numFmtId="0" fontId="25" fillId="36" borderId="33" xfId="0" applyFont="1" applyFill="1" applyBorder="1" applyAlignment="1">
      <alignment horizontal="center" vertical="center" wrapText="1"/>
    </xf>
    <xf numFmtId="0" fontId="25" fillId="36" borderId="34" xfId="0" applyFont="1" applyFill="1" applyBorder="1" applyAlignment="1">
      <alignment horizontal="center" vertical="center" wrapText="1"/>
    </xf>
    <xf numFmtId="0" fontId="25" fillId="36" borderId="35" xfId="0" applyFont="1" applyFill="1" applyBorder="1" applyAlignment="1">
      <alignment horizontal="center" vertical="center" wrapText="1"/>
    </xf>
    <xf numFmtId="0" fontId="25" fillId="36" borderId="38" xfId="0" applyFont="1" applyFill="1" applyBorder="1" applyAlignment="1">
      <alignment horizontal="center" vertical="center" wrapText="1"/>
    </xf>
    <xf numFmtId="0" fontId="25" fillId="36" borderId="39" xfId="0" applyFont="1" applyFill="1" applyBorder="1" applyAlignment="1">
      <alignment horizontal="center" vertical="center" wrapText="1"/>
    </xf>
    <xf numFmtId="0" fontId="25" fillId="36" borderId="40" xfId="0" applyFont="1" applyFill="1" applyBorder="1" applyAlignment="1">
      <alignment horizontal="center" vertical="center" wrapText="1"/>
    </xf>
    <xf numFmtId="0" fontId="25" fillId="36" borderId="29" xfId="0" applyFont="1" applyFill="1" applyBorder="1" applyAlignment="1">
      <alignment horizontal="center" vertical="center" wrapText="1"/>
    </xf>
    <xf numFmtId="0" fontId="25" fillId="36" borderId="30" xfId="0" applyFont="1" applyFill="1" applyBorder="1" applyAlignment="1">
      <alignment horizontal="center" vertical="center" wrapText="1"/>
    </xf>
    <xf numFmtId="0" fontId="25" fillId="36" borderId="14" xfId="0" applyFont="1" applyFill="1" applyBorder="1" applyAlignment="1">
      <alignment horizontal="center" vertical="center" wrapText="1"/>
    </xf>
    <xf numFmtId="0" fontId="23" fillId="36" borderId="31" xfId="0" applyFont="1" applyFill="1" applyBorder="1" applyAlignment="1">
      <alignment horizontal="center" vertical="center" wrapText="1"/>
    </xf>
    <xf numFmtId="0" fontId="6" fillId="36" borderId="32" xfId="0" applyFont="1" applyFill="1" applyBorder="1"/>
    <xf numFmtId="0" fontId="6" fillId="36" borderId="12" xfId="0" applyFont="1" applyFill="1" applyBorder="1"/>
    <xf numFmtId="0" fontId="25" fillId="36" borderId="36" xfId="0" applyFont="1" applyFill="1" applyBorder="1" applyAlignment="1">
      <alignment horizontal="center" vertical="center" wrapText="1"/>
    </xf>
    <xf numFmtId="0" fontId="51" fillId="0" borderId="0" xfId="0" applyFont="1" applyBorder="1" applyAlignment="1">
      <alignment horizontal="center"/>
    </xf>
    <xf numFmtId="0" fontId="25" fillId="36" borderId="18" xfId="0" applyFont="1" applyFill="1" applyBorder="1" applyAlignment="1">
      <alignment horizontal="center" vertical="center"/>
    </xf>
    <xf numFmtId="0" fontId="25" fillId="0" borderId="0" xfId="0" applyFont="1" applyAlignment="1">
      <alignment horizontal="right"/>
    </xf>
    <xf numFmtId="0" fontId="136" fillId="0" borderId="0" xfId="0" applyFont="1" applyFill="1" applyBorder="1" applyAlignment="1">
      <alignment horizontal="left" wrapText="1"/>
    </xf>
    <xf numFmtId="0" fontId="136" fillId="0" borderId="0" xfId="0" applyFont="1" applyFill="1" applyBorder="1" applyAlignment="1">
      <alignment horizontal="left"/>
    </xf>
    <xf numFmtId="0" fontId="136" fillId="0" borderId="0" xfId="0" applyFont="1" applyAlignment="1">
      <alignment horizontal="left"/>
    </xf>
    <xf numFmtId="0" fontId="0" fillId="36" borderId="5" xfId="0" applyFill="1" applyBorder="1" applyAlignment="1">
      <alignment horizontal="center" vertical="center" wrapText="1"/>
    </xf>
    <xf numFmtId="0" fontId="0" fillId="36" borderId="25" xfId="0" applyFill="1" applyBorder="1" applyAlignment="1">
      <alignment horizontal="center" vertical="center" wrapText="1"/>
    </xf>
    <xf numFmtId="0" fontId="25" fillId="0" borderId="0" xfId="0" applyFont="1" applyBorder="1" applyAlignment="1"/>
    <xf numFmtId="0" fontId="136" fillId="0" borderId="0" xfId="0" applyFont="1" applyBorder="1" applyAlignment="1">
      <alignment horizontal="left" wrapText="1"/>
    </xf>
    <xf numFmtId="0" fontId="136" fillId="0" borderId="0" xfId="0" applyFont="1" applyBorder="1" applyAlignment="1">
      <alignment horizontal="left"/>
    </xf>
    <xf numFmtId="0" fontId="23" fillId="36" borderId="7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right"/>
    </xf>
    <xf numFmtId="0" fontId="26" fillId="0" borderId="0" xfId="0" applyFont="1" applyAlignment="1">
      <alignment horizontal="right" vertical="center" wrapText="1"/>
    </xf>
    <xf numFmtId="0" fontId="24" fillId="36" borderId="8" xfId="0" applyFont="1" applyFill="1" applyBorder="1" applyAlignment="1">
      <alignment horizontal="center" vertical="center" wrapText="1"/>
    </xf>
    <xf numFmtId="164" fontId="136" fillId="0" borderId="0" xfId="0" applyNumberFormat="1" applyFont="1" applyBorder="1" applyAlignment="1">
      <alignment horizontal="left"/>
    </xf>
    <xf numFmtId="0" fontId="15" fillId="36" borderId="9" xfId="0" applyFont="1" applyFill="1" applyBorder="1" applyAlignment="1">
      <alignment horizontal="center" vertical="center" wrapText="1"/>
    </xf>
    <xf numFmtId="0" fontId="15" fillId="36" borderId="25" xfId="0" applyFont="1" applyFill="1" applyBorder="1" applyAlignment="1">
      <alignment horizontal="center" vertical="center" wrapText="1"/>
    </xf>
    <xf numFmtId="0" fontId="15" fillId="36" borderId="5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15" fillId="36" borderId="1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right" vertical="top" wrapText="1"/>
    </xf>
    <xf numFmtId="0" fontId="15" fillId="36" borderId="8" xfId="0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right" vertical="center" wrapText="1"/>
    </xf>
    <xf numFmtId="0" fontId="136" fillId="0" borderId="0" xfId="0" applyFont="1" applyBorder="1" applyAlignment="1">
      <alignment horizontal="left" vertical="top" wrapText="1"/>
    </xf>
    <xf numFmtId="0" fontId="136" fillId="0" borderId="0" xfId="0" applyFont="1" applyAlignment="1">
      <alignment horizontal="left" vertical="justify"/>
    </xf>
    <xf numFmtId="0" fontId="15" fillId="36" borderId="10" xfId="0" applyFont="1" applyFill="1" applyBorder="1" applyAlignment="1">
      <alignment horizontal="center" vertical="center" wrapText="1"/>
    </xf>
    <xf numFmtId="0" fontId="15" fillId="36" borderId="27" xfId="0" applyFont="1" applyFill="1" applyBorder="1" applyAlignment="1">
      <alignment horizontal="center" vertical="center" wrapText="1"/>
    </xf>
    <xf numFmtId="0" fontId="15" fillId="36" borderId="6" xfId="0" applyFont="1" applyFill="1" applyBorder="1" applyAlignment="1">
      <alignment horizontal="center" vertical="center" wrapText="1"/>
    </xf>
    <xf numFmtId="0" fontId="24" fillId="36" borderId="11" xfId="0" applyFont="1" applyFill="1" applyBorder="1" applyAlignment="1">
      <alignment horizontal="center" vertical="center"/>
    </xf>
    <xf numFmtId="0" fontId="15" fillId="36" borderId="18" xfId="0" applyFont="1" applyFill="1" applyBorder="1" applyAlignment="1">
      <alignment horizontal="center" vertical="center"/>
    </xf>
    <xf numFmtId="0" fontId="15" fillId="36" borderId="7" xfId="0" applyFont="1" applyFill="1" applyBorder="1" applyAlignment="1">
      <alignment horizontal="center" vertical="center"/>
    </xf>
    <xf numFmtId="0" fontId="24" fillId="36" borderId="11" xfId="0" applyFont="1" applyFill="1" applyBorder="1" applyAlignment="1">
      <alignment horizontal="center" vertical="center" wrapText="1"/>
    </xf>
    <xf numFmtId="0" fontId="24" fillId="36" borderId="18" xfId="0" applyFont="1" applyFill="1" applyBorder="1" applyAlignment="1">
      <alignment horizontal="center" vertical="center" wrapText="1"/>
    </xf>
    <xf numFmtId="0" fontId="24" fillId="36" borderId="7" xfId="0" applyFont="1" applyFill="1" applyBorder="1" applyAlignment="1">
      <alignment horizontal="center" vertical="center" wrapText="1"/>
    </xf>
    <xf numFmtId="1" fontId="190" fillId="36" borderId="11" xfId="0" applyNumberFormat="1" applyFont="1" applyFill="1" applyBorder="1" applyAlignment="1">
      <alignment horizontal="center" vertical="center"/>
    </xf>
    <xf numFmtId="1" fontId="190" fillId="36" borderId="7" xfId="0" applyNumberFormat="1" applyFont="1" applyFill="1" applyBorder="1" applyAlignment="1">
      <alignment horizontal="center" vertical="center"/>
    </xf>
    <xf numFmtId="1" fontId="190" fillId="36" borderId="11" xfId="0" applyNumberFormat="1" applyFont="1" applyFill="1" applyBorder="1" applyAlignment="1">
      <alignment horizontal="center" vertical="center" wrapText="1"/>
    </xf>
    <xf numFmtId="1" fontId="190" fillId="36" borderId="7" xfId="0" applyNumberFormat="1" applyFont="1" applyFill="1" applyBorder="1" applyAlignment="1">
      <alignment horizontal="center" vertical="center" wrapText="1"/>
    </xf>
    <xf numFmtId="1" fontId="193" fillId="36" borderId="11" xfId="0" applyNumberFormat="1" applyFont="1" applyFill="1" applyBorder="1" applyAlignment="1">
      <alignment horizontal="center" vertical="center" wrapText="1"/>
    </xf>
    <xf numFmtId="1" fontId="193" fillId="36" borderId="7" xfId="0" applyNumberFormat="1" applyFont="1" applyFill="1" applyBorder="1" applyAlignment="1">
      <alignment horizontal="center" vertical="center" wrapText="1"/>
    </xf>
    <xf numFmtId="1" fontId="147" fillId="36" borderId="11" xfId="0" applyNumberFormat="1" applyFont="1" applyFill="1" applyBorder="1" applyAlignment="1">
      <alignment horizontal="center" vertical="center" wrapText="1"/>
    </xf>
    <xf numFmtId="1" fontId="147" fillId="36" borderId="7" xfId="0" applyNumberFormat="1" applyFont="1" applyFill="1" applyBorder="1" applyAlignment="1">
      <alignment horizontal="center" vertical="center" wrapText="1"/>
    </xf>
    <xf numFmtId="49" fontId="159" fillId="36" borderId="11" xfId="0" applyNumberFormat="1" applyFont="1" applyFill="1" applyBorder="1" applyAlignment="1">
      <alignment horizontal="center" vertical="center" wrapText="1"/>
    </xf>
    <xf numFmtId="49" fontId="159" fillId="36" borderId="18" xfId="0" applyNumberFormat="1" applyFont="1" applyFill="1" applyBorder="1" applyAlignment="1">
      <alignment horizontal="center" vertical="center" wrapText="1"/>
    </xf>
    <xf numFmtId="49" fontId="159" fillId="36" borderId="7" xfId="0" applyNumberFormat="1" applyFont="1" applyFill="1" applyBorder="1" applyAlignment="1">
      <alignment horizontal="center" vertical="center" wrapText="1"/>
    </xf>
    <xf numFmtId="49" fontId="159" fillId="36" borderId="10" xfId="0" applyNumberFormat="1" applyFont="1" applyFill="1" applyBorder="1" applyAlignment="1">
      <alignment horizontal="center" vertical="center" wrapText="1"/>
    </xf>
    <xf numFmtId="49" fontId="159" fillId="36" borderId="26" xfId="0" applyNumberFormat="1" applyFont="1" applyFill="1" applyBorder="1" applyAlignment="1">
      <alignment horizontal="center" vertical="center" wrapText="1"/>
    </xf>
    <xf numFmtId="49" fontId="159" fillId="36" borderId="6" xfId="0" applyNumberFormat="1" applyFont="1" applyFill="1" applyBorder="1" applyAlignment="1">
      <alignment horizontal="center" vertical="center" wrapText="1"/>
    </xf>
    <xf numFmtId="49" fontId="159" fillId="36" borderId="52" xfId="0" applyNumberFormat="1" applyFont="1" applyFill="1" applyBorder="1" applyAlignment="1">
      <alignment horizontal="center" vertical="center" wrapText="1"/>
    </xf>
    <xf numFmtId="49" fontId="107" fillId="36" borderId="9" xfId="0" applyNumberFormat="1" applyFont="1" applyFill="1" applyBorder="1" applyAlignment="1">
      <alignment horizontal="center" vertical="center" wrapText="1"/>
    </xf>
    <xf numFmtId="49" fontId="107" fillId="36" borderId="5" xfId="0" applyNumberFormat="1" applyFont="1" applyFill="1" applyBorder="1" applyAlignment="1">
      <alignment horizontal="center" vertical="center" wrapText="1"/>
    </xf>
    <xf numFmtId="49" fontId="147" fillId="36" borderId="11" xfId="0" applyNumberFormat="1" applyFont="1" applyFill="1" applyBorder="1" applyAlignment="1">
      <alignment horizontal="center" vertical="center" wrapText="1"/>
    </xf>
    <xf numFmtId="49" fontId="147" fillId="36" borderId="7" xfId="0" applyNumberFormat="1" applyFont="1" applyFill="1" applyBorder="1" applyAlignment="1">
      <alignment horizontal="center" vertical="center" wrapText="1"/>
    </xf>
    <xf numFmtId="49" fontId="191" fillId="36" borderId="9" xfId="0" applyNumberFormat="1" applyFont="1" applyFill="1" applyBorder="1" applyAlignment="1">
      <alignment horizontal="center" vertical="center" wrapText="1"/>
    </xf>
    <xf numFmtId="49" fontId="191" fillId="36" borderId="5" xfId="0" applyNumberFormat="1" applyFont="1" applyFill="1" applyBorder="1" applyAlignment="1">
      <alignment horizontal="center" vertical="center" wrapText="1"/>
    </xf>
    <xf numFmtId="49" fontId="107" fillId="36" borderId="10" xfId="0" applyNumberFormat="1" applyFont="1" applyFill="1" applyBorder="1" applyAlignment="1">
      <alignment horizontal="center" vertical="center" wrapText="1"/>
    </xf>
    <xf numFmtId="49" fontId="107" fillId="36" borderId="26" xfId="0" applyNumberFormat="1" applyFont="1" applyFill="1" applyBorder="1" applyAlignment="1">
      <alignment horizontal="center" vertical="center" wrapText="1"/>
    </xf>
    <xf numFmtId="49" fontId="107" fillId="36" borderId="6" xfId="0" applyNumberFormat="1" applyFont="1" applyFill="1" applyBorder="1" applyAlignment="1">
      <alignment horizontal="center" vertical="center" wrapText="1"/>
    </xf>
    <xf numFmtId="49" fontId="107" fillId="36" borderId="52" xfId="0" applyNumberFormat="1" applyFont="1" applyFill="1" applyBorder="1" applyAlignment="1">
      <alignment horizontal="center" vertical="center" wrapText="1"/>
    </xf>
    <xf numFmtId="49" fontId="147" fillId="36" borderId="10" xfId="0" applyNumberFormat="1" applyFont="1" applyFill="1" applyBorder="1" applyAlignment="1">
      <alignment horizontal="center" vertical="center" wrapText="1"/>
    </xf>
    <xf numFmtId="49" fontId="147" fillId="36" borderId="26" xfId="0" applyNumberFormat="1" applyFont="1" applyFill="1" applyBorder="1" applyAlignment="1">
      <alignment horizontal="center" vertical="center" wrapText="1"/>
    </xf>
    <xf numFmtId="49" fontId="147" fillId="36" borderId="6" xfId="0" applyNumberFormat="1" applyFont="1" applyFill="1" applyBorder="1" applyAlignment="1">
      <alignment horizontal="center" vertical="center" wrapText="1"/>
    </xf>
    <xf numFmtId="49" fontId="147" fillId="36" borderId="52" xfId="0" applyNumberFormat="1" applyFont="1" applyFill="1" applyBorder="1" applyAlignment="1">
      <alignment horizontal="center" vertical="center" wrapText="1"/>
    </xf>
    <xf numFmtId="49" fontId="119" fillId="36" borderId="11" xfId="0" applyNumberFormat="1" applyFont="1" applyFill="1" applyBorder="1" applyAlignment="1">
      <alignment horizontal="left" vertical="center" wrapText="1"/>
    </xf>
    <xf numFmtId="49" fontId="119" fillId="36" borderId="18" xfId="0" applyNumberFormat="1" applyFont="1" applyFill="1" applyBorder="1" applyAlignment="1">
      <alignment horizontal="left" vertical="center" wrapText="1"/>
    </xf>
    <xf numFmtId="49" fontId="119" fillId="36" borderId="7" xfId="0" applyNumberFormat="1" applyFont="1" applyFill="1" applyBorder="1" applyAlignment="1">
      <alignment horizontal="left" vertical="center" wrapText="1"/>
    </xf>
    <xf numFmtId="49" fontId="107" fillId="36" borderId="25" xfId="0" applyNumberFormat="1" applyFont="1" applyFill="1" applyBorder="1" applyAlignment="1">
      <alignment horizontal="center" vertical="center" wrapText="1"/>
    </xf>
    <xf numFmtId="0" fontId="134" fillId="36" borderId="11" xfId="0" applyFont="1" applyFill="1" applyBorder="1" applyAlignment="1">
      <alignment horizontal="center" vertical="center"/>
    </xf>
    <xf numFmtId="0" fontId="134" fillId="36" borderId="18" xfId="0" applyFont="1" applyFill="1" applyBorder="1" applyAlignment="1">
      <alignment horizontal="center" vertical="center"/>
    </xf>
    <xf numFmtId="0" fontId="134" fillId="36" borderId="7" xfId="0" applyFont="1" applyFill="1" applyBorder="1" applyAlignment="1">
      <alignment horizontal="center" vertical="center"/>
    </xf>
    <xf numFmtId="49" fontId="119" fillId="36" borderId="10" xfId="0" applyNumberFormat="1" applyFont="1" applyFill="1" applyBorder="1" applyAlignment="1">
      <alignment horizontal="center" vertical="center" wrapText="1"/>
    </xf>
    <xf numFmtId="49" fontId="119" fillId="36" borderId="3" xfId="0" applyNumberFormat="1" applyFont="1" applyFill="1" applyBorder="1" applyAlignment="1">
      <alignment horizontal="center" vertical="center" wrapText="1"/>
    </xf>
    <xf numFmtId="49" fontId="119" fillId="36" borderId="26" xfId="0" applyNumberFormat="1" applyFont="1" applyFill="1" applyBorder="1" applyAlignment="1">
      <alignment horizontal="center" vertical="center" wrapText="1"/>
    </xf>
    <xf numFmtId="49" fontId="119" fillId="36" borderId="6" xfId="0" applyNumberFormat="1" applyFont="1" applyFill="1" applyBorder="1" applyAlignment="1">
      <alignment horizontal="center" vertical="center" wrapText="1"/>
    </xf>
    <xf numFmtId="49" fontId="119" fillId="36" borderId="51" xfId="0" applyNumberFormat="1" applyFont="1" applyFill="1" applyBorder="1" applyAlignment="1">
      <alignment horizontal="center" vertical="center" wrapText="1"/>
    </xf>
    <xf numFmtId="49" fontId="119" fillId="36" borderId="52" xfId="0" applyNumberFormat="1" applyFont="1" applyFill="1" applyBorder="1" applyAlignment="1">
      <alignment horizontal="center" vertical="center" wrapText="1"/>
    </xf>
    <xf numFmtId="0" fontId="134" fillId="36" borderId="10" xfId="0" applyFont="1" applyFill="1" applyBorder="1" applyAlignment="1">
      <alignment horizontal="center" vertical="center" wrapText="1"/>
    </xf>
    <xf numFmtId="0" fontId="134" fillId="36" borderId="3" xfId="0" applyFont="1" applyFill="1" applyBorder="1" applyAlignment="1">
      <alignment horizontal="center" vertical="center" wrapText="1"/>
    </xf>
    <xf numFmtId="0" fontId="134" fillId="36" borderId="26" xfId="0" applyFont="1" applyFill="1" applyBorder="1" applyAlignment="1">
      <alignment horizontal="center" vertical="center" wrapText="1"/>
    </xf>
    <xf numFmtId="0" fontId="134" fillId="36" borderId="6" xfId="0" applyFont="1" applyFill="1" applyBorder="1" applyAlignment="1">
      <alignment horizontal="center" vertical="center" wrapText="1"/>
    </xf>
    <xf numFmtId="0" fontId="134" fillId="36" borderId="51" xfId="0" applyFont="1" applyFill="1" applyBorder="1" applyAlignment="1">
      <alignment horizontal="center" vertical="center" wrapText="1"/>
    </xf>
    <xf numFmtId="0" fontId="134" fillId="36" borderId="52" xfId="0" applyFont="1" applyFill="1" applyBorder="1" applyAlignment="1">
      <alignment horizontal="center" vertical="center" wrapText="1"/>
    </xf>
    <xf numFmtId="0" fontId="118" fillId="36" borderId="10" xfId="0" applyFont="1" applyFill="1" applyBorder="1" applyAlignment="1">
      <alignment horizontal="center" vertical="center" wrapText="1"/>
    </xf>
    <xf numFmtId="0" fontId="118" fillId="36" borderId="26" xfId="0" applyFont="1" applyFill="1" applyBorder="1" applyAlignment="1">
      <alignment horizontal="center" vertical="center" wrapText="1"/>
    </xf>
    <xf numFmtId="0" fontId="118" fillId="36" borderId="6" xfId="0" applyFont="1" applyFill="1" applyBorder="1" applyAlignment="1">
      <alignment horizontal="center" vertical="center" wrapText="1"/>
    </xf>
    <xf numFmtId="0" fontId="118" fillId="36" borderId="52" xfId="0" applyFont="1" applyFill="1" applyBorder="1" applyAlignment="1">
      <alignment horizontal="center" vertical="center" wrapText="1"/>
    </xf>
    <xf numFmtId="0" fontId="134" fillId="36" borderId="10" xfId="0" applyFont="1" applyFill="1" applyBorder="1" applyAlignment="1">
      <alignment horizontal="center" vertical="center"/>
    </xf>
    <xf numFmtId="0" fontId="134" fillId="36" borderId="26" xfId="0" applyFont="1" applyFill="1" applyBorder="1" applyAlignment="1">
      <alignment horizontal="center" vertical="center"/>
    </xf>
    <xf numFmtId="0" fontId="134" fillId="36" borderId="27" xfId="0" applyFont="1" applyFill="1" applyBorder="1" applyAlignment="1">
      <alignment horizontal="center" vertical="center"/>
    </xf>
    <xf numFmtId="0" fontId="134" fillId="36" borderId="41" xfId="0" applyFont="1" applyFill="1" applyBorder="1" applyAlignment="1">
      <alignment horizontal="center" vertical="center"/>
    </xf>
    <xf numFmtId="0" fontId="134" fillId="36" borderId="6" xfId="0" applyFont="1" applyFill="1" applyBorder="1" applyAlignment="1">
      <alignment horizontal="center" vertical="center"/>
    </xf>
    <xf numFmtId="0" fontId="134" fillId="36" borderId="52" xfId="0" applyFont="1" applyFill="1" applyBorder="1" applyAlignment="1">
      <alignment horizontal="center" vertical="center"/>
    </xf>
    <xf numFmtId="49" fontId="190" fillId="36" borderId="9" xfId="0" applyNumberFormat="1" applyFont="1" applyFill="1" applyBorder="1" applyAlignment="1">
      <alignment horizontal="center" vertical="center" wrapText="1"/>
    </xf>
    <xf numFmtId="49" fontId="190" fillId="36" borderId="5" xfId="0" applyNumberFormat="1" applyFont="1" applyFill="1" applyBorder="1" applyAlignment="1">
      <alignment horizontal="center" vertical="center" wrapText="1"/>
    </xf>
    <xf numFmtId="0" fontId="134" fillId="36" borderId="3" xfId="0" applyFont="1" applyFill="1" applyBorder="1" applyAlignment="1">
      <alignment horizontal="center" vertical="center"/>
    </xf>
    <xf numFmtId="0" fontId="134" fillId="36" borderId="51" xfId="0" applyFont="1" applyFill="1" applyBorder="1" applyAlignment="1">
      <alignment horizontal="center" vertical="center"/>
    </xf>
    <xf numFmtId="0" fontId="178" fillId="0" borderId="0" xfId="0" applyFont="1" applyFill="1" applyBorder="1" applyAlignment="1">
      <alignment horizontal="center" vertical="center" wrapText="1"/>
    </xf>
    <xf numFmtId="0" fontId="214" fillId="0" borderId="0" xfId="0" applyFont="1" applyFill="1" applyBorder="1" applyAlignment="1">
      <alignment horizontal="center" vertical="center"/>
    </xf>
    <xf numFmtId="0" fontId="188" fillId="0" borderId="0" xfId="0" applyFont="1" applyFill="1" applyBorder="1" applyAlignment="1">
      <alignment horizontal="center" vertical="center" wrapText="1"/>
    </xf>
    <xf numFmtId="0" fontId="173" fillId="0" borderId="0" xfId="0" applyFont="1" applyFill="1" applyBorder="1" applyAlignment="1">
      <alignment horizontal="right"/>
    </xf>
    <xf numFmtId="0" fontId="215" fillId="0" borderId="51" xfId="0" applyFont="1" applyFill="1" applyBorder="1" applyAlignment="1">
      <alignment horizontal="center" wrapText="1"/>
    </xf>
    <xf numFmtId="0" fontId="215" fillId="0" borderId="0" xfId="0" applyFont="1" applyFill="1" applyBorder="1" applyAlignment="1">
      <alignment horizontal="center" wrapText="1"/>
    </xf>
    <xf numFmtId="0" fontId="212" fillId="0" borderId="0" xfId="0" applyFont="1" applyAlignment="1"/>
    <xf numFmtId="49" fontId="147" fillId="36" borderId="27" xfId="0" applyNumberFormat="1" applyFont="1" applyFill="1" applyBorder="1" applyAlignment="1">
      <alignment horizontal="center" vertical="center" wrapText="1"/>
    </xf>
    <xf numFmtId="49" fontId="147" fillId="36" borderId="41" xfId="0" applyNumberFormat="1" applyFont="1" applyFill="1" applyBorder="1" applyAlignment="1">
      <alignment horizontal="center" vertical="center" wrapText="1"/>
    </xf>
    <xf numFmtId="0" fontId="134" fillId="36" borderId="11" xfId="0" applyFont="1" applyFill="1" applyBorder="1" applyAlignment="1">
      <alignment vertical="center"/>
    </xf>
    <xf numFmtId="0" fontId="134" fillId="36" borderId="18" xfId="0" applyFont="1" applyFill="1" applyBorder="1" applyAlignment="1">
      <alignment vertical="center"/>
    </xf>
    <xf numFmtId="0" fontId="134" fillId="36" borderId="7" xfId="0" applyFont="1" applyFill="1" applyBorder="1" applyAlignment="1">
      <alignment vertical="center"/>
    </xf>
    <xf numFmtId="49" fontId="127" fillId="36" borderId="9" xfId="0" applyNumberFormat="1" applyFont="1" applyFill="1" applyBorder="1" applyAlignment="1">
      <alignment horizontal="center" vertical="center" wrapText="1"/>
    </xf>
    <xf numFmtId="49" fontId="127" fillId="36" borderId="5" xfId="0" applyNumberFormat="1" applyFont="1" applyFill="1" applyBorder="1" applyAlignment="1">
      <alignment horizontal="center" vertical="center" wrapText="1"/>
    </xf>
    <xf numFmtId="49" fontId="125" fillId="36" borderId="9" xfId="0" applyNumberFormat="1" applyFont="1" applyFill="1" applyBorder="1" applyAlignment="1">
      <alignment horizontal="center" vertical="center" wrapText="1"/>
    </xf>
    <xf numFmtId="49" fontId="125" fillId="36" borderId="5" xfId="0" applyNumberFormat="1" applyFont="1" applyFill="1" applyBorder="1" applyAlignment="1">
      <alignment horizontal="center" vertical="center" wrapText="1"/>
    </xf>
    <xf numFmtId="0" fontId="23" fillId="36" borderId="9" xfId="0" applyFont="1" applyFill="1" applyBorder="1" applyAlignment="1">
      <alignment horizontal="center" vertical="center" wrapText="1"/>
    </xf>
    <xf numFmtId="0" fontId="23" fillId="36" borderId="25" xfId="0" applyFont="1" applyFill="1" applyBorder="1" applyAlignment="1">
      <alignment horizontal="center" vertical="center" wrapText="1"/>
    </xf>
    <xf numFmtId="0" fontId="23" fillId="36" borderId="5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wrapText="1"/>
    </xf>
    <xf numFmtId="0" fontId="19" fillId="0" borderId="0" xfId="0" applyFont="1" applyFill="1" applyBorder="1" applyAlignment="1">
      <alignment horizontal="left" wrapText="1"/>
    </xf>
    <xf numFmtId="0" fontId="25" fillId="0" borderId="1" xfId="0" applyFont="1" applyFill="1" applyBorder="1" applyAlignment="1">
      <alignment horizontal="right" vertical="top" wrapText="1"/>
    </xf>
    <xf numFmtId="0" fontId="25" fillId="36" borderId="27" xfId="0" applyFont="1" applyFill="1" applyBorder="1" applyAlignment="1">
      <alignment horizontal="center" vertical="center" wrapText="1"/>
    </xf>
    <xf numFmtId="0" fontId="67" fillId="36" borderId="8" xfId="0" applyFont="1" applyFill="1" applyBorder="1" applyAlignment="1">
      <alignment horizontal="center" vertical="center" wrapText="1"/>
    </xf>
    <xf numFmtId="0" fontId="199" fillId="0" borderId="0" xfId="198" applyFont="1" applyFill="1" applyBorder="1" applyAlignment="1">
      <alignment horizontal="left" vertical="center"/>
    </xf>
    <xf numFmtId="0" fontId="199" fillId="0" borderId="17" xfId="0" applyFont="1" applyFill="1" applyBorder="1" applyAlignment="1">
      <alignment horizontal="center" vertical="center"/>
    </xf>
    <xf numFmtId="0" fontId="199" fillId="0" borderId="0" xfId="0" applyFont="1" applyFill="1" applyAlignment="1">
      <alignment horizontal="left" vertical="center"/>
    </xf>
    <xf numFmtId="0" fontId="19" fillId="0" borderId="0" xfId="198" applyFont="1" applyAlignment="1">
      <alignment horizontal="center" wrapText="1"/>
    </xf>
    <xf numFmtId="0" fontId="25" fillId="0" borderId="1" xfId="198" applyFont="1" applyBorder="1" applyAlignment="1">
      <alignment horizontal="right"/>
    </xf>
    <xf numFmtId="0" fontId="7" fillId="36" borderId="9" xfId="198" applyFont="1" applyFill="1" applyBorder="1" applyAlignment="1">
      <alignment horizontal="center" vertical="center" wrapText="1"/>
    </xf>
    <xf numFmtId="0" fontId="7" fillId="36" borderId="5" xfId="198" applyFont="1" applyFill="1" applyBorder="1" applyAlignment="1">
      <alignment horizontal="center" vertical="center" wrapText="1"/>
    </xf>
    <xf numFmtId="0" fontId="43" fillId="36" borderId="11" xfId="198" applyFont="1" applyFill="1" applyBorder="1" applyAlignment="1">
      <alignment horizontal="center"/>
    </xf>
    <xf numFmtId="0" fontId="43" fillId="36" borderId="18" xfId="198" applyFont="1" applyFill="1" applyBorder="1" applyAlignment="1">
      <alignment horizontal="center"/>
    </xf>
    <xf numFmtId="0" fontId="43" fillId="36" borderId="7" xfId="198" applyFont="1" applyFill="1" applyBorder="1" applyAlignment="1">
      <alignment horizontal="center"/>
    </xf>
    <xf numFmtId="1" fontId="136" fillId="0" borderId="0" xfId="0" applyNumberFormat="1" applyFont="1" applyFill="1" applyBorder="1" applyAlignment="1">
      <alignment horizontal="left" wrapText="1"/>
    </xf>
    <xf numFmtId="0" fontId="24" fillId="36" borderId="18" xfId="0" applyFont="1" applyFill="1" applyBorder="1" applyAlignment="1">
      <alignment horizontal="center" vertical="center"/>
    </xf>
    <xf numFmtId="0" fontId="24" fillId="36" borderId="7" xfId="0" applyFont="1" applyFill="1" applyBorder="1" applyAlignment="1">
      <alignment horizontal="center" vertical="center"/>
    </xf>
    <xf numFmtId="0" fontId="12" fillId="36" borderId="9" xfId="0" applyFont="1" applyFill="1" applyBorder="1" applyAlignment="1">
      <alignment horizontal="center" vertical="center" wrapText="1"/>
    </xf>
    <xf numFmtId="0" fontId="12" fillId="36" borderId="25" xfId="0" applyFont="1" applyFill="1" applyBorder="1" applyAlignment="1">
      <alignment horizontal="center" vertical="center" wrapText="1"/>
    </xf>
    <xf numFmtId="0" fontId="12" fillId="36" borderId="5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15" fillId="0" borderId="1" xfId="0" applyFont="1" applyBorder="1" applyAlignment="1">
      <alignment horizontal="center" vertical="top" wrapText="1"/>
    </xf>
    <xf numFmtId="0" fontId="26" fillId="0" borderId="0" xfId="0" applyFont="1" applyBorder="1" applyAlignment="1">
      <alignment horizontal="center"/>
    </xf>
    <xf numFmtId="0" fontId="26" fillId="0" borderId="0" xfId="0" applyFont="1" applyAlignment="1">
      <alignment horizontal="right"/>
    </xf>
    <xf numFmtId="0" fontId="26" fillId="0" borderId="0" xfId="0" applyFont="1" applyAlignment="1">
      <alignment horizontal="left"/>
    </xf>
    <xf numFmtId="1" fontId="136" fillId="0" borderId="0" xfId="0" applyNumberFormat="1" applyFont="1" applyBorder="1" applyAlignment="1">
      <alignment horizontal="left" wrapText="1"/>
    </xf>
    <xf numFmtId="0" fontId="25" fillId="36" borderId="9" xfId="0" applyFont="1" applyFill="1" applyBorder="1" applyAlignment="1">
      <alignment horizontal="center" vertical="top" wrapText="1"/>
    </xf>
    <xf numFmtId="0" fontId="11" fillId="36" borderId="5" xfId="0" applyFont="1" applyFill="1" applyBorder="1" applyAlignment="1">
      <alignment horizontal="center" vertical="top" wrapText="1"/>
    </xf>
    <xf numFmtId="0" fontId="24" fillId="36" borderId="8" xfId="0" applyFont="1" applyFill="1" applyBorder="1" applyAlignment="1">
      <alignment horizontal="center" vertical="center"/>
    </xf>
    <xf numFmtId="0" fontId="15" fillId="36" borderId="7" xfId="0" applyFont="1" applyFill="1" applyBorder="1" applyAlignment="1">
      <alignment horizontal="center" vertical="center" wrapText="1"/>
    </xf>
    <xf numFmtId="0" fontId="15" fillId="36" borderId="9" xfId="0" applyFont="1" applyFill="1" applyBorder="1" applyAlignment="1">
      <alignment vertical="center" wrapText="1"/>
    </xf>
    <xf numFmtId="0" fontId="15" fillId="36" borderId="5" xfId="0" applyFont="1" applyFill="1" applyBorder="1" applyAlignment="1">
      <alignment vertical="center" wrapText="1"/>
    </xf>
    <xf numFmtId="0" fontId="136" fillId="0" borderId="0" xfId="0" applyFont="1" applyFill="1" applyBorder="1" applyAlignment="1">
      <alignment wrapText="1"/>
    </xf>
    <xf numFmtId="0" fontId="8" fillId="36" borderId="9" xfId="0" applyFont="1" applyFill="1" applyBorder="1" applyAlignment="1">
      <alignment horizontal="center" vertical="center" wrapText="1"/>
    </xf>
    <xf numFmtId="0" fontId="8" fillId="36" borderId="25" xfId="0" applyFont="1" applyFill="1" applyBorder="1" applyAlignment="1">
      <alignment horizontal="center" vertical="center" wrapText="1"/>
    </xf>
    <xf numFmtId="0" fontId="8" fillId="36" borderId="5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right" wrapText="1"/>
    </xf>
    <xf numFmtId="0" fontId="26" fillId="0" borderId="0" xfId="0" applyFont="1" applyAlignment="1">
      <alignment horizontal="left" wrapText="1"/>
    </xf>
    <xf numFmtId="0" fontId="9" fillId="0" borderId="0" xfId="0" applyFont="1" applyBorder="1" applyAlignment="1">
      <alignment horizontal="left" wrapText="1"/>
    </xf>
    <xf numFmtId="0" fontId="9" fillId="36" borderId="11" xfId="0" applyFont="1" applyFill="1" applyBorder="1" applyAlignment="1">
      <alignment horizontal="center" vertical="center" wrapText="1"/>
    </xf>
    <xf numFmtId="0" fontId="9" fillId="36" borderId="7" xfId="0" applyFont="1" applyFill="1" applyBorder="1" applyAlignment="1">
      <alignment horizontal="center" vertical="center" wrapText="1"/>
    </xf>
    <xf numFmtId="0" fontId="9" fillId="36" borderId="8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right" wrapText="1"/>
    </xf>
    <xf numFmtId="0" fontId="8" fillId="36" borderId="10" xfId="0" applyFont="1" applyFill="1" applyBorder="1" applyAlignment="1">
      <alignment horizontal="center" vertical="center" wrapText="1"/>
    </xf>
    <xf numFmtId="0" fontId="8" fillId="36" borderId="6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right" wrapText="1"/>
    </xf>
    <xf numFmtId="0" fontId="8" fillId="36" borderId="8" xfId="0" applyFont="1" applyFill="1" applyBorder="1" applyAlignment="1">
      <alignment horizontal="center" vertical="center" wrapText="1"/>
    </xf>
    <xf numFmtId="0" fontId="136" fillId="0" borderId="17" xfId="0" applyFont="1" applyBorder="1" applyAlignment="1">
      <alignment horizontal="left" wrapText="1"/>
    </xf>
    <xf numFmtId="0" fontId="136" fillId="0" borderId="0" xfId="0" applyFont="1" applyAlignment="1">
      <alignment horizontal="right" vertical="center"/>
    </xf>
    <xf numFmtId="0" fontId="157" fillId="0" borderId="1" xfId="0" applyFont="1" applyBorder="1" applyAlignment="1">
      <alignment horizontal="center" vertical="center"/>
    </xf>
    <xf numFmtId="0" fontId="158" fillId="0" borderId="1" xfId="0" applyFont="1" applyBorder="1" applyAlignment="1">
      <alignment horizontal="center" vertical="center"/>
    </xf>
    <xf numFmtId="0" fontId="157" fillId="0" borderId="3" xfId="0" applyFont="1" applyBorder="1" applyAlignment="1">
      <alignment horizontal="center" vertical="center" wrapText="1"/>
    </xf>
    <xf numFmtId="0" fontId="158" fillId="0" borderId="3" xfId="0" applyFont="1" applyBorder="1" applyAlignment="1">
      <alignment horizontal="center" vertical="center" wrapText="1"/>
    </xf>
    <xf numFmtId="0" fontId="136" fillId="0" borderId="0" xfId="0" applyFont="1" applyBorder="1" applyAlignment="1">
      <alignment horizontal="left" vertical="center"/>
    </xf>
    <xf numFmtId="0" fontId="136" fillId="0" borderId="0" xfId="0" applyFont="1" applyFill="1" applyAlignment="1">
      <alignment horizontal="left" wrapText="1"/>
    </xf>
    <xf numFmtId="0" fontId="6" fillId="36" borderId="10" xfId="0" applyFont="1" applyFill="1" applyBorder="1" applyAlignment="1">
      <alignment horizontal="center" vertical="center"/>
    </xf>
    <xf numFmtId="0" fontId="6" fillId="36" borderId="6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right"/>
    </xf>
    <xf numFmtId="0" fontId="25" fillId="0" borderId="1" xfId="0" applyFont="1" applyFill="1" applyBorder="1" applyAlignment="1">
      <alignment horizontal="left"/>
    </xf>
    <xf numFmtId="0" fontId="6" fillId="36" borderId="9" xfId="0" applyFont="1" applyFill="1" applyBorder="1" applyAlignment="1">
      <alignment horizontal="center" vertical="center"/>
    </xf>
    <xf numFmtId="0" fontId="6" fillId="36" borderId="5" xfId="0" applyFont="1" applyFill="1" applyBorder="1" applyAlignment="1">
      <alignment horizontal="center" vertical="center"/>
    </xf>
    <xf numFmtId="0" fontId="15" fillId="38" borderId="9" xfId="0" applyFont="1" applyFill="1" applyBorder="1" applyAlignment="1">
      <alignment horizontal="center" vertical="center" wrapText="1"/>
    </xf>
    <xf numFmtId="0" fontId="15" fillId="38" borderId="25" xfId="0" applyFont="1" applyFill="1" applyBorder="1" applyAlignment="1">
      <alignment horizontal="center" vertical="center" wrapText="1"/>
    </xf>
    <xf numFmtId="0" fontId="135" fillId="0" borderId="0" xfId="0" applyFont="1" applyBorder="1" applyAlignment="1">
      <alignment horizontal="left" wrapText="1"/>
    </xf>
    <xf numFmtId="0" fontId="16" fillId="36" borderId="8" xfId="0" applyFont="1" applyFill="1" applyBorder="1" applyAlignment="1">
      <alignment horizontal="center" vertical="center" wrapText="1"/>
    </xf>
    <xf numFmtId="0" fontId="24" fillId="38" borderId="11" xfId="0" applyFont="1" applyFill="1" applyBorder="1" applyAlignment="1">
      <alignment horizontal="center" vertical="center" wrapText="1"/>
    </xf>
    <xf numFmtId="0" fontId="24" fillId="38" borderId="18" xfId="0" applyFont="1" applyFill="1" applyBorder="1" applyAlignment="1">
      <alignment horizontal="center" vertical="center" wrapText="1"/>
    </xf>
    <xf numFmtId="0" fontId="24" fillId="38" borderId="7" xfId="0" applyFont="1" applyFill="1" applyBorder="1" applyAlignment="1">
      <alignment horizontal="center" vertical="center" wrapText="1"/>
    </xf>
    <xf numFmtId="0" fontId="15" fillId="38" borderId="15" xfId="0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right" wrapText="1"/>
    </xf>
    <xf numFmtId="0" fontId="15" fillId="38" borderId="0" xfId="0" applyFont="1" applyFill="1" applyBorder="1" applyAlignment="1">
      <alignment horizontal="center" vertical="center" wrapText="1"/>
    </xf>
    <xf numFmtId="0" fontId="15" fillId="38" borderId="1" xfId="0" applyFont="1" applyFill="1" applyBorder="1" applyAlignment="1">
      <alignment horizontal="center" vertical="center" wrapText="1"/>
    </xf>
    <xf numFmtId="0" fontId="24" fillId="36" borderId="9" xfId="0" applyFont="1" applyFill="1" applyBorder="1" applyAlignment="1">
      <alignment horizontal="center" vertical="center" wrapText="1"/>
    </xf>
    <xf numFmtId="0" fontId="24" fillId="36" borderId="25" xfId="0" applyFont="1" applyFill="1" applyBorder="1" applyAlignment="1">
      <alignment horizontal="center" vertical="center" wrapText="1"/>
    </xf>
    <xf numFmtId="0" fontId="24" fillId="36" borderId="5" xfId="0" applyFont="1" applyFill="1" applyBorder="1" applyAlignment="1">
      <alignment horizontal="center" vertical="center" wrapText="1"/>
    </xf>
    <xf numFmtId="0" fontId="15" fillId="38" borderId="8" xfId="0" applyFont="1" applyFill="1" applyBorder="1" applyAlignment="1">
      <alignment horizontal="center" wrapText="1"/>
    </xf>
    <xf numFmtId="0" fontId="15" fillId="38" borderId="27" xfId="0" applyFont="1" applyFill="1" applyBorder="1" applyAlignment="1">
      <alignment horizontal="center" vertical="center" wrapText="1"/>
    </xf>
    <xf numFmtId="0" fontId="15" fillId="38" borderId="6" xfId="0" applyFont="1" applyFill="1" applyBorder="1" applyAlignment="1">
      <alignment horizontal="center" vertical="center" wrapText="1"/>
    </xf>
    <xf numFmtId="0" fontId="15" fillId="38" borderId="8" xfId="0" applyFont="1" applyFill="1" applyBorder="1" applyAlignment="1">
      <alignment horizontal="center" vertical="center" wrapText="1"/>
    </xf>
    <xf numFmtId="0" fontId="174" fillId="0" borderId="0" xfId="0" applyFont="1" applyBorder="1" applyAlignment="1">
      <alignment horizontal="center"/>
    </xf>
    <xf numFmtId="0" fontId="174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15" fillId="38" borderId="5" xfId="0" applyFont="1" applyFill="1" applyBorder="1" applyAlignment="1">
      <alignment horizontal="center" vertical="center" wrapText="1"/>
    </xf>
    <xf numFmtId="0" fontId="15" fillId="38" borderId="36" xfId="0" applyFont="1" applyFill="1" applyBorder="1" applyAlignment="1">
      <alignment horizontal="center" vertical="center" wrapText="1"/>
    </xf>
    <xf numFmtId="0" fontId="15" fillId="36" borderId="15" xfId="0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center" wrapText="1"/>
    </xf>
    <xf numFmtId="0" fontId="15" fillId="36" borderId="36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right" wrapText="1"/>
    </xf>
    <xf numFmtId="0" fontId="19" fillId="0" borderId="0" xfId="0" applyFont="1" applyBorder="1" applyAlignment="1">
      <alignment horizontal="left" wrapText="1"/>
    </xf>
    <xf numFmtId="0" fontId="137" fillId="0" borderId="0" xfId="0" applyFont="1" applyBorder="1" applyAlignment="1">
      <alignment horizontal="left" wrapText="1"/>
    </xf>
    <xf numFmtId="0" fontId="137" fillId="0" borderId="0" xfId="0" applyFont="1" applyAlignment="1">
      <alignment horizontal="left"/>
    </xf>
    <xf numFmtId="0" fontId="51" fillId="0" borderId="0" xfId="0" applyFont="1" applyAlignment="1">
      <alignment horizontal="right" wrapText="1"/>
    </xf>
    <xf numFmtId="0" fontId="180" fillId="0" borderId="0" xfId="0" applyFont="1" applyBorder="1" applyAlignment="1">
      <alignment horizontal="left" wrapText="1"/>
    </xf>
    <xf numFmtId="0" fontId="180" fillId="0" borderId="0" xfId="0" applyFont="1" applyAlignment="1">
      <alignment horizontal="center" wrapText="1"/>
    </xf>
    <xf numFmtId="0" fontId="136" fillId="0" borderId="0" xfId="0" applyFont="1" applyAlignment="1">
      <alignment horizontal="left" wrapText="1"/>
    </xf>
    <xf numFmtId="0" fontId="7" fillId="0" borderId="21" xfId="0" applyFont="1" applyFill="1" applyBorder="1" applyAlignment="1">
      <alignment horizontal="center" vertical="center" textRotation="90"/>
    </xf>
    <xf numFmtId="0" fontId="15" fillId="0" borderId="0" xfId="0" applyFont="1" applyBorder="1" applyAlignment="1">
      <alignment horizontal="center" vertical="center" wrapText="1"/>
    </xf>
    <xf numFmtId="49" fontId="7" fillId="0" borderId="21" xfId="0" applyNumberFormat="1" applyFont="1" applyFill="1" applyBorder="1" applyAlignment="1">
      <alignment horizontal="center" vertical="center" textRotation="90"/>
    </xf>
    <xf numFmtId="0" fontId="7" fillId="0" borderId="21" xfId="0" applyFont="1" applyBorder="1" applyAlignment="1">
      <alignment horizontal="center" vertical="center" textRotation="90"/>
    </xf>
    <xf numFmtId="0" fontId="199" fillId="0" borderId="0" xfId="0" applyFont="1" applyBorder="1" applyAlignment="1">
      <alignment horizontal="left" wrapText="1"/>
    </xf>
    <xf numFmtId="0" fontId="199" fillId="0" borderId="0" xfId="0" applyFont="1" applyAlignment="1">
      <alignment horizontal="left"/>
    </xf>
    <xf numFmtId="0" fontId="6" fillId="0" borderId="1" xfId="0" applyFont="1" applyBorder="1" applyAlignment="1">
      <alignment horizontal="right"/>
    </xf>
    <xf numFmtId="0" fontId="50" fillId="0" borderId="0" xfId="0" applyFont="1" applyFill="1" applyBorder="1" applyAlignment="1">
      <alignment horizontal="left" vertical="center"/>
    </xf>
    <xf numFmtId="0" fontId="14" fillId="0" borderId="0" xfId="0" applyFont="1" applyBorder="1" applyAlignment="1">
      <alignment horizontal="center" vertical="top" wrapText="1"/>
    </xf>
    <xf numFmtId="49" fontId="14" fillId="0" borderId="0" xfId="0" applyNumberFormat="1" applyFont="1" applyFill="1" applyBorder="1" applyAlignment="1">
      <alignment horizontal="center" wrapText="1"/>
    </xf>
    <xf numFmtId="2" fontId="14" fillId="0" borderId="0" xfId="0" applyNumberFormat="1" applyFont="1" applyFill="1" applyBorder="1" applyAlignment="1">
      <alignment horizontal="center" vertical="top" wrapText="1"/>
    </xf>
    <xf numFmtId="0" fontId="14" fillId="36" borderId="9" xfId="0" applyFont="1" applyFill="1" applyBorder="1" applyAlignment="1">
      <alignment vertical="center"/>
    </xf>
    <xf numFmtId="0" fontId="213" fillId="0" borderId="0" xfId="0" applyFont="1" applyAlignment="1">
      <alignment horizontal="right" vertical="center"/>
    </xf>
    <xf numFmtId="0" fontId="20" fillId="36" borderId="11" xfId="0" applyFont="1" applyFill="1" applyBorder="1" applyAlignment="1">
      <alignment horizontal="center" vertical="center" wrapText="1"/>
    </xf>
    <xf numFmtId="0" fontId="20" fillId="36" borderId="18" xfId="0" applyFont="1" applyFill="1" applyBorder="1" applyAlignment="1">
      <alignment horizontal="center" vertical="center" wrapText="1"/>
    </xf>
    <xf numFmtId="0" fontId="20" fillId="36" borderId="7" xfId="0" applyFont="1" applyFill="1" applyBorder="1" applyAlignment="1">
      <alignment horizontal="center" vertical="center" wrapText="1"/>
    </xf>
    <xf numFmtId="0" fontId="135" fillId="0" borderId="0" xfId="0" applyFont="1" applyAlignment="1">
      <alignment horizontal="left" wrapText="1"/>
    </xf>
    <xf numFmtId="49" fontId="14" fillId="0" borderId="0" xfId="0" applyNumberFormat="1" applyFont="1" applyFill="1" applyBorder="1" applyAlignment="1">
      <alignment horizontal="center" vertical="top" wrapText="1"/>
    </xf>
    <xf numFmtId="0" fontId="136" fillId="0" borderId="0" xfId="0" applyFont="1" applyAlignment="1">
      <alignment horizontal="left" vertical="center" wrapText="1"/>
    </xf>
    <xf numFmtId="0" fontId="135" fillId="0" borderId="0" xfId="0" applyFont="1" applyBorder="1" applyAlignment="1">
      <alignment horizontal="left"/>
    </xf>
    <xf numFmtId="0" fontId="32" fillId="36" borderId="8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wrapText="1"/>
    </xf>
    <xf numFmtId="0" fontId="9" fillId="0" borderId="0" xfId="0" applyFont="1" applyBorder="1" applyAlignment="1">
      <alignment horizontal="center" wrapText="1"/>
    </xf>
    <xf numFmtId="0" fontId="135" fillId="0" borderId="0" xfId="0" applyFont="1" applyFill="1" applyBorder="1" applyAlignment="1">
      <alignment horizontal="left"/>
    </xf>
    <xf numFmtId="0" fontId="8" fillId="36" borderId="8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right" vertical="top" wrapText="1"/>
    </xf>
    <xf numFmtId="0" fontId="12" fillId="0" borderId="0" xfId="0" applyFont="1" applyBorder="1" applyAlignment="1">
      <alignment horizontal="right" vertical="top" wrapText="1"/>
    </xf>
    <xf numFmtId="0" fontId="181" fillId="0" borderId="0" xfId="0" applyFont="1" applyBorder="1" applyAlignment="1">
      <alignment horizontal="right" vertical="top" wrapText="1"/>
    </xf>
    <xf numFmtId="0" fontId="107" fillId="0" borderId="0" xfId="0" applyFont="1" applyBorder="1" applyAlignment="1">
      <alignment horizontal="right" vertical="top" wrapText="1"/>
    </xf>
    <xf numFmtId="0" fontId="33" fillId="0" borderId="0" xfId="0" applyFont="1" applyBorder="1" applyAlignment="1">
      <alignment horizontal="left" vertical="top" wrapText="1"/>
    </xf>
    <xf numFmtId="0" fontId="33" fillId="0" borderId="0" xfId="0" applyFont="1" applyBorder="1" applyAlignment="1">
      <alignment horizontal="right" vertical="top" wrapText="1"/>
    </xf>
    <xf numFmtId="0" fontId="24" fillId="0" borderId="9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9" fillId="39" borderId="0" xfId="0" applyFont="1" applyFill="1" applyBorder="1" applyAlignment="1">
      <alignment horizontal="left" vertical="center" wrapText="1"/>
    </xf>
    <xf numFmtId="0" fontId="24" fillId="0" borderId="9" xfId="0" applyFont="1" applyFill="1" applyBorder="1" applyAlignment="1">
      <alignment horizontal="center" vertical="center" wrapText="1"/>
    </xf>
    <xf numFmtId="0" fontId="24" fillId="0" borderId="5" xfId="0" applyFont="1" applyFill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8" fillId="0" borderId="0" xfId="0" applyFont="1" applyFill="1" applyBorder="1" applyAlignment="1">
      <alignment horizontal="right" vertical="center" wrapText="1"/>
    </xf>
    <xf numFmtId="0" fontId="187" fillId="0" borderId="0" xfId="0" applyFont="1" applyFill="1" applyBorder="1" applyAlignment="1">
      <alignment horizontal="left" vertical="top" wrapText="1"/>
    </xf>
    <xf numFmtId="0" fontId="187" fillId="0" borderId="0" xfId="0" applyFont="1" applyBorder="1" applyAlignment="1">
      <alignment horizontal="right" vertical="center" wrapText="1"/>
    </xf>
    <xf numFmtId="0" fontId="187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left" wrapText="1"/>
    </xf>
    <xf numFmtId="10" fontId="25" fillId="0" borderId="0" xfId="0" applyNumberFormat="1" applyFont="1" applyFill="1" applyAlignment="1">
      <alignment horizontal="left" wrapText="1"/>
    </xf>
    <xf numFmtId="10" fontId="25" fillId="0" borderId="0" xfId="0" applyNumberFormat="1" applyFont="1" applyFill="1" applyBorder="1" applyAlignment="1">
      <alignment horizontal="left" wrapText="1"/>
    </xf>
    <xf numFmtId="0" fontId="25" fillId="0" borderId="0" xfId="0" applyFont="1" applyFill="1" applyAlignment="1">
      <alignment horizontal="left" wrapText="1"/>
    </xf>
    <xf numFmtId="0" fontId="15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left" vertical="center" wrapText="1" indent="2"/>
    </xf>
    <xf numFmtId="0" fontId="15" fillId="0" borderId="2" xfId="0" applyFont="1" applyFill="1" applyBorder="1" applyAlignment="1">
      <alignment horizontal="left" vertical="center" wrapText="1"/>
    </xf>
    <xf numFmtId="0" fontId="25" fillId="0" borderId="0" xfId="0" applyFont="1" applyFill="1" applyAlignment="1">
      <alignment horizontal="left"/>
    </xf>
    <xf numFmtId="0" fontId="15" fillId="0" borderId="0" xfId="0" applyFont="1" applyFill="1" applyBorder="1" applyAlignment="1">
      <alignment horizontal="left" vertical="justify" wrapText="1"/>
    </xf>
    <xf numFmtId="0" fontId="24" fillId="0" borderId="0" xfId="0" applyFont="1" applyFill="1" applyBorder="1" applyAlignment="1">
      <alignment horizontal="left" vertical="top" wrapText="1"/>
    </xf>
    <xf numFmtId="49" fontId="136" fillId="0" borderId="0" xfId="0" applyNumberFormat="1" applyFont="1" applyFill="1" applyBorder="1" applyAlignment="1">
      <alignment horizontal="left" vertical="center" wrapText="1"/>
    </xf>
    <xf numFmtId="0" fontId="68" fillId="0" borderId="0" xfId="0" applyFont="1" applyBorder="1" applyAlignment="1">
      <alignment horizontal="right" wrapText="1"/>
    </xf>
    <xf numFmtId="0" fontId="68" fillId="0" borderId="0" xfId="0" applyFont="1" applyBorder="1" applyAlignment="1">
      <alignment horizontal="left" wrapText="1"/>
    </xf>
    <xf numFmtId="0" fontId="9" fillId="36" borderId="10" xfId="0" applyFont="1" applyFill="1" applyBorder="1" applyAlignment="1">
      <alignment horizontal="center" vertical="center" wrapText="1"/>
    </xf>
    <xf numFmtId="0" fontId="9" fillId="36" borderId="3" xfId="0" applyFont="1" applyFill="1" applyBorder="1" applyAlignment="1">
      <alignment horizontal="center" vertical="center" wrapText="1"/>
    </xf>
    <xf numFmtId="0" fontId="9" fillId="36" borderId="26" xfId="0" applyFont="1" applyFill="1" applyBorder="1" applyAlignment="1">
      <alignment horizontal="center" vertical="center" wrapText="1"/>
    </xf>
    <xf numFmtId="0" fontId="9" fillId="36" borderId="6" xfId="0" applyFont="1" applyFill="1" applyBorder="1" applyAlignment="1">
      <alignment horizontal="center" vertical="center" wrapText="1"/>
    </xf>
    <xf numFmtId="0" fontId="9" fillId="36" borderId="1" xfId="0" applyFont="1" applyFill="1" applyBorder="1" applyAlignment="1">
      <alignment horizontal="center" vertical="center" wrapText="1"/>
    </xf>
    <xf numFmtId="0" fontId="9" fillId="36" borderId="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 wrapText="1"/>
    </xf>
    <xf numFmtId="0" fontId="20" fillId="0" borderId="0" xfId="0" applyFont="1" applyBorder="1" applyAlignment="1">
      <alignment horizontal="left" vertical="center" wrapText="1"/>
    </xf>
    <xf numFmtId="0" fontId="20" fillId="44" borderId="0" xfId="0" applyFont="1" applyFill="1" applyBorder="1" applyAlignment="1">
      <alignment horizontal="left" vertical="center"/>
    </xf>
    <xf numFmtId="0" fontId="20" fillId="44" borderId="0" xfId="0" applyFont="1" applyFill="1" applyBorder="1" applyAlignment="1">
      <alignment horizontal="left" vertical="center" wrapText="1"/>
    </xf>
    <xf numFmtId="0" fontId="21" fillId="0" borderId="17" xfId="0" applyFont="1" applyBorder="1" applyAlignment="1">
      <alignment horizontal="left" vertical="center" wrapText="1"/>
    </xf>
    <xf numFmtId="0" fontId="21" fillId="0" borderId="0" xfId="0" applyFont="1" applyAlignment="1">
      <alignment horizontal="left" wrapText="1"/>
    </xf>
    <xf numFmtId="0" fontId="7" fillId="0" borderId="0" xfId="0" applyFont="1" applyAlignment="1">
      <alignment horizontal="right" wrapText="1"/>
    </xf>
    <xf numFmtId="0" fontId="14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center" wrapText="1"/>
    </xf>
    <xf numFmtId="0" fontId="14" fillId="0" borderId="0" xfId="0" applyFont="1" applyBorder="1" applyAlignment="1">
      <alignment horizontal="right" wrapText="1"/>
    </xf>
    <xf numFmtId="0" fontId="25" fillId="0" borderId="10" xfId="0" applyFont="1" applyBorder="1" applyAlignment="1">
      <alignment horizontal="center" vertical="center" wrapText="1"/>
    </xf>
    <xf numFmtId="0" fontId="25" fillId="0" borderId="26" xfId="0" applyFont="1" applyBorder="1" applyAlignment="1">
      <alignment horizontal="center" vertical="center" wrapText="1"/>
    </xf>
    <xf numFmtId="0" fontId="25" fillId="0" borderId="27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5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0" fontId="45" fillId="44" borderId="0" xfId="0" applyFont="1" applyFill="1" applyBorder="1" applyAlignment="1">
      <alignment horizontal="left" vertical="center" wrapText="1"/>
    </xf>
    <xf numFmtId="0" fontId="36" fillId="44" borderId="0" xfId="0" applyFont="1" applyFill="1" applyBorder="1" applyAlignment="1">
      <alignment horizontal="left" vertical="center" wrapText="1"/>
    </xf>
    <xf numFmtId="0" fontId="20" fillId="0" borderId="3" xfId="0" applyFont="1" applyBorder="1" applyAlignment="1">
      <alignment horizontal="left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0" fontId="14" fillId="0" borderId="41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52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right" wrapText="1"/>
    </xf>
    <xf numFmtId="0" fontId="23" fillId="0" borderId="0" xfId="0" applyFont="1" applyBorder="1" applyAlignment="1">
      <alignment horizontal="left" wrapText="1"/>
    </xf>
    <xf numFmtId="0" fontId="7" fillId="0" borderId="0" xfId="0" applyFont="1" applyBorder="1" applyAlignment="1">
      <alignment horizontal="right" wrapText="1"/>
    </xf>
    <xf numFmtId="0" fontId="20" fillId="0" borderId="0" xfId="0" applyFont="1" applyBorder="1" applyAlignment="1">
      <alignment horizontal="center" wrapText="1"/>
    </xf>
    <xf numFmtId="0" fontId="7" fillId="0" borderId="0" xfId="0" applyFont="1" applyBorder="1" applyAlignment="1">
      <alignment horizontal="center" vertical="center"/>
    </xf>
    <xf numFmtId="0" fontId="23" fillId="0" borderId="0" xfId="0" applyFont="1" applyAlignment="1">
      <alignment horizontal="left" wrapText="1"/>
    </xf>
    <xf numFmtId="0" fontId="20" fillId="0" borderId="0" xfId="0" applyFont="1" applyAlignment="1">
      <alignment horizontal="left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wrapText="1"/>
    </xf>
    <xf numFmtId="0" fontId="25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20" fillId="0" borderId="0" xfId="0" applyFont="1" applyFill="1" applyBorder="1" applyAlignment="1">
      <alignment horizontal="left" vertical="center" wrapText="1"/>
    </xf>
    <xf numFmtId="0" fontId="141" fillId="0" borderId="0" xfId="0" applyFont="1" applyFill="1" applyAlignment="1">
      <alignment horizontal="left" wrapText="1"/>
    </xf>
    <xf numFmtId="0" fontId="119" fillId="36" borderId="11" xfId="0" applyFont="1" applyFill="1" applyBorder="1" applyAlignment="1">
      <alignment horizontal="center" vertical="center" wrapText="1"/>
    </xf>
    <xf numFmtId="0" fontId="119" fillId="36" borderId="18" xfId="0" applyFont="1" applyFill="1" applyBorder="1" applyAlignment="1">
      <alignment horizontal="center" vertical="center" wrapText="1"/>
    </xf>
    <xf numFmtId="0" fontId="119" fillId="36" borderId="7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left" vertical="center" wrapText="1"/>
    </xf>
    <xf numFmtId="0" fontId="45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 wrapText="1"/>
    </xf>
    <xf numFmtId="0" fontId="14" fillId="0" borderId="1" xfId="0" applyFont="1" applyFill="1" applyBorder="1" applyAlignment="1">
      <alignment horizontal="right" wrapText="1"/>
    </xf>
    <xf numFmtId="0" fontId="119" fillId="36" borderId="10" xfId="0" applyFont="1" applyFill="1" applyBorder="1" applyAlignment="1">
      <alignment horizontal="center" vertical="center" wrapText="1"/>
    </xf>
    <xf numFmtId="0" fontId="119" fillId="36" borderId="26" xfId="0" applyFont="1" applyFill="1" applyBorder="1" applyAlignment="1">
      <alignment horizontal="center" vertical="center" wrapText="1"/>
    </xf>
    <xf numFmtId="0" fontId="119" fillId="36" borderId="6" xfId="0" applyFont="1" applyFill="1" applyBorder="1" applyAlignment="1">
      <alignment horizontal="center" vertical="center" wrapText="1"/>
    </xf>
    <xf numFmtId="0" fontId="119" fillId="36" borderId="4" xfId="0" applyFont="1" applyFill="1" applyBorder="1" applyAlignment="1">
      <alignment horizontal="center" vertical="center" wrapText="1"/>
    </xf>
    <xf numFmtId="0" fontId="119" fillId="36" borderId="8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right" wrapText="1"/>
    </xf>
    <xf numFmtId="0" fontId="7" fillId="0" borderId="0" xfId="0" applyFont="1" applyFill="1" applyAlignment="1">
      <alignment horizontal="left" wrapText="1"/>
    </xf>
    <xf numFmtId="0" fontId="21" fillId="0" borderId="0" xfId="0" applyFont="1" applyFill="1" applyAlignment="1">
      <alignment horizontal="left" wrapText="1"/>
    </xf>
    <xf numFmtId="0" fontId="70" fillId="36" borderId="8" xfId="0" applyFont="1" applyFill="1" applyBorder="1" applyAlignment="1">
      <alignment horizontal="center" vertical="center" wrapText="1"/>
    </xf>
    <xf numFmtId="0" fontId="70" fillId="36" borderId="11" xfId="0" applyFont="1" applyFill="1" applyBorder="1" applyAlignment="1">
      <alignment horizontal="center" vertical="center" wrapText="1"/>
    </xf>
    <xf numFmtId="0" fontId="70" fillId="36" borderId="18" xfId="0" applyFont="1" applyFill="1" applyBorder="1" applyAlignment="1">
      <alignment horizontal="center" vertical="center" wrapText="1"/>
    </xf>
    <xf numFmtId="0" fontId="70" fillId="36" borderId="7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wrapText="1"/>
    </xf>
    <xf numFmtId="0" fontId="14" fillId="0" borderId="0" xfId="0" applyFont="1" applyFill="1" applyBorder="1" applyAlignment="1">
      <alignment horizontal="center" wrapText="1"/>
    </xf>
    <xf numFmtId="0" fontId="14" fillId="0" borderId="3" xfId="0" applyFont="1" applyBorder="1" applyAlignment="1">
      <alignment horizontal="center"/>
    </xf>
    <xf numFmtId="0" fontId="117" fillId="0" borderId="0" xfId="0" applyFont="1" applyFill="1" applyAlignment="1">
      <alignment horizontal="right" wrapText="1"/>
    </xf>
    <xf numFmtId="0" fontId="117" fillId="0" borderId="0" xfId="0" applyFont="1" applyFill="1" applyAlignment="1">
      <alignment horizontal="center"/>
    </xf>
    <xf numFmtId="0" fontId="14" fillId="0" borderId="0" xfId="0" applyFont="1" applyAlignment="1">
      <alignment horizontal="center"/>
    </xf>
    <xf numFmtId="0" fontId="133" fillId="36" borderId="11" xfId="0" applyFont="1" applyFill="1" applyBorder="1" applyAlignment="1">
      <alignment horizontal="center" vertical="center" wrapText="1"/>
    </xf>
    <xf numFmtId="0" fontId="133" fillId="36" borderId="18" xfId="0" applyFont="1" applyFill="1" applyBorder="1" applyAlignment="1">
      <alignment horizontal="center" vertical="center" wrapText="1"/>
    </xf>
    <xf numFmtId="0" fontId="133" fillId="36" borderId="7" xfId="0" applyFont="1" applyFill="1" applyBorder="1" applyAlignment="1">
      <alignment horizontal="center" vertical="center" wrapText="1"/>
    </xf>
    <xf numFmtId="0" fontId="107" fillId="0" borderId="0" xfId="0" applyFont="1" applyFill="1" applyBorder="1" applyAlignment="1">
      <alignment horizontal="center" wrapText="1"/>
    </xf>
    <xf numFmtId="0" fontId="133" fillId="36" borderId="8" xfId="0" applyFont="1" applyFill="1" applyBorder="1" applyAlignment="1">
      <alignment horizontal="center" vertical="center" wrapText="1"/>
    </xf>
    <xf numFmtId="0" fontId="117" fillId="0" borderId="0" xfId="0" applyFont="1" applyFill="1" applyAlignment="1">
      <alignment horizontal="left"/>
    </xf>
    <xf numFmtId="2" fontId="14" fillId="0" borderId="0" xfId="0" applyNumberFormat="1" applyFont="1" applyAlignment="1">
      <alignment horizontal="center"/>
    </xf>
    <xf numFmtId="0" fontId="6" fillId="36" borderId="6" xfId="0" applyFont="1" applyFill="1" applyBorder="1" applyAlignment="1">
      <alignment horizontal="center" vertical="top"/>
    </xf>
    <xf numFmtId="0" fontId="6" fillId="36" borderId="4" xfId="0" applyFont="1" applyFill="1" applyBorder="1" applyAlignment="1">
      <alignment horizontal="center" vertical="top"/>
    </xf>
    <xf numFmtId="0" fontId="6" fillId="36" borderId="10" xfId="0" applyFont="1" applyFill="1" applyBorder="1" applyAlignment="1">
      <alignment horizontal="center"/>
    </xf>
    <xf numFmtId="0" fontId="6" fillId="36" borderId="26" xfId="0" applyFont="1" applyFill="1" applyBorder="1" applyAlignment="1">
      <alignment horizontal="center"/>
    </xf>
    <xf numFmtId="0" fontId="71" fillId="0" borderId="0" xfId="0" applyFont="1" applyFill="1" applyAlignment="1">
      <alignment horizontal="right" wrapText="1"/>
    </xf>
    <xf numFmtId="0" fontId="71" fillId="0" borderId="0" xfId="0" applyFont="1" applyFill="1" applyAlignment="1">
      <alignment horizontal="left" wrapText="1"/>
    </xf>
    <xf numFmtId="0" fontId="107" fillId="36" borderId="10" xfId="0" applyFont="1" applyFill="1" applyBorder="1" applyAlignment="1">
      <alignment horizontal="center" vertical="center" wrapText="1"/>
    </xf>
    <xf numFmtId="0" fontId="107" fillId="36" borderId="26" xfId="0" applyFont="1" applyFill="1" applyBorder="1" applyAlignment="1">
      <alignment horizontal="center" vertical="center" wrapText="1"/>
    </xf>
    <xf numFmtId="0" fontId="107" fillId="36" borderId="6" xfId="0" applyFont="1" applyFill="1" applyBorder="1" applyAlignment="1">
      <alignment horizontal="center" vertical="center" wrapText="1"/>
    </xf>
    <xf numFmtId="0" fontId="107" fillId="36" borderId="4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70" fillId="0" borderId="0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right" wrapText="1"/>
    </xf>
    <xf numFmtId="0" fontId="77" fillId="0" borderId="0" xfId="0" applyFont="1" applyFill="1" applyBorder="1" applyAlignment="1">
      <alignment horizontal="center" vertical="center" wrapText="1"/>
    </xf>
    <xf numFmtId="0" fontId="77" fillId="36" borderId="8" xfId="0" applyFont="1" applyFill="1" applyBorder="1" applyAlignment="1">
      <alignment horizontal="center" vertical="center" wrapText="1"/>
    </xf>
    <xf numFmtId="0" fontId="77" fillId="36" borderId="11" xfId="0" applyFont="1" applyFill="1" applyBorder="1" applyAlignment="1">
      <alignment horizontal="center" vertical="center" wrapText="1"/>
    </xf>
    <xf numFmtId="0" fontId="77" fillId="36" borderId="18" xfId="0" applyFont="1" applyFill="1" applyBorder="1" applyAlignment="1">
      <alignment horizontal="center" vertical="center" wrapText="1"/>
    </xf>
    <xf numFmtId="0" fontId="141" fillId="0" borderId="3" xfId="0" applyFont="1" applyFill="1" applyBorder="1" applyAlignment="1">
      <alignment horizontal="left" wrapText="1"/>
    </xf>
    <xf numFmtId="0" fontId="122" fillId="0" borderId="3" xfId="0" applyFont="1" applyFill="1" applyBorder="1" applyAlignment="1">
      <alignment horizontal="left" vertical="center" wrapText="1"/>
    </xf>
    <xf numFmtId="0" fontId="117" fillId="0" borderId="0" xfId="0" applyFont="1" applyFill="1" applyAlignment="1">
      <alignment horizontal="left" wrapText="1"/>
    </xf>
    <xf numFmtId="0" fontId="107" fillId="0" borderId="0" xfId="0" applyFont="1" applyFill="1" applyBorder="1" applyAlignment="1">
      <alignment horizontal="left" wrapText="1"/>
    </xf>
    <xf numFmtId="0" fontId="107" fillId="0" borderId="0" xfId="0" applyFont="1" applyFill="1" applyBorder="1" applyAlignment="1">
      <alignment horizontal="right" wrapText="1"/>
    </xf>
    <xf numFmtId="0" fontId="117" fillId="0" borderId="0" xfId="0" applyFont="1" applyFill="1" applyAlignment="1">
      <alignment horizontal="center" wrapText="1"/>
    </xf>
    <xf numFmtId="0" fontId="121" fillId="0" borderId="0" xfId="0" applyFont="1" applyFill="1" applyBorder="1" applyAlignment="1">
      <alignment horizontal="right" wrapText="1"/>
    </xf>
    <xf numFmtId="0" fontId="159" fillId="36" borderId="10" xfId="0" applyFont="1" applyFill="1" applyBorder="1" applyAlignment="1">
      <alignment horizontal="center" vertical="center" wrapText="1"/>
    </xf>
    <xf numFmtId="0" fontId="159" fillId="36" borderId="26" xfId="0" applyFont="1" applyFill="1" applyBorder="1" applyAlignment="1">
      <alignment horizontal="center" vertical="center" wrapText="1"/>
    </xf>
    <xf numFmtId="0" fontId="159" fillId="36" borderId="6" xfId="0" applyFont="1" applyFill="1" applyBorder="1" applyAlignment="1">
      <alignment horizontal="center" vertical="center" wrapText="1"/>
    </xf>
    <xf numFmtId="0" fontId="159" fillId="36" borderId="4" xfId="0" applyFont="1" applyFill="1" applyBorder="1" applyAlignment="1">
      <alignment horizontal="center" vertical="center" wrapText="1"/>
    </xf>
    <xf numFmtId="0" fontId="119" fillId="0" borderId="0" xfId="0" applyFont="1" applyFill="1" applyAlignment="1">
      <alignment horizontal="right" wrapText="1"/>
    </xf>
    <xf numFmtId="0" fontId="134" fillId="0" borderId="0" xfId="0" applyFont="1" applyFill="1" applyAlignment="1">
      <alignment horizontal="right" wrapText="1"/>
    </xf>
    <xf numFmtId="0" fontId="126" fillId="0" borderId="0" xfId="0" applyFont="1" applyFill="1" applyAlignment="1">
      <alignment horizontal="left"/>
    </xf>
    <xf numFmtId="0" fontId="119" fillId="0" borderId="0" xfId="0" applyFont="1" applyFill="1" applyBorder="1" applyAlignment="1">
      <alignment horizontal="left" vertical="center" wrapText="1"/>
    </xf>
    <xf numFmtId="0" fontId="119" fillId="0" borderId="0" xfId="0" applyFont="1" applyFill="1" applyAlignment="1">
      <alignment horizontal="left"/>
    </xf>
    <xf numFmtId="0" fontId="120" fillId="0" borderId="1" xfId="0" applyFont="1" applyFill="1" applyBorder="1" applyAlignment="1">
      <alignment horizontal="center"/>
    </xf>
    <xf numFmtId="0" fontId="119" fillId="0" borderId="3" xfId="0" applyFont="1" applyFill="1" applyBorder="1" applyAlignment="1">
      <alignment horizontal="left" vertical="center" wrapText="1"/>
    </xf>
    <xf numFmtId="0" fontId="134" fillId="0" borderId="0" xfId="0" applyFont="1" applyFill="1" applyAlignment="1">
      <alignment horizontal="left"/>
    </xf>
    <xf numFmtId="0" fontId="119" fillId="0" borderId="0" xfId="0" applyFont="1" applyFill="1" applyBorder="1" applyAlignment="1">
      <alignment horizontal="left" wrapText="1"/>
    </xf>
    <xf numFmtId="0" fontId="133" fillId="0" borderId="1" xfId="0" applyFont="1" applyFill="1" applyBorder="1" applyAlignment="1">
      <alignment horizontal="center"/>
    </xf>
    <xf numFmtId="0" fontId="160" fillId="0" borderId="0" xfId="0" applyFont="1" applyFill="1" applyBorder="1" applyAlignment="1">
      <alignment horizontal="left" vertical="center" wrapText="1"/>
    </xf>
    <xf numFmtId="0" fontId="130" fillId="0" borderId="0" xfId="0" applyFont="1" applyFill="1" applyBorder="1" applyAlignment="1">
      <alignment horizontal="left" vertical="center" wrapText="1"/>
    </xf>
    <xf numFmtId="0" fontId="134" fillId="0" borderId="0" xfId="0" applyFont="1" applyFill="1" applyAlignment="1">
      <alignment horizontal="left" wrapText="1"/>
    </xf>
    <xf numFmtId="0" fontId="6" fillId="36" borderId="3" xfId="0" applyFont="1" applyFill="1" applyBorder="1" applyAlignment="1">
      <alignment horizontal="center" vertical="center"/>
    </xf>
    <xf numFmtId="0" fontId="6" fillId="36" borderId="26" xfId="0" applyFont="1" applyFill="1" applyBorder="1" applyAlignment="1">
      <alignment horizontal="center" vertical="center"/>
    </xf>
    <xf numFmtId="0" fontId="6" fillId="36" borderId="1" xfId="0" applyFont="1" applyFill="1" applyBorder="1" applyAlignment="1">
      <alignment horizontal="center" vertical="center"/>
    </xf>
    <xf numFmtId="0" fontId="6" fillId="36" borderId="4" xfId="0" applyFont="1" applyFill="1" applyBorder="1" applyAlignment="1">
      <alignment horizontal="center" vertical="center"/>
    </xf>
    <xf numFmtId="0" fontId="23" fillId="45" borderId="11" xfId="0" applyFont="1" applyFill="1" applyBorder="1" applyAlignment="1">
      <alignment horizontal="center" vertical="center" wrapText="1"/>
    </xf>
    <xf numFmtId="0" fontId="23" fillId="45" borderId="18" xfId="0" applyFont="1" applyFill="1" applyBorder="1" applyAlignment="1">
      <alignment horizontal="center" vertical="center" wrapText="1"/>
    </xf>
    <xf numFmtId="0" fontId="23" fillId="45" borderId="7" xfId="0" applyFont="1" applyFill="1" applyBorder="1" applyAlignment="1">
      <alignment horizontal="center" vertical="center" wrapText="1"/>
    </xf>
    <xf numFmtId="0" fontId="20" fillId="39" borderId="3" xfId="0" applyFont="1" applyFill="1" applyBorder="1" applyAlignment="1">
      <alignment horizontal="left" vertical="center" wrapText="1"/>
    </xf>
    <xf numFmtId="0" fontId="20" fillId="39" borderId="0" xfId="0" applyFont="1" applyFill="1" applyBorder="1" applyAlignment="1">
      <alignment horizontal="left" vertical="center" wrapText="1"/>
    </xf>
    <xf numFmtId="0" fontId="25" fillId="45" borderId="10" xfId="0" applyFont="1" applyFill="1" applyBorder="1" applyAlignment="1">
      <alignment horizontal="center" vertical="center" wrapText="1"/>
    </xf>
    <xf numFmtId="0" fontId="25" fillId="45" borderId="26" xfId="0" applyFont="1" applyFill="1" applyBorder="1" applyAlignment="1">
      <alignment horizontal="center" vertical="center" wrapText="1"/>
    </xf>
    <xf numFmtId="0" fontId="25" fillId="45" borderId="27" xfId="0" applyFont="1" applyFill="1" applyBorder="1" applyAlignment="1">
      <alignment horizontal="center" vertical="center" wrapText="1"/>
    </xf>
    <xf numFmtId="0" fontId="25" fillId="45" borderId="41" xfId="0" applyFont="1" applyFill="1" applyBorder="1" applyAlignment="1">
      <alignment horizontal="center" vertical="center" wrapText="1"/>
    </xf>
    <xf numFmtId="0" fontId="25" fillId="45" borderId="6" xfId="0" applyFont="1" applyFill="1" applyBorder="1" applyAlignment="1">
      <alignment horizontal="center" vertical="center" wrapText="1"/>
    </xf>
    <xf numFmtId="0" fontId="25" fillId="45" borderId="4" xfId="0" applyFont="1" applyFill="1" applyBorder="1" applyAlignment="1">
      <alignment horizontal="center" vertical="center" wrapText="1"/>
    </xf>
    <xf numFmtId="0" fontId="23" fillId="45" borderId="8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wrapText="1"/>
    </xf>
    <xf numFmtId="0" fontId="23" fillId="0" borderId="0" xfId="0" applyFont="1" applyAlignment="1">
      <alignment horizontal="left"/>
    </xf>
    <xf numFmtId="0" fontId="8" fillId="36" borderId="11" xfId="0" applyFont="1" applyFill="1" applyBorder="1" applyAlignment="1">
      <alignment horizontal="center"/>
    </xf>
    <xf numFmtId="0" fontId="8" fillId="36" borderId="18" xfId="0" applyFont="1" applyFill="1" applyBorder="1" applyAlignment="1">
      <alignment horizontal="center"/>
    </xf>
    <xf numFmtId="0" fontId="8" fillId="36" borderId="7" xfId="0" applyFont="1" applyFill="1" applyBorder="1" applyAlignment="1">
      <alignment horizontal="center"/>
    </xf>
    <xf numFmtId="0" fontId="8" fillId="36" borderId="11" xfId="0" applyFont="1" applyFill="1" applyBorder="1" applyAlignment="1">
      <alignment horizontal="center" wrapText="1"/>
    </xf>
    <xf numFmtId="0" fontId="8" fillId="36" borderId="18" xfId="0" applyFont="1" applyFill="1" applyBorder="1" applyAlignment="1">
      <alignment horizontal="center" wrapText="1"/>
    </xf>
    <xf numFmtId="0" fontId="8" fillId="36" borderId="7" xfId="0" applyFont="1" applyFill="1" applyBorder="1" applyAlignment="1">
      <alignment horizontal="center" wrapText="1"/>
    </xf>
    <xf numFmtId="0" fontId="26" fillId="0" borderId="0" xfId="0" applyFont="1" applyBorder="1" applyAlignment="1">
      <alignment horizontal="center" vertical="center" wrapText="1"/>
    </xf>
    <xf numFmtId="0" fontId="8" fillId="36" borderId="11" xfId="0" applyFont="1" applyFill="1" applyBorder="1" applyAlignment="1">
      <alignment horizontal="center" vertical="center" wrapText="1"/>
    </xf>
    <xf numFmtId="0" fontId="8" fillId="36" borderId="18" xfId="0" applyFont="1" applyFill="1" applyBorder="1" applyAlignment="1">
      <alignment horizontal="center" vertical="center" wrapText="1"/>
    </xf>
    <xf numFmtId="0" fontId="8" fillId="36" borderId="7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left" wrapText="1"/>
    </xf>
    <xf numFmtId="0" fontId="16" fillId="39" borderId="0" xfId="0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 vertical="center" wrapText="1"/>
    </xf>
    <xf numFmtId="0" fontId="24" fillId="36" borderId="8" xfId="0" applyFont="1" applyFill="1" applyBorder="1" applyAlignment="1">
      <alignment horizontal="center" wrapText="1"/>
    </xf>
    <xf numFmtId="0" fontId="24" fillId="0" borderId="0" xfId="0" applyFont="1" applyAlignment="1">
      <alignment horizontal="right" vertical="top"/>
    </xf>
    <xf numFmtId="0" fontId="15" fillId="36" borderId="11" xfId="0" applyFont="1" applyFill="1" applyBorder="1" applyAlignment="1">
      <alignment horizontal="center" wrapText="1"/>
    </xf>
    <xf numFmtId="0" fontId="15" fillId="36" borderId="18" xfId="0" applyFont="1" applyFill="1" applyBorder="1" applyAlignment="1">
      <alignment horizontal="center" wrapText="1"/>
    </xf>
    <xf numFmtId="0" fontId="15" fillId="36" borderId="7" xfId="0" applyFont="1" applyFill="1" applyBorder="1" applyAlignment="1">
      <alignment horizontal="center" wrapText="1"/>
    </xf>
    <xf numFmtId="0" fontId="24" fillId="36" borderId="11" xfId="0" applyFont="1" applyFill="1" applyBorder="1" applyAlignment="1">
      <alignment horizontal="center" wrapText="1"/>
    </xf>
    <xf numFmtId="0" fontId="24" fillId="36" borderId="18" xfId="0" applyFont="1" applyFill="1" applyBorder="1" applyAlignment="1">
      <alignment horizontal="center" wrapText="1"/>
    </xf>
    <xf numFmtId="0" fontId="24" fillId="36" borderId="7" xfId="0" applyFont="1" applyFill="1" applyBorder="1" applyAlignment="1">
      <alignment horizont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right" wrapText="1"/>
    </xf>
    <xf numFmtId="0" fontId="24" fillId="0" borderId="0" xfId="0" applyFont="1" applyBorder="1" applyAlignment="1">
      <alignment horizontal="center" wrapText="1"/>
    </xf>
    <xf numFmtId="0" fontId="24" fillId="0" borderId="0" xfId="0" applyFont="1" applyBorder="1" applyAlignment="1">
      <alignment horizontal="left" wrapText="1"/>
    </xf>
    <xf numFmtId="0" fontId="16" fillId="36" borderId="11" xfId="0" applyFont="1" applyFill="1" applyBorder="1" applyAlignment="1">
      <alignment horizontal="center" vertical="center" wrapText="1"/>
    </xf>
    <xf numFmtId="0" fontId="16" fillId="36" borderId="18" xfId="0" applyFont="1" applyFill="1" applyBorder="1" applyAlignment="1">
      <alignment horizontal="center" vertical="center" wrapText="1"/>
    </xf>
    <xf numFmtId="0" fontId="16" fillId="36" borderId="7" xfId="0" applyFont="1" applyFill="1" applyBorder="1" applyAlignment="1">
      <alignment horizontal="center" vertical="center" wrapText="1"/>
    </xf>
    <xf numFmtId="0" fontId="12" fillId="36" borderId="11" xfId="0" applyFont="1" applyFill="1" applyBorder="1" applyAlignment="1">
      <alignment horizontal="center" vertical="center" wrapText="1"/>
    </xf>
    <xf numFmtId="0" fontId="12" fillId="36" borderId="18" xfId="0" applyFont="1" applyFill="1" applyBorder="1" applyAlignment="1">
      <alignment horizontal="center" vertical="center" wrapText="1"/>
    </xf>
    <xf numFmtId="0" fontId="12" fillId="36" borderId="7" xfId="0" applyFont="1" applyFill="1" applyBorder="1" applyAlignment="1">
      <alignment horizontal="center" vertical="center" wrapText="1"/>
    </xf>
    <xf numFmtId="0" fontId="141" fillId="0" borderId="0" xfId="0" applyFont="1" applyAlignment="1">
      <alignment horizontal="left"/>
    </xf>
    <xf numFmtId="0" fontId="26" fillId="0" borderId="0" xfId="0" applyFont="1" applyAlignment="1">
      <alignment horizontal="right" vertical="center"/>
    </xf>
    <xf numFmtId="0" fontId="12" fillId="0" borderId="1" xfId="0" applyFont="1" applyBorder="1" applyAlignment="1">
      <alignment horizontal="right" wrapText="1"/>
    </xf>
    <xf numFmtId="0" fontId="24" fillId="36" borderId="26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9" fillId="36" borderId="18" xfId="0" applyFont="1" applyFill="1" applyBorder="1" applyAlignment="1">
      <alignment horizontal="center" vertical="center" wrapText="1"/>
    </xf>
    <xf numFmtId="0" fontId="12" fillId="36" borderId="8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right" wrapText="1"/>
    </xf>
    <xf numFmtId="0" fontId="33" fillId="0" borderId="0" xfId="0" applyFont="1" applyBorder="1" applyAlignment="1">
      <alignment horizontal="left" wrapText="1"/>
    </xf>
    <xf numFmtId="0" fontId="43" fillId="0" borderId="1" xfId="0" applyFont="1" applyBorder="1" applyAlignment="1">
      <alignment horizontal="center" wrapText="1"/>
    </xf>
    <xf numFmtId="0" fontId="24" fillId="36" borderId="10" xfId="0" applyFont="1" applyFill="1" applyBorder="1" applyAlignment="1">
      <alignment horizontal="center" vertical="center" wrapText="1"/>
    </xf>
    <xf numFmtId="0" fontId="24" fillId="36" borderId="6" xfId="0" applyFont="1" applyFill="1" applyBorder="1" applyAlignment="1">
      <alignment horizontal="center" vertical="center" wrapText="1"/>
    </xf>
    <xf numFmtId="2" fontId="141" fillId="0" borderId="0" xfId="0" applyNumberFormat="1" applyFont="1" applyFill="1" applyBorder="1" applyAlignment="1">
      <alignment horizontal="left"/>
    </xf>
    <xf numFmtId="0" fontId="39" fillId="0" borderId="0" xfId="0" applyFont="1" applyAlignment="1">
      <alignment horizontal="right" vertical="center" wrapText="1"/>
    </xf>
    <xf numFmtId="0" fontId="17" fillId="0" borderId="1" xfId="0" applyFont="1" applyBorder="1" applyAlignment="1">
      <alignment horizontal="right" wrapText="1"/>
    </xf>
    <xf numFmtId="0" fontId="15" fillId="36" borderId="18" xfId="0" applyFont="1" applyFill="1" applyBorder="1" applyAlignment="1">
      <alignment horizontal="center" vertical="center" wrapText="1"/>
    </xf>
    <xf numFmtId="0" fontId="141" fillId="0" borderId="0" xfId="205" applyFont="1" applyFill="1" applyAlignment="1">
      <alignment horizontal="left"/>
    </xf>
    <xf numFmtId="0" fontId="141" fillId="0" borderId="0" xfId="0" applyFont="1" applyFill="1" applyBorder="1" applyAlignment="1">
      <alignment wrapText="1"/>
    </xf>
    <xf numFmtId="0" fontId="26" fillId="0" borderId="0" xfId="0" applyFont="1" applyBorder="1" applyAlignment="1">
      <alignment horizontal="right"/>
    </xf>
    <xf numFmtId="0" fontId="27" fillId="0" borderId="0" xfId="0" applyFont="1" applyAlignment="1">
      <alignment horizontal="left" wrapText="1"/>
    </xf>
    <xf numFmtId="0" fontId="12" fillId="0" borderId="1" xfId="0" applyFont="1" applyBorder="1" applyAlignment="1">
      <alignment horizontal="right"/>
    </xf>
    <xf numFmtId="0" fontId="33" fillId="0" borderId="0" xfId="0" applyFont="1" applyAlignment="1">
      <alignment horizontal="left"/>
    </xf>
    <xf numFmtId="0" fontId="33" fillId="0" borderId="0" xfId="0" applyFont="1" applyAlignment="1">
      <alignment horizontal="right" wrapText="1"/>
    </xf>
    <xf numFmtId="0" fontId="8" fillId="36" borderId="27" xfId="0" applyFont="1" applyFill="1" applyBorder="1" applyAlignment="1">
      <alignment horizontal="center" vertical="center" wrapText="1"/>
    </xf>
    <xf numFmtId="0" fontId="168" fillId="0" borderId="0" xfId="0" applyFont="1" applyFill="1" applyBorder="1" applyAlignment="1">
      <alignment vertical="center" wrapText="1"/>
    </xf>
    <xf numFmtId="0" fontId="33" fillId="0" borderId="0" xfId="0" applyFont="1" applyAlignment="1">
      <alignment horizontal="center" wrapText="1"/>
    </xf>
    <xf numFmtId="0" fontId="147" fillId="0" borderId="0" xfId="235" applyFont="1" applyBorder="1" applyAlignment="1">
      <alignment horizontal="center"/>
    </xf>
    <xf numFmtId="0" fontId="134" fillId="36" borderId="8" xfId="235" applyFont="1" applyFill="1" applyBorder="1" applyAlignment="1">
      <alignment horizontal="center" vertical="center" wrapText="1"/>
    </xf>
    <xf numFmtId="0" fontId="134" fillId="36" borderId="9" xfId="0" applyFont="1" applyFill="1" applyBorder="1" applyAlignment="1">
      <alignment horizontal="center" vertical="top" wrapText="1"/>
    </xf>
    <xf numFmtId="0" fontId="134" fillId="36" borderId="5" xfId="0" applyFont="1" applyFill="1" applyBorder="1" applyAlignment="1">
      <alignment horizontal="center" vertical="top" wrapText="1"/>
    </xf>
    <xf numFmtId="0" fontId="134" fillId="36" borderId="8" xfId="0" applyFont="1" applyFill="1" applyBorder="1" applyAlignment="1">
      <alignment horizontal="center"/>
    </xf>
    <xf numFmtId="0" fontId="134" fillId="36" borderId="8" xfId="0" applyFont="1" applyFill="1" applyBorder="1" applyAlignment="1">
      <alignment horizontal="center" vertical="top" wrapText="1"/>
    </xf>
    <xf numFmtId="0" fontId="134" fillId="36" borderId="11" xfId="0" applyFont="1" applyFill="1" applyBorder="1" applyAlignment="1">
      <alignment horizontal="left"/>
    </xf>
    <xf numFmtId="0" fontId="134" fillId="36" borderId="18" xfId="0" applyFont="1" applyFill="1" applyBorder="1" applyAlignment="1">
      <alignment horizontal="left"/>
    </xf>
    <xf numFmtId="0" fontId="134" fillId="36" borderId="7" xfId="0" applyFont="1" applyFill="1" applyBorder="1" applyAlignment="1">
      <alignment horizontal="left"/>
    </xf>
    <xf numFmtId="0" fontId="147" fillId="0" borderId="0" xfId="235" applyFont="1" applyBorder="1" applyAlignment="1">
      <alignment horizontal="right"/>
    </xf>
    <xf numFmtId="0" fontId="159" fillId="36" borderId="8" xfId="235" applyFont="1" applyFill="1" applyBorder="1" applyAlignment="1">
      <alignment horizontal="center" vertical="center" wrapText="1"/>
    </xf>
    <xf numFmtId="0" fontId="159" fillId="36" borderId="9" xfId="0" applyFont="1" applyFill="1" applyBorder="1" applyAlignment="1">
      <alignment horizontal="center" vertical="top" wrapText="1"/>
    </xf>
    <xf numFmtId="0" fontId="159" fillId="36" borderId="5" xfId="0" applyFont="1" applyFill="1" applyBorder="1" applyAlignment="1">
      <alignment horizontal="center" vertical="top" wrapText="1"/>
    </xf>
    <xf numFmtId="0" fontId="181" fillId="36" borderId="8" xfId="0" applyFont="1" applyFill="1" applyBorder="1" applyAlignment="1">
      <alignment horizontal="center"/>
    </xf>
    <xf numFmtId="0" fontId="159" fillId="36" borderId="8" xfId="0" applyFont="1" applyFill="1" applyBorder="1" applyAlignment="1">
      <alignment horizontal="center" vertical="top" wrapText="1"/>
    </xf>
    <xf numFmtId="0" fontId="119" fillId="36" borderId="8" xfId="0" applyFont="1" applyFill="1" applyBorder="1" applyAlignment="1">
      <alignment horizontal="center" vertical="top" wrapText="1"/>
    </xf>
    <xf numFmtId="0" fontId="206" fillId="0" borderId="58" xfId="0" applyFont="1" applyBorder="1" applyAlignment="1">
      <alignment horizontal="left" vertical="center" textRotation="90"/>
    </xf>
    <xf numFmtId="0" fontId="206" fillId="0" borderId="62" xfId="0" applyFont="1" applyBorder="1" applyAlignment="1">
      <alignment horizontal="left" vertical="center" textRotation="90"/>
    </xf>
    <xf numFmtId="0" fontId="206" fillId="0" borderId="65" xfId="0" applyFont="1" applyBorder="1" applyAlignment="1">
      <alignment horizontal="left" vertical="center" textRotation="90"/>
    </xf>
    <xf numFmtId="0" fontId="210" fillId="0" borderId="54" xfId="0" applyFont="1" applyBorder="1" applyAlignment="1">
      <alignment horizontal="left" vertical="center"/>
    </xf>
    <xf numFmtId="0" fontId="210" fillId="0" borderId="55" xfId="0" applyFont="1" applyBorder="1" applyAlignment="1">
      <alignment horizontal="left" vertical="center"/>
    </xf>
    <xf numFmtId="0" fontId="206" fillId="0" borderId="57" xfId="0" applyFont="1" applyBorder="1" applyAlignment="1">
      <alignment horizontal="left" vertical="center" textRotation="90"/>
    </xf>
    <xf numFmtId="0" fontId="126" fillId="0" borderId="61" xfId="0" applyFont="1" applyBorder="1" applyAlignment="1">
      <alignment vertical="center" textRotation="90"/>
    </xf>
    <xf numFmtId="0" fontId="126" fillId="0" borderId="59" xfId="0" applyFont="1" applyBorder="1" applyAlignment="1">
      <alignment vertical="center" textRotation="90"/>
    </xf>
    <xf numFmtId="0" fontId="39" fillId="0" borderId="0" xfId="0" applyFont="1" applyAlignment="1">
      <alignment horizontal="left" vertical="center"/>
    </xf>
    <xf numFmtId="0" fontId="50" fillId="0" borderId="0" xfId="0" applyFont="1" applyAlignment="1">
      <alignment horizontal="center" vertical="top"/>
    </xf>
    <xf numFmtId="0" fontId="206" fillId="0" borderId="54" xfId="0" applyFont="1" applyBorder="1" applyAlignment="1">
      <alignment horizontal="center" vertical="center"/>
    </xf>
    <xf numFmtId="0" fontId="206" fillId="0" borderId="55" xfId="0" applyFont="1" applyBorder="1" applyAlignment="1">
      <alignment horizontal="center" vertical="center"/>
    </xf>
    <xf numFmtId="0" fontId="107" fillId="0" borderId="18" xfId="0" applyFont="1" applyBorder="1" applyAlignment="1">
      <alignment horizontal="right"/>
    </xf>
    <xf numFmtId="49" fontId="175" fillId="0" borderId="8" xfId="0" applyNumberFormat="1" applyFont="1" applyBorder="1" applyAlignment="1">
      <alignment horizontal="center" vertical="center" textRotation="88"/>
    </xf>
    <xf numFmtId="0" fontId="173" fillId="0" borderId="0" xfId="0" applyFont="1" applyBorder="1" applyAlignment="1">
      <alignment horizontal="center"/>
    </xf>
    <xf numFmtId="0" fontId="147" fillId="0" borderId="51" xfId="0" applyFont="1" applyBorder="1" applyAlignment="1">
      <alignment horizontal="right"/>
    </xf>
    <xf numFmtId="0" fontId="189" fillId="0" borderId="11" xfId="0" applyFont="1" applyBorder="1" applyAlignment="1">
      <alignment horizontal="center" vertical="center" wrapText="1"/>
    </xf>
    <xf numFmtId="0" fontId="189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131" fillId="36" borderId="9" xfId="0" applyFont="1" applyFill="1" applyBorder="1" applyAlignment="1">
      <alignment horizontal="center" vertical="top" wrapText="1"/>
    </xf>
    <xf numFmtId="0" fontId="131" fillId="36" borderId="5" xfId="0" applyFont="1" applyFill="1" applyBorder="1" applyAlignment="1">
      <alignment horizontal="center" vertical="top" wrapText="1"/>
    </xf>
    <xf numFmtId="0" fontId="119" fillId="36" borderId="9" xfId="235" applyFont="1" applyFill="1" applyBorder="1" applyAlignment="1">
      <alignment horizontal="center" vertical="center" wrapText="1"/>
    </xf>
    <xf numFmtId="0" fontId="119" fillId="36" borderId="25" xfId="235" applyFont="1" applyFill="1" applyBorder="1" applyAlignment="1">
      <alignment horizontal="center" vertical="center" wrapText="1"/>
    </xf>
    <xf numFmtId="0" fontId="119" fillId="36" borderId="5" xfId="235" applyFont="1" applyFill="1" applyBorder="1" applyAlignment="1">
      <alignment horizontal="center" vertical="center" wrapText="1"/>
    </xf>
    <xf numFmtId="0" fontId="173" fillId="0" borderId="0" xfId="0" applyFont="1" applyAlignment="1">
      <alignment horizontal="right"/>
    </xf>
    <xf numFmtId="0" fontId="58" fillId="0" borderId="0" xfId="0" applyFont="1" applyAlignment="1">
      <alignment horizontal="right" vertical="center"/>
    </xf>
    <xf numFmtId="0" fontId="126" fillId="0" borderId="51" xfId="235" applyFont="1" applyBorder="1" applyAlignment="1">
      <alignment horizontal="right"/>
    </xf>
    <xf numFmtId="0" fontId="0" fillId="0" borderId="51" xfId="0" applyBorder="1"/>
    <xf numFmtId="0" fontId="159" fillId="36" borderId="9" xfId="235" applyFont="1" applyFill="1" applyBorder="1" applyAlignment="1">
      <alignment horizontal="center" vertical="center" wrapText="1"/>
    </xf>
    <xf numFmtId="0" fontId="159" fillId="36" borderId="25" xfId="235" applyFont="1" applyFill="1" applyBorder="1" applyAlignment="1">
      <alignment horizontal="center" vertical="center" wrapText="1"/>
    </xf>
    <xf numFmtId="0" fontId="159" fillId="36" borderId="5" xfId="235" applyFont="1" applyFill="1" applyBorder="1" applyAlignment="1">
      <alignment horizontal="center" vertical="center" wrapText="1"/>
    </xf>
    <xf numFmtId="0" fontId="181" fillId="36" borderId="11" xfId="0" applyFont="1" applyFill="1" applyBorder="1" applyAlignment="1">
      <alignment horizontal="center"/>
    </xf>
    <xf numFmtId="0" fontId="58" fillId="36" borderId="18" xfId="0" applyFont="1" applyFill="1" applyBorder="1"/>
    <xf numFmtId="0" fontId="58" fillId="36" borderId="7" xfId="0" applyFont="1" applyFill="1" applyBorder="1"/>
    <xf numFmtId="0" fontId="159" fillId="36" borderId="11" xfId="0" applyFont="1" applyFill="1" applyBorder="1" applyAlignment="1">
      <alignment horizontal="center"/>
    </xf>
    <xf numFmtId="0" fontId="159" fillId="36" borderId="18" xfId="0" applyFont="1" applyFill="1" applyBorder="1" applyAlignment="1">
      <alignment horizontal="center"/>
    </xf>
    <xf numFmtId="0" fontId="159" fillId="36" borderId="7" xfId="0" applyFont="1" applyFill="1" applyBorder="1" applyAlignment="1">
      <alignment horizontal="center"/>
    </xf>
    <xf numFmtId="0" fontId="181" fillId="36" borderId="11" xfId="0" applyFont="1" applyFill="1" applyBorder="1" applyAlignment="1">
      <alignment horizontal="center" vertical="top" wrapText="1"/>
    </xf>
    <xf numFmtId="0" fontId="130" fillId="36" borderId="9" xfId="0" applyFont="1" applyFill="1" applyBorder="1" applyAlignment="1">
      <alignment horizontal="center" vertical="top" wrapText="1"/>
    </xf>
    <xf numFmtId="0" fontId="161" fillId="40" borderId="0" xfId="0" applyFont="1" applyFill="1" applyAlignment="1">
      <alignment horizontal="center"/>
    </xf>
    <xf numFmtId="0" fontId="163" fillId="40" borderId="0" xfId="0" applyFont="1" applyFill="1" applyAlignment="1">
      <alignment horizontal="center"/>
    </xf>
    <xf numFmtId="0" fontId="168" fillId="0" borderId="0" xfId="0" applyFont="1" applyAlignment="1">
      <alignment wrapText="1"/>
    </xf>
  </cellXfs>
  <cellStyles count="236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1" xfId="195"/>
    <cellStyle name="Normal 12" xfId="196"/>
    <cellStyle name="Normal 13" xfId="197"/>
    <cellStyle name="Normal 14" xfId="235"/>
    <cellStyle name="Normal 2" xfId="198"/>
    <cellStyle name="Normal 2 2" xfId="199"/>
    <cellStyle name="Normal 3" xfId="200"/>
    <cellStyle name="Normal 3 2" xfId="201"/>
    <cellStyle name="Normal 4" xfId="202"/>
    <cellStyle name="Normal 4 2" xfId="203"/>
    <cellStyle name="Normal 5 2" xfId="204"/>
    <cellStyle name="Normal 6" xfId="205"/>
    <cellStyle name="Normal 6 2" xfId="206"/>
    <cellStyle name="Normal 7" xfId="207"/>
    <cellStyle name="Normal 8" xfId="208"/>
    <cellStyle name="Normal 9" xfId="209"/>
    <cellStyle name="Note 2" xfId="210"/>
    <cellStyle name="Note 3" xfId="211"/>
    <cellStyle name="Note 4" xfId="212"/>
    <cellStyle name="Note 5" xfId="213"/>
    <cellStyle name="Note 6" xfId="214"/>
    <cellStyle name="Output 2" xfId="215"/>
    <cellStyle name="Output 3" xfId="216"/>
    <cellStyle name="Output 4" xfId="217"/>
    <cellStyle name="Output 5" xfId="218"/>
    <cellStyle name="Output 6" xfId="219"/>
    <cellStyle name="Title 2" xfId="220"/>
    <cellStyle name="Title 3" xfId="221"/>
    <cellStyle name="Title 4" xfId="222"/>
    <cellStyle name="Title 5" xfId="223"/>
    <cellStyle name="Title 6" xfId="224"/>
    <cellStyle name="Total 2" xfId="225"/>
    <cellStyle name="Total 3" xfId="226"/>
    <cellStyle name="Total 4" xfId="227"/>
    <cellStyle name="Total 5" xfId="228"/>
    <cellStyle name="Total 6" xfId="229"/>
    <cellStyle name="Warning Text 2" xfId="230"/>
    <cellStyle name="Warning Text 3" xfId="231"/>
    <cellStyle name="Warning Text 4" xfId="232"/>
    <cellStyle name="Warning Text 5" xfId="233"/>
    <cellStyle name="Warning Text 6" xfId="234"/>
  </cellStyles>
  <dxfs count="54"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theme="8" tint="0.59996337778862885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 patternType="none">
          <bgColor indexed="65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</dxfs>
  <tableStyles count="0" defaultTableStyle="TableStyleMedium9" defaultPivotStyle="PivotStyleLight16"/>
  <colors>
    <mruColors>
      <color rgb="FF3333CC"/>
      <color rgb="FF6600FF"/>
      <color rgb="FFE8F896"/>
      <color rgb="FFCCFFFF"/>
      <color rgb="FF66FFFF"/>
      <color rgb="FFC8E9EA"/>
      <color rgb="FFB8EFF2"/>
      <color rgb="FF000000"/>
      <color rgb="FFE8FFFF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121920</xdr:colOff>
      <xdr:row>16</xdr:row>
      <xdr:rowOff>304800</xdr:rowOff>
    </xdr:from>
    <xdr:to>
      <xdr:col>7</xdr:col>
      <xdr:colOff>434340</xdr:colOff>
      <xdr:row>19</xdr:row>
      <xdr:rowOff>251460</xdr:rowOff>
    </xdr:to>
    <xdr:grpSp>
      <xdr:nvGrpSpPr>
        <xdr:cNvPr id="75165" name="Group 8">
          <a:extLst>
            <a:ext uri="{FF2B5EF4-FFF2-40B4-BE49-F238E27FC236}">
              <a16:creationId xmlns="" xmlns:a16="http://schemas.microsoft.com/office/drawing/2014/main" id="{00000000-0008-0000-0000-00009D250100}"/>
            </a:ext>
          </a:extLst>
        </xdr:cNvPr>
        <xdr:cNvGrpSpPr>
          <a:grpSpLocks noChangeAspect="1"/>
        </xdr:cNvGrpSpPr>
      </xdr:nvGrpSpPr>
      <xdr:grpSpPr bwMode="auto">
        <a:xfrm>
          <a:off x="3011170" y="3892550"/>
          <a:ext cx="1063837" cy="962660"/>
          <a:chOff x="327" y="55"/>
          <a:chExt cx="101" cy="99"/>
        </a:xfrm>
      </xdr:grpSpPr>
      <xdr:sp macro="" textlink="">
        <xdr:nvSpPr>
          <xdr:cNvPr id="75166" name="AutoShape 7">
            <a:extLst>
              <a:ext uri="{FF2B5EF4-FFF2-40B4-BE49-F238E27FC236}">
                <a16:creationId xmlns="" xmlns:a16="http://schemas.microsoft.com/office/drawing/2014/main" id="{00000000-0008-0000-0000-00009E2501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327" y="55"/>
            <a:ext cx="101" cy="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pic>
        <xdr:nvPicPr>
          <xdr:cNvPr id="10" name="Picture 9">
            <a:extLst>
              <a:ext uri="{FF2B5EF4-FFF2-40B4-BE49-F238E27FC236}">
                <a16:creationId xmlns="" xmlns:a16="http://schemas.microsoft.com/office/drawing/2014/main" id="{00000000-0008-0000-00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/>
          </a:blip>
          <a:srcRect/>
          <a:stretch>
            <a:fillRect/>
          </a:stretch>
        </xdr:blipFill>
        <xdr:spPr bwMode="auto">
          <a:xfrm>
            <a:off x="327" y="55"/>
            <a:ext cx="102" cy="100"/>
          </a:xfrm>
          <a:prstGeom prst="ellipse">
            <a:avLst/>
          </a:prstGeom>
          <a:noFill/>
          <a:ln w="9525" cap="rnd">
            <a:solidFill>
              <a:schemeClr val="tx1"/>
            </a:solidFill>
            <a:miter lim="800000"/>
            <a:headEnd/>
            <a:tailEnd/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243000</xdr:colOff>
      <xdr:row>25</xdr:row>
      <xdr:rowOff>73930</xdr:rowOff>
    </xdr:from>
    <xdr:to>
      <xdr:col>21</xdr:col>
      <xdr:colOff>481976</xdr:colOff>
      <xdr:row>26</xdr:row>
      <xdr:rowOff>186707</xdr:rowOff>
    </xdr:to>
    <xdr:sp macro="" textlink="">
      <xdr:nvSpPr>
        <xdr:cNvPr id="36" name="Curved Down Arrow 35">
          <a:extLst>
            <a:ext uri="{FF2B5EF4-FFF2-40B4-BE49-F238E27FC236}">
              <a16:creationId xmlns="" xmlns:a16="http://schemas.microsoft.com/office/drawing/2014/main" id="{00000000-0008-0000-1300-000024000000}"/>
            </a:ext>
          </a:extLst>
        </xdr:cNvPr>
        <xdr:cNvSpPr/>
      </xdr:nvSpPr>
      <xdr:spPr>
        <a:xfrm rot="8502718">
          <a:off x="10998630" y="6614430"/>
          <a:ext cx="1128276" cy="287402"/>
        </a:xfrm>
        <a:prstGeom prst="curvedDownArrow">
          <a:avLst/>
        </a:prstGeom>
        <a:scene3d>
          <a:camera prst="orthographicFront">
            <a:rot lat="0" lon="0" rev="0"/>
          </a:camera>
          <a:lightRig rig="threePt" dir="t"/>
        </a:scene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21</xdr:col>
      <xdr:colOff>0</xdr:colOff>
      <xdr:row>21</xdr:row>
      <xdr:rowOff>44450</xdr:rowOff>
    </xdr:from>
    <xdr:to>
      <xdr:col>23</xdr:col>
      <xdr:colOff>55562</xdr:colOff>
      <xdr:row>24</xdr:row>
      <xdr:rowOff>1016000</xdr:rowOff>
    </xdr:to>
    <xdr:sp macro="" textlink="">
      <xdr:nvSpPr>
        <xdr:cNvPr id="8" name="Rounded Rectangle 7">
          <a:extLst>
            <a:ext uri="{FF2B5EF4-FFF2-40B4-BE49-F238E27FC236}">
              <a16:creationId xmlns="" xmlns:a16="http://schemas.microsoft.com/office/drawing/2014/main" id="{00000000-0008-0000-1300-000008000000}"/>
            </a:ext>
          </a:extLst>
        </xdr:cNvPr>
        <xdr:cNvSpPr/>
      </xdr:nvSpPr>
      <xdr:spPr>
        <a:xfrm>
          <a:off x="11660188" y="4918075"/>
          <a:ext cx="1087437" cy="1511300"/>
        </a:xfrm>
        <a:prstGeom prst="roundRect">
          <a:avLst>
            <a:gd name="adj" fmla="val 18795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rgbClr val="ABB7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>
              <a:solidFill>
                <a:srgbClr val="0000CC"/>
              </a:solidFill>
              <a:latin typeface="+mn-lt"/>
              <a:ea typeface="+mn-ea"/>
              <a:cs typeface="+mn-cs"/>
            </a:rPr>
            <a:t>Box-1 and Box-2 indicate</a:t>
          </a:r>
          <a:r>
            <a:rPr lang="en-US" sz="900" baseline="0">
              <a:solidFill>
                <a:srgbClr val="0000CC"/>
              </a:solidFill>
              <a:latin typeface="+mn-lt"/>
              <a:ea typeface="+mn-ea"/>
              <a:cs typeface="+mn-cs"/>
            </a:rPr>
            <a:t> data for the same period (FY'86-FY'88) but the figures are different due to items' definition.</a:t>
          </a:r>
          <a:endParaRPr lang="en-US" sz="900">
            <a:solidFill>
              <a:srgbClr val="0000CC"/>
            </a:solidFill>
            <a:latin typeface="+mn-lt"/>
            <a:ea typeface="+mn-ea"/>
            <a:cs typeface="+mn-cs"/>
          </a:endParaRPr>
        </a:p>
        <a:p>
          <a:pPr algn="ctr"/>
          <a:endParaRPr lang="en-US" sz="1100"/>
        </a:p>
      </xdr:txBody>
    </xdr:sp>
    <xdr:clientData/>
  </xdr:twoCellAnchor>
  <xdr:twoCellAnchor>
    <xdr:from>
      <xdr:col>19</xdr:col>
      <xdr:colOff>281458</xdr:colOff>
      <xdr:row>18</xdr:row>
      <xdr:rowOff>6236</xdr:rowOff>
    </xdr:from>
    <xdr:to>
      <xdr:col>22</xdr:col>
      <xdr:colOff>106121</xdr:colOff>
      <xdr:row>20</xdr:row>
      <xdr:rowOff>40619</xdr:rowOff>
    </xdr:to>
    <xdr:sp macro="" textlink="">
      <xdr:nvSpPr>
        <xdr:cNvPr id="12" name="Curved Up Arrow 11">
          <a:extLst>
            <a:ext uri="{FF2B5EF4-FFF2-40B4-BE49-F238E27FC236}">
              <a16:creationId xmlns="" xmlns:a16="http://schemas.microsoft.com/office/drawing/2014/main" id="{00000000-0008-0000-1300-00000C000000}"/>
            </a:ext>
          </a:extLst>
        </xdr:cNvPr>
        <xdr:cNvSpPr/>
      </xdr:nvSpPr>
      <xdr:spPr>
        <a:xfrm rot="12507539">
          <a:off x="11037088" y="4340111"/>
          <a:ext cx="1300721" cy="415383"/>
        </a:xfrm>
        <a:prstGeom prst="curved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22</xdr:col>
      <xdr:colOff>469265</xdr:colOff>
      <xdr:row>40</xdr:row>
      <xdr:rowOff>47942</xdr:rowOff>
    </xdr:from>
    <xdr:to>
      <xdr:col>24</xdr:col>
      <xdr:colOff>547053</xdr:colOff>
      <xdr:row>48</xdr:row>
      <xdr:rowOff>549267</xdr:rowOff>
    </xdr:to>
    <xdr:sp macro="" textlink="">
      <xdr:nvSpPr>
        <xdr:cNvPr id="15" name="Rounded Rectangle 14">
          <a:extLst>
            <a:ext uri="{FF2B5EF4-FFF2-40B4-BE49-F238E27FC236}">
              <a16:creationId xmlns="" xmlns:a16="http://schemas.microsoft.com/office/drawing/2014/main" id="{00000000-0008-0000-1300-00000F000000}"/>
            </a:ext>
          </a:extLst>
        </xdr:cNvPr>
        <xdr:cNvSpPr/>
      </xdr:nvSpPr>
      <xdr:spPr>
        <a:xfrm>
          <a:off x="12685713" y="9429750"/>
          <a:ext cx="1149350" cy="1485900"/>
        </a:xfrm>
        <a:prstGeom prst="roundRect">
          <a:avLst>
            <a:gd name="adj" fmla="val 18795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rgbClr val="ABB7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>
              <a:solidFill>
                <a:srgbClr val="0000CC"/>
              </a:solidFill>
              <a:latin typeface="+mn-lt"/>
              <a:ea typeface="+mn-ea"/>
              <a:cs typeface="+mn-cs"/>
            </a:rPr>
            <a:t>Box-3 and Box-4 indicate</a:t>
          </a:r>
          <a:r>
            <a:rPr lang="en-US" sz="900" baseline="0">
              <a:solidFill>
                <a:srgbClr val="0000CC"/>
              </a:solidFill>
              <a:latin typeface="+mn-lt"/>
              <a:ea typeface="+mn-ea"/>
              <a:cs typeface="+mn-cs"/>
            </a:rPr>
            <a:t> data for the same period (FY'90-FY'98) but the figures are different due to items' definition.</a:t>
          </a:r>
          <a:endParaRPr lang="en-US" sz="900">
            <a:solidFill>
              <a:srgbClr val="0000CC"/>
            </a:solidFill>
            <a:latin typeface="+mn-lt"/>
            <a:ea typeface="+mn-ea"/>
            <a:cs typeface="+mn-cs"/>
          </a:endParaRPr>
        </a:p>
        <a:p>
          <a:pPr algn="ctr"/>
          <a:endParaRPr lang="en-US" sz="1100"/>
        </a:p>
      </xdr:txBody>
    </xdr:sp>
    <xdr:clientData/>
  </xdr:twoCellAnchor>
  <xdr:twoCellAnchor>
    <xdr:from>
      <xdr:col>23</xdr:col>
      <xdr:colOff>278720</xdr:colOff>
      <xdr:row>48</xdr:row>
      <xdr:rowOff>416753</xdr:rowOff>
    </xdr:from>
    <xdr:to>
      <xdr:col>24</xdr:col>
      <xdr:colOff>177260</xdr:colOff>
      <xdr:row>60</xdr:row>
      <xdr:rowOff>60226</xdr:rowOff>
    </xdr:to>
    <xdr:sp macro="" textlink="">
      <xdr:nvSpPr>
        <xdr:cNvPr id="16" name="Curved Down Arrow 15">
          <a:extLst>
            <a:ext uri="{FF2B5EF4-FFF2-40B4-BE49-F238E27FC236}">
              <a16:creationId xmlns="" xmlns:a16="http://schemas.microsoft.com/office/drawing/2014/main" id="{00000000-0008-0000-1300-000010000000}"/>
            </a:ext>
          </a:extLst>
        </xdr:cNvPr>
        <xdr:cNvSpPr/>
      </xdr:nvSpPr>
      <xdr:spPr>
        <a:xfrm rot="6655548">
          <a:off x="11903809" y="11842482"/>
          <a:ext cx="2635911" cy="517204"/>
        </a:xfrm>
        <a:prstGeom prst="curvedDownArrow">
          <a:avLst>
            <a:gd name="adj1" fmla="val 25000"/>
            <a:gd name="adj2" fmla="val 75664"/>
            <a:gd name="adj3" fmla="val 25000"/>
          </a:avLst>
        </a:prstGeom>
        <a:scene3d>
          <a:camera prst="orthographicFront">
            <a:rot lat="0" lon="0" rev="0"/>
          </a:camera>
          <a:lightRig rig="threePt" dir="t"/>
        </a:scene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19</xdr:col>
      <xdr:colOff>245546</xdr:colOff>
      <xdr:row>34</xdr:row>
      <xdr:rowOff>127630</xdr:rowOff>
    </xdr:from>
    <xdr:to>
      <xdr:col>24</xdr:col>
      <xdr:colOff>159249</xdr:colOff>
      <xdr:row>37</xdr:row>
      <xdr:rowOff>128158</xdr:rowOff>
    </xdr:to>
    <xdr:sp macro="" textlink="">
      <xdr:nvSpPr>
        <xdr:cNvPr id="17" name="Curved Up Arrow 16">
          <a:extLst>
            <a:ext uri="{FF2B5EF4-FFF2-40B4-BE49-F238E27FC236}">
              <a16:creationId xmlns="" xmlns:a16="http://schemas.microsoft.com/office/drawing/2014/main" id="{00000000-0008-0000-1300-000011000000}"/>
            </a:ext>
          </a:extLst>
        </xdr:cNvPr>
        <xdr:cNvSpPr/>
      </xdr:nvSpPr>
      <xdr:spPr>
        <a:xfrm rot="12558257">
          <a:off x="11008796" y="8374375"/>
          <a:ext cx="2596880" cy="572028"/>
        </a:xfrm>
        <a:prstGeom prst="curvedUpArrow">
          <a:avLst>
            <a:gd name="adj1" fmla="val 25000"/>
            <a:gd name="adj2" fmla="val 71070"/>
            <a:gd name="adj3" fmla="val 25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19</xdr:col>
      <xdr:colOff>38100</xdr:colOff>
      <xdr:row>16</xdr:row>
      <xdr:rowOff>182880</xdr:rowOff>
    </xdr:from>
    <xdr:to>
      <xdr:col>19</xdr:col>
      <xdr:colOff>91440</xdr:colOff>
      <xdr:row>19</xdr:row>
      <xdr:rowOff>167640</xdr:rowOff>
    </xdr:to>
    <xdr:sp macro="" textlink="">
      <xdr:nvSpPr>
        <xdr:cNvPr id="77887" name="AutoShape 676">
          <a:extLst>
            <a:ext uri="{FF2B5EF4-FFF2-40B4-BE49-F238E27FC236}">
              <a16:creationId xmlns="" xmlns:a16="http://schemas.microsoft.com/office/drawing/2014/main" id="{00000000-0008-0000-1300-00003F300100}"/>
            </a:ext>
          </a:extLst>
        </xdr:cNvPr>
        <xdr:cNvSpPr>
          <a:spLocks/>
        </xdr:cNvSpPr>
      </xdr:nvSpPr>
      <xdr:spPr bwMode="auto">
        <a:xfrm>
          <a:off x="11422380" y="4130040"/>
          <a:ext cx="53340" cy="556260"/>
        </a:xfrm>
        <a:prstGeom prst="rightBrace">
          <a:avLst>
            <a:gd name="adj1" fmla="val 3959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30480</xdr:colOff>
      <xdr:row>26</xdr:row>
      <xdr:rowOff>7620</xdr:rowOff>
    </xdr:from>
    <xdr:to>
      <xdr:col>19</xdr:col>
      <xdr:colOff>68580</xdr:colOff>
      <xdr:row>28</xdr:row>
      <xdr:rowOff>190500</xdr:rowOff>
    </xdr:to>
    <xdr:sp macro="" textlink="">
      <xdr:nvSpPr>
        <xdr:cNvPr id="77888" name="AutoShape 676">
          <a:extLst>
            <a:ext uri="{FF2B5EF4-FFF2-40B4-BE49-F238E27FC236}">
              <a16:creationId xmlns="" xmlns:a16="http://schemas.microsoft.com/office/drawing/2014/main" id="{00000000-0008-0000-1300-000040300100}"/>
            </a:ext>
          </a:extLst>
        </xdr:cNvPr>
        <xdr:cNvSpPr>
          <a:spLocks/>
        </xdr:cNvSpPr>
      </xdr:nvSpPr>
      <xdr:spPr bwMode="auto">
        <a:xfrm>
          <a:off x="11414760" y="6705600"/>
          <a:ext cx="38100" cy="563880"/>
        </a:xfrm>
        <a:prstGeom prst="rightBrace">
          <a:avLst>
            <a:gd name="adj1" fmla="val 56185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30480</xdr:colOff>
      <xdr:row>30</xdr:row>
      <xdr:rowOff>0</xdr:rowOff>
    </xdr:from>
    <xdr:to>
      <xdr:col>19</xdr:col>
      <xdr:colOff>68580</xdr:colOff>
      <xdr:row>39</xdr:row>
      <xdr:rowOff>0</xdr:rowOff>
    </xdr:to>
    <xdr:sp macro="" textlink="">
      <xdr:nvSpPr>
        <xdr:cNvPr id="77889" name="AutoShape 676">
          <a:extLst>
            <a:ext uri="{FF2B5EF4-FFF2-40B4-BE49-F238E27FC236}">
              <a16:creationId xmlns="" xmlns:a16="http://schemas.microsoft.com/office/drawing/2014/main" id="{00000000-0008-0000-1300-000041300100}"/>
            </a:ext>
          </a:extLst>
        </xdr:cNvPr>
        <xdr:cNvSpPr>
          <a:spLocks/>
        </xdr:cNvSpPr>
      </xdr:nvSpPr>
      <xdr:spPr bwMode="auto">
        <a:xfrm>
          <a:off x="11414760" y="7459980"/>
          <a:ext cx="38100" cy="1714500"/>
        </a:xfrm>
        <a:prstGeom prst="rightBrace">
          <a:avLst>
            <a:gd name="adj1" fmla="val 56042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21</xdr:col>
      <xdr:colOff>548640</xdr:colOff>
      <xdr:row>50</xdr:row>
      <xdr:rowOff>0</xdr:rowOff>
    </xdr:from>
    <xdr:to>
      <xdr:col>22</xdr:col>
      <xdr:colOff>175260</xdr:colOff>
      <xdr:row>68</xdr:row>
      <xdr:rowOff>0</xdr:rowOff>
    </xdr:to>
    <xdr:sp macro="" textlink="">
      <xdr:nvSpPr>
        <xdr:cNvPr id="77890" name="AutoShape 676">
          <a:extLst>
            <a:ext uri="{FF2B5EF4-FFF2-40B4-BE49-F238E27FC236}">
              <a16:creationId xmlns="" xmlns:a16="http://schemas.microsoft.com/office/drawing/2014/main" id="{00000000-0008-0000-1300-000042300100}"/>
            </a:ext>
          </a:extLst>
        </xdr:cNvPr>
        <xdr:cNvSpPr>
          <a:spLocks/>
        </xdr:cNvSpPr>
      </xdr:nvSpPr>
      <xdr:spPr bwMode="auto">
        <a:xfrm rot="10800000" flipH="1">
          <a:off x="12854940" y="11468100"/>
          <a:ext cx="213360" cy="3429000"/>
        </a:xfrm>
        <a:prstGeom prst="rightBrace">
          <a:avLst>
            <a:gd name="adj1" fmla="val 45313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586740</xdr:colOff>
      <xdr:row>21</xdr:row>
      <xdr:rowOff>66675</xdr:rowOff>
    </xdr:from>
    <xdr:to>
      <xdr:col>25</xdr:col>
      <xdr:colOff>528352</xdr:colOff>
      <xdr:row>24</xdr:row>
      <xdr:rowOff>1095375</xdr:rowOff>
    </xdr:to>
    <xdr:sp macro="" textlink="">
      <xdr:nvSpPr>
        <xdr:cNvPr id="10" name="Rounded Rectangle 9">
          <a:extLst>
            <a:ext uri="{FF2B5EF4-FFF2-40B4-BE49-F238E27FC236}">
              <a16:creationId xmlns="" xmlns:a16="http://schemas.microsoft.com/office/drawing/2014/main" id="{00000000-0008-0000-1400-00000A000000}"/>
            </a:ext>
          </a:extLst>
        </xdr:cNvPr>
        <xdr:cNvSpPr/>
      </xdr:nvSpPr>
      <xdr:spPr>
        <a:xfrm>
          <a:off x="13096875" y="5067300"/>
          <a:ext cx="1168400" cy="1514475"/>
        </a:xfrm>
        <a:prstGeom prst="roundRect">
          <a:avLst>
            <a:gd name="adj" fmla="val 18795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rgbClr val="ABB7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>
              <a:solidFill>
                <a:srgbClr val="0000CC"/>
              </a:solidFill>
              <a:latin typeface="+mn-lt"/>
              <a:ea typeface="+mn-ea"/>
              <a:cs typeface="+mn-cs"/>
            </a:rPr>
            <a:t>Box-1 and Box-2 indicate</a:t>
          </a:r>
          <a:r>
            <a:rPr lang="en-US" sz="900" baseline="0">
              <a:solidFill>
                <a:srgbClr val="0000CC"/>
              </a:solidFill>
              <a:latin typeface="+mn-lt"/>
              <a:ea typeface="+mn-ea"/>
              <a:cs typeface="+mn-cs"/>
            </a:rPr>
            <a:t> data for the same period (FY '86-FY'88) but the figures are different due to items' definition  and changes of base year.</a:t>
          </a:r>
          <a:endParaRPr lang="en-US" sz="900">
            <a:solidFill>
              <a:srgbClr val="0000CC"/>
            </a:solidFill>
            <a:latin typeface="+mn-lt"/>
            <a:ea typeface="+mn-ea"/>
            <a:cs typeface="+mn-cs"/>
          </a:endParaRPr>
        </a:p>
        <a:p>
          <a:pPr algn="ctr"/>
          <a:endParaRPr lang="en-US" sz="1100"/>
        </a:p>
      </xdr:txBody>
    </xdr:sp>
    <xdr:clientData/>
  </xdr:twoCellAnchor>
  <xdr:twoCellAnchor>
    <xdr:from>
      <xdr:col>24</xdr:col>
      <xdr:colOff>0</xdr:colOff>
      <xdr:row>40</xdr:row>
      <xdr:rowOff>152400</xdr:rowOff>
    </xdr:from>
    <xdr:to>
      <xdr:col>26</xdr:col>
      <xdr:colOff>76200</xdr:colOff>
      <xdr:row>45</xdr:row>
      <xdr:rowOff>866775</xdr:rowOff>
    </xdr:to>
    <xdr:sp macro="" textlink="">
      <xdr:nvSpPr>
        <xdr:cNvPr id="13" name="Rounded Rectangle 12">
          <a:extLst>
            <a:ext uri="{FF2B5EF4-FFF2-40B4-BE49-F238E27FC236}">
              <a16:creationId xmlns="" xmlns:a16="http://schemas.microsoft.com/office/drawing/2014/main" id="{00000000-0008-0000-1400-00000D000000}"/>
            </a:ext>
          </a:extLst>
        </xdr:cNvPr>
        <xdr:cNvSpPr/>
      </xdr:nvSpPr>
      <xdr:spPr>
        <a:xfrm>
          <a:off x="12887325" y="9677400"/>
          <a:ext cx="1295400" cy="1514475"/>
        </a:xfrm>
        <a:prstGeom prst="roundRect">
          <a:avLst>
            <a:gd name="adj" fmla="val 18795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rgbClr val="ABB7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>
              <a:solidFill>
                <a:srgbClr val="0000CC"/>
              </a:solidFill>
              <a:latin typeface="+mn-lt"/>
              <a:ea typeface="+mn-ea"/>
              <a:cs typeface="+mn-cs"/>
            </a:rPr>
            <a:t>Box-3 and Box-4 indicate</a:t>
          </a:r>
          <a:r>
            <a:rPr lang="en-US" sz="900" baseline="0">
              <a:solidFill>
                <a:srgbClr val="0000CC"/>
              </a:solidFill>
              <a:latin typeface="+mn-lt"/>
              <a:ea typeface="+mn-ea"/>
              <a:cs typeface="+mn-cs"/>
            </a:rPr>
            <a:t> data for the same period (FY'90-FY'98) but the figures are different due to items' definition  and changes of base year.</a:t>
          </a:r>
          <a:endParaRPr lang="en-US" sz="900">
            <a:solidFill>
              <a:srgbClr val="0000CC"/>
            </a:solidFill>
            <a:latin typeface="+mn-lt"/>
            <a:ea typeface="+mn-ea"/>
            <a:cs typeface="+mn-cs"/>
          </a:endParaRPr>
        </a:p>
        <a:p>
          <a:pPr algn="ctr"/>
          <a:endParaRPr lang="en-US" sz="1100"/>
        </a:p>
      </xdr:txBody>
    </xdr:sp>
    <xdr:clientData/>
  </xdr:twoCellAnchor>
  <xdr:twoCellAnchor>
    <xdr:from>
      <xdr:col>22</xdr:col>
      <xdr:colOff>0</xdr:colOff>
      <xdr:row>17</xdr:row>
      <xdr:rowOff>0</xdr:rowOff>
    </xdr:from>
    <xdr:to>
      <xdr:col>22</xdr:col>
      <xdr:colOff>106680</xdr:colOff>
      <xdr:row>19</xdr:row>
      <xdr:rowOff>182880</xdr:rowOff>
    </xdr:to>
    <xdr:sp macro="" textlink="">
      <xdr:nvSpPr>
        <xdr:cNvPr id="77779" name="AutoShape 676">
          <a:extLst>
            <a:ext uri="{FF2B5EF4-FFF2-40B4-BE49-F238E27FC236}">
              <a16:creationId xmlns="" xmlns:a16="http://schemas.microsoft.com/office/drawing/2014/main" id="{00000000-0008-0000-1400-0000D32F0100}"/>
            </a:ext>
          </a:extLst>
        </xdr:cNvPr>
        <xdr:cNvSpPr>
          <a:spLocks/>
        </xdr:cNvSpPr>
      </xdr:nvSpPr>
      <xdr:spPr bwMode="auto">
        <a:xfrm>
          <a:off x="12291060" y="4259580"/>
          <a:ext cx="106680" cy="563880"/>
        </a:xfrm>
        <a:prstGeom prst="rightBrace">
          <a:avLst>
            <a:gd name="adj1" fmla="val 45981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22</xdr:col>
      <xdr:colOff>30480</xdr:colOff>
      <xdr:row>26</xdr:row>
      <xdr:rowOff>7620</xdr:rowOff>
    </xdr:from>
    <xdr:to>
      <xdr:col>22</xdr:col>
      <xdr:colOff>68580</xdr:colOff>
      <xdr:row>28</xdr:row>
      <xdr:rowOff>190500</xdr:rowOff>
    </xdr:to>
    <xdr:sp macro="" textlink="">
      <xdr:nvSpPr>
        <xdr:cNvPr id="77780" name="AutoShape 676">
          <a:extLst>
            <a:ext uri="{FF2B5EF4-FFF2-40B4-BE49-F238E27FC236}">
              <a16:creationId xmlns="" xmlns:a16="http://schemas.microsoft.com/office/drawing/2014/main" id="{00000000-0008-0000-1400-0000D42F0100}"/>
            </a:ext>
          </a:extLst>
        </xdr:cNvPr>
        <xdr:cNvSpPr>
          <a:spLocks/>
        </xdr:cNvSpPr>
      </xdr:nvSpPr>
      <xdr:spPr bwMode="auto">
        <a:xfrm>
          <a:off x="12321540" y="6858000"/>
          <a:ext cx="38100" cy="563880"/>
        </a:xfrm>
        <a:prstGeom prst="rightBrace">
          <a:avLst>
            <a:gd name="adj1" fmla="val 56185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22</xdr:col>
      <xdr:colOff>274321</xdr:colOff>
      <xdr:row>18</xdr:row>
      <xdr:rowOff>19050</xdr:rowOff>
    </xdr:from>
    <xdr:to>
      <xdr:col>24</xdr:col>
      <xdr:colOff>611079</xdr:colOff>
      <xdr:row>20</xdr:row>
      <xdr:rowOff>45881</xdr:rowOff>
    </xdr:to>
    <xdr:sp macro="" textlink="">
      <xdr:nvSpPr>
        <xdr:cNvPr id="17" name="Curved Up Arrow 16">
          <a:extLst>
            <a:ext uri="{FF2B5EF4-FFF2-40B4-BE49-F238E27FC236}">
              <a16:creationId xmlns="" xmlns:a16="http://schemas.microsoft.com/office/drawing/2014/main" id="{00000000-0008-0000-1400-000011000000}"/>
            </a:ext>
          </a:extLst>
        </xdr:cNvPr>
        <xdr:cNvSpPr/>
      </xdr:nvSpPr>
      <xdr:spPr>
        <a:xfrm rot="12507539">
          <a:off x="12182476" y="4476750"/>
          <a:ext cx="1300721" cy="415383"/>
        </a:xfrm>
        <a:prstGeom prst="curved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22</xdr:col>
      <xdr:colOff>245745</xdr:colOff>
      <xdr:row>25</xdr:row>
      <xdr:rowOff>76200</xdr:rowOff>
    </xdr:from>
    <xdr:to>
      <xdr:col>24</xdr:col>
      <xdr:colOff>410118</xdr:colOff>
      <xdr:row>27</xdr:row>
      <xdr:rowOff>11177</xdr:rowOff>
    </xdr:to>
    <xdr:sp macro="" textlink="">
      <xdr:nvSpPr>
        <xdr:cNvPr id="18" name="Curved Down Arrow 17">
          <a:extLst>
            <a:ext uri="{FF2B5EF4-FFF2-40B4-BE49-F238E27FC236}">
              <a16:creationId xmlns="" xmlns:a16="http://schemas.microsoft.com/office/drawing/2014/main" id="{00000000-0008-0000-1400-000012000000}"/>
            </a:ext>
          </a:extLst>
        </xdr:cNvPr>
        <xdr:cNvSpPr/>
      </xdr:nvSpPr>
      <xdr:spPr>
        <a:xfrm rot="8502718">
          <a:off x="12153900" y="6781800"/>
          <a:ext cx="1128276" cy="287402"/>
        </a:xfrm>
        <a:prstGeom prst="curvedDownArrow">
          <a:avLst/>
        </a:prstGeom>
        <a:scene3d>
          <a:camera prst="orthographicFront">
            <a:rot lat="0" lon="0" rev="0"/>
          </a:camera>
          <a:lightRig rig="threePt" dir="t"/>
        </a:scene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22</xdr:col>
      <xdr:colOff>30480</xdr:colOff>
      <xdr:row>30</xdr:row>
      <xdr:rowOff>0</xdr:rowOff>
    </xdr:from>
    <xdr:to>
      <xdr:col>22</xdr:col>
      <xdr:colOff>68580</xdr:colOff>
      <xdr:row>39</xdr:row>
      <xdr:rowOff>0</xdr:rowOff>
    </xdr:to>
    <xdr:sp macro="" textlink="">
      <xdr:nvSpPr>
        <xdr:cNvPr id="77783" name="AutoShape 676">
          <a:extLst>
            <a:ext uri="{FF2B5EF4-FFF2-40B4-BE49-F238E27FC236}">
              <a16:creationId xmlns="" xmlns:a16="http://schemas.microsoft.com/office/drawing/2014/main" id="{00000000-0008-0000-1400-0000D72F0100}"/>
            </a:ext>
          </a:extLst>
        </xdr:cNvPr>
        <xdr:cNvSpPr>
          <a:spLocks/>
        </xdr:cNvSpPr>
      </xdr:nvSpPr>
      <xdr:spPr bwMode="auto">
        <a:xfrm>
          <a:off x="12321540" y="7612380"/>
          <a:ext cx="38100" cy="1714500"/>
        </a:xfrm>
        <a:prstGeom prst="rightBrace">
          <a:avLst>
            <a:gd name="adj1" fmla="val 56042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22</xdr:col>
      <xdr:colOff>171639</xdr:colOff>
      <xdr:row>35</xdr:row>
      <xdr:rowOff>128336</xdr:rowOff>
    </xdr:from>
    <xdr:to>
      <xdr:col>25</xdr:col>
      <xdr:colOff>583437</xdr:colOff>
      <xdr:row>38</xdr:row>
      <xdr:rowOff>59214</xdr:rowOff>
    </xdr:to>
    <xdr:sp macro="" textlink="">
      <xdr:nvSpPr>
        <xdr:cNvPr id="20" name="Curved Up Arrow 19">
          <a:extLst>
            <a:ext uri="{FF2B5EF4-FFF2-40B4-BE49-F238E27FC236}">
              <a16:creationId xmlns="" xmlns:a16="http://schemas.microsoft.com/office/drawing/2014/main" id="{00000000-0008-0000-1400-000014000000}"/>
            </a:ext>
          </a:extLst>
        </xdr:cNvPr>
        <xdr:cNvSpPr/>
      </xdr:nvSpPr>
      <xdr:spPr>
        <a:xfrm rot="13087418">
          <a:off x="12079794" y="8710361"/>
          <a:ext cx="1985354" cy="502378"/>
        </a:xfrm>
        <a:prstGeom prst="curvedUpArrow">
          <a:avLst>
            <a:gd name="adj1" fmla="val 25000"/>
            <a:gd name="adj2" fmla="val 71070"/>
            <a:gd name="adj3" fmla="val 25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21</xdr:col>
      <xdr:colOff>548640</xdr:colOff>
      <xdr:row>47</xdr:row>
      <xdr:rowOff>0</xdr:rowOff>
    </xdr:from>
    <xdr:to>
      <xdr:col>22</xdr:col>
      <xdr:colOff>175260</xdr:colOff>
      <xdr:row>65</xdr:row>
      <xdr:rowOff>0</xdr:rowOff>
    </xdr:to>
    <xdr:sp macro="" textlink="">
      <xdr:nvSpPr>
        <xdr:cNvPr id="77785" name="AutoShape 676">
          <a:extLst>
            <a:ext uri="{FF2B5EF4-FFF2-40B4-BE49-F238E27FC236}">
              <a16:creationId xmlns="" xmlns:a16="http://schemas.microsoft.com/office/drawing/2014/main" id="{00000000-0008-0000-1400-0000D92F0100}"/>
            </a:ext>
          </a:extLst>
        </xdr:cNvPr>
        <xdr:cNvSpPr>
          <a:spLocks/>
        </xdr:cNvSpPr>
      </xdr:nvSpPr>
      <xdr:spPr bwMode="auto">
        <a:xfrm rot="10800000" flipH="1">
          <a:off x="12260580" y="11323320"/>
          <a:ext cx="205740" cy="3429000"/>
        </a:xfrm>
        <a:prstGeom prst="rightBrace">
          <a:avLst>
            <a:gd name="adj1" fmla="val 46991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518389</xdr:colOff>
      <xdr:row>45</xdr:row>
      <xdr:rowOff>684621</xdr:rowOff>
    </xdr:from>
    <xdr:to>
      <xdr:col>24</xdr:col>
      <xdr:colOff>485148</xdr:colOff>
      <xdr:row>58</xdr:row>
      <xdr:rowOff>58394</xdr:rowOff>
    </xdr:to>
    <xdr:sp macro="" textlink="">
      <xdr:nvSpPr>
        <xdr:cNvPr id="22" name="Curved Down Arrow 21">
          <a:extLst>
            <a:ext uri="{FF2B5EF4-FFF2-40B4-BE49-F238E27FC236}">
              <a16:creationId xmlns="" xmlns:a16="http://schemas.microsoft.com/office/drawing/2014/main" id="{00000000-0008-0000-1400-000016000000}"/>
            </a:ext>
          </a:extLst>
        </xdr:cNvPr>
        <xdr:cNvSpPr/>
      </xdr:nvSpPr>
      <xdr:spPr>
        <a:xfrm rot="7468589">
          <a:off x="11801017" y="11989578"/>
          <a:ext cx="2536073" cy="576359"/>
        </a:xfrm>
        <a:prstGeom prst="curvedDownArrow">
          <a:avLst>
            <a:gd name="adj1" fmla="val 25000"/>
            <a:gd name="adj2" fmla="val 75664"/>
            <a:gd name="adj3" fmla="val 25000"/>
          </a:avLst>
        </a:prstGeom>
        <a:scene3d>
          <a:camera prst="orthographicFront">
            <a:rot lat="0" lon="0" rev="0"/>
          </a:camera>
          <a:lightRig rig="threePt" dir="t"/>
        </a:scene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Q451"/>
  <sheetViews>
    <sheetView showGridLines="0" topLeftCell="D1" zoomScale="90" zoomScaleNormal="90" workbookViewId="0">
      <selection activeCell="V25" sqref="V25"/>
    </sheetView>
  </sheetViews>
  <sheetFormatPr defaultRowHeight="12.75"/>
  <cols>
    <col min="1" max="1" width="3.7109375" style="188" customWidth="1"/>
    <col min="2" max="2" width="4.28515625" style="309" customWidth="1"/>
    <col min="3" max="3" width="5.140625" customWidth="1"/>
    <col min="4" max="4" width="14.7109375" customWidth="1"/>
    <col min="5" max="5" width="7.5703125" customWidth="1"/>
    <col min="6" max="6" width="7.85546875" customWidth="1"/>
    <col min="7" max="7" width="11.28515625" customWidth="1"/>
    <col min="8" max="8" width="12.42578125" customWidth="1"/>
    <col min="9" max="9" width="13.42578125" customWidth="1"/>
    <col min="10" max="10" width="13.140625" customWidth="1"/>
    <col min="11" max="11" width="11.140625" style="200" customWidth="1"/>
    <col min="12" max="12" width="4.7109375" style="200" customWidth="1"/>
    <col min="13" max="13" width="5.5703125" style="200" customWidth="1"/>
    <col min="14" max="14" width="9.85546875" style="200" customWidth="1"/>
    <col min="15" max="15" width="11.5703125" style="200" customWidth="1"/>
    <col min="16" max="16" width="10.28515625" style="200" customWidth="1"/>
    <col min="17" max="17" width="11.7109375" style="200" customWidth="1"/>
    <col min="18" max="95" width="9.140625" style="200" customWidth="1"/>
  </cols>
  <sheetData>
    <row r="1" spans="1:19">
      <c r="B1" s="329"/>
      <c r="C1" s="205"/>
      <c r="D1" s="205"/>
      <c r="E1" s="205"/>
      <c r="F1" s="205"/>
      <c r="G1" s="205"/>
      <c r="H1" s="205"/>
      <c r="I1" s="205"/>
      <c r="J1" s="205"/>
    </row>
    <row r="2" spans="1:19">
      <c r="B2" s="330"/>
      <c r="C2" s="205"/>
      <c r="D2" s="205"/>
      <c r="E2" s="205"/>
      <c r="F2" s="205"/>
      <c r="G2" s="205"/>
      <c r="H2" s="205"/>
      <c r="I2" s="205"/>
      <c r="J2" s="205"/>
    </row>
    <row r="3" spans="1:19">
      <c r="B3" s="330"/>
      <c r="C3" s="205"/>
      <c r="D3" s="205"/>
      <c r="E3" s="205"/>
      <c r="F3" s="205"/>
      <c r="G3" s="205"/>
      <c r="H3" s="205"/>
      <c r="I3" s="205"/>
      <c r="J3" s="205"/>
    </row>
    <row r="4" spans="1:19" ht="15">
      <c r="B4" s="330"/>
      <c r="C4" s="205"/>
      <c r="D4" s="189"/>
      <c r="E4" s="301"/>
      <c r="F4" s="189"/>
      <c r="G4" s="189"/>
      <c r="H4" s="189"/>
      <c r="I4" s="189"/>
      <c r="J4" s="189"/>
    </row>
    <row r="5" spans="1:19" ht="13.5" thickBot="1">
      <c r="B5" s="330"/>
      <c r="C5" s="205"/>
      <c r="D5" s="205"/>
      <c r="E5" s="205"/>
      <c r="F5" s="205"/>
      <c r="G5" s="205"/>
      <c r="H5" s="205"/>
      <c r="I5" s="205"/>
      <c r="J5" s="205"/>
    </row>
    <row r="6" spans="1:19">
      <c r="B6" s="330"/>
      <c r="C6" s="205"/>
      <c r="D6" s="1208"/>
      <c r="E6" s="1209"/>
      <c r="F6" s="1209"/>
      <c r="G6" s="1209"/>
      <c r="H6" s="1209"/>
      <c r="I6" s="1209"/>
      <c r="J6" s="1210"/>
      <c r="L6" s="1178"/>
      <c r="M6" s="1179"/>
      <c r="N6" s="1179"/>
      <c r="O6" s="1179"/>
      <c r="P6" s="1179"/>
      <c r="Q6" s="1179"/>
      <c r="R6" s="1179"/>
      <c r="S6" s="1180"/>
    </row>
    <row r="7" spans="1:19">
      <c r="A7" s="189"/>
      <c r="B7" s="330"/>
      <c r="C7" s="189"/>
      <c r="D7" s="1211"/>
      <c r="E7" s="1212"/>
      <c r="F7" s="1212"/>
      <c r="G7" s="1212"/>
      <c r="H7" s="1212"/>
      <c r="I7" s="1212"/>
      <c r="J7" s="1213"/>
      <c r="L7" s="1181"/>
      <c r="M7" s="1177"/>
      <c r="N7" s="1177"/>
      <c r="O7" s="1177"/>
      <c r="P7" s="1177"/>
      <c r="Q7" s="1177"/>
      <c r="R7" s="1177"/>
      <c r="S7" s="1182"/>
    </row>
    <row r="8" spans="1:19" ht="25.5" customHeight="1">
      <c r="A8" s="189"/>
      <c r="B8" s="330"/>
      <c r="C8" s="189"/>
      <c r="D8" s="1211"/>
      <c r="E8" s="2066"/>
      <c r="F8" s="2066"/>
      <c r="G8" s="2066"/>
      <c r="H8" s="2066"/>
      <c r="I8" s="2066"/>
      <c r="J8" s="1213"/>
      <c r="L8" s="1181"/>
      <c r="M8" s="1177"/>
      <c r="N8" s="1177"/>
      <c r="O8" s="1185"/>
      <c r="P8" s="1186" t="s">
        <v>1608</v>
      </c>
      <c r="Q8" s="1185"/>
      <c r="R8" s="1177"/>
      <c r="S8" s="1182"/>
    </row>
    <row r="9" spans="1:19" ht="14.25" customHeight="1">
      <c r="A9" s="189"/>
      <c r="B9" s="330"/>
      <c r="C9" s="189"/>
      <c r="D9" s="1211"/>
      <c r="E9" s="2066"/>
      <c r="F9" s="2066"/>
      <c r="G9" s="2066"/>
      <c r="H9" s="2066"/>
      <c r="I9" s="2066"/>
      <c r="J9" s="1213"/>
      <c r="L9" s="1181"/>
      <c r="M9" s="1177"/>
      <c r="N9" s="1177"/>
      <c r="O9" s="1187"/>
      <c r="P9" s="1187"/>
      <c r="Q9" s="1187"/>
      <c r="R9" s="1177"/>
      <c r="S9" s="1182"/>
    </row>
    <row r="10" spans="1:19" ht="19.5" customHeight="1">
      <c r="A10" s="189"/>
      <c r="B10" s="330"/>
      <c r="C10" s="189"/>
      <c r="D10" s="1211"/>
      <c r="E10" s="2066"/>
      <c r="F10" s="2066"/>
      <c r="G10" s="2066"/>
      <c r="H10" s="2066"/>
      <c r="I10" s="2066"/>
      <c r="J10" s="1213"/>
      <c r="L10" s="1181"/>
      <c r="M10" s="1177"/>
      <c r="N10" s="1177"/>
      <c r="O10" s="1187"/>
      <c r="P10" s="1188" t="s">
        <v>1609</v>
      </c>
      <c r="Q10" s="1187"/>
      <c r="R10" s="1177"/>
      <c r="S10" s="1182"/>
    </row>
    <row r="11" spans="1:19" ht="21" customHeight="1">
      <c r="A11" s="189"/>
      <c r="B11" s="330"/>
      <c r="C11" s="189"/>
      <c r="D11" s="2069" t="s">
        <v>3599</v>
      </c>
      <c r="E11" s="2070"/>
      <c r="F11" s="2070"/>
      <c r="G11" s="2070"/>
      <c r="H11" s="2070"/>
      <c r="I11" s="2070"/>
      <c r="J11" s="2071"/>
      <c r="L11" s="1181"/>
      <c r="M11" s="1177"/>
      <c r="N11" s="1177"/>
      <c r="O11" s="2077" t="s">
        <v>4585</v>
      </c>
      <c r="P11" s="2077"/>
      <c r="Q11" s="2077"/>
      <c r="R11" s="1177"/>
      <c r="S11" s="1182"/>
    </row>
    <row r="12" spans="1:19" ht="18.75" customHeight="1">
      <c r="A12" s="189"/>
      <c r="B12" s="330"/>
      <c r="C12" s="189"/>
      <c r="D12" s="2069"/>
      <c r="E12" s="2070"/>
      <c r="F12" s="2070"/>
      <c r="G12" s="2070"/>
      <c r="H12" s="2070"/>
      <c r="I12" s="2070"/>
      <c r="J12" s="2071"/>
      <c r="L12" s="1181"/>
      <c r="M12" s="1177"/>
      <c r="N12" s="1177"/>
      <c r="O12" s="1232"/>
      <c r="P12" s="1190" t="s">
        <v>4586</v>
      </c>
      <c r="Q12" s="1189"/>
      <c r="R12" s="1177"/>
      <c r="S12" s="1182"/>
    </row>
    <row r="13" spans="1:19" ht="14.25" customHeight="1">
      <c r="A13" s="189"/>
      <c r="B13" s="330"/>
      <c r="C13" s="189"/>
      <c r="D13" s="2069"/>
      <c r="E13" s="2070"/>
      <c r="F13" s="2070"/>
      <c r="G13" s="2070"/>
      <c r="H13" s="2070"/>
      <c r="I13" s="2070"/>
      <c r="J13" s="2071"/>
      <c r="L13" s="1181"/>
      <c r="M13" s="1177"/>
      <c r="N13" s="1177"/>
      <c r="O13" s="1187"/>
      <c r="P13" s="1187"/>
      <c r="Q13" s="1187"/>
      <c r="R13" s="1177"/>
      <c r="S13" s="1182"/>
    </row>
    <row r="14" spans="1:19" ht="11.25" customHeight="1">
      <c r="A14" s="189"/>
      <c r="B14" s="330"/>
      <c r="C14" s="189"/>
      <c r="D14" s="1214"/>
      <c r="E14" s="2075" t="s">
        <v>3598</v>
      </c>
      <c r="F14" s="2075"/>
      <c r="G14" s="2075"/>
      <c r="H14" s="2075"/>
      <c r="I14" s="2075"/>
      <c r="J14" s="2076"/>
      <c r="L14" s="1181"/>
      <c r="M14" s="1177"/>
      <c r="N14" s="1177"/>
      <c r="O14" s="1187"/>
      <c r="P14" s="1187"/>
      <c r="Q14" s="1187"/>
      <c r="R14" s="1177"/>
      <c r="S14" s="1182"/>
    </row>
    <row r="15" spans="1:19" ht="39.75" customHeight="1">
      <c r="A15" s="189"/>
      <c r="B15" s="330"/>
      <c r="C15" s="189"/>
      <c r="D15" s="1214"/>
      <c r="E15" s="2075"/>
      <c r="F15" s="2075"/>
      <c r="G15" s="2075"/>
      <c r="H15" s="2075"/>
      <c r="I15" s="2075"/>
      <c r="J15" s="2076"/>
      <c r="L15" s="1181"/>
      <c r="M15" s="1177"/>
      <c r="N15" s="1177"/>
      <c r="O15" s="2073" t="s">
        <v>1610</v>
      </c>
      <c r="P15" s="2073"/>
      <c r="Q15" s="1187"/>
      <c r="R15" s="1177"/>
      <c r="S15" s="1182"/>
    </row>
    <row r="16" spans="1:19" ht="27">
      <c r="A16" s="189"/>
      <c r="B16" s="330"/>
      <c r="C16" s="189"/>
      <c r="D16" s="1214"/>
      <c r="E16" s="1216"/>
      <c r="F16" s="1216"/>
      <c r="G16" s="1216"/>
      <c r="H16" s="1216"/>
      <c r="I16" s="1216"/>
      <c r="J16" s="1215"/>
      <c r="L16" s="1181"/>
      <c r="M16" s="1177"/>
      <c r="N16" s="1177"/>
      <c r="O16" s="2074" t="s">
        <v>4589</v>
      </c>
      <c r="P16" s="2074"/>
      <c r="Q16" s="2074"/>
      <c r="R16" s="1191"/>
      <c r="S16" s="1182"/>
    </row>
    <row r="17" spans="1:19" ht="27">
      <c r="A17" s="189"/>
      <c r="B17" s="330"/>
      <c r="C17" s="189"/>
      <c r="D17" s="1214"/>
      <c r="E17" s="1216"/>
      <c r="F17" s="1216"/>
      <c r="G17" s="1216"/>
      <c r="H17" s="1216"/>
      <c r="I17" s="1216"/>
      <c r="J17" s="1215"/>
      <c r="L17" s="1181"/>
      <c r="M17" s="1177"/>
      <c r="N17" s="1177"/>
      <c r="O17" s="2062" t="s">
        <v>4587</v>
      </c>
      <c r="P17" s="2062"/>
      <c r="Q17" s="2062"/>
      <c r="R17" s="1191"/>
      <c r="S17" s="1182"/>
    </row>
    <row r="18" spans="1:19" ht="27">
      <c r="A18" s="189"/>
      <c r="B18" s="330"/>
      <c r="C18" s="189"/>
      <c r="D18" s="1214"/>
      <c r="E18" s="1216"/>
      <c r="F18" s="1216"/>
      <c r="G18" s="1216"/>
      <c r="H18" s="1216"/>
      <c r="I18" s="1216"/>
      <c r="J18" s="1215"/>
      <c r="L18" s="1181"/>
      <c r="M18" s="1177"/>
      <c r="N18" s="1177"/>
      <c r="O18" s="2074" t="s">
        <v>4590</v>
      </c>
      <c r="P18" s="2074"/>
      <c r="Q18" s="2074"/>
      <c r="R18" s="2074"/>
      <c r="S18" s="1182"/>
    </row>
    <row r="19" spans="1:19" ht="27">
      <c r="A19" s="189"/>
      <c r="B19" s="330"/>
      <c r="C19" s="189"/>
      <c r="D19" s="1214"/>
      <c r="E19" s="1216"/>
      <c r="F19" s="1216"/>
      <c r="G19" s="1216"/>
      <c r="H19" s="1216"/>
      <c r="I19" s="1216"/>
      <c r="J19" s="1215"/>
      <c r="L19" s="1181"/>
      <c r="M19" s="1177"/>
      <c r="N19" s="1177"/>
      <c r="O19" s="2062" t="s">
        <v>4588</v>
      </c>
      <c r="P19" s="2062"/>
      <c r="Q19" s="2062"/>
      <c r="R19" s="2062"/>
      <c r="S19" s="1182"/>
    </row>
    <row r="20" spans="1:19" ht="27">
      <c r="A20" s="189"/>
      <c r="B20" s="330"/>
      <c r="C20" s="189"/>
      <c r="D20" s="1214"/>
      <c r="E20" s="1216"/>
      <c r="F20" s="1216"/>
      <c r="G20" s="1216"/>
      <c r="H20" s="1216"/>
      <c r="I20" s="1216"/>
      <c r="J20" s="1215"/>
      <c r="L20" s="1181"/>
      <c r="M20" s="1177"/>
      <c r="N20" s="1177"/>
      <c r="O20" s="2074" t="s">
        <v>4591</v>
      </c>
      <c r="P20" s="2074"/>
      <c r="Q20" s="2074"/>
      <c r="R20" s="2074"/>
      <c r="S20" s="1182"/>
    </row>
    <row r="21" spans="1:19" ht="25.5">
      <c r="A21" s="189"/>
      <c r="B21" s="330"/>
      <c r="C21" s="189"/>
      <c r="D21" s="1211"/>
      <c r="E21" s="1217"/>
      <c r="F21" s="1217"/>
      <c r="G21" s="1217"/>
      <c r="H21" s="1217"/>
      <c r="I21" s="1217"/>
      <c r="J21" s="1218"/>
      <c r="L21" s="1181"/>
      <c r="M21" s="1177"/>
      <c r="N21" s="1177"/>
      <c r="O21" s="2062" t="s">
        <v>4592</v>
      </c>
      <c r="P21" s="2062"/>
      <c r="Q21" s="2062"/>
      <c r="R21" s="2062"/>
      <c r="S21" s="1182"/>
    </row>
    <row r="22" spans="1:19" ht="25.5" customHeight="1">
      <c r="A22" s="189"/>
      <c r="B22" s="330"/>
      <c r="C22" s="189"/>
      <c r="D22" s="1211"/>
      <c r="E22" s="1217"/>
      <c r="F22" s="1217"/>
      <c r="G22" s="1217"/>
      <c r="H22" s="1217"/>
      <c r="I22" s="1217"/>
      <c r="J22" s="1218"/>
      <c r="L22" s="1181"/>
      <c r="M22" s="1177"/>
      <c r="N22" s="1177"/>
      <c r="O22" s="2072" t="s">
        <v>4851</v>
      </c>
      <c r="P22" s="2072"/>
      <c r="Q22" s="2072"/>
      <c r="R22" s="2072"/>
      <c r="S22" s="1192"/>
    </row>
    <row r="23" spans="1:19" ht="16.5" customHeight="1">
      <c r="A23" s="189"/>
      <c r="B23" s="330"/>
      <c r="C23" s="189"/>
      <c r="D23" s="1211"/>
      <c r="E23" s="1212"/>
      <c r="F23" s="1212"/>
      <c r="G23" s="1212"/>
      <c r="H23" s="1212"/>
      <c r="I23" s="1212"/>
      <c r="J23" s="1213"/>
      <c r="L23" s="1181"/>
      <c r="M23" s="1177"/>
      <c r="N23" s="1177"/>
      <c r="O23" s="2062" t="s">
        <v>4596</v>
      </c>
      <c r="P23" s="2062"/>
      <c r="Q23" s="2062"/>
      <c r="R23" s="2062"/>
      <c r="S23" s="1182"/>
    </row>
    <row r="24" spans="1:19" ht="23.25" customHeight="1">
      <c r="A24" s="189"/>
      <c r="B24" s="330"/>
      <c r="C24" s="189"/>
      <c r="D24" s="1219"/>
      <c r="E24" s="2064" t="s">
        <v>1611</v>
      </c>
      <c r="F24" s="2064"/>
      <c r="G24" s="2064"/>
      <c r="H24" s="2064"/>
      <c r="I24" s="2064"/>
      <c r="J24" s="1213"/>
      <c r="L24" s="1181"/>
      <c r="M24" s="1177"/>
      <c r="N24" s="1177"/>
      <c r="O24" s="2072"/>
      <c r="P24" s="2072"/>
      <c r="Q24" s="2072"/>
      <c r="R24" s="2072"/>
      <c r="S24" s="1182"/>
    </row>
    <row r="25" spans="1:19" ht="15.75" customHeight="1">
      <c r="A25" s="189"/>
      <c r="B25" s="330"/>
      <c r="C25" s="189"/>
      <c r="D25" s="1219"/>
      <c r="E25" s="2064"/>
      <c r="F25" s="2064"/>
      <c r="G25" s="2064"/>
      <c r="H25" s="2064"/>
      <c r="I25" s="2064"/>
      <c r="J25" s="1213"/>
      <c r="L25" s="1181"/>
      <c r="M25" s="1177"/>
      <c r="N25" s="1177"/>
      <c r="O25" s="2072" t="s">
        <v>5438</v>
      </c>
      <c r="P25" s="2072"/>
      <c r="Q25" s="2072"/>
      <c r="R25" s="1193"/>
      <c r="S25" s="1182"/>
    </row>
    <row r="26" spans="1:19" ht="15.75" customHeight="1">
      <c r="A26" s="189"/>
      <c r="B26" s="330"/>
      <c r="C26" s="189"/>
      <c r="D26" s="1219"/>
      <c r="E26" s="2065" t="s">
        <v>1788</v>
      </c>
      <c r="F26" s="2065"/>
      <c r="G26" s="2065"/>
      <c r="H26" s="2065"/>
      <c r="I26" s="2065"/>
      <c r="J26" s="1213"/>
      <c r="L26" s="1181"/>
      <c r="M26" s="1177"/>
      <c r="N26" s="1177"/>
      <c r="O26" s="1828" t="s">
        <v>5439</v>
      </c>
      <c r="P26" s="1828"/>
      <c r="Q26" s="1177"/>
      <c r="R26" s="1177"/>
      <c r="S26" s="1182"/>
    </row>
    <row r="27" spans="1:19" ht="15.75" customHeight="1">
      <c r="A27" s="189"/>
      <c r="B27" s="330"/>
      <c r="C27" s="189"/>
      <c r="D27" s="1219"/>
      <c r="E27" s="2065"/>
      <c r="F27" s="2065"/>
      <c r="G27" s="2065"/>
      <c r="H27" s="2065"/>
      <c r="I27" s="2065"/>
      <c r="J27" s="1213"/>
      <c r="L27" s="1181"/>
      <c r="M27" s="1177"/>
      <c r="N27" s="1177"/>
      <c r="O27" s="1177"/>
      <c r="P27" s="1177"/>
      <c r="Q27" s="1177"/>
      <c r="R27" s="1177"/>
      <c r="S27" s="1182"/>
    </row>
    <row r="28" spans="1:19" ht="15.75" customHeight="1">
      <c r="A28" s="189"/>
      <c r="B28" s="330"/>
      <c r="C28" s="189"/>
      <c r="D28" s="1219"/>
      <c r="E28" s="2063"/>
      <c r="F28" s="2063"/>
      <c r="G28" s="2063"/>
      <c r="H28" s="2063"/>
      <c r="I28" s="2063"/>
      <c r="J28" s="1213"/>
      <c r="L28" s="1181"/>
      <c r="M28" s="1177"/>
      <c r="N28" s="1177"/>
      <c r="O28" s="1177"/>
      <c r="P28" s="1177"/>
      <c r="Q28" s="1177"/>
      <c r="R28" s="1177"/>
      <c r="S28" s="1182"/>
    </row>
    <row r="29" spans="1:19" ht="15.75" customHeight="1">
      <c r="A29" s="189"/>
      <c r="B29" s="330"/>
      <c r="C29" s="189"/>
      <c r="D29" s="1219"/>
      <c r="E29" s="1212"/>
      <c r="F29" s="1212"/>
      <c r="G29" s="1212"/>
      <c r="H29" s="1212"/>
      <c r="I29" s="1212"/>
      <c r="J29" s="1213"/>
      <c r="L29" s="1181"/>
      <c r="M29" s="1177"/>
      <c r="N29" s="1177"/>
      <c r="O29" s="1194"/>
      <c r="P29" s="1194"/>
      <c r="Q29" s="1194"/>
      <c r="R29" s="1177"/>
      <c r="S29" s="1182"/>
    </row>
    <row r="30" spans="1:19" ht="15" customHeight="1">
      <c r="A30" s="189"/>
      <c r="B30" s="330"/>
      <c r="C30" s="189"/>
      <c r="D30" s="1219"/>
      <c r="E30" s="1212"/>
      <c r="F30" s="1212"/>
      <c r="G30" s="1212"/>
      <c r="H30" s="1212"/>
      <c r="I30" s="1212"/>
      <c r="J30" s="1213"/>
      <c r="L30" s="1181"/>
      <c r="M30" s="1177"/>
      <c r="N30" s="1177"/>
      <c r="O30" s="1177"/>
      <c r="P30" s="1177"/>
      <c r="Q30" s="1177"/>
      <c r="R30" s="1177"/>
      <c r="S30" s="1182"/>
    </row>
    <row r="31" spans="1:19" ht="15">
      <c r="A31" s="189"/>
      <c r="B31" s="330"/>
      <c r="C31" s="189"/>
      <c r="D31" s="1219"/>
      <c r="E31" s="1212"/>
      <c r="F31" s="1212"/>
      <c r="G31" s="1212"/>
      <c r="H31" s="1212"/>
      <c r="I31" s="1212"/>
      <c r="J31" s="1213"/>
      <c r="L31" s="1181"/>
      <c r="M31" s="1177"/>
      <c r="N31" s="1177"/>
      <c r="O31" s="1177"/>
      <c r="P31" s="1177"/>
      <c r="Q31" s="1177"/>
      <c r="R31" s="1177"/>
      <c r="S31" s="1182"/>
    </row>
    <row r="32" spans="1:19" ht="9" customHeight="1">
      <c r="A32" s="189"/>
      <c r="B32" s="330"/>
      <c r="C32" s="189"/>
      <c r="D32" s="1219"/>
      <c r="E32" s="1212"/>
      <c r="F32" s="1212"/>
      <c r="G32" s="1212"/>
      <c r="H32" s="1212"/>
      <c r="I32" s="1212"/>
      <c r="J32" s="1213"/>
      <c r="L32" s="1181"/>
      <c r="M32" s="1177"/>
      <c r="N32" s="1177"/>
      <c r="O32" s="1177"/>
      <c r="P32" s="1177"/>
      <c r="Q32" s="1177"/>
      <c r="R32" s="1177"/>
      <c r="S32" s="1182"/>
    </row>
    <row r="33" spans="1:95" ht="15" customHeight="1" thickBot="1">
      <c r="A33" s="189"/>
      <c r="B33" s="330"/>
      <c r="C33" s="189"/>
      <c r="D33" s="1220"/>
      <c r="E33" s="1221"/>
      <c r="F33" s="1221"/>
      <c r="G33" s="1221"/>
      <c r="H33" s="1221"/>
      <c r="I33" s="1221"/>
      <c r="J33" s="1222"/>
      <c r="L33" s="1195"/>
      <c r="M33" s="1183"/>
      <c r="N33" s="1183"/>
      <c r="O33" s="1183"/>
      <c r="P33" s="1183"/>
      <c r="Q33" s="1183"/>
      <c r="R33" s="1183"/>
      <c r="S33" s="1184"/>
    </row>
    <row r="34" spans="1:95" ht="15" customHeight="1">
      <c r="A34" s="189"/>
      <c r="B34" s="330"/>
      <c r="C34" s="189"/>
      <c r="D34" s="301"/>
      <c r="E34" s="189"/>
      <c r="F34" s="189"/>
      <c r="G34" s="189"/>
      <c r="H34" s="189"/>
      <c r="I34" s="189"/>
      <c r="J34" s="189"/>
    </row>
    <row r="35" spans="1:95" ht="15" customHeight="1">
      <c r="A35" s="189"/>
      <c r="B35" s="330"/>
      <c r="C35" s="189"/>
      <c r="D35" s="301"/>
      <c r="E35" s="189"/>
      <c r="F35" s="189"/>
      <c r="G35" s="189"/>
      <c r="H35" s="189"/>
      <c r="I35" s="189"/>
      <c r="J35" s="189"/>
    </row>
    <row r="36" spans="1:95" ht="15" customHeight="1">
      <c r="A36" s="189"/>
      <c r="B36" s="330"/>
      <c r="C36" s="189"/>
      <c r="D36" s="301"/>
      <c r="E36" s="189"/>
      <c r="F36" s="189"/>
      <c r="G36" s="189"/>
      <c r="H36" s="189"/>
      <c r="I36" s="189"/>
      <c r="J36" s="189"/>
    </row>
    <row r="37" spans="1:95" ht="15" customHeight="1">
      <c r="A37" s="189"/>
      <c r="B37" s="330"/>
      <c r="C37" s="189"/>
      <c r="D37" s="301"/>
      <c r="E37" s="189"/>
      <c r="F37" s="189"/>
      <c r="G37" s="189"/>
      <c r="H37" s="189"/>
      <c r="I37" s="189"/>
      <c r="J37" s="189"/>
    </row>
    <row r="38" spans="1:95" ht="15.75">
      <c r="A38" s="189"/>
      <c r="B38" s="330"/>
      <c r="C38" s="189"/>
      <c r="D38" s="301"/>
      <c r="E38" s="189"/>
      <c r="F38" s="189"/>
      <c r="G38" s="189"/>
      <c r="H38" s="189"/>
      <c r="I38" s="189"/>
      <c r="J38" s="189"/>
      <c r="M38" s="201"/>
      <c r="N38" s="201"/>
      <c r="O38" s="214"/>
      <c r="P38" s="2067"/>
      <c r="Q38" s="2068"/>
      <c r="R38" s="2068"/>
      <c r="S38" s="201"/>
    </row>
    <row r="39" spans="1:95" ht="15.75" thickBot="1">
      <c r="A39" s="189"/>
      <c r="B39" s="330"/>
      <c r="C39" s="189"/>
      <c r="D39" s="301"/>
      <c r="E39" s="189"/>
      <c r="F39" s="189"/>
      <c r="G39" s="189"/>
      <c r="H39" s="189"/>
      <c r="I39" s="189"/>
      <c r="J39" s="189"/>
      <c r="M39" s="201"/>
      <c r="N39" s="201"/>
      <c r="O39" s="201"/>
      <c r="P39" s="201"/>
      <c r="Q39" s="201"/>
      <c r="R39" s="201"/>
      <c r="S39" s="201"/>
    </row>
    <row r="40" spans="1:95" ht="15" customHeight="1">
      <c r="A40" s="189"/>
      <c r="B40" s="330"/>
      <c r="E40" s="1178"/>
      <c r="F40" s="1179"/>
      <c r="G40" s="2060" t="s">
        <v>3600</v>
      </c>
      <c r="H40" s="2060"/>
      <c r="I40" s="2060"/>
      <c r="J40" s="2060"/>
      <c r="K40" s="2060"/>
      <c r="L40" s="2060"/>
      <c r="M40" s="2060"/>
      <c r="N40" s="2060"/>
      <c r="O40" s="2060"/>
      <c r="P40" s="2060"/>
      <c r="Q40" s="1196"/>
      <c r="R40" s="1176"/>
      <c r="S40" s="1176"/>
    </row>
    <row r="41" spans="1:95" s="212" customFormat="1" ht="23.25" customHeight="1">
      <c r="A41" s="209"/>
      <c r="B41" s="330"/>
      <c r="E41" s="1197"/>
      <c r="F41" s="1198"/>
      <c r="G41" s="2061"/>
      <c r="H41" s="2061"/>
      <c r="I41" s="2061"/>
      <c r="J41" s="2061"/>
      <c r="K41" s="2061"/>
      <c r="L41" s="2061"/>
      <c r="M41" s="2061"/>
      <c r="N41" s="2061"/>
      <c r="O41" s="2061"/>
      <c r="P41" s="2061"/>
      <c r="Q41" s="1199"/>
      <c r="R41" s="1176"/>
      <c r="S41" s="1176"/>
      <c r="T41" s="210"/>
      <c r="U41" s="210"/>
      <c r="V41" s="210"/>
      <c r="W41" s="210"/>
      <c r="X41" s="210"/>
      <c r="Y41" s="210"/>
      <c r="Z41" s="210"/>
      <c r="AA41" s="210"/>
      <c r="AB41" s="210"/>
      <c r="AC41" s="210"/>
      <c r="AD41" s="210"/>
      <c r="AE41" s="210"/>
      <c r="AF41" s="210"/>
      <c r="AG41" s="210"/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  <c r="BI41" s="210"/>
      <c r="BJ41" s="210"/>
      <c r="BK41" s="210"/>
      <c r="BL41" s="210"/>
      <c r="BM41" s="210"/>
      <c r="BN41" s="210"/>
      <c r="BO41" s="210"/>
      <c r="BP41" s="210"/>
      <c r="BQ41" s="210"/>
      <c r="BR41" s="210"/>
      <c r="BS41" s="210"/>
      <c r="BT41" s="210"/>
      <c r="BU41" s="210"/>
      <c r="BV41" s="210"/>
      <c r="BW41" s="210"/>
      <c r="BX41" s="210"/>
      <c r="BY41" s="210"/>
      <c r="BZ41" s="210"/>
      <c r="CA41" s="210"/>
      <c r="CB41" s="210"/>
      <c r="CC41" s="210"/>
      <c r="CD41" s="210"/>
      <c r="CE41" s="210"/>
      <c r="CF41" s="210"/>
      <c r="CG41" s="210"/>
      <c r="CH41" s="210"/>
      <c r="CI41" s="210"/>
      <c r="CJ41" s="210"/>
      <c r="CK41" s="210"/>
      <c r="CL41" s="210"/>
      <c r="CM41" s="210"/>
      <c r="CN41" s="210"/>
      <c r="CO41" s="210"/>
      <c r="CP41" s="210"/>
      <c r="CQ41" s="210"/>
    </row>
    <row r="42" spans="1:95" s="302" customFormat="1" ht="26.25" customHeight="1">
      <c r="A42" s="209"/>
      <c r="B42" s="303"/>
      <c r="E42" s="1197"/>
      <c r="F42" s="1198"/>
      <c r="G42" s="2061"/>
      <c r="H42" s="2061"/>
      <c r="I42" s="2061"/>
      <c r="J42" s="2061"/>
      <c r="K42" s="2061"/>
      <c r="L42" s="2061"/>
      <c r="M42" s="2061"/>
      <c r="N42" s="2061"/>
      <c r="O42" s="2061"/>
      <c r="P42" s="2061"/>
      <c r="Q42" s="1199"/>
      <c r="R42" s="1176"/>
      <c r="S42" s="1176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</row>
    <row r="43" spans="1:95" s="302" customFormat="1" ht="24.75" customHeight="1">
      <c r="A43" s="209"/>
      <c r="B43" s="303"/>
      <c r="E43" s="1197"/>
      <c r="F43" s="1198"/>
      <c r="G43" s="2061"/>
      <c r="H43" s="2061"/>
      <c r="I43" s="2061"/>
      <c r="J43" s="2061"/>
      <c r="K43" s="2061"/>
      <c r="L43" s="2061"/>
      <c r="M43" s="2061"/>
      <c r="N43" s="2061"/>
      <c r="O43" s="2061"/>
      <c r="P43" s="2061"/>
      <c r="Q43" s="1199"/>
      <c r="R43" s="1176"/>
      <c r="S43" s="1176"/>
      <c r="T43" s="211"/>
      <c r="U43" s="211"/>
      <c r="V43" s="211"/>
      <c r="W43" s="211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</row>
    <row r="44" spans="1:95" s="302" customFormat="1" ht="27.75">
      <c r="A44" s="209"/>
      <c r="B44" s="300"/>
      <c r="E44" s="1197"/>
      <c r="F44" s="1198"/>
      <c r="G44" s="1198"/>
      <c r="H44" s="1198"/>
      <c r="I44" s="1198"/>
      <c r="J44" s="1200"/>
      <c r="K44" s="1198"/>
      <c r="L44" s="1201"/>
      <c r="M44" s="1201"/>
      <c r="N44" s="1201"/>
      <c r="O44" s="1201"/>
      <c r="P44" s="1201"/>
      <c r="Q44" s="1199"/>
      <c r="R44" s="1176"/>
      <c r="S44" s="1176"/>
      <c r="T44" s="211"/>
      <c r="U44" s="211"/>
      <c r="V44" s="211"/>
      <c r="W44" s="211"/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</row>
    <row r="45" spans="1:95" s="205" customFormat="1" ht="24" customHeight="1">
      <c r="A45" s="189"/>
      <c r="B45" s="300"/>
      <c r="E45" s="1181"/>
      <c r="F45" s="1177"/>
      <c r="G45" s="1177"/>
      <c r="H45" s="1177"/>
      <c r="I45" s="2059" t="s">
        <v>4584</v>
      </c>
      <c r="J45" s="2059"/>
      <c r="K45" s="2059"/>
      <c r="L45" s="2059"/>
      <c r="M45" s="1201"/>
      <c r="N45" s="1201"/>
      <c r="O45" s="1201"/>
      <c r="P45" s="1201"/>
      <c r="Q45" s="1199"/>
      <c r="R45" s="1176"/>
      <c r="S45" s="1176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</row>
    <row r="46" spans="1:95" s="205" customFormat="1" ht="24" customHeight="1">
      <c r="A46" s="189"/>
      <c r="B46" s="300"/>
      <c r="E46" s="1181"/>
      <c r="F46" s="1177"/>
      <c r="G46" s="1177"/>
      <c r="H46" s="1177"/>
      <c r="I46" s="1314"/>
      <c r="J46" s="1314"/>
      <c r="K46" s="1314"/>
      <c r="L46" s="1314"/>
      <c r="M46" s="1201"/>
      <c r="N46" s="1201"/>
      <c r="O46" s="1201"/>
      <c r="P46" s="1201"/>
      <c r="Q46" s="1199"/>
      <c r="R46" s="1176"/>
      <c r="S46" s="1176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</row>
    <row r="47" spans="1:95" s="200" customFormat="1" ht="15.75">
      <c r="B47" s="309"/>
      <c r="E47" s="1181"/>
      <c r="F47" s="1177"/>
      <c r="G47" s="1177"/>
      <c r="H47" s="1177"/>
      <c r="I47" s="2059" t="s">
        <v>1750</v>
      </c>
      <c r="J47" s="2059"/>
      <c r="K47" s="2059"/>
      <c r="L47" s="1202"/>
      <c r="M47" s="1177"/>
      <c r="N47" s="1177"/>
      <c r="O47" s="1177"/>
      <c r="P47" s="1177"/>
      <c r="Q47" s="1182"/>
      <c r="R47" s="201"/>
      <c r="S47" s="201"/>
    </row>
    <row r="48" spans="1:95" s="200" customFormat="1" ht="18.75">
      <c r="B48" s="309"/>
      <c r="E48" s="1181"/>
      <c r="F48" s="1177"/>
      <c r="G48" s="1177"/>
      <c r="H48" s="1177"/>
      <c r="I48" s="2059" t="s">
        <v>1611</v>
      </c>
      <c r="J48" s="2059"/>
      <c r="K48" s="2059"/>
      <c r="L48" s="1202"/>
      <c r="M48" s="1203"/>
      <c r="N48" s="1177"/>
      <c r="O48" s="1177"/>
      <c r="P48" s="1177"/>
      <c r="Q48" s="1182"/>
      <c r="R48" s="204"/>
      <c r="S48" s="201"/>
    </row>
    <row r="49" spans="2:19" s="200" customFormat="1" ht="18.75">
      <c r="B49" s="309"/>
      <c r="E49" s="1181"/>
      <c r="F49" s="1177"/>
      <c r="G49" s="1177"/>
      <c r="H49" s="1177"/>
      <c r="I49" s="2059" t="s">
        <v>1612</v>
      </c>
      <c r="J49" s="2059"/>
      <c r="K49" s="2059"/>
      <c r="L49" s="1202"/>
      <c r="M49" s="1203"/>
      <c r="N49" s="1177"/>
      <c r="O49" s="1177"/>
      <c r="P49" s="1177"/>
      <c r="Q49" s="1182"/>
      <c r="R49" s="204"/>
      <c r="S49" s="201"/>
    </row>
    <row r="50" spans="2:19" s="200" customFormat="1" ht="18.75" customHeight="1">
      <c r="B50" s="309"/>
      <c r="E50" s="1181"/>
      <c r="F50" s="1177"/>
      <c r="G50" s="1177"/>
      <c r="H50" s="1177"/>
      <c r="I50" s="2059" t="s">
        <v>1613</v>
      </c>
      <c r="J50" s="2059"/>
      <c r="K50" s="2059"/>
      <c r="L50" s="1202"/>
      <c r="M50" s="1203"/>
      <c r="N50" s="1177"/>
      <c r="O50" s="1177"/>
      <c r="P50" s="1177"/>
      <c r="Q50" s="1182"/>
      <c r="R50" s="204"/>
      <c r="S50" s="201"/>
    </row>
    <row r="51" spans="2:19" s="200" customFormat="1" ht="21" customHeight="1">
      <c r="B51" s="309"/>
      <c r="E51" s="1181"/>
      <c r="F51" s="1177"/>
      <c r="G51" s="1177"/>
      <c r="H51" s="1177"/>
      <c r="I51" s="1315"/>
      <c r="J51" s="1315"/>
      <c r="K51" s="1315"/>
      <c r="L51" s="1315"/>
      <c r="M51" s="1203"/>
      <c r="N51" s="1177"/>
      <c r="O51" s="1177"/>
      <c r="P51" s="1177"/>
      <c r="Q51" s="1182"/>
      <c r="R51" s="204"/>
      <c r="S51" s="201"/>
    </row>
    <row r="52" spans="2:19" s="200" customFormat="1" ht="27.75">
      <c r="B52" s="309"/>
      <c r="E52" s="1181"/>
      <c r="F52" s="1177"/>
      <c r="G52" s="1177"/>
      <c r="H52" s="1177"/>
      <c r="I52" s="1177"/>
      <c r="J52" s="1204"/>
      <c r="K52" s="1177"/>
      <c r="L52" s="1203"/>
      <c r="M52" s="1203"/>
      <c r="N52" s="1177"/>
      <c r="O52" s="1177"/>
      <c r="P52" s="1177"/>
      <c r="Q52" s="1182"/>
      <c r="R52" s="204"/>
      <c r="S52" s="201"/>
    </row>
    <row r="53" spans="2:19" s="200" customFormat="1" ht="28.5" thickBot="1">
      <c r="B53" s="309"/>
      <c r="E53" s="1195"/>
      <c r="F53" s="1183"/>
      <c r="G53" s="1183"/>
      <c r="H53" s="1183"/>
      <c r="I53" s="1183"/>
      <c r="J53" s="1205"/>
      <c r="K53" s="1183"/>
      <c r="L53" s="1183"/>
      <c r="M53" s="1183"/>
      <c r="N53" s="1183"/>
      <c r="O53" s="1183"/>
      <c r="P53" s="1183"/>
      <c r="Q53" s="1184"/>
      <c r="R53" s="201"/>
      <c r="S53" s="201"/>
    </row>
    <row r="54" spans="2:19" s="200" customFormat="1">
      <c r="B54" s="309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</row>
    <row r="55" spans="2:19" s="200" customFormat="1">
      <c r="B55" s="309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</row>
    <row r="56" spans="2:19" s="200" customFormat="1">
      <c r="B56" s="309"/>
      <c r="C56" s="201"/>
      <c r="D56" s="201"/>
      <c r="E56" s="201"/>
      <c r="F56" s="201"/>
      <c r="G56" s="201"/>
      <c r="H56" s="201"/>
      <c r="I56" s="201"/>
      <c r="J56" s="201"/>
    </row>
    <row r="57" spans="2:19" s="200" customFormat="1">
      <c r="B57" s="309"/>
    </row>
    <row r="58" spans="2:19" s="200" customFormat="1">
      <c r="B58" s="309"/>
    </row>
    <row r="59" spans="2:19" s="200" customFormat="1">
      <c r="B59" s="309"/>
    </row>
    <row r="60" spans="2:19" s="200" customFormat="1">
      <c r="B60" s="309"/>
    </row>
    <row r="61" spans="2:19" s="200" customFormat="1">
      <c r="B61" s="309"/>
    </row>
    <row r="62" spans="2:19" s="200" customFormat="1">
      <c r="B62" s="309"/>
    </row>
    <row r="63" spans="2:19" s="200" customFormat="1">
      <c r="B63" s="309"/>
    </row>
    <row r="64" spans="2:19" s="200" customFormat="1">
      <c r="B64" s="309"/>
    </row>
    <row r="65" spans="2:2" s="200" customFormat="1">
      <c r="B65" s="309"/>
    </row>
    <row r="66" spans="2:2" s="200" customFormat="1">
      <c r="B66" s="309"/>
    </row>
    <row r="67" spans="2:2" s="200" customFormat="1">
      <c r="B67" s="309"/>
    </row>
    <row r="68" spans="2:2" s="200" customFormat="1">
      <c r="B68" s="309"/>
    </row>
    <row r="69" spans="2:2" s="200" customFormat="1">
      <c r="B69" s="309"/>
    </row>
    <row r="70" spans="2:2" s="200" customFormat="1">
      <c r="B70" s="309"/>
    </row>
    <row r="71" spans="2:2" s="200" customFormat="1">
      <c r="B71" s="309"/>
    </row>
    <row r="72" spans="2:2" s="200" customFormat="1">
      <c r="B72" s="309"/>
    </row>
    <row r="73" spans="2:2" s="200" customFormat="1">
      <c r="B73" s="309"/>
    </row>
    <row r="74" spans="2:2" s="200" customFormat="1">
      <c r="B74" s="309"/>
    </row>
    <row r="75" spans="2:2" s="200" customFormat="1">
      <c r="B75" s="309"/>
    </row>
    <row r="76" spans="2:2" s="200" customFormat="1">
      <c r="B76" s="309"/>
    </row>
    <row r="77" spans="2:2" s="200" customFormat="1">
      <c r="B77" s="309"/>
    </row>
    <row r="78" spans="2:2" s="200" customFormat="1">
      <c r="B78" s="309"/>
    </row>
    <row r="79" spans="2:2" s="200" customFormat="1">
      <c r="B79" s="309"/>
    </row>
    <row r="80" spans="2:2" s="200" customFormat="1">
      <c r="B80" s="309"/>
    </row>
    <row r="81" spans="2:2" s="200" customFormat="1">
      <c r="B81" s="309"/>
    </row>
    <row r="82" spans="2:2" s="200" customFormat="1">
      <c r="B82" s="309"/>
    </row>
    <row r="83" spans="2:2" s="200" customFormat="1">
      <c r="B83" s="309"/>
    </row>
    <row r="84" spans="2:2" s="200" customFormat="1">
      <c r="B84" s="309"/>
    </row>
    <row r="85" spans="2:2" s="200" customFormat="1">
      <c r="B85" s="309"/>
    </row>
    <row r="86" spans="2:2" s="200" customFormat="1">
      <c r="B86" s="309"/>
    </row>
    <row r="87" spans="2:2" s="200" customFormat="1">
      <c r="B87" s="309"/>
    </row>
    <row r="88" spans="2:2" s="200" customFormat="1">
      <c r="B88" s="309"/>
    </row>
    <row r="89" spans="2:2" s="200" customFormat="1">
      <c r="B89" s="309"/>
    </row>
    <row r="90" spans="2:2" s="200" customFormat="1">
      <c r="B90" s="309"/>
    </row>
    <row r="91" spans="2:2" s="200" customFormat="1">
      <c r="B91" s="309"/>
    </row>
    <row r="92" spans="2:2" s="200" customFormat="1">
      <c r="B92" s="309"/>
    </row>
    <row r="93" spans="2:2" s="200" customFormat="1">
      <c r="B93" s="309"/>
    </row>
    <row r="94" spans="2:2" s="200" customFormat="1">
      <c r="B94" s="309"/>
    </row>
    <row r="95" spans="2:2" s="200" customFormat="1">
      <c r="B95" s="309"/>
    </row>
    <row r="96" spans="2:2" s="200" customFormat="1">
      <c r="B96" s="309"/>
    </row>
    <row r="97" spans="2:2" s="200" customFormat="1">
      <c r="B97" s="309"/>
    </row>
    <row r="98" spans="2:2" s="200" customFormat="1">
      <c r="B98" s="309"/>
    </row>
    <row r="99" spans="2:2" s="200" customFormat="1">
      <c r="B99" s="309"/>
    </row>
    <row r="100" spans="2:2" s="200" customFormat="1">
      <c r="B100" s="309"/>
    </row>
    <row r="101" spans="2:2" s="200" customFormat="1">
      <c r="B101" s="309"/>
    </row>
    <row r="102" spans="2:2" s="200" customFormat="1">
      <c r="B102" s="309"/>
    </row>
    <row r="103" spans="2:2" s="200" customFormat="1">
      <c r="B103" s="309"/>
    </row>
    <row r="104" spans="2:2" s="200" customFormat="1">
      <c r="B104" s="309"/>
    </row>
    <row r="105" spans="2:2" s="200" customFormat="1">
      <c r="B105" s="309"/>
    </row>
    <row r="106" spans="2:2" s="200" customFormat="1">
      <c r="B106" s="309"/>
    </row>
    <row r="107" spans="2:2" s="200" customFormat="1">
      <c r="B107" s="309"/>
    </row>
    <row r="108" spans="2:2" s="200" customFormat="1">
      <c r="B108" s="309"/>
    </row>
    <row r="109" spans="2:2" s="200" customFormat="1">
      <c r="B109" s="309"/>
    </row>
    <row r="110" spans="2:2" s="200" customFormat="1">
      <c r="B110" s="309"/>
    </row>
    <row r="111" spans="2:2" s="200" customFormat="1">
      <c r="B111" s="309"/>
    </row>
    <row r="112" spans="2:2" s="200" customFormat="1">
      <c r="B112" s="309"/>
    </row>
    <row r="113" spans="2:2" s="200" customFormat="1">
      <c r="B113" s="309"/>
    </row>
    <row r="114" spans="2:2" s="200" customFormat="1">
      <c r="B114" s="309"/>
    </row>
    <row r="115" spans="2:2" s="200" customFormat="1">
      <c r="B115" s="309"/>
    </row>
    <row r="116" spans="2:2" s="200" customFormat="1">
      <c r="B116" s="309"/>
    </row>
    <row r="117" spans="2:2" s="200" customFormat="1">
      <c r="B117" s="309"/>
    </row>
    <row r="118" spans="2:2" s="200" customFormat="1">
      <c r="B118" s="309"/>
    </row>
    <row r="119" spans="2:2" s="200" customFormat="1">
      <c r="B119" s="309"/>
    </row>
    <row r="120" spans="2:2" s="200" customFormat="1">
      <c r="B120" s="309"/>
    </row>
    <row r="121" spans="2:2" s="200" customFormat="1">
      <c r="B121" s="309"/>
    </row>
    <row r="122" spans="2:2" s="200" customFormat="1">
      <c r="B122" s="309"/>
    </row>
    <row r="123" spans="2:2" s="200" customFormat="1">
      <c r="B123" s="309"/>
    </row>
    <row r="124" spans="2:2" s="200" customFormat="1">
      <c r="B124" s="309"/>
    </row>
    <row r="125" spans="2:2" s="200" customFormat="1">
      <c r="B125" s="309"/>
    </row>
    <row r="126" spans="2:2" s="200" customFormat="1">
      <c r="B126" s="309"/>
    </row>
    <row r="127" spans="2:2" s="200" customFormat="1">
      <c r="B127" s="309"/>
    </row>
    <row r="128" spans="2:2" s="200" customFormat="1">
      <c r="B128" s="309"/>
    </row>
    <row r="129" spans="2:2" s="200" customFormat="1">
      <c r="B129" s="309"/>
    </row>
    <row r="130" spans="2:2" s="200" customFormat="1">
      <c r="B130" s="309"/>
    </row>
    <row r="131" spans="2:2" s="200" customFormat="1">
      <c r="B131" s="309"/>
    </row>
    <row r="132" spans="2:2" s="200" customFormat="1">
      <c r="B132" s="309"/>
    </row>
    <row r="133" spans="2:2" s="200" customFormat="1">
      <c r="B133" s="309"/>
    </row>
    <row r="134" spans="2:2" s="200" customFormat="1">
      <c r="B134" s="309"/>
    </row>
    <row r="135" spans="2:2" s="200" customFormat="1">
      <c r="B135" s="309"/>
    </row>
    <row r="136" spans="2:2" s="200" customFormat="1">
      <c r="B136" s="309"/>
    </row>
    <row r="137" spans="2:2" s="200" customFormat="1">
      <c r="B137" s="309"/>
    </row>
    <row r="138" spans="2:2" s="200" customFormat="1">
      <c r="B138" s="309"/>
    </row>
    <row r="139" spans="2:2" s="200" customFormat="1">
      <c r="B139" s="309"/>
    </row>
    <row r="140" spans="2:2" s="200" customFormat="1">
      <c r="B140" s="309"/>
    </row>
    <row r="141" spans="2:2" s="200" customFormat="1">
      <c r="B141" s="309"/>
    </row>
    <row r="142" spans="2:2" s="200" customFormat="1">
      <c r="B142" s="309"/>
    </row>
    <row r="143" spans="2:2" s="200" customFormat="1">
      <c r="B143" s="309"/>
    </row>
    <row r="144" spans="2:2" s="200" customFormat="1">
      <c r="B144" s="309"/>
    </row>
    <row r="145" spans="2:2" s="200" customFormat="1">
      <c r="B145" s="309"/>
    </row>
    <row r="146" spans="2:2" s="200" customFormat="1">
      <c r="B146" s="309"/>
    </row>
    <row r="147" spans="2:2" s="200" customFormat="1">
      <c r="B147" s="309"/>
    </row>
    <row r="148" spans="2:2" s="200" customFormat="1">
      <c r="B148" s="309"/>
    </row>
    <row r="149" spans="2:2" s="200" customFormat="1">
      <c r="B149" s="309"/>
    </row>
    <row r="150" spans="2:2" s="200" customFormat="1">
      <c r="B150" s="309"/>
    </row>
    <row r="151" spans="2:2" s="200" customFormat="1">
      <c r="B151" s="309"/>
    </row>
    <row r="152" spans="2:2" s="200" customFormat="1">
      <c r="B152" s="309"/>
    </row>
    <row r="153" spans="2:2" s="200" customFormat="1">
      <c r="B153" s="309"/>
    </row>
    <row r="154" spans="2:2" s="200" customFormat="1">
      <c r="B154" s="309"/>
    </row>
    <row r="155" spans="2:2" s="200" customFormat="1">
      <c r="B155" s="309"/>
    </row>
    <row r="156" spans="2:2" s="200" customFormat="1">
      <c r="B156" s="309"/>
    </row>
    <row r="157" spans="2:2" s="200" customFormat="1">
      <c r="B157" s="309"/>
    </row>
    <row r="158" spans="2:2" s="200" customFormat="1">
      <c r="B158" s="309"/>
    </row>
    <row r="159" spans="2:2" s="200" customFormat="1">
      <c r="B159" s="309"/>
    </row>
    <row r="160" spans="2:2" s="200" customFormat="1">
      <c r="B160" s="309"/>
    </row>
    <row r="161" spans="2:2" s="200" customFormat="1">
      <c r="B161" s="309"/>
    </row>
    <row r="162" spans="2:2" s="200" customFormat="1">
      <c r="B162" s="309"/>
    </row>
    <row r="163" spans="2:2" s="200" customFormat="1">
      <c r="B163" s="309"/>
    </row>
    <row r="164" spans="2:2" s="200" customFormat="1">
      <c r="B164" s="309"/>
    </row>
    <row r="165" spans="2:2" s="200" customFormat="1">
      <c r="B165" s="309"/>
    </row>
    <row r="166" spans="2:2" s="200" customFormat="1">
      <c r="B166" s="309"/>
    </row>
    <row r="167" spans="2:2" s="200" customFormat="1">
      <c r="B167" s="309"/>
    </row>
    <row r="168" spans="2:2" s="200" customFormat="1">
      <c r="B168" s="309"/>
    </row>
    <row r="169" spans="2:2" s="200" customFormat="1">
      <c r="B169" s="309"/>
    </row>
    <row r="170" spans="2:2" s="200" customFormat="1">
      <c r="B170" s="309"/>
    </row>
    <row r="171" spans="2:2" s="200" customFormat="1">
      <c r="B171" s="309"/>
    </row>
    <row r="172" spans="2:2" s="200" customFormat="1">
      <c r="B172" s="309"/>
    </row>
    <row r="173" spans="2:2" s="200" customFormat="1">
      <c r="B173" s="309"/>
    </row>
    <row r="174" spans="2:2" s="200" customFormat="1">
      <c r="B174" s="309"/>
    </row>
    <row r="175" spans="2:2" s="200" customFormat="1">
      <c r="B175" s="309"/>
    </row>
    <row r="176" spans="2:2" s="200" customFormat="1">
      <c r="B176" s="309"/>
    </row>
    <row r="177" spans="2:2" s="200" customFormat="1">
      <c r="B177" s="309"/>
    </row>
    <row r="178" spans="2:2" s="200" customFormat="1">
      <c r="B178" s="309"/>
    </row>
    <row r="179" spans="2:2" s="200" customFormat="1">
      <c r="B179" s="309"/>
    </row>
    <row r="180" spans="2:2" s="200" customFormat="1">
      <c r="B180" s="309"/>
    </row>
    <row r="181" spans="2:2" s="200" customFormat="1">
      <c r="B181" s="309"/>
    </row>
    <row r="182" spans="2:2" s="200" customFormat="1">
      <c r="B182" s="309"/>
    </row>
    <row r="183" spans="2:2" s="200" customFormat="1">
      <c r="B183" s="309"/>
    </row>
    <row r="184" spans="2:2" s="200" customFormat="1">
      <c r="B184" s="309"/>
    </row>
    <row r="185" spans="2:2" s="200" customFormat="1">
      <c r="B185" s="309"/>
    </row>
    <row r="186" spans="2:2" s="200" customFormat="1">
      <c r="B186" s="309"/>
    </row>
    <row r="187" spans="2:2" s="200" customFormat="1">
      <c r="B187" s="309"/>
    </row>
    <row r="188" spans="2:2" s="200" customFormat="1">
      <c r="B188" s="309"/>
    </row>
    <row r="189" spans="2:2" s="200" customFormat="1">
      <c r="B189" s="309"/>
    </row>
    <row r="190" spans="2:2" s="200" customFormat="1">
      <c r="B190" s="309"/>
    </row>
    <row r="191" spans="2:2" s="200" customFormat="1">
      <c r="B191" s="309"/>
    </row>
    <row r="192" spans="2:2" s="200" customFormat="1">
      <c r="B192" s="309"/>
    </row>
    <row r="193" spans="2:2" s="200" customFormat="1">
      <c r="B193" s="309"/>
    </row>
    <row r="194" spans="2:2" s="200" customFormat="1">
      <c r="B194" s="309"/>
    </row>
    <row r="195" spans="2:2" s="200" customFormat="1">
      <c r="B195" s="309"/>
    </row>
    <row r="196" spans="2:2" s="200" customFormat="1">
      <c r="B196" s="309"/>
    </row>
    <row r="197" spans="2:2" s="200" customFormat="1">
      <c r="B197" s="309"/>
    </row>
    <row r="198" spans="2:2" s="200" customFormat="1">
      <c r="B198" s="309"/>
    </row>
    <row r="199" spans="2:2" s="200" customFormat="1">
      <c r="B199" s="309"/>
    </row>
    <row r="200" spans="2:2" s="200" customFormat="1">
      <c r="B200" s="309"/>
    </row>
    <row r="201" spans="2:2" s="200" customFormat="1">
      <c r="B201" s="309"/>
    </row>
    <row r="202" spans="2:2" s="200" customFormat="1">
      <c r="B202" s="309"/>
    </row>
    <row r="203" spans="2:2" s="200" customFormat="1">
      <c r="B203" s="309"/>
    </row>
    <row r="204" spans="2:2" s="200" customFormat="1">
      <c r="B204" s="309"/>
    </row>
    <row r="205" spans="2:2" s="200" customFormat="1">
      <c r="B205" s="309"/>
    </row>
    <row r="206" spans="2:2" s="200" customFormat="1">
      <c r="B206" s="309"/>
    </row>
    <row r="207" spans="2:2" s="200" customFormat="1">
      <c r="B207" s="309"/>
    </row>
    <row r="208" spans="2:2" s="200" customFormat="1">
      <c r="B208" s="309"/>
    </row>
    <row r="209" spans="2:2" s="200" customFormat="1">
      <c r="B209" s="309"/>
    </row>
    <row r="210" spans="2:2" s="200" customFormat="1">
      <c r="B210" s="309"/>
    </row>
    <row r="211" spans="2:2" s="200" customFormat="1">
      <c r="B211" s="309"/>
    </row>
    <row r="212" spans="2:2" s="200" customFormat="1">
      <c r="B212" s="309"/>
    </row>
    <row r="213" spans="2:2" s="200" customFormat="1">
      <c r="B213" s="309"/>
    </row>
    <row r="214" spans="2:2" s="200" customFormat="1">
      <c r="B214" s="309"/>
    </row>
    <row r="215" spans="2:2" s="200" customFormat="1">
      <c r="B215" s="309"/>
    </row>
    <row r="216" spans="2:2" s="200" customFormat="1">
      <c r="B216" s="309"/>
    </row>
    <row r="217" spans="2:2" s="200" customFormat="1">
      <c r="B217" s="309"/>
    </row>
    <row r="218" spans="2:2" s="200" customFormat="1">
      <c r="B218" s="309"/>
    </row>
    <row r="219" spans="2:2" s="200" customFormat="1">
      <c r="B219" s="309"/>
    </row>
    <row r="220" spans="2:2" s="200" customFormat="1">
      <c r="B220" s="309"/>
    </row>
    <row r="221" spans="2:2" s="200" customFormat="1">
      <c r="B221" s="309"/>
    </row>
    <row r="222" spans="2:2" s="200" customFormat="1">
      <c r="B222" s="309"/>
    </row>
    <row r="223" spans="2:2" s="200" customFormat="1">
      <c r="B223" s="309"/>
    </row>
    <row r="224" spans="2:2" s="200" customFormat="1">
      <c r="B224" s="309"/>
    </row>
    <row r="225" spans="2:2" s="200" customFormat="1">
      <c r="B225" s="309"/>
    </row>
    <row r="226" spans="2:2" s="200" customFormat="1">
      <c r="B226" s="309"/>
    </row>
    <row r="227" spans="2:2" s="200" customFormat="1">
      <c r="B227" s="309"/>
    </row>
    <row r="228" spans="2:2" s="200" customFormat="1">
      <c r="B228" s="309"/>
    </row>
    <row r="229" spans="2:2" s="200" customFormat="1">
      <c r="B229" s="309"/>
    </row>
    <row r="230" spans="2:2" s="200" customFormat="1">
      <c r="B230" s="309"/>
    </row>
    <row r="231" spans="2:2" s="200" customFormat="1">
      <c r="B231" s="309"/>
    </row>
    <row r="232" spans="2:2" s="200" customFormat="1">
      <c r="B232" s="309"/>
    </row>
    <row r="233" spans="2:2" s="200" customFormat="1">
      <c r="B233" s="309"/>
    </row>
    <row r="234" spans="2:2" s="200" customFormat="1">
      <c r="B234" s="309"/>
    </row>
    <row r="235" spans="2:2" s="200" customFormat="1">
      <c r="B235" s="309"/>
    </row>
    <row r="236" spans="2:2" s="200" customFormat="1">
      <c r="B236" s="309"/>
    </row>
    <row r="237" spans="2:2" s="200" customFormat="1">
      <c r="B237" s="309"/>
    </row>
    <row r="238" spans="2:2" s="200" customFormat="1">
      <c r="B238" s="309"/>
    </row>
    <row r="239" spans="2:2" s="200" customFormat="1">
      <c r="B239" s="309"/>
    </row>
    <row r="240" spans="2:2" s="200" customFormat="1">
      <c r="B240" s="309"/>
    </row>
    <row r="241" spans="2:2" s="200" customFormat="1">
      <c r="B241" s="309"/>
    </row>
    <row r="242" spans="2:2" s="200" customFormat="1">
      <c r="B242" s="309"/>
    </row>
    <row r="243" spans="2:2" s="200" customFormat="1">
      <c r="B243" s="309"/>
    </row>
    <row r="244" spans="2:2" s="200" customFormat="1">
      <c r="B244" s="309"/>
    </row>
    <row r="245" spans="2:2" s="200" customFormat="1">
      <c r="B245" s="309"/>
    </row>
    <row r="246" spans="2:2" s="200" customFormat="1">
      <c r="B246" s="309"/>
    </row>
    <row r="247" spans="2:2" s="200" customFormat="1">
      <c r="B247" s="309"/>
    </row>
    <row r="248" spans="2:2" s="200" customFormat="1">
      <c r="B248" s="309"/>
    </row>
    <row r="249" spans="2:2" s="200" customFormat="1">
      <c r="B249" s="309"/>
    </row>
    <row r="250" spans="2:2" s="200" customFormat="1">
      <c r="B250" s="309"/>
    </row>
    <row r="251" spans="2:2" s="200" customFormat="1">
      <c r="B251" s="309"/>
    </row>
    <row r="252" spans="2:2" s="200" customFormat="1">
      <c r="B252" s="309"/>
    </row>
    <row r="253" spans="2:2" s="200" customFormat="1">
      <c r="B253" s="309"/>
    </row>
    <row r="254" spans="2:2" s="200" customFormat="1">
      <c r="B254" s="309"/>
    </row>
    <row r="255" spans="2:2" s="200" customFormat="1">
      <c r="B255" s="309"/>
    </row>
    <row r="256" spans="2:2" s="200" customFormat="1">
      <c r="B256" s="309"/>
    </row>
    <row r="257" spans="2:2" s="200" customFormat="1">
      <c r="B257" s="309"/>
    </row>
    <row r="258" spans="2:2" s="200" customFormat="1">
      <c r="B258" s="309"/>
    </row>
    <row r="259" spans="2:2" s="200" customFormat="1">
      <c r="B259" s="309"/>
    </row>
    <row r="260" spans="2:2" s="200" customFormat="1">
      <c r="B260" s="309"/>
    </row>
    <row r="261" spans="2:2" s="200" customFormat="1">
      <c r="B261" s="309"/>
    </row>
    <row r="262" spans="2:2" s="200" customFormat="1">
      <c r="B262" s="309"/>
    </row>
    <row r="263" spans="2:2" s="200" customFormat="1">
      <c r="B263" s="309"/>
    </row>
    <row r="264" spans="2:2" s="200" customFormat="1">
      <c r="B264" s="309"/>
    </row>
    <row r="265" spans="2:2" s="200" customFormat="1">
      <c r="B265" s="309"/>
    </row>
    <row r="266" spans="2:2" s="200" customFormat="1">
      <c r="B266" s="309"/>
    </row>
    <row r="267" spans="2:2" s="200" customFormat="1">
      <c r="B267" s="309"/>
    </row>
    <row r="268" spans="2:2" s="200" customFormat="1">
      <c r="B268" s="309"/>
    </row>
    <row r="269" spans="2:2" s="200" customFormat="1">
      <c r="B269" s="309"/>
    </row>
    <row r="270" spans="2:2" s="200" customFormat="1">
      <c r="B270" s="309"/>
    </row>
    <row r="271" spans="2:2" s="200" customFormat="1">
      <c r="B271" s="309"/>
    </row>
    <row r="272" spans="2:2" s="200" customFormat="1">
      <c r="B272" s="309"/>
    </row>
    <row r="273" spans="2:2" s="200" customFormat="1">
      <c r="B273" s="309"/>
    </row>
    <row r="274" spans="2:2" s="200" customFormat="1">
      <c r="B274" s="309"/>
    </row>
    <row r="275" spans="2:2" s="200" customFormat="1">
      <c r="B275" s="309"/>
    </row>
    <row r="276" spans="2:2" s="200" customFormat="1">
      <c r="B276" s="309"/>
    </row>
    <row r="277" spans="2:2" s="200" customFormat="1">
      <c r="B277" s="309"/>
    </row>
    <row r="278" spans="2:2" s="200" customFormat="1">
      <c r="B278" s="309"/>
    </row>
    <row r="279" spans="2:2" s="200" customFormat="1">
      <c r="B279" s="309"/>
    </row>
    <row r="280" spans="2:2" s="200" customFormat="1">
      <c r="B280" s="309"/>
    </row>
    <row r="281" spans="2:2" s="200" customFormat="1">
      <c r="B281" s="309"/>
    </row>
    <row r="282" spans="2:2" s="200" customFormat="1">
      <c r="B282" s="309"/>
    </row>
    <row r="283" spans="2:2" s="200" customFormat="1">
      <c r="B283" s="309"/>
    </row>
    <row r="284" spans="2:2" s="200" customFormat="1">
      <c r="B284" s="309"/>
    </row>
    <row r="285" spans="2:2" s="200" customFormat="1">
      <c r="B285" s="309"/>
    </row>
    <row r="286" spans="2:2" s="200" customFormat="1">
      <c r="B286" s="309"/>
    </row>
    <row r="287" spans="2:2" s="200" customFormat="1">
      <c r="B287" s="309"/>
    </row>
    <row r="288" spans="2:2" s="200" customFormat="1">
      <c r="B288" s="309"/>
    </row>
    <row r="289" spans="2:2" s="200" customFormat="1">
      <c r="B289" s="309"/>
    </row>
    <row r="290" spans="2:2" s="200" customFormat="1">
      <c r="B290" s="309"/>
    </row>
    <row r="291" spans="2:2" s="200" customFormat="1">
      <c r="B291" s="309"/>
    </row>
    <row r="292" spans="2:2" s="200" customFormat="1">
      <c r="B292" s="309"/>
    </row>
    <row r="293" spans="2:2" s="200" customFormat="1">
      <c r="B293" s="309"/>
    </row>
    <row r="294" spans="2:2" s="200" customFormat="1">
      <c r="B294" s="309"/>
    </row>
    <row r="295" spans="2:2" s="200" customFormat="1">
      <c r="B295" s="309"/>
    </row>
    <row r="296" spans="2:2" s="200" customFormat="1">
      <c r="B296" s="309"/>
    </row>
    <row r="297" spans="2:2" s="200" customFormat="1">
      <c r="B297" s="309"/>
    </row>
    <row r="298" spans="2:2" s="200" customFormat="1">
      <c r="B298" s="309"/>
    </row>
    <row r="299" spans="2:2" s="200" customFormat="1">
      <c r="B299" s="309"/>
    </row>
    <row r="300" spans="2:2" s="200" customFormat="1">
      <c r="B300" s="309"/>
    </row>
    <row r="301" spans="2:2" s="200" customFormat="1">
      <c r="B301" s="309"/>
    </row>
    <row r="302" spans="2:2" s="200" customFormat="1">
      <c r="B302" s="309"/>
    </row>
    <row r="303" spans="2:2" s="200" customFormat="1">
      <c r="B303" s="309"/>
    </row>
    <row r="304" spans="2:2" s="200" customFormat="1">
      <c r="B304" s="309"/>
    </row>
    <row r="305" spans="2:2" s="200" customFormat="1">
      <c r="B305" s="309"/>
    </row>
    <row r="306" spans="2:2" s="200" customFormat="1">
      <c r="B306" s="309"/>
    </row>
    <row r="307" spans="2:2" s="200" customFormat="1">
      <c r="B307" s="309"/>
    </row>
    <row r="308" spans="2:2" s="200" customFormat="1">
      <c r="B308" s="309"/>
    </row>
    <row r="309" spans="2:2" s="200" customFormat="1">
      <c r="B309" s="309"/>
    </row>
    <row r="310" spans="2:2" s="200" customFormat="1">
      <c r="B310" s="309"/>
    </row>
    <row r="311" spans="2:2" s="200" customFormat="1">
      <c r="B311" s="309"/>
    </row>
    <row r="312" spans="2:2" s="200" customFormat="1">
      <c r="B312" s="309"/>
    </row>
    <row r="313" spans="2:2" s="200" customFormat="1">
      <c r="B313" s="309"/>
    </row>
    <row r="314" spans="2:2" s="200" customFormat="1">
      <c r="B314" s="309"/>
    </row>
    <row r="315" spans="2:2" s="200" customFormat="1">
      <c r="B315" s="309"/>
    </row>
    <row r="316" spans="2:2" s="200" customFormat="1">
      <c r="B316" s="309"/>
    </row>
    <row r="317" spans="2:2" s="200" customFormat="1">
      <c r="B317" s="309"/>
    </row>
    <row r="318" spans="2:2" s="200" customFormat="1">
      <c r="B318" s="309"/>
    </row>
    <row r="319" spans="2:2" s="200" customFormat="1">
      <c r="B319" s="309"/>
    </row>
    <row r="320" spans="2:2" s="200" customFormat="1">
      <c r="B320" s="309"/>
    </row>
    <row r="321" spans="2:2" s="200" customFormat="1">
      <c r="B321" s="309"/>
    </row>
    <row r="322" spans="2:2" s="200" customFormat="1">
      <c r="B322" s="309"/>
    </row>
    <row r="323" spans="2:2" s="200" customFormat="1">
      <c r="B323" s="309"/>
    </row>
    <row r="324" spans="2:2" s="200" customFormat="1">
      <c r="B324" s="309"/>
    </row>
    <row r="325" spans="2:2" s="200" customFormat="1">
      <c r="B325" s="309"/>
    </row>
    <row r="326" spans="2:2" s="200" customFormat="1">
      <c r="B326" s="309"/>
    </row>
    <row r="327" spans="2:2" s="200" customFormat="1">
      <c r="B327" s="309"/>
    </row>
    <row r="328" spans="2:2" s="200" customFormat="1">
      <c r="B328" s="309"/>
    </row>
    <row r="329" spans="2:2" s="200" customFormat="1">
      <c r="B329" s="309"/>
    </row>
    <row r="330" spans="2:2" s="200" customFormat="1">
      <c r="B330" s="309"/>
    </row>
    <row r="331" spans="2:2" s="200" customFormat="1">
      <c r="B331" s="309"/>
    </row>
    <row r="332" spans="2:2" s="200" customFormat="1">
      <c r="B332" s="309"/>
    </row>
    <row r="333" spans="2:2" s="200" customFormat="1">
      <c r="B333" s="309"/>
    </row>
    <row r="334" spans="2:2" s="200" customFormat="1">
      <c r="B334" s="309"/>
    </row>
    <row r="335" spans="2:2" s="200" customFormat="1">
      <c r="B335" s="309"/>
    </row>
    <row r="336" spans="2:2" s="200" customFormat="1">
      <c r="B336" s="309"/>
    </row>
    <row r="337" spans="2:2" s="200" customFormat="1">
      <c r="B337" s="309"/>
    </row>
    <row r="338" spans="2:2" s="200" customFormat="1">
      <c r="B338" s="309"/>
    </row>
    <row r="339" spans="2:2" s="200" customFormat="1">
      <c r="B339" s="309"/>
    </row>
    <row r="340" spans="2:2" s="200" customFormat="1">
      <c r="B340" s="309"/>
    </row>
    <row r="341" spans="2:2" s="200" customFormat="1">
      <c r="B341" s="309"/>
    </row>
    <row r="342" spans="2:2" s="200" customFormat="1">
      <c r="B342" s="309"/>
    </row>
    <row r="343" spans="2:2" s="200" customFormat="1">
      <c r="B343" s="309"/>
    </row>
    <row r="344" spans="2:2" s="200" customFormat="1">
      <c r="B344" s="309"/>
    </row>
    <row r="345" spans="2:2" s="200" customFormat="1">
      <c r="B345" s="309"/>
    </row>
    <row r="346" spans="2:2" s="200" customFormat="1">
      <c r="B346" s="309"/>
    </row>
    <row r="347" spans="2:2" s="200" customFormat="1">
      <c r="B347" s="309"/>
    </row>
    <row r="348" spans="2:2" s="200" customFormat="1">
      <c r="B348" s="309"/>
    </row>
    <row r="349" spans="2:2" s="200" customFormat="1">
      <c r="B349" s="309"/>
    </row>
    <row r="350" spans="2:2" s="200" customFormat="1">
      <c r="B350" s="309"/>
    </row>
    <row r="351" spans="2:2" s="200" customFormat="1">
      <c r="B351" s="309"/>
    </row>
    <row r="352" spans="2:2" s="200" customFormat="1">
      <c r="B352" s="309"/>
    </row>
    <row r="353" spans="2:2" s="200" customFormat="1">
      <c r="B353" s="309"/>
    </row>
    <row r="354" spans="2:2" s="200" customFormat="1">
      <c r="B354" s="309"/>
    </row>
    <row r="355" spans="2:2" s="200" customFormat="1">
      <c r="B355" s="309"/>
    </row>
    <row r="356" spans="2:2" s="200" customFormat="1">
      <c r="B356" s="309"/>
    </row>
    <row r="357" spans="2:2" s="200" customFormat="1">
      <c r="B357" s="309"/>
    </row>
    <row r="358" spans="2:2" s="200" customFormat="1">
      <c r="B358" s="309"/>
    </row>
    <row r="359" spans="2:2" s="200" customFormat="1">
      <c r="B359" s="309"/>
    </row>
    <row r="360" spans="2:2" s="200" customFormat="1">
      <c r="B360" s="309"/>
    </row>
    <row r="361" spans="2:2" s="200" customFormat="1">
      <c r="B361" s="309"/>
    </row>
    <row r="362" spans="2:2" s="200" customFormat="1">
      <c r="B362" s="309"/>
    </row>
    <row r="363" spans="2:2" s="200" customFormat="1">
      <c r="B363" s="309"/>
    </row>
    <row r="364" spans="2:2" s="200" customFormat="1">
      <c r="B364" s="309"/>
    </row>
    <row r="365" spans="2:2" s="200" customFormat="1">
      <c r="B365" s="309"/>
    </row>
    <row r="366" spans="2:2" s="200" customFormat="1">
      <c r="B366" s="309"/>
    </row>
    <row r="367" spans="2:2" s="200" customFormat="1">
      <c r="B367" s="309"/>
    </row>
    <row r="368" spans="2:2" s="200" customFormat="1">
      <c r="B368" s="309"/>
    </row>
    <row r="369" spans="2:2" s="200" customFormat="1">
      <c r="B369" s="309"/>
    </row>
    <row r="370" spans="2:2" s="200" customFormat="1">
      <c r="B370" s="309"/>
    </row>
    <row r="371" spans="2:2" s="200" customFormat="1">
      <c r="B371" s="309"/>
    </row>
    <row r="372" spans="2:2" s="200" customFormat="1">
      <c r="B372" s="309"/>
    </row>
    <row r="373" spans="2:2" s="200" customFormat="1">
      <c r="B373" s="309"/>
    </row>
    <row r="374" spans="2:2" s="200" customFormat="1">
      <c r="B374" s="309"/>
    </row>
    <row r="375" spans="2:2" s="200" customFormat="1">
      <c r="B375" s="309"/>
    </row>
    <row r="376" spans="2:2" s="200" customFormat="1">
      <c r="B376" s="309"/>
    </row>
    <row r="377" spans="2:2" s="200" customFormat="1">
      <c r="B377" s="309"/>
    </row>
    <row r="378" spans="2:2" s="200" customFormat="1">
      <c r="B378" s="309"/>
    </row>
    <row r="379" spans="2:2" s="200" customFormat="1">
      <c r="B379" s="309"/>
    </row>
    <row r="380" spans="2:2" s="200" customFormat="1">
      <c r="B380" s="309"/>
    </row>
    <row r="381" spans="2:2" s="200" customFormat="1">
      <c r="B381" s="309"/>
    </row>
    <row r="382" spans="2:2" s="200" customFormat="1">
      <c r="B382" s="309"/>
    </row>
    <row r="383" spans="2:2" s="200" customFormat="1">
      <c r="B383" s="309"/>
    </row>
    <row r="384" spans="2:2" s="200" customFormat="1">
      <c r="B384" s="309"/>
    </row>
    <row r="385" spans="2:2" s="200" customFormat="1">
      <c r="B385" s="309"/>
    </row>
    <row r="386" spans="2:2" s="200" customFormat="1">
      <c r="B386" s="309"/>
    </row>
    <row r="387" spans="2:2" s="200" customFormat="1">
      <c r="B387" s="309"/>
    </row>
    <row r="388" spans="2:2" s="200" customFormat="1">
      <c r="B388" s="309"/>
    </row>
    <row r="389" spans="2:2" s="200" customFormat="1">
      <c r="B389" s="309"/>
    </row>
    <row r="390" spans="2:2" s="200" customFormat="1">
      <c r="B390" s="309"/>
    </row>
    <row r="391" spans="2:2" s="200" customFormat="1">
      <c r="B391" s="309"/>
    </row>
    <row r="392" spans="2:2" s="200" customFormat="1">
      <c r="B392" s="309"/>
    </row>
    <row r="393" spans="2:2" s="200" customFormat="1">
      <c r="B393" s="309"/>
    </row>
    <row r="394" spans="2:2" s="200" customFormat="1">
      <c r="B394" s="309"/>
    </row>
    <row r="395" spans="2:2" s="200" customFormat="1">
      <c r="B395" s="309"/>
    </row>
    <row r="396" spans="2:2" s="200" customFormat="1">
      <c r="B396" s="309"/>
    </row>
    <row r="397" spans="2:2" s="200" customFormat="1">
      <c r="B397" s="309"/>
    </row>
    <row r="398" spans="2:2" s="200" customFormat="1">
      <c r="B398" s="309"/>
    </row>
    <row r="399" spans="2:2" s="200" customFormat="1">
      <c r="B399" s="309"/>
    </row>
    <row r="400" spans="2:2" s="200" customFormat="1">
      <c r="B400" s="309"/>
    </row>
    <row r="401" spans="2:2" s="200" customFormat="1">
      <c r="B401" s="309"/>
    </row>
    <row r="402" spans="2:2" s="200" customFormat="1">
      <c r="B402" s="309"/>
    </row>
    <row r="403" spans="2:2" s="200" customFormat="1">
      <c r="B403" s="309"/>
    </row>
    <row r="404" spans="2:2" s="200" customFormat="1">
      <c r="B404" s="309"/>
    </row>
    <row r="405" spans="2:2" s="200" customFormat="1">
      <c r="B405" s="309"/>
    </row>
    <row r="406" spans="2:2" s="200" customFormat="1">
      <c r="B406" s="309"/>
    </row>
    <row r="407" spans="2:2" s="200" customFormat="1">
      <c r="B407" s="309"/>
    </row>
    <row r="408" spans="2:2" s="200" customFormat="1">
      <c r="B408" s="309"/>
    </row>
    <row r="409" spans="2:2" s="200" customFormat="1">
      <c r="B409" s="309"/>
    </row>
    <row r="410" spans="2:2" s="200" customFormat="1">
      <c r="B410" s="309"/>
    </row>
    <row r="411" spans="2:2" s="200" customFormat="1">
      <c r="B411" s="309"/>
    </row>
    <row r="412" spans="2:2" s="200" customFormat="1">
      <c r="B412" s="309"/>
    </row>
    <row r="413" spans="2:2" s="200" customFormat="1">
      <c r="B413" s="309"/>
    </row>
    <row r="414" spans="2:2" s="200" customFormat="1">
      <c r="B414" s="309"/>
    </row>
    <row r="415" spans="2:2" s="200" customFormat="1">
      <c r="B415" s="309"/>
    </row>
    <row r="416" spans="2:2" s="200" customFormat="1">
      <c r="B416" s="309"/>
    </row>
    <row r="417" spans="2:2" s="200" customFormat="1">
      <c r="B417" s="309"/>
    </row>
    <row r="418" spans="2:2" s="200" customFormat="1">
      <c r="B418" s="309"/>
    </row>
    <row r="419" spans="2:2" s="200" customFormat="1">
      <c r="B419" s="309"/>
    </row>
    <row r="420" spans="2:2" s="200" customFormat="1">
      <c r="B420" s="309"/>
    </row>
    <row r="421" spans="2:2" s="200" customFormat="1">
      <c r="B421" s="309"/>
    </row>
    <row r="422" spans="2:2" s="200" customFormat="1">
      <c r="B422" s="309"/>
    </row>
    <row r="423" spans="2:2" s="200" customFormat="1">
      <c r="B423" s="309"/>
    </row>
    <row r="424" spans="2:2" s="200" customFormat="1">
      <c r="B424" s="309"/>
    </row>
    <row r="425" spans="2:2" s="200" customFormat="1">
      <c r="B425" s="309"/>
    </row>
    <row r="426" spans="2:2" s="200" customFormat="1">
      <c r="B426" s="309"/>
    </row>
    <row r="427" spans="2:2" s="200" customFormat="1">
      <c r="B427" s="309"/>
    </row>
    <row r="428" spans="2:2" s="200" customFormat="1">
      <c r="B428" s="309"/>
    </row>
    <row r="429" spans="2:2" s="200" customFormat="1">
      <c r="B429" s="309"/>
    </row>
    <row r="430" spans="2:2" s="200" customFormat="1">
      <c r="B430" s="309"/>
    </row>
    <row r="431" spans="2:2" s="200" customFormat="1">
      <c r="B431" s="309"/>
    </row>
    <row r="432" spans="2:2" s="200" customFormat="1">
      <c r="B432" s="309"/>
    </row>
    <row r="433" spans="2:2" s="200" customFormat="1">
      <c r="B433" s="309"/>
    </row>
    <row r="434" spans="2:2" s="200" customFormat="1">
      <c r="B434" s="309"/>
    </row>
    <row r="435" spans="2:2" s="200" customFormat="1">
      <c r="B435" s="309"/>
    </row>
    <row r="436" spans="2:2" s="200" customFormat="1">
      <c r="B436" s="309"/>
    </row>
    <row r="437" spans="2:2" s="200" customFormat="1">
      <c r="B437" s="309"/>
    </row>
    <row r="438" spans="2:2" s="200" customFormat="1">
      <c r="B438" s="309"/>
    </row>
    <row r="439" spans="2:2" s="200" customFormat="1">
      <c r="B439" s="309"/>
    </row>
    <row r="440" spans="2:2" s="200" customFormat="1">
      <c r="B440" s="309"/>
    </row>
    <row r="441" spans="2:2" s="200" customFormat="1">
      <c r="B441" s="309"/>
    </row>
    <row r="442" spans="2:2" s="200" customFormat="1">
      <c r="B442" s="309"/>
    </row>
    <row r="443" spans="2:2" s="200" customFormat="1">
      <c r="B443" s="309"/>
    </row>
    <row r="444" spans="2:2" s="200" customFormat="1">
      <c r="B444" s="309"/>
    </row>
    <row r="445" spans="2:2" s="200" customFormat="1">
      <c r="B445" s="309"/>
    </row>
    <row r="446" spans="2:2" s="200" customFormat="1">
      <c r="B446" s="309"/>
    </row>
    <row r="447" spans="2:2" s="200" customFormat="1">
      <c r="B447" s="309"/>
    </row>
    <row r="448" spans="2:2" s="200" customFormat="1">
      <c r="B448" s="309"/>
    </row>
    <row r="449" spans="2:2" s="200" customFormat="1">
      <c r="B449" s="309"/>
    </row>
    <row r="450" spans="2:2" s="200" customFormat="1">
      <c r="B450" s="309"/>
    </row>
    <row r="451" spans="2:2" s="200" customFormat="1">
      <c r="B451" s="309"/>
    </row>
  </sheetData>
  <mergeCells count="25">
    <mergeCell ref="E8:I10"/>
    <mergeCell ref="P38:R38"/>
    <mergeCell ref="D11:J13"/>
    <mergeCell ref="O25:Q25"/>
    <mergeCell ref="O22:R22"/>
    <mergeCell ref="O15:P15"/>
    <mergeCell ref="O20:R20"/>
    <mergeCell ref="O18:R18"/>
    <mergeCell ref="O24:R24"/>
    <mergeCell ref="O19:R19"/>
    <mergeCell ref="E14:J15"/>
    <mergeCell ref="O16:Q16"/>
    <mergeCell ref="O11:Q11"/>
    <mergeCell ref="I45:L45"/>
    <mergeCell ref="I47:K47"/>
    <mergeCell ref="G40:P43"/>
    <mergeCell ref="O17:Q17"/>
    <mergeCell ref="I50:K50"/>
    <mergeCell ref="E28:I28"/>
    <mergeCell ref="I49:K49"/>
    <mergeCell ref="O23:R23"/>
    <mergeCell ref="I48:K48"/>
    <mergeCell ref="E24:I25"/>
    <mergeCell ref="O21:R21"/>
    <mergeCell ref="E26:I27"/>
  </mergeCells>
  <pageMargins left="0" right="0" top="0.78740157480314965" bottom="0.78740157480314965" header="0" footer="0"/>
  <pageSetup paperSize="14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L26"/>
  <sheetViews>
    <sheetView showGridLines="0" workbookViewId="0">
      <pane xSplit="1" ySplit="5" topLeftCell="B9" activePane="bottomRight" state="frozen"/>
      <selection sqref="A1:IV65536"/>
      <selection pane="topRight" sqref="A1:IV65536"/>
      <selection pane="bottomLeft" sqref="A1:IV65536"/>
      <selection pane="bottomRight" activeCell="J30" sqref="J30"/>
    </sheetView>
  </sheetViews>
  <sheetFormatPr defaultColWidth="9.140625" defaultRowHeight="12.75"/>
  <cols>
    <col min="1" max="1" width="8.85546875" style="2" customWidth="1"/>
    <col min="2" max="2" width="12.85546875" style="2" customWidth="1"/>
    <col min="3" max="3" width="13.5703125" style="2" customWidth="1"/>
    <col min="4" max="4" width="13" style="2" customWidth="1"/>
    <col min="5" max="5" width="14" style="2" customWidth="1"/>
    <col min="6" max="6" width="14.140625" style="2" customWidth="1"/>
    <col min="7" max="7" width="15.28515625" style="2" customWidth="1"/>
    <col min="8" max="8" width="14.85546875" style="2" customWidth="1"/>
    <col min="9" max="9" width="15.85546875" style="2" customWidth="1"/>
    <col min="10" max="10" width="16" style="2" customWidth="1"/>
    <col min="11" max="11" width="15.28515625" style="2" customWidth="1"/>
    <col min="12" max="16384" width="9.140625" style="2"/>
  </cols>
  <sheetData>
    <row r="1" spans="1:12" s="39" customFormat="1" ht="15.75">
      <c r="B1" s="65"/>
      <c r="C1" s="65"/>
      <c r="D1" s="2109" t="s">
        <v>1653</v>
      </c>
      <c r="E1" s="2109"/>
      <c r="F1" s="2109"/>
      <c r="G1" s="2107" t="s">
        <v>1033</v>
      </c>
      <c r="H1" s="2107"/>
      <c r="I1" s="2107"/>
      <c r="J1" s="65"/>
      <c r="K1" s="47" t="s">
        <v>481</v>
      </c>
    </row>
    <row r="2" spans="1:12" s="45" customFormat="1" ht="12">
      <c r="F2" s="55"/>
      <c r="K2" s="55" t="s">
        <v>41</v>
      </c>
    </row>
    <row r="3" spans="1:12" s="45" customFormat="1" ht="15.75" customHeight="1">
      <c r="A3" s="2116" t="s">
        <v>1557</v>
      </c>
      <c r="B3" s="2087" t="s">
        <v>1102</v>
      </c>
      <c r="C3" s="2087" t="s">
        <v>3392</v>
      </c>
      <c r="D3" s="2145" t="s">
        <v>1720</v>
      </c>
      <c r="E3" s="2215"/>
      <c r="F3" s="2146"/>
      <c r="G3" s="2145" t="s">
        <v>392</v>
      </c>
      <c r="H3" s="2215"/>
      <c r="I3" s="2146"/>
      <c r="J3" s="2087" t="s">
        <v>1592</v>
      </c>
      <c r="K3" s="2087" t="s">
        <v>3393</v>
      </c>
      <c r="L3" s="2087"/>
    </row>
    <row r="4" spans="1:12" s="45" customFormat="1" ht="15" customHeight="1">
      <c r="A4" s="2151"/>
      <c r="B4" s="2088"/>
      <c r="C4" s="2088"/>
      <c r="D4" s="725" t="s">
        <v>982</v>
      </c>
      <c r="E4" s="725" t="s">
        <v>1096</v>
      </c>
      <c r="F4" s="728" t="s">
        <v>985</v>
      </c>
      <c r="G4" s="725" t="s">
        <v>982</v>
      </c>
      <c r="H4" s="725" t="s">
        <v>1096</v>
      </c>
      <c r="I4" s="728" t="s">
        <v>1095</v>
      </c>
      <c r="J4" s="2088"/>
      <c r="K4" s="2088"/>
      <c r="L4" s="2088"/>
    </row>
    <row r="5" spans="1:12" s="66" customFormat="1" ht="11.25" customHeight="1">
      <c r="A5" s="2119"/>
      <c r="B5" s="733">
        <v>1</v>
      </c>
      <c r="C5" s="733">
        <v>2</v>
      </c>
      <c r="D5" s="757">
        <v>3</v>
      </c>
      <c r="E5" s="751">
        <v>4</v>
      </c>
      <c r="F5" s="757" t="s">
        <v>482</v>
      </c>
      <c r="G5" s="733">
        <v>6</v>
      </c>
      <c r="H5" s="733">
        <v>7</v>
      </c>
      <c r="I5" s="733" t="s">
        <v>485</v>
      </c>
      <c r="J5" s="751">
        <v>9</v>
      </c>
      <c r="K5" s="751" t="s">
        <v>483</v>
      </c>
      <c r="L5" s="1836"/>
    </row>
    <row r="6" spans="1:12" s="361" customFormat="1" ht="15" customHeight="1">
      <c r="A6" s="154" t="s">
        <v>1175</v>
      </c>
      <c r="B6" s="64">
        <v>55868.899999999994</v>
      </c>
      <c r="C6" s="64">
        <v>73.599999999999994</v>
      </c>
      <c r="D6" s="64">
        <v>1976.33</v>
      </c>
      <c r="E6" s="64">
        <v>1936.03</v>
      </c>
      <c r="F6" s="64">
        <f>D6+E6</f>
        <v>3912.3599999999997</v>
      </c>
      <c r="G6" s="64">
        <v>6906.73</v>
      </c>
      <c r="H6" s="64">
        <v>65627.22</v>
      </c>
      <c r="I6" s="64">
        <f>G6+H6</f>
        <v>72533.95</v>
      </c>
      <c r="J6" s="64">
        <v>31530.54</v>
      </c>
      <c r="K6" s="64">
        <f>B6+C6+F6+I6+J6</f>
        <v>163919.35</v>
      </c>
    </row>
    <row r="7" spans="1:12" s="361" customFormat="1" ht="15" customHeight="1">
      <c r="A7" s="154" t="s">
        <v>1176</v>
      </c>
      <c r="B7" s="64">
        <v>62086.18</v>
      </c>
      <c r="C7" s="64">
        <v>51.27</v>
      </c>
      <c r="D7" s="64">
        <v>2419.9699999999998</v>
      </c>
      <c r="E7" s="64">
        <v>1287.3599999999999</v>
      </c>
      <c r="F7" s="64">
        <f>D7+E7</f>
        <v>3707.33</v>
      </c>
      <c r="G7" s="64">
        <v>8709.85</v>
      </c>
      <c r="H7" s="64">
        <v>80416.11</v>
      </c>
      <c r="I7" s="64">
        <f>G7+H7</f>
        <v>89125.96</v>
      </c>
      <c r="J7" s="64">
        <v>35238.61</v>
      </c>
      <c r="K7" s="64">
        <f>B7+C7+F7+I7+J7</f>
        <v>190209.34999999998</v>
      </c>
    </row>
    <row r="8" spans="1:12" s="361" customFormat="1" ht="15" customHeight="1">
      <c r="A8" s="154" t="s">
        <v>1181</v>
      </c>
      <c r="B8" s="64">
        <v>71006.2</v>
      </c>
      <c r="C8" s="64">
        <v>36.17</v>
      </c>
      <c r="D8" s="64">
        <v>1706.3</v>
      </c>
      <c r="E8" s="64">
        <v>708.52</v>
      </c>
      <c r="F8" s="64">
        <v>2414.8199999999997</v>
      </c>
      <c r="G8" s="64">
        <v>12767.1</v>
      </c>
      <c r="H8" s="64">
        <v>98942.17</v>
      </c>
      <c r="I8" s="64">
        <v>111709.27</v>
      </c>
      <c r="J8" s="64">
        <v>39093.800000000003</v>
      </c>
      <c r="K8" s="64">
        <v>224260.26</v>
      </c>
    </row>
    <row r="9" spans="1:12" s="361" customFormat="1" ht="15" customHeight="1">
      <c r="A9" s="154" t="s">
        <v>1190</v>
      </c>
      <c r="B9" s="64">
        <v>79578.600000000006</v>
      </c>
      <c r="C9" s="64">
        <v>22.21</v>
      </c>
      <c r="D9" s="64">
        <v>1727.7</v>
      </c>
      <c r="E9" s="64">
        <v>737.35</v>
      </c>
      <c r="F9" s="64">
        <v>2465.0500000000002</v>
      </c>
      <c r="G9" s="64">
        <v>14051</v>
      </c>
      <c r="H9" s="64">
        <v>116916.81</v>
      </c>
      <c r="I9" s="64">
        <v>130967.81</v>
      </c>
      <c r="J9" s="64">
        <v>42629.83</v>
      </c>
      <c r="K9" s="64">
        <v>255663.5</v>
      </c>
    </row>
    <row r="10" spans="1:12" s="361" customFormat="1" ht="15" customHeight="1">
      <c r="A10" s="154" t="s">
        <v>898</v>
      </c>
      <c r="B10" s="64">
        <v>92944.2</v>
      </c>
      <c r="C10" s="64">
        <v>18.88</v>
      </c>
      <c r="D10" s="64">
        <v>1580</v>
      </c>
      <c r="E10" s="64">
        <v>445.66</v>
      </c>
      <c r="F10" s="64">
        <v>2025.66</v>
      </c>
      <c r="G10" s="64">
        <v>8542</v>
      </c>
      <c r="H10" s="64">
        <v>149683.78</v>
      </c>
      <c r="I10" s="64">
        <v>158225.78</v>
      </c>
      <c r="J10" s="64">
        <v>49112.2</v>
      </c>
      <c r="K10" s="64">
        <v>302326.72000000003</v>
      </c>
    </row>
    <row r="11" spans="1:12" s="361" customFormat="1" ht="15" customHeight="1">
      <c r="A11" s="154" t="s">
        <v>205</v>
      </c>
      <c r="B11" s="64">
        <v>107829.2</v>
      </c>
      <c r="C11" s="64">
        <v>15.42</v>
      </c>
      <c r="D11" s="64">
        <v>2050.9</v>
      </c>
      <c r="E11" s="64">
        <v>871.8</v>
      </c>
      <c r="F11" s="64">
        <v>2922.7</v>
      </c>
      <c r="G11" s="64">
        <v>8889.1</v>
      </c>
      <c r="H11" s="64">
        <v>175104.43</v>
      </c>
      <c r="I11" s="64">
        <v>183993.53</v>
      </c>
      <c r="J11" s="64">
        <v>53138.5</v>
      </c>
      <c r="K11" s="64">
        <v>347899.35</v>
      </c>
    </row>
    <row r="12" spans="1:12" s="361" customFormat="1" ht="15" customHeight="1">
      <c r="A12" s="154" t="s">
        <v>194</v>
      </c>
      <c r="B12" s="64">
        <v>115781.9</v>
      </c>
      <c r="C12" s="64">
        <v>12.31</v>
      </c>
      <c r="D12" s="64">
        <v>1762.9</v>
      </c>
      <c r="E12" s="64">
        <v>855.33</v>
      </c>
      <c r="F12" s="64">
        <v>2618.23</v>
      </c>
      <c r="G12" s="64">
        <v>11081.4</v>
      </c>
      <c r="H12" s="64">
        <v>215758.99</v>
      </c>
      <c r="I12" s="64">
        <v>226840.38999999998</v>
      </c>
      <c r="J12" s="64">
        <v>68779.06</v>
      </c>
      <c r="K12" s="64">
        <v>414031.88999999996</v>
      </c>
    </row>
    <row r="13" spans="1:12" s="361" customFormat="1" ht="15" customHeight="1">
      <c r="A13" s="154" t="s">
        <v>458</v>
      </c>
      <c r="B13" s="64">
        <v>137011.5</v>
      </c>
      <c r="C13" s="64">
        <v>9.4</v>
      </c>
      <c r="D13" s="64">
        <v>2162.1</v>
      </c>
      <c r="E13" s="64">
        <v>2320.9</v>
      </c>
      <c r="F13" s="64">
        <v>4483</v>
      </c>
      <c r="G13" s="64">
        <v>14837.8</v>
      </c>
      <c r="H13" s="64">
        <v>273618.90000000002</v>
      </c>
      <c r="I13" s="64">
        <v>288456.7</v>
      </c>
      <c r="J13" s="64">
        <v>83570.100000000006</v>
      </c>
      <c r="K13" s="64">
        <v>513530.69999999995</v>
      </c>
    </row>
    <row r="14" spans="1:12" s="361" customFormat="1" ht="15" customHeight="1">
      <c r="A14" s="154" t="s">
        <v>1488</v>
      </c>
      <c r="B14" s="64">
        <v>155823.70000000001</v>
      </c>
      <c r="C14" s="64">
        <v>5.8</v>
      </c>
      <c r="D14" s="64">
        <v>2533.9</v>
      </c>
      <c r="E14" s="64">
        <v>3231.1</v>
      </c>
      <c r="F14" s="64">
        <v>5765</v>
      </c>
      <c r="G14" s="64">
        <v>12790.5</v>
      </c>
      <c r="H14" s="64">
        <v>334233.59999999998</v>
      </c>
      <c r="I14" s="64">
        <v>347024.1</v>
      </c>
      <c r="J14" s="64">
        <v>92021.6</v>
      </c>
      <c r="K14" s="64">
        <v>600640.19999999995</v>
      </c>
    </row>
    <row r="15" spans="1:12" s="299" customFormat="1" ht="15" customHeight="1">
      <c r="A15" s="1355" t="s">
        <v>1751</v>
      </c>
      <c r="B15" s="242">
        <v>174978.3</v>
      </c>
      <c r="C15" s="242">
        <v>2.2999999999999998</v>
      </c>
      <c r="D15" s="242">
        <v>3450</v>
      </c>
      <c r="E15" s="242">
        <v>5171.6000000000004</v>
      </c>
      <c r="F15" s="242">
        <v>8621.6</v>
      </c>
      <c r="G15" s="242">
        <v>5968.1</v>
      </c>
      <c r="H15" s="242">
        <v>371817.6</v>
      </c>
      <c r="I15" s="242">
        <v>377785.69999999995</v>
      </c>
      <c r="J15" s="242">
        <v>100452.9</v>
      </c>
      <c r="K15" s="242">
        <v>661840.79999999993</v>
      </c>
    </row>
    <row r="16" spans="1:12" s="299" customFormat="1" ht="15" customHeight="1">
      <c r="A16" s="1355" t="s">
        <v>3664</v>
      </c>
      <c r="B16" s="242">
        <v>194106.4</v>
      </c>
      <c r="C16" s="242">
        <v>0</v>
      </c>
      <c r="D16" s="242">
        <v>5184.7</v>
      </c>
      <c r="E16" s="242">
        <v>5839.1</v>
      </c>
      <c r="F16" s="242">
        <v>11023.8</v>
      </c>
      <c r="G16" s="242">
        <v>7468.8</v>
      </c>
      <c r="H16" s="242">
        <v>419702.1</v>
      </c>
      <c r="I16" s="242">
        <v>427170.89999999997</v>
      </c>
      <c r="J16" s="242">
        <v>112230.3</v>
      </c>
      <c r="K16" s="242">
        <v>744531.4</v>
      </c>
    </row>
    <row r="17" spans="1:11" s="299" customFormat="1" ht="15" customHeight="1">
      <c r="A17" s="1355" t="s">
        <v>3665</v>
      </c>
      <c r="B17" s="242">
        <v>215482.2</v>
      </c>
      <c r="C17" s="242">
        <v>0</v>
      </c>
      <c r="D17" s="242">
        <v>5215.7</v>
      </c>
      <c r="E17" s="242">
        <v>7413.7</v>
      </c>
      <c r="F17" s="242">
        <v>12629.4</v>
      </c>
      <c r="G17" s="242">
        <v>11313.3</v>
      </c>
      <c r="H17" s="242">
        <v>475124.9</v>
      </c>
      <c r="I17" s="242">
        <v>486438.2</v>
      </c>
      <c r="J17" s="242">
        <v>124669.8</v>
      </c>
      <c r="K17" s="242">
        <v>839219.60000000009</v>
      </c>
    </row>
    <row r="18" spans="1:11" s="299" customFormat="1" ht="15" customHeight="1">
      <c r="A18" s="1355" t="s">
        <v>3960</v>
      </c>
      <c r="B18" s="242">
        <v>252862.6</v>
      </c>
      <c r="C18" s="242">
        <v>0</v>
      </c>
      <c r="D18" s="242">
        <v>6541.6</v>
      </c>
      <c r="E18" s="242">
        <v>9916</v>
      </c>
      <c r="F18" s="242">
        <v>16457.599999999999</v>
      </c>
      <c r="G18" s="242">
        <v>9139.7000000000007</v>
      </c>
      <c r="H18" s="242">
        <v>565645.19999999995</v>
      </c>
      <c r="I18" s="242">
        <v>574784.89999999991</v>
      </c>
      <c r="J18" s="242">
        <v>135861.70000000001</v>
      </c>
      <c r="K18" s="242">
        <v>979966.79999999981</v>
      </c>
    </row>
    <row r="19" spans="1:11" s="299" customFormat="1" ht="15" customHeight="1">
      <c r="A19" s="1542" t="s">
        <v>3962</v>
      </c>
      <c r="B19" s="242">
        <v>288377.59999999998</v>
      </c>
      <c r="C19" s="242">
        <v>0</v>
      </c>
      <c r="D19" s="242">
        <v>7732.4</v>
      </c>
      <c r="E19" s="242">
        <v>14235.7</v>
      </c>
      <c r="F19" s="242">
        <v>21968.1</v>
      </c>
      <c r="G19" s="242">
        <v>9154.4</v>
      </c>
      <c r="H19" s="242">
        <v>651090.5</v>
      </c>
      <c r="I19" s="242">
        <v>660244.9</v>
      </c>
      <c r="J19" s="242">
        <v>159057.29999999999</v>
      </c>
      <c r="K19" s="242">
        <v>1129647.8999999999</v>
      </c>
    </row>
    <row r="20" spans="1:11" s="299" customFormat="1" ht="15" customHeight="1">
      <c r="A20" s="1355" t="s">
        <v>3981</v>
      </c>
      <c r="B20" s="242">
        <v>329523</v>
      </c>
      <c r="C20" s="242">
        <v>0</v>
      </c>
      <c r="D20" s="242">
        <v>1415.9</v>
      </c>
      <c r="E20" s="242">
        <v>20902.7</v>
      </c>
      <c r="F20" s="242">
        <v>22318.600000000002</v>
      </c>
      <c r="G20" s="242">
        <v>10709.7</v>
      </c>
      <c r="H20" s="242">
        <v>766225.4</v>
      </c>
      <c r="I20" s="242">
        <v>776935.1</v>
      </c>
      <c r="J20" s="242">
        <v>183088.4</v>
      </c>
      <c r="K20" s="242">
        <v>1311865.0999999999</v>
      </c>
    </row>
    <row r="21" spans="1:11" s="299" customFormat="1" ht="15" customHeight="1">
      <c r="A21" s="1355" t="s">
        <v>4593</v>
      </c>
      <c r="B21" s="242">
        <v>398418.5</v>
      </c>
      <c r="C21" s="242">
        <v>0</v>
      </c>
      <c r="D21" s="242">
        <v>2252.4</v>
      </c>
      <c r="E21" s="242">
        <v>28546.6</v>
      </c>
      <c r="F21" s="242">
        <v>30799</v>
      </c>
      <c r="G21" s="242">
        <v>12577.7</v>
      </c>
      <c r="H21" s="242">
        <v>846542.1</v>
      </c>
      <c r="I21" s="242">
        <v>859119.79999999993</v>
      </c>
      <c r="J21" s="242">
        <v>203477.6</v>
      </c>
      <c r="K21" s="242">
        <v>1491814.9</v>
      </c>
    </row>
    <row r="22" spans="1:11" s="299" customFormat="1" ht="15" customHeight="1">
      <c r="A22" s="1355" t="s">
        <v>4594</v>
      </c>
      <c r="B22" s="242">
        <v>483323.5</v>
      </c>
      <c r="C22" s="242">
        <v>0</v>
      </c>
      <c r="D22" s="242">
        <v>2519.4</v>
      </c>
      <c r="E22" s="242">
        <v>30302.1</v>
      </c>
      <c r="F22" s="242">
        <v>32821.5</v>
      </c>
      <c r="G22" s="242">
        <v>17966.599999999999</v>
      </c>
      <c r="H22" s="242">
        <v>922464.1</v>
      </c>
      <c r="I22" s="242">
        <v>940430.7</v>
      </c>
      <c r="J22" s="242">
        <v>214172.7</v>
      </c>
      <c r="K22" s="242">
        <v>1670748.4</v>
      </c>
    </row>
    <row r="23" spans="1:11" s="299" customFormat="1" ht="15" customHeight="1" thickBot="1">
      <c r="A23" s="358" t="s">
        <v>4852</v>
      </c>
      <c r="B23" s="369">
        <v>564520</v>
      </c>
      <c r="C23" s="369">
        <v>0</v>
      </c>
      <c r="D23" s="369">
        <v>2522.8000000000002</v>
      </c>
      <c r="E23" s="369">
        <v>29500</v>
      </c>
      <c r="F23" s="369">
        <v>32022.799999999999</v>
      </c>
      <c r="G23" s="369">
        <v>18449.099999999999</v>
      </c>
      <c r="H23" s="369">
        <v>994526.9</v>
      </c>
      <c r="I23" s="369">
        <v>1012976</v>
      </c>
      <c r="J23" s="369">
        <v>235190</v>
      </c>
      <c r="K23" s="369">
        <v>1844708.8</v>
      </c>
    </row>
    <row r="24" spans="1:11" s="784" customFormat="1" ht="11.25" customHeight="1">
      <c r="A24" s="800" t="s">
        <v>484</v>
      </c>
      <c r="B24" s="797" t="s">
        <v>3345</v>
      </c>
      <c r="C24" s="797"/>
      <c r="D24" s="797"/>
      <c r="E24" s="797"/>
      <c r="F24" s="797"/>
      <c r="J24" s="801"/>
      <c r="K24" s="801"/>
    </row>
    <row r="25" spans="1:11" s="784" customFormat="1" ht="11.25" customHeight="1">
      <c r="B25" s="2255" t="s">
        <v>3346</v>
      </c>
      <c r="C25" s="2255"/>
      <c r="D25" s="2255"/>
      <c r="E25" s="2255"/>
      <c r="F25" s="2255"/>
      <c r="G25" s="802"/>
      <c r="H25" s="802"/>
      <c r="I25" s="802"/>
      <c r="J25" s="802"/>
      <c r="K25" s="802"/>
    </row>
    <row r="26" spans="1:11" s="784" customFormat="1" ht="11.25" customHeight="1">
      <c r="A26" s="803" t="s">
        <v>28</v>
      </c>
      <c r="B26" s="801" t="s">
        <v>477</v>
      </c>
    </row>
  </sheetData>
  <mergeCells count="11">
    <mergeCell ref="A3:A5"/>
    <mergeCell ref="G1:I1"/>
    <mergeCell ref="J3:J4"/>
    <mergeCell ref="D1:F1"/>
    <mergeCell ref="C3:C4"/>
    <mergeCell ref="D3:F3"/>
    <mergeCell ref="L3:L4"/>
    <mergeCell ref="K3:K4"/>
    <mergeCell ref="G3:I3"/>
    <mergeCell ref="B25:F25"/>
    <mergeCell ref="B3:B4"/>
  </mergeCells>
  <phoneticPr fontId="4" type="noConversion"/>
  <conditionalFormatting sqref="A6:K23">
    <cfRule type="expression" dxfId="38" priority="1" stopIfTrue="1">
      <formula>MOD(ROW(),2)=1</formula>
    </cfRule>
  </conditionalFormatting>
  <pageMargins left="0.62992125984251968" right="0.51181102362204722" top="0.51181102362204722" bottom="0.31496062992125984" header="0" footer="0.31496062992125984"/>
  <pageSetup paperSize="119" firstPageNumber="20" orientation="portrait" useFirstPageNumber="1" horizontalDpi="1200" verticalDpi="1200" r:id="rId1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BS31"/>
  <sheetViews>
    <sheetView showGridLines="0" workbookViewId="0">
      <selection activeCell="Y1" sqref="Y1:Z1"/>
    </sheetView>
  </sheetViews>
  <sheetFormatPr defaultRowHeight="12.75"/>
  <cols>
    <col min="1" max="1" width="7" customWidth="1"/>
    <col min="2" max="2" width="9.7109375" customWidth="1"/>
    <col min="3" max="3" width="9" customWidth="1"/>
    <col min="4" max="4" width="8.5703125" customWidth="1"/>
    <col min="5" max="5" width="6.7109375" customWidth="1"/>
    <col min="6" max="6" width="8.7109375" customWidth="1"/>
    <col min="7" max="7" width="9.42578125" customWidth="1"/>
    <col min="8" max="8" width="9" customWidth="1"/>
    <col min="9" max="9" width="8.28515625" customWidth="1"/>
    <col min="10" max="10" width="9.140625" customWidth="1"/>
    <col min="11" max="11" width="7.140625" customWidth="1"/>
    <col min="12" max="12" width="8.5703125" customWidth="1"/>
    <col min="13" max="13" width="7.28515625" customWidth="1"/>
    <col min="14" max="14" width="8.7109375" customWidth="1"/>
    <col min="15" max="15" width="7.42578125" customWidth="1"/>
    <col min="16" max="16" width="8.85546875" customWidth="1"/>
    <col min="17" max="17" width="7" customWidth="1"/>
    <col min="18" max="18" width="9" customWidth="1"/>
    <col min="19" max="19" width="7" customWidth="1"/>
    <col min="20" max="20" width="9" customWidth="1"/>
    <col min="21" max="21" width="6.140625" customWidth="1"/>
    <col min="22" max="22" width="9.140625" customWidth="1"/>
    <col min="23" max="23" width="6.85546875" customWidth="1"/>
    <col min="24" max="24" width="7.140625" customWidth="1"/>
    <col min="25" max="25" width="10" customWidth="1"/>
    <col min="26" max="26" width="8.42578125" customWidth="1"/>
    <col min="27" max="27" width="8.7109375" customWidth="1"/>
    <col min="28" max="28" width="5.7109375" customWidth="1"/>
    <col min="29" max="29" width="8.5703125" customWidth="1"/>
    <col min="30" max="30" width="5.85546875" customWidth="1"/>
    <col min="31" max="31" width="5.5703125" customWidth="1"/>
    <col min="32" max="32" width="6" customWidth="1"/>
    <col min="33" max="33" width="8.7109375" customWidth="1"/>
    <col min="34" max="34" width="6.140625" customWidth="1"/>
    <col min="35" max="35" width="9" customWidth="1"/>
    <col min="36" max="36" width="5.5703125" customWidth="1"/>
    <col min="37" max="37" width="9.7109375" customWidth="1"/>
    <col min="38" max="38" width="8.5703125" customWidth="1"/>
    <col min="39" max="39" width="8.7109375" customWidth="1"/>
    <col min="40" max="40" width="6.140625" customWidth="1"/>
    <col min="41" max="41" width="9.140625" customWidth="1"/>
    <col min="42" max="42" width="5.85546875" customWidth="1"/>
    <col min="43" max="43" width="9.140625" customWidth="1"/>
    <col min="44" max="44" width="6.7109375" customWidth="1"/>
    <col min="45" max="45" width="9.42578125" customWidth="1"/>
    <col min="46" max="46" width="6.7109375" customWidth="1"/>
    <col min="47" max="47" width="8.85546875" customWidth="1"/>
    <col min="48" max="48" width="5.7109375" customWidth="1"/>
    <col min="49" max="49" width="8.7109375" customWidth="1"/>
    <col min="50" max="50" width="6.140625" customWidth="1"/>
    <col min="51" max="51" width="11.5703125" customWidth="1"/>
    <col min="52" max="52" width="9.42578125" customWidth="1"/>
    <col min="53" max="53" width="7.7109375" customWidth="1"/>
    <col min="54" max="54" width="8.85546875" customWidth="1"/>
    <col min="55" max="55" width="7.85546875" customWidth="1"/>
    <col min="56" max="56" width="10.28515625" customWidth="1"/>
    <col min="57" max="57" width="8.42578125" customWidth="1"/>
    <col min="58" max="58" width="9.85546875" customWidth="1"/>
    <col min="59" max="59" width="10.28515625" customWidth="1"/>
    <col min="60" max="60" width="9" customWidth="1"/>
    <col min="61" max="61" width="12.85546875" customWidth="1"/>
    <col min="62" max="62" width="9.42578125" customWidth="1"/>
    <col min="63" max="63" width="11.5703125" customWidth="1"/>
    <col min="64" max="64" width="8.5703125" customWidth="1"/>
    <col min="65" max="65" width="10.28515625" customWidth="1"/>
    <col min="66" max="66" width="8.7109375" customWidth="1"/>
    <col min="67" max="67" width="9.7109375" customWidth="1"/>
    <col min="68" max="68" width="9.5703125" customWidth="1"/>
    <col min="69" max="69" width="8.28515625" customWidth="1"/>
  </cols>
  <sheetData>
    <row r="1" spans="1:71" ht="21" customHeight="1">
      <c r="A1" s="2347" t="s">
        <v>5681</v>
      </c>
      <c r="B1" s="2347"/>
      <c r="C1" s="2347"/>
      <c r="D1" s="2347"/>
      <c r="E1" s="2347"/>
      <c r="F1" s="2347"/>
      <c r="G1" s="2347"/>
      <c r="H1" s="2347"/>
      <c r="I1" s="2347"/>
      <c r="J1" s="2347"/>
      <c r="K1" s="2347"/>
      <c r="L1" s="2347"/>
      <c r="M1" s="2347"/>
      <c r="N1" s="2347"/>
      <c r="O1" s="2347"/>
      <c r="P1" s="2347"/>
      <c r="Q1" s="2347"/>
      <c r="R1" s="1842"/>
      <c r="S1" s="1841"/>
      <c r="T1" s="1841"/>
      <c r="X1" s="2056"/>
      <c r="Y1" s="2350" t="s">
        <v>5672</v>
      </c>
      <c r="Z1" s="2350"/>
      <c r="AD1" s="1841"/>
      <c r="AE1" s="2349"/>
      <c r="AF1" s="2349"/>
      <c r="AG1" s="2349"/>
      <c r="AH1" s="2349"/>
      <c r="AI1" s="2349"/>
      <c r="AJ1" s="2349"/>
      <c r="AK1" s="2349"/>
      <c r="AL1" s="2349"/>
      <c r="AM1" s="2349"/>
      <c r="AN1" s="2349"/>
      <c r="AO1" s="2349"/>
      <c r="AP1" s="2349"/>
      <c r="AQ1" s="1841"/>
      <c r="AR1" s="2348"/>
      <c r="AS1" s="2348"/>
      <c r="AT1" s="2348"/>
      <c r="AU1" s="2348"/>
      <c r="AV1" s="2348"/>
      <c r="AW1" s="1841"/>
      <c r="AX1" s="1841"/>
      <c r="AY1" s="1841"/>
      <c r="AZ1" s="1841"/>
      <c r="BA1" s="1842"/>
      <c r="BB1" s="1842"/>
      <c r="BC1" s="2349"/>
      <c r="BD1" s="2349"/>
      <c r="BE1" s="2349"/>
      <c r="BF1" s="2349"/>
      <c r="BG1" s="2349"/>
      <c r="BH1" s="2349"/>
      <c r="BI1" s="2349"/>
      <c r="BJ1" s="2349"/>
      <c r="BK1" s="2349"/>
      <c r="BL1" s="2349"/>
      <c r="BM1" s="1842"/>
      <c r="BN1" s="2348"/>
      <c r="BO1" s="2348"/>
      <c r="BP1" s="2348"/>
      <c r="BQ1" s="2348"/>
      <c r="BR1" s="1843"/>
      <c r="BS1" s="1843"/>
    </row>
    <row r="2" spans="1:71" ht="12.75" customHeight="1">
      <c r="A2" s="1844"/>
      <c r="B2" s="1844"/>
      <c r="C2" s="1844"/>
      <c r="D2" s="1844"/>
      <c r="E2" s="1844"/>
      <c r="F2" s="1844"/>
      <c r="G2" s="1844"/>
      <c r="H2" s="1844"/>
      <c r="I2" s="1845"/>
      <c r="J2" s="1845"/>
      <c r="K2" s="1845"/>
      <c r="L2" s="1845"/>
      <c r="M2" s="1845"/>
      <c r="N2" s="1845"/>
      <c r="O2" s="1845"/>
      <c r="P2" s="1845"/>
      <c r="Q2" s="1845"/>
      <c r="R2" s="1845"/>
      <c r="S2" s="1841"/>
      <c r="T2" s="1841"/>
      <c r="Y2" s="2057" t="s">
        <v>5443</v>
      </c>
      <c r="Z2" s="2058"/>
      <c r="AD2" s="1841"/>
      <c r="AE2" s="1841"/>
      <c r="AF2" s="1845"/>
      <c r="AG2" s="1845"/>
      <c r="AH2" s="1845"/>
      <c r="AI2" s="1845"/>
      <c r="AJ2" s="1845"/>
      <c r="AK2" s="1845"/>
      <c r="AL2" s="1845"/>
      <c r="AM2" s="1845"/>
      <c r="AN2" s="1841"/>
      <c r="AO2" s="1841"/>
      <c r="AP2" s="1841"/>
      <c r="AQ2" s="1841"/>
      <c r="AR2" s="2351"/>
      <c r="AS2" s="2351"/>
      <c r="AT2" s="2351"/>
      <c r="AU2" s="2351"/>
      <c r="AV2" s="2351"/>
      <c r="AW2" s="1841"/>
      <c r="AX2" s="1841"/>
      <c r="AY2" s="1841"/>
      <c r="AZ2" s="1845"/>
      <c r="BA2" s="1845"/>
      <c r="BB2" s="1845"/>
      <c r="BC2" s="1845"/>
      <c r="BD2" s="1845"/>
      <c r="BE2" s="1845"/>
      <c r="BF2" s="1845"/>
      <c r="BG2" s="1841"/>
      <c r="BH2" s="1841"/>
      <c r="BI2" s="1841"/>
      <c r="BJ2" s="1845"/>
      <c r="BK2" s="1845"/>
      <c r="BL2" s="1845"/>
      <c r="BM2" s="1845"/>
      <c r="BN2" s="2031"/>
      <c r="BO2" s="2352"/>
      <c r="BP2" s="2353"/>
      <c r="BQ2" s="2353"/>
      <c r="BR2" s="205"/>
      <c r="BS2" s="205"/>
    </row>
    <row r="3" spans="1:71" ht="12.75" customHeight="1">
      <c r="A3" s="2087" t="s">
        <v>1099</v>
      </c>
      <c r="B3" s="2337" t="s">
        <v>5444</v>
      </c>
      <c r="C3" s="2345"/>
      <c r="D3" s="2345"/>
      <c r="E3" s="2345"/>
      <c r="F3" s="2345"/>
      <c r="G3" s="2338"/>
      <c r="H3" s="2310" t="s">
        <v>5445</v>
      </c>
      <c r="I3" s="2311"/>
      <c r="J3" s="2356" t="s">
        <v>5446</v>
      </c>
      <c r="K3" s="2357"/>
      <c r="L3" s="2357"/>
      <c r="M3" s="2357"/>
      <c r="N3" s="2357"/>
      <c r="O3" s="2357"/>
      <c r="P3" s="2357"/>
      <c r="Q3" s="2357"/>
      <c r="R3" s="2357"/>
      <c r="S3" s="2357"/>
      <c r="T3" s="2357"/>
      <c r="U3" s="2357"/>
      <c r="V3" s="2357"/>
      <c r="W3" s="2357"/>
      <c r="X3" s="2358"/>
      <c r="Y3" s="1854"/>
      <c r="Z3" s="1855"/>
      <c r="AA3" s="1855"/>
      <c r="AB3" s="1855"/>
      <c r="AC3" s="1855"/>
      <c r="AD3" s="1855"/>
      <c r="AE3" s="1855"/>
      <c r="AF3" s="1855"/>
      <c r="AG3" s="1855"/>
      <c r="AH3" s="1855"/>
      <c r="AI3" s="1855" t="s">
        <v>5447</v>
      </c>
      <c r="AJ3" s="1855"/>
      <c r="AK3" s="1855" t="s">
        <v>5448</v>
      </c>
      <c r="AL3" s="1855"/>
      <c r="AM3" s="1855"/>
      <c r="AN3" s="1855"/>
      <c r="AO3" s="1855"/>
      <c r="AP3" s="1855"/>
      <c r="AQ3" s="1855"/>
      <c r="AR3" s="1855"/>
      <c r="AS3" s="1855"/>
      <c r="AT3" s="2319"/>
      <c r="AU3" s="2319"/>
      <c r="AV3" s="2320"/>
      <c r="AW3" s="2318" t="s">
        <v>5449</v>
      </c>
      <c r="AX3" s="2319"/>
      <c r="AY3" s="2319"/>
      <c r="AZ3" s="2320"/>
      <c r="BA3" s="2337" t="s">
        <v>5450</v>
      </c>
      <c r="BB3" s="2345"/>
      <c r="BC3" s="2345"/>
      <c r="BD3" s="2338"/>
      <c r="BE3" s="2337" t="s">
        <v>5451</v>
      </c>
      <c r="BF3" s="2345"/>
      <c r="BG3" s="2338"/>
      <c r="BH3" s="2337" t="s">
        <v>5452</v>
      </c>
      <c r="BI3" s="2345"/>
      <c r="BJ3" s="2345"/>
      <c r="BK3" s="2338"/>
      <c r="BL3" s="2337" t="s">
        <v>5453</v>
      </c>
      <c r="BM3" s="2345"/>
      <c r="BN3" s="2345"/>
      <c r="BO3" s="2338"/>
      <c r="BP3" s="2300" t="s">
        <v>5454</v>
      </c>
      <c r="BQ3" s="2300" t="s">
        <v>5455</v>
      </c>
    </row>
    <row r="4" spans="1:71" ht="9.75" customHeight="1">
      <c r="A4" s="2092"/>
      <c r="B4" s="2341"/>
      <c r="C4" s="2346"/>
      <c r="D4" s="2346"/>
      <c r="E4" s="2346"/>
      <c r="F4" s="2346"/>
      <c r="G4" s="2342"/>
      <c r="H4" s="2354"/>
      <c r="I4" s="2355"/>
      <c r="J4" s="2318" t="s">
        <v>5456</v>
      </c>
      <c r="K4" s="2319"/>
      <c r="L4" s="2319"/>
      <c r="M4" s="2319"/>
      <c r="N4" s="2319"/>
      <c r="O4" s="2319"/>
      <c r="P4" s="2319"/>
      <c r="Q4" s="2319"/>
      <c r="R4" s="2319"/>
      <c r="S4" s="2319"/>
      <c r="T4" s="2319"/>
      <c r="U4" s="2319"/>
      <c r="V4" s="2319"/>
      <c r="W4" s="2319"/>
      <c r="X4" s="2320"/>
      <c r="Y4" s="2318" t="s">
        <v>5457</v>
      </c>
      <c r="Z4" s="2319"/>
      <c r="AA4" s="2319"/>
      <c r="AB4" s="2319"/>
      <c r="AC4" s="2319"/>
      <c r="AD4" s="2319"/>
      <c r="AE4" s="2319"/>
      <c r="AF4" s="2319"/>
      <c r="AG4" s="2319"/>
      <c r="AH4" s="2319"/>
      <c r="AI4" s="2319"/>
      <c r="AJ4" s="2319"/>
      <c r="AK4" s="2319"/>
      <c r="AL4" s="2320"/>
      <c r="AM4" s="2321" t="s">
        <v>5458</v>
      </c>
      <c r="AN4" s="2322"/>
      <c r="AO4" s="2322"/>
      <c r="AP4" s="2323"/>
      <c r="AQ4" s="2327" t="s">
        <v>5459</v>
      </c>
      <c r="AR4" s="2328"/>
      <c r="AS4" s="2328"/>
      <c r="AT4" s="2328"/>
      <c r="AU4" s="2328"/>
      <c r="AV4" s="2329"/>
      <c r="AW4" s="2333" t="s">
        <v>5459</v>
      </c>
      <c r="AX4" s="2334"/>
      <c r="AY4" s="2337" t="s">
        <v>1095</v>
      </c>
      <c r="AZ4" s="2338"/>
      <c r="BA4" s="2341"/>
      <c r="BB4" s="2346"/>
      <c r="BC4" s="2346"/>
      <c r="BD4" s="2342"/>
      <c r="BE4" s="2341"/>
      <c r="BF4" s="2346"/>
      <c r="BG4" s="2342"/>
      <c r="BH4" s="2341"/>
      <c r="BI4" s="2346"/>
      <c r="BJ4" s="2346"/>
      <c r="BK4" s="2342"/>
      <c r="BL4" s="2341"/>
      <c r="BM4" s="2346"/>
      <c r="BN4" s="2346"/>
      <c r="BO4" s="2342"/>
      <c r="BP4" s="2317"/>
      <c r="BQ4" s="2317"/>
    </row>
    <row r="5" spans="1:71" ht="15" customHeight="1">
      <c r="A5" s="2092"/>
      <c r="B5" s="2310" t="s">
        <v>5460</v>
      </c>
      <c r="C5" s="2311"/>
      <c r="D5" s="2310" t="s">
        <v>5461</v>
      </c>
      <c r="E5" s="2311"/>
      <c r="F5" s="2310" t="s">
        <v>1095</v>
      </c>
      <c r="G5" s="2311"/>
      <c r="H5" s="2354"/>
      <c r="I5" s="2355"/>
      <c r="J5" s="2314" t="s">
        <v>5462</v>
      </c>
      <c r="K5" s="2315"/>
      <c r="L5" s="2315"/>
      <c r="M5" s="2316"/>
      <c r="N5" s="2293" t="s">
        <v>5463</v>
      </c>
      <c r="O5" s="2294"/>
      <c r="P5" s="2294"/>
      <c r="Q5" s="2295"/>
      <c r="R5" s="2293" t="s">
        <v>5464</v>
      </c>
      <c r="S5" s="2294"/>
      <c r="T5" s="2294"/>
      <c r="U5" s="2295"/>
      <c r="V5" s="2296" t="s">
        <v>1095</v>
      </c>
      <c r="W5" s="2297"/>
      <c r="X5" s="2343" t="s">
        <v>5465</v>
      </c>
      <c r="Y5" s="2293" t="s">
        <v>5466</v>
      </c>
      <c r="Z5" s="2294"/>
      <c r="AA5" s="2294"/>
      <c r="AB5" s="2295"/>
      <c r="AC5" s="2293" t="s">
        <v>5463</v>
      </c>
      <c r="AD5" s="2294"/>
      <c r="AE5" s="2294"/>
      <c r="AF5" s="2295"/>
      <c r="AG5" s="2293" t="s">
        <v>5467</v>
      </c>
      <c r="AH5" s="2294"/>
      <c r="AI5" s="2294"/>
      <c r="AJ5" s="2295"/>
      <c r="AK5" s="2296" t="s">
        <v>1095</v>
      </c>
      <c r="AL5" s="2297"/>
      <c r="AM5" s="2324"/>
      <c r="AN5" s="2325"/>
      <c r="AO5" s="2325"/>
      <c r="AP5" s="2326"/>
      <c r="AQ5" s="2330"/>
      <c r="AR5" s="2331"/>
      <c r="AS5" s="2331"/>
      <c r="AT5" s="2331"/>
      <c r="AU5" s="2331"/>
      <c r="AV5" s="2332"/>
      <c r="AW5" s="2335"/>
      <c r="AX5" s="2336"/>
      <c r="AY5" s="2339"/>
      <c r="AZ5" s="2340"/>
      <c r="BA5" s="2300" t="s">
        <v>5456</v>
      </c>
      <c r="BB5" s="2300" t="s">
        <v>5457</v>
      </c>
      <c r="BC5" s="2300" t="s">
        <v>5468</v>
      </c>
      <c r="BD5" s="2300" t="s">
        <v>1095</v>
      </c>
      <c r="BE5" s="2359" t="s">
        <v>5469</v>
      </c>
      <c r="BF5" s="2310" t="s">
        <v>5470</v>
      </c>
      <c r="BG5" s="2311"/>
      <c r="BH5" s="2300" t="s">
        <v>5471</v>
      </c>
      <c r="BI5" s="2306" t="s">
        <v>5472</v>
      </c>
      <c r="BJ5" s="2307"/>
      <c r="BK5" s="2304" t="s">
        <v>5473</v>
      </c>
      <c r="BL5" s="2304" t="s">
        <v>5474</v>
      </c>
      <c r="BM5" s="2306" t="s">
        <v>5475</v>
      </c>
      <c r="BN5" s="2307"/>
      <c r="BO5" s="2361" t="s">
        <v>5476</v>
      </c>
      <c r="BP5" s="2317"/>
      <c r="BQ5" s="2317"/>
    </row>
    <row r="6" spans="1:71" ht="39.75" customHeight="1">
      <c r="A6" s="2092"/>
      <c r="B6" s="2312"/>
      <c r="C6" s="2313"/>
      <c r="D6" s="2312"/>
      <c r="E6" s="2313"/>
      <c r="F6" s="2312"/>
      <c r="G6" s="2313"/>
      <c r="H6" s="2312"/>
      <c r="I6" s="2313"/>
      <c r="J6" s="2291" t="s">
        <v>5477</v>
      </c>
      <c r="K6" s="2292"/>
      <c r="L6" s="2291" t="s">
        <v>5478</v>
      </c>
      <c r="M6" s="2292"/>
      <c r="N6" s="2291" t="s">
        <v>5479</v>
      </c>
      <c r="O6" s="2292"/>
      <c r="P6" s="2291" t="s">
        <v>5478</v>
      </c>
      <c r="Q6" s="2292"/>
      <c r="R6" s="2291" t="s">
        <v>5479</v>
      </c>
      <c r="S6" s="2292"/>
      <c r="T6" s="2291" t="s">
        <v>5478</v>
      </c>
      <c r="U6" s="2292"/>
      <c r="V6" s="2298"/>
      <c r="W6" s="2299"/>
      <c r="X6" s="2344"/>
      <c r="Y6" s="2291" t="s">
        <v>5479</v>
      </c>
      <c r="Z6" s="2292"/>
      <c r="AA6" s="2291" t="s">
        <v>5478</v>
      </c>
      <c r="AB6" s="2292"/>
      <c r="AC6" s="2291" t="s">
        <v>5479</v>
      </c>
      <c r="AD6" s="2292"/>
      <c r="AE6" s="2291" t="s">
        <v>5478</v>
      </c>
      <c r="AF6" s="2292"/>
      <c r="AG6" s="2291" t="s">
        <v>5479</v>
      </c>
      <c r="AH6" s="2292"/>
      <c r="AI6" s="2291" t="s">
        <v>5478</v>
      </c>
      <c r="AJ6" s="2292"/>
      <c r="AK6" s="2298"/>
      <c r="AL6" s="2299"/>
      <c r="AM6" s="2291" t="s">
        <v>5479</v>
      </c>
      <c r="AN6" s="2292"/>
      <c r="AO6" s="2291" t="s">
        <v>5478</v>
      </c>
      <c r="AP6" s="2292"/>
      <c r="AQ6" s="2302" t="s">
        <v>5480</v>
      </c>
      <c r="AR6" s="2303"/>
      <c r="AS6" s="2302" t="s">
        <v>5481</v>
      </c>
      <c r="AT6" s="2303"/>
      <c r="AU6" s="2302" t="s">
        <v>5482</v>
      </c>
      <c r="AV6" s="2303"/>
      <c r="AW6" s="2302" t="s">
        <v>1095</v>
      </c>
      <c r="AX6" s="2303"/>
      <c r="AY6" s="2341"/>
      <c r="AZ6" s="2342"/>
      <c r="BA6" s="2301"/>
      <c r="BB6" s="2301"/>
      <c r="BC6" s="2301"/>
      <c r="BD6" s="2301"/>
      <c r="BE6" s="2360"/>
      <c r="BF6" s="2312"/>
      <c r="BG6" s="2313"/>
      <c r="BH6" s="2301"/>
      <c r="BI6" s="2308"/>
      <c r="BJ6" s="2309"/>
      <c r="BK6" s="2305"/>
      <c r="BL6" s="2305"/>
      <c r="BM6" s="2308"/>
      <c r="BN6" s="2309"/>
      <c r="BO6" s="2362"/>
      <c r="BP6" s="2301"/>
      <c r="BQ6" s="2301"/>
    </row>
    <row r="7" spans="1:71" ht="45" customHeight="1">
      <c r="A7" s="2092"/>
      <c r="B7" s="1852" t="s">
        <v>5483</v>
      </c>
      <c r="C7" s="1852" t="s">
        <v>5484</v>
      </c>
      <c r="D7" s="1852" t="s">
        <v>5485</v>
      </c>
      <c r="E7" s="1852" t="s">
        <v>5484</v>
      </c>
      <c r="F7" s="1853" t="s">
        <v>5485</v>
      </c>
      <c r="G7" s="1853" t="s">
        <v>5484</v>
      </c>
      <c r="H7" s="1852" t="s">
        <v>5485</v>
      </c>
      <c r="I7" s="1852" t="s">
        <v>5484</v>
      </c>
      <c r="J7" s="1852" t="s">
        <v>5485</v>
      </c>
      <c r="K7" s="1852" t="s">
        <v>5484</v>
      </c>
      <c r="L7" s="1852" t="s">
        <v>5485</v>
      </c>
      <c r="M7" s="1856" t="s">
        <v>5484</v>
      </c>
      <c r="N7" s="1852" t="s">
        <v>5485</v>
      </c>
      <c r="O7" s="1857" t="s">
        <v>5484</v>
      </c>
      <c r="P7" s="1852" t="s">
        <v>5485</v>
      </c>
      <c r="Q7" s="1857" t="s">
        <v>5484</v>
      </c>
      <c r="R7" s="1852" t="s">
        <v>5485</v>
      </c>
      <c r="S7" s="1857" t="s">
        <v>5484</v>
      </c>
      <c r="T7" s="1852" t="s">
        <v>5485</v>
      </c>
      <c r="U7" s="1857" t="s">
        <v>5484</v>
      </c>
      <c r="V7" s="1852" t="s">
        <v>5485</v>
      </c>
      <c r="W7" s="1857" t="s">
        <v>5484</v>
      </c>
      <c r="X7" s="1852" t="s">
        <v>5484</v>
      </c>
      <c r="Y7" s="1852" t="s">
        <v>5485</v>
      </c>
      <c r="Z7" s="1852" t="s">
        <v>5484</v>
      </c>
      <c r="AA7" s="1852" t="s">
        <v>5485</v>
      </c>
      <c r="AB7" s="1852" t="s">
        <v>5484</v>
      </c>
      <c r="AC7" s="1852" t="s">
        <v>5485</v>
      </c>
      <c r="AD7" s="1852" t="s">
        <v>5486</v>
      </c>
      <c r="AE7" s="1852" t="s">
        <v>5485</v>
      </c>
      <c r="AF7" s="1852" t="s">
        <v>5484</v>
      </c>
      <c r="AG7" s="1852" t="s">
        <v>5485</v>
      </c>
      <c r="AH7" s="1852" t="s">
        <v>5484</v>
      </c>
      <c r="AI7" s="1852" t="s">
        <v>5485</v>
      </c>
      <c r="AJ7" s="1852" t="s">
        <v>5484</v>
      </c>
      <c r="AK7" s="1852" t="s">
        <v>5485</v>
      </c>
      <c r="AL7" s="1852" t="s">
        <v>5484</v>
      </c>
      <c r="AM7" s="1852" t="s">
        <v>5485</v>
      </c>
      <c r="AN7" s="1852" t="s">
        <v>5484</v>
      </c>
      <c r="AO7" s="1852" t="s">
        <v>5485</v>
      </c>
      <c r="AP7" s="1852" t="s">
        <v>5484</v>
      </c>
      <c r="AQ7" s="1852" t="s">
        <v>5485</v>
      </c>
      <c r="AR7" s="1852" t="s">
        <v>5484</v>
      </c>
      <c r="AS7" s="1852" t="s">
        <v>5485</v>
      </c>
      <c r="AT7" s="1852" t="s">
        <v>5484</v>
      </c>
      <c r="AU7" s="1852" t="s">
        <v>5485</v>
      </c>
      <c r="AV7" s="1852" t="s">
        <v>5484</v>
      </c>
      <c r="AW7" s="1852" t="s">
        <v>5485</v>
      </c>
      <c r="AX7" s="1852" t="s">
        <v>5484</v>
      </c>
      <c r="AY7" s="1852" t="s">
        <v>5485</v>
      </c>
      <c r="AZ7" s="1852" t="s">
        <v>5484</v>
      </c>
      <c r="BA7" s="1852" t="s">
        <v>5487</v>
      </c>
      <c r="BB7" s="1852" t="s">
        <v>5487</v>
      </c>
      <c r="BC7" s="1852" t="s">
        <v>5488</v>
      </c>
      <c r="BD7" s="1852" t="s">
        <v>5488</v>
      </c>
      <c r="BE7" s="1852" t="s">
        <v>5488</v>
      </c>
      <c r="BF7" s="1852" t="s">
        <v>5485</v>
      </c>
      <c r="BG7" s="1852" t="s">
        <v>5484</v>
      </c>
      <c r="BH7" s="1852" t="s">
        <v>5488</v>
      </c>
      <c r="BI7" s="1852" t="s">
        <v>5485</v>
      </c>
      <c r="BJ7" s="1852" t="s">
        <v>5484</v>
      </c>
      <c r="BK7" s="1852" t="s">
        <v>5488</v>
      </c>
      <c r="BL7" s="1852" t="s">
        <v>5488</v>
      </c>
      <c r="BM7" s="1852" t="s">
        <v>5485</v>
      </c>
      <c r="BN7" s="1852" t="s">
        <v>5484</v>
      </c>
      <c r="BO7" s="1852" t="s">
        <v>5488</v>
      </c>
      <c r="BP7" s="1852" t="s">
        <v>5488</v>
      </c>
      <c r="BQ7" s="1852" t="s">
        <v>5488</v>
      </c>
    </row>
    <row r="8" spans="1:71" ht="12" customHeight="1">
      <c r="A8" s="2088"/>
      <c r="B8" s="2285">
        <v>1</v>
      </c>
      <c r="C8" s="2286"/>
      <c r="D8" s="2285">
        <v>2</v>
      </c>
      <c r="E8" s="2286"/>
      <c r="F8" s="2285" t="s">
        <v>5489</v>
      </c>
      <c r="G8" s="2286"/>
      <c r="H8" s="2285">
        <v>4</v>
      </c>
      <c r="I8" s="2286"/>
      <c r="J8" s="2285">
        <v>5</v>
      </c>
      <c r="K8" s="2286"/>
      <c r="L8" s="2285">
        <v>6</v>
      </c>
      <c r="M8" s="2286"/>
      <c r="N8" s="2285">
        <v>7</v>
      </c>
      <c r="O8" s="2286"/>
      <c r="P8" s="2285">
        <v>8</v>
      </c>
      <c r="Q8" s="2286"/>
      <c r="R8" s="2285">
        <v>9</v>
      </c>
      <c r="S8" s="2286"/>
      <c r="T8" s="2285">
        <v>10</v>
      </c>
      <c r="U8" s="2286"/>
      <c r="V8" s="2285" t="s">
        <v>5490</v>
      </c>
      <c r="W8" s="2286"/>
      <c r="X8" s="1858">
        <v>12</v>
      </c>
      <c r="Y8" s="2285">
        <v>13</v>
      </c>
      <c r="Z8" s="2286"/>
      <c r="AA8" s="2285">
        <v>14</v>
      </c>
      <c r="AB8" s="2286"/>
      <c r="AC8" s="2285">
        <v>15</v>
      </c>
      <c r="AD8" s="2286"/>
      <c r="AE8" s="2285">
        <v>16</v>
      </c>
      <c r="AF8" s="2286"/>
      <c r="AG8" s="2285">
        <v>17</v>
      </c>
      <c r="AH8" s="2286"/>
      <c r="AI8" s="2285">
        <v>18</v>
      </c>
      <c r="AJ8" s="2286"/>
      <c r="AK8" s="2285" t="s">
        <v>5491</v>
      </c>
      <c r="AL8" s="2286"/>
      <c r="AM8" s="2285">
        <v>20</v>
      </c>
      <c r="AN8" s="2286"/>
      <c r="AO8" s="2285">
        <v>21</v>
      </c>
      <c r="AP8" s="2286"/>
      <c r="AQ8" s="2285">
        <v>22</v>
      </c>
      <c r="AR8" s="2286"/>
      <c r="AS8" s="2285">
        <v>23</v>
      </c>
      <c r="AT8" s="2286"/>
      <c r="AU8" s="2285">
        <v>24</v>
      </c>
      <c r="AV8" s="2286"/>
      <c r="AW8" s="2287" t="s">
        <v>5492</v>
      </c>
      <c r="AX8" s="2288"/>
      <c r="AY8" s="2289" t="s">
        <v>5493</v>
      </c>
      <c r="AZ8" s="2290"/>
      <c r="BA8" s="1858">
        <v>27</v>
      </c>
      <c r="BB8" s="1858">
        <v>28</v>
      </c>
      <c r="BC8" s="1858">
        <v>29</v>
      </c>
      <c r="BD8" s="1859" t="s">
        <v>5494</v>
      </c>
      <c r="BE8" s="1858">
        <v>31</v>
      </c>
      <c r="BF8" s="1858">
        <v>32</v>
      </c>
      <c r="BG8" s="1858">
        <v>33</v>
      </c>
      <c r="BH8" s="1858">
        <v>34</v>
      </c>
      <c r="BI8" s="2285">
        <v>35</v>
      </c>
      <c r="BJ8" s="2286"/>
      <c r="BK8" s="1858">
        <v>36</v>
      </c>
      <c r="BL8" s="1858">
        <v>37</v>
      </c>
      <c r="BM8" s="2285">
        <v>38</v>
      </c>
      <c r="BN8" s="2286"/>
      <c r="BO8" s="1858">
        <v>39</v>
      </c>
      <c r="BP8" s="1858">
        <v>40</v>
      </c>
      <c r="BQ8" s="1858">
        <v>41</v>
      </c>
    </row>
    <row r="9" spans="1:71" s="1850" customFormat="1" ht="18" customHeight="1">
      <c r="A9" s="554" t="s">
        <v>3665</v>
      </c>
      <c r="B9" s="554">
        <v>23978480</v>
      </c>
      <c r="C9" s="1849">
        <v>1464009.7289322768</v>
      </c>
      <c r="D9" s="554">
        <v>44278</v>
      </c>
      <c r="E9" s="1849">
        <v>1018.6778832269999</v>
      </c>
      <c r="F9" s="554">
        <v>24022758</v>
      </c>
      <c r="G9" s="1849">
        <v>1465028.3768155039</v>
      </c>
      <c r="H9" s="554">
        <v>10239509</v>
      </c>
      <c r="I9" s="1849">
        <v>71466.937429648984</v>
      </c>
      <c r="J9" s="554">
        <v>998449</v>
      </c>
      <c r="K9" s="1849">
        <v>646.08967006300009</v>
      </c>
      <c r="L9" s="554">
        <v>28021</v>
      </c>
      <c r="M9" s="1849">
        <v>58.784323374000003</v>
      </c>
      <c r="N9" s="554">
        <v>6761512</v>
      </c>
      <c r="O9" s="1849">
        <v>4060.5280064609997</v>
      </c>
      <c r="P9" s="554">
        <v>696549</v>
      </c>
      <c r="Q9" s="1849">
        <v>925.00183520100018</v>
      </c>
      <c r="R9" s="554">
        <v>253116</v>
      </c>
      <c r="S9" s="1849">
        <v>33.120208383000005</v>
      </c>
      <c r="T9" s="554">
        <v>100313</v>
      </c>
      <c r="U9" s="1849">
        <v>148.52871070899999</v>
      </c>
      <c r="V9" s="554">
        <v>8837960</v>
      </c>
      <c r="W9" s="1849">
        <v>5872.1027541909998</v>
      </c>
      <c r="X9" s="1849">
        <v>2848.2799999999997</v>
      </c>
      <c r="Y9" s="554">
        <v>109437869</v>
      </c>
      <c r="Z9" s="1849">
        <v>82463.211347299992</v>
      </c>
      <c r="AA9" s="554">
        <v>32304</v>
      </c>
      <c r="AB9" s="1849">
        <v>72.503609452000006</v>
      </c>
      <c r="AC9" s="554">
        <v>4471176</v>
      </c>
      <c r="AD9" s="1849">
        <v>5484.155814492</v>
      </c>
      <c r="AE9" s="554">
        <v>68426</v>
      </c>
      <c r="AF9" s="1849">
        <v>67.242002869999993</v>
      </c>
      <c r="AG9" s="554">
        <v>689996</v>
      </c>
      <c r="AH9" s="1849">
        <v>77.175405626</v>
      </c>
      <c r="AI9" s="554">
        <v>15022</v>
      </c>
      <c r="AJ9" s="1849">
        <v>17.501102213199999</v>
      </c>
      <c r="AK9" s="554">
        <v>114714793</v>
      </c>
      <c r="AL9" s="1849">
        <v>88181.789374014203</v>
      </c>
      <c r="AM9" s="554">
        <v>413236</v>
      </c>
      <c r="AN9" s="1849">
        <v>246.07698346200002</v>
      </c>
      <c r="AO9" s="554">
        <v>87958</v>
      </c>
      <c r="AP9" s="1849">
        <v>178.202189041</v>
      </c>
      <c r="AQ9" s="554">
        <v>1230385</v>
      </c>
      <c r="AR9" s="1849">
        <v>1225.122370545</v>
      </c>
      <c r="AS9" s="554">
        <v>3413293</v>
      </c>
      <c r="AT9" s="1849">
        <v>2328.170729938</v>
      </c>
      <c r="AU9" s="554">
        <v>19647</v>
      </c>
      <c r="AV9" s="1849">
        <v>49.56867063</v>
      </c>
      <c r="AW9" s="554">
        <v>4663325</v>
      </c>
      <c r="AX9" s="1849">
        <v>3602.8217711130005</v>
      </c>
      <c r="AY9" s="554">
        <v>128717272</v>
      </c>
      <c r="AZ9" s="1849">
        <v>98075.655860283223</v>
      </c>
      <c r="BA9" s="554">
        <v>583209</v>
      </c>
      <c r="BB9" s="554">
        <v>8547688</v>
      </c>
      <c r="BC9" s="554">
        <v>113248</v>
      </c>
      <c r="BD9" s="554">
        <v>9244145</v>
      </c>
      <c r="BE9" s="554">
        <v>1460092</v>
      </c>
      <c r="BF9" s="554">
        <v>5863004</v>
      </c>
      <c r="BG9" s="1849">
        <v>18357.901878275999</v>
      </c>
      <c r="BH9" s="554">
        <v>547407</v>
      </c>
      <c r="BI9" s="554">
        <v>939607060</v>
      </c>
      <c r="BJ9" s="1849">
        <v>142292.75133781202</v>
      </c>
      <c r="BK9" s="554">
        <v>28625074</v>
      </c>
      <c r="BL9" s="554">
        <v>100</v>
      </c>
      <c r="BM9" s="554">
        <v>243530</v>
      </c>
      <c r="BN9" s="1849">
        <v>301.16054062199998</v>
      </c>
      <c r="BO9" s="554">
        <v>37052</v>
      </c>
      <c r="BP9" s="554">
        <v>6346</v>
      </c>
      <c r="BQ9" s="554">
        <v>28587</v>
      </c>
    </row>
    <row r="10" spans="1:71" s="1850" customFormat="1" ht="18.600000000000001" customHeight="1">
      <c r="A10" s="1957" t="s">
        <v>3960</v>
      </c>
      <c r="B10" s="1957">
        <v>22289753</v>
      </c>
      <c r="C10" s="1958">
        <v>1669465.3599999999</v>
      </c>
      <c r="D10" s="1957">
        <v>37182</v>
      </c>
      <c r="E10" s="1958">
        <v>1056.9699999999998</v>
      </c>
      <c r="F10" s="1957">
        <v>22326935</v>
      </c>
      <c r="G10" s="1958">
        <v>1670522.24</v>
      </c>
      <c r="H10" s="1957">
        <v>13548271</v>
      </c>
      <c r="I10" s="1958">
        <v>90953.55</v>
      </c>
      <c r="J10" s="1957">
        <v>1068730</v>
      </c>
      <c r="K10" s="1958">
        <v>704.32</v>
      </c>
      <c r="L10" s="1957">
        <v>31335</v>
      </c>
      <c r="M10" s="1958">
        <v>55.879999999999995</v>
      </c>
      <c r="N10" s="1957">
        <v>8541661</v>
      </c>
      <c r="O10" s="1958">
        <v>4957.66</v>
      </c>
      <c r="P10" s="1957">
        <v>907456</v>
      </c>
      <c r="Q10" s="1958">
        <v>1110.93</v>
      </c>
      <c r="R10" s="1957">
        <v>479308</v>
      </c>
      <c r="S10" s="1958">
        <v>71.839999999999975</v>
      </c>
      <c r="T10" s="1957">
        <v>199561</v>
      </c>
      <c r="U10" s="1958">
        <v>209.04000000000002</v>
      </c>
      <c r="V10" s="1957">
        <v>11228051</v>
      </c>
      <c r="W10" s="1958">
        <v>7109.7800000000007</v>
      </c>
      <c r="X10" s="1958">
        <v>3002.09</v>
      </c>
      <c r="Y10" s="1957">
        <v>144624702</v>
      </c>
      <c r="Z10" s="1958">
        <v>103942.53</v>
      </c>
      <c r="AA10" s="1957">
        <v>18111</v>
      </c>
      <c r="AB10" s="1958">
        <v>61.669999999999995</v>
      </c>
      <c r="AC10" s="1957">
        <v>6600050</v>
      </c>
      <c r="AD10" s="1958">
        <v>6668.11</v>
      </c>
      <c r="AE10" s="1957">
        <v>47953</v>
      </c>
      <c r="AF10" s="1958">
        <v>71.12</v>
      </c>
      <c r="AG10" s="1957">
        <v>586851</v>
      </c>
      <c r="AH10" s="1958">
        <v>79.209999999999994</v>
      </c>
      <c r="AI10" s="1957">
        <v>17265</v>
      </c>
      <c r="AJ10" s="1958">
        <v>22</v>
      </c>
      <c r="AK10" s="1957">
        <v>151894932</v>
      </c>
      <c r="AL10" s="1958">
        <v>110844.63999999998</v>
      </c>
      <c r="AM10" s="1957">
        <v>562137</v>
      </c>
      <c r="AN10" s="1958">
        <v>359.77000000000004</v>
      </c>
      <c r="AO10" s="1957">
        <v>97635</v>
      </c>
      <c r="AP10" s="1958">
        <v>111.22999999999999</v>
      </c>
      <c r="AQ10" s="1957">
        <v>790240</v>
      </c>
      <c r="AR10" s="1958">
        <v>1179.3</v>
      </c>
      <c r="AS10" s="1957">
        <v>2307859</v>
      </c>
      <c r="AT10" s="1958">
        <v>2180.1</v>
      </c>
      <c r="AU10" s="1957">
        <v>261323</v>
      </c>
      <c r="AV10" s="1958">
        <v>71.890000000000015</v>
      </c>
      <c r="AW10" s="1957">
        <v>3359422</v>
      </c>
      <c r="AX10" s="1958">
        <v>3431.24</v>
      </c>
      <c r="AY10" s="1957">
        <v>167122535</v>
      </c>
      <c r="AZ10" s="1958">
        <v>121795.34999999998</v>
      </c>
      <c r="BA10" s="1957">
        <v>769296</v>
      </c>
      <c r="BB10" s="1957">
        <v>9062049</v>
      </c>
      <c r="BC10" s="1957">
        <v>160225</v>
      </c>
      <c r="BD10" s="1957">
        <v>9991570</v>
      </c>
      <c r="BE10" s="1957">
        <v>1436837</v>
      </c>
      <c r="BF10" s="1957">
        <v>7457338</v>
      </c>
      <c r="BG10" s="1958">
        <v>25524.160000000003</v>
      </c>
      <c r="BH10" s="1957">
        <v>617418</v>
      </c>
      <c r="BI10" s="1957">
        <v>1354198797</v>
      </c>
      <c r="BJ10" s="1958">
        <v>196061.47</v>
      </c>
      <c r="BK10" s="1957">
        <v>36333933</v>
      </c>
      <c r="BL10" s="1957">
        <v>610</v>
      </c>
      <c r="BM10" s="1957">
        <v>2115664</v>
      </c>
      <c r="BN10" s="1958">
        <v>3579.19</v>
      </c>
      <c r="BO10" s="1957">
        <v>261693</v>
      </c>
      <c r="BP10" s="1957">
        <v>8517</v>
      </c>
      <c r="BQ10" s="1957">
        <v>32270</v>
      </c>
    </row>
    <row r="11" spans="1:71" s="1850" customFormat="1" ht="18.600000000000001" customHeight="1">
      <c r="A11" s="554" t="s">
        <v>3962</v>
      </c>
      <c r="B11" s="554">
        <v>22322674</v>
      </c>
      <c r="C11" s="1849">
        <v>1890492.57</v>
      </c>
      <c r="D11" s="554">
        <v>28084</v>
      </c>
      <c r="E11" s="1849">
        <v>1795.25</v>
      </c>
      <c r="F11" s="554">
        <v>22350758</v>
      </c>
      <c r="G11" s="1849">
        <v>1892287.75</v>
      </c>
      <c r="H11" s="554">
        <v>13740301</v>
      </c>
      <c r="I11" s="1849">
        <v>106392.4</v>
      </c>
      <c r="J11" s="554">
        <v>1232084</v>
      </c>
      <c r="K11" s="1849">
        <v>865.73</v>
      </c>
      <c r="L11" s="554">
        <v>39679</v>
      </c>
      <c r="M11" s="1849">
        <v>68.77</v>
      </c>
      <c r="N11" s="554">
        <v>10419658</v>
      </c>
      <c r="O11" s="1849">
        <v>5608.25</v>
      </c>
      <c r="P11" s="554">
        <v>1315626</v>
      </c>
      <c r="Q11" s="1849">
        <v>1353.7</v>
      </c>
      <c r="R11" s="554">
        <v>976634</v>
      </c>
      <c r="S11" s="1849">
        <v>188.72999999999996</v>
      </c>
      <c r="T11" s="554">
        <v>363752</v>
      </c>
      <c r="U11" s="1849">
        <v>353.77</v>
      </c>
      <c r="V11" s="554">
        <v>14347433</v>
      </c>
      <c r="W11" s="1849">
        <v>8439.2599999999984</v>
      </c>
      <c r="X11" s="1849">
        <v>3490.8100000000004</v>
      </c>
      <c r="Y11" s="554">
        <v>146235630</v>
      </c>
      <c r="Z11" s="1849">
        <v>110256.77</v>
      </c>
      <c r="AA11" s="554">
        <v>17173</v>
      </c>
      <c r="AB11" s="1849">
        <v>41.2</v>
      </c>
      <c r="AC11" s="554">
        <v>7537435</v>
      </c>
      <c r="AD11" s="1849">
        <v>5396.44</v>
      </c>
      <c r="AE11" s="554">
        <v>54815</v>
      </c>
      <c r="AF11" s="1849">
        <v>91.14</v>
      </c>
      <c r="AG11" s="554">
        <v>861696</v>
      </c>
      <c r="AH11" s="1849">
        <v>159.82999999999998</v>
      </c>
      <c r="AI11" s="554">
        <v>20053</v>
      </c>
      <c r="AJ11" s="1849">
        <v>22.61</v>
      </c>
      <c r="AK11" s="554">
        <v>154726802</v>
      </c>
      <c r="AL11" s="1849">
        <v>115968.20999999999</v>
      </c>
      <c r="AM11" s="554">
        <v>707730</v>
      </c>
      <c r="AN11" s="1849">
        <v>484.18999999999994</v>
      </c>
      <c r="AO11" s="554">
        <v>135948</v>
      </c>
      <c r="AP11" s="1849">
        <v>200.08</v>
      </c>
      <c r="AQ11" s="554">
        <v>673548</v>
      </c>
      <c r="AR11" s="1849">
        <v>1013.99</v>
      </c>
      <c r="AS11" s="554">
        <v>993729</v>
      </c>
      <c r="AT11" s="1849">
        <v>920.83999999999992</v>
      </c>
      <c r="AU11" s="554">
        <v>624526</v>
      </c>
      <c r="AV11" s="1849">
        <v>116.24000000000001</v>
      </c>
      <c r="AW11" s="554">
        <v>2291803</v>
      </c>
      <c r="AX11" s="1849">
        <v>2051.16</v>
      </c>
      <c r="AY11" s="554">
        <v>172160012</v>
      </c>
      <c r="AZ11" s="1849">
        <v>127025.1</v>
      </c>
      <c r="BA11" s="554">
        <v>936148</v>
      </c>
      <c r="BB11" s="554">
        <v>10802217</v>
      </c>
      <c r="BC11" s="554">
        <v>205285</v>
      </c>
      <c r="BD11" s="554">
        <v>11943650</v>
      </c>
      <c r="BE11" s="554">
        <v>1621377</v>
      </c>
      <c r="BF11" s="554">
        <v>7110797</v>
      </c>
      <c r="BG11" s="1849">
        <v>35753.89</v>
      </c>
      <c r="BH11" s="554">
        <v>758570</v>
      </c>
      <c r="BI11" s="554">
        <v>1663219636</v>
      </c>
      <c r="BJ11" s="1849">
        <v>277072.70999999996</v>
      </c>
      <c r="BK11" s="554">
        <v>53702690</v>
      </c>
      <c r="BL11" s="554">
        <v>2891</v>
      </c>
      <c r="BM11" s="554">
        <v>6773093</v>
      </c>
      <c r="BN11" s="1849">
        <v>12556.86</v>
      </c>
      <c r="BO11" s="554">
        <v>845699</v>
      </c>
      <c r="BP11" s="554">
        <v>9246</v>
      </c>
      <c r="BQ11" s="554">
        <v>36288</v>
      </c>
    </row>
    <row r="12" spans="1:71" s="1850" customFormat="1" ht="18.600000000000001" customHeight="1">
      <c r="A12" s="1957" t="s">
        <v>3981</v>
      </c>
      <c r="B12" s="1957">
        <v>22627089</v>
      </c>
      <c r="C12" s="1958">
        <v>2161164.56</v>
      </c>
      <c r="D12" s="1957">
        <v>23670</v>
      </c>
      <c r="E12" s="1958">
        <v>927.43000000000006</v>
      </c>
      <c r="F12" s="1957">
        <v>22650759</v>
      </c>
      <c r="G12" s="1958">
        <v>2162091.9900000002</v>
      </c>
      <c r="H12" s="1957">
        <v>17876492</v>
      </c>
      <c r="I12" s="1958">
        <v>146257.59</v>
      </c>
      <c r="J12" s="1957">
        <v>1561972</v>
      </c>
      <c r="K12" s="1958">
        <v>1109.03</v>
      </c>
      <c r="L12" s="1957">
        <v>49077</v>
      </c>
      <c r="M12" s="1958">
        <v>142.41999999999999</v>
      </c>
      <c r="N12" s="1957">
        <v>12465119</v>
      </c>
      <c r="O12" s="1958">
        <v>6980.8300000000017</v>
      </c>
      <c r="P12" s="1957">
        <v>1613052</v>
      </c>
      <c r="Q12" s="1958">
        <v>1615.1100000000001</v>
      </c>
      <c r="R12" s="1957">
        <v>1981491</v>
      </c>
      <c r="S12" s="1958">
        <v>337.93999999999994</v>
      </c>
      <c r="T12" s="1957">
        <v>595913</v>
      </c>
      <c r="U12" s="1958">
        <v>598.15</v>
      </c>
      <c r="V12" s="1957">
        <v>18266624</v>
      </c>
      <c r="W12" s="1958">
        <v>10783.369999999999</v>
      </c>
      <c r="X12" s="1958">
        <v>4257.9500000000007</v>
      </c>
      <c r="Y12" s="1957">
        <v>163642668</v>
      </c>
      <c r="Z12" s="1958">
        <v>124401.26999999999</v>
      </c>
      <c r="AA12" s="1957">
        <v>17071</v>
      </c>
      <c r="AB12" s="1958">
        <v>44.7</v>
      </c>
      <c r="AC12" s="1957">
        <v>9043546</v>
      </c>
      <c r="AD12" s="1958">
        <v>5563.4999999999991</v>
      </c>
      <c r="AE12" s="1957">
        <v>60230</v>
      </c>
      <c r="AF12" s="1958">
        <v>113.01</v>
      </c>
      <c r="AG12" s="1957">
        <v>3002978</v>
      </c>
      <c r="AH12" s="1958">
        <v>307.50000000000006</v>
      </c>
      <c r="AI12" s="1957">
        <v>32101</v>
      </c>
      <c r="AJ12" s="1958">
        <v>36</v>
      </c>
      <c r="AK12" s="1957">
        <v>175798594</v>
      </c>
      <c r="AL12" s="1958">
        <v>130466.12</v>
      </c>
      <c r="AM12" s="1957">
        <v>902167</v>
      </c>
      <c r="AN12" s="1958">
        <v>611.38</v>
      </c>
      <c r="AO12" s="1957">
        <v>328135</v>
      </c>
      <c r="AP12" s="1958">
        <v>372.05</v>
      </c>
      <c r="AQ12" s="1957">
        <v>468092</v>
      </c>
      <c r="AR12" s="1958">
        <v>1175.83</v>
      </c>
      <c r="AS12" s="1957">
        <v>1397236</v>
      </c>
      <c r="AT12" s="1958">
        <v>1330.15</v>
      </c>
      <c r="AU12" s="1957">
        <v>821042</v>
      </c>
      <c r="AV12" s="1958">
        <v>157.22999999999999</v>
      </c>
      <c r="AW12" s="1957">
        <v>2686370</v>
      </c>
      <c r="AX12" s="1958">
        <v>2663.25</v>
      </c>
      <c r="AY12" s="1957">
        <v>197921660</v>
      </c>
      <c r="AZ12" s="1958">
        <v>144743.41999999998</v>
      </c>
      <c r="BA12" s="1957">
        <v>1000474</v>
      </c>
      <c r="BB12" s="1957">
        <v>12575605</v>
      </c>
      <c r="BC12" s="1957">
        <v>158526</v>
      </c>
      <c r="BD12" s="1957">
        <v>13734605</v>
      </c>
      <c r="BE12" s="1957">
        <v>1856866</v>
      </c>
      <c r="BF12" s="1957">
        <v>8420438</v>
      </c>
      <c r="BG12" s="1958">
        <v>32842.019999999997</v>
      </c>
      <c r="BH12" s="1957">
        <v>829783</v>
      </c>
      <c r="BI12" s="1957">
        <v>2035798140</v>
      </c>
      <c r="BJ12" s="1958">
        <v>348295.24</v>
      </c>
      <c r="BK12" s="1957">
        <v>61862982</v>
      </c>
      <c r="BL12" s="1957">
        <v>3598</v>
      </c>
      <c r="BM12" s="1957">
        <v>15412359</v>
      </c>
      <c r="BN12" s="1958">
        <v>35093.81</v>
      </c>
      <c r="BO12" s="1957">
        <v>1783156</v>
      </c>
      <c r="BP12" s="1957">
        <v>9747</v>
      </c>
      <c r="BQ12" s="1957">
        <v>41130</v>
      </c>
    </row>
    <row r="13" spans="1:71" s="1850" customFormat="1" ht="18.600000000000001" customHeight="1">
      <c r="A13" s="554" t="s">
        <v>4593</v>
      </c>
      <c r="B13" s="554">
        <v>22556671</v>
      </c>
      <c r="C13" s="1849">
        <v>2268230.1799999997</v>
      </c>
      <c r="D13" s="554">
        <v>146133</v>
      </c>
      <c r="E13" s="1849">
        <v>6719.4699999999993</v>
      </c>
      <c r="F13" s="554">
        <v>22702804</v>
      </c>
      <c r="G13" s="1849">
        <v>2274949.7599999998</v>
      </c>
      <c r="H13" s="554">
        <v>22445956</v>
      </c>
      <c r="I13" s="1849">
        <v>174178.37</v>
      </c>
      <c r="J13" s="554">
        <v>1951880</v>
      </c>
      <c r="K13" s="1849">
        <v>1313.06</v>
      </c>
      <c r="L13" s="554">
        <v>50720</v>
      </c>
      <c r="M13" s="1849">
        <v>92.95999999999998</v>
      </c>
      <c r="N13" s="554">
        <v>15028508</v>
      </c>
      <c r="O13" s="1849">
        <v>8290.52</v>
      </c>
      <c r="P13" s="554">
        <v>1923225</v>
      </c>
      <c r="Q13" s="1849">
        <v>1702.96</v>
      </c>
      <c r="R13" s="554">
        <v>3124193</v>
      </c>
      <c r="S13" s="1849">
        <v>672.61000000000013</v>
      </c>
      <c r="T13" s="554">
        <v>963802</v>
      </c>
      <c r="U13" s="1849">
        <v>771.59000000000015</v>
      </c>
      <c r="V13" s="554">
        <v>23042328</v>
      </c>
      <c r="W13" s="1849">
        <v>12843.560000000001</v>
      </c>
      <c r="X13" s="1849">
        <v>5056.17</v>
      </c>
      <c r="Y13" s="554">
        <v>188970118</v>
      </c>
      <c r="Z13" s="1849">
        <v>148183.74999999997</v>
      </c>
      <c r="AA13" s="554">
        <v>19830</v>
      </c>
      <c r="AB13" s="1849">
        <v>54.44</v>
      </c>
      <c r="AC13" s="554">
        <v>11477894</v>
      </c>
      <c r="AD13" s="1849">
        <v>5802.16</v>
      </c>
      <c r="AE13" s="554">
        <v>70659</v>
      </c>
      <c r="AF13" s="1849">
        <v>133.76999999999998</v>
      </c>
      <c r="AG13" s="554">
        <v>11499453</v>
      </c>
      <c r="AH13" s="1849">
        <v>527.10000000000014</v>
      </c>
      <c r="AI13" s="554">
        <v>53845</v>
      </c>
      <c r="AJ13" s="1849">
        <v>48.650000000000006</v>
      </c>
      <c r="AK13" s="554">
        <v>212091799</v>
      </c>
      <c r="AL13" s="1849">
        <v>154749.99</v>
      </c>
      <c r="AM13" s="554">
        <v>1423955</v>
      </c>
      <c r="AN13" s="1849">
        <v>932.91</v>
      </c>
      <c r="AO13" s="554">
        <v>780021</v>
      </c>
      <c r="AP13" s="1849">
        <v>279</v>
      </c>
      <c r="AQ13" s="554">
        <v>712417</v>
      </c>
      <c r="AR13" s="1849">
        <v>1272.06</v>
      </c>
      <c r="AS13" s="554">
        <v>1330714</v>
      </c>
      <c r="AT13" s="1849">
        <v>1415.1799999999998</v>
      </c>
      <c r="AU13" s="554">
        <v>619956</v>
      </c>
      <c r="AV13" s="1849">
        <v>148.99</v>
      </c>
      <c r="AW13" s="554">
        <v>2762794</v>
      </c>
      <c r="AX13" s="1849">
        <v>2861.84</v>
      </c>
      <c r="AY13" s="554">
        <v>240003413</v>
      </c>
      <c r="AZ13" s="1849">
        <v>171462.15000000002</v>
      </c>
      <c r="BA13" s="554">
        <v>1203427</v>
      </c>
      <c r="BB13" s="554">
        <v>15758977</v>
      </c>
      <c r="BC13" s="554">
        <v>277498</v>
      </c>
      <c r="BD13" s="554">
        <v>17239902</v>
      </c>
      <c r="BE13" s="554">
        <v>2251764</v>
      </c>
      <c r="BF13" s="554">
        <v>11711906</v>
      </c>
      <c r="BG13" s="1849">
        <v>47615.11</v>
      </c>
      <c r="BH13" s="554">
        <v>934195</v>
      </c>
      <c r="BI13" s="554">
        <v>2462601731</v>
      </c>
      <c r="BJ13" s="1849">
        <v>401208.72000000003</v>
      </c>
      <c r="BK13" s="554">
        <v>72054058</v>
      </c>
      <c r="BL13" s="554">
        <v>5462</v>
      </c>
      <c r="BM13" s="554">
        <v>32088874</v>
      </c>
      <c r="BN13" s="1849">
        <v>84874.87</v>
      </c>
      <c r="BO13" s="554">
        <v>3414601</v>
      </c>
      <c r="BP13" s="554">
        <v>10722</v>
      </c>
      <c r="BQ13" s="554">
        <v>52846</v>
      </c>
      <c r="BR13" s="1851"/>
    </row>
    <row r="14" spans="1:71" s="1850" customFormat="1" ht="18.600000000000001" customHeight="1">
      <c r="A14" s="1959" t="s">
        <v>4594</v>
      </c>
      <c r="B14" s="1959">
        <v>19695265</v>
      </c>
      <c r="C14" s="1960">
        <v>2116426.7923836852</v>
      </c>
      <c r="D14" s="1959">
        <v>202165</v>
      </c>
      <c r="E14" s="1960">
        <v>9638.827665630999</v>
      </c>
      <c r="F14" s="1959">
        <v>19897430</v>
      </c>
      <c r="G14" s="1960">
        <v>2126065.620049316</v>
      </c>
      <c r="H14" s="1959">
        <v>30689355</v>
      </c>
      <c r="I14" s="1960">
        <v>232919.49773554996</v>
      </c>
      <c r="J14" s="1959">
        <v>2376130</v>
      </c>
      <c r="K14" s="1960">
        <v>1571.4124550470001</v>
      </c>
      <c r="L14" s="1959">
        <v>39082</v>
      </c>
      <c r="M14" s="1960">
        <v>63.543494757600008</v>
      </c>
      <c r="N14" s="1959">
        <v>15306481</v>
      </c>
      <c r="O14" s="1960">
        <v>7966.2977085550001</v>
      </c>
      <c r="P14" s="1959">
        <v>1535082</v>
      </c>
      <c r="Q14" s="1960">
        <v>1266.0935939600001</v>
      </c>
      <c r="R14" s="1959">
        <v>4046124</v>
      </c>
      <c r="S14" s="1960">
        <v>1346.5782712749999</v>
      </c>
      <c r="T14" s="1959">
        <v>1202470</v>
      </c>
      <c r="U14" s="1960">
        <v>437.25777197175</v>
      </c>
      <c r="V14" s="1959">
        <v>24505369</v>
      </c>
      <c r="W14" s="1960">
        <v>12651.183295566349</v>
      </c>
      <c r="X14" s="1960">
        <v>5231.1335752910009</v>
      </c>
      <c r="Y14" s="1959">
        <v>193762532</v>
      </c>
      <c r="Z14" s="1960">
        <v>156878.86528764101</v>
      </c>
      <c r="AA14" s="1959">
        <v>21928</v>
      </c>
      <c r="AB14" s="1960">
        <v>55.000389470150004</v>
      </c>
      <c r="AC14" s="1959">
        <v>10367099</v>
      </c>
      <c r="AD14" s="1960">
        <v>5107.0373490185002</v>
      </c>
      <c r="AE14" s="1959">
        <v>89133</v>
      </c>
      <c r="AF14" s="1960">
        <v>92.192790867699998</v>
      </c>
      <c r="AG14" s="1959">
        <v>9820620</v>
      </c>
      <c r="AH14" s="1960">
        <v>1112.1988214419998</v>
      </c>
      <c r="AI14" s="1959">
        <v>112794</v>
      </c>
      <c r="AJ14" s="1960">
        <v>49.724057373549989</v>
      </c>
      <c r="AK14" s="1959">
        <v>214174106</v>
      </c>
      <c r="AL14" s="1960">
        <v>163295.01869581288</v>
      </c>
      <c r="AM14" s="1959">
        <v>1952354</v>
      </c>
      <c r="AN14" s="1960">
        <v>1329.0257139841999</v>
      </c>
      <c r="AO14" s="1959">
        <v>1275782</v>
      </c>
      <c r="AP14" s="1960">
        <v>295.33457085704998</v>
      </c>
      <c r="AQ14" s="1959">
        <v>747458</v>
      </c>
      <c r="AR14" s="1960">
        <v>904.85434712599999</v>
      </c>
      <c r="AS14" s="1959">
        <v>897425</v>
      </c>
      <c r="AT14" s="1960">
        <v>890.52063242899999</v>
      </c>
      <c r="AU14" s="1959">
        <v>330007</v>
      </c>
      <c r="AV14" s="1960">
        <v>104.929424063</v>
      </c>
      <c r="AW14" s="1959">
        <v>1974890</v>
      </c>
      <c r="AX14" s="1960">
        <v>1900.3044036180002</v>
      </c>
      <c r="AY14" s="1959">
        <v>243882501</v>
      </c>
      <c r="AZ14" s="1960">
        <v>179470.86667983848</v>
      </c>
      <c r="BA14" s="1959">
        <v>1593697</v>
      </c>
      <c r="BB14" s="1959">
        <v>19725783</v>
      </c>
      <c r="BC14" s="1959">
        <v>586230</v>
      </c>
      <c r="BD14" s="1959">
        <v>21905710</v>
      </c>
      <c r="BE14" s="1959">
        <v>2742241</v>
      </c>
      <c r="BF14" s="1959">
        <v>19897516</v>
      </c>
      <c r="BG14" s="1960">
        <v>71561.035925468008</v>
      </c>
      <c r="BH14" s="1959">
        <v>998491</v>
      </c>
      <c r="BI14" s="1959">
        <v>2776547643</v>
      </c>
      <c r="BJ14" s="1960">
        <v>469043.59610922087</v>
      </c>
      <c r="BK14" s="1959">
        <v>88797075</v>
      </c>
      <c r="BL14" s="1959">
        <v>8812</v>
      </c>
      <c r="BM14" s="1959">
        <v>66184321</v>
      </c>
      <c r="BN14" s="1960">
        <v>191433.76619025745</v>
      </c>
      <c r="BO14" s="1959">
        <v>7357471</v>
      </c>
      <c r="BP14" s="1959">
        <v>11047</v>
      </c>
      <c r="BQ14" s="1959">
        <v>65946</v>
      </c>
      <c r="BR14" s="1851"/>
    </row>
    <row r="15" spans="1:71" s="1850" customFormat="1" ht="18.600000000000001" customHeight="1" thickBot="1">
      <c r="A15" s="1892" t="s">
        <v>4852</v>
      </c>
      <c r="B15" s="1892">
        <v>20309012</v>
      </c>
      <c r="C15" s="1893">
        <v>2398454.1893662112</v>
      </c>
      <c r="D15" s="1892">
        <v>439636</v>
      </c>
      <c r="E15" s="1893">
        <v>10720.832221444</v>
      </c>
      <c r="F15" s="1892">
        <v>20748648.350000001</v>
      </c>
      <c r="G15" s="1893">
        <v>2409174.9728049906</v>
      </c>
      <c r="H15" s="1892">
        <v>41078150</v>
      </c>
      <c r="I15" s="1893">
        <v>360199.24328812305</v>
      </c>
      <c r="J15" s="1892">
        <v>3107852</v>
      </c>
      <c r="K15" s="1893">
        <v>3126.5799166269994</v>
      </c>
      <c r="L15" s="1892">
        <v>14382</v>
      </c>
      <c r="M15" s="1893">
        <v>29.033245158550002</v>
      </c>
      <c r="N15" s="1892">
        <v>16955039</v>
      </c>
      <c r="O15" s="1893">
        <v>10577.675231101</v>
      </c>
      <c r="P15" s="1892">
        <v>714030</v>
      </c>
      <c r="Q15" s="1893">
        <v>477.35958799905001</v>
      </c>
      <c r="R15" s="1892">
        <v>7411758</v>
      </c>
      <c r="S15" s="1893">
        <v>3820.1791295130001</v>
      </c>
      <c r="T15" s="1892">
        <v>1114214</v>
      </c>
      <c r="U15" s="1893">
        <v>419.69825229380001</v>
      </c>
      <c r="V15" s="1892">
        <v>29317275</v>
      </c>
      <c r="W15" s="1893">
        <v>18450.525362692402</v>
      </c>
      <c r="X15" s="1893">
        <v>6452.2631663700004</v>
      </c>
      <c r="Y15" s="1892">
        <v>241633196</v>
      </c>
      <c r="Z15" s="1893">
        <v>212200.39009012704</v>
      </c>
      <c r="AA15" s="1892">
        <v>13230</v>
      </c>
      <c r="AB15" s="1893">
        <v>51.706051254700007</v>
      </c>
      <c r="AC15" s="1892">
        <v>15692084</v>
      </c>
      <c r="AD15" s="1893">
        <v>6093.4694801100004</v>
      </c>
      <c r="AE15" s="1892">
        <v>84064</v>
      </c>
      <c r="AF15" s="1893">
        <v>44.073489145549999</v>
      </c>
      <c r="AG15" s="1892">
        <v>15493699</v>
      </c>
      <c r="AH15" s="1893">
        <v>4069.9201925638004</v>
      </c>
      <c r="AI15" s="1892">
        <v>234778</v>
      </c>
      <c r="AJ15" s="1893">
        <v>67.917196810749999</v>
      </c>
      <c r="AK15" s="1892">
        <v>273151051</v>
      </c>
      <c r="AL15" s="1893">
        <v>222527.47650001181</v>
      </c>
      <c r="AM15" s="1892">
        <v>2722079</v>
      </c>
      <c r="AN15" s="1893">
        <v>1828.257555976</v>
      </c>
      <c r="AO15" s="1892">
        <v>1271573</v>
      </c>
      <c r="AP15" s="1893">
        <v>223.65855985310003</v>
      </c>
      <c r="AQ15" s="1892">
        <v>817466</v>
      </c>
      <c r="AR15" s="1893">
        <v>972.30655500199998</v>
      </c>
      <c r="AS15" s="1892">
        <v>823656</v>
      </c>
      <c r="AT15" s="1893">
        <v>612.35550458149999</v>
      </c>
      <c r="AU15" s="1892">
        <v>472592</v>
      </c>
      <c r="AV15" s="1893">
        <v>123.242801439</v>
      </c>
      <c r="AW15" s="1892">
        <v>2113714</v>
      </c>
      <c r="AX15" s="1893">
        <v>1707.9048610225002</v>
      </c>
      <c r="AY15" s="1892">
        <v>308575692</v>
      </c>
      <c r="AZ15" s="1893">
        <v>244737.8228395558</v>
      </c>
      <c r="BA15" s="1892">
        <v>1773996</v>
      </c>
      <c r="BB15" s="1892">
        <v>23363702</v>
      </c>
      <c r="BC15" s="1892">
        <v>934250</v>
      </c>
      <c r="BD15" s="1892">
        <v>26071948</v>
      </c>
      <c r="BE15" s="1892">
        <v>3638433</v>
      </c>
      <c r="BF15" s="1892">
        <v>28755022</v>
      </c>
      <c r="BG15" s="1893">
        <v>101031.66097829799</v>
      </c>
      <c r="BH15" s="1892">
        <v>1131144</v>
      </c>
      <c r="BI15" s="1892">
        <v>3581939024</v>
      </c>
      <c r="BJ15" s="1893">
        <v>686607.65871372726</v>
      </c>
      <c r="BK15" s="1892">
        <v>101240617</v>
      </c>
      <c r="BL15" s="1892">
        <v>12930</v>
      </c>
      <c r="BM15" s="1892">
        <v>115849678</v>
      </c>
      <c r="BN15" s="1893">
        <v>394068.63955505099</v>
      </c>
      <c r="BO15" s="1892">
        <v>12202370</v>
      </c>
      <c r="BP15" s="1892">
        <v>12337</v>
      </c>
      <c r="BQ15" s="1892">
        <v>82098</v>
      </c>
      <c r="BR15" s="1851"/>
    </row>
    <row r="16" spans="1:71" ht="15.75" customHeight="1">
      <c r="A16" s="2048" t="s">
        <v>5680</v>
      </c>
      <c r="B16" s="2048"/>
      <c r="C16" s="2048"/>
      <c r="D16" s="2048"/>
      <c r="E16" s="2048"/>
      <c r="F16" s="2048"/>
      <c r="G16" s="2048"/>
      <c r="H16" s="2048"/>
      <c r="I16" s="2048"/>
      <c r="J16" s="2048"/>
      <c r="K16" s="2048"/>
      <c r="L16" s="2048"/>
      <c r="M16" s="2048"/>
      <c r="N16" s="2048"/>
      <c r="O16" s="2048"/>
      <c r="P16" s="2045"/>
      <c r="R16" s="2044" t="s">
        <v>28</v>
      </c>
      <c r="S16" s="2045" t="s">
        <v>477</v>
      </c>
      <c r="T16" s="2046"/>
      <c r="U16" s="2047"/>
      <c r="V16" s="2045"/>
      <c r="X16" s="2046"/>
      <c r="Y16" s="2029"/>
      <c r="Z16" s="2043"/>
      <c r="AA16" s="2043"/>
      <c r="AB16" s="2043"/>
    </row>
    <row r="18" spans="2:69">
      <c r="C18" s="483"/>
      <c r="BD18" s="1847"/>
    </row>
    <row r="19" spans="2:69">
      <c r="R19" s="2049"/>
      <c r="BD19" s="1848"/>
    </row>
    <row r="25" spans="2:69">
      <c r="C25" s="1896"/>
      <c r="D25" s="1896"/>
      <c r="E25" s="1896"/>
      <c r="F25" s="1896"/>
      <c r="G25" s="1896"/>
      <c r="H25" s="1896"/>
      <c r="I25" s="1896"/>
      <c r="J25" s="1896"/>
      <c r="K25" s="1896"/>
      <c r="L25" s="1896"/>
      <c r="M25" s="1896"/>
      <c r="N25" s="1896"/>
      <c r="O25" s="1896"/>
      <c r="P25" s="1896"/>
      <c r="Q25" s="1896"/>
      <c r="R25" s="1896"/>
      <c r="S25" s="1896"/>
      <c r="T25" s="1896"/>
      <c r="U25" s="1896"/>
      <c r="V25" s="1896"/>
      <c r="W25" s="1896"/>
      <c r="X25" s="1896"/>
      <c r="Y25" s="1896"/>
      <c r="Z25" s="1896"/>
      <c r="AA25" s="1896"/>
      <c r="AB25" s="1896"/>
      <c r="AC25" s="1896"/>
      <c r="AD25" s="1896"/>
      <c r="AE25" s="1896"/>
      <c r="AF25" s="1896"/>
      <c r="AG25" s="1896"/>
      <c r="AH25" s="1896"/>
      <c r="AI25" s="1896"/>
      <c r="AJ25" s="1896"/>
      <c r="AK25" s="1896"/>
      <c r="AL25" s="1896"/>
      <c r="AM25" s="1896"/>
      <c r="AN25" s="1896"/>
      <c r="AO25" s="1896"/>
      <c r="AP25" s="1896"/>
      <c r="AQ25" s="1896"/>
      <c r="AR25" s="1896"/>
      <c r="AS25" s="1896"/>
      <c r="AT25" s="1896"/>
      <c r="AU25" s="1896"/>
      <c r="AV25" s="1896"/>
      <c r="AW25" s="1896"/>
      <c r="AX25" s="1896"/>
      <c r="AY25" s="1896"/>
      <c r="AZ25" s="1896"/>
      <c r="BA25" s="1896"/>
      <c r="BB25" s="1896"/>
      <c r="BC25" s="1896"/>
      <c r="BD25" s="1896"/>
      <c r="BE25" s="1896"/>
      <c r="BF25" s="1896"/>
      <c r="BG25" s="1896"/>
      <c r="BH25" s="1896"/>
      <c r="BI25" s="1896"/>
      <c r="BJ25" s="1896"/>
      <c r="BK25" s="1896"/>
      <c r="BL25" s="1896"/>
      <c r="BM25" s="1896"/>
      <c r="BN25" s="1896"/>
      <c r="BO25" s="1896"/>
      <c r="BP25" s="1896"/>
      <c r="BQ25" s="1896"/>
    </row>
    <row r="26" spans="2:69">
      <c r="B26" s="1896"/>
      <c r="C26" s="1896"/>
      <c r="D26" s="1896"/>
      <c r="E26" s="1896"/>
      <c r="F26" s="1896"/>
      <c r="G26" s="1896"/>
      <c r="H26" s="1896"/>
      <c r="I26" s="1896"/>
      <c r="J26" s="1896"/>
      <c r="K26" s="1896"/>
      <c r="L26" s="1896"/>
      <c r="M26" s="1896"/>
      <c r="N26" s="1896"/>
      <c r="O26" s="1896"/>
      <c r="P26" s="1896"/>
      <c r="Q26" s="1896"/>
      <c r="R26" s="1896"/>
      <c r="S26" s="1896"/>
      <c r="T26" s="1896"/>
      <c r="U26" s="1896"/>
      <c r="V26" s="1896"/>
      <c r="W26" s="1896"/>
      <c r="X26" s="1896"/>
      <c r="Y26" s="1896"/>
      <c r="Z26" s="1896"/>
      <c r="AA26" s="1896"/>
      <c r="AB26" s="1896"/>
      <c r="AC26" s="1896"/>
      <c r="AD26" s="1896"/>
      <c r="AE26" s="1896"/>
      <c r="AF26" s="1896"/>
      <c r="AG26" s="1896"/>
      <c r="AH26" s="1896"/>
      <c r="AI26" s="1896"/>
      <c r="AJ26" s="1896"/>
      <c r="AK26" s="1896"/>
      <c r="AL26" s="1896"/>
      <c r="AM26" s="1896"/>
      <c r="AN26" s="1896"/>
      <c r="AO26" s="1896"/>
      <c r="AP26" s="1896"/>
      <c r="AQ26" s="1896"/>
      <c r="AR26" s="1896"/>
      <c r="AS26" s="1896"/>
      <c r="AT26" s="1896"/>
      <c r="AU26" s="1896"/>
      <c r="AV26" s="1896"/>
      <c r="AW26" s="1896"/>
      <c r="AX26" s="1896"/>
      <c r="AY26" s="1896"/>
      <c r="AZ26" s="1896"/>
      <c r="BA26" s="1896"/>
      <c r="BB26" s="1896"/>
      <c r="BC26" s="1896"/>
      <c r="BD26" s="1896"/>
      <c r="BE26" s="1896"/>
      <c r="BF26" s="1896"/>
      <c r="BG26" s="1896"/>
      <c r="BH26" s="1896"/>
      <c r="BI26" s="1896"/>
      <c r="BJ26" s="1896"/>
      <c r="BK26" s="1896"/>
      <c r="BL26" s="1896"/>
      <c r="BM26" s="1896"/>
      <c r="BN26" s="1896"/>
      <c r="BO26" s="1896"/>
      <c r="BP26" s="1896"/>
      <c r="BQ26" s="1896"/>
    </row>
    <row r="27" spans="2:69">
      <c r="B27" s="1896"/>
      <c r="C27" s="1896"/>
      <c r="D27" s="1896"/>
      <c r="E27" s="1896"/>
      <c r="F27" s="1896"/>
      <c r="G27" s="1896"/>
      <c r="H27" s="1896"/>
      <c r="I27" s="1896"/>
      <c r="J27" s="1896"/>
      <c r="K27" s="1896"/>
      <c r="L27" s="1896"/>
      <c r="M27" s="1896"/>
      <c r="N27" s="1896"/>
      <c r="O27" s="1896"/>
      <c r="P27" s="1896"/>
      <c r="Q27" s="1896"/>
      <c r="R27" s="1896"/>
      <c r="S27" s="1896"/>
      <c r="T27" s="1896"/>
      <c r="U27" s="1896"/>
      <c r="V27" s="1896"/>
      <c r="W27" s="1896"/>
      <c r="X27" s="1896"/>
      <c r="Y27" s="1896"/>
      <c r="Z27" s="1896"/>
      <c r="AA27" s="1896"/>
      <c r="AB27" s="1896"/>
      <c r="AC27" s="1896"/>
      <c r="AD27" s="1896"/>
      <c r="AE27" s="1896"/>
      <c r="AF27" s="1896"/>
      <c r="AG27" s="1896"/>
      <c r="AH27" s="1896"/>
      <c r="AI27" s="1896"/>
      <c r="AJ27" s="1896"/>
      <c r="AK27" s="1896"/>
      <c r="AL27" s="1896"/>
      <c r="AM27" s="1896"/>
      <c r="AN27" s="1896"/>
      <c r="AO27" s="1896"/>
      <c r="AP27" s="1896"/>
      <c r="AQ27" s="1896"/>
      <c r="AR27" s="1896"/>
      <c r="AS27" s="1896"/>
      <c r="AT27" s="1896"/>
      <c r="AU27" s="1896"/>
      <c r="AV27" s="1896"/>
      <c r="AW27" s="1896"/>
      <c r="AX27" s="1896"/>
      <c r="AY27" s="1896"/>
      <c r="AZ27" s="1896"/>
      <c r="BA27" s="1896"/>
      <c r="BB27" s="1896"/>
      <c r="BC27" s="1896"/>
      <c r="BD27" s="1896"/>
      <c r="BE27" s="1896"/>
      <c r="BF27" s="1896"/>
      <c r="BG27" s="1896"/>
      <c r="BH27" s="1896"/>
      <c r="BI27" s="1896"/>
      <c r="BJ27" s="1896"/>
      <c r="BK27" s="1896"/>
      <c r="BL27" s="1896"/>
      <c r="BM27" s="1896"/>
      <c r="BN27" s="1896"/>
      <c r="BO27" s="1896"/>
      <c r="BP27" s="1896"/>
      <c r="BQ27" s="1896"/>
    </row>
    <row r="28" spans="2:69">
      <c r="B28" s="1896"/>
      <c r="C28" s="1896"/>
      <c r="D28" s="1896"/>
      <c r="E28" s="1896"/>
      <c r="F28" s="1896"/>
      <c r="G28" s="1896"/>
      <c r="H28" s="1896"/>
      <c r="I28" s="1896"/>
      <c r="J28" s="1896"/>
      <c r="K28" s="1896"/>
      <c r="L28" s="1896"/>
      <c r="M28" s="1896"/>
      <c r="N28" s="1896"/>
      <c r="O28" s="1896"/>
      <c r="P28" s="1896"/>
      <c r="Q28" s="1896"/>
      <c r="R28" s="1896"/>
      <c r="S28" s="1896"/>
      <c r="T28" s="1896"/>
      <c r="U28" s="1896"/>
      <c r="V28" s="1896"/>
      <c r="W28" s="1896"/>
      <c r="X28" s="1896"/>
      <c r="Y28" s="1896"/>
      <c r="Z28" s="1896"/>
      <c r="AA28" s="1896"/>
      <c r="AB28" s="1896"/>
      <c r="AC28" s="1896"/>
      <c r="AD28" s="1896"/>
      <c r="AE28" s="1896"/>
      <c r="AF28" s="1896"/>
      <c r="AG28" s="1896"/>
      <c r="AH28" s="1896"/>
      <c r="AI28" s="1896"/>
      <c r="AJ28" s="1896"/>
      <c r="AK28" s="1896"/>
      <c r="AL28" s="1896"/>
      <c r="AM28" s="1896"/>
      <c r="AN28" s="1896"/>
      <c r="AO28" s="1896"/>
      <c r="AP28" s="1896"/>
      <c r="AQ28" s="1896"/>
      <c r="AR28" s="1896"/>
      <c r="AS28" s="1896"/>
      <c r="AT28" s="1896"/>
      <c r="AU28" s="1896"/>
      <c r="AV28" s="1896"/>
      <c r="AW28" s="1896"/>
      <c r="AX28" s="1896"/>
      <c r="AY28" s="1896"/>
      <c r="AZ28" s="1896"/>
      <c r="BA28" s="1896"/>
      <c r="BB28" s="1896"/>
      <c r="BC28" s="1896"/>
      <c r="BD28" s="1896"/>
      <c r="BE28" s="1896"/>
      <c r="BF28" s="1896"/>
      <c r="BG28" s="1896"/>
      <c r="BH28" s="1896"/>
      <c r="BI28" s="1896"/>
      <c r="BJ28" s="1896"/>
      <c r="BK28" s="1896"/>
      <c r="BL28" s="1896"/>
      <c r="BM28" s="1896"/>
      <c r="BN28" s="1896"/>
      <c r="BO28" s="1896"/>
      <c r="BP28" s="1896"/>
      <c r="BQ28" s="1896"/>
    </row>
    <row r="29" spans="2:69">
      <c r="B29" s="1896"/>
      <c r="C29" s="1896"/>
      <c r="D29" s="1896"/>
      <c r="E29" s="1896"/>
      <c r="F29" s="1896"/>
      <c r="G29" s="1896"/>
      <c r="H29" s="1896"/>
      <c r="I29" s="1896"/>
      <c r="J29" s="1896"/>
      <c r="K29" s="1896"/>
      <c r="L29" s="1896"/>
      <c r="M29" s="1896"/>
      <c r="N29" s="1896"/>
      <c r="O29" s="1896"/>
      <c r="P29" s="1896"/>
      <c r="Q29" s="1896"/>
      <c r="R29" s="1896"/>
      <c r="S29" s="1896"/>
      <c r="T29" s="1896"/>
      <c r="U29" s="1896"/>
      <c r="V29" s="1896"/>
      <c r="W29" s="1896"/>
      <c r="X29" s="1896"/>
      <c r="Y29" s="1896"/>
      <c r="Z29" s="1896"/>
      <c r="AA29" s="1896"/>
      <c r="AB29" s="1896"/>
      <c r="AC29" s="1896"/>
      <c r="AD29" s="1896"/>
      <c r="AE29" s="1896"/>
      <c r="AF29" s="1896"/>
      <c r="AG29" s="1896"/>
      <c r="AH29" s="1896"/>
      <c r="AI29" s="1896"/>
      <c r="AJ29" s="1896"/>
      <c r="AK29" s="1896"/>
      <c r="AL29" s="1896"/>
      <c r="AM29" s="1896"/>
      <c r="AN29" s="1896"/>
      <c r="AO29" s="1896"/>
      <c r="AP29" s="1896"/>
      <c r="AQ29" s="1896"/>
      <c r="AR29" s="1896"/>
      <c r="AS29" s="1896"/>
      <c r="AT29" s="1896"/>
      <c r="AU29" s="1896"/>
      <c r="AV29" s="1896"/>
      <c r="AW29" s="1896"/>
      <c r="AX29" s="1896"/>
      <c r="AY29" s="1896"/>
      <c r="AZ29" s="1896"/>
      <c r="BA29" s="1896"/>
      <c r="BB29" s="1896"/>
      <c r="BC29" s="1896"/>
      <c r="BD29" s="1896"/>
      <c r="BE29" s="1896"/>
      <c r="BF29" s="1896"/>
      <c r="BG29" s="1896"/>
      <c r="BH29" s="1896"/>
      <c r="BI29" s="1896"/>
      <c r="BJ29" s="1896"/>
      <c r="BK29" s="1896"/>
      <c r="BL29" s="1896"/>
      <c r="BM29" s="1896"/>
      <c r="BN29" s="1896"/>
      <c r="BO29" s="1896"/>
      <c r="BP29" s="1896"/>
      <c r="BQ29" s="1896"/>
    </row>
    <row r="30" spans="2:69">
      <c r="B30" s="1896"/>
      <c r="C30" s="1896"/>
      <c r="D30" s="1896"/>
      <c r="E30" s="1896"/>
      <c r="F30" s="1896"/>
      <c r="G30" s="1896"/>
      <c r="H30" s="1896"/>
      <c r="I30" s="1896"/>
      <c r="J30" s="1896"/>
      <c r="K30" s="1896"/>
      <c r="L30" s="1896"/>
      <c r="M30" s="1896"/>
      <c r="N30" s="1896"/>
      <c r="O30" s="1896"/>
      <c r="P30" s="1896"/>
      <c r="Q30" s="1896"/>
      <c r="R30" s="1896"/>
      <c r="S30" s="1896"/>
      <c r="T30" s="1896"/>
      <c r="U30" s="1896"/>
      <c r="V30" s="1896"/>
      <c r="W30" s="1896"/>
      <c r="X30" s="1896"/>
      <c r="Y30" s="1896"/>
      <c r="Z30" s="1896"/>
      <c r="AA30" s="1896"/>
      <c r="AB30" s="1896"/>
      <c r="AC30" s="1896"/>
      <c r="AD30" s="1896"/>
      <c r="AE30" s="1896"/>
      <c r="AF30" s="1896"/>
      <c r="AG30" s="1896"/>
      <c r="AH30" s="1896"/>
      <c r="AI30" s="1896"/>
      <c r="AJ30" s="1896"/>
      <c r="AK30" s="1896"/>
      <c r="AL30" s="1896"/>
      <c r="AM30" s="1896"/>
      <c r="AN30" s="1896"/>
      <c r="AO30" s="1896"/>
      <c r="AP30" s="1896"/>
      <c r="AQ30" s="1896"/>
      <c r="AR30" s="1896"/>
      <c r="AS30" s="1896"/>
      <c r="AT30" s="1896"/>
      <c r="AU30" s="1896"/>
      <c r="AV30" s="1896"/>
      <c r="AW30" s="1896"/>
      <c r="AX30" s="1896"/>
      <c r="AY30" s="1896"/>
      <c r="AZ30" s="1896"/>
      <c r="BA30" s="1896"/>
      <c r="BB30" s="1896"/>
      <c r="BC30" s="1896"/>
      <c r="BD30" s="1896"/>
      <c r="BE30" s="1896"/>
      <c r="BF30" s="1896"/>
      <c r="BG30" s="1896"/>
      <c r="BH30" s="1896"/>
      <c r="BI30" s="1896"/>
      <c r="BJ30" s="1896"/>
      <c r="BK30" s="1896"/>
      <c r="BL30" s="1896"/>
      <c r="BM30" s="1896"/>
      <c r="BN30" s="1896"/>
      <c r="BO30" s="1896"/>
      <c r="BP30" s="1896"/>
      <c r="BQ30" s="1896"/>
    </row>
    <row r="31" spans="2:69">
      <c r="B31" s="1896"/>
      <c r="C31" s="1896"/>
      <c r="D31" s="1896"/>
      <c r="E31" s="1896"/>
      <c r="F31" s="1896"/>
      <c r="G31" s="1896"/>
      <c r="H31" s="1896"/>
      <c r="I31" s="1896"/>
      <c r="J31" s="1896"/>
      <c r="K31" s="1896"/>
      <c r="L31" s="1896"/>
      <c r="M31" s="1896"/>
      <c r="N31" s="1896"/>
      <c r="O31" s="1896"/>
      <c r="P31" s="1896"/>
      <c r="Q31" s="1896"/>
      <c r="R31" s="1896"/>
      <c r="S31" s="1896"/>
      <c r="T31" s="1896"/>
      <c r="U31" s="1896"/>
      <c r="V31" s="1896"/>
      <c r="W31" s="1896"/>
      <c r="X31" s="1896"/>
      <c r="Y31" s="1896"/>
      <c r="Z31" s="1896"/>
      <c r="AA31" s="1896"/>
      <c r="AB31" s="1896"/>
      <c r="AC31" s="1896"/>
      <c r="AD31" s="1896"/>
      <c r="AE31" s="1896"/>
      <c r="AF31" s="1896"/>
      <c r="AG31" s="1896"/>
      <c r="AH31" s="1896"/>
      <c r="AI31" s="1896"/>
      <c r="AJ31" s="1896"/>
      <c r="AK31" s="1896"/>
      <c r="AL31" s="1896"/>
      <c r="AM31" s="1896"/>
      <c r="AN31" s="1896"/>
      <c r="AO31" s="1896"/>
      <c r="AP31" s="1896"/>
      <c r="AQ31" s="1896"/>
      <c r="AR31" s="1896"/>
      <c r="AS31" s="1896"/>
      <c r="AT31" s="1896"/>
      <c r="AU31" s="1896"/>
      <c r="AV31" s="1896"/>
      <c r="AW31" s="1896"/>
      <c r="AX31" s="1896"/>
      <c r="AY31" s="1896"/>
      <c r="AZ31" s="1896"/>
      <c r="BA31" s="1896"/>
      <c r="BB31" s="1896"/>
      <c r="BC31" s="1896"/>
      <c r="BD31" s="1896"/>
      <c r="BE31" s="1896"/>
      <c r="BF31" s="1896"/>
      <c r="BG31" s="1896"/>
      <c r="BH31" s="1896"/>
      <c r="BI31" s="1896"/>
      <c r="BJ31" s="1896"/>
      <c r="BK31" s="1896"/>
      <c r="BL31" s="1896"/>
      <c r="BM31" s="1896"/>
      <c r="BN31" s="1896"/>
      <c r="BO31" s="1896"/>
      <c r="BP31" s="1896"/>
      <c r="BQ31" s="1896"/>
    </row>
  </sheetData>
  <mergeCells count="95">
    <mergeCell ref="AR2:AV2"/>
    <mergeCell ref="BO2:BQ2"/>
    <mergeCell ref="A3:A8"/>
    <mergeCell ref="B3:G4"/>
    <mergeCell ref="H3:I6"/>
    <mergeCell ref="J3:X3"/>
    <mergeCell ref="AT3:AV3"/>
    <mergeCell ref="BL3:BO4"/>
    <mergeCell ref="BP3:BP6"/>
    <mergeCell ref="BD5:BD6"/>
    <mergeCell ref="BE5:BE6"/>
    <mergeCell ref="BF5:BG6"/>
    <mergeCell ref="BH5:BH6"/>
    <mergeCell ref="BO5:BO6"/>
    <mergeCell ref="R5:U5"/>
    <mergeCell ref="A1:Q1"/>
    <mergeCell ref="BN1:BQ1"/>
    <mergeCell ref="AE1:AP1"/>
    <mergeCell ref="AR1:AV1"/>
    <mergeCell ref="BC1:BL1"/>
    <mergeCell ref="Y1:Z1"/>
    <mergeCell ref="BQ3:BQ6"/>
    <mergeCell ref="J4:X4"/>
    <mergeCell ref="Y4:AL4"/>
    <mergeCell ref="AM4:AP5"/>
    <mergeCell ref="AQ4:AV5"/>
    <mergeCell ref="AW4:AX5"/>
    <mergeCell ref="AY4:AZ6"/>
    <mergeCell ref="V5:W6"/>
    <mergeCell ref="X5:X6"/>
    <mergeCell ref="Y5:AB5"/>
    <mergeCell ref="AW3:AZ3"/>
    <mergeCell ref="BA3:BD4"/>
    <mergeCell ref="BE3:BG4"/>
    <mergeCell ref="BH3:BK4"/>
    <mergeCell ref="R6:S6"/>
    <mergeCell ref="BI5:BJ6"/>
    <mergeCell ref="B5:C6"/>
    <mergeCell ref="D5:E6"/>
    <mergeCell ref="F5:G6"/>
    <mergeCell ref="J5:M5"/>
    <mergeCell ref="N5:Q5"/>
    <mergeCell ref="J6:K6"/>
    <mergeCell ref="L6:M6"/>
    <mergeCell ref="N6:O6"/>
    <mergeCell ref="P6:Q6"/>
    <mergeCell ref="BK5:BK6"/>
    <mergeCell ref="BL5:BL6"/>
    <mergeCell ref="BM5:BN6"/>
    <mergeCell ref="AI6:AJ6"/>
    <mergeCell ref="BC5:BC6"/>
    <mergeCell ref="AC5:AF5"/>
    <mergeCell ref="AG5:AJ5"/>
    <mergeCell ref="AK5:AL6"/>
    <mergeCell ref="BA5:BA6"/>
    <mergeCell ref="BB5:BB6"/>
    <mergeCell ref="AM6:AN6"/>
    <mergeCell ref="AO6:AP6"/>
    <mergeCell ref="AQ6:AR6"/>
    <mergeCell ref="AS6:AT6"/>
    <mergeCell ref="AU6:AV6"/>
    <mergeCell ref="AW6:AX6"/>
    <mergeCell ref="AC6:AD6"/>
    <mergeCell ref="AE6:AF6"/>
    <mergeCell ref="AG6:AH6"/>
    <mergeCell ref="B8:C8"/>
    <mergeCell ref="D8:E8"/>
    <mergeCell ref="F8:G8"/>
    <mergeCell ref="H8:I8"/>
    <mergeCell ref="J8:K8"/>
    <mergeCell ref="L8:M8"/>
    <mergeCell ref="N8:O8"/>
    <mergeCell ref="P8:Q8"/>
    <mergeCell ref="Y6:Z6"/>
    <mergeCell ref="AA6:AB6"/>
    <mergeCell ref="T6:U6"/>
    <mergeCell ref="AO8:AP8"/>
    <mergeCell ref="R8:S8"/>
    <mergeCell ref="T8:U8"/>
    <mergeCell ref="V8:W8"/>
    <mergeCell ref="Y8:Z8"/>
    <mergeCell ref="AA8:AB8"/>
    <mergeCell ref="AC8:AD8"/>
    <mergeCell ref="AE8:AF8"/>
    <mergeCell ref="AG8:AH8"/>
    <mergeCell ref="AI8:AJ8"/>
    <mergeCell ref="AK8:AL8"/>
    <mergeCell ref="AM8:AN8"/>
    <mergeCell ref="BM8:BN8"/>
    <mergeCell ref="AQ8:AR8"/>
    <mergeCell ref="AS8:AT8"/>
    <mergeCell ref="AU8:AV8"/>
    <mergeCell ref="AW8:AX8"/>
    <mergeCell ref="AY8:AZ8"/>
    <mergeCell ref="BI8:BJ8"/>
  </mergeCells>
  <pageMargins left="0.7" right="0.7" top="0.75" bottom="0.75" header="0.3" footer="0.3"/>
  <pageSetup paperSize="11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V81"/>
  <sheetViews>
    <sheetView showGridLines="0" topLeftCell="A49" workbookViewId="0">
      <selection activeCell="G64" sqref="G64"/>
    </sheetView>
  </sheetViews>
  <sheetFormatPr defaultColWidth="9.140625" defaultRowHeight="11.25"/>
  <cols>
    <col min="1" max="1" width="8.5703125" style="483" customWidth="1"/>
    <col min="2" max="2" width="9.7109375" style="483" customWidth="1"/>
    <col min="3" max="3" width="11.140625" style="483" customWidth="1"/>
    <col min="4" max="4" width="11" style="483" customWidth="1"/>
    <col min="5" max="5" width="10.5703125" style="483" customWidth="1"/>
    <col min="6" max="6" width="11.42578125" style="483" customWidth="1"/>
    <col min="7" max="7" width="12.28515625" style="483" customWidth="1"/>
    <col min="8" max="8" width="12.42578125" style="483" customWidth="1"/>
    <col min="9" max="9" width="11.42578125" style="483" customWidth="1"/>
    <col min="10" max="10" width="12.5703125" style="483" customWidth="1"/>
    <col min="11" max="11" width="12.7109375" style="483" customWidth="1"/>
    <col min="12" max="12" width="10.42578125" style="483" customWidth="1"/>
    <col min="13" max="13" width="10.5703125" style="483" customWidth="1"/>
    <col min="14" max="14" width="13.28515625" style="483" customWidth="1"/>
    <col min="15" max="15" width="17.85546875" style="483" customWidth="1"/>
    <col min="16" max="17" width="8.5703125" style="483" customWidth="1"/>
    <col min="18" max="18" width="10.42578125" style="483" customWidth="1"/>
    <col min="19" max="19" width="12.28515625" style="483" customWidth="1"/>
    <col min="20" max="20" width="15.28515625" style="483" customWidth="1"/>
    <col min="21" max="21" width="11.85546875" style="483" customWidth="1"/>
    <col min="22" max="16384" width="9.140625" style="483"/>
  </cols>
  <sheetData>
    <row r="1" spans="1:20" s="178" customFormat="1" ht="15" customHeight="1">
      <c r="A1" s="176"/>
      <c r="B1" s="176"/>
      <c r="C1" s="176"/>
      <c r="D1" s="176"/>
      <c r="E1" s="176"/>
      <c r="F1" s="176"/>
      <c r="G1" s="2366" t="s">
        <v>297</v>
      </c>
      <c r="H1" s="2366"/>
      <c r="I1" s="2367" t="s">
        <v>296</v>
      </c>
      <c r="J1" s="2367"/>
      <c r="K1" s="177"/>
      <c r="L1" s="177"/>
      <c r="M1" s="2366"/>
      <c r="N1" s="2366"/>
      <c r="O1" s="2366"/>
      <c r="P1" s="454"/>
      <c r="Q1" s="2366" t="s">
        <v>3331</v>
      </c>
      <c r="R1" s="2366"/>
      <c r="S1" s="2366"/>
    </row>
    <row r="2" spans="1:20" s="181" customFormat="1" ht="11.25" customHeight="1">
      <c r="A2" s="179"/>
      <c r="B2" s="179"/>
      <c r="C2" s="179"/>
      <c r="D2" s="180"/>
      <c r="E2" s="180"/>
      <c r="G2" s="182"/>
      <c r="I2" s="180"/>
      <c r="J2" s="180"/>
      <c r="K2" s="180"/>
      <c r="L2" s="180"/>
      <c r="M2" s="2368"/>
      <c r="N2" s="2368"/>
      <c r="O2" s="2368"/>
      <c r="P2" s="183"/>
      <c r="Q2" s="183"/>
      <c r="R2" s="2368" t="s">
        <v>41</v>
      </c>
      <c r="S2" s="2368"/>
    </row>
    <row r="3" spans="1:20" s="322" customFormat="1" ht="18" customHeight="1">
      <c r="A3" s="2110" t="s">
        <v>1099</v>
      </c>
      <c r="B3" s="2145" t="s">
        <v>2177</v>
      </c>
      <c r="C3" s="2215"/>
      <c r="D3" s="2215"/>
      <c r="E3" s="2146"/>
      <c r="F3" s="2172" t="s">
        <v>3415</v>
      </c>
      <c r="G3" s="2172"/>
      <c r="H3" s="2172"/>
      <c r="I3" s="2145" t="s">
        <v>2178</v>
      </c>
      <c r="J3" s="2215"/>
      <c r="K3" s="2215"/>
      <c r="L3" s="2215"/>
      <c r="M3" s="2215"/>
      <c r="N3" s="2215"/>
      <c r="O3" s="2146"/>
      <c r="P3" s="2145" t="s">
        <v>2179</v>
      </c>
      <c r="Q3" s="2215"/>
      <c r="R3" s="2146"/>
      <c r="S3" s="2363" t="s">
        <v>1918</v>
      </c>
      <c r="T3" s="2087" t="s">
        <v>1099</v>
      </c>
    </row>
    <row r="4" spans="1:20" s="184" customFormat="1" ht="15" customHeight="1">
      <c r="A4" s="2369"/>
      <c r="B4" s="2087" t="s">
        <v>2180</v>
      </c>
      <c r="C4" s="2087" t="s">
        <v>2181</v>
      </c>
      <c r="D4" s="2087" t="s">
        <v>2182</v>
      </c>
      <c r="E4" s="2087" t="s">
        <v>1095</v>
      </c>
      <c r="F4" s="2087" t="s">
        <v>1096</v>
      </c>
      <c r="G4" s="2087" t="s">
        <v>1107</v>
      </c>
      <c r="H4" s="2087" t="s">
        <v>1095</v>
      </c>
      <c r="I4" s="2125" t="s">
        <v>2183</v>
      </c>
      <c r="J4" s="2126"/>
      <c r="K4" s="2127"/>
      <c r="L4" s="2125" t="s">
        <v>2184</v>
      </c>
      <c r="M4" s="2126"/>
      <c r="N4" s="2127"/>
      <c r="O4" s="2363" t="s">
        <v>1095</v>
      </c>
      <c r="P4" s="2087" t="s">
        <v>2185</v>
      </c>
      <c r="Q4" s="2087" t="s">
        <v>2186</v>
      </c>
      <c r="R4" s="2087" t="s">
        <v>1303</v>
      </c>
      <c r="S4" s="2364"/>
      <c r="T4" s="2092"/>
    </row>
    <row r="5" spans="1:20" s="184" customFormat="1" ht="26.25" customHeight="1">
      <c r="A5" s="2369"/>
      <c r="B5" s="2092"/>
      <c r="C5" s="2092"/>
      <c r="D5" s="2092"/>
      <c r="E5" s="2092"/>
      <c r="F5" s="2092"/>
      <c r="G5" s="2092"/>
      <c r="H5" s="2092"/>
      <c r="I5" s="2145" t="s">
        <v>2187</v>
      </c>
      <c r="J5" s="2146"/>
      <c r="K5" s="2087" t="s">
        <v>2188</v>
      </c>
      <c r="L5" s="2087" t="s">
        <v>2189</v>
      </c>
      <c r="M5" s="2087" t="s">
        <v>3394</v>
      </c>
      <c r="N5" s="2087" t="s">
        <v>2188</v>
      </c>
      <c r="O5" s="2364"/>
      <c r="P5" s="2092"/>
      <c r="Q5" s="2092"/>
      <c r="R5" s="2092"/>
      <c r="S5" s="2364"/>
      <c r="T5" s="2092"/>
    </row>
    <row r="6" spans="1:20" s="184" customFormat="1" ht="60" customHeight="1">
      <c r="A6" s="2369"/>
      <c r="B6" s="2088"/>
      <c r="C6" s="2088"/>
      <c r="D6" s="2088"/>
      <c r="E6" s="2088"/>
      <c r="F6" s="2088"/>
      <c r="G6" s="2088"/>
      <c r="H6" s="2088"/>
      <c r="I6" s="728" t="s">
        <v>2190</v>
      </c>
      <c r="J6" s="728" t="s">
        <v>2191</v>
      </c>
      <c r="K6" s="2088"/>
      <c r="L6" s="2088"/>
      <c r="M6" s="2088"/>
      <c r="N6" s="2088"/>
      <c r="O6" s="2365"/>
      <c r="P6" s="2088"/>
      <c r="Q6" s="2088"/>
      <c r="R6" s="2088"/>
      <c r="S6" s="2364"/>
      <c r="T6" s="2092"/>
    </row>
    <row r="7" spans="1:20" s="238" customFormat="1" ht="16.5" customHeight="1">
      <c r="A7" s="2113"/>
      <c r="B7" s="758">
        <v>1</v>
      </c>
      <c r="C7" s="758">
        <v>2</v>
      </c>
      <c r="D7" s="758">
        <v>3</v>
      </c>
      <c r="E7" s="758" t="s">
        <v>2192</v>
      </c>
      <c r="F7" s="758">
        <v>5</v>
      </c>
      <c r="G7" s="758">
        <v>6</v>
      </c>
      <c r="H7" s="758" t="s">
        <v>2193</v>
      </c>
      <c r="I7" s="758">
        <v>8</v>
      </c>
      <c r="J7" s="758">
        <v>9</v>
      </c>
      <c r="K7" s="758">
        <v>10</v>
      </c>
      <c r="L7" s="758">
        <v>11</v>
      </c>
      <c r="M7" s="758">
        <v>12</v>
      </c>
      <c r="N7" s="758">
        <v>13</v>
      </c>
      <c r="O7" s="733" t="s">
        <v>2194</v>
      </c>
      <c r="P7" s="759">
        <v>15</v>
      </c>
      <c r="Q7" s="759">
        <v>16</v>
      </c>
      <c r="R7" s="760" t="s">
        <v>2195</v>
      </c>
      <c r="S7" s="758">
        <v>18</v>
      </c>
      <c r="T7" s="2088"/>
    </row>
    <row r="8" spans="1:20" s="175" customFormat="1" ht="15" customHeight="1">
      <c r="A8" s="174" t="s">
        <v>1981</v>
      </c>
      <c r="B8" s="479">
        <v>-410.92</v>
      </c>
      <c r="C8" s="479">
        <v>-77.430000000000007</v>
      </c>
      <c r="D8" s="479">
        <v>16.2</v>
      </c>
      <c r="E8" s="479">
        <f>B8+C8+D8</f>
        <v>-472.15000000000003</v>
      </c>
      <c r="F8" s="479">
        <v>26.7</v>
      </c>
      <c r="G8" s="479">
        <v>385.6</v>
      </c>
      <c r="H8" s="479">
        <f>F8+G8</f>
        <v>412.3</v>
      </c>
      <c r="I8" s="479">
        <v>51.95</v>
      </c>
      <c r="J8" s="479">
        <v>-4.5</v>
      </c>
      <c r="K8" s="479">
        <v>0</v>
      </c>
      <c r="L8" s="479">
        <v>0</v>
      </c>
      <c r="M8" s="479">
        <v>-15.8</v>
      </c>
      <c r="N8" s="479">
        <v>0</v>
      </c>
      <c r="O8" s="479">
        <f>I8+J8+K8+L8+M8+N8</f>
        <v>31.650000000000002</v>
      </c>
      <c r="P8" s="479">
        <v>47.7</v>
      </c>
      <c r="Q8" s="479">
        <v>-6.6</v>
      </c>
      <c r="R8" s="479">
        <f>P8+Q8</f>
        <v>41.1</v>
      </c>
      <c r="S8" s="36">
        <v>-12.9</v>
      </c>
      <c r="T8" s="232" t="s">
        <v>1981</v>
      </c>
    </row>
    <row r="9" spans="1:20" s="175" customFormat="1" ht="15" customHeight="1">
      <c r="A9" s="260" t="s">
        <v>1982</v>
      </c>
      <c r="B9" s="479">
        <v>-379.98</v>
      </c>
      <c r="C9" s="479">
        <v>-67.38</v>
      </c>
      <c r="D9" s="479">
        <v>-5.2</v>
      </c>
      <c r="E9" s="479">
        <f t="shared" ref="E9:E31" si="0">B9+C9+D9</f>
        <v>-452.56</v>
      </c>
      <c r="F9" s="479">
        <v>15.4</v>
      </c>
      <c r="G9" s="479">
        <v>164.84</v>
      </c>
      <c r="H9" s="479">
        <f t="shared" ref="H9:H31" si="1">F9+G9</f>
        <v>180.24</v>
      </c>
      <c r="I9" s="479">
        <v>180.82</v>
      </c>
      <c r="J9" s="479">
        <v>-0.7</v>
      </c>
      <c r="K9" s="479">
        <v>0</v>
      </c>
      <c r="L9" s="479">
        <v>28.4</v>
      </c>
      <c r="M9" s="479">
        <v>-12.9</v>
      </c>
      <c r="N9" s="479">
        <v>0</v>
      </c>
      <c r="O9" s="479">
        <f t="shared" ref="O9:O31" si="2">I9+J9+K9+L9+M9+N9</f>
        <v>195.62</v>
      </c>
      <c r="P9" s="479">
        <v>94.9</v>
      </c>
      <c r="Q9" s="479">
        <v>-2.6</v>
      </c>
      <c r="R9" s="479">
        <f t="shared" ref="R9:R31" si="3">P9+Q9</f>
        <v>92.300000000000011</v>
      </c>
      <c r="S9" s="36">
        <v>-15.6</v>
      </c>
      <c r="T9" s="246" t="s">
        <v>1982</v>
      </c>
    </row>
    <row r="10" spans="1:20" s="175" customFormat="1" ht="15" customHeight="1">
      <c r="A10" s="260" t="s">
        <v>1983</v>
      </c>
      <c r="B10" s="479">
        <v>-577.62</v>
      </c>
      <c r="C10" s="479">
        <v>-128.59</v>
      </c>
      <c r="D10" s="479">
        <v>21.78</v>
      </c>
      <c r="E10" s="479">
        <f t="shared" si="0"/>
        <v>-684.43000000000006</v>
      </c>
      <c r="F10" s="479">
        <v>30.71</v>
      </c>
      <c r="G10" s="479">
        <v>344.89</v>
      </c>
      <c r="H10" s="479">
        <f t="shared" si="1"/>
        <v>375.59999999999997</v>
      </c>
      <c r="I10" s="479">
        <v>445.26</v>
      </c>
      <c r="J10" s="479">
        <v>-3.39</v>
      </c>
      <c r="K10" s="479">
        <v>0</v>
      </c>
      <c r="L10" s="479">
        <v>-12.36</v>
      </c>
      <c r="M10" s="479">
        <v>1.44</v>
      </c>
      <c r="N10" s="479">
        <v>0</v>
      </c>
      <c r="O10" s="479">
        <f t="shared" si="2"/>
        <v>430.95</v>
      </c>
      <c r="P10" s="479">
        <v>-119.45</v>
      </c>
      <c r="Q10" s="479">
        <v>8.67</v>
      </c>
      <c r="R10" s="479">
        <f t="shared" si="3"/>
        <v>-110.78</v>
      </c>
      <c r="S10" s="36">
        <v>-11.34</v>
      </c>
      <c r="T10" s="246" t="s">
        <v>1983</v>
      </c>
    </row>
    <row r="11" spans="1:20" s="175" customFormat="1" ht="15" customHeight="1">
      <c r="A11" s="260" t="s">
        <v>1984</v>
      </c>
      <c r="B11" s="479">
        <v>-1235.57</v>
      </c>
      <c r="C11" s="479">
        <v>-176.8</v>
      </c>
      <c r="D11" s="479">
        <v>4.92</v>
      </c>
      <c r="E11" s="479">
        <f t="shared" si="0"/>
        <v>-1407.4499999999998</v>
      </c>
      <c r="F11" s="479">
        <v>43.27</v>
      </c>
      <c r="G11" s="479">
        <v>350.96</v>
      </c>
      <c r="H11" s="479">
        <f t="shared" si="1"/>
        <v>394.22999999999996</v>
      </c>
      <c r="I11" s="479">
        <v>859.1</v>
      </c>
      <c r="J11" s="479">
        <v>-8.1199999999999992</v>
      </c>
      <c r="K11" s="479">
        <v>0.56999999999999995</v>
      </c>
      <c r="L11" s="479">
        <v>0.79</v>
      </c>
      <c r="M11" s="479">
        <v>-7.39</v>
      </c>
      <c r="N11" s="479">
        <v>0</v>
      </c>
      <c r="O11" s="479">
        <f t="shared" si="2"/>
        <v>844.95</v>
      </c>
      <c r="P11" s="479">
        <v>100.65</v>
      </c>
      <c r="Q11" s="479">
        <v>14.77</v>
      </c>
      <c r="R11" s="479">
        <f t="shared" si="3"/>
        <v>115.42</v>
      </c>
      <c r="S11" s="36">
        <v>52.85</v>
      </c>
      <c r="T11" s="246" t="s">
        <v>1984</v>
      </c>
    </row>
    <row r="12" spans="1:20" s="175" customFormat="1" ht="15" customHeight="1">
      <c r="A12" s="260" t="s">
        <v>1985</v>
      </c>
      <c r="B12" s="479">
        <v>-410.07</v>
      </c>
      <c r="C12" s="479">
        <v>-124.7</v>
      </c>
      <c r="D12" s="479">
        <v>-44.78</v>
      </c>
      <c r="E12" s="479">
        <f t="shared" si="0"/>
        <v>-579.54999999999995</v>
      </c>
      <c r="F12" s="479">
        <v>93.46</v>
      </c>
      <c r="G12" s="479">
        <v>356.94</v>
      </c>
      <c r="H12" s="479">
        <f t="shared" si="1"/>
        <v>450.4</v>
      </c>
      <c r="I12" s="479">
        <v>397.93</v>
      </c>
      <c r="J12" s="479">
        <v>-5.59</v>
      </c>
      <c r="K12" s="479">
        <v>-3.09</v>
      </c>
      <c r="L12" s="479">
        <v>-31.01</v>
      </c>
      <c r="M12" s="479">
        <v>-28.92</v>
      </c>
      <c r="N12" s="479">
        <v>0.31</v>
      </c>
      <c r="O12" s="479">
        <f t="shared" si="2"/>
        <v>329.63000000000005</v>
      </c>
      <c r="P12" s="479">
        <v>-135.53</v>
      </c>
      <c r="Q12" s="479">
        <v>-11.28</v>
      </c>
      <c r="R12" s="479">
        <f t="shared" si="3"/>
        <v>-146.81</v>
      </c>
      <c r="S12" s="36">
        <v>-53.67</v>
      </c>
      <c r="T12" s="246" t="s">
        <v>1985</v>
      </c>
    </row>
    <row r="13" spans="1:20" s="175" customFormat="1" ht="15" customHeight="1">
      <c r="A13" s="260" t="s">
        <v>1986</v>
      </c>
      <c r="B13" s="479">
        <v>-1158.4100000000001</v>
      </c>
      <c r="C13" s="479">
        <v>-216.59</v>
      </c>
      <c r="D13" s="479">
        <v>-48.18</v>
      </c>
      <c r="E13" s="479">
        <f t="shared" si="0"/>
        <v>-1423.18</v>
      </c>
      <c r="F13" s="479">
        <v>171.39</v>
      </c>
      <c r="G13" s="479">
        <v>601.49</v>
      </c>
      <c r="H13" s="479">
        <f t="shared" si="1"/>
        <v>772.88</v>
      </c>
      <c r="I13" s="479">
        <v>609.57000000000005</v>
      </c>
      <c r="J13" s="479">
        <v>-13.69</v>
      </c>
      <c r="K13" s="479">
        <v>-4.8899999999999997</v>
      </c>
      <c r="L13" s="479">
        <v>45.92</v>
      </c>
      <c r="M13" s="479">
        <v>-37.28</v>
      </c>
      <c r="N13" s="479">
        <v>0</v>
      </c>
      <c r="O13" s="479">
        <f t="shared" si="2"/>
        <v>599.63</v>
      </c>
      <c r="P13" s="479">
        <v>28.99</v>
      </c>
      <c r="Q13" s="479">
        <v>-12.17</v>
      </c>
      <c r="R13" s="479">
        <f t="shared" si="3"/>
        <v>16.82</v>
      </c>
      <c r="S13" s="36">
        <v>33.85</v>
      </c>
      <c r="T13" s="246" t="s">
        <v>1986</v>
      </c>
    </row>
    <row r="14" spans="1:20" s="175" customFormat="1" ht="15" customHeight="1">
      <c r="A14" s="260" t="s">
        <v>1987</v>
      </c>
      <c r="B14" s="479">
        <v>-1334.65</v>
      </c>
      <c r="C14" s="479">
        <v>-267.39999999999998</v>
      </c>
      <c r="D14" s="479">
        <v>-41.46</v>
      </c>
      <c r="E14" s="479">
        <f t="shared" si="0"/>
        <v>-1643.5100000000002</v>
      </c>
      <c r="F14" s="479">
        <v>218.1</v>
      </c>
      <c r="G14" s="479">
        <v>920.99</v>
      </c>
      <c r="H14" s="479">
        <f t="shared" si="1"/>
        <v>1139.0899999999999</v>
      </c>
      <c r="I14" s="479">
        <v>717.77</v>
      </c>
      <c r="J14" s="479">
        <v>-7.62</v>
      </c>
      <c r="K14" s="479">
        <v>0.77</v>
      </c>
      <c r="L14" s="479">
        <v>-76.37</v>
      </c>
      <c r="M14" s="479">
        <v>-30.85</v>
      </c>
      <c r="N14" s="479">
        <v>-0.27</v>
      </c>
      <c r="O14" s="479">
        <f t="shared" si="2"/>
        <v>603.42999999999995</v>
      </c>
      <c r="P14" s="479">
        <v>-171.19</v>
      </c>
      <c r="Q14" s="479">
        <v>15.87</v>
      </c>
      <c r="R14" s="479">
        <f t="shared" si="3"/>
        <v>-155.32</v>
      </c>
      <c r="S14" s="36">
        <v>56.31</v>
      </c>
      <c r="T14" s="246" t="s">
        <v>1987</v>
      </c>
    </row>
    <row r="15" spans="1:20" s="175" customFormat="1" ht="15" customHeight="1">
      <c r="A15" s="260" t="s">
        <v>1988</v>
      </c>
      <c r="B15" s="479">
        <v>-2040.5</v>
      </c>
      <c r="C15" s="479">
        <v>-426.8</v>
      </c>
      <c r="D15" s="479">
        <v>6.2</v>
      </c>
      <c r="E15" s="479">
        <f t="shared" si="0"/>
        <v>-2461.1000000000004</v>
      </c>
      <c r="F15" s="479">
        <v>325</v>
      </c>
      <c r="G15" s="479">
        <v>1129</v>
      </c>
      <c r="H15" s="479">
        <f t="shared" si="1"/>
        <v>1454</v>
      </c>
      <c r="I15" s="479">
        <v>839.4</v>
      </c>
      <c r="J15" s="479">
        <v>-3.1</v>
      </c>
      <c r="K15" s="479">
        <v>0.7</v>
      </c>
      <c r="L15" s="479">
        <v>115.6</v>
      </c>
      <c r="M15" s="479">
        <v>-140.9</v>
      </c>
      <c r="N15" s="479">
        <v>76.2</v>
      </c>
      <c r="O15" s="479">
        <f t="shared" si="2"/>
        <v>887.90000000000009</v>
      </c>
      <c r="P15" s="479">
        <v>273.3</v>
      </c>
      <c r="Q15" s="479">
        <v>-20.9</v>
      </c>
      <c r="R15" s="479">
        <f t="shared" si="3"/>
        <v>252.4</v>
      </c>
      <c r="S15" s="36">
        <v>-133.19999999999999</v>
      </c>
      <c r="T15" s="246" t="s">
        <v>1988</v>
      </c>
    </row>
    <row r="16" spans="1:20" s="175" customFormat="1" ht="15" customHeight="1">
      <c r="A16" s="260" t="s">
        <v>1989</v>
      </c>
      <c r="B16" s="479">
        <v>-2505</v>
      </c>
      <c r="C16" s="479">
        <v>-433.5</v>
      </c>
      <c r="D16" s="479">
        <v>24.3</v>
      </c>
      <c r="E16" s="479">
        <f t="shared" si="0"/>
        <v>-2914.2</v>
      </c>
      <c r="F16" s="479">
        <v>619.6</v>
      </c>
      <c r="G16" s="479">
        <v>1099.9000000000001</v>
      </c>
      <c r="H16" s="479">
        <f t="shared" si="1"/>
        <v>1719.5</v>
      </c>
      <c r="I16" s="479">
        <v>919.3</v>
      </c>
      <c r="J16" s="479">
        <v>-3.1</v>
      </c>
      <c r="K16" s="479">
        <v>-3.6</v>
      </c>
      <c r="L16" s="479">
        <v>143.1</v>
      </c>
      <c r="M16" s="479">
        <v>-154.19999999999999</v>
      </c>
      <c r="N16" s="479">
        <v>57.1</v>
      </c>
      <c r="O16" s="479">
        <f t="shared" si="2"/>
        <v>958.5999999999998</v>
      </c>
      <c r="P16" s="479">
        <v>288.3</v>
      </c>
      <c r="Q16" s="479">
        <v>-6.6</v>
      </c>
      <c r="R16" s="479">
        <f t="shared" si="3"/>
        <v>281.7</v>
      </c>
      <c r="S16" s="36">
        <v>-45.6</v>
      </c>
      <c r="T16" s="246" t="s">
        <v>1989</v>
      </c>
    </row>
    <row r="17" spans="1:20" s="185" customFormat="1" ht="15" customHeight="1">
      <c r="A17" s="260" t="s">
        <v>1997</v>
      </c>
      <c r="B17" s="36">
        <v>-3257.6</v>
      </c>
      <c r="C17" s="36">
        <v>-542.4</v>
      </c>
      <c r="D17" s="36">
        <v>-140.30000000000001</v>
      </c>
      <c r="E17" s="479">
        <f t="shared" si="0"/>
        <v>-3940.3</v>
      </c>
      <c r="F17" s="36">
        <v>772.5</v>
      </c>
      <c r="G17" s="36">
        <v>1359.8</v>
      </c>
      <c r="H17" s="479">
        <f t="shared" si="1"/>
        <v>2132.3000000000002</v>
      </c>
      <c r="I17" s="36">
        <v>1071.2</v>
      </c>
      <c r="J17" s="36">
        <v>-0.6</v>
      </c>
      <c r="K17" s="36">
        <v>0.2</v>
      </c>
      <c r="L17" s="36">
        <v>179.4</v>
      </c>
      <c r="M17" s="36">
        <v>175.1</v>
      </c>
      <c r="N17" s="36">
        <v>61.7</v>
      </c>
      <c r="O17" s="479">
        <f t="shared" si="2"/>
        <v>1487.0000000000002</v>
      </c>
      <c r="P17" s="36">
        <v>316</v>
      </c>
      <c r="Q17" s="36">
        <v>-21.7</v>
      </c>
      <c r="R17" s="479">
        <f t="shared" si="3"/>
        <v>294.3</v>
      </c>
      <c r="S17" s="36">
        <v>26.7</v>
      </c>
      <c r="T17" s="246" t="s">
        <v>1997</v>
      </c>
    </row>
    <row r="18" spans="1:20" s="185" customFormat="1" ht="15" customHeight="1">
      <c r="A18" s="260" t="s">
        <v>1999</v>
      </c>
      <c r="B18" s="36">
        <v>-3114.5</v>
      </c>
      <c r="C18" s="36">
        <v>-537.6</v>
      </c>
      <c r="D18" s="36">
        <v>-265.8</v>
      </c>
      <c r="E18" s="479">
        <f t="shared" si="0"/>
        <v>-3917.9</v>
      </c>
      <c r="F18" s="36">
        <v>1422.4</v>
      </c>
      <c r="G18" s="36">
        <v>1859.9</v>
      </c>
      <c r="H18" s="479">
        <f t="shared" si="1"/>
        <v>3282.3</v>
      </c>
      <c r="I18" s="36">
        <v>1421.6</v>
      </c>
      <c r="J18" s="36">
        <v>-6.4</v>
      </c>
      <c r="K18" s="36">
        <v>2.7</v>
      </c>
      <c r="L18" s="36">
        <v>-98.8</v>
      </c>
      <c r="M18" s="36">
        <v>-138.9</v>
      </c>
      <c r="N18" s="36">
        <v>-42.7</v>
      </c>
      <c r="O18" s="479">
        <f t="shared" si="2"/>
        <v>1137.4999999999998</v>
      </c>
      <c r="P18" s="36">
        <v>-473.9</v>
      </c>
      <c r="Q18" s="36">
        <v>16.5</v>
      </c>
      <c r="R18" s="479">
        <f t="shared" si="3"/>
        <v>-457.4</v>
      </c>
      <c r="S18" s="36">
        <v>-48.5</v>
      </c>
      <c r="T18" s="246" t="s">
        <v>1999</v>
      </c>
    </row>
    <row r="19" spans="1:20" s="196" customFormat="1" ht="15" customHeight="1">
      <c r="A19" s="260" t="s">
        <v>2000</v>
      </c>
      <c r="B19" s="36">
        <v>-3222.1</v>
      </c>
      <c r="C19" s="36">
        <v>-595.70000000000005</v>
      </c>
      <c r="D19" s="36">
        <v>-82.3</v>
      </c>
      <c r="E19" s="479">
        <f t="shared" si="0"/>
        <v>-3900.1000000000004</v>
      </c>
      <c r="F19" s="36">
        <v>1376.2</v>
      </c>
      <c r="G19" s="36">
        <v>1840.9</v>
      </c>
      <c r="H19" s="479">
        <f t="shared" si="1"/>
        <v>3217.1000000000004</v>
      </c>
      <c r="I19" s="36">
        <v>1070</v>
      </c>
      <c r="J19" s="36">
        <v>-7.1</v>
      </c>
      <c r="K19" s="36">
        <v>42.4</v>
      </c>
      <c r="L19" s="36">
        <v>1</v>
      </c>
      <c r="M19" s="36">
        <v>83.8</v>
      </c>
      <c r="N19" s="36">
        <v>-23.7</v>
      </c>
      <c r="O19" s="479">
        <f t="shared" si="2"/>
        <v>1166.4000000000001</v>
      </c>
      <c r="P19" s="36">
        <v>-422.9</v>
      </c>
      <c r="Q19" s="36">
        <v>-40.4</v>
      </c>
      <c r="R19" s="479">
        <f t="shared" si="3"/>
        <v>-463.29999999999995</v>
      </c>
      <c r="S19" s="36">
        <v>-20.100000000000001</v>
      </c>
      <c r="T19" s="246" t="s">
        <v>2000</v>
      </c>
    </row>
    <row r="20" spans="1:20" s="197" customFormat="1" ht="15" customHeight="1">
      <c r="A20" s="260" t="s">
        <v>2001</v>
      </c>
      <c r="B20" s="36">
        <v>-3642.3</v>
      </c>
      <c r="C20" s="36">
        <v>-710.4</v>
      </c>
      <c r="D20" s="36">
        <v>-202</v>
      </c>
      <c r="E20" s="479">
        <f t="shared" si="0"/>
        <v>-4554.7</v>
      </c>
      <c r="F20" s="36">
        <v>1033.7</v>
      </c>
      <c r="G20" s="36">
        <v>1828.2</v>
      </c>
      <c r="H20" s="479">
        <f t="shared" si="1"/>
        <v>2861.9</v>
      </c>
      <c r="I20" s="36">
        <v>1288.3</v>
      </c>
      <c r="J20" s="36">
        <v>-9.5</v>
      </c>
      <c r="K20" s="36">
        <v>112.1</v>
      </c>
      <c r="L20" s="36">
        <v>-58.4</v>
      </c>
      <c r="M20" s="36">
        <v>-55</v>
      </c>
      <c r="N20" s="36">
        <v>-68.7</v>
      </c>
      <c r="O20" s="479">
        <f t="shared" si="2"/>
        <v>1208.7999999999997</v>
      </c>
      <c r="P20" s="36">
        <v>369.5</v>
      </c>
      <c r="Q20" s="36">
        <v>-6.1</v>
      </c>
      <c r="R20" s="479">
        <f t="shared" si="3"/>
        <v>363.4</v>
      </c>
      <c r="S20" s="36">
        <v>120.6</v>
      </c>
      <c r="T20" s="246" t="s">
        <v>2001</v>
      </c>
    </row>
    <row r="21" spans="1:20" s="173" customFormat="1" ht="15" customHeight="1">
      <c r="A21" s="260" t="s">
        <v>2002</v>
      </c>
      <c r="B21" s="36">
        <v>-3637.2</v>
      </c>
      <c r="C21" s="36">
        <v>-703.7</v>
      </c>
      <c r="D21" s="36">
        <v>-381.6</v>
      </c>
      <c r="E21" s="479">
        <f t="shared" si="0"/>
        <v>-4722.5</v>
      </c>
      <c r="F21" s="36">
        <v>1569.3</v>
      </c>
      <c r="G21" s="36">
        <v>1639</v>
      </c>
      <c r="H21" s="479">
        <f t="shared" si="1"/>
        <v>3208.3</v>
      </c>
      <c r="I21" s="36">
        <v>1531.9</v>
      </c>
      <c r="J21" s="36">
        <v>-0.8</v>
      </c>
      <c r="K21" s="36">
        <v>97.1</v>
      </c>
      <c r="L21" s="36">
        <v>7.6</v>
      </c>
      <c r="M21" s="36">
        <v>44</v>
      </c>
      <c r="N21" s="36">
        <v>3</v>
      </c>
      <c r="O21" s="479">
        <f t="shared" si="2"/>
        <v>1682.8</v>
      </c>
      <c r="P21" s="36">
        <v>-197.3</v>
      </c>
      <c r="Q21" s="36">
        <v>12.2</v>
      </c>
      <c r="R21" s="479">
        <f t="shared" si="3"/>
        <v>-185.10000000000002</v>
      </c>
      <c r="S21" s="36">
        <v>16.5</v>
      </c>
      <c r="T21" s="246" t="s">
        <v>2002</v>
      </c>
    </row>
    <row r="22" spans="1:20" s="173" customFormat="1" ht="15" customHeight="1">
      <c r="A22" s="260" t="s">
        <v>2003</v>
      </c>
      <c r="B22" s="36">
        <v>-4177.2</v>
      </c>
      <c r="C22" s="36">
        <v>-777.7</v>
      </c>
      <c r="D22" s="36">
        <v>-470.2</v>
      </c>
      <c r="E22" s="479">
        <f t="shared" si="0"/>
        <v>-5425.0999999999995</v>
      </c>
      <c r="F22" s="36">
        <v>1990</v>
      </c>
      <c r="G22" s="36">
        <v>2032.4</v>
      </c>
      <c r="H22" s="479">
        <f t="shared" si="1"/>
        <v>4022.4</v>
      </c>
      <c r="I22" s="36">
        <v>1887.9</v>
      </c>
      <c r="J22" s="36">
        <v>-7.6</v>
      </c>
      <c r="K22" s="36">
        <v>103.7</v>
      </c>
      <c r="L22" s="36">
        <v>-152.4</v>
      </c>
      <c r="M22" s="36">
        <v>-161</v>
      </c>
      <c r="N22" s="36">
        <v>-2.9</v>
      </c>
      <c r="O22" s="479">
        <f t="shared" si="2"/>
        <v>1667.7</v>
      </c>
      <c r="P22" s="36">
        <v>-115.2</v>
      </c>
      <c r="Q22" s="36">
        <v>-12.7</v>
      </c>
      <c r="R22" s="479">
        <f t="shared" si="3"/>
        <v>-127.9</v>
      </c>
      <c r="S22" s="36">
        <v>-137.1</v>
      </c>
      <c r="T22" s="246" t="s">
        <v>2003</v>
      </c>
    </row>
    <row r="23" spans="1:20" s="173" customFormat="1" ht="15" customHeight="1">
      <c r="A23" s="260" t="s">
        <v>1974</v>
      </c>
      <c r="B23" s="36">
        <v>-4688.7</v>
      </c>
      <c r="C23" s="36">
        <v>-934.1</v>
      </c>
      <c r="D23" s="36">
        <v>-449.4</v>
      </c>
      <c r="E23" s="479">
        <f t="shared" si="0"/>
        <v>-6072.2</v>
      </c>
      <c r="F23" s="36">
        <v>2461.1</v>
      </c>
      <c r="G23" s="36">
        <v>2578.5</v>
      </c>
      <c r="H23" s="479">
        <f t="shared" si="1"/>
        <v>5039.6000000000004</v>
      </c>
      <c r="I23" s="36">
        <v>1897.3</v>
      </c>
      <c r="J23" s="36">
        <v>-5</v>
      </c>
      <c r="K23" s="36">
        <v>41.9</v>
      </c>
      <c r="L23" s="36">
        <v>-149.30000000000001</v>
      </c>
      <c r="M23" s="36">
        <v>-247.2</v>
      </c>
      <c r="N23" s="36">
        <v>-63.1</v>
      </c>
      <c r="O23" s="479">
        <f t="shared" si="2"/>
        <v>1474.6000000000001</v>
      </c>
      <c r="P23" s="36">
        <v>-326.7</v>
      </c>
      <c r="Q23" s="36">
        <v>-11.8</v>
      </c>
      <c r="R23" s="479">
        <f t="shared" si="3"/>
        <v>-338.5</v>
      </c>
      <c r="S23" s="36">
        <v>-103.5</v>
      </c>
      <c r="T23" s="246" t="s">
        <v>1974</v>
      </c>
    </row>
    <row r="24" spans="1:20" s="173" customFormat="1" ht="15" customHeight="1">
      <c r="A24" s="260" t="s">
        <v>1975</v>
      </c>
      <c r="B24" s="36">
        <v>-5668.8</v>
      </c>
      <c r="C24" s="36">
        <v>-1059.0999999999999</v>
      </c>
      <c r="D24" s="36">
        <v>-482.5</v>
      </c>
      <c r="E24" s="36">
        <f t="shared" si="0"/>
        <v>-7210.4</v>
      </c>
      <c r="F24" s="36">
        <v>2686</v>
      </c>
      <c r="G24" s="36">
        <v>2185.4</v>
      </c>
      <c r="H24" s="36">
        <f t="shared" si="1"/>
        <v>4871.3999999999996</v>
      </c>
      <c r="I24" s="36">
        <v>2747.7</v>
      </c>
      <c r="J24" s="36">
        <v>-0.3</v>
      </c>
      <c r="K24" s="36">
        <v>41.4</v>
      </c>
      <c r="L24" s="36">
        <v>13.9</v>
      </c>
      <c r="M24" s="36">
        <v>-311.3</v>
      </c>
      <c r="N24" s="36">
        <v>0</v>
      </c>
      <c r="O24" s="479">
        <f t="shared" si="2"/>
        <v>2491.3999999999996</v>
      </c>
      <c r="P24" s="36">
        <v>-86.2</v>
      </c>
      <c r="Q24" s="36">
        <v>65.8</v>
      </c>
      <c r="R24" s="479">
        <f t="shared" si="3"/>
        <v>-20.400000000000006</v>
      </c>
      <c r="S24" s="36">
        <v>-132</v>
      </c>
      <c r="T24" s="246" t="s">
        <v>1975</v>
      </c>
    </row>
    <row r="25" spans="1:20" s="173" customFormat="1" ht="15" customHeight="1">
      <c r="A25" s="260" t="s">
        <v>1976</v>
      </c>
      <c r="B25" s="36">
        <v>-6232.2</v>
      </c>
      <c r="C25" s="36">
        <v>-1242.0999999999999</v>
      </c>
      <c r="D25" s="36">
        <v>-363</v>
      </c>
      <c r="E25" s="36">
        <f t="shared" si="0"/>
        <v>-7837.2999999999993</v>
      </c>
      <c r="F25" s="36">
        <v>2631.2</v>
      </c>
      <c r="G25" s="36">
        <v>2526.5</v>
      </c>
      <c r="H25" s="36">
        <f t="shared" si="1"/>
        <v>5157.7</v>
      </c>
      <c r="I25" s="36">
        <v>2706.3</v>
      </c>
      <c r="J25" s="36">
        <v>-5.9</v>
      </c>
      <c r="K25" s="36">
        <v>69.3</v>
      </c>
      <c r="L25" s="36">
        <v>-126.4</v>
      </c>
      <c r="M25" s="36">
        <v>-570.29999999999995</v>
      </c>
      <c r="N25" s="36">
        <v>49.4</v>
      </c>
      <c r="O25" s="36">
        <f t="shared" si="2"/>
        <v>2122.4</v>
      </c>
      <c r="P25" s="36">
        <v>867.9</v>
      </c>
      <c r="Q25" s="36">
        <v>-60.6</v>
      </c>
      <c r="R25" s="479">
        <f t="shared" si="3"/>
        <v>807.3</v>
      </c>
      <c r="S25" s="36">
        <v>-249.9</v>
      </c>
      <c r="T25" s="246" t="s">
        <v>1976</v>
      </c>
    </row>
    <row r="26" spans="1:20" s="173" customFormat="1" ht="15" customHeight="1">
      <c r="A26" s="260" t="s">
        <v>549</v>
      </c>
      <c r="B26" s="36">
        <v>-5195.3</v>
      </c>
      <c r="C26" s="36">
        <v>-1220.5999999999999</v>
      </c>
      <c r="D26" s="36">
        <v>-99.6</v>
      </c>
      <c r="E26" s="36">
        <f t="shared" si="0"/>
        <v>-6515.5</v>
      </c>
      <c r="F26" s="36">
        <v>3016.9</v>
      </c>
      <c r="G26" s="36">
        <v>2966.3</v>
      </c>
      <c r="H26" s="36">
        <f t="shared" si="1"/>
        <v>5983.2000000000007</v>
      </c>
      <c r="I26" s="36">
        <v>2396.4</v>
      </c>
      <c r="J26" s="36">
        <v>6.1</v>
      </c>
      <c r="K26" s="36">
        <v>58</v>
      </c>
      <c r="L26" s="36">
        <v>2.2000000000000002</v>
      </c>
      <c r="M26" s="36">
        <v>-470.4</v>
      </c>
      <c r="N26" s="36">
        <v>-23</v>
      </c>
      <c r="O26" s="479">
        <f t="shared" si="2"/>
        <v>1969.2999999999997</v>
      </c>
      <c r="P26" s="36">
        <v>-1048.9000000000001</v>
      </c>
      <c r="Q26" s="36">
        <v>-46</v>
      </c>
      <c r="R26" s="479">
        <f t="shared" si="3"/>
        <v>-1094.9000000000001</v>
      </c>
      <c r="S26" s="36">
        <v>-342.1</v>
      </c>
      <c r="T26" s="246" t="s">
        <v>549</v>
      </c>
    </row>
    <row r="27" spans="1:20" s="173" customFormat="1" ht="15" customHeight="1">
      <c r="A27" s="260" t="s">
        <v>550</v>
      </c>
      <c r="B27" s="36">
        <v>-4629.2</v>
      </c>
      <c r="C27" s="36">
        <v>-1316.4</v>
      </c>
      <c r="D27" s="36">
        <v>-84.9</v>
      </c>
      <c r="E27" s="36">
        <f t="shared" si="0"/>
        <v>-6030.5</v>
      </c>
      <c r="F27" s="36">
        <v>3723.8</v>
      </c>
      <c r="G27" s="36">
        <v>3117.4</v>
      </c>
      <c r="H27" s="36">
        <f t="shared" si="1"/>
        <v>6841.2000000000007</v>
      </c>
      <c r="I27" s="36">
        <v>1951.8</v>
      </c>
      <c r="J27" s="36">
        <v>37.1</v>
      </c>
      <c r="K27" s="36">
        <v>163.80000000000001</v>
      </c>
      <c r="L27" s="36">
        <v>-3.1</v>
      </c>
      <c r="M27" s="36">
        <v>-342.6</v>
      </c>
      <c r="N27" s="36">
        <v>-40.1</v>
      </c>
      <c r="O27" s="479">
        <f t="shared" si="2"/>
        <v>1766.9</v>
      </c>
      <c r="P27" s="36">
        <v>-2254.5</v>
      </c>
      <c r="Q27" s="36">
        <v>-20</v>
      </c>
      <c r="R27" s="479">
        <f t="shared" si="3"/>
        <v>-2274.5</v>
      </c>
      <c r="S27" s="36">
        <v>-303.10000000000002</v>
      </c>
      <c r="T27" s="246" t="s">
        <v>550</v>
      </c>
    </row>
    <row r="28" spans="1:20" s="173" customFormat="1" ht="15" customHeight="1">
      <c r="A28" s="260" t="s">
        <v>551</v>
      </c>
      <c r="B28" s="36">
        <v>-5025.8</v>
      </c>
      <c r="C28" s="36">
        <v>-1641.7</v>
      </c>
      <c r="D28" s="36">
        <v>3.7</v>
      </c>
      <c r="E28" s="36">
        <f t="shared" si="0"/>
        <v>-6663.8</v>
      </c>
      <c r="F28" s="36">
        <v>4178.3999999999996</v>
      </c>
      <c r="G28" s="36">
        <v>3202.6</v>
      </c>
      <c r="H28" s="36">
        <f t="shared" si="1"/>
        <v>7381</v>
      </c>
      <c r="I28" s="36">
        <v>2206.1999999999998</v>
      </c>
      <c r="J28" s="36">
        <v>63.3</v>
      </c>
      <c r="K28" s="36">
        <v>150.9</v>
      </c>
      <c r="L28" s="36">
        <v>1</v>
      </c>
      <c r="M28" s="36">
        <v>-567.29999999999995</v>
      </c>
      <c r="N28" s="36">
        <v>0</v>
      </c>
      <c r="O28" s="479">
        <f t="shared" si="2"/>
        <v>1854.1000000000001</v>
      </c>
      <c r="P28" s="36">
        <v>-2160</v>
      </c>
      <c r="Q28" s="36">
        <v>-157.9</v>
      </c>
      <c r="R28" s="479">
        <f t="shared" si="3"/>
        <v>-2317.9</v>
      </c>
      <c r="S28" s="36">
        <v>-253.4</v>
      </c>
      <c r="T28" s="246" t="s">
        <v>551</v>
      </c>
    </row>
    <row r="29" spans="1:20" s="173" customFormat="1" ht="15" customHeight="1">
      <c r="A29" s="260" t="s">
        <v>1165</v>
      </c>
      <c r="B29" s="36">
        <v>-4962.3</v>
      </c>
      <c r="C29" s="36">
        <v>-1687</v>
      </c>
      <c r="D29" s="36">
        <v>-55.8</v>
      </c>
      <c r="E29" s="36">
        <f t="shared" si="0"/>
        <v>-6705.1</v>
      </c>
      <c r="F29" s="36">
        <v>4984.8</v>
      </c>
      <c r="G29" s="36">
        <v>2840.4</v>
      </c>
      <c r="H29" s="36">
        <f t="shared" si="1"/>
        <v>7825.2000000000007</v>
      </c>
      <c r="I29" s="36">
        <v>2132.6999999999998</v>
      </c>
      <c r="J29" s="36">
        <v>274.60000000000002</v>
      </c>
      <c r="K29" s="36">
        <v>124.4</v>
      </c>
      <c r="L29" s="36">
        <v>-0.2</v>
      </c>
      <c r="M29" s="36">
        <v>-210</v>
      </c>
      <c r="N29" s="36">
        <v>0</v>
      </c>
      <c r="O29" s="479">
        <f t="shared" si="2"/>
        <v>2321.5</v>
      </c>
      <c r="P29" s="36">
        <v>-2639</v>
      </c>
      <c r="Q29" s="36">
        <v>-206.3</v>
      </c>
      <c r="R29" s="479">
        <f t="shared" si="3"/>
        <v>-2845.3</v>
      </c>
      <c r="S29" s="36">
        <v>-595.5</v>
      </c>
      <c r="T29" s="246" t="s">
        <v>1165</v>
      </c>
    </row>
    <row r="30" spans="1:20" s="173" customFormat="1" ht="15" customHeight="1">
      <c r="A30" s="271" t="s">
        <v>1166</v>
      </c>
      <c r="B30" s="36">
        <v>-7162.2</v>
      </c>
      <c r="C30" s="36">
        <v>-2346</v>
      </c>
      <c r="D30" s="36">
        <v>-396.8</v>
      </c>
      <c r="E30" s="36">
        <f t="shared" si="0"/>
        <v>-9905</v>
      </c>
      <c r="F30" s="36">
        <v>5730.3</v>
      </c>
      <c r="G30" s="36">
        <v>3578.3</v>
      </c>
      <c r="H30" s="36">
        <f t="shared" si="1"/>
        <v>9308.6</v>
      </c>
      <c r="I30" s="36">
        <v>2062.4</v>
      </c>
      <c r="J30" s="36">
        <v>270.39999999999998</v>
      </c>
      <c r="K30" s="36">
        <v>50.1</v>
      </c>
      <c r="L30" s="36">
        <v>468.2</v>
      </c>
      <c r="M30" s="36">
        <v>-852.8</v>
      </c>
      <c r="N30" s="36">
        <v>0</v>
      </c>
      <c r="O30" s="479">
        <f t="shared" si="2"/>
        <v>1998.3</v>
      </c>
      <c r="P30" s="36">
        <v>-1726.9</v>
      </c>
      <c r="Q30" s="36">
        <v>-101.1</v>
      </c>
      <c r="R30" s="479">
        <f t="shared" si="3"/>
        <v>-1828</v>
      </c>
      <c r="S30" s="36">
        <v>-427.1</v>
      </c>
      <c r="T30" s="272" t="s">
        <v>1166</v>
      </c>
    </row>
    <row r="31" spans="1:20" s="173" customFormat="1" ht="15" customHeight="1" thickBot="1">
      <c r="A31" s="379" t="s">
        <v>1167</v>
      </c>
      <c r="B31" s="287">
        <v>-9380.9</v>
      </c>
      <c r="C31" s="287">
        <v>-2794</v>
      </c>
      <c r="D31" s="287">
        <v>-504.7</v>
      </c>
      <c r="E31" s="287">
        <f t="shared" si="0"/>
        <v>-12679.6</v>
      </c>
      <c r="F31" s="287">
        <v>6027.4</v>
      </c>
      <c r="G31" s="287">
        <v>2767.2</v>
      </c>
      <c r="H31" s="287">
        <f t="shared" si="1"/>
        <v>8794.5999999999985</v>
      </c>
      <c r="I31" s="287">
        <v>1835.7</v>
      </c>
      <c r="J31" s="287">
        <v>-58.9</v>
      </c>
      <c r="K31" s="287">
        <v>90.5</v>
      </c>
      <c r="L31" s="287">
        <v>-51.8</v>
      </c>
      <c r="M31" s="287">
        <v>-1930.9</v>
      </c>
      <c r="N31" s="287">
        <v>0</v>
      </c>
      <c r="O31" s="480">
        <f t="shared" si="2"/>
        <v>-115.40000000000009</v>
      </c>
      <c r="P31" s="287">
        <v>3214.5</v>
      </c>
      <c r="Q31" s="287">
        <v>106.4</v>
      </c>
      <c r="R31" s="480">
        <f t="shared" si="3"/>
        <v>3320.9</v>
      </c>
      <c r="S31" s="287">
        <v>679.5</v>
      </c>
      <c r="T31" s="610" t="s">
        <v>1167</v>
      </c>
    </row>
    <row r="32" spans="1:20" s="805" customFormat="1">
      <c r="A32" s="804" t="s">
        <v>3515</v>
      </c>
      <c r="B32" s="806" t="s">
        <v>3416</v>
      </c>
      <c r="C32" s="806"/>
      <c r="D32" s="806"/>
      <c r="E32" s="806"/>
      <c r="F32" s="806"/>
      <c r="G32" s="806"/>
      <c r="H32" s="806"/>
      <c r="O32" s="787"/>
      <c r="P32" s="787"/>
    </row>
    <row r="33" spans="1:22" s="175" customFormat="1">
      <c r="A33" s="786" t="s">
        <v>28</v>
      </c>
      <c r="B33" s="2253" t="s">
        <v>486</v>
      </c>
      <c r="C33" s="2253"/>
      <c r="D33" s="2253"/>
      <c r="E33" s="225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86"/>
      <c r="Q33" s="186"/>
      <c r="R33" s="186"/>
      <c r="S33" s="186"/>
    </row>
    <row r="34" spans="1:22" s="175" customFormat="1">
      <c r="B34" s="186"/>
    </row>
    <row r="35" spans="1:22" s="175" customFormat="1">
      <c r="P35" s="380"/>
    </row>
    <row r="36" spans="1:22" s="175" customFormat="1"/>
    <row r="37" spans="1:22" s="175" customFormat="1" ht="15.75" customHeight="1"/>
    <row r="38" spans="1:22" s="175" customFormat="1" ht="16.5" customHeight="1">
      <c r="B38" s="176"/>
      <c r="C38" s="176"/>
      <c r="D38" s="176"/>
      <c r="E38" s="176"/>
      <c r="F38" s="2366" t="s">
        <v>297</v>
      </c>
      <c r="G38" s="2366"/>
      <c r="H38" s="2367" t="s">
        <v>296</v>
      </c>
      <c r="I38" s="2367"/>
      <c r="J38" s="177"/>
      <c r="K38" s="177"/>
      <c r="L38" s="2366" t="s">
        <v>3332</v>
      </c>
      <c r="M38" s="2366"/>
      <c r="N38" s="2366"/>
      <c r="O38" s="177"/>
      <c r="P38" s="177"/>
      <c r="Q38" s="177"/>
      <c r="R38" s="177"/>
      <c r="S38" s="177"/>
      <c r="T38" s="177"/>
      <c r="U38" s="177"/>
      <c r="V38" s="178"/>
    </row>
    <row r="39" spans="1:22" s="175" customFormat="1" ht="13.5" customHeight="1">
      <c r="B39" s="179"/>
      <c r="C39" s="179"/>
      <c r="D39" s="180"/>
      <c r="E39" s="181"/>
      <c r="F39" s="182"/>
      <c r="G39" s="181"/>
      <c r="H39" s="180"/>
      <c r="I39" s="180"/>
      <c r="J39" s="180"/>
      <c r="K39" s="180"/>
      <c r="L39" s="2368" t="s">
        <v>41</v>
      </c>
      <c r="M39" s="2368"/>
      <c r="N39" s="2368"/>
      <c r="O39" s="180"/>
      <c r="P39" s="183"/>
      <c r="Q39" s="183"/>
      <c r="R39" s="183"/>
      <c r="S39" s="183"/>
      <c r="T39" s="182"/>
      <c r="U39" s="182"/>
      <c r="V39" s="181"/>
    </row>
    <row r="40" spans="1:22" s="267" customFormat="1" ht="23.25" customHeight="1">
      <c r="A40" s="2116" t="s">
        <v>1099</v>
      </c>
      <c r="B40" s="2145" t="s">
        <v>1104</v>
      </c>
      <c r="C40" s="2215"/>
      <c r="D40" s="2146"/>
      <c r="E40" s="2172" t="s">
        <v>897</v>
      </c>
      <c r="F40" s="2172"/>
      <c r="G40" s="2172"/>
      <c r="H40" s="2172" t="s">
        <v>1916</v>
      </c>
      <c r="I40" s="2172"/>
      <c r="J40" s="2172"/>
      <c r="K40" s="2370" t="s">
        <v>1917</v>
      </c>
      <c r="L40" s="2370"/>
      <c r="M40" s="2370"/>
      <c r="N40" s="2363" t="s">
        <v>3395</v>
      </c>
      <c r="O40" s="2122" t="s">
        <v>1921</v>
      </c>
      <c r="P40" s="2145" t="s">
        <v>1920</v>
      </c>
      <c r="Q40" s="2215"/>
      <c r="R40" s="2215"/>
      <c r="S40" s="2215"/>
      <c r="T40" s="2146"/>
      <c r="U40" s="2363" t="s">
        <v>1918</v>
      </c>
      <c r="V40" s="2163" t="s">
        <v>1099</v>
      </c>
    </row>
    <row r="41" spans="1:22" s="175" customFormat="1" ht="27" customHeight="1">
      <c r="A41" s="2151"/>
      <c r="B41" s="728" t="s">
        <v>3516</v>
      </c>
      <c r="C41" s="728" t="s">
        <v>3517</v>
      </c>
      <c r="D41" s="728" t="s">
        <v>3518</v>
      </c>
      <c r="E41" s="728" t="s">
        <v>1105</v>
      </c>
      <c r="F41" s="728" t="s">
        <v>1106</v>
      </c>
      <c r="G41" s="728" t="s">
        <v>1296</v>
      </c>
      <c r="H41" s="728" t="s">
        <v>1105</v>
      </c>
      <c r="I41" s="728" t="s">
        <v>1106</v>
      </c>
      <c r="J41" s="728" t="s">
        <v>1297</v>
      </c>
      <c r="K41" s="728" t="s">
        <v>1107</v>
      </c>
      <c r="L41" s="728" t="s">
        <v>1096</v>
      </c>
      <c r="M41" s="728" t="s">
        <v>1301</v>
      </c>
      <c r="N41" s="2365"/>
      <c r="O41" s="2125"/>
      <c r="P41" s="769" t="s">
        <v>1922</v>
      </c>
      <c r="Q41" s="769" t="s">
        <v>1558</v>
      </c>
      <c r="R41" s="769" t="s">
        <v>1559</v>
      </c>
      <c r="S41" s="769" t="s">
        <v>1560</v>
      </c>
      <c r="T41" s="769" t="s">
        <v>1303</v>
      </c>
      <c r="U41" s="2364"/>
      <c r="V41" s="2163"/>
    </row>
    <row r="42" spans="1:22" s="175" customFormat="1" ht="15" customHeight="1">
      <c r="A42" s="2119"/>
      <c r="B42" s="733">
        <v>1</v>
      </c>
      <c r="C42" s="733">
        <v>2</v>
      </c>
      <c r="D42" s="733" t="s">
        <v>1300</v>
      </c>
      <c r="E42" s="733">
        <v>4</v>
      </c>
      <c r="F42" s="733">
        <v>5</v>
      </c>
      <c r="G42" s="733" t="s">
        <v>1299</v>
      </c>
      <c r="H42" s="733">
        <v>7</v>
      </c>
      <c r="I42" s="733">
        <v>8</v>
      </c>
      <c r="J42" s="733" t="s">
        <v>1298</v>
      </c>
      <c r="K42" s="733">
        <v>10</v>
      </c>
      <c r="L42" s="733">
        <v>11</v>
      </c>
      <c r="M42" s="733" t="s">
        <v>1302</v>
      </c>
      <c r="N42" s="733" t="s">
        <v>500</v>
      </c>
      <c r="O42" s="807">
        <v>14</v>
      </c>
      <c r="P42" s="807">
        <v>15</v>
      </c>
      <c r="Q42" s="807">
        <v>16</v>
      </c>
      <c r="R42" s="807">
        <v>17</v>
      </c>
      <c r="S42" s="807">
        <v>18</v>
      </c>
      <c r="T42" s="808" t="s">
        <v>1919</v>
      </c>
      <c r="U42" s="2365"/>
      <c r="V42" s="2163"/>
    </row>
    <row r="43" spans="1:22" s="175" customFormat="1" ht="15" customHeight="1">
      <c r="A43" s="481" t="s">
        <v>1168</v>
      </c>
      <c r="B43" s="364">
        <v>18835.599999999999</v>
      </c>
      <c r="C43" s="364">
        <v>27436.3</v>
      </c>
      <c r="D43" s="206">
        <f t="shared" ref="D43:D54" si="4">B43-C43</f>
        <v>-8600.7000000000007</v>
      </c>
      <c r="E43" s="364">
        <v>2803.2</v>
      </c>
      <c r="F43" s="364">
        <v>5265.1</v>
      </c>
      <c r="G43" s="206">
        <f t="shared" ref="G43:G54" si="5">E43-F43</f>
        <v>-2461.9000000000005</v>
      </c>
      <c r="H43" s="364">
        <v>378.9</v>
      </c>
      <c r="I43" s="364">
        <v>837.4</v>
      </c>
      <c r="J43" s="206">
        <f t="shared" ref="J43:J53" si="6">H43-I43</f>
        <v>-458.5</v>
      </c>
      <c r="K43" s="364">
        <v>1605.7</v>
      </c>
      <c r="L43" s="364">
        <v>7562.5</v>
      </c>
      <c r="M43" s="207">
        <f>K43+L43</f>
        <v>9168.2000000000007</v>
      </c>
      <c r="N43" s="206">
        <f t="shared" ref="N43:N54" si="7">D43++G43+J43+M43</f>
        <v>-2352.9000000000015</v>
      </c>
      <c r="O43" s="364">
        <v>1547.1</v>
      </c>
      <c r="P43" s="364">
        <v>71.2</v>
      </c>
      <c r="Q43" s="364">
        <v>-564.79999999999995</v>
      </c>
      <c r="R43" s="364">
        <v>-825.1</v>
      </c>
      <c r="S43" s="364">
        <v>1432.7</v>
      </c>
      <c r="T43" s="206">
        <f>P43+Q43+R43+S43</f>
        <v>114</v>
      </c>
      <c r="U43" s="207">
        <f>-(N43+O43+T43)</f>
        <v>691.80000000000155</v>
      </c>
      <c r="V43" s="607" t="s">
        <v>1168</v>
      </c>
    </row>
    <row r="44" spans="1:22" s="175" customFormat="1" ht="15" customHeight="1">
      <c r="A44" s="481" t="s">
        <v>1169</v>
      </c>
      <c r="B44" s="364">
        <v>23466.9</v>
      </c>
      <c r="C44" s="364">
        <v>30783.599999999999</v>
      </c>
      <c r="D44" s="206">
        <f t="shared" si="4"/>
        <v>-7316.6999999999971</v>
      </c>
      <c r="E44" s="334">
        <v>3214</v>
      </c>
      <c r="F44" s="364">
        <v>5803.7</v>
      </c>
      <c r="G44" s="206">
        <f t="shared" si="5"/>
        <v>-2589.6999999999998</v>
      </c>
      <c r="H44" s="364">
        <v>413.3</v>
      </c>
      <c r="I44" s="364">
        <v>868.5</v>
      </c>
      <c r="J44" s="206">
        <f t="shared" si="6"/>
        <v>-455.2</v>
      </c>
      <c r="K44" s="364">
        <v>1213.8</v>
      </c>
      <c r="L44" s="364">
        <v>7973.4</v>
      </c>
      <c r="M44" s="207">
        <f>K44+L44</f>
        <v>9187.1999999999989</v>
      </c>
      <c r="N44" s="206">
        <f t="shared" si="7"/>
        <v>-1174.3999999999996</v>
      </c>
      <c r="O44" s="364">
        <v>1379.8</v>
      </c>
      <c r="P44" s="364">
        <v>1133.3</v>
      </c>
      <c r="Q44" s="364">
        <v>13.8</v>
      </c>
      <c r="R44" s="364">
        <v>-869.1</v>
      </c>
      <c r="S44" s="364">
        <v>-109.5</v>
      </c>
      <c r="T44" s="206">
        <f>P44+Q44+R44+S44</f>
        <v>168.49999999999989</v>
      </c>
      <c r="U44" s="207">
        <f t="shared" ref="U44:U58" si="8">-(N44+O44+T44)</f>
        <v>-373.9000000000002</v>
      </c>
      <c r="V44" s="607" t="s">
        <v>1169</v>
      </c>
    </row>
    <row r="45" spans="1:22" s="175" customFormat="1" ht="15" customHeight="1">
      <c r="A45" s="174" t="s">
        <v>126</v>
      </c>
      <c r="B45" s="206">
        <v>25546.400000000001</v>
      </c>
      <c r="C45" s="206">
        <v>34708.1</v>
      </c>
      <c r="D45" s="206">
        <f t="shared" si="4"/>
        <v>-9161.6999999999971</v>
      </c>
      <c r="E45" s="206">
        <v>3439.7</v>
      </c>
      <c r="F45" s="206">
        <v>6283.2</v>
      </c>
      <c r="G45" s="206">
        <f t="shared" si="5"/>
        <v>-2843.5</v>
      </c>
      <c r="H45" s="206">
        <v>437.8</v>
      </c>
      <c r="I45" s="206">
        <v>1090.8</v>
      </c>
      <c r="J45" s="206">
        <f t="shared" si="6"/>
        <v>-653</v>
      </c>
      <c r="K45" s="206">
        <f t="shared" ref="K45:K51" si="9">M45-L45</f>
        <v>2560</v>
      </c>
      <c r="L45" s="206">
        <v>8205.6</v>
      </c>
      <c r="M45" s="206">
        <v>10765.6</v>
      </c>
      <c r="N45" s="206">
        <f t="shared" si="7"/>
        <v>-1892.5999999999967</v>
      </c>
      <c r="O45" s="206">
        <v>1671.6</v>
      </c>
      <c r="P45" s="206">
        <v>952.3</v>
      </c>
      <c r="Q45" s="206">
        <v>-27</v>
      </c>
      <c r="R45" s="206">
        <v>-3473.7</v>
      </c>
      <c r="S45" s="206">
        <v>972.9</v>
      </c>
      <c r="T45" s="206">
        <f>P45+Q45+R45+S45</f>
        <v>-1575.4999999999995</v>
      </c>
      <c r="U45" s="207">
        <f t="shared" si="8"/>
        <v>1796.4999999999964</v>
      </c>
      <c r="V45" s="608" t="s">
        <v>126</v>
      </c>
    </row>
    <row r="46" spans="1:22" s="175" customFormat="1" ht="15" customHeight="1">
      <c r="A46" s="174" t="s">
        <v>127</v>
      </c>
      <c r="B46" s="206">
        <v>28869.599999999999</v>
      </c>
      <c r="C46" s="206">
        <v>38091</v>
      </c>
      <c r="D46" s="206">
        <f t="shared" si="4"/>
        <v>-9221.4000000000015</v>
      </c>
      <c r="E46" s="206">
        <v>4275</v>
      </c>
      <c r="F46" s="206">
        <v>7494.2</v>
      </c>
      <c r="G46" s="206">
        <f t="shared" si="5"/>
        <v>-3219.2</v>
      </c>
      <c r="H46" s="206">
        <v>485.4</v>
      </c>
      <c r="I46" s="206">
        <v>2003.1</v>
      </c>
      <c r="J46" s="206">
        <f t="shared" si="6"/>
        <v>-1517.6999999999998</v>
      </c>
      <c r="K46" s="206">
        <f t="shared" si="9"/>
        <v>3653.1999999999989</v>
      </c>
      <c r="L46" s="206">
        <v>9813.6</v>
      </c>
      <c r="M46" s="206">
        <v>13466.8</v>
      </c>
      <c r="N46" s="206">
        <f t="shared" si="7"/>
        <v>-491.50000000000364</v>
      </c>
      <c r="O46" s="206">
        <v>1422.2</v>
      </c>
      <c r="P46" s="206">
        <v>1927.4</v>
      </c>
      <c r="Q46" s="206">
        <v>0.2</v>
      </c>
      <c r="R46" s="206">
        <v>-2970.6</v>
      </c>
      <c r="S46" s="206">
        <v>-363.6</v>
      </c>
      <c r="T46" s="206">
        <f t="shared" ref="T46:T56" si="10">P46+Q46+R46+S46</f>
        <v>-1406.6</v>
      </c>
      <c r="U46" s="207">
        <f t="shared" si="8"/>
        <v>475.9000000000035</v>
      </c>
      <c r="V46" s="608" t="s">
        <v>127</v>
      </c>
    </row>
    <row r="47" spans="1:22" s="175" customFormat="1" ht="15" customHeight="1">
      <c r="A47" s="174" t="s">
        <v>1232</v>
      </c>
      <c r="B47" s="206">
        <v>34599.599999999999</v>
      </c>
      <c r="C47" s="206">
        <v>45484.9</v>
      </c>
      <c r="D47" s="206">
        <f t="shared" si="4"/>
        <v>-10885.300000000003</v>
      </c>
      <c r="E47" s="206">
        <v>4095.5</v>
      </c>
      <c r="F47" s="206">
        <v>9027.4</v>
      </c>
      <c r="G47" s="206">
        <f t="shared" si="5"/>
        <v>-4931.8999999999996</v>
      </c>
      <c r="H47" s="206">
        <v>523.4</v>
      </c>
      <c r="I47" s="206">
        <v>2378</v>
      </c>
      <c r="J47" s="206">
        <f t="shared" si="6"/>
        <v>-1854.6</v>
      </c>
      <c r="K47" s="206">
        <f t="shared" si="9"/>
        <v>1448.3999999999996</v>
      </c>
      <c r="L47" s="206">
        <v>10266.1</v>
      </c>
      <c r="M47" s="206">
        <v>11714.5</v>
      </c>
      <c r="N47" s="206">
        <f t="shared" si="7"/>
        <v>-5957.3000000000029</v>
      </c>
      <c r="O47" s="206">
        <v>2331</v>
      </c>
      <c r="P47" s="206">
        <v>2967.2</v>
      </c>
      <c r="Q47" s="206">
        <v>-2</v>
      </c>
      <c r="R47" s="206">
        <v>598.1</v>
      </c>
      <c r="S47" s="206">
        <v>1588.6</v>
      </c>
      <c r="T47" s="206">
        <f t="shared" si="10"/>
        <v>5151.8999999999996</v>
      </c>
      <c r="U47" s="207">
        <f t="shared" si="8"/>
        <v>-1525.5999999999967</v>
      </c>
      <c r="V47" s="608" t="s">
        <v>1232</v>
      </c>
    </row>
    <row r="48" spans="1:22" s="175" customFormat="1" ht="15" customHeight="1">
      <c r="A48" s="174" t="s">
        <v>1173</v>
      </c>
      <c r="B48" s="206">
        <v>34037.699999999997</v>
      </c>
      <c r="C48" s="206">
        <v>44206.2</v>
      </c>
      <c r="D48" s="206">
        <f t="shared" si="4"/>
        <v>-10168.5</v>
      </c>
      <c r="E48" s="206">
        <v>4964.3999999999996</v>
      </c>
      <c r="F48" s="206">
        <v>7830.5</v>
      </c>
      <c r="G48" s="206">
        <f t="shared" si="5"/>
        <v>-2866.1000000000004</v>
      </c>
      <c r="H48" s="206">
        <v>287.39999999999998</v>
      </c>
      <c r="I48" s="206">
        <v>2598.1</v>
      </c>
      <c r="J48" s="206">
        <f t="shared" si="6"/>
        <v>-2310.6999999999998</v>
      </c>
      <c r="K48" s="206">
        <f t="shared" si="9"/>
        <v>1890.1999999999989</v>
      </c>
      <c r="L48" s="206">
        <v>14377.1</v>
      </c>
      <c r="M48" s="206">
        <v>16267.3</v>
      </c>
      <c r="N48" s="206">
        <f t="shared" si="7"/>
        <v>922</v>
      </c>
      <c r="O48" s="206">
        <v>2353.5</v>
      </c>
      <c r="P48" s="206">
        <v>2243.4</v>
      </c>
      <c r="Q48" s="206">
        <v>-31.8</v>
      </c>
      <c r="R48" s="206">
        <v>-687.8</v>
      </c>
      <c r="S48" s="206">
        <v>-1552.5</v>
      </c>
      <c r="T48" s="206">
        <f t="shared" si="10"/>
        <v>-28.700000000000045</v>
      </c>
      <c r="U48" s="207">
        <f t="shared" si="8"/>
        <v>-3246.8</v>
      </c>
      <c r="V48" s="608" t="s">
        <v>1173</v>
      </c>
    </row>
    <row r="49" spans="1:22" s="175" customFormat="1" ht="15" customHeight="1">
      <c r="A49" s="174" t="s">
        <v>1174</v>
      </c>
      <c r="B49" s="206">
        <v>37587.199999999997</v>
      </c>
      <c r="C49" s="206">
        <v>51172.7</v>
      </c>
      <c r="D49" s="206">
        <f t="shared" si="4"/>
        <v>-13585.5</v>
      </c>
      <c r="E49" s="206">
        <v>5136.7</v>
      </c>
      <c r="F49" s="206">
        <v>9149.4</v>
      </c>
      <c r="G49" s="206">
        <f t="shared" si="5"/>
        <v>-4012.7</v>
      </c>
      <c r="H49" s="206">
        <v>367.7</v>
      </c>
      <c r="I49" s="206">
        <v>2458.3000000000002</v>
      </c>
      <c r="J49" s="206">
        <f t="shared" si="6"/>
        <v>-2090.6000000000004</v>
      </c>
      <c r="K49" s="206">
        <f t="shared" si="9"/>
        <v>2158.2999999999993</v>
      </c>
      <c r="L49" s="206">
        <v>17728.8</v>
      </c>
      <c r="M49" s="206">
        <v>19887.099999999999</v>
      </c>
      <c r="N49" s="206">
        <f t="shared" si="7"/>
        <v>198.29999999999563</v>
      </c>
      <c r="O49" s="206">
        <v>2480.5</v>
      </c>
      <c r="P49" s="206">
        <v>2177.6</v>
      </c>
      <c r="Q49" s="206">
        <v>5.6</v>
      </c>
      <c r="R49" s="206">
        <v>318.10000000000002</v>
      </c>
      <c r="S49" s="206">
        <v>-5117.8</v>
      </c>
      <c r="T49" s="206">
        <f t="shared" si="10"/>
        <v>-2616.5000000000005</v>
      </c>
      <c r="U49" s="207">
        <f t="shared" si="8"/>
        <v>-62.29999999999518</v>
      </c>
      <c r="V49" s="608" t="s">
        <v>1174</v>
      </c>
    </row>
    <row r="50" spans="1:22" s="175" customFormat="1" ht="15" customHeight="1">
      <c r="A50" s="174" t="s">
        <v>1175</v>
      </c>
      <c r="B50" s="206">
        <v>45534.7</v>
      </c>
      <c r="C50" s="206">
        <v>58847.7</v>
      </c>
      <c r="D50" s="206">
        <f t="shared" si="4"/>
        <v>-13313</v>
      </c>
      <c r="E50" s="206">
        <v>5959.1</v>
      </c>
      <c r="F50" s="206">
        <v>10455.4</v>
      </c>
      <c r="G50" s="206">
        <f t="shared" si="5"/>
        <v>-4496.2999999999993</v>
      </c>
      <c r="H50" s="206">
        <v>406.5</v>
      </c>
      <c r="I50" s="206">
        <v>2723.5</v>
      </c>
      <c r="J50" s="206">
        <f t="shared" si="6"/>
        <v>-2317</v>
      </c>
      <c r="K50" s="206">
        <f t="shared" si="9"/>
        <v>2143.5999999999985</v>
      </c>
      <c r="L50" s="206">
        <v>19847</v>
      </c>
      <c r="M50" s="206">
        <v>21990.6</v>
      </c>
      <c r="N50" s="206">
        <f t="shared" si="7"/>
        <v>1864.2999999999993</v>
      </c>
      <c r="O50" s="206">
        <v>1374.3</v>
      </c>
      <c r="P50" s="206">
        <v>2269</v>
      </c>
      <c r="Q50" s="206">
        <v>31.6</v>
      </c>
      <c r="R50" s="206">
        <v>-3430.6</v>
      </c>
      <c r="S50" s="206">
        <v>-1339.9</v>
      </c>
      <c r="T50" s="206">
        <f t="shared" si="10"/>
        <v>-2469.9</v>
      </c>
      <c r="U50" s="207">
        <f t="shared" si="8"/>
        <v>-768.69999999999936</v>
      </c>
      <c r="V50" s="608" t="s">
        <v>1175</v>
      </c>
    </row>
    <row r="51" spans="1:22" s="175" customFormat="1" ht="15" customHeight="1">
      <c r="A51" s="174" t="s">
        <v>1176</v>
      </c>
      <c r="B51" s="206">
        <v>53961.4</v>
      </c>
      <c r="C51" s="206">
        <v>72945.2</v>
      </c>
      <c r="D51" s="206">
        <f t="shared" si="4"/>
        <v>-18983.799999999996</v>
      </c>
      <c r="E51" s="206">
        <v>7506.7</v>
      </c>
      <c r="F51" s="206">
        <v>12487.1</v>
      </c>
      <c r="G51" s="206">
        <f t="shared" si="5"/>
        <v>-4980.4000000000005</v>
      </c>
      <c r="H51" s="233">
        <v>729.4</v>
      </c>
      <c r="I51" s="206">
        <v>5671.3</v>
      </c>
      <c r="J51" s="206">
        <f t="shared" si="6"/>
        <v>-4941.9000000000005</v>
      </c>
      <c r="K51" s="206">
        <f t="shared" si="9"/>
        <v>2706.7999999999993</v>
      </c>
      <c r="L51" s="206">
        <v>23843.9</v>
      </c>
      <c r="M51" s="206">
        <v>26550.7</v>
      </c>
      <c r="N51" s="206">
        <f t="shared" si="7"/>
        <v>-2355.3999999999978</v>
      </c>
      <c r="O51" s="206">
        <v>1001.1</v>
      </c>
      <c r="P51" s="206">
        <v>4758</v>
      </c>
      <c r="Q51" s="206">
        <v>0.3</v>
      </c>
      <c r="R51" s="206">
        <v>1488.6</v>
      </c>
      <c r="S51" s="206">
        <v>-1900.8</v>
      </c>
      <c r="T51" s="206">
        <f t="shared" si="10"/>
        <v>4346.0999999999995</v>
      </c>
      <c r="U51" s="207">
        <f t="shared" si="8"/>
        <v>-2991.8000000000015</v>
      </c>
      <c r="V51" s="608" t="s">
        <v>1176</v>
      </c>
    </row>
    <row r="52" spans="1:22" s="175" customFormat="1" ht="15" customHeight="1">
      <c r="A52" s="174" t="s">
        <v>1181</v>
      </c>
      <c r="B52" s="206">
        <v>69900.800000000003</v>
      </c>
      <c r="C52" s="206">
        <v>89321.2</v>
      </c>
      <c r="D52" s="206">
        <v>-19420.400000000001</v>
      </c>
      <c r="E52" s="206">
        <v>8978</v>
      </c>
      <c r="F52" s="206">
        <v>15627.9</v>
      </c>
      <c r="G52" s="206">
        <v>-6649.9</v>
      </c>
      <c r="H52" s="206">
        <v>950.4</v>
      </c>
      <c r="I52" s="206">
        <v>5953.8</v>
      </c>
      <c r="J52" s="206">
        <f t="shared" si="6"/>
        <v>-5003.4000000000005</v>
      </c>
      <c r="K52" s="206">
        <f>M52-L52</f>
        <v>3668.2000000000044</v>
      </c>
      <c r="L52" s="206">
        <v>32195.599999999999</v>
      </c>
      <c r="M52" s="206">
        <v>35863.800000000003</v>
      </c>
      <c r="N52" s="206">
        <f t="shared" si="7"/>
        <v>4790.0999999999985</v>
      </c>
      <c r="O52" s="206">
        <v>1622.7</v>
      </c>
      <c r="P52" s="206">
        <v>4527.8999999999996</v>
      </c>
      <c r="Q52" s="206">
        <v>240.7</v>
      </c>
      <c r="R52" s="206">
        <v>-3708.3</v>
      </c>
      <c r="S52" s="206">
        <v>-3579.6</v>
      </c>
      <c r="T52" s="206">
        <f t="shared" si="10"/>
        <v>-2519.3000000000006</v>
      </c>
      <c r="U52" s="207">
        <f t="shared" si="8"/>
        <v>-3893.4999999999977</v>
      </c>
      <c r="V52" s="608" t="s">
        <v>1181</v>
      </c>
    </row>
    <row r="53" spans="1:22" s="175" customFormat="1" ht="15" customHeight="1">
      <c r="A53" s="174" t="s">
        <v>1190</v>
      </c>
      <c r="B53" s="206">
        <v>83205.100000000006</v>
      </c>
      <c r="C53" s="206">
        <v>107234.3</v>
      </c>
      <c r="D53" s="206">
        <f t="shared" si="4"/>
        <v>-24029.199999999997</v>
      </c>
      <c r="E53" s="206">
        <v>10235.200000000001</v>
      </c>
      <c r="F53" s="206">
        <v>18964.900000000001</v>
      </c>
      <c r="G53" s="206">
        <f t="shared" si="5"/>
        <v>-8729.7000000000007</v>
      </c>
      <c r="H53" s="206">
        <v>1687.6</v>
      </c>
      <c r="I53" s="206">
        <v>7788.9</v>
      </c>
      <c r="J53" s="206">
        <f t="shared" si="6"/>
        <v>-6101.2999999999993</v>
      </c>
      <c r="K53" s="206">
        <f>M53-L53</f>
        <v>4004.1999999999971</v>
      </c>
      <c r="L53" s="206">
        <v>41269.800000000003</v>
      </c>
      <c r="M53" s="206">
        <v>45274</v>
      </c>
      <c r="N53" s="206">
        <f t="shared" si="7"/>
        <v>6413.8000000000029</v>
      </c>
      <c r="O53" s="206">
        <v>3381.4</v>
      </c>
      <c r="P53" s="206">
        <v>5246.6</v>
      </c>
      <c r="Q53" s="206">
        <v>727.7</v>
      </c>
      <c r="R53" s="206">
        <v>-369.3</v>
      </c>
      <c r="S53" s="206">
        <v>-10893.1</v>
      </c>
      <c r="T53" s="206">
        <f t="shared" si="10"/>
        <v>-5288.1</v>
      </c>
      <c r="U53" s="207">
        <f t="shared" si="8"/>
        <v>-4507.1000000000022</v>
      </c>
      <c r="V53" s="608" t="s">
        <v>1190</v>
      </c>
    </row>
    <row r="54" spans="1:22" s="175" customFormat="1" ht="15" customHeight="1">
      <c r="A54" s="174" t="s">
        <v>898</v>
      </c>
      <c r="B54" s="207">
        <v>97110.1</v>
      </c>
      <c r="C54" s="208">
        <v>133765.29999999999</v>
      </c>
      <c r="D54" s="207">
        <f t="shared" si="4"/>
        <v>-36655.199999999983</v>
      </c>
      <c r="E54" s="207">
        <v>12910.3</v>
      </c>
      <c r="F54" s="208">
        <v>23166.7</v>
      </c>
      <c r="G54" s="208">
        <f t="shared" si="5"/>
        <v>-10256.400000000001</v>
      </c>
      <c r="H54" s="208">
        <v>1515.1</v>
      </c>
      <c r="I54" s="208">
        <v>7422.5</v>
      </c>
      <c r="J54" s="208">
        <f>H54-I54</f>
        <v>-5907.4</v>
      </c>
      <c r="K54" s="207">
        <f>M54-L54</f>
        <v>4017.9000000000015</v>
      </c>
      <c r="L54" s="207">
        <v>54296.9</v>
      </c>
      <c r="M54" s="208">
        <v>58314.8</v>
      </c>
      <c r="N54" s="206">
        <f t="shared" si="7"/>
        <v>5495.8000000000175</v>
      </c>
      <c r="O54" s="208">
        <v>3952.5</v>
      </c>
      <c r="P54" s="207">
        <v>4459</v>
      </c>
      <c r="Q54" s="208">
        <v>325.10000000000002</v>
      </c>
      <c r="R54" s="208">
        <v>-6802.5</v>
      </c>
      <c r="S54" s="208">
        <v>-7137.1</v>
      </c>
      <c r="T54" s="206">
        <f t="shared" si="10"/>
        <v>-9155.5</v>
      </c>
      <c r="U54" s="207">
        <f t="shared" si="8"/>
        <v>-292.80000000001746</v>
      </c>
      <c r="V54" s="608" t="s">
        <v>898</v>
      </c>
    </row>
    <row r="55" spans="1:22" s="175" customFormat="1" ht="15" customHeight="1">
      <c r="A55" s="174" t="s">
        <v>205</v>
      </c>
      <c r="B55" s="207">
        <v>107195</v>
      </c>
      <c r="C55" s="208">
        <v>139579.5</v>
      </c>
      <c r="D55" s="207">
        <v>-32384.500000000004</v>
      </c>
      <c r="E55" s="207">
        <v>12245.099999999999</v>
      </c>
      <c r="F55" s="208">
        <v>23663.4</v>
      </c>
      <c r="G55" s="208">
        <v>-11418.300000000001</v>
      </c>
      <c r="H55" s="208">
        <v>653.1</v>
      </c>
      <c r="I55" s="208">
        <v>10312.6</v>
      </c>
      <c r="J55" s="208">
        <v>-9659.5</v>
      </c>
      <c r="K55" s="207">
        <v>251.79999999999998</v>
      </c>
      <c r="L55" s="207">
        <v>67715.799999999988</v>
      </c>
      <c r="M55" s="208">
        <v>67967.600000000006</v>
      </c>
      <c r="N55" s="206">
        <v>14505.299999999997</v>
      </c>
      <c r="O55" s="208">
        <v>3345.4000000000005</v>
      </c>
      <c r="P55" s="207">
        <v>6980.3</v>
      </c>
      <c r="Q55" s="208">
        <v>-702.1</v>
      </c>
      <c r="R55" s="208">
        <v>-11420.2</v>
      </c>
      <c r="S55" s="208">
        <v>-12959.999999999998</v>
      </c>
      <c r="T55" s="206">
        <f t="shared" si="10"/>
        <v>-18102</v>
      </c>
      <c r="U55" s="207">
        <f t="shared" si="8"/>
        <v>251.30000000000291</v>
      </c>
      <c r="V55" s="608" t="s">
        <v>205</v>
      </c>
    </row>
    <row r="56" spans="1:22" s="175" customFormat="1" ht="15" customHeight="1">
      <c r="A56" s="174" t="s">
        <v>194</v>
      </c>
      <c r="B56" s="208">
        <v>112345.1</v>
      </c>
      <c r="C56" s="208">
        <v>147983</v>
      </c>
      <c r="D56" s="207">
        <v>-35637.9</v>
      </c>
      <c r="E56" s="208">
        <v>15453.4</v>
      </c>
      <c r="F56" s="208">
        <v>25710.799999999999</v>
      </c>
      <c r="G56" s="208">
        <v>-10257.400000000001</v>
      </c>
      <c r="H56" s="208">
        <v>551.70000000000005</v>
      </c>
      <c r="I56" s="207">
        <v>10566.400000000001</v>
      </c>
      <c r="J56" s="208">
        <v>-10014.700000000001</v>
      </c>
      <c r="K56" s="208">
        <v>864.8</v>
      </c>
      <c r="L56" s="208">
        <v>78001.299999999988</v>
      </c>
      <c r="M56" s="208">
        <v>78866.100000000006</v>
      </c>
      <c r="N56" s="206">
        <v>22956.1</v>
      </c>
      <c r="O56" s="208">
        <v>3373.5999999999995</v>
      </c>
      <c r="P56" s="208">
        <v>6316.4000000000005</v>
      </c>
      <c r="Q56" s="208">
        <v>-2029.5</v>
      </c>
      <c r="R56" s="208">
        <v>-820.69999999999936</v>
      </c>
      <c r="S56" s="208">
        <v>-24814.3</v>
      </c>
      <c r="T56" s="206">
        <f t="shared" si="10"/>
        <v>-21348.1</v>
      </c>
      <c r="U56" s="207">
        <f t="shared" si="8"/>
        <v>-4981.5999999999985</v>
      </c>
      <c r="V56" s="608" t="s">
        <v>194</v>
      </c>
    </row>
    <row r="57" spans="1:22" s="175" customFormat="1" ht="15" customHeight="1">
      <c r="A57" s="174" t="s">
        <v>458</v>
      </c>
      <c r="B57" s="208">
        <v>164159.20000000001</v>
      </c>
      <c r="C57" s="208">
        <v>216341.09999999998</v>
      </c>
      <c r="D57" s="207">
        <v>-52181.899999999994</v>
      </c>
      <c r="E57" s="208">
        <v>18292.900000000001</v>
      </c>
      <c r="F57" s="208">
        <v>35500.6</v>
      </c>
      <c r="G57" s="208">
        <v>-17207.7</v>
      </c>
      <c r="H57" s="208">
        <v>871.7</v>
      </c>
      <c r="I57" s="207">
        <v>11267.1</v>
      </c>
      <c r="J57" s="208">
        <v>-10395.4</v>
      </c>
      <c r="K57" s="208">
        <v>1047.0999999999999</v>
      </c>
      <c r="L57" s="208">
        <v>84013.2</v>
      </c>
      <c r="M57" s="208">
        <v>85060.299999999988</v>
      </c>
      <c r="N57" s="206">
        <v>5275.3000000000011</v>
      </c>
      <c r="O57" s="208">
        <v>4138.1000000000004</v>
      </c>
      <c r="P57" s="208">
        <v>5585.6</v>
      </c>
      <c r="Q57" s="208">
        <v>-6109.2000000000007</v>
      </c>
      <c r="R57" s="208">
        <v>-9589.7999999999993</v>
      </c>
      <c r="S57" s="208">
        <v>5351</v>
      </c>
      <c r="T57" s="206">
        <v>-4762.3999999999996</v>
      </c>
      <c r="U57" s="207">
        <f t="shared" si="8"/>
        <v>-4651.0000000000018</v>
      </c>
      <c r="V57" s="608" t="s">
        <v>458</v>
      </c>
    </row>
    <row r="58" spans="1:22" s="175" customFormat="1" ht="15" customHeight="1">
      <c r="A58" s="174" t="s">
        <v>1488</v>
      </c>
      <c r="B58" s="208">
        <v>193375.5</v>
      </c>
      <c r="C58" s="208">
        <v>253042.2</v>
      </c>
      <c r="D58" s="207">
        <v>-59666.7</v>
      </c>
      <c r="E58" s="208">
        <v>19370.400000000001</v>
      </c>
      <c r="F58" s="208">
        <v>41880.299999999996</v>
      </c>
      <c r="G58" s="208">
        <v>-22509.899999999998</v>
      </c>
      <c r="H58" s="208">
        <v>1523.3000000000002</v>
      </c>
      <c r="I58" s="207">
        <v>13242.2</v>
      </c>
      <c r="J58" s="208">
        <v>-11718.9</v>
      </c>
      <c r="K58" s="208">
        <v>829.19999999999993</v>
      </c>
      <c r="L58" s="208">
        <v>101982.6</v>
      </c>
      <c r="M58" s="208">
        <v>102811.8</v>
      </c>
      <c r="N58" s="206">
        <v>8916.2999999999993</v>
      </c>
      <c r="O58" s="208">
        <v>3678.5</v>
      </c>
      <c r="P58" s="208">
        <v>9088.2000000000007</v>
      </c>
      <c r="Q58" s="208">
        <v>4142.6000000000004</v>
      </c>
      <c r="R58" s="208">
        <v>-17391</v>
      </c>
      <c r="S58" s="208">
        <v>-2324.4999999999991</v>
      </c>
      <c r="T58" s="206">
        <v>-6484.699999999998</v>
      </c>
      <c r="U58" s="207">
        <f t="shared" si="8"/>
        <v>-6110.1000000000013</v>
      </c>
      <c r="V58" s="608" t="s">
        <v>1488</v>
      </c>
    </row>
    <row r="59" spans="1:22" s="175" customFormat="1" ht="15" customHeight="1">
      <c r="A59" s="174" t="s">
        <v>3604</v>
      </c>
      <c r="B59" s="207">
        <v>211643</v>
      </c>
      <c r="C59" s="207">
        <v>272427.10000000003</v>
      </c>
      <c r="D59" s="207">
        <v>-60784.099999999991</v>
      </c>
      <c r="E59" s="207">
        <v>22601.1</v>
      </c>
      <c r="F59" s="207">
        <v>48387.100000000006</v>
      </c>
      <c r="G59" s="207">
        <v>-25786.000000000004</v>
      </c>
      <c r="H59" s="207">
        <v>965.00000000000011</v>
      </c>
      <c r="I59" s="207">
        <v>19198</v>
      </c>
      <c r="J59" s="207">
        <v>-18233</v>
      </c>
      <c r="K59" s="207">
        <v>516.6</v>
      </c>
      <c r="L59" s="207">
        <v>119520.40000000001</v>
      </c>
      <c r="M59" s="207">
        <v>120037</v>
      </c>
      <c r="N59" s="206">
        <v>15233.900000000005</v>
      </c>
      <c r="O59" s="207">
        <v>4690.7999999999993</v>
      </c>
      <c r="P59" s="207">
        <v>-11537.9</v>
      </c>
      <c r="Q59" s="207">
        <v>742.90000000000009</v>
      </c>
      <c r="R59" s="207">
        <v>-15951.5</v>
      </c>
      <c r="S59" s="207">
        <v>41316</v>
      </c>
      <c r="T59" s="206">
        <v>14569.500000000002</v>
      </c>
      <c r="U59" s="207">
        <v>-5355.2000000000044</v>
      </c>
      <c r="V59" s="608" t="s">
        <v>3604</v>
      </c>
    </row>
    <row r="60" spans="1:22" s="175" customFormat="1" ht="15" customHeight="1">
      <c r="A60" s="174" t="s">
        <v>3664</v>
      </c>
      <c r="B60" s="207">
        <v>230946.3</v>
      </c>
      <c r="C60" s="207">
        <v>286835.69999999995</v>
      </c>
      <c r="D60" s="207">
        <v>-55889.4</v>
      </c>
      <c r="E60" s="207">
        <v>24212.899999999998</v>
      </c>
      <c r="F60" s="207">
        <v>56129.399999999994</v>
      </c>
      <c r="G60" s="207">
        <v>-31916.5</v>
      </c>
      <c r="H60" s="207">
        <v>1011.5000000000001</v>
      </c>
      <c r="I60" s="207">
        <v>21168.1</v>
      </c>
      <c r="J60" s="207">
        <v>-20156.599999999999</v>
      </c>
      <c r="K60" s="207">
        <v>615.20000000000005</v>
      </c>
      <c r="L60" s="207">
        <v>115425</v>
      </c>
      <c r="M60" s="207">
        <v>116040.2</v>
      </c>
      <c r="N60" s="206">
        <v>8077.7000000000044</v>
      </c>
      <c r="O60" s="207">
        <v>5009.5</v>
      </c>
      <c r="P60" s="207">
        <v>-11562.9</v>
      </c>
      <c r="Q60" s="207">
        <v>-3019.8999999999996</v>
      </c>
      <c r="R60" s="207">
        <v>-17019.400000000001</v>
      </c>
      <c r="S60" s="207">
        <v>45942.100000000006</v>
      </c>
      <c r="T60" s="206">
        <v>14339.900000000005</v>
      </c>
      <c r="U60" s="207">
        <v>1252.6999999999916</v>
      </c>
      <c r="V60" s="608" t="s">
        <v>3664</v>
      </c>
    </row>
    <row r="61" spans="1:22" s="175" customFormat="1" ht="15" customHeight="1">
      <c r="A61" s="1491" t="s">
        <v>3665</v>
      </c>
      <c r="B61" s="207">
        <v>238483.7</v>
      </c>
      <c r="C61" s="207">
        <v>284654.7</v>
      </c>
      <c r="D61" s="207">
        <v>-46170.999999999993</v>
      </c>
      <c r="E61" s="207">
        <v>23956.9</v>
      </c>
      <c r="F61" s="207">
        <v>64556.600000000006</v>
      </c>
      <c r="G61" s="207">
        <v>-40599.699999999997</v>
      </c>
      <c r="H61" s="207">
        <v>582.6</v>
      </c>
      <c r="I61" s="207">
        <v>22769.799999999996</v>
      </c>
      <c r="J61" s="207">
        <v>-22187.200000000001</v>
      </c>
      <c r="K61" s="207">
        <v>594.6</v>
      </c>
      <c r="L61" s="207">
        <v>122888.8</v>
      </c>
      <c r="M61" s="207">
        <v>123483.4</v>
      </c>
      <c r="N61" s="206">
        <v>14525.500000000015</v>
      </c>
      <c r="O61" s="207">
        <v>4024.8999999999996</v>
      </c>
      <c r="P61" s="207">
        <v>-14216.999999999998</v>
      </c>
      <c r="Q61" s="207">
        <v>-4157.5</v>
      </c>
      <c r="R61" s="207">
        <v>-3579.9999999999991</v>
      </c>
      <c r="S61" s="207">
        <v>33041</v>
      </c>
      <c r="T61" s="206">
        <v>11086.5</v>
      </c>
      <c r="U61" s="207">
        <v>-7463.9000000000133</v>
      </c>
      <c r="V61" s="608" t="s">
        <v>3665</v>
      </c>
    </row>
    <row r="62" spans="1:22" s="175" customFormat="1" ht="15" customHeight="1">
      <c r="A62" s="1489" t="s">
        <v>3960</v>
      </c>
      <c r="B62" s="207">
        <v>261822.6</v>
      </c>
      <c r="C62" s="207">
        <v>303951.89999999997</v>
      </c>
      <c r="D62" s="207">
        <v>-42129.299999999996</v>
      </c>
      <c r="E62" s="207">
        <v>27156.699999999997</v>
      </c>
      <c r="F62" s="207">
        <v>57509.7</v>
      </c>
      <c r="G62" s="207">
        <v>-30353</v>
      </c>
      <c r="H62" s="207">
        <v>1200.1000000000001</v>
      </c>
      <c r="I62" s="207">
        <v>20802</v>
      </c>
      <c r="J62" s="207">
        <v>-19601.899999999998</v>
      </c>
      <c r="K62" s="207">
        <v>532.1</v>
      </c>
      <c r="L62" s="207">
        <v>119572.5</v>
      </c>
      <c r="M62" s="207">
        <v>120104.59999999999</v>
      </c>
      <c r="N62" s="206">
        <v>28020.399999999994</v>
      </c>
      <c r="O62" s="207">
        <v>3748.4</v>
      </c>
      <c r="P62" s="207">
        <v>-15496</v>
      </c>
      <c r="Q62" s="207">
        <v>3977.3</v>
      </c>
      <c r="R62" s="207">
        <v>-13250.5</v>
      </c>
      <c r="S62" s="207">
        <v>42962.3</v>
      </c>
      <c r="T62" s="206">
        <v>18193.099999999999</v>
      </c>
      <c r="U62" s="207">
        <v>-13575.699999999997</v>
      </c>
      <c r="V62" s="608" t="s">
        <v>3960</v>
      </c>
    </row>
    <row r="63" spans="1:22" s="175" customFormat="1" ht="15" customHeight="1">
      <c r="A63" s="1533" t="s">
        <v>3962</v>
      </c>
      <c r="B63" s="207">
        <v>269251.7</v>
      </c>
      <c r="C63" s="207">
        <v>334930</v>
      </c>
      <c r="D63" s="207">
        <v>-65678.300000000017</v>
      </c>
      <c r="E63" s="207">
        <v>28718.6</v>
      </c>
      <c r="F63" s="207">
        <v>64385.600000000006</v>
      </c>
      <c r="G63" s="207">
        <v>-35667.000000000007</v>
      </c>
      <c r="H63" s="207">
        <v>812.4</v>
      </c>
      <c r="I63" s="207">
        <v>21662.2</v>
      </c>
      <c r="J63" s="207">
        <v>-20849.8</v>
      </c>
      <c r="K63" s="207">
        <v>343.8</v>
      </c>
      <c r="L63" s="207">
        <v>105172.20000000001</v>
      </c>
      <c r="M63" s="207">
        <v>105516</v>
      </c>
      <c r="N63" s="206">
        <v>-16679.10000000002</v>
      </c>
      <c r="O63" s="207">
        <v>2486.3999999999996</v>
      </c>
      <c r="P63" s="207">
        <v>-18863.099999999999</v>
      </c>
      <c r="Q63" s="207">
        <v>-1288.7</v>
      </c>
      <c r="R63" s="207">
        <v>-27292</v>
      </c>
      <c r="S63" s="207">
        <v>26394.400000000001</v>
      </c>
      <c r="T63" s="206">
        <v>-21049.4</v>
      </c>
      <c r="U63" s="207">
        <v>-6856.6999999999807</v>
      </c>
      <c r="V63" s="608" t="s">
        <v>3962</v>
      </c>
    </row>
    <row r="64" spans="1:22" s="175" customFormat="1" ht="15" customHeight="1">
      <c r="A64" s="1646" t="s">
        <v>3981</v>
      </c>
      <c r="B64" s="207">
        <v>297456.2</v>
      </c>
      <c r="C64" s="207">
        <v>447422.4</v>
      </c>
      <c r="D64" s="207">
        <v>-149966.20000000001</v>
      </c>
      <c r="E64" s="207">
        <v>37062.899999999994</v>
      </c>
      <c r="F64" s="207">
        <v>76200.299999999988</v>
      </c>
      <c r="G64" s="207">
        <v>-39137.399999999994</v>
      </c>
      <c r="H64" s="207">
        <v>1035.0999999999999</v>
      </c>
      <c r="I64" s="207">
        <v>18647.8</v>
      </c>
      <c r="J64" s="207">
        <v>-17612.7</v>
      </c>
      <c r="K64" s="207">
        <v>397.6</v>
      </c>
      <c r="L64" s="207">
        <v>126970.9</v>
      </c>
      <c r="M64" s="207">
        <v>127368.5</v>
      </c>
      <c r="N64" s="206">
        <v>-79347.799999999988</v>
      </c>
      <c r="O64" s="207">
        <v>2398.6999999999998</v>
      </c>
      <c r="P64" s="207">
        <v>-14874.099999999999</v>
      </c>
      <c r="Q64" s="207">
        <v>664.4</v>
      </c>
      <c r="R64" s="207">
        <v>-59732.399999999994</v>
      </c>
      <c r="S64" s="207">
        <v>-6402.3</v>
      </c>
      <c r="T64" s="206">
        <v>-80344.399999999994</v>
      </c>
      <c r="U64" s="207">
        <v>-3395.299999999992</v>
      </c>
      <c r="V64" s="608" t="s">
        <v>3981</v>
      </c>
    </row>
    <row r="65" spans="1:22" s="175" customFormat="1" ht="15" customHeight="1">
      <c r="A65" s="1675" t="s">
        <v>4593</v>
      </c>
      <c r="B65" s="207">
        <v>335633.30000000005</v>
      </c>
      <c r="C65" s="207">
        <v>465793.29999999993</v>
      </c>
      <c r="D65" s="207">
        <v>-130160</v>
      </c>
      <c r="E65" s="207">
        <v>50849.100000000006</v>
      </c>
      <c r="F65" s="207">
        <v>79728</v>
      </c>
      <c r="G65" s="207">
        <v>-28878.899999999994</v>
      </c>
      <c r="H65" s="207">
        <v>3522.7999999999997</v>
      </c>
      <c r="I65" s="207">
        <v>20633.8</v>
      </c>
      <c r="J65" s="207">
        <v>-17111</v>
      </c>
      <c r="K65" s="207">
        <v>195</v>
      </c>
      <c r="L65" s="207">
        <v>142465.79999999999</v>
      </c>
      <c r="M65" s="207">
        <v>142660.79999999999</v>
      </c>
      <c r="N65" s="206">
        <v>-33489.099999999984</v>
      </c>
      <c r="O65" s="207">
        <v>1955.5</v>
      </c>
      <c r="P65" s="207">
        <v>-22072.3</v>
      </c>
      <c r="Q65" s="207">
        <v>1609.1999999999998</v>
      </c>
      <c r="R65" s="207">
        <v>-20294.7</v>
      </c>
      <c r="S65" s="207">
        <v>-831.5</v>
      </c>
      <c r="T65" s="206">
        <v>-41589.300000000003</v>
      </c>
      <c r="U65" s="207">
        <v>-10055.700000000017</v>
      </c>
      <c r="V65" s="608" t="s">
        <v>4593</v>
      </c>
    </row>
    <row r="66" spans="1:22" s="175" customFormat="1" ht="15" customHeight="1">
      <c r="A66" s="1771" t="s">
        <v>4594</v>
      </c>
      <c r="B66" s="207">
        <v>280337.59999999998</v>
      </c>
      <c r="C66" s="207">
        <v>429749</v>
      </c>
      <c r="D66" s="207">
        <v>-149411.4</v>
      </c>
      <c r="E66" s="207">
        <v>50747.8</v>
      </c>
      <c r="F66" s="207">
        <v>72093.8</v>
      </c>
      <c r="G66" s="207">
        <v>-21346</v>
      </c>
      <c r="H66" s="207">
        <v>1853.9</v>
      </c>
      <c r="I66" s="207">
        <v>23355</v>
      </c>
      <c r="J66" s="207">
        <v>-21501.1</v>
      </c>
      <c r="K66" s="207">
        <v>163.69999999999999</v>
      </c>
      <c r="L66" s="207">
        <v>158938.59999999998</v>
      </c>
      <c r="M66" s="207">
        <v>159102.29999999999</v>
      </c>
      <c r="N66" s="206">
        <v>-33156.19999999999</v>
      </c>
      <c r="O66" s="207">
        <v>2174.1999999999998</v>
      </c>
      <c r="P66" s="207">
        <v>-10783.7</v>
      </c>
      <c r="Q66" s="207">
        <v>-124.90000000000002</v>
      </c>
      <c r="R66" s="207">
        <v>-55974.5</v>
      </c>
      <c r="S66" s="207">
        <v>27451.9</v>
      </c>
      <c r="T66" s="206">
        <v>-39431.200000000004</v>
      </c>
      <c r="U66" s="207">
        <v>-8449.2000000000135</v>
      </c>
      <c r="V66" s="608" t="s">
        <v>4594</v>
      </c>
    </row>
    <row r="67" spans="1:22" s="496" customFormat="1" ht="15" customHeight="1" thickBot="1">
      <c r="A67" s="2051" t="s">
        <v>5678</v>
      </c>
      <c r="B67" s="2052">
        <v>313213.40000000002</v>
      </c>
      <c r="C67" s="2052">
        <v>514607.60000000003</v>
      </c>
      <c r="D67" s="2052">
        <v>-201394.2</v>
      </c>
      <c r="E67" s="2052">
        <v>62781.5</v>
      </c>
      <c r="F67" s="2052">
        <v>87265.600000000006</v>
      </c>
      <c r="G67" s="2052">
        <v>-24484.099999999995</v>
      </c>
      <c r="H67" s="2052">
        <v>1991.6</v>
      </c>
      <c r="I67" s="2052">
        <v>24647.100000000002</v>
      </c>
      <c r="J67" s="2052">
        <v>-22655.500000000004</v>
      </c>
      <c r="K67" s="2052">
        <v>278.29999999999995</v>
      </c>
      <c r="L67" s="2052">
        <v>214821.5</v>
      </c>
      <c r="M67" s="2052">
        <v>215099.8</v>
      </c>
      <c r="N67" s="2053">
        <v>-33434.000000000007</v>
      </c>
      <c r="O67" s="2052">
        <v>1872.5</v>
      </c>
      <c r="P67" s="2052">
        <v>-8201.7999999999993</v>
      </c>
      <c r="Q67" s="2052">
        <v>2876</v>
      </c>
      <c r="R67" s="2052">
        <v>-119170.29999999999</v>
      </c>
      <c r="S67" s="2052">
        <v>84722.200000000012</v>
      </c>
      <c r="T67" s="2053">
        <v>-39773.9</v>
      </c>
      <c r="U67" s="2052">
        <v>-8212.3999999999942</v>
      </c>
      <c r="V67" s="2054" t="s">
        <v>5678</v>
      </c>
    </row>
    <row r="68" spans="1:22" s="810" customFormat="1">
      <c r="A68" s="804" t="s">
        <v>3519</v>
      </c>
      <c r="B68" s="2254" t="s">
        <v>1923</v>
      </c>
      <c r="C68" s="2254"/>
      <c r="D68" s="2254"/>
      <c r="E68" s="2254"/>
      <c r="F68" s="2254"/>
      <c r="G68" s="2254"/>
      <c r="M68" s="787"/>
      <c r="N68" s="809"/>
      <c r="P68" s="805"/>
      <c r="Q68" s="805"/>
      <c r="R68" s="805"/>
      <c r="S68" s="805"/>
      <c r="T68" s="805"/>
      <c r="U68" s="805"/>
      <c r="V68" s="805"/>
    </row>
    <row r="69" spans="1:22" s="810" customFormat="1">
      <c r="B69" s="810" t="s">
        <v>3520</v>
      </c>
      <c r="C69" s="805"/>
      <c r="D69" s="805"/>
      <c r="E69" s="805"/>
      <c r="F69" s="805"/>
      <c r="G69" s="805"/>
      <c r="H69" s="805"/>
      <c r="I69" s="805"/>
      <c r="J69" s="805"/>
      <c r="K69" s="805"/>
      <c r="L69" s="805"/>
      <c r="M69" s="805"/>
      <c r="N69" s="805"/>
      <c r="P69" s="805"/>
      <c r="Q69" s="805"/>
      <c r="R69" s="805"/>
      <c r="S69" s="805"/>
      <c r="T69" s="805"/>
      <c r="U69" s="805"/>
    </row>
    <row r="70" spans="1:22" s="810" customFormat="1">
      <c r="B70" s="805" t="s">
        <v>3584</v>
      </c>
      <c r="C70" s="805"/>
      <c r="D70" s="805"/>
      <c r="E70" s="805"/>
      <c r="F70" s="805"/>
      <c r="G70" s="805"/>
      <c r="H70" s="805"/>
      <c r="I70" s="805"/>
      <c r="J70" s="805"/>
      <c r="K70" s="805"/>
      <c r="L70" s="805"/>
      <c r="M70" s="805"/>
      <c r="N70" s="805"/>
      <c r="O70" s="805"/>
      <c r="P70" s="805"/>
      <c r="Q70" s="805"/>
      <c r="R70" s="805"/>
      <c r="S70" s="805"/>
      <c r="T70" s="805"/>
      <c r="U70" s="805"/>
    </row>
    <row r="71" spans="1:22" s="810" customFormat="1">
      <c r="B71" s="805" t="s">
        <v>3585</v>
      </c>
      <c r="C71" s="805"/>
      <c r="D71" s="805"/>
      <c r="E71" s="805"/>
      <c r="F71" s="805"/>
      <c r="G71" s="805"/>
      <c r="H71" s="805"/>
      <c r="I71" s="805"/>
      <c r="J71" s="805"/>
      <c r="K71" s="805"/>
      <c r="L71" s="805"/>
      <c r="M71" s="805"/>
      <c r="N71" s="805"/>
      <c r="O71" s="805"/>
      <c r="P71" s="805"/>
      <c r="Q71" s="805"/>
      <c r="R71" s="805"/>
      <c r="S71" s="805"/>
      <c r="T71" s="805"/>
      <c r="U71" s="805"/>
    </row>
    <row r="72" spans="1:22" s="810" customFormat="1" ht="11.25" customHeight="1">
      <c r="B72" s="805" t="s">
        <v>748</v>
      </c>
    </row>
    <row r="73" spans="1:22" s="175" customFormat="1">
      <c r="A73" s="786" t="s">
        <v>28</v>
      </c>
      <c r="B73" s="2253" t="s">
        <v>486</v>
      </c>
      <c r="C73" s="2253"/>
      <c r="D73" s="2253"/>
      <c r="E73" s="2253"/>
    </row>
    <row r="74" spans="1:22" s="175" customFormat="1"/>
    <row r="75" spans="1:22" s="175" customFormat="1"/>
    <row r="76" spans="1:22" s="175" customFormat="1"/>
    <row r="77" spans="1:22" s="175" customFormat="1">
      <c r="B77" s="691"/>
      <c r="C77" s="691"/>
      <c r="D77" s="691"/>
      <c r="E77" s="691"/>
      <c r="F77" s="691"/>
      <c r="G77" s="691"/>
      <c r="H77" s="691"/>
      <c r="I77" s="691"/>
      <c r="J77" s="691"/>
      <c r="K77" s="691"/>
      <c r="L77" s="691"/>
      <c r="M77" s="691"/>
    </row>
    <row r="78" spans="1:22" s="175" customFormat="1"/>
    <row r="79" spans="1:22" s="175" customFormat="1"/>
    <row r="80" spans="1:22" s="175" customFormat="1"/>
    <row r="81" spans="2:12">
      <c r="B81" s="1493"/>
      <c r="C81" s="1493"/>
      <c r="D81" s="1493"/>
      <c r="E81" s="1493"/>
      <c r="F81" s="1493"/>
      <c r="G81" s="1493"/>
      <c r="H81" s="1493"/>
      <c r="I81" s="1493"/>
      <c r="J81" s="1493"/>
      <c r="K81" s="1493"/>
      <c r="L81" s="1493"/>
    </row>
  </sheetData>
  <mergeCells count="48">
    <mergeCell ref="U40:U42"/>
    <mergeCell ref="V40:V42"/>
    <mergeCell ref="N40:N41"/>
    <mergeCell ref="L38:N38"/>
    <mergeCell ref="B68:G68"/>
    <mergeCell ref="B73:E73"/>
    <mergeCell ref="O40:O41"/>
    <mergeCell ref="P40:T40"/>
    <mergeCell ref="A40:A42"/>
    <mergeCell ref="T3:T7"/>
    <mergeCell ref="L39:N39"/>
    <mergeCell ref="A3:A7"/>
    <mergeCell ref="F38:G38"/>
    <mergeCell ref="H38:I38"/>
    <mergeCell ref="B40:D40"/>
    <mergeCell ref="E40:G40"/>
    <mergeCell ref="H40:J40"/>
    <mergeCell ref="K40:M40"/>
    <mergeCell ref="S3:S6"/>
    <mergeCell ref="B4:B6"/>
    <mergeCell ref="C4:C6"/>
    <mergeCell ref="G1:H1"/>
    <mergeCell ref="I1:J1"/>
    <mergeCell ref="M1:O1"/>
    <mergeCell ref="Q1:S1"/>
    <mergeCell ref="M2:O2"/>
    <mergeCell ref="R2:S2"/>
    <mergeCell ref="B3:E3"/>
    <mergeCell ref="F3:H3"/>
    <mergeCell ref="I3:O3"/>
    <mergeCell ref="P4:P6"/>
    <mergeCell ref="F4:F6"/>
    <mergeCell ref="G4:G6"/>
    <mergeCell ref="H4:H6"/>
    <mergeCell ref="P3:R3"/>
    <mergeCell ref="D4:D6"/>
    <mergeCell ref="E4:E6"/>
    <mergeCell ref="Q4:Q6"/>
    <mergeCell ref="N5:N6"/>
    <mergeCell ref="I4:K4"/>
    <mergeCell ref="L4:N4"/>
    <mergeCell ref="B33:E33"/>
    <mergeCell ref="R4:R6"/>
    <mergeCell ref="I5:J5"/>
    <mergeCell ref="K5:K6"/>
    <mergeCell ref="L5:L6"/>
    <mergeCell ref="M5:M6"/>
    <mergeCell ref="O4:O6"/>
  </mergeCells>
  <phoneticPr fontId="0" type="noConversion"/>
  <conditionalFormatting sqref="A43:V67">
    <cfRule type="expression" dxfId="37" priority="2" stopIfTrue="1">
      <formula>MOD(ROW(),2)=0</formula>
    </cfRule>
  </conditionalFormatting>
  <conditionalFormatting sqref="A8:T31">
    <cfRule type="expression" dxfId="36" priority="1" stopIfTrue="1">
      <formula>MOD(ROW(),2)=1</formula>
    </cfRule>
  </conditionalFormatting>
  <pageMargins left="0.62992125984251968" right="0.51181102362204722" top="0.51181102362204722" bottom="0.51181102362204722" header="0" footer="0.47244094488188981"/>
  <pageSetup paperSize="141" firstPageNumber="22" orientation="portrait" useFirstPageNumber="1" horizontalDpi="1200" verticalDpi="1200" r:id="rId1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L111"/>
  <sheetViews>
    <sheetView showGridLines="0" workbookViewId="0">
      <selection activeCell="O24" sqref="O24"/>
    </sheetView>
  </sheetViews>
  <sheetFormatPr defaultRowHeight="12.75"/>
  <cols>
    <col min="1" max="1" width="7.85546875" customWidth="1"/>
    <col min="2" max="2" width="12" customWidth="1"/>
    <col min="3" max="3" width="11.85546875" customWidth="1"/>
    <col min="4" max="4" width="11.140625" customWidth="1"/>
    <col min="5" max="6" width="10" customWidth="1"/>
    <col min="7" max="7" width="11" customWidth="1"/>
    <col min="8" max="8" width="12" customWidth="1"/>
    <col min="9" max="9" width="14.28515625" customWidth="1"/>
  </cols>
  <sheetData>
    <row r="1" spans="1:9" ht="15.75" customHeight="1">
      <c r="A1" s="2374" t="s">
        <v>901</v>
      </c>
      <c r="B1" s="2374"/>
      <c r="C1" s="2374"/>
      <c r="D1" s="2374"/>
      <c r="E1" s="2374"/>
      <c r="F1" s="2374"/>
      <c r="G1" s="2374"/>
      <c r="H1" s="157"/>
      <c r="I1" s="158" t="s">
        <v>876</v>
      </c>
    </row>
    <row r="2" spans="1:9" ht="15" customHeight="1">
      <c r="A2" s="2374"/>
      <c r="B2" s="2374"/>
      <c r="C2" s="2374"/>
      <c r="D2" s="2374"/>
      <c r="E2" s="2374"/>
      <c r="F2" s="2374"/>
      <c r="G2" s="2374"/>
      <c r="H2" s="157"/>
    </row>
    <row r="3" spans="1:9" ht="10.5" customHeight="1">
      <c r="A3" s="159"/>
      <c r="B3" s="160"/>
      <c r="C3" s="160"/>
      <c r="D3" s="160"/>
      <c r="F3" s="161"/>
      <c r="H3" s="2375" t="s">
        <v>0</v>
      </c>
      <c r="I3" s="2375"/>
    </row>
    <row r="4" spans="1:9" s="162" customFormat="1" ht="15.75">
      <c r="A4" s="2376" t="s">
        <v>1099</v>
      </c>
      <c r="B4" s="2378" t="s">
        <v>902</v>
      </c>
      <c r="C4" s="2379"/>
      <c r="D4" s="2379"/>
      <c r="E4" s="2380"/>
      <c r="F4" s="2378" t="s">
        <v>903</v>
      </c>
      <c r="G4" s="2379"/>
      <c r="H4" s="2379"/>
      <c r="I4" s="2380"/>
    </row>
    <row r="5" spans="1:9" ht="36">
      <c r="A5" s="2377"/>
      <c r="B5" s="761" t="s">
        <v>1593</v>
      </c>
      <c r="C5" s="761" t="s">
        <v>1624</v>
      </c>
      <c r="D5" s="761" t="s">
        <v>1626</v>
      </c>
      <c r="E5" s="762" t="s">
        <v>904</v>
      </c>
      <c r="F5" s="761" t="s">
        <v>3521</v>
      </c>
      <c r="G5" s="761" t="s">
        <v>1627</v>
      </c>
      <c r="H5" s="761" t="s">
        <v>1625</v>
      </c>
      <c r="I5" s="762" t="s">
        <v>905</v>
      </c>
    </row>
    <row r="6" spans="1:9" s="812" customFormat="1" ht="15" customHeight="1">
      <c r="A6" s="254" t="s">
        <v>1168</v>
      </c>
      <c r="B6" s="811">
        <v>136.71</v>
      </c>
      <c r="C6" s="811">
        <v>151.27000000000001</v>
      </c>
      <c r="D6" s="811">
        <v>78.87</v>
      </c>
      <c r="E6" s="252">
        <v>366.85</v>
      </c>
      <c r="F6" s="252" t="s">
        <v>817</v>
      </c>
      <c r="G6" s="252" t="s">
        <v>817</v>
      </c>
      <c r="H6" s="252" t="s">
        <v>817</v>
      </c>
      <c r="I6" s="252" t="s">
        <v>817</v>
      </c>
    </row>
    <row r="7" spans="1:9" s="812" customFormat="1" ht="15" customHeight="1">
      <c r="A7" s="254" t="s">
        <v>1169</v>
      </c>
      <c r="B7" s="252">
        <v>349.02</v>
      </c>
      <c r="C7" s="163">
        <v>181.31</v>
      </c>
      <c r="D7" s="163">
        <v>72.97</v>
      </c>
      <c r="E7" s="163">
        <v>603.29999999999995</v>
      </c>
      <c r="F7" s="252" t="s">
        <v>817</v>
      </c>
      <c r="G7" s="252" t="s">
        <v>817</v>
      </c>
      <c r="H7" s="252" t="s">
        <v>817</v>
      </c>
      <c r="I7" s="252" t="s">
        <v>817</v>
      </c>
    </row>
    <row r="8" spans="1:9" s="812" customFormat="1" ht="15" customHeight="1">
      <c r="A8" s="813" t="s">
        <v>792</v>
      </c>
      <c r="B8" s="814">
        <v>236.14</v>
      </c>
      <c r="C8" s="164">
        <v>92.1</v>
      </c>
      <c r="D8" s="164">
        <v>37.83</v>
      </c>
      <c r="E8" s="164">
        <v>366.07</v>
      </c>
      <c r="F8" s="814" t="s">
        <v>817</v>
      </c>
      <c r="G8" s="814" t="s">
        <v>817</v>
      </c>
      <c r="H8" s="814" t="s">
        <v>817</v>
      </c>
      <c r="I8" s="814" t="s">
        <v>817</v>
      </c>
    </row>
    <row r="9" spans="1:9" s="812" customFormat="1" ht="15" customHeight="1">
      <c r="A9" s="813" t="s">
        <v>793</v>
      </c>
      <c r="B9" s="814">
        <v>112.88</v>
      </c>
      <c r="C9" s="164">
        <v>89.21</v>
      </c>
      <c r="D9" s="164">
        <v>35.14</v>
      </c>
      <c r="E9" s="164">
        <v>237.22999999999996</v>
      </c>
      <c r="F9" s="814" t="s">
        <v>817</v>
      </c>
      <c r="G9" s="814" t="s">
        <v>817</v>
      </c>
      <c r="H9" s="814" t="s">
        <v>817</v>
      </c>
      <c r="I9" s="814" t="s">
        <v>817</v>
      </c>
    </row>
    <row r="10" spans="1:9" s="812" customFormat="1" ht="15" customHeight="1">
      <c r="A10" s="254" t="s">
        <v>1170</v>
      </c>
      <c r="B10" s="252">
        <v>195.54</v>
      </c>
      <c r="C10" s="163">
        <v>120.71</v>
      </c>
      <c r="D10" s="163">
        <v>77.849999999999994</v>
      </c>
      <c r="E10" s="163">
        <v>394.1</v>
      </c>
      <c r="F10" s="252" t="s">
        <v>817</v>
      </c>
      <c r="G10" s="252" t="s">
        <v>817</v>
      </c>
      <c r="H10" s="252" t="s">
        <v>817</v>
      </c>
      <c r="I10" s="252" t="s">
        <v>817</v>
      </c>
    </row>
    <row r="11" spans="1:9" s="812" customFormat="1" ht="15" customHeight="1">
      <c r="A11" s="813" t="s">
        <v>792</v>
      </c>
      <c r="B11" s="814">
        <v>167.63</v>
      </c>
      <c r="C11" s="164">
        <v>100.67</v>
      </c>
      <c r="D11" s="164">
        <v>70.930000000000007</v>
      </c>
      <c r="E11" s="164">
        <v>339.23</v>
      </c>
      <c r="F11" s="814" t="s">
        <v>817</v>
      </c>
      <c r="G11" s="814" t="s">
        <v>817</v>
      </c>
      <c r="H11" s="814" t="s">
        <v>817</v>
      </c>
      <c r="I11" s="814" t="s">
        <v>817</v>
      </c>
    </row>
    <row r="12" spans="1:9" s="812" customFormat="1" ht="15" customHeight="1">
      <c r="A12" s="813" t="s">
        <v>793</v>
      </c>
      <c r="B12" s="814">
        <v>27.91</v>
      </c>
      <c r="C12" s="164">
        <v>20.04</v>
      </c>
      <c r="D12" s="164">
        <v>6.92</v>
      </c>
      <c r="E12" s="164">
        <v>54.870000000000005</v>
      </c>
      <c r="F12" s="814" t="s">
        <v>817</v>
      </c>
      <c r="G12" s="814" t="s">
        <v>817</v>
      </c>
      <c r="H12" s="814" t="s">
        <v>817</v>
      </c>
      <c r="I12" s="814" t="s">
        <v>817</v>
      </c>
    </row>
    <row r="13" spans="1:9" s="812" customFormat="1" ht="15" customHeight="1">
      <c r="A13" s="254" t="s">
        <v>1171</v>
      </c>
      <c r="B13" s="252">
        <v>152.97999999999999</v>
      </c>
      <c r="C13" s="163">
        <v>80.709999999999994</v>
      </c>
      <c r="D13" s="163">
        <v>149.53</v>
      </c>
      <c r="E13" s="163">
        <v>383.22</v>
      </c>
      <c r="F13" s="163">
        <v>1010.45</v>
      </c>
      <c r="G13" s="163">
        <v>505.89</v>
      </c>
      <c r="H13" s="163">
        <v>459.04</v>
      </c>
      <c r="I13" s="253">
        <f>F13+G13+H13</f>
        <v>1975.38</v>
      </c>
    </row>
    <row r="14" spans="1:9" s="812" customFormat="1" ht="15" customHeight="1">
      <c r="A14" s="813" t="s">
        <v>792</v>
      </c>
      <c r="B14" s="814">
        <v>109.56</v>
      </c>
      <c r="C14" s="164">
        <v>56.19</v>
      </c>
      <c r="D14" s="164">
        <v>88.5</v>
      </c>
      <c r="E14" s="164">
        <v>254.25</v>
      </c>
      <c r="F14" s="164">
        <v>968.83</v>
      </c>
      <c r="G14" s="815">
        <v>492.8</v>
      </c>
      <c r="H14" s="815">
        <v>428.96</v>
      </c>
      <c r="I14" s="815">
        <f>F14+G14+H14</f>
        <v>1890.5900000000001</v>
      </c>
    </row>
    <row r="15" spans="1:9" s="812" customFormat="1" ht="15" customHeight="1">
      <c r="A15" s="813" t="s">
        <v>793</v>
      </c>
      <c r="B15" s="814">
        <v>43.42</v>
      </c>
      <c r="C15" s="164">
        <v>24.52</v>
      </c>
      <c r="D15" s="164">
        <v>61.03</v>
      </c>
      <c r="E15" s="164">
        <v>128.97</v>
      </c>
      <c r="F15" s="164">
        <v>1010.45</v>
      </c>
      <c r="G15" s="164">
        <v>505.89</v>
      </c>
      <c r="H15" s="164">
        <v>459.04</v>
      </c>
      <c r="I15" s="815">
        <f>F15+G15+H15</f>
        <v>1975.38</v>
      </c>
    </row>
    <row r="16" spans="1:9" s="816" customFormat="1" ht="15" customHeight="1">
      <c r="A16" s="254" t="s">
        <v>1172</v>
      </c>
      <c r="B16" s="252">
        <v>372.27</v>
      </c>
      <c r="C16" s="163">
        <v>81</v>
      </c>
      <c r="D16" s="163">
        <v>110.66</v>
      </c>
      <c r="E16" s="163">
        <v>563.91999999999996</v>
      </c>
      <c r="F16" s="163">
        <v>1182.07</v>
      </c>
      <c r="G16" s="163">
        <v>470.44</v>
      </c>
      <c r="H16" s="163">
        <v>454.29</v>
      </c>
      <c r="I16" s="253">
        <f t="shared" ref="I16:I40" si="0">F16+G16+H16</f>
        <v>2106.8000000000002</v>
      </c>
    </row>
    <row r="17" spans="1:9" s="812" customFormat="1" ht="15" customHeight="1">
      <c r="A17" s="813" t="s">
        <v>792</v>
      </c>
      <c r="B17" s="814">
        <v>306.76</v>
      </c>
      <c r="C17" s="164">
        <v>53.25</v>
      </c>
      <c r="D17" s="164">
        <v>89.66</v>
      </c>
      <c r="E17" s="164">
        <v>449.66999999999996</v>
      </c>
      <c r="F17" s="164">
        <v>1215.54</v>
      </c>
      <c r="G17" s="165">
        <v>470.37</v>
      </c>
      <c r="H17" s="815">
        <v>475.85</v>
      </c>
      <c r="I17" s="815">
        <f t="shared" si="0"/>
        <v>2161.7599999999998</v>
      </c>
    </row>
    <row r="18" spans="1:9" s="812" customFormat="1" ht="15" customHeight="1">
      <c r="A18" s="813" t="s">
        <v>793</v>
      </c>
      <c r="B18" s="814">
        <v>65.510000000000005</v>
      </c>
      <c r="C18" s="164">
        <v>27.75</v>
      </c>
      <c r="D18" s="164">
        <v>21</v>
      </c>
      <c r="E18" s="164">
        <v>114.26</v>
      </c>
      <c r="F18" s="164">
        <v>1182.07</v>
      </c>
      <c r="G18" s="164">
        <v>470.44</v>
      </c>
      <c r="H18" s="164">
        <v>454.29</v>
      </c>
      <c r="I18" s="815">
        <f>F18+G18+H18</f>
        <v>2106.8000000000002</v>
      </c>
    </row>
    <row r="19" spans="1:9" s="816" customFormat="1" ht="15" customHeight="1">
      <c r="A19" s="254" t="s">
        <v>1173</v>
      </c>
      <c r="B19" s="252">
        <v>230.11</v>
      </c>
      <c r="C19" s="163">
        <v>84.66</v>
      </c>
      <c r="D19" s="163">
        <v>79</v>
      </c>
      <c r="E19" s="163">
        <v>393.76</v>
      </c>
      <c r="F19" s="163">
        <v>1408.98</v>
      </c>
      <c r="G19" s="166">
        <v>505.13</v>
      </c>
      <c r="H19" s="163">
        <v>448.82</v>
      </c>
      <c r="I19" s="253">
        <f t="shared" si="0"/>
        <v>2362.9300000000003</v>
      </c>
    </row>
    <row r="20" spans="1:9" s="812" customFormat="1" ht="15" customHeight="1">
      <c r="A20" s="813" t="s">
        <v>792</v>
      </c>
      <c r="B20" s="814">
        <v>168.27</v>
      </c>
      <c r="C20" s="164">
        <v>37.26</v>
      </c>
      <c r="D20" s="164">
        <v>34.68</v>
      </c>
      <c r="E20" s="164">
        <v>240.21</v>
      </c>
      <c r="F20" s="164">
        <v>1325.97</v>
      </c>
      <c r="G20" s="165">
        <v>494.15</v>
      </c>
      <c r="H20" s="815">
        <v>382.08</v>
      </c>
      <c r="I20" s="815">
        <f t="shared" si="0"/>
        <v>2202.1999999999998</v>
      </c>
    </row>
    <row r="21" spans="1:9" s="812" customFormat="1" ht="15" customHeight="1">
      <c r="A21" s="813" t="s">
        <v>793</v>
      </c>
      <c r="B21" s="814">
        <v>61.84</v>
      </c>
      <c r="C21" s="164">
        <v>47.4</v>
      </c>
      <c r="D21" s="164">
        <v>44.32</v>
      </c>
      <c r="E21" s="164">
        <v>153.56</v>
      </c>
      <c r="F21" s="164">
        <v>1408.98</v>
      </c>
      <c r="G21" s="165">
        <v>505.13</v>
      </c>
      <c r="H21" s="164">
        <v>448.82</v>
      </c>
      <c r="I21" s="815">
        <f>F21+G21+H21</f>
        <v>2362.9300000000003</v>
      </c>
    </row>
    <row r="22" spans="1:9" s="816" customFormat="1" ht="15" customHeight="1">
      <c r="A22" s="254" t="s">
        <v>1174</v>
      </c>
      <c r="B22" s="252">
        <v>163.98</v>
      </c>
      <c r="C22" s="163">
        <v>164.97</v>
      </c>
      <c r="D22" s="163">
        <v>50.23</v>
      </c>
      <c r="E22" s="163">
        <v>379.18</v>
      </c>
      <c r="F22" s="163">
        <v>1579.15</v>
      </c>
      <c r="G22" s="166">
        <v>637.75</v>
      </c>
      <c r="H22" s="163">
        <v>410.64</v>
      </c>
      <c r="I22" s="253">
        <f t="shared" si="0"/>
        <v>2627.54</v>
      </c>
    </row>
    <row r="23" spans="1:9" s="812" customFormat="1" ht="15" customHeight="1">
      <c r="A23" s="813" t="s">
        <v>792</v>
      </c>
      <c r="B23" s="814">
        <v>71.97</v>
      </c>
      <c r="C23" s="164">
        <v>69.42</v>
      </c>
      <c r="D23" s="164">
        <v>33.36</v>
      </c>
      <c r="E23" s="164">
        <v>174.75</v>
      </c>
      <c r="F23" s="815">
        <v>1472.7</v>
      </c>
      <c r="G23" s="815">
        <v>550.1</v>
      </c>
      <c r="H23" s="815">
        <v>427.89</v>
      </c>
      <c r="I23" s="815">
        <f t="shared" si="0"/>
        <v>2450.69</v>
      </c>
    </row>
    <row r="24" spans="1:9" s="812" customFormat="1" ht="15" customHeight="1">
      <c r="A24" s="813" t="s">
        <v>793</v>
      </c>
      <c r="B24" s="814">
        <v>92.01</v>
      </c>
      <c r="C24" s="164">
        <v>95.55</v>
      </c>
      <c r="D24" s="164">
        <v>16.87</v>
      </c>
      <c r="E24" s="164">
        <v>204.43</v>
      </c>
      <c r="F24" s="164">
        <v>1579.15</v>
      </c>
      <c r="G24" s="165">
        <v>637.75</v>
      </c>
      <c r="H24" s="164">
        <v>410.64</v>
      </c>
      <c r="I24" s="815">
        <f>F24+G24+H24</f>
        <v>2627.54</v>
      </c>
    </row>
    <row r="25" spans="1:9" s="816" customFormat="1" ht="15" customHeight="1">
      <c r="A25" s="254" t="s">
        <v>1175</v>
      </c>
      <c r="B25" s="252">
        <v>111.23</v>
      </c>
      <c r="C25" s="163">
        <v>161.38</v>
      </c>
      <c r="D25" s="163">
        <v>11.55</v>
      </c>
      <c r="E25" s="163">
        <v>284.16000000000003</v>
      </c>
      <c r="F25" s="163">
        <v>1854.1</v>
      </c>
      <c r="G25" s="817">
        <v>708.43</v>
      </c>
      <c r="H25" s="163">
        <v>321.16000000000003</v>
      </c>
      <c r="I25" s="253">
        <f t="shared" si="0"/>
        <v>2883.6899999999996</v>
      </c>
    </row>
    <row r="26" spans="1:9" s="812" customFormat="1" ht="15" customHeight="1">
      <c r="A26" s="813" t="s">
        <v>792</v>
      </c>
      <c r="B26" s="814">
        <v>64.13</v>
      </c>
      <c r="C26" s="164">
        <v>74.58</v>
      </c>
      <c r="D26" s="164">
        <v>7.11</v>
      </c>
      <c r="E26" s="164">
        <v>145.82</v>
      </c>
      <c r="F26" s="164">
        <v>1818.86</v>
      </c>
      <c r="G26" s="167">
        <v>649.08000000000004</v>
      </c>
      <c r="H26" s="815">
        <v>408.03</v>
      </c>
      <c r="I26" s="815">
        <f>F26+G26+H26</f>
        <v>2875.9700000000003</v>
      </c>
    </row>
    <row r="27" spans="1:9" s="812" customFormat="1" ht="15" customHeight="1">
      <c r="A27" s="813" t="s">
        <v>793</v>
      </c>
      <c r="B27" s="814">
        <v>47.1</v>
      </c>
      <c r="C27" s="164">
        <v>86.8</v>
      </c>
      <c r="D27" s="164">
        <v>4.4400000000000004</v>
      </c>
      <c r="E27" s="164">
        <v>138.34</v>
      </c>
      <c r="F27" s="164">
        <v>1854.1</v>
      </c>
      <c r="G27" s="167">
        <v>708.43</v>
      </c>
      <c r="H27" s="164">
        <v>321.16000000000003</v>
      </c>
      <c r="I27" s="815">
        <f>F27+G27+H27</f>
        <v>2883.6899999999996</v>
      </c>
    </row>
    <row r="28" spans="1:9" s="816" customFormat="1" ht="15" customHeight="1">
      <c r="A28" s="254" t="s">
        <v>1176</v>
      </c>
      <c r="B28" s="252">
        <v>361.14</v>
      </c>
      <c r="C28" s="163">
        <v>297.11</v>
      </c>
      <c r="D28" s="163">
        <v>145.53</v>
      </c>
      <c r="E28" s="163">
        <v>803.78</v>
      </c>
      <c r="F28" s="163">
        <v>2123.5</v>
      </c>
      <c r="G28" s="163">
        <v>880.01</v>
      </c>
      <c r="H28" s="163">
        <v>362.1</v>
      </c>
      <c r="I28" s="253">
        <f t="shared" si="0"/>
        <v>3365.61</v>
      </c>
    </row>
    <row r="29" spans="1:9" s="812" customFormat="1" ht="15" customHeight="1">
      <c r="A29" s="813" t="s">
        <v>792</v>
      </c>
      <c r="B29" s="814">
        <v>108.79</v>
      </c>
      <c r="C29" s="164">
        <v>152.99</v>
      </c>
      <c r="D29" s="164">
        <v>60.28</v>
      </c>
      <c r="E29" s="164">
        <v>322.06000000000006</v>
      </c>
      <c r="F29" s="164">
        <v>1940.57</v>
      </c>
      <c r="G29" s="164">
        <v>822.04</v>
      </c>
      <c r="H29" s="815">
        <v>328.07</v>
      </c>
      <c r="I29" s="815">
        <f>F29+G29+H29</f>
        <v>3090.68</v>
      </c>
    </row>
    <row r="30" spans="1:9" s="812" customFormat="1" ht="15" customHeight="1">
      <c r="A30" s="813" t="s">
        <v>793</v>
      </c>
      <c r="B30" s="814">
        <v>252.35</v>
      </c>
      <c r="C30" s="164">
        <v>144.12</v>
      </c>
      <c r="D30" s="164">
        <v>85.25</v>
      </c>
      <c r="E30" s="164">
        <v>481.72</v>
      </c>
      <c r="F30" s="164">
        <v>2123.5</v>
      </c>
      <c r="G30" s="164">
        <v>880.01</v>
      </c>
      <c r="H30" s="164">
        <v>362.1</v>
      </c>
      <c r="I30" s="815">
        <f>F30+G30+H30</f>
        <v>3365.61</v>
      </c>
    </row>
    <row r="31" spans="1:9" s="816" customFormat="1" ht="15" customHeight="1">
      <c r="A31" s="254" t="s">
        <v>1181</v>
      </c>
      <c r="B31" s="252">
        <v>447.22</v>
      </c>
      <c r="C31" s="163">
        <v>198.64</v>
      </c>
      <c r="D31" s="163">
        <v>98.75</v>
      </c>
      <c r="E31" s="163">
        <v>744.61</v>
      </c>
      <c r="F31" s="163">
        <v>2468.63</v>
      </c>
      <c r="G31" s="163">
        <v>974.18</v>
      </c>
      <c r="H31" s="163">
        <v>322.72000000000003</v>
      </c>
      <c r="I31" s="253">
        <f t="shared" si="0"/>
        <v>3765.5299999999997</v>
      </c>
    </row>
    <row r="32" spans="1:9" s="812" customFormat="1" ht="15" customHeight="1">
      <c r="A32" s="813" t="s">
        <v>792</v>
      </c>
      <c r="B32" s="814">
        <v>173.24</v>
      </c>
      <c r="C32" s="164">
        <v>103.36</v>
      </c>
      <c r="D32" s="164">
        <v>86.94</v>
      </c>
      <c r="E32" s="164">
        <v>363.54</v>
      </c>
      <c r="F32" s="164">
        <v>2268.39</v>
      </c>
      <c r="G32" s="164">
        <v>904.81</v>
      </c>
      <c r="H32" s="815">
        <v>363.95</v>
      </c>
      <c r="I32" s="815">
        <f>F32+G32+H32</f>
        <v>3537.1499999999996</v>
      </c>
    </row>
    <row r="33" spans="1:9" s="812" customFormat="1" ht="15" customHeight="1">
      <c r="A33" s="813" t="s">
        <v>793</v>
      </c>
      <c r="B33" s="814">
        <v>273.98</v>
      </c>
      <c r="C33" s="164">
        <v>95.28</v>
      </c>
      <c r="D33" s="164">
        <v>11.81</v>
      </c>
      <c r="E33" s="164">
        <v>381.07</v>
      </c>
      <c r="F33" s="164">
        <v>2468.63</v>
      </c>
      <c r="G33" s="164">
        <v>974.18</v>
      </c>
      <c r="H33" s="164">
        <v>322.72000000000003</v>
      </c>
      <c r="I33" s="815">
        <f>F33+G33+H33</f>
        <v>3765.5299999999997</v>
      </c>
    </row>
    <row r="34" spans="1:9" s="816" customFormat="1" ht="15" customHeight="1">
      <c r="A34" s="254" t="s">
        <v>1190</v>
      </c>
      <c r="B34" s="252">
        <v>464.5</v>
      </c>
      <c r="C34" s="163">
        <v>281</v>
      </c>
      <c r="D34" s="163">
        <v>47.24</v>
      </c>
      <c r="E34" s="163">
        <v>792.74</v>
      </c>
      <c r="F34" s="163">
        <v>2857.96</v>
      </c>
      <c r="G34" s="163">
        <v>1146.22</v>
      </c>
      <c r="H34" s="163">
        <v>364.23</v>
      </c>
      <c r="I34" s="253">
        <f t="shared" si="0"/>
        <v>4368.41</v>
      </c>
    </row>
    <row r="35" spans="1:9" s="812" customFormat="1" ht="15" customHeight="1">
      <c r="A35" s="813" t="s">
        <v>792</v>
      </c>
      <c r="B35" s="814">
        <v>229.67</v>
      </c>
      <c r="C35" s="164">
        <v>169.46</v>
      </c>
      <c r="D35" s="164">
        <v>12.28</v>
      </c>
      <c r="E35" s="164">
        <v>411.40999999999997</v>
      </c>
      <c r="F35" s="815">
        <v>2736.5</v>
      </c>
      <c r="G35" s="815">
        <v>1133.8699999999999</v>
      </c>
      <c r="H35" s="815">
        <v>316.86</v>
      </c>
      <c r="I35" s="815">
        <f>F35+G35+H35</f>
        <v>4187.2299999999996</v>
      </c>
    </row>
    <row r="36" spans="1:9" s="812" customFormat="1" ht="15" customHeight="1">
      <c r="A36" s="813" t="s">
        <v>793</v>
      </c>
      <c r="B36" s="814">
        <v>234.83</v>
      </c>
      <c r="C36" s="164">
        <v>111.54</v>
      </c>
      <c r="D36" s="164">
        <v>34.96</v>
      </c>
      <c r="E36" s="164">
        <v>381.33</v>
      </c>
      <c r="F36" s="164">
        <v>2857.96</v>
      </c>
      <c r="G36" s="164">
        <v>1146.22</v>
      </c>
      <c r="H36" s="164">
        <v>364.23</v>
      </c>
      <c r="I36" s="815">
        <f>F36+G36+H36</f>
        <v>4368.41</v>
      </c>
    </row>
    <row r="37" spans="1:9" s="816" customFormat="1" ht="15" customHeight="1">
      <c r="A37" s="254" t="s">
        <v>898</v>
      </c>
      <c r="B37" s="252">
        <v>545.69000000000005</v>
      </c>
      <c r="C37" s="163">
        <v>197.71</v>
      </c>
      <c r="D37" s="163">
        <v>25.29</v>
      </c>
      <c r="E37" s="163">
        <v>768.69</v>
      </c>
      <c r="F37" s="253">
        <v>3719.99</v>
      </c>
      <c r="G37" s="163">
        <v>873.76</v>
      </c>
      <c r="H37" s="163">
        <v>210.68</v>
      </c>
      <c r="I37" s="253">
        <f t="shared" si="0"/>
        <v>4804.43</v>
      </c>
    </row>
    <row r="38" spans="1:9" s="812" customFormat="1" ht="15" customHeight="1">
      <c r="A38" s="813" t="s">
        <v>792</v>
      </c>
      <c r="B38" s="814">
        <v>166.78</v>
      </c>
      <c r="C38" s="164">
        <v>101.7</v>
      </c>
      <c r="D38" s="164">
        <v>16.55</v>
      </c>
      <c r="E38" s="164">
        <v>285.03000000000003</v>
      </c>
      <c r="F38" s="164">
        <v>3068.07</v>
      </c>
      <c r="G38" s="164">
        <v>1109.5899999999999</v>
      </c>
      <c r="H38" s="815">
        <v>221.12</v>
      </c>
      <c r="I38" s="815">
        <f>F38+G38+H38</f>
        <v>4398.78</v>
      </c>
    </row>
    <row r="39" spans="1:9" s="812" customFormat="1" ht="15" customHeight="1">
      <c r="A39" s="813" t="s">
        <v>793</v>
      </c>
      <c r="B39" s="814">
        <v>378.91</v>
      </c>
      <c r="C39" s="164">
        <v>96.01</v>
      </c>
      <c r="D39" s="164">
        <v>8.74</v>
      </c>
      <c r="E39" s="164">
        <v>483.66</v>
      </c>
      <c r="F39" s="815">
        <v>3719.99</v>
      </c>
      <c r="G39" s="164">
        <v>873.76</v>
      </c>
      <c r="H39" s="164">
        <v>210.68</v>
      </c>
      <c r="I39" s="815">
        <f>F39+G39+H39</f>
        <v>4804.43</v>
      </c>
    </row>
    <row r="40" spans="1:9" s="816" customFormat="1" ht="15" customHeight="1">
      <c r="A40" s="254" t="s">
        <v>205</v>
      </c>
      <c r="B40" s="252">
        <v>535.41999999999996</v>
      </c>
      <c r="C40" s="163">
        <v>336.61</v>
      </c>
      <c r="D40" s="163">
        <v>88.56</v>
      </c>
      <c r="E40" s="163">
        <v>960.58999999999992</v>
      </c>
      <c r="F40" s="253">
        <v>3909.6</v>
      </c>
      <c r="G40" s="163">
        <v>903.65</v>
      </c>
      <c r="H40" s="163">
        <v>325.94</v>
      </c>
      <c r="I40" s="253">
        <f t="shared" si="0"/>
        <v>5139.1899999999996</v>
      </c>
    </row>
    <row r="41" spans="1:9" s="812" customFormat="1" ht="15" customHeight="1">
      <c r="A41" s="813" t="s">
        <v>792</v>
      </c>
      <c r="B41" s="814">
        <v>430.34</v>
      </c>
      <c r="C41" s="164">
        <v>149.72</v>
      </c>
      <c r="D41" s="164">
        <v>22.59</v>
      </c>
      <c r="E41" s="164">
        <v>602.65</v>
      </c>
      <c r="F41" s="815">
        <v>3823.32</v>
      </c>
      <c r="G41" s="815">
        <v>742.04</v>
      </c>
      <c r="H41" s="815">
        <v>250.66</v>
      </c>
      <c r="I41" s="815">
        <f t="shared" ref="I41:I48" si="1">F41+G41+H41</f>
        <v>4816.0200000000004</v>
      </c>
    </row>
    <row r="42" spans="1:9" s="332" customFormat="1" ht="15" customHeight="1">
      <c r="A42" s="813" t="s">
        <v>793</v>
      </c>
      <c r="B42" s="814">
        <v>105.08</v>
      </c>
      <c r="C42" s="814">
        <v>186.89</v>
      </c>
      <c r="D42" s="814">
        <v>65.97</v>
      </c>
      <c r="E42" s="814">
        <v>357.93999999999994</v>
      </c>
      <c r="F42" s="395">
        <v>3909.6</v>
      </c>
      <c r="G42" s="395">
        <v>903.65</v>
      </c>
      <c r="H42" s="395">
        <v>325.94</v>
      </c>
      <c r="I42" s="395">
        <f t="shared" si="1"/>
        <v>5139.1899999999996</v>
      </c>
    </row>
    <row r="43" spans="1:9" s="331" customFormat="1" ht="15" customHeight="1">
      <c r="A43" s="254" t="s">
        <v>194</v>
      </c>
      <c r="B43" s="252">
        <f>B44+B45</f>
        <v>515.14</v>
      </c>
      <c r="C43" s="252">
        <f>C44+C45</f>
        <v>331.1</v>
      </c>
      <c r="D43" s="252">
        <f>D44+D45</f>
        <v>66.78</v>
      </c>
      <c r="E43" s="252">
        <f>E44+E45</f>
        <v>913.02</v>
      </c>
      <c r="F43" s="252">
        <f>F45</f>
        <v>5014.96</v>
      </c>
      <c r="G43" s="252">
        <f>G45</f>
        <v>544.21</v>
      </c>
      <c r="H43" s="252">
        <f>H45</f>
        <v>410.29</v>
      </c>
      <c r="I43" s="253">
        <f t="shared" si="1"/>
        <v>5969.46</v>
      </c>
    </row>
    <row r="44" spans="1:9" s="332" customFormat="1" ht="15" customHeight="1">
      <c r="A44" s="813" t="s">
        <v>792</v>
      </c>
      <c r="B44" s="814">
        <v>113.47</v>
      </c>
      <c r="C44" s="814">
        <v>178.05</v>
      </c>
      <c r="D44" s="814">
        <v>50.7</v>
      </c>
      <c r="E44" s="814">
        <f>B44+C44+D44</f>
        <v>342.21999999999997</v>
      </c>
      <c r="F44" s="395">
        <v>4426.6899999999996</v>
      </c>
      <c r="G44" s="395">
        <v>474.06</v>
      </c>
      <c r="H44" s="395">
        <v>378.17</v>
      </c>
      <c r="I44" s="395">
        <f t="shared" si="1"/>
        <v>5278.92</v>
      </c>
    </row>
    <row r="45" spans="1:9" s="332" customFormat="1" ht="15" customHeight="1">
      <c r="A45" s="813" t="s">
        <v>793</v>
      </c>
      <c r="B45" s="814">
        <v>401.67</v>
      </c>
      <c r="C45" s="814">
        <v>153.05000000000001</v>
      </c>
      <c r="D45" s="814">
        <v>16.079999999999998</v>
      </c>
      <c r="E45" s="814">
        <f>B45+C45+D45</f>
        <v>570.80000000000007</v>
      </c>
      <c r="F45" s="395">
        <v>5014.96</v>
      </c>
      <c r="G45" s="395">
        <v>544.21</v>
      </c>
      <c r="H45" s="395">
        <v>410.29</v>
      </c>
      <c r="I45" s="395">
        <f t="shared" si="1"/>
        <v>5969.46</v>
      </c>
    </row>
    <row r="46" spans="1:9" s="332" customFormat="1" ht="15" customHeight="1">
      <c r="A46" s="254" t="s">
        <v>458</v>
      </c>
      <c r="B46" s="252">
        <f>B47+B48</f>
        <v>249.95</v>
      </c>
      <c r="C46" s="252">
        <f>C47+C48</f>
        <v>445.19</v>
      </c>
      <c r="D46" s="252">
        <f>D47+D48</f>
        <v>83.9</v>
      </c>
      <c r="E46" s="252">
        <f>E47+E48</f>
        <v>779.04</v>
      </c>
      <c r="F46" s="252">
        <f>F48</f>
        <v>5143.7</v>
      </c>
      <c r="G46" s="252">
        <f>G48</f>
        <v>612.69000000000005</v>
      </c>
      <c r="H46" s="252">
        <f>H48</f>
        <v>462.67</v>
      </c>
      <c r="I46" s="253">
        <f t="shared" si="1"/>
        <v>6219.0599999999995</v>
      </c>
    </row>
    <row r="47" spans="1:9" s="332" customFormat="1" ht="15" customHeight="1">
      <c r="A47" s="813" t="s">
        <v>1457</v>
      </c>
      <c r="B47" s="814">
        <v>118.31</v>
      </c>
      <c r="C47" s="814">
        <v>211.57</v>
      </c>
      <c r="D47" s="814">
        <v>12.64</v>
      </c>
      <c r="E47" s="814">
        <f>B47+C47+D47</f>
        <v>342.52</v>
      </c>
      <c r="F47" s="395">
        <v>5196.21</v>
      </c>
      <c r="G47" s="395">
        <v>533.65</v>
      </c>
      <c r="H47" s="395">
        <v>342.21</v>
      </c>
      <c r="I47" s="395">
        <f t="shared" si="1"/>
        <v>6072.07</v>
      </c>
    </row>
    <row r="48" spans="1:9" s="332" customFormat="1" ht="15" customHeight="1">
      <c r="A48" s="813" t="s">
        <v>793</v>
      </c>
      <c r="B48" s="814">
        <v>131.63999999999999</v>
      </c>
      <c r="C48" s="814">
        <v>233.62</v>
      </c>
      <c r="D48" s="814">
        <v>71.260000000000005</v>
      </c>
      <c r="E48" s="814">
        <f>B48+C48+D48</f>
        <v>436.52</v>
      </c>
      <c r="F48" s="395">
        <v>5143.7</v>
      </c>
      <c r="G48" s="395">
        <v>612.69000000000005</v>
      </c>
      <c r="H48" s="395">
        <v>462.67</v>
      </c>
      <c r="I48" s="395">
        <f t="shared" si="1"/>
        <v>6219.0599999999995</v>
      </c>
    </row>
    <row r="49" spans="1:9" s="332" customFormat="1" ht="15" customHeight="1">
      <c r="A49" s="254" t="s">
        <v>1488</v>
      </c>
      <c r="B49" s="252">
        <f>B50+B51</f>
        <v>454.09999999999997</v>
      </c>
      <c r="C49" s="252">
        <f>C50+C51</f>
        <v>542.34999999999991</v>
      </c>
      <c r="D49" s="252">
        <f>D50+D51</f>
        <v>198.42999999999998</v>
      </c>
      <c r="E49" s="252">
        <f>E50+E51</f>
        <v>1194.8800000000001</v>
      </c>
      <c r="F49" s="252">
        <f>F51</f>
        <v>4855.47</v>
      </c>
      <c r="G49" s="252">
        <f>G51</f>
        <v>861.44</v>
      </c>
      <c r="H49" s="252">
        <f>H51</f>
        <v>533.95000000000005</v>
      </c>
      <c r="I49" s="253">
        <f>F49+G49+H49</f>
        <v>6250.86</v>
      </c>
    </row>
    <row r="50" spans="1:9" s="332" customFormat="1" ht="15" customHeight="1">
      <c r="A50" s="813" t="s">
        <v>1457</v>
      </c>
      <c r="B50" s="814">
        <v>300.20999999999998</v>
      </c>
      <c r="C50" s="814">
        <v>256.01</v>
      </c>
      <c r="D50" s="814">
        <v>143.63999999999999</v>
      </c>
      <c r="E50" s="814">
        <f>B50+C50+D50</f>
        <v>699.86</v>
      </c>
      <c r="F50" s="395">
        <v>4943.83</v>
      </c>
      <c r="G50" s="395">
        <v>670.37</v>
      </c>
      <c r="H50" s="395">
        <v>551.61</v>
      </c>
      <c r="I50" s="395">
        <f>F50+G50+H50</f>
        <v>6165.8099999999995</v>
      </c>
    </row>
    <row r="51" spans="1:9" s="332" customFormat="1" ht="15" customHeight="1">
      <c r="A51" s="813" t="s">
        <v>793</v>
      </c>
      <c r="B51" s="814">
        <v>153.88999999999999</v>
      </c>
      <c r="C51" s="814">
        <v>286.33999999999997</v>
      </c>
      <c r="D51" s="814">
        <v>54.79</v>
      </c>
      <c r="E51" s="814">
        <f>B51+C51+D51</f>
        <v>495.02</v>
      </c>
      <c r="F51" s="395">
        <v>4855.47</v>
      </c>
      <c r="G51" s="395">
        <v>861.44</v>
      </c>
      <c r="H51" s="395">
        <v>533.95000000000005</v>
      </c>
      <c r="I51" s="395">
        <f>F51+G51+H51</f>
        <v>6250.86</v>
      </c>
    </row>
    <row r="52" spans="1:9" s="332" customFormat="1" ht="15" customHeight="1">
      <c r="A52" s="254" t="s">
        <v>1751</v>
      </c>
      <c r="B52" s="252">
        <v>761.03</v>
      </c>
      <c r="C52" s="252">
        <v>645.64</v>
      </c>
      <c r="D52" s="252">
        <v>323.96000000000004</v>
      </c>
      <c r="E52" s="252">
        <v>1730.63</v>
      </c>
      <c r="F52" s="1354">
        <v>6333.41</v>
      </c>
      <c r="G52" s="1354">
        <v>995.87</v>
      </c>
      <c r="H52" s="1354">
        <v>1033.78</v>
      </c>
      <c r="I52" s="1354">
        <v>8363.06</v>
      </c>
    </row>
    <row r="53" spans="1:9" s="332" customFormat="1" ht="15" customHeight="1">
      <c r="A53" s="813" t="s">
        <v>1457</v>
      </c>
      <c r="B53" s="814">
        <v>343.74</v>
      </c>
      <c r="C53" s="814">
        <v>301.19</v>
      </c>
      <c r="D53" s="814">
        <v>152.61000000000001</v>
      </c>
      <c r="E53" s="814">
        <v>797.54000000000008</v>
      </c>
      <c r="F53" s="395">
        <v>6085.39</v>
      </c>
      <c r="G53" s="395">
        <v>846.55</v>
      </c>
      <c r="H53" s="395">
        <v>818.3</v>
      </c>
      <c r="I53" s="395">
        <v>7750.2400000000007</v>
      </c>
    </row>
    <row r="54" spans="1:9" s="332" customFormat="1" ht="15" customHeight="1">
      <c r="A54" s="813" t="s">
        <v>793</v>
      </c>
      <c r="B54" s="814">
        <v>417.29</v>
      </c>
      <c r="C54" s="814">
        <v>344.45</v>
      </c>
      <c r="D54" s="814">
        <v>171.35</v>
      </c>
      <c r="E54" s="814">
        <v>933.09</v>
      </c>
      <c r="F54" s="395">
        <v>6333.41</v>
      </c>
      <c r="G54" s="395">
        <v>995.87</v>
      </c>
      <c r="H54" s="395">
        <v>1033.78</v>
      </c>
      <c r="I54" s="395">
        <v>8363.06</v>
      </c>
    </row>
    <row r="55" spans="1:9" s="332" customFormat="1" ht="15" customHeight="1">
      <c r="A55" s="1382" t="s">
        <v>3664</v>
      </c>
      <c r="B55" s="252">
        <v>233.83999999999997</v>
      </c>
      <c r="C55" s="252">
        <v>795.79</v>
      </c>
      <c r="D55" s="252">
        <v>408.86</v>
      </c>
      <c r="E55" s="252">
        <v>1438.4899999999998</v>
      </c>
      <c r="F55" s="1354">
        <v>6375.35</v>
      </c>
      <c r="G55" s="1354">
        <v>964.84</v>
      </c>
      <c r="H55" s="1354">
        <v>1354.08</v>
      </c>
      <c r="I55" s="1354">
        <v>8694.27</v>
      </c>
    </row>
    <row r="56" spans="1:9" s="332" customFormat="1" ht="15" customHeight="1">
      <c r="A56" s="813" t="s">
        <v>1457</v>
      </c>
      <c r="B56" s="814">
        <v>123.77</v>
      </c>
      <c r="C56" s="814">
        <v>352.66</v>
      </c>
      <c r="D56" s="814">
        <v>189.64</v>
      </c>
      <c r="E56" s="814">
        <v>666.06999999999994</v>
      </c>
      <c r="F56" s="395">
        <v>6345.56</v>
      </c>
      <c r="G56" s="395">
        <v>969.93</v>
      </c>
      <c r="H56" s="395">
        <v>1278</v>
      </c>
      <c r="I56" s="395">
        <v>8593.4900000000016</v>
      </c>
    </row>
    <row r="57" spans="1:9" s="332" customFormat="1" ht="15" customHeight="1">
      <c r="A57" s="1383" t="s">
        <v>793</v>
      </c>
      <c r="B57" s="814">
        <v>110.07</v>
      </c>
      <c r="C57" s="814">
        <v>443.13</v>
      </c>
      <c r="D57" s="814">
        <v>219.22</v>
      </c>
      <c r="E57" s="814">
        <v>772.42</v>
      </c>
      <c r="F57" s="395">
        <v>6375.35</v>
      </c>
      <c r="G57" s="395">
        <v>964.84</v>
      </c>
      <c r="H57" s="395">
        <v>1354.08</v>
      </c>
      <c r="I57" s="395">
        <v>8694.27</v>
      </c>
    </row>
    <row r="58" spans="1:9" s="332" customFormat="1" ht="15" customHeight="1">
      <c r="A58" s="813" t="s">
        <v>3965</v>
      </c>
      <c r="B58" s="814">
        <v>71.7</v>
      </c>
      <c r="C58" s="814">
        <v>246.43</v>
      </c>
      <c r="D58" s="814">
        <v>95.16</v>
      </c>
      <c r="E58" s="814">
        <v>413.28999999999996</v>
      </c>
      <c r="F58" s="395">
        <v>6360.46</v>
      </c>
      <c r="G58" s="395">
        <v>967.39</v>
      </c>
      <c r="H58" s="395">
        <v>1316.03</v>
      </c>
      <c r="I58" s="395">
        <v>8643.880000000001</v>
      </c>
    </row>
    <row r="59" spans="1:9" s="332" customFormat="1" ht="15" customHeight="1">
      <c r="A59" s="1383" t="s">
        <v>3966</v>
      </c>
      <c r="B59" s="814">
        <v>38.369999999999997</v>
      </c>
      <c r="C59" s="814">
        <v>196.7</v>
      </c>
      <c r="D59" s="814">
        <v>124.06</v>
      </c>
      <c r="E59" s="814">
        <v>359.13</v>
      </c>
      <c r="F59" s="395">
        <v>6375.35</v>
      </c>
      <c r="G59" s="395">
        <v>964.84</v>
      </c>
      <c r="H59" s="395">
        <v>1354.08</v>
      </c>
      <c r="I59" s="395">
        <v>8694.27</v>
      </c>
    </row>
    <row r="60" spans="1:9" s="332" customFormat="1" ht="15" customHeight="1">
      <c r="A60" s="254" t="s">
        <v>3665</v>
      </c>
      <c r="B60" s="252">
        <v>528.03</v>
      </c>
      <c r="C60" s="252">
        <v>1141.3400000000001</v>
      </c>
      <c r="D60" s="252">
        <v>164.5</v>
      </c>
      <c r="E60" s="252">
        <v>1833.8700000000001</v>
      </c>
      <c r="F60" s="1354">
        <v>9027.07</v>
      </c>
      <c r="G60" s="1354">
        <v>1326.11</v>
      </c>
      <c r="H60" s="1354">
        <v>2147.9499999999998</v>
      </c>
      <c r="I60" s="1354">
        <v>12501.130000000001</v>
      </c>
    </row>
    <row r="61" spans="1:9" s="332" customFormat="1" ht="15" customHeight="1">
      <c r="A61" s="1383" t="s">
        <v>792</v>
      </c>
      <c r="B61" s="814">
        <v>170.23000000000002</v>
      </c>
      <c r="C61" s="814">
        <v>545.69000000000005</v>
      </c>
      <c r="D61" s="814">
        <v>21.090000000000003</v>
      </c>
      <c r="E61" s="814">
        <v>737.0100000000001</v>
      </c>
      <c r="F61" s="395">
        <v>6717.59</v>
      </c>
      <c r="G61" s="395">
        <v>1142.17</v>
      </c>
      <c r="H61" s="395">
        <v>2169.04</v>
      </c>
      <c r="I61" s="395">
        <v>10028.799999999999</v>
      </c>
    </row>
    <row r="62" spans="1:9" s="332" customFormat="1" ht="15" customHeight="1">
      <c r="A62" s="813" t="s">
        <v>3963</v>
      </c>
      <c r="B62" s="814">
        <v>51.06</v>
      </c>
      <c r="C62" s="814">
        <v>260.08</v>
      </c>
      <c r="D62" s="814">
        <v>29.96</v>
      </c>
      <c r="E62" s="814">
        <v>341.09999999999997</v>
      </c>
      <c r="F62" s="395">
        <v>6372.25</v>
      </c>
      <c r="G62" s="395">
        <v>1086.7</v>
      </c>
      <c r="H62" s="395">
        <v>2120.88</v>
      </c>
      <c r="I62" s="395">
        <v>9579.83</v>
      </c>
    </row>
    <row r="63" spans="1:9" s="332" customFormat="1" ht="15" customHeight="1">
      <c r="A63" s="1494" t="s">
        <v>3964</v>
      </c>
      <c r="B63" s="814">
        <v>119.17</v>
      </c>
      <c r="C63" s="814">
        <v>285.61</v>
      </c>
      <c r="D63" s="814">
        <v>-8.8699999999999992</v>
      </c>
      <c r="E63" s="814">
        <v>395.91</v>
      </c>
      <c r="F63" s="395">
        <v>6717.59</v>
      </c>
      <c r="G63" s="395">
        <v>1142.17</v>
      </c>
      <c r="H63" s="395">
        <v>2169.04</v>
      </c>
      <c r="I63" s="395">
        <v>10028.799999999999</v>
      </c>
    </row>
    <row r="64" spans="1:9" s="332" customFormat="1" ht="15" customHeight="1">
      <c r="A64" s="1496" t="s">
        <v>793</v>
      </c>
      <c r="B64" s="814">
        <v>357.8</v>
      </c>
      <c r="C64" s="814">
        <v>595.65</v>
      </c>
      <c r="D64" s="814">
        <v>143.41</v>
      </c>
      <c r="E64" s="814">
        <v>1096.8600000000001</v>
      </c>
      <c r="F64" s="395">
        <v>9027.07</v>
      </c>
      <c r="G64" s="395">
        <v>1326.11</v>
      </c>
      <c r="H64" s="395">
        <v>2147.9499999999998</v>
      </c>
      <c r="I64" s="395">
        <v>12501.130000000001</v>
      </c>
    </row>
    <row r="65" spans="1:9" s="332" customFormat="1" ht="15" customHeight="1">
      <c r="A65" s="1494" t="s">
        <v>3965</v>
      </c>
      <c r="B65" s="814">
        <v>195.69</v>
      </c>
      <c r="C65" s="814">
        <v>330.5</v>
      </c>
      <c r="D65" s="814">
        <v>80.73</v>
      </c>
      <c r="E65" s="814">
        <v>606.92000000000007</v>
      </c>
      <c r="F65" s="395">
        <v>8996.68</v>
      </c>
      <c r="G65" s="395">
        <v>1401.28</v>
      </c>
      <c r="H65" s="395">
        <v>2287.89</v>
      </c>
      <c r="I65" s="395">
        <v>12685.85</v>
      </c>
    </row>
    <row r="66" spans="1:9" s="332" customFormat="1" ht="15" customHeight="1">
      <c r="A66" s="1496" t="s">
        <v>3966</v>
      </c>
      <c r="B66" s="814">
        <v>162.11000000000001</v>
      </c>
      <c r="C66" s="814">
        <v>265.14999999999998</v>
      </c>
      <c r="D66" s="814">
        <v>62.68</v>
      </c>
      <c r="E66" s="814">
        <v>489.94</v>
      </c>
      <c r="F66" s="395">
        <v>9027.07</v>
      </c>
      <c r="G66" s="395">
        <v>1326.11</v>
      </c>
      <c r="H66" s="395">
        <v>2147.9499999999998</v>
      </c>
      <c r="I66" s="395">
        <v>12501.130000000001</v>
      </c>
    </row>
    <row r="67" spans="1:9" s="332" customFormat="1" ht="15" customHeight="1">
      <c r="A67" s="1495" t="s">
        <v>3960</v>
      </c>
      <c r="B67" s="252">
        <v>505.55</v>
      </c>
      <c r="C67" s="252">
        <v>1154.4499999999998</v>
      </c>
      <c r="D67" s="252">
        <v>343.53</v>
      </c>
      <c r="E67" s="252">
        <v>2003.5299999999997</v>
      </c>
      <c r="F67" s="1354">
        <v>9549.39</v>
      </c>
      <c r="G67" s="1354">
        <v>1585.21</v>
      </c>
      <c r="H67" s="1354">
        <v>2311.54</v>
      </c>
      <c r="I67" s="1354">
        <v>13446.14</v>
      </c>
    </row>
    <row r="68" spans="1:9" s="332" customFormat="1" ht="15" customHeight="1">
      <c r="A68" s="1496" t="s">
        <v>792</v>
      </c>
      <c r="B68" s="814">
        <v>338.87</v>
      </c>
      <c r="C68" s="814">
        <v>549.08999999999992</v>
      </c>
      <c r="D68" s="814">
        <v>250.57</v>
      </c>
      <c r="E68" s="814">
        <v>1138.53</v>
      </c>
      <c r="F68" s="395">
        <v>9276.15</v>
      </c>
      <c r="G68" s="395">
        <v>1325.46</v>
      </c>
      <c r="H68" s="395">
        <v>2310.5300000000002</v>
      </c>
      <c r="I68" s="395">
        <v>12912.140000000001</v>
      </c>
    </row>
    <row r="69" spans="1:9" s="332" customFormat="1" ht="15" customHeight="1">
      <c r="A69" s="1494" t="s">
        <v>3963</v>
      </c>
      <c r="B69" s="814">
        <v>224.91</v>
      </c>
      <c r="C69" s="814">
        <v>244.38</v>
      </c>
      <c r="D69" s="814">
        <v>128.79</v>
      </c>
      <c r="E69" s="814">
        <v>598.07999999999993</v>
      </c>
      <c r="F69" s="395">
        <v>9211.5499999999993</v>
      </c>
      <c r="G69" s="395">
        <v>1257.28</v>
      </c>
      <c r="H69" s="395">
        <v>2141.58</v>
      </c>
      <c r="I69" s="395">
        <v>12610.41</v>
      </c>
    </row>
    <row r="70" spans="1:9" s="332" customFormat="1" ht="15" customHeight="1">
      <c r="A70" s="1496" t="s">
        <v>3964</v>
      </c>
      <c r="B70" s="814">
        <v>113.96</v>
      </c>
      <c r="C70" s="814">
        <v>304.70999999999998</v>
      </c>
      <c r="D70" s="814">
        <v>121.78</v>
      </c>
      <c r="E70" s="814">
        <v>540.44999999999993</v>
      </c>
      <c r="F70" s="395">
        <v>9276.15</v>
      </c>
      <c r="G70" s="395">
        <v>1325.46</v>
      </c>
      <c r="H70" s="395">
        <v>2310.5300000000002</v>
      </c>
      <c r="I70" s="395">
        <v>12912.140000000001</v>
      </c>
    </row>
    <row r="71" spans="1:9" s="332" customFormat="1" ht="15" customHeight="1">
      <c r="A71" s="1494" t="s">
        <v>793</v>
      </c>
      <c r="B71" s="814">
        <v>166.68</v>
      </c>
      <c r="C71" s="814">
        <v>605.36</v>
      </c>
      <c r="D71" s="814">
        <v>92.960000000000008</v>
      </c>
      <c r="E71" s="814">
        <v>865</v>
      </c>
      <c r="F71" s="395">
        <v>9549.39</v>
      </c>
      <c r="G71" s="395">
        <v>1585.21</v>
      </c>
      <c r="H71" s="395">
        <v>2311.54</v>
      </c>
      <c r="I71" s="395">
        <v>13446.14</v>
      </c>
    </row>
    <row r="72" spans="1:9" s="332" customFormat="1" ht="15" customHeight="1">
      <c r="A72" s="1496" t="s">
        <v>3965</v>
      </c>
      <c r="B72" s="814">
        <v>90.29</v>
      </c>
      <c r="C72" s="814">
        <v>299.86</v>
      </c>
      <c r="D72" s="814">
        <v>20.53</v>
      </c>
      <c r="E72" s="814">
        <v>410.68000000000006</v>
      </c>
      <c r="F72" s="395">
        <v>9674.09</v>
      </c>
      <c r="G72" s="395">
        <v>1567.33</v>
      </c>
      <c r="H72" s="395">
        <v>2298.65</v>
      </c>
      <c r="I72" s="395">
        <v>13540.07</v>
      </c>
    </row>
    <row r="73" spans="1:9" s="332" customFormat="1" ht="15" customHeight="1">
      <c r="A73" s="1494" t="s">
        <v>3966</v>
      </c>
      <c r="B73" s="814">
        <v>76.39</v>
      </c>
      <c r="C73" s="814">
        <v>305.5</v>
      </c>
      <c r="D73" s="814">
        <v>72.430000000000007</v>
      </c>
      <c r="E73" s="814">
        <v>454.32</v>
      </c>
      <c r="F73" s="395">
        <v>9549.39</v>
      </c>
      <c r="G73" s="395">
        <v>1585.21</v>
      </c>
      <c r="H73" s="395">
        <v>2311.54</v>
      </c>
      <c r="I73" s="395">
        <v>13446.14</v>
      </c>
    </row>
    <row r="74" spans="1:9" s="332" customFormat="1" ht="15" customHeight="1">
      <c r="A74" s="1497" t="s">
        <v>3962</v>
      </c>
      <c r="B74" s="252">
        <v>1006.74</v>
      </c>
      <c r="C74" s="252">
        <v>1253</v>
      </c>
      <c r="D74" s="252">
        <v>195.07</v>
      </c>
      <c r="E74" s="252">
        <v>2454.81</v>
      </c>
      <c r="F74" s="1354">
        <v>9527.51</v>
      </c>
      <c r="G74" s="1354">
        <v>2699.93</v>
      </c>
      <c r="H74" s="1354">
        <v>2239.13</v>
      </c>
      <c r="I74" s="1354">
        <v>14466.57</v>
      </c>
    </row>
    <row r="75" spans="1:9" s="332" customFormat="1" ht="15" customHeight="1">
      <c r="A75" s="1494" t="s">
        <v>792</v>
      </c>
      <c r="B75" s="814">
        <v>744.7</v>
      </c>
      <c r="C75" s="814">
        <v>610.03</v>
      </c>
      <c r="D75" s="814">
        <v>112.99000000000001</v>
      </c>
      <c r="E75" s="814">
        <v>1467.72</v>
      </c>
      <c r="F75" s="395">
        <v>10735.38</v>
      </c>
      <c r="G75" s="395">
        <v>1640.2</v>
      </c>
      <c r="H75" s="395">
        <v>2163.7399999999998</v>
      </c>
      <c r="I75" s="395">
        <v>14539.32</v>
      </c>
    </row>
    <row r="76" spans="1:9" s="332" customFormat="1" ht="15" customHeight="1">
      <c r="A76" s="1496" t="s">
        <v>3963</v>
      </c>
      <c r="B76" s="814">
        <v>258.52</v>
      </c>
      <c r="C76" s="814">
        <v>294.55</v>
      </c>
      <c r="D76" s="814">
        <v>60.92</v>
      </c>
      <c r="E76" s="814">
        <v>613.9899999999999</v>
      </c>
      <c r="F76" s="395">
        <v>9846.48</v>
      </c>
      <c r="G76" s="395">
        <v>1517.16</v>
      </c>
      <c r="H76" s="395">
        <v>2430.59</v>
      </c>
      <c r="I76" s="395">
        <v>13794.23</v>
      </c>
    </row>
    <row r="77" spans="1:9" s="332" customFormat="1" ht="15" customHeight="1">
      <c r="A77" s="1494" t="s">
        <v>3964</v>
      </c>
      <c r="B77" s="814">
        <v>486.18</v>
      </c>
      <c r="C77" s="814">
        <v>315.48</v>
      </c>
      <c r="D77" s="814">
        <v>52.07</v>
      </c>
      <c r="E77" s="814">
        <v>853.73000000000013</v>
      </c>
      <c r="F77" s="395">
        <v>10735.38</v>
      </c>
      <c r="G77" s="395">
        <v>1640.2</v>
      </c>
      <c r="H77" s="395">
        <v>2163.7399999999998</v>
      </c>
      <c r="I77" s="395">
        <v>14539.32</v>
      </c>
    </row>
    <row r="78" spans="1:9" s="332" customFormat="1" ht="15" customHeight="1">
      <c r="A78" s="1496" t="s">
        <v>793</v>
      </c>
      <c r="B78" s="814">
        <v>262.03999999999996</v>
      </c>
      <c r="C78" s="814">
        <v>642.97</v>
      </c>
      <c r="D78" s="814">
        <v>82.08</v>
      </c>
      <c r="E78" s="814">
        <v>987.09</v>
      </c>
      <c r="F78" s="395">
        <v>9527.51</v>
      </c>
      <c r="G78" s="395">
        <v>2699.93</v>
      </c>
      <c r="H78" s="395">
        <v>2239.13</v>
      </c>
      <c r="I78" s="395">
        <v>14466.57</v>
      </c>
    </row>
    <row r="79" spans="1:9" s="332" customFormat="1" ht="15" customHeight="1">
      <c r="A79" s="1496" t="s">
        <v>3965</v>
      </c>
      <c r="B79" s="814">
        <v>140.35</v>
      </c>
      <c r="C79" s="814">
        <v>319.3</v>
      </c>
      <c r="D79" s="814">
        <v>36.19</v>
      </c>
      <c r="E79" s="814">
        <v>495.84</v>
      </c>
      <c r="F79" s="395">
        <v>9528.91</v>
      </c>
      <c r="G79" s="395">
        <v>2705.15</v>
      </c>
      <c r="H79" s="395">
        <v>2144.1</v>
      </c>
      <c r="I79" s="395">
        <v>14378.16</v>
      </c>
    </row>
    <row r="80" spans="1:9" s="332" customFormat="1" ht="15" customHeight="1">
      <c r="A80" s="1496" t="s">
        <v>3966</v>
      </c>
      <c r="B80" s="814">
        <v>121.69</v>
      </c>
      <c r="C80" s="814">
        <v>323.67</v>
      </c>
      <c r="D80" s="814">
        <v>45.89</v>
      </c>
      <c r="E80" s="814">
        <v>491.25</v>
      </c>
      <c r="F80" s="395">
        <v>9527.51</v>
      </c>
      <c r="G80" s="395">
        <v>2699.93</v>
      </c>
      <c r="H80" s="395">
        <v>2239.13</v>
      </c>
      <c r="I80" s="395">
        <v>14466.57</v>
      </c>
    </row>
    <row r="81" spans="1:12" s="332" customFormat="1" ht="15" customHeight="1">
      <c r="A81" s="1497" t="s">
        <v>3981</v>
      </c>
      <c r="B81" s="252">
        <v>614.76</v>
      </c>
      <c r="C81" s="252">
        <v>1253.44</v>
      </c>
      <c r="D81" s="252">
        <v>712.24</v>
      </c>
      <c r="E81" s="252">
        <v>2580.44</v>
      </c>
      <c r="F81" s="1354">
        <v>9895.7800000000007</v>
      </c>
      <c r="G81" s="1354">
        <v>3080.35</v>
      </c>
      <c r="H81" s="1354">
        <v>2815.21</v>
      </c>
      <c r="I81" s="1354">
        <v>15791.34</v>
      </c>
    </row>
    <row r="82" spans="1:12" s="332" customFormat="1" ht="15" customHeight="1">
      <c r="A82" s="1496" t="s">
        <v>792</v>
      </c>
      <c r="B82" s="814">
        <v>276.86</v>
      </c>
      <c r="C82" s="814">
        <v>636.45000000000005</v>
      </c>
      <c r="D82" s="814">
        <v>251.16000000000003</v>
      </c>
      <c r="E82" s="814">
        <v>1164.47</v>
      </c>
      <c r="F82" s="395">
        <v>9601.6299999999992</v>
      </c>
      <c r="G82" s="395">
        <v>2697.3</v>
      </c>
      <c r="H82" s="395">
        <v>2258.29</v>
      </c>
      <c r="I82" s="395">
        <v>14557.220000000001</v>
      </c>
    </row>
    <row r="83" spans="1:12" s="332" customFormat="1" ht="15" customHeight="1">
      <c r="A83" s="1496" t="s">
        <v>3963</v>
      </c>
      <c r="B83" s="814">
        <v>154.41</v>
      </c>
      <c r="C83" s="814">
        <v>291.88</v>
      </c>
      <c r="D83" s="814">
        <v>60.86</v>
      </c>
      <c r="E83" s="814">
        <v>507.15</v>
      </c>
      <c r="F83" s="395">
        <v>9696.59</v>
      </c>
      <c r="G83" s="395">
        <v>2787.24</v>
      </c>
      <c r="H83" s="395">
        <v>2263.13</v>
      </c>
      <c r="I83" s="395">
        <v>14746.96</v>
      </c>
    </row>
    <row r="84" spans="1:12" s="332" customFormat="1" ht="15" customHeight="1">
      <c r="A84" s="1496" t="s">
        <v>3964</v>
      </c>
      <c r="B84" s="814">
        <v>122.45</v>
      </c>
      <c r="C84" s="814">
        <v>344.57</v>
      </c>
      <c r="D84" s="814">
        <v>190.3</v>
      </c>
      <c r="E84" s="814">
        <v>657.31999999999994</v>
      </c>
      <c r="F84" s="395">
        <v>9601.6299999999992</v>
      </c>
      <c r="G84" s="395">
        <v>2697.3</v>
      </c>
      <c r="H84" s="395">
        <v>2258.29</v>
      </c>
      <c r="I84" s="395">
        <v>14557.220000000001</v>
      </c>
    </row>
    <row r="85" spans="1:12" s="332" customFormat="1" ht="15" customHeight="1">
      <c r="A85" s="1496" t="s">
        <v>793</v>
      </c>
      <c r="B85" s="814">
        <v>337.9</v>
      </c>
      <c r="C85" s="814">
        <v>616.99</v>
      </c>
      <c r="D85" s="814">
        <v>461.08000000000004</v>
      </c>
      <c r="E85" s="814">
        <v>1415.97</v>
      </c>
      <c r="F85" s="395">
        <v>9895.7800000000007</v>
      </c>
      <c r="G85" s="395">
        <v>3080.35</v>
      </c>
      <c r="H85" s="395">
        <v>2815.21</v>
      </c>
      <c r="I85" s="395">
        <v>15791.34</v>
      </c>
    </row>
    <row r="86" spans="1:12" s="332" customFormat="1" ht="15" customHeight="1">
      <c r="A86" s="1496" t="s">
        <v>3965</v>
      </c>
      <c r="B86" s="814">
        <v>111.22</v>
      </c>
      <c r="C86" s="814">
        <v>324.95999999999998</v>
      </c>
      <c r="D86" s="814">
        <v>67.599999999999994</v>
      </c>
      <c r="E86" s="814">
        <v>503.78</v>
      </c>
      <c r="F86" s="395">
        <v>9470.5</v>
      </c>
      <c r="G86" s="395">
        <v>2885.89</v>
      </c>
      <c r="H86" s="395">
        <v>2283.5</v>
      </c>
      <c r="I86" s="395">
        <v>14639.89</v>
      </c>
    </row>
    <row r="87" spans="1:12" s="332" customFormat="1" ht="15" customHeight="1">
      <c r="A87" s="1496" t="s">
        <v>3966</v>
      </c>
      <c r="B87" s="814">
        <v>226.68</v>
      </c>
      <c r="C87" s="814">
        <v>292.02999999999997</v>
      </c>
      <c r="D87" s="814">
        <v>393.48</v>
      </c>
      <c r="E87" s="814">
        <v>912.19</v>
      </c>
      <c r="F87" s="395">
        <v>9895.7800000000007</v>
      </c>
      <c r="G87" s="395">
        <v>3080.35</v>
      </c>
      <c r="H87" s="395">
        <v>2815.21</v>
      </c>
      <c r="I87" s="395">
        <v>15791.34</v>
      </c>
    </row>
    <row r="88" spans="1:12" s="332" customFormat="1" ht="15" customHeight="1">
      <c r="A88" s="1497" t="s">
        <v>4593</v>
      </c>
      <c r="B88" s="252">
        <v>1195.2</v>
      </c>
      <c r="C88" s="252">
        <v>1363.4599999999998</v>
      </c>
      <c r="D88" s="252">
        <v>1330.33</v>
      </c>
      <c r="E88" s="252">
        <v>3888.99</v>
      </c>
      <c r="F88" s="1354">
        <v>11775.91</v>
      </c>
      <c r="G88" s="1354">
        <v>3021.77</v>
      </c>
      <c r="H88" s="1354">
        <v>3882.53</v>
      </c>
      <c r="I88" s="1354">
        <v>18680.21</v>
      </c>
      <c r="J88" s="331"/>
    </row>
    <row r="89" spans="1:12" s="332" customFormat="1" ht="15" customHeight="1">
      <c r="A89" s="1496" t="s">
        <v>792</v>
      </c>
      <c r="B89" s="814">
        <v>786.23</v>
      </c>
      <c r="C89" s="814">
        <v>692.11999999999989</v>
      </c>
      <c r="D89" s="814">
        <v>718.98</v>
      </c>
      <c r="E89" s="814">
        <v>2197.33</v>
      </c>
      <c r="F89" s="395">
        <v>10865.73</v>
      </c>
      <c r="G89" s="395">
        <v>2721.98</v>
      </c>
      <c r="H89" s="395">
        <v>3473.92</v>
      </c>
      <c r="I89" s="395">
        <v>17061.629999999997</v>
      </c>
    </row>
    <row r="90" spans="1:12" s="332" customFormat="1" ht="15" customHeight="1">
      <c r="A90" s="1496" t="s">
        <v>3963</v>
      </c>
      <c r="B90" s="814">
        <v>267.47000000000003</v>
      </c>
      <c r="C90" s="814">
        <v>311.27999999999997</v>
      </c>
      <c r="D90" s="814">
        <v>270.87</v>
      </c>
      <c r="E90" s="814">
        <v>849.62</v>
      </c>
      <c r="F90" s="395">
        <v>10364.040000000001</v>
      </c>
      <c r="G90" s="395">
        <v>3076.04</v>
      </c>
      <c r="H90" s="395">
        <v>3202.41</v>
      </c>
      <c r="I90" s="395">
        <v>16642.490000000002</v>
      </c>
    </row>
    <row r="91" spans="1:12" s="332" customFormat="1" ht="15" customHeight="1">
      <c r="A91" s="1496" t="s">
        <v>3964</v>
      </c>
      <c r="B91" s="814">
        <v>518.76</v>
      </c>
      <c r="C91" s="814">
        <v>380.84</v>
      </c>
      <c r="D91" s="814">
        <v>448.11</v>
      </c>
      <c r="E91" s="814">
        <v>1347.71</v>
      </c>
      <c r="F91" s="395">
        <v>10865.73</v>
      </c>
      <c r="G91" s="395">
        <v>2721.98</v>
      </c>
      <c r="H91" s="395">
        <v>3473.92</v>
      </c>
      <c r="I91" s="395">
        <v>17061.629999999997</v>
      </c>
    </row>
    <row r="92" spans="1:12" s="332" customFormat="1" ht="15" customHeight="1">
      <c r="A92" s="1496" t="s">
        <v>793</v>
      </c>
      <c r="B92" s="814">
        <v>408.97</v>
      </c>
      <c r="C92" s="814">
        <v>671.33999999999992</v>
      </c>
      <c r="D92" s="814">
        <v>611.35</v>
      </c>
      <c r="E92" s="814">
        <v>1691.6599999999999</v>
      </c>
      <c r="F92" s="395">
        <v>11775.91</v>
      </c>
      <c r="G92" s="395">
        <v>3021.77</v>
      </c>
      <c r="H92" s="395">
        <v>3882.53</v>
      </c>
      <c r="I92" s="395">
        <v>18680.21</v>
      </c>
    </row>
    <row r="93" spans="1:12" s="332" customFormat="1" ht="15" customHeight="1">
      <c r="A93" s="1496" t="s">
        <v>3965</v>
      </c>
      <c r="B93" s="814">
        <v>191.01</v>
      </c>
      <c r="C93" s="814">
        <v>364.82</v>
      </c>
      <c r="D93" s="814">
        <v>479.73</v>
      </c>
      <c r="E93" s="814">
        <v>1035.56</v>
      </c>
      <c r="F93" s="395">
        <v>11588.82</v>
      </c>
      <c r="G93" s="395">
        <v>2880.06</v>
      </c>
      <c r="H93" s="395">
        <v>3716.13</v>
      </c>
      <c r="I93" s="395">
        <v>18185.009999999998</v>
      </c>
    </row>
    <row r="94" spans="1:12" s="332" customFormat="1" ht="15" customHeight="1">
      <c r="A94" s="1496" t="s">
        <v>3966</v>
      </c>
      <c r="B94" s="814">
        <v>217.96</v>
      </c>
      <c r="C94" s="814">
        <v>306.52</v>
      </c>
      <c r="D94" s="814">
        <v>131.62</v>
      </c>
      <c r="E94" s="814">
        <v>656.1</v>
      </c>
      <c r="F94" s="395">
        <v>11775.91</v>
      </c>
      <c r="G94" s="395">
        <v>3021.77</v>
      </c>
      <c r="H94" s="395">
        <v>3882.53</v>
      </c>
      <c r="I94" s="395">
        <v>18680.21</v>
      </c>
    </row>
    <row r="95" spans="1:12" s="332" customFormat="1" ht="15" customHeight="1">
      <c r="A95" s="1497" t="s">
        <v>4594</v>
      </c>
      <c r="B95" s="252">
        <v>727.93000000000006</v>
      </c>
      <c r="C95" s="252">
        <v>1510.09</v>
      </c>
      <c r="D95" s="252">
        <v>132.43</v>
      </c>
      <c r="E95" s="252">
        <v>2370.4499999999998</v>
      </c>
      <c r="F95" s="1354">
        <v>12558.23</v>
      </c>
      <c r="G95" s="1354">
        <v>3224.42</v>
      </c>
      <c r="H95" s="1354">
        <v>2939.04</v>
      </c>
      <c r="I95" s="1354">
        <v>18721.689999999999</v>
      </c>
    </row>
    <row r="96" spans="1:12" s="332" customFormat="1" ht="15" customHeight="1">
      <c r="A96" s="1496" t="s">
        <v>792</v>
      </c>
      <c r="B96" s="814">
        <v>394.73</v>
      </c>
      <c r="C96" s="814">
        <v>796.01</v>
      </c>
      <c r="D96" s="814">
        <v>-8.4500000000000028</v>
      </c>
      <c r="E96" s="814">
        <v>1182.29</v>
      </c>
      <c r="F96" s="395">
        <v>12220.87</v>
      </c>
      <c r="G96" s="395">
        <v>3011.48</v>
      </c>
      <c r="H96" s="395">
        <v>2552.63</v>
      </c>
      <c r="I96" s="395">
        <v>17784.98</v>
      </c>
      <c r="L96" s="1658"/>
    </row>
    <row r="97" spans="1:11" s="332" customFormat="1" ht="15" customHeight="1">
      <c r="A97" s="1496" t="s">
        <v>3963</v>
      </c>
      <c r="B97" s="814">
        <v>193.82</v>
      </c>
      <c r="C97" s="814">
        <v>328.44</v>
      </c>
      <c r="D97" s="814">
        <v>-60.06</v>
      </c>
      <c r="E97" s="814">
        <v>462.2</v>
      </c>
      <c r="F97" s="395">
        <v>11892.25</v>
      </c>
      <c r="G97" s="395">
        <v>2954.37</v>
      </c>
      <c r="H97" s="395">
        <v>2464.1799999999998</v>
      </c>
      <c r="I97" s="395">
        <v>17310.8</v>
      </c>
    </row>
    <row r="98" spans="1:11" s="332" customFormat="1" ht="15" customHeight="1">
      <c r="A98" s="1496" t="s">
        <v>3964</v>
      </c>
      <c r="B98" s="814">
        <v>200.91</v>
      </c>
      <c r="C98" s="814">
        <v>467.57</v>
      </c>
      <c r="D98" s="814">
        <v>51.61</v>
      </c>
      <c r="E98" s="814">
        <v>720.09</v>
      </c>
      <c r="F98" s="395">
        <v>12220.87</v>
      </c>
      <c r="G98" s="395">
        <v>3011.48</v>
      </c>
      <c r="H98" s="395">
        <v>2552.63</v>
      </c>
      <c r="I98" s="395">
        <v>17784.98</v>
      </c>
    </row>
    <row r="99" spans="1:11" s="332" customFormat="1" ht="15" customHeight="1">
      <c r="A99" s="1496" t="s">
        <v>793</v>
      </c>
      <c r="B99" s="814">
        <v>333.2</v>
      </c>
      <c r="C99" s="814">
        <v>714.07999999999993</v>
      </c>
      <c r="D99" s="814">
        <v>140.88</v>
      </c>
      <c r="E99" s="814">
        <v>1188.1599999999999</v>
      </c>
      <c r="F99" s="395">
        <v>12558.23</v>
      </c>
      <c r="G99" s="395">
        <v>3224.42</v>
      </c>
      <c r="H99" s="395">
        <v>2939.04</v>
      </c>
      <c r="I99" s="395">
        <v>18721.689999999999</v>
      </c>
    </row>
    <row r="100" spans="1:11" s="332" customFormat="1" ht="15" customHeight="1">
      <c r="A100" s="1496" t="s">
        <v>3965</v>
      </c>
      <c r="B100" s="814">
        <v>178.98</v>
      </c>
      <c r="C100" s="814">
        <v>410.93</v>
      </c>
      <c r="D100" s="814">
        <v>-7.74</v>
      </c>
      <c r="E100" s="814">
        <v>582.16999999999996</v>
      </c>
      <c r="F100" s="395">
        <v>12389.63</v>
      </c>
      <c r="G100" s="395">
        <v>3411.16</v>
      </c>
      <c r="H100" s="395">
        <v>3058.03</v>
      </c>
      <c r="I100" s="395">
        <v>18858.82</v>
      </c>
    </row>
    <row r="101" spans="1:11" s="332" customFormat="1" ht="15" customHeight="1">
      <c r="A101" s="1496" t="s">
        <v>3966</v>
      </c>
      <c r="B101" s="814">
        <v>154.22</v>
      </c>
      <c r="C101" s="814">
        <v>303.14999999999998</v>
      </c>
      <c r="D101" s="814">
        <v>148.62</v>
      </c>
      <c r="E101" s="814">
        <v>605.99</v>
      </c>
      <c r="F101" s="395">
        <v>12558.23</v>
      </c>
      <c r="G101" s="395">
        <v>3224.42</v>
      </c>
      <c r="H101" s="395">
        <v>2939.04</v>
      </c>
      <c r="I101" s="395">
        <v>18721.689999999999</v>
      </c>
    </row>
    <row r="102" spans="1:11" s="332" customFormat="1" ht="15" customHeight="1">
      <c r="A102" s="1497" t="s">
        <v>4852</v>
      </c>
      <c r="B102" s="1780">
        <v>816.17000000000007</v>
      </c>
      <c r="C102" s="1780">
        <v>1585.9399999999998</v>
      </c>
      <c r="D102" s="1780">
        <v>105.2</v>
      </c>
      <c r="E102" s="1780">
        <v>2507.3100000000004</v>
      </c>
      <c r="F102" s="613">
        <v>13702.51</v>
      </c>
      <c r="G102" s="613">
        <v>3482.78</v>
      </c>
      <c r="H102" s="613">
        <v>2761.3</v>
      </c>
      <c r="I102" s="1781">
        <v>19946.59</v>
      </c>
    </row>
    <row r="103" spans="1:11" s="332" customFormat="1" ht="15" customHeight="1">
      <c r="A103" s="1496" t="s">
        <v>3963</v>
      </c>
      <c r="B103" s="268">
        <v>138.72</v>
      </c>
      <c r="C103" s="268">
        <v>405.51</v>
      </c>
      <c r="D103" s="268">
        <v>3.33</v>
      </c>
      <c r="E103" s="268">
        <f t="shared" ref="E103:E106" si="2">SUM(B103:D103)</f>
        <v>547.56000000000006</v>
      </c>
      <c r="F103" s="268">
        <v>12744.5</v>
      </c>
      <c r="G103" s="268">
        <v>3258.61</v>
      </c>
      <c r="H103" s="268">
        <v>2654.37</v>
      </c>
      <c r="I103" s="268">
        <f t="shared" ref="I103:I106" si="3">SUM(F103:H103)</f>
        <v>18657.48</v>
      </c>
    </row>
    <row r="104" spans="1:11" s="332" customFormat="1" ht="15" customHeight="1">
      <c r="A104" s="1496" t="s">
        <v>3964</v>
      </c>
      <c r="B104" s="268">
        <v>370.37</v>
      </c>
      <c r="C104" s="268">
        <v>446.53</v>
      </c>
      <c r="D104" s="268">
        <v>10.96</v>
      </c>
      <c r="E104" s="268">
        <f t="shared" si="2"/>
        <v>827.86</v>
      </c>
      <c r="F104" s="268">
        <v>13229.07</v>
      </c>
      <c r="G104" s="268">
        <v>3325.36</v>
      </c>
      <c r="H104" s="268">
        <v>2840.33</v>
      </c>
      <c r="I104" s="268">
        <f t="shared" si="3"/>
        <v>19394.760000000002</v>
      </c>
    </row>
    <row r="105" spans="1:11" s="332" customFormat="1" ht="15" customHeight="1">
      <c r="A105" s="1494" t="s">
        <v>3965</v>
      </c>
      <c r="B105" s="1782">
        <v>140.47</v>
      </c>
      <c r="C105" s="1782">
        <v>380.81</v>
      </c>
      <c r="D105" s="1782">
        <v>70.47</v>
      </c>
      <c r="E105" s="1782">
        <f t="shared" si="2"/>
        <v>591.75</v>
      </c>
      <c r="F105" s="1782">
        <v>13921.17</v>
      </c>
      <c r="G105" s="1782">
        <v>3344.12</v>
      </c>
      <c r="H105" s="1782">
        <v>2804.56</v>
      </c>
      <c r="I105" s="1782">
        <f t="shared" si="3"/>
        <v>20069.850000000002</v>
      </c>
    </row>
    <row r="106" spans="1:11" s="332" customFormat="1" ht="15" customHeight="1" thickBot="1">
      <c r="A106" s="1498" t="s">
        <v>3966</v>
      </c>
      <c r="B106" s="651">
        <v>166.61</v>
      </c>
      <c r="C106" s="651">
        <v>353.09</v>
      </c>
      <c r="D106" s="651">
        <v>20.440000000000001</v>
      </c>
      <c r="E106" s="651">
        <f t="shared" si="2"/>
        <v>540.1400000000001</v>
      </c>
      <c r="F106" s="651">
        <v>13702.51</v>
      </c>
      <c r="G106" s="651">
        <v>3482.78</v>
      </c>
      <c r="H106" s="651">
        <v>2761.3</v>
      </c>
      <c r="I106" s="651">
        <f t="shared" si="3"/>
        <v>19946.59</v>
      </c>
    </row>
    <row r="107" spans="1:11" s="1898" customFormat="1" ht="12">
      <c r="A107" s="1897" t="s">
        <v>1251</v>
      </c>
      <c r="B107" s="2372" t="s">
        <v>1747</v>
      </c>
      <c r="C107" s="2372"/>
      <c r="D107" s="2372"/>
      <c r="E107" s="2372"/>
      <c r="F107" s="2372"/>
      <c r="G107" s="2372"/>
      <c r="H107" s="2372"/>
      <c r="I107" s="2372"/>
    </row>
    <row r="108" spans="1:11" s="1899" customFormat="1" ht="12">
      <c r="B108" s="2373" t="s">
        <v>300</v>
      </c>
      <c r="C108" s="2373"/>
      <c r="D108" s="2373"/>
      <c r="E108" s="2373"/>
      <c r="F108" s="2373"/>
      <c r="G108" s="2373"/>
      <c r="H108" s="2373"/>
      <c r="I108" s="2373"/>
    </row>
    <row r="109" spans="1:11" s="1899" customFormat="1" ht="12">
      <c r="B109" s="2050" t="s">
        <v>5673</v>
      </c>
      <c r="C109" s="2050"/>
      <c r="D109" s="2050"/>
      <c r="E109" s="2050"/>
      <c r="F109" s="2050"/>
      <c r="G109" s="2050"/>
      <c r="H109" s="2050"/>
      <c r="I109" s="2050"/>
      <c r="J109" s="2050"/>
      <c r="K109" s="2050"/>
    </row>
    <row r="110" spans="1:11" s="1900" customFormat="1" ht="12">
      <c r="B110" s="1899" t="s">
        <v>1294</v>
      </c>
    </row>
    <row r="111" spans="1:11" s="1900" customFormat="1" ht="15" customHeight="1">
      <c r="A111" s="1901" t="s">
        <v>5611</v>
      </c>
      <c r="B111" s="2371" t="s">
        <v>477</v>
      </c>
      <c r="C111" s="2371"/>
      <c r="D111" s="2371"/>
      <c r="E111" s="2371"/>
    </row>
  </sheetData>
  <mergeCells count="8">
    <mergeCell ref="B111:E111"/>
    <mergeCell ref="B107:I107"/>
    <mergeCell ref="B108:I108"/>
    <mergeCell ref="A1:G2"/>
    <mergeCell ref="H3:I3"/>
    <mergeCell ref="A4:A5"/>
    <mergeCell ref="B4:E4"/>
    <mergeCell ref="F4:I4"/>
  </mergeCells>
  <phoneticPr fontId="48" type="noConversion"/>
  <conditionalFormatting sqref="A6:I106">
    <cfRule type="expression" dxfId="35" priority="1" stopIfTrue="1">
      <formula>MOD(ROW(),2)=1</formula>
    </cfRule>
  </conditionalFormatting>
  <pageMargins left="0.59055118110236227" right="0.51181102362204722" top="0.39370078740157483" bottom="0.51181102362204722" header="0" footer="0.39370078740157483"/>
  <pageSetup paperSize="141" firstPageNumber="25" orientation="portrait" useFirstPageNumber="1" r:id="rId1"/>
  <headerFooter>
    <oddFooter>&amp;C&amp;"Times New Roman,Regular"&amp;8&amp;P</oddFooter>
  </headerFooter>
  <ignoredErrors>
    <ignoredError sqref="E46 E49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>
  <dimension ref="A1:AP100"/>
  <sheetViews>
    <sheetView showGridLines="0" topLeftCell="A39" workbookViewId="0">
      <selection activeCell="B72" sqref="B72:H72"/>
    </sheetView>
  </sheetViews>
  <sheetFormatPr defaultRowHeight="12.75"/>
  <cols>
    <col min="3" max="3" width="11.5703125" customWidth="1"/>
    <col min="7" max="7" width="11.28515625" customWidth="1"/>
    <col min="13" max="13" width="13" customWidth="1"/>
    <col min="16" max="16" width="9.85546875" customWidth="1"/>
    <col min="17" max="17" width="10.42578125" customWidth="1"/>
    <col min="19" max="19" width="11.5703125" customWidth="1"/>
    <col min="20" max="20" width="10.5703125" customWidth="1"/>
    <col min="33" max="33" width="9.28515625" bestFit="1" customWidth="1"/>
    <col min="34" max="34" width="10" bestFit="1" customWidth="1"/>
    <col min="36" max="36" width="9.28515625" bestFit="1" customWidth="1"/>
    <col min="37" max="37" width="10" bestFit="1" customWidth="1"/>
  </cols>
  <sheetData>
    <row r="1" spans="1:42" ht="15.75">
      <c r="A1" s="2389" t="s">
        <v>1285</v>
      </c>
      <c r="B1" s="2389"/>
      <c r="C1" s="2389"/>
      <c r="D1" s="2389"/>
      <c r="E1" s="71"/>
      <c r="F1" s="71"/>
      <c r="G1" s="25"/>
      <c r="H1" s="25"/>
      <c r="I1" s="25"/>
      <c r="J1" s="455" t="s">
        <v>291</v>
      </c>
      <c r="K1" s="2391" t="s">
        <v>290</v>
      </c>
      <c r="L1" s="2391"/>
      <c r="M1" s="2391"/>
      <c r="N1" s="25"/>
      <c r="O1" s="25"/>
      <c r="P1" s="25"/>
      <c r="Q1" s="25"/>
      <c r="S1" s="455"/>
      <c r="T1" s="2387" t="s">
        <v>2196</v>
      </c>
      <c r="U1" s="2387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</row>
    <row r="2" spans="1:42">
      <c r="A2" s="72"/>
      <c r="B2" s="72"/>
      <c r="C2" s="72"/>
      <c r="D2" s="72"/>
      <c r="E2" s="73"/>
      <c r="F2" s="73"/>
      <c r="G2" s="74"/>
      <c r="H2" s="74"/>
      <c r="I2" s="74"/>
      <c r="J2" s="22"/>
      <c r="K2" s="74"/>
      <c r="L2" s="74"/>
      <c r="M2" s="22"/>
      <c r="N2" s="22"/>
      <c r="O2" s="22"/>
      <c r="P2" s="22"/>
      <c r="Q2" s="22"/>
      <c r="R2" s="72"/>
      <c r="S2" s="72"/>
      <c r="T2" s="2388" t="s">
        <v>41</v>
      </c>
      <c r="U2" s="2388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</row>
    <row r="3" spans="1:42">
      <c r="A3" s="2266" t="s">
        <v>36</v>
      </c>
      <c r="B3" s="2279" t="s">
        <v>2197</v>
      </c>
      <c r="C3" s="2382"/>
      <c r="D3" s="2382"/>
      <c r="E3" s="2382"/>
      <c r="F3" s="2382"/>
      <c r="G3" s="2382"/>
      <c r="H3" s="2382"/>
      <c r="I3" s="2382"/>
      <c r="J3" s="2382"/>
      <c r="K3" s="2395" t="s">
        <v>2198</v>
      </c>
      <c r="L3" s="2395"/>
      <c r="M3" s="2395"/>
      <c r="N3" s="2395"/>
      <c r="O3" s="2395"/>
      <c r="P3" s="2395"/>
      <c r="Q3" s="2395"/>
      <c r="R3" s="2395"/>
      <c r="S3" s="2395"/>
      <c r="T3" s="2384" t="s">
        <v>3348</v>
      </c>
      <c r="U3" s="2266" t="s">
        <v>36</v>
      </c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</row>
    <row r="4" spans="1:42" s="4" customFormat="1" ht="21" customHeight="1">
      <c r="A4" s="2267"/>
      <c r="B4" s="2396" t="s">
        <v>2199</v>
      </c>
      <c r="C4" s="2272" t="s">
        <v>2200</v>
      </c>
      <c r="D4" s="2272" t="s">
        <v>2201</v>
      </c>
      <c r="E4" s="2272" t="s">
        <v>2202</v>
      </c>
      <c r="F4" s="2266" t="s">
        <v>2203</v>
      </c>
      <c r="G4" s="2272" t="s">
        <v>245</v>
      </c>
      <c r="H4" s="2272" t="s">
        <v>2204</v>
      </c>
      <c r="I4" s="2272" t="s">
        <v>1108</v>
      </c>
      <c r="J4" s="2272" t="s">
        <v>3347</v>
      </c>
      <c r="K4" s="2393" t="s">
        <v>2205</v>
      </c>
      <c r="L4" s="2272" t="s">
        <v>2206</v>
      </c>
      <c r="M4" s="2272" t="s">
        <v>3396</v>
      </c>
      <c r="N4" s="2266" t="s">
        <v>1117</v>
      </c>
      <c r="O4" s="2266" t="s">
        <v>1570</v>
      </c>
      <c r="P4" s="2266" t="s">
        <v>2207</v>
      </c>
      <c r="Q4" s="2266" t="s">
        <v>2208</v>
      </c>
      <c r="R4" s="2266" t="s">
        <v>2209</v>
      </c>
      <c r="S4" s="2266" t="s">
        <v>3349</v>
      </c>
      <c r="T4" s="2385"/>
      <c r="U4" s="2267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</row>
    <row r="5" spans="1:42" s="4" customFormat="1" ht="39" customHeight="1">
      <c r="A5" s="2268"/>
      <c r="B5" s="2396"/>
      <c r="C5" s="2272"/>
      <c r="D5" s="2272"/>
      <c r="E5" s="2272"/>
      <c r="F5" s="2268"/>
      <c r="G5" s="2272"/>
      <c r="H5" s="2272"/>
      <c r="I5" s="2272"/>
      <c r="J5" s="2272"/>
      <c r="K5" s="2394"/>
      <c r="L5" s="2272"/>
      <c r="M5" s="2272"/>
      <c r="N5" s="2268"/>
      <c r="O5" s="2268"/>
      <c r="P5" s="2268"/>
      <c r="Q5" s="2268"/>
      <c r="R5" s="2268"/>
      <c r="S5" s="2268"/>
      <c r="T5" s="2386"/>
      <c r="U5" s="2268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</row>
    <row r="6" spans="1:42">
      <c r="A6" s="1149">
        <v>1</v>
      </c>
      <c r="B6" s="764">
        <v>2</v>
      </c>
      <c r="C6" s="755">
        <v>3</v>
      </c>
      <c r="D6" s="755">
        <v>4</v>
      </c>
      <c r="E6" s="755">
        <v>5</v>
      </c>
      <c r="F6" s="755">
        <v>6</v>
      </c>
      <c r="G6" s="755">
        <v>7</v>
      </c>
      <c r="H6" s="755">
        <v>8</v>
      </c>
      <c r="I6" s="755">
        <v>9</v>
      </c>
      <c r="J6" s="755">
        <v>10</v>
      </c>
      <c r="K6" s="755">
        <v>11</v>
      </c>
      <c r="L6" s="764">
        <v>12</v>
      </c>
      <c r="M6" s="755">
        <v>13</v>
      </c>
      <c r="N6" s="755">
        <v>14</v>
      </c>
      <c r="O6" s="755">
        <v>15</v>
      </c>
      <c r="P6" s="755">
        <v>16</v>
      </c>
      <c r="Q6" s="755">
        <v>17</v>
      </c>
      <c r="R6" s="755">
        <v>18</v>
      </c>
      <c r="S6" s="756">
        <v>19</v>
      </c>
      <c r="T6" s="756">
        <v>20</v>
      </c>
      <c r="U6" s="755">
        <v>21</v>
      </c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</row>
    <row r="7" spans="1:42" ht="15" customHeight="1">
      <c r="A7" s="442" t="s">
        <v>1981</v>
      </c>
      <c r="B7" s="81" t="s">
        <v>817</v>
      </c>
      <c r="C7" s="34">
        <v>155</v>
      </c>
      <c r="D7" s="34">
        <v>2</v>
      </c>
      <c r="E7" s="34">
        <v>15</v>
      </c>
      <c r="F7" s="34">
        <v>101</v>
      </c>
      <c r="G7" s="81" t="s">
        <v>817</v>
      </c>
      <c r="H7" s="81" t="s">
        <v>817</v>
      </c>
      <c r="I7" s="34">
        <v>13</v>
      </c>
      <c r="J7" s="34">
        <f>C7+D7+E7+F7+I7</f>
        <v>286</v>
      </c>
      <c r="K7" s="34">
        <v>45</v>
      </c>
      <c r="L7" s="34">
        <v>16</v>
      </c>
      <c r="M7" s="34">
        <v>21</v>
      </c>
      <c r="N7" s="34">
        <v>56</v>
      </c>
      <c r="O7" s="34">
        <v>14</v>
      </c>
      <c r="P7" s="34">
        <v>83</v>
      </c>
      <c r="Q7" s="34">
        <v>6</v>
      </c>
      <c r="R7" s="34">
        <v>527</v>
      </c>
      <c r="S7" s="34">
        <f t="shared" ref="S7:S27" si="0">SUM(K7:R7)</f>
        <v>768</v>
      </c>
      <c r="T7" s="34">
        <f t="shared" ref="T7:T27" si="1">J7-S7</f>
        <v>-482</v>
      </c>
      <c r="U7" s="392" t="s">
        <v>1981</v>
      </c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78"/>
      <c r="AP7" s="37"/>
    </row>
    <row r="8" spans="1:42" ht="15" customHeight="1">
      <c r="A8" s="442" t="s">
        <v>1982</v>
      </c>
      <c r="B8" s="81" t="s">
        <v>817</v>
      </c>
      <c r="C8" s="34">
        <v>127</v>
      </c>
      <c r="D8" s="34">
        <v>9</v>
      </c>
      <c r="E8" s="34">
        <v>14</v>
      </c>
      <c r="F8" s="34">
        <v>85</v>
      </c>
      <c r="G8" s="34">
        <v>10</v>
      </c>
      <c r="H8" s="81" t="s">
        <v>817</v>
      </c>
      <c r="I8" s="34">
        <v>7</v>
      </c>
      <c r="J8" s="34">
        <f t="shared" ref="J8:J13" si="2">C8+D8+E8+F8+G8+I8</f>
        <v>252</v>
      </c>
      <c r="K8" s="34">
        <v>36</v>
      </c>
      <c r="L8" s="34">
        <v>61</v>
      </c>
      <c r="M8" s="34">
        <v>59</v>
      </c>
      <c r="N8" s="34">
        <v>34</v>
      </c>
      <c r="O8" s="34">
        <v>10</v>
      </c>
      <c r="P8" s="34">
        <v>50</v>
      </c>
      <c r="Q8" s="34">
        <v>3</v>
      </c>
      <c r="R8" s="34">
        <v>427</v>
      </c>
      <c r="S8" s="34">
        <f t="shared" si="0"/>
        <v>680</v>
      </c>
      <c r="T8" s="34">
        <f t="shared" si="1"/>
        <v>-428</v>
      </c>
      <c r="U8" s="392" t="s">
        <v>1982</v>
      </c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</row>
    <row r="9" spans="1:42" ht="15" customHeight="1">
      <c r="A9" s="442" t="s">
        <v>1983</v>
      </c>
      <c r="B9" s="81" t="s">
        <v>817</v>
      </c>
      <c r="C9" s="34">
        <v>188</v>
      </c>
      <c r="D9" s="34">
        <v>7</v>
      </c>
      <c r="E9" s="34">
        <v>20</v>
      </c>
      <c r="F9" s="34">
        <v>99</v>
      </c>
      <c r="G9" s="34">
        <v>20</v>
      </c>
      <c r="H9" s="81" t="s">
        <v>817</v>
      </c>
      <c r="I9" s="34">
        <v>8</v>
      </c>
      <c r="J9" s="34">
        <f t="shared" si="2"/>
        <v>342</v>
      </c>
      <c r="K9" s="34">
        <v>28</v>
      </c>
      <c r="L9" s="34">
        <v>63</v>
      </c>
      <c r="M9" s="34">
        <v>21</v>
      </c>
      <c r="N9" s="34">
        <v>31</v>
      </c>
      <c r="O9" s="34">
        <v>8</v>
      </c>
      <c r="P9" s="34">
        <v>87</v>
      </c>
      <c r="Q9" s="34">
        <v>1</v>
      </c>
      <c r="R9" s="34">
        <f>624+194</f>
        <v>818</v>
      </c>
      <c r="S9" s="34">
        <f t="shared" si="0"/>
        <v>1057</v>
      </c>
      <c r="T9" s="34">
        <f t="shared" si="1"/>
        <v>-715</v>
      </c>
      <c r="U9" s="392" t="s">
        <v>1983</v>
      </c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</row>
    <row r="10" spans="1:42" ht="15" customHeight="1">
      <c r="A10" s="442" t="s">
        <v>1984</v>
      </c>
      <c r="B10" s="81" t="s">
        <v>817</v>
      </c>
      <c r="C10" s="34">
        <v>258</v>
      </c>
      <c r="D10" s="34">
        <v>19</v>
      </c>
      <c r="E10" s="34">
        <v>43</v>
      </c>
      <c r="F10" s="34">
        <v>125</v>
      </c>
      <c r="G10" s="34">
        <v>21</v>
      </c>
      <c r="H10" s="81" t="s">
        <v>817</v>
      </c>
      <c r="I10" s="34">
        <v>15</v>
      </c>
      <c r="J10" s="34">
        <f t="shared" si="2"/>
        <v>481</v>
      </c>
      <c r="K10" s="34">
        <v>63</v>
      </c>
      <c r="L10" s="34">
        <v>189</v>
      </c>
      <c r="M10" s="34">
        <v>21</v>
      </c>
      <c r="N10" s="34">
        <v>74</v>
      </c>
      <c r="O10" s="34">
        <v>19</v>
      </c>
      <c r="P10" s="34">
        <v>131</v>
      </c>
      <c r="Q10" s="34">
        <v>11</v>
      </c>
      <c r="R10" s="34">
        <v>1402</v>
      </c>
      <c r="S10" s="34">
        <f t="shared" si="0"/>
        <v>1910</v>
      </c>
      <c r="T10" s="34">
        <f t="shared" si="1"/>
        <v>-1429</v>
      </c>
      <c r="U10" s="392" t="s">
        <v>1984</v>
      </c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  <c r="AO10" s="67"/>
      <c r="AP10" s="67"/>
    </row>
    <row r="11" spans="1:42" ht="15" customHeight="1">
      <c r="A11" s="442" t="s">
        <v>1985</v>
      </c>
      <c r="B11" s="81" t="s">
        <v>817</v>
      </c>
      <c r="C11" s="34">
        <v>307</v>
      </c>
      <c r="D11" s="34">
        <v>33</v>
      </c>
      <c r="E11" s="34">
        <v>66</v>
      </c>
      <c r="F11" s="34">
        <v>194</v>
      </c>
      <c r="G11" s="34">
        <v>66</v>
      </c>
      <c r="H11" s="81" t="s">
        <v>817</v>
      </c>
      <c r="I11" s="34">
        <v>46</v>
      </c>
      <c r="J11" s="34">
        <f t="shared" si="2"/>
        <v>712</v>
      </c>
      <c r="K11" s="34">
        <v>98</v>
      </c>
      <c r="L11" s="34">
        <v>193</v>
      </c>
      <c r="M11" s="34">
        <v>18</v>
      </c>
      <c r="N11" s="34">
        <v>55</v>
      </c>
      <c r="O11" s="34">
        <v>25</v>
      </c>
      <c r="P11" s="34">
        <v>37</v>
      </c>
      <c r="Q11" s="34">
        <v>3</v>
      </c>
      <c r="R11" s="34">
        <v>878</v>
      </c>
      <c r="S11" s="34">
        <f t="shared" si="0"/>
        <v>1307</v>
      </c>
      <c r="T11" s="34">
        <f t="shared" si="1"/>
        <v>-595</v>
      </c>
      <c r="U11" s="392" t="s">
        <v>1985</v>
      </c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</row>
    <row r="12" spans="1:42" ht="15" customHeight="1">
      <c r="A12" s="442" t="s">
        <v>1986</v>
      </c>
      <c r="B12" s="81" t="s">
        <v>817</v>
      </c>
      <c r="C12" s="34">
        <v>384</v>
      </c>
      <c r="D12" s="34">
        <v>28</v>
      </c>
      <c r="E12" s="34">
        <v>68</v>
      </c>
      <c r="F12" s="34">
        <v>156</v>
      </c>
      <c r="G12" s="34">
        <v>63</v>
      </c>
      <c r="H12" s="81" t="s">
        <v>817</v>
      </c>
      <c r="I12" s="34">
        <v>56</v>
      </c>
      <c r="J12" s="34">
        <f t="shared" si="2"/>
        <v>755</v>
      </c>
      <c r="K12" s="34">
        <v>124</v>
      </c>
      <c r="L12" s="34">
        <v>297</v>
      </c>
      <c r="M12" s="34">
        <v>101</v>
      </c>
      <c r="N12" s="34">
        <v>64</v>
      </c>
      <c r="O12" s="34">
        <v>84</v>
      </c>
      <c r="P12" s="34">
        <v>72</v>
      </c>
      <c r="Q12" s="34">
        <v>12</v>
      </c>
      <c r="R12" s="34">
        <v>1410</v>
      </c>
      <c r="S12" s="34">
        <f t="shared" si="0"/>
        <v>2164</v>
      </c>
      <c r="T12" s="34">
        <f t="shared" si="1"/>
        <v>-1409</v>
      </c>
      <c r="U12" s="392" t="s">
        <v>1986</v>
      </c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</row>
    <row r="13" spans="1:42" ht="15" customHeight="1">
      <c r="A13" s="442" t="s">
        <v>1987</v>
      </c>
      <c r="B13" s="81" t="s">
        <v>817</v>
      </c>
      <c r="C13" s="34">
        <v>421</v>
      </c>
      <c r="D13" s="34">
        <v>46</v>
      </c>
      <c r="E13" s="34">
        <v>104</v>
      </c>
      <c r="F13" s="34">
        <v>194</v>
      </c>
      <c r="G13" s="34">
        <v>63</v>
      </c>
      <c r="H13" s="81" t="s">
        <v>817</v>
      </c>
      <c r="I13" s="34">
        <v>64</v>
      </c>
      <c r="J13" s="34">
        <f t="shared" si="2"/>
        <v>892</v>
      </c>
      <c r="K13" s="34">
        <v>149</v>
      </c>
      <c r="L13" s="34">
        <v>233</v>
      </c>
      <c r="M13" s="34">
        <v>88</v>
      </c>
      <c r="N13" s="34">
        <v>107</v>
      </c>
      <c r="O13" s="34">
        <v>57</v>
      </c>
      <c r="P13" s="34">
        <v>26</v>
      </c>
      <c r="Q13" s="34">
        <v>23</v>
      </c>
      <c r="R13" s="34">
        <v>1815</v>
      </c>
      <c r="S13" s="34">
        <f t="shared" si="0"/>
        <v>2498</v>
      </c>
      <c r="T13" s="34">
        <f t="shared" si="1"/>
        <v>-1606</v>
      </c>
      <c r="U13" s="392" t="s">
        <v>1987</v>
      </c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</row>
    <row r="14" spans="1:42" ht="15" customHeight="1">
      <c r="A14" s="442" t="s">
        <v>1988</v>
      </c>
      <c r="B14" s="34">
        <v>1</v>
      </c>
      <c r="C14" s="34">
        <v>559</v>
      </c>
      <c r="D14" s="34">
        <v>57</v>
      </c>
      <c r="E14" s="34">
        <v>131</v>
      </c>
      <c r="F14" s="34">
        <v>213</v>
      </c>
      <c r="G14" s="34">
        <v>47</v>
      </c>
      <c r="H14" s="81" t="s">
        <v>817</v>
      </c>
      <c r="I14" s="34">
        <v>143</v>
      </c>
      <c r="J14" s="34">
        <f>B14+C14+D14+E14+F14+G14+I14</f>
        <v>1151</v>
      </c>
      <c r="K14" s="34">
        <v>226</v>
      </c>
      <c r="L14" s="34">
        <v>574</v>
      </c>
      <c r="M14" s="34">
        <v>107</v>
      </c>
      <c r="N14" s="34">
        <v>140</v>
      </c>
      <c r="O14" s="34">
        <v>55</v>
      </c>
      <c r="P14" s="34">
        <v>231</v>
      </c>
      <c r="Q14" s="34">
        <v>31</v>
      </c>
      <c r="R14" s="34">
        <v>2182</v>
      </c>
      <c r="S14" s="34">
        <f t="shared" si="0"/>
        <v>3546</v>
      </c>
      <c r="T14" s="34">
        <f t="shared" si="1"/>
        <v>-2395</v>
      </c>
      <c r="U14" s="392" t="s">
        <v>1988</v>
      </c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</row>
    <row r="15" spans="1:42" ht="15" customHeight="1">
      <c r="A15" s="442" t="s">
        <v>1989</v>
      </c>
      <c r="B15" s="34">
        <v>4</v>
      </c>
      <c r="C15" s="34">
        <v>639</v>
      </c>
      <c r="D15" s="34">
        <v>66</v>
      </c>
      <c r="E15" s="34">
        <v>81</v>
      </c>
      <c r="F15" s="34">
        <v>205</v>
      </c>
      <c r="G15" s="34">
        <v>63</v>
      </c>
      <c r="H15" s="81" t="s">
        <v>817</v>
      </c>
      <c r="I15" s="34">
        <v>276</v>
      </c>
      <c r="J15" s="34">
        <f>B15+C15+D15+E15+F15+G15+I15</f>
        <v>1334</v>
      </c>
      <c r="K15" s="34">
        <v>349</v>
      </c>
      <c r="L15" s="34">
        <v>858</v>
      </c>
      <c r="M15" s="34">
        <v>205</v>
      </c>
      <c r="N15" s="34">
        <v>166</v>
      </c>
      <c r="O15" s="34">
        <v>124</v>
      </c>
      <c r="P15" s="34">
        <v>162</v>
      </c>
      <c r="Q15" s="34">
        <v>48</v>
      </c>
      <c r="R15" s="34">
        <v>2354</v>
      </c>
      <c r="S15" s="34">
        <f t="shared" si="0"/>
        <v>4266</v>
      </c>
      <c r="T15" s="34">
        <f t="shared" si="1"/>
        <v>-2932</v>
      </c>
      <c r="U15" s="392" t="s">
        <v>1989</v>
      </c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</row>
    <row r="16" spans="1:42" ht="15" customHeight="1">
      <c r="A16" s="442" t="s">
        <v>1997</v>
      </c>
      <c r="B16" s="34">
        <v>19</v>
      </c>
      <c r="C16" s="34">
        <v>647</v>
      </c>
      <c r="D16" s="34">
        <v>106</v>
      </c>
      <c r="E16" s="34">
        <v>121</v>
      </c>
      <c r="F16" s="34">
        <v>194</v>
      </c>
      <c r="G16" s="34">
        <v>84</v>
      </c>
      <c r="H16" s="81" t="s">
        <v>817</v>
      </c>
      <c r="I16" s="34">
        <v>283</v>
      </c>
      <c r="J16" s="34">
        <f>B16+C16+D16+E16+F16+G16+I16</f>
        <v>1454</v>
      </c>
      <c r="K16" s="34">
        <v>281</v>
      </c>
      <c r="L16" s="34">
        <v>154</v>
      </c>
      <c r="M16" s="34">
        <v>134</v>
      </c>
      <c r="N16" s="34">
        <v>182</v>
      </c>
      <c r="O16" s="34">
        <v>145</v>
      </c>
      <c r="P16" s="34">
        <v>129</v>
      </c>
      <c r="Q16" s="34">
        <v>56</v>
      </c>
      <c r="R16" s="34">
        <f>4039+100</f>
        <v>4139</v>
      </c>
      <c r="S16" s="34">
        <f t="shared" si="0"/>
        <v>5220</v>
      </c>
      <c r="T16" s="34">
        <f t="shared" si="1"/>
        <v>-3766</v>
      </c>
      <c r="U16" s="392" t="s">
        <v>1997</v>
      </c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</row>
    <row r="17" spans="1:42" ht="15" customHeight="1">
      <c r="A17" s="442" t="s">
        <v>1999</v>
      </c>
      <c r="B17" s="34">
        <v>27</v>
      </c>
      <c r="C17" s="34">
        <v>802</v>
      </c>
      <c r="D17" s="34">
        <v>182</v>
      </c>
      <c r="E17" s="34">
        <v>133</v>
      </c>
      <c r="F17" s="34">
        <v>259</v>
      </c>
      <c r="G17" s="34">
        <v>116</v>
      </c>
      <c r="H17" s="81" t="s">
        <v>817</v>
      </c>
      <c r="I17" s="34">
        <v>342</v>
      </c>
      <c r="J17" s="34">
        <f>B17+C17+D17+E17+F17+G17+I17</f>
        <v>1861</v>
      </c>
      <c r="K17" s="34">
        <v>278</v>
      </c>
      <c r="L17" s="34">
        <v>1108</v>
      </c>
      <c r="M17" s="34">
        <v>130</v>
      </c>
      <c r="N17" s="34">
        <v>195</v>
      </c>
      <c r="O17" s="34">
        <v>38</v>
      </c>
      <c r="P17" s="34">
        <v>143</v>
      </c>
      <c r="Q17" s="34">
        <v>76</v>
      </c>
      <c r="R17" s="34">
        <v>3545</v>
      </c>
      <c r="S17" s="34">
        <f t="shared" si="0"/>
        <v>5513</v>
      </c>
      <c r="T17" s="34">
        <f t="shared" si="1"/>
        <v>-3652</v>
      </c>
      <c r="U17" s="392" t="s">
        <v>1999</v>
      </c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</row>
    <row r="18" spans="1:42" ht="15" customHeight="1">
      <c r="A18" s="442" t="s">
        <v>2000</v>
      </c>
      <c r="B18" s="34">
        <v>84</v>
      </c>
      <c r="C18" s="34">
        <v>891</v>
      </c>
      <c r="D18" s="34">
        <v>205</v>
      </c>
      <c r="E18" s="34">
        <v>184</v>
      </c>
      <c r="F18" s="34">
        <v>217</v>
      </c>
      <c r="G18" s="34">
        <v>182</v>
      </c>
      <c r="H18" s="34">
        <v>43</v>
      </c>
      <c r="I18" s="34">
        <v>245</v>
      </c>
      <c r="J18" s="34">
        <f t="shared" ref="J18:J27" si="3">B18+C18+D18+E18+F18+G18+I18+H18</f>
        <v>2051</v>
      </c>
      <c r="K18" s="34">
        <v>586</v>
      </c>
      <c r="L18" s="34">
        <v>907</v>
      </c>
      <c r="M18" s="34">
        <v>169</v>
      </c>
      <c r="N18" s="34">
        <v>251</v>
      </c>
      <c r="O18" s="34">
        <v>141</v>
      </c>
      <c r="P18" s="34">
        <v>147</v>
      </c>
      <c r="Q18" s="34">
        <v>81</v>
      </c>
      <c r="R18" s="34">
        <v>3587</v>
      </c>
      <c r="S18" s="34">
        <f t="shared" si="0"/>
        <v>5869</v>
      </c>
      <c r="T18" s="34">
        <f t="shared" si="1"/>
        <v>-3818</v>
      </c>
      <c r="U18" s="392" t="s">
        <v>2000</v>
      </c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</row>
    <row r="19" spans="1:42" ht="15" customHeight="1">
      <c r="A19" s="442" t="s">
        <v>2001</v>
      </c>
      <c r="B19" s="34">
        <v>276</v>
      </c>
      <c r="C19" s="34">
        <v>1090</v>
      </c>
      <c r="D19" s="34">
        <v>242</v>
      </c>
      <c r="E19" s="34">
        <v>215</v>
      </c>
      <c r="F19" s="34">
        <v>272</v>
      </c>
      <c r="G19" s="34">
        <v>147</v>
      </c>
      <c r="H19" s="34">
        <v>12</v>
      </c>
      <c r="I19" s="34">
        <v>267</v>
      </c>
      <c r="J19" s="34">
        <f t="shared" si="3"/>
        <v>2521</v>
      </c>
      <c r="K19" s="34">
        <v>629</v>
      </c>
      <c r="L19" s="34">
        <v>887</v>
      </c>
      <c r="M19" s="34">
        <v>296</v>
      </c>
      <c r="N19" s="34">
        <v>304</v>
      </c>
      <c r="O19" s="34">
        <v>234</v>
      </c>
      <c r="P19" s="34">
        <v>104</v>
      </c>
      <c r="Q19" s="34">
        <v>117</v>
      </c>
      <c r="R19" s="34">
        <v>4303</v>
      </c>
      <c r="S19" s="34">
        <f t="shared" si="0"/>
        <v>6874</v>
      </c>
      <c r="T19" s="34">
        <f t="shared" si="1"/>
        <v>-4353</v>
      </c>
      <c r="U19" s="392" t="s">
        <v>2001</v>
      </c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</row>
    <row r="20" spans="1:42" ht="15" customHeight="1">
      <c r="A20" s="442" t="s">
        <v>2002</v>
      </c>
      <c r="B20" s="34">
        <v>444</v>
      </c>
      <c r="C20" s="34">
        <v>1013</v>
      </c>
      <c r="D20" s="34">
        <v>344</v>
      </c>
      <c r="E20" s="34">
        <v>224</v>
      </c>
      <c r="F20" s="34">
        <v>322</v>
      </c>
      <c r="G20" s="34">
        <v>104</v>
      </c>
      <c r="H20" s="34">
        <v>8</v>
      </c>
      <c r="I20" s="34">
        <v>258</v>
      </c>
      <c r="J20" s="34">
        <f t="shared" si="3"/>
        <v>2717</v>
      </c>
      <c r="K20" s="34">
        <v>744</v>
      </c>
      <c r="L20" s="34">
        <v>964</v>
      </c>
      <c r="M20" s="34">
        <v>418</v>
      </c>
      <c r="N20" s="34">
        <v>438</v>
      </c>
      <c r="O20" s="34">
        <v>278</v>
      </c>
      <c r="P20" s="34">
        <v>76</v>
      </c>
      <c r="Q20" s="34">
        <v>132</v>
      </c>
      <c r="R20" s="34">
        <v>4015</v>
      </c>
      <c r="S20" s="34">
        <f t="shared" si="0"/>
        <v>7065</v>
      </c>
      <c r="T20" s="34">
        <f t="shared" si="1"/>
        <v>-4348</v>
      </c>
      <c r="U20" s="392" t="s">
        <v>2002</v>
      </c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</row>
    <row r="21" spans="1:42" ht="15" customHeight="1">
      <c r="A21" s="442" t="s">
        <v>2003</v>
      </c>
      <c r="B21" s="34">
        <v>791</v>
      </c>
      <c r="C21" s="34">
        <v>907</v>
      </c>
      <c r="D21" s="34">
        <v>440</v>
      </c>
      <c r="E21" s="34">
        <v>310</v>
      </c>
      <c r="F21" s="34">
        <v>294</v>
      </c>
      <c r="G21" s="34">
        <v>89</v>
      </c>
      <c r="H21" s="34">
        <v>7</v>
      </c>
      <c r="I21" s="34">
        <v>226</v>
      </c>
      <c r="J21" s="34">
        <f t="shared" si="3"/>
        <v>3064</v>
      </c>
      <c r="K21" s="34">
        <v>709</v>
      </c>
      <c r="L21" s="34">
        <v>616</v>
      </c>
      <c r="M21" s="34">
        <v>609</v>
      </c>
      <c r="N21" s="34">
        <v>427</v>
      </c>
      <c r="O21" s="34">
        <v>208</v>
      </c>
      <c r="P21" s="34">
        <v>207</v>
      </c>
      <c r="Q21" s="34">
        <v>144</v>
      </c>
      <c r="R21" s="34">
        <f>5160-54</f>
        <v>5106</v>
      </c>
      <c r="S21" s="34">
        <f t="shared" si="0"/>
        <v>8026</v>
      </c>
      <c r="T21" s="34">
        <f t="shared" si="1"/>
        <v>-4962</v>
      </c>
      <c r="U21" s="392" t="s">
        <v>2003</v>
      </c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</row>
    <row r="22" spans="1:42" ht="15" customHeight="1">
      <c r="A22" s="442" t="s">
        <v>1974</v>
      </c>
      <c r="B22" s="34">
        <v>1288</v>
      </c>
      <c r="C22" s="34">
        <v>876</v>
      </c>
      <c r="D22" s="34">
        <v>455</v>
      </c>
      <c r="E22" s="34">
        <v>372</v>
      </c>
      <c r="F22" s="34">
        <v>258</v>
      </c>
      <c r="G22" s="34">
        <v>119</v>
      </c>
      <c r="H22" s="34">
        <v>49</v>
      </c>
      <c r="I22" s="34">
        <v>288</v>
      </c>
      <c r="J22" s="34">
        <f t="shared" si="3"/>
        <v>3705</v>
      </c>
      <c r="K22" s="34">
        <v>773</v>
      </c>
      <c r="L22" s="34">
        <v>625</v>
      </c>
      <c r="M22" s="34">
        <v>825</v>
      </c>
      <c r="N22" s="34">
        <v>561</v>
      </c>
      <c r="O22" s="34">
        <v>273</v>
      </c>
      <c r="P22" s="34">
        <v>571</v>
      </c>
      <c r="Q22" s="34">
        <v>150</v>
      </c>
      <c r="R22" s="34">
        <v>5551</v>
      </c>
      <c r="S22" s="34">
        <f t="shared" si="0"/>
        <v>9329</v>
      </c>
      <c r="T22" s="34">
        <f t="shared" si="1"/>
        <v>-5624</v>
      </c>
      <c r="U22" s="392" t="s">
        <v>1974</v>
      </c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</row>
    <row r="23" spans="1:42" ht="15" customHeight="1">
      <c r="A23" s="442" t="s">
        <v>1975</v>
      </c>
      <c r="B23" s="34">
        <v>1378</v>
      </c>
      <c r="C23" s="34">
        <v>960</v>
      </c>
      <c r="D23" s="34">
        <v>501</v>
      </c>
      <c r="E23" s="34">
        <v>450</v>
      </c>
      <c r="F23" s="34">
        <v>368</v>
      </c>
      <c r="G23" s="34">
        <v>135</v>
      </c>
      <c r="H23" s="34">
        <v>169</v>
      </c>
      <c r="I23" s="34">
        <v>306</v>
      </c>
      <c r="J23" s="34">
        <f t="shared" si="3"/>
        <v>4267</v>
      </c>
      <c r="K23" s="34">
        <v>1070</v>
      </c>
      <c r="L23" s="34">
        <v>823</v>
      </c>
      <c r="M23" s="34">
        <v>957</v>
      </c>
      <c r="N23" s="34">
        <v>531</v>
      </c>
      <c r="O23" s="34">
        <v>536</v>
      </c>
      <c r="P23" s="34">
        <v>439</v>
      </c>
      <c r="Q23" s="34">
        <v>294</v>
      </c>
      <c r="R23" s="34">
        <v>6246</v>
      </c>
      <c r="S23" s="34">
        <f t="shared" si="0"/>
        <v>10896</v>
      </c>
      <c r="T23" s="34">
        <f t="shared" si="1"/>
        <v>-6629</v>
      </c>
      <c r="U23" s="392" t="s">
        <v>1975</v>
      </c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</row>
    <row r="24" spans="1:42" ht="15" customHeight="1">
      <c r="A24" s="442" t="s">
        <v>1976</v>
      </c>
      <c r="B24" s="34">
        <v>1949</v>
      </c>
      <c r="C24" s="34">
        <v>1013</v>
      </c>
      <c r="D24" s="34">
        <v>542</v>
      </c>
      <c r="E24" s="34">
        <v>549</v>
      </c>
      <c r="F24" s="34">
        <v>371</v>
      </c>
      <c r="G24" s="34">
        <v>116</v>
      </c>
      <c r="H24" s="34">
        <v>51</v>
      </c>
      <c r="I24" s="34">
        <v>413</v>
      </c>
      <c r="J24" s="34">
        <f t="shared" si="3"/>
        <v>5004</v>
      </c>
      <c r="K24" s="34">
        <v>1418</v>
      </c>
      <c r="L24" s="34">
        <v>978</v>
      </c>
      <c r="M24" s="34">
        <v>1306</v>
      </c>
      <c r="N24" s="34">
        <v>830</v>
      </c>
      <c r="O24" s="34">
        <v>443</v>
      </c>
      <c r="P24" s="34">
        <v>542</v>
      </c>
      <c r="Q24" s="34">
        <v>211</v>
      </c>
      <c r="R24" s="34">
        <v>6752</v>
      </c>
      <c r="S24" s="34">
        <f t="shared" si="0"/>
        <v>12480</v>
      </c>
      <c r="T24" s="34">
        <f t="shared" si="1"/>
        <v>-7476</v>
      </c>
      <c r="U24" s="392" t="s">
        <v>1976</v>
      </c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</row>
    <row r="25" spans="1:42" ht="15" customHeight="1">
      <c r="A25" s="442" t="s">
        <v>549</v>
      </c>
      <c r="B25" s="34">
        <v>2812</v>
      </c>
      <c r="C25" s="34">
        <v>1008</v>
      </c>
      <c r="D25" s="34">
        <v>609</v>
      </c>
      <c r="E25" s="34">
        <v>492</v>
      </c>
      <c r="F25" s="34">
        <v>429</v>
      </c>
      <c r="G25" s="34">
        <v>144</v>
      </c>
      <c r="H25" s="34">
        <v>156</v>
      </c>
      <c r="I25" s="34">
        <v>475</v>
      </c>
      <c r="J25" s="34">
        <f t="shared" si="3"/>
        <v>6125</v>
      </c>
      <c r="K25" s="34">
        <v>1344</v>
      </c>
      <c r="L25" s="34">
        <v>1241</v>
      </c>
      <c r="M25" s="34">
        <v>1869</v>
      </c>
      <c r="N25" s="34">
        <v>528</v>
      </c>
      <c r="O25" s="34">
        <v>346</v>
      </c>
      <c r="P25" s="34">
        <v>112</v>
      </c>
      <c r="Q25" s="34">
        <v>258</v>
      </c>
      <c r="R25" s="34">
        <v>6823</v>
      </c>
      <c r="S25" s="34">
        <f t="shared" si="0"/>
        <v>12521</v>
      </c>
      <c r="T25" s="34">
        <f t="shared" si="1"/>
        <v>-6396</v>
      </c>
      <c r="U25" s="392" t="s">
        <v>549</v>
      </c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</row>
    <row r="26" spans="1:42" ht="15" customHeight="1">
      <c r="A26" s="442" t="s">
        <v>550</v>
      </c>
      <c r="B26" s="34">
        <v>3967</v>
      </c>
      <c r="C26" s="34">
        <v>1102</v>
      </c>
      <c r="D26" s="34">
        <v>625</v>
      </c>
      <c r="E26" s="34">
        <v>533</v>
      </c>
      <c r="F26" s="34">
        <v>403</v>
      </c>
      <c r="G26" s="34">
        <v>187</v>
      </c>
      <c r="H26" s="34">
        <v>49</v>
      </c>
      <c r="I26" s="34">
        <v>656</v>
      </c>
      <c r="J26" s="34">
        <f t="shared" si="3"/>
        <v>7522</v>
      </c>
      <c r="K26" s="34">
        <v>1162</v>
      </c>
      <c r="L26" s="34">
        <v>1221</v>
      </c>
      <c r="M26" s="34">
        <v>2622</v>
      </c>
      <c r="N26" s="34">
        <v>629</v>
      </c>
      <c r="O26" s="34">
        <v>376</v>
      </c>
      <c r="P26" s="34">
        <v>104</v>
      </c>
      <c r="Q26" s="34">
        <v>249</v>
      </c>
      <c r="R26" s="34">
        <v>7089</v>
      </c>
      <c r="S26" s="34">
        <f t="shared" si="0"/>
        <v>13452</v>
      </c>
      <c r="T26" s="34">
        <f t="shared" si="1"/>
        <v>-5930</v>
      </c>
      <c r="U26" s="392" t="s">
        <v>550</v>
      </c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</row>
    <row r="27" spans="1:42" ht="15" customHeight="1" thickBot="1">
      <c r="A27" s="484" t="s">
        <v>551</v>
      </c>
      <c r="B27" s="406">
        <v>4802</v>
      </c>
      <c r="C27" s="406">
        <v>1050</v>
      </c>
      <c r="D27" s="406">
        <v>794</v>
      </c>
      <c r="E27" s="406">
        <v>592</v>
      </c>
      <c r="F27" s="406">
        <v>292</v>
      </c>
      <c r="G27" s="406">
        <v>147</v>
      </c>
      <c r="H27" s="406">
        <v>182</v>
      </c>
      <c r="I27" s="406">
        <v>941</v>
      </c>
      <c r="J27" s="406">
        <f t="shared" si="3"/>
        <v>8800</v>
      </c>
      <c r="K27" s="406">
        <v>1444</v>
      </c>
      <c r="L27" s="406">
        <v>1383</v>
      </c>
      <c r="M27" s="406">
        <v>3631</v>
      </c>
      <c r="N27" s="406">
        <v>734</v>
      </c>
      <c r="O27" s="406">
        <v>415</v>
      </c>
      <c r="P27" s="406">
        <v>235</v>
      </c>
      <c r="Q27" s="406">
        <v>267</v>
      </c>
      <c r="R27" s="406">
        <v>7825</v>
      </c>
      <c r="S27" s="406">
        <f t="shared" si="0"/>
        <v>15934</v>
      </c>
      <c r="T27" s="406">
        <f t="shared" si="1"/>
        <v>-7134</v>
      </c>
      <c r="U27" s="604" t="s">
        <v>551</v>
      </c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</row>
    <row r="28" spans="1:42" s="788" customFormat="1" ht="15" customHeight="1">
      <c r="A28" s="803" t="s">
        <v>1486</v>
      </c>
      <c r="B28" s="796" t="s">
        <v>1452</v>
      </c>
      <c r="C28" s="796"/>
      <c r="D28" s="796"/>
      <c r="E28" s="796"/>
      <c r="F28" s="796"/>
      <c r="G28" s="796"/>
      <c r="H28" s="796"/>
      <c r="I28" s="796"/>
      <c r="J28" s="784"/>
      <c r="K28" s="824"/>
      <c r="L28" s="796"/>
      <c r="M28" s="784"/>
      <c r="N28" s="784"/>
      <c r="O28" s="825"/>
      <c r="U28" s="826"/>
      <c r="V28" s="826"/>
      <c r="W28" s="784"/>
      <c r="X28" s="826"/>
      <c r="Y28" s="826"/>
      <c r="Z28" s="826"/>
      <c r="AA28" s="826"/>
      <c r="AB28" s="826"/>
      <c r="AC28" s="826"/>
      <c r="AD28" s="784"/>
      <c r="AE28" s="827"/>
      <c r="AF28" s="827"/>
      <c r="AG28" s="828"/>
      <c r="AH28" s="828"/>
      <c r="AI28" s="828"/>
      <c r="AJ28" s="828"/>
      <c r="AK28" s="828"/>
      <c r="AL28" s="827"/>
      <c r="AM28" s="827"/>
      <c r="AN28" s="827"/>
      <c r="AO28" s="791"/>
      <c r="AP28" s="784"/>
    </row>
    <row r="29" spans="1:42" s="788" customFormat="1" ht="15" customHeight="1">
      <c r="A29" s="1071"/>
      <c r="B29" s="2259" t="s">
        <v>1453</v>
      </c>
      <c r="C29" s="2259"/>
      <c r="D29" s="2259"/>
      <c r="E29" s="2259"/>
      <c r="F29" s="2259"/>
      <c r="G29" s="1069"/>
      <c r="H29" s="1069"/>
      <c r="I29" s="1069"/>
      <c r="J29" s="784"/>
      <c r="K29" s="824"/>
      <c r="L29" s="1069"/>
      <c r="M29" s="784"/>
      <c r="N29" s="784"/>
      <c r="O29" s="825"/>
      <c r="P29" s="1068"/>
      <c r="Q29" s="1068"/>
      <c r="R29" s="1068"/>
      <c r="S29" s="1068"/>
      <c r="T29" s="1068"/>
      <c r="U29" s="1068"/>
      <c r="V29" s="1068"/>
      <c r="W29" s="784"/>
      <c r="X29" s="1068"/>
      <c r="Y29" s="1068"/>
      <c r="Z29" s="1068"/>
      <c r="AA29" s="1068"/>
      <c r="AB29" s="1068"/>
      <c r="AC29" s="1068"/>
      <c r="AD29" s="784"/>
      <c r="AE29" s="827"/>
      <c r="AF29" s="827"/>
      <c r="AG29" s="828"/>
      <c r="AH29" s="828"/>
      <c r="AI29" s="828"/>
      <c r="AJ29" s="828"/>
      <c r="AK29" s="828"/>
      <c r="AL29" s="827"/>
      <c r="AM29" s="827"/>
      <c r="AN29" s="827"/>
      <c r="AO29" s="791"/>
      <c r="AP29" s="784"/>
    </row>
    <row r="30" spans="1:42" s="788" customFormat="1" ht="15" customHeight="1">
      <c r="A30" s="829" t="s">
        <v>1485</v>
      </c>
      <c r="B30" s="2259" t="s">
        <v>494</v>
      </c>
      <c r="C30" s="2259"/>
      <c r="D30" s="2259"/>
      <c r="E30" s="2259"/>
      <c r="F30" s="2259"/>
      <c r="G30" s="2259"/>
      <c r="H30" s="2259"/>
      <c r="I30" s="827"/>
      <c r="J30" s="827"/>
      <c r="K30" s="827"/>
      <c r="L30" s="796"/>
      <c r="M30" s="784"/>
      <c r="N30" s="784"/>
      <c r="O30" s="784"/>
      <c r="P30" s="830"/>
      <c r="Q30" s="831"/>
      <c r="R30" s="831"/>
      <c r="S30" s="784"/>
      <c r="T30" s="784"/>
      <c r="U30" s="784"/>
      <c r="V30" s="784"/>
      <c r="W30" s="784"/>
      <c r="X30" s="791"/>
      <c r="Y30" s="791"/>
      <c r="Z30" s="791"/>
      <c r="AA30" s="791"/>
      <c r="AB30" s="791"/>
      <c r="AC30" s="791"/>
      <c r="AD30" s="791"/>
      <c r="AE30" s="791"/>
      <c r="AF30" s="791"/>
      <c r="AG30" s="791"/>
      <c r="AH30" s="791"/>
      <c r="AI30" s="791"/>
      <c r="AJ30" s="791"/>
      <c r="AK30" s="791"/>
      <c r="AL30" s="791"/>
      <c r="AM30" s="791"/>
      <c r="AN30" s="791"/>
      <c r="AO30" s="791"/>
      <c r="AP30" s="784"/>
    </row>
    <row r="31" spans="1:42" s="788" customFormat="1" ht="15" customHeight="1">
      <c r="A31" s="832"/>
      <c r="B31" s="2392" t="s">
        <v>1294</v>
      </c>
      <c r="C31" s="2392"/>
      <c r="D31" s="791"/>
      <c r="E31" s="791"/>
      <c r="F31" s="827"/>
      <c r="G31" s="791"/>
      <c r="H31" s="791"/>
      <c r="I31" s="791"/>
      <c r="J31" s="791"/>
      <c r="K31" s="791"/>
      <c r="L31" s="784"/>
      <c r="M31" s="833" t="s">
        <v>495</v>
      </c>
      <c r="N31" s="784"/>
      <c r="O31" s="784"/>
      <c r="P31" s="784"/>
      <c r="Q31" s="784"/>
      <c r="R31" s="784"/>
      <c r="S31" s="784"/>
      <c r="T31" s="784"/>
      <c r="U31" s="784"/>
      <c r="V31" s="791"/>
      <c r="W31" s="791"/>
      <c r="X31" s="791"/>
      <c r="Y31" s="791"/>
      <c r="Z31" s="791"/>
      <c r="AA31" s="791"/>
      <c r="AB31" s="791"/>
      <c r="AC31" s="791"/>
      <c r="AD31" s="791"/>
      <c r="AE31" s="791"/>
      <c r="AF31" s="791"/>
      <c r="AG31" s="791"/>
      <c r="AH31" s="791"/>
      <c r="AI31" s="791"/>
      <c r="AJ31" s="791"/>
      <c r="AK31" s="791"/>
      <c r="AL31" s="791"/>
      <c r="AM31" s="791"/>
      <c r="AN31" s="791"/>
      <c r="AO31" s="791"/>
      <c r="AP31" s="784"/>
    </row>
    <row r="32" spans="1:42">
      <c r="A32" s="78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78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78"/>
      <c r="AP32" s="37"/>
    </row>
    <row r="35" spans="1:40" ht="15.75">
      <c r="A35" s="2389" t="s">
        <v>1285</v>
      </c>
      <c r="B35" s="2389"/>
      <c r="C35" s="2389"/>
      <c r="D35" s="2389"/>
      <c r="E35" s="71"/>
      <c r="F35" s="71"/>
      <c r="G35" s="25"/>
      <c r="H35" s="25"/>
      <c r="I35" s="25"/>
      <c r="J35" s="2390" t="s">
        <v>291</v>
      </c>
      <c r="K35" s="2390"/>
      <c r="L35" s="2390"/>
      <c r="M35" s="2391" t="s">
        <v>290</v>
      </c>
      <c r="N35" s="2391"/>
      <c r="O35" s="25"/>
      <c r="P35" s="25"/>
      <c r="Q35" s="25"/>
      <c r="R35" s="25"/>
      <c r="S35" s="2390" t="s">
        <v>3317</v>
      </c>
      <c r="T35" s="2390"/>
      <c r="U35" s="25"/>
      <c r="V35" s="25"/>
      <c r="W35" s="25"/>
      <c r="X35" s="25"/>
      <c r="Y35" s="25"/>
      <c r="Z35" s="25"/>
      <c r="AA35" s="25"/>
      <c r="AB35" s="25"/>
      <c r="AC35" s="603"/>
      <c r="AD35" s="603"/>
      <c r="AE35" s="603"/>
      <c r="AF35" s="603"/>
      <c r="AG35" s="603"/>
      <c r="AH35" s="25"/>
      <c r="AI35" s="25"/>
      <c r="AJ35" s="25"/>
      <c r="AK35" s="25"/>
      <c r="AL35" s="603"/>
      <c r="AM35" s="603"/>
      <c r="AN35" s="603"/>
    </row>
    <row r="36" spans="1:40">
      <c r="A36" s="72"/>
      <c r="B36" s="72"/>
      <c r="C36" s="72"/>
      <c r="D36" s="72"/>
      <c r="E36" s="73"/>
      <c r="F36" s="73"/>
      <c r="G36" s="74"/>
      <c r="H36" s="74"/>
      <c r="I36" s="74"/>
      <c r="J36" s="22"/>
      <c r="K36" s="22"/>
      <c r="L36" s="22"/>
      <c r="M36" s="74"/>
      <c r="N36" s="22"/>
      <c r="O36" s="22"/>
      <c r="P36" s="22"/>
      <c r="Q36" s="22"/>
      <c r="R36" s="22"/>
      <c r="S36" s="2271" t="s">
        <v>41</v>
      </c>
      <c r="T36" s="2271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123"/>
      <c r="AN36" s="123"/>
    </row>
    <row r="37" spans="1:40">
      <c r="A37" s="2266" t="s">
        <v>36</v>
      </c>
      <c r="B37" s="2279" t="s">
        <v>433</v>
      </c>
      <c r="C37" s="2382"/>
      <c r="D37" s="2382"/>
      <c r="E37" s="2382"/>
      <c r="F37" s="2382"/>
      <c r="G37" s="2382"/>
      <c r="H37" s="2382"/>
      <c r="I37" s="2382"/>
      <c r="J37" s="2382"/>
      <c r="K37" s="2382"/>
      <c r="L37" s="2383"/>
      <c r="M37" s="2279" t="s">
        <v>434</v>
      </c>
      <c r="N37" s="2382"/>
      <c r="O37" s="2382"/>
      <c r="P37" s="2382"/>
      <c r="Q37" s="2382"/>
      <c r="R37" s="2382"/>
      <c r="S37" s="2382"/>
      <c r="T37" s="2382"/>
      <c r="U37" s="2382"/>
      <c r="V37" s="2382"/>
      <c r="W37" s="2382"/>
      <c r="X37" s="2382"/>
      <c r="Y37" s="2382"/>
      <c r="Z37" s="2382"/>
      <c r="AA37" s="2382"/>
      <c r="AB37" s="2382"/>
      <c r="AC37" s="2382"/>
      <c r="AD37" s="2382"/>
      <c r="AE37" s="2382"/>
      <c r="AF37" s="2382"/>
      <c r="AG37" s="2382"/>
      <c r="AH37" s="2382"/>
      <c r="AI37" s="2382"/>
      <c r="AJ37" s="2382"/>
      <c r="AK37" s="2382"/>
      <c r="AL37" s="2383"/>
      <c r="AM37" s="2384" t="s">
        <v>3320</v>
      </c>
      <c r="AN37" s="2266" t="s">
        <v>1099</v>
      </c>
    </row>
    <row r="38" spans="1:40" s="4" customFormat="1" ht="16.5" customHeight="1">
      <c r="A38" s="2267"/>
      <c r="B38" s="2266" t="s">
        <v>1561</v>
      </c>
      <c r="C38" s="2266" t="s">
        <v>244</v>
      </c>
      <c r="D38" s="2266" t="s">
        <v>245</v>
      </c>
      <c r="E38" s="2266" t="s">
        <v>3368</v>
      </c>
      <c r="F38" s="2266" t="s">
        <v>246</v>
      </c>
      <c r="G38" s="2266" t="s">
        <v>1562</v>
      </c>
      <c r="H38" s="2266" t="s">
        <v>1563</v>
      </c>
      <c r="I38" s="2266" t="s">
        <v>1564</v>
      </c>
      <c r="J38" s="2266" t="s">
        <v>1202</v>
      </c>
      <c r="K38" s="2266" t="s">
        <v>1628</v>
      </c>
      <c r="L38" s="2266" t="s">
        <v>491</v>
      </c>
      <c r="M38" s="2282" t="s">
        <v>1109</v>
      </c>
      <c r="N38" s="2283"/>
      <c r="O38" s="2284"/>
      <c r="P38" s="2282" t="s">
        <v>487</v>
      </c>
      <c r="Q38" s="2283"/>
      <c r="R38" s="2283"/>
      <c r="S38" s="2283"/>
      <c r="T38" s="2284"/>
      <c r="U38" s="2282" t="s">
        <v>493</v>
      </c>
      <c r="V38" s="2283"/>
      <c r="W38" s="2283"/>
      <c r="X38" s="2283"/>
      <c r="Y38" s="2283"/>
      <c r="Z38" s="2283"/>
      <c r="AA38" s="2283"/>
      <c r="AB38" s="2283"/>
      <c r="AC38" s="2283"/>
      <c r="AD38" s="2283"/>
      <c r="AE38" s="2283"/>
      <c r="AF38" s="2283"/>
      <c r="AG38" s="2283"/>
      <c r="AH38" s="2283"/>
      <c r="AI38" s="2283"/>
      <c r="AJ38" s="2283"/>
      <c r="AK38" s="2283"/>
      <c r="AL38" s="2284"/>
      <c r="AM38" s="2385"/>
      <c r="AN38" s="2267"/>
    </row>
    <row r="39" spans="1:40" s="4" customFormat="1" ht="54.75" customHeight="1">
      <c r="A39" s="2267"/>
      <c r="B39" s="2268"/>
      <c r="C39" s="2268"/>
      <c r="D39" s="2268"/>
      <c r="E39" s="2268"/>
      <c r="F39" s="2268"/>
      <c r="G39" s="2268"/>
      <c r="H39" s="2268"/>
      <c r="I39" s="2268"/>
      <c r="J39" s="2268"/>
      <c r="K39" s="2268"/>
      <c r="L39" s="2268"/>
      <c r="M39" s="765" t="s">
        <v>1110</v>
      </c>
      <c r="N39" s="753" t="s">
        <v>1111</v>
      </c>
      <c r="O39" s="753" t="s">
        <v>1304</v>
      </c>
      <c r="P39" s="753" t="s">
        <v>1565</v>
      </c>
      <c r="Q39" s="753" t="s">
        <v>1112</v>
      </c>
      <c r="R39" s="753" t="s">
        <v>1566</v>
      </c>
      <c r="S39" s="753" t="s">
        <v>1567</v>
      </c>
      <c r="T39" s="1149" t="s">
        <v>3591</v>
      </c>
      <c r="U39" s="766" t="s">
        <v>1245</v>
      </c>
      <c r="V39" s="767" t="s">
        <v>263</v>
      </c>
      <c r="W39" s="767" t="s">
        <v>3318</v>
      </c>
      <c r="X39" s="767" t="s">
        <v>3319</v>
      </c>
      <c r="Y39" s="767" t="s">
        <v>1117</v>
      </c>
      <c r="Z39" s="767" t="s">
        <v>489</v>
      </c>
      <c r="AA39" s="767" t="s">
        <v>1202</v>
      </c>
      <c r="AB39" s="767" t="s">
        <v>264</v>
      </c>
      <c r="AC39" s="767" t="s">
        <v>492</v>
      </c>
      <c r="AD39" s="767" t="s">
        <v>265</v>
      </c>
      <c r="AE39" s="767" t="s">
        <v>1113</v>
      </c>
      <c r="AF39" s="753" t="s">
        <v>1568</v>
      </c>
      <c r="AG39" s="753" t="s">
        <v>1569</v>
      </c>
      <c r="AH39" s="753" t="s">
        <v>1570</v>
      </c>
      <c r="AI39" s="753" t="s">
        <v>490</v>
      </c>
      <c r="AJ39" s="753" t="s">
        <v>1628</v>
      </c>
      <c r="AK39" s="753" t="s">
        <v>1571</v>
      </c>
      <c r="AL39" s="765" t="s">
        <v>1572</v>
      </c>
      <c r="AM39" s="2386"/>
      <c r="AN39" s="2267"/>
    </row>
    <row r="40" spans="1:40">
      <c r="A40" s="2268"/>
      <c r="B40" s="764">
        <v>1</v>
      </c>
      <c r="C40" s="755">
        <v>2</v>
      </c>
      <c r="D40" s="755">
        <v>3</v>
      </c>
      <c r="E40" s="755">
        <v>4</v>
      </c>
      <c r="F40" s="755">
        <v>5</v>
      </c>
      <c r="G40" s="755">
        <v>6</v>
      </c>
      <c r="H40" s="755">
        <v>7</v>
      </c>
      <c r="I40" s="755">
        <v>8</v>
      </c>
      <c r="J40" s="755">
        <v>9</v>
      </c>
      <c r="K40" s="755">
        <v>10</v>
      </c>
      <c r="L40" s="755">
        <v>11</v>
      </c>
      <c r="M40" s="756">
        <v>12</v>
      </c>
      <c r="N40" s="755">
        <v>13</v>
      </c>
      <c r="O40" s="755" t="s">
        <v>1305</v>
      </c>
      <c r="P40" s="755">
        <v>15</v>
      </c>
      <c r="Q40" s="755">
        <v>16</v>
      </c>
      <c r="R40" s="755">
        <v>17</v>
      </c>
      <c r="S40" s="755">
        <v>18</v>
      </c>
      <c r="T40" s="756">
        <v>19</v>
      </c>
      <c r="U40" s="764">
        <v>20</v>
      </c>
      <c r="V40" s="755">
        <v>21</v>
      </c>
      <c r="W40" s="755">
        <v>22</v>
      </c>
      <c r="X40" s="755">
        <v>23</v>
      </c>
      <c r="Y40" s="755">
        <v>24</v>
      </c>
      <c r="Z40" s="755">
        <v>25</v>
      </c>
      <c r="AA40" s="755">
        <v>26</v>
      </c>
      <c r="AB40" s="755">
        <v>27</v>
      </c>
      <c r="AC40" s="755">
        <v>28</v>
      </c>
      <c r="AD40" s="755">
        <v>29</v>
      </c>
      <c r="AE40" s="755">
        <v>30</v>
      </c>
      <c r="AF40" s="755">
        <v>31</v>
      </c>
      <c r="AG40" s="755">
        <v>32</v>
      </c>
      <c r="AH40" s="755">
        <v>33</v>
      </c>
      <c r="AI40" s="755">
        <v>34</v>
      </c>
      <c r="AJ40" s="755">
        <v>35</v>
      </c>
      <c r="AK40" s="755">
        <v>36</v>
      </c>
      <c r="AL40" s="755" t="s">
        <v>1306</v>
      </c>
      <c r="AM40" s="768" t="s">
        <v>1307</v>
      </c>
      <c r="AN40" s="2268"/>
    </row>
    <row r="41" spans="1:40" s="188" customFormat="1" ht="15" customHeight="1">
      <c r="A41" s="692" t="s">
        <v>1165</v>
      </c>
      <c r="B41" s="713">
        <v>256</v>
      </c>
      <c r="C41" s="713">
        <v>956</v>
      </c>
      <c r="D41" s="713">
        <v>175</v>
      </c>
      <c r="E41" s="713">
        <v>632</v>
      </c>
      <c r="F41" s="713">
        <v>1013</v>
      </c>
      <c r="G41" s="713">
        <v>5646</v>
      </c>
      <c r="H41" s="713">
        <v>35</v>
      </c>
      <c r="I41" s="713">
        <v>1</v>
      </c>
      <c r="J41" s="713">
        <v>178</v>
      </c>
      <c r="K41" s="713">
        <v>907</v>
      </c>
      <c r="L41" s="713">
        <f>SUM(B41:K41)</f>
        <v>9799</v>
      </c>
      <c r="M41" s="713">
        <v>40</v>
      </c>
      <c r="N41" s="713">
        <v>564</v>
      </c>
      <c r="O41" s="713">
        <f t="shared" ref="O41:O53" si="4">M41+N41</f>
        <v>604</v>
      </c>
      <c r="P41" s="713">
        <v>148</v>
      </c>
      <c r="Q41" s="713">
        <v>88</v>
      </c>
      <c r="R41" s="713">
        <v>160</v>
      </c>
      <c r="S41" s="713">
        <v>468</v>
      </c>
      <c r="T41" s="713">
        <v>112</v>
      </c>
      <c r="U41" s="257">
        <v>52</v>
      </c>
      <c r="V41" s="257">
        <v>44</v>
      </c>
      <c r="W41" s="257">
        <v>464</v>
      </c>
      <c r="X41" s="257">
        <v>672</v>
      </c>
      <c r="Y41" s="257">
        <v>576</v>
      </c>
      <c r="Z41" s="257">
        <v>60</v>
      </c>
      <c r="AA41" s="257">
        <v>540</v>
      </c>
      <c r="AB41" s="257">
        <v>144</v>
      </c>
      <c r="AC41" s="257" t="s">
        <v>266</v>
      </c>
      <c r="AD41" s="257">
        <v>288</v>
      </c>
      <c r="AE41" s="257">
        <v>672</v>
      </c>
      <c r="AF41" s="257">
        <v>3364</v>
      </c>
      <c r="AG41" s="257">
        <v>124</v>
      </c>
      <c r="AH41" s="257">
        <v>520</v>
      </c>
      <c r="AI41" s="257">
        <v>520</v>
      </c>
      <c r="AJ41" s="257">
        <v>6695</v>
      </c>
      <c r="AK41" s="257">
        <v>16162</v>
      </c>
      <c r="AL41" s="713">
        <f t="shared" ref="AL41:AL53" si="5">O41+AK41</f>
        <v>16766</v>
      </c>
      <c r="AM41" s="713">
        <f t="shared" ref="AM41:AM53" si="6">L41-AL41</f>
        <v>-6967</v>
      </c>
      <c r="AN41" s="258" t="s">
        <v>121</v>
      </c>
    </row>
    <row r="42" spans="1:40" s="188" customFormat="1" ht="15" customHeight="1">
      <c r="A42" s="692" t="s">
        <v>1166</v>
      </c>
      <c r="B42" s="713">
        <v>256</v>
      </c>
      <c r="C42" s="713">
        <v>1365</v>
      </c>
      <c r="D42" s="713">
        <v>130</v>
      </c>
      <c r="E42" s="713">
        <v>876</v>
      </c>
      <c r="F42" s="713">
        <v>1321</v>
      </c>
      <c r="G42" s="713">
        <v>7438</v>
      </c>
      <c r="H42" s="713">
        <v>50</v>
      </c>
      <c r="I42" s="713">
        <v>1</v>
      </c>
      <c r="J42" s="713">
        <v>311</v>
      </c>
      <c r="K42" s="713">
        <v>1382</v>
      </c>
      <c r="L42" s="713">
        <f t="shared" ref="L42:L53" si="7">SUM(B42:K42)</f>
        <v>13130</v>
      </c>
      <c r="M42" s="713">
        <v>884</v>
      </c>
      <c r="N42" s="713">
        <v>1029</v>
      </c>
      <c r="O42" s="713">
        <f t="shared" si="4"/>
        <v>1913</v>
      </c>
      <c r="P42" s="713">
        <v>165</v>
      </c>
      <c r="Q42" s="713">
        <v>64</v>
      </c>
      <c r="R42" s="713">
        <v>322</v>
      </c>
      <c r="S42" s="713">
        <v>884</v>
      </c>
      <c r="T42" s="713">
        <v>36</v>
      </c>
      <c r="U42" s="257">
        <v>129</v>
      </c>
      <c r="V42" s="257">
        <v>48</v>
      </c>
      <c r="W42" s="257">
        <v>711</v>
      </c>
      <c r="X42" s="257">
        <v>828</v>
      </c>
      <c r="Y42" s="257">
        <v>623</v>
      </c>
      <c r="Z42" s="257">
        <v>64</v>
      </c>
      <c r="AA42" s="257">
        <v>571</v>
      </c>
      <c r="AB42" s="257">
        <v>201</v>
      </c>
      <c r="AC42" s="257" t="s">
        <v>267</v>
      </c>
      <c r="AD42" s="257">
        <v>543</v>
      </c>
      <c r="AE42" s="257">
        <v>804</v>
      </c>
      <c r="AF42" s="257">
        <v>4121</v>
      </c>
      <c r="AG42" s="257">
        <v>161</v>
      </c>
      <c r="AH42" s="257">
        <v>828</v>
      </c>
      <c r="AI42" s="257">
        <v>796</v>
      </c>
      <c r="AJ42" s="257">
        <v>9047</v>
      </c>
      <c r="AK42" s="257">
        <v>21542</v>
      </c>
      <c r="AL42" s="713">
        <f t="shared" si="5"/>
        <v>23455</v>
      </c>
      <c r="AM42" s="713">
        <f t="shared" si="6"/>
        <v>-10325</v>
      </c>
      <c r="AN42" s="258" t="s">
        <v>122</v>
      </c>
    </row>
    <row r="43" spans="1:40" s="188" customFormat="1" ht="15" customHeight="1">
      <c r="A43" s="692" t="s">
        <v>1167</v>
      </c>
      <c r="B43" s="713">
        <v>294</v>
      </c>
      <c r="C43" s="713">
        <v>1240</v>
      </c>
      <c r="D43" s="713">
        <v>115</v>
      </c>
      <c r="E43" s="713">
        <v>897</v>
      </c>
      <c r="F43" s="713">
        <v>1311</v>
      </c>
      <c r="G43" s="713">
        <v>8195</v>
      </c>
      <c r="H43" s="713">
        <v>49</v>
      </c>
      <c r="I43" s="713" t="s">
        <v>76</v>
      </c>
      <c r="J43" s="713">
        <v>12</v>
      </c>
      <c r="K43" s="713">
        <v>1744</v>
      </c>
      <c r="L43" s="713">
        <f t="shared" si="7"/>
        <v>13857</v>
      </c>
      <c r="M43" s="713">
        <v>1462</v>
      </c>
      <c r="N43" s="713">
        <v>931</v>
      </c>
      <c r="O43" s="713">
        <f t="shared" si="4"/>
        <v>2393</v>
      </c>
      <c r="P43" s="713">
        <v>217</v>
      </c>
      <c r="Q43" s="713">
        <v>94</v>
      </c>
      <c r="R43" s="713">
        <v>364</v>
      </c>
      <c r="S43" s="713">
        <v>731</v>
      </c>
      <c r="T43" s="713">
        <v>98</v>
      </c>
      <c r="U43" s="257">
        <v>25</v>
      </c>
      <c r="V43" s="257">
        <v>102</v>
      </c>
      <c r="W43" s="257">
        <v>678</v>
      </c>
      <c r="X43" s="257">
        <v>1184</v>
      </c>
      <c r="Y43" s="257">
        <v>821</v>
      </c>
      <c r="Z43" s="257">
        <v>82</v>
      </c>
      <c r="AA43" s="257">
        <v>396</v>
      </c>
      <c r="AB43" s="257">
        <v>225</v>
      </c>
      <c r="AC43" s="257" t="s">
        <v>268</v>
      </c>
      <c r="AD43" s="257">
        <v>756</v>
      </c>
      <c r="AE43" s="257">
        <v>1209</v>
      </c>
      <c r="AF43" s="257">
        <v>4260</v>
      </c>
      <c r="AG43" s="257">
        <v>176</v>
      </c>
      <c r="AH43" s="257">
        <v>1315</v>
      </c>
      <c r="AI43" s="257">
        <v>1221</v>
      </c>
      <c r="AJ43" s="257">
        <v>11198</v>
      </c>
      <c r="AK43" s="257">
        <v>25911</v>
      </c>
      <c r="AL43" s="713">
        <f t="shared" si="5"/>
        <v>28304</v>
      </c>
      <c r="AM43" s="713">
        <f t="shared" si="6"/>
        <v>-14447</v>
      </c>
      <c r="AN43" s="258" t="s">
        <v>123</v>
      </c>
    </row>
    <row r="44" spans="1:40" s="188" customFormat="1" ht="15" customHeight="1">
      <c r="A44" s="692" t="s">
        <v>1168</v>
      </c>
      <c r="B44" s="713">
        <v>538</v>
      </c>
      <c r="C44" s="713">
        <v>1330</v>
      </c>
      <c r="D44" s="713">
        <v>150</v>
      </c>
      <c r="E44" s="713">
        <v>898</v>
      </c>
      <c r="F44" s="713">
        <v>1397</v>
      </c>
      <c r="G44" s="713">
        <v>9893</v>
      </c>
      <c r="H44" s="713">
        <v>41</v>
      </c>
      <c r="I44" s="713" t="s">
        <v>76</v>
      </c>
      <c r="J44" s="713">
        <v>5</v>
      </c>
      <c r="K44" s="713">
        <v>2312</v>
      </c>
      <c r="L44" s="713">
        <f t="shared" si="7"/>
        <v>16564</v>
      </c>
      <c r="M44" s="713">
        <v>119</v>
      </c>
      <c r="N44" s="713">
        <v>666</v>
      </c>
      <c r="O44" s="713">
        <f t="shared" si="4"/>
        <v>785</v>
      </c>
      <c r="P44" s="713">
        <v>226</v>
      </c>
      <c r="Q44" s="713">
        <v>43</v>
      </c>
      <c r="R44" s="713">
        <v>265</v>
      </c>
      <c r="S44" s="713">
        <v>922</v>
      </c>
      <c r="T44" s="713">
        <v>231</v>
      </c>
      <c r="U44" s="257">
        <v>209</v>
      </c>
      <c r="V44" s="257">
        <v>141</v>
      </c>
      <c r="W44" s="257">
        <v>743</v>
      </c>
      <c r="X44" s="257">
        <v>1456</v>
      </c>
      <c r="Y44" s="257">
        <v>1097</v>
      </c>
      <c r="Z44" s="257">
        <v>95</v>
      </c>
      <c r="AA44" s="257">
        <v>641</v>
      </c>
      <c r="AB44" s="257">
        <v>265</v>
      </c>
      <c r="AC44" s="257" t="s">
        <v>269</v>
      </c>
      <c r="AD44" s="257">
        <v>833</v>
      </c>
      <c r="AE44" s="257">
        <v>1687</v>
      </c>
      <c r="AF44" s="257">
        <v>4689</v>
      </c>
      <c r="AG44" s="257">
        <v>192</v>
      </c>
      <c r="AH44" s="257">
        <v>1866</v>
      </c>
      <c r="AI44" s="257">
        <v>1422</v>
      </c>
      <c r="AJ44" s="257">
        <v>11957</v>
      </c>
      <c r="AK44" s="257">
        <v>29755</v>
      </c>
      <c r="AL44" s="713">
        <f t="shared" si="5"/>
        <v>30540</v>
      </c>
      <c r="AM44" s="713">
        <f t="shared" si="6"/>
        <v>-13976</v>
      </c>
      <c r="AN44" s="258" t="s">
        <v>124</v>
      </c>
    </row>
    <row r="45" spans="1:40" s="188" customFormat="1" ht="15" customHeight="1">
      <c r="A45" s="692" t="s">
        <v>1169</v>
      </c>
      <c r="B45" s="713">
        <v>484</v>
      </c>
      <c r="C45" s="713">
        <v>1328</v>
      </c>
      <c r="D45" s="713">
        <v>207</v>
      </c>
      <c r="E45" s="713">
        <v>810</v>
      </c>
      <c r="F45" s="713">
        <v>1491</v>
      </c>
      <c r="G45" s="713">
        <v>12617</v>
      </c>
      <c r="H45" s="713">
        <v>10</v>
      </c>
      <c r="I45" s="713" t="s">
        <v>76</v>
      </c>
      <c r="J45" s="713">
        <v>58</v>
      </c>
      <c r="K45" s="713">
        <v>3388</v>
      </c>
      <c r="L45" s="713">
        <f t="shared" si="7"/>
        <v>20393</v>
      </c>
      <c r="M45" s="713">
        <v>1123</v>
      </c>
      <c r="N45" s="713">
        <v>555</v>
      </c>
      <c r="O45" s="713">
        <f t="shared" si="4"/>
        <v>1678</v>
      </c>
      <c r="P45" s="713">
        <v>205</v>
      </c>
      <c r="Q45" s="713">
        <v>45</v>
      </c>
      <c r="R45" s="713">
        <v>423</v>
      </c>
      <c r="S45" s="713">
        <v>982</v>
      </c>
      <c r="T45" s="713">
        <v>200</v>
      </c>
      <c r="U45" s="257">
        <v>132</v>
      </c>
      <c r="V45" s="257">
        <v>159</v>
      </c>
      <c r="W45" s="257">
        <v>636</v>
      </c>
      <c r="X45" s="257">
        <v>1341</v>
      </c>
      <c r="Y45" s="257">
        <v>1127</v>
      </c>
      <c r="Z45" s="257">
        <v>123</v>
      </c>
      <c r="AA45" s="257">
        <v>491</v>
      </c>
      <c r="AB45" s="257">
        <v>300</v>
      </c>
      <c r="AC45" s="257" t="s">
        <v>270</v>
      </c>
      <c r="AD45" s="257">
        <v>941</v>
      </c>
      <c r="AE45" s="257">
        <v>1486</v>
      </c>
      <c r="AF45" s="257">
        <v>5746</v>
      </c>
      <c r="AG45" s="257">
        <v>218</v>
      </c>
      <c r="AH45" s="257">
        <v>1778</v>
      </c>
      <c r="AI45" s="257">
        <v>1293</v>
      </c>
      <c r="AJ45" s="257">
        <v>13950</v>
      </c>
      <c r="AK45" s="257">
        <v>32505</v>
      </c>
      <c r="AL45" s="713">
        <f t="shared" si="5"/>
        <v>34183</v>
      </c>
      <c r="AM45" s="713">
        <f t="shared" si="6"/>
        <v>-13790</v>
      </c>
      <c r="AN45" s="258" t="s">
        <v>125</v>
      </c>
    </row>
    <row r="46" spans="1:40" s="188" customFormat="1" ht="15" customHeight="1">
      <c r="A46" s="692" t="s">
        <v>1170</v>
      </c>
      <c r="B46" s="713">
        <v>270</v>
      </c>
      <c r="C46" s="713">
        <v>1168</v>
      </c>
      <c r="D46" s="713">
        <v>150</v>
      </c>
      <c r="E46" s="713">
        <v>767</v>
      </c>
      <c r="F46" s="713">
        <v>1483</v>
      </c>
      <c r="G46" s="713">
        <v>12976</v>
      </c>
      <c r="H46" s="713">
        <v>15</v>
      </c>
      <c r="I46" s="713" t="s">
        <v>76</v>
      </c>
      <c r="J46" s="713">
        <v>59</v>
      </c>
      <c r="K46" s="713">
        <v>3963</v>
      </c>
      <c r="L46" s="713">
        <f t="shared" si="7"/>
        <v>20851</v>
      </c>
      <c r="M46" s="713">
        <v>3268</v>
      </c>
      <c r="N46" s="713">
        <v>154</v>
      </c>
      <c r="O46" s="713">
        <f t="shared" si="4"/>
        <v>3422</v>
      </c>
      <c r="P46" s="713">
        <v>269</v>
      </c>
      <c r="Q46" s="713">
        <v>130</v>
      </c>
      <c r="R46" s="713">
        <v>481</v>
      </c>
      <c r="S46" s="713">
        <v>1379</v>
      </c>
      <c r="T46" s="713">
        <v>341</v>
      </c>
      <c r="U46" s="257">
        <v>202</v>
      </c>
      <c r="V46" s="257">
        <v>183</v>
      </c>
      <c r="W46" s="257">
        <v>567</v>
      </c>
      <c r="X46" s="257">
        <v>1298</v>
      </c>
      <c r="Y46" s="257">
        <v>1202</v>
      </c>
      <c r="Z46" s="257">
        <v>139</v>
      </c>
      <c r="AA46" s="257">
        <v>577</v>
      </c>
      <c r="AB46" s="257">
        <v>317</v>
      </c>
      <c r="AC46" s="257" t="s">
        <v>271</v>
      </c>
      <c r="AD46" s="257">
        <v>1120</v>
      </c>
      <c r="AE46" s="257">
        <v>1360</v>
      </c>
      <c r="AF46" s="257">
        <v>5330</v>
      </c>
      <c r="AG46" s="257">
        <v>187</v>
      </c>
      <c r="AH46" s="257">
        <v>1658</v>
      </c>
      <c r="AI46" s="257">
        <v>1411</v>
      </c>
      <c r="AJ46" s="257">
        <v>15942</v>
      </c>
      <c r="AK46" s="257">
        <v>35058</v>
      </c>
      <c r="AL46" s="713">
        <f t="shared" si="5"/>
        <v>38480</v>
      </c>
      <c r="AM46" s="713">
        <f t="shared" si="6"/>
        <v>-17629</v>
      </c>
      <c r="AN46" s="258" t="s">
        <v>126</v>
      </c>
    </row>
    <row r="47" spans="1:40" s="188" customFormat="1" ht="15" customHeight="1">
      <c r="A47" s="692" t="s">
        <v>1171</v>
      </c>
      <c r="B47" s="713">
        <v>370</v>
      </c>
      <c r="C47" s="713">
        <v>1131</v>
      </c>
      <c r="D47" s="713">
        <v>86</v>
      </c>
      <c r="E47" s="713">
        <v>760</v>
      </c>
      <c r="F47" s="713">
        <v>1813</v>
      </c>
      <c r="G47" s="713">
        <v>15724</v>
      </c>
      <c r="H47" s="713">
        <v>57</v>
      </c>
      <c r="I47" s="713"/>
      <c r="J47" s="713"/>
      <c r="K47" s="713">
        <v>4982</v>
      </c>
      <c r="L47" s="713">
        <f t="shared" si="7"/>
        <v>24923</v>
      </c>
      <c r="M47" s="713">
        <v>579</v>
      </c>
      <c r="N47" s="713">
        <v>1338</v>
      </c>
      <c r="O47" s="713">
        <f t="shared" si="4"/>
        <v>1917</v>
      </c>
      <c r="P47" s="713">
        <v>302</v>
      </c>
      <c r="Q47" s="713">
        <v>90</v>
      </c>
      <c r="R47" s="713">
        <v>453</v>
      </c>
      <c r="S47" s="713">
        <v>1288</v>
      </c>
      <c r="T47" s="713">
        <v>569</v>
      </c>
      <c r="U47" s="257">
        <v>151</v>
      </c>
      <c r="V47" s="257">
        <v>297</v>
      </c>
      <c r="W47" s="257">
        <v>1167</v>
      </c>
      <c r="X47" s="257">
        <v>2043</v>
      </c>
      <c r="Y47" s="257">
        <v>1398</v>
      </c>
      <c r="Z47" s="257">
        <v>135</v>
      </c>
      <c r="AA47" s="257">
        <v>705</v>
      </c>
      <c r="AB47" s="257">
        <v>357</v>
      </c>
      <c r="AC47" s="257" t="s">
        <v>272</v>
      </c>
      <c r="AD47" s="257">
        <v>1394</v>
      </c>
      <c r="AE47" s="257">
        <v>1509</v>
      </c>
      <c r="AF47" s="257">
        <v>5801</v>
      </c>
      <c r="AG47" s="257">
        <v>216</v>
      </c>
      <c r="AH47" s="257">
        <v>1977</v>
      </c>
      <c r="AI47" s="257">
        <v>1579</v>
      </c>
      <c r="AJ47" s="257">
        <v>17624</v>
      </c>
      <c r="AK47" s="257">
        <v>40214</v>
      </c>
      <c r="AL47" s="713">
        <f t="shared" si="5"/>
        <v>42131</v>
      </c>
      <c r="AM47" s="713">
        <f t="shared" si="6"/>
        <v>-17208</v>
      </c>
      <c r="AN47" s="258" t="s">
        <v>127</v>
      </c>
    </row>
    <row r="48" spans="1:40" s="188" customFormat="1" ht="15" customHeight="1">
      <c r="A48" s="692" t="s">
        <v>1172</v>
      </c>
      <c r="B48" s="713">
        <v>402</v>
      </c>
      <c r="C48" s="713">
        <v>1274</v>
      </c>
      <c r="D48" s="713">
        <v>119</v>
      </c>
      <c r="E48" s="713">
        <v>1364</v>
      </c>
      <c r="F48" s="713">
        <v>2036</v>
      </c>
      <c r="G48" s="713">
        <v>20265</v>
      </c>
      <c r="H48" s="713">
        <v>56</v>
      </c>
      <c r="I48" s="713" t="s">
        <v>76</v>
      </c>
      <c r="J48" s="713">
        <v>6</v>
      </c>
      <c r="K48" s="713">
        <v>6897</v>
      </c>
      <c r="L48" s="713">
        <f t="shared" si="7"/>
        <v>32419</v>
      </c>
      <c r="M48" s="713">
        <v>925</v>
      </c>
      <c r="N48" s="713">
        <v>955</v>
      </c>
      <c r="O48" s="713">
        <f t="shared" si="4"/>
        <v>1880</v>
      </c>
      <c r="P48" s="713">
        <v>333</v>
      </c>
      <c r="Q48" s="713">
        <v>78</v>
      </c>
      <c r="R48" s="713">
        <v>347</v>
      </c>
      <c r="S48" s="713">
        <v>1175</v>
      </c>
      <c r="T48" s="713">
        <v>464</v>
      </c>
      <c r="U48" s="257">
        <v>250</v>
      </c>
      <c r="V48" s="257">
        <v>572</v>
      </c>
      <c r="W48" s="257">
        <v>1471</v>
      </c>
      <c r="X48" s="257">
        <v>3055</v>
      </c>
      <c r="Y48" s="257">
        <v>1828</v>
      </c>
      <c r="Z48" s="257">
        <v>179</v>
      </c>
      <c r="AA48" s="257">
        <v>698</v>
      </c>
      <c r="AB48" s="257">
        <v>488</v>
      </c>
      <c r="AC48" s="257" t="s">
        <v>273</v>
      </c>
      <c r="AD48" s="257">
        <v>1941</v>
      </c>
      <c r="AE48" s="257">
        <v>1739</v>
      </c>
      <c r="AF48" s="257">
        <v>6968</v>
      </c>
      <c r="AG48" s="257">
        <v>212</v>
      </c>
      <c r="AH48" s="257">
        <v>2502</v>
      </c>
      <c r="AI48" s="257">
        <v>2599</v>
      </c>
      <c r="AJ48" s="257">
        <v>20181</v>
      </c>
      <c r="AK48" s="257">
        <v>48491</v>
      </c>
      <c r="AL48" s="713">
        <f t="shared" si="5"/>
        <v>50371</v>
      </c>
      <c r="AM48" s="713">
        <f t="shared" si="6"/>
        <v>-17952</v>
      </c>
      <c r="AN48" s="258" t="s">
        <v>1232</v>
      </c>
    </row>
    <row r="49" spans="1:40" s="188" customFormat="1" ht="15" customHeight="1">
      <c r="A49" s="692" t="s">
        <v>1173</v>
      </c>
      <c r="B49" s="713">
        <v>379</v>
      </c>
      <c r="C49" s="713">
        <v>1398</v>
      </c>
      <c r="D49" s="713">
        <v>91</v>
      </c>
      <c r="E49" s="713">
        <v>1309</v>
      </c>
      <c r="F49" s="713">
        <v>1689</v>
      </c>
      <c r="G49" s="713">
        <v>19270</v>
      </c>
      <c r="H49" s="713">
        <v>65</v>
      </c>
      <c r="I49" s="713" t="s">
        <v>76</v>
      </c>
      <c r="J49" s="713" t="s">
        <v>76</v>
      </c>
      <c r="K49" s="713">
        <v>6733</v>
      </c>
      <c r="L49" s="713">
        <f t="shared" si="7"/>
        <v>30934</v>
      </c>
      <c r="M49" s="713">
        <v>87</v>
      </c>
      <c r="N49" s="713">
        <v>983</v>
      </c>
      <c r="O49" s="713">
        <f t="shared" si="4"/>
        <v>1070</v>
      </c>
      <c r="P49" s="713">
        <v>339</v>
      </c>
      <c r="Q49" s="713">
        <v>72</v>
      </c>
      <c r="R49" s="713">
        <v>412</v>
      </c>
      <c r="S49" s="713">
        <v>1439</v>
      </c>
      <c r="T49" s="713">
        <v>505</v>
      </c>
      <c r="U49" s="257">
        <v>135</v>
      </c>
      <c r="V49" s="257">
        <v>862</v>
      </c>
      <c r="W49" s="257">
        <v>1391</v>
      </c>
      <c r="X49" s="257">
        <v>2764</v>
      </c>
      <c r="Y49" s="257">
        <v>1923</v>
      </c>
      <c r="Z49" s="257">
        <v>224</v>
      </c>
      <c r="AA49" s="257">
        <v>615</v>
      </c>
      <c r="AB49" s="257">
        <v>503</v>
      </c>
      <c r="AC49" s="257" t="s">
        <v>274</v>
      </c>
      <c r="AD49" s="257">
        <v>1794</v>
      </c>
      <c r="AE49" s="257">
        <v>1622</v>
      </c>
      <c r="AF49" s="257">
        <v>6102</v>
      </c>
      <c r="AG49" s="257">
        <v>226</v>
      </c>
      <c r="AH49" s="257">
        <v>2372</v>
      </c>
      <c r="AI49" s="257">
        <v>3184</v>
      </c>
      <c r="AJ49" s="257">
        <v>20060</v>
      </c>
      <c r="AK49" s="257">
        <v>47979</v>
      </c>
      <c r="AL49" s="713">
        <f t="shared" si="5"/>
        <v>49049</v>
      </c>
      <c r="AM49" s="713">
        <f t="shared" si="6"/>
        <v>-18115</v>
      </c>
      <c r="AN49" s="258" t="s">
        <v>1233</v>
      </c>
    </row>
    <row r="50" spans="1:40" s="188" customFormat="1" ht="15" customHeight="1">
      <c r="A50" s="692" t="s">
        <v>1174</v>
      </c>
      <c r="B50" s="713">
        <v>401</v>
      </c>
      <c r="C50" s="713">
        <v>1272</v>
      </c>
      <c r="D50" s="713">
        <v>77</v>
      </c>
      <c r="E50" s="713">
        <v>1229</v>
      </c>
      <c r="F50" s="713">
        <v>1859</v>
      </c>
      <c r="G50" s="713">
        <v>20852</v>
      </c>
      <c r="H50" s="713">
        <v>136</v>
      </c>
      <c r="I50" s="713" t="s">
        <v>76</v>
      </c>
      <c r="J50" s="713" t="s">
        <v>76</v>
      </c>
      <c r="K50" s="713">
        <v>7416</v>
      </c>
      <c r="L50" s="713">
        <f t="shared" si="7"/>
        <v>33242</v>
      </c>
      <c r="M50" s="713">
        <v>1220</v>
      </c>
      <c r="N50" s="713">
        <v>1145</v>
      </c>
      <c r="O50" s="713">
        <f t="shared" si="4"/>
        <v>2365</v>
      </c>
      <c r="P50" s="713">
        <v>353</v>
      </c>
      <c r="Q50" s="713">
        <v>185</v>
      </c>
      <c r="R50" s="713">
        <v>369</v>
      </c>
      <c r="S50" s="713">
        <v>2110</v>
      </c>
      <c r="T50" s="713">
        <v>840</v>
      </c>
      <c r="U50" s="257">
        <v>601</v>
      </c>
      <c r="V50" s="257">
        <v>834</v>
      </c>
      <c r="W50" s="257">
        <v>1545</v>
      </c>
      <c r="X50" s="257">
        <v>3588</v>
      </c>
      <c r="Y50" s="257">
        <v>2042</v>
      </c>
      <c r="Z50" s="257">
        <v>258</v>
      </c>
      <c r="AA50" s="257">
        <v>630</v>
      </c>
      <c r="AB50" s="257">
        <v>500</v>
      </c>
      <c r="AC50" s="257" t="s">
        <v>275</v>
      </c>
      <c r="AD50" s="257">
        <v>2274</v>
      </c>
      <c r="AE50" s="257">
        <v>1561</v>
      </c>
      <c r="AF50" s="257">
        <v>6406</v>
      </c>
      <c r="AG50" s="257">
        <v>239</v>
      </c>
      <c r="AH50" s="257">
        <v>2634</v>
      </c>
      <c r="AI50" s="257">
        <v>3172</v>
      </c>
      <c r="AJ50" s="257">
        <v>21785</v>
      </c>
      <c r="AK50" s="257">
        <v>53553</v>
      </c>
      <c r="AL50" s="713">
        <f t="shared" si="5"/>
        <v>55918</v>
      </c>
      <c r="AM50" s="713">
        <f t="shared" si="6"/>
        <v>-22676</v>
      </c>
      <c r="AN50" s="258" t="s">
        <v>201</v>
      </c>
    </row>
    <row r="51" spans="1:40" s="188" customFormat="1" ht="15" customHeight="1">
      <c r="A51" s="692" t="s">
        <v>1175</v>
      </c>
      <c r="B51" s="713">
        <v>454</v>
      </c>
      <c r="C51" s="713">
        <v>1271</v>
      </c>
      <c r="D51" s="713">
        <v>95</v>
      </c>
      <c r="E51" s="713">
        <v>1441</v>
      </c>
      <c r="F51" s="713">
        <v>2284</v>
      </c>
      <c r="G51" s="713">
        <v>26189</v>
      </c>
      <c r="H51" s="713">
        <v>152</v>
      </c>
      <c r="I51" s="713" t="s">
        <v>76</v>
      </c>
      <c r="J51" s="713" t="s">
        <v>76</v>
      </c>
      <c r="K51" s="713">
        <v>8695</v>
      </c>
      <c r="L51" s="713">
        <f t="shared" si="7"/>
        <v>40581</v>
      </c>
      <c r="M51" s="713">
        <v>842</v>
      </c>
      <c r="N51" s="713">
        <v>1690</v>
      </c>
      <c r="O51" s="713">
        <f t="shared" si="4"/>
        <v>2532</v>
      </c>
      <c r="P51" s="713">
        <v>359</v>
      </c>
      <c r="Q51" s="713">
        <v>177</v>
      </c>
      <c r="R51" s="713">
        <v>434</v>
      </c>
      <c r="S51" s="713">
        <v>2773</v>
      </c>
      <c r="T51" s="713">
        <v>707</v>
      </c>
      <c r="U51" s="257">
        <v>647</v>
      </c>
      <c r="V51" s="257">
        <v>821</v>
      </c>
      <c r="W51" s="257">
        <v>1484</v>
      </c>
      <c r="X51" s="257">
        <v>4536</v>
      </c>
      <c r="Y51" s="257">
        <v>2394</v>
      </c>
      <c r="Z51" s="257">
        <v>267</v>
      </c>
      <c r="AA51" s="257">
        <v>882</v>
      </c>
      <c r="AB51" s="257">
        <v>644</v>
      </c>
      <c r="AC51" s="257" t="s">
        <v>276</v>
      </c>
      <c r="AD51" s="257">
        <v>3436</v>
      </c>
      <c r="AE51" s="257">
        <v>1900</v>
      </c>
      <c r="AF51" s="257">
        <v>7627</v>
      </c>
      <c r="AG51" s="257">
        <v>339</v>
      </c>
      <c r="AH51" s="257">
        <v>2826</v>
      </c>
      <c r="AI51" s="257">
        <v>4298</v>
      </c>
      <c r="AJ51" s="257">
        <v>23013</v>
      </c>
      <c r="AK51" s="257">
        <v>61725</v>
      </c>
      <c r="AL51" s="713">
        <f t="shared" si="5"/>
        <v>64257</v>
      </c>
      <c r="AM51" s="713">
        <f t="shared" si="6"/>
        <v>-23676</v>
      </c>
      <c r="AN51" s="258" t="s">
        <v>277</v>
      </c>
    </row>
    <row r="52" spans="1:40" s="188" customFormat="1" ht="15" customHeight="1">
      <c r="A52" s="692" t="s">
        <v>1176</v>
      </c>
      <c r="B52" s="713">
        <v>564</v>
      </c>
      <c r="C52" s="713">
        <v>1677</v>
      </c>
      <c r="D52" s="713">
        <v>94</v>
      </c>
      <c r="E52" s="713">
        <v>1608</v>
      </c>
      <c r="F52" s="713">
        <v>2576</v>
      </c>
      <c r="G52" s="713">
        <v>33333</v>
      </c>
      <c r="H52" s="713">
        <v>194</v>
      </c>
      <c r="I52" s="713" t="s">
        <v>76</v>
      </c>
      <c r="J52" s="713">
        <v>82</v>
      </c>
      <c r="K52" s="713">
        <v>10707</v>
      </c>
      <c r="L52" s="713">
        <f t="shared" si="7"/>
        <v>50835</v>
      </c>
      <c r="M52" s="713">
        <v>1627</v>
      </c>
      <c r="N52" s="713">
        <v>1915</v>
      </c>
      <c r="O52" s="713">
        <f t="shared" si="4"/>
        <v>3542</v>
      </c>
      <c r="P52" s="713">
        <v>532</v>
      </c>
      <c r="Q52" s="713">
        <v>254</v>
      </c>
      <c r="R52" s="713">
        <v>526</v>
      </c>
      <c r="S52" s="713">
        <v>2698</v>
      </c>
      <c r="T52" s="713">
        <v>974</v>
      </c>
      <c r="U52" s="257" t="s">
        <v>279</v>
      </c>
      <c r="V52" s="257" t="s">
        <v>280</v>
      </c>
      <c r="W52" s="257" t="s">
        <v>281</v>
      </c>
      <c r="X52" s="257" t="s">
        <v>282</v>
      </c>
      <c r="Y52" s="257" t="s">
        <v>283</v>
      </c>
      <c r="Z52" s="257" t="s">
        <v>284</v>
      </c>
      <c r="AA52" s="257" t="s">
        <v>285</v>
      </c>
      <c r="AB52" s="257">
        <v>814</v>
      </c>
      <c r="AC52" s="257">
        <v>2934</v>
      </c>
      <c r="AD52" s="257">
        <v>4096</v>
      </c>
      <c r="AE52" s="257" t="s">
        <v>286</v>
      </c>
      <c r="AF52" s="257">
        <v>9646</v>
      </c>
      <c r="AG52" s="257">
        <v>461</v>
      </c>
      <c r="AH52" s="257">
        <v>4193</v>
      </c>
      <c r="AI52" s="257" t="s">
        <v>287</v>
      </c>
      <c r="AJ52" s="257">
        <v>23209</v>
      </c>
      <c r="AK52" s="257">
        <v>77353</v>
      </c>
      <c r="AL52" s="713">
        <f t="shared" si="5"/>
        <v>80895</v>
      </c>
      <c r="AM52" s="713">
        <f t="shared" si="6"/>
        <v>-30060</v>
      </c>
      <c r="AN52" s="258" t="s">
        <v>278</v>
      </c>
    </row>
    <row r="53" spans="1:40" s="188" customFormat="1" ht="15" customHeight="1">
      <c r="A53" s="692" t="s">
        <v>1181</v>
      </c>
      <c r="B53" s="713">
        <v>860</v>
      </c>
      <c r="C53" s="713">
        <v>2159</v>
      </c>
      <c r="D53" s="713">
        <v>80</v>
      </c>
      <c r="E53" s="713">
        <v>1981</v>
      </c>
      <c r="F53" s="713">
        <v>2951</v>
      </c>
      <c r="G53" s="713">
        <v>40529</v>
      </c>
      <c r="H53" s="713">
        <v>316</v>
      </c>
      <c r="I53" s="713">
        <v>0</v>
      </c>
      <c r="J53" s="713" t="s">
        <v>76</v>
      </c>
      <c r="K53" s="713">
        <v>13725</v>
      </c>
      <c r="L53" s="713">
        <f t="shared" si="7"/>
        <v>62601</v>
      </c>
      <c r="M53" s="713">
        <v>787</v>
      </c>
      <c r="N53" s="713">
        <v>2012</v>
      </c>
      <c r="O53" s="713">
        <f t="shared" si="4"/>
        <v>2799</v>
      </c>
      <c r="P53" s="713">
        <v>489</v>
      </c>
      <c r="Q53" s="713">
        <v>212</v>
      </c>
      <c r="R53" s="713">
        <v>607</v>
      </c>
      <c r="S53" s="713">
        <v>3174</v>
      </c>
      <c r="T53" s="713">
        <v>1094</v>
      </c>
      <c r="U53" s="257">
        <v>837</v>
      </c>
      <c r="V53" s="257">
        <v>1413</v>
      </c>
      <c r="W53" s="257">
        <v>4080</v>
      </c>
      <c r="X53" s="257">
        <v>9437</v>
      </c>
      <c r="Y53" s="257">
        <v>3897</v>
      </c>
      <c r="Z53" s="257">
        <v>336</v>
      </c>
      <c r="AA53" s="257">
        <v>2262</v>
      </c>
      <c r="AB53" s="257">
        <v>997</v>
      </c>
      <c r="AC53" s="257">
        <v>3516</v>
      </c>
      <c r="AD53" s="257">
        <v>4987</v>
      </c>
      <c r="AE53" s="257">
        <v>3367</v>
      </c>
      <c r="AF53" s="257">
        <v>11598</v>
      </c>
      <c r="AG53" s="257">
        <v>507</v>
      </c>
      <c r="AH53" s="257">
        <v>6590</v>
      </c>
      <c r="AI53" s="257">
        <v>10365</v>
      </c>
      <c r="AJ53" s="257">
        <v>26566</v>
      </c>
      <c r="AK53" s="257">
        <v>96331</v>
      </c>
      <c r="AL53" s="713">
        <f t="shared" si="5"/>
        <v>99130</v>
      </c>
      <c r="AM53" s="713">
        <f t="shared" si="6"/>
        <v>-36529</v>
      </c>
      <c r="AN53" s="258" t="s">
        <v>288</v>
      </c>
    </row>
    <row r="54" spans="1:40" s="188" customFormat="1" ht="15" customHeight="1">
      <c r="A54" s="692" t="s">
        <v>1190</v>
      </c>
      <c r="B54" s="713">
        <v>977</v>
      </c>
      <c r="C54" s="153">
        <v>2602</v>
      </c>
      <c r="D54" s="153">
        <v>42</v>
      </c>
      <c r="E54" s="153">
        <v>2290</v>
      </c>
      <c r="F54" s="153">
        <v>3702</v>
      </c>
      <c r="G54" s="153">
        <v>51891</v>
      </c>
      <c r="H54" s="713">
        <v>325</v>
      </c>
      <c r="I54" s="713">
        <v>0</v>
      </c>
      <c r="J54" s="713">
        <v>271</v>
      </c>
      <c r="K54" s="713">
        <v>16838</v>
      </c>
      <c r="L54" s="713">
        <v>78931</v>
      </c>
      <c r="M54" s="713">
        <v>1234</v>
      </c>
      <c r="N54" s="713">
        <v>2774</v>
      </c>
      <c r="O54" s="713">
        <v>4008</v>
      </c>
      <c r="P54" s="713">
        <v>572</v>
      </c>
      <c r="Q54" s="713">
        <v>525</v>
      </c>
      <c r="R54" s="713">
        <v>736</v>
      </c>
      <c r="S54" s="713">
        <v>4022</v>
      </c>
      <c r="T54" s="713">
        <v>1356</v>
      </c>
      <c r="U54" s="35">
        <v>2034</v>
      </c>
      <c r="V54" s="35">
        <v>1656</v>
      </c>
      <c r="W54" s="35">
        <v>3607</v>
      </c>
      <c r="X54" s="35">
        <v>11807</v>
      </c>
      <c r="Y54" s="35">
        <v>4616</v>
      </c>
      <c r="Z54" s="35">
        <v>338</v>
      </c>
      <c r="AA54" s="35">
        <v>2370</v>
      </c>
      <c r="AB54" s="35">
        <v>1113</v>
      </c>
      <c r="AC54" s="35">
        <v>4440</v>
      </c>
      <c r="AD54" s="35">
        <v>5926</v>
      </c>
      <c r="AE54" s="35">
        <v>4023</v>
      </c>
      <c r="AF54" s="35">
        <v>13064</v>
      </c>
      <c r="AG54" s="257">
        <v>671</v>
      </c>
      <c r="AH54" s="257">
        <v>6805</v>
      </c>
      <c r="AI54" s="257">
        <v>13332</v>
      </c>
      <c r="AJ54" s="257">
        <v>31410</v>
      </c>
      <c r="AK54" s="257">
        <v>114470</v>
      </c>
      <c r="AL54" s="713">
        <v>118478</v>
      </c>
      <c r="AM54" s="713">
        <v>-39560</v>
      </c>
      <c r="AN54" s="258" t="s">
        <v>1190</v>
      </c>
    </row>
    <row r="55" spans="1:40" s="188" customFormat="1" ht="15" customHeight="1">
      <c r="A55" s="692" t="s">
        <v>898</v>
      </c>
      <c r="B55" s="713">
        <v>1075</v>
      </c>
      <c r="C55" s="153">
        <v>2490</v>
      </c>
      <c r="D55" s="153">
        <v>107</v>
      </c>
      <c r="E55" s="153">
        <v>2425</v>
      </c>
      <c r="F55" s="153">
        <v>3892</v>
      </c>
      <c r="G55" s="153">
        <v>56878</v>
      </c>
      <c r="H55" s="713">
        <v>759</v>
      </c>
      <c r="I55" s="713">
        <v>0</v>
      </c>
      <c r="J55" s="713">
        <v>408</v>
      </c>
      <c r="K55" s="713">
        <v>18988</v>
      </c>
      <c r="L55" s="713">
        <v>87022</v>
      </c>
      <c r="M55" s="713">
        <v>5993</v>
      </c>
      <c r="N55" s="713">
        <v>3681</v>
      </c>
      <c r="O55" s="713">
        <v>9674</v>
      </c>
      <c r="P55" s="713">
        <v>943</v>
      </c>
      <c r="Q55" s="713">
        <v>550</v>
      </c>
      <c r="R55" s="713">
        <v>932</v>
      </c>
      <c r="S55" s="713">
        <v>6905</v>
      </c>
      <c r="T55" s="713">
        <v>2242</v>
      </c>
      <c r="U55" s="35">
        <v>2718</v>
      </c>
      <c r="V55" s="35">
        <v>2380</v>
      </c>
      <c r="W55" s="35">
        <v>4767</v>
      </c>
      <c r="X55" s="35">
        <v>14116</v>
      </c>
      <c r="Y55" s="35">
        <v>6103</v>
      </c>
      <c r="Z55" s="35">
        <v>426</v>
      </c>
      <c r="AA55" s="35">
        <v>4330</v>
      </c>
      <c r="AB55" s="35">
        <v>1492</v>
      </c>
      <c r="AC55" s="35">
        <v>5542</v>
      </c>
      <c r="AD55" s="35">
        <v>8317</v>
      </c>
      <c r="AE55" s="35">
        <v>4739</v>
      </c>
      <c r="AF55" s="35">
        <v>12984</v>
      </c>
      <c r="AG55" s="257">
        <v>756</v>
      </c>
      <c r="AH55" s="257">
        <v>8091</v>
      </c>
      <c r="AI55" s="257">
        <v>11440</v>
      </c>
      <c r="AJ55" s="257">
        <v>38926</v>
      </c>
      <c r="AK55" s="257">
        <v>138696</v>
      </c>
      <c r="AL55" s="713">
        <v>148370</v>
      </c>
      <c r="AM55" s="713">
        <v>-62087</v>
      </c>
      <c r="AN55" s="258" t="s">
        <v>898</v>
      </c>
    </row>
    <row r="56" spans="1:40" s="188" customFormat="1" ht="15" customHeight="1">
      <c r="A56" s="692" t="s">
        <v>205</v>
      </c>
      <c r="B56" s="713">
        <v>923</v>
      </c>
      <c r="C56" s="153">
        <v>2348</v>
      </c>
      <c r="D56" s="153">
        <v>82</v>
      </c>
      <c r="E56" s="153">
        <v>1963</v>
      </c>
      <c r="F56" s="153">
        <v>3131</v>
      </c>
      <c r="G56" s="153">
        <v>67257</v>
      </c>
      <c r="H56" s="713">
        <v>661</v>
      </c>
      <c r="I56" s="713">
        <v>0</v>
      </c>
      <c r="J56" s="713">
        <v>712</v>
      </c>
      <c r="K56" s="713">
        <v>20421</v>
      </c>
      <c r="L56" s="713">
        <v>97498</v>
      </c>
      <c r="M56" s="713">
        <v>1645.4</v>
      </c>
      <c r="N56" s="713">
        <v>4428.7</v>
      </c>
      <c r="O56" s="713">
        <v>6070.1</v>
      </c>
      <c r="P56" s="713">
        <v>664.1</v>
      </c>
      <c r="Q56" s="713">
        <v>428</v>
      </c>
      <c r="R56" s="713">
        <v>1095</v>
      </c>
      <c r="S56" s="713">
        <v>5951.6</v>
      </c>
      <c r="T56" s="713">
        <v>1610</v>
      </c>
      <c r="U56" s="35">
        <v>2843</v>
      </c>
      <c r="V56" s="35">
        <v>2160</v>
      </c>
      <c r="W56" s="35">
        <v>4011</v>
      </c>
      <c r="X56" s="35">
        <v>13729</v>
      </c>
      <c r="Y56" s="35">
        <v>6604.8</v>
      </c>
      <c r="Z56" s="35">
        <v>548</v>
      </c>
      <c r="AA56" s="153">
        <v>6559.5</v>
      </c>
      <c r="AB56" s="35">
        <v>1779</v>
      </c>
      <c r="AC56" s="35">
        <v>5779</v>
      </c>
      <c r="AD56" s="35">
        <v>8880</v>
      </c>
      <c r="AE56" s="35">
        <v>5448</v>
      </c>
      <c r="AF56" s="35">
        <v>14444</v>
      </c>
      <c r="AG56" s="257">
        <v>774</v>
      </c>
      <c r="AH56" s="257">
        <v>10336</v>
      </c>
      <c r="AI56" s="257">
        <v>9764</v>
      </c>
      <c r="AJ56" s="713">
        <v>45346.400000000001</v>
      </c>
      <c r="AK56" s="713">
        <v>148752.4</v>
      </c>
      <c r="AL56" s="713">
        <v>154822.5</v>
      </c>
      <c r="AM56" s="713">
        <v>-57324.5</v>
      </c>
      <c r="AN56" s="258" t="s">
        <v>205</v>
      </c>
    </row>
    <row r="57" spans="1:40" s="188" customFormat="1" ht="15" customHeight="1">
      <c r="A57" s="692" t="s">
        <v>194</v>
      </c>
      <c r="B57" s="713">
        <v>1328</v>
      </c>
      <c r="C57" s="153">
        <v>3656</v>
      </c>
      <c r="D57" s="153">
        <v>37</v>
      </c>
      <c r="E57" s="153">
        <v>2431</v>
      </c>
      <c r="F57" s="153">
        <v>3208</v>
      </c>
      <c r="G57" s="153">
        <v>67248</v>
      </c>
      <c r="H57" s="713">
        <v>993</v>
      </c>
      <c r="I57" s="713">
        <v>0</v>
      </c>
      <c r="J57" s="713">
        <v>236</v>
      </c>
      <c r="K57" s="713">
        <v>23011</v>
      </c>
      <c r="L57" s="713">
        <v>102148</v>
      </c>
      <c r="M57" s="713">
        <v>522</v>
      </c>
      <c r="N57" s="713">
        <v>5267</v>
      </c>
      <c r="O57" s="713">
        <v>5789</v>
      </c>
      <c r="P57" s="713">
        <v>736</v>
      </c>
      <c r="Q57" s="713">
        <v>755</v>
      </c>
      <c r="R57" s="713">
        <v>900</v>
      </c>
      <c r="S57" s="713">
        <v>7260</v>
      </c>
      <c r="T57" s="713">
        <v>2422</v>
      </c>
      <c r="U57" s="35">
        <v>4497</v>
      </c>
      <c r="V57" s="35">
        <v>2305</v>
      </c>
      <c r="W57" s="35">
        <v>3700</v>
      </c>
      <c r="X57" s="35">
        <v>13984</v>
      </c>
      <c r="Y57" s="35">
        <v>6722</v>
      </c>
      <c r="Z57" s="35">
        <v>713</v>
      </c>
      <c r="AA57" s="35">
        <v>4960</v>
      </c>
      <c r="AB57" s="35">
        <v>1899</v>
      </c>
      <c r="AC57" s="35">
        <v>6683</v>
      </c>
      <c r="AD57" s="35">
        <v>9959</v>
      </c>
      <c r="AE57" s="35">
        <v>4971</v>
      </c>
      <c r="AF57" s="35">
        <v>13742</v>
      </c>
      <c r="AG57" s="257">
        <v>814</v>
      </c>
      <c r="AH57" s="257">
        <v>10052</v>
      </c>
      <c r="AI57" s="257">
        <v>11032</v>
      </c>
      <c r="AJ57" s="257">
        <v>50346</v>
      </c>
      <c r="AK57" s="257">
        <v>158452</v>
      </c>
      <c r="AL57" s="713">
        <v>164241</v>
      </c>
      <c r="AM57" s="713">
        <v>-62093</v>
      </c>
      <c r="AN57" s="258" t="s">
        <v>194</v>
      </c>
    </row>
    <row r="58" spans="1:40" s="188" customFormat="1" ht="15" customHeight="1">
      <c r="A58" s="692" t="s">
        <v>458</v>
      </c>
      <c r="B58" s="713">
        <v>1888</v>
      </c>
      <c r="C58" s="153">
        <v>4750</v>
      </c>
      <c r="D58" s="153">
        <v>19</v>
      </c>
      <c r="E58" s="153">
        <v>3365</v>
      </c>
      <c r="F58" s="153">
        <v>4149</v>
      </c>
      <c r="G58" s="153">
        <v>96711</v>
      </c>
      <c r="H58" s="713">
        <v>851</v>
      </c>
      <c r="I58" s="713">
        <v>0</v>
      </c>
      <c r="J58" s="713">
        <v>182</v>
      </c>
      <c r="K58" s="713">
        <v>32516.062909</v>
      </c>
      <c r="L58" s="713">
        <v>144431.062909</v>
      </c>
      <c r="M58" s="713">
        <v>5943</v>
      </c>
      <c r="N58" s="713">
        <v>7721</v>
      </c>
      <c r="O58" s="713">
        <v>13664</v>
      </c>
      <c r="P58" s="713">
        <v>1153</v>
      </c>
      <c r="Q58" s="713">
        <v>898</v>
      </c>
      <c r="R58" s="713">
        <v>736</v>
      </c>
      <c r="S58" s="713">
        <v>7600</v>
      </c>
      <c r="T58" s="713">
        <v>2073</v>
      </c>
      <c r="U58" s="35">
        <v>4667</v>
      </c>
      <c r="V58" s="35">
        <v>3182</v>
      </c>
      <c r="W58" s="35">
        <v>6350</v>
      </c>
      <c r="X58" s="35">
        <v>23060</v>
      </c>
      <c r="Y58" s="35">
        <v>8938</v>
      </c>
      <c r="Z58" s="35">
        <v>824</v>
      </c>
      <c r="AA58" s="35">
        <v>8817</v>
      </c>
      <c r="AB58" s="35">
        <v>2371</v>
      </c>
      <c r="AC58" s="35">
        <v>9278</v>
      </c>
      <c r="AD58" s="35">
        <v>19115</v>
      </c>
      <c r="AE58" s="35">
        <v>9927</v>
      </c>
      <c r="AF58" s="35">
        <v>19102</v>
      </c>
      <c r="AG58" s="257">
        <v>1283</v>
      </c>
      <c r="AH58" s="257">
        <v>14290</v>
      </c>
      <c r="AI58" s="257">
        <v>16589</v>
      </c>
      <c r="AJ58" s="257">
        <v>66111</v>
      </c>
      <c r="AK58" s="257">
        <v>226364</v>
      </c>
      <c r="AL58" s="713">
        <v>240028</v>
      </c>
      <c r="AM58" s="713">
        <v>-95596.937090999985</v>
      </c>
      <c r="AN58" s="258" t="s">
        <v>458</v>
      </c>
    </row>
    <row r="59" spans="1:40" s="188" customFormat="1" ht="15" customHeight="1">
      <c r="A59" s="692" t="s">
        <v>1488</v>
      </c>
      <c r="B59" s="713">
        <v>1866</v>
      </c>
      <c r="C59" s="153">
        <v>5200</v>
      </c>
      <c r="D59" s="153">
        <v>28</v>
      </c>
      <c r="E59" s="153">
        <v>4115</v>
      </c>
      <c r="F59" s="153">
        <v>4758</v>
      </c>
      <c r="G59" s="153">
        <v>122701</v>
      </c>
      <c r="H59" s="713">
        <v>975</v>
      </c>
      <c r="I59" s="713">
        <v>0</v>
      </c>
      <c r="J59" s="713">
        <v>130</v>
      </c>
      <c r="K59" s="713">
        <v>40540.264029999998</v>
      </c>
      <c r="L59" s="713">
        <v>180313.26402999999</v>
      </c>
      <c r="M59" s="713">
        <v>2188</v>
      </c>
      <c r="N59" s="713">
        <v>4763</v>
      </c>
      <c r="O59" s="713">
        <v>6951</v>
      </c>
      <c r="P59" s="713">
        <v>1750</v>
      </c>
      <c r="Q59" s="713">
        <v>1080</v>
      </c>
      <c r="R59" s="713">
        <v>1420</v>
      </c>
      <c r="S59" s="713">
        <v>13051</v>
      </c>
      <c r="T59" s="713">
        <v>1911</v>
      </c>
      <c r="U59" s="35">
        <v>9390</v>
      </c>
      <c r="V59" s="35">
        <v>3994</v>
      </c>
      <c r="W59" s="35">
        <v>8387</v>
      </c>
      <c r="X59" s="35">
        <v>30484</v>
      </c>
      <c r="Y59" s="35">
        <v>9575</v>
      </c>
      <c r="Z59" s="35">
        <v>934</v>
      </c>
      <c r="AA59" s="35">
        <v>10907</v>
      </c>
      <c r="AB59" s="35">
        <v>2977</v>
      </c>
      <c r="AC59" s="35">
        <v>10835</v>
      </c>
      <c r="AD59" s="35">
        <v>16601</v>
      </c>
      <c r="AE59" s="35">
        <v>10833</v>
      </c>
      <c r="AF59" s="35">
        <v>24168</v>
      </c>
      <c r="AG59" s="257">
        <v>3250</v>
      </c>
      <c r="AH59" s="257">
        <v>17637</v>
      </c>
      <c r="AI59" s="257">
        <v>15765</v>
      </c>
      <c r="AJ59" s="257">
        <v>79063</v>
      </c>
      <c r="AK59" s="257">
        <v>274012</v>
      </c>
      <c r="AL59" s="713">
        <v>280963</v>
      </c>
      <c r="AM59" s="713">
        <v>-100649.73597000001</v>
      </c>
      <c r="AN59" s="258" t="s">
        <v>1488</v>
      </c>
    </row>
    <row r="60" spans="1:40" s="309" customFormat="1" ht="15" customHeight="1">
      <c r="A60" s="1384" t="s">
        <v>1751</v>
      </c>
      <c r="B60" s="1385">
        <v>1699</v>
      </c>
      <c r="C60" s="1385">
        <v>5989</v>
      </c>
      <c r="D60" s="1385">
        <v>17</v>
      </c>
      <c r="E60" s="1385">
        <v>4778</v>
      </c>
      <c r="F60" s="1385">
        <v>3399</v>
      </c>
      <c r="G60" s="1385">
        <v>128285</v>
      </c>
      <c r="H60" s="1385">
        <v>431</v>
      </c>
      <c r="I60" s="1385">
        <v>0</v>
      </c>
      <c r="J60" s="1385">
        <v>0</v>
      </c>
      <c r="K60" s="1385">
        <v>44838.842640000003</v>
      </c>
      <c r="L60" s="318">
        <v>189436.84263999999</v>
      </c>
      <c r="M60" s="318">
        <v>239</v>
      </c>
      <c r="N60" s="318">
        <v>5575</v>
      </c>
      <c r="O60" s="318">
        <v>5814</v>
      </c>
      <c r="P60" s="318">
        <v>1708</v>
      </c>
      <c r="Q60" s="318">
        <v>947</v>
      </c>
      <c r="R60" s="318">
        <v>1932</v>
      </c>
      <c r="S60" s="318">
        <v>11185</v>
      </c>
      <c r="T60" s="318">
        <v>3373</v>
      </c>
      <c r="U60" s="319">
        <v>5853</v>
      </c>
      <c r="V60" s="319">
        <v>3888</v>
      </c>
      <c r="W60" s="272">
        <v>8801</v>
      </c>
      <c r="X60" s="272">
        <v>29122</v>
      </c>
      <c r="Y60" s="318">
        <v>10405</v>
      </c>
      <c r="Z60" s="272">
        <v>952</v>
      </c>
      <c r="AA60" s="318">
        <v>9563</v>
      </c>
      <c r="AB60" s="272">
        <v>3190</v>
      </c>
      <c r="AC60" s="272">
        <v>10905</v>
      </c>
      <c r="AD60" s="272">
        <v>16004</v>
      </c>
      <c r="AE60" s="272">
        <v>10849</v>
      </c>
      <c r="AF60" s="272">
        <v>26133</v>
      </c>
      <c r="AG60" s="272">
        <v>3627</v>
      </c>
      <c r="AH60" s="272">
        <v>18642</v>
      </c>
      <c r="AI60" s="272">
        <v>14672</v>
      </c>
      <c r="AJ60" s="318">
        <v>74763</v>
      </c>
      <c r="AK60" s="318">
        <v>266514</v>
      </c>
      <c r="AL60" s="318">
        <v>272328</v>
      </c>
      <c r="AM60" s="245">
        <v>-82891.157360000012</v>
      </c>
      <c r="AN60" s="1386" t="s">
        <v>1751</v>
      </c>
    </row>
    <row r="61" spans="1:40" s="309" customFormat="1" ht="15" customHeight="1">
      <c r="A61" s="1384" t="s">
        <v>3664</v>
      </c>
      <c r="B61" s="1385">
        <v>948</v>
      </c>
      <c r="C61" s="1385">
        <v>5315</v>
      </c>
      <c r="D61" s="1385">
        <v>17</v>
      </c>
      <c r="E61" s="1385">
        <v>3759</v>
      </c>
      <c r="F61" s="1385">
        <v>4098</v>
      </c>
      <c r="G61" s="1385">
        <v>146626</v>
      </c>
      <c r="H61" s="1385">
        <v>134</v>
      </c>
      <c r="I61" s="1385">
        <v>0</v>
      </c>
      <c r="J61" s="1385">
        <v>0</v>
      </c>
      <c r="K61" s="1385">
        <v>52476.544890000005</v>
      </c>
      <c r="L61" s="318">
        <v>213373.54489000002</v>
      </c>
      <c r="M61" s="318">
        <v>2701</v>
      </c>
      <c r="N61" s="318">
        <v>8685</v>
      </c>
      <c r="O61" s="318">
        <v>11386</v>
      </c>
      <c r="P61" s="318">
        <v>2249</v>
      </c>
      <c r="Q61" s="318">
        <v>1423</v>
      </c>
      <c r="R61" s="318">
        <v>3952</v>
      </c>
      <c r="S61" s="318">
        <v>13686</v>
      </c>
      <c r="T61" s="318">
        <v>3536</v>
      </c>
      <c r="U61" s="319">
        <v>7014</v>
      </c>
      <c r="V61" s="319">
        <v>4812</v>
      </c>
      <c r="W61" s="272">
        <v>7218</v>
      </c>
      <c r="X61" s="272">
        <v>31628</v>
      </c>
      <c r="Y61" s="318">
        <v>11644</v>
      </c>
      <c r="Z61" s="272">
        <v>931</v>
      </c>
      <c r="AA61" s="318">
        <v>7977</v>
      </c>
      <c r="AB61" s="272">
        <v>4185</v>
      </c>
      <c r="AC61" s="272">
        <v>13937</v>
      </c>
      <c r="AD61" s="272">
        <v>18850</v>
      </c>
      <c r="AE61" s="272">
        <v>11705</v>
      </c>
      <c r="AF61" s="272">
        <v>27853</v>
      </c>
      <c r="AG61" s="272">
        <v>3833</v>
      </c>
      <c r="AH61" s="272">
        <v>20654</v>
      </c>
      <c r="AI61" s="272">
        <v>18122</v>
      </c>
      <c r="AJ61" s="318">
        <v>89977</v>
      </c>
      <c r="AK61" s="318">
        <v>305186</v>
      </c>
      <c r="AL61" s="318">
        <v>316572</v>
      </c>
      <c r="AM61" s="245">
        <v>-103198.45510999998</v>
      </c>
      <c r="AN61" s="1386" t="s">
        <v>3664</v>
      </c>
    </row>
    <row r="62" spans="1:40" s="309" customFormat="1" ht="15" customHeight="1">
      <c r="A62" s="1384" t="s">
        <v>3665</v>
      </c>
      <c r="B62" s="1385">
        <v>856</v>
      </c>
      <c r="C62" s="1385">
        <v>5351</v>
      </c>
      <c r="D62" s="1385">
        <v>33</v>
      </c>
      <c r="E62" s="1385">
        <v>3081</v>
      </c>
      <c r="F62" s="1385">
        <v>3988</v>
      </c>
      <c r="G62" s="1385">
        <v>156045</v>
      </c>
      <c r="H62" s="1385">
        <v>291</v>
      </c>
      <c r="I62" s="1385">
        <v>0</v>
      </c>
      <c r="J62" s="1385">
        <v>0</v>
      </c>
      <c r="K62" s="1385">
        <v>56840.869556799982</v>
      </c>
      <c r="L62" s="318">
        <v>226485.8695568</v>
      </c>
      <c r="M62" s="318">
        <v>4309.6000000000004</v>
      </c>
      <c r="N62" s="318">
        <v>7914.6</v>
      </c>
      <c r="O62" s="318">
        <v>12224.2</v>
      </c>
      <c r="P62" s="318">
        <v>2409</v>
      </c>
      <c r="Q62" s="318">
        <v>1668</v>
      </c>
      <c r="R62" s="318">
        <v>2745</v>
      </c>
      <c r="S62" s="318">
        <v>12223</v>
      </c>
      <c r="T62" s="318">
        <v>3057</v>
      </c>
      <c r="U62" s="319">
        <v>5770</v>
      </c>
      <c r="V62" s="319">
        <v>4632</v>
      </c>
      <c r="W62" s="272">
        <v>6629</v>
      </c>
      <c r="X62" s="272">
        <v>26175</v>
      </c>
      <c r="Y62" s="318">
        <v>12192</v>
      </c>
      <c r="Z62" s="272">
        <v>875</v>
      </c>
      <c r="AA62" s="318">
        <v>9647</v>
      </c>
      <c r="AB62" s="272">
        <v>4312</v>
      </c>
      <c r="AC62" s="272">
        <v>14333</v>
      </c>
      <c r="AD62" s="272">
        <v>17672</v>
      </c>
      <c r="AE62" s="272">
        <v>12377</v>
      </c>
      <c r="AF62" s="272">
        <v>28569</v>
      </c>
      <c r="AG62" s="272">
        <v>4078</v>
      </c>
      <c r="AH62" s="272">
        <v>22909</v>
      </c>
      <c r="AI62" s="272">
        <v>20294</v>
      </c>
      <c r="AJ62" s="318">
        <v>90395</v>
      </c>
      <c r="AK62" s="318">
        <v>302961</v>
      </c>
      <c r="AL62" s="318">
        <v>315185.2</v>
      </c>
      <c r="AM62" s="245">
        <v>-88699.330443200015</v>
      </c>
      <c r="AN62" s="1386" t="s">
        <v>3665</v>
      </c>
    </row>
    <row r="63" spans="1:40" s="309" customFormat="1" ht="15" customHeight="1">
      <c r="A63" s="1384" t="s">
        <v>3960</v>
      </c>
      <c r="B63" s="1385">
        <v>1257</v>
      </c>
      <c r="C63" s="1385">
        <v>5700</v>
      </c>
      <c r="D63" s="1385">
        <v>15</v>
      </c>
      <c r="E63" s="1385">
        <v>2133</v>
      </c>
      <c r="F63" s="1385">
        <v>3003</v>
      </c>
      <c r="G63" s="1385">
        <v>163120</v>
      </c>
      <c r="H63" s="1385">
        <v>101</v>
      </c>
      <c r="I63" s="1385">
        <v>0</v>
      </c>
      <c r="J63" s="1385">
        <v>0</v>
      </c>
      <c r="K63" s="1385">
        <v>61472.895545300002</v>
      </c>
      <c r="L63" s="318">
        <v>236801.89554530004</v>
      </c>
      <c r="M63" s="318">
        <v>931.40000000000009</v>
      </c>
      <c r="N63" s="318">
        <v>7159.0999999999995</v>
      </c>
      <c r="O63" s="318">
        <v>8090.4999999999991</v>
      </c>
      <c r="P63" s="318">
        <v>1766.1999999999998</v>
      </c>
      <c r="Q63" s="318">
        <v>1597.8</v>
      </c>
      <c r="R63" s="318">
        <v>4083.2</v>
      </c>
      <c r="S63" s="318">
        <v>10409.300000000001</v>
      </c>
      <c r="T63" s="318">
        <v>3625.2000000000003</v>
      </c>
      <c r="U63" s="1543">
        <v>5171.3999999999996</v>
      </c>
      <c r="V63" s="1543">
        <v>3467.4</v>
      </c>
      <c r="W63" s="318">
        <v>2985.2</v>
      </c>
      <c r="X63" s="318">
        <v>17826.600000000002</v>
      </c>
      <c r="Y63" s="318">
        <v>13214.499999999998</v>
      </c>
      <c r="Z63" s="318">
        <v>937.49999999999989</v>
      </c>
      <c r="AA63" s="318">
        <v>8170.1</v>
      </c>
      <c r="AB63" s="318">
        <v>4271.7</v>
      </c>
      <c r="AC63" s="318">
        <v>14233.1</v>
      </c>
      <c r="AD63" s="272">
        <v>16844</v>
      </c>
      <c r="AE63" s="272">
        <v>12884.699999999999</v>
      </c>
      <c r="AF63" s="318">
        <v>32259.099999999995</v>
      </c>
      <c r="AG63" s="318">
        <v>4713.0999999999995</v>
      </c>
      <c r="AH63" s="318">
        <v>21924.899999999998</v>
      </c>
      <c r="AI63" s="318">
        <v>23920.3</v>
      </c>
      <c r="AJ63" s="318">
        <v>101483.00000000001</v>
      </c>
      <c r="AK63" s="318">
        <v>305788.3</v>
      </c>
      <c r="AL63" s="318">
        <v>313878.80000000005</v>
      </c>
      <c r="AM63" s="245">
        <v>-77076.904454699994</v>
      </c>
      <c r="AN63" s="1386" t="s">
        <v>3960</v>
      </c>
    </row>
    <row r="64" spans="1:40" s="309" customFormat="1" ht="15" customHeight="1">
      <c r="A64" s="1384" t="s">
        <v>3962</v>
      </c>
      <c r="B64" s="1385">
        <v>1381</v>
      </c>
      <c r="C64" s="1385">
        <v>6117</v>
      </c>
      <c r="D64" s="1385">
        <v>30</v>
      </c>
      <c r="E64" s="1385">
        <v>1463</v>
      </c>
      <c r="F64" s="1385">
        <v>3681</v>
      </c>
      <c r="G64" s="1385">
        <v>166762</v>
      </c>
      <c r="H64" s="1385">
        <v>130</v>
      </c>
      <c r="I64" s="1385">
        <v>0</v>
      </c>
      <c r="J64" s="1385">
        <v>44</v>
      </c>
      <c r="K64" s="1385">
        <v>60048.485022404995</v>
      </c>
      <c r="L64" s="318">
        <v>239656.48502240499</v>
      </c>
      <c r="M64" s="318">
        <v>604.1</v>
      </c>
      <c r="N64" s="318">
        <v>8157.0999999999995</v>
      </c>
      <c r="O64" s="318">
        <v>8761.1999999999989</v>
      </c>
      <c r="P64" s="318">
        <v>1998.8999999999999</v>
      </c>
      <c r="Q64" s="318">
        <v>2051.1</v>
      </c>
      <c r="R64" s="318">
        <v>3273.5</v>
      </c>
      <c r="S64" s="318">
        <v>11837.800000000001</v>
      </c>
      <c r="T64" s="318">
        <v>4669.3999999999996</v>
      </c>
      <c r="U64" s="319">
        <v>6647.9999999999991</v>
      </c>
      <c r="V64" s="1543">
        <v>3764.1999999999994</v>
      </c>
      <c r="W64" s="318">
        <v>4222.1000000000004</v>
      </c>
      <c r="X64" s="318">
        <v>21980.199999999997</v>
      </c>
      <c r="Y64" s="318">
        <v>14792.9</v>
      </c>
      <c r="Z64" s="318">
        <v>1159.8999999999999</v>
      </c>
      <c r="AA64" s="318">
        <v>5742.4</v>
      </c>
      <c r="AB64" s="318">
        <v>4436.5000000000009</v>
      </c>
      <c r="AC64" s="318">
        <v>15330.1</v>
      </c>
      <c r="AD64" s="318">
        <v>20702.7</v>
      </c>
      <c r="AE64" s="318">
        <v>13181.199999999999</v>
      </c>
      <c r="AF64" s="318">
        <v>32746.7</v>
      </c>
      <c r="AG64" s="318">
        <v>4836.7999999999993</v>
      </c>
      <c r="AH64" s="318">
        <v>25854.7</v>
      </c>
      <c r="AI64" s="318">
        <v>28625.800000000007</v>
      </c>
      <c r="AJ64" s="318">
        <v>107960.99999999999</v>
      </c>
      <c r="AK64" s="318">
        <v>335815.89999999997</v>
      </c>
      <c r="AL64" s="318">
        <v>344577.1</v>
      </c>
      <c r="AM64" s="245">
        <v>-104920.61497759499</v>
      </c>
      <c r="AN64" s="1386" t="s">
        <v>3962</v>
      </c>
    </row>
    <row r="65" spans="1:42" s="309" customFormat="1" ht="15" customHeight="1">
      <c r="A65" s="1384" t="s">
        <v>3981</v>
      </c>
      <c r="B65" s="1385">
        <v>1161</v>
      </c>
      <c r="C65" s="1385">
        <v>6275</v>
      </c>
      <c r="D65" s="1385">
        <v>21</v>
      </c>
      <c r="E65" s="1385">
        <v>1282</v>
      </c>
      <c r="F65" s="1385">
        <v>4089</v>
      </c>
      <c r="G65" s="1385">
        <v>185413</v>
      </c>
      <c r="H65" s="1385">
        <v>72</v>
      </c>
      <c r="I65" s="1385">
        <v>13</v>
      </c>
      <c r="J65" s="1385">
        <v>0</v>
      </c>
      <c r="K65" s="1385">
        <v>68852.312488977797</v>
      </c>
      <c r="L65" s="318">
        <v>267178.3124889778</v>
      </c>
      <c r="M65" s="318">
        <v>14319</v>
      </c>
      <c r="N65" s="318">
        <v>10064.500000000002</v>
      </c>
      <c r="O65" s="318">
        <v>24383.499999999996</v>
      </c>
      <c r="P65" s="318">
        <v>2371.4</v>
      </c>
      <c r="Q65" s="318">
        <v>2362.4</v>
      </c>
      <c r="R65" s="318">
        <v>4176.3000000000011</v>
      </c>
      <c r="S65" s="318">
        <v>14447.800000000001</v>
      </c>
      <c r="T65" s="318">
        <v>3349</v>
      </c>
      <c r="U65" s="1543">
        <v>7766.4</v>
      </c>
      <c r="V65" s="319">
        <v>4264</v>
      </c>
      <c r="W65" s="318">
        <v>4577.5</v>
      </c>
      <c r="X65" s="318">
        <v>34122.799999999996</v>
      </c>
      <c r="Y65" s="318">
        <v>17548</v>
      </c>
      <c r="Z65" s="318">
        <v>1251.8</v>
      </c>
      <c r="AA65" s="318">
        <v>7141.9000000000015</v>
      </c>
      <c r="AB65" s="318">
        <v>5078.1000000000004</v>
      </c>
      <c r="AC65" s="318">
        <v>17772.7</v>
      </c>
      <c r="AD65" s="318">
        <v>24249.800000000003</v>
      </c>
      <c r="AE65" s="318">
        <v>15664.1</v>
      </c>
      <c r="AF65" s="318">
        <v>37509.1</v>
      </c>
      <c r="AG65" s="272">
        <v>5682</v>
      </c>
      <c r="AH65" s="272">
        <v>31458.999999999996</v>
      </c>
      <c r="AI65" s="318">
        <v>37712.400000000009</v>
      </c>
      <c r="AJ65" s="318">
        <v>132150.9</v>
      </c>
      <c r="AK65" s="318">
        <v>410657.39999999991</v>
      </c>
      <c r="AL65" s="318">
        <v>435040.89999999997</v>
      </c>
      <c r="AM65" s="245">
        <v>-167862.58751102214</v>
      </c>
      <c r="AN65" s="1386" t="s">
        <v>3981</v>
      </c>
    </row>
    <row r="66" spans="1:42" s="309" customFormat="1" ht="15" customHeight="1">
      <c r="A66" s="1384" t="s">
        <v>4593</v>
      </c>
      <c r="B66" s="1385">
        <v>964</v>
      </c>
      <c r="C66" s="1385">
        <v>5468</v>
      </c>
      <c r="D66" s="1385">
        <v>21</v>
      </c>
      <c r="E66" s="1385">
        <v>1193</v>
      </c>
      <c r="F66" s="1385">
        <v>3556</v>
      </c>
      <c r="G66" s="1385">
        <v>212357</v>
      </c>
      <c r="H66" s="1385">
        <v>181</v>
      </c>
      <c r="I66" s="1385">
        <v>23</v>
      </c>
      <c r="J66" s="1385">
        <v>0</v>
      </c>
      <c r="K66" s="1385">
        <v>73222.626869678003</v>
      </c>
      <c r="L66" s="318">
        <v>296985.62686967797</v>
      </c>
      <c r="M66" s="318">
        <v>1043.8999999999999</v>
      </c>
      <c r="N66" s="318">
        <v>9641.6</v>
      </c>
      <c r="O66" s="318">
        <v>10685.5</v>
      </c>
      <c r="P66" s="318">
        <v>2820.7</v>
      </c>
      <c r="Q66" s="318">
        <v>2645.2</v>
      </c>
      <c r="R66" s="318">
        <v>5491.5999999999995</v>
      </c>
      <c r="S66" s="318">
        <v>14431.499999999998</v>
      </c>
      <c r="T66" s="318">
        <v>3456.9</v>
      </c>
      <c r="U66" s="1543">
        <v>5431.6</v>
      </c>
      <c r="V66" s="1543">
        <v>6020.7</v>
      </c>
      <c r="W66" s="318">
        <v>7816.6</v>
      </c>
      <c r="X66" s="318">
        <v>48167.299999999996</v>
      </c>
      <c r="Y66" s="318">
        <v>18668.200000000004</v>
      </c>
      <c r="Z66" s="318">
        <v>1231.2</v>
      </c>
      <c r="AA66" s="318">
        <v>9402.2000000000007</v>
      </c>
      <c r="AB66" s="318">
        <v>5824.4999999999991</v>
      </c>
      <c r="AC66" s="318">
        <v>20030.694400000004</v>
      </c>
      <c r="AD66" s="318">
        <v>24638.299999999996</v>
      </c>
      <c r="AE66" s="318">
        <v>17750.5</v>
      </c>
      <c r="AF66" s="318">
        <v>41881.9</v>
      </c>
      <c r="AG66" s="318">
        <v>6817.7</v>
      </c>
      <c r="AH66" s="318">
        <v>36363.199999999997</v>
      </c>
      <c r="AI66" s="318">
        <v>43242.479999999996</v>
      </c>
      <c r="AJ66" s="318">
        <v>138259.10559999998</v>
      </c>
      <c r="AK66" s="318">
        <v>460392.08</v>
      </c>
      <c r="AL66" s="318">
        <v>471077.57999999996</v>
      </c>
      <c r="AM66" s="245">
        <v>-174091.95313032204</v>
      </c>
      <c r="AN66" s="1386" t="s">
        <v>4593</v>
      </c>
    </row>
    <row r="67" spans="1:42" s="309" customFormat="1" ht="15" customHeight="1">
      <c r="A67" s="1384" t="s">
        <v>4594</v>
      </c>
      <c r="B67" s="1385">
        <v>1040</v>
      </c>
      <c r="C67" s="1385">
        <v>6146</v>
      </c>
      <c r="D67" s="1385">
        <v>21</v>
      </c>
      <c r="E67" s="1385">
        <v>748</v>
      </c>
      <c r="F67" s="1385">
        <v>3444</v>
      </c>
      <c r="G67" s="1385">
        <v>190874</v>
      </c>
      <c r="H67" s="1385">
        <v>0</v>
      </c>
      <c r="I67" s="1385">
        <v>0</v>
      </c>
      <c r="J67" s="1385">
        <v>0</v>
      </c>
      <c r="K67" s="1385">
        <v>63181.986787679991</v>
      </c>
      <c r="L67" s="318">
        <v>265454.98678768001</v>
      </c>
      <c r="M67" s="318">
        <v>128.4539</v>
      </c>
      <c r="N67" s="318">
        <v>12627.9982</v>
      </c>
      <c r="O67" s="318">
        <v>12756.452099999999</v>
      </c>
      <c r="P67" s="318">
        <v>2932.8680000000004</v>
      </c>
      <c r="Q67" s="318">
        <v>2773.0823999999998</v>
      </c>
      <c r="R67" s="318">
        <v>8208.4980999999989</v>
      </c>
      <c r="S67" s="318">
        <v>12284.178100000001</v>
      </c>
      <c r="T67" s="318">
        <v>4998.1288999999997</v>
      </c>
      <c r="U67" s="1543">
        <v>5341.1967999999997</v>
      </c>
      <c r="V67" s="1543">
        <v>5596.1562000000004</v>
      </c>
      <c r="W67" s="318">
        <v>2292</v>
      </c>
      <c r="X67" s="318">
        <v>42438.809199999996</v>
      </c>
      <c r="Y67" s="318">
        <v>18733.473399999995</v>
      </c>
      <c r="Z67" s="318">
        <v>1271.8957</v>
      </c>
      <c r="AA67" s="318">
        <v>8080.4802</v>
      </c>
      <c r="AB67" s="318">
        <v>5218.0609999999997</v>
      </c>
      <c r="AC67" s="318">
        <v>19705.760500000004</v>
      </c>
      <c r="AD67" s="318">
        <v>22376.166300000001</v>
      </c>
      <c r="AE67" s="318">
        <v>14202.8307</v>
      </c>
      <c r="AF67" s="318">
        <v>36070.014900000009</v>
      </c>
      <c r="AG67" s="318">
        <v>6120.8277000000007</v>
      </c>
      <c r="AH67" s="318">
        <v>34009.763699999996</v>
      </c>
      <c r="AI67" s="318">
        <v>31545.680499999999</v>
      </c>
      <c r="AJ67" s="318">
        <v>114358.95090000001</v>
      </c>
      <c r="AK67" s="318">
        <v>398558.82319999998</v>
      </c>
      <c r="AL67" s="318">
        <v>411315.27529999992</v>
      </c>
      <c r="AM67" s="245">
        <v>-145860.28851232</v>
      </c>
      <c r="AN67" s="1386" t="s">
        <v>4594</v>
      </c>
    </row>
    <row r="68" spans="1:42" s="309" customFormat="1" ht="15" customHeight="1" thickBot="1">
      <c r="A68" s="1324" t="s">
        <v>4963</v>
      </c>
      <c r="B68" s="822">
        <v>1049</v>
      </c>
      <c r="C68" s="822">
        <v>8095</v>
      </c>
      <c r="D68" s="822">
        <v>28</v>
      </c>
      <c r="E68" s="822">
        <v>797</v>
      </c>
      <c r="F68" s="822">
        <v>3486</v>
      </c>
      <c r="G68" s="822">
        <v>212101</v>
      </c>
      <c r="H68" s="822">
        <v>87</v>
      </c>
      <c r="I68" s="822">
        <v>0</v>
      </c>
      <c r="J68" s="822">
        <v>0</v>
      </c>
      <c r="K68" s="822">
        <v>73721.499686700001</v>
      </c>
      <c r="L68" s="377">
        <v>299364.4996867</v>
      </c>
      <c r="M68" s="377">
        <v>3160.2</v>
      </c>
      <c r="N68" s="377">
        <v>13211.6</v>
      </c>
      <c r="O68" s="377">
        <v>16371.800000000001</v>
      </c>
      <c r="P68" s="377">
        <v>2634.7</v>
      </c>
      <c r="Q68" s="377">
        <v>3390.1</v>
      </c>
      <c r="R68" s="377">
        <v>10916.299999999997</v>
      </c>
      <c r="S68" s="377">
        <v>14993.4</v>
      </c>
      <c r="T68" s="377">
        <v>5575.8</v>
      </c>
      <c r="U68" s="1544">
        <v>7131.9000000000005</v>
      </c>
      <c r="V68" s="1544">
        <v>6565.5000000000009</v>
      </c>
      <c r="W68" s="377">
        <v>6991.5999999999995</v>
      </c>
      <c r="X68" s="377">
        <v>41886.9</v>
      </c>
      <c r="Y68" s="377">
        <v>22966</v>
      </c>
      <c r="Z68" s="377">
        <v>2422.6000000000004</v>
      </c>
      <c r="AA68" s="377">
        <v>8260.1</v>
      </c>
      <c r="AB68" s="377">
        <v>6329.7</v>
      </c>
      <c r="AC68" s="377">
        <v>25545.5</v>
      </c>
      <c r="AD68" s="377">
        <v>26628</v>
      </c>
      <c r="AE68" s="377">
        <v>18079.3</v>
      </c>
      <c r="AF68" s="377">
        <v>35686.199999999997</v>
      </c>
      <c r="AG68" s="377">
        <v>6151.4000000000005</v>
      </c>
      <c r="AH68" s="377">
        <v>35423.599999999999</v>
      </c>
      <c r="AI68" s="377">
        <v>25415.82</v>
      </c>
      <c r="AJ68" s="377">
        <v>131398.70000000001</v>
      </c>
      <c r="AK68" s="377">
        <v>444393.12</v>
      </c>
      <c r="AL68" s="377">
        <v>460764.92</v>
      </c>
      <c r="AM68" s="823">
        <v>-161400.42031329998</v>
      </c>
      <c r="AN68" s="1325" t="s">
        <v>4963</v>
      </c>
    </row>
    <row r="69" spans="1:42" s="819" customFormat="1" ht="15" customHeight="1">
      <c r="A69" s="834" t="s">
        <v>1451</v>
      </c>
      <c r="B69" s="806" t="s">
        <v>1452</v>
      </c>
      <c r="C69" s="806"/>
      <c r="D69" s="806"/>
      <c r="E69" s="806"/>
      <c r="F69" s="806"/>
      <c r="G69" s="806"/>
      <c r="H69" s="806"/>
      <c r="I69" s="806"/>
      <c r="J69" s="810"/>
      <c r="K69" s="835"/>
      <c r="L69" s="806"/>
      <c r="M69" s="810"/>
      <c r="N69" s="810"/>
      <c r="O69" s="836"/>
      <c r="U69" s="787"/>
      <c r="V69" s="787"/>
      <c r="W69" s="810"/>
      <c r="X69" s="787"/>
      <c r="Y69" s="787"/>
      <c r="Z69" s="787"/>
      <c r="AA69" s="787"/>
      <c r="AB69" s="787"/>
      <c r="AC69" s="787"/>
      <c r="AD69" s="810"/>
      <c r="AE69" s="837"/>
      <c r="AF69" s="837"/>
      <c r="AG69" s="838"/>
      <c r="AH69" s="838"/>
      <c r="AI69" s="838"/>
      <c r="AJ69" s="838"/>
      <c r="AK69" s="838"/>
      <c r="AL69" s="837"/>
      <c r="AM69" s="837"/>
      <c r="AN69" s="837"/>
      <c r="AO69" s="805"/>
      <c r="AP69" s="810"/>
    </row>
    <row r="70" spans="1:42" s="819" customFormat="1" ht="15" customHeight="1">
      <c r="A70" s="834"/>
      <c r="B70" s="2253" t="s">
        <v>1453</v>
      </c>
      <c r="C70" s="2253"/>
      <c r="D70" s="2253"/>
      <c r="E70" s="2253"/>
      <c r="F70" s="2253"/>
      <c r="G70" s="1070"/>
      <c r="H70" s="1070"/>
      <c r="I70" s="1070"/>
      <c r="J70" s="810"/>
      <c r="K70" s="835"/>
      <c r="L70" s="1070"/>
      <c r="M70" s="810"/>
      <c r="N70" s="810"/>
      <c r="O70" s="836"/>
      <c r="P70" s="1067"/>
      <c r="Q70" s="1067"/>
      <c r="R70" s="1067"/>
      <c r="S70" s="1067"/>
      <c r="T70" s="1067"/>
      <c r="U70" s="1067"/>
      <c r="V70" s="1067"/>
      <c r="W70" s="810"/>
      <c r="X70" s="1067"/>
      <c r="Y70" s="1067"/>
      <c r="Z70" s="1067"/>
      <c r="AA70" s="1067"/>
      <c r="AB70" s="1067"/>
      <c r="AC70" s="1067"/>
      <c r="AD70" s="810"/>
      <c r="AE70" s="837"/>
      <c r="AF70" s="837"/>
      <c r="AG70" s="838"/>
      <c r="AH70" s="838"/>
      <c r="AI70" s="838"/>
      <c r="AJ70" s="838"/>
      <c r="AK70" s="838"/>
      <c r="AL70" s="837"/>
      <c r="AM70" s="837"/>
      <c r="AN70" s="837"/>
      <c r="AO70" s="805"/>
      <c r="AP70" s="810"/>
    </row>
    <row r="71" spans="1:42" s="819" customFormat="1" ht="15" customHeight="1">
      <c r="A71" s="841"/>
      <c r="B71" s="2381" t="s">
        <v>1294</v>
      </c>
      <c r="C71" s="2381"/>
      <c r="D71" s="839" t="s">
        <v>501</v>
      </c>
      <c r="E71" s="805" t="s">
        <v>748</v>
      </c>
      <c r="F71" s="837"/>
      <c r="G71" s="805"/>
      <c r="H71" s="805"/>
      <c r="I71" s="805"/>
      <c r="J71" s="805"/>
      <c r="K71" s="805"/>
      <c r="L71" s="810"/>
      <c r="M71" s="842" t="s">
        <v>495</v>
      </c>
      <c r="N71" s="810"/>
      <c r="O71" s="810"/>
      <c r="P71" s="810"/>
      <c r="Q71" s="810"/>
      <c r="R71" s="810"/>
      <c r="S71" s="810"/>
      <c r="T71" s="810"/>
      <c r="U71" s="810"/>
      <c r="V71" s="805"/>
      <c r="W71" s="805"/>
      <c r="X71" s="805"/>
      <c r="Y71" s="805"/>
      <c r="Z71" s="805"/>
      <c r="AA71" s="805"/>
      <c r="AB71" s="805"/>
      <c r="AC71" s="805"/>
      <c r="AD71" s="805"/>
      <c r="AE71" s="805"/>
      <c r="AF71" s="805"/>
      <c r="AG71" s="805"/>
      <c r="AH71" s="805"/>
      <c r="AI71" s="805"/>
      <c r="AJ71" s="805"/>
      <c r="AK71" s="805"/>
      <c r="AL71" s="805"/>
      <c r="AM71" s="805"/>
      <c r="AN71" s="805"/>
      <c r="AO71" s="805"/>
      <c r="AP71" s="810"/>
    </row>
    <row r="72" spans="1:42" s="819" customFormat="1" ht="15" customHeight="1">
      <c r="A72" s="786" t="s">
        <v>28</v>
      </c>
      <c r="B72" s="2253" t="s">
        <v>494</v>
      </c>
      <c r="C72" s="2253"/>
      <c r="D72" s="2253"/>
      <c r="E72" s="2253"/>
      <c r="F72" s="2253"/>
      <c r="G72" s="2253"/>
      <c r="H72" s="2253"/>
      <c r="I72" s="837"/>
      <c r="J72" s="837"/>
      <c r="K72" s="837"/>
      <c r="L72" s="806"/>
      <c r="M72" s="810"/>
      <c r="N72" s="810"/>
      <c r="O72" s="810"/>
      <c r="Q72" s="840"/>
      <c r="R72" s="840"/>
      <c r="S72" s="810"/>
      <c r="T72" s="810"/>
      <c r="U72" s="810"/>
      <c r="V72" s="810"/>
      <c r="W72" s="810"/>
      <c r="X72" s="805"/>
      <c r="Y72" s="805"/>
      <c r="Z72" s="805"/>
      <c r="AA72" s="805"/>
      <c r="AB72" s="805"/>
      <c r="AC72" s="805"/>
      <c r="AD72" s="805"/>
      <c r="AE72" s="805"/>
      <c r="AF72" s="805"/>
      <c r="AG72" s="805"/>
      <c r="AH72" s="805"/>
      <c r="AI72" s="805"/>
      <c r="AJ72" s="805"/>
      <c r="AK72" s="805"/>
      <c r="AL72" s="805"/>
      <c r="AM72" s="805"/>
      <c r="AN72" s="805"/>
      <c r="AO72" s="805"/>
      <c r="AP72" s="810"/>
    </row>
    <row r="74" spans="1:42">
      <c r="A74" s="78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78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78"/>
      <c r="AP74" s="37"/>
    </row>
    <row r="75" spans="1:42">
      <c r="A75" s="78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76"/>
      <c r="V75" s="76"/>
      <c r="W75" s="76"/>
      <c r="X75" s="76"/>
      <c r="Y75" s="76"/>
      <c r="Z75" s="76"/>
      <c r="AA75" s="63"/>
      <c r="AB75" s="76"/>
      <c r="AC75" s="76"/>
      <c r="AD75" s="76"/>
      <c r="AE75" s="76"/>
      <c r="AF75" s="76"/>
      <c r="AG75" s="37"/>
      <c r="AH75" s="37"/>
      <c r="AI75" s="37"/>
      <c r="AJ75" s="37"/>
      <c r="AK75" s="37"/>
      <c r="AL75" s="37"/>
      <c r="AM75" s="78"/>
      <c r="AN75" s="37"/>
    </row>
    <row r="88" spans="2:39">
      <c r="B88" s="1840"/>
      <c r="C88" s="1840"/>
      <c r="D88" s="1840"/>
      <c r="E88" s="1840"/>
      <c r="F88" s="1840"/>
      <c r="G88" s="1840"/>
      <c r="H88" s="1840"/>
      <c r="I88" s="1840"/>
      <c r="J88" s="1840"/>
      <c r="K88" s="1840"/>
      <c r="L88" s="1840"/>
      <c r="M88" s="1840"/>
      <c r="N88" s="1840"/>
      <c r="O88" s="1840"/>
      <c r="P88" s="1840"/>
      <c r="Q88" s="1840"/>
      <c r="R88" s="1840"/>
      <c r="S88" s="1840"/>
      <c r="T88" s="1840"/>
      <c r="U88" s="1840"/>
      <c r="V88" s="1840"/>
      <c r="W88" s="1840"/>
      <c r="X88" s="1840"/>
      <c r="Y88" s="1840"/>
      <c r="Z88" s="1840"/>
      <c r="AA88" s="1840"/>
      <c r="AB88" s="1840"/>
      <c r="AC88" s="1840"/>
      <c r="AD88" s="1840"/>
      <c r="AE88" s="1840"/>
      <c r="AF88" s="1840"/>
      <c r="AG88" s="1840"/>
      <c r="AH88" s="1840"/>
      <c r="AI88" s="1840"/>
      <c r="AJ88" s="1840"/>
      <c r="AK88" s="1840"/>
      <c r="AL88" s="1840"/>
      <c r="AM88" s="1840"/>
    </row>
    <row r="89" spans="2:39">
      <c r="B89" s="1840"/>
      <c r="C89" s="1840"/>
      <c r="D89" s="1840"/>
      <c r="E89" s="1840"/>
      <c r="F89" s="1840"/>
      <c r="G89" s="1840"/>
      <c r="H89" s="1840"/>
      <c r="I89" s="1840"/>
      <c r="J89" s="1840"/>
      <c r="K89" s="1840"/>
      <c r="L89" s="1840"/>
      <c r="M89" s="1840"/>
      <c r="N89" s="1840"/>
      <c r="O89" s="1840"/>
      <c r="P89" s="1840"/>
      <c r="Q89" s="1840"/>
      <c r="R89" s="1840"/>
      <c r="S89" s="1840"/>
      <c r="T89" s="1840"/>
      <c r="U89" s="1840"/>
      <c r="V89" s="1840"/>
      <c r="W89" s="1840"/>
      <c r="X89" s="1840"/>
      <c r="Y89" s="1840"/>
      <c r="Z89" s="1840"/>
      <c r="AA89" s="1840"/>
      <c r="AB89" s="1840"/>
      <c r="AC89" s="1840"/>
      <c r="AD89" s="1840"/>
      <c r="AE89" s="1840"/>
      <c r="AF89" s="1840"/>
      <c r="AG89" s="1840"/>
      <c r="AH89" s="1840"/>
      <c r="AI89" s="1840"/>
      <c r="AJ89" s="1840"/>
      <c r="AK89" s="1840"/>
      <c r="AL89" s="1840"/>
      <c r="AM89" s="1840"/>
    </row>
    <row r="90" spans="2:39">
      <c r="B90" s="1840"/>
      <c r="C90" s="1840"/>
      <c r="D90" s="1840"/>
      <c r="E90" s="1840"/>
      <c r="F90" s="1840"/>
      <c r="G90" s="1840"/>
      <c r="H90" s="1840"/>
      <c r="I90" s="1840"/>
      <c r="J90" s="1840"/>
      <c r="K90" s="1840"/>
      <c r="L90" s="1840"/>
      <c r="M90" s="1840"/>
      <c r="N90" s="1840"/>
      <c r="O90" s="1840"/>
      <c r="P90" s="1840"/>
      <c r="Q90" s="1840"/>
      <c r="R90" s="1840"/>
      <c r="S90" s="1840"/>
      <c r="T90" s="1840"/>
      <c r="U90" s="1840"/>
      <c r="V90" s="1840"/>
      <c r="W90" s="1840"/>
      <c r="X90" s="1840"/>
      <c r="Y90" s="1840"/>
      <c r="Z90" s="1840"/>
      <c r="AA90" s="1840"/>
      <c r="AB90" s="1840"/>
      <c r="AC90" s="1840"/>
      <c r="AD90" s="1840"/>
      <c r="AE90" s="1840"/>
      <c r="AF90" s="1840"/>
      <c r="AG90" s="1840"/>
      <c r="AH90" s="1840"/>
      <c r="AI90" s="1840"/>
      <c r="AJ90" s="1840"/>
      <c r="AK90" s="1840"/>
      <c r="AL90" s="1840"/>
      <c r="AM90" s="1840"/>
    </row>
    <row r="91" spans="2:39">
      <c r="B91" s="1840"/>
      <c r="C91" s="1840"/>
      <c r="D91" s="1840"/>
      <c r="E91" s="1840"/>
      <c r="F91" s="1840"/>
      <c r="G91" s="1840"/>
      <c r="H91" s="1840"/>
      <c r="I91" s="1840"/>
      <c r="J91" s="1840"/>
      <c r="K91" s="1840"/>
      <c r="L91" s="1840"/>
      <c r="M91" s="1840"/>
      <c r="N91" s="1840"/>
      <c r="O91" s="1840"/>
      <c r="P91" s="1840"/>
      <c r="Q91" s="1840"/>
      <c r="R91" s="1840"/>
      <c r="S91" s="1840"/>
      <c r="T91" s="1840"/>
      <c r="U91" s="1840"/>
      <c r="V91" s="1840"/>
      <c r="W91" s="1840"/>
      <c r="X91" s="1840"/>
      <c r="Y91" s="1840"/>
      <c r="Z91" s="1840"/>
      <c r="AA91" s="1840"/>
      <c r="AB91" s="1840"/>
      <c r="AC91" s="1840"/>
      <c r="AD91" s="1840"/>
      <c r="AE91" s="1840"/>
      <c r="AF91" s="1840"/>
      <c r="AG91" s="1840"/>
      <c r="AH91" s="1840"/>
      <c r="AI91" s="1840"/>
      <c r="AJ91" s="1840"/>
      <c r="AK91" s="1840"/>
      <c r="AL91" s="1840"/>
      <c r="AM91" s="1840"/>
    </row>
    <row r="92" spans="2:39">
      <c r="B92" s="1840"/>
      <c r="C92" s="1840"/>
      <c r="D92" s="1840"/>
      <c r="E92" s="1840"/>
      <c r="F92" s="1840"/>
      <c r="G92" s="1840"/>
      <c r="H92" s="1840"/>
      <c r="I92" s="1840"/>
      <c r="J92" s="1840"/>
      <c r="K92" s="1840"/>
      <c r="L92" s="1840"/>
      <c r="M92" s="1840"/>
      <c r="N92" s="1840"/>
      <c r="O92" s="1840"/>
      <c r="P92" s="1840"/>
      <c r="Q92" s="1840"/>
      <c r="R92" s="1840"/>
      <c r="S92" s="1840"/>
      <c r="T92" s="1840"/>
      <c r="U92" s="1840"/>
      <c r="V92" s="1840"/>
      <c r="W92" s="1840"/>
      <c r="X92" s="1840"/>
      <c r="Y92" s="1840"/>
      <c r="Z92" s="1840"/>
      <c r="AA92" s="1840"/>
      <c r="AB92" s="1840"/>
      <c r="AC92" s="1840"/>
      <c r="AD92" s="1840"/>
      <c r="AE92" s="1840"/>
      <c r="AF92" s="1840"/>
      <c r="AG92" s="1840"/>
      <c r="AH92" s="1840"/>
      <c r="AI92" s="1840"/>
      <c r="AJ92" s="1840"/>
      <c r="AK92" s="1840"/>
      <c r="AL92" s="1840"/>
      <c r="AM92" s="1840"/>
    </row>
    <row r="93" spans="2:39">
      <c r="B93" s="1840"/>
      <c r="C93" s="1840"/>
      <c r="D93" s="1840"/>
      <c r="E93" s="1840"/>
      <c r="F93" s="1840"/>
      <c r="G93" s="1840"/>
      <c r="H93" s="1840"/>
      <c r="I93" s="1840"/>
      <c r="J93" s="1840"/>
      <c r="K93" s="1840"/>
      <c r="L93" s="1840"/>
      <c r="M93" s="1840"/>
      <c r="N93" s="1840"/>
      <c r="O93" s="1840"/>
      <c r="P93" s="1840"/>
      <c r="Q93" s="1840"/>
      <c r="R93" s="1840"/>
      <c r="S93" s="1840"/>
      <c r="T93" s="1840"/>
      <c r="U93" s="1840"/>
      <c r="V93" s="1840"/>
      <c r="W93" s="1840"/>
      <c r="X93" s="1840"/>
      <c r="Y93" s="1840"/>
      <c r="Z93" s="1840"/>
      <c r="AA93" s="1840"/>
      <c r="AB93" s="1840"/>
      <c r="AC93" s="1840"/>
      <c r="AD93" s="1840"/>
      <c r="AE93" s="1840"/>
      <c r="AF93" s="1840"/>
      <c r="AG93" s="1840"/>
      <c r="AH93" s="1840"/>
      <c r="AI93" s="1840"/>
      <c r="AJ93" s="1840"/>
      <c r="AK93" s="1840"/>
      <c r="AL93" s="1840"/>
      <c r="AM93" s="1840"/>
    </row>
    <row r="94" spans="2:39">
      <c r="B94" s="1840"/>
      <c r="C94" s="1840"/>
      <c r="D94" s="1840"/>
      <c r="E94" s="1840"/>
      <c r="F94" s="1840"/>
      <c r="G94" s="1840"/>
      <c r="H94" s="1840"/>
      <c r="I94" s="1840"/>
      <c r="J94" s="1840"/>
      <c r="K94" s="1840"/>
      <c r="L94" s="1840"/>
      <c r="M94" s="1840"/>
      <c r="N94" s="1840"/>
      <c r="O94" s="1840"/>
      <c r="P94" s="1840"/>
      <c r="Q94" s="1840"/>
      <c r="R94" s="1840"/>
      <c r="S94" s="1840"/>
      <c r="T94" s="1840"/>
      <c r="U94" s="1840"/>
      <c r="V94" s="1840"/>
      <c r="W94" s="1840"/>
      <c r="X94" s="1840"/>
      <c r="Y94" s="1840"/>
      <c r="Z94" s="1840"/>
      <c r="AA94" s="1840"/>
      <c r="AB94" s="1840"/>
      <c r="AC94" s="1840"/>
      <c r="AD94" s="1840"/>
      <c r="AE94" s="1840"/>
      <c r="AF94" s="1840"/>
      <c r="AG94" s="1840"/>
      <c r="AH94" s="1840"/>
      <c r="AI94" s="1840"/>
      <c r="AJ94" s="1840"/>
      <c r="AK94" s="1840"/>
      <c r="AL94" s="1840"/>
      <c r="AM94" s="1840"/>
    </row>
    <row r="95" spans="2:39">
      <c r="B95" s="1840"/>
      <c r="C95" s="1840"/>
      <c r="D95" s="1840"/>
      <c r="E95" s="1840"/>
      <c r="F95" s="1840"/>
      <c r="G95" s="1840"/>
      <c r="H95" s="1840"/>
      <c r="I95" s="1840"/>
      <c r="J95" s="1840"/>
      <c r="K95" s="1840"/>
      <c r="L95" s="1840"/>
      <c r="M95" s="1840"/>
      <c r="N95" s="1840"/>
      <c r="O95" s="1840"/>
      <c r="P95" s="1840"/>
      <c r="Q95" s="1840"/>
      <c r="R95" s="1840"/>
      <c r="S95" s="1840"/>
      <c r="T95" s="1840"/>
      <c r="U95" s="1840"/>
      <c r="V95" s="1840"/>
      <c r="W95" s="1840"/>
      <c r="X95" s="1840"/>
      <c r="Y95" s="1840"/>
      <c r="Z95" s="1840"/>
      <c r="AA95" s="1840"/>
      <c r="AB95" s="1840"/>
      <c r="AC95" s="1840"/>
      <c r="AD95" s="1840"/>
      <c r="AE95" s="1840"/>
      <c r="AF95" s="1840"/>
      <c r="AG95" s="1840"/>
      <c r="AH95" s="1840"/>
      <c r="AI95" s="1840"/>
      <c r="AJ95" s="1840"/>
      <c r="AK95" s="1840"/>
      <c r="AL95" s="1840"/>
      <c r="AM95" s="1840"/>
    </row>
    <row r="96" spans="2:39">
      <c r="B96" s="1840"/>
      <c r="C96" s="1840"/>
      <c r="D96" s="1840"/>
      <c r="E96" s="1840"/>
      <c r="F96" s="1840"/>
      <c r="G96" s="1840"/>
      <c r="H96" s="1840"/>
      <c r="I96" s="1840"/>
      <c r="J96" s="1840"/>
      <c r="K96" s="1840"/>
      <c r="L96" s="1840"/>
      <c r="M96" s="1840"/>
      <c r="N96" s="1840"/>
      <c r="O96" s="1840"/>
      <c r="P96" s="1840"/>
      <c r="Q96" s="1840"/>
      <c r="R96" s="1840"/>
      <c r="S96" s="1840"/>
      <c r="T96" s="1840"/>
      <c r="U96" s="1840"/>
      <c r="V96" s="1840"/>
      <c r="W96" s="1840"/>
      <c r="X96" s="1840"/>
      <c r="Y96" s="1840"/>
      <c r="Z96" s="1840"/>
      <c r="AA96" s="1840"/>
      <c r="AB96" s="1840"/>
      <c r="AC96" s="1840"/>
      <c r="AD96" s="1840"/>
      <c r="AE96" s="1840"/>
      <c r="AF96" s="1840"/>
      <c r="AG96" s="1840"/>
      <c r="AH96" s="1840"/>
      <c r="AI96" s="1840"/>
      <c r="AJ96" s="1840"/>
      <c r="AK96" s="1840"/>
      <c r="AL96" s="1840"/>
      <c r="AM96" s="1840"/>
    </row>
    <row r="97" spans="2:39">
      <c r="B97" s="1840"/>
      <c r="C97" s="1840"/>
      <c r="D97" s="1840"/>
      <c r="E97" s="1840"/>
      <c r="F97" s="1840"/>
      <c r="G97" s="1840"/>
      <c r="H97" s="1840"/>
      <c r="I97" s="1840"/>
      <c r="J97" s="1840"/>
      <c r="K97" s="1840"/>
      <c r="L97" s="1840"/>
      <c r="M97" s="1840"/>
      <c r="N97" s="1840"/>
      <c r="O97" s="1840"/>
      <c r="P97" s="1840"/>
      <c r="Q97" s="1840"/>
      <c r="R97" s="1840"/>
      <c r="S97" s="1840"/>
      <c r="T97" s="1840"/>
      <c r="U97" s="1840"/>
      <c r="V97" s="1840"/>
      <c r="W97" s="1840"/>
      <c r="X97" s="1840"/>
      <c r="Y97" s="1840"/>
      <c r="Z97" s="1840"/>
      <c r="AA97" s="1840"/>
      <c r="AB97" s="1840"/>
      <c r="AC97" s="1840"/>
      <c r="AD97" s="1840"/>
      <c r="AE97" s="1840"/>
      <c r="AF97" s="1840"/>
      <c r="AG97" s="1840"/>
      <c r="AH97" s="1840"/>
      <c r="AI97" s="1840"/>
      <c r="AJ97" s="1840"/>
      <c r="AK97" s="1840"/>
      <c r="AL97" s="1840"/>
      <c r="AM97" s="1840"/>
    </row>
    <row r="98" spans="2:39">
      <c r="B98" s="1840"/>
      <c r="C98" s="1840"/>
      <c r="D98" s="1840"/>
      <c r="E98" s="1840"/>
      <c r="F98" s="1840"/>
      <c r="G98" s="1840"/>
      <c r="H98" s="1840"/>
      <c r="I98" s="1840"/>
      <c r="J98" s="1840"/>
      <c r="K98" s="1840"/>
      <c r="L98" s="1840"/>
      <c r="M98" s="1840"/>
      <c r="N98" s="1840"/>
      <c r="O98" s="1840"/>
      <c r="P98" s="1840"/>
      <c r="Q98" s="1840"/>
      <c r="R98" s="1840"/>
      <c r="S98" s="1840"/>
      <c r="T98" s="1840"/>
      <c r="U98" s="1840"/>
      <c r="V98" s="1840"/>
      <c r="W98" s="1840"/>
      <c r="X98" s="1840"/>
      <c r="Y98" s="1840"/>
      <c r="Z98" s="1840"/>
      <c r="AA98" s="1840"/>
      <c r="AB98" s="1840"/>
      <c r="AC98" s="1840"/>
      <c r="AD98" s="1840"/>
      <c r="AE98" s="1840"/>
      <c r="AF98" s="1840"/>
      <c r="AG98" s="1840"/>
      <c r="AH98" s="1840"/>
      <c r="AI98" s="1840"/>
      <c r="AJ98" s="1840"/>
      <c r="AK98" s="1840"/>
      <c r="AL98" s="1840"/>
      <c r="AM98" s="1840"/>
    </row>
    <row r="99" spans="2:39">
      <c r="B99" s="1840"/>
      <c r="C99" s="1840"/>
      <c r="D99" s="1840"/>
      <c r="E99" s="1840"/>
      <c r="F99" s="1840"/>
      <c r="G99" s="1840"/>
      <c r="H99" s="1840"/>
      <c r="I99" s="1840"/>
      <c r="J99" s="1840"/>
      <c r="K99" s="1840"/>
      <c r="L99" s="1840"/>
      <c r="M99" s="1840"/>
      <c r="N99" s="1840"/>
      <c r="O99" s="1840"/>
      <c r="P99" s="1840"/>
      <c r="Q99" s="1840"/>
      <c r="R99" s="1840"/>
      <c r="S99" s="1840"/>
      <c r="T99" s="1840"/>
      <c r="U99" s="1840"/>
      <c r="V99" s="1840"/>
      <c r="W99" s="1840"/>
      <c r="X99" s="1840"/>
      <c r="Y99" s="1840"/>
      <c r="Z99" s="1840"/>
      <c r="AA99" s="1840"/>
      <c r="AB99" s="1840"/>
      <c r="AC99" s="1840"/>
      <c r="AD99" s="1840"/>
      <c r="AE99" s="1840"/>
      <c r="AF99" s="1840"/>
      <c r="AG99" s="1840"/>
      <c r="AH99" s="1840"/>
      <c r="AI99" s="1840"/>
      <c r="AJ99" s="1840"/>
      <c r="AK99" s="1840"/>
      <c r="AL99" s="1840"/>
      <c r="AM99" s="1840"/>
    </row>
    <row r="100" spans="2:39">
      <c r="B100" s="1840"/>
    </row>
  </sheetData>
  <mergeCells count="57">
    <mergeCell ref="B30:H30"/>
    <mergeCell ref="B31:C31"/>
    <mergeCell ref="K4:K5"/>
    <mergeCell ref="K3:S3"/>
    <mergeCell ref="M4:M5"/>
    <mergeCell ref="N4:N5"/>
    <mergeCell ref="O4:O5"/>
    <mergeCell ref="S4:S5"/>
    <mergeCell ref="E4:E5"/>
    <mergeCell ref="B4:B5"/>
    <mergeCell ref="B3:J3"/>
    <mergeCell ref="A3:A5"/>
    <mergeCell ref="T3:T5"/>
    <mergeCell ref="B29:F29"/>
    <mergeCell ref="U3:U5"/>
    <mergeCell ref="P4:P5"/>
    <mergeCell ref="Q4:Q5"/>
    <mergeCell ref="R4:R5"/>
    <mergeCell ref="T1:U1"/>
    <mergeCell ref="T2:U2"/>
    <mergeCell ref="A35:D35"/>
    <mergeCell ref="J35:L35"/>
    <mergeCell ref="M35:N35"/>
    <mergeCell ref="S35:T35"/>
    <mergeCell ref="G4:G5"/>
    <mergeCell ref="C4:C5"/>
    <mergeCell ref="F4:F5"/>
    <mergeCell ref="L4:L5"/>
    <mergeCell ref="A1:D1"/>
    <mergeCell ref="D4:D5"/>
    <mergeCell ref="H4:H5"/>
    <mergeCell ref="I4:I5"/>
    <mergeCell ref="K1:M1"/>
    <mergeCell ref="J4:J5"/>
    <mergeCell ref="A37:A40"/>
    <mergeCell ref="B37:L37"/>
    <mergeCell ref="AM37:AM39"/>
    <mergeCell ref="K38:K39"/>
    <mergeCell ref="L38:L39"/>
    <mergeCell ref="M38:O38"/>
    <mergeCell ref="P38:T38"/>
    <mergeCell ref="U38:AL38"/>
    <mergeCell ref="M37:AL37"/>
    <mergeCell ref="B70:F70"/>
    <mergeCell ref="B72:H72"/>
    <mergeCell ref="B71:C71"/>
    <mergeCell ref="S36:T36"/>
    <mergeCell ref="AN37:AN40"/>
    <mergeCell ref="B38:B39"/>
    <mergeCell ref="C38:C39"/>
    <mergeCell ref="D38:D39"/>
    <mergeCell ref="E38:E39"/>
    <mergeCell ref="F38:F39"/>
    <mergeCell ref="G38:G39"/>
    <mergeCell ref="H38:H39"/>
    <mergeCell ref="I38:I39"/>
    <mergeCell ref="J38:J39"/>
  </mergeCells>
  <phoneticPr fontId="0" type="noConversion"/>
  <conditionalFormatting sqref="A7:U27 A41:AN68">
    <cfRule type="expression" dxfId="34" priority="2" stopIfTrue="1">
      <formula>MOD(ROW(),2)=0</formula>
    </cfRule>
  </conditionalFormatting>
  <pageMargins left="0.62992125984251968" right="0.51181102362204722" top="0.51181102362204722" bottom="0.51181102362204722" header="0" footer="0.39370078740157483"/>
  <pageSetup paperSize="141" firstPageNumber="26" orientation="portrait" useFirstPageNumber="1" horizontalDpi="1200" verticalDpi="1200" r:id="rId1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AA98"/>
  <sheetViews>
    <sheetView showGridLines="0" workbookViewId="0">
      <pane xSplit="1" ySplit="5" topLeftCell="L39" activePane="bottomRight" state="frozen"/>
      <selection pane="topRight" activeCell="B1" sqref="B1"/>
      <selection pane="bottomLeft" activeCell="A6" sqref="A6"/>
      <selection pane="bottomRight" activeCell="O62" sqref="O62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5703125" style="2" customWidth="1"/>
    <col min="4" max="4" width="10.7109375" style="2" customWidth="1"/>
    <col min="5" max="5" width="11" style="2" customWidth="1"/>
    <col min="6" max="6" width="10.7109375" style="2" customWidth="1"/>
    <col min="7" max="7" width="11.28515625" style="2" customWidth="1"/>
    <col min="8" max="8" width="12.140625" style="2" customWidth="1"/>
    <col min="9" max="9" width="11.28515625" style="2" customWidth="1"/>
    <col min="10" max="10" width="10.7109375" style="2" customWidth="1"/>
    <col min="11" max="11" width="10.5703125" style="2" customWidth="1"/>
    <col min="12" max="12" width="10.7109375" style="2" customWidth="1"/>
    <col min="13" max="13" width="10.85546875" style="2" customWidth="1"/>
    <col min="14" max="14" width="10.7109375" style="2" customWidth="1"/>
    <col min="15" max="15" width="11" style="2" customWidth="1"/>
    <col min="16" max="16" width="10.85546875" style="2" customWidth="1"/>
    <col min="17" max="17" width="11.28515625" style="2" customWidth="1"/>
    <col min="18" max="18" width="10.7109375" style="2" customWidth="1"/>
    <col min="19" max="19" width="10.85546875" style="2" customWidth="1"/>
    <col min="20" max="20" width="10.7109375" style="2" customWidth="1"/>
    <col min="21" max="21" width="11" style="2" customWidth="1"/>
    <col min="22" max="23" width="10.7109375" style="2" customWidth="1"/>
    <col min="24" max="24" width="10.85546875" style="2" customWidth="1"/>
    <col min="25" max="26" width="10.7109375" style="2" customWidth="1"/>
    <col min="27" max="16384" width="9.140625" style="2"/>
  </cols>
  <sheetData>
    <row r="1" spans="1:27" s="26" customFormat="1" ht="15.75" customHeight="1">
      <c r="A1" s="2403" t="s">
        <v>292</v>
      </c>
      <c r="B1" s="2403"/>
      <c r="C1" s="2403"/>
      <c r="D1" s="2403"/>
      <c r="E1" s="2403"/>
      <c r="F1" s="2403"/>
      <c r="G1" s="2403"/>
      <c r="H1" s="2404" t="s">
        <v>293</v>
      </c>
      <c r="I1" s="2404"/>
      <c r="J1" s="2404"/>
      <c r="K1" s="2404"/>
      <c r="M1" s="27" t="s">
        <v>3321</v>
      </c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60"/>
      <c r="Z1" s="60"/>
      <c r="AA1" s="27"/>
    </row>
    <row r="2" spans="1:27" s="22" customFormat="1" ht="13.5" customHeight="1">
      <c r="A2" s="87"/>
      <c r="N2" s="88"/>
      <c r="O2" s="88"/>
      <c r="P2" s="88"/>
      <c r="Q2" s="88"/>
      <c r="R2" s="89"/>
      <c r="S2" s="89"/>
      <c r="T2" s="89"/>
      <c r="U2" s="89"/>
      <c r="V2" s="89"/>
      <c r="W2" s="89"/>
      <c r="X2" s="89"/>
      <c r="Y2" s="89"/>
      <c r="Z2" s="89"/>
      <c r="AA2" s="89"/>
    </row>
    <row r="3" spans="1:27" s="127" customFormat="1" ht="20.25" customHeight="1">
      <c r="A3" s="2400" t="s">
        <v>1099</v>
      </c>
      <c r="B3" s="2264" t="s">
        <v>435</v>
      </c>
      <c r="C3" s="2264"/>
      <c r="D3" s="2264" t="s">
        <v>436</v>
      </c>
      <c r="E3" s="2264"/>
      <c r="F3" s="2264" t="s">
        <v>437</v>
      </c>
      <c r="G3" s="2264"/>
      <c r="H3" s="2264" t="s">
        <v>1111</v>
      </c>
      <c r="I3" s="2264"/>
      <c r="J3" s="2264" t="s">
        <v>811</v>
      </c>
      <c r="K3" s="2264"/>
      <c r="L3" s="2264" t="s">
        <v>812</v>
      </c>
      <c r="M3" s="2264"/>
      <c r="N3" s="2264" t="s">
        <v>813</v>
      </c>
      <c r="O3" s="2264"/>
      <c r="P3" s="2264" t="s">
        <v>814</v>
      </c>
      <c r="Q3" s="2264"/>
      <c r="R3" s="2264" t="s">
        <v>815</v>
      </c>
      <c r="S3" s="2264"/>
      <c r="T3" s="2264" t="s">
        <v>245</v>
      </c>
      <c r="U3" s="2264"/>
      <c r="V3" s="2264" t="s">
        <v>816</v>
      </c>
      <c r="W3" s="2264"/>
      <c r="X3" s="2264" t="s">
        <v>265</v>
      </c>
      <c r="Y3" s="2264"/>
      <c r="Z3" s="2400" t="s">
        <v>1099</v>
      </c>
    </row>
    <row r="4" spans="1:27" s="86" customFormat="1" ht="23.25" customHeight="1">
      <c r="A4" s="2401"/>
      <c r="B4" s="2397" t="s">
        <v>1631</v>
      </c>
      <c r="C4" s="2397" t="s">
        <v>1629</v>
      </c>
      <c r="D4" s="2397" t="s">
        <v>1631</v>
      </c>
      <c r="E4" s="2397" t="s">
        <v>1629</v>
      </c>
      <c r="F4" s="2397" t="s">
        <v>1631</v>
      </c>
      <c r="G4" s="2397" t="s">
        <v>1629</v>
      </c>
      <c r="H4" s="2397" t="s">
        <v>1630</v>
      </c>
      <c r="I4" s="2397" t="s">
        <v>1629</v>
      </c>
      <c r="J4" s="2397" t="s">
        <v>1631</v>
      </c>
      <c r="K4" s="2397" t="s">
        <v>1629</v>
      </c>
      <c r="L4" s="2397" t="s">
        <v>1631</v>
      </c>
      <c r="M4" s="2397" t="s">
        <v>1629</v>
      </c>
      <c r="N4" s="2397" t="s">
        <v>1631</v>
      </c>
      <c r="O4" s="2397" t="s">
        <v>1629</v>
      </c>
      <c r="P4" s="2397" t="s">
        <v>1631</v>
      </c>
      <c r="Q4" s="2397" t="s">
        <v>1629</v>
      </c>
      <c r="R4" s="2397" t="s">
        <v>1631</v>
      </c>
      <c r="S4" s="2397" t="s">
        <v>1629</v>
      </c>
      <c r="T4" s="2397" t="s">
        <v>1631</v>
      </c>
      <c r="U4" s="2397" t="s">
        <v>1629</v>
      </c>
      <c r="V4" s="2397" t="s">
        <v>1631</v>
      </c>
      <c r="W4" s="2397" t="s">
        <v>1629</v>
      </c>
      <c r="X4" s="2397" t="s">
        <v>1631</v>
      </c>
      <c r="Y4" s="2397" t="s">
        <v>1629</v>
      </c>
      <c r="Z4" s="2401"/>
    </row>
    <row r="5" spans="1:27" s="86" customFormat="1" ht="21" customHeight="1">
      <c r="A5" s="2402"/>
      <c r="B5" s="2398"/>
      <c r="C5" s="2398"/>
      <c r="D5" s="2398"/>
      <c r="E5" s="2398"/>
      <c r="F5" s="2398"/>
      <c r="G5" s="2398"/>
      <c r="H5" s="2398"/>
      <c r="I5" s="2398"/>
      <c r="J5" s="2398"/>
      <c r="K5" s="2398"/>
      <c r="L5" s="2398"/>
      <c r="M5" s="2398"/>
      <c r="N5" s="2398"/>
      <c r="O5" s="2398"/>
      <c r="P5" s="2398"/>
      <c r="Q5" s="2398"/>
      <c r="R5" s="2398"/>
      <c r="S5" s="2398"/>
      <c r="T5" s="2398"/>
      <c r="U5" s="2398"/>
      <c r="V5" s="2398"/>
      <c r="W5" s="2398"/>
      <c r="X5" s="2398"/>
      <c r="Y5" s="2398"/>
      <c r="Z5" s="2402"/>
    </row>
    <row r="6" spans="1:27" s="361" customFormat="1" ht="15" customHeight="1">
      <c r="A6" s="482" t="s">
        <v>2210</v>
      </c>
      <c r="B6" s="224">
        <v>2963</v>
      </c>
      <c r="C6" s="224">
        <v>8462</v>
      </c>
      <c r="D6" s="224">
        <v>6950</v>
      </c>
      <c r="E6" s="224">
        <v>14841</v>
      </c>
      <c r="F6" s="224">
        <v>1903</v>
      </c>
      <c r="G6" s="224">
        <v>2183</v>
      </c>
      <c r="H6" s="224">
        <v>103</v>
      </c>
      <c r="I6" s="224">
        <v>296</v>
      </c>
      <c r="J6" s="224">
        <v>7418</v>
      </c>
      <c r="K6" s="224">
        <v>399</v>
      </c>
      <c r="L6" s="224">
        <v>126</v>
      </c>
      <c r="M6" s="224">
        <v>536</v>
      </c>
      <c r="N6" s="224">
        <v>16</v>
      </c>
      <c r="O6" s="224">
        <v>57</v>
      </c>
      <c r="P6" s="224">
        <v>54</v>
      </c>
      <c r="Q6" s="224">
        <v>184</v>
      </c>
      <c r="R6" s="224">
        <v>41</v>
      </c>
      <c r="S6" s="224">
        <v>113</v>
      </c>
      <c r="T6" s="224">
        <v>30</v>
      </c>
      <c r="U6" s="224">
        <v>107</v>
      </c>
      <c r="V6" s="224">
        <v>7391</v>
      </c>
      <c r="W6" s="224">
        <v>2445</v>
      </c>
      <c r="X6" s="224">
        <v>13</v>
      </c>
      <c r="Y6" s="224">
        <v>33</v>
      </c>
      <c r="Z6" s="485" t="s">
        <v>2210</v>
      </c>
      <c r="AA6" s="175"/>
    </row>
    <row r="7" spans="1:27" s="361" customFormat="1" ht="15" customHeight="1">
      <c r="A7" s="482" t="s">
        <v>2211</v>
      </c>
      <c r="B7" s="224">
        <v>2863</v>
      </c>
      <c r="C7" s="224">
        <v>7885</v>
      </c>
      <c r="D7" s="224">
        <v>5912</v>
      </c>
      <c r="E7" s="224">
        <v>14184</v>
      </c>
      <c r="F7" s="224">
        <v>2192</v>
      </c>
      <c r="G7" s="224">
        <v>2425</v>
      </c>
      <c r="H7" s="224">
        <v>110</v>
      </c>
      <c r="I7" s="224">
        <v>311</v>
      </c>
      <c r="J7" s="224">
        <v>7598</v>
      </c>
      <c r="K7" s="224">
        <v>404</v>
      </c>
      <c r="L7" s="224">
        <v>136</v>
      </c>
      <c r="M7" s="224">
        <v>531</v>
      </c>
      <c r="N7" s="224">
        <v>13</v>
      </c>
      <c r="O7" s="224">
        <v>47</v>
      </c>
      <c r="P7" s="224">
        <v>56</v>
      </c>
      <c r="Q7" s="224">
        <v>185</v>
      </c>
      <c r="R7" s="224">
        <v>39</v>
      </c>
      <c r="S7" s="224">
        <v>109</v>
      </c>
      <c r="T7" s="224">
        <v>31</v>
      </c>
      <c r="U7" s="224">
        <v>110</v>
      </c>
      <c r="V7" s="224">
        <v>6901</v>
      </c>
      <c r="W7" s="224">
        <v>2250</v>
      </c>
      <c r="X7" s="224">
        <v>7</v>
      </c>
      <c r="Y7" s="224">
        <v>18</v>
      </c>
      <c r="Z7" s="485" t="s">
        <v>2211</v>
      </c>
      <c r="AA7" s="175"/>
    </row>
    <row r="8" spans="1:27" s="361" customFormat="1" ht="15" customHeight="1">
      <c r="A8" s="482" t="s">
        <v>2092</v>
      </c>
      <c r="B8" s="224">
        <v>2341</v>
      </c>
      <c r="C8" s="224">
        <v>7418</v>
      </c>
      <c r="D8" s="224">
        <v>5695</v>
      </c>
      <c r="E8" s="224">
        <v>13372</v>
      </c>
      <c r="F8" s="224">
        <v>1738</v>
      </c>
      <c r="G8" s="224">
        <v>2185</v>
      </c>
      <c r="H8" s="224">
        <v>113</v>
      </c>
      <c r="I8" s="224">
        <v>314</v>
      </c>
      <c r="J8" s="224">
        <v>5686</v>
      </c>
      <c r="K8" s="224">
        <v>347</v>
      </c>
      <c r="L8" s="224">
        <v>112</v>
      </c>
      <c r="M8" s="224">
        <v>466</v>
      </c>
      <c r="N8" s="224">
        <v>13</v>
      </c>
      <c r="O8" s="224">
        <v>47</v>
      </c>
      <c r="P8" s="224">
        <v>52</v>
      </c>
      <c r="Q8" s="224">
        <v>177</v>
      </c>
      <c r="R8" s="224">
        <v>34</v>
      </c>
      <c r="S8" s="224">
        <v>101</v>
      </c>
      <c r="T8" s="224">
        <v>12</v>
      </c>
      <c r="U8" s="224">
        <v>110</v>
      </c>
      <c r="V8" s="224">
        <v>4287</v>
      </c>
      <c r="W8" s="224">
        <v>1716</v>
      </c>
      <c r="X8" s="224">
        <v>10</v>
      </c>
      <c r="Y8" s="224">
        <v>28</v>
      </c>
      <c r="Z8" s="485" t="s">
        <v>2092</v>
      </c>
      <c r="AA8" s="175"/>
    </row>
    <row r="9" spans="1:27" s="361" customFormat="1" ht="15" customHeight="1">
      <c r="A9" s="482" t="s">
        <v>1981</v>
      </c>
      <c r="B9" s="224">
        <v>2273</v>
      </c>
      <c r="C9" s="224">
        <v>7241</v>
      </c>
      <c r="D9" s="224">
        <v>5587</v>
      </c>
      <c r="E9" s="224">
        <v>14120</v>
      </c>
      <c r="F9" s="224">
        <v>2070</v>
      </c>
      <c r="G9" s="224">
        <v>2434</v>
      </c>
      <c r="H9" s="224">
        <v>90</v>
      </c>
      <c r="I9" s="224">
        <v>297</v>
      </c>
      <c r="J9" s="224">
        <v>5318</v>
      </c>
      <c r="K9" s="224">
        <v>317</v>
      </c>
      <c r="L9" s="224">
        <v>106</v>
      </c>
      <c r="M9" s="224">
        <v>473</v>
      </c>
      <c r="N9" s="224">
        <v>9</v>
      </c>
      <c r="O9" s="224">
        <v>35</v>
      </c>
      <c r="P9" s="224">
        <v>43</v>
      </c>
      <c r="Q9" s="224">
        <v>155</v>
      </c>
      <c r="R9" s="224">
        <v>39</v>
      </c>
      <c r="S9" s="224">
        <v>116</v>
      </c>
      <c r="T9" s="224">
        <v>24</v>
      </c>
      <c r="U9" s="224">
        <v>110</v>
      </c>
      <c r="V9" s="224">
        <v>6624</v>
      </c>
      <c r="W9" s="224">
        <v>2258</v>
      </c>
      <c r="X9" s="224">
        <v>8</v>
      </c>
      <c r="Y9" s="224">
        <v>22</v>
      </c>
      <c r="Z9" s="485" t="s">
        <v>1981</v>
      </c>
      <c r="AA9" s="175"/>
    </row>
    <row r="10" spans="1:27" s="361" customFormat="1" ht="15" customHeight="1">
      <c r="A10" s="482" t="s">
        <v>1982</v>
      </c>
      <c r="B10" s="224">
        <v>2802</v>
      </c>
      <c r="C10" s="224">
        <v>7681</v>
      </c>
      <c r="D10" s="224">
        <v>6699</v>
      </c>
      <c r="E10" s="224">
        <v>14133</v>
      </c>
      <c r="F10" s="224">
        <v>2220</v>
      </c>
      <c r="G10" s="224">
        <v>2596</v>
      </c>
      <c r="H10" s="224">
        <v>109</v>
      </c>
      <c r="I10" s="224">
        <v>305</v>
      </c>
      <c r="J10" s="224">
        <v>6342</v>
      </c>
      <c r="K10" s="224">
        <v>364</v>
      </c>
      <c r="L10" s="224">
        <v>98</v>
      </c>
      <c r="M10" s="224">
        <v>436</v>
      </c>
      <c r="N10" s="224">
        <v>7</v>
      </c>
      <c r="O10" s="224">
        <v>26</v>
      </c>
      <c r="P10" s="224">
        <v>42</v>
      </c>
      <c r="Q10" s="224">
        <v>149</v>
      </c>
      <c r="R10" s="224">
        <v>41</v>
      </c>
      <c r="S10" s="224">
        <v>115</v>
      </c>
      <c r="T10" s="224">
        <v>27</v>
      </c>
      <c r="U10" s="224">
        <v>110</v>
      </c>
      <c r="V10" s="224">
        <v>6103</v>
      </c>
      <c r="W10" s="224">
        <v>2236</v>
      </c>
      <c r="X10" s="224">
        <v>6</v>
      </c>
      <c r="Y10" s="224">
        <v>19</v>
      </c>
      <c r="Z10" s="485" t="s">
        <v>1982</v>
      </c>
      <c r="AA10" s="175"/>
    </row>
    <row r="11" spans="1:27" s="361" customFormat="1" ht="15" customHeight="1">
      <c r="A11" s="482" t="s">
        <v>1983</v>
      </c>
      <c r="B11" s="224">
        <v>2859</v>
      </c>
      <c r="C11" s="224">
        <v>7867</v>
      </c>
      <c r="D11" s="224">
        <v>6000</v>
      </c>
      <c r="E11" s="224">
        <v>13469</v>
      </c>
      <c r="F11" s="224">
        <v>2250</v>
      </c>
      <c r="G11" s="224">
        <v>2871</v>
      </c>
      <c r="H11" s="224">
        <v>115</v>
      </c>
      <c r="I11" s="224">
        <v>311</v>
      </c>
      <c r="J11" s="224">
        <v>6635</v>
      </c>
      <c r="K11" s="224">
        <v>380</v>
      </c>
      <c r="L11" s="224">
        <v>114</v>
      </c>
      <c r="M11" s="224">
        <v>485</v>
      </c>
      <c r="N11" s="224">
        <v>8</v>
      </c>
      <c r="O11" s="224">
        <v>33</v>
      </c>
      <c r="P11" s="224">
        <v>47</v>
      </c>
      <c r="Q11" s="224">
        <v>173</v>
      </c>
      <c r="R11" s="224">
        <v>40</v>
      </c>
      <c r="S11" s="224">
        <v>113</v>
      </c>
      <c r="T11" s="224">
        <v>32</v>
      </c>
      <c r="U11" s="224">
        <v>107</v>
      </c>
      <c r="V11" s="224">
        <v>3530</v>
      </c>
      <c r="W11" s="224">
        <v>1441</v>
      </c>
      <c r="X11" s="224">
        <v>6</v>
      </c>
      <c r="Y11" s="224">
        <v>18</v>
      </c>
      <c r="Z11" s="485" t="s">
        <v>1983</v>
      </c>
      <c r="AA11" s="175"/>
    </row>
    <row r="12" spans="1:27" s="361" customFormat="1" ht="15" customHeight="1">
      <c r="A12" s="482" t="s">
        <v>1984</v>
      </c>
      <c r="B12" s="224">
        <v>3230</v>
      </c>
      <c r="C12" s="224">
        <v>8452</v>
      </c>
      <c r="D12" s="224">
        <v>7045</v>
      </c>
      <c r="E12" s="224">
        <v>14236</v>
      </c>
      <c r="F12" s="224">
        <v>2286</v>
      </c>
      <c r="G12" s="224">
        <v>2837</v>
      </c>
      <c r="H12" s="224">
        <v>215</v>
      </c>
      <c r="I12" s="843">
        <v>395</v>
      </c>
      <c r="J12" s="224">
        <v>5886</v>
      </c>
      <c r="K12" s="843">
        <v>329</v>
      </c>
      <c r="L12" s="224">
        <v>110</v>
      </c>
      <c r="M12" s="224">
        <v>477</v>
      </c>
      <c r="N12" s="224">
        <v>9</v>
      </c>
      <c r="O12" s="224">
        <v>34</v>
      </c>
      <c r="P12" s="224">
        <v>44</v>
      </c>
      <c r="Q12" s="224">
        <v>162</v>
      </c>
      <c r="R12" s="224">
        <v>44</v>
      </c>
      <c r="S12" s="224">
        <v>122</v>
      </c>
      <c r="T12" s="224">
        <v>29</v>
      </c>
      <c r="U12" s="224">
        <v>106</v>
      </c>
      <c r="V12" s="224">
        <v>4000</v>
      </c>
      <c r="W12" s="224">
        <v>1300</v>
      </c>
      <c r="X12" s="224">
        <v>5</v>
      </c>
      <c r="Y12" s="224">
        <v>15</v>
      </c>
      <c r="Z12" s="485" t="s">
        <v>1984</v>
      </c>
      <c r="AA12" s="175"/>
    </row>
    <row r="13" spans="1:27" s="361" customFormat="1" ht="15" customHeight="1">
      <c r="A13" s="482" t="s">
        <v>1985</v>
      </c>
      <c r="B13" s="224">
        <v>3011</v>
      </c>
      <c r="C13" s="224">
        <v>7952</v>
      </c>
      <c r="D13" s="224">
        <v>6905</v>
      </c>
      <c r="E13" s="224">
        <v>14355</v>
      </c>
      <c r="F13" s="224">
        <v>1650</v>
      </c>
      <c r="G13" s="224">
        <v>2112</v>
      </c>
      <c r="H13" s="224">
        <v>255</v>
      </c>
      <c r="I13" s="224">
        <v>395</v>
      </c>
      <c r="J13" s="224">
        <v>6401</v>
      </c>
      <c r="K13" s="843">
        <v>357</v>
      </c>
      <c r="L13" s="224">
        <v>112</v>
      </c>
      <c r="M13" s="224">
        <v>480</v>
      </c>
      <c r="N13" s="224">
        <v>10</v>
      </c>
      <c r="O13" s="224">
        <v>39</v>
      </c>
      <c r="P13" s="224">
        <v>48</v>
      </c>
      <c r="Q13" s="224">
        <v>184</v>
      </c>
      <c r="R13" s="224">
        <v>63</v>
      </c>
      <c r="S13" s="224">
        <v>168</v>
      </c>
      <c r="T13" s="224">
        <v>34</v>
      </c>
      <c r="U13" s="224">
        <v>107</v>
      </c>
      <c r="V13" s="224">
        <v>4873</v>
      </c>
      <c r="W13" s="224">
        <v>1628</v>
      </c>
      <c r="X13" s="224">
        <v>4</v>
      </c>
      <c r="Y13" s="224">
        <v>13</v>
      </c>
      <c r="Z13" s="485" t="s">
        <v>1985</v>
      </c>
      <c r="AA13" s="175"/>
    </row>
    <row r="14" spans="1:27" s="361" customFormat="1" ht="15" customHeight="1">
      <c r="A14" s="482" t="s">
        <v>1986</v>
      </c>
      <c r="B14" s="224">
        <v>3103</v>
      </c>
      <c r="C14" s="224">
        <v>7815</v>
      </c>
      <c r="D14" s="224">
        <v>7422</v>
      </c>
      <c r="E14" s="224">
        <v>14260</v>
      </c>
      <c r="F14" s="224">
        <v>2239</v>
      </c>
      <c r="G14" s="224">
        <v>2703</v>
      </c>
      <c r="H14" s="843">
        <v>343</v>
      </c>
      <c r="I14" s="224">
        <v>467</v>
      </c>
      <c r="J14" s="224">
        <v>6670</v>
      </c>
      <c r="K14" s="843">
        <v>380</v>
      </c>
      <c r="L14" s="224">
        <v>132</v>
      </c>
      <c r="M14" s="224">
        <v>509</v>
      </c>
      <c r="N14" s="224">
        <v>10</v>
      </c>
      <c r="O14" s="224">
        <v>41</v>
      </c>
      <c r="P14" s="224">
        <v>51</v>
      </c>
      <c r="Q14" s="224">
        <v>196</v>
      </c>
      <c r="R14" s="224">
        <v>49</v>
      </c>
      <c r="S14" s="224">
        <v>137</v>
      </c>
      <c r="T14" s="224">
        <v>36</v>
      </c>
      <c r="U14" s="224">
        <v>106</v>
      </c>
      <c r="V14" s="224">
        <v>5435</v>
      </c>
      <c r="W14" s="224">
        <v>1832</v>
      </c>
      <c r="X14" s="224">
        <v>5</v>
      </c>
      <c r="Y14" s="224">
        <v>13</v>
      </c>
      <c r="Z14" s="485" t="s">
        <v>1986</v>
      </c>
      <c r="AA14" s="175"/>
    </row>
    <row r="15" spans="1:27" s="361" customFormat="1" ht="15" customHeight="1">
      <c r="A15" s="482" t="s">
        <v>1987</v>
      </c>
      <c r="B15" s="224">
        <v>3288</v>
      </c>
      <c r="C15" s="224">
        <v>7995</v>
      </c>
      <c r="D15" s="224">
        <v>7429</v>
      </c>
      <c r="E15" s="224">
        <v>14347</v>
      </c>
      <c r="F15" s="224">
        <v>1929</v>
      </c>
      <c r="G15" s="224">
        <v>2649</v>
      </c>
      <c r="H15" s="843">
        <v>486</v>
      </c>
      <c r="I15" s="224">
        <v>654</v>
      </c>
      <c r="J15" s="224">
        <v>6828</v>
      </c>
      <c r="K15" s="843">
        <v>383</v>
      </c>
      <c r="L15" s="224">
        <v>135</v>
      </c>
      <c r="M15" s="224">
        <v>526</v>
      </c>
      <c r="N15" s="224">
        <v>9</v>
      </c>
      <c r="O15" s="224">
        <v>41</v>
      </c>
      <c r="P15" s="224">
        <v>50</v>
      </c>
      <c r="Q15" s="224">
        <v>209</v>
      </c>
      <c r="R15" s="224">
        <v>43</v>
      </c>
      <c r="S15" s="224">
        <v>123</v>
      </c>
      <c r="T15" s="224">
        <v>38</v>
      </c>
      <c r="U15" s="224">
        <v>107</v>
      </c>
      <c r="V15" s="224">
        <v>6530</v>
      </c>
      <c r="W15" s="224">
        <v>2081</v>
      </c>
      <c r="X15" s="224">
        <v>7</v>
      </c>
      <c r="Y15" s="224">
        <v>17</v>
      </c>
      <c r="Z15" s="485" t="s">
        <v>1987</v>
      </c>
      <c r="AA15" s="175"/>
    </row>
    <row r="16" spans="1:27" s="361" customFormat="1" ht="15" customHeight="1">
      <c r="A16" s="482" t="s">
        <v>1988</v>
      </c>
      <c r="B16" s="224">
        <v>2809</v>
      </c>
      <c r="C16" s="224">
        <v>7505</v>
      </c>
      <c r="D16" s="224">
        <v>7303</v>
      </c>
      <c r="E16" s="224">
        <v>14762</v>
      </c>
      <c r="F16" s="224">
        <v>2427</v>
      </c>
      <c r="G16" s="224">
        <v>2839</v>
      </c>
      <c r="H16" s="843">
        <v>810</v>
      </c>
      <c r="I16" s="224">
        <v>1071</v>
      </c>
      <c r="J16" s="224">
        <v>6571</v>
      </c>
      <c r="K16" s="843">
        <v>374</v>
      </c>
      <c r="L16" s="224">
        <v>116</v>
      </c>
      <c r="M16" s="224">
        <v>481</v>
      </c>
      <c r="N16" s="224">
        <v>9</v>
      </c>
      <c r="O16" s="224">
        <v>41</v>
      </c>
      <c r="P16" s="224">
        <v>49</v>
      </c>
      <c r="Q16" s="224">
        <v>211</v>
      </c>
      <c r="R16" s="224">
        <v>39</v>
      </c>
      <c r="S16" s="224">
        <v>111</v>
      </c>
      <c r="T16" s="224">
        <v>36</v>
      </c>
      <c r="U16" s="224">
        <v>107</v>
      </c>
      <c r="V16" s="224">
        <v>6034</v>
      </c>
      <c r="W16" s="224">
        <v>1899</v>
      </c>
      <c r="X16" s="224">
        <v>6</v>
      </c>
      <c r="Y16" s="224">
        <v>15</v>
      </c>
      <c r="Z16" s="485" t="s">
        <v>1988</v>
      </c>
      <c r="AA16" s="175"/>
    </row>
    <row r="17" spans="1:27" s="361" customFormat="1" ht="15" customHeight="1">
      <c r="A17" s="482" t="s">
        <v>1989</v>
      </c>
      <c r="B17" s="224">
        <v>3237</v>
      </c>
      <c r="C17" s="224">
        <v>7689</v>
      </c>
      <c r="D17" s="224">
        <v>7837</v>
      </c>
      <c r="E17" s="224">
        <v>14918</v>
      </c>
      <c r="F17" s="224">
        <v>2589</v>
      </c>
      <c r="G17" s="224">
        <v>2867</v>
      </c>
      <c r="H17" s="843">
        <v>1075</v>
      </c>
      <c r="I17" s="224">
        <v>1461</v>
      </c>
      <c r="J17" s="224">
        <v>6495</v>
      </c>
      <c r="K17" s="843">
        <v>368</v>
      </c>
      <c r="L17" s="224">
        <v>120</v>
      </c>
      <c r="M17" s="224">
        <v>498</v>
      </c>
      <c r="N17" s="224">
        <v>7</v>
      </c>
      <c r="O17" s="224">
        <v>37</v>
      </c>
      <c r="P17" s="224">
        <v>49</v>
      </c>
      <c r="Q17" s="224">
        <v>207</v>
      </c>
      <c r="R17" s="224">
        <v>47</v>
      </c>
      <c r="S17" s="224">
        <v>127</v>
      </c>
      <c r="T17" s="224">
        <v>39</v>
      </c>
      <c r="U17" s="224">
        <v>109</v>
      </c>
      <c r="V17" s="224">
        <v>4985</v>
      </c>
      <c r="W17" s="224">
        <v>1585</v>
      </c>
      <c r="X17" s="224">
        <v>10</v>
      </c>
      <c r="Y17" s="224">
        <v>19</v>
      </c>
      <c r="Z17" s="485" t="s">
        <v>1989</v>
      </c>
      <c r="AA17" s="175"/>
    </row>
    <row r="18" spans="1:27" s="361" customFormat="1" ht="15" customHeight="1">
      <c r="A18" s="482" t="s">
        <v>1997</v>
      </c>
      <c r="B18" s="224">
        <v>3218</v>
      </c>
      <c r="C18" s="224">
        <v>7774</v>
      </c>
      <c r="D18" s="224">
        <v>7095</v>
      </c>
      <c r="E18" s="224">
        <v>14854</v>
      </c>
      <c r="F18" s="224">
        <v>3102</v>
      </c>
      <c r="G18" s="224">
        <v>3218</v>
      </c>
      <c r="H18" s="843">
        <v>952</v>
      </c>
      <c r="I18" s="224">
        <v>1320</v>
      </c>
      <c r="J18" s="224">
        <v>7023</v>
      </c>
      <c r="K18" s="843">
        <v>398</v>
      </c>
      <c r="L18" s="224">
        <v>121</v>
      </c>
      <c r="M18" s="224">
        <v>477</v>
      </c>
      <c r="N18" s="224">
        <v>8</v>
      </c>
      <c r="O18" s="224">
        <v>38</v>
      </c>
      <c r="P18" s="224">
        <v>48</v>
      </c>
      <c r="Q18" s="224">
        <v>185</v>
      </c>
      <c r="R18" s="224">
        <v>50</v>
      </c>
      <c r="S18" s="224">
        <v>136</v>
      </c>
      <c r="T18" s="224">
        <v>38</v>
      </c>
      <c r="U18" s="224">
        <v>112</v>
      </c>
      <c r="V18" s="224">
        <v>4686</v>
      </c>
      <c r="W18" s="224">
        <v>1428</v>
      </c>
      <c r="X18" s="224">
        <v>56</v>
      </c>
      <c r="Y18" s="224">
        <v>41</v>
      </c>
      <c r="Z18" s="485" t="s">
        <v>1997</v>
      </c>
      <c r="AA18" s="175"/>
    </row>
    <row r="19" spans="1:27" s="361" customFormat="1" ht="15" customHeight="1">
      <c r="A19" s="482" t="s">
        <v>1999</v>
      </c>
      <c r="B19" s="224">
        <v>3018</v>
      </c>
      <c r="C19" s="224">
        <v>7805</v>
      </c>
      <c r="D19" s="224">
        <v>7483</v>
      </c>
      <c r="E19" s="224">
        <v>14812</v>
      </c>
      <c r="F19" s="224">
        <v>3490</v>
      </c>
      <c r="G19" s="224">
        <v>3542</v>
      </c>
      <c r="H19" s="843">
        <v>1078</v>
      </c>
      <c r="I19" s="224">
        <v>1283</v>
      </c>
      <c r="J19" s="224">
        <v>7242</v>
      </c>
      <c r="K19" s="843">
        <v>410</v>
      </c>
      <c r="L19" s="224">
        <v>118</v>
      </c>
      <c r="M19" s="224">
        <v>461</v>
      </c>
      <c r="N19" s="224">
        <v>8</v>
      </c>
      <c r="O19" s="224">
        <v>37</v>
      </c>
      <c r="P19" s="224">
        <v>44</v>
      </c>
      <c r="Q19" s="224">
        <v>121</v>
      </c>
      <c r="R19" s="224">
        <v>49</v>
      </c>
      <c r="S19" s="224">
        <v>129</v>
      </c>
      <c r="T19" s="224">
        <v>40</v>
      </c>
      <c r="U19" s="224">
        <v>110</v>
      </c>
      <c r="V19" s="224">
        <v>4920</v>
      </c>
      <c r="W19" s="224">
        <v>1442</v>
      </c>
      <c r="X19" s="224">
        <v>56</v>
      </c>
      <c r="Y19" s="224">
        <v>49</v>
      </c>
      <c r="Z19" s="485" t="s">
        <v>1999</v>
      </c>
      <c r="AA19" s="175"/>
    </row>
    <row r="20" spans="1:27" s="361" customFormat="1" ht="15" customHeight="1">
      <c r="A20" s="482" t="s">
        <v>2000</v>
      </c>
      <c r="B20" s="224">
        <v>3171</v>
      </c>
      <c r="C20" s="224">
        <v>7756</v>
      </c>
      <c r="D20" s="224">
        <v>7811</v>
      </c>
      <c r="E20" s="224">
        <v>14845</v>
      </c>
      <c r="F20" s="224">
        <v>3297</v>
      </c>
      <c r="G20" s="224">
        <v>3463</v>
      </c>
      <c r="H20" s="843">
        <v>1192</v>
      </c>
      <c r="I20" s="224">
        <v>1300</v>
      </c>
      <c r="J20" s="224">
        <v>6850</v>
      </c>
      <c r="K20" s="843">
        <v>412</v>
      </c>
      <c r="L20" s="224">
        <v>129</v>
      </c>
      <c r="M20" s="224">
        <v>464</v>
      </c>
      <c r="N20" s="224">
        <v>9</v>
      </c>
      <c r="O20" s="224">
        <v>38</v>
      </c>
      <c r="P20" s="224">
        <v>48</v>
      </c>
      <c r="Q20" s="224">
        <v>180</v>
      </c>
      <c r="R20" s="224">
        <v>47</v>
      </c>
      <c r="S20" s="224">
        <v>128</v>
      </c>
      <c r="T20" s="224">
        <v>42</v>
      </c>
      <c r="U20" s="224">
        <v>110</v>
      </c>
      <c r="V20" s="224">
        <v>5253</v>
      </c>
      <c r="W20" s="224">
        <v>1451</v>
      </c>
      <c r="X20" s="224">
        <v>45</v>
      </c>
      <c r="Y20" s="224">
        <v>43</v>
      </c>
      <c r="Z20" s="485" t="s">
        <v>2000</v>
      </c>
      <c r="AA20" s="175"/>
    </row>
    <row r="21" spans="1:27" s="361" customFormat="1" ht="15" customHeight="1">
      <c r="A21" s="482" t="s">
        <v>2001</v>
      </c>
      <c r="B21" s="224">
        <v>2783</v>
      </c>
      <c r="C21" s="224">
        <v>7260</v>
      </c>
      <c r="D21" s="224">
        <v>7932</v>
      </c>
      <c r="E21" s="224">
        <v>14112</v>
      </c>
      <c r="F21" s="224">
        <v>3909</v>
      </c>
      <c r="G21" s="224">
        <v>3891</v>
      </c>
      <c r="H21" s="843">
        <v>1403</v>
      </c>
      <c r="I21" s="224">
        <v>1671</v>
      </c>
      <c r="J21" s="224">
        <v>6878</v>
      </c>
      <c r="K21" s="843">
        <v>404</v>
      </c>
      <c r="L21" s="224">
        <v>142</v>
      </c>
      <c r="M21" s="224">
        <v>490</v>
      </c>
      <c r="N21" s="224">
        <v>9</v>
      </c>
      <c r="O21" s="224">
        <v>38</v>
      </c>
      <c r="P21" s="224">
        <v>49</v>
      </c>
      <c r="Q21" s="224">
        <v>175</v>
      </c>
      <c r="R21" s="224">
        <v>50</v>
      </c>
      <c r="S21" s="224">
        <v>128</v>
      </c>
      <c r="T21" s="224">
        <v>38</v>
      </c>
      <c r="U21" s="224">
        <v>110</v>
      </c>
      <c r="V21" s="224">
        <v>5194</v>
      </c>
      <c r="W21" s="224">
        <v>1688</v>
      </c>
      <c r="X21" s="224">
        <v>34</v>
      </c>
      <c r="Y21" s="224">
        <v>28</v>
      </c>
      <c r="Z21" s="485" t="s">
        <v>2001</v>
      </c>
      <c r="AA21" s="175"/>
    </row>
    <row r="22" spans="1:27" s="361" customFormat="1" ht="15" customHeight="1">
      <c r="A22" s="482" t="s">
        <v>2002</v>
      </c>
      <c r="B22" s="224">
        <v>2828</v>
      </c>
      <c r="C22" s="224">
        <v>7030</v>
      </c>
      <c r="D22" s="224">
        <v>8540</v>
      </c>
      <c r="E22" s="224">
        <v>14875</v>
      </c>
      <c r="F22" s="224">
        <v>3671</v>
      </c>
      <c r="G22" s="224">
        <v>3790</v>
      </c>
      <c r="H22" s="843">
        <v>1043</v>
      </c>
      <c r="I22" s="224">
        <v>1335</v>
      </c>
      <c r="J22" s="224">
        <v>6640</v>
      </c>
      <c r="K22" s="843">
        <v>396</v>
      </c>
      <c r="L22" s="224">
        <v>261</v>
      </c>
      <c r="M22" s="224">
        <v>913</v>
      </c>
      <c r="N22" s="224">
        <v>33</v>
      </c>
      <c r="O22" s="224">
        <v>147</v>
      </c>
      <c r="P22" s="224">
        <v>160</v>
      </c>
      <c r="Q22" s="224">
        <v>550</v>
      </c>
      <c r="R22" s="224">
        <v>47</v>
      </c>
      <c r="S22" s="224">
        <v>132</v>
      </c>
      <c r="T22" s="224">
        <v>44</v>
      </c>
      <c r="U22" s="224">
        <v>110</v>
      </c>
      <c r="V22" s="224">
        <v>8784</v>
      </c>
      <c r="W22" s="224">
        <v>2634</v>
      </c>
      <c r="X22" s="224">
        <v>28</v>
      </c>
      <c r="Y22" s="224">
        <v>42</v>
      </c>
      <c r="Z22" s="485" t="s">
        <v>2002</v>
      </c>
      <c r="AA22" s="175"/>
    </row>
    <row r="23" spans="1:27" s="361" customFormat="1" ht="15" customHeight="1">
      <c r="A23" s="482" t="s">
        <v>2003</v>
      </c>
      <c r="B23" s="224">
        <v>3129</v>
      </c>
      <c r="C23" s="224">
        <v>7176</v>
      </c>
      <c r="D23" s="224">
        <v>8267</v>
      </c>
      <c r="E23" s="224">
        <v>14958</v>
      </c>
      <c r="F23" s="224">
        <v>4010</v>
      </c>
      <c r="G23" s="224">
        <v>4082</v>
      </c>
      <c r="H23" s="843">
        <v>1091</v>
      </c>
      <c r="I23" s="224">
        <v>1445</v>
      </c>
      <c r="J23" s="224">
        <v>6896</v>
      </c>
      <c r="K23" s="843">
        <v>407</v>
      </c>
      <c r="L23" s="224">
        <v>229</v>
      </c>
      <c r="M23" s="224">
        <v>847</v>
      </c>
      <c r="N23" s="224">
        <v>35</v>
      </c>
      <c r="O23" s="224">
        <v>142</v>
      </c>
      <c r="P23" s="224">
        <v>149</v>
      </c>
      <c r="Q23" s="224">
        <v>526</v>
      </c>
      <c r="R23" s="224">
        <v>40</v>
      </c>
      <c r="S23" s="224">
        <v>114</v>
      </c>
      <c r="T23" s="224">
        <v>38</v>
      </c>
      <c r="U23" s="224">
        <v>113</v>
      </c>
      <c r="V23" s="224">
        <v>6851</v>
      </c>
      <c r="W23" s="224">
        <v>1924</v>
      </c>
      <c r="X23" s="224">
        <v>22</v>
      </c>
      <c r="Y23" s="224">
        <v>31</v>
      </c>
      <c r="Z23" s="485" t="s">
        <v>2003</v>
      </c>
      <c r="AA23" s="175"/>
    </row>
    <row r="24" spans="1:27" s="361" customFormat="1" ht="15" customHeight="1">
      <c r="A24" s="482" t="s">
        <v>1974</v>
      </c>
      <c r="B24" s="224">
        <v>2993</v>
      </c>
      <c r="C24" s="224">
        <v>6891</v>
      </c>
      <c r="D24" s="224">
        <v>7689</v>
      </c>
      <c r="E24" s="224">
        <v>13816</v>
      </c>
      <c r="F24" s="224">
        <v>4731</v>
      </c>
      <c r="G24" s="224">
        <v>4800</v>
      </c>
      <c r="H24" s="843">
        <v>1048</v>
      </c>
      <c r="I24" s="224">
        <v>1476</v>
      </c>
      <c r="J24" s="224">
        <v>7207</v>
      </c>
      <c r="K24" s="843">
        <v>428</v>
      </c>
      <c r="L24" s="224">
        <v>222</v>
      </c>
      <c r="M24" s="224">
        <v>785</v>
      </c>
      <c r="N24" s="224">
        <v>33</v>
      </c>
      <c r="O24" s="224">
        <v>143</v>
      </c>
      <c r="P24" s="224">
        <v>159</v>
      </c>
      <c r="Q24" s="224">
        <v>535</v>
      </c>
      <c r="R24" s="224">
        <v>42</v>
      </c>
      <c r="S24" s="224">
        <v>117</v>
      </c>
      <c r="T24" s="224">
        <v>41</v>
      </c>
      <c r="U24" s="224">
        <v>115</v>
      </c>
      <c r="V24" s="224">
        <v>4728</v>
      </c>
      <c r="W24" s="224">
        <v>1279</v>
      </c>
      <c r="X24" s="224">
        <v>39</v>
      </c>
      <c r="Y24" s="224">
        <v>29</v>
      </c>
      <c r="Z24" s="485" t="s">
        <v>1974</v>
      </c>
      <c r="AA24" s="175"/>
    </row>
    <row r="25" spans="1:27" s="361" customFormat="1" ht="15" customHeight="1">
      <c r="A25" s="482" t="s">
        <v>1975</v>
      </c>
      <c r="B25" s="224">
        <v>2856</v>
      </c>
      <c r="C25" s="224">
        <v>6633</v>
      </c>
      <c r="D25" s="224">
        <v>6857</v>
      </c>
      <c r="E25" s="224">
        <v>12606</v>
      </c>
      <c r="F25" s="224">
        <v>5831</v>
      </c>
      <c r="G25" s="224">
        <v>6062</v>
      </c>
      <c r="H25" s="224">
        <v>1022</v>
      </c>
      <c r="I25" s="224">
        <v>1384</v>
      </c>
      <c r="J25" s="224">
        <v>6707</v>
      </c>
      <c r="K25" s="224">
        <v>425</v>
      </c>
      <c r="L25" s="224">
        <v>207</v>
      </c>
      <c r="M25" s="224">
        <v>825</v>
      </c>
      <c r="N25" s="224">
        <v>29</v>
      </c>
      <c r="O25" s="224">
        <v>145</v>
      </c>
      <c r="P25" s="224">
        <v>158</v>
      </c>
      <c r="Q25" s="224">
        <v>532</v>
      </c>
      <c r="R25" s="224">
        <v>39</v>
      </c>
      <c r="S25" s="224">
        <v>113</v>
      </c>
      <c r="T25" s="224">
        <v>44</v>
      </c>
      <c r="U25" s="224">
        <v>115</v>
      </c>
      <c r="V25" s="224">
        <v>4472</v>
      </c>
      <c r="W25" s="224">
        <v>1359</v>
      </c>
      <c r="X25" s="224">
        <v>39</v>
      </c>
      <c r="Y25" s="224">
        <v>42</v>
      </c>
      <c r="Z25" s="485" t="s">
        <v>1975</v>
      </c>
      <c r="AA25" s="175"/>
    </row>
    <row r="26" spans="1:27" s="361" customFormat="1" ht="15" customHeight="1">
      <c r="A26" s="482" t="s">
        <v>1976</v>
      </c>
      <c r="B26" s="224">
        <v>2487</v>
      </c>
      <c r="C26" s="224">
        <v>5593</v>
      </c>
      <c r="D26" s="224">
        <v>9202</v>
      </c>
      <c r="E26" s="224">
        <v>14094</v>
      </c>
      <c r="F26" s="224">
        <v>6167</v>
      </c>
      <c r="G26" s="224">
        <v>6205</v>
      </c>
      <c r="H26" s="224">
        <v>890</v>
      </c>
      <c r="I26" s="224">
        <v>1463</v>
      </c>
      <c r="J26" s="224">
        <v>7423</v>
      </c>
      <c r="K26" s="224">
        <v>464</v>
      </c>
      <c r="L26" s="224">
        <v>217</v>
      </c>
      <c r="M26" s="224">
        <v>836</v>
      </c>
      <c r="N26" s="224">
        <v>31</v>
      </c>
      <c r="O26" s="224">
        <v>148</v>
      </c>
      <c r="P26" s="224">
        <v>148</v>
      </c>
      <c r="Q26" s="224">
        <v>517</v>
      </c>
      <c r="R26" s="224">
        <v>38</v>
      </c>
      <c r="S26" s="224">
        <v>111</v>
      </c>
      <c r="T26" s="224">
        <v>39</v>
      </c>
      <c r="U26" s="224">
        <v>117</v>
      </c>
      <c r="V26" s="224">
        <v>835</v>
      </c>
      <c r="W26" s="224">
        <v>1387</v>
      </c>
      <c r="X26" s="224">
        <v>0</v>
      </c>
      <c r="Y26" s="224">
        <v>0</v>
      </c>
      <c r="Z26" s="485" t="s">
        <v>1976</v>
      </c>
      <c r="AA26" s="175"/>
    </row>
    <row r="27" spans="1:27" s="361" customFormat="1" ht="15" customHeight="1">
      <c r="A27" s="482" t="s">
        <v>549</v>
      </c>
      <c r="B27" s="224">
        <v>2328</v>
      </c>
      <c r="C27" s="224">
        <v>5216</v>
      </c>
      <c r="D27" s="224">
        <v>9167</v>
      </c>
      <c r="E27" s="224">
        <v>14273</v>
      </c>
      <c r="F27" s="224">
        <v>6357</v>
      </c>
      <c r="G27" s="224">
        <v>6297</v>
      </c>
      <c r="H27" s="224">
        <v>1004</v>
      </c>
      <c r="I27" s="224">
        <v>1480</v>
      </c>
      <c r="J27" s="224">
        <v>7682</v>
      </c>
      <c r="K27" s="224">
        <v>472</v>
      </c>
      <c r="L27" s="224">
        <v>228</v>
      </c>
      <c r="M27" s="224">
        <v>838</v>
      </c>
      <c r="N27" s="224">
        <v>32</v>
      </c>
      <c r="O27" s="224">
        <v>143</v>
      </c>
      <c r="P27" s="224">
        <v>157</v>
      </c>
      <c r="Q27" s="224">
        <v>519</v>
      </c>
      <c r="R27" s="224">
        <v>34</v>
      </c>
      <c r="S27" s="224">
        <v>94</v>
      </c>
      <c r="T27" s="224">
        <v>46</v>
      </c>
      <c r="U27" s="224">
        <v>118</v>
      </c>
      <c r="V27" s="224">
        <v>955</v>
      </c>
      <c r="W27" s="224">
        <v>1442</v>
      </c>
      <c r="X27" s="224">
        <v>16</v>
      </c>
      <c r="Y27" s="224">
        <v>46</v>
      </c>
      <c r="Z27" s="485" t="s">
        <v>549</v>
      </c>
      <c r="AA27" s="175"/>
    </row>
    <row r="28" spans="1:27" s="361" customFormat="1" ht="15" customHeight="1">
      <c r="A28" s="482" t="s">
        <v>550</v>
      </c>
      <c r="B28" s="224">
        <v>2199</v>
      </c>
      <c r="C28" s="224">
        <v>4735</v>
      </c>
      <c r="D28" s="224">
        <v>9269</v>
      </c>
      <c r="E28" s="224">
        <v>14068</v>
      </c>
      <c r="F28" s="224">
        <v>6804</v>
      </c>
      <c r="G28" s="224">
        <v>6512</v>
      </c>
      <c r="H28" s="224">
        <v>1065</v>
      </c>
      <c r="I28" s="224">
        <v>1420</v>
      </c>
      <c r="J28" s="224">
        <v>7446</v>
      </c>
      <c r="K28" s="224">
        <v>463</v>
      </c>
      <c r="L28" s="224">
        <v>243</v>
      </c>
      <c r="M28" s="224">
        <v>840</v>
      </c>
      <c r="N28" s="224">
        <v>32</v>
      </c>
      <c r="O28" s="224">
        <v>137</v>
      </c>
      <c r="P28" s="224">
        <v>153</v>
      </c>
      <c r="Q28" s="224">
        <v>516</v>
      </c>
      <c r="R28" s="224">
        <v>34</v>
      </c>
      <c r="S28" s="224">
        <v>91</v>
      </c>
      <c r="T28" s="224">
        <v>45</v>
      </c>
      <c r="U28" s="224">
        <v>118</v>
      </c>
      <c r="V28" s="224">
        <v>957</v>
      </c>
      <c r="W28" s="224">
        <v>1453</v>
      </c>
      <c r="X28" s="224">
        <v>14</v>
      </c>
      <c r="Y28" s="224">
        <v>46</v>
      </c>
      <c r="Z28" s="485" t="s">
        <v>550</v>
      </c>
      <c r="AA28" s="175"/>
    </row>
    <row r="29" spans="1:27" s="361" customFormat="1" ht="15" customHeight="1">
      <c r="A29" s="482" t="s">
        <v>551</v>
      </c>
      <c r="B29" s="224">
        <v>2075</v>
      </c>
      <c r="C29" s="224">
        <v>4288</v>
      </c>
      <c r="D29" s="224">
        <v>9680</v>
      </c>
      <c r="E29" s="224">
        <v>14442</v>
      </c>
      <c r="F29" s="224">
        <v>6587</v>
      </c>
      <c r="G29" s="224">
        <v>6423</v>
      </c>
      <c r="H29" s="224">
        <v>1176</v>
      </c>
      <c r="I29" s="224">
        <v>1574</v>
      </c>
      <c r="J29" s="224">
        <v>7507</v>
      </c>
      <c r="K29" s="224">
        <v>456</v>
      </c>
      <c r="L29" s="224">
        <v>244</v>
      </c>
      <c r="M29" s="224">
        <v>836</v>
      </c>
      <c r="N29" s="224">
        <v>31</v>
      </c>
      <c r="O29" s="224">
        <v>132</v>
      </c>
      <c r="P29" s="224">
        <v>163</v>
      </c>
      <c r="Q29" s="224">
        <v>513</v>
      </c>
      <c r="R29" s="224">
        <v>36</v>
      </c>
      <c r="S29" s="224">
        <v>89</v>
      </c>
      <c r="T29" s="224">
        <v>49</v>
      </c>
      <c r="U29" s="224">
        <v>118</v>
      </c>
      <c r="V29" s="224">
        <v>892</v>
      </c>
      <c r="W29" s="224">
        <v>1236</v>
      </c>
      <c r="X29" s="224">
        <v>16</v>
      </c>
      <c r="Y29" s="224">
        <v>49</v>
      </c>
      <c r="Z29" s="485" t="s">
        <v>551</v>
      </c>
      <c r="AA29" s="175"/>
    </row>
    <row r="30" spans="1:27" s="175" customFormat="1" ht="15" customHeight="1">
      <c r="A30" s="295" t="s">
        <v>1165</v>
      </c>
      <c r="B30" s="257">
        <v>1850</v>
      </c>
      <c r="C30" s="257">
        <v>4076</v>
      </c>
      <c r="D30" s="257">
        <v>9419</v>
      </c>
      <c r="E30" s="257">
        <v>14029</v>
      </c>
      <c r="F30" s="257">
        <v>6772</v>
      </c>
      <c r="G30" s="257">
        <v>6378</v>
      </c>
      <c r="H30" s="257">
        <v>1131</v>
      </c>
      <c r="I30" s="257">
        <v>1520</v>
      </c>
      <c r="J30" s="257">
        <v>7111</v>
      </c>
      <c r="K30" s="257">
        <v>447</v>
      </c>
      <c r="L30" s="257">
        <v>239</v>
      </c>
      <c r="M30" s="257">
        <v>832</v>
      </c>
      <c r="N30" s="257">
        <v>30</v>
      </c>
      <c r="O30" s="257">
        <v>133</v>
      </c>
      <c r="P30" s="257">
        <v>168</v>
      </c>
      <c r="Q30" s="257">
        <v>513</v>
      </c>
      <c r="R30" s="257">
        <v>38</v>
      </c>
      <c r="S30" s="257">
        <v>91</v>
      </c>
      <c r="T30" s="257">
        <v>51</v>
      </c>
      <c r="U30" s="257">
        <v>118</v>
      </c>
      <c r="V30" s="257">
        <v>808</v>
      </c>
      <c r="W30" s="257">
        <v>1182</v>
      </c>
      <c r="X30" s="257">
        <v>26</v>
      </c>
      <c r="Y30" s="257">
        <v>78</v>
      </c>
      <c r="Z30" s="357" t="s">
        <v>1165</v>
      </c>
    </row>
    <row r="31" spans="1:27" s="175" customFormat="1" ht="15" customHeight="1">
      <c r="A31" s="295" t="s">
        <v>1166</v>
      </c>
      <c r="B31" s="257">
        <v>1791</v>
      </c>
      <c r="C31" s="257">
        <v>4111</v>
      </c>
      <c r="D31" s="257">
        <v>8509</v>
      </c>
      <c r="E31" s="257">
        <v>13824</v>
      </c>
      <c r="F31" s="257">
        <v>6538</v>
      </c>
      <c r="G31" s="257">
        <v>6582</v>
      </c>
      <c r="H31" s="257">
        <v>1245</v>
      </c>
      <c r="I31" s="257">
        <v>1580</v>
      </c>
      <c r="J31" s="257">
        <v>7446</v>
      </c>
      <c r="K31" s="257">
        <v>445</v>
      </c>
      <c r="L31" s="257">
        <v>245</v>
      </c>
      <c r="M31" s="257">
        <v>833</v>
      </c>
      <c r="N31" s="257">
        <v>32</v>
      </c>
      <c r="O31" s="257">
        <v>133</v>
      </c>
      <c r="P31" s="257">
        <v>168</v>
      </c>
      <c r="Q31" s="257">
        <v>512</v>
      </c>
      <c r="R31" s="257">
        <v>38</v>
      </c>
      <c r="S31" s="257">
        <v>89</v>
      </c>
      <c r="T31" s="257">
        <v>52</v>
      </c>
      <c r="U31" s="257">
        <v>118</v>
      </c>
      <c r="V31" s="257">
        <v>964</v>
      </c>
      <c r="W31" s="257">
        <v>1383</v>
      </c>
      <c r="X31" s="257">
        <v>13</v>
      </c>
      <c r="Y31" s="257">
        <v>86</v>
      </c>
      <c r="Z31" s="258" t="s">
        <v>1166</v>
      </c>
    </row>
    <row r="32" spans="1:27" s="175" customFormat="1" ht="15" customHeight="1">
      <c r="A32" s="256" t="s">
        <v>1167</v>
      </c>
      <c r="B32" s="257">
        <v>1676</v>
      </c>
      <c r="C32" s="257">
        <v>3840</v>
      </c>
      <c r="D32" s="224">
        <v>8790</v>
      </c>
      <c r="E32" s="257">
        <v>13953</v>
      </c>
      <c r="F32" s="257">
        <v>7221</v>
      </c>
      <c r="G32" s="257">
        <v>6804</v>
      </c>
      <c r="H32" s="257">
        <v>1369</v>
      </c>
      <c r="I32" s="257">
        <v>1732</v>
      </c>
      <c r="J32" s="257">
        <v>7165</v>
      </c>
      <c r="K32" s="257">
        <v>431</v>
      </c>
      <c r="L32" s="257">
        <v>246</v>
      </c>
      <c r="M32" s="257">
        <v>830</v>
      </c>
      <c r="N32" s="257">
        <v>32</v>
      </c>
      <c r="O32" s="257">
        <v>136</v>
      </c>
      <c r="P32" s="257">
        <v>170</v>
      </c>
      <c r="Q32" s="257">
        <v>509</v>
      </c>
      <c r="R32" s="257">
        <v>39</v>
      </c>
      <c r="S32" s="257">
        <v>90</v>
      </c>
      <c r="T32" s="257">
        <v>48</v>
      </c>
      <c r="U32" s="257">
        <v>119</v>
      </c>
      <c r="V32" s="257">
        <v>739</v>
      </c>
      <c r="W32" s="257">
        <v>1133</v>
      </c>
      <c r="X32" s="257">
        <v>13</v>
      </c>
      <c r="Y32" s="257">
        <v>86</v>
      </c>
      <c r="Z32" s="258" t="s">
        <v>1167</v>
      </c>
    </row>
    <row r="33" spans="1:26" s="175" customFormat="1" ht="15" customHeight="1">
      <c r="A33" s="256" t="s">
        <v>1168</v>
      </c>
      <c r="B33" s="257">
        <v>1871</v>
      </c>
      <c r="C33" s="257">
        <v>3935</v>
      </c>
      <c r="D33" s="257">
        <v>9552</v>
      </c>
      <c r="E33" s="257">
        <v>14399</v>
      </c>
      <c r="F33" s="257">
        <v>7460</v>
      </c>
      <c r="G33" s="257">
        <v>6876</v>
      </c>
      <c r="H33" s="257">
        <v>1454</v>
      </c>
      <c r="I33" s="257">
        <v>1749</v>
      </c>
      <c r="J33" s="257">
        <v>7520</v>
      </c>
      <c r="K33" s="257">
        <v>434</v>
      </c>
      <c r="L33" s="257">
        <v>249</v>
      </c>
      <c r="M33" s="257">
        <v>831</v>
      </c>
      <c r="N33" s="257">
        <v>34</v>
      </c>
      <c r="O33" s="257">
        <v>136</v>
      </c>
      <c r="P33" s="257">
        <v>171</v>
      </c>
      <c r="Q33" s="257">
        <v>510</v>
      </c>
      <c r="R33" s="257">
        <v>38</v>
      </c>
      <c r="S33" s="257">
        <v>86</v>
      </c>
      <c r="T33" s="257">
        <v>53</v>
      </c>
      <c r="U33" s="257">
        <v>119</v>
      </c>
      <c r="V33" s="257">
        <v>883</v>
      </c>
      <c r="W33" s="257">
        <v>1253</v>
      </c>
      <c r="X33" s="257">
        <v>14</v>
      </c>
      <c r="Y33" s="257">
        <v>91</v>
      </c>
      <c r="Z33" s="258" t="s">
        <v>1168</v>
      </c>
    </row>
    <row r="34" spans="1:26" s="175" customFormat="1" ht="15" customHeight="1">
      <c r="A34" s="256" t="s">
        <v>1169</v>
      </c>
      <c r="B34" s="257">
        <v>1875</v>
      </c>
      <c r="C34" s="257">
        <v>3868</v>
      </c>
      <c r="D34" s="257">
        <v>8850</v>
      </c>
      <c r="E34" s="257">
        <v>14353</v>
      </c>
      <c r="F34" s="257">
        <v>8137</v>
      </c>
      <c r="G34" s="257">
        <v>7138</v>
      </c>
      <c r="H34" s="257">
        <v>1803</v>
      </c>
      <c r="I34" s="257">
        <v>1988</v>
      </c>
      <c r="J34" s="257">
        <v>7379</v>
      </c>
      <c r="K34" s="257">
        <v>433</v>
      </c>
      <c r="L34" s="257">
        <v>254</v>
      </c>
      <c r="M34" s="257">
        <v>849</v>
      </c>
      <c r="N34" s="257">
        <v>34</v>
      </c>
      <c r="O34" s="257">
        <v>135</v>
      </c>
      <c r="P34" s="257">
        <v>163</v>
      </c>
      <c r="Q34" s="257">
        <v>508</v>
      </c>
      <c r="R34" s="257">
        <v>37</v>
      </c>
      <c r="S34" s="257">
        <v>81</v>
      </c>
      <c r="T34" s="257">
        <v>51</v>
      </c>
      <c r="U34" s="257">
        <v>120</v>
      </c>
      <c r="V34" s="257">
        <v>1057</v>
      </c>
      <c r="W34" s="257">
        <v>1427</v>
      </c>
      <c r="X34" s="257">
        <v>14</v>
      </c>
      <c r="Y34" s="257">
        <v>86</v>
      </c>
      <c r="Z34" s="258" t="s">
        <v>1169</v>
      </c>
    </row>
    <row r="35" spans="1:26" s="175" customFormat="1" ht="15" customHeight="1">
      <c r="A35" s="256" t="s">
        <v>1170</v>
      </c>
      <c r="B35" s="257">
        <v>1617</v>
      </c>
      <c r="C35" s="257">
        <v>3519</v>
      </c>
      <c r="D35" s="257">
        <v>7736</v>
      </c>
      <c r="E35" s="257">
        <v>12762</v>
      </c>
      <c r="F35" s="257">
        <v>10552</v>
      </c>
      <c r="G35" s="257">
        <v>8715</v>
      </c>
      <c r="H35" s="257">
        <v>1988</v>
      </c>
      <c r="I35" s="257">
        <v>2180</v>
      </c>
      <c r="J35" s="257">
        <v>6951</v>
      </c>
      <c r="K35" s="257">
        <v>430</v>
      </c>
      <c r="L35" s="257">
        <v>253</v>
      </c>
      <c r="M35" s="257">
        <v>850</v>
      </c>
      <c r="N35" s="257">
        <v>34</v>
      </c>
      <c r="O35" s="257">
        <v>137</v>
      </c>
      <c r="P35" s="257">
        <v>165</v>
      </c>
      <c r="Q35" s="257">
        <v>508</v>
      </c>
      <c r="R35" s="257">
        <v>29</v>
      </c>
      <c r="S35" s="257">
        <v>78</v>
      </c>
      <c r="T35" s="257">
        <v>56</v>
      </c>
      <c r="U35" s="257">
        <v>120</v>
      </c>
      <c r="V35" s="257">
        <v>812</v>
      </c>
      <c r="W35" s="257">
        <v>1181</v>
      </c>
      <c r="X35" s="257" t="s">
        <v>1231</v>
      </c>
      <c r="Y35" s="257" t="s">
        <v>1231</v>
      </c>
      <c r="Z35" s="258" t="s">
        <v>1170</v>
      </c>
    </row>
    <row r="36" spans="1:26" s="175" customFormat="1" ht="15" customHeight="1">
      <c r="A36" s="256" t="s">
        <v>1171</v>
      </c>
      <c r="B36" s="257">
        <v>1734</v>
      </c>
      <c r="C36" s="257">
        <v>3339</v>
      </c>
      <c r="D36" s="257">
        <v>10305</v>
      </c>
      <c r="E36" s="257">
        <v>14097</v>
      </c>
      <c r="F36" s="257">
        <v>11027</v>
      </c>
      <c r="G36" s="257">
        <v>9024</v>
      </c>
      <c r="H36" s="257">
        <v>1840</v>
      </c>
      <c r="I36" s="257">
        <v>2057</v>
      </c>
      <c r="J36" s="257">
        <v>6910</v>
      </c>
      <c r="K36" s="257">
        <v>421</v>
      </c>
      <c r="L36" s="257">
        <v>249</v>
      </c>
      <c r="M36" s="257">
        <v>812</v>
      </c>
      <c r="N36" s="257">
        <v>36</v>
      </c>
      <c r="O36" s="257">
        <v>136</v>
      </c>
      <c r="P36" s="257">
        <v>128</v>
      </c>
      <c r="Q36" s="257">
        <v>412</v>
      </c>
      <c r="R36" s="257">
        <v>35</v>
      </c>
      <c r="S36" s="257">
        <v>88</v>
      </c>
      <c r="T36" s="257">
        <v>46</v>
      </c>
      <c r="U36" s="257">
        <v>120</v>
      </c>
      <c r="V36" s="257">
        <v>711</v>
      </c>
      <c r="W36" s="257">
        <v>1008</v>
      </c>
      <c r="X36" s="257" t="s">
        <v>1231</v>
      </c>
      <c r="Y36" s="257" t="s">
        <v>1231</v>
      </c>
      <c r="Z36" s="258" t="s">
        <v>1171</v>
      </c>
    </row>
    <row r="37" spans="1:26" s="175" customFormat="1" ht="15" customHeight="1">
      <c r="A37" s="256" t="s">
        <v>1172</v>
      </c>
      <c r="B37" s="257">
        <v>1916</v>
      </c>
      <c r="C37" s="257">
        <v>3275</v>
      </c>
      <c r="D37" s="257">
        <v>11249</v>
      </c>
      <c r="E37" s="257">
        <v>14110</v>
      </c>
      <c r="F37" s="257">
        <v>11921</v>
      </c>
      <c r="G37" s="257">
        <v>9296</v>
      </c>
      <c r="H37" s="257">
        <v>1673</v>
      </c>
      <c r="I37" s="257">
        <v>1909</v>
      </c>
      <c r="J37" s="257">
        <v>6742</v>
      </c>
      <c r="K37" s="257">
        <v>417</v>
      </c>
      <c r="L37" s="257">
        <v>238</v>
      </c>
      <c r="M37" s="257">
        <v>785</v>
      </c>
      <c r="N37" s="257">
        <v>34</v>
      </c>
      <c r="O37" s="257">
        <v>130</v>
      </c>
      <c r="P37" s="257">
        <v>126</v>
      </c>
      <c r="Q37" s="257">
        <v>406</v>
      </c>
      <c r="R37" s="257">
        <v>37</v>
      </c>
      <c r="S37" s="257">
        <v>74</v>
      </c>
      <c r="T37" s="257">
        <v>52</v>
      </c>
      <c r="U37" s="257">
        <v>120</v>
      </c>
      <c r="V37" s="257">
        <v>821</v>
      </c>
      <c r="W37" s="257">
        <v>1107</v>
      </c>
      <c r="X37" s="257">
        <v>27</v>
      </c>
      <c r="Y37" s="257">
        <v>40</v>
      </c>
      <c r="Z37" s="258" t="s">
        <v>1172</v>
      </c>
    </row>
    <row r="38" spans="1:26" s="175" customFormat="1" ht="15" customHeight="1">
      <c r="A38" s="256" t="s">
        <v>1173</v>
      </c>
      <c r="B38" s="257">
        <v>1808</v>
      </c>
      <c r="C38" s="257">
        <v>3069</v>
      </c>
      <c r="D38" s="257">
        <v>10726</v>
      </c>
      <c r="E38" s="257">
        <v>13955</v>
      </c>
      <c r="F38" s="257">
        <v>11766</v>
      </c>
      <c r="G38" s="257">
        <v>9319</v>
      </c>
      <c r="H38" s="257">
        <v>1606</v>
      </c>
      <c r="I38" s="257">
        <v>1833</v>
      </c>
      <c r="J38" s="257">
        <v>6502</v>
      </c>
      <c r="K38" s="257">
        <v>402</v>
      </c>
      <c r="L38" s="257">
        <v>233</v>
      </c>
      <c r="M38" s="257">
        <v>749</v>
      </c>
      <c r="N38" s="257">
        <v>34</v>
      </c>
      <c r="O38" s="257">
        <v>112</v>
      </c>
      <c r="P38" s="257">
        <v>115</v>
      </c>
      <c r="Q38" s="257">
        <v>388</v>
      </c>
      <c r="R38" s="257">
        <v>38</v>
      </c>
      <c r="S38" s="257">
        <v>75</v>
      </c>
      <c r="T38" s="257">
        <v>52</v>
      </c>
      <c r="U38" s="257">
        <v>122</v>
      </c>
      <c r="V38" s="257">
        <v>859</v>
      </c>
      <c r="W38" s="257">
        <v>1128</v>
      </c>
      <c r="X38" s="257">
        <v>30</v>
      </c>
      <c r="Y38" s="257">
        <v>42</v>
      </c>
      <c r="Z38" s="258" t="s">
        <v>1173</v>
      </c>
    </row>
    <row r="39" spans="1:26" s="175" customFormat="1" ht="15" customHeight="1">
      <c r="A39" s="256" t="s">
        <v>1174</v>
      </c>
      <c r="B39" s="257">
        <v>1850</v>
      </c>
      <c r="C39" s="257">
        <v>3073</v>
      </c>
      <c r="D39" s="257">
        <v>11115</v>
      </c>
      <c r="E39" s="257">
        <v>14041</v>
      </c>
      <c r="F39" s="257">
        <v>12222</v>
      </c>
      <c r="G39" s="257">
        <v>9501</v>
      </c>
      <c r="H39" s="257">
        <v>1507</v>
      </c>
      <c r="I39" s="257">
        <v>1746</v>
      </c>
      <c r="J39" s="257">
        <v>6838</v>
      </c>
      <c r="K39" s="257">
        <v>410</v>
      </c>
      <c r="L39" s="257">
        <v>218</v>
      </c>
      <c r="M39" s="257">
        <v>735</v>
      </c>
      <c r="N39" s="257">
        <v>30</v>
      </c>
      <c r="O39" s="257">
        <v>109</v>
      </c>
      <c r="P39" s="257">
        <v>116</v>
      </c>
      <c r="Q39" s="257">
        <v>381</v>
      </c>
      <c r="R39" s="257">
        <v>38</v>
      </c>
      <c r="S39" s="257">
        <v>75</v>
      </c>
      <c r="T39" s="257">
        <v>58</v>
      </c>
      <c r="U39" s="257">
        <v>126</v>
      </c>
      <c r="V39" s="257">
        <v>800</v>
      </c>
      <c r="W39" s="257">
        <v>1079</v>
      </c>
      <c r="X39" s="257">
        <v>24</v>
      </c>
      <c r="Y39" s="257">
        <v>38</v>
      </c>
      <c r="Z39" s="258" t="s">
        <v>1174</v>
      </c>
    </row>
    <row r="40" spans="1:26" s="175" customFormat="1" ht="15" customHeight="1">
      <c r="A40" s="256" t="s">
        <v>1175</v>
      </c>
      <c r="B40" s="257">
        <v>1832</v>
      </c>
      <c r="C40" s="257">
        <v>2971</v>
      </c>
      <c r="D40" s="257">
        <v>11521</v>
      </c>
      <c r="E40" s="257">
        <v>14030</v>
      </c>
      <c r="F40" s="257">
        <v>12837</v>
      </c>
      <c r="G40" s="257">
        <v>9745</v>
      </c>
      <c r="H40" s="257">
        <v>1253</v>
      </c>
      <c r="I40" s="257">
        <v>1586</v>
      </c>
      <c r="J40" s="257">
        <v>6484</v>
      </c>
      <c r="K40" s="257">
        <v>404</v>
      </c>
      <c r="L40" s="257">
        <v>211</v>
      </c>
      <c r="M40" s="257">
        <v>690</v>
      </c>
      <c r="N40" s="257">
        <v>30</v>
      </c>
      <c r="O40" s="257">
        <v>108</v>
      </c>
      <c r="P40" s="257">
        <v>122</v>
      </c>
      <c r="Q40" s="257">
        <v>382</v>
      </c>
      <c r="R40" s="257">
        <v>39</v>
      </c>
      <c r="S40" s="257">
        <v>75</v>
      </c>
      <c r="T40" s="257">
        <v>57</v>
      </c>
      <c r="U40" s="257">
        <v>126</v>
      </c>
      <c r="V40" s="257">
        <v>794</v>
      </c>
      <c r="W40" s="257">
        <v>1008</v>
      </c>
      <c r="X40" s="257">
        <v>78</v>
      </c>
      <c r="Y40" s="257">
        <v>38</v>
      </c>
      <c r="Z40" s="258" t="s">
        <v>1175</v>
      </c>
    </row>
    <row r="41" spans="1:26" s="175" customFormat="1" ht="15" customHeight="1">
      <c r="A41" s="256" t="s">
        <v>1176</v>
      </c>
      <c r="B41" s="257">
        <v>1500</v>
      </c>
      <c r="C41" s="257">
        <v>2532</v>
      </c>
      <c r="D41" s="257">
        <v>9820</v>
      </c>
      <c r="E41" s="257">
        <v>13047</v>
      </c>
      <c r="F41" s="257">
        <v>13837</v>
      </c>
      <c r="G41" s="257">
        <v>10042</v>
      </c>
      <c r="H41" s="257">
        <v>976</v>
      </c>
      <c r="I41" s="257">
        <v>1380</v>
      </c>
      <c r="J41" s="257">
        <v>6423</v>
      </c>
      <c r="K41" s="257">
        <v>388</v>
      </c>
      <c r="L41" s="257">
        <v>191</v>
      </c>
      <c r="M41" s="257">
        <v>597</v>
      </c>
      <c r="N41" s="257">
        <v>18</v>
      </c>
      <c r="O41" s="257">
        <v>60</v>
      </c>
      <c r="P41" s="257">
        <v>121</v>
      </c>
      <c r="Q41" s="257">
        <v>380</v>
      </c>
      <c r="R41" s="257">
        <v>38</v>
      </c>
      <c r="S41" s="257">
        <v>78</v>
      </c>
      <c r="T41" s="257">
        <v>58</v>
      </c>
      <c r="U41" s="257">
        <v>132</v>
      </c>
      <c r="V41" s="257">
        <v>1035</v>
      </c>
      <c r="W41" s="257">
        <v>965</v>
      </c>
      <c r="X41" s="257">
        <v>3</v>
      </c>
      <c r="Y41" s="257">
        <v>4</v>
      </c>
      <c r="Z41" s="258" t="s">
        <v>1176</v>
      </c>
    </row>
    <row r="42" spans="1:26" s="175" customFormat="1" ht="15" customHeight="1">
      <c r="A42" s="256" t="s">
        <v>1181</v>
      </c>
      <c r="B42" s="257">
        <v>1754</v>
      </c>
      <c r="C42" s="257">
        <v>2556</v>
      </c>
      <c r="D42" s="257">
        <v>10810</v>
      </c>
      <c r="E42" s="257">
        <v>13416</v>
      </c>
      <c r="F42" s="257">
        <v>13975</v>
      </c>
      <c r="G42" s="257">
        <v>10047</v>
      </c>
      <c r="H42" s="257">
        <v>735</v>
      </c>
      <c r="I42" s="257">
        <v>1184</v>
      </c>
      <c r="J42" s="257">
        <v>5511</v>
      </c>
      <c r="K42" s="257">
        <v>377</v>
      </c>
      <c r="L42" s="257">
        <v>183</v>
      </c>
      <c r="M42" s="257">
        <v>536</v>
      </c>
      <c r="N42" s="257">
        <v>17</v>
      </c>
      <c r="O42" s="257">
        <v>55</v>
      </c>
      <c r="P42" s="257">
        <v>115</v>
      </c>
      <c r="Q42" s="257">
        <v>333</v>
      </c>
      <c r="R42" s="257">
        <v>43</v>
      </c>
      <c r="S42" s="257">
        <v>78</v>
      </c>
      <c r="T42" s="257">
        <v>58</v>
      </c>
      <c r="U42" s="257">
        <v>130</v>
      </c>
      <c r="V42" s="35">
        <v>838</v>
      </c>
      <c r="W42" s="35">
        <v>993</v>
      </c>
      <c r="X42" s="257">
        <v>18</v>
      </c>
      <c r="Y42" s="257">
        <v>26</v>
      </c>
      <c r="Z42" s="258" t="s">
        <v>1181</v>
      </c>
    </row>
    <row r="43" spans="1:26" s="175" customFormat="1" ht="15" customHeight="1">
      <c r="A43" s="256" t="s">
        <v>1190</v>
      </c>
      <c r="B43" s="257">
        <v>1512</v>
      </c>
      <c r="C43" s="257">
        <v>2238</v>
      </c>
      <c r="D43" s="257">
        <v>10841</v>
      </c>
      <c r="E43" s="257">
        <v>13382</v>
      </c>
      <c r="F43" s="257">
        <v>14965</v>
      </c>
      <c r="G43" s="257">
        <v>10522</v>
      </c>
      <c r="H43" s="257">
        <v>737</v>
      </c>
      <c r="I43" s="257">
        <v>988</v>
      </c>
      <c r="J43" s="257">
        <v>5770</v>
      </c>
      <c r="K43" s="257">
        <v>371</v>
      </c>
      <c r="L43" s="257">
        <v>189</v>
      </c>
      <c r="M43" s="257">
        <v>520</v>
      </c>
      <c r="N43" s="257">
        <v>19</v>
      </c>
      <c r="O43" s="257">
        <v>60</v>
      </c>
      <c r="P43" s="257">
        <v>117</v>
      </c>
      <c r="Q43" s="257">
        <v>340</v>
      </c>
      <c r="R43" s="257">
        <v>39</v>
      </c>
      <c r="S43" s="257">
        <v>76</v>
      </c>
      <c r="T43" s="35">
        <v>58</v>
      </c>
      <c r="U43" s="35">
        <v>129</v>
      </c>
      <c r="V43" s="257">
        <v>879</v>
      </c>
      <c r="W43" s="257">
        <v>1034</v>
      </c>
      <c r="X43" s="257">
        <v>18</v>
      </c>
      <c r="Y43" s="257">
        <v>25</v>
      </c>
      <c r="Z43" s="258" t="s">
        <v>1190</v>
      </c>
    </row>
    <row r="44" spans="1:26" s="173" customFormat="1" ht="15" customHeight="1">
      <c r="A44" s="256" t="s">
        <v>898</v>
      </c>
      <c r="B44" s="257">
        <v>1507</v>
      </c>
      <c r="C44" s="257">
        <v>2270</v>
      </c>
      <c r="D44" s="257">
        <v>9662</v>
      </c>
      <c r="E44" s="257">
        <v>12474</v>
      </c>
      <c r="F44" s="257">
        <v>17762</v>
      </c>
      <c r="G44" s="257">
        <v>11386</v>
      </c>
      <c r="H44" s="257">
        <v>844</v>
      </c>
      <c r="I44" s="257">
        <v>958</v>
      </c>
      <c r="J44" s="257">
        <v>4984</v>
      </c>
      <c r="K44" s="257">
        <v>320</v>
      </c>
      <c r="L44" s="35">
        <v>228</v>
      </c>
      <c r="M44" s="35">
        <v>577</v>
      </c>
      <c r="N44" s="257">
        <v>21</v>
      </c>
      <c r="O44" s="257">
        <v>60</v>
      </c>
      <c r="P44" s="35">
        <v>72</v>
      </c>
      <c r="Q44" s="35">
        <v>179</v>
      </c>
      <c r="R44" s="257">
        <v>40</v>
      </c>
      <c r="S44" s="257">
        <v>72</v>
      </c>
      <c r="T44" s="35">
        <v>59</v>
      </c>
      <c r="U44" s="35">
        <v>133</v>
      </c>
      <c r="V44" s="257">
        <v>832</v>
      </c>
      <c r="W44" s="257">
        <v>1089</v>
      </c>
      <c r="X44" s="35">
        <v>15</v>
      </c>
      <c r="Y44" s="35">
        <v>22</v>
      </c>
      <c r="Z44" s="258" t="s">
        <v>898</v>
      </c>
    </row>
    <row r="45" spans="1:26" s="173" customFormat="1" ht="15" customHeight="1">
      <c r="A45" s="256" t="s">
        <v>205</v>
      </c>
      <c r="B45" s="257">
        <v>1895</v>
      </c>
      <c r="C45" s="257">
        <v>2633</v>
      </c>
      <c r="D45" s="257">
        <v>11613</v>
      </c>
      <c r="E45" s="257">
        <v>13585</v>
      </c>
      <c r="F45" s="257">
        <v>17809</v>
      </c>
      <c r="G45" s="257">
        <v>11654</v>
      </c>
      <c r="H45" s="257">
        <v>849</v>
      </c>
      <c r="I45" s="257">
        <v>975</v>
      </c>
      <c r="J45" s="257">
        <v>5232</v>
      </c>
      <c r="K45" s="257">
        <v>312</v>
      </c>
      <c r="L45" s="257">
        <v>228</v>
      </c>
      <c r="M45" s="257">
        <v>578</v>
      </c>
      <c r="N45" s="257">
        <v>18</v>
      </c>
      <c r="O45" s="257">
        <v>54</v>
      </c>
      <c r="P45" s="257">
        <v>61</v>
      </c>
      <c r="Q45" s="257">
        <v>175</v>
      </c>
      <c r="R45" s="257">
        <v>40</v>
      </c>
      <c r="S45" s="257">
        <v>74</v>
      </c>
      <c r="T45" s="257">
        <v>59</v>
      </c>
      <c r="U45" s="257">
        <v>134</v>
      </c>
      <c r="V45" s="257">
        <v>842</v>
      </c>
      <c r="W45" s="257">
        <v>1039</v>
      </c>
      <c r="X45" s="257">
        <v>12</v>
      </c>
      <c r="Y45" s="257">
        <v>18</v>
      </c>
      <c r="Z45" s="258" t="s">
        <v>205</v>
      </c>
    </row>
    <row r="46" spans="1:26" s="173" customFormat="1" ht="15" customHeight="1">
      <c r="A46" s="256" t="s">
        <v>194</v>
      </c>
      <c r="B46" s="257">
        <v>1709</v>
      </c>
      <c r="C46" s="257">
        <v>2431</v>
      </c>
      <c r="D46" s="257">
        <v>12207</v>
      </c>
      <c r="E46" s="257">
        <v>13993</v>
      </c>
      <c r="F46" s="257">
        <v>18059</v>
      </c>
      <c r="G46" s="257">
        <v>11631</v>
      </c>
      <c r="H46" s="257">
        <v>901</v>
      </c>
      <c r="I46" s="257">
        <v>930</v>
      </c>
      <c r="J46" s="257">
        <v>4491</v>
      </c>
      <c r="K46" s="257">
        <v>290</v>
      </c>
      <c r="L46" s="257">
        <v>222</v>
      </c>
      <c r="M46" s="257">
        <v>608</v>
      </c>
      <c r="N46" s="257">
        <v>20</v>
      </c>
      <c r="O46" s="257">
        <v>57</v>
      </c>
      <c r="P46" s="257">
        <v>71</v>
      </c>
      <c r="Q46" s="257">
        <v>191</v>
      </c>
      <c r="R46" s="257">
        <v>55</v>
      </c>
      <c r="S46" s="257">
        <v>95</v>
      </c>
      <c r="T46" s="257">
        <v>68</v>
      </c>
      <c r="U46" s="257">
        <v>136</v>
      </c>
      <c r="V46" s="257">
        <v>916</v>
      </c>
      <c r="W46" s="257">
        <v>1029</v>
      </c>
      <c r="X46" s="257">
        <v>20</v>
      </c>
      <c r="Y46" s="257">
        <v>24</v>
      </c>
      <c r="Z46" s="258" t="s">
        <v>194</v>
      </c>
    </row>
    <row r="47" spans="1:26" s="175" customFormat="1" ht="15" customHeight="1">
      <c r="A47" s="256" t="s">
        <v>458</v>
      </c>
      <c r="B47" s="257">
        <v>2133</v>
      </c>
      <c r="C47" s="257">
        <v>2750</v>
      </c>
      <c r="D47" s="35">
        <v>12792</v>
      </c>
      <c r="E47" s="35">
        <v>13951</v>
      </c>
      <c r="F47" s="35">
        <v>18617</v>
      </c>
      <c r="G47" s="35">
        <v>11788</v>
      </c>
      <c r="H47" s="35">
        <v>972</v>
      </c>
      <c r="I47" s="35">
        <v>923</v>
      </c>
      <c r="J47" s="35">
        <v>4671</v>
      </c>
      <c r="K47" s="35">
        <v>287</v>
      </c>
      <c r="L47" s="35">
        <v>246</v>
      </c>
      <c r="M47" s="35">
        <v>623</v>
      </c>
      <c r="N47" s="35">
        <v>19</v>
      </c>
      <c r="O47" s="35">
        <v>68</v>
      </c>
      <c r="P47" s="35">
        <v>80</v>
      </c>
      <c r="Q47" s="35">
        <v>205</v>
      </c>
      <c r="R47" s="35">
        <v>79</v>
      </c>
      <c r="S47" s="35">
        <v>121</v>
      </c>
      <c r="T47" s="1326">
        <v>61</v>
      </c>
      <c r="U47" s="1326">
        <v>140</v>
      </c>
      <c r="V47" s="35">
        <v>1511</v>
      </c>
      <c r="W47" s="35">
        <v>1751</v>
      </c>
      <c r="X47" s="35">
        <v>14</v>
      </c>
      <c r="Y47" s="35">
        <v>24</v>
      </c>
      <c r="Z47" s="208" t="s">
        <v>458</v>
      </c>
    </row>
    <row r="48" spans="1:26" s="175" customFormat="1" ht="15" customHeight="1">
      <c r="A48" s="256" t="s">
        <v>1488</v>
      </c>
      <c r="B48" s="257">
        <v>2332</v>
      </c>
      <c r="C48" s="257">
        <v>2812</v>
      </c>
      <c r="D48" s="35">
        <v>12798</v>
      </c>
      <c r="E48" s="35">
        <v>13789</v>
      </c>
      <c r="F48" s="35">
        <v>18759</v>
      </c>
      <c r="G48" s="35">
        <v>11886</v>
      </c>
      <c r="H48" s="35">
        <v>995</v>
      </c>
      <c r="I48" s="35">
        <v>885</v>
      </c>
      <c r="J48" s="35">
        <v>4603</v>
      </c>
      <c r="K48" s="35">
        <v>266</v>
      </c>
      <c r="L48" s="35">
        <v>262</v>
      </c>
      <c r="M48" s="35">
        <v>682</v>
      </c>
      <c r="N48" s="35">
        <v>26</v>
      </c>
      <c r="O48" s="35">
        <v>91</v>
      </c>
      <c r="P48" s="35">
        <v>24</v>
      </c>
      <c r="Q48" s="35">
        <v>77</v>
      </c>
      <c r="R48" s="35">
        <v>85</v>
      </c>
      <c r="S48" s="35">
        <v>126</v>
      </c>
      <c r="T48" s="35">
        <v>60</v>
      </c>
      <c r="U48" s="35">
        <v>143</v>
      </c>
      <c r="V48" s="35">
        <v>1441</v>
      </c>
      <c r="W48" s="35">
        <v>1878</v>
      </c>
      <c r="X48" s="35">
        <v>12</v>
      </c>
      <c r="Y48" s="35">
        <v>18</v>
      </c>
      <c r="Z48" s="208" t="s">
        <v>1488</v>
      </c>
    </row>
    <row r="49" spans="1:26" s="175" customFormat="1" ht="15" customHeight="1">
      <c r="A49" s="256" t="s">
        <v>1751</v>
      </c>
      <c r="B49" s="1387">
        <v>2158</v>
      </c>
      <c r="C49" s="1387">
        <v>2602</v>
      </c>
      <c r="D49" s="1326">
        <v>12897</v>
      </c>
      <c r="E49" s="1326">
        <v>13863</v>
      </c>
      <c r="F49" s="1326">
        <v>18778</v>
      </c>
      <c r="G49" s="1326">
        <v>11762</v>
      </c>
      <c r="H49" s="1326">
        <v>1255</v>
      </c>
      <c r="I49" s="1326">
        <v>1029</v>
      </c>
      <c r="J49" s="1326">
        <v>4434</v>
      </c>
      <c r="K49" s="1326">
        <v>270</v>
      </c>
      <c r="L49" s="1326">
        <v>294</v>
      </c>
      <c r="M49" s="1326">
        <v>728</v>
      </c>
      <c r="N49" s="1326">
        <v>25</v>
      </c>
      <c r="O49" s="1326">
        <v>87</v>
      </c>
      <c r="P49" s="1326">
        <v>93</v>
      </c>
      <c r="Q49" s="1326">
        <v>222</v>
      </c>
      <c r="R49" s="1326">
        <v>79</v>
      </c>
      <c r="S49" s="1326">
        <v>120</v>
      </c>
      <c r="T49" s="1326">
        <v>64</v>
      </c>
      <c r="U49" s="1326">
        <v>144</v>
      </c>
      <c r="V49" s="1326">
        <v>1370</v>
      </c>
      <c r="W49" s="1326">
        <v>1683</v>
      </c>
      <c r="X49" s="1326">
        <v>20</v>
      </c>
      <c r="Y49" s="1326">
        <v>31</v>
      </c>
      <c r="Z49" s="208" t="s">
        <v>1751</v>
      </c>
    </row>
    <row r="50" spans="1:26" s="175" customFormat="1" ht="15" customHeight="1">
      <c r="A50" s="1492" t="s">
        <v>3664</v>
      </c>
      <c r="B50" s="257">
        <v>2326</v>
      </c>
      <c r="C50" s="257">
        <v>2598</v>
      </c>
      <c r="D50" s="35">
        <v>13023</v>
      </c>
      <c r="E50" s="35">
        <v>13666</v>
      </c>
      <c r="F50" s="35">
        <v>19007</v>
      </c>
      <c r="G50" s="35">
        <v>11838</v>
      </c>
      <c r="H50" s="35">
        <v>1303</v>
      </c>
      <c r="I50" s="35">
        <v>1062</v>
      </c>
      <c r="J50" s="35">
        <v>4434</v>
      </c>
      <c r="K50" s="35">
        <v>270</v>
      </c>
      <c r="L50" s="35">
        <v>294</v>
      </c>
      <c r="M50" s="35">
        <v>728</v>
      </c>
      <c r="N50" s="35">
        <v>25</v>
      </c>
      <c r="O50" s="35">
        <v>87</v>
      </c>
      <c r="P50" s="35">
        <v>93</v>
      </c>
      <c r="Q50" s="35">
        <v>222</v>
      </c>
      <c r="R50" s="35">
        <v>79</v>
      </c>
      <c r="S50" s="35">
        <v>120</v>
      </c>
      <c r="T50" s="35">
        <v>64</v>
      </c>
      <c r="U50" s="35">
        <v>144</v>
      </c>
      <c r="V50" s="35">
        <v>7610</v>
      </c>
      <c r="W50" s="35">
        <v>1683</v>
      </c>
      <c r="X50" s="35">
        <v>20</v>
      </c>
      <c r="Y50" s="35">
        <v>31</v>
      </c>
      <c r="Z50" s="208" t="s">
        <v>3664</v>
      </c>
    </row>
    <row r="51" spans="1:26" s="175" customFormat="1" ht="15" customHeight="1">
      <c r="A51" s="1492" t="s">
        <v>3665</v>
      </c>
      <c r="B51" s="257">
        <v>2328</v>
      </c>
      <c r="C51" s="257">
        <v>2583</v>
      </c>
      <c r="D51" s="35">
        <v>13190</v>
      </c>
      <c r="E51" s="35">
        <v>13665</v>
      </c>
      <c r="F51" s="35">
        <v>19192</v>
      </c>
      <c r="G51" s="35">
        <v>11961</v>
      </c>
      <c r="H51" s="35">
        <v>1348</v>
      </c>
      <c r="I51" s="35">
        <v>1079</v>
      </c>
      <c r="J51" s="35">
        <v>4434</v>
      </c>
      <c r="K51" s="35">
        <v>257</v>
      </c>
      <c r="L51" s="35">
        <v>359</v>
      </c>
      <c r="M51" s="35">
        <v>803</v>
      </c>
      <c r="N51" s="35">
        <v>33</v>
      </c>
      <c r="O51" s="35">
        <v>96</v>
      </c>
      <c r="P51" s="35">
        <v>167</v>
      </c>
      <c r="Q51" s="35">
        <v>359</v>
      </c>
      <c r="R51" s="35">
        <v>94</v>
      </c>
      <c r="S51" s="35">
        <v>127</v>
      </c>
      <c r="T51" s="35">
        <v>66</v>
      </c>
      <c r="U51" s="35">
        <v>149</v>
      </c>
      <c r="V51" s="35">
        <v>1350</v>
      </c>
      <c r="W51" s="35">
        <v>1662</v>
      </c>
      <c r="X51" s="35">
        <v>30</v>
      </c>
      <c r="Y51" s="35">
        <v>33</v>
      </c>
      <c r="Z51" s="208" t="s">
        <v>3665</v>
      </c>
    </row>
    <row r="52" spans="1:26" s="175" customFormat="1" ht="15" customHeight="1">
      <c r="A52" s="1492" t="s">
        <v>3960</v>
      </c>
      <c r="B52" s="257">
        <v>2289</v>
      </c>
      <c r="C52" s="257">
        <v>2516</v>
      </c>
      <c r="D52" s="35">
        <v>13483</v>
      </c>
      <c r="E52" s="35">
        <v>13814</v>
      </c>
      <c r="F52" s="35">
        <v>18938</v>
      </c>
      <c r="G52" s="35">
        <v>11794</v>
      </c>
      <c r="H52" s="35">
        <v>1348</v>
      </c>
      <c r="I52" s="35">
        <v>1099</v>
      </c>
      <c r="J52" s="35">
        <v>4207</v>
      </c>
      <c r="K52" s="35">
        <v>243</v>
      </c>
      <c r="L52" s="35">
        <v>362</v>
      </c>
      <c r="M52" s="35">
        <v>787</v>
      </c>
      <c r="N52" s="35">
        <v>37</v>
      </c>
      <c r="O52" s="35">
        <v>101</v>
      </c>
      <c r="P52" s="35">
        <v>158</v>
      </c>
      <c r="Q52" s="35">
        <v>382</v>
      </c>
      <c r="R52" s="35">
        <v>88</v>
      </c>
      <c r="S52" s="35">
        <v>115</v>
      </c>
      <c r="T52" s="35">
        <v>64</v>
      </c>
      <c r="U52" s="35">
        <v>148</v>
      </c>
      <c r="V52" s="35">
        <v>1361</v>
      </c>
      <c r="W52" s="35">
        <v>1675</v>
      </c>
      <c r="X52" s="35">
        <v>33</v>
      </c>
      <c r="Y52" s="35">
        <v>34</v>
      </c>
      <c r="Z52" s="208" t="s">
        <v>3960</v>
      </c>
    </row>
    <row r="53" spans="1:26" s="175" customFormat="1" ht="15" customHeight="1">
      <c r="A53" s="1532" t="s">
        <v>3962</v>
      </c>
      <c r="B53" s="257">
        <v>2134</v>
      </c>
      <c r="C53" s="257">
        <v>2327</v>
      </c>
      <c r="D53" s="35">
        <v>13656</v>
      </c>
      <c r="E53" s="35">
        <v>13797</v>
      </c>
      <c r="F53" s="35">
        <v>18014</v>
      </c>
      <c r="G53" s="35">
        <v>11060</v>
      </c>
      <c r="H53" s="35">
        <v>1311</v>
      </c>
      <c r="I53" s="35">
        <v>1026</v>
      </c>
      <c r="J53" s="35">
        <v>3862</v>
      </c>
      <c r="K53" s="35">
        <v>227</v>
      </c>
      <c r="L53" s="35">
        <v>363</v>
      </c>
      <c r="M53" s="35">
        <v>831</v>
      </c>
      <c r="N53" s="35">
        <v>35</v>
      </c>
      <c r="O53" s="35">
        <v>102</v>
      </c>
      <c r="P53" s="35">
        <v>169</v>
      </c>
      <c r="Q53" s="35">
        <v>382</v>
      </c>
      <c r="R53" s="35">
        <v>91</v>
      </c>
      <c r="S53" s="35">
        <v>113</v>
      </c>
      <c r="T53" s="35">
        <v>82</v>
      </c>
      <c r="U53" s="35">
        <v>133</v>
      </c>
      <c r="V53" s="35">
        <v>1484</v>
      </c>
      <c r="W53" s="35">
        <v>1823</v>
      </c>
      <c r="X53" s="35">
        <v>31</v>
      </c>
      <c r="Y53" s="35">
        <v>32</v>
      </c>
      <c r="Z53" s="208" t="s">
        <v>3962</v>
      </c>
    </row>
    <row r="54" spans="1:26" s="175" customFormat="1" ht="15" customHeight="1">
      <c r="A54" s="1674" t="s">
        <v>3981</v>
      </c>
      <c r="B54" s="257">
        <v>2710</v>
      </c>
      <c r="C54" s="257">
        <v>2657</v>
      </c>
      <c r="D54" s="35">
        <v>13993</v>
      </c>
      <c r="E54" s="35">
        <v>14035</v>
      </c>
      <c r="F54" s="35">
        <v>19576</v>
      </c>
      <c r="G54" s="35">
        <v>12008</v>
      </c>
      <c r="H54" s="35">
        <v>1099</v>
      </c>
      <c r="I54" s="35">
        <v>868</v>
      </c>
      <c r="J54" s="35">
        <v>3639</v>
      </c>
      <c r="K54" s="35">
        <v>223</v>
      </c>
      <c r="L54" s="35">
        <v>352</v>
      </c>
      <c r="M54" s="35">
        <v>760</v>
      </c>
      <c r="N54" s="35">
        <v>34</v>
      </c>
      <c r="O54" s="35">
        <v>93</v>
      </c>
      <c r="P54" s="35">
        <v>177</v>
      </c>
      <c r="Q54" s="35">
        <v>386</v>
      </c>
      <c r="R54" s="35">
        <v>89</v>
      </c>
      <c r="S54" s="35">
        <v>105</v>
      </c>
      <c r="T54" s="35">
        <v>78</v>
      </c>
      <c r="U54" s="35">
        <v>133</v>
      </c>
      <c r="V54" s="35">
        <v>1601</v>
      </c>
      <c r="W54" s="35">
        <v>1874</v>
      </c>
      <c r="X54" s="35">
        <v>31</v>
      </c>
      <c r="Y54" s="35">
        <v>32</v>
      </c>
      <c r="Z54" s="208" t="s">
        <v>3981</v>
      </c>
    </row>
    <row r="55" spans="1:26" s="175" customFormat="1" ht="15" customHeight="1">
      <c r="A55" s="1772" t="s">
        <v>4593</v>
      </c>
      <c r="B55" s="257">
        <v>2775</v>
      </c>
      <c r="C55" s="257">
        <v>2731</v>
      </c>
      <c r="D55" s="35">
        <v>14055</v>
      </c>
      <c r="E55" s="35">
        <v>13892</v>
      </c>
      <c r="F55" s="35">
        <v>19561</v>
      </c>
      <c r="G55" s="35">
        <v>11832</v>
      </c>
      <c r="H55" s="35">
        <v>1017</v>
      </c>
      <c r="I55" s="35">
        <v>816</v>
      </c>
      <c r="J55" s="35">
        <v>3203</v>
      </c>
      <c r="K55" s="35">
        <v>207</v>
      </c>
      <c r="L55" s="35">
        <v>312</v>
      </c>
      <c r="M55" s="35">
        <v>667</v>
      </c>
      <c r="N55" s="35">
        <v>34</v>
      </c>
      <c r="O55" s="35">
        <v>102</v>
      </c>
      <c r="P55" s="35">
        <v>161</v>
      </c>
      <c r="Q55" s="35">
        <v>345</v>
      </c>
      <c r="R55" s="35">
        <v>82</v>
      </c>
      <c r="S55" s="35">
        <v>94</v>
      </c>
      <c r="T55" s="35">
        <v>91</v>
      </c>
      <c r="U55" s="35">
        <v>133</v>
      </c>
      <c r="V55" s="35">
        <v>1544</v>
      </c>
      <c r="W55" s="35">
        <v>1852</v>
      </c>
      <c r="X55" s="35">
        <v>100</v>
      </c>
      <c r="Y55" s="35">
        <v>31</v>
      </c>
      <c r="Z55" s="208" t="s">
        <v>4593</v>
      </c>
    </row>
    <row r="56" spans="1:26" s="175" customFormat="1" ht="15" customHeight="1">
      <c r="A56" s="1835" t="s">
        <v>4594</v>
      </c>
      <c r="B56" s="257">
        <v>2755</v>
      </c>
      <c r="C56" s="257">
        <v>2706</v>
      </c>
      <c r="D56" s="35">
        <v>14203</v>
      </c>
      <c r="E56" s="35">
        <v>13739</v>
      </c>
      <c r="F56" s="35">
        <v>19645</v>
      </c>
      <c r="G56" s="35">
        <v>11768</v>
      </c>
      <c r="H56" s="35">
        <v>1029</v>
      </c>
      <c r="I56" s="35">
        <v>821</v>
      </c>
      <c r="J56" s="35">
        <v>3683</v>
      </c>
      <c r="K56" s="35">
        <v>213</v>
      </c>
      <c r="L56" s="35">
        <v>358</v>
      </c>
      <c r="M56" s="35">
        <v>764</v>
      </c>
      <c r="N56" s="35">
        <v>37</v>
      </c>
      <c r="O56" s="35">
        <v>109</v>
      </c>
      <c r="P56" s="35">
        <v>177</v>
      </c>
      <c r="Q56" s="35">
        <v>349</v>
      </c>
      <c r="R56" s="35">
        <v>86</v>
      </c>
      <c r="S56" s="35">
        <v>100</v>
      </c>
      <c r="T56" s="35">
        <v>90</v>
      </c>
      <c r="U56" s="35">
        <v>147</v>
      </c>
      <c r="V56" s="35">
        <v>1448</v>
      </c>
      <c r="W56" s="35">
        <v>1679</v>
      </c>
      <c r="X56" s="35">
        <v>98</v>
      </c>
      <c r="Y56" s="35">
        <v>30</v>
      </c>
      <c r="Z56" s="208" t="s">
        <v>4594</v>
      </c>
    </row>
    <row r="57" spans="1:26" s="175" customFormat="1" ht="15" customHeight="1" thickBot="1">
      <c r="A57" s="416" t="s">
        <v>4963</v>
      </c>
      <c r="B57" s="611">
        <v>3285</v>
      </c>
      <c r="C57" s="611">
        <v>3225</v>
      </c>
      <c r="D57" s="286">
        <v>14438</v>
      </c>
      <c r="E57" s="286">
        <v>13859</v>
      </c>
      <c r="F57" s="286">
        <v>19885</v>
      </c>
      <c r="G57" s="286">
        <v>11829</v>
      </c>
      <c r="H57" s="286">
        <v>1085</v>
      </c>
      <c r="I57" s="286">
        <v>813</v>
      </c>
      <c r="J57" s="286">
        <v>3333</v>
      </c>
      <c r="K57" s="286">
        <v>192</v>
      </c>
      <c r="L57" s="286">
        <v>397</v>
      </c>
      <c r="M57" s="286">
        <v>814</v>
      </c>
      <c r="N57" s="286">
        <v>41</v>
      </c>
      <c r="O57" s="286">
        <v>109</v>
      </c>
      <c r="P57" s="286">
        <v>186</v>
      </c>
      <c r="Q57" s="286">
        <v>361</v>
      </c>
      <c r="R57" s="286">
        <v>100</v>
      </c>
      <c r="S57" s="286">
        <v>89</v>
      </c>
      <c r="T57" s="286">
        <v>90</v>
      </c>
      <c r="U57" s="286">
        <v>136</v>
      </c>
      <c r="V57" s="286">
        <v>1391</v>
      </c>
      <c r="W57" s="286">
        <v>1686</v>
      </c>
      <c r="X57" s="286">
        <v>72</v>
      </c>
      <c r="Y57" s="286">
        <v>31</v>
      </c>
      <c r="Z57" s="418" t="s">
        <v>4853</v>
      </c>
    </row>
    <row r="58" spans="1:26" s="844" customFormat="1" ht="15" customHeight="1">
      <c r="A58" s="2399" t="s">
        <v>3522</v>
      </c>
      <c r="B58" s="2399"/>
      <c r="C58" s="2399"/>
      <c r="D58" s="2399"/>
      <c r="E58" s="2399"/>
      <c r="N58" s="2253"/>
      <c r="O58" s="2253"/>
      <c r="P58" s="2253"/>
      <c r="Q58" s="2253"/>
      <c r="R58" s="2253"/>
      <c r="S58" s="2253"/>
      <c r="T58" s="1323"/>
      <c r="U58" s="1323"/>
      <c r="V58" s="1323"/>
      <c r="W58" s="1323"/>
      <c r="X58" s="1323"/>
      <c r="Y58" s="1323"/>
    </row>
    <row r="59" spans="1:26">
      <c r="A59" s="6"/>
      <c r="B59" s="810" t="s">
        <v>502</v>
      </c>
      <c r="C59" s="6"/>
      <c r="D59" s="6" t="s">
        <v>5442</v>
      </c>
      <c r="E59" s="6"/>
      <c r="S59" s="85"/>
    </row>
    <row r="79" spans="5:5">
      <c r="E79" s="81"/>
    </row>
    <row r="80" spans="5:5">
      <c r="E80" s="81"/>
    </row>
    <row r="81" spans="5:5">
      <c r="E81" s="81"/>
    </row>
    <row r="82" spans="5:5">
      <c r="E82" s="81"/>
    </row>
    <row r="83" spans="5:5">
      <c r="E83" s="81"/>
    </row>
    <row r="84" spans="5:5">
      <c r="E84" s="81"/>
    </row>
    <row r="85" spans="5:5">
      <c r="E85" s="81"/>
    </row>
    <row r="86" spans="5:5">
      <c r="E86" s="81"/>
    </row>
    <row r="87" spans="5:5">
      <c r="E87" s="81"/>
    </row>
    <row r="88" spans="5:5">
      <c r="E88" s="81"/>
    </row>
    <row r="89" spans="5:5">
      <c r="E89" s="81"/>
    </row>
    <row r="90" spans="5:5">
      <c r="E90" s="81"/>
    </row>
    <row r="91" spans="5:5">
      <c r="E91" s="81"/>
    </row>
    <row r="92" spans="5:5">
      <c r="E92" s="81"/>
    </row>
    <row r="93" spans="5:5">
      <c r="E93" s="81"/>
    </row>
    <row r="94" spans="5:5">
      <c r="E94" s="81"/>
    </row>
    <row r="95" spans="5:5">
      <c r="E95" s="81"/>
    </row>
    <row r="96" spans="5:5">
      <c r="E96" s="81"/>
    </row>
    <row r="97" spans="5:5">
      <c r="E97" s="81"/>
    </row>
    <row r="98" spans="5:5">
      <c r="E98" s="81"/>
    </row>
  </sheetData>
  <mergeCells count="42">
    <mergeCell ref="R4:R5"/>
    <mergeCell ref="S4:S5"/>
    <mergeCell ref="W4:W5"/>
    <mergeCell ref="A1:G1"/>
    <mergeCell ref="Z3:Z5"/>
    <mergeCell ref="R3:S3"/>
    <mergeCell ref="T3:U3"/>
    <mergeCell ref="V3:W3"/>
    <mergeCell ref="X3:Y3"/>
    <mergeCell ref="U4:U5"/>
    <mergeCell ref="V4:V5"/>
    <mergeCell ref="T4:T5"/>
    <mergeCell ref="H4:H5"/>
    <mergeCell ref="H1:K1"/>
    <mergeCell ref="Y4:Y5"/>
    <mergeCell ref="O4:O5"/>
    <mergeCell ref="X4:X5"/>
    <mergeCell ref="J4:J5"/>
    <mergeCell ref="H3:I3"/>
    <mergeCell ref="A58:E58"/>
    <mergeCell ref="N58:S58"/>
    <mergeCell ref="I4:I5"/>
    <mergeCell ref="L3:M3"/>
    <mergeCell ref="A3:A5"/>
    <mergeCell ref="F3:G3"/>
    <mergeCell ref="B4:B5"/>
    <mergeCell ref="C4:C5"/>
    <mergeCell ref="D4:D5"/>
    <mergeCell ref="E4:E5"/>
    <mergeCell ref="F4:F5"/>
    <mergeCell ref="G4:G5"/>
    <mergeCell ref="J3:K3"/>
    <mergeCell ref="B3:C3"/>
    <mergeCell ref="D3:E3"/>
    <mergeCell ref="N4:N5"/>
    <mergeCell ref="N3:O3"/>
    <mergeCell ref="P3:Q3"/>
    <mergeCell ref="L4:L5"/>
    <mergeCell ref="M4:M5"/>
    <mergeCell ref="P4:P5"/>
    <mergeCell ref="Q4:Q5"/>
    <mergeCell ref="K4:K5"/>
  </mergeCells>
  <phoneticPr fontId="4" type="noConversion"/>
  <conditionalFormatting sqref="A6:Z57">
    <cfRule type="expression" dxfId="33" priority="1" stopIfTrue="1">
      <formula>MOD(ROW(),2)=1</formula>
    </cfRule>
  </conditionalFormatting>
  <pageMargins left="0.62992125984251968" right="0.51181102362204722" top="0.51181102362204722" bottom="0.51181102362204722" header="0" footer="0.74803149606299213"/>
  <pageSetup paperSize="141" firstPageNumber="30" orientation="portrait" useFirstPageNumber="1" horizontalDpi="1200" verticalDpi="1200" r:id="rId1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dimension ref="A1:S53"/>
  <sheetViews>
    <sheetView showGridLines="0" workbookViewId="0">
      <selection activeCell="T53" sqref="T53"/>
    </sheetView>
  </sheetViews>
  <sheetFormatPr defaultColWidth="9.140625" defaultRowHeight="11.25"/>
  <cols>
    <col min="1" max="1" width="8.42578125" style="19" customWidth="1"/>
    <col min="2" max="2" width="10.140625" style="8" customWidth="1"/>
    <col min="3" max="3" width="9" style="8" customWidth="1"/>
    <col min="4" max="4" width="10.28515625" style="8" customWidth="1"/>
    <col min="5" max="5" width="8.28515625" style="8" customWidth="1"/>
    <col min="6" max="6" width="7.140625" style="8" customWidth="1"/>
    <col min="7" max="8" width="8" style="8" customWidth="1"/>
    <col min="9" max="9" width="7.7109375" style="8" customWidth="1"/>
    <col min="10" max="10" width="8.140625" style="8" customWidth="1"/>
    <col min="11" max="11" width="8.28515625" style="8" customWidth="1"/>
    <col min="12" max="12" width="7.42578125" style="8" customWidth="1"/>
    <col min="13" max="13" width="7.85546875" style="8" customWidth="1"/>
    <col min="14" max="14" width="8.28515625" style="8" customWidth="1"/>
    <col min="15" max="15" width="8.7109375" style="8" customWidth="1"/>
    <col min="16" max="16" width="10.28515625" style="8" customWidth="1"/>
    <col min="17" max="17" width="8" style="8" customWidth="1"/>
    <col min="18" max="18" width="8.42578125" style="19" customWidth="1"/>
    <col min="19" max="16384" width="9.140625" style="8"/>
  </cols>
  <sheetData>
    <row r="1" spans="1:19" s="5" customFormat="1" ht="15" customHeight="1">
      <c r="A1" s="2409" t="s">
        <v>508</v>
      </c>
      <c r="B1" s="2409"/>
      <c r="C1" s="2409"/>
      <c r="D1" s="2409"/>
      <c r="E1" s="2409"/>
      <c r="F1" s="2409"/>
      <c r="G1" s="2409"/>
      <c r="H1" s="2409"/>
      <c r="I1" s="2409"/>
      <c r="J1" s="2405" t="s">
        <v>509</v>
      </c>
      <c r="K1" s="2405"/>
      <c r="L1" s="2405"/>
      <c r="M1" s="2405"/>
      <c r="N1" s="2405"/>
      <c r="O1" s="2405"/>
      <c r="P1" s="2405"/>
      <c r="Q1" s="2409" t="s">
        <v>774</v>
      </c>
      <c r="R1" s="2409"/>
      <c r="S1" s="97"/>
    </row>
    <row r="2" spans="1:19" s="22" customFormat="1" ht="11.25" customHeight="1">
      <c r="B2" s="11"/>
      <c r="C2" s="11"/>
      <c r="D2" s="11"/>
      <c r="E2" s="11"/>
      <c r="F2" s="11"/>
      <c r="J2" s="11"/>
      <c r="K2" s="11"/>
      <c r="L2" s="11"/>
      <c r="M2" s="11"/>
      <c r="N2" s="11"/>
      <c r="O2" s="11"/>
      <c r="P2" s="11"/>
      <c r="Q2" s="2412" t="s">
        <v>1234</v>
      </c>
      <c r="R2" s="2412"/>
      <c r="S2" s="95"/>
    </row>
    <row r="3" spans="1:19" s="86" customFormat="1" ht="18.75" customHeight="1">
      <c r="A3" s="2410" t="s">
        <v>1099</v>
      </c>
      <c r="B3" s="2272" t="s">
        <v>29</v>
      </c>
      <c r="C3" s="2272" t="s">
        <v>506</v>
      </c>
      <c r="D3" s="2272" t="s">
        <v>1088</v>
      </c>
      <c r="E3" s="2408" t="s">
        <v>1089</v>
      </c>
      <c r="F3" s="2408"/>
      <c r="G3" s="2408" t="s">
        <v>1235</v>
      </c>
      <c r="H3" s="2408"/>
      <c r="I3" s="2406" t="s">
        <v>1548</v>
      </c>
      <c r="J3" s="2407"/>
      <c r="K3" s="2408" t="s">
        <v>1196</v>
      </c>
      <c r="L3" s="2408"/>
      <c r="M3" s="2408" t="s">
        <v>1236</v>
      </c>
      <c r="N3" s="2408"/>
      <c r="O3" s="2408" t="s">
        <v>1197</v>
      </c>
      <c r="P3" s="2408"/>
      <c r="Q3" s="2408"/>
      <c r="R3" s="2413" t="s">
        <v>1099</v>
      </c>
      <c r="S3" s="96"/>
    </row>
    <row r="4" spans="1:19" s="86" customFormat="1" ht="41.25" customHeight="1">
      <c r="A4" s="2411"/>
      <c r="B4" s="2272"/>
      <c r="C4" s="2272"/>
      <c r="D4" s="2272"/>
      <c r="E4" s="753" t="s">
        <v>507</v>
      </c>
      <c r="F4" s="753" t="s">
        <v>1237</v>
      </c>
      <c r="G4" s="753" t="s">
        <v>195</v>
      </c>
      <c r="H4" s="753" t="s">
        <v>1237</v>
      </c>
      <c r="I4" s="753" t="s">
        <v>507</v>
      </c>
      <c r="J4" s="753" t="s">
        <v>1238</v>
      </c>
      <c r="K4" s="753" t="s">
        <v>507</v>
      </c>
      <c r="L4" s="753" t="s">
        <v>1238</v>
      </c>
      <c r="M4" s="753" t="s">
        <v>507</v>
      </c>
      <c r="N4" s="753" t="s">
        <v>1238</v>
      </c>
      <c r="O4" s="753" t="s">
        <v>1198</v>
      </c>
      <c r="P4" s="753" t="s">
        <v>888</v>
      </c>
      <c r="Q4" s="753" t="s">
        <v>1239</v>
      </c>
      <c r="R4" s="2413"/>
    </row>
    <row r="5" spans="1:19" s="86" customFormat="1" ht="15" customHeight="1">
      <c r="A5" s="482" t="s">
        <v>2210</v>
      </c>
      <c r="B5" s="392">
        <v>21453</v>
      </c>
      <c r="C5" s="439">
        <v>96.17</v>
      </c>
      <c r="D5" s="439">
        <v>34.22</v>
      </c>
      <c r="E5" s="439">
        <v>227.7</v>
      </c>
      <c r="F5" s="439">
        <v>24.7</v>
      </c>
      <c r="G5" s="439">
        <v>279.3</v>
      </c>
      <c r="H5" s="439">
        <v>31.7</v>
      </c>
      <c r="I5" s="439">
        <v>33</v>
      </c>
      <c r="J5" s="439">
        <v>3.4</v>
      </c>
      <c r="K5" s="439">
        <v>20.5</v>
      </c>
      <c r="L5" s="439">
        <v>3.5</v>
      </c>
      <c r="M5" s="15">
        <f t="shared" ref="M5:N20" si="0">E5+G5+I5+K5</f>
        <v>560.5</v>
      </c>
      <c r="N5" s="15">
        <f t="shared" si="0"/>
        <v>63.3</v>
      </c>
      <c r="O5" s="439">
        <v>496.4</v>
      </c>
      <c r="P5" s="439">
        <v>62.6</v>
      </c>
      <c r="Q5" s="15">
        <f>O5+P5</f>
        <v>559</v>
      </c>
      <c r="R5" s="485" t="s">
        <v>2210</v>
      </c>
    </row>
    <row r="6" spans="1:19" s="86" customFormat="1" ht="15" customHeight="1">
      <c r="A6" s="482" t="s">
        <v>2211</v>
      </c>
      <c r="B6" s="392">
        <v>23781</v>
      </c>
      <c r="C6" s="439">
        <v>76.27</v>
      </c>
      <c r="D6" s="439">
        <v>27.39</v>
      </c>
      <c r="E6" s="439">
        <v>199.4</v>
      </c>
      <c r="F6" s="439">
        <v>33.299999999999997</v>
      </c>
      <c r="G6" s="439">
        <v>172.8</v>
      </c>
      <c r="H6" s="439">
        <v>4.8</v>
      </c>
      <c r="I6" s="439">
        <v>40.5</v>
      </c>
      <c r="J6" s="439">
        <v>4.8</v>
      </c>
      <c r="K6" s="439">
        <v>26.9</v>
      </c>
      <c r="L6" s="439">
        <v>2.7</v>
      </c>
      <c r="M6" s="15">
        <f t="shared" si="0"/>
        <v>439.6</v>
      </c>
      <c r="N6" s="15">
        <f t="shared" si="0"/>
        <v>45.599999999999994</v>
      </c>
      <c r="O6" s="439">
        <v>376.7</v>
      </c>
      <c r="P6" s="439">
        <v>56.5</v>
      </c>
      <c r="Q6" s="15">
        <f>O6+P6</f>
        <v>433.2</v>
      </c>
      <c r="R6" s="485" t="s">
        <v>2211</v>
      </c>
    </row>
    <row r="7" spans="1:19" s="86" customFormat="1" ht="15" customHeight="1">
      <c r="A7" s="482" t="s">
        <v>2092</v>
      </c>
      <c r="B7" s="392">
        <v>23836</v>
      </c>
      <c r="C7" s="439">
        <v>63.72</v>
      </c>
      <c r="D7" s="439">
        <v>18.5</v>
      </c>
      <c r="E7" s="439">
        <v>121</v>
      </c>
      <c r="F7" s="439">
        <v>53.3</v>
      </c>
      <c r="G7" s="439">
        <v>145.6</v>
      </c>
      <c r="H7" s="439">
        <v>35.700000000000003</v>
      </c>
      <c r="I7" s="439">
        <v>35.5</v>
      </c>
      <c r="J7" s="439">
        <v>8.6</v>
      </c>
      <c r="K7" s="439">
        <v>13.2</v>
      </c>
      <c r="L7" s="439">
        <v>4.5999999999999996</v>
      </c>
      <c r="M7" s="15">
        <f t="shared" si="0"/>
        <v>315.3</v>
      </c>
      <c r="N7" s="15">
        <f t="shared" si="0"/>
        <v>102.19999999999999</v>
      </c>
      <c r="O7" s="439">
        <v>238</v>
      </c>
      <c r="P7" s="439">
        <v>44.8</v>
      </c>
      <c r="Q7" s="15">
        <f>O7+P7</f>
        <v>282.8</v>
      </c>
      <c r="R7" s="485" t="s">
        <v>2092</v>
      </c>
    </row>
    <row r="8" spans="1:19" s="86" customFormat="1" ht="15" customHeight="1">
      <c r="A8" s="482" t="s">
        <v>1981</v>
      </c>
      <c r="B8" s="392">
        <v>23702</v>
      </c>
      <c r="C8" s="439">
        <v>84.4</v>
      </c>
      <c r="D8" s="439">
        <v>26.27</v>
      </c>
      <c r="E8" s="439">
        <v>155.1</v>
      </c>
      <c r="F8" s="439">
        <v>26.7</v>
      </c>
      <c r="G8" s="439">
        <v>210.4</v>
      </c>
      <c r="H8" s="439">
        <v>61</v>
      </c>
      <c r="I8" s="439">
        <v>53.8</v>
      </c>
      <c r="J8" s="439">
        <v>7.4</v>
      </c>
      <c r="K8" s="439">
        <v>27</v>
      </c>
      <c r="L8" s="439">
        <v>5.7</v>
      </c>
      <c r="M8" s="15">
        <f t="shared" si="0"/>
        <v>446.3</v>
      </c>
      <c r="N8" s="15">
        <f t="shared" si="0"/>
        <v>100.80000000000001</v>
      </c>
      <c r="O8" s="439">
        <v>417.5</v>
      </c>
      <c r="P8" s="439">
        <v>30.3</v>
      </c>
      <c r="Q8" s="15">
        <f>O8+P8</f>
        <v>447.8</v>
      </c>
      <c r="R8" s="485" t="s">
        <v>1981</v>
      </c>
    </row>
    <row r="9" spans="1:19" s="86" customFormat="1" ht="15" customHeight="1">
      <c r="A9" s="482" t="s">
        <v>1982</v>
      </c>
      <c r="B9" s="392">
        <v>23700</v>
      </c>
      <c r="C9" s="439">
        <v>82.03</v>
      </c>
      <c r="D9" s="439">
        <v>30.49</v>
      </c>
      <c r="E9" s="439">
        <v>175.1</v>
      </c>
      <c r="F9" s="439">
        <v>41.3</v>
      </c>
      <c r="G9" s="439">
        <v>230.9</v>
      </c>
      <c r="H9" s="439">
        <v>56</v>
      </c>
      <c r="I9" s="439">
        <v>66.8</v>
      </c>
      <c r="J9" s="439">
        <v>10</v>
      </c>
      <c r="K9" s="845">
        <v>35.5</v>
      </c>
      <c r="L9" s="439">
        <v>8.9</v>
      </c>
      <c r="M9" s="15">
        <f t="shared" si="0"/>
        <v>508.3</v>
      </c>
      <c r="N9" s="15">
        <f t="shared" si="0"/>
        <v>116.2</v>
      </c>
      <c r="O9" s="439">
        <v>445.2</v>
      </c>
      <c r="P9" s="439">
        <v>28.6</v>
      </c>
      <c r="Q9" s="15">
        <f>O9+P9</f>
        <v>473.8</v>
      </c>
      <c r="R9" s="485" t="s">
        <v>1982</v>
      </c>
    </row>
    <row r="10" spans="1:19" s="86" customFormat="1" ht="15" customHeight="1">
      <c r="A10" s="482" t="s">
        <v>1983</v>
      </c>
      <c r="B10" s="392">
        <v>23798</v>
      </c>
      <c r="C10" s="439">
        <v>75.790000000000006</v>
      </c>
      <c r="D10" s="439">
        <v>26.2</v>
      </c>
      <c r="E10" s="439">
        <v>148.5</v>
      </c>
      <c r="F10" s="439">
        <v>36.9</v>
      </c>
      <c r="G10" s="439">
        <v>231.6</v>
      </c>
      <c r="H10" s="439">
        <v>71.5</v>
      </c>
      <c r="I10" s="439">
        <v>41.1</v>
      </c>
      <c r="J10" s="439">
        <v>7.1</v>
      </c>
      <c r="K10" s="845">
        <v>30.3</v>
      </c>
      <c r="L10" s="439">
        <v>13.9</v>
      </c>
      <c r="M10" s="15">
        <f t="shared" si="0"/>
        <v>451.50000000000006</v>
      </c>
      <c r="N10" s="15">
        <f t="shared" si="0"/>
        <v>129.4</v>
      </c>
      <c r="O10" s="439">
        <v>384.8</v>
      </c>
      <c r="P10" s="439">
        <v>45.2</v>
      </c>
      <c r="Q10" s="15">
        <f t="shared" ref="Q10:Q22" si="1">O10+P10</f>
        <v>430</v>
      </c>
      <c r="R10" s="485" t="s">
        <v>1983</v>
      </c>
    </row>
    <row r="11" spans="1:19" s="86" customFormat="1" ht="15" customHeight="1">
      <c r="A11" s="482" t="s">
        <v>1984</v>
      </c>
      <c r="B11" s="392">
        <v>23413</v>
      </c>
      <c r="C11" s="439">
        <v>84.73</v>
      </c>
      <c r="D11" s="439">
        <v>28.19</v>
      </c>
      <c r="E11" s="439">
        <v>163.80000000000001</v>
      </c>
      <c r="F11" s="439">
        <v>36.200000000000003</v>
      </c>
      <c r="G11" s="439">
        <v>224.6</v>
      </c>
      <c r="H11" s="439">
        <v>60.1</v>
      </c>
      <c r="I11" s="439">
        <v>72.5</v>
      </c>
      <c r="J11" s="439">
        <v>11.8</v>
      </c>
      <c r="K11" s="845">
        <v>24.7</v>
      </c>
      <c r="L11" s="439">
        <v>10.8</v>
      </c>
      <c r="M11" s="15">
        <f t="shared" si="0"/>
        <v>485.59999999999997</v>
      </c>
      <c r="N11" s="15">
        <f t="shared" si="0"/>
        <v>118.9</v>
      </c>
      <c r="O11" s="439">
        <v>446.2</v>
      </c>
      <c r="P11" s="439">
        <v>40.799999999999997</v>
      </c>
      <c r="Q11" s="15">
        <f t="shared" si="1"/>
        <v>487</v>
      </c>
      <c r="R11" s="485" t="s">
        <v>1984</v>
      </c>
    </row>
    <row r="12" spans="1:19" s="86" customFormat="1" ht="15" customHeight="1">
      <c r="A12" s="482" t="s">
        <v>1985</v>
      </c>
      <c r="B12" s="392">
        <v>23385</v>
      </c>
      <c r="C12" s="439">
        <v>86.34</v>
      </c>
      <c r="D12" s="439">
        <v>29.96</v>
      </c>
      <c r="E12" s="439">
        <v>169.1</v>
      </c>
      <c r="F12" s="439">
        <v>41.8</v>
      </c>
      <c r="G12" s="439">
        <v>230.6</v>
      </c>
      <c r="H12" s="439">
        <v>41.9</v>
      </c>
      <c r="I12" s="439">
        <v>71.599999999999994</v>
      </c>
      <c r="J12" s="439">
        <v>9.1999999999999993</v>
      </c>
      <c r="K12" s="845">
        <v>26.6</v>
      </c>
      <c r="L12" s="439">
        <v>4.9000000000000004</v>
      </c>
      <c r="M12" s="15">
        <f t="shared" si="0"/>
        <v>497.9</v>
      </c>
      <c r="N12" s="15">
        <f t="shared" si="0"/>
        <v>97.8</v>
      </c>
      <c r="O12" s="439">
        <v>460.8</v>
      </c>
      <c r="P12" s="439">
        <v>34.6</v>
      </c>
      <c r="Q12" s="15">
        <f t="shared" si="1"/>
        <v>495.40000000000003</v>
      </c>
      <c r="R12" s="485" t="s">
        <v>1985</v>
      </c>
    </row>
    <row r="13" spans="1:19" s="86" customFormat="1" ht="15" customHeight="1">
      <c r="A13" s="482" t="s">
        <v>1986</v>
      </c>
      <c r="B13" s="392">
        <v>23818</v>
      </c>
      <c r="C13" s="439">
        <v>90.29</v>
      </c>
      <c r="D13" s="439">
        <v>31.87</v>
      </c>
      <c r="E13" s="439">
        <v>179.5</v>
      </c>
      <c r="F13" s="439">
        <v>23.2</v>
      </c>
      <c r="G13" s="439">
        <v>269.7</v>
      </c>
      <c r="H13" s="439">
        <v>29.6</v>
      </c>
      <c r="I13" s="439">
        <v>77.400000000000006</v>
      </c>
      <c r="J13" s="439">
        <v>5.2</v>
      </c>
      <c r="K13" s="845">
        <v>28.6</v>
      </c>
      <c r="L13" s="439">
        <v>3.5</v>
      </c>
      <c r="M13" s="15">
        <f t="shared" si="0"/>
        <v>555.20000000000005</v>
      </c>
      <c r="N13" s="15">
        <f t="shared" si="0"/>
        <v>61.5</v>
      </c>
      <c r="O13" s="439">
        <v>530.79999999999995</v>
      </c>
      <c r="P13" s="439">
        <v>45.4</v>
      </c>
      <c r="Q13" s="15">
        <f t="shared" si="1"/>
        <v>576.19999999999993</v>
      </c>
      <c r="R13" s="485" t="s">
        <v>1986</v>
      </c>
    </row>
    <row r="14" spans="1:19" s="86" customFormat="1" ht="15" customHeight="1">
      <c r="A14" s="482" t="s">
        <v>1987</v>
      </c>
      <c r="B14" s="392">
        <v>24460</v>
      </c>
      <c r="C14" s="439">
        <v>94.33</v>
      </c>
      <c r="D14" s="439">
        <v>29.12</v>
      </c>
      <c r="E14" s="439">
        <v>178.1</v>
      </c>
      <c r="F14" s="439">
        <v>18.100000000000001</v>
      </c>
      <c r="G14" s="439">
        <v>235.3</v>
      </c>
      <c r="H14" s="439">
        <v>23.8</v>
      </c>
      <c r="I14" s="439">
        <v>77.099999999999994</v>
      </c>
      <c r="J14" s="439">
        <v>2.9</v>
      </c>
      <c r="K14" s="845">
        <v>18.600000000000001</v>
      </c>
      <c r="L14" s="439">
        <v>5.3</v>
      </c>
      <c r="M14" s="15">
        <f t="shared" si="0"/>
        <v>509.1</v>
      </c>
      <c r="N14" s="15">
        <f t="shared" si="0"/>
        <v>50.1</v>
      </c>
      <c r="O14" s="439">
        <v>465.7</v>
      </c>
      <c r="P14" s="439">
        <v>38.700000000000003</v>
      </c>
      <c r="Q14" s="15">
        <f t="shared" si="1"/>
        <v>504.4</v>
      </c>
      <c r="R14" s="485" t="s">
        <v>1987</v>
      </c>
    </row>
    <row r="15" spans="1:19" s="86" customFormat="1" ht="15" customHeight="1">
      <c r="A15" s="482" t="s">
        <v>1988</v>
      </c>
      <c r="B15" s="392">
        <v>25531</v>
      </c>
      <c r="C15" s="439">
        <v>91.5</v>
      </c>
      <c r="D15" s="439">
        <v>30.4</v>
      </c>
      <c r="E15" s="439">
        <v>193.5</v>
      </c>
      <c r="F15" s="439">
        <v>27.4</v>
      </c>
      <c r="G15" s="439">
        <v>251.4</v>
      </c>
      <c r="H15" s="439">
        <v>24.7</v>
      </c>
      <c r="I15" s="439">
        <v>78</v>
      </c>
      <c r="J15" s="439">
        <v>17.3</v>
      </c>
      <c r="K15" s="845">
        <v>8.9</v>
      </c>
      <c r="L15" s="439">
        <v>4.8</v>
      </c>
      <c r="M15" s="15">
        <f t="shared" si="0"/>
        <v>531.79999999999995</v>
      </c>
      <c r="N15" s="15">
        <f t="shared" si="0"/>
        <v>74.199999999999989</v>
      </c>
      <c r="O15" s="439">
        <v>447.7</v>
      </c>
      <c r="P15" s="439">
        <v>41.3</v>
      </c>
      <c r="Q15" s="15">
        <f t="shared" si="1"/>
        <v>489</v>
      </c>
      <c r="R15" s="485" t="s">
        <v>1988</v>
      </c>
    </row>
    <row r="16" spans="1:19" s="86" customFormat="1" ht="15" customHeight="1">
      <c r="A16" s="482" t="s">
        <v>1989</v>
      </c>
      <c r="B16" s="392">
        <v>25791</v>
      </c>
      <c r="C16" s="439">
        <v>92.12</v>
      </c>
      <c r="D16" s="439">
        <v>33.479999999999997</v>
      </c>
      <c r="E16" s="439">
        <v>205.4</v>
      </c>
      <c r="F16" s="439">
        <v>37.4</v>
      </c>
      <c r="G16" s="439">
        <v>309.7</v>
      </c>
      <c r="H16" s="439">
        <v>49.3</v>
      </c>
      <c r="I16" s="439">
        <v>71.3</v>
      </c>
      <c r="J16" s="439">
        <v>7.3</v>
      </c>
      <c r="K16" s="845">
        <v>3.8</v>
      </c>
      <c r="L16" s="439">
        <v>0.9</v>
      </c>
      <c r="M16" s="15">
        <f t="shared" si="0"/>
        <v>590.19999999999993</v>
      </c>
      <c r="N16" s="15">
        <f t="shared" si="0"/>
        <v>94.899999999999991</v>
      </c>
      <c r="O16" s="439">
        <v>501.4</v>
      </c>
      <c r="P16" s="439">
        <v>43.9</v>
      </c>
      <c r="Q16" s="15">
        <f t="shared" si="1"/>
        <v>545.29999999999995</v>
      </c>
      <c r="R16" s="485" t="s">
        <v>1989</v>
      </c>
    </row>
    <row r="17" spans="1:18" s="86" customFormat="1" ht="15" customHeight="1">
      <c r="A17" s="482" t="s">
        <v>1997</v>
      </c>
      <c r="B17" s="392">
        <v>25791</v>
      </c>
      <c r="C17" s="439">
        <v>90.89</v>
      </c>
      <c r="D17" s="439">
        <v>32.880000000000003</v>
      </c>
      <c r="E17" s="439">
        <v>197.5</v>
      </c>
      <c r="F17" s="439">
        <v>34</v>
      </c>
      <c r="G17" s="439">
        <v>329.3</v>
      </c>
      <c r="H17" s="439">
        <v>48.6</v>
      </c>
      <c r="I17" s="439">
        <v>56.3</v>
      </c>
      <c r="J17" s="439">
        <v>7</v>
      </c>
      <c r="K17" s="845">
        <v>3.8</v>
      </c>
      <c r="L17" s="439">
        <v>0.9</v>
      </c>
      <c r="M17" s="15">
        <f t="shared" si="0"/>
        <v>586.89999999999986</v>
      </c>
      <c r="N17" s="15">
        <f t="shared" si="0"/>
        <v>90.5</v>
      </c>
      <c r="O17" s="439">
        <v>537.4</v>
      </c>
      <c r="P17" s="439">
        <v>33.799999999999997</v>
      </c>
      <c r="Q17" s="15">
        <f t="shared" si="1"/>
        <v>571.19999999999993</v>
      </c>
      <c r="R17" s="485" t="s">
        <v>1997</v>
      </c>
    </row>
    <row r="18" spans="1:18" s="86" customFormat="1" ht="15" customHeight="1">
      <c r="A18" s="482" t="s">
        <v>1999</v>
      </c>
      <c r="B18" s="392">
        <v>25822</v>
      </c>
      <c r="C18" s="439">
        <v>91.69</v>
      </c>
      <c r="D18" s="439">
        <v>32.729999999999997</v>
      </c>
      <c r="E18" s="439">
        <v>228</v>
      </c>
      <c r="F18" s="439">
        <v>29.6</v>
      </c>
      <c r="G18" s="439">
        <v>241.4</v>
      </c>
      <c r="H18" s="439">
        <v>69.900000000000006</v>
      </c>
      <c r="I18" s="439">
        <v>94</v>
      </c>
      <c r="J18" s="439">
        <v>7.7</v>
      </c>
      <c r="K18" s="845">
        <v>6.4</v>
      </c>
      <c r="L18" s="439">
        <v>1.4</v>
      </c>
      <c r="M18" s="15">
        <f t="shared" si="0"/>
        <v>569.79999999999995</v>
      </c>
      <c r="N18" s="15">
        <f t="shared" si="0"/>
        <v>108.60000000000001</v>
      </c>
      <c r="O18" s="439">
        <v>514.1</v>
      </c>
      <c r="P18" s="439">
        <v>37</v>
      </c>
      <c r="Q18" s="15">
        <f t="shared" si="1"/>
        <v>551.1</v>
      </c>
      <c r="R18" s="485" t="s">
        <v>1999</v>
      </c>
    </row>
    <row r="19" spans="1:18" s="86" customFormat="1" ht="15" customHeight="1">
      <c r="A19" s="482" t="s">
        <v>2000</v>
      </c>
      <c r="B19" s="392">
        <v>25881</v>
      </c>
      <c r="C19" s="439">
        <v>94.17</v>
      </c>
      <c r="D19" s="439">
        <v>30.96</v>
      </c>
      <c r="E19" s="439">
        <v>242</v>
      </c>
      <c r="F19" s="439">
        <v>40.200000000000003</v>
      </c>
      <c r="G19" s="439">
        <v>197.4</v>
      </c>
      <c r="H19" s="439">
        <v>71.599999999999994</v>
      </c>
      <c r="I19" s="439">
        <v>96.5</v>
      </c>
      <c r="J19" s="439">
        <v>6.4</v>
      </c>
      <c r="K19" s="845">
        <v>8.4</v>
      </c>
      <c r="L19" s="439">
        <v>1.1000000000000001</v>
      </c>
      <c r="M19" s="15">
        <f t="shared" si="0"/>
        <v>544.29999999999995</v>
      </c>
      <c r="N19" s="15">
        <f t="shared" si="0"/>
        <v>119.3</v>
      </c>
      <c r="O19" s="439">
        <v>475.4</v>
      </c>
      <c r="P19" s="439">
        <v>42</v>
      </c>
      <c r="Q19" s="15">
        <f t="shared" si="1"/>
        <v>517.4</v>
      </c>
      <c r="R19" s="485" t="s">
        <v>2000</v>
      </c>
    </row>
    <row r="20" spans="1:18" s="86" customFormat="1" ht="15" customHeight="1">
      <c r="A20" s="482" t="s">
        <v>2001</v>
      </c>
      <c r="B20" s="392">
        <v>25941</v>
      </c>
      <c r="C20" s="439">
        <v>93.12</v>
      </c>
      <c r="D20" s="439">
        <v>29.98</v>
      </c>
      <c r="E20" s="439">
        <v>209.6</v>
      </c>
      <c r="F20" s="439">
        <v>54.6</v>
      </c>
      <c r="G20" s="439">
        <v>219.4</v>
      </c>
      <c r="H20" s="439">
        <v>83.3</v>
      </c>
      <c r="I20" s="439">
        <v>80.900000000000006</v>
      </c>
      <c r="J20" s="439">
        <v>12.4</v>
      </c>
      <c r="K20" s="845">
        <v>6.3</v>
      </c>
      <c r="L20" s="439">
        <v>1.5</v>
      </c>
      <c r="M20" s="15">
        <f t="shared" si="0"/>
        <v>516.19999999999993</v>
      </c>
      <c r="N20" s="15">
        <f t="shared" si="0"/>
        <v>151.80000000000001</v>
      </c>
      <c r="O20" s="439">
        <v>438.3</v>
      </c>
      <c r="P20" s="439">
        <v>46.5</v>
      </c>
      <c r="Q20" s="15">
        <f t="shared" si="1"/>
        <v>484.8</v>
      </c>
      <c r="R20" s="485" t="s">
        <v>2001</v>
      </c>
    </row>
    <row r="21" spans="1:18" s="86" customFormat="1" ht="15" customHeight="1">
      <c r="A21" s="482" t="s">
        <v>2002</v>
      </c>
      <c r="B21" s="392">
        <v>26012</v>
      </c>
      <c r="C21" s="439">
        <v>82.71</v>
      </c>
      <c r="D21" s="439">
        <v>24.12</v>
      </c>
      <c r="E21" s="439">
        <v>162.69999999999999</v>
      </c>
      <c r="F21" s="439">
        <v>50.3</v>
      </c>
      <c r="G21" s="439">
        <v>226.3</v>
      </c>
      <c r="H21" s="439">
        <v>51.3</v>
      </c>
      <c r="I21" s="439">
        <v>67.5</v>
      </c>
      <c r="J21" s="439">
        <v>6.4</v>
      </c>
      <c r="K21" s="845">
        <v>1.5</v>
      </c>
      <c r="L21" s="439">
        <v>1.2</v>
      </c>
      <c r="M21" s="15">
        <f t="shared" ref="M21:N26" si="2">E21+G21+I21+K21</f>
        <v>458</v>
      </c>
      <c r="N21" s="15">
        <f t="shared" si="2"/>
        <v>109.2</v>
      </c>
      <c r="O21" s="439">
        <v>464.9</v>
      </c>
      <c r="P21" s="439">
        <v>26.4</v>
      </c>
      <c r="Q21" s="15">
        <f t="shared" si="1"/>
        <v>491.29999999999995</v>
      </c>
      <c r="R21" s="485" t="s">
        <v>2002</v>
      </c>
    </row>
    <row r="22" spans="1:18" s="86" customFormat="1" ht="15" customHeight="1">
      <c r="A22" s="482" t="s">
        <v>2003</v>
      </c>
      <c r="B22" s="392">
        <v>26060</v>
      </c>
      <c r="C22" s="439">
        <v>88.02</v>
      </c>
      <c r="D22" s="439">
        <v>20.21</v>
      </c>
      <c r="E22" s="439">
        <v>204.5</v>
      </c>
      <c r="F22" s="439">
        <v>30.4</v>
      </c>
      <c r="G22" s="439">
        <v>249</v>
      </c>
      <c r="H22" s="439">
        <v>68.599999999999994</v>
      </c>
      <c r="I22" s="439">
        <v>80.7</v>
      </c>
      <c r="J22" s="439">
        <v>12.8</v>
      </c>
      <c r="K22" s="845">
        <v>8</v>
      </c>
      <c r="L22" s="439">
        <v>1.1000000000000001</v>
      </c>
      <c r="M22" s="15">
        <f t="shared" si="2"/>
        <v>542.20000000000005</v>
      </c>
      <c r="N22" s="15">
        <f t="shared" si="2"/>
        <v>112.89999999999999</v>
      </c>
      <c r="O22" s="439">
        <v>484.4</v>
      </c>
      <c r="P22" s="439">
        <v>45.7</v>
      </c>
      <c r="Q22" s="15">
        <f t="shared" si="1"/>
        <v>530.1</v>
      </c>
      <c r="R22" s="485" t="s">
        <v>2003</v>
      </c>
    </row>
    <row r="23" spans="1:18" s="86" customFormat="1" ht="15" customHeight="1">
      <c r="A23" s="438" t="s">
        <v>1974</v>
      </c>
      <c r="B23" s="392">
        <v>26082</v>
      </c>
      <c r="C23" s="439">
        <v>87.05</v>
      </c>
      <c r="D23" s="439">
        <v>29.52</v>
      </c>
      <c r="E23" s="439">
        <v>223.6</v>
      </c>
      <c r="F23" s="439">
        <v>58.6</v>
      </c>
      <c r="G23" s="439">
        <v>226.2</v>
      </c>
      <c r="H23" s="439">
        <v>70.400000000000006</v>
      </c>
      <c r="I23" s="439">
        <v>60.4</v>
      </c>
      <c r="J23" s="439">
        <v>8.4</v>
      </c>
      <c r="K23" s="439">
        <v>12.4</v>
      </c>
      <c r="L23" s="439">
        <v>2.1</v>
      </c>
      <c r="M23" s="15">
        <f t="shared" si="2"/>
        <v>522.59999999999991</v>
      </c>
      <c r="N23" s="15">
        <f t="shared" si="2"/>
        <v>139.5</v>
      </c>
      <c r="O23" s="439">
        <v>425</v>
      </c>
      <c r="P23" s="439">
        <v>59.7</v>
      </c>
      <c r="Q23" s="15">
        <f>O23+P23</f>
        <v>484.7</v>
      </c>
      <c r="R23" s="440" t="s">
        <v>1974</v>
      </c>
    </row>
    <row r="24" spans="1:18" s="86" customFormat="1" ht="15" customHeight="1">
      <c r="A24" s="438" t="s">
        <v>1975</v>
      </c>
      <c r="B24" s="392">
        <v>26092</v>
      </c>
      <c r="C24" s="439">
        <v>82.4</v>
      </c>
      <c r="D24" s="439">
        <v>27.97</v>
      </c>
      <c r="E24" s="439">
        <v>185.3</v>
      </c>
      <c r="F24" s="439">
        <v>83.6</v>
      </c>
      <c r="G24" s="439">
        <v>238.2</v>
      </c>
      <c r="H24" s="439">
        <v>35.5</v>
      </c>
      <c r="I24" s="439">
        <v>60.5</v>
      </c>
      <c r="J24" s="439">
        <v>15.1</v>
      </c>
      <c r="K24" s="439">
        <v>10.7</v>
      </c>
      <c r="L24" s="439">
        <v>2</v>
      </c>
      <c r="M24" s="15">
        <f t="shared" si="2"/>
        <v>494.7</v>
      </c>
      <c r="N24" s="15">
        <f t="shared" si="2"/>
        <v>136.19999999999999</v>
      </c>
      <c r="O24" s="439">
        <v>458.1</v>
      </c>
      <c r="P24" s="439">
        <v>56</v>
      </c>
      <c r="Q24" s="15">
        <f>O24+P24</f>
        <v>514.1</v>
      </c>
      <c r="R24" s="440" t="s">
        <v>1975</v>
      </c>
    </row>
    <row r="25" spans="1:18" s="86" customFormat="1" ht="15" customHeight="1">
      <c r="A25" s="438" t="s">
        <v>1976</v>
      </c>
      <c r="B25" s="392">
        <v>26020</v>
      </c>
      <c r="C25" s="439">
        <v>83.82</v>
      </c>
      <c r="D25" s="439">
        <v>26.9</v>
      </c>
      <c r="E25" s="439">
        <v>177.7</v>
      </c>
      <c r="F25" s="439">
        <v>47</v>
      </c>
      <c r="G25" s="439">
        <v>268.2</v>
      </c>
      <c r="H25" s="439">
        <v>59.1</v>
      </c>
      <c r="I25" s="439">
        <v>67.5</v>
      </c>
      <c r="J25" s="439">
        <v>10.9</v>
      </c>
      <c r="K25" s="439">
        <v>15.7</v>
      </c>
      <c r="L25" s="439">
        <v>2.5</v>
      </c>
      <c r="M25" s="15">
        <f t="shared" si="2"/>
        <v>529.1</v>
      </c>
      <c r="N25" s="15">
        <f t="shared" si="2"/>
        <v>119.5</v>
      </c>
      <c r="O25" s="439">
        <v>486.8</v>
      </c>
      <c r="P25" s="439">
        <v>51.9</v>
      </c>
      <c r="Q25" s="15">
        <f>O25+P25</f>
        <v>538.70000000000005</v>
      </c>
      <c r="R25" s="440" t="s">
        <v>1976</v>
      </c>
    </row>
    <row r="26" spans="1:18" s="126" customFormat="1" ht="15" customHeight="1">
      <c r="A26" s="7" t="s">
        <v>549</v>
      </c>
      <c r="B26" s="31">
        <v>26020</v>
      </c>
      <c r="C26" s="15">
        <v>76.648731744811684</v>
      </c>
      <c r="D26" s="15">
        <v>24.68</v>
      </c>
      <c r="E26" s="15">
        <v>158.47900000000001</v>
      </c>
      <c r="F26" s="15">
        <v>57.1</v>
      </c>
      <c r="G26" s="15">
        <v>202.63499999999999</v>
      </c>
      <c r="H26" s="15">
        <v>90.257000000000005</v>
      </c>
      <c r="I26" s="15">
        <v>57.179000000000002</v>
      </c>
      <c r="J26" s="15">
        <v>8.8130000000000006</v>
      </c>
      <c r="K26" s="15">
        <v>15.628</v>
      </c>
      <c r="L26" s="15">
        <v>3.4130000000000003</v>
      </c>
      <c r="M26" s="15">
        <f t="shared" si="2"/>
        <v>433.92099999999999</v>
      </c>
      <c r="N26" s="15">
        <f t="shared" si="2"/>
        <v>159.583</v>
      </c>
      <c r="O26" s="15">
        <v>324.17599999999999</v>
      </c>
      <c r="P26" s="15">
        <v>52.079000000000001</v>
      </c>
      <c r="Q26" s="15">
        <f>O26+P26</f>
        <v>376.255</v>
      </c>
      <c r="R26" s="41" t="s">
        <v>549</v>
      </c>
    </row>
    <row r="27" spans="1:18" s="712" customFormat="1" ht="15" customHeight="1">
      <c r="A27" s="173" t="s">
        <v>550</v>
      </c>
      <c r="B27" s="224">
        <v>26033</v>
      </c>
      <c r="C27" s="268">
        <v>74.970230092574809</v>
      </c>
      <c r="D27" s="268">
        <v>23.439999999999998</v>
      </c>
      <c r="E27" s="268">
        <v>131.858</v>
      </c>
      <c r="F27" s="268">
        <v>48.618000000000002</v>
      </c>
      <c r="G27" s="268">
        <v>200.76400000000001</v>
      </c>
      <c r="H27" s="268">
        <v>42.622</v>
      </c>
      <c r="I27" s="268">
        <v>61.000999999999998</v>
      </c>
      <c r="J27" s="268">
        <v>6.4059999999999997</v>
      </c>
      <c r="K27" s="268">
        <v>22.754000000000001</v>
      </c>
      <c r="L27" s="268">
        <v>5.4269999999999996</v>
      </c>
      <c r="M27" s="268">
        <f t="shared" ref="M27:N43" si="3">E27+G27+I27+K27</f>
        <v>416.37700000000001</v>
      </c>
      <c r="N27" s="16">
        <f>F27+H27+J27+L27</f>
        <v>103.07300000000001</v>
      </c>
      <c r="O27" s="268">
        <v>407.74400000000003</v>
      </c>
      <c r="P27" s="268">
        <v>60.222000000000001</v>
      </c>
      <c r="Q27" s="16">
        <f t="shared" ref="Q27:Q43" si="4">O27+P27</f>
        <v>467.96600000000001</v>
      </c>
      <c r="R27" s="208" t="s">
        <v>550</v>
      </c>
    </row>
    <row r="28" spans="1:18" s="712" customFormat="1" ht="15" customHeight="1">
      <c r="A28" s="173" t="s">
        <v>551</v>
      </c>
      <c r="B28" s="224">
        <v>26042</v>
      </c>
      <c r="C28" s="268">
        <v>72.567391137393443</v>
      </c>
      <c r="D28" s="268">
        <v>25.04</v>
      </c>
      <c r="E28" s="268">
        <v>116.295</v>
      </c>
      <c r="F28" s="268">
        <v>34.75</v>
      </c>
      <c r="G28" s="268">
        <v>244.756</v>
      </c>
      <c r="H28" s="268">
        <v>24.206</v>
      </c>
      <c r="I28" s="268">
        <v>56.344000000000001</v>
      </c>
      <c r="J28" s="268">
        <v>11.363</v>
      </c>
      <c r="K28" s="268">
        <v>28.383000000000003</v>
      </c>
      <c r="L28" s="268">
        <v>7.1429999999999998</v>
      </c>
      <c r="M28" s="268">
        <f t="shared" si="3"/>
        <v>445.77799999999996</v>
      </c>
      <c r="N28" s="16">
        <f>F28+H28+J28+L28</f>
        <v>77.462000000000003</v>
      </c>
      <c r="O28" s="268">
        <v>409.03800000000001</v>
      </c>
      <c r="P28" s="268">
        <v>52.12</v>
      </c>
      <c r="Q28" s="16">
        <f t="shared" si="4"/>
        <v>461.15800000000002</v>
      </c>
      <c r="R28" s="208" t="s">
        <v>551</v>
      </c>
    </row>
    <row r="29" spans="1:18" s="175" customFormat="1" ht="15" customHeight="1">
      <c r="A29" s="256" t="s">
        <v>1165</v>
      </c>
      <c r="B29" s="713">
        <v>26047</v>
      </c>
      <c r="C29" s="16">
        <v>67.919530080239568</v>
      </c>
      <c r="D29" s="16">
        <v>24.07</v>
      </c>
      <c r="E29" s="16">
        <v>115.069</v>
      </c>
      <c r="F29" s="36">
        <v>10.372</v>
      </c>
      <c r="G29" s="16">
        <v>223.71899999999999</v>
      </c>
      <c r="H29" s="16">
        <v>41.59</v>
      </c>
      <c r="I29" s="16">
        <v>51.71</v>
      </c>
      <c r="J29" s="16">
        <v>1.5840000000000001</v>
      </c>
      <c r="K29" s="16">
        <v>31.308</v>
      </c>
      <c r="L29" s="16">
        <v>4.2919999999999998</v>
      </c>
      <c r="M29" s="268">
        <f t="shared" si="3"/>
        <v>421.80599999999998</v>
      </c>
      <c r="N29" s="16">
        <f>F29+H29+J29+L29</f>
        <v>57.838000000000008</v>
      </c>
      <c r="O29" s="16">
        <v>375.41300000000001</v>
      </c>
      <c r="P29" s="16">
        <v>58.121000000000002</v>
      </c>
      <c r="Q29" s="16">
        <f t="shared" si="4"/>
        <v>433.53399999999999</v>
      </c>
      <c r="R29" s="258" t="s">
        <v>1165</v>
      </c>
    </row>
    <row r="30" spans="1:18" s="175" customFormat="1" ht="15" customHeight="1">
      <c r="A30" s="256" t="s">
        <v>1166</v>
      </c>
      <c r="B30" s="713">
        <v>24751</v>
      </c>
      <c r="C30" s="16">
        <v>71.520342612419697</v>
      </c>
      <c r="D30" s="16">
        <v>24.009999999999998</v>
      </c>
      <c r="E30" s="16">
        <v>117.55</v>
      </c>
      <c r="F30" s="36">
        <v>7.7320000000000002</v>
      </c>
      <c r="G30" s="16">
        <v>214.48699999999999</v>
      </c>
      <c r="H30" s="16">
        <v>11.272</v>
      </c>
      <c r="I30" s="16">
        <v>50.168999999999997</v>
      </c>
      <c r="J30" s="16">
        <v>1.425</v>
      </c>
      <c r="K30" s="16">
        <v>43.158999999999999</v>
      </c>
      <c r="L30" s="16">
        <v>4.4630000000000001</v>
      </c>
      <c r="M30" s="268">
        <f t="shared" si="3"/>
        <v>425.36499999999995</v>
      </c>
      <c r="N30" s="16">
        <f t="shared" si="3"/>
        <v>24.892000000000003</v>
      </c>
      <c r="O30" s="16">
        <v>384.19099999999997</v>
      </c>
      <c r="P30" s="16">
        <v>66.274000000000001</v>
      </c>
      <c r="Q30" s="16">
        <f t="shared" si="4"/>
        <v>450.46499999999997</v>
      </c>
      <c r="R30" s="258" t="s">
        <v>1166</v>
      </c>
    </row>
    <row r="31" spans="1:18" s="175" customFormat="1" ht="15" customHeight="1">
      <c r="A31" s="256" t="s">
        <v>1167</v>
      </c>
      <c r="B31" s="713">
        <v>24991</v>
      </c>
      <c r="C31" s="16">
        <v>66.728022087951672</v>
      </c>
      <c r="D31" s="16">
        <v>23.2</v>
      </c>
      <c r="E31" s="16">
        <v>100.721</v>
      </c>
      <c r="F31" s="36">
        <v>5.875</v>
      </c>
      <c r="G31" s="16">
        <v>209.55099999999999</v>
      </c>
      <c r="H31" s="16">
        <v>10.596</v>
      </c>
      <c r="I31" s="16">
        <v>48.47</v>
      </c>
      <c r="J31" s="16">
        <v>2.081</v>
      </c>
      <c r="K31" s="16">
        <v>46.238999999999997</v>
      </c>
      <c r="L31" s="16">
        <v>4.3870000000000005</v>
      </c>
      <c r="M31" s="268">
        <f t="shared" si="3"/>
        <v>404.98099999999994</v>
      </c>
      <c r="N31" s="16">
        <f t="shared" si="3"/>
        <v>22.939</v>
      </c>
      <c r="O31" s="16">
        <v>346.58300000000003</v>
      </c>
      <c r="P31" s="16">
        <v>71.14</v>
      </c>
      <c r="Q31" s="16">
        <f t="shared" si="4"/>
        <v>417.72300000000001</v>
      </c>
      <c r="R31" s="258" t="s">
        <v>1167</v>
      </c>
    </row>
    <row r="32" spans="1:18" s="175" customFormat="1" ht="15" customHeight="1">
      <c r="A32" s="256" t="s">
        <v>1168</v>
      </c>
      <c r="B32" s="713">
        <v>25945</v>
      </c>
      <c r="C32" s="16">
        <v>62.821352861823087</v>
      </c>
      <c r="D32" s="16">
        <v>23.1</v>
      </c>
      <c r="E32" s="16">
        <v>93.055000000000007</v>
      </c>
      <c r="F32" s="36">
        <v>31.559000000000001</v>
      </c>
      <c r="G32" s="16">
        <v>225.45599999999999</v>
      </c>
      <c r="H32" s="16">
        <v>12.853</v>
      </c>
      <c r="I32" s="16">
        <v>44.444000000000003</v>
      </c>
      <c r="J32" s="16">
        <v>2.2250000000000001</v>
      </c>
      <c r="K32" s="16">
        <v>47.795000000000002</v>
      </c>
      <c r="L32" s="16">
        <v>4.2409999999999997</v>
      </c>
      <c r="M32" s="268">
        <f t="shared" si="3"/>
        <v>410.75</v>
      </c>
      <c r="N32" s="16">
        <f t="shared" si="3"/>
        <v>50.878</v>
      </c>
      <c r="O32" s="16">
        <v>283.91199999999998</v>
      </c>
      <c r="P32" s="16">
        <v>79.512</v>
      </c>
      <c r="Q32" s="16">
        <f t="shared" si="4"/>
        <v>363.42399999999998</v>
      </c>
      <c r="R32" s="258" t="s">
        <v>1168</v>
      </c>
    </row>
    <row r="33" spans="1:18" s="175" customFormat="1" ht="15" customHeight="1">
      <c r="A33" s="256" t="s">
        <v>1169</v>
      </c>
      <c r="B33" s="713">
        <v>25336</v>
      </c>
      <c r="C33" s="16">
        <v>64.544521629302182</v>
      </c>
      <c r="D33" s="16">
        <v>22.82</v>
      </c>
      <c r="E33" s="16">
        <v>88.108000000000004</v>
      </c>
      <c r="F33" s="36">
        <v>32.530999999999999</v>
      </c>
      <c r="G33" s="16">
        <v>229.994</v>
      </c>
      <c r="H33" s="16">
        <v>70.938000000000002</v>
      </c>
      <c r="I33" s="16">
        <v>40.292999999999999</v>
      </c>
      <c r="J33" s="16">
        <v>5.1920000000000002</v>
      </c>
      <c r="K33" s="16">
        <v>50.487000000000002</v>
      </c>
      <c r="L33" s="16">
        <v>8.3059999999999992</v>
      </c>
      <c r="M33" s="268">
        <f t="shared" si="3"/>
        <v>408.88200000000001</v>
      </c>
      <c r="N33" s="16">
        <f t="shared" si="3"/>
        <v>116.967</v>
      </c>
      <c r="O33" s="16">
        <v>236.476</v>
      </c>
      <c r="P33" s="16">
        <v>91.564999999999998</v>
      </c>
      <c r="Q33" s="16">
        <f t="shared" si="4"/>
        <v>328.041</v>
      </c>
      <c r="R33" s="258" t="s">
        <v>1169</v>
      </c>
    </row>
    <row r="34" spans="1:18" s="175" customFormat="1" ht="15" customHeight="1">
      <c r="A34" s="256" t="s">
        <v>1170</v>
      </c>
      <c r="B34" s="713">
        <v>25970</v>
      </c>
      <c r="C34" s="16">
        <v>59.880631497882177</v>
      </c>
      <c r="D34" s="16">
        <v>21.13</v>
      </c>
      <c r="E34" s="16">
        <v>88.906999999999996</v>
      </c>
      <c r="F34" s="36">
        <v>11.077999999999999</v>
      </c>
      <c r="G34" s="16">
        <v>198.804</v>
      </c>
      <c r="H34" s="16">
        <v>59.841000000000001</v>
      </c>
      <c r="I34" s="16">
        <v>37.665999999999997</v>
      </c>
      <c r="J34" s="16">
        <v>13.616</v>
      </c>
      <c r="K34" s="16">
        <v>42.878</v>
      </c>
      <c r="L34" s="16">
        <v>8.8460000000000001</v>
      </c>
      <c r="M34" s="268">
        <f t="shared" si="3"/>
        <v>368.255</v>
      </c>
      <c r="N34" s="16">
        <f t="shared" si="3"/>
        <v>93.381</v>
      </c>
      <c r="O34" s="16">
        <v>302.81299999999999</v>
      </c>
      <c r="P34" s="16">
        <v>80.683000000000007</v>
      </c>
      <c r="Q34" s="16">
        <f t="shared" si="4"/>
        <v>383.49599999999998</v>
      </c>
      <c r="R34" s="258" t="s">
        <v>1170</v>
      </c>
    </row>
    <row r="35" spans="1:18" s="175" customFormat="1" ht="15" customHeight="1">
      <c r="A35" s="256" t="s">
        <v>1171</v>
      </c>
      <c r="B35" s="713">
        <v>24848</v>
      </c>
      <c r="C35" s="16">
        <v>60.145685769478433</v>
      </c>
      <c r="D35" s="16">
        <v>19.41</v>
      </c>
      <c r="E35" s="16">
        <v>90.445999999999998</v>
      </c>
      <c r="F35" s="36">
        <v>17.887</v>
      </c>
      <c r="G35" s="16">
        <v>180.44900000000001</v>
      </c>
      <c r="H35" s="16">
        <v>46.442999999999998</v>
      </c>
      <c r="I35" s="16">
        <v>36.883000000000003</v>
      </c>
      <c r="J35" s="16">
        <v>6.4020000000000001</v>
      </c>
      <c r="K35" s="16">
        <v>31.366</v>
      </c>
      <c r="L35" s="16">
        <v>6.0939999999999994</v>
      </c>
      <c r="M35" s="268">
        <f t="shared" si="3"/>
        <v>339.14399999999995</v>
      </c>
      <c r="N35" s="16">
        <f t="shared" si="3"/>
        <v>76.825999999999993</v>
      </c>
      <c r="O35" s="16">
        <v>269.13099999999997</v>
      </c>
      <c r="P35" s="16">
        <v>79.700999999999993</v>
      </c>
      <c r="Q35" s="16">
        <f t="shared" si="4"/>
        <v>348.83199999999999</v>
      </c>
      <c r="R35" s="258" t="s">
        <v>1171</v>
      </c>
    </row>
    <row r="36" spans="1:18" s="175" customFormat="1" ht="15" customHeight="1">
      <c r="A36" s="256" t="s">
        <v>1172</v>
      </c>
      <c r="B36" s="714">
        <v>24938</v>
      </c>
      <c r="C36" s="16">
        <v>54.791883872002565</v>
      </c>
      <c r="D36" s="16">
        <v>19.010000000000002</v>
      </c>
      <c r="E36" s="16">
        <v>82.159000000000006</v>
      </c>
      <c r="F36" s="36">
        <v>22.690999999999999</v>
      </c>
      <c r="G36" s="16">
        <v>182.76900000000001</v>
      </c>
      <c r="H36" s="16">
        <v>19.991</v>
      </c>
      <c r="I36" s="16">
        <v>37.566000000000003</v>
      </c>
      <c r="J36" s="16">
        <v>6.5449999999999999</v>
      </c>
      <c r="K36" s="16">
        <v>25.264999999999997</v>
      </c>
      <c r="L36" s="16">
        <v>5.6639999999999997</v>
      </c>
      <c r="M36" s="268">
        <f t="shared" si="3"/>
        <v>327.75900000000001</v>
      </c>
      <c r="N36" s="16">
        <f t="shared" si="3"/>
        <v>54.891000000000005</v>
      </c>
      <c r="O36" s="16">
        <v>265.93799999999999</v>
      </c>
      <c r="P36" s="16">
        <v>75.06</v>
      </c>
      <c r="Q36" s="16">
        <f t="shared" si="4"/>
        <v>340.99799999999999</v>
      </c>
      <c r="R36" s="258" t="s">
        <v>1172</v>
      </c>
    </row>
    <row r="37" spans="1:18" s="175" customFormat="1" ht="15" customHeight="1">
      <c r="A37" s="256" t="s">
        <v>1173</v>
      </c>
      <c r="B37" s="714">
        <v>24946</v>
      </c>
      <c r="C37" s="16">
        <v>53.335204040727966</v>
      </c>
      <c r="D37" s="16">
        <v>18.79</v>
      </c>
      <c r="E37" s="16">
        <v>72.554000000000002</v>
      </c>
      <c r="F37" s="36">
        <v>8.8620000000000001</v>
      </c>
      <c r="G37" s="16">
        <v>190.80199999999999</v>
      </c>
      <c r="H37" s="16">
        <v>19.867999999999999</v>
      </c>
      <c r="I37" s="16">
        <v>33.866999999999997</v>
      </c>
      <c r="J37" s="16">
        <v>7.0229999999999997</v>
      </c>
      <c r="K37" s="16">
        <v>23.902000000000001</v>
      </c>
      <c r="L37" s="16">
        <v>4.8100000000000005</v>
      </c>
      <c r="M37" s="268">
        <f t="shared" si="3"/>
        <v>321.125</v>
      </c>
      <c r="N37" s="16">
        <f t="shared" si="3"/>
        <v>40.563000000000002</v>
      </c>
      <c r="O37" s="16">
        <v>257.36099999999999</v>
      </c>
      <c r="P37" s="16">
        <v>70.741</v>
      </c>
      <c r="Q37" s="16">
        <f t="shared" si="4"/>
        <v>328.10199999999998</v>
      </c>
      <c r="R37" s="258" t="s">
        <v>1173</v>
      </c>
    </row>
    <row r="38" spans="1:18" s="175" customFormat="1" ht="15" customHeight="1">
      <c r="A38" s="256" t="s">
        <v>1174</v>
      </c>
      <c r="B38" s="713">
        <v>21678</v>
      </c>
      <c r="C38" s="16">
        <v>52.62939385552172</v>
      </c>
      <c r="D38" s="16">
        <v>17.490000000000002</v>
      </c>
      <c r="E38" s="16">
        <v>65.204999999999998</v>
      </c>
      <c r="F38" s="36">
        <v>14.364000000000001</v>
      </c>
      <c r="G38" s="16">
        <v>177.35300000000001</v>
      </c>
      <c r="H38" s="16">
        <v>18.567</v>
      </c>
      <c r="I38" s="16">
        <v>29.701000000000001</v>
      </c>
      <c r="J38" s="16">
        <v>4.37</v>
      </c>
      <c r="K38" s="16">
        <v>21.423000000000002</v>
      </c>
      <c r="L38" s="16">
        <v>5.85</v>
      </c>
      <c r="M38" s="268">
        <f t="shared" si="3"/>
        <v>293.68200000000002</v>
      </c>
      <c r="N38" s="16">
        <f t="shared" si="3"/>
        <v>43.150999999999996</v>
      </c>
      <c r="O38" s="16">
        <v>208.095</v>
      </c>
      <c r="P38" s="16">
        <v>79.882000000000005</v>
      </c>
      <c r="Q38" s="16">
        <f t="shared" si="4"/>
        <v>287.97699999999998</v>
      </c>
      <c r="R38" s="258" t="s">
        <v>1174</v>
      </c>
    </row>
    <row r="39" spans="1:18" s="175" customFormat="1" ht="15" customHeight="1">
      <c r="A39" s="256" t="s">
        <v>1175</v>
      </c>
      <c r="B39" s="713">
        <v>21260</v>
      </c>
      <c r="C39" s="16">
        <v>53.236124176857949</v>
      </c>
      <c r="D39" s="16">
        <v>16.25</v>
      </c>
      <c r="E39" s="16">
        <v>59.012</v>
      </c>
      <c r="F39" s="36">
        <v>9.0359999999999996</v>
      </c>
      <c r="G39" s="16">
        <v>178.767</v>
      </c>
      <c r="H39" s="16">
        <v>41.097999999999999</v>
      </c>
      <c r="I39" s="16">
        <v>26.178000000000001</v>
      </c>
      <c r="J39" s="16">
        <v>3.133</v>
      </c>
      <c r="K39" s="16">
        <v>22.22</v>
      </c>
      <c r="L39" s="16">
        <v>4.7130000000000001</v>
      </c>
      <c r="M39" s="268">
        <f t="shared" si="3"/>
        <v>286.17700000000002</v>
      </c>
      <c r="N39" s="16">
        <f t="shared" si="3"/>
        <v>57.980000000000004</v>
      </c>
      <c r="O39" s="16">
        <v>191.97200000000001</v>
      </c>
      <c r="P39" s="16">
        <v>73.438999999999993</v>
      </c>
      <c r="Q39" s="16">
        <f t="shared" si="4"/>
        <v>265.411</v>
      </c>
      <c r="R39" s="258" t="s">
        <v>1175</v>
      </c>
    </row>
    <row r="40" spans="1:18" s="175" customFormat="1" ht="15" customHeight="1">
      <c r="A40" s="256" t="s">
        <v>1176</v>
      </c>
      <c r="B40" s="713">
        <v>21332</v>
      </c>
      <c r="C40" s="16">
        <v>41.791674479654979</v>
      </c>
      <c r="D40" s="16">
        <v>13</v>
      </c>
      <c r="E40" s="16">
        <v>45.180999999999997</v>
      </c>
      <c r="F40" s="36">
        <v>6.0519999999999996</v>
      </c>
      <c r="G40" s="16">
        <v>130.87299999999999</v>
      </c>
      <c r="H40" s="16">
        <v>16.652000000000001</v>
      </c>
      <c r="I40" s="16">
        <v>17.213999999999999</v>
      </c>
      <c r="J40" s="16">
        <v>1.9370000000000001</v>
      </c>
      <c r="K40" s="16">
        <v>30.384</v>
      </c>
      <c r="L40" s="16">
        <v>6.3659999999999997</v>
      </c>
      <c r="M40" s="268">
        <f t="shared" si="3"/>
        <v>223.65199999999999</v>
      </c>
      <c r="N40" s="16">
        <f t="shared" si="3"/>
        <v>31.007000000000001</v>
      </c>
      <c r="O40" s="16">
        <v>168.465</v>
      </c>
      <c r="P40" s="16">
        <v>81.972999999999999</v>
      </c>
      <c r="Q40" s="16">
        <f t="shared" si="4"/>
        <v>250.43799999999999</v>
      </c>
      <c r="R40" s="258" t="s">
        <v>1176</v>
      </c>
    </row>
    <row r="41" spans="1:18" s="175" customFormat="1" ht="15" customHeight="1">
      <c r="A41" s="256" t="s">
        <v>1181</v>
      </c>
      <c r="B41" s="713">
        <v>21846</v>
      </c>
      <c r="C41" s="16">
        <v>44.626018493087983</v>
      </c>
      <c r="D41" s="16">
        <v>15.42</v>
      </c>
      <c r="E41" s="16">
        <v>53.396999999999998</v>
      </c>
      <c r="F41" s="36">
        <v>7.7389999999999999</v>
      </c>
      <c r="G41" s="16">
        <v>164.042</v>
      </c>
      <c r="H41" s="16">
        <v>5.8150000000000004</v>
      </c>
      <c r="I41" s="16">
        <v>25.152999999999999</v>
      </c>
      <c r="J41" s="16">
        <v>1.984</v>
      </c>
      <c r="K41" s="16">
        <v>27.716000000000001</v>
      </c>
      <c r="L41" s="16">
        <v>1.8619999999999999</v>
      </c>
      <c r="M41" s="268">
        <f t="shared" si="3"/>
        <v>270.30799999999999</v>
      </c>
      <c r="N41" s="16">
        <f t="shared" si="3"/>
        <v>17.399999999999999</v>
      </c>
      <c r="O41" s="16">
        <v>214.60499999999999</v>
      </c>
      <c r="P41" s="16">
        <v>58.512999999999998</v>
      </c>
      <c r="Q41" s="16">
        <f t="shared" si="4"/>
        <v>273.11799999999999</v>
      </c>
      <c r="R41" s="258" t="s">
        <v>1181</v>
      </c>
    </row>
    <row r="42" spans="1:18" s="175" customFormat="1" ht="15" customHeight="1">
      <c r="A42" s="256" t="s">
        <v>1190</v>
      </c>
      <c r="B42" s="713">
        <v>22944</v>
      </c>
      <c r="C42" s="16">
        <v>42.516562064156204</v>
      </c>
      <c r="D42" s="16">
        <v>14.690000000000001</v>
      </c>
      <c r="E42" s="16">
        <v>40.554000000000002</v>
      </c>
      <c r="F42" s="36">
        <v>4.2279999999999998</v>
      </c>
      <c r="G42" s="16">
        <v>152.905</v>
      </c>
      <c r="H42" s="16">
        <v>7.5419999999999998</v>
      </c>
      <c r="I42" s="16">
        <v>19.731999999999999</v>
      </c>
      <c r="J42" s="16">
        <v>0.55900000000000005</v>
      </c>
      <c r="K42" s="16">
        <v>47.43</v>
      </c>
      <c r="L42" s="16">
        <v>6.4909999999999997</v>
      </c>
      <c r="M42" s="268">
        <f t="shared" si="3"/>
        <v>260.62099999999998</v>
      </c>
      <c r="N42" s="16">
        <f t="shared" si="3"/>
        <v>18.82</v>
      </c>
      <c r="O42" s="16">
        <v>193.411</v>
      </c>
      <c r="P42" s="16">
        <v>57.164000000000001</v>
      </c>
      <c r="Q42" s="16">
        <f t="shared" si="4"/>
        <v>250.57499999999999</v>
      </c>
      <c r="R42" s="258" t="s">
        <v>1190</v>
      </c>
    </row>
    <row r="43" spans="1:18" s="173" customFormat="1" ht="15" customHeight="1" thickBot="1">
      <c r="A43" s="416" t="s">
        <v>898</v>
      </c>
      <c r="B43" s="715">
        <v>20061</v>
      </c>
      <c r="C43" s="716">
        <v>47.854045162255119</v>
      </c>
      <c r="D43" s="716">
        <v>16.8</v>
      </c>
      <c r="E43" s="716">
        <v>48.081000000000003</v>
      </c>
      <c r="F43" s="287">
        <v>5.3550000000000004</v>
      </c>
      <c r="G43" s="716">
        <v>176.035</v>
      </c>
      <c r="H43" s="716">
        <v>8.4629999999999992</v>
      </c>
      <c r="I43" s="716">
        <v>22.626000000000001</v>
      </c>
      <c r="J43" s="716">
        <v>1.78</v>
      </c>
      <c r="K43" s="716">
        <v>48.545000000000002</v>
      </c>
      <c r="L43" s="716">
        <v>7.6669999999999998</v>
      </c>
      <c r="M43" s="651">
        <f t="shared" si="3"/>
        <v>295.28699999999998</v>
      </c>
      <c r="N43" s="716">
        <f t="shared" si="3"/>
        <v>23.265000000000001</v>
      </c>
      <c r="O43" s="716">
        <v>212.24199999999999</v>
      </c>
      <c r="P43" s="716">
        <v>67.947999999999993</v>
      </c>
      <c r="Q43" s="716">
        <f t="shared" si="4"/>
        <v>280.19</v>
      </c>
      <c r="R43" s="717" t="s">
        <v>898</v>
      </c>
    </row>
    <row r="44" spans="1:18" s="784" customFormat="1" ht="11.25" customHeight="1">
      <c r="A44" s="846" t="s">
        <v>1451</v>
      </c>
      <c r="B44" s="2414" t="s">
        <v>3417</v>
      </c>
      <c r="C44" s="2414"/>
      <c r="D44" s="2414"/>
      <c r="E44" s="2414"/>
      <c r="F44" s="2414"/>
      <c r="G44" s="2414"/>
      <c r="H44" s="2414"/>
      <c r="I44" s="2414"/>
      <c r="R44" s="833"/>
    </row>
    <row r="45" spans="1:18" s="784" customFormat="1" ht="15.75" customHeight="1">
      <c r="B45" s="2415" t="s">
        <v>3419</v>
      </c>
      <c r="C45" s="2415"/>
      <c r="D45" s="2416" t="s">
        <v>510</v>
      </c>
      <c r="E45" s="2417"/>
      <c r="F45" s="2420" t="s">
        <v>511</v>
      </c>
      <c r="H45" s="827"/>
      <c r="I45" s="827"/>
      <c r="R45" s="791"/>
    </row>
    <row r="46" spans="1:18" s="784" customFormat="1" ht="15.75" customHeight="1">
      <c r="B46" s="2415"/>
      <c r="C46" s="2415"/>
      <c r="D46" s="2418" t="s">
        <v>1293</v>
      </c>
      <c r="E46" s="2419"/>
      <c r="F46" s="2420"/>
      <c r="H46" s="827"/>
      <c r="I46" s="827"/>
      <c r="J46" s="827"/>
      <c r="K46" s="827"/>
      <c r="L46" s="827"/>
      <c r="M46" s="827"/>
      <c r="N46" s="827"/>
      <c r="O46" s="827"/>
      <c r="P46" s="827"/>
      <c r="Q46" s="827"/>
      <c r="R46" s="791"/>
    </row>
    <row r="47" spans="1:18" s="784" customFormat="1" ht="15.75" customHeight="1">
      <c r="B47" s="2259" t="s">
        <v>3557</v>
      </c>
      <c r="C47" s="2259"/>
      <c r="D47" s="2259"/>
      <c r="E47" s="2259"/>
      <c r="F47" s="2259"/>
      <c r="G47" s="2259"/>
      <c r="H47" s="2259"/>
      <c r="I47" s="2259"/>
      <c r="J47" s="827"/>
      <c r="K47" s="827"/>
      <c r="L47" s="827"/>
      <c r="M47" s="827"/>
      <c r="N47" s="827"/>
      <c r="O47" s="827"/>
      <c r="P47" s="827"/>
      <c r="Q47" s="827"/>
      <c r="R47" s="791"/>
    </row>
    <row r="48" spans="1:18" s="784" customFormat="1" ht="16.5" customHeight="1">
      <c r="A48" s="790" t="s">
        <v>955</v>
      </c>
      <c r="B48" s="2255" t="s">
        <v>3418</v>
      </c>
      <c r="C48" s="2255"/>
      <c r="D48" s="2255"/>
      <c r="E48" s="2255"/>
      <c r="F48" s="2255"/>
      <c r="G48" s="2255"/>
      <c r="H48" s="2255"/>
      <c r="I48" s="2255"/>
      <c r="R48" s="833"/>
    </row>
    <row r="49" spans="1:18" s="9" customFormat="1" ht="15" customHeight="1">
      <c r="A49" s="10"/>
      <c r="B49" s="152"/>
      <c r="C49" s="15"/>
      <c r="D49" s="15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83"/>
    </row>
    <row r="50" spans="1:18" s="9" customFormat="1" ht="15" customHeight="1">
      <c r="A50" s="10"/>
      <c r="B50" s="152"/>
      <c r="C50" s="15"/>
      <c r="D50" s="15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83"/>
    </row>
    <row r="51" spans="1:18" s="9" customFormat="1" ht="15" customHeight="1">
      <c r="A51" s="10"/>
      <c r="B51" s="152"/>
      <c r="C51" s="15"/>
      <c r="D51" s="15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83"/>
    </row>
    <row r="52" spans="1:18" s="9" customFormat="1" ht="15" customHeight="1">
      <c r="A52" s="10"/>
      <c r="B52" s="152"/>
      <c r="C52" s="15"/>
      <c r="D52" s="15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83"/>
    </row>
    <row r="53" spans="1:18">
      <c r="A53" s="8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50"/>
    </row>
  </sheetData>
  <mergeCells count="22">
    <mergeCell ref="B48:I48"/>
    <mergeCell ref="B44:I44"/>
    <mergeCell ref="B47:I47"/>
    <mergeCell ref="B45:C46"/>
    <mergeCell ref="D45:E45"/>
    <mergeCell ref="D46:E46"/>
    <mergeCell ref="F45:F46"/>
    <mergeCell ref="J1:P1"/>
    <mergeCell ref="I3:J3"/>
    <mergeCell ref="E3:F3"/>
    <mergeCell ref="Q1:R1"/>
    <mergeCell ref="A1:I1"/>
    <mergeCell ref="O3:Q3"/>
    <mergeCell ref="D3:D4"/>
    <mergeCell ref="A3:A4"/>
    <mergeCell ref="M3:N3"/>
    <mergeCell ref="K3:L3"/>
    <mergeCell ref="G3:H3"/>
    <mergeCell ref="Q2:R2"/>
    <mergeCell ref="B3:B4"/>
    <mergeCell ref="C3:C4"/>
    <mergeCell ref="R3:R4"/>
  </mergeCells>
  <phoneticPr fontId="0" type="noConversion"/>
  <conditionalFormatting sqref="A5:R43">
    <cfRule type="expression" dxfId="32" priority="1" stopIfTrue="1">
      <formula>MOD(ROW(),2)=0</formula>
    </cfRule>
  </conditionalFormatting>
  <pageMargins left="0.74803149606299213" right="0.70866141732283472" top="0.51181102362204722" bottom="0.51181102362204722" header="0" footer="0.74803149606299213"/>
  <pageSetup paperSize="141" firstPageNumber="34" orientation="portrait" useFirstPageNumber="1" horizontalDpi="1200" verticalDpi="1200" r:id="rId1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O73"/>
  <sheetViews>
    <sheetView showGridLines="0" workbookViewId="0">
      <pane xSplit="1" ySplit="4" topLeftCell="B44" activePane="bottomRight" state="frozen"/>
      <selection sqref="A1:IV65536"/>
      <selection pane="topRight" sqref="A1:IV65536"/>
      <selection pane="bottomLeft" sqref="A1:IV65536"/>
      <selection pane="bottomRight" activeCell="I48" sqref="I48"/>
    </sheetView>
  </sheetViews>
  <sheetFormatPr defaultColWidth="5.85546875" defaultRowHeight="9"/>
  <cols>
    <col min="1" max="1" width="7.5703125" style="234" customWidth="1"/>
    <col min="2" max="2" width="11.28515625" style="234" customWidth="1"/>
    <col min="3" max="3" width="11.140625" style="234" customWidth="1"/>
    <col min="4" max="4" width="12" style="234" customWidth="1"/>
    <col min="5" max="5" width="11.42578125" style="234" customWidth="1"/>
    <col min="6" max="6" width="12.28515625" style="234" customWidth="1"/>
    <col min="7" max="7" width="9" style="234" customWidth="1"/>
    <col min="8" max="8" width="11.140625" style="234" customWidth="1"/>
    <col min="9" max="9" width="10" style="234" customWidth="1"/>
    <col min="10" max="10" width="9.7109375" style="234" customWidth="1"/>
    <col min="11" max="11" width="10.42578125" style="234" customWidth="1"/>
    <col min="12" max="12" width="8.85546875" style="234" customWidth="1"/>
    <col min="13" max="13" width="9" style="234" customWidth="1"/>
    <col min="14" max="14" width="9.28515625" style="234" customWidth="1"/>
    <col min="15" max="15" width="10" style="234" customWidth="1"/>
    <col min="16" max="16384" width="5.85546875" style="234"/>
  </cols>
  <sheetData>
    <row r="1" spans="1:15" s="178" customFormat="1" ht="14.25" customHeight="1">
      <c r="C1" s="2424" t="s">
        <v>292</v>
      </c>
      <c r="D1" s="2424"/>
      <c r="E1" s="2424"/>
      <c r="F1" s="2424"/>
      <c r="G1" s="2424"/>
      <c r="H1" s="381" t="s">
        <v>262</v>
      </c>
      <c r="I1" s="381"/>
      <c r="J1" s="381"/>
      <c r="K1" s="382"/>
      <c r="L1" s="382"/>
      <c r="M1" s="382"/>
      <c r="N1" s="2424" t="s">
        <v>773</v>
      </c>
      <c r="O1" s="2424"/>
    </row>
    <row r="2" spans="1:15" s="181" customFormat="1" ht="12.75" customHeight="1">
      <c r="G2" s="383" t="s">
        <v>386</v>
      </c>
      <c r="H2" s="2425" t="s">
        <v>385</v>
      </c>
      <c r="I2" s="2425"/>
      <c r="J2" s="2425"/>
    </row>
    <row r="3" spans="1:15" s="184" customFormat="1" ht="26.25" customHeight="1">
      <c r="A3" s="2422" t="s">
        <v>1099</v>
      </c>
      <c r="B3" s="728" t="s">
        <v>1199</v>
      </c>
      <c r="C3" s="728" t="s">
        <v>1200</v>
      </c>
      <c r="D3" s="737" t="s">
        <v>1114</v>
      </c>
      <c r="E3" s="737" t="s">
        <v>1201</v>
      </c>
      <c r="F3" s="737" t="s">
        <v>1115</v>
      </c>
      <c r="G3" s="728" t="s">
        <v>530</v>
      </c>
      <c r="H3" s="769" t="s">
        <v>529</v>
      </c>
      <c r="I3" s="737" t="s">
        <v>1245</v>
      </c>
      <c r="J3" s="737" t="s">
        <v>1202</v>
      </c>
      <c r="K3" s="737" t="s">
        <v>1117</v>
      </c>
      <c r="L3" s="728" t="s">
        <v>528</v>
      </c>
      <c r="M3" s="728" t="s">
        <v>1203</v>
      </c>
      <c r="N3" s="737" t="s">
        <v>1118</v>
      </c>
      <c r="O3" s="2426" t="s">
        <v>1099</v>
      </c>
    </row>
    <row r="4" spans="1:15" s="184" customFormat="1" ht="25.5" customHeight="1">
      <c r="A4" s="2423"/>
      <c r="B4" s="770" t="s">
        <v>3523</v>
      </c>
      <c r="C4" s="770" t="s">
        <v>3524</v>
      </c>
      <c r="D4" s="728" t="s">
        <v>1573</v>
      </c>
      <c r="E4" s="728" t="s">
        <v>1574</v>
      </c>
      <c r="F4" s="728" t="s">
        <v>3525</v>
      </c>
      <c r="G4" s="728" t="s">
        <v>1574</v>
      </c>
      <c r="H4" s="769" t="s">
        <v>1574</v>
      </c>
      <c r="I4" s="728" t="s">
        <v>1574</v>
      </c>
      <c r="J4" s="728" t="s">
        <v>3527</v>
      </c>
      <c r="K4" s="728" t="s">
        <v>3528</v>
      </c>
      <c r="L4" s="770" t="s">
        <v>512</v>
      </c>
      <c r="M4" s="728" t="s">
        <v>1574</v>
      </c>
      <c r="N4" s="770" t="s">
        <v>3526</v>
      </c>
      <c r="O4" s="2427"/>
    </row>
    <row r="5" spans="1:15" s="184" customFormat="1" ht="15" customHeight="1">
      <c r="A5" s="482" t="s">
        <v>2210</v>
      </c>
      <c r="B5" s="486">
        <v>264</v>
      </c>
      <c r="C5" s="486">
        <v>59949</v>
      </c>
      <c r="D5" s="486">
        <v>30419</v>
      </c>
      <c r="E5" s="486">
        <v>44267</v>
      </c>
      <c r="F5" s="486">
        <v>13532</v>
      </c>
      <c r="G5" s="486">
        <v>16214</v>
      </c>
      <c r="H5" s="486">
        <v>8112</v>
      </c>
      <c r="I5" s="486">
        <v>93402</v>
      </c>
      <c r="J5" s="486">
        <v>100623</v>
      </c>
      <c r="K5" s="486">
        <v>4318</v>
      </c>
      <c r="L5" s="487">
        <v>5506</v>
      </c>
      <c r="M5" s="486">
        <v>173701</v>
      </c>
      <c r="N5" s="486">
        <v>12964</v>
      </c>
      <c r="O5" s="485" t="s">
        <v>2210</v>
      </c>
    </row>
    <row r="6" spans="1:15" s="184" customFormat="1" ht="15" customHeight="1">
      <c r="A6" s="482" t="s">
        <v>1981</v>
      </c>
      <c r="B6" s="486">
        <v>202</v>
      </c>
      <c r="C6" s="486">
        <v>58459</v>
      </c>
      <c r="D6" s="486">
        <v>19992</v>
      </c>
      <c r="E6" s="486">
        <v>28351</v>
      </c>
      <c r="F6" s="486">
        <v>11441</v>
      </c>
      <c r="G6" s="486">
        <v>14069</v>
      </c>
      <c r="H6" s="486">
        <v>27291</v>
      </c>
      <c r="I6" s="486">
        <v>19295</v>
      </c>
      <c r="J6" s="486">
        <v>216563</v>
      </c>
      <c r="K6" s="486">
        <v>1565</v>
      </c>
      <c r="L6" s="487">
        <v>7247</v>
      </c>
      <c r="M6" s="486">
        <v>200718</v>
      </c>
      <c r="N6" s="486">
        <v>4907</v>
      </c>
      <c r="O6" s="485" t="s">
        <v>1981</v>
      </c>
    </row>
    <row r="7" spans="1:15" s="184" customFormat="1" ht="15" customHeight="1">
      <c r="A7" s="482" t="s">
        <v>1982</v>
      </c>
      <c r="B7" s="486">
        <v>230</v>
      </c>
      <c r="C7" s="486">
        <v>72486</v>
      </c>
      <c r="D7" s="486">
        <v>24421</v>
      </c>
      <c r="E7" s="486">
        <v>27008</v>
      </c>
      <c r="F7" s="486">
        <v>11895</v>
      </c>
      <c r="G7" s="486">
        <v>22807</v>
      </c>
      <c r="H7" s="486">
        <v>33011</v>
      </c>
      <c r="I7" s="486">
        <v>88906</v>
      </c>
      <c r="J7" s="486">
        <v>289118</v>
      </c>
      <c r="K7" s="486">
        <v>2547</v>
      </c>
      <c r="L7" s="487">
        <v>545</v>
      </c>
      <c r="M7" s="486">
        <v>201192</v>
      </c>
      <c r="N7" s="486">
        <v>6207</v>
      </c>
      <c r="O7" s="485" t="s">
        <v>1982</v>
      </c>
    </row>
    <row r="8" spans="1:15" s="184" customFormat="1" ht="15" customHeight="1">
      <c r="A8" s="482" t="s">
        <v>1983</v>
      </c>
      <c r="B8" s="486">
        <v>230</v>
      </c>
      <c r="C8" s="486">
        <v>77331</v>
      </c>
      <c r="D8" s="486">
        <v>29485</v>
      </c>
      <c r="E8" s="486">
        <v>29144</v>
      </c>
      <c r="F8" s="486">
        <v>410441</v>
      </c>
      <c r="G8" s="486">
        <v>9979</v>
      </c>
      <c r="H8" s="486">
        <v>34027</v>
      </c>
      <c r="I8" s="486">
        <v>100044</v>
      </c>
      <c r="J8" s="486">
        <v>99250</v>
      </c>
      <c r="K8" s="486">
        <v>2391</v>
      </c>
      <c r="L8" s="487">
        <v>532</v>
      </c>
      <c r="M8" s="486">
        <v>184820</v>
      </c>
      <c r="N8" s="486">
        <v>6227</v>
      </c>
      <c r="O8" s="485" t="s">
        <v>1983</v>
      </c>
    </row>
    <row r="9" spans="1:15" s="184" customFormat="1" ht="15" customHeight="1">
      <c r="A9" s="482" t="s">
        <v>1984</v>
      </c>
      <c r="B9" s="486">
        <v>222</v>
      </c>
      <c r="C9" s="486">
        <v>68099</v>
      </c>
      <c r="D9" s="486">
        <v>18324</v>
      </c>
      <c r="E9" s="486">
        <v>20314</v>
      </c>
      <c r="F9" s="486">
        <v>119070</v>
      </c>
      <c r="G9" s="486">
        <v>13609</v>
      </c>
      <c r="H9" s="486">
        <v>35748</v>
      </c>
      <c r="I9" s="486">
        <v>88181</v>
      </c>
      <c r="J9" s="486">
        <v>337160</v>
      </c>
      <c r="K9" s="486">
        <v>3285</v>
      </c>
      <c r="L9" s="487">
        <v>519</v>
      </c>
      <c r="M9" s="486">
        <v>293295</v>
      </c>
      <c r="N9" s="486">
        <v>6845</v>
      </c>
      <c r="O9" s="485" t="s">
        <v>1984</v>
      </c>
    </row>
    <row r="10" spans="1:15" s="184" customFormat="1" ht="15" customHeight="1">
      <c r="A10" s="482" t="s">
        <v>1985</v>
      </c>
      <c r="B10" s="486">
        <v>208</v>
      </c>
      <c r="C10" s="486">
        <v>62249</v>
      </c>
      <c r="D10" s="486">
        <v>24286</v>
      </c>
      <c r="E10" s="486">
        <v>14821</v>
      </c>
      <c r="F10" s="486">
        <v>116340</v>
      </c>
      <c r="G10" s="486">
        <v>18565</v>
      </c>
      <c r="H10" s="486">
        <v>30271</v>
      </c>
      <c r="I10" s="486">
        <v>142258</v>
      </c>
      <c r="J10" s="486">
        <v>342258</v>
      </c>
      <c r="K10" s="486">
        <v>4064</v>
      </c>
      <c r="L10" s="487">
        <v>540</v>
      </c>
      <c r="M10" s="486">
        <v>328853</v>
      </c>
      <c r="N10" s="486">
        <v>7564</v>
      </c>
      <c r="O10" s="485" t="s">
        <v>1985</v>
      </c>
    </row>
    <row r="11" spans="1:15" s="184" customFormat="1" ht="15" customHeight="1">
      <c r="A11" s="482" t="s">
        <v>1986</v>
      </c>
      <c r="B11" s="486">
        <v>226</v>
      </c>
      <c r="C11" s="486">
        <v>75503</v>
      </c>
      <c r="D11" s="486">
        <v>29928</v>
      </c>
      <c r="E11" s="486">
        <v>32094</v>
      </c>
      <c r="F11" s="486">
        <v>119750</v>
      </c>
      <c r="G11" s="486">
        <v>20538</v>
      </c>
      <c r="H11" s="486">
        <v>32668</v>
      </c>
      <c r="I11" s="486">
        <v>178078</v>
      </c>
      <c r="J11" s="486">
        <v>260269</v>
      </c>
      <c r="K11" s="486">
        <v>4860</v>
      </c>
      <c r="L11" s="487">
        <v>704</v>
      </c>
      <c r="M11" s="486">
        <v>342752</v>
      </c>
      <c r="N11" s="486">
        <v>8045</v>
      </c>
      <c r="O11" s="485" t="s">
        <v>1986</v>
      </c>
    </row>
    <row r="12" spans="1:15" s="184" customFormat="1" ht="15" customHeight="1">
      <c r="A12" s="482" t="s">
        <v>1987</v>
      </c>
      <c r="B12" s="486">
        <v>243</v>
      </c>
      <c r="C12" s="486">
        <v>77697</v>
      </c>
      <c r="D12" s="486">
        <v>31880</v>
      </c>
      <c r="E12" s="486">
        <v>37820</v>
      </c>
      <c r="F12" s="486">
        <v>135310</v>
      </c>
      <c r="G12" s="486">
        <v>16727</v>
      </c>
      <c r="H12" s="486">
        <v>32367</v>
      </c>
      <c r="I12" s="486">
        <v>132817</v>
      </c>
      <c r="J12" s="486">
        <v>358372</v>
      </c>
      <c r="K12" s="486">
        <v>4561</v>
      </c>
      <c r="L12" s="487">
        <v>769</v>
      </c>
      <c r="M12" s="486">
        <v>447656</v>
      </c>
      <c r="N12" s="486">
        <v>9120</v>
      </c>
      <c r="O12" s="485" t="s">
        <v>1987</v>
      </c>
    </row>
    <row r="13" spans="1:15" s="184" customFormat="1" ht="15" customHeight="1">
      <c r="A13" s="482" t="s">
        <v>1988</v>
      </c>
      <c r="B13" s="486">
        <v>240</v>
      </c>
      <c r="C13" s="486">
        <v>80987</v>
      </c>
      <c r="D13" s="486">
        <v>31763</v>
      </c>
      <c r="E13" s="486">
        <v>41932</v>
      </c>
      <c r="F13" s="486">
        <v>138300</v>
      </c>
      <c r="G13" s="486">
        <v>24015</v>
      </c>
      <c r="H13" s="486">
        <v>37703</v>
      </c>
      <c r="I13" s="486">
        <v>94720</v>
      </c>
      <c r="J13" s="486">
        <v>442175</v>
      </c>
      <c r="K13" s="486">
        <v>4895</v>
      </c>
      <c r="L13" s="487">
        <v>841</v>
      </c>
      <c r="M13" s="486">
        <v>306811</v>
      </c>
      <c r="N13" s="486">
        <v>9341</v>
      </c>
      <c r="O13" s="485" t="s">
        <v>1988</v>
      </c>
    </row>
    <row r="14" spans="1:15" s="184" customFormat="1" ht="15" customHeight="1">
      <c r="A14" s="482" t="s">
        <v>1989</v>
      </c>
      <c r="B14" s="486">
        <v>257</v>
      </c>
      <c r="C14" s="486">
        <v>78611</v>
      </c>
      <c r="D14" s="486">
        <v>31819</v>
      </c>
      <c r="E14" s="486">
        <v>34164</v>
      </c>
      <c r="F14" s="486">
        <v>149060</v>
      </c>
      <c r="G14" s="486">
        <v>19877</v>
      </c>
      <c r="H14" s="486">
        <v>19090</v>
      </c>
      <c r="I14" s="486">
        <v>145210</v>
      </c>
      <c r="J14" s="486">
        <v>425997</v>
      </c>
      <c r="K14" s="486">
        <v>6847</v>
      </c>
      <c r="L14" s="487">
        <v>623</v>
      </c>
      <c r="M14" s="486">
        <v>400175</v>
      </c>
      <c r="N14" s="486">
        <v>10083</v>
      </c>
      <c r="O14" s="485" t="s">
        <v>1989</v>
      </c>
    </row>
    <row r="15" spans="1:15" s="184" customFormat="1" ht="15" customHeight="1">
      <c r="A15" s="482" t="s">
        <v>1997</v>
      </c>
      <c r="B15" s="486">
        <v>239</v>
      </c>
      <c r="C15" s="486">
        <v>65996</v>
      </c>
      <c r="D15" s="486">
        <v>32375</v>
      </c>
      <c r="E15" s="486">
        <v>44003</v>
      </c>
      <c r="F15" s="486">
        <v>157780</v>
      </c>
      <c r="G15" s="486">
        <v>22473</v>
      </c>
      <c r="H15" s="486">
        <v>25577</v>
      </c>
      <c r="I15" s="486">
        <v>202168</v>
      </c>
      <c r="J15" s="486">
        <v>414825</v>
      </c>
      <c r="K15" s="486">
        <v>6259</v>
      </c>
      <c r="L15" s="487">
        <v>877</v>
      </c>
      <c r="M15" s="486">
        <v>352057</v>
      </c>
      <c r="N15" s="486">
        <v>11843</v>
      </c>
      <c r="O15" s="485" t="s">
        <v>1997</v>
      </c>
    </row>
    <row r="16" spans="1:15" s="184" customFormat="1" ht="15" customHeight="1">
      <c r="A16" s="482" t="s">
        <v>1999</v>
      </c>
      <c r="B16" s="486">
        <v>251</v>
      </c>
      <c r="C16" s="486">
        <v>59506</v>
      </c>
      <c r="D16" s="486">
        <v>26135</v>
      </c>
      <c r="E16" s="486">
        <v>31202</v>
      </c>
      <c r="F16" s="486">
        <v>140310</v>
      </c>
      <c r="G16" s="486">
        <v>24199</v>
      </c>
      <c r="H16" s="486">
        <v>19779</v>
      </c>
      <c r="I16" s="486">
        <v>181355</v>
      </c>
      <c r="J16" s="486">
        <v>451895</v>
      </c>
      <c r="K16" s="486">
        <v>5656</v>
      </c>
      <c r="L16" s="487">
        <v>962</v>
      </c>
      <c r="M16" s="486">
        <v>127469</v>
      </c>
      <c r="N16" s="486">
        <v>12281</v>
      </c>
      <c r="O16" s="485" t="s">
        <v>1999</v>
      </c>
    </row>
    <row r="17" spans="1:15" s="184" customFormat="1" ht="15" customHeight="1">
      <c r="A17" s="482" t="s">
        <v>2000</v>
      </c>
      <c r="B17" s="486">
        <v>249</v>
      </c>
      <c r="C17" s="486">
        <v>60512</v>
      </c>
      <c r="D17" s="486">
        <v>27938</v>
      </c>
      <c r="E17" s="486">
        <v>37764</v>
      </c>
      <c r="F17" s="486">
        <v>147110</v>
      </c>
      <c r="G17" s="486">
        <v>18502</v>
      </c>
      <c r="H17" s="486">
        <v>14397</v>
      </c>
      <c r="I17" s="486">
        <v>151353</v>
      </c>
      <c r="J17" s="486">
        <v>842197</v>
      </c>
      <c r="K17" s="486">
        <v>7676</v>
      </c>
      <c r="L17" s="487">
        <v>1193</v>
      </c>
      <c r="M17" s="486">
        <v>207318</v>
      </c>
      <c r="N17" s="486">
        <v>12059</v>
      </c>
      <c r="O17" s="485" t="s">
        <v>2000</v>
      </c>
    </row>
    <row r="18" spans="1:15" s="184" customFormat="1" ht="15" customHeight="1">
      <c r="A18" s="482" t="s">
        <v>2001</v>
      </c>
      <c r="B18" s="486">
        <v>268</v>
      </c>
      <c r="C18" s="486">
        <v>62705</v>
      </c>
      <c r="D18" s="486">
        <v>38781</v>
      </c>
      <c r="E18" s="486">
        <v>50852</v>
      </c>
      <c r="F18" s="486">
        <v>143930</v>
      </c>
      <c r="G18" s="486">
        <v>9472</v>
      </c>
      <c r="H18" s="486">
        <v>21871</v>
      </c>
      <c r="I18" s="486">
        <v>87849</v>
      </c>
      <c r="J18" s="486">
        <v>806380</v>
      </c>
      <c r="K18" s="486">
        <v>8519</v>
      </c>
      <c r="L18" s="487">
        <v>1199</v>
      </c>
      <c r="M18" s="486">
        <v>253631</v>
      </c>
      <c r="N18" s="486">
        <v>13403</v>
      </c>
      <c r="O18" s="485" t="s">
        <v>2001</v>
      </c>
    </row>
    <row r="19" spans="1:15" s="184" customFormat="1" ht="15" customHeight="1">
      <c r="A19" s="482" t="s">
        <v>2002</v>
      </c>
      <c r="B19" s="486">
        <v>239</v>
      </c>
      <c r="C19" s="486">
        <v>59116</v>
      </c>
      <c r="D19" s="486">
        <v>42034</v>
      </c>
      <c r="E19" s="486">
        <v>55100</v>
      </c>
      <c r="F19" s="486">
        <v>143650</v>
      </c>
      <c r="G19" s="486">
        <v>8572</v>
      </c>
      <c r="H19" s="486">
        <v>24968</v>
      </c>
      <c r="I19" s="486">
        <v>82498</v>
      </c>
      <c r="J19" s="486">
        <v>953040</v>
      </c>
      <c r="K19" s="486">
        <v>8077</v>
      </c>
      <c r="L19" s="487">
        <v>736</v>
      </c>
      <c r="M19" s="486">
        <v>219297</v>
      </c>
      <c r="N19" s="486">
        <v>13579</v>
      </c>
      <c r="O19" s="485" t="s">
        <v>2002</v>
      </c>
    </row>
    <row r="20" spans="1:15" s="184" customFormat="1" ht="15" customHeight="1">
      <c r="A20" s="482" t="s">
        <v>2003</v>
      </c>
      <c r="B20" s="486">
        <v>251</v>
      </c>
      <c r="C20" s="486">
        <v>59504</v>
      </c>
      <c r="D20" s="486">
        <v>43229</v>
      </c>
      <c r="E20" s="486">
        <v>50396</v>
      </c>
      <c r="F20" s="486">
        <v>147620</v>
      </c>
      <c r="G20" s="486">
        <v>21647</v>
      </c>
      <c r="H20" s="486">
        <v>49741</v>
      </c>
      <c r="I20" s="486">
        <v>181925</v>
      </c>
      <c r="J20" s="486">
        <v>993180</v>
      </c>
      <c r="K20" s="486">
        <v>9615</v>
      </c>
      <c r="L20" s="487">
        <v>1120</v>
      </c>
      <c r="M20" s="486">
        <v>222100</v>
      </c>
      <c r="N20" s="486">
        <v>14894</v>
      </c>
      <c r="O20" s="485" t="s">
        <v>2003</v>
      </c>
    </row>
    <row r="21" spans="1:15" s="184" customFormat="1" ht="15" customHeight="1">
      <c r="A21" s="482" t="s">
        <v>1974</v>
      </c>
      <c r="B21" s="486">
        <v>258</v>
      </c>
      <c r="C21" s="486">
        <v>61552</v>
      </c>
      <c r="D21" s="486">
        <v>42388</v>
      </c>
      <c r="E21" s="486">
        <v>49859</v>
      </c>
      <c r="F21" s="486">
        <v>140310</v>
      </c>
      <c r="G21" s="486">
        <v>27536</v>
      </c>
      <c r="H21" s="486">
        <v>60705</v>
      </c>
      <c r="I21" s="486">
        <v>178260</v>
      </c>
      <c r="J21" s="486">
        <v>1408901</v>
      </c>
      <c r="K21" s="486">
        <v>9382</v>
      </c>
      <c r="L21" s="487">
        <v>1134</v>
      </c>
      <c r="M21" s="486">
        <v>185497</v>
      </c>
      <c r="N21" s="486">
        <v>13754</v>
      </c>
      <c r="O21" s="485" t="s">
        <v>1974</v>
      </c>
    </row>
    <row r="22" spans="1:15" s="184" customFormat="1" ht="15" customHeight="1">
      <c r="A22" s="482" t="s">
        <v>1975</v>
      </c>
      <c r="B22" s="486">
        <v>273</v>
      </c>
      <c r="C22" s="486">
        <v>64677</v>
      </c>
      <c r="D22" s="486">
        <v>41779</v>
      </c>
      <c r="E22" s="486">
        <v>47762</v>
      </c>
      <c r="F22" s="486">
        <v>140880</v>
      </c>
      <c r="G22" s="486">
        <v>25005</v>
      </c>
      <c r="H22" s="486">
        <v>52234</v>
      </c>
      <c r="I22" s="486">
        <v>109711</v>
      </c>
      <c r="J22" s="486">
        <v>1598520</v>
      </c>
      <c r="K22" s="486">
        <v>9401</v>
      </c>
      <c r="L22" s="487">
        <v>1109</v>
      </c>
      <c r="M22" s="486">
        <v>215510</v>
      </c>
      <c r="N22" s="486">
        <v>14860</v>
      </c>
      <c r="O22" s="485" t="s">
        <v>1975</v>
      </c>
    </row>
    <row r="23" spans="1:15" s="184" customFormat="1" ht="15" customHeight="1">
      <c r="A23" s="482" t="s">
        <v>1976</v>
      </c>
      <c r="B23" s="486">
        <v>283</v>
      </c>
      <c r="C23" s="486">
        <v>68572</v>
      </c>
      <c r="D23" s="486">
        <v>46648</v>
      </c>
      <c r="E23" s="486">
        <v>50465</v>
      </c>
      <c r="F23" s="486">
        <v>122890</v>
      </c>
      <c r="G23" s="486">
        <v>30277</v>
      </c>
      <c r="H23" s="486">
        <v>51154</v>
      </c>
      <c r="I23" s="486">
        <v>183844</v>
      </c>
      <c r="J23" s="486">
        <v>1621470</v>
      </c>
      <c r="K23" s="486">
        <v>9302</v>
      </c>
      <c r="L23" s="487">
        <v>1324</v>
      </c>
      <c r="M23" s="486">
        <v>179015</v>
      </c>
      <c r="N23" s="486">
        <v>10633</v>
      </c>
      <c r="O23" s="485" t="s">
        <v>1976</v>
      </c>
    </row>
    <row r="24" spans="1:15" s="184" customFormat="1" ht="15" customHeight="1">
      <c r="A24" s="482" t="s">
        <v>549</v>
      </c>
      <c r="B24" s="486">
        <v>311</v>
      </c>
      <c r="C24" s="486">
        <v>60025</v>
      </c>
      <c r="D24" s="486">
        <v>43092</v>
      </c>
      <c r="E24" s="486">
        <v>49510</v>
      </c>
      <c r="F24" s="486">
        <v>136040</v>
      </c>
      <c r="G24" s="486">
        <v>29157</v>
      </c>
      <c r="H24" s="486">
        <v>46078</v>
      </c>
      <c r="I24" s="486">
        <v>248109</v>
      </c>
      <c r="J24" s="486">
        <v>1533419</v>
      </c>
      <c r="K24" s="486">
        <v>8405</v>
      </c>
      <c r="L24" s="487">
        <v>1217</v>
      </c>
      <c r="M24" s="486">
        <v>129310</v>
      </c>
      <c r="N24" s="486">
        <v>10861</v>
      </c>
      <c r="O24" s="485" t="s">
        <v>549</v>
      </c>
    </row>
    <row r="25" spans="1:15" s="184" customFormat="1" ht="15" customHeight="1">
      <c r="A25" s="482" t="s">
        <v>550</v>
      </c>
      <c r="B25" s="486">
        <v>336</v>
      </c>
      <c r="C25" s="486">
        <v>58865</v>
      </c>
      <c r="D25" s="486">
        <v>41297</v>
      </c>
      <c r="E25" s="486">
        <v>48528</v>
      </c>
      <c r="F25" s="486">
        <v>125350</v>
      </c>
      <c r="G25" s="486">
        <v>54651</v>
      </c>
      <c r="H25" s="486">
        <v>49049</v>
      </c>
      <c r="I25" s="486">
        <v>195418</v>
      </c>
      <c r="J25" s="486">
        <v>1786645</v>
      </c>
      <c r="K25" s="486">
        <v>9452</v>
      </c>
      <c r="L25" s="487">
        <v>1376</v>
      </c>
      <c r="M25" s="486">
        <v>70594</v>
      </c>
      <c r="N25" s="486">
        <v>12149</v>
      </c>
      <c r="O25" s="485" t="s">
        <v>550</v>
      </c>
    </row>
    <row r="26" spans="1:15" s="184" customFormat="1" ht="15" customHeight="1">
      <c r="A26" s="482" t="s">
        <v>551</v>
      </c>
      <c r="B26" s="486">
        <v>337</v>
      </c>
      <c r="C26" s="486">
        <v>45103</v>
      </c>
      <c r="D26" s="486">
        <v>43420</v>
      </c>
      <c r="E26" s="486">
        <v>49102</v>
      </c>
      <c r="F26" s="486">
        <v>115160</v>
      </c>
      <c r="G26" s="486">
        <v>50554</v>
      </c>
      <c r="H26" s="486">
        <v>60096</v>
      </c>
      <c r="I26" s="486">
        <v>187464</v>
      </c>
      <c r="J26" s="486">
        <v>2174218</v>
      </c>
      <c r="K26" s="486">
        <v>9301</v>
      </c>
      <c r="L26" s="487">
        <v>1314</v>
      </c>
      <c r="M26" s="486">
        <v>25300</v>
      </c>
      <c r="N26" s="486">
        <v>13566</v>
      </c>
      <c r="O26" s="485" t="s">
        <v>551</v>
      </c>
    </row>
    <row r="27" spans="1:15" s="175" customFormat="1" ht="15" customHeight="1">
      <c r="A27" s="154" t="s">
        <v>1165</v>
      </c>
      <c r="B27" s="35">
        <v>321</v>
      </c>
      <c r="C27" s="35">
        <v>31550</v>
      </c>
      <c r="D27" s="35">
        <v>44391</v>
      </c>
      <c r="E27" s="35">
        <v>47423</v>
      </c>
      <c r="F27" s="35">
        <v>126550</v>
      </c>
      <c r="G27" s="35">
        <v>32831</v>
      </c>
      <c r="H27" s="35">
        <v>60557</v>
      </c>
      <c r="I27" s="35">
        <v>220187</v>
      </c>
      <c r="J27" s="35">
        <v>2366120</v>
      </c>
      <c r="K27" s="35">
        <v>9073</v>
      </c>
      <c r="L27" s="35">
        <v>1002</v>
      </c>
      <c r="M27" s="35">
        <v>27810</v>
      </c>
      <c r="N27" s="35">
        <v>14565</v>
      </c>
      <c r="O27" s="208" t="s">
        <v>1165</v>
      </c>
    </row>
    <row r="28" spans="1:15" s="175" customFormat="1" ht="15" customHeight="1">
      <c r="A28" s="173" t="s">
        <v>1166</v>
      </c>
      <c r="B28" s="35">
        <v>273</v>
      </c>
      <c r="C28" s="35">
        <v>16984</v>
      </c>
      <c r="D28" s="35">
        <v>39733</v>
      </c>
      <c r="E28" s="35">
        <v>43062</v>
      </c>
      <c r="F28" s="35">
        <v>173790</v>
      </c>
      <c r="G28" s="35">
        <v>29704</v>
      </c>
      <c r="H28" s="35">
        <v>69234</v>
      </c>
      <c r="I28" s="35">
        <v>269566</v>
      </c>
      <c r="J28" s="35">
        <v>2142301</v>
      </c>
      <c r="K28" s="35">
        <v>8852</v>
      </c>
      <c r="L28" s="35">
        <v>811</v>
      </c>
      <c r="M28" s="35">
        <v>69914</v>
      </c>
      <c r="N28" s="35">
        <v>11817</v>
      </c>
      <c r="O28" s="208" t="s">
        <v>1166</v>
      </c>
    </row>
    <row r="29" spans="1:15" s="175" customFormat="1" ht="15" customHeight="1">
      <c r="A29" s="173" t="s">
        <v>1167</v>
      </c>
      <c r="B29" s="35">
        <v>277</v>
      </c>
      <c r="C29" s="35">
        <v>10279</v>
      </c>
      <c r="D29" s="35">
        <v>41889</v>
      </c>
      <c r="E29" s="35">
        <v>40479</v>
      </c>
      <c r="F29" s="35">
        <v>162220</v>
      </c>
      <c r="G29" s="35">
        <v>30569</v>
      </c>
      <c r="H29" s="35">
        <v>60591</v>
      </c>
      <c r="I29" s="35">
        <v>184108</v>
      </c>
      <c r="J29" s="35">
        <v>2248042</v>
      </c>
      <c r="K29" s="35">
        <v>9327</v>
      </c>
      <c r="L29" s="35">
        <v>1865</v>
      </c>
      <c r="M29" s="35">
        <v>47658</v>
      </c>
      <c r="N29" s="35">
        <v>12461</v>
      </c>
      <c r="O29" s="208" t="s">
        <v>1167</v>
      </c>
    </row>
    <row r="30" spans="1:15" s="175" customFormat="1" ht="15" customHeight="1">
      <c r="A30" s="173" t="s">
        <v>1168</v>
      </c>
      <c r="B30" s="35">
        <v>279</v>
      </c>
      <c r="C30" s="35">
        <v>10904</v>
      </c>
      <c r="D30" s="35">
        <v>38018</v>
      </c>
      <c r="E30" s="35">
        <v>27675</v>
      </c>
      <c r="F30" s="35">
        <v>186010</v>
      </c>
      <c r="G30" s="35">
        <v>26033</v>
      </c>
      <c r="H30" s="35">
        <v>61526</v>
      </c>
      <c r="I30" s="35">
        <v>135094</v>
      </c>
      <c r="J30" s="35">
        <v>1772661</v>
      </c>
      <c r="K30" s="35">
        <v>8937</v>
      </c>
      <c r="L30" s="35">
        <v>1642</v>
      </c>
      <c r="M30" s="35">
        <v>32277</v>
      </c>
      <c r="N30" s="35">
        <v>11656</v>
      </c>
      <c r="O30" s="208" t="s">
        <v>1168</v>
      </c>
    </row>
    <row r="31" spans="1:15" s="175" customFormat="1" ht="15" customHeight="1">
      <c r="A31" s="173" t="s">
        <v>1169</v>
      </c>
      <c r="B31" s="35">
        <v>294</v>
      </c>
      <c r="C31" s="35">
        <v>10255</v>
      </c>
      <c r="D31" s="35">
        <v>38241</v>
      </c>
      <c r="E31" s="35">
        <v>7672</v>
      </c>
      <c r="F31" s="35">
        <v>198890</v>
      </c>
      <c r="G31" s="35">
        <v>26955</v>
      </c>
      <c r="H31" s="35">
        <v>63068</v>
      </c>
      <c r="I31" s="35">
        <v>163792</v>
      </c>
      <c r="J31" s="35">
        <v>2030672</v>
      </c>
      <c r="K31" s="35">
        <v>12433</v>
      </c>
      <c r="L31" s="35">
        <v>1276</v>
      </c>
      <c r="M31" s="35">
        <v>33178</v>
      </c>
      <c r="N31" s="35">
        <v>11917</v>
      </c>
      <c r="O31" s="208" t="s">
        <v>1169</v>
      </c>
    </row>
    <row r="32" spans="1:15" s="175" customFormat="1" ht="15" customHeight="1">
      <c r="A32" s="173" t="s">
        <v>1170</v>
      </c>
      <c r="B32" s="35">
        <v>304</v>
      </c>
      <c r="C32" s="35">
        <v>11155</v>
      </c>
      <c r="D32" s="35">
        <v>38289</v>
      </c>
      <c r="E32" s="35">
        <v>21572</v>
      </c>
      <c r="F32" s="35">
        <v>195580</v>
      </c>
      <c r="G32" s="35">
        <v>25911</v>
      </c>
      <c r="H32" s="35">
        <v>68268</v>
      </c>
      <c r="I32" s="35">
        <v>152596</v>
      </c>
      <c r="J32" s="35">
        <v>1799357</v>
      </c>
      <c r="K32" s="35">
        <v>14261</v>
      </c>
      <c r="L32" s="35">
        <v>1272</v>
      </c>
      <c r="M32" s="35">
        <v>20045</v>
      </c>
      <c r="N32" s="35">
        <v>10937</v>
      </c>
      <c r="O32" s="208" t="s">
        <v>1170</v>
      </c>
    </row>
    <row r="33" spans="1:15" s="175" customFormat="1" ht="15" customHeight="1">
      <c r="A33" s="173" t="s">
        <v>1171</v>
      </c>
      <c r="B33" s="35">
        <v>325</v>
      </c>
      <c r="C33" s="35">
        <v>12410</v>
      </c>
      <c r="D33" s="35">
        <v>37036</v>
      </c>
      <c r="E33" s="35">
        <v>17947</v>
      </c>
      <c r="F33" s="35">
        <v>197320</v>
      </c>
      <c r="G33" s="35">
        <v>31007</v>
      </c>
      <c r="H33" s="35">
        <v>73080</v>
      </c>
      <c r="I33" s="35">
        <v>123419</v>
      </c>
      <c r="J33" s="35">
        <v>1904022</v>
      </c>
      <c r="K33" s="35">
        <v>14499</v>
      </c>
      <c r="L33" s="35">
        <v>1764</v>
      </c>
      <c r="M33" s="35" t="s">
        <v>76</v>
      </c>
      <c r="N33" s="35">
        <v>11299</v>
      </c>
      <c r="O33" s="208" t="s">
        <v>1171</v>
      </c>
    </row>
    <row r="34" spans="1:15" s="175" customFormat="1" ht="15" customHeight="1">
      <c r="A34" s="173" t="s">
        <v>1172</v>
      </c>
      <c r="B34" s="35">
        <v>338</v>
      </c>
      <c r="C34" s="35">
        <v>14731</v>
      </c>
      <c r="D34" s="35">
        <v>39950</v>
      </c>
      <c r="E34" s="35">
        <v>11157</v>
      </c>
      <c r="F34" s="35">
        <v>201200</v>
      </c>
      <c r="G34" s="35">
        <v>31193</v>
      </c>
      <c r="H34" s="35">
        <v>76633</v>
      </c>
      <c r="I34" s="35">
        <v>96300</v>
      </c>
      <c r="J34" s="35">
        <v>2073744</v>
      </c>
      <c r="K34" s="35">
        <v>14217</v>
      </c>
      <c r="L34" s="35">
        <v>2036</v>
      </c>
      <c r="M34" s="35" t="s">
        <v>76</v>
      </c>
      <c r="N34" s="35">
        <v>11174</v>
      </c>
      <c r="O34" s="208" t="s">
        <v>1172</v>
      </c>
    </row>
    <row r="35" spans="1:15" s="175" customFormat="1" ht="15" customHeight="1">
      <c r="A35" s="173" t="s">
        <v>1173</v>
      </c>
      <c r="B35" s="35">
        <v>364</v>
      </c>
      <c r="C35" s="35">
        <v>16138</v>
      </c>
      <c r="D35" s="35">
        <v>37387</v>
      </c>
      <c r="E35" s="35">
        <v>2985</v>
      </c>
      <c r="F35" s="35">
        <v>203840</v>
      </c>
      <c r="G35" s="35">
        <v>31438</v>
      </c>
      <c r="H35" s="35">
        <v>78962</v>
      </c>
      <c r="I35" s="35">
        <v>204329</v>
      </c>
      <c r="J35" s="35">
        <v>1750542</v>
      </c>
      <c r="K35" s="35">
        <v>14083</v>
      </c>
      <c r="L35" s="35">
        <v>2000</v>
      </c>
      <c r="M35" s="35" t="s">
        <v>76</v>
      </c>
      <c r="N35" s="35">
        <v>11875</v>
      </c>
      <c r="O35" s="208" t="s">
        <v>1173</v>
      </c>
    </row>
    <row r="36" spans="1:15" s="175" customFormat="1" ht="15" customHeight="1">
      <c r="A36" s="173" t="s">
        <v>1174</v>
      </c>
      <c r="B36" s="35">
        <v>388</v>
      </c>
      <c r="C36" s="35">
        <v>18030</v>
      </c>
      <c r="D36" s="35">
        <v>30262</v>
      </c>
      <c r="E36" s="35" t="s">
        <v>817</v>
      </c>
      <c r="F36" s="35">
        <v>224990</v>
      </c>
      <c r="G36" s="35">
        <v>32338</v>
      </c>
      <c r="H36" s="35">
        <v>81103</v>
      </c>
      <c r="I36" s="35">
        <v>177397</v>
      </c>
      <c r="J36" s="35">
        <v>2263318</v>
      </c>
      <c r="K36" s="35">
        <v>5981</v>
      </c>
      <c r="L36" s="35">
        <v>2179</v>
      </c>
      <c r="M36" s="35" t="s">
        <v>76</v>
      </c>
      <c r="N36" s="35">
        <v>12127</v>
      </c>
      <c r="O36" s="208" t="s">
        <v>1174</v>
      </c>
    </row>
    <row r="37" spans="1:15" s="175" customFormat="1" ht="15" customHeight="1">
      <c r="A37" s="173" t="s">
        <v>1175</v>
      </c>
      <c r="B37" s="35">
        <v>470</v>
      </c>
      <c r="C37" s="35">
        <v>26296</v>
      </c>
      <c r="D37" s="35">
        <v>28916</v>
      </c>
      <c r="E37" s="35" t="s">
        <v>817</v>
      </c>
      <c r="F37" s="35">
        <v>225740</v>
      </c>
      <c r="G37" s="35">
        <v>37556</v>
      </c>
      <c r="H37" s="35">
        <v>55534</v>
      </c>
      <c r="I37" s="35">
        <v>119146</v>
      </c>
      <c r="J37" s="35">
        <v>2198231</v>
      </c>
      <c r="K37" s="35" t="s">
        <v>76</v>
      </c>
      <c r="L37" s="35">
        <v>2090</v>
      </c>
      <c r="M37" s="35" t="s">
        <v>76</v>
      </c>
      <c r="N37" s="35">
        <v>12537</v>
      </c>
      <c r="O37" s="208" t="s">
        <v>1175</v>
      </c>
    </row>
    <row r="38" spans="1:15" s="175" customFormat="1" ht="15" customHeight="1">
      <c r="A38" s="173" t="s">
        <v>1176</v>
      </c>
      <c r="B38" s="35">
        <v>573</v>
      </c>
      <c r="C38" s="35">
        <v>32585</v>
      </c>
      <c r="D38" s="35">
        <v>24316</v>
      </c>
      <c r="E38" s="35" t="s">
        <v>817</v>
      </c>
      <c r="F38" s="35">
        <v>238600</v>
      </c>
      <c r="G38" s="35">
        <v>53187</v>
      </c>
      <c r="H38" s="35">
        <v>97053</v>
      </c>
      <c r="I38" s="35">
        <v>108739</v>
      </c>
      <c r="J38" s="35">
        <v>2102306</v>
      </c>
      <c r="K38" s="35" t="s">
        <v>76</v>
      </c>
      <c r="L38" s="35">
        <v>1751</v>
      </c>
      <c r="M38" s="35" t="s">
        <v>76</v>
      </c>
      <c r="N38" s="35">
        <v>12808</v>
      </c>
      <c r="O38" s="208" t="s">
        <v>1176</v>
      </c>
    </row>
    <row r="39" spans="1:15" s="175" customFormat="1" ht="15" customHeight="1">
      <c r="A39" s="173" t="s">
        <v>1181</v>
      </c>
      <c r="B39" s="35">
        <v>671</v>
      </c>
      <c r="C39" s="35">
        <v>38050</v>
      </c>
      <c r="D39" s="35">
        <v>25704</v>
      </c>
      <c r="E39" s="35" t="s">
        <v>817</v>
      </c>
      <c r="F39" s="35">
        <v>245970</v>
      </c>
      <c r="G39" s="35">
        <v>63305</v>
      </c>
      <c r="H39" s="35">
        <v>108239</v>
      </c>
      <c r="I39" s="35">
        <v>129413</v>
      </c>
      <c r="J39" s="35">
        <v>1926645</v>
      </c>
      <c r="K39" s="35" t="s">
        <v>76</v>
      </c>
      <c r="L39" s="35">
        <v>2037</v>
      </c>
      <c r="M39" s="35" t="s">
        <v>76</v>
      </c>
      <c r="N39" s="35">
        <v>13428</v>
      </c>
      <c r="O39" s="208" t="s">
        <v>1181</v>
      </c>
    </row>
    <row r="40" spans="1:15" s="175" customFormat="1" ht="15" customHeight="1">
      <c r="A40" s="173" t="s">
        <v>1190</v>
      </c>
      <c r="B40" s="35">
        <v>870</v>
      </c>
      <c r="C40" s="35">
        <v>43730</v>
      </c>
      <c r="D40" s="35">
        <v>22896</v>
      </c>
      <c r="E40" s="35" t="s">
        <v>817</v>
      </c>
      <c r="F40" s="35">
        <v>245580</v>
      </c>
      <c r="G40" s="35">
        <v>67007</v>
      </c>
      <c r="H40" s="35">
        <v>120485</v>
      </c>
      <c r="I40" s="35">
        <v>162199</v>
      </c>
      <c r="J40" s="35">
        <v>1982292</v>
      </c>
      <c r="K40" s="35" t="s">
        <v>76</v>
      </c>
      <c r="L40" s="35">
        <v>2325</v>
      </c>
      <c r="M40" s="35" t="s">
        <v>76</v>
      </c>
      <c r="N40" s="35">
        <v>13316</v>
      </c>
      <c r="O40" s="208" t="s">
        <v>1190</v>
      </c>
    </row>
    <row r="41" spans="1:15" s="175" customFormat="1" ht="15" customHeight="1">
      <c r="A41" s="173" t="s">
        <v>898</v>
      </c>
      <c r="B41" s="35">
        <v>951</v>
      </c>
      <c r="C41" s="35">
        <v>46079</v>
      </c>
      <c r="D41" s="35">
        <v>24079</v>
      </c>
      <c r="E41" s="35" t="s">
        <v>1231</v>
      </c>
      <c r="F41" s="35">
        <v>241800</v>
      </c>
      <c r="G41" s="35">
        <v>70331</v>
      </c>
      <c r="H41" s="35">
        <v>125436</v>
      </c>
      <c r="I41" s="35">
        <v>163844</v>
      </c>
      <c r="J41" s="35">
        <v>1581364</v>
      </c>
      <c r="K41" s="35" t="s">
        <v>1231</v>
      </c>
      <c r="L41" s="35">
        <v>2085</v>
      </c>
      <c r="M41" s="35" t="s">
        <v>1231</v>
      </c>
      <c r="N41" s="35">
        <v>12964</v>
      </c>
      <c r="O41" s="208" t="s">
        <v>898</v>
      </c>
    </row>
    <row r="42" spans="1:15" s="175" customFormat="1" ht="15" customHeight="1">
      <c r="A42" s="173" t="s">
        <v>205</v>
      </c>
      <c r="B42" s="35">
        <v>981</v>
      </c>
      <c r="C42" s="35">
        <v>50566</v>
      </c>
      <c r="D42" s="35">
        <v>24240</v>
      </c>
      <c r="E42" s="35" t="s">
        <v>817</v>
      </c>
      <c r="F42" s="35">
        <v>236410</v>
      </c>
      <c r="G42" s="35">
        <v>73077</v>
      </c>
      <c r="H42" s="35">
        <v>134069</v>
      </c>
      <c r="I42" s="35">
        <v>79922</v>
      </c>
      <c r="J42" s="35">
        <v>1342024</v>
      </c>
      <c r="K42" s="35" t="s">
        <v>1231</v>
      </c>
      <c r="L42" s="35">
        <v>2111</v>
      </c>
      <c r="M42" s="35" t="s">
        <v>817</v>
      </c>
      <c r="N42" s="35">
        <v>13416</v>
      </c>
      <c r="O42" s="208" t="s">
        <v>205</v>
      </c>
    </row>
    <row r="43" spans="1:15" s="175" customFormat="1" ht="15" customHeight="1">
      <c r="A43" s="173" t="s">
        <v>194</v>
      </c>
      <c r="B43" s="153">
        <v>1006.35</v>
      </c>
      <c r="C43" s="35">
        <v>52975</v>
      </c>
      <c r="D43" s="35">
        <v>18676</v>
      </c>
      <c r="E43" s="35" t="s">
        <v>817</v>
      </c>
      <c r="F43" s="35">
        <v>236790</v>
      </c>
      <c r="G43" s="35">
        <v>76918</v>
      </c>
      <c r="H43" s="35">
        <v>156528</v>
      </c>
      <c r="I43" s="35">
        <v>62203</v>
      </c>
      <c r="J43" s="35">
        <v>1138644</v>
      </c>
      <c r="K43" s="35" t="s">
        <v>817</v>
      </c>
      <c r="L43" s="35">
        <v>2021</v>
      </c>
      <c r="M43" s="35" t="s">
        <v>817</v>
      </c>
      <c r="N43" s="35">
        <v>13330</v>
      </c>
      <c r="O43" s="208" t="s">
        <v>194</v>
      </c>
    </row>
    <row r="44" spans="1:15" s="173" customFormat="1" ht="15" customHeight="1">
      <c r="A44" s="173" t="s">
        <v>458</v>
      </c>
      <c r="B44" s="153">
        <v>1030</v>
      </c>
      <c r="C44" s="153">
        <v>56181</v>
      </c>
      <c r="D44" s="153">
        <v>20241</v>
      </c>
      <c r="E44" s="35" t="s">
        <v>817</v>
      </c>
      <c r="F44" s="153">
        <v>234510</v>
      </c>
      <c r="G44" s="153">
        <v>76970</v>
      </c>
      <c r="H44" s="153">
        <v>154384</v>
      </c>
      <c r="I44" s="153">
        <v>100963</v>
      </c>
      <c r="J44" s="153">
        <v>1011941</v>
      </c>
      <c r="K44" s="35" t="s">
        <v>817</v>
      </c>
      <c r="L44" s="153">
        <v>1898</v>
      </c>
      <c r="M44" s="35" t="s">
        <v>817</v>
      </c>
      <c r="N44" s="153">
        <v>14143</v>
      </c>
      <c r="O44" s="208" t="s">
        <v>458</v>
      </c>
    </row>
    <row r="45" spans="1:15" s="173" customFormat="1" ht="15" customHeight="1">
      <c r="A45" s="173" t="s">
        <v>1488</v>
      </c>
      <c r="B45" s="153">
        <v>955.09444444444443</v>
      </c>
      <c r="C45" s="153">
        <v>56546</v>
      </c>
      <c r="D45" s="153">
        <v>20740</v>
      </c>
      <c r="E45" s="35" t="s">
        <v>817</v>
      </c>
      <c r="F45" s="153">
        <v>315050</v>
      </c>
      <c r="G45" s="153">
        <v>113765</v>
      </c>
      <c r="H45" s="153">
        <v>162407</v>
      </c>
      <c r="I45" s="153">
        <v>63309</v>
      </c>
      <c r="J45" s="153">
        <v>1036947</v>
      </c>
      <c r="K45" s="35" t="s">
        <v>817</v>
      </c>
      <c r="L45" s="153">
        <v>1442</v>
      </c>
      <c r="M45" s="35" t="s">
        <v>817</v>
      </c>
      <c r="N45" s="153">
        <v>18148</v>
      </c>
      <c r="O45" s="208" t="s">
        <v>1488</v>
      </c>
    </row>
    <row r="46" spans="1:15" s="173" customFormat="1" ht="15" customHeight="1">
      <c r="A46" s="173" t="s">
        <v>1751</v>
      </c>
      <c r="B46" s="153">
        <v>970.12777777777774</v>
      </c>
      <c r="C46" s="35">
        <v>56949</v>
      </c>
      <c r="D46" s="35">
        <v>17774</v>
      </c>
      <c r="E46" s="35" t="s">
        <v>817</v>
      </c>
      <c r="F46" s="35">
        <v>262620</v>
      </c>
      <c r="G46" s="35">
        <v>313265</v>
      </c>
      <c r="H46" s="35">
        <v>194048</v>
      </c>
      <c r="I46" s="35">
        <v>107133</v>
      </c>
      <c r="J46" s="35">
        <v>1074791</v>
      </c>
      <c r="K46" s="35" t="s">
        <v>817</v>
      </c>
      <c r="L46" s="35">
        <v>2364</v>
      </c>
      <c r="M46" s="35" t="s">
        <v>817</v>
      </c>
      <c r="N46" s="35">
        <v>20989</v>
      </c>
      <c r="O46" s="208" t="s">
        <v>1751</v>
      </c>
    </row>
    <row r="47" spans="1:15" s="173" customFormat="1" ht="15" customHeight="1">
      <c r="A47" s="173" t="s">
        <v>3664</v>
      </c>
      <c r="B47" s="153">
        <v>974.33888888888885</v>
      </c>
      <c r="C47" s="35">
        <v>57386</v>
      </c>
      <c r="D47" s="35">
        <v>13098</v>
      </c>
      <c r="E47" s="35" t="s">
        <v>817</v>
      </c>
      <c r="F47" s="35">
        <v>283130</v>
      </c>
      <c r="G47" s="35">
        <v>352115</v>
      </c>
      <c r="H47" s="35">
        <v>209106</v>
      </c>
      <c r="I47" s="35">
        <v>128268</v>
      </c>
      <c r="J47" s="35">
        <v>976691</v>
      </c>
      <c r="K47" s="35" t="s">
        <v>817</v>
      </c>
      <c r="L47" s="35">
        <v>2009</v>
      </c>
      <c r="M47" s="35" t="s">
        <v>817</v>
      </c>
      <c r="N47" s="35">
        <v>20813</v>
      </c>
      <c r="O47" s="208" t="s">
        <v>3664</v>
      </c>
    </row>
    <row r="48" spans="1:15" s="173" customFormat="1" ht="15" customHeight="1">
      <c r="A48" s="173" t="s">
        <v>3665</v>
      </c>
      <c r="B48" s="153">
        <v>780.2166666666667</v>
      </c>
      <c r="C48" s="35">
        <v>44692</v>
      </c>
      <c r="D48" s="35">
        <v>12660</v>
      </c>
      <c r="E48" s="35" t="s">
        <v>817</v>
      </c>
      <c r="F48" s="35">
        <v>264850</v>
      </c>
      <c r="G48" s="35">
        <v>609045</v>
      </c>
      <c r="H48" s="35">
        <v>298939</v>
      </c>
      <c r="I48" s="153">
        <v>77450</v>
      </c>
      <c r="J48" s="35">
        <v>1028157</v>
      </c>
      <c r="K48" s="35" t="s">
        <v>817</v>
      </c>
      <c r="L48" s="35">
        <v>1529</v>
      </c>
      <c r="M48" s="35" t="s">
        <v>817</v>
      </c>
      <c r="N48" s="35">
        <v>18935</v>
      </c>
      <c r="O48" s="208" t="s">
        <v>3665</v>
      </c>
    </row>
    <row r="49" spans="1:15" s="173" customFormat="1" ht="15" customHeight="1">
      <c r="A49" s="173" t="s">
        <v>3960</v>
      </c>
      <c r="B49" s="153">
        <v>892</v>
      </c>
      <c r="C49" s="35">
        <v>47444</v>
      </c>
      <c r="D49" s="35">
        <v>10577</v>
      </c>
      <c r="E49" s="35" t="s">
        <v>817</v>
      </c>
      <c r="F49" s="35">
        <v>224210</v>
      </c>
      <c r="G49" s="35">
        <v>728260</v>
      </c>
      <c r="H49" s="35">
        <v>278952</v>
      </c>
      <c r="I49" s="35">
        <v>58219.3</v>
      </c>
      <c r="J49" s="35">
        <v>1010446</v>
      </c>
      <c r="K49" s="35" t="s">
        <v>817</v>
      </c>
      <c r="L49" s="35">
        <v>1363</v>
      </c>
      <c r="M49" s="35" t="s">
        <v>817</v>
      </c>
      <c r="N49" s="35">
        <v>19506</v>
      </c>
      <c r="O49" s="208" t="s">
        <v>3960</v>
      </c>
    </row>
    <row r="50" spans="1:15" s="173" customFormat="1" ht="15" customHeight="1">
      <c r="A50" s="173" t="s">
        <v>3962</v>
      </c>
      <c r="B50" s="153">
        <v>898</v>
      </c>
      <c r="C50" s="35">
        <v>47060</v>
      </c>
      <c r="D50" s="35">
        <v>6777</v>
      </c>
      <c r="E50" s="35" t="s">
        <v>817</v>
      </c>
      <c r="F50" s="35">
        <v>175730</v>
      </c>
      <c r="G50" s="35">
        <v>657966</v>
      </c>
      <c r="H50" s="35">
        <v>348931</v>
      </c>
      <c r="I50" s="35">
        <v>59984.55</v>
      </c>
      <c r="J50" s="35">
        <v>1089418.05</v>
      </c>
      <c r="K50" s="35" t="s">
        <v>817</v>
      </c>
      <c r="L50" s="35">
        <v>1333</v>
      </c>
      <c r="M50" s="35" t="s">
        <v>817</v>
      </c>
      <c r="N50" s="35">
        <v>22827</v>
      </c>
      <c r="O50" s="208" t="s">
        <v>3962</v>
      </c>
    </row>
    <row r="51" spans="1:15" s="173" customFormat="1" ht="15" customHeight="1">
      <c r="A51" s="173" t="s">
        <v>3981</v>
      </c>
      <c r="B51" s="153">
        <v>932</v>
      </c>
      <c r="C51" s="35">
        <v>42447</v>
      </c>
      <c r="D51" s="35">
        <v>3182</v>
      </c>
      <c r="E51" s="35" t="s">
        <v>817</v>
      </c>
      <c r="F51" s="35">
        <v>156600</v>
      </c>
      <c r="G51" s="35">
        <v>1001358</v>
      </c>
      <c r="H51" s="35">
        <v>408516</v>
      </c>
      <c r="I51" s="35">
        <v>68602.5</v>
      </c>
      <c r="J51" s="35">
        <v>913965</v>
      </c>
      <c r="K51" s="35" t="s">
        <v>817</v>
      </c>
      <c r="L51" s="35">
        <v>1629</v>
      </c>
      <c r="M51" s="35" t="s">
        <v>817</v>
      </c>
      <c r="N51" s="35">
        <v>25124</v>
      </c>
      <c r="O51" s="208" t="s">
        <v>3981</v>
      </c>
    </row>
    <row r="52" spans="1:15" s="173" customFormat="1" ht="15" customHeight="1">
      <c r="A52" s="173" t="s">
        <v>4593</v>
      </c>
      <c r="B52" s="153">
        <v>1004</v>
      </c>
      <c r="C52" s="35">
        <v>41744</v>
      </c>
      <c r="D52" s="35">
        <v>5635</v>
      </c>
      <c r="E52" s="35" t="s">
        <v>817</v>
      </c>
      <c r="F52" s="35">
        <v>152810</v>
      </c>
      <c r="G52" s="35">
        <v>1082720</v>
      </c>
      <c r="H52" s="35">
        <v>359883</v>
      </c>
      <c r="I52" s="35">
        <v>68953.100000000006</v>
      </c>
      <c r="J52" s="35">
        <v>923425</v>
      </c>
      <c r="K52" s="35" t="s">
        <v>817</v>
      </c>
      <c r="L52" s="35">
        <v>1431</v>
      </c>
      <c r="M52" s="35" t="s">
        <v>817</v>
      </c>
      <c r="N52" s="35">
        <v>34653</v>
      </c>
      <c r="O52" s="208" t="s">
        <v>4593</v>
      </c>
    </row>
    <row r="53" spans="1:15" s="173" customFormat="1" ht="15" customHeight="1">
      <c r="A53" s="173" t="s">
        <v>4594</v>
      </c>
      <c r="B53" s="153">
        <v>1241</v>
      </c>
      <c r="C53" s="35">
        <v>35782</v>
      </c>
      <c r="D53" s="35">
        <v>7220</v>
      </c>
      <c r="E53" s="35" t="s">
        <v>817</v>
      </c>
      <c r="F53" s="35">
        <v>161860</v>
      </c>
      <c r="G53" s="35">
        <v>1088705</v>
      </c>
      <c r="H53" s="35">
        <v>430242</v>
      </c>
      <c r="I53" s="35">
        <v>82140.45</v>
      </c>
      <c r="J53" s="35">
        <v>1100799</v>
      </c>
      <c r="K53" s="35" t="s">
        <v>817</v>
      </c>
      <c r="L53" s="35">
        <v>1021</v>
      </c>
      <c r="M53" s="35" t="s">
        <v>817</v>
      </c>
      <c r="N53" s="35">
        <v>44264</v>
      </c>
      <c r="O53" s="208" t="s">
        <v>4594</v>
      </c>
    </row>
    <row r="54" spans="1:15" s="173" customFormat="1" ht="15" customHeight="1" thickBot="1">
      <c r="A54" s="321" t="s">
        <v>4852</v>
      </c>
      <c r="B54" s="1327">
        <v>1475</v>
      </c>
      <c r="C54" s="286">
        <v>39495</v>
      </c>
      <c r="D54" s="286">
        <v>6027</v>
      </c>
      <c r="E54" s="286" t="s">
        <v>817</v>
      </c>
      <c r="F54" s="286">
        <v>154030</v>
      </c>
      <c r="G54" s="286">
        <v>987319</v>
      </c>
      <c r="H54" s="286">
        <v>332939</v>
      </c>
      <c r="I54" s="662">
        <v>48134</v>
      </c>
      <c r="J54" s="286">
        <v>1205833</v>
      </c>
      <c r="K54" s="286" t="s">
        <v>1231</v>
      </c>
      <c r="L54" s="286">
        <v>1</v>
      </c>
      <c r="M54" s="286" t="s">
        <v>1231</v>
      </c>
      <c r="N54" s="286">
        <v>45323</v>
      </c>
      <c r="O54" s="418" t="s">
        <v>4852</v>
      </c>
    </row>
    <row r="55" spans="1:15" s="810" customFormat="1" ht="11.25" customHeight="1">
      <c r="A55" s="847" t="s">
        <v>1451</v>
      </c>
      <c r="B55" s="2253" t="s">
        <v>3326</v>
      </c>
      <c r="C55" s="2253"/>
      <c r="D55" s="2253"/>
      <c r="E55" s="2253"/>
      <c r="F55" s="2253"/>
      <c r="G55" s="842"/>
      <c r="H55" s="809" t="s">
        <v>513</v>
      </c>
      <c r="I55" s="2254" t="s">
        <v>3322</v>
      </c>
      <c r="J55" s="2254"/>
      <c r="K55" s="2254"/>
      <c r="L55" s="2254"/>
      <c r="M55" s="2254"/>
      <c r="N55" s="2254"/>
    </row>
    <row r="56" spans="1:15" s="810" customFormat="1" ht="11.25">
      <c r="A56" s="842" t="s">
        <v>1285</v>
      </c>
      <c r="B56" s="2421" t="s">
        <v>3327</v>
      </c>
      <c r="C56" s="2421"/>
      <c r="D56" s="2421"/>
      <c r="E56" s="2421"/>
      <c r="F56" s="2421"/>
      <c r="G56" s="2421"/>
      <c r="H56" s="2421"/>
      <c r="I56" s="2253" t="s">
        <v>3323</v>
      </c>
      <c r="J56" s="2253"/>
      <c r="K56" s="2253"/>
      <c r="L56" s="2253"/>
      <c r="M56" s="2253"/>
      <c r="N56" s="2253"/>
    </row>
    <row r="57" spans="1:15" s="810" customFormat="1" ht="11.25">
      <c r="A57" s="848" t="s">
        <v>514</v>
      </c>
      <c r="B57" s="2421" t="s">
        <v>3328</v>
      </c>
      <c r="C57" s="2421"/>
      <c r="D57" s="2421"/>
      <c r="E57" s="2421"/>
      <c r="F57" s="2421"/>
      <c r="G57" s="2421"/>
      <c r="H57" s="2421"/>
      <c r="I57" s="2421" t="s">
        <v>3324</v>
      </c>
      <c r="J57" s="2421"/>
      <c r="K57" s="2421"/>
      <c r="L57" s="2421"/>
      <c r="M57" s="2421"/>
      <c r="N57" s="2421"/>
    </row>
    <row r="58" spans="1:15" s="810" customFormat="1" ht="11.25">
      <c r="A58" s="848" t="s">
        <v>515</v>
      </c>
      <c r="B58" s="2421" t="s">
        <v>3329</v>
      </c>
      <c r="C58" s="2421"/>
      <c r="D58" s="2421"/>
      <c r="E58" s="2421"/>
      <c r="F58" s="2421"/>
      <c r="G58" s="2421"/>
      <c r="H58" s="2421"/>
      <c r="I58" s="2421" t="s">
        <v>3325</v>
      </c>
      <c r="J58" s="2421"/>
      <c r="K58" s="2421"/>
      <c r="L58" s="2421"/>
      <c r="M58" s="2421"/>
      <c r="N58" s="2421"/>
    </row>
    <row r="59" spans="1:15" s="810" customFormat="1" ht="11.25">
      <c r="A59" s="848" t="s">
        <v>516</v>
      </c>
      <c r="B59" s="2421" t="s">
        <v>3330</v>
      </c>
      <c r="C59" s="2421"/>
      <c r="D59" s="2421"/>
      <c r="E59" s="2421"/>
      <c r="F59" s="2421"/>
      <c r="G59" s="2421"/>
      <c r="H59" s="2421"/>
    </row>
    <row r="60" spans="1:15" s="810" customFormat="1" ht="11.25">
      <c r="B60" s="2421" t="s">
        <v>527</v>
      </c>
      <c r="C60" s="2421"/>
      <c r="D60" s="2421"/>
      <c r="E60" s="2421"/>
      <c r="F60" s="2421"/>
      <c r="G60" s="2421"/>
      <c r="H60" s="2421"/>
    </row>
    <row r="61" spans="1:15" ht="9.6" customHeight="1"/>
    <row r="62" spans="1:15" ht="10.5" customHeight="1"/>
    <row r="63" spans="1:15" ht="11.25" customHeight="1"/>
    <row r="64" spans="1:15" ht="11.25" customHeight="1"/>
    <row r="65" spans="5:5" ht="9.75" customHeight="1"/>
    <row r="66" spans="5:5" ht="12.75" customHeight="1"/>
    <row r="67" spans="5:5" ht="9.75" customHeight="1"/>
    <row r="68" spans="5:5" ht="11.25" customHeight="1">
      <c r="E68" s="384"/>
    </row>
    <row r="69" spans="5:5" ht="10.5" customHeight="1"/>
    <row r="70" spans="5:5" ht="9.75" customHeight="1"/>
    <row r="71" spans="5:5" ht="9.75" customHeight="1"/>
    <row r="72" spans="5:5" ht="10.5" customHeight="1"/>
    <row r="73" spans="5:5" ht="12" customHeight="1"/>
  </sheetData>
  <mergeCells count="15">
    <mergeCell ref="I55:N55"/>
    <mergeCell ref="B55:F55"/>
    <mergeCell ref="A3:A4"/>
    <mergeCell ref="C1:G1"/>
    <mergeCell ref="H2:J2"/>
    <mergeCell ref="N1:O1"/>
    <mergeCell ref="O3:O4"/>
    <mergeCell ref="B59:H59"/>
    <mergeCell ref="B60:H60"/>
    <mergeCell ref="B56:H56"/>
    <mergeCell ref="I56:N56"/>
    <mergeCell ref="B57:H57"/>
    <mergeCell ref="I57:N57"/>
    <mergeCell ref="B58:H58"/>
    <mergeCell ref="I58:N58"/>
  </mergeCells>
  <phoneticPr fontId="4" type="noConversion"/>
  <conditionalFormatting sqref="A5:H54 I49:N49 I50:O54 I5:O48">
    <cfRule type="expression" dxfId="31" priority="2" stopIfTrue="1">
      <formula>MOD(ROW(),2)=0</formula>
    </cfRule>
  </conditionalFormatting>
  <pageMargins left="0.62992125984251968" right="0.51181102362204722" top="0.51181102362204722" bottom="0.51181102362204722" header="0" footer="0.39370078740157483"/>
  <pageSetup paperSize="141" firstPageNumber="36" orientation="portrait" useFirstPageNumber="1" horizontalDpi="1200" verticalDpi="1200" r:id="rId1"/>
  <headerFooter alignWithMargins="0">
    <oddFooter>&amp;C&amp;"Times New Roman,Regular"&amp;8&amp;P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dimension ref="A4:Z115"/>
  <sheetViews>
    <sheetView showGridLines="0" workbookViewId="0">
      <pane xSplit="1" ySplit="6" topLeftCell="B98" activePane="bottomRight" state="frozen"/>
      <selection pane="topRight" activeCell="B1" sqref="B1"/>
      <selection pane="bottomLeft" activeCell="A7" sqref="A7"/>
      <selection pane="bottomRight" activeCell="P4" sqref="P4:Q4"/>
    </sheetView>
  </sheetViews>
  <sheetFormatPr defaultColWidth="9.140625" defaultRowHeight="11.25"/>
  <cols>
    <col min="1" max="1" width="10.85546875" style="19" customWidth="1"/>
    <col min="2" max="2" width="10" style="8" customWidth="1"/>
    <col min="3" max="3" width="9.42578125" style="8" customWidth="1"/>
    <col min="4" max="4" width="8.5703125" style="8" customWidth="1"/>
    <col min="5" max="5" width="9.28515625" style="8" customWidth="1"/>
    <col min="6" max="6" width="11.140625" style="8" customWidth="1"/>
    <col min="7" max="7" width="10.28515625" style="8" customWidth="1"/>
    <col min="8" max="9" width="11.28515625" style="8" customWidth="1"/>
    <col min="10" max="10" width="16.140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1.85546875" style="8" customWidth="1"/>
    <col min="16" max="16" width="13.85546875" style="8" customWidth="1"/>
    <col min="17" max="17" width="10.85546875" style="8" customWidth="1"/>
    <col min="18" max="18" width="11.7109375" style="8" customWidth="1"/>
    <col min="19" max="16384" width="9.140625" style="8"/>
  </cols>
  <sheetData>
    <row r="4" spans="1:17" s="679" customFormat="1" ht="15.75" customHeight="1">
      <c r="F4" s="2447" t="s">
        <v>1991</v>
      </c>
      <c r="G4" s="2447"/>
      <c r="H4" s="2447"/>
      <c r="I4" s="2447"/>
      <c r="J4" s="2447"/>
      <c r="P4" s="2448" t="s">
        <v>368</v>
      </c>
      <c r="Q4" s="2448"/>
    </row>
    <row r="5" spans="1:17" ht="12">
      <c r="A5" s="22"/>
      <c r="B5" s="2449" t="s">
        <v>1990</v>
      </c>
      <c r="C5" s="2449"/>
      <c r="D5" s="2449"/>
      <c r="E5" s="2449"/>
      <c r="F5" s="105" t="s">
        <v>869</v>
      </c>
      <c r="G5" s="105"/>
    </row>
    <row r="6" spans="1:17" ht="4.5" customHeight="1"/>
    <row r="7" spans="1:17">
      <c r="A7" s="2272" t="s">
        <v>1099</v>
      </c>
      <c r="B7" s="2431" t="s">
        <v>1979</v>
      </c>
      <c r="C7" s="2431"/>
      <c r="D7" s="2431"/>
      <c r="E7" s="2431"/>
      <c r="F7" s="2431"/>
      <c r="G7" s="2431"/>
    </row>
    <row r="8" spans="1:17">
      <c r="A8" s="2272"/>
      <c r="B8" s="2431"/>
      <c r="C8" s="2431"/>
      <c r="D8" s="2431"/>
      <c r="E8" s="2431"/>
      <c r="F8" s="2431"/>
      <c r="G8" s="2431"/>
    </row>
    <row r="9" spans="1:17" ht="36">
      <c r="A9" s="2272"/>
      <c r="B9" s="771" t="s">
        <v>1120</v>
      </c>
      <c r="C9" s="771" t="s">
        <v>1116</v>
      </c>
      <c r="D9" s="753" t="s">
        <v>1977</v>
      </c>
      <c r="E9" s="753" t="s">
        <v>3397</v>
      </c>
      <c r="F9" s="753" t="s">
        <v>30</v>
      </c>
      <c r="G9" s="753" t="s">
        <v>1978</v>
      </c>
    </row>
    <row r="10" spans="1:17" s="175" customFormat="1" ht="15" customHeight="1">
      <c r="A10" s="256" t="s">
        <v>1981</v>
      </c>
      <c r="B10" s="333">
        <v>181.5</v>
      </c>
      <c r="C10" s="333">
        <v>184.7</v>
      </c>
      <c r="D10" s="333">
        <v>374.1</v>
      </c>
      <c r="E10" s="333">
        <v>132.1</v>
      </c>
      <c r="F10" s="333">
        <v>231.8</v>
      </c>
      <c r="G10" s="333">
        <v>291.60000000000002</v>
      </c>
    </row>
    <row r="11" spans="1:17" s="175" customFormat="1" ht="15" customHeight="1">
      <c r="A11" s="256" t="s">
        <v>1982</v>
      </c>
      <c r="B11" s="333">
        <v>252.5</v>
      </c>
      <c r="C11" s="333">
        <v>263.10000000000002</v>
      </c>
      <c r="D11" s="333">
        <v>249.6</v>
      </c>
      <c r="E11" s="333">
        <v>160.69999999999999</v>
      </c>
      <c r="F11" s="333">
        <v>355.4</v>
      </c>
      <c r="G11" s="333">
        <v>236.7</v>
      </c>
    </row>
    <row r="12" spans="1:17" s="175" customFormat="1" ht="15" customHeight="1">
      <c r="A12" s="256" t="s">
        <v>1983</v>
      </c>
      <c r="B12" s="333">
        <v>407.6</v>
      </c>
      <c r="C12" s="333">
        <v>469.6</v>
      </c>
      <c r="D12" s="333">
        <v>358.7</v>
      </c>
      <c r="E12" s="333">
        <v>268.3</v>
      </c>
      <c r="F12" s="333">
        <v>413.5</v>
      </c>
      <c r="G12" s="333">
        <v>244.6</v>
      </c>
    </row>
    <row r="13" spans="1:17" s="175" customFormat="1" ht="15" customHeight="1">
      <c r="A13" s="256" t="s">
        <v>1984</v>
      </c>
      <c r="B13" s="333">
        <v>380.1</v>
      </c>
      <c r="C13" s="333">
        <v>384.6</v>
      </c>
      <c r="D13" s="333">
        <v>370.1</v>
      </c>
      <c r="E13" s="333">
        <v>405.8</v>
      </c>
      <c r="F13" s="333">
        <v>380</v>
      </c>
      <c r="G13" s="333">
        <v>357.6</v>
      </c>
    </row>
    <row r="14" spans="1:17" s="175" customFormat="1" ht="15" customHeight="1">
      <c r="A14" s="256" t="s">
        <v>1985</v>
      </c>
      <c r="B14" s="359">
        <v>382.5</v>
      </c>
      <c r="C14" s="333">
        <v>366.7</v>
      </c>
      <c r="D14" s="333">
        <v>391.1</v>
      </c>
      <c r="E14" s="333">
        <v>476.4</v>
      </c>
      <c r="F14" s="333">
        <v>387</v>
      </c>
      <c r="G14" s="333">
        <v>357.3</v>
      </c>
    </row>
    <row r="15" spans="1:17" s="175" customFormat="1" ht="15" customHeight="1">
      <c r="A15" s="256" t="s">
        <v>1986</v>
      </c>
      <c r="B15" s="333">
        <v>440.7</v>
      </c>
      <c r="C15" s="359">
        <v>431.2</v>
      </c>
      <c r="D15" s="333">
        <v>401</v>
      </c>
      <c r="E15" s="333">
        <v>563.70000000000005</v>
      </c>
      <c r="F15" s="333">
        <v>466.2</v>
      </c>
      <c r="G15" s="333">
        <v>395</v>
      </c>
    </row>
    <row r="16" spans="1:17" s="175" customFormat="1" ht="15" customHeight="1">
      <c r="A16" s="256" t="s">
        <v>1987</v>
      </c>
      <c r="B16" s="333">
        <v>485.9</v>
      </c>
      <c r="C16" s="333">
        <v>466.2</v>
      </c>
      <c r="D16" s="333">
        <v>436.8</v>
      </c>
      <c r="E16" s="333">
        <v>656.4</v>
      </c>
      <c r="F16" s="333">
        <v>513.5</v>
      </c>
      <c r="G16" s="333">
        <v>440.2</v>
      </c>
    </row>
    <row r="17" spans="1:26" s="175" customFormat="1" ht="15" customHeight="1">
      <c r="A17" s="256" t="s">
        <v>1988</v>
      </c>
      <c r="B17" s="333">
        <v>561.20000000000005</v>
      </c>
      <c r="C17" s="333">
        <v>549.70000000000005</v>
      </c>
      <c r="D17" s="333">
        <v>491.9</v>
      </c>
      <c r="E17" s="333">
        <v>774.8</v>
      </c>
      <c r="F17" s="333">
        <v>560.1</v>
      </c>
      <c r="G17" s="333">
        <v>485.7</v>
      </c>
    </row>
    <row r="18" spans="1:26" s="175" customFormat="1" ht="15" customHeight="1" thickBot="1">
      <c r="A18" s="416" t="s">
        <v>1989</v>
      </c>
      <c r="B18" s="389">
        <v>628.29999999999995</v>
      </c>
      <c r="C18" s="389">
        <v>603.6</v>
      </c>
      <c r="D18" s="389">
        <v>657.4</v>
      </c>
      <c r="E18" s="389">
        <v>879.5</v>
      </c>
      <c r="F18" s="389">
        <v>653.5</v>
      </c>
      <c r="G18" s="389">
        <v>331.4</v>
      </c>
    </row>
    <row r="19" spans="1:26" s="784" customFormat="1">
      <c r="A19" s="2430" t="s">
        <v>3529</v>
      </c>
      <c r="B19" s="2259"/>
      <c r="C19" s="2259"/>
      <c r="D19" s="2259"/>
      <c r="E19" s="849"/>
      <c r="F19" s="849"/>
      <c r="G19" s="849"/>
    </row>
    <row r="20" spans="1:26">
      <c r="A20" s="10"/>
      <c r="B20" s="333"/>
      <c r="C20" s="333"/>
      <c r="D20" s="28"/>
      <c r="E20" s="28"/>
      <c r="F20" s="28"/>
      <c r="G20" s="28"/>
    </row>
    <row r="22" spans="1:26" ht="15.75" customHeight="1">
      <c r="D22" s="2437" t="s">
        <v>1992</v>
      </c>
      <c r="E22" s="2437"/>
      <c r="F22" s="2437"/>
      <c r="G22" s="2437"/>
      <c r="H22" s="2437"/>
      <c r="I22" s="2437"/>
      <c r="J22" s="2437"/>
      <c r="K22" s="2437"/>
      <c r="L22" s="2437"/>
      <c r="M22" s="2437"/>
      <c r="N22" s="60"/>
      <c r="O22" s="26"/>
      <c r="P22" s="2453" t="s">
        <v>368</v>
      </c>
      <c r="Q22" s="2453"/>
      <c r="R22" s="2453"/>
    </row>
    <row r="23" spans="1:26" ht="15.75" customHeight="1">
      <c r="A23" s="26"/>
      <c r="D23" s="22"/>
      <c r="E23" s="22"/>
      <c r="F23" s="105"/>
      <c r="G23" s="22"/>
      <c r="H23" s="2449" t="s">
        <v>870</v>
      </c>
      <c r="I23" s="2449"/>
      <c r="J23" s="2449"/>
      <c r="K23" s="2449"/>
      <c r="L23" s="105" t="s">
        <v>869</v>
      </c>
      <c r="M23" s="105"/>
      <c r="N23" s="105"/>
      <c r="O23" s="105"/>
      <c r="P23" s="105"/>
      <c r="Q23" s="22"/>
      <c r="R23" s="22"/>
    </row>
    <row r="24" spans="1:26" ht="3.75" customHeight="1">
      <c r="A24" s="22"/>
    </row>
    <row r="25" spans="1:26" ht="17.25" customHeight="1">
      <c r="A25" s="2272" t="s">
        <v>1099</v>
      </c>
      <c r="B25" s="2264" t="s">
        <v>1120</v>
      </c>
      <c r="C25" s="2264"/>
      <c r="D25" s="2264"/>
      <c r="E25" s="2264"/>
      <c r="F25" s="2431" t="s">
        <v>1116</v>
      </c>
      <c r="G25" s="2431"/>
      <c r="H25" s="2431"/>
      <c r="I25" s="2431"/>
      <c r="J25" s="2272" t="s">
        <v>1977</v>
      </c>
      <c r="K25" s="2272"/>
      <c r="L25" s="2272"/>
      <c r="M25" s="2272"/>
      <c r="N25" s="2431" t="s">
        <v>1994</v>
      </c>
      <c r="O25" s="2431"/>
      <c r="P25" s="2431"/>
      <c r="Q25" s="2431"/>
      <c r="R25" s="2431" t="s">
        <v>1995</v>
      </c>
      <c r="S25" s="2431"/>
      <c r="T25" s="2431"/>
      <c r="U25" s="2431"/>
      <c r="V25" s="2431" t="s">
        <v>1996</v>
      </c>
      <c r="W25" s="2431"/>
      <c r="X25" s="2431"/>
      <c r="Y25" s="2431"/>
      <c r="Z25" s="2272" t="s">
        <v>1099</v>
      </c>
    </row>
    <row r="26" spans="1:26" s="20" customFormat="1" ht="21.75" customHeight="1">
      <c r="A26" s="2272"/>
      <c r="B26" s="753" t="s">
        <v>1993</v>
      </c>
      <c r="C26" s="753" t="s">
        <v>1123</v>
      </c>
      <c r="D26" s="753" t="s">
        <v>1124</v>
      </c>
      <c r="E26" s="739" t="s">
        <v>2014</v>
      </c>
      <c r="F26" s="753" t="s">
        <v>1993</v>
      </c>
      <c r="G26" s="753" t="s">
        <v>1123</v>
      </c>
      <c r="H26" s="753" t="s">
        <v>1124</v>
      </c>
      <c r="I26" s="739" t="s">
        <v>2014</v>
      </c>
      <c r="J26" s="753" t="s">
        <v>1993</v>
      </c>
      <c r="K26" s="753" t="s">
        <v>1123</v>
      </c>
      <c r="L26" s="753" t="s">
        <v>1124</v>
      </c>
      <c r="M26" s="739" t="s">
        <v>2014</v>
      </c>
      <c r="N26" s="753" t="s">
        <v>1993</v>
      </c>
      <c r="O26" s="753" t="s">
        <v>1123</v>
      </c>
      <c r="P26" s="753" t="s">
        <v>1124</v>
      </c>
      <c r="Q26" s="739" t="s">
        <v>2014</v>
      </c>
      <c r="R26" s="753" t="s">
        <v>1993</v>
      </c>
      <c r="S26" s="753" t="s">
        <v>1123</v>
      </c>
      <c r="T26" s="753" t="s">
        <v>1124</v>
      </c>
      <c r="U26" s="739" t="s">
        <v>2014</v>
      </c>
      <c r="V26" s="753" t="s">
        <v>1993</v>
      </c>
      <c r="W26" s="753" t="s">
        <v>1123</v>
      </c>
      <c r="X26" s="753" t="s">
        <v>1124</v>
      </c>
      <c r="Y26" s="739" t="s">
        <v>2014</v>
      </c>
      <c r="Z26" s="2272"/>
    </row>
    <row r="27" spans="1:26" s="175" customFormat="1" ht="15" customHeight="1">
      <c r="A27" s="256" t="s">
        <v>1983</v>
      </c>
      <c r="B27" s="354">
        <v>167.17</v>
      </c>
      <c r="C27" s="354">
        <v>152.69</v>
      </c>
      <c r="D27" s="354">
        <v>174.18</v>
      </c>
      <c r="E27" s="354">
        <v>183</v>
      </c>
      <c r="F27" s="16">
        <v>176.92</v>
      </c>
      <c r="G27" s="16">
        <v>153.91999999999999</v>
      </c>
      <c r="H27" s="16">
        <v>179.95</v>
      </c>
      <c r="I27" s="354">
        <v>175</v>
      </c>
      <c r="J27" s="16">
        <v>153.22999999999999</v>
      </c>
      <c r="K27" s="16">
        <v>132.75</v>
      </c>
      <c r="L27" s="16">
        <v>135.35</v>
      </c>
      <c r="M27" s="354">
        <v>152</v>
      </c>
      <c r="N27" s="16">
        <v>178.24</v>
      </c>
      <c r="O27" s="16">
        <v>191.14</v>
      </c>
      <c r="P27" s="16">
        <v>207.7</v>
      </c>
      <c r="Q27" s="354">
        <v>321</v>
      </c>
      <c r="R27" s="16">
        <v>119.26</v>
      </c>
      <c r="S27" s="16">
        <v>116.33</v>
      </c>
      <c r="T27" s="16">
        <v>129.27000000000001</v>
      </c>
      <c r="U27" s="354">
        <v>122</v>
      </c>
      <c r="V27" s="16">
        <v>137.77000000000001</v>
      </c>
      <c r="W27" s="16">
        <v>144.66999999999999</v>
      </c>
      <c r="X27" s="16">
        <v>136.09</v>
      </c>
      <c r="Y27" s="354">
        <v>150</v>
      </c>
      <c r="Z27" s="258" t="s">
        <v>1983</v>
      </c>
    </row>
    <row r="28" spans="1:26" s="175" customFormat="1" ht="15" customHeight="1">
      <c r="A28" s="256" t="s">
        <v>1984</v>
      </c>
      <c r="B28" s="354">
        <v>153.19</v>
      </c>
      <c r="C28" s="354">
        <v>163.13</v>
      </c>
      <c r="D28" s="354">
        <v>161.9</v>
      </c>
      <c r="E28" s="354">
        <v>163</v>
      </c>
      <c r="F28" s="16">
        <v>148.6</v>
      </c>
      <c r="G28" s="16">
        <v>146.91</v>
      </c>
      <c r="H28" s="16">
        <v>153.43</v>
      </c>
      <c r="I28" s="354">
        <v>142</v>
      </c>
      <c r="J28" s="16">
        <v>154.53</v>
      </c>
      <c r="K28" s="16">
        <v>129.87</v>
      </c>
      <c r="L28" s="16">
        <v>143.61000000000001</v>
      </c>
      <c r="M28" s="354">
        <v>149</v>
      </c>
      <c r="N28" s="16">
        <v>204.44</v>
      </c>
      <c r="O28" s="16">
        <v>282.57</v>
      </c>
      <c r="P28" s="16">
        <v>297.88</v>
      </c>
      <c r="Q28" s="354">
        <v>353</v>
      </c>
      <c r="R28" s="16">
        <v>110.86</v>
      </c>
      <c r="S28" s="16">
        <v>108.8</v>
      </c>
      <c r="T28" s="16">
        <v>113.06</v>
      </c>
      <c r="U28" s="354">
        <v>120</v>
      </c>
      <c r="V28" s="16">
        <v>147.44</v>
      </c>
      <c r="W28" s="16">
        <v>151.91</v>
      </c>
      <c r="X28" s="16">
        <v>156.22999999999999</v>
      </c>
      <c r="Y28" s="354">
        <v>153</v>
      </c>
      <c r="Z28" s="258" t="s">
        <v>1984</v>
      </c>
    </row>
    <row r="29" spans="1:26" s="175" customFormat="1" ht="15" customHeight="1">
      <c r="A29" s="256" t="s">
        <v>1985</v>
      </c>
      <c r="B29" s="354">
        <v>156.88999999999999</v>
      </c>
      <c r="C29" s="354">
        <v>177.66</v>
      </c>
      <c r="D29" s="354">
        <v>167.81</v>
      </c>
      <c r="E29" s="354">
        <v>165</v>
      </c>
      <c r="F29" s="16">
        <v>150.16</v>
      </c>
      <c r="G29" s="16">
        <v>162.19999999999999</v>
      </c>
      <c r="H29" s="16">
        <v>151.82</v>
      </c>
      <c r="I29" s="354">
        <v>142</v>
      </c>
      <c r="J29" s="16">
        <v>164.07</v>
      </c>
      <c r="K29" s="16">
        <v>130.19999999999999</v>
      </c>
      <c r="L29" s="16">
        <v>161.38</v>
      </c>
      <c r="M29" s="354">
        <v>179</v>
      </c>
      <c r="N29" s="16">
        <v>218.11</v>
      </c>
      <c r="O29" s="16">
        <v>319.06</v>
      </c>
      <c r="P29" s="16">
        <v>367.61</v>
      </c>
      <c r="Q29" s="354">
        <v>353</v>
      </c>
      <c r="R29" s="16">
        <v>109.96</v>
      </c>
      <c r="S29" s="16">
        <v>112.91</v>
      </c>
      <c r="T29" s="16">
        <v>111.89</v>
      </c>
      <c r="U29" s="354">
        <v>119</v>
      </c>
      <c r="V29" s="16">
        <v>150.43</v>
      </c>
      <c r="W29" s="16">
        <v>155.13</v>
      </c>
      <c r="X29" s="16">
        <v>154.31</v>
      </c>
      <c r="Y29" s="354">
        <v>156</v>
      </c>
      <c r="Z29" s="258" t="s">
        <v>1985</v>
      </c>
    </row>
    <row r="30" spans="1:26" s="175" customFormat="1" ht="15" customHeight="1">
      <c r="A30" s="256" t="s">
        <v>1986</v>
      </c>
      <c r="B30" s="354">
        <v>176.69</v>
      </c>
      <c r="C30" s="354">
        <v>201.57</v>
      </c>
      <c r="D30" s="354">
        <v>184.11</v>
      </c>
      <c r="E30" s="354">
        <v>190</v>
      </c>
      <c r="F30" s="16">
        <v>173.65</v>
      </c>
      <c r="G30" s="16">
        <v>185.02</v>
      </c>
      <c r="H30" s="16">
        <v>170.18</v>
      </c>
      <c r="I30" s="354">
        <v>168</v>
      </c>
      <c r="J30" s="16">
        <v>167.96</v>
      </c>
      <c r="K30" s="16">
        <v>128.55000000000001</v>
      </c>
      <c r="L30" s="16">
        <v>164.39</v>
      </c>
      <c r="M30" s="354">
        <v>222</v>
      </c>
      <c r="N30" s="16">
        <v>237.3</v>
      </c>
      <c r="O30" s="16">
        <v>363.7</v>
      </c>
      <c r="P30" s="16">
        <v>397.44</v>
      </c>
      <c r="Q30" s="354">
        <v>357</v>
      </c>
      <c r="R30" s="16">
        <v>144.93</v>
      </c>
      <c r="S30" s="16">
        <v>129.44999999999999</v>
      </c>
      <c r="T30" s="16">
        <v>130.59</v>
      </c>
      <c r="U30" s="354">
        <v>145</v>
      </c>
      <c r="V30" s="16">
        <v>160.72</v>
      </c>
      <c r="W30" s="16">
        <v>173.55</v>
      </c>
      <c r="X30" s="16">
        <v>152.59</v>
      </c>
      <c r="Y30" s="354">
        <v>166</v>
      </c>
      <c r="Z30" s="258" t="s">
        <v>1986</v>
      </c>
    </row>
    <row r="31" spans="1:26" s="175" customFormat="1" ht="15" customHeight="1">
      <c r="A31" s="256" t="s">
        <v>1987</v>
      </c>
      <c r="B31" s="354">
        <v>191.25</v>
      </c>
      <c r="C31" s="354">
        <v>214.76</v>
      </c>
      <c r="D31" s="354">
        <v>196.31</v>
      </c>
      <c r="E31" s="354">
        <v>201</v>
      </c>
      <c r="F31" s="16">
        <v>185.45</v>
      </c>
      <c r="G31" s="16">
        <v>200.36</v>
      </c>
      <c r="H31" s="16">
        <v>187.32</v>
      </c>
      <c r="I31" s="354">
        <v>176</v>
      </c>
      <c r="J31" s="16">
        <v>183.47</v>
      </c>
      <c r="K31" s="354">
        <v>135.82</v>
      </c>
      <c r="L31" s="16">
        <v>173.7</v>
      </c>
      <c r="M31" s="354">
        <v>272</v>
      </c>
      <c r="N31" s="16">
        <v>258.33999999999997</v>
      </c>
      <c r="O31" s="16">
        <v>382.37</v>
      </c>
      <c r="P31" s="16">
        <v>371.87</v>
      </c>
      <c r="Q31" s="354">
        <v>364</v>
      </c>
      <c r="R31" s="16">
        <v>140.84</v>
      </c>
      <c r="S31" s="16">
        <v>132.22999999999999</v>
      </c>
      <c r="T31" s="16">
        <v>133.86000000000001</v>
      </c>
      <c r="U31" s="354">
        <v>149</v>
      </c>
      <c r="V31" s="16">
        <v>185.96</v>
      </c>
      <c r="W31" s="16">
        <v>183.67</v>
      </c>
      <c r="X31" s="16">
        <v>174.81</v>
      </c>
      <c r="Y31" s="354">
        <v>180</v>
      </c>
      <c r="Z31" s="258" t="s">
        <v>1987</v>
      </c>
    </row>
    <row r="32" spans="1:26" s="175" customFormat="1" ht="15" customHeight="1">
      <c r="A32" s="256" t="s">
        <v>1988</v>
      </c>
      <c r="B32" s="354">
        <v>226.55</v>
      </c>
      <c r="C32" s="354">
        <v>252.81</v>
      </c>
      <c r="D32" s="354">
        <v>226</v>
      </c>
      <c r="E32" s="354">
        <v>242</v>
      </c>
      <c r="F32" s="16">
        <v>224.33</v>
      </c>
      <c r="G32" s="16">
        <v>243.62</v>
      </c>
      <c r="H32" s="16">
        <v>222.88</v>
      </c>
      <c r="I32" s="354">
        <v>222</v>
      </c>
      <c r="J32" s="16">
        <v>218.3</v>
      </c>
      <c r="K32" s="16">
        <v>168.46</v>
      </c>
      <c r="L32" s="354">
        <v>189.15</v>
      </c>
      <c r="M32" s="354">
        <v>311</v>
      </c>
      <c r="N32" s="16">
        <v>302.11</v>
      </c>
      <c r="O32" s="16">
        <v>422.62</v>
      </c>
      <c r="P32" s="16">
        <v>404.58</v>
      </c>
      <c r="Q32" s="354">
        <v>392</v>
      </c>
      <c r="R32" s="16">
        <v>154.19</v>
      </c>
      <c r="S32" s="16">
        <v>135.63999999999999</v>
      </c>
      <c r="T32" s="16">
        <v>130.41999999999999</v>
      </c>
      <c r="U32" s="354">
        <v>162</v>
      </c>
      <c r="V32" s="16">
        <v>205.65</v>
      </c>
      <c r="W32" s="16">
        <v>208.25</v>
      </c>
      <c r="X32" s="16">
        <v>188.03</v>
      </c>
      <c r="Y32" s="354">
        <v>211</v>
      </c>
      <c r="Z32" s="258" t="s">
        <v>1988</v>
      </c>
    </row>
    <row r="33" spans="1:26" s="175" customFormat="1" ht="15" customHeight="1">
      <c r="A33" s="256" t="s">
        <v>1989</v>
      </c>
      <c r="B33" s="354">
        <v>254.97</v>
      </c>
      <c r="C33" s="354">
        <v>275.26</v>
      </c>
      <c r="D33" s="354">
        <v>246.33</v>
      </c>
      <c r="E33" s="354">
        <v>255</v>
      </c>
      <c r="F33" s="16">
        <v>244.69</v>
      </c>
      <c r="G33" s="16">
        <v>264.7</v>
      </c>
      <c r="H33" s="16">
        <v>239.56</v>
      </c>
      <c r="I33" s="354">
        <v>233</v>
      </c>
      <c r="J33" s="16">
        <v>293.08</v>
      </c>
      <c r="K33" s="16">
        <v>197.83</v>
      </c>
      <c r="L33" s="16">
        <v>232.29</v>
      </c>
      <c r="M33" s="354">
        <v>342</v>
      </c>
      <c r="N33" s="16">
        <v>363</v>
      </c>
      <c r="O33" s="16">
        <v>451.65</v>
      </c>
      <c r="P33" s="16">
        <v>426.97</v>
      </c>
      <c r="Q33" s="354">
        <v>393</v>
      </c>
      <c r="R33" s="16">
        <v>176.78</v>
      </c>
      <c r="S33" s="16">
        <v>157.75</v>
      </c>
      <c r="T33" s="16">
        <v>155.63999999999999</v>
      </c>
      <c r="U33" s="354">
        <v>175</v>
      </c>
      <c r="V33" s="16">
        <v>232.89</v>
      </c>
      <c r="W33" s="16">
        <v>231.26</v>
      </c>
      <c r="X33" s="16">
        <v>204.7</v>
      </c>
      <c r="Y33" s="354">
        <v>241</v>
      </c>
      <c r="Z33" s="258" t="s">
        <v>1989</v>
      </c>
    </row>
    <row r="34" spans="1:26" s="173" customFormat="1" ht="15" customHeight="1">
      <c r="A34" s="256" t="s">
        <v>1997</v>
      </c>
      <c r="B34" s="36">
        <v>296.5</v>
      </c>
      <c r="C34" s="36">
        <v>313.07</v>
      </c>
      <c r="D34" s="36">
        <v>287.98</v>
      </c>
      <c r="E34" s="36">
        <v>293</v>
      </c>
      <c r="F34" s="395">
        <v>288.14999999999998</v>
      </c>
      <c r="G34" s="395">
        <v>307.42</v>
      </c>
      <c r="H34" s="395">
        <v>281.56</v>
      </c>
      <c r="I34" s="36">
        <v>272</v>
      </c>
      <c r="J34" s="395">
        <v>376.71</v>
      </c>
      <c r="K34" s="16">
        <v>233.18</v>
      </c>
      <c r="L34" s="16">
        <v>277.02999999999997</v>
      </c>
      <c r="M34" s="36">
        <v>409</v>
      </c>
      <c r="N34" s="16">
        <v>374.66</v>
      </c>
      <c r="O34" s="16">
        <v>485.07</v>
      </c>
      <c r="P34" s="16">
        <v>488</v>
      </c>
      <c r="Q34" s="36">
        <v>412</v>
      </c>
      <c r="R34" s="16">
        <v>194.87</v>
      </c>
      <c r="S34" s="16">
        <v>172.61</v>
      </c>
      <c r="T34" s="16">
        <v>180.06</v>
      </c>
      <c r="U34" s="36">
        <v>199</v>
      </c>
      <c r="V34" s="16">
        <v>264.58999999999997</v>
      </c>
      <c r="W34" s="16">
        <v>260.99</v>
      </c>
      <c r="X34" s="16">
        <v>237.79</v>
      </c>
      <c r="Y34" s="36">
        <v>273</v>
      </c>
      <c r="Z34" s="258" t="s">
        <v>1997</v>
      </c>
    </row>
    <row r="35" spans="1:26" s="175" customFormat="1" ht="15" customHeight="1">
      <c r="A35" s="256" t="s">
        <v>1999</v>
      </c>
      <c r="B35" s="36">
        <v>326</v>
      </c>
      <c r="C35" s="36">
        <v>347</v>
      </c>
      <c r="D35" s="36">
        <v>314</v>
      </c>
      <c r="E35" s="354">
        <v>320</v>
      </c>
      <c r="F35" s="395">
        <v>313</v>
      </c>
      <c r="G35" s="395">
        <v>340</v>
      </c>
      <c r="H35" s="395">
        <v>309</v>
      </c>
      <c r="I35" s="354">
        <v>296</v>
      </c>
      <c r="J35" s="395">
        <v>461</v>
      </c>
      <c r="K35" s="16">
        <v>286</v>
      </c>
      <c r="L35" s="16">
        <v>312</v>
      </c>
      <c r="M35" s="354">
        <v>423</v>
      </c>
      <c r="N35" s="16">
        <v>402</v>
      </c>
      <c r="O35" s="16">
        <v>516</v>
      </c>
      <c r="P35" s="16">
        <v>483</v>
      </c>
      <c r="Q35" s="354">
        <v>456</v>
      </c>
      <c r="R35" s="16">
        <v>200</v>
      </c>
      <c r="S35" s="16">
        <v>213</v>
      </c>
      <c r="T35" s="16">
        <v>221</v>
      </c>
      <c r="U35" s="354">
        <v>227</v>
      </c>
      <c r="V35" s="16">
        <v>299</v>
      </c>
      <c r="W35" s="16">
        <v>295</v>
      </c>
      <c r="X35" s="16">
        <v>261</v>
      </c>
      <c r="Y35" s="354">
        <v>317</v>
      </c>
      <c r="Z35" s="258" t="s">
        <v>1999</v>
      </c>
    </row>
    <row r="36" spans="1:26" s="175" customFormat="1" ht="15" customHeight="1">
      <c r="A36" s="256" t="s">
        <v>2000</v>
      </c>
      <c r="B36" s="36">
        <v>357</v>
      </c>
      <c r="C36" s="36">
        <v>388</v>
      </c>
      <c r="D36" s="36">
        <v>339</v>
      </c>
      <c r="E36" s="354">
        <v>335</v>
      </c>
      <c r="F36" s="395">
        <v>350</v>
      </c>
      <c r="G36" s="395">
        <v>372</v>
      </c>
      <c r="H36" s="395">
        <v>338</v>
      </c>
      <c r="I36" s="354">
        <v>323</v>
      </c>
      <c r="J36" s="395">
        <v>466</v>
      </c>
      <c r="K36" s="16">
        <v>285</v>
      </c>
      <c r="L36" s="16">
        <v>353</v>
      </c>
      <c r="M36" s="354">
        <v>417</v>
      </c>
      <c r="N36" s="16">
        <v>417</v>
      </c>
      <c r="O36" s="16">
        <v>589</v>
      </c>
      <c r="P36" s="16">
        <v>455</v>
      </c>
      <c r="Q36" s="354">
        <v>424</v>
      </c>
      <c r="R36" s="16">
        <v>225</v>
      </c>
      <c r="S36" s="16">
        <v>266</v>
      </c>
      <c r="T36" s="16">
        <v>235</v>
      </c>
      <c r="U36" s="354">
        <v>230</v>
      </c>
      <c r="V36" s="16">
        <v>335</v>
      </c>
      <c r="W36" s="16">
        <v>354</v>
      </c>
      <c r="X36" s="16">
        <v>315</v>
      </c>
      <c r="Y36" s="354">
        <v>322</v>
      </c>
      <c r="Z36" s="258" t="s">
        <v>2000</v>
      </c>
    </row>
    <row r="37" spans="1:26" s="175" customFormat="1" ht="15" customHeight="1">
      <c r="A37" s="256" t="s">
        <v>2001</v>
      </c>
      <c r="B37" s="36">
        <v>397</v>
      </c>
      <c r="C37" s="36">
        <v>432</v>
      </c>
      <c r="D37" s="36">
        <v>369</v>
      </c>
      <c r="E37" s="354">
        <v>383</v>
      </c>
      <c r="F37" s="395">
        <v>388</v>
      </c>
      <c r="G37" s="395">
        <v>419</v>
      </c>
      <c r="H37" s="395">
        <v>374</v>
      </c>
      <c r="I37" s="354">
        <v>363</v>
      </c>
      <c r="J37" s="395">
        <v>503</v>
      </c>
      <c r="K37" s="16">
        <v>308</v>
      </c>
      <c r="L37" s="16">
        <v>390</v>
      </c>
      <c r="M37" s="354">
        <v>591</v>
      </c>
      <c r="N37" s="16">
        <v>454</v>
      </c>
      <c r="O37" s="16">
        <v>631</v>
      </c>
      <c r="P37" s="16">
        <v>411</v>
      </c>
      <c r="Q37" s="354">
        <v>428</v>
      </c>
      <c r="R37" s="16">
        <v>255</v>
      </c>
      <c r="S37" s="16">
        <v>268</v>
      </c>
      <c r="T37" s="16">
        <v>271</v>
      </c>
      <c r="U37" s="354">
        <v>266</v>
      </c>
      <c r="V37" s="16">
        <v>392</v>
      </c>
      <c r="W37" s="16">
        <v>414</v>
      </c>
      <c r="X37" s="16">
        <v>347</v>
      </c>
      <c r="Y37" s="354">
        <v>365</v>
      </c>
      <c r="Z37" s="258" t="s">
        <v>2001</v>
      </c>
    </row>
    <row r="38" spans="1:26" s="175" customFormat="1" ht="15" customHeight="1">
      <c r="A38" s="256" t="s">
        <v>2002</v>
      </c>
      <c r="B38" s="36">
        <v>436</v>
      </c>
      <c r="C38" s="36">
        <v>477</v>
      </c>
      <c r="D38" s="36">
        <v>418</v>
      </c>
      <c r="E38" s="354">
        <v>426</v>
      </c>
      <c r="F38" s="395">
        <v>430</v>
      </c>
      <c r="G38" s="395">
        <v>468</v>
      </c>
      <c r="H38" s="395">
        <v>427</v>
      </c>
      <c r="I38" s="354">
        <v>399</v>
      </c>
      <c r="J38" s="395">
        <v>539</v>
      </c>
      <c r="K38" s="16">
        <v>370</v>
      </c>
      <c r="L38" s="16">
        <v>470</v>
      </c>
      <c r="M38" s="354">
        <v>670</v>
      </c>
      <c r="N38" s="16">
        <v>507</v>
      </c>
      <c r="O38" s="16">
        <v>686</v>
      </c>
      <c r="P38" s="16">
        <v>400</v>
      </c>
      <c r="Q38" s="354">
        <v>481</v>
      </c>
      <c r="R38" s="16">
        <v>274</v>
      </c>
      <c r="S38" s="16">
        <v>277</v>
      </c>
      <c r="T38" s="16">
        <v>302</v>
      </c>
      <c r="U38" s="354">
        <v>300</v>
      </c>
      <c r="V38" s="16">
        <v>419</v>
      </c>
      <c r="W38" s="16">
        <v>440</v>
      </c>
      <c r="X38" s="16">
        <v>389</v>
      </c>
      <c r="Y38" s="354">
        <v>440</v>
      </c>
      <c r="Z38" s="258" t="s">
        <v>2002</v>
      </c>
    </row>
    <row r="39" spans="1:26" s="175" customFormat="1" ht="15" customHeight="1">
      <c r="A39" s="256" t="s">
        <v>2003</v>
      </c>
      <c r="B39" s="354">
        <v>481</v>
      </c>
      <c r="C39" s="354">
        <v>528</v>
      </c>
      <c r="D39" s="354">
        <v>477</v>
      </c>
      <c r="E39" s="354">
        <v>463</v>
      </c>
      <c r="F39" s="354">
        <v>483</v>
      </c>
      <c r="G39" s="354">
        <v>529</v>
      </c>
      <c r="H39" s="354">
        <v>487</v>
      </c>
      <c r="I39" s="354">
        <v>441</v>
      </c>
      <c r="J39" s="354">
        <v>542</v>
      </c>
      <c r="K39" s="354">
        <v>381</v>
      </c>
      <c r="L39" s="354">
        <v>552</v>
      </c>
      <c r="M39" s="354">
        <v>673</v>
      </c>
      <c r="N39" s="354">
        <v>551</v>
      </c>
      <c r="O39" s="354">
        <v>726</v>
      </c>
      <c r="P39" s="354">
        <v>449</v>
      </c>
      <c r="Q39" s="354">
        <v>513</v>
      </c>
      <c r="R39" s="354">
        <v>293</v>
      </c>
      <c r="S39" s="354">
        <v>297</v>
      </c>
      <c r="T39" s="354">
        <v>330</v>
      </c>
      <c r="U39" s="354">
        <v>325</v>
      </c>
      <c r="V39" s="354">
        <v>460</v>
      </c>
      <c r="W39" s="354">
        <v>487</v>
      </c>
      <c r="X39" s="354">
        <v>445</v>
      </c>
      <c r="Y39" s="354">
        <v>477</v>
      </c>
      <c r="Z39" s="258" t="s">
        <v>2003</v>
      </c>
    </row>
    <row r="40" spans="1:26" s="175" customFormat="1" ht="15" customHeight="1" thickBot="1">
      <c r="A40" s="416" t="s">
        <v>1974</v>
      </c>
      <c r="B40" s="287">
        <v>536</v>
      </c>
      <c r="C40" s="287">
        <v>570</v>
      </c>
      <c r="D40" s="287">
        <v>513</v>
      </c>
      <c r="E40" s="287">
        <v>509</v>
      </c>
      <c r="F40" s="287">
        <v>535</v>
      </c>
      <c r="G40" s="287">
        <v>581</v>
      </c>
      <c r="H40" s="287">
        <v>529</v>
      </c>
      <c r="I40" s="287">
        <v>497</v>
      </c>
      <c r="J40" s="287">
        <v>562</v>
      </c>
      <c r="K40" s="287">
        <v>386</v>
      </c>
      <c r="L40" s="287">
        <v>567</v>
      </c>
      <c r="M40" s="287">
        <v>642</v>
      </c>
      <c r="N40" s="287">
        <v>648</v>
      </c>
      <c r="O40" s="287">
        <v>763</v>
      </c>
      <c r="P40" s="287">
        <v>474</v>
      </c>
      <c r="Q40" s="287">
        <v>528</v>
      </c>
      <c r="R40" s="287">
        <v>319</v>
      </c>
      <c r="S40" s="287">
        <v>302</v>
      </c>
      <c r="T40" s="287">
        <v>346</v>
      </c>
      <c r="U40" s="287">
        <v>339</v>
      </c>
      <c r="V40" s="287">
        <v>524</v>
      </c>
      <c r="W40" s="287">
        <v>518</v>
      </c>
      <c r="X40" s="287">
        <v>506</v>
      </c>
      <c r="Y40" s="287">
        <v>523</v>
      </c>
      <c r="Z40" s="717" t="s">
        <v>1974</v>
      </c>
    </row>
    <row r="41" spans="1:26" s="784" customFormat="1" ht="11.25" customHeight="1">
      <c r="A41" s="2430" t="s">
        <v>3529</v>
      </c>
      <c r="B41" s="2259"/>
      <c r="C41" s="2259"/>
      <c r="D41" s="2259"/>
      <c r="E41" s="850"/>
      <c r="F41" s="850"/>
      <c r="G41" s="850"/>
      <c r="H41" s="850"/>
      <c r="I41" s="850"/>
      <c r="J41" s="850"/>
      <c r="K41" s="850"/>
      <c r="L41" s="850"/>
      <c r="M41" s="850"/>
      <c r="N41" s="850"/>
      <c r="O41" s="850"/>
      <c r="P41" s="850"/>
      <c r="Q41" s="850"/>
      <c r="R41" s="850"/>
      <c r="S41" s="850"/>
      <c r="T41" s="850"/>
      <c r="U41" s="850"/>
      <c r="V41" s="850"/>
      <c r="W41" s="850"/>
      <c r="X41" s="850"/>
      <c r="Y41" s="850"/>
    </row>
    <row r="43" spans="1:26" ht="15.75">
      <c r="A43" s="26"/>
      <c r="B43" s="60"/>
      <c r="C43" s="2437" t="s">
        <v>1971</v>
      </c>
      <c r="D43" s="2437"/>
      <c r="E43" s="2437"/>
      <c r="F43" s="2437"/>
      <c r="G43" s="2436" t="s">
        <v>1970</v>
      </c>
      <c r="H43" s="2436"/>
      <c r="I43" s="60"/>
      <c r="J43" s="2437" t="s">
        <v>368</v>
      </c>
      <c r="K43" s="2437"/>
    </row>
    <row r="44" spans="1:26" ht="12">
      <c r="A44" s="22"/>
      <c r="B44" s="11"/>
      <c r="C44" s="22"/>
      <c r="D44" s="2412" t="s">
        <v>1969</v>
      </c>
      <c r="E44" s="2412"/>
      <c r="F44" s="2412"/>
      <c r="G44" s="11" t="s">
        <v>869</v>
      </c>
      <c r="H44" s="11"/>
      <c r="I44" s="11"/>
      <c r="J44" s="11"/>
      <c r="K44" s="11"/>
    </row>
    <row r="45" spans="1:26" s="45" customFormat="1" ht="15" customHeight="1">
      <c r="A45" s="2266" t="s">
        <v>1099</v>
      </c>
      <c r="B45" s="2440" t="s">
        <v>1120</v>
      </c>
      <c r="C45" s="2440" t="s">
        <v>1972</v>
      </c>
      <c r="D45" s="2440" t="s">
        <v>1973</v>
      </c>
      <c r="E45" s="2282" t="s">
        <v>448</v>
      </c>
      <c r="F45" s="2283"/>
      <c r="G45" s="2283"/>
      <c r="H45" s="2283"/>
      <c r="I45" s="2283"/>
      <c r="J45" s="2283"/>
      <c r="K45" s="2284"/>
      <c r="L45" s="2266" t="s">
        <v>1099</v>
      </c>
    </row>
    <row r="46" spans="1:26" s="45" customFormat="1" ht="12">
      <c r="A46" s="2267"/>
      <c r="B46" s="2441"/>
      <c r="C46" s="2441"/>
      <c r="D46" s="2441"/>
      <c r="E46" s="2266" t="s">
        <v>30</v>
      </c>
      <c r="F46" s="2454" t="s">
        <v>31</v>
      </c>
      <c r="G46" s="2452" t="s">
        <v>1809</v>
      </c>
      <c r="H46" s="2452" t="s">
        <v>32</v>
      </c>
      <c r="I46" s="2452" t="s">
        <v>750</v>
      </c>
      <c r="J46" s="2452" t="s">
        <v>3422</v>
      </c>
      <c r="K46" s="2452" t="s">
        <v>1810</v>
      </c>
      <c r="L46" s="2267"/>
    </row>
    <row r="47" spans="1:26" s="45" customFormat="1" ht="54.75" customHeight="1">
      <c r="A47" s="2267"/>
      <c r="B47" s="2442"/>
      <c r="C47" s="2442"/>
      <c r="D47" s="2442"/>
      <c r="E47" s="2268"/>
      <c r="F47" s="2454"/>
      <c r="G47" s="2452"/>
      <c r="H47" s="2452"/>
      <c r="I47" s="2452"/>
      <c r="J47" s="2452"/>
      <c r="K47" s="2452"/>
      <c r="L47" s="2267"/>
    </row>
    <row r="48" spans="1:26" s="45" customFormat="1" ht="15.75" customHeight="1">
      <c r="A48" s="772" t="s">
        <v>1191</v>
      </c>
      <c r="B48" s="773">
        <v>100</v>
      </c>
      <c r="C48" s="773">
        <v>64.47</v>
      </c>
      <c r="D48" s="773">
        <v>35.53</v>
      </c>
      <c r="E48" s="774">
        <v>5.9</v>
      </c>
      <c r="F48" s="773">
        <v>14.98</v>
      </c>
      <c r="G48" s="773">
        <v>2.61</v>
      </c>
      <c r="H48" s="773">
        <v>1.39</v>
      </c>
      <c r="I48" s="773">
        <v>3.32</v>
      </c>
      <c r="J48" s="773">
        <v>3.04</v>
      </c>
      <c r="K48" s="773">
        <v>4.29</v>
      </c>
      <c r="L48" s="773" t="s">
        <v>1191</v>
      </c>
    </row>
    <row r="49" spans="1:17" s="175" customFormat="1" ht="15" customHeight="1">
      <c r="A49" s="256" t="s">
        <v>1974</v>
      </c>
      <c r="B49" s="16">
        <v>121.12</v>
      </c>
      <c r="C49" s="16">
        <v>123.38</v>
      </c>
      <c r="D49" s="16">
        <v>117.03</v>
      </c>
      <c r="E49" s="16">
        <v>114.61</v>
      </c>
      <c r="F49" s="16">
        <v>115.89</v>
      </c>
      <c r="G49" s="16">
        <v>118.03</v>
      </c>
      <c r="H49" s="16">
        <v>137.58000000000001</v>
      </c>
      <c r="I49" s="16">
        <v>113.6</v>
      </c>
      <c r="J49" s="16">
        <v>121.54</v>
      </c>
      <c r="K49" s="16">
        <v>116.45</v>
      </c>
      <c r="L49" s="257" t="s">
        <v>1974</v>
      </c>
    </row>
    <row r="50" spans="1:17" s="175" customFormat="1" ht="15" customHeight="1">
      <c r="A50" s="256" t="s">
        <v>1975</v>
      </c>
      <c r="B50" s="16">
        <v>131.30000000000001</v>
      </c>
      <c r="C50" s="16">
        <v>133.66</v>
      </c>
      <c r="D50" s="16">
        <v>127.02</v>
      </c>
      <c r="E50" s="16">
        <v>119.15</v>
      </c>
      <c r="F50" s="16">
        <v>123.47</v>
      </c>
      <c r="G50" s="16">
        <v>127.53</v>
      </c>
      <c r="H50" s="16">
        <v>154.08000000000001</v>
      </c>
      <c r="I50" s="16">
        <v>143.30000000000001</v>
      </c>
      <c r="J50" s="16">
        <v>129.78</v>
      </c>
      <c r="K50" s="16">
        <v>126.59</v>
      </c>
      <c r="L50" s="257" t="s">
        <v>1975</v>
      </c>
    </row>
    <row r="51" spans="1:17" s="175" customFormat="1" ht="15" customHeight="1">
      <c r="A51" s="256" t="s">
        <v>1976</v>
      </c>
      <c r="B51" s="16">
        <v>136.37</v>
      </c>
      <c r="C51" s="16">
        <v>137.04</v>
      </c>
      <c r="D51" s="16">
        <v>135.15</v>
      </c>
      <c r="E51" s="16">
        <v>124.28</v>
      </c>
      <c r="F51" s="16">
        <v>128.35</v>
      </c>
      <c r="G51" s="16">
        <v>133.63</v>
      </c>
      <c r="H51" s="16">
        <v>179.66</v>
      </c>
      <c r="I51" s="16">
        <v>163.57</v>
      </c>
      <c r="J51" s="16">
        <v>140.44</v>
      </c>
      <c r="K51" s="16">
        <v>134.63</v>
      </c>
      <c r="L51" s="257" t="s">
        <v>1976</v>
      </c>
    </row>
    <row r="52" spans="1:17" s="175" customFormat="1" ht="15" customHeight="1">
      <c r="A52" s="256" t="s">
        <v>549</v>
      </c>
      <c r="B52" s="16">
        <v>147.69999999999999</v>
      </c>
      <c r="C52" s="16">
        <v>148.11000000000001</v>
      </c>
      <c r="D52" s="16">
        <v>146.94999999999999</v>
      </c>
      <c r="E52" s="16">
        <v>130.58000000000001</v>
      </c>
      <c r="F52" s="16">
        <v>141.94</v>
      </c>
      <c r="G52" s="16">
        <v>140.37</v>
      </c>
      <c r="H52" s="16">
        <v>189.9</v>
      </c>
      <c r="I52" s="16">
        <v>182.94</v>
      </c>
      <c r="J52" s="16">
        <v>156.93</v>
      </c>
      <c r="K52" s="16">
        <v>142.09</v>
      </c>
      <c r="L52" s="257" t="s">
        <v>549</v>
      </c>
    </row>
    <row r="53" spans="1:17" s="175" customFormat="1" ht="15" customHeight="1">
      <c r="A53" s="256" t="s">
        <v>550</v>
      </c>
      <c r="B53" s="16">
        <v>154.44</v>
      </c>
      <c r="C53" s="16">
        <v>154.30000000000001</v>
      </c>
      <c r="D53" s="16">
        <v>154.69</v>
      </c>
      <c r="E53" s="16">
        <v>134.6</v>
      </c>
      <c r="F53" s="16">
        <v>150.72999999999999</v>
      </c>
      <c r="G53" s="16">
        <v>146.21</v>
      </c>
      <c r="H53" s="16">
        <v>204.41</v>
      </c>
      <c r="I53" s="16">
        <v>186.35</v>
      </c>
      <c r="J53" s="16">
        <v>170.33</v>
      </c>
      <c r="K53" s="16">
        <v>149.68</v>
      </c>
      <c r="L53" s="257" t="s">
        <v>550</v>
      </c>
    </row>
    <row r="54" spans="1:17" s="175" customFormat="1" ht="15" customHeight="1">
      <c r="A54" s="256" t="s">
        <v>551</v>
      </c>
      <c r="B54" s="16">
        <v>158.66999999999999</v>
      </c>
      <c r="C54" s="185">
        <v>157.16999999999999</v>
      </c>
      <c r="D54" s="16">
        <v>161.38</v>
      </c>
      <c r="E54" s="16">
        <v>139.31</v>
      </c>
      <c r="F54" s="16">
        <v>158.47</v>
      </c>
      <c r="G54" s="16">
        <v>150.63</v>
      </c>
      <c r="H54" s="16">
        <v>216.92</v>
      </c>
      <c r="I54" s="16">
        <v>188.68</v>
      </c>
      <c r="J54" s="16">
        <v>179.91</v>
      </c>
      <c r="K54" s="16">
        <v>156.34</v>
      </c>
      <c r="L54" s="257" t="s">
        <v>551</v>
      </c>
    </row>
    <row r="55" spans="1:17" s="175" customFormat="1" ht="15" customHeight="1">
      <c r="A55" s="256" t="s">
        <v>1165</v>
      </c>
      <c r="B55" s="16">
        <v>163.87</v>
      </c>
      <c r="C55" s="16">
        <v>161.80000000000001</v>
      </c>
      <c r="D55" s="16">
        <v>167.69</v>
      </c>
      <c r="E55" s="16">
        <v>141.51</v>
      </c>
      <c r="F55" s="16">
        <v>165.76</v>
      </c>
      <c r="G55" s="16">
        <v>154.05000000000001</v>
      </c>
      <c r="H55" s="16">
        <v>226.16</v>
      </c>
      <c r="I55" s="16">
        <v>192.97</v>
      </c>
      <c r="J55" s="16">
        <v>190.29</v>
      </c>
      <c r="K55" s="16">
        <v>164.13</v>
      </c>
      <c r="L55" s="257" t="s">
        <v>1165</v>
      </c>
    </row>
    <row r="56" spans="1:17" s="175" customFormat="1" ht="15" customHeight="1">
      <c r="A56" s="256" t="s">
        <v>1166</v>
      </c>
      <c r="B56" s="16">
        <v>178.4</v>
      </c>
      <c r="C56" s="16">
        <v>176.77</v>
      </c>
      <c r="D56" s="16">
        <v>181.38</v>
      </c>
      <c r="E56" s="16">
        <v>144.16</v>
      </c>
      <c r="F56" s="16">
        <v>184.61</v>
      </c>
      <c r="G56" s="16">
        <v>157.52000000000001</v>
      </c>
      <c r="H56" s="16">
        <v>236.31</v>
      </c>
      <c r="I56" s="16">
        <v>213.19</v>
      </c>
      <c r="J56" s="16">
        <v>209.48</v>
      </c>
      <c r="K56" s="16">
        <v>173.44</v>
      </c>
      <c r="L56" s="257" t="s">
        <v>1166</v>
      </c>
    </row>
    <row r="57" spans="1:17" s="175" customFormat="1" ht="15" customHeight="1">
      <c r="A57" s="256" t="s">
        <v>1167</v>
      </c>
      <c r="B57" s="16">
        <v>190.27</v>
      </c>
      <c r="C57" s="16">
        <v>189.13</v>
      </c>
      <c r="D57" s="16">
        <v>191.86</v>
      </c>
      <c r="E57" s="16">
        <v>150.68</v>
      </c>
      <c r="F57" s="16">
        <v>198.1</v>
      </c>
      <c r="G57" s="16">
        <v>165.64</v>
      </c>
      <c r="H57" s="16">
        <v>242.56</v>
      </c>
      <c r="I57" s="16">
        <v>216.14</v>
      </c>
      <c r="J57" s="16">
        <v>231.17</v>
      </c>
      <c r="K57" s="16">
        <v>180.22</v>
      </c>
      <c r="L57" s="257" t="s">
        <v>1167</v>
      </c>
    </row>
    <row r="58" spans="1:17" s="175" customFormat="1" ht="15" customHeight="1">
      <c r="A58" s="256" t="s">
        <v>1168</v>
      </c>
      <c r="B58" s="16">
        <v>195.07</v>
      </c>
      <c r="C58" s="16">
        <v>191.85</v>
      </c>
      <c r="D58" s="16">
        <v>200.99</v>
      </c>
      <c r="E58" s="16">
        <v>157.69999999999999</v>
      </c>
      <c r="F58" s="16">
        <v>208.61</v>
      </c>
      <c r="G58" s="16">
        <v>176.02</v>
      </c>
      <c r="H58" s="16">
        <v>245.31</v>
      </c>
      <c r="I58" s="16">
        <v>222.58</v>
      </c>
      <c r="J58" s="16">
        <v>244.63</v>
      </c>
      <c r="K58" s="16">
        <v>187.68</v>
      </c>
      <c r="L58" s="257" t="s">
        <v>1168</v>
      </c>
    </row>
    <row r="59" spans="1:17" s="175" customFormat="1" ht="15" customHeight="1">
      <c r="A59" s="256" t="s">
        <v>1169</v>
      </c>
      <c r="B59" s="16">
        <v>208.71</v>
      </c>
      <c r="C59" s="16">
        <v>205.55</v>
      </c>
      <c r="D59" s="16">
        <v>214.46</v>
      </c>
      <c r="E59" s="16">
        <v>164.9</v>
      </c>
      <c r="F59" s="16">
        <v>221.75</v>
      </c>
      <c r="G59" s="16">
        <v>193.26</v>
      </c>
      <c r="H59" s="16">
        <v>256.99</v>
      </c>
      <c r="I59" s="16">
        <v>235.62</v>
      </c>
      <c r="J59" s="16">
        <v>261.10000000000002</v>
      </c>
      <c r="K59" s="16">
        <v>207.36</v>
      </c>
      <c r="L59" s="257" t="s">
        <v>1169</v>
      </c>
      <c r="M59" s="16"/>
      <c r="N59" s="16"/>
      <c r="O59" s="16"/>
      <c r="P59" s="16"/>
      <c r="Q59" s="16"/>
    </row>
    <row r="60" spans="1:17" s="175" customFormat="1" ht="15" customHeight="1">
      <c r="A60" s="256" t="s">
        <v>1170</v>
      </c>
      <c r="B60" s="16">
        <v>227.29</v>
      </c>
      <c r="C60" s="16">
        <v>229.72</v>
      </c>
      <c r="D60" s="16">
        <v>223.1</v>
      </c>
      <c r="E60" s="16">
        <v>171.46</v>
      </c>
      <c r="F60" s="16">
        <v>231.01</v>
      </c>
      <c r="G60" s="16">
        <v>199.64</v>
      </c>
      <c r="H60" s="16">
        <v>274.36</v>
      </c>
      <c r="I60" s="16">
        <v>238.99</v>
      </c>
      <c r="J60" s="16">
        <v>279.66000000000003</v>
      </c>
      <c r="K60" s="16">
        <v>214.09</v>
      </c>
      <c r="L60" s="257" t="s">
        <v>1170</v>
      </c>
      <c r="M60" s="16"/>
      <c r="N60" s="16"/>
      <c r="O60" s="16"/>
      <c r="P60" s="16"/>
      <c r="Q60" s="16"/>
    </row>
    <row r="61" spans="1:17" s="175" customFormat="1" ht="15" customHeight="1">
      <c r="A61" s="256" t="s">
        <v>1171</v>
      </c>
      <c r="B61" s="16">
        <v>236.16</v>
      </c>
      <c r="C61" s="16">
        <v>239.13</v>
      </c>
      <c r="D61" s="16">
        <v>230.77</v>
      </c>
      <c r="E61" s="16">
        <v>178.61</v>
      </c>
      <c r="F61" s="16">
        <v>235.88</v>
      </c>
      <c r="G61" s="16">
        <v>204.69</v>
      </c>
      <c r="H61" s="16">
        <v>289.67</v>
      </c>
      <c r="I61" s="16">
        <v>256.41000000000003</v>
      </c>
      <c r="J61" s="16">
        <v>288.20999999999998</v>
      </c>
      <c r="K61" s="16">
        <v>220.89</v>
      </c>
      <c r="L61" s="257" t="s">
        <v>1171</v>
      </c>
      <c r="M61" s="16"/>
      <c r="N61" s="16"/>
      <c r="O61" s="16"/>
      <c r="P61" s="16"/>
      <c r="Q61" s="16"/>
    </row>
    <row r="62" spans="1:17" s="175" customFormat="1" ht="15" customHeight="1" thickBot="1">
      <c r="A62" s="416" t="s">
        <v>1172</v>
      </c>
      <c r="B62" s="716">
        <v>238.76</v>
      </c>
      <c r="C62" s="716">
        <v>241.4</v>
      </c>
      <c r="D62" s="716">
        <v>235.37</v>
      </c>
      <c r="E62" s="716">
        <v>183.78</v>
      </c>
      <c r="F62" s="716">
        <v>241.07</v>
      </c>
      <c r="G62" s="716">
        <v>209.21</v>
      </c>
      <c r="H62" s="716">
        <v>301.14999999999998</v>
      </c>
      <c r="I62" s="716">
        <v>269.54000000000002</v>
      </c>
      <c r="J62" s="716">
        <v>296.95</v>
      </c>
      <c r="K62" s="716">
        <v>226.12</v>
      </c>
      <c r="L62" s="611" t="s">
        <v>1172</v>
      </c>
      <c r="M62" s="16"/>
      <c r="N62" s="16"/>
      <c r="O62" s="16"/>
      <c r="P62" s="16"/>
      <c r="Q62" s="16"/>
    </row>
    <row r="63" spans="1:17" s="784" customFormat="1">
      <c r="A63" s="2430" t="s">
        <v>3529</v>
      </c>
      <c r="B63" s="2259"/>
      <c r="C63" s="2259"/>
      <c r="D63" s="2259"/>
      <c r="L63" s="851"/>
      <c r="M63" s="851"/>
      <c r="N63" s="851"/>
      <c r="O63" s="851"/>
      <c r="P63" s="851"/>
      <c r="Q63" s="851"/>
    </row>
    <row r="64" spans="1:17">
      <c r="H64" s="15"/>
      <c r="I64" s="15"/>
      <c r="J64" s="15"/>
      <c r="K64" s="15"/>
      <c r="L64" s="15"/>
      <c r="M64" s="15"/>
      <c r="N64" s="15"/>
      <c r="O64" s="15"/>
      <c r="P64" s="15"/>
      <c r="Q64" s="15"/>
    </row>
    <row r="65" spans="1:18">
      <c r="H65" s="15"/>
      <c r="I65" s="15"/>
      <c r="J65" s="15"/>
      <c r="K65" s="15"/>
      <c r="L65" s="15"/>
      <c r="M65" s="15"/>
      <c r="N65" s="15"/>
      <c r="O65" s="15"/>
      <c r="P65" s="15"/>
      <c r="Q65" s="15"/>
    </row>
    <row r="66" spans="1:18">
      <c r="H66" s="15"/>
      <c r="I66" s="15"/>
      <c r="J66" s="15"/>
      <c r="K66" s="15"/>
      <c r="L66" s="15"/>
      <c r="M66" s="15"/>
      <c r="N66" s="15"/>
      <c r="O66" s="15"/>
      <c r="P66" s="15"/>
      <c r="Q66" s="15"/>
    </row>
    <row r="69" spans="1:18" s="26" customFormat="1" ht="15.75" customHeight="1">
      <c r="B69" s="60"/>
      <c r="C69" s="60"/>
      <c r="D69" s="2437" t="s">
        <v>866</v>
      </c>
      <c r="E69" s="2437"/>
      <c r="F69" s="2437"/>
      <c r="G69" s="2437"/>
      <c r="H69" s="2437"/>
      <c r="I69" s="2437"/>
      <c r="J69" s="2437"/>
      <c r="K69" s="2436" t="s">
        <v>867</v>
      </c>
      <c r="L69" s="2436"/>
      <c r="M69" s="2436"/>
      <c r="N69" s="2436"/>
      <c r="O69" s="2436"/>
      <c r="P69" s="2437" t="s">
        <v>368</v>
      </c>
      <c r="Q69" s="2437"/>
    </row>
    <row r="70" spans="1:18" s="22" customFormat="1" ht="11.25" customHeight="1">
      <c r="B70" s="11"/>
      <c r="F70" s="11"/>
      <c r="G70" s="11"/>
      <c r="H70" s="2412" t="s">
        <v>868</v>
      </c>
      <c r="I70" s="2412"/>
      <c r="J70" s="2412"/>
      <c r="K70" s="11" t="s">
        <v>869</v>
      </c>
      <c r="L70" s="11"/>
      <c r="M70" s="11"/>
      <c r="N70" s="11"/>
      <c r="O70" s="11"/>
      <c r="P70" s="11"/>
      <c r="Q70" s="11"/>
    </row>
    <row r="71" spans="1:18" s="94" customFormat="1" ht="11.25" customHeight="1">
      <c r="A71" s="2428" t="s">
        <v>1099</v>
      </c>
      <c r="B71" s="1744" t="s">
        <v>1119</v>
      </c>
      <c r="C71" s="2432" t="s">
        <v>1121</v>
      </c>
      <c r="D71" s="2434"/>
      <c r="E71" s="1744" t="s">
        <v>1119</v>
      </c>
      <c r="F71" s="2432" t="s">
        <v>217</v>
      </c>
      <c r="G71" s="2434"/>
      <c r="H71" s="1744" t="s">
        <v>1119</v>
      </c>
      <c r="I71" s="2432" t="s">
        <v>218</v>
      </c>
      <c r="J71" s="2434"/>
      <c r="K71" s="2432" t="s">
        <v>448</v>
      </c>
      <c r="L71" s="2433"/>
      <c r="M71" s="2433"/>
      <c r="N71" s="2433"/>
      <c r="O71" s="2433"/>
      <c r="P71" s="2433"/>
      <c r="Q71" s="2434"/>
      <c r="R71" s="2428" t="s">
        <v>1099</v>
      </c>
    </row>
    <row r="72" spans="1:18" s="94" customFormat="1" ht="20.25" customHeight="1">
      <c r="A72" s="2429"/>
      <c r="B72" s="2444" t="s">
        <v>1120</v>
      </c>
      <c r="C72" s="2446" t="s">
        <v>219</v>
      </c>
      <c r="D72" s="2438" t="s">
        <v>220</v>
      </c>
      <c r="E72" s="2446" t="s">
        <v>1116</v>
      </c>
      <c r="F72" s="2438" t="s">
        <v>219</v>
      </c>
      <c r="G72" s="2446" t="s">
        <v>220</v>
      </c>
      <c r="H72" s="2438" t="s">
        <v>749</v>
      </c>
      <c r="I72" s="2446" t="s">
        <v>243</v>
      </c>
      <c r="J72" s="2446" t="s">
        <v>220</v>
      </c>
      <c r="K72" s="2428" t="s">
        <v>30</v>
      </c>
      <c r="L72" s="2451" t="s">
        <v>31</v>
      </c>
      <c r="M72" s="2435" t="s">
        <v>1809</v>
      </c>
      <c r="N72" s="2435" t="s">
        <v>32</v>
      </c>
      <c r="O72" s="2435" t="s">
        <v>750</v>
      </c>
      <c r="P72" s="2435" t="s">
        <v>3422</v>
      </c>
      <c r="Q72" s="2435" t="s">
        <v>1810</v>
      </c>
      <c r="R72" s="2429"/>
    </row>
    <row r="73" spans="1:18" s="94" customFormat="1" ht="33.75" customHeight="1">
      <c r="A73" s="2429"/>
      <c r="B73" s="2445"/>
      <c r="C73" s="2446"/>
      <c r="D73" s="2439"/>
      <c r="E73" s="2446"/>
      <c r="F73" s="2439"/>
      <c r="G73" s="2446"/>
      <c r="H73" s="2439"/>
      <c r="I73" s="2446"/>
      <c r="J73" s="2446"/>
      <c r="K73" s="2450"/>
      <c r="L73" s="2451"/>
      <c r="M73" s="2435"/>
      <c r="N73" s="2435"/>
      <c r="O73" s="2435"/>
      <c r="P73" s="2435"/>
      <c r="Q73" s="2435"/>
      <c r="R73" s="2429"/>
    </row>
    <row r="74" spans="1:18" s="175" customFormat="1" ht="15" customHeight="1">
      <c r="A74" s="1742" t="s">
        <v>1191</v>
      </c>
      <c r="B74" s="1743">
        <v>100</v>
      </c>
      <c r="C74" s="2443" t="s">
        <v>348</v>
      </c>
      <c r="D74" s="2443"/>
      <c r="E74" s="1743">
        <v>58.84</v>
      </c>
      <c r="F74" s="2443" t="s">
        <v>348</v>
      </c>
      <c r="G74" s="2443"/>
      <c r="H74" s="1743">
        <v>41.16</v>
      </c>
      <c r="I74" s="2443" t="s">
        <v>348</v>
      </c>
      <c r="J74" s="2443"/>
      <c r="K74" s="1743">
        <v>6.85</v>
      </c>
      <c r="L74" s="1743">
        <v>16.87</v>
      </c>
      <c r="M74" s="1743">
        <v>2.67</v>
      </c>
      <c r="N74" s="1743">
        <v>2.84</v>
      </c>
      <c r="O74" s="1743">
        <v>4.17</v>
      </c>
      <c r="P74" s="1743">
        <v>4.13</v>
      </c>
      <c r="Q74" s="1743">
        <v>3.63</v>
      </c>
      <c r="R74" s="1743" t="s">
        <v>1191</v>
      </c>
    </row>
    <row r="75" spans="1:18" s="175" customFormat="1" ht="15" customHeight="1">
      <c r="A75" s="256" t="s">
        <v>124</v>
      </c>
      <c r="B75" s="16">
        <v>103.96</v>
      </c>
      <c r="C75" s="16" t="s">
        <v>1231</v>
      </c>
      <c r="D75" s="16">
        <v>3.96</v>
      </c>
      <c r="E75" s="16">
        <v>103.67</v>
      </c>
      <c r="F75" s="16" t="s">
        <v>1231</v>
      </c>
      <c r="G75" s="16">
        <v>3.67</v>
      </c>
      <c r="H75" s="16">
        <v>104.47</v>
      </c>
      <c r="I75" s="16" t="s">
        <v>1231</v>
      </c>
      <c r="J75" s="16">
        <v>4.47</v>
      </c>
      <c r="K75" s="16">
        <v>105.42</v>
      </c>
      <c r="L75" s="16">
        <v>103.36</v>
      </c>
      <c r="M75" s="16">
        <v>104.56</v>
      </c>
      <c r="N75" s="16">
        <v>103.32</v>
      </c>
      <c r="O75" s="16">
        <v>108.3</v>
      </c>
      <c r="P75" s="16">
        <v>104.85</v>
      </c>
      <c r="Q75" s="16">
        <v>104.56</v>
      </c>
      <c r="R75" s="257" t="s">
        <v>124</v>
      </c>
    </row>
    <row r="76" spans="1:18" s="175" customFormat="1" ht="15" customHeight="1">
      <c r="A76" s="256" t="s">
        <v>125</v>
      </c>
      <c r="B76" s="16">
        <v>112.96</v>
      </c>
      <c r="C76" s="16" t="s">
        <v>1231</v>
      </c>
      <c r="D76" s="16">
        <v>8.66</v>
      </c>
      <c r="E76" s="16">
        <v>114.51</v>
      </c>
      <c r="F76" s="16" t="s">
        <v>1231</v>
      </c>
      <c r="G76" s="16">
        <v>10.46</v>
      </c>
      <c r="H76" s="16">
        <v>110.73</v>
      </c>
      <c r="I76" s="16" t="s">
        <v>1231</v>
      </c>
      <c r="J76" s="16">
        <v>5.99</v>
      </c>
      <c r="K76" s="16">
        <v>110.03</v>
      </c>
      <c r="L76" s="16">
        <v>110.78</v>
      </c>
      <c r="M76" s="16">
        <v>110.46</v>
      </c>
      <c r="N76" s="16">
        <v>107.54</v>
      </c>
      <c r="O76" s="16">
        <v>115.97</v>
      </c>
      <c r="P76" s="16">
        <v>109.49</v>
      </c>
      <c r="Q76" s="16">
        <v>110.67</v>
      </c>
      <c r="R76" s="257" t="s">
        <v>125</v>
      </c>
    </row>
    <row r="77" spans="1:18" s="175" customFormat="1" ht="15" customHeight="1">
      <c r="A77" s="256" t="s">
        <v>126</v>
      </c>
      <c r="B77" s="16">
        <v>120.94</v>
      </c>
      <c r="C77" s="16" t="s">
        <v>1231</v>
      </c>
      <c r="D77" s="16">
        <v>7.06</v>
      </c>
      <c r="E77" s="16">
        <v>125.16</v>
      </c>
      <c r="F77" s="16" t="s">
        <v>1231</v>
      </c>
      <c r="G77" s="16">
        <v>9.3000000000000007</v>
      </c>
      <c r="H77" s="16">
        <v>115.1</v>
      </c>
      <c r="I77" s="16" t="s">
        <v>1231</v>
      </c>
      <c r="J77" s="16">
        <v>3.95</v>
      </c>
      <c r="K77" s="16">
        <v>114.03</v>
      </c>
      <c r="L77" s="16">
        <v>114.61</v>
      </c>
      <c r="M77" s="16">
        <v>116.06</v>
      </c>
      <c r="N77" s="16">
        <v>115.39</v>
      </c>
      <c r="O77" s="16">
        <v>120.7</v>
      </c>
      <c r="P77" s="16">
        <v>113.99</v>
      </c>
      <c r="Q77" s="16">
        <v>114.94</v>
      </c>
      <c r="R77" s="257" t="s">
        <v>126</v>
      </c>
    </row>
    <row r="78" spans="1:18" s="175" customFormat="1" ht="15" customHeight="1">
      <c r="A78" s="256" t="s">
        <v>127</v>
      </c>
      <c r="B78" s="16">
        <v>124.31</v>
      </c>
      <c r="C78" s="16" t="s">
        <v>1231</v>
      </c>
      <c r="D78" s="16">
        <v>2.79</v>
      </c>
      <c r="E78" s="16">
        <v>128.52000000000001</v>
      </c>
      <c r="F78" s="16" t="s">
        <v>1231</v>
      </c>
      <c r="G78" s="16">
        <v>2.68</v>
      </c>
      <c r="H78" s="16">
        <v>118.64</v>
      </c>
      <c r="I78" s="16" t="s">
        <v>1231</v>
      </c>
      <c r="J78" s="16">
        <v>3.08</v>
      </c>
      <c r="K78" s="16">
        <v>118.45</v>
      </c>
      <c r="L78" s="16">
        <v>116.31</v>
      </c>
      <c r="M78" s="16">
        <v>118.21</v>
      </c>
      <c r="N78" s="16">
        <v>122.55</v>
      </c>
      <c r="O78" s="16">
        <v>127.9</v>
      </c>
      <c r="P78" s="16">
        <v>119.79</v>
      </c>
      <c r="Q78" s="16">
        <v>116.91</v>
      </c>
      <c r="R78" s="257" t="s">
        <v>127</v>
      </c>
    </row>
    <row r="79" spans="1:18" s="175" customFormat="1" ht="15" customHeight="1">
      <c r="A79" s="256" t="s">
        <v>1232</v>
      </c>
      <c r="B79" s="16">
        <v>126.72</v>
      </c>
      <c r="C79" s="16">
        <v>1.66</v>
      </c>
      <c r="D79" s="16">
        <v>1.94</v>
      </c>
      <c r="E79" s="16">
        <v>130.30000000000001</v>
      </c>
      <c r="F79" s="16">
        <v>0.87</v>
      </c>
      <c r="G79" s="16">
        <v>1.39</v>
      </c>
      <c r="H79" s="16">
        <v>122.25</v>
      </c>
      <c r="I79" s="16">
        <v>3.14</v>
      </c>
      <c r="J79" s="16">
        <v>3.05</v>
      </c>
      <c r="K79" s="16">
        <v>121.94</v>
      </c>
      <c r="L79" s="16">
        <v>119.41</v>
      </c>
      <c r="M79" s="16">
        <v>120.92</v>
      </c>
      <c r="N79" s="16">
        <v>129.82</v>
      </c>
      <c r="O79" s="16">
        <v>135.91999999999999</v>
      </c>
      <c r="P79" s="16">
        <v>121.69</v>
      </c>
      <c r="Q79" s="16">
        <v>119.29</v>
      </c>
      <c r="R79" s="257" t="s">
        <v>1232</v>
      </c>
    </row>
    <row r="80" spans="1:18" s="175" customFormat="1" ht="15" customHeight="1">
      <c r="A80" s="256" t="s">
        <v>1233</v>
      </c>
      <c r="B80" s="16">
        <v>130.26</v>
      </c>
      <c r="C80" s="16">
        <v>3.58</v>
      </c>
      <c r="D80" s="16">
        <v>2.79</v>
      </c>
      <c r="E80" s="16">
        <v>132.43</v>
      </c>
      <c r="F80" s="16">
        <v>1.94</v>
      </c>
      <c r="G80" s="16">
        <v>1.63</v>
      </c>
      <c r="H80" s="16">
        <v>127.89</v>
      </c>
      <c r="I80" s="16">
        <v>4.1399999999999997</v>
      </c>
      <c r="J80" s="16">
        <v>4.6100000000000003</v>
      </c>
      <c r="K80" s="16">
        <v>124.62</v>
      </c>
      <c r="L80" s="16">
        <v>124.95</v>
      </c>
      <c r="M80" s="16">
        <v>126.07</v>
      </c>
      <c r="N80" s="16">
        <v>136.22</v>
      </c>
      <c r="O80" s="16">
        <v>144.36000000000001</v>
      </c>
      <c r="P80" s="16">
        <v>131.03</v>
      </c>
      <c r="Q80" s="16">
        <v>123.47</v>
      </c>
      <c r="R80" s="257" t="s">
        <v>1233</v>
      </c>
    </row>
    <row r="81" spans="1:18" s="175" customFormat="1" ht="15" customHeight="1">
      <c r="A81" s="256" t="s">
        <v>201</v>
      </c>
      <c r="B81" s="16">
        <v>135.97</v>
      </c>
      <c r="C81" s="16">
        <v>5.03</v>
      </c>
      <c r="D81" s="16">
        <v>4.38</v>
      </c>
      <c r="E81" s="16">
        <v>137.01</v>
      </c>
      <c r="F81" s="16">
        <v>5.22</v>
      </c>
      <c r="G81" s="16">
        <v>3.46</v>
      </c>
      <c r="H81" s="16">
        <v>135.13</v>
      </c>
      <c r="I81" s="16">
        <v>4.68</v>
      </c>
      <c r="J81" s="16">
        <v>5.66</v>
      </c>
      <c r="K81" s="16">
        <v>130.55000000000001</v>
      </c>
      <c r="L81" s="16">
        <v>131.19999999999999</v>
      </c>
      <c r="M81" s="16">
        <v>132.32</v>
      </c>
      <c r="N81" s="16">
        <v>145.25</v>
      </c>
      <c r="O81" s="16">
        <v>159.52000000000001</v>
      </c>
      <c r="P81" s="16">
        <v>136.94</v>
      </c>
      <c r="Q81" s="16">
        <v>129.4</v>
      </c>
      <c r="R81" s="257" t="s">
        <v>201</v>
      </c>
    </row>
    <row r="82" spans="1:18" s="175" customFormat="1" ht="15" customHeight="1">
      <c r="A82" s="256" t="s">
        <v>214</v>
      </c>
      <c r="B82" s="16">
        <v>143.9</v>
      </c>
      <c r="C82" s="16">
        <v>5.64</v>
      </c>
      <c r="D82" s="16">
        <v>5.83</v>
      </c>
      <c r="E82" s="16">
        <v>146.5</v>
      </c>
      <c r="F82" s="16">
        <v>6.64</v>
      </c>
      <c r="G82" s="16">
        <v>6.92</v>
      </c>
      <c r="H82" s="16">
        <v>141.03</v>
      </c>
      <c r="I82" s="16">
        <v>4.26</v>
      </c>
      <c r="J82" s="16">
        <v>4.37</v>
      </c>
      <c r="K82" s="16">
        <v>136.25</v>
      </c>
      <c r="L82" s="16">
        <v>136.19</v>
      </c>
      <c r="M82" s="16">
        <v>137.94999999999999</v>
      </c>
      <c r="N82" s="16">
        <v>154.96</v>
      </c>
      <c r="O82" s="16">
        <v>170.79</v>
      </c>
      <c r="P82" s="16">
        <v>141.31</v>
      </c>
      <c r="Q82" s="16">
        <v>133.82</v>
      </c>
      <c r="R82" s="257" t="s">
        <v>214</v>
      </c>
    </row>
    <row r="83" spans="1:18" s="175" customFormat="1" ht="15" customHeight="1">
      <c r="A83" s="256" t="s">
        <v>1176</v>
      </c>
      <c r="B83" s="16">
        <v>153.24</v>
      </c>
      <c r="C83" s="16">
        <v>7.35</v>
      </c>
      <c r="D83" s="16">
        <v>6.48</v>
      </c>
      <c r="E83" s="16">
        <v>158.08000000000001</v>
      </c>
      <c r="F83" s="16">
        <v>8.73</v>
      </c>
      <c r="G83" s="16">
        <v>7.91</v>
      </c>
      <c r="H83" s="16">
        <v>147.13999999999999</v>
      </c>
      <c r="I83" s="16">
        <v>5.32</v>
      </c>
      <c r="J83" s="16">
        <v>4.33</v>
      </c>
      <c r="K83" s="16">
        <v>142.15</v>
      </c>
      <c r="L83" s="16">
        <v>141.43</v>
      </c>
      <c r="M83" s="16">
        <v>143.18</v>
      </c>
      <c r="N83" s="16">
        <v>162.47</v>
      </c>
      <c r="O83" s="16">
        <v>179.94</v>
      </c>
      <c r="P83" s="16">
        <v>150.24</v>
      </c>
      <c r="Q83" s="16">
        <v>137.78</v>
      </c>
      <c r="R83" s="257" t="s">
        <v>1176</v>
      </c>
    </row>
    <row r="84" spans="1:18" s="175" customFormat="1" ht="15" customHeight="1">
      <c r="A84" s="256" t="s">
        <v>1181</v>
      </c>
      <c r="B84" s="16">
        <v>164.21</v>
      </c>
      <c r="C84" s="16">
        <v>7.54</v>
      </c>
      <c r="D84" s="16">
        <v>7.16</v>
      </c>
      <c r="E84" s="16">
        <v>170.34</v>
      </c>
      <c r="F84" s="16">
        <v>8.81</v>
      </c>
      <c r="G84" s="16">
        <v>7.76</v>
      </c>
      <c r="H84" s="16">
        <v>156.56</v>
      </c>
      <c r="I84" s="16">
        <v>5.73</v>
      </c>
      <c r="J84" s="16">
        <v>6.4</v>
      </c>
      <c r="K84" s="16">
        <v>148.35</v>
      </c>
      <c r="L84" s="16">
        <v>153.02000000000001</v>
      </c>
      <c r="M84" s="16">
        <v>151.21</v>
      </c>
      <c r="N84" s="16">
        <v>169.62</v>
      </c>
      <c r="O84" s="16">
        <v>191.66</v>
      </c>
      <c r="P84" s="16">
        <v>165.42</v>
      </c>
      <c r="Q84" s="16">
        <v>143.22999999999999</v>
      </c>
      <c r="R84" s="257" t="s">
        <v>1181</v>
      </c>
    </row>
    <row r="85" spans="1:18" s="175" customFormat="1" ht="15" customHeight="1">
      <c r="A85" s="256" t="s">
        <v>1190</v>
      </c>
      <c r="B85" s="16">
        <v>176.04</v>
      </c>
      <c r="C85" s="36">
        <v>9.1999999999999993</v>
      </c>
      <c r="D85" s="36">
        <v>7.2</v>
      </c>
      <c r="E85" s="16">
        <v>184.16</v>
      </c>
      <c r="F85" s="36">
        <v>9.82</v>
      </c>
      <c r="G85" s="36">
        <v>8.11</v>
      </c>
      <c r="H85" s="16">
        <v>165.79</v>
      </c>
      <c r="I85" s="16">
        <v>8.34</v>
      </c>
      <c r="J85" s="16">
        <v>5.9</v>
      </c>
      <c r="K85" s="16">
        <v>156.79</v>
      </c>
      <c r="L85" s="16">
        <v>162.32</v>
      </c>
      <c r="M85" s="16">
        <v>162.61000000000001</v>
      </c>
      <c r="N85" s="16">
        <v>178.49</v>
      </c>
      <c r="O85" s="16">
        <v>201.15</v>
      </c>
      <c r="P85" s="16">
        <v>171.47</v>
      </c>
      <c r="Q85" s="16">
        <v>151.44</v>
      </c>
      <c r="R85" s="257" t="s">
        <v>1190</v>
      </c>
    </row>
    <row r="86" spans="1:18" s="175" customFormat="1" ht="15" customHeight="1">
      <c r="A86" s="256" t="s">
        <v>898</v>
      </c>
      <c r="B86" s="16">
        <v>193.54083333333332</v>
      </c>
      <c r="C86" s="36">
        <v>10.039999999999999</v>
      </c>
      <c r="D86" s="36">
        <v>9.94</v>
      </c>
      <c r="E86" s="16">
        <v>206.78416666666666</v>
      </c>
      <c r="F86" s="36">
        <v>14.1</v>
      </c>
      <c r="G86" s="36">
        <v>12.28</v>
      </c>
      <c r="H86" s="16">
        <v>176.25833333333333</v>
      </c>
      <c r="I86" s="16">
        <v>3.54</v>
      </c>
      <c r="J86" s="16">
        <v>6.32</v>
      </c>
      <c r="K86" s="16">
        <v>164.53333333333333</v>
      </c>
      <c r="L86" s="16">
        <v>174.69583333333333</v>
      </c>
      <c r="M86" s="16">
        <v>178.5633333333333</v>
      </c>
      <c r="N86" s="16">
        <v>185.65333333333334</v>
      </c>
      <c r="O86" s="16">
        <v>211.00666666666666</v>
      </c>
      <c r="P86" s="16">
        <v>174.86250000000004</v>
      </c>
      <c r="Q86" s="16">
        <v>166.6875</v>
      </c>
      <c r="R86" s="257" t="s">
        <v>898</v>
      </c>
    </row>
    <row r="87" spans="1:18" s="175" customFormat="1" ht="15" customHeight="1">
      <c r="A87" s="256" t="s">
        <v>205</v>
      </c>
      <c r="B87" s="16">
        <v>206.42666666666665</v>
      </c>
      <c r="C87" s="36">
        <v>2.25</v>
      </c>
      <c r="D87" s="36">
        <v>6.66</v>
      </c>
      <c r="E87" s="16">
        <v>221.64333333333335</v>
      </c>
      <c r="F87" s="36">
        <v>0.25</v>
      </c>
      <c r="G87" s="36">
        <v>7.19</v>
      </c>
      <c r="H87" s="16">
        <v>186.67250000000001</v>
      </c>
      <c r="I87" s="16">
        <v>5.94</v>
      </c>
      <c r="J87" s="16">
        <v>5.91</v>
      </c>
      <c r="K87" s="16">
        <v>173.09666666666666</v>
      </c>
      <c r="L87" s="16">
        <v>184.45833333333334</v>
      </c>
      <c r="M87" s="16">
        <v>194.74999999999997</v>
      </c>
      <c r="N87" s="16">
        <v>189.25</v>
      </c>
      <c r="O87" s="16">
        <v>222.12249999999997</v>
      </c>
      <c r="P87" s="16">
        <v>181.43916666666667</v>
      </c>
      <c r="Q87" s="16">
        <v>188.84333333333333</v>
      </c>
      <c r="R87" s="257" t="s">
        <v>205</v>
      </c>
    </row>
    <row r="88" spans="1:18" s="175" customFormat="1" ht="15" customHeight="1">
      <c r="A88" s="256" t="s">
        <v>194</v>
      </c>
      <c r="B88" s="16">
        <v>221.52583333333334</v>
      </c>
      <c r="C88" s="36">
        <v>8.6999999999999993</v>
      </c>
      <c r="D88" s="36">
        <v>7.31</v>
      </c>
      <c r="E88" s="16">
        <v>240.54999999999998</v>
      </c>
      <c r="F88" s="36">
        <v>10.88</v>
      </c>
      <c r="G88" s="36">
        <v>8.5299999999999994</v>
      </c>
      <c r="H88" s="16">
        <v>196.84416666666667</v>
      </c>
      <c r="I88" s="16">
        <v>5.24</v>
      </c>
      <c r="J88" s="16">
        <v>5.45</v>
      </c>
      <c r="K88" s="16">
        <v>181.28999999999996</v>
      </c>
      <c r="L88" s="16">
        <v>191.49083333333331</v>
      </c>
      <c r="M88" s="16">
        <v>215.04416666666668</v>
      </c>
      <c r="N88" s="16">
        <v>199.22166666666666</v>
      </c>
      <c r="O88" s="16">
        <v>234.095</v>
      </c>
      <c r="P88" s="16">
        <v>192.46250000000001</v>
      </c>
      <c r="Q88" s="16">
        <v>208.4025</v>
      </c>
      <c r="R88" s="257" t="s">
        <v>194</v>
      </c>
    </row>
    <row r="89" spans="1:18" s="175" customFormat="1" ht="15" customHeight="1">
      <c r="A89" s="256" t="s">
        <v>458</v>
      </c>
      <c r="B89" s="16">
        <v>241.01500000000001</v>
      </c>
      <c r="C89" s="36">
        <v>10.17</v>
      </c>
      <c r="D89" s="36">
        <v>8.8000000000000007</v>
      </c>
      <c r="E89" s="16">
        <v>268.02749999999997</v>
      </c>
      <c r="F89" s="36">
        <v>12.51</v>
      </c>
      <c r="G89" s="36">
        <v>11.34</v>
      </c>
      <c r="H89" s="16">
        <v>205.00916666666669</v>
      </c>
      <c r="I89" s="16">
        <v>5.73</v>
      </c>
      <c r="J89" s="16">
        <v>4.1500000000000004</v>
      </c>
      <c r="K89" s="16">
        <v>191.92</v>
      </c>
      <c r="L89" s="16">
        <v>197.91666666666666</v>
      </c>
      <c r="M89" s="16">
        <v>231.74583333333337</v>
      </c>
      <c r="N89" s="16">
        <v>203.67083333333332</v>
      </c>
      <c r="O89" s="16">
        <v>244.16499999999996</v>
      </c>
      <c r="P89" s="16">
        <v>198.44166666666669</v>
      </c>
      <c r="Q89" s="16">
        <v>218.58500000000004</v>
      </c>
      <c r="R89" s="257" t="s">
        <v>458</v>
      </c>
    </row>
    <row r="90" spans="1:18" s="175" customFormat="1" ht="15" customHeight="1" thickBot="1">
      <c r="A90" s="416" t="s">
        <v>1488</v>
      </c>
      <c r="B90" s="716">
        <v>266.60499999999996</v>
      </c>
      <c r="C90" s="287">
        <v>8.56</v>
      </c>
      <c r="D90" s="287">
        <v>10.62</v>
      </c>
      <c r="E90" s="716">
        <v>295.85916666666662</v>
      </c>
      <c r="F90" s="287">
        <v>7.08</v>
      </c>
      <c r="G90" s="287">
        <v>10.47</v>
      </c>
      <c r="H90" s="716">
        <v>227.87249999999995</v>
      </c>
      <c r="I90" s="716">
        <v>11.72</v>
      </c>
      <c r="J90" s="716">
        <v>11.15</v>
      </c>
      <c r="K90" s="716">
        <v>225.68166666666664</v>
      </c>
      <c r="L90" s="716">
        <v>218.26333333333332</v>
      </c>
      <c r="M90" s="716">
        <v>259.11666666666667</v>
      </c>
      <c r="N90" s="716">
        <v>215.63916666666668</v>
      </c>
      <c r="O90" s="716">
        <v>276.33749999999998</v>
      </c>
      <c r="P90" s="716">
        <v>202.93500000000003</v>
      </c>
      <c r="Q90" s="716">
        <v>248.18666666666661</v>
      </c>
      <c r="R90" s="611" t="s">
        <v>1488</v>
      </c>
    </row>
    <row r="91" spans="1:18" s="805" customFormat="1">
      <c r="A91" s="1151" t="s">
        <v>4859</v>
      </c>
      <c r="B91" s="852"/>
      <c r="C91" s="852"/>
      <c r="D91" s="852"/>
      <c r="E91" s="852"/>
      <c r="F91" s="852"/>
      <c r="G91" s="852"/>
      <c r="H91" s="852"/>
      <c r="I91" s="852"/>
      <c r="J91" s="852"/>
      <c r="K91" s="852"/>
      <c r="L91" s="852"/>
      <c r="M91" s="852"/>
      <c r="N91" s="852"/>
      <c r="O91" s="852"/>
      <c r="P91" s="852"/>
      <c r="Q91" s="852"/>
    </row>
    <row r="92" spans="1:18" s="784" customFormat="1" ht="11.1" customHeight="1">
      <c r="A92" s="2430" t="s">
        <v>3529</v>
      </c>
      <c r="B92" s="2259"/>
      <c r="C92" s="2259"/>
      <c r="D92" s="2259"/>
      <c r="E92" s="2259"/>
      <c r="F92" s="2259"/>
      <c r="G92" s="2259"/>
      <c r="H92" s="2259"/>
      <c r="I92" s="2259"/>
    </row>
    <row r="93" spans="1:18" s="784" customFormat="1" ht="11.1" customHeight="1">
      <c r="A93" s="2259" t="s">
        <v>1031</v>
      </c>
      <c r="B93" s="2259"/>
      <c r="C93" s="2259"/>
      <c r="D93" s="2259"/>
      <c r="E93" s="796"/>
      <c r="F93" s="796"/>
      <c r="G93" s="796"/>
      <c r="H93" s="796"/>
      <c r="I93" s="796"/>
      <c r="K93" s="833"/>
      <c r="L93" s="833"/>
      <c r="M93" s="833"/>
      <c r="N93" s="833"/>
    </row>
    <row r="94" spans="1:18" ht="11.1" customHeight="1">
      <c r="A94" s="50"/>
      <c r="B94" s="9"/>
      <c r="C94" s="9"/>
      <c r="D94" s="9"/>
      <c r="E94" s="9"/>
      <c r="F94" s="9"/>
      <c r="G94" s="9"/>
      <c r="H94" s="9"/>
      <c r="I94" s="9"/>
    </row>
    <row r="95" spans="1:18">
      <c r="A95" s="10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</row>
    <row r="96" spans="1:18">
      <c r="A96" s="10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</row>
    <row r="97" spans="1:18" s="26" customFormat="1" ht="15.75" customHeight="1">
      <c r="B97" s="60"/>
      <c r="C97" s="60"/>
      <c r="D97" s="2437" t="s">
        <v>866</v>
      </c>
      <c r="E97" s="2437"/>
      <c r="F97" s="2437"/>
      <c r="G97" s="2437"/>
      <c r="H97" s="2437"/>
      <c r="I97" s="2437"/>
      <c r="J97" s="2437"/>
      <c r="K97" s="2436" t="s">
        <v>867</v>
      </c>
      <c r="L97" s="2436"/>
      <c r="M97" s="2436"/>
      <c r="N97" s="2436"/>
      <c r="O97" s="2436"/>
      <c r="P97" s="2437" t="s">
        <v>368</v>
      </c>
      <c r="Q97" s="2437"/>
    </row>
    <row r="98" spans="1:18" s="22" customFormat="1" ht="11.25" customHeight="1">
      <c r="B98" s="11"/>
      <c r="F98" s="11"/>
      <c r="G98" s="11"/>
      <c r="H98" s="2412" t="s">
        <v>4858</v>
      </c>
      <c r="I98" s="2412"/>
      <c r="J98" s="2412"/>
      <c r="K98" s="11" t="s">
        <v>869</v>
      </c>
      <c r="L98" s="11"/>
      <c r="M98" s="11"/>
      <c r="N98" s="11"/>
      <c r="O98" s="11"/>
      <c r="P98" s="11"/>
      <c r="Q98" s="11"/>
    </row>
    <row r="99" spans="1:18" s="94" customFormat="1" ht="11.25" customHeight="1">
      <c r="A99" s="2428" t="s">
        <v>1099</v>
      </c>
      <c r="B99" s="1744" t="s">
        <v>1119</v>
      </c>
      <c r="C99" s="2432" t="s">
        <v>1121</v>
      </c>
      <c r="D99" s="2434"/>
      <c r="E99" s="1744" t="s">
        <v>1119</v>
      </c>
      <c r="F99" s="2432" t="s">
        <v>217</v>
      </c>
      <c r="G99" s="2434"/>
      <c r="H99" s="1744" t="s">
        <v>1119</v>
      </c>
      <c r="I99" s="2432" t="s">
        <v>218</v>
      </c>
      <c r="J99" s="2434"/>
      <c r="K99" s="2432" t="s">
        <v>448</v>
      </c>
      <c r="L99" s="2433"/>
      <c r="M99" s="2433"/>
      <c r="N99" s="2433"/>
      <c r="O99" s="2433"/>
      <c r="P99" s="2433"/>
      <c r="Q99" s="2434"/>
      <c r="R99" s="2428" t="s">
        <v>1099</v>
      </c>
    </row>
    <row r="100" spans="1:18" s="94" customFormat="1" ht="20.25" customHeight="1">
      <c r="A100" s="2429"/>
      <c r="B100" s="2444" t="s">
        <v>1120</v>
      </c>
      <c r="C100" s="2446" t="s">
        <v>219</v>
      </c>
      <c r="D100" s="2438" t="s">
        <v>220</v>
      </c>
      <c r="E100" s="2446" t="s">
        <v>1116</v>
      </c>
      <c r="F100" s="2438" t="s">
        <v>219</v>
      </c>
      <c r="G100" s="2446" t="s">
        <v>220</v>
      </c>
      <c r="H100" s="2438" t="s">
        <v>749</v>
      </c>
      <c r="I100" s="2446" t="s">
        <v>243</v>
      </c>
      <c r="J100" s="2446" t="s">
        <v>220</v>
      </c>
      <c r="K100" s="2428" t="s">
        <v>30</v>
      </c>
      <c r="L100" s="2451" t="s">
        <v>31</v>
      </c>
      <c r="M100" s="2435" t="s">
        <v>1809</v>
      </c>
      <c r="N100" s="2435" t="s">
        <v>32</v>
      </c>
      <c r="O100" s="2435" t="s">
        <v>750</v>
      </c>
      <c r="P100" s="2435" t="s">
        <v>3422</v>
      </c>
      <c r="Q100" s="2435" t="s">
        <v>1810</v>
      </c>
      <c r="R100" s="2429"/>
    </row>
    <row r="101" spans="1:18" s="94" customFormat="1" ht="33.75" customHeight="1">
      <c r="A101" s="2429"/>
      <c r="B101" s="2445"/>
      <c r="C101" s="2446"/>
      <c r="D101" s="2439"/>
      <c r="E101" s="2446"/>
      <c r="F101" s="2439"/>
      <c r="G101" s="2446"/>
      <c r="H101" s="2439"/>
      <c r="I101" s="2446"/>
      <c r="J101" s="2446"/>
      <c r="K101" s="2450"/>
      <c r="L101" s="2451"/>
      <c r="M101" s="2435"/>
      <c r="N101" s="2435"/>
      <c r="O101" s="2435"/>
      <c r="P101" s="2435"/>
      <c r="Q101" s="2435"/>
      <c r="R101" s="2429"/>
    </row>
    <row r="102" spans="1:18" s="175" customFormat="1" ht="15" customHeight="1">
      <c r="A102" s="1742" t="s">
        <v>1191</v>
      </c>
      <c r="B102" s="1743">
        <v>100</v>
      </c>
      <c r="C102" s="2443" t="s">
        <v>348</v>
      </c>
      <c r="D102" s="2443"/>
      <c r="E102" s="1743">
        <v>56.18</v>
      </c>
      <c r="F102" s="2443" t="s">
        <v>348</v>
      </c>
      <c r="G102" s="2443"/>
      <c r="H102" s="1743">
        <v>43.82</v>
      </c>
      <c r="I102" s="2443" t="s">
        <v>348</v>
      </c>
      <c r="J102" s="2443"/>
      <c r="K102" s="1743">
        <v>6.84</v>
      </c>
      <c r="L102" s="1743">
        <v>14.88</v>
      </c>
      <c r="M102" s="1743">
        <v>4.7300000000000004</v>
      </c>
      <c r="N102" s="1743">
        <v>3.47</v>
      </c>
      <c r="O102" s="1743">
        <v>5.8</v>
      </c>
      <c r="P102" s="1743">
        <v>4.28</v>
      </c>
      <c r="Q102" s="1743">
        <v>3.63</v>
      </c>
      <c r="R102" s="1743" t="s">
        <v>1191</v>
      </c>
    </row>
    <row r="103" spans="1:18" ht="14.1" customHeight="1">
      <c r="A103" s="1733" t="s">
        <v>4855</v>
      </c>
      <c r="B103" s="16">
        <v>287.13916666666665</v>
      </c>
      <c r="C103" s="36">
        <v>7.97</v>
      </c>
      <c r="D103" s="36">
        <v>7.7</v>
      </c>
      <c r="E103" s="16">
        <v>317.61833333333334</v>
      </c>
      <c r="F103" s="36">
        <v>8.5299999999999994</v>
      </c>
      <c r="G103" s="36">
        <v>7.35</v>
      </c>
      <c r="H103" s="16">
        <v>247.06666666666669</v>
      </c>
      <c r="I103" s="16">
        <v>6.99</v>
      </c>
      <c r="J103" s="16">
        <v>8.43</v>
      </c>
      <c r="K103" s="16">
        <v>252.53583333333336</v>
      </c>
      <c r="L103" s="16">
        <v>238.90499999999994</v>
      </c>
      <c r="M103" s="16">
        <v>280.7091666666667</v>
      </c>
      <c r="N103" s="16">
        <v>228.05083333333334</v>
      </c>
      <c r="O103" s="16">
        <v>292.44916666666666</v>
      </c>
      <c r="P103" s="16">
        <v>210.21416666666661</v>
      </c>
      <c r="Q103" s="16">
        <v>266.74916666666667</v>
      </c>
      <c r="R103" s="257" t="s">
        <v>4855</v>
      </c>
    </row>
    <row r="104" spans="1:18" ht="14.1" customHeight="1">
      <c r="A104" s="173" t="s">
        <v>4855</v>
      </c>
      <c r="B104" s="36">
        <v>181.72583333333333</v>
      </c>
      <c r="C104" s="36">
        <v>8.0500000000000007</v>
      </c>
      <c r="D104" s="36">
        <v>6.78</v>
      </c>
      <c r="E104" s="36">
        <v>193.23666666666665</v>
      </c>
      <c r="F104" s="36">
        <v>8.26</v>
      </c>
      <c r="G104" s="36">
        <v>5.22</v>
      </c>
      <c r="H104" s="36">
        <v>166.96916666666667</v>
      </c>
      <c r="I104" s="36">
        <v>7.75</v>
      </c>
      <c r="J104" s="36">
        <v>9.17</v>
      </c>
      <c r="K104" s="36">
        <v>179.65833333333333</v>
      </c>
      <c r="L104" s="36">
        <v>155.61333333333334</v>
      </c>
      <c r="M104" s="36">
        <v>195.33166666666671</v>
      </c>
      <c r="N104" s="36">
        <v>159.6575</v>
      </c>
      <c r="O104" s="36">
        <v>159.33833333333334</v>
      </c>
      <c r="P104" s="36">
        <v>157.23416666666671</v>
      </c>
      <c r="Q104" s="36">
        <v>182.53750000000002</v>
      </c>
      <c r="R104" s="35" t="s">
        <v>4855</v>
      </c>
    </row>
    <row r="105" spans="1:18" ht="14.1" customHeight="1">
      <c r="A105" s="173" t="s">
        <v>4856</v>
      </c>
      <c r="B105" s="36">
        <v>195.08250000000001</v>
      </c>
      <c r="C105" s="36">
        <v>6.97</v>
      </c>
      <c r="D105" s="36">
        <v>7.35</v>
      </c>
      <c r="E105" s="36">
        <v>209.79083333333335</v>
      </c>
      <c r="F105" s="36">
        <v>8</v>
      </c>
      <c r="G105" s="36">
        <v>8.57</v>
      </c>
      <c r="H105" s="36">
        <v>176.22416666666666</v>
      </c>
      <c r="I105" s="36">
        <v>5.45</v>
      </c>
      <c r="J105" s="36">
        <v>5.54</v>
      </c>
      <c r="K105" s="36">
        <v>194.76499999999999</v>
      </c>
      <c r="L105" s="36">
        <v>163.47083333333333</v>
      </c>
      <c r="M105" s="36">
        <v>206.13583333333338</v>
      </c>
      <c r="N105" s="36">
        <v>164.05583333333337</v>
      </c>
      <c r="O105" s="36">
        <v>167.20250000000001</v>
      </c>
      <c r="P105" s="36">
        <v>164.38166666666666</v>
      </c>
      <c r="Q105" s="36">
        <v>193.75416666666663</v>
      </c>
      <c r="R105" s="35" t="s">
        <v>4856</v>
      </c>
    </row>
    <row r="106" spans="1:18" ht="14.1" customHeight="1">
      <c r="A106" s="173" t="s">
        <v>4857</v>
      </c>
      <c r="B106" s="36">
        <v>207.57750000000001</v>
      </c>
      <c r="C106" s="36">
        <v>6.25</v>
      </c>
      <c r="D106" s="36">
        <v>6.4</v>
      </c>
      <c r="E106" s="36">
        <v>223.78833333333333</v>
      </c>
      <c r="F106" s="36">
        <v>6.32</v>
      </c>
      <c r="G106" s="36">
        <v>6.68</v>
      </c>
      <c r="H106" s="36">
        <v>186.78499999999997</v>
      </c>
      <c r="I106" s="36">
        <v>6.15</v>
      </c>
      <c r="J106" s="36">
        <v>5.99</v>
      </c>
      <c r="K106" s="36">
        <v>209.44583333333333</v>
      </c>
      <c r="L106" s="36">
        <v>171.79583333333335</v>
      </c>
      <c r="M106" s="36">
        <v>214.44333333333336</v>
      </c>
      <c r="N106" s="36">
        <v>181.09000000000003</v>
      </c>
      <c r="O106" s="36">
        <v>181.77833333333334</v>
      </c>
      <c r="P106" s="36">
        <v>168.02416666666664</v>
      </c>
      <c r="Q106" s="36">
        <v>204.20583333333332</v>
      </c>
      <c r="R106" s="35" t="s">
        <v>3665</v>
      </c>
    </row>
    <row r="107" spans="1:18" ht="14.1" customHeight="1">
      <c r="A107" s="173" t="s">
        <v>3960</v>
      </c>
      <c r="B107" s="36">
        <v>219.85833333333335</v>
      </c>
      <c r="C107" s="36">
        <v>5.53</v>
      </c>
      <c r="D107" s="36">
        <v>5.92</v>
      </c>
      <c r="E107" s="36">
        <v>234.77166666666668</v>
      </c>
      <c r="F107" s="36">
        <v>4.2300000000000004</v>
      </c>
      <c r="G107" s="36">
        <v>4.91</v>
      </c>
      <c r="H107" s="36">
        <v>200.73749999999998</v>
      </c>
      <c r="I107" s="36">
        <v>7.5</v>
      </c>
      <c r="J107" s="36">
        <v>7.47</v>
      </c>
      <c r="K107" s="36">
        <v>233.52</v>
      </c>
      <c r="L107" s="36">
        <v>182.75</v>
      </c>
      <c r="M107" s="36">
        <v>227.5325</v>
      </c>
      <c r="N107" s="36">
        <v>200.02916666666667</v>
      </c>
      <c r="O107" s="36">
        <v>201.59583333333333</v>
      </c>
      <c r="P107" s="36">
        <v>171.00583333333336</v>
      </c>
      <c r="Q107" s="36">
        <v>211.61166666666665</v>
      </c>
      <c r="R107" s="35" t="s">
        <v>3960</v>
      </c>
    </row>
    <row r="108" spans="1:18" ht="14.1" customHeight="1">
      <c r="A108" s="173" t="s">
        <v>3962</v>
      </c>
      <c r="B108" s="36">
        <v>231.81916666666666</v>
      </c>
      <c r="C108" s="36">
        <v>5.94</v>
      </c>
      <c r="D108" s="36">
        <v>5.44</v>
      </c>
      <c r="E108" s="36">
        <v>248.89999999999998</v>
      </c>
      <c r="F108" s="36">
        <v>7.51</v>
      </c>
      <c r="G108" s="36">
        <v>6.02</v>
      </c>
      <c r="H108" s="36">
        <v>209.92083333333332</v>
      </c>
      <c r="I108" s="36">
        <v>3.67</v>
      </c>
      <c r="J108" s="36">
        <v>4.57</v>
      </c>
      <c r="K108" s="36">
        <v>243.56333333333336</v>
      </c>
      <c r="L108" s="36">
        <v>194.00750000000002</v>
      </c>
      <c r="M108" s="36">
        <v>235.8475</v>
      </c>
      <c r="N108" s="36">
        <v>206.69833333333335</v>
      </c>
      <c r="O108" s="36">
        <v>210.77666666666664</v>
      </c>
      <c r="P108" s="36">
        <v>177.55500000000004</v>
      </c>
      <c r="Q108" s="36">
        <v>217.51000000000002</v>
      </c>
      <c r="R108" s="35" t="s">
        <v>3962</v>
      </c>
    </row>
    <row r="109" spans="1:18" ht="14.1" customHeight="1">
      <c r="A109" s="173" t="s">
        <v>3981</v>
      </c>
      <c r="B109" s="36">
        <v>245.22416666666666</v>
      </c>
      <c r="C109" s="36">
        <v>5.54</v>
      </c>
      <c r="D109" s="36">
        <v>5.78</v>
      </c>
      <c r="E109" s="36">
        <v>266.63833333333332</v>
      </c>
      <c r="F109" s="36">
        <v>5.98</v>
      </c>
      <c r="G109" s="36">
        <v>7.13</v>
      </c>
      <c r="H109" s="36">
        <v>217.76500000000001</v>
      </c>
      <c r="I109" s="36">
        <v>4.87</v>
      </c>
      <c r="J109" s="36">
        <v>3.74</v>
      </c>
      <c r="K109" s="36">
        <v>255.23666666666665</v>
      </c>
      <c r="L109" s="36">
        <v>200.24833333333333</v>
      </c>
      <c r="M109" s="36">
        <v>249.67583333333332</v>
      </c>
      <c r="N109" s="36">
        <v>209.2775</v>
      </c>
      <c r="O109" s="36">
        <v>218.79666666666665</v>
      </c>
      <c r="P109" s="36">
        <v>183.64916666666667</v>
      </c>
      <c r="Q109" s="36">
        <v>223.80666666666664</v>
      </c>
      <c r="R109" s="35" t="s">
        <v>3981</v>
      </c>
    </row>
    <row r="110" spans="1:18" ht="14.1" customHeight="1">
      <c r="A110" s="173" t="s">
        <v>4593</v>
      </c>
      <c r="B110" s="36">
        <v>258.64916666666664</v>
      </c>
      <c r="C110" s="36">
        <v>5.52</v>
      </c>
      <c r="D110" s="36">
        <v>5.48</v>
      </c>
      <c r="E110" s="36">
        <v>281.32416666666666</v>
      </c>
      <c r="F110" s="36">
        <v>5.4</v>
      </c>
      <c r="G110" s="36">
        <v>5.51</v>
      </c>
      <c r="H110" s="36">
        <v>229.57666666666663</v>
      </c>
      <c r="I110" s="36">
        <v>5.71</v>
      </c>
      <c r="J110" s="36">
        <v>5.42</v>
      </c>
      <c r="K110" s="36">
        <v>277.64083333333332</v>
      </c>
      <c r="L110" s="36">
        <v>206.97666666666666</v>
      </c>
      <c r="M110" s="36">
        <v>265.24916666666667</v>
      </c>
      <c r="N110" s="36">
        <v>215.30833333333339</v>
      </c>
      <c r="O110" s="36">
        <v>235.22750000000005</v>
      </c>
      <c r="P110" s="36">
        <v>186.7258333333333</v>
      </c>
      <c r="Q110" s="36">
        <v>239.86916666666664</v>
      </c>
      <c r="R110" s="35" t="s">
        <v>4593</v>
      </c>
    </row>
    <row r="111" spans="1:18" ht="14.1" customHeight="1">
      <c r="A111" s="173" t="s">
        <v>4594</v>
      </c>
      <c r="B111" s="36">
        <v>273.25666666666666</v>
      </c>
      <c r="C111" s="36">
        <v>6.02</v>
      </c>
      <c r="D111" s="36">
        <v>5.6476114685594103</v>
      </c>
      <c r="E111" s="36">
        <v>296.85749999999996</v>
      </c>
      <c r="F111" s="36">
        <v>6.54</v>
      </c>
      <c r="G111" s="36">
        <v>5.5215069211378198</v>
      </c>
      <c r="H111" s="36">
        <v>242.9966666666667</v>
      </c>
      <c r="I111" s="36">
        <v>5.22</v>
      </c>
      <c r="J111" s="36">
        <v>5.8455417943171106</v>
      </c>
      <c r="K111" s="36">
        <v>290.00333333333339</v>
      </c>
      <c r="L111" s="36">
        <v>220.70083333333335</v>
      </c>
      <c r="M111" s="36">
        <v>282.67083333333329</v>
      </c>
      <c r="N111" s="36">
        <v>230.07166666666669</v>
      </c>
      <c r="O111" s="36">
        <v>248.48</v>
      </c>
      <c r="P111" s="36">
        <v>190.13000000000002</v>
      </c>
      <c r="Q111" s="36">
        <v>259.27083333333331</v>
      </c>
      <c r="R111" s="35" t="s">
        <v>4594</v>
      </c>
    </row>
    <row r="112" spans="1:18" ht="14.1" customHeight="1" thickBot="1">
      <c r="A112" s="321" t="s">
        <v>4852</v>
      </c>
      <c r="B112" s="287">
        <v>288.44333333333333</v>
      </c>
      <c r="C112" s="287">
        <v>5.64</v>
      </c>
      <c r="D112" s="287">
        <v>5.5576564158239528</v>
      </c>
      <c r="E112" s="287">
        <v>313.86333333333334</v>
      </c>
      <c r="F112" s="287">
        <v>5.45</v>
      </c>
      <c r="G112" s="287">
        <v>5.7286183887331088</v>
      </c>
      <c r="H112" s="287">
        <v>255.85166666666666</v>
      </c>
      <c r="I112" s="287">
        <v>5.94</v>
      </c>
      <c r="J112" s="287">
        <v>5.2901960246368063</v>
      </c>
      <c r="K112" s="287">
        <v>298.14083333333332</v>
      </c>
      <c r="L112" s="287">
        <v>228.29250000000002</v>
      </c>
      <c r="M112" s="287">
        <v>298.14833333333331</v>
      </c>
      <c r="N112" s="287">
        <v>247.86333333333334</v>
      </c>
      <c r="O112" s="287">
        <v>271.44833333333332</v>
      </c>
      <c r="P112" s="287">
        <v>193.61083333333332</v>
      </c>
      <c r="Q112" s="287">
        <v>288.52833333333336</v>
      </c>
      <c r="R112" s="286" t="s">
        <v>4852</v>
      </c>
    </row>
    <row r="113" spans="1:18" ht="14.1" customHeight="1">
      <c r="A113" s="1151" t="s">
        <v>4854</v>
      </c>
      <c r="B113" s="852"/>
      <c r="C113" s="852"/>
      <c r="D113" s="852"/>
      <c r="E113" s="852"/>
      <c r="F113" s="852"/>
      <c r="G113" s="852"/>
      <c r="H113" s="852"/>
      <c r="I113" s="852"/>
      <c r="J113" s="852"/>
      <c r="K113" s="852"/>
      <c r="L113" s="852"/>
      <c r="M113" s="852"/>
      <c r="N113" s="852"/>
      <c r="O113" s="852"/>
      <c r="P113" s="852"/>
      <c r="Q113" s="852"/>
      <c r="R113" s="805"/>
    </row>
    <row r="114" spans="1:18" ht="14.1" customHeight="1">
      <c r="A114" s="2430" t="s">
        <v>3529</v>
      </c>
      <c r="B114" s="2259"/>
      <c r="C114" s="2259"/>
      <c r="D114" s="2259"/>
      <c r="E114" s="2259"/>
      <c r="F114" s="2259"/>
      <c r="G114" s="2259"/>
      <c r="H114" s="2259"/>
      <c r="I114" s="2259"/>
      <c r="J114" s="784"/>
      <c r="K114" s="784"/>
      <c r="L114" s="784"/>
      <c r="M114" s="784"/>
      <c r="N114" s="784"/>
      <c r="O114" s="784"/>
      <c r="P114" s="784"/>
      <c r="Q114" s="784"/>
      <c r="R114" s="784"/>
    </row>
    <row r="115" spans="1:18" ht="14.1" customHeight="1">
      <c r="A115" s="2259" t="s">
        <v>1031</v>
      </c>
      <c r="B115" s="2259"/>
      <c r="C115" s="2259"/>
      <c r="D115" s="2259"/>
      <c r="E115" s="1732"/>
      <c r="F115" s="1732"/>
      <c r="G115" s="1732"/>
      <c r="H115" s="1732"/>
      <c r="I115" s="1732"/>
      <c r="J115" s="784"/>
      <c r="K115" s="833"/>
      <c r="L115" s="833"/>
      <c r="M115" s="833"/>
      <c r="N115" s="833"/>
      <c r="O115" s="784"/>
      <c r="P115" s="784"/>
      <c r="Q115" s="784"/>
      <c r="R115" s="784"/>
    </row>
  </sheetData>
  <mergeCells count="98">
    <mergeCell ref="C102:D102"/>
    <mergeCell ref="F102:G102"/>
    <mergeCell ref="I102:J102"/>
    <mergeCell ref="A114:I114"/>
    <mergeCell ref="A115:D115"/>
    <mergeCell ref="R99:R101"/>
    <mergeCell ref="B100:B101"/>
    <mergeCell ref="C100:C101"/>
    <mergeCell ref="D100:D101"/>
    <mergeCell ref="E100:E101"/>
    <mergeCell ref="F100:F101"/>
    <mergeCell ref="G100:G101"/>
    <mergeCell ref="H100:H101"/>
    <mergeCell ref="I100:I101"/>
    <mergeCell ref="J100:J101"/>
    <mergeCell ref="K100:K101"/>
    <mergeCell ref="L100:L101"/>
    <mergeCell ref="M100:M101"/>
    <mergeCell ref="N100:N101"/>
    <mergeCell ref="O100:O101"/>
    <mergeCell ref="P100:P101"/>
    <mergeCell ref="D97:J97"/>
    <mergeCell ref="K97:O97"/>
    <mergeCell ref="P97:Q97"/>
    <mergeCell ref="H98:J98"/>
    <mergeCell ref="A99:A101"/>
    <mergeCell ref="C99:D99"/>
    <mergeCell ref="F99:G99"/>
    <mergeCell ref="I99:J99"/>
    <mergeCell ref="K99:Q99"/>
    <mergeCell ref="Q100:Q101"/>
    <mergeCell ref="P22:R22"/>
    <mergeCell ref="A63:D63"/>
    <mergeCell ref="F46:F47"/>
    <mergeCell ref="G46:G47"/>
    <mergeCell ref="H46:H47"/>
    <mergeCell ref="I46:I47"/>
    <mergeCell ref="J46:J47"/>
    <mergeCell ref="E46:E47"/>
    <mergeCell ref="E45:K45"/>
    <mergeCell ref="G43:H43"/>
    <mergeCell ref="J43:K43"/>
    <mergeCell ref="D44:F44"/>
    <mergeCell ref="H23:K23"/>
    <mergeCell ref="A45:A47"/>
    <mergeCell ref="F4:J4"/>
    <mergeCell ref="P4:Q4"/>
    <mergeCell ref="P69:Q69"/>
    <mergeCell ref="B5:E5"/>
    <mergeCell ref="K72:K73"/>
    <mergeCell ref="I71:J71"/>
    <mergeCell ref="J72:J73"/>
    <mergeCell ref="L72:L73"/>
    <mergeCell ref="N72:N73"/>
    <mergeCell ref="Q72:Q73"/>
    <mergeCell ref="E72:E73"/>
    <mergeCell ref="C72:C73"/>
    <mergeCell ref="M72:M73"/>
    <mergeCell ref="K46:K47"/>
    <mergeCell ref="C43:F43"/>
    <mergeCell ref="H72:H73"/>
    <mergeCell ref="F72:F73"/>
    <mergeCell ref="B45:B47"/>
    <mergeCell ref="I74:J74"/>
    <mergeCell ref="C71:D71"/>
    <mergeCell ref="B72:B73"/>
    <mergeCell ref="F71:G71"/>
    <mergeCell ref="C74:D74"/>
    <mergeCell ref="F74:G74"/>
    <mergeCell ref="C45:C47"/>
    <mergeCell ref="D45:D47"/>
    <mergeCell ref="I72:I73"/>
    <mergeCell ref="D69:J69"/>
    <mergeCell ref="H70:J70"/>
    <mergeCell ref="G72:G73"/>
    <mergeCell ref="D72:D73"/>
    <mergeCell ref="A7:A9"/>
    <mergeCell ref="B7:G8"/>
    <mergeCell ref="A25:A26"/>
    <mergeCell ref="A41:D41"/>
    <mergeCell ref="A19:D19"/>
    <mergeCell ref="D22:M22"/>
    <mergeCell ref="A71:A73"/>
    <mergeCell ref="A92:I92"/>
    <mergeCell ref="A93:D93"/>
    <mergeCell ref="Z25:Z26"/>
    <mergeCell ref="L45:L47"/>
    <mergeCell ref="R71:R73"/>
    <mergeCell ref="B25:E25"/>
    <mergeCell ref="F25:I25"/>
    <mergeCell ref="J25:M25"/>
    <mergeCell ref="N25:Q25"/>
    <mergeCell ref="R25:U25"/>
    <mergeCell ref="V25:Y25"/>
    <mergeCell ref="K71:Q71"/>
    <mergeCell ref="O72:O73"/>
    <mergeCell ref="P72:P73"/>
    <mergeCell ref="K69:O69"/>
  </mergeCells>
  <phoneticPr fontId="0" type="noConversion"/>
  <conditionalFormatting sqref="A10:G18">
    <cfRule type="expression" dxfId="30" priority="5" stopIfTrue="1">
      <formula>MOD(ROW(),2)=1</formula>
    </cfRule>
  </conditionalFormatting>
  <conditionalFormatting sqref="A27:Z40 A49:L62 A75:R90 A103:R112">
    <cfRule type="expression" dxfId="29" priority="4" stopIfTrue="1">
      <formula>MOD(ROW(),2)=0</formula>
    </cfRule>
  </conditionalFormatting>
  <pageMargins left="0.62992125984251968" right="0.39370078740157483" top="0.51181102362204722" bottom="0.51181102362204722" header="0" footer="0.51181102362204722"/>
  <pageSetup paperSize="141" firstPageNumber="38" orientation="portrait" useFirstPageNumber="1" horizontalDpi="1200" verticalDpi="1200" r:id="rId1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dimension ref="A1:Q79"/>
  <sheetViews>
    <sheetView showGridLines="0" topLeftCell="A70" workbookViewId="0">
      <selection activeCell="G88" sqref="G88"/>
    </sheetView>
  </sheetViews>
  <sheetFormatPr defaultColWidth="9.140625" defaultRowHeight="11.25"/>
  <cols>
    <col min="1" max="1" width="8.5703125" style="19" customWidth="1"/>
    <col min="2" max="2" width="10.7109375" style="8" customWidth="1"/>
    <col min="3" max="3" width="11.42578125" style="8" customWidth="1"/>
    <col min="4" max="4" width="10.42578125" style="8" customWidth="1"/>
    <col min="5" max="5" width="11.5703125" style="8" customWidth="1"/>
    <col min="6" max="6" width="12.85546875" style="8" customWidth="1"/>
    <col min="7" max="7" width="11.5703125" style="8" customWidth="1"/>
    <col min="8" max="8" width="11.7109375" style="8" customWidth="1"/>
    <col min="9" max="9" width="11.140625" style="8" customWidth="1"/>
    <col min="10" max="10" width="11.5703125" style="8" customWidth="1"/>
    <col min="11" max="12" width="11.42578125" style="8" customWidth="1"/>
    <col min="13" max="13" width="11.5703125" style="8" customWidth="1"/>
    <col min="14" max="14" width="10.5703125" style="19" customWidth="1"/>
    <col min="15" max="16384" width="9.140625" style="8"/>
  </cols>
  <sheetData>
    <row r="1" spans="1:17" s="26" customFormat="1" ht="15" customHeight="1">
      <c r="A1" s="2403" t="s">
        <v>755</v>
      </c>
      <c r="B1" s="2403"/>
      <c r="C1" s="2403"/>
      <c r="D1" s="2403"/>
      <c r="E1" s="2403"/>
      <c r="F1" s="2403"/>
      <c r="G1" s="2403"/>
      <c r="H1" s="2404" t="s">
        <v>754</v>
      </c>
      <c r="I1" s="2404"/>
      <c r="J1" s="2404"/>
      <c r="K1" s="60"/>
      <c r="L1" s="60"/>
      <c r="M1" s="2404" t="s">
        <v>367</v>
      </c>
      <c r="N1" s="2404"/>
      <c r="O1" s="60"/>
      <c r="P1" s="60"/>
      <c r="Q1" s="60"/>
    </row>
    <row r="2" spans="1:17" ht="12">
      <c r="G2" s="2455" t="s">
        <v>1990</v>
      </c>
      <c r="H2" s="2455"/>
      <c r="I2" s="100" t="s">
        <v>869</v>
      </c>
    </row>
    <row r="3" spans="1:17" ht="15" customHeight="1">
      <c r="A3" s="2276" t="s">
        <v>1099</v>
      </c>
      <c r="B3" s="2431" t="s">
        <v>1980</v>
      </c>
      <c r="C3" s="2431"/>
      <c r="D3" s="2431"/>
      <c r="E3" s="2431"/>
      <c r="F3" s="2431"/>
      <c r="G3" s="2431"/>
      <c r="H3" s="2431"/>
      <c r="I3" s="2431"/>
      <c r="J3" s="2431"/>
      <c r="K3" s="2431"/>
      <c r="L3" s="2431"/>
      <c r="M3" s="2431"/>
      <c r="N3" s="2276" t="s">
        <v>1099</v>
      </c>
    </row>
    <row r="4" spans="1:17" ht="14.25" customHeight="1">
      <c r="A4" s="2277"/>
      <c r="B4" s="2431" t="s">
        <v>1120</v>
      </c>
      <c r="C4" s="2431"/>
      <c r="D4" s="2431"/>
      <c r="E4" s="2431" t="s">
        <v>1116</v>
      </c>
      <c r="F4" s="2431"/>
      <c r="G4" s="2431"/>
      <c r="H4" s="2264" t="s">
        <v>1125</v>
      </c>
      <c r="I4" s="2264"/>
      <c r="J4" s="2264"/>
      <c r="K4" s="2264" t="s">
        <v>33</v>
      </c>
      <c r="L4" s="2264"/>
      <c r="M4" s="2264"/>
      <c r="N4" s="2277"/>
    </row>
    <row r="5" spans="1:17" ht="18" customHeight="1">
      <c r="A5" s="2278"/>
      <c r="B5" s="753" t="s">
        <v>1122</v>
      </c>
      <c r="C5" s="753" t="s">
        <v>1123</v>
      </c>
      <c r="D5" s="753" t="s">
        <v>1124</v>
      </c>
      <c r="E5" s="753" t="s">
        <v>1122</v>
      </c>
      <c r="F5" s="753" t="s">
        <v>1123</v>
      </c>
      <c r="G5" s="753" t="s">
        <v>1124</v>
      </c>
      <c r="H5" s="753" t="s">
        <v>1122</v>
      </c>
      <c r="I5" s="753" t="s">
        <v>1123</v>
      </c>
      <c r="J5" s="753" t="s">
        <v>1124</v>
      </c>
      <c r="K5" s="753" t="s">
        <v>1122</v>
      </c>
      <c r="L5" s="753" t="s">
        <v>1123</v>
      </c>
      <c r="M5" s="753" t="s">
        <v>1124</v>
      </c>
      <c r="N5" s="2278"/>
    </row>
    <row r="6" spans="1:17" s="175" customFormat="1" ht="15" customHeight="1">
      <c r="A6" s="256" t="s">
        <v>1981</v>
      </c>
      <c r="B6" s="333">
        <v>220.3</v>
      </c>
      <c r="C6" s="333">
        <v>202</v>
      </c>
      <c r="D6" s="333">
        <v>173.1</v>
      </c>
      <c r="E6" s="333">
        <v>193.7</v>
      </c>
      <c r="F6" s="333">
        <v>185.6</v>
      </c>
      <c r="G6" s="691">
        <v>168.6</v>
      </c>
      <c r="H6" s="691">
        <v>323.3</v>
      </c>
      <c r="I6" s="691">
        <v>325.5</v>
      </c>
      <c r="J6" s="691">
        <v>207.5</v>
      </c>
      <c r="K6" s="691">
        <v>211</v>
      </c>
      <c r="L6" s="691">
        <v>192.3</v>
      </c>
      <c r="M6" s="691">
        <v>161.4</v>
      </c>
      <c r="N6" s="258" t="s">
        <v>1981</v>
      </c>
    </row>
    <row r="7" spans="1:17" s="175" customFormat="1" ht="15" customHeight="1">
      <c r="A7" s="256" t="s">
        <v>1982</v>
      </c>
      <c r="B7" s="333">
        <v>286.3</v>
      </c>
      <c r="C7" s="333">
        <v>267.10000000000002</v>
      </c>
      <c r="D7" s="333">
        <v>250.7</v>
      </c>
      <c r="E7" s="333">
        <v>260.7</v>
      </c>
      <c r="F7" s="333">
        <v>250</v>
      </c>
      <c r="G7" s="691">
        <v>238.4</v>
      </c>
      <c r="H7" s="691">
        <v>488.8</v>
      </c>
      <c r="I7" s="691">
        <v>417.4</v>
      </c>
      <c r="J7" s="691">
        <v>382.4</v>
      </c>
      <c r="K7" s="691">
        <v>268</v>
      </c>
      <c r="L7" s="691">
        <v>277.7</v>
      </c>
      <c r="M7" s="691">
        <v>232.5</v>
      </c>
      <c r="N7" s="258" t="s">
        <v>1982</v>
      </c>
    </row>
    <row r="8" spans="1:17" s="175" customFormat="1" ht="15" customHeight="1">
      <c r="A8" s="256" t="s">
        <v>1983</v>
      </c>
      <c r="B8" s="333">
        <v>469.2</v>
      </c>
      <c r="C8" s="333">
        <v>462.2</v>
      </c>
      <c r="D8" s="333">
        <v>411.3</v>
      </c>
      <c r="E8" s="333">
        <v>473.3</v>
      </c>
      <c r="F8" s="333">
        <v>486.5</v>
      </c>
      <c r="G8" s="691">
        <v>426.7</v>
      </c>
      <c r="H8" s="691">
        <v>544.20000000000005</v>
      </c>
      <c r="I8" s="691">
        <v>484.9</v>
      </c>
      <c r="J8" s="691">
        <v>449.7</v>
      </c>
      <c r="K8" s="691">
        <v>354.5</v>
      </c>
      <c r="L8" s="691">
        <v>379.9</v>
      </c>
      <c r="M8" s="691">
        <v>331.9</v>
      </c>
      <c r="N8" s="258" t="s">
        <v>1983</v>
      </c>
    </row>
    <row r="9" spans="1:17" s="175" customFormat="1" ht="15" customHeight="1">
      <c r="A9" s="256" t="s">
        <v>1984</v>
      </c>
      <c r="B9" s="333">
        <v>379.8</v>
      </c>
      <c r="C9" s="333">
        <v>367.4</v>
      </c>
      <c r="D9" s="333">
        <v>346.5</v>
      </c>
      <c r="E9" s="333">
        <v>370.1</v>
      </c>
      <c r="F9" s="333">
        <v>358.4</v>
      </c>
      <c r="G9" s="691">
        <v>340.4</v>
      </c>
      <c r="H9" s="691">
        <v>444.3</v>
      </c>
      <c r="I9" s="691">
        <v>398</v>
      </c>
      <c r="J9" s="691">
        <v>388.6</v>
      </c>
      <c r="K9" s="691">
        <v>364.1</v>
      </c>
      <c r="L9" s="691">
        <v>404</v>
      </c>
      <c r="M9" s="691">
        <v>348.3</v>
      </c>
      <c r="N9" s="258" t="s">
        <v>1984</v>
      </c>
    </row>
    <row r="10" spans="1:17" s="175" customFormat="1" ht="15" customHeight="1">
      <c r="A10" s="256" t="s">
        <v>1985</v>
      </c>
      <c r="B10" s="333">
        <v>365.5</v>
      </c>
      <c r="C10" s="333">
        <v>355.6</v>
      </c>
      <c r="D10" s="333">
        <v>341.1</v>
      </c>
      <c r="E10" s="333">
        <v>349.6</v>
      </c>
      <c r="F10" s="333">
        <v>339.8</v>
      </c>
      <c r="G10" s="691">
        <v>330.7</v>
      </c>
      <c r="H10" s="691">
        <v>418.9</v>
      </c>
      <c r="I10" s="691">
        <v>400.2</v>
      </c>
      <c r="J10" s="691">
        <v>315.10000000000002</v>
      </c>
      <c r="K10" s="691">
        <v>417.3</v>
      </c>
      <c r="L10" s="691">
        <v>454.3</v>
      </c>
      <c r="M10" s="691">
        <v>410.7</v>
      </c>
      <c r="N10" s="258" t="s">
        <v>1985</v>
      </c>
    </row>
    <row r="11" spans="1:17" s="175" customFormat="1" ht="15" customHeight="1">
      <c r="A11" s="256" t="s">
        <v>1986</v>
      </c>
      <c r="B11" s="333">
        <v>430.9</v>
      </c>
      <c r="C11" s="333">
        <v>430.4</v>
      </c>
      <c r="D11" s="333">
        <v>396.3</v>
      </c>
      <c r="E11" s="333">
        <v>414.7</v>
      </c>
      <c r="F11" s="333">
        <v>418</v>
      </c>
      <c r="G11" s="691">
        <v>384.1</v>
      </c>
      <c r="H11" s="691">
        <v>538.9</v>
      </c>
      <c r="I11" s="691">
        <v>516.6</v>
      </c>
      <c r="J11" s="691">
        <v>454.2</v>
      </c>
      <c r="K11" s="691">
        <v>469.3</v>
      </c>
      <c r="L11" s="691">
        <v>512.79999999999995</v>
      </c>
      <c r="M11" s="691">
        <v>477</v>
      </c>
      <c r="N11" s="258" t="s">
        <v>1986</v>
      </c>
    </row>
    <row r="12" spans="1:17" s="175" customFormat="1" ht="15" customHeight="1">
      <c r="A12" s="256" t="s">
        <v>1987</v>
      </c>
      <c r="B12" s="333">
        <v>464.4</v>
      </c>
      <c r="C12" s="333">
        <v>472.1</v>
      </c>
      <c r="D12" s="333">
        <v>435.5</v>
      </c>
      <c r="E12" s="333">
        <v>444.6</v>
      </c>
      <c r="F12" s="333">
        <v>461.2</v>
      </c>
      <c r="G12" s="691">
        <v>419.3</v>
      </c>
      <c r="H12" s="691">
        <v>585</v>
      </c>
      <c r="I12" s="691">
        <v>525.1</v>
      </c>
      <c r="J12" s="691">
        <v>466.9</v>
      </c>
      <c r="K12" s="691">
        <v>543.1</v>
      </c>
      <c r="L12" s="691">
        <v>533.29999999999995</v>
      </c>
      <c r="M12" s="691">
        <v>566.9</v>
      </c>
      <c r="N12" s="258" t="s">
        <v>1987</v>
      </c>
    </row>
    <row r="13" spans="1:17" s="175" customFormat="1" ht="15" customHeight="1">
      <c r="A13" s="256" t="s">
        <v>1988</v>
      </c>
      <c r="B13" s="333">
        <v>539</v>
      </c>
      <c r="C13" s="333">
        <v>540.4</v>
      </c>
      <c r="D13" s="333">
        <v>497.6</v>
      </c>
      <c r="E13" s="333">
        <v>532.1</v>
      </c>
      <c r="F13" s="333">
        <v>539.79999999999995</v>
      </c>
      <c r="G13" s="691">
        <v>497.3</v>
      </c>
      <c r="H13" s="691">
        <v>582.29999999999995</v>
      </c>
      <c r="I13" s="691">
        <v>501.1</v>
      </c>
      <c r="J13" s="691">
        <v>472.3</v>
      </c>
      <c r="K13" s="691">
        <v>624.4</v>
      </c>
      <c r="L13" s="691">
        <v>709.9</v>
      </c>
      <c r="M13" s="691">
        <v>616.6</v>
      </c>
      <c r="N13" s="258" t="s">
        <v>1988</v>
      </c>
    </row>
    <row r="14" spans="1:17" s="175" customFormat="1" ht="15" customHeight="1" thickBot="1">
      <c r="A14" s="416" t="s">
        <v>1989</v>
      </c>
      <c r="B14" s="389">
        <v>586.70000000000005</v>
      </c>
      <c r="C14" s="389">
        <v>578.4</v>
      </c>
      <c r="D14" s="389">
        <v>538.9</v>
      </c>
      <c r="E14" s="389">
        <v>562.29999999999995</v>
      </c>
      <c r="F14" s="389">
        <v>563.1</v>
      </c>
      <c r="G14" s="853">
        <v>524.70000000000005</v>
      </c>
      <c r="H14" s="853">
        <v>653.9</v>
      </c>
      <c r="I14" s="853">
        <v>574.70000000000005</v>
      </c>
      <c r="J14" s="853">
        <v>535</v>
      </c>
      <c r="K14" s="853">
        <v>774.3</v>
      </c>
      <c r="L14" s="853">
        <v>783.9</v>
      </c>
      <c r="M14" s="853">
        <v>720.3</v>
      </c>
      <c r="N14" s="717" t="s">
        <v>1989</v>
      </c>
    </row>
    <row r="15" spans="1:17" s="784" customFormat="1" ht="11.25" customHeight="1">
      <c r="A15" s="790" t="s">
        <v>751</v>
      </c>
      <c r="B15" s="2414" t="s">
        <v>752</v>
      </c>
      <c r="C15" s="2414"/>
      <c r="D15" s="2414"/>
      <c r="E15" s="2414"/>
      <c r="F15" s="790"/>
      <c r="G15" s="790"/>
      <c r="N15" s="857"/>
      <c r="O15" s="857"/>
    </row>
    <row r="16" spans="1:17" ht="11.25" customHeight="1">
      <c r="A16" s="93"/>
      <c r="B16" s="10"/>
      <c r="C16" s="10"/>
      <c r="D16" s="10"/>
      <c r="E16" s="10"/>
      <c r="F16" s="93"/>
      <c r="G16" s="93"/>
      <c r="N16" s="33"/>
      <c r="O16" s="33"/>
    </row>
    <row r="18" spans="1:17" s="26" customFormat="1" ht="15" customHeight="1">
      <c r="A18" s="2403" t="s">
        <v>755</v>
      </c>
      <c r="B18" s="2403"/>
      <c r="C18" s="2403"/>
      <c r="D18" s="2403"/>
      <c r="E18" s="2403"/>
      <c r="F18" s="2403"/>
      <c r="G18" s="2403"/>
      <c r="H18" s="2404" t="s">
        <v>754</v>
      </c>
      <c r="I18" s="2404"/>
      <c r="J18" s="2404"/>
      <c r="K18" s="60"/>
      <c r="L18" s="60"/>
      <c r="M18" s="2403" t="s">
        <v>367</v>
      </c>
      <c r="N18" s="2403"/>
      <c r="O18" s="60"/>
      <c r="P18" s="60"/>
      <c r="Q18" s="60"/>
    </row>
    <row r="19" spans="1:17" s="22" customFormat="1" ht="12" customHeight="1">
      <c r="A19" s="23"/>
      <c r="F19" s="2455" t="s">
        <v>870</v>
      </c>
      <c r="G19" s="2455"/>
      <c r="H19" s="100" t="s">
        <v>869</v>
      </c>
      <c r="I19" s="23"/>
      <c r="J19" s="88"/>
      <c r="K19" s="88"/>
      <c r="L19" s="88"/>
      <c r="M19" s="88"/>
      <c r="N19" s="88"/>
      <c r="O19" s="88"/>
      <c r="P19" s="88"/>
      <c r="Q19" s="88"/>
    </row>
    <row r="20" spans="1:17" s="101" customFormat="1" ht="18.75" customHeight="1">
      <c r="A20" s="2410" t="s">
        <v>1099</v>
      </c>
      <c r="B20" s="2264" t="s">
        <v>1120</v>
      </c>
      <c r="C20" s="2264"/>
      <c r="D20" s="2264"/>
      <c r="E20" s="2264" t="s">
        <v>1116</v>
      </c>
      <c r="F20" s="2264"/>
      <c r="G20" s="2264"/>
      <c r="H20" s="2264" t="s">
        <v>1125</v>
      </c>
      <c r="I20" s="2264"/>
      <c r="J20" s="2264"/>
      <c r="K20" s="2264" t="s">
        <v>33</v>
      </c>
      <c r="L20" s="2264"/>
      <c r="M20" s="2264"/>
      <c r="N20" s="2413" t="s">
        <v>1099</v>
      </c>
    </row>
    <row r="21" spans="1:17" s="101" customFormat="1" ht="21" customHeight="1">
      <c r="A21" s="2411"/>
      <c r="B21" s="753" t="s">
        <v>1122</v>
      </c>
      <c r="C21" s="753" t="s">
        <v>1123</v>
      </c>
      <c r="D21" s="753" t="s">
        <v>1124</v>
      </c>
      <c r="E21" s="753" t="s">
        <v>1122</v>
      </c>
      <c r="F21" s="753" t="s">
        <v>1123</v>
      </c>
      <c r="G21" s="753" t="s">
        <v>1124</v>
      </c>
      <c r="H21" s="753" t="s">
        <v>1122</v>
      </c>
      <c r="I21" s="753" t="s">
        <v>1123</v>
      </c>
      <c r="J21" s="753" t="s">
        <v>1124</v>
      </c>
      <c r="K21" s="753" t="s">
        <v>1122</v>
      </c>
      <c r="L21" s="753" t="s">
        <v>1123</v>
      </c>
      <c r="M21" s="753" t="s">
        <v>1124</v>
      </c>
      <c r="N21" s="2413"/>
    </row>
    <row r="22" spans="1:17" s="175" customFormat="1" ht="15" customHeight="1">
      <c r="A22" s="812" t="s">
        <v>1983</v>
      </c>
      <c r="B22" s="185">
        <v>164</v>
      </c>
      <c r="C22" s="185">
        <v>173</v>
      </c>
      <c r="D22" s="185">
        <v>164</v>
      </c>
      <c r="E22" s="185">
        <v>181</v>
      </c>
      <c r="F22" s="185">
        <v>195</v>
      </c>
      <c r="G22" s="185">
        <v>179</v>
      </c>
      <c r="H22" s="185">
        <v>111</v>
      </c>
      <c r="I22" s="185">
        <v>116</v>
      </c>
      <c r="J22" s="185">
        <v>118</v>
      </c>
      <c r="K22" s="185">
        <v>132</v>
      </c>
      <c r="L22" s="185">
        <v>137</v>
      </c>
      <c r="M22" s="185">
        <v>142</v>
      </c>
      <c r="N22" s="854" t="s">
        <v>1983</v>
      </c>
    </row>
    <row r="23" spans="1:17" s="175" customFormat="1" ht="15" customHeight="1">
      <c r="A23" s="812" t="s">
        <v>1984</v>
      </c>
      <c r="B23" s="185">
        <v>133</v>
      </c>
      <c r="C23" s="185">
        <v>138</v>
      </c>
      <c r="D23" s="185">
        <v>138</v>
      </c>
      <c r="E23" s="185">
        <v>142</v>
      </c>
      <c r="F23" s="185">
        <v>143</v>
      </c>
      <c r="G23" s="185">
        <v>143</v>
      </c>
      <c r="H23" s="185">
        <v>91</v>
      </c>
      <c r="I23" s="185">
        <v>95</v>
      </c>
      <c r="J23" s="185">
        <v>102</v>
      </c>
      <c r="K23" s="185">
        <v>136</v>
      </c>
      <c r="L23" s="185">
        <v>145</v>
      </c>
      <c r="M23" s="185">
        <v>149</v>
      </c>
      <c r="N23" s="854" t="s">
        <v>1984</v>
      </c>
    </row>
    <row r="24" spans="1:17" s="175" customFormat="1" ht="15" customHeight="1">
      <c r="A24" s="812" t="s">
        <v>1985</v>
      </c>
      <c r="B24" s="185">
        <v>128</v>
      </c>
      <c r="C24" s="185">
        <v>133</v>
      </c>
      <c r="D24" s="185">
        <v>136</v>
      </c>
      <c r="E24" s="185">
        <v>134</v>
      </c>
      <c r="F24" s="185">
        <v>136</v>
      </c>
      <c r="G24" s="185">
        <v>139</v>
      </c>
      <c r="H24" s="185">
        <v>86</v>
      </c>
      <c r="I24" s="185">
        <v>96</v>
      </c>
      <c r="J24" s="185">
        <v>90</v>
      </c>
      <c r="K24" s="185">
        <v>156</v>
      </c>
      <c r="L24" s="185">
        <v>163</v>
      </c>
      <c r="M24" s="185">
        <v>176</v>
      </c>
      <c r="N24" s="854" t="s">
        <v>1985</v>
      </c>
    </row>
    <row r="25" spans="1:17" s="175" customFormat="1" ht="15" customHeight="1">
      <c r="A25" s="812" t="s">
        <v>1986</v>
      </c>
      <c r="B25" s="185">
        <v>151</v>
      </c>
      <c r="C25" s="185">
        <v>161</v>
      </c>
      <c r="D25" s="185">
        <v>158</v>
      </c>
      <c r="E25" s="185">
        <v>159</v>
      </c>
      <c r="F25" s="185">
        <v>167</v>
      </c>
      <c r="G25" s="185">
        <v>161</v>
      </c>
      <c r="H25" s="185">
        <v>111</v>
      </c>
      <c r="I25" s="185">
        <v>124</v>
      </c>
      <c r="J25" s="185">
        <v>119</v>
      </c>
      <c r="K25" s="185">
        <v>175</v>
      </c>
      <c r="L25" s="185">
        <v>185</v>
      </c>
      <c r="M25" s="185">
        <v>205</v>
      </c>
      <c r="N25" s="854" t="s">
        <v>1986</v>
      </c>
    </row>
    <row r="26" spans="1:17" s="175" customFormat="1" ht="15" customHeight="1">
      <c r="A26" s="812" t="s">
        <v>1987</v>
      </c>
      <c r="B26" s="185">
        <v>163</v>
      </c>
      <c r="C26" s="185">
        <v>177</v>
      </c>
      <c r="D26" s="185">
        <v>174</v>
      </c>
      <c r="E26" s="185">
        <v>170</v>
      </c>
      <c r="F26" s="185">
        <v>184</v>
      </c>
      <c r="G26" s="185">
        <v>176</v>
      </c>
      <c r="H26" s="185">
        <v>120</v>
      </c>
      <c r="I26" s="185">
        <v>126</v>
      </c>
      <c r="J26" s="185">
        <v>122</v>
      </c>
      <c r="K26" s="185">
        <v>203</v>
      </c>
      <c r="L26" s="185">
        <v>210</v>
      </c>
      <c r="M26" s="185">
        <v>240</v>
      </c>
      <c r="N26" s="854" t="s">
        <v>1987</v>
      </c>
    </row>
    <row r="27" spans="1:17" s="175" customFormat="1" ht="15" customHeight="1">
      <c r="A27" s="812" t="s">
        <v>1988</v>
      </c>
      <c r="B27" s="185">
        <v>188</v>
      </c>
      <c r="C27" s="185">
        <v>202</v>
      </c>
      <c r="D27" s="185">
        <v>198</v>
      </c>
      <c r="E27" s="185">
        <v>204</v>
      </c>
      <c r="F27" s="185">
        <v>215</v>
      </c>
      <c r="G27" s="185">
        <v>209</v>
      </c>
      <c r="H27" s="185">
        <v>119</v>
      </c>
      <c r="I27" s="185">
        <v>120</v>
      </c>
      <c r="J27" s="185">
        <v>124</v>
      </c>
      <c r="K27" s="185">
        <v>233</v>
      </c>
      <c r="L27" s="185">
        <v>255</v>
      </c>
      <c r="M27" s="185">
        <v>263</v>
      </c>
      <c r="N27" s="854" t="s">
        <v>1988</v>
      </c>
    </row>
    <row r="28" spans="1:17" s="175" customFormat="1" ht="15" customHeight="1">
      <c r="A28" s="812" t="s">
        <v>1989</v>
      </c>
      <c r="B28" s="185">
        <v>205</v>
      </c>
      <c r="C28" s="185">
        <v>217</v>
      </c>
      <c r="D28" s="185">
        <v>214</v>
      </c>
      <c r="E28" s="185">
        <v>215</v>
      </c>
      <c r="F28" s="185">
        <v>225</v>
      </c>
      <c r="G28" s="185">
        <v>221</v>
      </c>
      <c r="H28" s="185">
        <v>134</v>
      </c>
      <c r="I28" s="185">
        <v>138</v>
      </c>
      <c r="J28" s="185">
        <v>140</v>
      </c>
      <c r="K28" s="185">
        <v>289</v>
      </c>
      <c r="L28" s="185">
        <v>282</v>
      </c>
      <c r="M28" s="185">
        <v>309</v>
      </c>
      <c r="N28" s="854" t="s">
        <v>1989</v>
      </c>
    </row>
    <row r="29" spans="1:17" s="175" customFormat="1" ht="15" customHeight="1">
      <c r="A29" s="812" t="s">
        <v>1997</v>
      </c>
      <c r="B29" s="185">
        <v>241</v>
      </c>
      <c r="C29" s="185">
        <v>248</v>
      </c>
      <c r="D29" s="185">
        <v>246</v>
      </c>
      <c r="E29" s="185">
        <v>251</v>
      </c>
      <c r="F29" s="185">
        <v>258</v>
      </c>
      <c r="G29" s="185">
        <v>259</v>
      </c>
      <c r="H29" s="185">
        <v>167</v>
      </c>
      <c r="I29" s="185">
        <v>165</v>
      </c>
      <c r="J29" s="185">
        <v>152</v>
      </c>
      <c r="K29" s="185">
        <v>348</v>
      </c>
      <c r="L29" s="185">
        <v>323</v>
      </c>
      <c r="M29" s="185">
        <v>335</v>
      </c>
      <c r="N29" s="854" t="s">
        <v>1997</v>
      </c>
    </row>
    <row r="30" spans="1:17" s="175" customFormat="1" ht="15" customHeight="1">
      <c r="A30" s="812" t="s">
        <v>1999</v>
      </c>
      <c r="B30" s="185">
        <v>247</v>
      </c>
      <c r="C30" s="185">
        <v>265</v>
      </c>
      <c r="D30" s="185">
        <v>253</v>
      </c>
      <c r="E30" s="185">
        <v>261</v>
      </c>
      <c r="F30" s="185">
        <v>272</v>
      </c>
      <c r="G30" s="185">
        <v>269</v>
      </c>
      <c r="H30" s="185">
        <v>157</v>
      </c>
      <c r="I30" s="185">
        <v>184</v>
      </c>
      <c r="J30" s="185">
        <v>164</v>
      </c>
      <c r="K30" s="185">
        <v>356</v>
      </c>
      <c r="L30" s="185">
        <v>368</v>
      </c>
      <c r="M30" s="185">
        <v>315</v>
      </c>
      <c r="N30" s="854" t="s">
        <v>1999</v>
      </c>
    </row>
    <row r="31" spans="1:17" s="175" customFormat="1" ht="15" customHeight="1">
      <c r="A31" s="812" t="s">
        <v>2000</v>
      </c>
      <c r="B31" s="185">
        <v>269</v>
      </c>
      <c r="C31" s="185">
        <v>302</v>
      </c>
      <c r="D31" s="185">
        <v>281</v>
      </c>
      <c r="E31" s="185">
        <v>297</v>
      </c>
      <c r="F31" s="185">
        <v>320</v>
      </c>
      <c r="G31" s="185">
        <v>300</v>
      </c>
      <c r="H31" s="185">
        <v>165</v>
      </c>
      <c r="I31" s="185">
        <v>222</v>
      </c>
      <c r="J31" s="185">
        <v>193</v>
      </c>
      <c r="K31" s="185">
        <v>332</v>
      </c>
      <c r="L31" s="185">
        <v>341</v>
      </c>
      <c r="M31" s="185">
        <v>336</v>
      </c>
      <c r="N31" s="854" t="s">
        <v>2000</v>
      </c>
    </row>
    <row r="32" spans="1:17" s="175" customFormat="1" ht="15" customHeight="1">
      <c r="A32" s="812" t="s">
        <v>2001</v>
      </c>
      <c r="B32" s="185">
        <v>304</v>
      </c>
      <c r="C32" s="185">
        <v>342</v>
      </c>
      <c r="D32" s="185">
        <v>312</v>
      </c>
      <c r="E32" s="185">
        <v>331</v>
      </c>
      <c r="F32" s="185">
        <v>363</v>
      </c>
      <c r="G32" s="185">
        <v>332</v>
      </c>
      <c r="H32" s="185">
        <v>187</v>
      </c>
      <c r="I32" s="185">
        <v>249</v>
      </c>
      <c r="J32" s="185">
        <v>227</v>
      </c>
      <c r="K32" s="185">
        <v>403</v>
      </c>
      <c r="L32" s="185">
        <v>384</v>
      </c>
      <c r="M32" s="185">
        <v>370</v>
      </c>
      <c r="N32" s="854" t="s">
        <v>2001</v>
      </c>
    </row>
    <row r="33" spans="1:14" s="175" customFormat="1" ht="15" customHeight="1">
      <c r="A33" s="812" t="s">
        <v>2002</v>
      </c>
      <c r="B33" s="185">
        <v>332</v>
      </c>
      <c r="C33" s="185">
        <v>371</v>
      </c>
      <c r="D33" s="185">
        <v>351</v>
      </c>
      <c r="E33" s="185">
        <v>357</v>
      </c>
      <c r="F33" s="185">
        <v>392</v>
      </c>
      <c r="G33" s="185">
        <v>369</v>
      </c>
      <c r="H33" s="185">
        <v>212</v>
      </c>
      <c r="I33" s="185">
        <v>260</v>
      </c>
      <c r="J33" s="185">
        <v>247</v>
      </c>
      <c r="K33" s="185">
        <v>469</v>
      </c>
      <c r="L33" s="185">
        <v>455</v>
      </c>
      <c r="M33" s="185">
        <v>454</v>
      </c>
      <c r="N33" s="854" t="s">
        <v>2002</v>
      </c>
    </row>
    <row r="34" spans="1:14" s="175" customFormat="1" ht="15" customHeight="1">
      <c r="A34" s="812" t="s">
        <v>2003</v>
      </c>
      <c r="B34" s="185">
        <v>370</v>
      </c>
      <c r="C34" s="185">
        <v>414</v>
      </c>
      <c r="D34" s="185">
        <v>405</v>
      </c>
      <c r="E34" s="185">
        <v>403</v>
      </c>
      <c r="F34" s="185">
        <v>447</v>
      </c>
      <c r="G34" s="185">
        <v>431</v>
      </c>
      <c r="H34" s="185">
        <v>231</v>
      </c>
      <c r="I34" s="185">
        <v>269</v>
      </c>
      <c r="J34" s="185">
        <v>261</v>
      </c>
      <c r="K34" s="185">
        <v>512</v>
      </c>
      <c r="L34" s="185">
        <v>507</v>
      </c>
      <c r="M34" s="185">
        <v>545</v>
      </c>
      <c r="N34" s="854" t="s">
        <v>2003</v>
      </c>
    </row>
    <row r="35" spans="1:14" s="175" customFormat="1" ht="15" customHeight="1">
      <c r="A35" s="812" t="s">
        <v>1974</v>
      </c>
      <c r="B35" s="185">
        <v>405</v>
      </c>
      <c r="C35" s="185">
        <v>437</v>
      </c>
      <c r="D35" s="185">
        <v>427</v>
      </c>
      <c r="E35" s="185">
        <v>444</v>
      </c>
      <c r="F35" s="185">
        <v>475</v>
      </c>
      <c r="G35" s="185">
        <v>456</v>
      </c>
      <c r="H35" s="185">
        <v>241</v>
      </c>
      <c r="I35" s="185">
        <v>273</v>
      </c>
      <c r="J35" s="185">
        <v>265</v>
      </c>
      <c r="K35" s="185">
        <v>573</v>
      </c>
      <c r="L35" s="185">
        <v>535</v>
      </c>
      <c r="M35" s="185">
        <v>600</v>
      </c>
      <c r="N35" s="854" t="s">
        <v>1974</v>
      </c>
    </row>
    <row r="36" spans="1:14" s="175" customFormat="1" ht="15" customHeight="1">
      <c r="A36" s="812" t="s">
        <v>1975</v>
      </c>
      <c r="B36" s="185">
        <v>430</v>
      </c>
      <c r="C36" s="185">
        <v>457</v>
      </c>
      <c r="D36" s="185">
        <v>466</v>
      </c>
      <c r="E36" s="185">
        <v>471</v>
      </c>
      <c r="F36" s="185">
        <v>497</v>
      </c>
      <c r="G36" s="185">
        <v>497</v>
      </c>
      <c r="H36" s="185">
        <v>258</v>
      </c>
      <c r="I36" s="185">
        <v>285</v>
      </c>
      <c r="J36" s="185">
        <v>283</v>
      </c>
      <c r="K36" s="185">
        <v>628</v>
      </c>
      <c r="L36" s="185">
        <v>555</v>
      </c>
      <c r="M36" s="185">
        <v>665</v>
      </c>
      <c r="N36" s="854" t="s">
        <v>1975</v>
      </c>
    </row>
    <row r="37" spans="1:14" s="175" customFormat="1" ht="15" customHeight="1">
      <c r="A37" s="812" t="s">
        <v>1976</v>
      </c>
      <c r="B37" s="185">
        <v>467</v>
      </c>
      <c r="C37" s="185">
        <v>493</v>
      </c>
      <c r="D37" s="185">
        <v>499</v>
      </c>
      <c r="E37" s="185">
        <v>505</v>
      </c>
      <c r="F37" s="185">
        <v>530</v>
      </c>
      <c r="G37" s="185">
        <v>532</v>
      </c>
      <c r="H37" s="185">
        <v>272</v>
      </c>
      <c r="I37" s="185">
        <v>304</v>
      </c>
      <c r="J37" s="185">
        <v>295</v>
      </c>
      <c r="K37" s="185">
        <v>684</v>
      </c>
      <c r="L37" s="185">
        <v>612</v>
      </c>
      <c r="M37" s="185">
        <v>695</v>
      </c>
      <c r="N37" s="854" t="s">
        <v>1976</v>
      </c>
    </row>
    <row r="38" spans="1:14" s="855" customFormat="1" ht="15" customHeight="1">
      <c r="A38" s="256" t="s">
        <v>1998</v>
      </c>
      <c r="B38" s="666">
        <v>501</v>
      </c>
      <c r="C38" s="666">
        <v>529</v>
      </c>
      <c r="D38" s="666">
        <v>522</v>
      </c>
      <c r="E38" s="666">
        <v>536</v>
      </c>
      <c r="F38" s="666">
        <v>567</v>
      </c>
      <c r="G38" s="666">
        <v>542</v>
      </c>
      <c r="H38" s="666">
        <v>303</v>
      </c>
      <c r="I38" s="666">
        <v>327</v>
      </c>
      <c r="J38" s="666">
        <v>324</v>
      </c>
      <c r="K38" s="666">
        <v>769</v>
      </c>
      <c r="L38" s="666">
        <v>681</v>
      </c>
      <c r="M38" s="666">
        <v>793</v>
      </c>
      <c r="N38" s="258" t="s">
        <v>1998</v>
      </c>
    </row>
    <row r="39" spans="1:14" s="855" customFormat="1" ht="15" customHeight="1">
      <c r="A39" s="256" t="s">
        <v>550</v>
      </c>
      <c r="B39" s="666">
        <v>523</v>
      </c>
      <c r="C39" s="666">
        <v>551</v>
      </c>
      <c r="D39" s="666">
        <v>547</v>
      </c>
      <c r="E39" s="666">
        <v>558</v>
      </c>
      <c r="F39" s="666">
        <v>591</v>
      </c>
      <c r="G39" s="666">
        <v>571</v>
      </c>
      <c r="H39" s="666">
        <v>317</v>
      </c>
      <c r="I39" s="666">
        <v>332</v>
      </c>
      <c r="J39" s="666">
        <v>327</v>
      </c>
      <c r="K39" s="666">
        <v>789</v>
      </c>
      <c r="L39" s="666">
        <v>710</v>
      </c>
      <c r="M39" s="666">
        <v>835</v>
      </c>
      <c r="N39" s="258" t="s">
        <v>550</v>
      </c>
    </row>
    <row r="40" spans="1:14" s="855" customFormat="1" ht="15" customHeight="1">
      <c r="A40" s="256" t="s">
        <v>551</v>
      </c>
      <c r="B40" s="666">
        <v>530</v>
      </c>
      <c r="C40" s="666">
        <v>542</v>
      </c>
      <c r="D40" s="666">
        <v>551</v>
      </c>
      <c r="E40" s="666">
        <v>547</v>
      </c>
      <c r="F40" s="666">
        <v>568</v>
      </c>
      <c r="G40" s="666">
        <v>573</v>
      </c>
      <c r="H40" s="666">
        <v>318</v>
      </c>
      <c r="I40" s="666">
        <v>339</v>
      </c>
      <c r="J40" s="666">
        <v>326</v>
      </c>
      <c r="K40" s="666">
        <v>827</v>
      </c>
      <c r="L40" s="666">
        <v>715</v>
      </c>
      <c r="M40" s="666">
        <v>848</v>
      </c>
      <c r="N40" s="258" t="s">
        <v>551</v>
      </c>
    </row>
    <row r="41" spans="1:14" s="175" customFormat="1" ht="15" customHeight="1">
      <c r="A41" s="256" t="s">
        <v>121</v>
      </c>
      <c r="B41" s="257">
        <v>542</v>
      </c>
      <c r="C41" s="257">
        <v>563</v>
      </c>
      <c r="D41" s="257">
        <v>580</v>
      </c>
      <c r="E41" s="257">
        <v>549</v>
      </c>
      <c r="F41" s="257">
        <v>591</v>
      </c>
      <c r="G41" s="257">
        <v>613</v>
      </c>
      <c r="H41" s="257">
        <v>321</v>
      </c>
      <c r="I41" s="257">
        <v>350</v>
      </c>
      <c r="J41" s="257">
        <v>330</v>
      </c>
      <c r="K41" s="257">
        <v>838</v>
      </c>
      <c r="L41" s="257">
        <v>724</v>
      </c>
      <c r="M41" s="257">
        <v>864</v>
      </c>
      <c r="N41" s="258" t="s">
        <v>121</v>
      </c>
    </row>
    <row r="42" spans="1:14" s="175" customFormat="1" ht="15" customHeight="1">
      <c r="A42" s="256" t="s">
        <v>122</v>
      </c>
      <c r="B42" s="257">
        <v>572</v>
      </c>
      <c r="C42" s="257">
        <v>611</v>
      </c>
      <c r="D42" s="257">
        <v>618</v>
      </c>
      <c r="E42" s="257">
        <v>590</v>
      </c>
      <c r="F42" s="257">
        <v>655</v>
      </c>
      <c r="G42" s="257">
        <v>669</v>
      </c>
      <c r="H42" s="257">
        <v>325</v>
      </c>
      <c r="I42" s="257">
        <v>359</v>
      </c>
      <c r="J42" s="257">
        <v>332</v>
      </c>
      <c r="K42" s="257">
        <v>849</v>
      </c>
      <c r="L42" s="257">
        <v>745</v>
      </c>
      <c r="M42" s="257">
        <v>866</v>
      </c>
      <c r="N42" s="258" t="s">
        <v>122</v>
      </c>
    </row>
    <row r="43" spans="1:14" s="175" customFormat="1" ht="15" customHeight="1">
      <c r="A43" s="256" t="s">
        <v>123</v>
      </c>
      <c r="B43" s="257">
        <v>603</v>
      </c>
      <c r="C43" s="257">
        <v>643</v>
      </c>
      <c r="D43" s="257">
        <v>625</v>
      </c>
      <c r="E43" s="257">
        <v>630</v>
      </c>
      <c r="F43" s="257">
        <v>683</v>
      </c>
      <c r="G43" s="257">
        <v>663</v>
      </c>
      <c r="H43" s="257">
        <v>328</v>
      </c>
      <c r="I43" s="257">
        <v>365</v>
      </c>
      <c r="J43" s="257">
        <v>337</v>
      </c>
      <c r="K43" s="257">
        <v>876</v>
      </c>
      <c r="L43" s="257">
        <v>828</v>
      </c>
      <c r="M43" s="257">
        <v>870</v>
      </c>
      <c r="N43" s="258" t="s">
        <v>123</v>
      </c>
    </row>
    <row r="44" spans="1:14" s="175" customFormat="1" ht="15" customHeight="1">
      <c r="A44" s="256" t="s">
        <v>124</v>
      </c>
      <c r="B44" s="257">
        <v>602</v>
      </c>
      <c r="C44" s="257">
        <v>654</v>
      </c>
      <c r="D44" s="257">
        <v>609</v>
      </c>
      <c r="E44" s="257">
        <v>625</v>
      </c>
      <c r="F44" s="257">
        <v>684</v>
      </c>
      <c r="G44" s="257">
        <v>652</v>
      </c>
      <c r="H44" s="257">
        <v>333</v>
      </c>
      <c r="I44" s="257">
        <v>356</v>
      </c>
      <c r="J44" s="257">
        <v>350</v>
      </c>
      <c r="K44" s="257">
        <v>900</v>
      </c>
      <c r="L44" s="257">
        <v>920</v>
      </c>
      <c r="M44" s="257">
        <v>837</v>
      </c>
      <c r="N44" s="258" t="s">
        <v>124</v>
      </c>
    </row>
    <row r="45" spans="1:14" s="175" customFormat="1" ht="15" customHeight="1">
      <c r="A45" s="256" t="s">
        <v>125</v>
      </c>
      <c r="B45" s="257">
        <v>640</v>
      </c>
      <c r="C45" s="257">
        <v>688</v>
      </c>
      <c r="D45" s="257">
        <v>637</v>
      </c>
      <c r="E45" s="257">
        <v>674</v>
      </c>
      <c r="F45" s="257">
        <v>721</v>
      </c>
      <c r="G45" s="257">
        <v>676</v>
      </c>
      <c r="H45" s="257">
        <v>342</v>
      </c>
      <c r="I45" s="257">
        <v>372</v>
      </c>
      <c r="J45" s="257">
        <v>382</v>
      </c>
      <c r="K45" s="257">
        <v>931</v>
      </c>
      <c r="L45" s="257">
        <v>982</v>
      </c>
      <c r="M45" s="257">
        <v>851</v>
      </c>
      <c r="N45" s="258" t="s">
        <v>125</v>
      </c>
    </row>
    <row r="46" spans="1:14" s="175" customFormat="1" ht="15" customHeight="1">
      <c r="A46" s="256" t="s">
        <v>126</v>
      </c>
      <c r="B46" s="257">
        <v>695</v>
      </c>
      <c r="C46" s="257">
        <v>762</v>
      </c>
      <c r="D46" s="257">
        <v>699</v>
      </c>
      <c r="E46" s="257">
        <v>747</v>
      </c>
      <c r="F46" s="257">
        <v>814</v>
      </c>
      <c r="G46" s="257">
        <v>753</v>
      </c>
      <c r="H46" s="257">
        <v>348</v>
      </c>
      <c r="I46" s="257">
        <v>380</v>
      </c>
      <c r="J46" s="257">
        <v>401</v>
      </c>
      <c r="K46" s="257">
        <v>956</v>
      </c>
      <c r="L46" s="257">
        <v>1085</v>
      </c>
      <c r="M46" s="257">
        <v>876</v>
      </c>
      <c r="N46" s="258" t="s">
        <v>126</v>
      </c>
    </row>
    <row r="47" spans="1:14" s="175" customFormat="1" ht="15" customHeight="1">
      <c r="A47" s="256" t="s">
        <v>1171</v>
      </c>
      <c r="B47" s="257">
        <v>709</v>
      </c>
      <c r="C47" s="257">
        <v>784</v>
      </c>
      <c r="D47" s="257">
        <v>720</v>
      </c>
      <c r="E47" s="257">
        <v>765</v>
      </c>
      <c r="F47" s="257">
        <v>836</v>
      </c>
      <c r="G47" s="257">
        <v>773</v>
      </c>
      <c r="H47" s="257">
        <v>352</v>
      </c>
      <c r="I47" s="257">
        <v>392</v>
      </c>
      <c r="J47" s="257">
        <v>413</v>
      </c>
      <c r="K47" s="257">
        <v>969</v>
      </c>
      <c r="L47" s="257">
        <v>1115</v>
      </c>
      <c r="M47" s="257">
        <v>920</v>
      </c>
      <c r="N47" s="258" t="s">
        <v>1171</v>
      </c>
    </row>
    <row r="48" spans="1:14" s="175" customFormat="1" ht="15" customHeight="1">
      <c r="A48" s="256" t="s">
        <v>1172</v>
      </c>
      <c r="B48" s="257">
        <v>715</v>
      </c>
      <c r="C48" s="257">
        <v>793</v>
      </c>
      <c r="D48" s="257">
        <v>732</v>
      </c>
      <c r="E48" s="257">
        <v>770</v>
      </c>
      <c r="F48" s="257">
        <v>842</v>
      </c>
      <c r="G48" s="257">
        <v>777</v>
      </c>
      <c r="H48" s="257">
        <v>358</v>
      </c>
      <c r="I48" s="257">
        <v>400</v>
      </c>
      <c r="J48" s="257">
        <v>423</v>
      </c>
      <c r="K48" s="257">
        <v>980</v>
      </c>
      <c r="L48" s="257">
        <v>1137</v>
      </c>
      <c r="M48" s="257">
        <v>968</v>
      </c>
      <c r="N48" s="258" t="s">
        <v>1172</v>
      </c>
    </row>
    <row r="49" spans="1:14" s="175" customFormat="1" ht="15" customHeight="1">
      <c r="A49" s="295" t="s">
        <v>1173</v>
      </c>
      <c r="B49" s="820">
        <v>726</v>
      </c>
      <c r="C49" s="820">
        <v>802</v>
      </c>
      <c r="D49" s="820">
        <v>741</v>
      </c>
      <c r="E49" s="820">
        <v>779</v>
      </c>
      <c r="F49" s="820">
        <v>847</v>
      </c>
      <c r="G49" s="820">
        <v>782</v>
      </c>
      <c r="H49" s="820">
        <v>365</v>
      </c>
      <c r="I49" s="820">
        <v>406</v>
      </c>
      <c r="J49" s="820">
        <v>429</v>
      </c>
      <c r="K49" s="820">
        <v>990</v>
      </c>
      <c r="L49" s="820">
        <v>1164</v>
      </c>
      <c r="M49" s="820">
        <v>953</v>
      </c>
      <c r="N49" s="856" t="s">
        <v>1173</v>
      </c>
    </row>
    <row r="50" spans="1:14" s="175" customFormat="1" ht="15" customHeight="1">
      <c r="A50" s="266" t="s">
        <v>1174</v>
      </c>
      <c r="B50" s="257">
        <v>740</v>
      </c>
      <c r="C50" s="257">
        <v>819</v>
      </c>
      <c r="D50" s="257">
        <v>758</v>
      </c>
      <c r="E50" s="257">
        <v>796</v>
      </c>
      <c r="F50" s="257">
        <v>861</v>
      </c>
      <c r="G50" s="257">
        <v>796</v>
      </c>
      <c r="H50" s="257">
        <v>369</v>
      </c>
      <c r="I50" s="257">
        <v>411</v>
      </c>
      <c r="J50" s="257">
        <v>436</v>
      </c>
      <c r="K50" s="257">
        <v>1015</v>
      </c>
      <c r="L50" s="257">
        <v>1209</v>
      </c>
      <c r="M50" s="257">
        <v>994</v>
      </c>
      <c r="N50" s="258" t="s">
        <v>1174</v>
      </c>
    </row>
    <row r="51" spans="1:14" s="175" customFormat="1" ht="15" customHeight="1">
      <c r="A51" s="266" t="s">
        <v>1175</v>
      </c>
      <c r="B51" s="257">
        <v>762</v>
      </c>
      <c r="C51" s="257">
        <v>841</v>
      </c>
      <c r="D51" s="257">
        <v>781</v>
      </c>
      <c r="E51" s="257">
        <v>824</v>
      </c>
      <c r="F51" s="257">
        <v>882</v>
      </c>
      <c r="G51" s="257">
        <v>816</v>
      </c>
      <c r="H51" s="257">
        <v>372</v>
      </c>
      <c r="I51" s="257">
        <v>419</v>
      </c>
      <c r="J51" s="257">
        <v>442</v>
      </c>
      <c r="K51" s="257">
        <v>1034</v>
      </c>
      <c r="L51" s="257">
        <v>1255</v>
      </c>
      <c r="M51" s="257">
        <v>1060</v>
      </c>
      <c r="N51" s="258" t="s">
        <v>1175</v>
      </c>
    </row>
    <row r="52" spans="1:14" s="175" customFormat="1" ht="15" customHeight="1">
      <c r="A52" s="291" t="s">
        <v>1176</v>
      </c>
      <c r="B52" s="596">
        <v>798</v>
      </c>
      <c r="C52" s="596">
        <v>871</v>
      </c>
      <c r="D52" s="596">
        <v>815</v>
      </c>
      <c r="E52" s="596">
        <v>859</v>
      </c>
      <c r="F52" s="596">
        <v>916</v>
      </c>
      <c r="G52" s="596">
        <v>845</v>
      </c>
      <c r="H52" s="596">
        <v>375</v>
      </c>
      <c r="I52" s="596">
        <v>435</v>
      </c>
      <c r="J52" s="596">
        <v>454</v>
      </c>
      <c r="K52" s="596">
        <v>1050</v>
      </c>
      <c r="L52" s="596">
        <v>1289</v>
      </c>
      <c r="M52" s="596">
        <v>1101</v>
      </c>
      <c r="N52" s="292" t="s">
        <v>1176</v>
      </c>
    </row>
    <row r="53" spans="1:14" s="175" customFormat="1" ht="15" customHeight="1">
      <c r="A53" s="256" t="s">
        <v>1182</v>
      </c>
      <c r="B53" s="257">
        <v>775</v>
      </c>
      <c r="C53" s="257">
        <v>854</v>
      </c>
      <c r="D53" s="257">
        <v>797</v>
      </c>
      <c r="E53" s="257">
        <v>830</v>
      </c>
      <c r="F53" s="257">
        <v>895</v>
      </c>
      <c r="G53" s="257">
        <v>827</v>
      </c>
      <c r="H53" s="257">
        <v>373</v>
      </c>
      <c r="I53" s="257">
        <v>428</v>
      </c>
      <c r="J53" s="257">
        <v>448</v>
      </c>
      <c r="K53" s="257">
        <v>1037</v>
      </c>
      <c r="L53" s="257">
        <v>1267</v>
      </c>
      <c r="M53" s="257">
        <v>1081</v>
      </c>
      <c r="N53" s="258" t="s">
        <v>1182</v>
      </c>
    </row>
    <row r="54" spans="1:14" s="175" customFormat="1" ht="15" customHeight="1">
      <c r="A54" s="256" t="s">
        <v>1183</v>
      </c>
      <c r="B54" s="257">
        <v>778</v>
      </c>
      <c r="C54" s="257">
        <v>857</v>
      </c>
      <c r="D54" s="257">
        <v>799</v>
      </c>
      <c r="E54" s="257">
        <v>835</v>
      </c>
      <c r="F54" s="257">
        <v>897</v>
      </c>
      <c r="G54" s="257">
        <v>829</v>
      </c>
      <c r="H54" s="257">
        <v>373</v>
      </c>
      <c r="I54" s="257">
        <v>429</v>
      </c>
      <c r="J54" s="257">
        <v>448</v>
      </c>
      <c r="K54" s="257">
        <v>1038</v>
      </c>
      <c r="L54" s="257">
        <v>1272</v>
      </c>
      <c r="M54" s="257">
        <v>1082</v>
      </c>
      <c r="N54" s="258" t="s">
        <v>1183</v>
      </c>
    </row>
    <row r="55" spans="1:14" s="175" customFormat="1" ht="15" customHeight="1">
      <c r="A55" s="256" t="s">
        <v>1177</v>
      </c>
      <c r="B55" s="257">
        <v>781</v>
      </c>
      <c r="C55" s="257">
        <v>859</v>
      </c>
      <c r="D55" s="257">
        <v>801</v>
      </c>
      <c r="E55" s="257">
        <v>840</v>
      </c>
      <c r="F55" s="257">
        <v>900</v>
      </c>
      <c r="G55" s="257">
        <v>831</v>
      </c>
      <c r="H55" s="257">
        <v>373</v>
      </c>
      <c r="I55" s="257">
        <v>429</v>
      </c>
      <c r="J55" s="257">
        <v>448</v>
      </c>
      <c r="K55" s="257">
        <v>1039</v>
      </c>
      <c r="L55" s="257">
        <v>1272</v>
      </c>
      <c r="M55" s="257">
        <v>1083</v>
      </c>
      <c r="N55" s="258" t="s">
        <v>1177</v>
      </c>
    </row>
    <row r="56" spans="1:14" s="175" customFormat="1" ht="15" customHeight="1">
      <c r="A56" s="256" t="s">
        <v>1184</v>
      </c>
      <c r="B56" s="257">
        <v>799</v>
      </c>
      <c r="C56" s="257">
        <v>872</v>
      </c>
      <c r="D56" s="257">
        <v>816</v>
      </c>
      <c r="E56" s="257">
        <v>867</v>
      </c>
      <c r="F56" s="257">
        <v>920</v>
      </c>
      <c r="G56" s="257">
        <v>849</v>
      </c>
      <c r="H56" s="257">
        <v>373</v>
      </c>
      <c r="I56" s="257">
        <v>432</v>
      </c>
      <c r="J56" s="257">
        <v>452</v>
      </c>
      <c r="K56" s="257">
        <v>1041</v>
      </c>
      <c r="L56" s="257">
        <v>1272</v>
      </c>
      <c r="M56" s="257">
        <v>1084</v>
      </c>
      <c r="N56" s="258" t="s">
        <v>1184</v>
      </c>
    </row>
    <row r="57" spans="1:14" s="175" customFormat="1" ht="15" customHeight="1">
      <c r="A57" s="256" t="s">
        <v>1185</v>
      </c>
      <c r="B57" s="257">
        <v>796</v>
      </c>
      <c r="C57" s="257">
        <v>872</v>
      </c>
      <c r="D57" s="257">
        <v>816</v>
      </c>
      <c r="E57" s="257">
        <v>862</v>
      </c>
      <c r="F57" s="257">
        <v>918</v>
      </c>
      <c r="G57" s="257">
        <v>847</v>
      </c>
      <c r="H57" s="257">
        <v>373</v>
      </c>
      <c r="I57" s="257">
        <v>434</v>
      </c>
      <c r="J57" s="257">
        <v>455</v>
      </c>
      <c r="K57" s="257">
        <v>1042</v>
      </c>
      <c r="L57" s="257">
        <v>1276</v>
      </c>
      <c r="M57" s="257">
        <v>1085</v>
      </c>
      <c r="N57" s="258" t="s">
        <v>1185</v>
      </c>
    </row>
    <row r="58" spans="1:14" s="175" customFormat="1" ht="15" customHeight="1">
      <c r="A58" s="256" t="s">
        <v>1178</v>
      </c>
      <c r="B58" s="257">
        <v>797</v>
      </c>
      <c r="C58" s="257">
        <v>872</v>
      </c>
      <c r="D58" s="257">
        <v>816</v>
      </c>
      <c r="E58" s="257">
        <v>859</v>
      </c>
      <c r="F58" s="257">
        <v>918</v>
      </c>
      <c r="G58" s="257">
        <v>846</v>
      </c>
      <c r="H58" s="257">
        <v>373</v>
      </c>
      <c r="I58" s="257">
        <v>435</v>
      </c>
      <c r="J58" s="257">
        <v>455</v>
      </c>
      <c r="K58" s="257">
        <v>1044</v>
      </c>
      <c r="L58" s="257">
        <v>1280</v>
      </c>
      <c r="M58" s="257">
        <v>1093</v>
      </c>
      <c r="N58" s="258" t="s">
        <v>1178</v>
      </c>
    </row>
    <row r="59" spans="1:14" s="175" customFormat="1" ht="15" customHeight="1">
      <c r="A59" s="256" t="s">
        <v>1186</v>
      </c>
      <c r="B59" s="257">
        <v>798</v>
      </c>
      <c r="C59" s="257">
        <v>872</v>
      </c>
      <c r="D59" s="257">
        <v>817</v>
      </c>
      <c r="E59" s="257">
        <v>859</v>
      </c>
      <c r="F59" s="257">
        <v>917</v>
      </c>
      <c r="G59" s="257">
        <v>846</v>
      </c>
      <c r="H59" s="257">
        <v>374</v>
      </c>
      <c r="I59" s="257">
        <v>436</v>
      </c>
      <c r="J59" s="257">
        <v>455</v>
      </c>
      <c r="K59" s="257">
        <v>1048</v>
      </c>
      <c r="L59" s="257">
        <v>1300</v>
      </c>
      <c r="M59" s="257">
        <v>1109</v>
      </c>
      <c r="N59" s="258" t="s">
        <v>1186</v>
      </c>
    </row>
    <row r="60" spans="1:14" s="175" customFormat="1" ht="15" customHeight="1">
      <c r="A60" s="256" t="s">
        <v>1187</v>
      </c>
      <c r="B60" s="257">
        <v>802</v>
      </c>
      <c r="C60" s="257">
        <v>874</v>
      </c>
      <c r="D60" s="257">
        <v>819</v>
      </c>
      <c r="E60" s="257">
        <v>863</v>
      </c>
      <c r="F60" s="257">
        <v>919</v>
      </c>
      <c r="G60" s="257">
        <v>848</v>
      </c>
      <c r="H60" s="257">
        <v>375</v>
      </c>
      <c r="I60" s="257">
        <v>436</v>
      </c>
      <c r="J60" s="257">
        <v>456</v>
      </c>
      <c r="K60" s="257">
        <v>1052</v>
      </c>
      <c r="L60" s="257">
        <v>1301</v>
      </c>
      <c r="M60" s="257">
        <v>1110</v>
      </c>
      <c r="N60" s="258" t="s">
        <v>1187</v>
      </c>
    </row>
    <row r="61" spans="1:14" s="175" customFormat="1" ht="15" customHeight="1">
      <c r="A61" s="256" t="s">
        <v>1179</v>
      </c>
      <c r="B61" s="257">
        <v>804</v>
      </c>
      <c r="C61" s="257">
        <v>874</v>
      </c>
      <c r="D61" s="257">
        <v>821</v>
      </c>
      <c r="E61" s="257">
        <v>865</v>
      </c>
      <c r="F61" s="257">
        <v>921</v>
      </c>
      <c r="G61" s="257">
        <v>850</v>
      </c>
      <c r="H61" s="257">
        <v>375</v>
      </c>
      <c r="I61" s="257">
        <v>438</v>
      </c>
      <c r="J61" s="257">
        <v>457</v>
      </c>
      <c r="K61" s="257">
        <v>1052</v>
      </c>
      <c r="L61" s="257">
        <v>1301</v>
      </c>
      <c r="M61" s="257">
        <v>1114</v>
      </c>
      <c r="N61" s="258" t="s">
        <v>1179</v>
      </c>
    </row>
    <row r="62" spans="1:14" s="175" customFormat="1" ht="15" customHeight="1">
      <c r="A62" s="256" t="s">
        <v>1188</v>
      </c>
      <c r="B62" s="257">
        <v>809</v>
      </c>
      <c r="C62" s="257">
        <v>878</v>
      </c>
      <c r="D62" s="257">
        <v>823</v>
      </c>
      <c r="E62" s="257">
        <v>869</v>
      </c>
      <c r="F62" s="257">
        <v>924</v>
      </c>
      <c r="G62" s="257">
        <v>852</v>
      </c>
      <c r="H62" s="257">
        <v>378</v>
      </c>
      <c r="I62" s="257">
        <v>438</v>
      </c>
      <c r="J62" s="257">
        <v>457</v>
      </c>
      <c r="K62" s="257">
        <v>1064</v>
      </c>
      <c r="L62" s="257">
        <v>1302</v>
      </c>
      <c r="M62" s="257">
        <v>1114</v>
      </c>
      <c r="N62" s="258" t="s">
        <v>1188</v>
      </c>
    </row>
    <row r="63" spans="1:14" s="175" customFormat="1" ht="15" customHeight="1">
      <c r="A63" s="256" t="s">
        <v>1189</v>
      </c>
      <c r="B63" s="257">
        <v>815</v>
      </c>
      <c r="C63" s="257">
        <v>880</v>
      </c>
      <c r="D63" s="257">
        <v>826</v>
      </c>
      <c r="E63" s="257">
        <v>877</v>
      </c>
      <c r="F63" s="257">
        <v>928</v>
      </c>
      <c r="G63" s="257">
        <v>855</v>
      </c>
      <c r="H63" s="257">
        <v>378</v>
      </c>
      <c r="I63" s="257">
        <v>441</v>
      </c>
      <c r="J63" s="257">
        <v>457</v>
      </c>
      <c r="K63" s="257">
        <v>1068</v>
      </c>
      <c r="L63" s="257">
        <v>1309</v>
      </c>
      <c r="M63" s="257">
        <v>1126</v>
      </c>
      <c r="N63" s="258" t="s">
        <v>1189</v>
      </c>
    </row>
    <row r="64" spans="1:14" s="175" customFormat="1" ht="15" customHeight="1">
      <c r="A64" s="256" t="s">
        <v>1180</v>
      </c>
      <c r="B64" s="257">
        <v>819</v>
      </c>
      <c r="C64" s="257">
        <v>883</v>
      </c>
      <c r="D64" s="257">
        <v>829</v>
      </c>
      <c r="E64" s="257">
        <v>882</v>
      </c>
      <c r="F64" s="257">
        <v>932</v>
      </c>
      <c r="G64" s="257">
        <v>858</v>
      </c>
      <c r="H64" s="257">
        <v>379</v>
      </c>
      <c r="I64" s="257">
        <v>441</v>
      </c>
      <c r="J64" s="257">
        <v>458</v>
      </c>
      <c r="K64" s="257">
        <v>1071</v>
      </c>
      <c r="L64" s="257">
        <v>1314</v>
      </c>
      <c r="M64" s="257">
        <v>1127</v>
      </c>
      <c r="N64" s="258" t="s">
        <v>1180</v>
      </c>
    </row>
    <row r="65" spans="1:15" s="196" customFormat="1" ht="15" customHeight="1">
      <c r="A65" s="291" t="s">
        <v>1181</v>
      </c>
      <c r="B65" s="596">
        <v>856</v>
      </c>
      <c r="C65" s="596">
        <v>916</v>
      </c>
      <c r="D65" s="596">
        <v>859</v>
      </c>
      <c r="E65" s="596">
        <v>928</v>
      </c>
      <c r="F65" s="596">
        <v>978</v>
      </c>
      <c r="G65" s="596">
        <v>890</v>
      </c>
      <c r="H65" s="596">
        <v>383</v>
      </c>
      <c r="I65" s="596">
        <v>451</v>
      </c>
      <c r="J65" s="596">
        <v>468</v>
      </c>
      <c r="K65" s="596">
        <v>1118</v>
      </c>
      <c r="L65" s="596">
        <v>1362</v>
      </c>
      <c r="M65" s="596">
        <v>1195</v>
      </c>
      <c r="N65" s="292" t="s">
        <v>1181</v>
      </c>
    </row>
    <row r="66" spans="1:15" s="175" customFormat="1" ht="15" customHeight="1">
      <c r="A66" s="256" t="s">
        <v>1182</v>
      </c>
      <c r="B66" s="257">
        <v>827</v>
      </c>
      <c r="C66" s="257">
        <v>886</v>
      </c>
      <c r="D66" s="257">
        <v>831</v>
      </c>
      <c r="E66" s="257">
        <v>892</v>
      </c>
      <c r="F66" s="257">
        <v>943</v>
      </c>
      <c r="G66" s="257">
        <v>861</v>
      </c>
      <c r="H66" s="257">
        <v>379</v>
      </c>
      <c r="I66" s="257">
        <v>443</v>
      </c>
      <c r="J66" s="257">
        <v>459</v>
      </c>
      <c r="K66" s="257">
        <v>1079</v>
      </c>
      <c r="L66" s="257">
        <v>1316</v>
      </c>
      <c r="M66" s="257">
        <v>1129</v>
      </c>
      <c r="N66" s="258" t="s">
        <v>1182</v>
      </c>
    </row>
    <row r="67" spans="1:15" s="175" customFormat="1" ht="15" customHeight="1">
      <c r="A67" s="256" t="s">
        <v>1183</v>
      </c>
      <c r="B67" s="257">
        <v>834</v>
      </c>
      <c r="C67" s="257">
        <v>891</v>
      </c>
      <c r="D67" s="257">
        <v>836</v>
      </c>
      <c r="E67" s="257">
        <v>900</v>
      </c>
      <c r="F67" s="257">
        <v>949</v>
      </c>
      <c r="G67" s="257">
        <v>865</v>
      </c>
      <c r="H67" s="257">
        <v>380</v>
      </c>
      <c r="I67" s="257">
        <v>444</v>
      </c>
      <c r="J67" s="257">
        <v>460</v>
      </c>
      <c r="K67" s="257">
        <v>1092</v>
      </c>
      <c r="L67" s="257">
        <v>1326</v>
      </c>
      <c r="M67" s="257">
        <v>1145</v>
      </c>
      <c r="N67" s="258" t="s">
        <v>1183</v>
      </c>
    </row>
    <row r="68" spans="1:15" s="175" customFormat="1" ht="15" customHeight="1">
      <c r="A68" s="256" t="s">
        <v>1177</v>
      </c>
      <c r="B68" s="257">
        <v>840</v>
      </c>
      <c r="C68" s="257">
        <v>899</v>
      </c>
      <c r="D68" s="257">
        <v>843</v>
      </c>
      <c r="E68" s="257">
        <v>907</v>
      </c>
      <c r="F68" s="257">
        <v>956</v>
      </c>
      <c r="G68" s="257">
        <v>871</v>
      </c>
      <c r="H68" s="257">
        <v>381</v>
      </c>
      <c r="I68" s="257">
        <v>444</v>
      </c>
      <c r="J68" s="257">
        <v>461</v>
      </c>
      <c r="K68" s="257">
        <v>1100</v>
      </c>
      <c r="L68" s="257">
        <v>1353</v>
      </c>
      <c r="M68" s="257">
        <v>1170</v>
      </c>
      <c r="N68" s="258" t="s">
        <v>1177</v>
      </c>
    </row>
    <row r="69" spans="1:15" s="175" customFormat="1" ht="15" customHeight="1">
      <c r="A69" s="256" t="s">
        <v>1184</v>
      </c>
      <c r="B69" s="257">
        <v>852</v>
      </c>
      <c r="C69" s="257">
        <v>909</v>
      </c>
      <c r="D69" s="257">
        <v>851</v>
      </c>
      <c r="E69" s="257">
        <v>924</v>
      </c>
      <c r="F69" s="257">
        <v>970</v>
      </c>
      <c r="G69" s="257">
        <v>882</v>
      </c>
      <c r="H69" s="257">
        <v>382</v>
      </c>
      <c r="I69" s="257">
        <v>447</v>
      </c>
      <c r="J69" s="257">
        <v>462</v>
      </c>
      <c r="K69" s="257">
        <v>1109</v>
      </c>
      <c r="L69" s="257">
        <v>1354</v>
      </c>
      <c r="M69" s="257">
        <v>1175</v>
      </c>
      <c r="N69" s="258" t="s">
        <v>1184</v>
      </c>
    </row>
    <row r="70" spans="1:15" s="175" customFormat="1" ht="15" customHeight="1">
      <c r="A70" s="256" t="s">
        <v>1185</v>
      </c>
      <c r="B70" s="257">
        <v>861</v>
      </c>
      <c r="C70" s="257">
        <v>917</v>
      </c>
      <c r="D70" s="257">
        <v>858</v>
      </c>
      <c r="E70" s="257">
        <v>935</v>
      </c>
      <c r="F70" s="257">
        <v>982</v>
      </c>
      <c r="G70" s="257">
        <v>892</v>
      </c>
      <c r="H70" s="257">
        <v>383</v>
      </c>
      <c r="I70" s="257">
        <v>450</v>
      </c>
      <c r="J70" s="257">
        <v>464</v>
      </c>
      <c r="K70" s="257">
        <v>1118</v>
      </c>
      <c r="L70" s="257">
        <v>1355</v>
      </c>
      <c r="M70" s="257">
        <v>1177</v>
      </c>
      <c r="N70" s="258" t="s">
        <v>1185</v>
      </c>
    </row>
    <row r="71" spans="1:15" s="175" customFormat="1" ht="15" customHeight="1">
      <c r="A71" s="256" t="s">
        <v>1178</v>
      </c>
      <c r="B71" s="257">
        <v>860</v>
      </c>
      <c r="C71" s="257">
        <v>919</v>
      </c>
      <c r="D71" s="257">
        <v>860</v>
      </c>
      <c r="E71" s="257">
        <v>933</v>
      </c>
      <c r="F71" s="257">
        <v>983</v>
      </c>
      <c r="G71" s="257">
        <v>893</v>
      </c>
      <c r="H71" s="257">
        <v>384</v>
      </c>
      <c r="I71" s="257">
        <v>451</v>
      </c>
      <c r="J71" s="257">
        <v>465</v>
      </c>
      <c r="K71" s="257">
        <v>1119</v>
      </c>
      <c r="L71" s="257">
        <v>1355</v>
      </c>
      <c r="M71" s="257">
        <v>1186</v>
      </c>
      <c r="N71" s="258" t="s">
        <v>1178</v>
      </c>
    </row>
    <row r="72" spans="1:15" s="175" customFormat="1" ht="15" customHeight="1">
      <c r="A72" s="256" t="s">
        <v>1186</v>
      </c>
      <c r="B72" s="257">
        <v>856</v>
      </c>
      <c r="C72" s="257">
        <v>917</v>
      </c>
      <c r="D72" s="257">
        <v>861</v>
      </c>
      <c r="E72" s="257">
        <v>928</v>
      </c>
      <c r="F72" s="257">
        <v>979</v>
      </c>
      <c r="G72" s="257">
        <v>890</v>
      </c>
      <c r="H72" s="257">
        <v>384</v>
      </c>
      <c r="I72" s="257">
        <v>452</v>
      </c>
      <c r="J72" s="257">
        <v>468</v>
      </c>
      <c r="K72" s="257">
        <v>1122</v>
      </c>
      <c r="L72" s="257">
        <v>1360</v>
      </c>
      <c r="M72" s="257">
        <v>1205</v>
      </c>
      <c r="N72" s="258" t="s">
        <v>1186</v>
      </c>
    </row>
    <row r="73" spans="1:15" s="175" customFormat="1" ht="15" customHeight="1">
      <c r="A73" s="256" t="s">
        <v>1187</v>
      </c>
      <c r="B73" s="257">
        <v>855</v>
      </c>
      <c r="C73" s="257">
        <v>917</v>
      </c>
      <c r="D73" s="257">
        <v>861</v>
      </c>
      <c r="E73" s="257">
        <v>926</v>
      </c>
      <c r="F73" s="257">
        <v>978</v>
      </c>
      <c r="G73" s="257">
        <v>890</v>
      </c>
      <c r="H73" s="257">
        <v>384</v>
      </c>
      <c r="I73" s="257">
        <v>453</v>
      </c>
      <c r="J73" s="257">
        <v>469</v>
      </c>
      <c r="K73" s="257">
        <v>1123</v>
      </c>
      <c r="L73" s="257">
        <v>1370</v>
      </c>
      <c r="M73" s="257">
        <v>1211</v>
      </c>
      <c r="N73" s="258" t="s">
        <v>1187</v>
      </c>
    </row>
    <row r="74" spans="1:15" s="175" customFormat="1" ht="15" customHeight="1">
      <c r="A74" s="256" t="s">
        <v>1179</v>
      </c>
      <c r="B74" s="257">
        <v>860</v>
      </c>
      <c r="C74" s="257">
        <v>921</v>
      </c>
      <c r="D74" s="257">
        <v>865</v>
      </c>
      <c r="E74" s="257">
        <v>932</v>
      </c>
      <c r="F74" s="257">
        <v>983</v>
      </c>
      <c r="G74" s="257">
        <v>894</v>
      </c>
      <c r="H74" s="257">
        <v>384</v>
      </c>
      <c r="I74" s="257">
        <v>455</v>
      </c>
      <c r="J74" s="257">
        <v>472</v>
      </c>
      <c r="K74" s="257">
        <v>1126</v>
      </c>
      <c r="L74" s="257">
        <v>1372</v>
      </c>
      <c r="M74" s="257">
        <v>1218</v>
      </c>
      <c r="N74" s="258" t="s">
        <v>1179</v>
      </c>
    </row>
    <row r="75" spans="1:15" s="175" customFormat="1" ht="15" customHeight="1">
      <c r="A75" s="256" t="s">
        <v>1188</v>
      </c>
      <c r="B75" s="257">
        <v>867</v>
      </c>
      <c r="C75" s="257">
        <v>929</v>
      </c>
      <c r="D75" s="257">
        <v>874</v>
      </c>
      <c r="E75" s="257">
        <v>942</v>
      </c>
      <c r="F75" s="257">
        <v>994</v>
      </c>
      <c r="G75" s="257">
        <v>903</v>
      </c>
      <c r="H75" s="257">
        <v>385</v>
      </c>
      <c r="I75" s="257">
        <v>455</v>
      </c>
      <c r="J75" s="257">
        <v>476</v>
      </c>
      <c r="K75" s="257">
        <v>1131</v>
      </c>
      <c r="L75" s="257">
        <v>1383</v>
      </c>
      <c r="M75" s="257">
        <v>1233</v>
      </c>
      <c r="N75" s="258" t="s">
        <v>1188</v>
      </c>
    </row>
    <row r="76" spans="1:15" s="175" customFormat="1" ht="15" customHeight="1">
      <c r="A76" s="256" t="s">
        <v>1189</v>
      </c>
      <c r="B76" s="257">
        <v>878</v>
      </c>
      <c r="C76" s="257">
        <v>938</v>
      </c>
      <c r="D76" s="257">
        <v>883</v>
      </c>
      <c r="E76" s="257">
        <v>956</v>
      </c>
      <c r="F76" s="257">
        <v>1007</v>
      </c>
      <c r="G76" s="257">
        <v>915</v>
      </c>
      <c r="H76" s="257">
        <v>387</v>
      </c>
      <c r="I76" s="257">
        <v>457</v>
      </c>
      <c r="J76" s="257">
        <v>477</v>
      </c>
      <c r="K76" s="257">
        <v>1144</v>
      </c>
      <c r="L76" s="257">
        <v>1385</v>
      </c>
      <c r="M76" s="257">
        <v>1234</v>
      </c>
      <c r="N76" s="258" t="s">
        <v>1189</v>
      </c>
    </row>
    <row r="77" spans="1:15" s="175" customFormat="1" ht="15" customHeight="1" thickBot="1">
      <c r="A77" s="416" t="s">
        <v>1180</v>
      </c>
      <c r="B77" s="611">
        <v>883</v>
      </c>
      <c r="C77" s="611">
        <v>947</v>
      </c>
      <c r="D77" s="611">
        <v>890</v>
      </c>
      <c r="E77" s="611">
        <v>963</v>
      </c>
      <c r="F77" s="611">
        <v>1015</v>
      </c>
      <c r="G77" s="611">
        <v>921</v>
      </c>
      <c r="H77" s="611">
        <v>387</v>
      </c>
      <c r="I77" s="611">
        <v>458</v>
      </c>
      <c r="J77" s="611">
        <v>479</v>
      </c>
      <c r="K77" s="611">
        <v>1147</v>
      </c>
      <c r="L77" s="611">
        <v>1412</v>
      </c>
      <c r="M77" s="611">
        <v>1254</v>
      </c>
      <c r="N77" s="717" t="s">
        <v>1180</v>
      </c>
    </row>
    <row r="78" spans="1:15" s="784" customFormat="1" ht="11.25" customHeight="1">
      <c r="A78" s="790" t="s">
        <v>751</v>
      </c>
      <c r="B78" s="2414" t="s">
        <v>752</v>
      </c>
      <c r="C78" s="2414"/>
      <c r="D78" s="2414"/>
      <c r="E78" s="2414"/>
      <c r="F78" s="790"/>
      <c r="G78" s="790"/>
      <c r="N78" s="857"/>
      <c r="O78" s="857"/>
    </row>
    <row r="79" spans="1:15" s="784" customFormat="1">
      <c r="B79" s="792" t="s">
        <v>753</v>
      </c>
      <c r="C79" s="802"/>
      <c r="D79" s="802"/>
      <c r="E79" s="802"/>
    </row>
  </sheetData>
  <mergeCells count="23">
    <mergeCell ref="M1:N1"/>
    <mergeCell ref="A1:G1"/>
    <mergeCell ref="H1:J1"/>
    <mergeCell ref="G2:H2"/>
    <mergeCell ref="N20:N21"/>
    <mergeCell ref="N3:N5"/>
    <mergeCell ref="E20:G20"/>
    <mergeCell ref="F19:G19"/>
    <mergeCell ref="K4:M4"/>
    <mergeCell ref="K20:M20"/>
    <mergeCell ref="E4:G4"/>
    <mergeCell ref="M18:N18"/>
    <mergeCell ref="B20:D20"/>
    <mergeCell ref="B3:M3"/>
    <mergeCell ref="B78:E78"/>
    <mergeCell ref="B15:E15"/>
    <mergeCell ref="B4:D4"/>
    <mergeCell ref="H4:J4"/>
    <mergeCell ref="A18:G18"/>
    <mergeCell ref="A20:A21"/>
    <mergeCell ref="H18:J18"/>
    <mergeCell ref="H20:J20"/>
    <mergeCell ref="A3:A5"/>
  </mergeCells>
  <phoneticPr fontId="0" type="noConversion"/>
  <conditionalFormatting sqref="A6:N14">
    <cfRule type="expression" dxfId="28" priority="2" stopIfTrue="1">
      <formula>MOD(ROW(),2)=0</formula>
    </cfRule>
  </conditionalFormatting>
  <conditionalFormatting sqref="A22:N77">
    <cfRule type="expression" dxfId="27" priority="1" stopIfTrue="1">
      <formula>MOD(ROW(),2)=0</formula>
    </cfRule>
  </conditionalFormatting>
  <pageMargins left="0.62992125984251968" right="0.51181102362204722" top="0.51181102362204722" bottom="0.51181102362204722" header="0" footer="0.74803149606299213"/>
  <pageSetup paperSize="141" firstPageNumber="40" orientation="portrait" useFirstPageNumber="1" r:id="rId1"/>
  <headerFooter alignWithMargins="0"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B2:D44"/>
  <sheetViews>
    <sheetView showGridLines="0" topLeftCell="A19" workbookViewId="0">
      <selection activeCell="D14" sqref="D14"/>
    </sheetView>
  </sheetViews>
  <sheetFormatPr defaultRowHeight="12.75"/>
  <cols>
    <col min="1" max="1" width="4.5703125" customWidth="1"/>
    <col min="2" max="2" width="7.5703125" customWidth="1"/>
    <col min="3" max="3" width="123" bestFit="1" customWidth="1"/>
    <col min="4" max="4" width="48.85546875" customWidth="1"/>
  </cols>
  <sheetData>
    <row r="2" spans="2:4" ht="34.5" customHeight="1">
      <c r="B2" s="2078" t="s">
        <v>1494</v>
      </c>
      <c r="C2" s="2078"/>
      <c r="D2" s="198"/>
    </row>
    <row r="3" spans="2:4">
      <c r="B3" s="45" t="s">
        <v>1495</v>
      </c>
      <c r="C3" s="199" t="s">
        <v>1496</v>
      </c>
      <c r="D3" s="191"/>
    </row>
    <row r="4" spans="2:4">
      <c r="B4" s="45" t="s">
        <v>1497</v>
      </c>
      <c r="C4" s="199" t="s">
        <v>1651</v>
      </c>
      <c r="D4" s="191"/>
    </row>
    <row r="5" spans="2:4">
      <c r="B5" s="45" t="s">
        <v>1498</v>
      </c>
      <c r="C5" s="199" t="s">
        <v>1546</v>
      </c>
      <c r="D5" s="191"/>
    </row>
    <row r="6" spans="2:4">
      <c r="B6" s="45" t="s">
        <v>1499</v>
      </c>
      <c r="C6" s="199" t="s">
        <v>1500</v>
      </c>
      <c r="D6" s="191"/>
    </row>
    <row r="7" spans="2:4">
      <c r="B7" s="45" t="s">
        <v>1501</v>
      </c>
      <c r="C7" s="199" t="s">
        <v>1502</v>
      </c>
      <c r="D7" s="191"/>
    </row>
    <row r="8" spans="2:4">
      <c r="B8" s="45" t="s">
        <v>1503</v>
      </c>
      <c r="C8" s="199" t="s">
        <v>1504</v>
      </c>
      <c r="D8" s="191"/>
    </row>
    <row r="9" spans="2:4">
      <c r="B9" s="45" t="s">
        <v>1505</v>
      </c>
      <c r="C9" s="199" t="s">
        <v>1547</v>
      </c>
      <c r="D9" s="191"/>
    </row>
    <row r="10" spans="2:4" s="192" customFormat="1">
      <c r="B10" s="190" t="s">
        <v>1506</v>
      </c>
      <c r="C10" s="199" t="s">
        <v>1722</v>
      </c>
      <c r="D10" s="191"/>
    </row>
    <row r="11" spans="2:4" s="1846" customFormat="1">
      <c r="B11" s="190" t="s">
        <v>5608</v>
      </c>
      <c r="C11" s="199" t="s">
        <v>5609</v>
      </c>
      <c r="D11" s="191"/>
    </row>
    <row r="12" spans="2:4" s="192" customFormat="1">
      <c r="B12" s="190" t="s">
        <v>1507</v>
      </c>
      <c r="C12" s="199" t="s">
        <v>1508</v>
      </c>
      <c r="D12" s="191"/>
    </row>
    <row r="13" spans="2:4" s="192" customFormat="1">
      <c r="B13" s="190" t="s">
        <v>1509</v>
      </c>
      <c r="C13" s="199" t="s">
        <v>1510</v>
      </c>
      <c r="D13" s="193"/>
    </row>
    <row r="14" spans="2:4" s="192" customFormat="1">
      <c r="B14" s="190" t="s">
        <v>1458</v>
      </c>
      <c r="C14" s="199" t="s">
        <v>1511</v>
      </c>
      <c r="D14" s="191"/>
    </row>
    <row r="15" spans="2:4" s="192" customFormat="1">
      <c r="B15" s="190" t="s">
        <v>1459</v>
      </c>
      <c r="C15" s="199" t="s">
        <v>1512</v>
      </c>
      <c r="D15" s="191"/>
    </row>
    <row r="16" spans="2:4" s="192" customFormat="1">
      <c r="B16" s="190" t="s">
        <v>1460</v>
      </c>
      <c r="C16" s="199" t="s">
        <v>1545</v>
      </c>
      <c r="D16" s="191"/>
    </row>
    <row r="17" spans="2:4" s="192" customFormat="1">
      <c r="B17" s="190" t="s">
        <v>1461</v>
      </c>
      <c r="C17" s="199" t="s">
        <v>1513</v>
      </c>
      <c r="D17" s="191"/>
    </row>
    <row r="18" spans="2:4" s="192" customFormat="1">
      <c r="B18" s="190" t="s">
        <v>1462</v>
      </c>
      <c r="C18" s="199" t="s">
        <v>1514</v>
      </c>
      <c r="D18" s="191"/>
    </row>
    <row r="19" spans="2:4" s="192" customFormat="1">
      <c r="B19" s="190" t="s">
        <v>1463</v>
      </c>
      <c r="C19" s="199" t="s">
        <v>1515</v>
      </c>
      <c r="D19" s="191"/>
    </row>
    <row r="20" spans="2:4" s="192" customFormat="1">
      <c r="B20" s="190" t="s">
        <v>1464</v>
      </c>
      <c r="C20" s="199" t="s">
        <v>1516</v>
      </c>
      <c r="D20" s="191"/>
    </row>
    <row r="21" spans="2:4" s="192" customFormat="1">
      <c r="B21" s="190" t="s">
        <v>1517</v>
      </c>
      <c r="C21" s="199" t="s">
        <v>1518</v>
      </c>
      <c r="D21" s="191"/>
    </row>
    <row r="22" spans="2:4" s="192" customFormat="1">
      <c r="B22" s="190" t="s">
        <v>1519</v>
      </c>
      <c r="C22" s="199" t="s">
        <v>1520</v>
      </c>
      <c r="D22" s="191"/>
    </row>
    <row r="23" spans="2:4" s="192" customFormat="1">
      <c r="B23" s="190" t="s">
        <v>1521</v>
      </c>
      <c r="C23" s="199" t="s">
        <v>1522</v>
      </c>
      <c r="D23" s="191"/>
    </row>
    <row r="24" spans="2:4" s="192" customFormat="1">
      <c r="B24" s="190" t="s">
        <v>1465</v>
      </c>
      <c r="C24" s="199" t="s">
        <v>1543</v>
      </c>
      <c r="D24" s="191"/>
    </row>
    <row r="25" spans="2:4" s="192" customFormat="1" ht="12.75" customHeight="1">
      <c r="B25" s="190" t="s">
        <v>1466</v>
      </c>
      <c r="C25" s="199" t="s">
        <v>1542</v>
      </c>
      <c r="D25" s="191"/>
    </row>
    <row r="26" spans="2:4" s="192" customFormat="1">
      <c r="B26" s="190" t="s">
        <v>1523</v>
      </c>
      <c r="C26" s="202" t="s">
        <v>1524</v>
      </c>
      <c r="D26" s="191"/>
    </row>
    <row r="27" spans="2:4" s="192" customFormat="1">
      <c r="B27" s="190" t="s">
        <v>1525</v>
      </c>
      <c r="C27" s="202" t="s">
        <v>1544</v>
      </c>
      <c r="D27" s="191"/>
    </row>
    <row r="28" spans="2:4" s="192" customFormat="1">
      <c r="B28" s="190" t="s">
        <v>1467</v>
      </c>
      <c r="C28" s="202" t="s">
        <v>3490</v>
      </c>
      <c r="D28" s="191"/>
    </row>
    <row r="29" spans="2:4" s="192" customFormat="1">
      <c r="B29" s="190" t="s">
        <v>1468</v>
      </c>
      <c r="C29" s="199" t="s">
        <v>3491</v>
      </c>
      <c r="D29" s="191"/>
    </row>
    <row r="30" spans="2:4" s="192" customFormat="1">
      <c r="B30" s="190" t="s">
        <v>1469</v>
      </c>
      <c r="C30" s="199" t="s">
        <v>1526</v>
      </c>
      <c r="D30" s="191"/>
    </row>
    <row r="31" spans="2:4" s="192" customFormat="1">
      <c r="B31" s="190" t="s">
        <v>1470</v>
      </c>
      <c r="C31" s="199" t="s">
        <v>1527</v>
      </c>
      <c r="D31" s="191"/>
    </row>
    <row r="32" spans="2:4" s="192" customFormat="1">
      <c r="B32" s="190" t="s">
        <v>1471</v>
      </c>
      <c r="C32" s="199" t="s">
        <v>1528</v>
      </c>
      <c r="D32" s="191"/>
    </row>
    <row r="33" spans="2:4" s="192" customFormat="1">
      <c r="B33" s="190" t="s">
        <v>1472</v>
      </c>
      <c r="C33" s="199" t="s">
        <v>1529</v>
      </c>
      <c r="D33" s="191"/>
    </row>
    <row r="34" spans="2:4" s="192" customFormat="1">
      <c r="B34" s="190" t="s">
        <v>1473</v>
      </c>
      <c r="C34" s="199" t="s">
        <v>1530</v>
      </c>
      <c r="D34" s="191"/>
    </row>
    <row r="35" spans="2:4" s="192" customFormat="1">
      <c r="B35" s="190" t="s">
        <v>1474</v>
      </c>
      <c r="C35" s="199" t="s">
        <v>1531</v>
      </c>
      <c r="D35" s="191"/>
    </row>
    <row r="36" spans="2:4" s="192" customFormat="1">
      <c r="B36" s="190" t="s">
        <v>1475</v>
      </c>
      <c r="C36" s="199" t="s">
        <v>1532</v>
      </c>
      <c r="D36" s="191"/>
    </row>
    <row r="37" spans="2:4" s="192" customFormat="1">
      <c r="B37" s="190" t="s">
        <v>1476</v>
      </c>
      <c r="C37" s="199" t="s">
        <v>1533</v>
      </c>
      <c r="D37" s="191"/>
    </row>
    <row r="38" spans="2:4" s="192" customFormat="1">
      <c r="B38" s="190" t="s">
        <v>1477</v>
      </c>
      <c r="C38" s="199" t="s">
        <v>1534</v>
      </c>
      <c r="D38" s="191"/>
    </row>
    <row r="39" spans="2:4" s="192" customFormat="1">
      <c r="B39" s="190" t="s">
        <v>4305</v>
      </c>
      <c r="C39" s="199" t="s">
        <v>4845</v>
      </c>
      <c r="D39" s="191"/>
    </row>
    <row r="40" spans="2:4" s="192" customFormat="1">
      <c r="B40" s="190" t="s">
        <v>4227</v>
      </c>
      <c r="C40" s="199" t="s">
        <v>4846</v>
      </c>
      <c r="D40" s="191"/>
    </row>
    <row r="41" spans="2:4" s="192" customFormat="1">
      <c r="B41" s="190" t="s">
        <v>4229</v>
      </c>
      <c r="C41" s="199" t="s">
        <v>5630</v>
      </c>
      <c r="D41" s="191"/>
    </row>
    <row r="42" spans="2:4" s="1890" customFormat="1">
      <c r="B42" s="190" t="s">
        <v>4232</v>
      </c>
      <c r="C42" s="199" t="s">
        <v>5659</v>
      </c>
      <c r="D42" s="191"/>
    </row>
    <row r="43" spans="2:4" s="1890" customFormat="1">
      <c r="B43" s="190" t="s">
        <v>4235</v>
      </c>
      <c r="C43" s="199" t="s">
        <v>5610</v>
      </c>
      <c r="D43" s="191"/>
    </row>
    <row r="44" spans="2:4" s="192" customFormat="1" ht="16.5">
      <c r="B44" s="194"/>
      <c r="C44" s="199" t="s">
        <v>1535</v>
      </c>
      <c r="D44" s="195"/>
    </row>
  </sheetData>
  <mergeCells count="1">
    <mergeCell ref="B2:C2"/>
  </mergeCells>
  <conditionalFormatting sqref="B3:C40">
    <cfRule type="expression" dxfId="53" priority="5" stopIfTrue="1">
      <formula>MOD(ROW(),2)=0</formula>
    </cfRule>
  </conditionalFormatting>
  <conditionalFormatting sqref="C41:C43">
    <cfRule type="expression" dxfId="52" priority="4" stopIfTrue="1">
      <formula>MOD(ROW(),2)=0</formula>
    </cfRule>
  </conditionalFormatting>
  <conditionalFormatting sqref="C41:C43">
    <cfRule type="expression" dxfId="51" priority="3" stopIfTrue="1">
      <formula>MOD(ROW(),2)=0</formula>
    </cfRule>
  </conditionalFormatting>
  <conditionalFormatting sqref="C41:C43">
    <cfRule type="expression" dxfId="50" priority="2" stopIfTrue="1">
      <formula>MOD(ROW(),2)=0</formula>
    </cfRule>
  </conditionalFormatting>
  <conditionalFormatting sqref="B42">
    <cfRule type="expression" dxfId="49" priority="1" stopIfTrue="1">
      <formula>MOD(ROW(),2)=0</formula>
    </cfRule>
  </conditionalFormatting>
  <hyperlinks>
    <hyperlink ref="C44" location="'Appendix- Weights &amp; Measures'!A1" display="Appendix : Weights and Measures"/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'!A1" display="Looms Installed Capacity of Jute Mills, Looms Utilization, Raw Jute Consumption, Production &amp; Dispatches of Jute Goods"/>
    <hyperlink ref="C17" location="'Table VII'!A1" display="Production of Major Industrial Commodities (Other than Jute Goods) "/>
    <hyperlink ref="C18" location="'Table VIII'!A1" display="Consumer Price Index and Inflation Rate in Bangladesh"/>
    <hyperlink ref="C19" location="'Table IX'!A1" display="Consumer Price Index for Industrial Workers"/>
    <hyperlink ref="C20" location="'Table X'!A1" display="Average Prices of Selected Commodities"/>
    <hyperlink ref="C21" location="TableXIA!A1" display="Gross Domestic Product of Bangladesh at Current Market Price"/>
    <hyperlink ref="C22" location="TableXIB!A1" display="Gross Domestic Product of Bangladesh at Constant Market Price "/>
    <hyperlink ref="C23" location="TableXIC!A1" display="Key Indicators of National Accounts"/>
    <hyperlink ref="C24" location="TableXII!A1" display="Index Number of  Ordinary Share Prices, Turn Over, Issued Capital and Total Number of Companies Listed with the Dhaka Stock Exchange Ltd."/>
    <hyperlink ref="C25" location="TableXIII!A1" display="Market Capitalisation (Value) of Ordinary Shares of Companies Listed with the Dhaka Stock Exchange Ltd."/>
    <hyperlink ref="C26" location="'Table XIVA'!A1" display="Interest Rate Structure of Government Securities/Bonds and Savings Instruments "/>
    <hyperlink ref="C27" location="'Table XIVB'!A1" display="Bank Rate and Interest Rate Structure of Post Office Savings Bank and House Building Finance Corporation"/>
    <hyperlink ref="C28" location="TableXV!A1" display="Bank-wise Interest Rate Structure in Bangladesh (Except Islamic Banks) End September, 2011"/>
    <hyperlink ref="C29" location="'Table XVI'!A1" display="Profit Rate Structure of  the Islamic Banks, 2010"/>
    <hyperlink ref="C30" location="TableXVII!A1" display="Rate of Interest on Non-resident Foreign Currency Deposit (NFCD) Accounts "/>
    <hyperlink ref="C31" location="TableXVIII!A1" display="Monthly Average Call Money Market Rates"/>
    <hyperlink ref="C32" location="'Table XIX'!A1" display="Some Indicators of Income, Expenditure &amp; Profitability of the Banking Sector"/>
    <hyperlink ref="C33" location="'Table XX'!A1" display="Number of Persons Left for Abroad on Employment and Total Workers’ Remittances"/>
    <hyperlink ref="C34" location="TableXXI!A1" display="Country-wise Workers’ Remittances"/>
    <hyperlink ref="C35" location="TableXXII!A1" display="Exchange Rates (Taka Per Currencies)"/>
    <hyperlink ref="C36" location="TableXXIII!A1" display="Appreciation/Depreciation of Some Selected Currencies Against U.S. Dollar"/>
    <hyperlink ref="C37" location="'Table XXIV'!A1" display="Some Selected Commodity Prices at International Markets"/>
    <hyperlink ref="C38" location="'Table XXV'!A1" display="Selected Tax Revenue Receipts of the Government Under NBR and Others"/>
    <hyperlink ref="C41" location="'Table XXVI'!A1" display="Important Economic Indicators of Bangladesh with SAARC Countries"/>
    <hyperlink ref="C42" location="'Table XXVII'!A1" display="Important Economic Indicators of SAARC Countries "/>
    <hyperlink ref="C43" location="'Table XXVIII'!A1" display="Investment Under National Savings Schemes"/>
  </hyperlinks>
  <pageMargins left="0.19685039370078741" right="0.19685039370078741" top="0.15748031496062992" bottom="0.15748031496062992" header="0" footer="0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K65"/>
  <sheetViews>
    <sheetView showGridLines="0" workbookViewId="0">
      <pane xSplit="1" ySplit="6" topLeftCell="B40" activePane="bottomRight" state="frozen"/>
      <selection sqref="A1:IV65536"/>
      <selection pane="topRight" sqref="A1:IV65536"/>
      <selection pane="bottomLeft" sqref="A1:IV65536"/>
      <selection pane="bottomRight" activeCell="M49" sqref="M49"/>
    </sheetView>
  </sheetViews>
  <sheetFormatPr defaultColWidth="9.140625" defaultRowHeight="12.75"/>
  <cols>
    <col min="1" max="1" width="9.140625" style="2"/>
    <col min="2" max="2" width="16.140625" style="2" customWidth="1"/>
    <col min="3" max="3" width="16" style="2" customWidth="1"/>
    <col min="4" max="4" width="14.85546875" style="2" customWidth="1"/>
    <col min="5" max="5" width="15.140625" style="2" customWidth="1"/>
    <col min="6" max="6" width="15.28515625" style="2" customWidth="1"/>
    <col min="7" max="7" width="18.140625" style="2" customWidth="1"/>
    <col min="8" max="8" width="17.28515625" style="2" customWidth="1"/>
    <col min="9" max="9" width="15" style="2" customWidth="1"/>
    <col min="10" max="10" width="11.5703125" style="2" customWidth="1"/>
    <col min="11" max="11" width="11.42578125" style="2" customWidth="1"/>
    <col min="12" max="16384" width="9.140625" style="2"/>
  </cols>
  <sheetData>
    <row r="1" spans="1:9" s="39" customFormat="1" ht="17.25" customHeight="1">
      <c r="A1" s="2097" t="s">
        <v>871</v>
      </c>
      <c r="B1" s="2097"/>
      <c r="C1" s="2097"/>
      <c r="D1" s="2097"/>
      <c r="E1" s="2097"/>
      <c r="F1" s="2456" t="s">
        <v>872</v>
      </c>
      <c r="G1" s="2456"/>
      <c r="H1" s="69"/>
      <c r="I1" s="68" t="s">
        <v>772</v>
      </c>
    </row>
    <row r="2" spans="1:9" ht="3.75" customHeight="1">
      <c r="A2" s="102"/>
      <c r="B2" s="102"/>
      <c r="C2" s="102"/>
      <c r="D2" s="102"/>
      <c r="E2" s="102"/>
      <c r="F2" s="102"/>
      <c r="G2" s="102"/>
      <c r="H2" s="102"/>
      <c r="I2" s="102"/>
    </row>
    <row r="3" spans="1:9" s="103" customFormat="1" ht="15" customHeight="1">
      <c r="A3" s="2116" t="s">
        <v>1099</v>
      </c>
      <c r="B3" s="2172" t="s">
        <v>346</v>
      </c>
      <c r="C3" s="2172"/>
      <c r="D3" s="2172" t="s">
        <v>215</v>
      </c>
      <c r="E3" s="2172"/>
      <c r="F3" s="2150" t="s">
        <v>3423</v>
      </c>
      <c r="G3" s="2159" t="s">
        <v>216</v>
      </c>
      <c r="H3" s="2159"/>
      <c r="I3" s="2163" t="s">
        <v>1099</v>
      </c>
    </row>
    <row r="4" spans="1:9" s="103" customFormat="1">
      <c r="A4" s="2151"/>
      <c r="B4" s="2150" t="s">
        <v>1575</v>
      </c>
      <c r="C4" s="2150" t="s">
        <v>1576</v>
      </c>
      <c r="D4" s="2150" t="s">
        <v>3427</v>
      </c>
      <c r="E4" s="2150" t="s">
        <v>3426</v>
      </c>
      <c r="F4" s="2150"/>
      <c r="G4" s="2150" t="s">
        <v>3424</v>
      </c>
      <c r="H4" s="2150" t="s">
        <v>3425</v>
      </c>
      <c r="I4" s="2163"/>
    </row>
    <row r="5" spans="1:9" s="103" customFormat="1">
      <c r="A5" s="2151"/>
      <c r="B5" s="2150"/>
      <c r="C5" s="2150"/>
      <c r="D5" s="2150"/>
      <c r="E5" s="2150"/>
      <c r="F5" s="2150"/>
      <c r="G5" s="2150"/>
      <c r="H5" s="2150"/>
      <c r="I5" s="2163"/>
    </row>
    <row r="6" spans="1:9" s="103" customFormat="1" ht="12.75" customHeight="1">
      <c r="A6" s="2119"/>
      <c r="B6" s="2150"/>
      <c r="C6" s="2150"/>
      <c r="D6" s="2150"/>
      <c r="E6" s="2150"/>
      <c r="F6" s="2150"/>
      <c r="G6" s="2150"/>
      <c r="H6" s="2150"/>
      <c r="I6" s="2163"/>
    </row>
    <row r="7" spans="1:9" s="361" customFormat="1" ht="15" customHeight="1">
      <c r="A7" s="858">
        <v>1973</v>
      </c>
      <c r="B7" s="843">
        <v>174</v>
      </c>
      <c r="C7" s="843">
        <v>481</v>
      </c>
      <c r="D7" s="859">
        <f>104/37.324</f>
        <v>2.7864108884363952</v>
      </c>
      <c r="E7" s="394">
        <f>(694/11.66)*10</f>
        <v>595.19725557461402</v>
      </c>
      <c r="F7" s="859">
        <v>4</v>
      </c>
      <c r="G7" s="843" t="s">
        <v>817</v>
      </c>
      <c r="H7" s="843">
        <v>21</v>
      </c>
      <c r="I7" s="860">
        <v>1973</v>
      </c>
    </row>
    <row r="8" spans="1:9" s="361" customFormat="1" ht="15" customHeight="1">
      <c r="A8" s="858">
        <v>1974</v>
      </c>
      <c r="B8" s="843">
        <v>257</v>
      </c>
      <c r="C8" s="843">
        <v>478</v>
      </c>
      <c r="D8" s="859">
        <f>193/37.324</f>
        <v>5.1709355910406174</v>
      </c>
      <c r="E8" s="394">
        <f>(1007/11.66)*10</f>
        <v>863.63636363636363</v>
      </c>
      <c r="F8" s="859">
        <v>6</v>
      </c>
      <c r="G8" s="843" t="s">
        <v>817</v>
      </c>
      <c r="H8" s="843">
        <v>21</v>
      </c>
      <c r="I8" s="860">
        <v>1974</v>
      </c>
    </row>
    <row r="9" spans="1:9" s="361" customFormat="1" ht="15" customHeight="1">
      <c r="A9" s="858">
        <v>1975</v>
      </c>
      <c r="B9" s="843">
        <v>300</v>
      </c>
      <c r="C9" s="843">
        <v>764</v>
      </c>
      <c r="D9" s="859">
        <f>237/37.324</f>
        <v>6.349801736148323</v>
      </c>
      <c r="E9" s="394">
        <f>(1254/11.66)*10</f>
        <v>1075.4716981132076</v>
      </c>
      <c r="F9" s="859">
        <v>10</v>
      </c>
      <c r="G9" s="843" t="s">
        <v>817</v>
      </c>
      <c r="H9" s="843">
        <v>28</v>
      </c>
      <c r="I9" s="860">
        <v>1975</v>
      </c>
    </row>
    <row r="10" spans="1:9" s="361" customFormat="1" ht="15" customHeight="1">
      <c r="A10" s="858">
        <v>1976</v>
      </c>
      <c r="B10" s="843">
        <v>318</v>
      </c>
      <c r="C10" s="843">
        <v>835</v>
      </c>
      <c r="D10" s="859">
        <f>139/37.324</f>
        <v>3.7241453220447971</v>
      </c>
      <c r="E10" s="394">
        <f>(1251/11.66)*10</f>
        <v>1072.8987993138937</v>
      </c>
      <c r="F10" s="859">
        <v>14</v>
      </c>
      <c r="G10" s="843" t="s">
        <v>817</v>
      </c>
      <c r="H10" s="843">
        <v>50</v>
      </c>
      <c r="I10" s="860">
        <v>1976</v>
      </c>
    </row>
    <row r="11" spans="1:9" s="361" customFormat="1" ht="15" customHeight="1">
      <c r="A11" s="858">
        <v>1977</v>
      </c>
      <c r="B11" s="843">
        <v>390</v>
      </c>
      <c r="C11" s="843">
        <v>920</v>
      </c>
      <c r="D11" s="859">
        <f>163/37.324</f>
        <v>4.3671632193762733</v>
      </c>
      <c r="E11" s="394">
        <f>(1394/11.66)*10</f>
        <v>1195.540308747856</v>
      </c>
      <c r="F11" s="859">
        <v>26</v>
      </c>
      <c r="G11" s="843" t="s">
        <v>817</v>
      </c>
      <c r="H11" s="843">
        <v>43</v>
      </c>
      <c r="I11" s="860">
        <v>1977</v>
      </c>
    </row>
    <row r="12" spans="1:9" s="361" customFormat="1" ht="15" customHeight="1">
      <c r="A12" s="858">
        <v>1978</v>
      </c>
      <c r="B12" s="843">
        <v>521</v>
      </c>
      <c r="C12" s="843">
        <v>1123</v>
      </c>
      <c r="D12" s="859">
        <f>154/37.324</f>
        <v>4.1260315078769692</v>
      </c>
      <c r="E12" s="394">
        <f>(2777/11.66)*10</f>
        <v>2381.646655231561</v>
      </c>
      <c r="F12" s="859">
        <v>22</v>
      </c>
      <c r="G12" s="843" t="s">
        <v>817</v>
      </c>
      <c r="H12" s="843">
        <v>46</v>
      </c>
      <c r="I12" s="860">
        <v>1978</v>
      </c>
    </row>
    <row r="13" spans="1:9" s="361" customFormat="1" ht="15" customHeight="1">
      <c r="A13" s="858">
        <v>1979</v>
      </c>
      <c r="B13" s="843">
        <v>472</v>
      </c>
      <c r="C13" s="843">
        <v>1130</v>
      </c>
      <c r="D13" s="859">
        <f>214/37.324</f>
        <v>5.7335762512056592</v>
      </c>
      <c r="E13" s="394">
        <f>(1800/11.66)*10</f>
        <v>1543.7392795883361</v>
      </c>
      <c r="F13" s="859">
        <v>23</v>
      </c>
      <c r="G13" s="843" t="s">
        <v>817</v>
      </c>
      <c r="H13" s="843">
        <v>82</v>
      </c>
      <c r="I13" s="860">
        <v>1979</v>
      </c>
    </row>
    <row r="14" spans="1:9" s="361" customFormat="1" ht="15" customHeight="1">
      <c r="A14" s="858">
        <v>1980</v>
      </c>
      <c r="B14" s="843">
        <v>443</v>
      </c>
      <c r="C14" s="843">
        <v>1177</v>
      </c>
      <c r="D14" s="859">
        <f>209/37.324</f>
        <v>5.5996141892616018</v>
      </c>
      <c r="E14" s="394">
        <f>(3583/11.66)*10</f>
        <v>3072.8987993138935</v>
      </c>
      <c r="F14" s="859">
        <v>22</v>
      </c>
      <c r="G14" s="843" t="s">
        <v>817</v>
      </c>
      <c r="H14" s="843">
        <v>51</v>
      </c>
      <c r="I14" s="860">
        <v>1980</v>
      </c>
    </row>
    <row r="15" spans="1:9" s="361" customFormat="1" ht="15" customHeight="1">
      <c r="A15" s="858">
        <v>1981</v>
      </c>
      <c r="B15" s="843">
        <v>474</v>
      </c>
      <c r="C15" s="843">
        <v>1264</v>
      </c>
      <c r="D15" s="859">
        <f>216/37.324</f>
        <v>5.7871610759832821</v>
      </c>
      <c r="E15" s="394">
        <f>(4087/11.66)*10</f>
        <v>3505.1457975986277</v>
      </c>
      <c r="F15" s="859">
        <v>23</v>
      </c>
      <c r="G15" s="843" t="s">
        <v>817</v>
      </c>
      <c r="H15" s="843">
        <v>55</v>
      </c>
      <c r="I15" s="860">
        <v>1981</v>
      </c>
    </row>
    <row r="16" spans="1:9" s="361" customFormat="1" ht="15" customHeight="1">
      <c r="A16" s="858">
        <v>1982</v>
      </c>
      <c r="B16" s="843">
        <v>532</v>
      </c>
      <c r="C16" s="843">
        <v>1414</v>
      </c>
      <c r="D16" s="859">
        <f>279/37.324</f>
        <v>7.4750830564784057</v>
      </c>
      <c r="E16" s="394">
        <f>(3573/11.66)*10</f>
        <v>3064.322469982847</v>
      </c>
      <c r="F16" s="859">
        <v>29</v>
      </c>
      <c r="G16" s="843" t="s">
        <v>817</v>
      </c>
      <c r="H16" s="843">
        <v>55</v>
      </c>
      <c r="I16" s="860">
        <v>1982</v>
      </c>
    </row>
    <row r="17" spans="1:11" s="361" customFormat="1" ht="15" customHeight="1">
      <c r="A17" s="858">
        <v>1983</v>
      </c>
      <c r="B17" s="843">
        <v>609</v>
      </c>
      <c r="C17" s="843">
        <v>1536</v>
      </c>
      <c r="D17" s="859">
        <f>282/37.324</f>
        <v>7.5554602936448401</v>
      </c>
      <c r="E17" s="394">
        <f>(4273/11.66)*10</f>
        <v>3664.665523156089</v>
      </c>
      <c r="F17" s="859">
        <v>44</v>
      </c>
      <c r="G17" s="843" t="s">
        <v>817</v>
      </c>
      <c r="H17" s="843">
        <v>61</v>
      </c>
      <c r="I17" s="860">
        <v>1983</v>
      </c>
    </row>
    <row r="18" spans="1:11" s="361" customFormat="1" ht="15" customHeight="1">
      <c r="A18" s="858">
        <v>1984</v>
      </c>
      <c r="B18" s="843">
        <v>1115</v>
      </c>
      <c r="C18" s="843">
        <v>2491</v>
      </c>
      <c r="D18" s="859">
        <f>336/37.324</f>
        <v>9.0022505626406613</v>
      </c>
      <c r="E18" s="394">
        <f>(4411/11.66)*10</f>
        <v>3783.0188679245284</v>
      </c>
      <c r="F18" s="859">
        <v>64</v>
      </c>
      <c r="G18" s="843" t="s">
        <v>817</v>
      </c>
      <c r="H18" s="843">
        <v>65</v>
      </c>
      <c r="I18" s="860">
        <v>1984</v>
      </c>
    </row>
    <row r="19" spans="1:11" s="361" customFormat="1" ht="15" customHeight="1">
      <c r="A19" s="858">
        <v>1985</v>
      </c>
      <c r="B19" s="843">
        <v>1298</v>
      </c>
      <c r="C19" s="843">
        <v>3052</v>
      </c>
      <c r="D19" s="859">
        <f>335/37.324</f>
        <v>8.9754581502518498</v>
      </c>
      <c r="E19" s="394">
        <f>(4372/11.66)*10</f>
        <v>3749.5711835334478</v>
      </c>
      <c r="F19" s="859">
        <v>45</v>
      </c>
      <c r="G19" s="843" t="s">
        <v>817</v>
      </c>
      <c r="H19" s="843">
        <v>74</v>
      </c>
      <c r="I19" s="860">
        <v>1985</v>
      </c>
    </row>
    <row r="20" spans="1:11" s="361" customFormat="1" ht="15" customHeight="1">
      <c r="A20" s="858">
        <v>1986</v>
      </c>
      <c r="B20" s="843">
        <v>782</v>
      </c>
      <c r="C20" s="843">
        <v>2194</v>
      </c>
      <c r="D20" s="859">
        <f>368/37.324</f>
        <v>9.8596077590826283</v>
      </c>
      <c r="E20" s="394">
        <f>(5342/11.66)*10</f>
        <v>4581.47512864494</v>
      </c>
      <c r="F20" s="859">
        <v>37</v>
      </c>
      <c r="G20" s="843" t="s">
        <v>817</v>
      </c>
      <c r="H20" s="843">
        <v>93</v>
      </c>
      <c r="I20" s="860">
        <v>1986</v>
      </c>
    </row>
    <row r="21" spans="1:11" s="361" customFormat="1" ht="15" customHeight="1">
      <c r="A21" s="858">
        <v>1987</v>
      </c>
      <c r="B21" s="843">
        <v>1047</v>
      </c>
      <c r="C21" s="843">
        <v>2683</v>
      </c>
      <c r="D21" s="859">
        <f>447/37.324</f>
        <v>11.976208337798736</v>
      </c>
      <c r="E21" s="394">
        <f>(6477/11.66)*10</f>
        <v>5554.888507718696</v>
      </c>
      <c r="F21" s="859">
        <v>40</v>
      </c>
      <c r="G21" s="843" t="s">
        <v>817</v>
      </c>
      <c r="H21" s="843">
        <v>109</v>
      </c>
      <c r="I21" s="860">
        <v>1987</v>
      </c>
    </row>
    <row r="22" spans="1:11" s="361" customFormat="1" ht="15" customHeight="1">
      <c r="A22" s="858">
        <v>1988</v>
      </c>
      <c r="B22" s="843">
        <v>1273</v>
      </c>
      <c r="C22" s="843">
        <v>3000</v>
      </c>
      <c r="D22" s="859">
        <f>475/37.324</f>
        <v>12.726395884685457</v>
      </c>
      <c r="E22" s="394">
        <f>(6970/11.66)*10</f>
        <v>5977.7015437392802</v>
      </c>
      <c r="F22" s="859">
        <v>48</v>
      </c>
      <c r="G22" s="843" t="s">
        <v>817</v>
      </c>
      <c r="H22" s="843">
        <v>154</v>
      </c>
      <c r="I22" s="860">
        <v>1988</v>
      </c>
      <c r="J22" s="394"/>
    </row>
    <row r="23" spans="1:11" s="361" customFormat="1" ht="15" customHeight="1">
      <c r="A23" s="858">
        <v>1989</v>
      </c>
      <c r="B23" s="843">
        <v>1273</v>
      </c>
      <c r="C23" s="843">
        <v>3017</v>
      </c>
      <c r="D23" s="859">
        <v>13</v>
      </c>
      <c r="E23" s="843">
        <v>5371</v>
      </c>
      <c r="F23" s="859">
        <v>53</v>
      </c>
      <c r="G23" s="843" t="s">
        <v>817</v>
      </c>
      <c r="H23" s="843">
        <v>140</v>
      </c>
      <c r="I23" s="361">
        <v>1989</v>
      </c>
      <c r="K23" s="861"/>
    </row>
    <row r="24" spans="1:11" s="361" customFormat="1" ht="15" customHeight="1">
      <c r="A24" s="858">
        <v>1990</v>
      </c>
      <c r="B24" s="843">
        <v>1380</v>
      </c>
      <c r="C24" s="843">
        <v>3350</v>
      </c>
      <c r="D24" s="859">
        <v>13</v>
      </c>
      <c r="E24" s="843">
        <v>5389</v>
      </c>
      <c r="F24" s="859">
        <v>58</v>
      </c>
      <c r="G24" s="843" t="s">
        <v>817</v>
      </c>
      <c r="H24" s="843">
        <v>131</v>
      </c>
      <c r="I24" s="361">
        <v>1990</v>
      </c>
      <c r="K24" s="861"/>
    </row>
    <row r="25" spans="1:11" s="361" customFormat="1" ht="15" customHeight="1">
      <c r="A25" s="858">
        <v>1991</v>
      </c>
      <c r="B25" s="843">
        <v>1255</v>
      </c>
      <c r="C25" s="843">
        <v>3104</v>
      </c>
      <c r="D25" s="859">
        <v>14</v>
      </c>
      <c r="E25" s="843">
        <v>5389</v>
      </c>
      <c r="F25" s="859">
        <v>53</v>
      </c>
      <c r="G25" s="843" t="s">
        <v>817</v>
      </c>
      <c r="H25" s="843">
        <v>107</v>
      </c>
      <c r="I25" s="361">
        <v>1991</v>
      </c>
      <c r="K25" s="861"/>
    </row>
    <row r="26" spans="1:11" s="361" customFormat="1" ht="15" customHeight="1">
      <c r="A26" s="858">
        <v>1992</v>
      </c>
      <c r="B26" s="843">
        <v>1069</v>
      </c>
      <c r="C26" s="843">
        <v>2735</v>
      </c>
      <c r="D26" s="859">
        <v>14</v>
      </c>
      <c r="E26" s="843">
        <v>5364</v>
      </c>
      <c r="F26" s="859">
        <v>47</v>
      </c>
      <c r="G26" s="843" t="s">
        <v>817</v>
      </c>
      <c r="H26" s="843">
        <v>114</v>
      </c>
      <c r="I26" s="361">
        <v>1992</v>
      </c>
      <c r="K26" s="861"/>
    </row>
    <row r="27" spans="1:11" s="175" customFormat="1" ht="15" customHeight="1">
      <c r="A27" s="260">
        <v>1993</v>
      </c>
      <c r="B27" s="821">
        <v>1048</v>
      </c>
      <c r="C27" s="821">
        <v>2731</v>
      </c>
      <c r="D27" s="479">
        <v>12</v>
      </c>
      <c r="E27" s="821">
        <v>5352</v>
      </c>
      <c r="F27" s="479">
        <v>49</v>
      </c>
      <c r="G27" s="821">
        <v>937</v>
      </c>
      <c r="H27" s="821">
        <v>118</v>
      </c>
      <c r="I27" s="608">
        <v>1993</v>
      </c>
    </row>
    <row r="28" spans="1:11" s="175" customFormat="1" ht="15" customHeight="1">
      <c r="A28" s="260">
        <v>1994</v>
      </c>
      <c r="B28" s="821">
        <v>1269</v>
      </c>
      <c r="C28" s="821">
        <v>3217</v>
      </c>
      <c r="D28" s="479">
        <v>14</v>
      </c>
      <c r="E28" s="821">
        <v>5744</v>
      </c>
      <c r="F28" s="479">
        <v>45</v>
      </c>
      <c r="G28" s="821">
        <v>1132</v>
      </c>
      <c r="H28" s="821">
        <v>127</v>
      </c>
      <c r="I28" s="608">
        <v>1994</v>
      </c>
    </row>
    <row r="29" spans="1:11" s="175" customFormat="1" ht="15" customHeight="1">
      <c r="A29" s="260">
        <v>1995</v>
      </c>
      <c r="B29" s="821">
        <v>1350</v>
      </c>
      <c r="C29" s="821">
        <v>3364</v>
      </c>
      <c r="D29" s="479">
        <v>16</v>
      </c>
      <c r="E29" s="821">
        <v>5838</v>
      </c>
      <c r="F29" s="479">
        <v>47</v>
      </c>
      <c r="G29" s="821">
        <v>1176</v>
      </c>
      <c r="H29" s="821">
        <v>125</v>
      </c>
      <c r="I29" s="608">
        <v>1995</v>
      </c>
    </row>
    <row r="30" spans="1:11" s="175" customFormat="1" ht="15" customHeight="1">
      <c r="A30" s="260">
        <v>1996</v>
      </c>
      <c r="B30" s="821">
        <v>1806</v>
      </c>
      <c r="C30" s="821">
        <v>4218</v>
      </c>
      <c r="D30" s="479">
        <v>15</v>
      </c>
      <c r="E30" s="821">
        <v>5896</v>
      </c>
      <c r="F30" s="479">
        <v>52</v>
      </c>
      <c r="G30" s="821">
        <v>1222</v>
      </c>
      <c r="H30" s="821">
        <v>117</v>
      </c>
      <c r="I30" s="608">
        <v>1996</v>
      </c>
    </row>
    <row r="31" spans="1:11" s="175" customFormat="1" ht="15" customHeight="1">
      <c r="A31" s="260">
        <v>1997</v>
      </c>
      <c r="B31" s="821">
        <v>1304</v>
      </c>
      <c r="C31" s="821">
        <v>3579</v>
      </c>
      <c r="D31" s="479">
        <v>13</v>
      </c>
      <c r="E31" s="821">
        <v>5552</v>
      </c>
      <c r="F31" s="479">
        <v>67</v>
      </c>
      <c r="G31" s="821">
        <v>1296</v>
      </c>
      <c r="H31" s="821">
        <v>138</v>
      </c>
      <c r="I31" s="608">
        <v>1997</v>
      </c>
    </row>
    <row r="32" spans="1:11" s="175" customFormat="1" ht="15" customHeight="1">
      <c r="A32" s="260">
        <v>1998</v>
      </c>
      <c r="B32" s="821">
        <v>1185</v>
      </c>
      <c r="C32" s="821">
        <v>3275</v>
      </c>
      <c r="D32" s="479">
        <v>16</v>
      </c>
      <c r="E32" s="821">
        <v>5116</v>
      </c>
      <c r="F32" s="479">
        <v>85</v>
      </c>
      <c r="G32" s="821">
        <v>1028</v>
      </c>
      <c r="H32" s="821">
        <v>136</v>
      </c>
      <c r="I32" s="608">
        <v>1998</v>
      </c>
    </row>
    <row r="33" spans="1:9" s="175" customFormat="1" ht="15" customHeight="1">
      <c r="A33" s="260">
        <v>1999</v>
      </c>
      <c r="B33" s="821">
        <v>1465</v>
      </c>
      <c r="C33" s="821">
        <v>3500</v>
      </c>
      <c r="D33" s="479">
        <v>17</v>
      </c>
      <c r="E33" s="821">
        <v>5227</v>
      </c>
      <c r="F33" s="479">
        <v>67</v>
      </c>
      <c r="G33" s="821">
        <v>861</v>
      </c>
      <c r="H33" s="821">
        <v>108</v>
      </c>
      <c r="I33" s="608">
        <v>1999</v>
      </c>
    </row>
    <row r="34" spans="1:9" s="175" customFormat="1" ht="15" customHeight="1">
      <c r="A34" s="260">
        <v>2000</v>
      </c>
      <c r="B34" s="821" t="s">
        <v>1349</v>
      </c>
      <c r="C34" s="821">
        <v>3708</v>
      </c>
      <c r="D34" s="479">
        <v>15</v>
      </c>
      <c r="E34" s="821">
        <v>5613</v>
      </c>
      <c r="F34" s="479">
        <v>69</v>
      </c>
      <c r="G34" s="821">
        <v>941</v>
      </c>
      <c r="H34" s="821">
        <v>102</v>
      </c>
      <c r="I34" s="608">
        <v>2000</v>
      </c>
    </row>
    <row r="35" spans="1:9" s="175" customFormat="1" ht="15" customHeight="1">
      <c r="A35" s="260">
        <v>2001</v>
      </c>
      <c r="B35" s="821">
        <v>1840</v>
      </c>
      <c r="C35" s="821">
        <v>4192</v>
      </c>
      <c r="D35" s="479">
        <v>14</v>
      </c>
      <c r="E35" s="821">
        <v>5650</v>
      </c>
      <c r="F35" s="479">
        <v>69</v>
      </c>
      <c r="G35" s="821">
        <v>1192</v>
      </c>
      <c r="H35" s="821">
        <v>111</v>
      </c>
      <c r="I35" s="608">
        <v>2001</v>
      </c>
    </row>
    <row r="36" spans="1:9" s="175" customFormat="1" ht="15" customHeight="1">
      <c r="A36" s="260">
        <v>2002</v>
      </c>
      <c r="B36" s="821">
        <v>1624</v>
      </c>
      <c r="C36" s="821">
        <v>3760</v>
      </c>
      <c r="D36" s="479">
        <v>15</v>
      </c>
      <c r="E36" s="821">
        <v>6432</v>
      </c>
      <c r="F36" s="479">
        <v>69</v>
      </c>
      <c r="G36" s="821">
        <v>1137</v>
      </c>
      <c r="H36" s="821">
        <v>139</v>
      </c>
      <c r="I36" s="608">
        <v>2002</v>
      </c>
    </row>
    <row r="37" spans="1:9" s="175" customFormat="1" ht="15" customHeight="1">
      <c r="A37" s="260">
        <v>2003</v>
      </c>
      <c r="B37" s="821">
        <v>1367</v>
      </c>
      <c r="C37" s="821">
        <v>3400</v>
      </c>
      <c r="D37" s="479">
        <v>16</v>
      </c>
      <c r="E37" s="821">
        <v>8442</v>
      </c>
      <c r="F37" s="479">
        <v>73</v>
      </c>
      <c r="G37" s="821">
        <v>1174</v>
      </c>
      <c r="H37" s="821">
        <v>175</v>
      </c>
      <c r="I37" s="608">
        <v>2003</v>
      </c>
    </row>
    <row r="38" spans="1:9" s="175" customFormat="1" ht="15" customHeight="1">
      <c r="A38" s="260">
        <v>2004</v>
      </c>
      <c r="B38" s="821">
        <v>1677.3333333333333</v>
      </c>
      <c r="C38" s="821">
        <v>4071.1666666666665</v>
      </c>
      <c r="D38" s="479">
        <v>15.75</v>
      </c>
      <c r="E38" s="821">
        <v>9459.3333333333339</v>
      </c>
      <c r="F38" s="479">
        <v>71.583333333333329</v>
      </c>
      <c r="G38" s="821">
        <v>1174</v>
      </c>
      <c r="H38" s="821">
        <v>160.91666666666666</v>
      </c>
      <c r="I38" s="608">
        <v>2004</v>
      </c>
    </row>
    <row r="39" spans="1:9" s="175" customFormat="1" ht="15" customHeight="1">
      <c r="A39" s="260">
        <v>2005</v>
      </c>
      <c r="B39" s="821">
        <v>2355.0833333333335</v>
      </c>
      <c r="C39" s="821">
        <v>5268.916666666667</v>
      </c>
      <c r="D39" s="479">
        <v>21.600000000000005</v>
      </c>
      <c r="E39" s="821">
        <v>10220.25</v>
      </c>
      <c r="F39" s="479">
        <v>81.714285714285708</v>
      </c>
      <c r="G39" s="821">
        <v>1256.4545454545455</v>
      </c>
      <c r="H39" s="821">
        <v>186.125</v>
      </c>
      <c r="I39" s="608">
        <v>2005</v>
      </c>
    </row>
    <row r="40" spans="1:9" s="175" customFormat="1" ht="15" customHeight="1">
      <c r="A40" s="260">
        <v>2006</v>
      </c>
      <c r="B40" s="821">
        <v>2742.25</v>
      </c>
      <c r="C40" s="821">
        <v>6041.666666666667</v>
      </c>
      <c r="D40" s="479">
        <v>25.344285714285714</v>
      </c>
      <c r="E40" s="821">
        <v>13706.666666666666</v>
      </c>
      <c r="F40" s="479">
        <v>84.828466666666657</v>
      </c>
      <c r="G40" s="821">
        <v>990.41666666666663</v>
      </c>
      <c r="H40" s="821">
        <v>162.75</v>
      </c>
      <c r="I40" s="608">
        <v>2006</v>
      </c>
    </row>
    <row r="41" spans="1:9" s="175" customFormat="1" ht="15" customHeight="1">
      <c r="A41" s="260">
        <v>2007</v>
      </c>
      <c r="B41" s="821">
        <v>2550.4166666666665</v>
      </c>
      <c r="C41" s="821">
        <v>5683.333333333333</v>
      </c>
      <c r="D41" s="479">
        <v>29.182500000000001</v>
      </c>
      <c r="E41" s="821">
        <v>14808.333333333334</v>
      </c>
      <c r="F41" s="479">
        <v>86.207887287051832</v>
      </c>
      <c r="G41" s="821">
        <v>1239.5833333333333</v>
      </c>
      <c r="H41" s="821">
        <v>166.58333333333334</v>
      </c>
      <c r="I41" s="608">
        <v>2007</v>
      </c>
    </row>
    <row r="42" spans="1:9" s="175" customFormat="1" ht="15" customHeight="1">
      <c r="A42" s="260">
        <v>2008</v>
      </c>
      <c r="B42" s="821">
        <v>3128.9166666666665</v>
      </c>
      <c r="C42" s="821">
        <v>6691.666666666667</v>
      </c>
      <c r="D42" s="479">
        <v>42.047499999999999</v>
      </c>
      <c r="E42" s="821">
        <v>22825</v>
      </c>
      <c r="F42" s="479">
        <v>113.4179864994834</v>
      </c>
      <c r="G42" s="821">
        <v>1285</v>
      </c>
      <c r="H42" s="821">
        <v>165.25</v>
      </c>
      <c r="I42" s="608">
        <v>2008</v>
      </c>
    </row>
    <row r="43" spans="1:9" s="175" customFormat="1" ht="15" customHeight="1">
      <c r="A43" s="260">
        <v>2009</v>
      </c>
      <c r="B43" s="821">
        <v>3756.3333333333335</v>
      </c>
      <c r="C43" s="821">
        <v>7758.333333333333</v>
      </c>
      <c r="D43" s="479">
        <v>35.204166666666673</v>
      </c>
      <c r="E43" s="821">
        <v>23980.833333333332</v>
      </c>
      <c r="F43" s="479">
        <v>128.69797063195713</v>
      </c>
      <c r="G43" s="821">
        <v>586.66666666666663</v>
      </c>
      <c r="H43" s="821">
        <v>90.25</v>
      </c>
      <c r="I43" s="608">
        <v>2009</v>
      </c>
    </row>
    <row r="44" spans="1:9" s="175" customFormat="1" ht="15" customHeight="1">
      <c r="A44" s="260">
        <v>2010</v>
      </c>
      <c r="B44" s="821">
        <v>6190.916666666667</v>
      </c>
      <c r="C44" s="821">
        <v>13941.416666666666</v>
      </c>
      <c r="D44" s="479">
        <v>35.166666666666664</v>
      </c>
      <c r="E44" s="821">
        <v>31114.166666666668</v>
      </c>
      <c r="F44" s="479">
        <v>142.05333333333334</v>
      </c>
      <c r="G44" s="821">
        <v>912.5</v>
      </c>
      <c r="H44" s="821">
        <v>101.58333333333333</v>
      </c>
      <c r="I44" s="608">
        <v>2010</v>
      </c>
    </row>
    <row r="45" spans="1:9" s="175" customFormat="1" ht="15" customHeight="1">
      <c r="A45" s="260">
        <v>2011</v>
      </c>
      <c r="B45" s="821">
        <v>5937.5</v>
      </c>
      <c r="C45" s="821">
        <v>13850</v>
      </c>
      <c r="D45" s="479">
        <v>37.541666666666664</v>
      </c>
      <c r="E45" s="821">
        <v>26950</v>
      </c>
      <c r="F45" s="479">
        <v>166.13499999999999</v>
      </c>
      <c r="G45" s="821">
        <v>1087.9166666666667</v>
      </c>
      <c r="H45" s="821">
        <v>156.33333333333334</v>
      </c>
      <c r="I45" s="608">
        <v>2011</v>
      </c>
    </row>
    <row r="46" spans="1:9" s="175" customFormat="1" ht="15" customHeight="1">
      <c r="A46" s="260">
        <v>2012</v>
      </c>
      <c r="B46" s="821">
        <v>5833.333333333333</v>
      </c>
      <c r="C46" s="821">
        <v>13600</v>
      </c>
      <c r="D46" s="479">
        <v>32.875</v>
      </c>
      <c r="E46" s="821">
        <v>54033.333333333336</v>
      </c>
      <c r="F46" s="479">
        <v>172.94416666666669</v>
      </c>
      <c r="G46" s="821">
        <v>1053.125</v>
      </c>
      <c r="H46" s="821">
        <v>112.77777777777777</v>
      </c>
      <c r="I46" s="608">
        <v>2012</v>
      </c>
    </row>
    <row r="47" spans="1:9" s="175" customFormat="1" ht="15" customHeight="1">
      <c r="A47" s="260">
        <v>2013</v>
      </c>
      <c r="B47" s="821">
        <v>5375</v>
      </c>
      <c r="C47" s="821">
        <v>12500</v>
      </c>
      <c r="D47" s="479">
        <v>37.041666666666664</v>
      </c>
      <c r="E47" s="821">
        <v>51868.181818181816</v>
      </c>
      <c r="F47" s="479">
        <v>199.83166666666662</v>
      </c>
      <c r="G47" s="821">
        <v>680</v>
      </c>
      <c r="H47" s="821">
        <v>79.833333333333329</v>
      </c>
      <c r="I47" s="608">
        <v>2013</v>
      </c>
    </row>
    <row r="48" spans="1:9" s="175" customFormat="1" ht="15" customHeight="1">
      <c r="A48" s="260">
        <v>2014</v>
      </c>
      <c r="B48" s="821">
        <v>5375</v>
      </c>
      <c r="C48" s="821">
        <v>12500</v>
      </c>
      <c r="D48" s="479">
        <v>40</v>
      </c>
      <c r="E48" s="821">
        <v>48600</v>
      </c>
      <c r="F48" s="479">
        <v>185.97166666666666</v>
      </c>
      <c r="G48" s="821">
        <v>1078.75</v>
      </c>
      <c r="H48" s="821">
        <v>109.33333333333333</v>
      </c>
      <c r="I48" s="608">
        <v>2014</v>
      </c>
    </row>
    <row r="49" spans="1:9" s="175" customFormat="1" ht="15" customHeight="1">
      <c r="A49" s="260">
        <v>2015</v>
      </c>
      <c r="B49" s="821">
        <v>5770.833333333333</v>
      </c>
      <c r="C49" s="821">
        <v>13650</v>
      </c>
      <c r="D49" s="479">
        <v>37.666666666666664</v>
      </c>
      <c r="E49" s="821">
        <v>44166.666666666664</v>
      </c>
      <c r="F49" s="479">
        <v>166.07666666666668</v>
      </c>
      <c r="G49" s="821">
        <v>1287.5</v>
      </c>
      <c r="H49" s="821">
        <v>96.416666666666671</v>
      </c>
      <c r="I49" s="608">
        <v>2015</v>
      </c>
    </row>
    <row r="50" spans="1:9" s="175" customFormat="1" ht="15" customHeight="1">
      <c r="A50" s="260">
        <v>2016</v>
      </c>
      <c r="B50" s="821">
        <v>6375</v>
      </c>
      <c r="C50" s="821">
        <v>15100</v>
      </c>
      <c r="D50" s="479">
        <v>38.416666666666664</v>
      </c>
      <c r="E50" s="821">
        <v>44000</v>
      </c>
      <c r="F50" s="479">
        <v>161.27999999999997</v>
      </c>
      <c r="G50" s="821">
        <v>1009.1666666666666</v>
      </c>
      <c r="H50" s="821">
        <v>87</v>
      </c>
      <c r="I50" s="608">
        <v>2016</v>
      </c>
    </row>
    <row r="51" spans="1:9" s="175" customFormat="1" ht="15" customHeight="1">
      <c r="A51" s="260">
        <v>2017</v>
      </c>
      <c r="B51" s="821">
        <v>6375</v>
      </c>
      <c r="C51" s="821">
        <v>15100</v>
      </c>
      <c r="D51" s="479">
        <v>43.428571428571431</v>
      </c>
      <c r="E51" s="821">
        <v>44056.25</v>
      </c>
      <c r="F51" s="479">
        <v>164.67</v>
      </c>
      <c r="G51" s="821">
        <v>895.71428571428567</v>
      </c>
      <c r="H51" s="821">
        <v>74.285714285714292</v>
      </c>
      <c r="I51" s="608">
        <v>2017</v>
      </c>
    </row>
    <row r="52" spans="1:9" s="175" customFormat="1" ht="15" customHeight="1">
      <c r="A52" s="260">
        <v>2018</v>
      </c>
      <c r="B52" s="821">
        <v>6375</v>
      </c>
      <c r="C52" s="821">
        <v>15100</v>
      </c>
      <c r="D52" s="479">
        <v>44.666666666666664</v>
      </c>
      <c r="E52" s="821">
        <v>41401.666666666664</v>
      </c>
      <c r="F52" s="479">
        <v>171.87749999999997</v>
      </c>
      <c r="G52" s="821">
        <v>690.83333333333337</v>
      </c>
      <c r="H52" s="821">
        <v>59.166666666666664</v>
      </c>
      <c r="I52" s="608">
        <v>2018</v>
      </c>
    </row>
    <row r="53" spans="1:9" s="175" customFormat="1" ht="15" customHeight="1">
      <c r="A53" s="260">
        <v>2019</v>
      </c>
      <c r="B53" s="821">
        <v>6385.416666666667</v>
      </c>
      <c r="C53" s="821">
        <v>15125</v>
      </c>
      <c r="D53" s="479">
        <v>35.583333333333336</v>
      </c>
      <c r="E53" s="821">
        <v>41673.333333333336</v>
      </c>
      <c r="F53" s="479">
        <v>172.48000000000002</v>
      </c>
      <c r="G53" s="821">
        <v>500.33333333333331</v>
      </c>
      <c r="H53" s="821">
        <v>45.75</v>
      </c>
      <c r="I53" s="608">
        <v>2019</v>
      </c>
    </row>
    <row r="54" spans="1:9" s="175" customFormat="1" ht="15" customHeight="1" thickBot="1">
      <c r="A54" s="677">
        <v>2020</v>
      </c>
      <c r="B54" s="1328">
        <v>6677.083333333333</v>
      </c>
      <c r="C54" s="1328">
        <v>15812.5</v>
      </c>
      <c r="D54" s="480">
        <v>43.75</v>
      </c>
      <c r="E54" s="1328">
        <v>66450.416666666672</v>
      </c>
      <c r="F54" s="480">
        <v>180.03</v>
      </c>
      <c r="G54" s="1328">
        <v>299.75</v>
      </c>
      <c r="H54" s="1328">
        <v>22.75</v>
      </c>
      <c r="I54" s="609">
        <v>2020</v>
      </c>
    </row>
    <row r="55" spans="1:9" s="784" customFormat="1" ht="11.25">
      <c r="A55" s="790" t="s">
        <v>3530</v>
      </c>
      <c r="B55" s="2259" t="s">
        <v>756</v>
      </c>
      <c r="C55" s="2259"/>
      <c r="D55" s="796"/>
    </row>
    <row r="56" spans="1:9" s="784" customFormat="1" ht="11.25">
      <c r="A56" s="791"/>
      <c r="B56" s="2259" t="s">
        <v>757</v>
      </c>
      <c r="C56" s="2259"/>
      <c r="D56" s="833"/>
    </row>
    <row r="57" spans="1:9">
      <c r="B57" s="2259" t="s">
        <v>3558</v>
      </c>
      <c r="C57" s="2259"/>
      <c r="D57" s="2259"/>
      <c r="E57" s="2259"/>
    </row>
    <row r="58" spans="1:9">
      <c r="B58" s="2259" t="s">
        <v>3559</v>
      </c>
      <c r="C58" s="2259"/>
      <c r="D58" s="2259"/>
      <c r="E58" s="2259"/>
    </row>
    <row r="59" spans="1:9">
      <c r="B59" s="2259" t="s">
        <v>3560</v>
      </c>
      <c r="C59" s="2259"/>
      <c r="D59" s="2259"/>
      <c r="E59" s="2259"/>
    </row>
    <row r="60" spans="1:9" s="784" customFormat="1" ht="11.25">
      <c r="B60" s="828" t="s">
        <v>3460</v>
      </c>
      <c r="C60" s="828"/>
      <c r="D60" s="833"/>
    </row>
    <row r="63" spans="1:9">
      <c r="B63" s="1499"/>
      <c r="C63" s="1499"/>
      <c r="D63" s="1499"/>
      <c r="E63" s="1499"/>
      <c r="F63" s="1499"/>
      <c r="G63" s="1499"/>
      <c r="H63" s="1499"/>
    </row>
    <row r="65" spans="2:8">
      <c r="B65" s="1499"/>
      <c r="C65" s="1499"/>
      <c r="D65" s="1499"/>
      <c r="E65" s="1499"/>
      <c r="F65" s="1499"/>
      <c r="G65" s="1499"/>
      <c r="H65" s="1499"/>
    </row>
  </sheetData>
  <mergeCells count="19">
    <mergeCell ref="I3:I6"/>
    <mergeCell ref="B57:E57"/>
    <mergeCell ref="B58:E58"/>
    <mergeCell ref="B55:C55"/>
    <mergeCell ref="B56:C56"/>
    <mergeCell ref="B59:E59"/>
    <mergeCell ref="B4:B6"/>
    <mergeCell ref="H4:H6"/>
    <mergeCell ref="G4:G6"/>
    <mergeCell ref="F1:G1"/>
    <mergeCell ref="A1:E1"/>
    <mergeCell ref="C4:C6"/>
    <mergeCell ref="D4:D6"/>
    <mergeCell ref="E4:E6"/>
    <mergeCell ref="B3:C3"/>
    <mergeCell ref="D3:E3"/>
    <mergeCell ref="F3:F6"/>
    <mergeCell ref="G3:H3"/>
    <mergeCell ref="A3:A6"/>
  </mergeCells>
  <phoneticPr fontId="0" type="noConversion"/>
  <conditionalFormatting sqref="A7:I54">
    <cfRule type="expression" dxfId="26" priority="1" stopIfTrue="1">
      <formula>MOD(ROW(),2)=0</formula>
    </cfRule>
  </conditionalFormatting>
  <pageMargins left="0.62992125984251968" right="0.51181102362204722" top="0.51181102362204722" bottom="0.51181102362204722" header="0" footer="0.39370078740157483"/>
  <pageSetup paperSize="141" firstPageNumber="42" orientation="portrait" useFirstPageNumber="1" horizontalDpi="1200" verticalDpi="1200" r:id="rId1"/>
  <headerFooter alignWithMargins="0"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dimension ref="A1:AA198"/>
  <sheetViews>
    <sheetView showGridLines="0" topLeftCell="A133" workbookViewId="0">
      <selection activeCell="A138" sqref="A138:XFD149"/>
    </sheetView>
  </sheetViews>
  <sheetFormatPr defaultColWidth="9.140625" defaultRowHeight="12.75"/>
  <cols>
    <col min="1" max="1" width="8.7109375" style="2" customWidth="1"/>
    <col min="2" max="2" width="10" style="2" customWidth="1"/>
    <col min="3" max="3" width="9.7109375" style="2" customWidth="1"/>
    <col min="4" max="4" width="11" style="2" customWidth="1"/>
    <col min="5" max="5" width="11.42578125" style="2" customWidth="1"/>
    <col min="6" max="6" width="8.5703125" style="2" customWidth="1"/>
    <col min="7" max="7" width="11" style="2" customWidth="1"/>
    <col min="8" max="8" width="9" style="2" customWidth="1"/>
    <col min="9" max="9" width="8" style="2" customWidth="1"/>
    <col min="10" max="10" width="8.85546875" style="2" customWidth="1"/>
    <col min="11" max="11" width="8.140625" style="2" customWidth="1"/>
    <col min="12" max="12" width="7.7109375" style="2" customWidth="1"/>
    <col min="13" max="13" width="9.7109375" style="2" customWidth="1"/>
    <col min="14" max="14" width="10.28515625" style="2" customWidth="1"/>
    <col min="15" max="15" width="7.5703125" style="2" customWidth="1"/>
    <col min="16" max="16" width="8.5703125" style="2" customWidth="1"/>
    <col min="17" max="17" width="8.85546875" style="2" customWidth="1"/>
    <col min="18" max="18" width="7.42578125" style="2" customWidth="1"/>
    <col min="19" max="19" width="11.140625" style="2" bestFit="1" customWidth="1"/>
    <col min="20" max="20" width="10.7109375" style="2" customWidth="1"/>
    <col min="21" max="21" width="9.5703125" style="2" customWidth="1"/>
    <col min="22" max="23" width="10.5703125" style="2" customWidth="1"/>
    <col min="24" max="16384" width="9.140625" style="2"/>
  </cols>
  <sheetData>
    <row r="1" spans="1:27" s="26" customFormat="1" ht="17.25" customHeight="1">
      <c r="A1" s="2437" t="s">
        <v>2015</v>
      </c>
      <c r="B1" s="2437"/>
      <c r="C1" s="2437"/>
      <c r="D1" s="2437"/>
      <c r="E1" s="2437"/>
      <c r="F1" s="2437"/>
      <c r="G1" s="2437"/>
      <c r="H1" s="2436" t="s">
        <v>2016</v>
      </c>
      <c r="I1" s="2436"/>
      <c r="J1" s="2436"/>
      <c r="K1" s="2436"/>
      <c r="L1" s="2436"/>
      <c r="M1" s="2436"/>
      <c r="N1" s="2436"/>
      <c r="Q1" s="2403" t="s">
        <v>771</v>
      </c>
      <c r="R1" s="2403"/>
      <c r="S1" s="60"/>
      <c r="T1" s="60"/>
      <c r="W1" s="60"/>
    </row>
    <row r="2" spans="1:27" s="22" customFormat="1" ht="12.75" customHeight="1">
      <c r="A2" s="11"/>
      <c r="B2" s="11"/>
      <c r="C2" s="11"/>
      <c r="D2" s="11"/>
      <c r="E2" s="11"/>
      <c r="F2" s="11"/>
      <c r="G2" s="11"/>
      <c r="I2" s="11"/>
      <c r="L2" s="11"/>
      <c r="M2" s="11"/>
      <c r="N2" s="11"/>
      <c r="Q2" s="2449" t="s">
        <v>796</v>
      </c>
      <c r="R2" s="2449"/>
      <c r="T2" s="105"/>
      <c r="W2" s="105"/>
    </row>
    <row r="3" spans="1:27" s="101" customFormat="1" ht="88.5" customHeight="1">
      <c r="A3" s="2400" t="s">
        <v>1099</v>
      </c>
      <c r="B3" s="753" t="s">
        <v>2017</v>
      </c>
      <c r="C3" s="753" t="s">
        <v>2018</v>
      </c>
      <c r="D3" s="753" t="s">
        <v>3398</v>
      </c>
      <c r="E3" s="753" t="s">
        <v>2019</v>
      </c>
      <c r="F3" s="753" t="s">
        <v>2020</v>
      </c>
      <c r="G3" s="753" t="s">
        <v>2021</v>
      </c>
      <c r="H3" s="753" t="s">
        <v>2022</v>
      </c>
      <c r="I3" s="753" t="s">
        <v>2023</v>
      </c>
      <c r="J3" s="753" t="s">
        <v>2024</v>
      </c>
      <c r="K3" s="753" t="s">
        <v>2025</v>
      </c>
      <c r="L3" s="753" t="s">
        <v>2026</v>
      </c>
      <c r="M3" s="753" t="s">
        <v>2027</v>
      </c>
      <c r="N3" s="753" t="s">
        <v>2028</v>
      </c>
      <c r="O3" s="753" t="s">
        <v>2029</v>
      </c>
      <c r="P3" s="753" t="s">
        <v>2030</v>
      </c>
      <c r="Q3" s="736" t="s">
        <v>1748</v>
      </c>
      <c r="R3" s="753" t="s">
        <v>2031</v>
      </c>
      <c r="S3" s="2400" t="s">
        <v>1099</v>
      </c>
      <c r="T3" s="392"/>
      <c r="U3" s="392"/>
      <c r="V3" s="2464"/>
      <c r="W3" s="106"/>
      <c r="X3" s="106"/>
    </row>
    <row r="4" spans="1:27" s="109" customFormat="1">
      <c r="A4" s="2402"/>
      <c r="B4" s="776">
        <v>1</v>
      </c>
      <c r="C4" s="776">
        <v>2</v>
      </c>
      <c r="D4" s="776">
        <v>3</v>
      </c>
      <c r="E4" s="776">
        <v>4</v>
      </c>
      <c r="F4" s="776">
        <v>5</v>
      </c>
      <c r="G4" s="776">
        <v>6</v>
      </c>
      <c r="H4" s="776">
        <v>7</v>
      </c>
      <c r="I4" s="776">
        <v>8</v>
      </c>
      <c r="J4" s="776">
        <v>9</v>
      </c>
      <c r="K4" s="776">
        <v>10</v>
      </c>
      <c r="L4" s="776">
        <v>11</v>
      </c>
      <c r="M4" s="776">
        <v>12</v>
      </c>
      <c r="N4" s="776">
        <v>13</v>
      </c>
      <c r="O4" s="776">
        <v>14</v>
      </c>
      <c r="P4" s="776">
        <v>15</v>
      </c>
      <c r="Q4" s="776">
        <v>16</v>
      </c>
      <c r="R4" s="776">
        <v>17</v>
      </c>
      <c r="S4" s="2402"/>
      <c r="T4" s="33"/>
      <c r="U4" s="33"/>
      <c r="V4" s="2464"/>
      <c r="W4" s="107"/>
      <c r="X4" s="108"/>
    </row>
    <row r="5" spans="1:27" s="109" customFormat="1" ht="15" customHeight="1">
      <c r="A5" s="126" t="s">
        <v>1981</v>
      </c>
      <c r="B5" s="396">
        <v>2610</v>
      </c>
      <c r="C5" s="396">
        <v>289.60000000000002</v>
      </c>
      <c r="D5" s="396">
        <v>152.9</v>
      </c>
      <c r="E5" s="396">
        <v>13</v>
      </c>
      <c r="F5" s="396">
        <v>336.6</v>
      </c>
      <c r="G5" s="396">
        <v>382.9</v>
      </c>
      <c r="H5" s="396">
        <v>245.4</v>
      </c>
      <c r="I5" s="396">
        <v>94.9</v>
      </c>
      <c r="J5" s="396">
        <v>55.9</v>
      </c>
      <c r="K5" s="396">
        <v>330</v>
      </c>
      <c r="L5" s="396">
        <f>SUM(B5:K5)</f>
        <v>4511.2</v>
      </c>
      <c r="M5" s="396">
        <v>106.1</v>
      </c>
      <c r="N5" s="396">
        <f>L5-M5</f>
        <v>4405.0999999999995</v>
      </c>
      <c r="O5" s="396">
        <v>36.6</v>
      </c>
      <c r="P5" s="396">
        <f>N5+O5</f>
        <v>4441.7</v>
      </c>
      <c r="Q5" s="398">
        <v>7.43</v>
      </c>
      <c r="R5" s="399">
        <f>P5/Q5</f>
        <v>597.80619111709291</v>
      </c>
      <c r="S5" s="126" t="s">
        <v>1981</v>
      </c>
      <c r="T5" s="126"/>
      <c r="U5" s="126"/>
      <c r="V5" s="126"/>
      <c r="W5" s="107"/>
      <c r="X5" s="108"/>
    </row>
    <row r="6" spans="1:27" s="8" customFormat="1" ht="15" customHeight="1">
      <c r="A6" s="126" t="s">
        <v>1982</v>
      </c>
      <c r="B6" s="237">
        <v>4150.1000000000004</v>
      </c>
      <c r="C6" s="237">
        <v>426.7</v>
      </c>
      <c r="D6" s="237">
        <v>289.89999999999998</v>
      </c>
      <c r="E6" s="237">
        <v>11.9</v>
      </c>
      <c r="F6" s="237">
        <v>436.8</v>
      </c>
      <c r="G6" s="237">
        <v>650.79999999999995</v>
      </c>
      <c r="H6" s="237">
        <v>409</v>
      </c>
      <c r="I6" s="237">
        <v>180.3</v>
      </c>
      <c r="J6" s="237">
        <v>65.3</v>
      </c>
      <c r="K6" s="237">
        <v>487.8</v>
      </c>
      <c r="L6" s="396">
        <f t="shared" ref="L6:L15" si="0">SUM(B6:K6)</f>
        <v>7108.6</v>
      </c>
      <c r="M6" s="237">
        <v>210.9</v>
      </c>
      <c r="N6" s="396">
        <f t="shared" ref="N6:N15" si="1">L6-M6</f>
        <v>6897.7000000000007</v>
      </c>
      <c r="O6" s="237">
        <v>21.4</v>
      </c>
      <c r="P6" s="396">
        <f t="shared" ref="P6:P15" si="2">N6+O6</f>
        <v>6919.1</v>
      </c>
      <c r="Q6" s="228">
        <v>7.64</v>
      </c>
      <c r="R6" s="399">
        <f t="shared" ref="R6:R15" si="3">P6/Q6</f>
        <v>905.64136125654454</v>
      </c>
      <c r="S6" s="126" t="s">
        <v>1982</v>
      </c>
      <c r="W6" s="9"/>
      <c r="X6" s="9"/>
    </row>
    <row r="7" spans="1:27" s="8" customFormat="1" ht="15" customHeight="1">
      <c r="A7" s="126" t="s">
        <v>1983</v>
      </c>
      <c r="B7" s="237">
        <v>7862.3</v>
      </c>
      <c r="C7" s="237">
        <v>837.8</v>
      </c>
      <c r="D7" s="237">
        <v>566.5</v>
      </c>
      <c r="E7" s="237">
        <v>13.1</v>
      </c>
      <c r="F7" s="237">
        <v>564.20000000000005</v>
      </c>
      <c r="G7" s="237">
        <v>1098.2</v>
      </c>
      <c r="H7" s="237">
        <v>736.2</v>
      </c>
      <c r="I7" s="237">
        <v>246.1</v>
      </c>
      <c r="J7" s="237">
        <v>101.1</v>
      </c>
      <c r="K7" s="237">
        <v>548.6</v>
      </c>
      <c r="L7" s="396">
        <f t="shared" si="0"/>
        <v>12574.100000000004</v>
      </c>
      <c r="M7" s="237">
        <v>179.2</v>
      </c>
      <c r="N7" s="396">
        <f t="shared" si="1"/>
        <v>12394.900000000003</v>
      </c>
      <c r="O7" s="237">
        <v>29.4</v>
      </c>
      <c r="P7" s="396">
        <f t="shared" si="2"/>
        <v>12424.300000000003</v>
      </c>
      <c r="Q7" s="228">
        <v>7.8</v>
      </c>
      <c r="R7" s="399">
        <f t="shared" si="3"/>
        <v>1592.8589743589748</v>
      </c>
      <c r="S7" s="126" t="s">
        <v>1983</v>
      </c>
      <c r="W7" s="9"/>
      <c r="X7" s="9"/>
      <c r="Y7" s="9"/>
      <c r="Z7" s="9"/>
      <c r="AA7" s="9"/>
    </row>
    <row r="8" spans="1:27" s="175" customFormat="1" ht="15" customHeight="1">
      <c r="A8" s="126" t="s">
        <v>1984</v>
      </c>
      <c r="B8" s="248">
        <v>5733.9</v>
      </c>
      <c r="C8" s="248">
        <v>817.5</v>
      </c>
      <c r="D8" s="248">
        <v>551.4</v>
      </c>
      <c r="E8" s="248">
        <v>18.899999999999999</v>
      </c>
      <c r="F8" s="248">
        <v>663.3</v>
      </c>
      <c r="G8" s="248">
        <v>1074.7</v>
      </c>
      <c r="H8" s="248">
        <v>894.5</v>
      </c>
      <c r="I8" s="248">
        <v>282</v>
      </c>
      <c r="J8" s="248">
        <v>97.4</v>
      </c>
      <c r="K8" s="248">
        <v>612.20000000000005</v>
      </c>
      <c r="L8" s="396">
        <f t="shared" si="0"/>
        <v>10745.8</v>
      </c>
      <c r="M8" s="248">
        <v>606.5</v>
      </c>
      <c r="N8" s="396">
        <f t="shared" si="1"/>
        <v>10139.299999999999</v>
      </c>
      <c r="O8" s="248">
        <v>30.6</v>
      </c>
      <c r="P8" s="396">
        <f t="shared" si="2"/>
        <v>10169.9</v>
      </c>
      <c r="Q8" s="247">
        <v>7.99</v>
      </c>
      <c r="R8" s="399">
        <f t="shared" si="3"/>
        <v>1272.8285356695869</v>
      </c>
      <c r="S8" s="126" t="s">
        <v>1984</v>
      </c>
      <c r="W8" s="173"/>
      <c r="X8" s="173"/>
      <c r="Y8" s="173"/>
      <c r="Z8" s="173"/>
      <c r="AA8" s="173"/>
    </row>
    <row r="9" spans="1:27" s="175" customFormat="1" ht="15" customHeight="1">
      <c r="A9" s="126" t="s">
        <v>1985</v>
      </c>
      <c r="B9" s="248">
        <v>5367.1</v>
      </c>
      <c r="C9" s="248">
        <v>866.2</v>
      </c>
      <c r="D9" s="248">
        <v>580.70000000000005</v>
      </c>
      <c r="E9" s="248">
        <v>23.1</v>
      </c>
      <c r="F9" s="248">
        <v>733.4</v>
      </c>
      <c r="G9" s="248">
        <v>1038.4000000000001</v>
      </c>
      <c r="H9" s="248">
        <v>802.4</v>
      </c>
      <c r="I9" s="248">
        <v>335</v>
      </c>
      <c r="J9" s="248">
        <v>100.2</v>
      </c>
      <c r="K9" s="248">
        <v>689.6</v>
      </c>
      <c r="L9" s="396">
        <f t="shared" si="0"/>
        <v>10536.1</v>
      </c>
      <c r="M9" s="248">
        <v>548.70000000000005</v>
      </c>
      <c r="N9" s="396">
        <f t="shared" si="1"/>
        <v>9987.4</v>
      </c>
      <c r="O9" s="248">
        <v>42.5</v>
      </c>
      <c r="P9" s="396">
        <f t="shared" si="2"/>
        <v>10029.9</v>
      </c>
      <c r="Q9" s="247">
        <v>8.18</v>
      </c>
      <c r="R9" s="399">
        <f t="shared" si="3"/>
        <v>1226.1491442542788</v>
      </c>
      <c r="S9" s="126" t="s">
        <v>1985</v>
      </c>
      <c r="W9" s="173"/>
      <c r="X9" s="173"/>
      <c r="Y9" s="173"/>
      <c r="Z9" s="173"/>
      <c r="AA9" s="173"/>
    </row>
    <row r="10" spans="1:27" s="175" customFormat="1" ht="15" customHeight="1">
      <c r="A10" s="126" t="s">
        <v>1986</v>
      </c>
      <c r="B10" s="248">
        <v>8009.2</v>
      </c>
      <c r="C10" s="248">
        <v>1337.3</v>
      </c>
      <c r="D10" s="248">
        <v>606.1</v>
      </c>
      <c r="E10" s="248">
        <v>42.3</v>
      </c>
      <c r="F10" s="248">
        <v>881.9</v>
      </c>
      <c r="G10" s="248">
        <v>1283.2</v>
      </c>
      <c r="H10" s="248">
        <v>1083</v>
      </c>
      <c r="I10" s="248">
        <v>345.7</v>
      </c>
      <c r="J10" s="248">
        <v>157.30000000000001</v>
      </c>
      <c r="K10" s="248">
        <v>890.5</v>
      </c>
      <c r="L10" s="396">
        <f t="shared" si="0"/>
        <v>14636.5</v>
      </c>
      <c r="M10" s="248">
        <v>716.1</v>
      </c>
      <c r="N10" s="396">
        <f t="shared" si="1"/>
        <v>13920.4</v>
      </c>
      <c r="O10" s="248">
        <v>122.9</v>
      </c>
      <c r="P10" s="396">
        <f t="shared" si="2"/>
        <v>14043.3</v>
      </c>
      <c r="Q10" s="247">
        <v>8.3699999999999992</v>
      </c>
      <c r="R10" s="399">
        <f t="shared" si="3"/>
        <v>1677.8136200716847</v>
      </c>
      <c r="S10" s="126" t="s">
        <v>1986</v>
      </c>
      <c r="W10" s="173"/>
      <c r="X10" s="173"/>
      <c r="Y10" s="173"/>
      <c r="Z10" s="173"/>
      <c r="AA10" s="173"/>
    </row>
    <row r="11" spans="1:27" s="175" customFormat="1" ht="15" customHeight="1">
      <c r="A11" s="126" t="s">
        <v>1987</v>
      </c>
      <c r="B11" s="248">
        <v>9135.2000000000007</v>
      </c>
      <c r="C11" s="248">
        <v>1584.1</v>
      </c>
      <c r="D11" s="248">
        <v>965.8</v>
      </c>
      <c r="E11" s="248">
        <v>47.7</v>
      </c>
      <c r="F11" s="248">
        <v>954.7</v>
      </c>
      <c r="G11" s="248">
        <v>1563.4</v>
      </c>
      <c r="H11" s="248">
        <v>1284.0999999999999</v>
      </c>
      <c r="I11" s="248">
        <v>356.7</v>
      </c>
      <c r="J11" s="248">
        <v>227.8</v>
      </c>
      <c r="K11" s="248">
        <v>1162.4000000000001</v>
      </c>
      <c r="L11" s="396">
        <f t="shared" si="0"/>
        <v>17281.900000000001</v>
      </c>
      <c r="M11" s="248">
        <v>891</v>
      </c>
      <c r="N11" s="396">
        <f t="shared" si="1"/>
        <v>16390.900000000001</v>
      </c>
      <c r="O11" s="248">
        <v>184.2</v>
      </c>
      <c r="P11" s="396">
        <f t="shared" si="2"/>
        <v>16575.100000000002</v>
      </c>
      <c r="Q11" s="247">
        <v>8.56</v>
      </c>
      <c r="R11" s="399">
        <f t="shared" si="3"/>
        <v>1936.3434579439254</v>
      </c>
      <c r="S11" s="126" t="s">
        <v>1987</v>
      </c>
      <c r="W11" s="173"/>
      <c r="X11" s="173"/>
      <c r="Y11" s="173"/>
      <c r="Z11" s="173"/>
      <c r="AA11" s="173"/>
    </row>
    <row r="12" spans="1:27" s="8" customFormat="1" ht="15" customHeight="1">
      <c r="A12" s="126" t="s">
        <v>1988</v>
      </c>
      <c r="B12" s="237">
        <v>9950.2000000000007</v>
      </c>
      <c r="C12" s="237">
        <v>1956.7</v>
      </c>
      <c r="D12" s="237">
        <v>930.9</v>
      </c>
      <c r="E12" s="237">
        <v>61.2</v>
      </c>
      <c r="F12" s="237">
        <v>1152.0999999999999</v>
      </c>
      <c r="G12" s="237">
        <v>1904.8</v>
      </c>
      <c r="H12" s="237">
        <v>1573.9</v>
      </c>
      <c r="I12" s="237">
        <v>423.1</v>
      </c>
      <c r="J12" s="237">
        <v>310.10000000000002</v>
      </c>
      <c r="K12" s="248">
        <v>1535.5</v>
      </c>
      <c r="L12" s="396">
        <f t="shared" si="0"/>
        <v>19798.5</v>
      </c>
      <c r="M12" s="237">
        <v>1035.2</v>
      </c>
      <c r="N12" s="396">
        <f t="shared" si="1"/>
        <v>18763.3</v>
      </c>
      <c r="O12" s="237">
        <v>347.2</v>
      </c>
      <c r="P12" s="396">
        <f t="shared" si="2"/>
        <v>19110.5</v>
      </c>
      <c r="Q12" s="228">
        <v>8.77</v>
      </c>
      <c r="R12" s="399">
        <f t="shared" si="3"/>
        <v>2179.0763968072979</v>
      </c>
      <c r="S12" s="126" t="s">
        <v>1988</v>
      </c>
      <c r="W12" s="9"/>
      <c r="X12" s="9"/>
    </row>
    <row r="13" spans="1:27" s="8" customFormat="1" ht="15" customHeight="1">
      <c r="A13" s="126" t="s">
        <v>1989</v>
      </c>
      <c r="B13" s="237">
        <v>10895.3</v>
      </c>
      <c r="C13" s="237">
        <v>2286.4</v>
      </c>
      <c r="D13" s="237">
        <v>1308.8</v>
      </c>
      <c r="E13" s="237">
        <v>74.400000000000006</v>
      </c>
      <c r="F13" s="237">
        <v>1833.1</v>
      </c>
      <c r="G13" s="237">
        <v>2080.8000000000002</v>
      </c>
      <c r="H13" s="237">
        <v>1772.5</v>
      </c>
      <c r="I13" s="237">
        <v>813.8</v>
      </c>
      <c r="J13" s="237">
        <v>413.1</v>
      </c>
      <c r="K13" s="237">
        <v>1848.1</v>
      </c>
      <c r="L13" s="396">
        <f t="shared" si="0"/>
        <v>23326.299999999992</v>
      </c>
      <c r="M13" s="237">
        <v>1346.4</v>
      </c>
      <c r="N13" s="396">
        <f t="shared" si="1"/>
        <v>21979.899999999991</v>
      </c>
      <c r="O13" s="237">
        <v>582</v>
      </c>
      <c r="P13" s="396">
        <f t="shared" si="2"/>
        <v>22561.899999999991</v>
      </c>
      <c r="Q13" s="228">
        <v>8.9600000000000009</v>
      </c>
      <c r="R13" s="399">
        <f t="shared" si="3"/>
        <v>2518.0691964285702</v>
      </c>
      <c r="S13" s="126" t="s">
        <v>1989</v>
      </c>
      <c r="W13" s="9"/>
      <c r="X13" s="9"/>
      <c r="Y13" s="9"/>
      <c r="Z13" s="9"/>
      <c r="AA13" s="9"/>
    </row>
    <row r="14" spans="1:27" s="8" customFormat="1" ht="15" customHeight="1">
      <c r="A14" s="126" t="s">
        <v>1997</v>
      </c>
      <c r="B14" s="237">
        <v>12183.9</v>
      </c>
      <c r="C14" s="237">
        <v>2570.8000000000002</v>
      </c>
      <c r="D14" s="237">
        <v>1586.3</v>
      </c>
      <c r="E14" s="237">
        <v>95.9</v>
      </c>
      <c r="F14" s="237">
        <v>2285.8000000000002</v>
      </c>
      <c r="G14" s="237">
        <v>2208.3000000000002</v>
      </c>
      <c r="H14" s="237">
        <v>1957.5</v>
      </c>
      <c r="I14" s="237">
        <v>944.2</v>
      </c>
      <c r="J14" s="237">
        <v>419.1</v>
      </c>
      <c r="K14" s="237">
        <v>2262.6</v>
      </c>
      <c r="L14" s="396">
        <f t="shared" si="0"/>
        <v>26514.399999999998</v>
      </c>
      <c r="M14" s="237">
        <v>1382.4</v>
      </c>
      <c r="N14" s="396">
        <f t="shared" si="1"/>
        <v>25131.999999999996</v>
      </c>
      <c r="O14" s="237">
        <v>577.70000000000005</v>
      </c>
      <c r="P14" s="396">
        <f t="shared" si="2"/>
        <v>25709.699999999997</v>
      </c>
      <c r="Q14" s="228">
        <v>9.2100000000000009</v>
      </c>
      <c r="R14" s="399">
        <f t="shared" si="3"/>
        <v>2791.4983713355041</v>
      </c>
      <c r="S14" s="126" t="s">
        <v>1997</v>
      </c>
      <c r="U14" s="20"/>
      <c r="W14" s="9"/>
      <c r="X14" s="9"/>
      <c r="Y14" s="9"/>
      <c r="Z14" s="9"/>
      <c r="AA14" s="9"/>
    </row>
    <row r="15" spans="1:27" s="8" customFormat="1" ht="15" customHeight="1">
      <c r="A15" s="126" t="s">
        <v>1999</v>
      </c>
      <c r="B15" s="237">
        <v>13587.1</v>
      </c>
      <c r="C15" s="237">
        <v>2807.3</v>
      </c>
      <c r="D15" s="237">
        <v>1502.8</v>
      </c>
      <c r="E15" s="237">
        <v>161.19999999999999</v>
      </c>
      <c r="F15" s="237">
        <v>2504.8000000000002</v>
      </c>
      <c r="G15" s="237">
        <v>2315.4</v>
      </c>
      <c r="H15" s="237">
        <v>1951.2</v>
      </c>
      <c r="I15" s="237">
        <v>1032.5</v>
      </c>
      <c r="J15" s="237">
        <v>434.1</v>
      </c>
      <c r="K15" s="237">
        <v>2545.9</v>
      </c>
      <c r="L15" s="404">
        <f t="shared" si="0"/>
        <v>28842.300000000003</v>
      </c>
      <c r="M15" s="237">
        <v>1547</v>
      </c>
      <c r="N15" s="396">
        <f t="shared" si="1"/>
        <v>27295.300000000003</v>
      </c>
      <c r="O15" s="237">
        <v>1163.4000000000001</v>
      </c>
      <c r="P15" s="396">
        <f t="shared" si="2"/>
        <v>28458.700000000004</v>
      </c>
      <c r="Q15" s="228">
        <v>9.44</v>
      </c>
      <c r="R15" s="399">
        <f t="shared" si="3"/>
        <v>3014.6927966101703</v>
      </c>
      <c r="S15" s="126" t="s">
        <v>1999</v>
      </c>
      <c r="W15" s="9"/>
      <c r="X15" s="9"/>
      <c r="Y15" s="9"/>
      <c r="Z15" s="9"/>
      <c r="AA15" s="9"/>
    </row>
    <row r="16" spans="1:27" s="8" customFormat="1" ht="15" customHeight="1">
      <c r="A16" s="126" t="s">
        <v>2000</v>
      </c>
      <c r="B16" s="237">
        <v>16932.8</v>
      </c>
      <c r="C16" s="237">
        <v>3094.9</v>
      </c>
      <c r="D16" s="237">
        <v>1809.5</v>
      </c>
      <c r="E16" s="237">
        <v>193.9</v>
      </c>
      <c r="F16" s="237">
        <v>2601.3000000000002</v>
      </c>
      <c r="G16" s="237">
        <v>2851.3</v>
      </c>
      <c r="H16" s="237">
        <v>2486.6999999999998</v>
      </c>
      <c r="I16" s="237">
        <v>1398.4</v>
      </c>
      <c r="J16" s="237">
        <v>515.20000000000005</v>
      </c>
      <c r="K16" s="237">
        <v>3108.2</v>
      </c>
      <c r="L16" s="404">
        <f>SUM(B16:K16)</f>
        <v>34992.200000000004</v>
      </c>
      <c r="M16" s="237">
        <v>1885.4</v>
      </c>
      <c r="N16" s="396">
        <f>L16-M16</f>
        <v>33106.800000000003</v>
      </c>
      <c r="O16" s="237">
        <v>1215.4000000000001</v>
      </c>
      <c r="P16" s="396">
        <f>N16+O16</f>
        <v>34322.200000000004</v>
      </c>
      <c r="Q16" s="228">
        <v>9.68</v>
      </c>
      <c r="R16" s="399">
        <f>P16/Q16</f>
        <v>3545.6818181818189</v>
      </c>
      <c r="S16" s="126" t="s">
        <v>2000</v>
      </c>
      <c r="W16" s="9"/>
      <c r="X16" s="9"/>
      <c r="Y16" s="9"/>
      <c r="Z16" s="9"/>
      <c r="AA16" s="9"/>
    </row>
    <row r="17" spans="1:27" s="104" customFormat="1" ht="15" customHeight="1" thickBot="1">
      <c r="A17" s="168" t="s">
        <v>2001</v>
      </c>
      <c r="B17" s="236">
        <v>20797.599999999999</v>
      </c>
      <c r="C17" s="236">
        <v>3463.6</v>
      </c>
      <c r="D17" s="236">
        <v>2251.8000000000002</v>
      </c>
      <c r="E17" s="236">
        <v>234.8</v>
      </c>
      <c r="F17" s="236">
        <v>2726.5</v>
      </c>
      <c r="G17" s="236">
        <v>3528</v>
      </c>
      <c r="H17" s="236">
        <v>2799.9</v>
      </c>
      <c r="I17" s="236">
        <v>1769.4</v>
      </c>
      <c r="J17" s="236">
        <v>688.9</v>
      </c>
      <c r="K17" s="236">
        <v>3435.7</v>
      </c>
      <c r="L17" s="419">
        <f>SUM(B17:K17)</f>
        <v>41696.199999999997</v>
      </c>
      <c r="M17" s="236">
        <v>2179.4</v>
      </c>
      <c r="N17" s="420">
        <f>L17-M17</f>
        <v>39516.799999999996</v>
      </c>
      <c r="O17" s="236">
        <v>861.8</v>
      </c>
      <c r="P17" s="420">
        <f>N17+O17</f>
        <v>40378.6</v>
      </c>
      <c r="Q17" s="285">
        <v>9.92</v>
      </c>
      <c r="R17" s="421">
        <f>P17/Q17</f>
        <v>4070.4233870967741</v>
      </c>
      <c r="S17" s="168" t="s">
        <v>2001</v>
      </c>
    </row>
    <row r="18" spans="1:27" s="380" customFormat="1" ht="15" customHeight="1">
      <c r="A18" s="1234" t="s">
        <v>2002</v>
      </c>
      <c r="B18" s="1235">
        <v>21678.3</v>
      </c>
      <c r="C18" s="1235">
        <v>3734.3</v>
      </c>
      <c r="D18" s="1235">
        <v>2605.8000000000002</v>
      </c>
      <c r="E18" s="1235">
        <v>271.3</v>
      </c>
      <c r="F18" s="1235">
        <v>3332.8</v>
      </c>
      <c r="G18" s="1235">
        <v>3917.4</v>
      </c>
      <c r="H18" s="1235">
        <v>3177.1</v>
      </c>
      <c r="I18" s="1235">
        <v>1981</v>
      </c>
      <c r="J18" s="1235">
        <v>893.5</v>
      </c>
      <c r="K18" s="1235">
        <v>4609.8</v>
      </c>
      <c r="L18" s="1235">
        <f>SUM(B18:K18)</f>
        <v>46201.299999999996</v>
      </c>
      <c r="M18" s="1235">
        <v>2551.6</v>
      </c>
      <c r="N18" s="1235">
        <f>L18-M18</f>
        <v>43649.7</v>
      </c>
      <c r="O18" s="1235">
        <v>1192.5999999999999</v>
      </c>
      <c r="P18" s="1235">
        <f>N18+O18</f>
        <v>44842.299999999996</v>
      </c>
      <c r="Q18" s="1236">
        <v>10.17</v>
      </c>
      <c r="R18" s="1237">
        <f>P18/Q18</f>
        <v>4409.2723697148476</v>
      </c>
      <c r="S18" s="1238" t="s">
        <v>2002</v>
      </c>
      <c r="T18" s="2465" t="s">
        <v>3595</v>
      </c>
      <c r="W18" s="663"/>
      <c r="X18" s="663"/>
      <c r="Y18" s="663"/>
      <c r="Z18" s="663"/>
      <c r="AA18" s="663"/>
    </row>
    <row r="19" spans="1:27" s="380" customFormat="1" ht="15" customHeight="1">
      <c r="A19" s="1239" t="s">
        <v>2003</v>
      </c>
      <c r="B19" s="1110">
        <v>25506.2</v>
      </c>
      <c r="C19" s="1110">
        <v>4021.4</v>
      </c>
      <c r="D19" s="1110">
        <v>2883.9</v>
      </c>
      <c r="E19" s="1110">
        <v>354.5</v>
      </c>
      <c r="F19" s="1110">
        <v>3664</v>
      </c>
      <c r="G19" s="1110">
        <v>4687.7</v>
      </c>
      <c r="H19" s="1110">
        <v>3481.7</v>
      </c>
      <c r="I19" s="1110">
        <v>2373.5</v>
      </c>
      <c r="J19" s="1110">
        <v>1011.6</v>
      </c>
      <c r="K19" s="1110">
        <v>5932.9</v>
      </c>
      <c r="L19" s="1110">
        <f>SUM(B19:K19)</f>
        <v>53917.399999999994</v>
      </c>
      <c r="M19" s="1110">
        <v>3008.3</v>
      </c>
      <c r="N19" s="1110">
        <f>L19-M19</f>
        <v>50909.099999999991</v>
      </c>
      <c r="O19" s="1110">
        <v>1554.8</v>
      </c>
      <c r="P19" s="1110">
        <f>N19+O19</f>
        <v>52463.899999999994</v>
      </c>
      <c r="Q19" s="1111">
        <v>10.41</v>
      </c>
      <c r="R19" s="1112">
        <f>P19/Q19</f>
        <v>5039.759846301632</v>
      </c>
      <c r="S19" s="1240" t="s">
        <v>2003</v>
      </c>
      <c r="T19" s="2465"/>
      <c r="W19" s="663"/>
      <c r="X19" s="663"/>
      <c r="Y19" s="663"/>
      <c r="Z19" s="663"/>
      <c r="AA19" s="663"/>
    </row>
    <row r="20" spans="1:27" s="380" customFormat="1" ht="15" customHeight="1" thickBot="1">
      <c r="A20" s="1241" t="s">
        <v>1974</v>
      </c>
      <c r="B20" s="1114">
        <v>27779</v>
      </c>
      <c r="C20" s="1114">
        <v>4395.2</v>
      </c>
      <c r="D20" s="1114">
        <v>3180.5</v>
      </c>
      <c r="E20" s="1114">
        <v>476.9</v>
      </c>
      <c r="F20" s="1114">
        <v>3794.8</v>
      </c>
      <c r="G20" s="1114">
        <v>5248.6</v>
      </c>
      <c r="H20" s="1114">
        <v>3562.2</v>
      </c>
      <c r="I20" s="1114">
        <v>2831.8</v>
      </c>
      <c r="J20" s="1114">
        <v>1252.4000000000001</v>
      </c>
      <c r="K20" s="1114">
        <v>6889</v>
      </c>
      <c r="L20" s="1114">
        <f>SUM(B20:K20)</f>
        <v>59410.400000000001</v>
      </c>
      <c r="M20" s="1114">
        <v>3180.9</v>
      </c>
      <c r="N20" s="1114">
        <f>L20-M20</f>
        <v>56229.5</v>
      </c>
      <c r="O20" s="1114">
        <v>1554.8</v>
      </c>
      <c r="P20" s="1114">
        <f>N20+O20</f>
        <v>57784.3</v>
      </c>
      <c r="Q20" s="1115">
        <v>10.66</v>
      </c>
      <c r="R20" s="1116">
        <f>P20/Q20</f>
        <v>5420.6660412757974</v>
      </c>
      <c r="S20" s="1242" t="s">
        <v>1974</v>
      </c>
      <c r="T20" s="2465"/>
      <c r="W20" s="663"/>
      <c r="X20" s="663"/>
      <c r="Y20" s="663"/>
      <c r="Z20" s="663"/>
      <c r="AA20" s="663"/>
    </row>
    <row r="21" spans="1:27" s="867" customFormat="1" ht="12.95" customHeight="1">
      <c r="A21" s="863" t="s">
        <v>3531</v>
      </c>
      <c r="B21" s="2462" t="s">
        <v>777</v>
      </c>
      <c r="C21" s="2462"/>
      <c r="D21" s="2462"/>
      <c r="E21" s="2462"/>
      <c r="F21" s="2462"/>
      <c r="G21" s="2462"/>
      <c r="H21" s="2462"/>
      <c r="I21" s="2462"/>
      <c r="J21" s="2462"/>
      <c r="K21" s="2462"/>
      <c r="L21" s="869"/>
      <c r="M21" s="864"/>
      <c r="N21" s="864"/>
      <c r="O21" s="864"/>
      <c r="P21" s="864"/>
      <c r="Q21" s="865"/>
      <c r="R21" s="866"/>
      <c r="W21" s="868"/>
      <c r="X21" s="868"/>
      <c r="Y21" s="868"/>
      <c r="Z21" s="868"/>
      <c r="AA21" s="868"/>
    </row>
    <row r="22" spans="1:27" s="59" customFormat="1" ht="12.95" customHeight="1">
      <c r="A22" s="126"/>
      <c r="B22" s="237"/>
      <c r="C22" s="237"/>
      <c r="D22" s="237"/>
      <c r="E22" s="237"/>
      <c r="F22" s="237"/>
      <c r="G22" s="237"/>
      <c r="H22" s="237"/>
      <c r="I22" s="237"/>
      <c r="J22" s="237"/>
      <c r="K22" s="237"/>
      <c r="L22" s="401"/>
      <c r="M22" s="237"/>
      <c r="N22" s="397"/>
      <c r="O22" s="237"/>
      <c r="P22" s="396"/>
      <c r="Q22" s="228"/>
      <c r="R22" s="399"/>
      <c r="W22" s="104"/>
      <c r="X22" s="104"/>
      <c r="Y22" s="104"/>
      <c r="Z22" s="104"/>
      <c r="AA22" s="104"/>
    </row>
    <row r="23" spans="1:27" s="26" customFormat="1" ht="17.25" customHeight="1">
      <c r="A23" s="2437" t="s">
        <v>34</v>
      </c>
      <c r="B23" s="2437"/>
      <c r="C23" s="2437"/>
      <c r="D23" s="2437"/>
      <c r="E23" s="2437"/>
      <c r="F23" s="2437"/>
      <c r="G23" s="2437"/>
      <c r="H23" s="2436" t="s">
        <v>2016</v>
      </c>
      <c r="I23" s="2436"/>
      <c r="J23" s="2436"/>
      <c r="K23" s="2436"/>
      <c r="L23" s="2436"/>
      <c r="M23" s="2436"/>
      <c r="N23" s="2436"/>
      <c r="Q23" s="2403" t="s">
        <v>771</v>
      </c>
      <c r="R23" s="2403"/>
      <c r="S23" s="60"/>
      <c r="T23" s="60"/>
      <c r="W23" s="60"/>
    </row>
    <row r="24" spans="1:27" s="22" customFormat="1" ht="12.75" customHeight="1">
      <c r="A24" s="11"/>
      <c r="B24" s="11"/>
      <c r="C24" s="11"/>
      <c r="D24" s="11"/>
      <c r="E24" s="11"/>
      <c r="F24" s="11"/>
      <c r="G24" s="11"/>
      <c r="I24" s="11"/>
      <c r="L24" s="11"/>
      <c r="M24" s="11"/>
      <c r="N24" s="11"/>
      <c r="Q24" s="2449" t="s">
        <v>796</v>
      </c>
      <c r="R24" s="2449"/>
      <c r="T24" s="105"/>
      <c r="W24" s="105"/>
    </row>
    <row r="25" spans="1:27" s="101" customFormat="1" ht="88.5" customHeight="1">
      <c r="A25" s="2400" t="s">
        <v>1099</v>
      </c>
      <c r="B25" s="753" t="s">
        <v>2017</v>
      </c>
      <c r="C25" s="753" t="s">
        <v>2018</v>
      </c>
      <c r="D25" s="753" t="s">
        <v>3398</v>
      </c>
      <c r="E25" s="753" t="s">
        <v>2019</v>
      </c>
      <c r="F25" s="753" t="s">
        <v>2020</v>
      </c>
      <c r="G25" s="753" t="s">
        <v>2021</v>
      </c>
      <c r="H25" s="753" t="s">
        <v>2022</v>
      </c>
      <c r="I25" s="753" t="s">
        <v>2023</v>
      </c>
      <c r="J25" s="753" t="s">
        <v>2024</v>
      </c>
      <c r="K25" s="753" t="s">
        <v>2025</v>
      </c>
      <c r="L25" s="753" t="s">
        <v>2026</v>
      </c>
      <c r="M25" s="753" t="s">
        <v>2027</v>
      </c>
      <c r="N25" s="753" t="s">
        <v>2028</v>
      </c>
      <c r="O25" s="753" t="s">
        <v>2029</v>
      </c>
      <c r="P25" s="753" t="s">
        <v>2041</v>
      </c>
      <c r="Q25" s="736" t="s">
        <v>3402</v>
      </c>
      <c r="R25" s="753" t="s">
        <v>2031</v>
      </c>
      <c r="S25" s="2400" t="s">
        <v>1099</v>
      </c>
      <c r="T25" s="392"/>
      <c r="U25" s="392"/>
      <c r="V25" s="144"/>
      <c r="W25" s="106"/>
      <c r="X25" s="106"/>
    </row>
    <row r="26" spans="1:27" s="109" customFormat="1" ht="13.5" thickBot="1">
      <c r="A26" s="2401"/>
      <c r="B26" s="1233">
        <v>1</v>
      </c>
      <c r="C26" s="1233">
        <v>2</v>
      </c>
      <c r="D26" s="1233">
        <v>3</v>
      </c>
      <c r="E26" s="1233">
        <v>4</v>
      </c>
      <c r="F26" s="1233">
        <v>5</v>
      </c>
      <c r="G26" s="1233">
        <v>6</v>
      </c>
      <c r="H26" s="1233">
        <v>7</v>
      </c>
      <c r="I26" s="1233">
        <v>8</v>
      </c>
      <c r="J26" s="1233">
        <v>9</v>
      </c>
      <c r="K26" s="1233">
        <v>10</v>
      </c>
      <c r="L26" s="1233">
        <v>11</v>
      </c>
      <c r="M26" s="1233">
        <v>12</v>
      </c>
      <c r="N26" s="1233">
        <v>13</v>
      </c>
      <c r="O26" s="1233">
        <v>14</v>
      </c>
      <c r="P26" s="1233">
        <v>15</v>
      </c>
      <c r="Q26" s="1233">
        <v>16</v>
      </c>
      <c r="R26" s="1233">
        <v>17</v>
      </c>
      <c r="S26" s="2401"/>
      <c r="T26" s="33"/>
      <c r="U26" s="33"/>
      <c r="V26" s="144"/>
      <c r="W26" s="107"/>
      <c r="X26" s="108"/>
    </row>
    <row r="27" spans="1:27" s="402" customFormat="1" ht="15" customHeight="1">
      <c r="A27" s="1234" t="s">
        <v>2002</v>
      </c>
      <c r="B27" s="1235">
        <v>18838.2</v>
      </c>
      <c r="C27" s="1235">
        <v>4356.6000000000004</v>
      </c>
      <c r="D27" s="1235">
        <v>2605.8000000000002</v>
      </c>
      <c r="E27" s="1235">
        <v>271.3</v>
      </c>
      <c r="F27" s="1235">
        <v>5460.5</v>
      </c>
      <c r="G27" s="1235">
        <v>4150.5</v>
      </c>
      <c r="H27" s="1235">
        <v>3706.6</v>
      </c>
      <c r="I27" s="1235">
        <v>1736.6</v>
      </c>
      <c r="J27" s="1235">
        <v>893.5</v>
      </c>
      <c r="K27" s="1235">
        <v>4603.1000000000004</v>
      </c>
      <c r="L27" s="1235">
        <f>SUM(B27:K27)</f>
        <v>46622.7</v>
      </c>
      <c r="M27" s="1235">
        <v>2551.6</v>
      </c>
      <c r="N27" s="1235">
        <f>L27-M27</f>
        <v>44071.1</v>
      </c>
      <c r="O27" s="1235">
        <v>1192.5999999999999</v>
      </c>
      <c r="P27" s="1235">
        <f>L27+O27</f>
        <v>47815.299999999996</v>
      </c>
      <c r="Q27" s="1236">
        <v>9.94</v>
      </c>
      <c r="R27" s="1237">
        <f>P27/Q27</f>
        <v>4810.3923541247486</v>
      </c>
      <c r="S27" s="1238" t="s">
        <v>2002</v>
      </c>
      <c r="T27" s="2466" t="s">
        <v>3596</v>
      </c>
      <c r="U27" s="1310"/>
      <c r="W27" s="347"/>
      <c r="X27" s="347"/>
      <c r="Y27" s="347"/>
      <c r="Z27" s="347"/>
      <c r="AA27" s="347"/>
    </row>
    <row r="28" spans="1:27" s="8" customFormat="1" ht="15" customHeight="1">
      <c r="A28" s="1239" t="s">
        <v>2003</v>
      </c>
      <c r="B28" s="1110">
        <v>21976.1</v>
      </c>
      <c r="C28" s="1110">
        <v>4763.5</v>
      </c>
      <c r="D28" s="1110">
        <v>2883.9</v>
      </c>
      <c r="E28" s="1110">
        <v>354.5</v>
      </c>
      <c r="F28" s="1110">
        <v>6190.1</v>
      </c>
      <c r="G28" s="1110">
        <v>4588.3</v>
      </c>
      <c r="H28" s="1110">
        <v>4098.8</v>
      </c>
      <c r="I28" s="1110">
        <v>2086.6999999999998</v>
      </c>
      <c r="J28" s="1110">
        <v>1011.6</v>
      </c>
      <c r="K28" s="1110">
        <v>5966.6</v>
      </c>
      <c r="L28" s="1110">
        <f t="shared" ref="L28:L35" si="4">SUM(B28:K28)</f>
        <v>53920.1</v>
      </c>
      <c r="M28" s="1110">
        <v>3008.2</v>
      </c>
      <c r="N28" s="1110">
        <f t="shared" ref="N28:N39" si="5">L28-M28</f>
        <v>50911.9</v>
      </c>
      <c r="O28" s="1110">
        <v>1554.8</v>
      </c>
      <c r="P28" s="1110">
        <f t="shared" ref="P28:P39" si="6">L28+O28</f>
        <v>55474.9</v>
      </c>
      <c r="Q28" s="1111">
        <v>10.15</v>
      </c>
      <c r="R28" s="1112">
        <f t="shared" ref="R28:R39" si="7">P28/Q28</f>
        <v>5465.5073891625616</v>
      </c>
      <c r="S28" s="1240" t="s">
        <v>2003</v>
      </c>
      <c r="T28" s="2466"/>
      <c r="W28" s="9"/>
      <c r="X28" s="9"/>
      <c r="Y28" s="9"/>
      <c r="Z28" s="9"/>
      <c r="AA28" s="9"/>
    </row>
    <row r="29" spans="1:27" s="8" customFormat="1" ht="15" customHeight="1" thickBot="1">
      <c r="A29" s="1241" t="s">
        <v>1974</v>
      </c>
      <c r="B29" s="1114">
        <v>23162.3</v>
      </c>
      <c r="C29" s="1114">
        <v>5044</v>
      </c>
      <c r="D29" s="1114">
        <v>3460.2</v>
      </c>
      <c r="E29" s="1114">
        <v>459.7</v>
      </c>
      <c r="F29" s="1114">
        <v>6594.5</v>
      </c>
      <c r="G29" s="1114">
        <v>5039.6000000000004</v>
      </c>
      <c r="H29" s="1114">
        <v>4998.2</v>
      </c>
      <c r="I29" s="1114">
        <v>2473.5</v>
      </c>
      <c r="J29" s="1114">
        <v>1143.5</v>
      </c>
      <c r="K29" s="1114">
        <v>7338.1</v>
      </c>
      <c r="L29" s="1114">
        <f t="shared" si="4"/>
        <v>59713.599999999991</v>
      </c>
      <c r="M29" s="1114">
        <v>3269.5</v>
      </c>
      <c r="N29" s="1114">
        <f t="shared" si="5"/>
        <v>56444.099999999991</v>
      </c>
      <c r="O29" s="1114">
        <v>2045.7</v>
      </c>
      <c r="P29" s="1114">
        <f t="shared" si="6"/>
        <v>61759.299999999988</v>
      </c>
      <c r="Q29" s="1115">
        <v>10.34</v>
      </c>
      <c r="R29" s="1116">
        <f t="shared" si="7"/>
        <v>5972.8529980657631</v>
      </c>
      <c r="S29" s="1242" t="s">
        <v>1974</v>
      </c>
      <c r="T29" s="2466"/>
      <c r="W29" s="9"/>
      <c r="X29" s="9"/>
      <c r="Y29" s="9"/>
      <c r="Z29" s="9"/>
      <c r="AA29" s="9"/>
    </row>
    <row r="30" spans="1:27" s="8" customFormat="1" ht="15" customHeight="1" thickBot="1">
      <c r="A30" s="34" t="s">
        <v>1975</v>
      </c>
      <c r="B30" s="237">
        <v>24539.200000000001</v>
      </c>
      <c r="C30" s="237">
        <v>5561.2</v>
      </c>
      <c r="D30" s="237">
        <v>3926.2</v>
      </c>
      <c r="E30" s="237">
        <v>671.9</v>
      </c>
      <c r="F30" s="237">
        <v>7177.4</v>
      </c>
      <c r="G30" s="237">
        <v>5501.5</v>
      </c>
      <c r="H30" s="237">
        <v>5986.6</v>
      </c>
      <c r="I30" s="237">
        <v>2920.3</v>
      </c>
      <c r="J30" s="237">
        <v>1312.6</v>
      </c>
      <c r="K30" s="237">
        <v>8362.9</v>
      </c>
      <c r="L30" s="248">
        <f t="shared" si="4"/>
        <v>65959.8</v>
      </c>
      <c r="M30" s="237">
        <v>3760.1</v>
      </c>
      <c r="N30" s="237">
        <f t="shared" si="5"/>
        <v>62199.700000000004</v>
      </c>
      <c r="O30" s="237">
        <v>2252.9</v>
      </c>
      <c r="P30" s="237">
        <f t="shared" si="6"/>
        <v>68212.7</v>
      </c>
      <c r="Q30" s="228">
        <v>10.55</v>
      </c>
      <c r="R30" s="400">
        <f t="shared" si="7"/>
        <v>6465.6587677725111</v>
      </c>
      <c r="S30" s="34" t="s">
        <v>1975</v>
      </c>
      <c r="W30" s="9"/>
      <c r="X30" s="9"/>
      <c r="Y30" s="9"/>
      <c r="Z30" s="9"/>
      <c r="AA30" s="9"/>
    </row>
    <row r="31" spans="1:27" s="175" customFormat="1" ht="15" customHeight="1">
      <c r="A31" s="1243" t="s">
        <v>1976</v>
      </c>
      <c r="B31" s="1244">
        <v>27179</v>
      </c>
      <c r="C31" s="1244">
        <v>6459.5</v>
      </c>
      <c r="D31" s="1244">
        <v>4311</v>
      </c>
      <c r="E31" s="1244">
        <v>882.4</v>
      </c>
      <c r="F31" s="1244">
        <v>7506.1</v>
      </c>
      <c r="G31" s="1244">
        <v>6158.3</v>
      </c>
      <c r="H31" s="1244">
        <v>6635.8</v>
      </c>
      <c r="I31" s="1244">
        <v>3276.4</v>
      </c>
      <c r="J31" s="1244">
        <v>1511</v>
      </c>
      <c r="K31" s="1244">
        <v>9837.6</v>
      </c>
      <c r="L31" s="1244">
        <f t="shared" si="4"/>
        <v>73757.100000000006</v>
      </c>
      <c r="M31" s="1244">
        <v>4180.7</v>
      </c>
      <c r="N31" s="1244">
        <f t="shared" si="5"/>
        <v>69576.400000000009</v>
      </c>
      <c r="O31" s="1244">
        <v>2226.6</v>
      </c>
      <c r="P31" s="1244">
        <f t="shared" si="6"/>
        <v>75983.700000000012</v>
      </c>
      <c r="Q31" s="1245">
        <v>10.75</v>
      </c>
      <c r="R31" s="1246">
        <f t="shared" si="7"/>
        <v>7068.2511627906988</v>
      </c>
      <c r="S31" s="1247" t="s">
        <v>1976</v>
      </c>
      <c r="T31" s="2463" t="s">
        <v>3594</v>
      </c>
      <c r="W31" s="272"/>
      <c r="X31" s="173"/>
      <c r="Y31" s="173"/>
      <c r="Z31" s="173"/>
      <c r="AA31" s="173"/>
    </row>
    <row r="32" spans="1:27" s="175" customFormat="1" ht="15" customHeight="1">
      <c r="A32" s="1248" t="s">
        <v>549</v>
      </c>
      <c r="B32" s="1249">
        <v>30059.599999999999</v>
      </c>
      <c r="C32" s="1249">
        <v>7291.3</v>
      </c>
      <c r="D32" s="1249">
        <v>4726.1000000000004</v>
      </c>
      <c r="E32" s="1249">
        <v>1120.0999999999999</v>
      </c>
      <c r="F32" s="1249">
        <v>9769.7000000000007</v>
      </c>
      <c r="G32" s="1249">
        <v>6827.9</v>
      </c>
      <c r="H32" s="1249">
        <v>7386.7</v>
      </c>
      <c r="I32" s="1249">
        <v>3819.1</v>
      </c>
      <c r="J32" s="1249">
        <v>1629.9</v>
      </c>
      <c r="K32" s="1249">
        <v>10808.8</v>
      </c>
      <c r="L32" s="1249">
        <f t="shared" si="4"/>
        <v>83439.200000000012</v>
      </c>
      <c r="M32" s="1249">
        <v>5007</v>
      </c>
      <c r="N32" s="1249">
        <f t="shared" si="5"/>
        <v>78432.200000000012</v>
      </c>
      <c r="O32" s="1249">
        <v>2651.3</v>
      </c>
      <c r="P32" s="1249">
        <f t="shared" si="6"/>
        <v>86090.500000000015</v>
      </c>
      <c r="Q32" s="1250">
        <v>10.96</v>
      </c>
      <c r="R32" s="1251">
        <f t="shared" si="7"/>
        <v>7854.9726277372274</v>
      </c>
      <c r="S32" s="1252" t="s">
        <v>549</v>
      </c>
      <c r="T32" s="2463"/>
      <c r="W32" s="173"/>
      <c r="X32" s="173"/>
      <c r="Y32" s="173"/>
      <c r="Z32" s="173"/>
      <c r="AA32" s="173"/>
    </row>
    <row r="33" spans="1:27" s="175" customFormat="1" ht="15" customHeight="1">
      <c r="A33" s="1248" t="s">
        <v>550</v>
      </c>
      <c r="B33" s="1249">
        <v>31243.8</v>
      </c>
      <c r="C33" s="1249">
        <v>8270.5</v>
      </c>
      <c r="D33" s="1249">
        <v>5359</v>
      </c>
      <c r="E33" s="1249">
        <v>1401.1</v>
      </c>
      <c r="F33" s="1249">
        <v>10867.2</v>
      </c>
      <c r="G33" s="1249">
        <v>7376.6</v>
      </c>
      <c r="H33" s="1249">
        <v>7905.5</v>
      </c>
      <c r="I33" s="1249">
        <v>4340.6000000000004</v>
      </c>
      <c r="J33" s="1249">
        <v>1779.3</v>
      </c>
      <c r="K33" s="1249">
        <v>12106.6</v>
      </c>
      <c r="L33" s="1249">
        <f t="shared" si="4"/>
        <v>90650.200000000026</v>
      </c>
      <c r="M33" s="1249">
        <v>5749.2</v>
      </c>
      <c r="N33" s="1249">
        <f t="shared" si="5"/>
        <v>84901.000000000029</v>
      </c>
      <c r="O33" s="1249">
        <v>3385.1</v>
      </c>
      <c r="P33" s="1249">
        <f t="shared" si="6"/>
        <v>94035.300000000032</v>
      </c>
      <c r="Q33" s="1250">
        <v>11.33</v>
      </c>
      <c r="R33" s="1251">
        <f t="shared" si="7"/>
        <v>8299.6734333627574</v>
      </c>
      <c r="S33" s="1252" t="s">
        <v>550</v>
      </c>
      <c r="T33" s="2463"/>
      <c r="W33" s="173"/>
      <c r="X33" s="173"/>
      <c r="Y33" s="173"/>
      <c r="Z33" s="173"/>
      <c r="AA33" s="173"/>
    </row>
    <row r="34" spans="1:27" s="175" customFormat="1" ht="15" customHeight="1">
      <c r="A34" s="1248" t="s">
        <v>551</v>
      </c>
      <c r="B34" s="1249">
        <v>28884.2</v>
      </c>
      <c r="C34" s="1249">
        <v>9216.9</v>
      </c>
      <c r="D34" s="1249">
        <v>5671.7</v>
      </c>
      <c r="E34" s="1249">
        <v>1700.2</v>
      </c>
      <c r="F34" s="1249">
        <v>12246.6</v>
      </c>
      <c r="G34" s="1249">
        <v>7830.6</v>
      </c>
      <c r="H34" s="1249">
        <v>8737.7999999999993</v>
      </c>
      <c r="I34" s="1249">
        <v>4921</v>
      </c>
      <c r="J34" s="1249">
        <v>1960.7</v>
      </c>
      <c r="K34" s="1249">
        <v>13636.8</v>
      </c>
      <c r="L34" s="1249">
        <f t="shared" si="4"/>
        <v>94806.5</v>
      </c>
      <c r="M34" s="1249">
        <v>6558.9</v>
      </c>
      <c r="N34" s="1249">
        <f t="shared" si="5"/>
        <v>88247.6</v>
      </c>
      <c r="O34" s="1249">
        <v>3879.8</v>
      </c>
      <c r="P34" s="1249">
        <f t="shared" si="6"/>
        <v>98686.3</v>
      </c>
      <c r="Q34" s="1250">
        <v>11.55</v>
      </c>
      <c r="R34" s="1251">
        <f t="shared" si="7"/>
        <v>8544.2683982683975</v>
      </c>
      <c r="S34" s="1252" t="s">
        <v>551</v>
      </c>
      <c r="T34" s="2463"/>
      <c r="W34" s="173"/>
      <c r="X34" s="173"/>
      <c r="Y34" s="173"/>
      <c r="Z34" s="173"/>
      <c r="AA34" s="173"/>
    </row>
    <row r="35" spans="1:27" s="175" customFormat="1" ht="15" customHeight="1">
      <c r="A35" s="1248" t="s">
        <v>1165</v>
      </c>
      <c r="B35" s="1249">
        <v>30588.799999999999</v>
      </c>
      <c r="C35" s="1249">
        <v>10165.299999999999</v>
      </c>
      <c r="D35" s="1249">
        <v>6039.5</v>
      </c>
      <c r="E35" s="1249">
        <v>2053.4</v>
      </c>
      <c r="F35" s="1249">
        <v>12922.1</v>
      </c>
      <c r="G35" s="1249">
        <v>8615.6</v>
      </c>
      <c r="H35" s="1249">
        <v>9731.4</v>
      </c>
      <c r="I35" s="1249">
        <v>5504</v>
      </c>
      <c r="J35" s="1249">
        <v>2150</v>
      </c>
      <c r="K35" s="1249">
        <v>15266.4</v>
      </c>
      <c r="L35" s="1249">
        <f t="shared" si="4"/>
        <v>103036.49999999999</v>
      </c>
      <c r="M35" s="1249">
        <v>7315</v>
      </c>
      <c r="N35" s="1249">
        <f t="shared" si="5"/>
        <v>95721.499999999985</v>
      </c>
      <c r="O35" s="1249">
        <v>4863.7</v>
      </c>
      <c r="P35" s="1249">
        <f t="shared" si="6"/>
        <v>107900.19999999998</v>
      </c>
      <c r="Q35" s="1250">
        <v>11.77</v>
      </c>
      <c r="R35" s="1251">
        <f t="shared" si="7"/>
        <v>9167.3916737468135</v>
      </c>
      <c r="S35" s="1252" t="s">
        <v>1165</v>
      </c>
      <c r="T35" s="2463"/>
      <c r="W35" s="173"/>
      <c r="X35" s="173"/>
      <c r="Y35" s="173"/>
      <c r="Z35" s="173"/>
      <c r="AA35" s="173"/>
    </row>
    <row r="36" spans="1:27" s="175" customFormat="1" ht="15" customHeight="1">
      <c r="A36" s="1248" t="s">
        <v>1166</v>
      </c>
      <c r="B36" s="1249">
        <v>36136.699999999997</v>
      </c>
      <c r="C36" s="1249">
        <v>11294.8</v>
      </c>
      <c r="D36" s="1249">
        <v>6920.9</v>
      </c>
      <c r="E36" s="1249">
        <v>2364.6</v>
      </c>
      <c r="F36" s="1249">
        <v>13904.9</v>
      </c>
      <c r="G36" s="1249">
        <v>10054.799999999999</v>
      </c>
      <c r="H36" s="1249">
        <v>10686.9</v>
      </c>
      <c r="I36" s="1249">
        <v>6230.8</v>
      </c>
      <c r="J36" s="1249">
        <v>2312.6999999999998</v>
      </c>
      <c r="K36" s="1249">
        <v>17119</v>
      </c>
      <c r="L36" s="1249">
        <f>SUM(B36:K36)</f>
        <v>117026.09999999999</v>
      </c>
      <c r="M36" s="1249">
        <v>8807.2999999999993</v>
      </c>
      <c r="N36" s="1249">
        <f t="shared" si="5"/>
        <v>108218.79999999999</v>
      </c>
      <c r="O36" s="1249">
        <v>5567.1</v>
      </c>
      <c r="P36" s="1249">
        <f t="shared" si="6"/>
        <v>122593.2</v>
      </c>
      <c r="Q36" s="1250">
        <v>11.99</v>
      </c>
      <c r="R36" s="1251">
        <f t="shared" si="7"/>
        <v>10224.620517097581</v>
      </c>
      <c r="S36" s="1252" t="s">
        <v>1166</v>
      </c>
      <c r="T36" s="2463"/>
      <c r="W36" s="173"/>
      <c r="X36" s="173"/>
      <c r="Y36" s="173"/>
      <c r="Z36" s="173"/>
      <c r="AA36" s="173"/>
    </row>
    <row r="37" spans="1:27" s="175" customFormat="1" ht="15" customHeight="1">
      <c r="A37" s="1248" t="s">
        <v>1167</v>
      </c>
      <c r="B37" s="1253">
        <v>38998.6</v>
      </c>
      <c r="C37" s="1253">
        <v>12469.3</v>
      </c>
      <c r="D37" s="1253">
        <v>7659.9</v>
      </c>
      <c r="E37" s="1254">
        <v>2963</v>
      </c>
      <c r="F37" s="1253">
        <v>14823.8</v>
      </c>
      <c r="G37" s="1253">
        <v>11746.1</v>
      </c>
      <c r="H37" s="1253">
        <v>12456.7</v>
      </c>
      <c r="I37" s="1253">
        <v>7074.2</v>
      </c>
      <c r="J37" s="1253">
        <v>2637.3</v>
      </c>
      <c r="K37" s="1253">
        <v>19431.099999999999</v>
      </c>
      <c r="L37" s="1254">
        <f>SUM(B37:K37)</f>
        <v>130260</v>
      </c>
      <c r="M37" s="1254">
        <v>9799</v>
      </c>
      <c r="N37" s="1254">
        <f>L37-M37</f>
        <v>120461</v>
      </c>
      <c r="O37" s="1253">
        <v>6003.2</v>
      </c>
      <c r="P37" s="1249">
        <f>L37+O37</f>
        <v>136263.20000000001</v>
      </c>
      <c r="Q37" s="1253">
        <v>12.21</v>
      </c>
      <c r="R37" s="1255">
        <f t="shared" si="7"/>
        <v>11159.96723996724</v>
      </c>
      <c r="S37" s="1252" t="s">
        <v>1167</v>
      </c>
      <c r="T37" s="2463"/>
      <c r="W37" s="173"/>
      <c r="X37" s="173"/>
      <c r="Y37" s="173"/>
      <c r="Z37" s="173"/>
      <c r="AA37" s="173"/>
    </row>
    <row r="38" spans="1:27" s="175" customFormat="1" ht="15" customHeight="1">
      <c r="A38" s="1248" t="s">
        <v>1168</v>
      </c>
      <c r="B38" s="1253">
        <v>41163.199999999997</v>
      </c>
      <c r="C38" s="1253">
        <v>13086.1</v>
      </c>
      <c r="D38" s="1253">
        <v>8286.2999999999993</v>
      </c>
      <c r="E38" s="1253">
        <v>3031.8</v>
      </c>
      <c r="F38" s="1253">
        <v>16116.1</v>
      </c>
      <c r="G38" s="1253">
        <v>12499.6</v>
      </c>
      <c r="H38" s="1253">
        <v>13510.6</v>
      </c>
      <c r="I38" s="1254">
        <v>7995</v>
      </c>
      <c r="J38" s="1253">
        <v>2851.2</v>
      </c>
      <c r="K38" s="1253">
        <v>21764.6</v>
      </c>
      <c r="L38" s="1253">
        <f>SUM(B38:K38)</f>
        <v>140304.5</v>
      </c>
      <c r="M38" s="1254">
        <v>10980</v>
      </c>
      <c r="N38" s="1253">
        <f t="shared" si="5"/>
        <v>129324.5</v>
      </c>
      <c r="O38" s="1253">
        <v>7102.8</v>
      </c>
      <c r="P38" s="1249">
        <f t="shared" si="6"/>
        <v>147407.29999999999</v>
      </c>
      <c r="Q38" s="1253">
        <v>12.43</v>
      </c>
      <c r="R38" s="1255">
        <f t="shared" si="7"/>
        <v>11858.994368463394</v>
      </c>
      <c r="S38" s="1252" t="s">
        <v>1168</v>
      </c>
      <c r="T38" s="2463"/>
      <c r="W38" s="173"/>
      <c r="X38" s="173"/>
      <c r="Y38" s="173"/>
      <c r="Z38" s="173"/>
      <c r="AA38" s="173"/>
    </row>
    <row r="39" spans="1:27" s="175" customFormat="1" ht="15" customHeight="1" thickBot="1">
      <c r="A39" s="1256" t="s">
        <v>1169</v>
      </c>
      <c r="B39" s="1225">
        <v>44356</v>
      </c>
      <c r="C39" s="1224">
        <v>14915.6</v>
      </c>
      <c r="D39" s="1224">
        <v>9233.2999999999993</v>
      </c>
      <c r="E39" s="1224">
        <v>3216.1</v>
      </c>
      <c r="F39" s="1225">
        <v>17311</v>
      </c>
      <c r="G39" s="1224">
        <v>13825.6</v>
      </c>
      <c r="H39" s="1224">
        <v>14658.4</v>
      </c>
      <c r="I39" s="1224">
        <v>9203.9</v>
      </c>
      <c r="J39" s="1224">
        <v>3045.2</v>
      </c>
      <c r="K39" s="1224">
        <v>25067.8</v>
      </c>
      <c r="L39" s="1224">
        <f>SUM(B39:K39)</f>
        <v>154832.9</v>
      </c>
      <c r="M39" s="1225">
        <v>13122</v>
      </c>
      <c r="N39" s="1224">
        <f t="shared" si="5"/>
        <v>141710.9</v>
      </c>
      <c r="O39" s="1224">
        <v>7518.6</v>
      </c>
      <c r="P39" s="1226">
        <f t="shared" si="6"/>
        <v>162351.5</v>
      </c>
      <c r="Q39" s="1224">
        <v>12.65</v>
      </c>
      <c r="R39" s="1227">
        <f t="shared" si="7"/>
        <v>12834.110671936758</v>
      </c>
      <c r="S39" s="1257" t="s">
        <v>1169</v>
      </c>
      <c r="T39" s="2463"/>
      <c r="W39" s="173"/>
      <c r="X39" s="173"/>
      <c r="Y39" s="173"/>
      <c r="Z39" s="173"/>
      <c r="AA39" s="173"/>
    </row>
    <row r="40" spans="1:27" s="784" customFormat="1" ht="14.25" customHeight="1">
      <c r="A40" s="863" t="s">
        <v>3531</v>
      </c>
      <c r="B40" s="2462" t="s">
        <v>777</v>
      </c>
      <c r="C40" s="2462"/>
      <c r="D40" s="2462"/>
      <c r="E40" s="2462"/>
      <c r="F40" s="2462"/>
      <c r="G40" s="2462"/>
      <c r="H40" s="2462"/>
      <c r="I40" s="2462"/>
      <c r="J40" s="2462"/>
      <c r="K40" s="2462"/>
      <c r="W40" s="791"/>
      <c r="X40" s="791"/>
      <c r="Y40" s="791"/>
      <c r="Z40" s="791"/>
      <c r="AA40" s="791"/>
    </row>
    <row r="41" spans="1:27" s="8" customFormat="1" ht="12.95" customHeight="1">
      <c r="W41" s="9"/>
      <c r="X41" s="9"/>
      <c r="Y41" s="9"/>
      <c r="Z41" s="9"/>
      <c r="AA41" s="9"/>
    </row>
    <row r="42" spans="1:27" s="8" customFormat="1" ht="12.95" customHeight="1">
      <c r="W42" s="9"/>
      <c r="X42" s="9"/>
      <c r="Y42" s="9"/>
      <c r="Z42" s="9"/>
      <c r="AA42" s="9"/>
    </row>
    <row r="43" spans="1:27">
      <c r="W43" s="84"/>
      <c r="X43" s="84"/>
    </row>
    <row r="44" spans="1:27">
      <c r="W44" s="84"/>
      <c r="X44" s="84"/>
    </row>
    <row r="45" spans="1:27">
      <c r="W45" s="84"/>
      <c r="X45" s="84"/>
    </row>
    <row r="46" spans="1:27">
      <c r="W46" s="84"/>
      <c r="X46" s="84"/>
    </row>
    <row r="47" spans="1:27" ht="15.75">
      <c r="A47" s="2437" t="s">
        <v>34</v>
      </c>
      <c r="B47" s="2437"/>
      <c r="C47" s="2437"/>
      <c r="D47" s="2437"/>
      <c r="E47" s="2437"/>
      <c r="F47" s="2437"/>
      <c r="G47" s="2437"/>
      <c r="H47" s="2437"/>
      <c r="I47" s="2437"/>
      <c r="J47" s="2437"/>
      <c r="K47" s="2437"/>
      <c r="L47" s="2436" t="s">
        <v>873</v>
      </c>
      <c r="M47" s="2436"/>
      <c r="N47" s="2436"/>
      <c r="O47" s="2436"/>
      <c r="P47" s="2436"/>
      <c r="Q47" s="2436"/>
      <c r="R47" s="2436"/>
      <c r="S47" s="2436"/>
      <c r="T47" s="2436"/>
      <c r="U47" s="2403" t="s">
        <v>771</v>
      </c>
      <c r="V47" s="2403"/>
      <c r="W47" s="84"/>
      <c r="X47" s="84"/>
    </row>
    <row r="48" spans="1:27">
      <c r="A48" s="11"/>
      <c r="B48" s="11"/>
      <c r="C48" s="11"/>
      <c r="D48" s="11"/>
      <c r="E48" s="11"/>
      <c r="F48" s="11"/>
      <c r="G48" s="11"/>
      <c r="H48" s="22"/>
      <c r="I48" s="11"/>
      <c r="J48" s="22"/>
      <c r="K48" s="22"/>
      <c r="L48" s="11"/>
      <c r="M48" s="11"/>
      <c r="N48" s="11"/>
      <c r="O48" s="11"/>
      <c r="P48" s="11"/>
      <c r="Q48" s="11"/>
      <c r="R48" s="11"/>
      <c r="S48" s="22"/>
      <c r="T48" s="105"/>
      <c r="U48" s="2412" t="s">
        <v>796</v>
      </c>
      <c r="V48" s="2412"/>
      <c r="W48" s="84"/>
      <c r="X48" s="84"/>
    </row>
    <row r="49" spans="1:24" ht="72">
      <c r="A49" s="2400" t="s">
        <v>1099</v>
      </c>
      <c r="B49" s="753" t="s">
        <v>760</v>
      </c>
      <c r="C49" s="753" t="s">
        <v>1126</v>
      </c>
      <c r="D49" s="753" t="s">
        <v>3334</v>
      </c>
      <c r="E49" s="753" t="s">
        <v>3400</v>
      </c>
      <c r="F49" s="753" t="s">
        <v>3399</v>
      </c>
      <c r="G49" s="753" t="s">
        <v>3398</v>
      </c>
      <c r="H49" s="753" t="s">
        <v>776</v>
      </c>
      <c r="I49" s="753" t="s">
        <v>762</v>
      </c>
      <c r="J49" s="753" t="s">
        <v>763</v>
      </c>
      <c r="K49" s="753" t="s">
        <v>764</v>
      </c>
      <c r="L49" s="753" t="s">
        <v>765</v>
      </c>
      <c r="M49" s="753" t="s">
        <v>767</v>
      </c>
      <c r="N49" s="753" t="s">
        <v>3401</v>
      </c>
      <c r="O49" s="753" t="s">
        <v>768</v>
      </c>
      <c r="P49" s="753" t="s">
        <v>766</v>
      </c>
      <c r="Q49" s="753" t="s">
        <v>1329</v>
      </c>
      <c r="R49" s="753" t="s">
        <v>758</v>
      </c>
      <c r="S49" s="753" t="s">
        <v>1330</v>
      </c>
      <c r="T49" s="753" t="s">
        <v>759</v>
      </c>
      <c r="U49" s="765" t="s">
        <v>1331</v>
      </c>
      <c r="V49" s="2266" t="s">
        <v>1099</v>
      </c>
      <c r="W49" s="84"/>
      <c r="X49" s="84"/>
    </row>
    <row r="50" spans="1:24" ht="13.5" thickBot="1">
      <c r="A50" s="2401"/>
      <c r="B50" s="1233">
        <v>1</v>
      </c>
      <c r="C50" s="1233">
        <v>2</v>
      </c>
      <c r="D50" s="1233">
        <v>3</v>
      </c>
      <c r="E50" s="1233">
        <v>4</v>
      </c>
      <c r="F50" s="1233">
        <v>5</v>
      </c>
      <c r="G50" s="1233">
        <v>6</v>
      </c>
      <c r="H50" s="1233">
        <v>7</v>
      </c>
      <c r="I50" s="1233">
        <v>8</v>
      </c>
      <c r="J50" s="1233">
        <v>9</v>
      </c>
      <c r="K50" s="1233">
        <v>10</v>
      </c>
      <c r="L50" s="1233">
        <v>11</v>
      </c>
      <c r="M50" s="1233">
        <v>12</v>
      </c>
      <c r="N50" s="1233">
        <v>13</v>
      </c>
      <c r="O50" s="1233">
        <v>14</v>
      </c>
      <c r="P50" s="1233">
        <v>15</v>
      </c>
      <c r="Q50" s="1233">
        <v>16</v>
      </c>
      <c r="R50" s="1233">
        <v>17</v>
      </c>
      <c r="S50" s="1233">
        <v>18</v>
      </c>
      <c r="T50" s="1233">
        <v>19</v>
      </c>
      <c r="U50" s="1233">
        <v>20</v>
      </c>
      <c r="V50" s="2267"/>
    </row>
    <row r="51" spans="1:24" s="175" customFormat="1" ht="15" customHeight="1">
      <c r="A51" s="1258" t="s">
        <v>1976</v>
      </c>
      <c r="B51" s="1259">
        <v>25883</v>
      </c>
      <c r="C51" s="1259">
        <v>3630</v>
      </c>
      <c r="D51" s="1259">
        <v>824</v>
      </c>
      <c r="E51" s="1259">
        <v>12785</v>
      </c>
      <c r="F51" s="1259">
        <v>1514</v>
      </c>
      <c r="G51" s="1259">
        <v>5820</v>
      </c>
      <c r="H51" s="1259">
        <v>11979</v>
      </c>
      <c r="I51" s="1259">
        <v>574</v>
      </c>
      <c r="J51" s="1259">
        <v>9689</v>
      </c>
      <c r="K51" s="1259">
        <v>1343</v>
      </c>
      <c r="L51" s="1259">
        <v>8328</v>
      </c>
      <c r="M51" s="1259">
        <v>2001</v>
      </c>
      <c r="N51" s="1259">
        <v>1832</v>
      </c>
      <c r="O51" s="1259">
        <v>2232</v>
      </c>
      <c r="P51" s="1260">
        <v>9126</v>
      </c>
      <c r="Q51" s="1260">
        <f>SUM(B51:P51)</f>
        <v>97560</v>
      </c>
      <c r="R51" s="1259">
        <v>2769</v>
      </c>
      <c r="S51" s="1260">
        <f>Q51+R51</f>
        <v>100329</v>
      </c>
      <c r="T51" s="1259">
        <v>2092</v>
      </c>
      <c r="U51" s="1260">
        <f>S51+T51</f>
        <v>102421</v>
      </c>
      <c r="V51" s="1261" t="s">
        <v>1976</v>
      </c>
      <c r="W51" s="2463" t="s">
        <v>3597</v>
      </c>
    </row>
    <row r="52" spans="1:24" s="885" customFormat="1" ht="15" customHeight="1">
      <c r="A52" s="1262"/>
      <c r="B52" s="1229">
        <f t="shared" ref="B52:S52" si="8">(B51/$S51)*100</f>
        <v>25.798124171475845</v>
      </c>
      <c r="C52" s="1229">
        <f t="shared" si="8"/>
        <v>3.6180964626379217</v>
      </c>
      <c r="D52" s="1229">
        <f t="shared" si="8"/>
        <v>0.82129792981092198</v>
      </c>
      <c r="E52" s="1229">
        <f t="shared" si="8"/>
        <v>12.743075282321165</v>
      </c>
      <c r="F52" s="1229">
        <f t="shared" si="8"/>
        <v>1.5090352739487087</v>
      </c>
      <c r="G52" s="1229">
        <f t="shared" si="8"/>
        <v>5.8009149896839398</v>
      </c>
      <c r="H52" s="1229">
        <f t="shared" si="8"/>
        <v>11.93971832670514</v>
      </c>
      <c r="I52" s="1229">
        <f t="shared" si="8"/>
        <v>0.57211773265955002</v>
      </c>
      <c r="J52" s="1229">
        <f t="shared" si="8"/>
        <v>9.6572277207985717</v>
      </c>
      <c r="K52" s="1229">
        <f t="shared" si="8"/>
        <v>1.3385960190971702</v>
      </c>
      <c r="L52" s="1229">
        <f t="shared" si="8"/>
        <v>8.3006907275065025</v>
      </c>
      <c r="M52" s="1229">
        <f t="shared" si="8"/>
        <v>1.9944382979995814</v>
      </c>
      <c r="N52" s="1229">
        <f t="shared" si="8"/>
        <v>1.825992484725254</v>
      </c>
      <c r="O52" s="1229">
        <f t="shared" si="8"/>
        <v>2.224680800167449</v>
      </c>
      <c r="P52" s="1229">
        <f t="shared" si="8"/>
        <v>9.0960739168136833</v>
      </c>
      <c r="Q52" s="1229">
        <f t="shared" si="8"/>
        <v>97.240080136351409</v>
      </c>
      <c r="R52" s="1229">
        <f t="shared" si="8"/>
        <v>2.7599198636485958</v>
      </c>
      <c r="S52" s="1229">
        <f t="shared" si="8"/>
        <v>100</v>
      </c>
      <c r="T52" s="1230"/>
      <c r="U52" s="1230"/>
      <c r="V52" s="1263"/>
      <c r="W52" s="2463"/>
    </row>
    <row r="53" spans="1:24" s="361" customFormat="1" ht="15" customHeight="1">
      <c r="A53" s="1264" t="s">
        <v>549</v>
      </c>
      <c r="B53" s="1228">
        <v>28633</v>
      </c>
      <c r="C53" s="1228">
        <v>3971</v>
      </c>
      <c r="D53" s="1228">
        <v>902</v>
      </c>
      <c r="E53" s="1228">
        <v>14401</v>
      </c>
      <c r="F53" s="1228">
        <v>1661</v>
      </c>
      <c r="G53" s="1228">
        <v>6377</v>
      </c>
      <c r="H53" s="1228">
        <v>13353</v>
      </c>
      <c r="I53" s="1228">
        <v>628</v>
      </c>
      <c r="J53" s="1228">
        <v>10361</v>
      </c>
      <c r="K53" s="1228">
        <v>1483</v>
      </c>
      <c r="L53" s="1228">
        <v>9242</v>
      </c>
      <c r="M53" s="1228">
        <v>2187</v>
      </c>
      <c r="N53" s="1228">
        <v>2054</v>
      </c>
      <c r="O53" s="1228">
        <v>2423</v>
      </c>
      <c r="P53" s="1228">
        <v>9696</v>
      </c>
      <c r="Q53" s="1228">
        <f>SUM(B53:P53)</f>
        <v>107372</v>
      </c>
      <c r="R53" s="1228">
        <v>3146</v>
      </c>
      <c r="S53" s="1228">
        <f>Q53+R53</f>
        <v>110518</v>
      </c>
      <c r="T53" s="1228">
        <v>2360</v>
      </c>
      <c r="U53" s="1228">
        <f>S53+T53</f>
        <v>112878</v>
      </c>
      <c r="V53" s="1265" t="s">
        <v>549</v>
      </c>
      <c r="W53" s="2463"/>
    </row>
    <row r="54" spans="1:24" s="1126" customFormat="1" ht="15" customHeight="1">
      <c r="A54" s="1262"/>
      <c r="B54" s="1229">
        <f t="shared" ref="B54:S54" si="9">(B53/$S53)*100</f>
        <v>25.907996887384861</v>
      </c>
      <c r="C54" s="1229">
        <f t="shared" si="9"/>
        <v>3.5930798602942509</v>
      </c>
      <c r="D54" s="1229">
        <f t="shared" si="9"/>
        <v>0.81615664416656108</v>
      </c>
      <c r="E54" s="1229">
        <f t="shared" si="9"/>
        <v>13.030456577209144</v>
      </c>
      <c r="F54" s="1229">
        <f t="shared" si="9"/>
        <v>1.5029226008433016</v>
      </c>
      <c r="G54" s="1229">
        <f t="shared" si="9"/>
        <v>5.7701007980600449</v>
      </c>
      <c r="H54" s="1229">
        <f t="shared" si="9"/>
        <v>12.082194755605421</v>
      </c>
      <c r="I54" s="1229">
        <f t="shared" si="9"/>
        <v>0.56823322897627537</v>
      </c>
      <c r="J54" s="1229">
        <f t="shared" si="9"/>
        <v>9.3749434481260963</v>
      </c>
      <c r="K54" s="1229">
        <f t="shared" si="9"/>
        <v>1.3418628639678603</v>
      </c>
      <c r="L54" s="1229">
        <f t="shared" si="9"/>
        <v>8.36243869776869</v>
      </c>
      <c r="M54" s="1229">
        <f t="shared" si="9"/>
        <v>1.9788631716100544</v>
      </c>
      <c r="N54" s="1229">
        <f t="shared" si="9"/>
        <v>1.8585207839446967</v>
      </c>
      <c r="O54" s="1229">
        <f t="shared" si="9"/>
        <v>2.1924030474673808</v>
      </c>
      <c r="P54" s="1229">
        <f t="shared" si="9"/>
        <v>8.7732315097993094</v>
      </c>
      <c r="Q54" s="1229">
        <f t="shared" si="9"/>
        <v>97.153404875223941</v>
      </c>
      <c r="R54" s="1229">
        <f t="shared" si="9"/>
        <v>2.8465951247760546</v>
      </c>
      <c r="S54" s="1229">
        <f t="shared" si="9"/>
        <v>100</v>
      </c>
      <c r="T54" s="1230"/>
      <c r="U54" s="1230"/>
      <c r="V54" s="1263"/>
      <c r="W54" s="2463"/>
    </row>
    <row r="55" spans="1:24" s="361" customFormat="1" ht="15" customHeight="1">
      <c r="A55" s="1264" t="s">
        <v>550</v>
      </c>
      <c r="B55" s="1228">
        <v>29532</v>
      </c>
      <c r="C55" s="1228">
        <v>4408</v>
      </c>
      <c r="D55" s="1228">
        <v>1052</v>
      </c>
      <c r="E55" s="1228">
        <v>16062</v>
      </c>
      <c r="F55" s="1228">
        <v>1792</v>
      </c>
      <c r="G55" s="1228">
        <v>7056</v>
      </c>
      <c r="H55" s="1228">
        <v>14157</v>
      </c>
      <c r="I55" s="1228">
        <v>683</v>
      </c>
      <c r="J55" s="1228">
        <v>11216</v>
      </c>
      <c r="K55" s="1228">
        <v>1639</v>
      </c>
      <c r="L55" s="1228">
        <v>9884</v>
      </c>
      <c r="M55" s="1228">
        <v>2590</v>
      </c>
      <c r="N55" s="1228">
        <v>2289</v>
      </c>
      <c r="O55" s="1228">
        <v>2659</v>
      </c>
      <c r="P55" s="1228">
        <v>10482</v>
      </c>
      <c r="Q55" s="1228">
        <f>SUM(B55:P55)</f>
        <v>115501</v>
      </c>
      <c r="R55" s="1228">
        <v>4041</v>
      </c>
      <c r="S55" s="1228">
        <f>Q55+R55</f>
        <v>119542</v>
      </c>
      <c r="T55" s="1228">
        <v>2902</v>
      </c>
      <c r="U55" s="1228">
        <f>S55+T55</f>
        <v>122444</v>
      </c>
      <c r="V55" s="1265" t="s">
        <v>550</v>
      </c>
      <c r="W55" s="2463"/>
    </row>
    <row r="56" spans="1:24" s="1126" customFormat="1" ht="15" customHeight="1">
      <c r="A56" s="1262"/>
      <c r="B56" s="1229">
        <f t="shared" ref="B56:S56" si="10">(B55/$S55)*100</f>
        <v>24.704288032657978</v>
      </c>
      <c r="C56" s="1229">
        <f t="shared" si="10"/>
        <v>3.6874069364742099</v>
      </c>
      <c r="D56" s="1229">
        <f t="shared" si="10"/>
        <v>0.88002543039266534</v>
      </c>
      <c r="E56" s="1229">
        <f t="shared" si="10"/>
        <v>13.436281808903983</v>
      </c>
      <c r="F56" s="1229">
        <f t="shared" si="10"/>
        <v>1.4990547255357951</v>
      </c>
      <c r="G56" s="1229">
        <f t="shared" si="10"/>
        <v>5.902527981797193</v>
      </c>
      <c r="H56" s="1229">
        <f t="shared" si="10"/>
        <v>11.842699636947684</v>
      </c>
      <c r="I56" s="1229">
        <f t="shared" si="10"/>
        <v>0.57134730889561824</v>
      </c>
      <c r="J56" s="1229">
        <f t="shared" si="10"/>
        <v>9.3824764517910033</v>
      </c>
      <c r="K56" s="1229">
        <f t="shared" si="10"/>
        <v>1.3710662361345802</v>
      </c>
      <c r="L56" s="1229">
        <f t="shared" si="10"/>
        <v>8.2682237205333688</v>
      </c>
      <c r="M56" s="1229">
        <f t="shared" si="10"/>
        <v>2.1666025330009537</v>
      </c>
      <c r="N56" s="1229">
        <f t="shared" si="10"/>
        <v>1.9148081845711131</v>
      </c>
      <c r="O56" s="1229">
        <f t="shared" si="10"/>
        <v>2.2243228321426778</v>
      </c>
      <c r="P56" s="1229">
        <f t="shared" si="10"/>
        <v>8.7684663130949794</v>
      </c>
      <c r="Q56" s="1229">
        <f t="shared" si="10"/>
        <v>96.61959813287379</v>
      </c>
      <c r="R56" s="1229">
        <f t="shared" si="10"/>
        <v>3.3804018671261984</v>
      </c>
      <c r="S56" s="1229">
        <f t="shared" si="10"/>
        <v>100</v>
      </c>
      <c r="T56" s="1230"/>
      <c r="U56" s="1230"/>
      <c r="V56" s="1263"/>
      <c r="W56" s="2463"/>
    </row>
    <row r="57" spans="1:24" s="361" customFormat="1" ht="15" customHeight="1">
      <c r="A57" s="1264" t="s">
        <v>551</v>
      </c>
      <c r="B57" s="1228">
        <v>26187</v>
      </c>
      <c r="C57" s="1228">
        <v>5507</v>
      </c>
      <c r="D57" s="1228">
        <v>1271</v>
      </c>
      <c r="E57" s="1228">
        <v>17995</v>
      </c>
      <c r="F57" s="1228">
        <v>1952</v>
      </c>
      <c r="G57" s="1228">
        <v>7535</v>
      </c>
      <c r="H57" s="1228">
        <v>14987</v>
      </c>
      <c r="I57" s="1228">
        <v>730</v>
      </c>
      <c r="J57" s="1228">
        <v>11948</v>
      </c>
      <c r="K57" s="1228">
        <v>1803</v>
      </c>
      <c r="L57" s="1228">
        <v>10856</v>
      </c>
      <c r="M57" s="1228">
        <v>3106</v>
      </c>
      <c r="N57" s="1228">
        <v>2571</v>
      </c>
      <c r="O57" s="1228">
        <v>2926</v>
      </c>
      <c r="P57" s="1228">
        <v>11357</v>
      </c>
      <c r="Q57" s="1228">
        <f>SUM(B57:P57)</f>
        <v>120731</v>
      </c>
      <c r="R57" s="1228">
        <v>4639</v>
      </c>
      <c r="S57" s="1228">
        <f>Q57+R57</f>
        <v>125370</v>
      </c>
      <c r="T57" s="1228">
        <v>3412</v>
      </c>
      <c r="U57" s="1228">
        <f>S57+T57</f>
        <v>128782</v>
      </c>
      <c r="V57" s="1265" t="s">
        <v>551</v>
      </c>
      <c r="W57" s="2463"/>
    </row>
    <row r="58" spans="1:24" s="1126" customFormat="1" ht="15" customHeight="1">
      <c r="A58" s="1262"/>
      <c r="B58" s="1229">
        <f t="shared" ref="B58:S58" si="11">(B57/$S57)*100</f>
        <v>20.887772194304858</v>
      </c>
      <c r="C58" s="1229">
        <f t="shared" si="11"/>
        <v>4.3925979101858497</v>
      </c>
      <c r="D58" s="1229">
        <f t="shared" si="11"/>
        <v>1.0137991545026721</v>
      </c>
      <c r="E58" s="1229">
        <f t="shared" si="11"/>
        <v>14.353513599744755</v>
      </c>
      <c r="F58" s="1229">
        <f t="shared" si="11"/>
        <v>1.5569913057350244</v>
      </c>
      <c r="G58" s="1229">
        <f t="shared" si="11"/>
        <v>6.0102097790540006</v>
      </c>
      <c r="H58" s="1229">
        <f t="shared" si="11"/>
        <v>11.954215522054717</v>
      </c>
      <c r="I58" s="1229">
        <f t="shared" si="11"/>
        <v>0.5822764616734466</v>
      </c>
      <c r="J58" s="1229">
        <f t="shared" si="11"/>
        <v>9.5301906357182737</v>
      </c>
      <c r="K58" s="1229">
        <f t="shared" si="11"/>
        <v>1.4381430964345538</v>
      </c>
      <c r="L58" s="1229">
        <f t="shared" si="11"/>
        <v>8.6591688601738852</v>
      </c>
      <c r="M58" s="1229">
        <f t="shared" si="11"/>
        <v>2.477466698572226</v>
      </c>
      <c r="N58" s="1229">
        <f t="shared" si="11"/>
        <v>2.0507298396745632</v>
      </c>
      <c r="O58" s="1229">
        <f t="shared" si="11"/>
        <v>2.3338916806253489</v>
      </c>
      <c r="P58" s="1229">
        <f t="shared" si="11"/>
        <v>9.0587859934593595</v>
      </c>
      <c r="Q58" s="1229">
        <f t="shared" si="11"/>
        <v>96.299752731913529</v>
      </c>
      <c r="R58" s="1229">
        <f t="shared" si="11"/>
        <v>3.7002472680864642</v>
      </c>
      <c r="S58" s="1229">
        <f t="shared" si="11"/>
        <v>100</v>
      </c>
      <c r="T58" s="1230"/>
      <c r="U58" s="1230"/>
      <c r="V58" s="1263"/>
      <c r="W58" s="2463"/>
    </row>
    <row r="59" spans="1:24" s="361" customFormat="1" ht="15" customHeight="1">
      <c r="A59" s="1264" t="s">
        <v>1165</v>
      </c>
      <c r="B59" s="1228">
        <v>26900</v>
      </c>
      <c r="C59" s="1228">
        <v>6582</v>
      </c>
      <c r="D59" s="1228">
        <v>1370</v>
      </c>
      <c r="E59" s="1228">
        <v>19979</v>
      </c>
      <c r="F59" s="1228">
        <v>2112</v>
      </c>
      <c r="G59" s="1228">
        <v>8320</v>
      </c>
      <c r="H59" s="1228">
        <v>16359</v>
      </c>
      <c r="I59" s="1228">
        <v>805</v>
      </c>
      <c r="J59" s="1228">
        <v>12683</v>
      </c>
      <c r="K59" s="1228">
        <v>2006</v>
      </c>
      <c r="L59" s="1228">
        <v>11996</v>
      </c>
      <c r="M59" s="1228">
        <v>3381</v>
      </c>
      <c r="N59" s="1228">
        <v>2824</v>
      </c>
      <c r="O59" s="1228">
        <v>3154</v>
      </c>
      <c r="P59" s="1228">
        <v>12174</v>
      </c>
      <c r="Q59" s="1228">
        <f>SUM(B59:P59)</f>
        <v>130645</v>
      </c>
      <c r="R59" s="1228">
        <v>4767</v>
      </c>
      <c r="S59" s="1228">
        <f>Q59+R59</f>
        <v>135412</v>
      </c>
      <c r="T59" s="1228">
        <v>4234</v>
      </c>
      <c r="U59" s="1228">
        <f>S59+T59</f>
        <v>139646</v>
      </c>
      <c r="V59" s="1265" t="s">
        <v>1165</v>
      </c>
      <c r="W59" s="2463"/>
    </row>
    <row r="60" spans="1:24" s="1126" customFormat="1" ht="15" customHeight="1">
      <c r="A60" s="1262"/>
      <c r="B60" s="1229">
        <f t="shared" ref="B60:S60" si="12">(B59/$S59)*100</f>
        <v>19.865299973414469</v>
      </c>
      <c r="C60" s="1229">
        <f t="shared" si="12"/>
        <v>4.8607213540897405</v>
      </c>
      <c r="D60" s="1229">
        <f t="shared" si="12"/>
        <v>1.0117271733672053</v>
      </c>
      <c r="E60" s="1229">
        <f t="shared" si="12"/>
        <v>14.754231530440434</v>
      </c>
      <c r="F60" s="1229">
        <f t="shared" si="12"/>
        <v>1.5596845183587864</v>
      </c>
      <c r="G60" s="1229">
        <f t="shared" si="12"/>
        <v>6.1442117389891591</v>
      </c>
      <c r="H60" s="1229">
        <f t="shared" si="12"/>
        <v>12.080908634389861</v>
      </c>
      <c r="I60" s="1229">
        <f t="shared" si="12"/>
        <v>0.59448202522671556</v>
      </c>
      <c r="J60" s="1229">
        <f t="shared" si="12"/>
        <v>9.3662304670191716</v>
      </c>
      <c r="K60" s="1229">
        <f t="shared" si="12"/>
        <v>1.4814048976457035</v>
      </c>
      <c r="L60" s="1229">
        <f t="shared" si="12"/>
        <v>8.8588899063598507</v>
      </c>
      <c r="M60" s="1229">
        <f t="shared" si="12"/>
        <v>2.4968245059522052</v>
      </c>
      <c r="N60" s="1229">
        <f t="shared" si="12"/>
        <v>2.0854872537145899</v>
      </c>
      <c r="O60" s="1229">
        <f t="shared" si="12"/>
        <v>2.32918795970815</v>
      </c>
      <c r="P60" s="1229">
        <f t="shared" si="12"/>
        <v>8.9903405901987998</v>
      </c>
      <c r="Q60" s="1229">
        <f t="shared" si="12"/>
        <v>96.479632528874831</v>
      </c>
      <c r="R60" s="1229">
        <f t="shared" si="12"/>
        <v>3.5203674711251591</v>
      </c>
      <c r="S60" s="1229">
        <f t="shared" si="12"/>
        <v>100</v>
      </c>
      <c r="T60" s="1230"/>
      <c r="U60" s="1230"/>
      <c r="V60" s="1263"/>
      <c r="W60" s="2463"/>
    </row>
    <row r="61" spans="1:24" s="361" customFormat="1" ht="15" customHeight="1">
      <c r="A61" s="1266" t="s">
        <v>1166</v>
      </c>
      <c r="B61" s="1228">
        <v>31006</v>
      </c>
      <c r="C61" s="1228">
        <v>7631</v>
      </c>
      <c r="D61" s="1228">
        <v>1544</v>
      </c>
      <c r="E61" s="1228">
        <v>22456</v>
      </c>
      <c r="F61" s="1228">
        <v>2269</v>
      </c>
      <c r="G61" s="1228">
        <v>9696</v>
      </c>
      <c r="H61" s="1228">
        <v>18873</v>
      </c>
      <c r="I61" s="1228">
        <v>884</v>
      </c>
      <c r="J61" s="1228">
        <v>13525</v>
      </c>
      <c r="K61" s="1228">
        <v>2246</v>
      </c>
      <c r="L61" s="1228">
        <v>13095</v>
      </c>
      <c r="M61" s="1228">
        <v>3687</v>
      </c>
      <c r="N61" s="1228">
        <v>3073</v>
      </c>
      <c r="O61" s="1228">
        <v>3380</v>
      </c>
      <c r="P61" s="1228">
        <v>13073</v>
      </c>
      <c r="Q61" s="1228">
        <f>SUM(B61:P61)</f>
        <v>146438</v>
      </c>
      <c r="R61" s="1228">
        <v>6080</v>
      </c>
      <c r="S61" s="1228">
        <v>152518</v>
      </c>
      <c r="T61" s="1228">
        <v>4651</v>
      </c>
      <c r="U61" s="1228">
        <f>S61+T61</f>
        <v>157169</v>
      </c>
      <c r="V61" s="1267" t="s">
        <v>1166</v>
      </c>
      <c r="W61" s="2463"/>
      <c r="X61" s="1206"/>
    </row>
    <row r="62" spans="1:24" s="1126" customFormat="1" ht="15" customHeight="1">
      <c r="A62" s="1262"/>
      <c r="B62" s="1229">
        <f t="shared" ref="B62:S62" si="13">(B61/$S61)*100</f>
        <v>20.329403742509079</v>
      </c>
      <c r="C62" s="1229">
        <f t="shared" si="13"/>
        <v>5.0033438676090691</v>
      </c>
      <c r="D62" s="1229">
        <f t="shared" si="13"/>
        <v>1.0123395271377804</v>
      </c>
      <c r="E62" s="1229">
        <f t="shared" si="13"/>
        <v>14.723508044952071</v>
      </c>
      <c r="F62" s="1229">
        <f t="shared" si="13"/>
        <v>1.4876932558779947</v>
      </c>
      <c r="G62" s="1229">
        <f t="shared" si="13"/>
        <v>6.3572824191243011</v>
      </c>
      <c r="H62" s="1229">
        <f t="shared" si="13"/>
        <v>12.374277134502156</v>
      </c>
      <c r="I62" s="1229">
        <f t="shared" si="13"/>
        <v>0.5796037189053096</v>
      </c>
      <c r="J62" s="1229">
        <f t="shared" si="13"/>
        <v>8.8678057671881341</v>
      </c>
      <c r="K62" s="1229">
        <f t="shared" si="13"/>
        <v>1.4726130686214085</v>
      </c>
      <c r="L62" s="1229">
        <f t="shared" si="13"/>
        <v>8.5858718315215263</v>
      </c>
      <c r="M62" s="1229">
        <f t="shared" si="13"/>
        <v>2.4174195832623036</v>
      </c>
      <c r="N62" s="1229">
        <f t="shared" si="13"/>
        <v>2.0148441495430047</v>
      </c>
      <c r="O62" s="1229">
        <f t="shared" si="13"/>
        <v>2.2161318664026544</v>
      </c>
      <c r="P62" s="1229">
        <f t="shared" si="13"/>
        <v>8.5714473045804436</v>
      </c>
      <c r="Q62" s="1229">
        <f t="shared" si="13"/>
        <v>96.013585281737235</v>
      </c>
      <c r="R62" s="1229">
        <f t="shared" si="13"/>
        <v>3.9864147182627625</v>
      </c>
      <c r="S62" s="1229">
        <f t="shared" si="13"/>
        <v>100</v>
      </c>
      <c r="T62" s="1230"/>
      <c r="U62" s="1230"/>
      <c r="V62" s="1263"/>
      <c r="W62" s="2463"/>
    </row>
    <row r="63" spans="1:24" s="361" customFormat="1" ht="15" customHeight="1">
      <c r="A63" s="1266" t="s">
        <v>1167</v>
      </c>
      <c r="B63" s="1228">
        <v>32438</v>
      </c>
      <c r="C63" s="1228">
        <v>8550</v>
      </c>
      <c r="D63" s="1228">
        <v>1669</v>
      </c>
      <c r="E63" s="1228">
        <v>24635</v>
      </c>
      <c r="F63" s="1228">
        <v>2401</v>
      </c>
      <c r="G63" s="1228">
        <v>10999</v>
      </c>
      <c r="H63" s="1228">
        <v>20608</v>
      </c>
      <c r="I63" s="1228">
        <v>978</v>
      </c>
      <c r="J63" s="1228">
        <v>14483</v>
      </c>
      <c r="K63" s="1228">
        <v>2517</v>
      </c>
      <c r="L63" s="1228">
        <v>15104</v>
      </c>
      <c r="M63" s="1228">
        <v>4017</v>
      </c>
      <c r="N63" s="1228">
        <v>3304</v>
      </c>
      <c r="O63" s="1228">
        <v>3639</v>
      </c>
      <c r="P63" s="1228">
        <v>14294</v>
      </c>
      <c r="Q63" s="1228">
        <f>SUM(B63:P63)</f>
        <v>159636</v>
      </c>
      <c r="R63" s="1228">
        <v>6688</v>
      </c>
      <c r="S63" s="1228">
        <v>166324</v>
      </c>
      <c r="T63" s="1228">
        <v>4954</v>
      </c>
      <c r="U63" s="1228">
        <f>S63+T63</f>
        <v>171278</v>
      </c>
      <c r="V63" s="1267" t="s">
        <v>1167</v>
      </c>
      <c r="W63" s="2463"/>
    </row>
    <row r="64" spans="1:24" s="1126" customFormat="1" ht="15" customHeight="1">
      <c r="A64" s="1262"/>
      <c r="B64" s="1229">
        <f t="shared" ref="B64:S64" si="14">(B63/$S63)*100</f>
        <v>19.502897958202066</v>
      </c>
      <c r="C64" s="1229">
        <f t="shared" si="14"/>
        <v>5.140569009884322</v>
      </c>
      <c r="D64" s="1229">
        <f t="shared" si="14"/>
        <v>1.0034631201750799</v>
      </c>
      <c r="E64" s="1229">
        <f t="shared" si="14"/>
        <v>14.811452346023424</v>
      </c>
      <c r="F64" s="1229">
        <f t="shared" si="14"/>
        <v>1.4435679757581588</v>
      </c>
      <c r="G64" s="1229">
        <f t="shared" si="14"/>
        <v>6.6129963204348137</v>
      </c>
      <c r="H64" s="1229">
        <f t="shared" si="14"/>
        <v>12.390274404174983</v>
      </c>
      <c r="I64" s="1229">
        <f t="shared" si="14"/>
        <v>0.58800894639378554</v>
      </c>
      <c r="J64" s="1229">
        <f t="shared" si="14"/>
        <v>8.707703037444988</v>
      </c>
      <c r="K64" s="1229">
        <f t="shared" si="14"/>
        <v>1.5133113681729637</v>
      </c>
      <c r="L64" s="1229">
        <f t="shared" si="14"/>
        <v>9.0810706813207958</v>
      </c>
      <c r="M64" s="1229">
        <f t="shared" si="14"/>
        <v>2.4151655804333712</v>
      </c>
      <c r="N64" s="1229">
        <f t="shared" si="14"/>
        <v>1.9864842115389241</v>
      </c>
      <c r="O64" s="1229">
        <f t="shared" si="14"/>
        <v>2.1878983189437484</v>
      </c>
      <c r="P64" s="1229">
        <f t="shared" si="14"/>
        <v>8.5940694067001751</v>
      </c>
      <c r="Q64" s="1229">
        <f t="shared" si="14"/>
        <v>95.978932685601592</v>
      </c>
      <c r="R64" s="1229">
        <f t="shared" si="14"/>
        <v>4.0210673143984028</v>
      </c>
      <c r="S64" s="1229">
        <f t="shared" si="14"/>
        <v>100</v>
      </c>
      <c r="T64" s="1230"/>
      <c r="U64" s="1230"/>
      <c r="V64" s="1263"/>
      <c r="W64" s="2463"/>
    </row>
    <row r="65" spans="1:23" s="361" customFormat="1" ht="15" customHeight="1">
      <c r="A65" s="1268" t="s">
        <v>1168</v>
      </c>
      <c r="B65" s="1231">
        <v>35046</v>
      </c>
      <c r="C65" s="1231">
        <v>9642</v>
      </c>
      <c r="D65" s="1231">
        <v>1800</v>
      </c>
      <c r="E65" s="1231">
        <v>27061</v>
      </c>
      <c r="F65" s="1231">
        <v>2554</v>
      </c>
      <c r="G65" s="1231">
        <v>12169</v>
      </c>
      <c r="H65" s="1231">
        <v>22037</v>
      </c>
      <c r="I65" s="1231">
        <v>1033</v>
      </c>
      <c r="J65" s="1231">
        <v>15584</v>
      </c>
      <c r="K65" s="1231">
        <v>2759</v>
      </c>
      <c r="L65" s="1231">
        <v>16295</v>
      </c>
      <c r="M65" s="1231">
        <v>4419</v>
      </c>
      <c r="N65" s="1231">
        <v>3610</v>
      </c>
      <c r="O65" s="1231">
        <v>3942</v>
      </c>
      <c r="P65" s="1231">
        <v>15381</v>
      </c>
      <c r="Q65" s="1231">
        <f>SUM(B65:P65)</f>
        <v>173332</v>
      </c>
      <c r="R65" s="1231" t="s">
        <v>986</v>
      </c>
      <c r="S65" s="1231">
        <v>180701</v>
      </c>
      <c r="T65" s="1231">
        <v>5846</v>
      </c>
      <c r="U65" s="1231">
        <f>S65+T65</f>
        <v>186547</v>
      </c>
      <c r="V65" s="1269" t="s">
        <v>1168</v>
      </c>
      <c r="W65" s="2463"/>
    </row>
    <row r="66" spans="1:23" s="1126" customFormat="1" ht="15" customHeight="1">
      <c r="A66" s="1262"/>
      <c r="B66" s="1229">
        <f t="shared" ref="B66:S66" si="15">(B65/$S65)*100</f>
        <v>19.394469316716563</v>
      </c>
      <c r="C66" s="1229">
        <f t="shared" si="15"/>
        <v>5.3358863537003112</v>
      </c>
      <c r="D66" s="1229">
        <f t="shared" si="15"/>
        <v>0.99612066341636174</v>
      </c>
      <c r="E66" s="1229">
        <f t="shared" si="15"/>
        <v>14.975567373727872</v>
      </c>
      <c r="F66" s="1229">
        <f t="shared" si="15"/>
        <v>1.4133845413141044</v>
      </c>
      <c r="G66" s="1229">
        <f t="shared" si="15"/>
        <v>6.7343290850631705</v>
      </c>
      <c r="H66" s="1229">
        <f t="shared" si="15"/>
        <v>12.195283922059092</v>
      </c>
      <c r="I66" s="1229">
        <f t="shared" si="15"/>
        <v>0.57166258072727882</v>
      </c>
      <c r="J66" s="1229">
        <f t="shared" si="15"/>
        <v>8.6241913437114341</v>
      </c>
      <c r="K66" s="1229">
        <f t="shared" si="15"/>
        <v>1.5268316168698568</v>
      </c>
      <c r="L66" s="1229">
        <f t="shared" si="15"/>
        <v>9.0176590057608976</v>
      </c>
      <c r="M66" s="1229">
        <f t="shared" si="15"/>
        <v>2.4454762286871685</v>
      </c>
      <c r="N66" s="1229">
        <f t="shared" si="15"/>
        <v>1.9977753305183703</v>
      </c>
      <c r="O66" s="1229">
        <f t="shared" si="15"/>
        <v>2.1815042528818327</v>
      </c>
      <c r="P66" s="1229">
        <f t="shared" si="15"/>
        <v>8.5118510688928115</v>
      </c>
      <c r="Q66" s="1229">
        <f t="shared" si="15"/>
        <v>95.921992684047126</v>
      </c>
      <c r="R66" s="1229">
        <f t="shared" si="15"/>
        <v>4.0774539155843081</v>
      </c>
      <c r="S66" s="1229">
        <f t="shared" si="15"/>
        <v>100</v>
      </c>
      <c r="T66" s="1230"/>
      <c r="U66" s="1230"/>
      <c r="V66" s="1263"/>
      <c r="W66" s="2463"/>
    </row>
    <row r="67" spans="1:23" s="361" customFormat="1" ht="15" customHeight="1">
      <c r="A67" s="1268" t="s">
        <v>1169</v>
      </c>
      <c r="B67" s="1231">
        <v>38136</v>
      </c>
      <c r="C67" s="1231">
        <v>10874</v>
      </c>
      <c r="D67" s="1231">
        <v>1952</v>
      </c>
      <c r="E67" s="1231">
        <v>31269</v>
      </c>
      <c r="F67" s="1231">
        <v>2643</v>
      </c>
      <c r="G67" s="1231">
        <v>13859</v>
      </c>
      <c r="H67" s="1231">
        <v>24844</v>
      </c>
      <c r="I67" s="1231">
        <v>1156</v>
      </c>
      <c r="J67" s="1231">
        <v>16741</v>
      </c>
      <c r="K67" s="1231">
        <v>2992</v>
      </c>
      <c r="L67" s="1231">
        <v>17629</v>
      </c>
      <c r="M67" s="1231">
        <v>4960</v>
      </c>
      <c r="N67" s="1231">
        <v>4137</v>
      </c>
      <c r="O67" s="1231">
        <v>4371</v>
      </c>
      <c r="P67" s="1231">
        <v>17029</v>
      </c>
      <c r="Q67" s="1231">
        <f>SUM(B67:P67)</f>
        <v>192592</v>
      </c>
      <c r="R67" s="1231">
        <v>7585</v>
      </c>
      <c r="S67" s="1231">
        <v>200177</v>
      </c>
      <c r="T67" s="1231">
        <v>6497</v>
      </c>
      <c r="U67" s="1231">
        <f>S67+T67</f>
        <v>206674</v>
      </c>
      <c r="V67" s="1269" t="s">
        <v>1169</v>
      </c>
      <c r="W67" s="2463"/>
    </row>
    <row r="68" spans="1:23" s="1126" customFormat="1" ht="15" customHeight="1" thickBot="1">
      <c r="A68" s="1270"/>
      <c r="B68" s="1271">
        <f t="shared" ref="B68:S68" si="16">(B67/$S67)*100</f>
        <v>19.051139741328925</v>
      </c>
      <c r="C68" s="1271">
        <f t="shared" si="16"/>
        <v>5.4321925096289778</v>
      </c>
      <c r="D68" s="1271">
        <f t="shared" si="16"/>
        <v>0.97513700375167978</v>
      </c>
      <c r="E68" s="1271">
        <f t="shared" si="16"/>
        <v>15.620675702003728</v>
      </c>
      <c r="F68" s="1271">
        <f t="shared" si="16"/>
        <v>1.3203315066166443</v>
      </c>
      <c r="G68" s="1271">
        <f t="shared" si="16"/>
        <v>6.9233728150586735</v>
      </c>
      <c r="H68" s="1271">
        <f t="shared" si="16"/>
        <v>12.411016250618202</v>
      </c>
      <c r="I68" s="1271">
        <f t="shared" si="16"/>
        <v>0.57748892230376114</v>
      </c>
      <c r="J68" s="1271">
        <f t="shared" si="16"/>
        <v>8.3630986576879458</v>
      </c>
      <c r="K68" s="1271">
        <f t="shared" si="16"/>
        <v>1.4946772106685582</v>
      </c>
      <c r="L68" s="1271">
        <f t="shared" si="16"/>
        <v>8.8067060651323583</v>
      </c>
      <c r="M68" s="1271">
        <f t="shared" si="16"/>
        <v>2.4778071406804978</v>
      </c>
      <c r="N68" s="1271">
        <f t="shared" si="16"/>
        <v>2.0666709961683911</v>
      </c>
      <c r="O68" s="1271">
        <f t="shared" si="16"/>
        <v>2.1835675427246888</v>
      </c>
      <c r="P68" s="1271">
        <f t="shared" si="16"/>
        <v>8.50697133037262</v>
      </c>
      <c r="Q68" s="1271">
        <f t="shared" si="16"/>
        <v>96.210853394745655</v>
      </c>
      <c r="R68" s="1271">
        <f t="shared" si="16"/>
        <v>3.7891466052543494</v>
      </c>
      <c r="S68" s="1271">
        <f t="shared" si="16"/>
        <v>100</v>
      </c>
      <c r="T68" s="1272"/>
      <c r="U68" s="1272"/>
      <c r="V68" s="1273"/>
      <c r="W68" s="2463"/>
    </row>
    <row r="69" spans="1:23" s="361" customFormat="1" ht="15" customHeight="1">
      <c r="A69" s="250" t="s">
        <v>1170</v>
      </c>
      <c r="B69" s="870">
        <v>42990</v>
      </c>
      <c r="C69" s="870">
        <v>12485</v>
      </c>
      <c r="D69" s="870">
        <v>2066</v>
      </c>
      <c r="E69" s="870">
        <v>32783</v>
      </c>
      <c r="F69" s="870">
        <v>2838</v>
      </c>
      <c r="G69" s="870">
        <v>15625</v>
      </c>
      <c r="H69" s="870">
        <v>27232</v>
      </c>
      <c r="I69" s="870">
        <v>1317</v>
      </c>
      <c r="J69" s="870">
        <v>18041</v>
      </c>
      <c r="K69" s="870">
        <v>3351</v>
      </c>
      <c r="L69" s="870">
        <v>19584</v>
      </c>
      <c r="M69" s="870">
        <v>5552</v>
      </c>
      <c r="N69" s="870">
        <v>4718</v>
      </c>
      <c r="O69" s="870">
        <v>4842</v>
      </c>
      <c r="P69" s="870">
        <v>18497</v>
      </c>
      <c r="Q69" s="870">
        <f>SUM(B69:P69)</f>
        <v>211921</v>
      </c>
      <c r="R69" s="870">
        <v>7776</v>
      </c>
      <c r="S69" s="870">
        <v>219697</v>
      </c>
      <c r="T69" s="870">
        <v>7553</v>
      </c>
      <c r="U69" s="870">
        <f>S69+T69</f>
        <v>227250</v>
      </c>
      <c r="V69" s="608" t="s">
        <v>1170</v>
      </c>
    </row>
    <row r="70" spans="1:23" s="1126" customFormat="1" ht="15" customHeight="1">
      <c r="A70" s="887"/>
      <c r="B70" s="1127">
        <f t="shared" ref="B70:S70" si="17">(B69/$S69)*100</f>
        <v>19.567859369950433</v>
      </c>
      <c r="C70" s="1127">
        <f t="shared" si="17"/>
        <v>5.6828268023687167</v>
      </c>
      <c r="D70" s="1127">
        <f t="shared" si="17"/>
        <v>0.94038607718812728</v>
      </c>
      <c r="E70" s="1127">
        <f t="shared" si="17"/>
        <v>14.921915183184112</v>
      </c>
      <c r="F70" s="1127">
        <f t="shared" si="17"/>
        <v>1.2917791321683956</v>
      </c>
      <c r="G70" s="1127">
        <f t="shared" si="17"/>
        <v>7.1120679845423478</v>
      </c>
      <c r="H70" s="1127">
        <f t="shared" si="17"/>
        <v>12.395253462723661</v>
      </c>
      <c r="I70" s="1127">
        <f t="shared" si="17"/>
        <v>0.59946198628110536</v>
      </c>
      <c r="J70" s="1127">
        <f t="shared" si="17"/>
        <v>8.2117643845842228</v>
      </c>
      <c r="K70" s="1127">
        <f t="shared" si="17"/>
        <v>1.5252825482368899</v>
      </c>
      <c r="L70" s="1127">
        <f t="shared" si="17"/>
        <v>8.9140953221937487</v>
      </c>
      <c r="M70" s="1127">
        <f t="shared" si="17"/>
        <v>2.5271168928114629</v>
      </c>
      <c r="N70" s="1127">
        <f t="shared" si="17"/>
        <v>2.1475031520685306</v>
      </c>
      <c r="O70" s="1127">
        <f t="shared" si="17"/>
        <v>2.2039445235938588</v>
      </c>
      <c r="P70" s="1127">
        <f t="shared" si="17"/>
        <v>8.4193229766451072</v>
      </c>
      <c r="Q70" s="1127">
        <f t="shared" si="17"/>
        <v>96.460579798540707</v>
      </c>
      <c r="R70" s="1127">
        <f t="shared" si="17"/>
        <v>3.5394202014592828</v>
      </c>
      <c r="S70" s="1127">
        <f t="shared" si="17"/>
        <v>100</v>
      </c>
      <c r="T70" s="892"/>
      <c r="U70" s="892"/>
      <c r="V70" s="886"/>
    </row>
    <row r="71" spans="1:23" s="361" customFormat="1" ht="15" customHeight="1">
      <c r="A71" s="255" t="s">
        <v>1171</v>
      </c>
      <c r="B71" s="870">
        <v>44692</v>
      </c>
      <c r="C71" s="870">
        <v>13674</v>
      </c>
      <c r="D71" s="870">
        <v>2311</v>
      </c>
      <c r="E71" s="870">
        <v>34837</v>
      </c>
      <c r="F71" s="870">
        <v>3072</v>
      </c>
      <c r="G71" s="870">
        <v>17622</v>
      </c>
      <c r="H71" s="870">
        <v>29204</v>
      </c>
      <c r="I71" s="870">
        <v>1463</v>
      </c>
      <c r="J71" s="870">
        <v>19743</v>
      </c>
      <c r="K71" s="870">
        <v>3648</v>
      </c>
      <c r="L71" s="870">
        <v>21139</v>
      </c>
      <c r="M71" s="870">
        <v>6234</v>
      </c>
      <c r="N71" s="870">
        <v>5386</v>
      </c>
      <c r="O71" s="870">
        <v>5376</v>
      </c>
      <c r="P71" s="870">
        <v>20360</v>
      </c>
      <c r="Q71" s="870">
        <f>SUM(B71:P71)</f>
        <v>228761</v>
      </c>
      <c r="R71" s="870">
        <v>8325</v>
      </c>
      <c r="S71" s="870">
        <v>237086</v>
      </c>
      <c r="T71" s="870">
        <v>8713</v>
      </c>
      <c r="U71" s="870">
        <f>S71+T71</f>
        <v>245799</v>
      </c>
      <c r="V71" s="208" t="s">
        <v>1171</v>
      </c>
    </row>
    <row r="72" spans="1:23" s="1126" customFormat="1" ht="15" customHeight="1">
      <c r="A72" s="887"/>
      <c r="B72" s="1127">
        <f t="shared" ref="B72:S72" si="18">(B71/$S71)*100</f>
        <v>18.850543684570155</v>
      </c>
      <c r="C72" s="1127">
        <f t="shared" si="18"/>
        <v>5.7675273951224453</v>
      </c>
      <c r="D72" s="1127">
        <f t="shared" si="18"/>
        <v>0.97475177783589073</v>
      </c>
      <c r="E72" s="1127">
        <f t="shared" si="18"/>
        <v>14.693824181942416</v>
      </c>
      <c r="F72" s="1127">
        <f t="shared" si="18"/>
        <v>1.295732350286394</v>
      </c>
      <c r="G72" s="1127">
        <f t="shared" si="18"/>
        <v>7.4327459234201934</v>
      </c>
      <c r="H72" s="1127">
        <f t="shared" si="18"/>
        <v>12.317893085209587</v>
      </c>
      <c r="I72" s="1127">
        <f t="shared" si="18"/>
        <v>0.61707566030891747</v>
      </c>
      <c r="J72" s="1127">
        <f t="shared" si="18"/>
        <v>8.3273580051120693</v>
      </c>
      <c r="K72" s="1127">
        <f t="shared" si="18"/>
        <v>1.5386821659650929</v>
      </c>
      <c r="L72" s="1127">
        <f t="shared" si="18"/>
        <v>8.9161738778333604</v>
      </c>
      <c r="M72" s="1127">
        <f t="shared" si="18"/>
        <v>2.6294256092725847</v>
      </c>
      <c r="N72" s="1127">
        <f t="shared" si="18"/>
        <v>2.2717494917456111</v>
      </c>
      <c r="O72" s="1127">
        <f t="shared" si="18"/>
        <v>2.2675316130011893</v>
      </c>
      <c r="P72" s="1127">
        <f t="shared" si="18"/>
        <v>8.587601123642898</v>
      </c>
      <c r="Q72" s="1127">
        <f t="shared" si="18"/>
        <v>96.488615945268805</v>
      </c>
      <c r="R72" s="1127">
        <f t="shared" si="18"/>
        <v>3.5113840547311947</v>
      </c>
      <c r="S72" s="1127">
        <f t="shared" si="18"/>
        <v>100</v>
      </c>
      <c r="T72" s="892"/>
      <c r="U72" s="892"/>
      <c r="V72" s="886"/>
    </row>
    <row r="73" spans="1:23" s="361" customFormat="1" ht="15" customHeight="1">
      <c r="A73" s="250" t="s">
        <v>1172</v>
      </c>
      <c r="B73" s="870">
        <v>45631</v>
      </c>
      <c r="C73" s="870">
        <v>13406</v>
      </c>
      <c r="D73" s="870">
        <v>2640</v>
      </c>
      <c r="E73" s="870">
        <v>38234</v>
      </c>
      <c r="F73" s="870">
        <v>3346</v>
      </c>
      <c r="G73" s="870">
        <v>19334</v>
      </c>
      <c r="H73" s="870">
        <v>32479</v>
      </c>
      <c r="I73" s="870">
        <v>1590</v>
      </c>
      <c r="J73" s="870">
        <v>22129</v>
      </c>
      <c r="K73" s="870">
        <v>3911</v>
      </c>
      <c r="L73" s="870">
        <v>22365</v>
      </c>
      <c r="M73" s="870">
        <v>6695</v>
      </c>
      <c r="N73" s="870">
        <v>5852</v>
      </c>
      <c r="O73" s="870">
        <v>5722</v>
      </c>
      <c r="P73" s="870">
        <v>21665</v>
      </c>
      <c r="Q73" s="870">
        <f>SUM(B73:P73)</f>
        <v>244999</v>
      </c>
      <c r="R73" s="870">
        <v>8547</v>
      </c>
      <c r="S73" s="870">
        <v>253546</v>
      </c>
      <c r="T73" s="870">
        <v>8841</v>
      </c>
      <c r="U73" s="870">
        <f>S73+T73</f>
        <v>262387</v>
      </c>
      <c r="V73" s="608" t="s">
        <v>1172</v>
      </c>
    </row>
    <row r="74" spans="1:23" s="1126" customFormat="1" ht="15" customHeight="1">
      <c r="A74" s="887"/>
      <c r="B74" s="1127">
        <f t="shared" ref="B74:S74" si="19">(B73/$S73)*100</f>
        <v>17.997128726148311</v>
      </c>
      <c r="C74" s="1127">
        <f t="shared" si="19"/>
        <v>5.2874034691929666</v>
      </c>
      <c r="D74" s="1127">
        <f t="shared" si="19"/>
        <v>1.0412311769856357</v>
      </c>
      <c r="E74" s="1127">
        <f t="shared" si="19"/>
        <v>15.079709401844241</v>
      </c>
      <c r="F74" s="1127">
        <f t="shared" si="19"/>
        <v>1.3196816356795216</v>
      </c>
      <c r="G74" s="1127">
        <f t="shared" si="19"/>
        <v>7.6254407484243485</v>
      </c>
      <c r="H74" s="1127">
        <f t="shared" si="19"/>
        <v>12.809904317165326</v>
      </c>
      <c r="I74" s="1127">
        <f t="shared" si="19"/>
        <v>0.6271051406845306</v>
      </c>
      <c r="J74" s="1127">
        <f t="shared" si="19"/>
        <v>8.7278048164830047</v>
      </c>
      <c r="K74" s="1127">
        <f t="shared" si="19"/>
        <v>1.542520883784402</v>
      </c>
      <c r="L74" s="1127">
        <f t="shared" si="19"/>
        <v>8.8208845732135384</v>
      </c>
      <c r="M74" s="1127">
        <f t="shared" si="19"/>
        <v>2.6405464886056178</v>
      </c>
      <c r="N74" s="1127">
        <f t="shared" si="19"/>
        <v>2.308062442318159</v>
      </c>
      <c r="O74" s="1127">
        <f t="shared" si="19"/>
        <v>2.2567896949665935</v>
      </c>
      <c r="P74" s="1127">
        <f t="shared" si="19"/>
        <v>8.5448005490128036</v>
      </c>
      <c r="Q74" s="1127">
        <f t="shared" si="19"/>
        <v>96.629014064508993</v>
      </c>
      <c r="R74" s="1127">
        <f t="shared" si="19"/>
        <v>3.3709859354909959</v>
      </c>
      <c r="S74" s="1127">
        <f t="shared" si="19"/>
        <v>100</v>
      </c>
      <c r="T74" s="892"/>
      <c r="U74" s="892"/>
      <c r="V74" s="886"/>
    </row>
    <row r="75" spans="1:23" s="361" customFormat="1" ht="15" customHeight="1">
      <c r="A75" s="250" t="s">
        <v>1173</v>
      </c>
      <c r="B75" s="870">
        <v>46003</v>
      </c>
      <c r="C75" s="870">
        <v>13897</v>
      </c>
      <c r="D75" s="870">
        <v>2997</v>
      </c>
      <c r="E75" s="870">
        <v>41805</v>
      </c>
      <c r="F75" s="870">
        <v>3640</v>
      </c>
      <c r="G75" s="870">
        <v>21159</v>
      </c>
      <c r="H75" s="870">
        <v>35312</v>
      </c>
      <c r="I75" s="870">
        <v>1740</v>
      </c>
      <c r="J75" s="870">
        <v>25524</v>
      </c>
      <c r="K75" s="870">
        <v>4207</v>
      </c>
      <c r="L75" s="870">
        <v>23995</v>
      </c>
      <c r="M75" s="870">
        <v>7117</v>
      </c>
      <c r="N75" s="870">
        <v>6352</v>
      </c>
      <c r="O75" s="870">
        <v>6079</v>
      </c>
      <c r="P75" s="870">
        <v>23698</v>
      </c>
      <c r="Q75" s="870">
        <f>SUM(B75:P75)</f>
        <v>263525</v>
      </c>
      <c r="R75" s="870">
        <v>9676</v>
      </c>
      <c r="S75" s="870">
        <v>273201</v>
      </c>
      <c r="T75" s="870">
        <v>12543</v>
      </c>
      <c r="U75" s="870">
        <f>S75+T75</f>
        <v>285744</v>
      </c>
      <c r="V75" s="608" t="s">
        <v>1173</v>
      </c>
    </row>
    <row r="76" spans="1:23" s="1126" customFormat="1" ht="15" customHeight="1">
      <c r="A76" s="887"/>
      <c r="B76" s="1127">
        <f t="shared" ref="B76:S76" si="20">(B75/$S75)*100</f>
        <v>16.838518160621664</v>
      </c>
      <c r="C76" s="1127">
        <f t="shared" si="20"/>
        <v>5.0867310148937959</v>
      </c>
      <c r="D76" s="1127">
        <f t="shared" si="20"/>
        <v>1.0969945205178604</v>
      </c>
      <c r="E76" s="1127">
        <f t="shared" si="20"/>
        <v>15.301920563980367</v>
      </c>
      <c r="F76" s="1127">
        <f t="shared" si="20"/>
        <v>1.3323523705989362</v>
      </c>
      <c r="G76" s="1127">
        <f t="shared" si="20"/>
        <v>7.7448472004128828</v>
      </c>
      <c r="H76" s="1127">
        <f t="shared" si="20"/>
        <v>12.925282118293858</v>
      </c>
      <c r="I76" s="1127">
        <f t="shared" si="20"/>
        <v>0.63689371561597508</v>
      </c>
      <c r="J76" s="1127">
        <f t="shared" si="20"/>
        <v>9.3425719525184743</v>
      </c>
      <c r="K76" s="1127">
        <f t="shared" si="20"/>
        <v>1.5398918744806938</v>
      </c>
      <c r="L76" s="1127">
        <f t="shared" si="20"/>
        <v>8.7829107506927127</v>
      </c>
      <c r="M76" s="1127">
        <f t="shared" si="20"/>
        <v>2.6050417092177551</v>
      </c>
      <c r="N76" s="1127">
        <f t="shared" si="20"/>
        <v>2.3250280928693527</v>
      </c>
      <c r="O76" s="1127">
        <f t="shared" si="20"/>
        <v>2.2251016650744324</v>
      </c>
      <c r="P76" s="1127">
        <f t="shared" si="20"/>
        <v>8.6741995819927453</v>
      </c>
      <c r="Q76" s="1127">
        <f t="shared" si="20"/>
        <v>96.458285291781507</v>
      </c>
      <c r="R76" s="1127">
        <f t="shared" si="20"/>
        <v>3.5417147082184917</v>
      </c>
      <c r="S76" s="1127">
        <f t="shared" si="20"/>
        <v>100</v>
      </c>
      <c r="T76" s="892"/>
      <c r="U76" s="892"/>
      <c r="V76" s="886"/>
    </row>
    <row r="77" spans="1:23" s="361" customFormat="1" ht="15" customHeight="1">
      <c r="A77" s="250" t="s">
        <v>1174</v>
      </c>
      <c r="B77" s="870">
        <v>48798</v>
      </c>
      <c r="C77" s="870">
        <v>14259</v>
      </c>
      <c r="D77" s="870">
        <v>3309</v>
      </c>
      <c r="E77" s="870">
        <v>45813</v>
      </c>
      <c r="F77" s="870">
        <v>3989</v>
      </c>
      <c r="G77" s="870">
        <v>23016</v>
      </c>
      <c r="H77" s="870">
        <v>39103</v>
      </c>
      <c r="I77" s="870">
        <v>1944</v>
      </c>
      <c r="J77" s="870">
        <v>31112</v>
      </c>
      <c r="K77" s="870">
        <v>4718</v>
      </c>
      <c r="L77" s="870">
        <v>25678</v>
      </c>
      <c r="M77" s="870">
        <v>7783</v>
      </c>
      <c r="N77" s="870">
        <v>7064</v>
      </c>
      <c r="O77" s="870">
        <v>6602</v>
      </c>
      <c r="P77" s="870">
        <v>26685</v>
      </c>
      <c r="Q77" s="870">
        <f>SUM(B77:P77)</f>
        <v>289873</v>
      </c>
      <c r="R77" s="870">
        <v>10707</v>
      </c>
      <c r="S77" s="870">
        <v>300580</v>
      </c>
      <c r="T77" s="870">
        <v>16583</v>
      </c>
      <c r="U77" s="870">
        <f>S77+T77</f>
        <v>317163</v>
      </c>
      <c r="V77" s="608" t="s">
        <v>1174</v>
      </c>
    </row>
    <row r="78" spans="1:23" s="1126" customFormat="1" ht="15" customHeight="1">
      <c r="A78" s="887"/>
      <c r="B78" s="1127">
        <f t="shared" ref="B78:S78" si="21">(B77/$S77)*100</f>
        <v>16.234613081376008</v>
      </c>
      <c r="C78" s="1127">
        <f t="shared" si="21"/>
        <v>4.7438285980437822</v>
      </c>
      <c r="D78" s="1127">
        <f t="shared" si="21"/>
        <v>1.1008716481469161</v>
      </c>
      <c r="E78" s="1127">
        <f t="shared" si="21"/>
        <v>15.241533036130148</v>
      </c>
      <c r="F78" s="1127">
        <f t="shared" si="21"/>
        <v>1.3271009381861734</v>
      </c>
      <c r="G78" s="1127">
        <f t="shared" si="21"/>
        <v>7.657196087564043</v>
      </c>
      <c r="H78" s="1127">
        <f t="shared" si="21"/>
        <v>13.009182247654536</v>
      </c>
      <c r="I78" s="1127">
        <f t="shared" si="21"/>
        <v>0.64674961740634773</v>
      </c>
      <c r="J78" s="1127">
        <f t="shared" si="21"/>
        <v>10.350655399560848</v>
      </c>
      <c r="K78" s="1127">
        <f t="shared" si="21"/>
        <v>1.5696320447135537</v>
      </c>
      <c r="L78" s="1127">
        <f t="shared" si="21"/>
        <v>8.5428172200412522</v>
      </c>
      <c r="M78" s="1127">
        <f t="shared" si="21"/>
        <v>2.5893273005522657</v>
      </c>
      <c r="N78" s="1127">
        <f t="shared" si="21"/>
        <v>2.3501230953489922</v>
      </c>
      <c r="O78" s="1127">
        <f t="shared" si="21"/>
        <v>2.1964202541752611</v>
      </c>
      <c r="P78" s="1127">
        <f t="shared" si="21"/>
        <v>8.8778361833788004</v>
      </c>
      <c r="Q78" s="1127">
        <f t="shared" si="21"/>
        <v>96.437886752278928</v>
      </c>
      <c r="R78" s="1127">
        <f t="shared" si="21"/>
        <v>3.5621132477210731</v>
      </c>
      <c r="S78" s="1127">
        <f t="shared" si="21"/>
        <v>100</v>
      </c>
      <c r="T78" s="892"/>
      <c r="U78" s="892"/>
      <c r="V78" s="886"/>
    </row>
    <row r="79" spans="1:23" s="361" customFormat="1" ht="15" customHeight="1">
      <c r="A79" s="250" t="s">
        <v>1175</v>
      </c>
      <c r="B79" s="870">
        <v>52419</v>
      </c>
      <c r="C79" s="870">
        <v>14783</v>
      </c>
      <c r="D79" s="870">
        <v>3644</v>
      </c>
      <c r="E79" s="870">
        <v>51527</v>
      </c>
      <c r="F79" s="870">
        <v>4425</v>
      </c>
      <c r="G79" s="870">
        <v>25397</v>
      </c>
      <c r="H79" s="870">
        <v>44103</v>
      </c>
      <c r="I79" s="870">
        <v>2202</v>
      </c>
      <c r="J79" s="870">
        <v>34444</v>
      </c>
      <c r="K79" s="870">
        <v>5197</v>
      </c>
      <c r="L79" s="870">
        <v>27601</v>
      </c>
      <c r="M79" s="870">
        <v>8624</v>
      </c>
      <c r="N79" s="870">
        <v>7873</v>
      </c>
      <c r="O79" s="870">
        <v>7197</v>
      </c>
      <c r="P79" s="870">
        <v>30028</v>
      </c>
      <c r="Q79" s="870">
        <f>SUM(B79:P79)</f>
        <v>319464</v>
      </c>
      <c r="R79" s="870">
        <v>13510</v>
      </c>
      <c r="S79" s="870">
        <v>332973</v>
      </c>
      <c r="T79" s="870">
        <v>17553</v>
      </c>
      <c r="U79" s="870">
        <f>S79+T79</f>
        <v>350526</v>
      </c>
      <c r="V79" s="608" t="s">
        <v>1175</v>
      </c>
    </row>
    <row r="80" spans="1:23" s="1126" customFormat="1" ht="15" customHeight="1">
      <c r="A80" s="887"/>
      <c r="B80" s="1127">
        <f t="shared" ref="B80:S80" si="22">(B79/$S79)*100</f>
        <v>15.742717878026147</v>
      </c>
      <c r="C80" s="1127">
        <f t="shared" si="22"/>
        <v>4.439699314959471</v>
      </c>
      <c r="D80" s="1127">
        <f t="shared" si="22"/>
        <v>1.0943830280533255</v>
      </c>
      <c r="E80" s="1127">
        <f t="shared" si="22"/>
        <v>15.47482828938082</v>
      </c>
      <c r="F80" s="1127">
        <f t="shared" si="22"/>
        <v>1.3289365804434594</v>
      </c>
      <c r="G80" s="1127">
        <f t="shared" si="22"/>
        <v>7.6273451601180877</v>
      </c>
      <c r="H80" s="1127">
        <f t="shared" si="22"/>
        <v>13.245218080745286</v>
      </c>
      <c r="I80" s="1127">
        <f t="shared" si="22"/>
        <v>0.66131488138677907</v>
      </c>
      <c r="J80" s="1127">
        <f t="shared" si="22"/>
        <v>10.344382277241698</v>
      </c>
      <c r="K80" s="1127">
        <f t="shared" si="22"/>
        <v>1.560787210975064</v>
      </c>
      <c r="L80" s="1127">
        <f t="shared" si="22"/>
        <v>8.2892606908067616</v>
      </c>
      <c r="M80" s="1127">
        <f t="shared" si="22"/>
        <v>2.5899997897727443</v>
      </c>
      <c r="N80" s="1127">
        <f t="shared" si="22"/>
        <v>2.3644559769110409</v>
      </c>
      <c r="O80" s="1127">
        <f t="shared" si="22"/>
        <v>2.1614365128704129</v>
      </c>
      <c r="P80" s="1127">
        <f t="shared" si="22"/>
        <v>9.0181486186567685</v>
      </c>
      <c r="Q80" s="1127">
        <f t="shared" si="22"/>
        <v>95.942914290347872</v>
      </c>
      <c r="R80" s="1127">
        <f t="shared" si="22"/>
        <v>4.0573860343030814</v>
      </c>
      <c r="S80" s="1127">
        <f t="shared" si="22"/>
        <v>100</v>
      </c>
      <c r="T80" s="892"/>
      <c r="U80" s="892"/>
      <c r="V80" s="886"/>
    </row>
    <row r="81" spans="1:22" s="361" customFormat="1" ht="15" customHeight="1">
      <c r="A81" s="255" t="s">
        <v>1176</v>
      </c>
      <c r="B81" s="870">
        <v>56167</v>
      </c>
      <c r="C81" s="870">
        <v>15456</v>
      </c>
      <c r="D81" s="870">
        <v>4041</v>
      </c>
      <c r="E81" s="870">
        <v>58795</v>
      </c>
      <c r="F81" s="870">
        <v>4909</v>
      </c>
      <c r="G81" s="870">
        <v>29061</v>
      </c>
      <c r="H81" s="870">
        <v>50278</v>
      </c>
      <c r="I81" s="870">
        <v>2512</v>
      </c>
      <c r="J81" s="870">
        <v>38289</v>
      </c>
      <c r="K81" s="870">
        <v>5934</v>
      </c>
      <c r="L81" s="870">
        <v>29744</v>
      </c>
      <c r="M81" s="870">
        <v>9638</v>
      </c>
      <c r="N81" s="870">
        <v>8788</v>
      </c>
      <c r="O81" s="870">
        <v>8104</v>
      </c>
      <c r="P81" s="870">
        <v>33876</v>
      </c>
      <c r="Q81" s="870">
        <f>SUM(B81:P81)</f>
        <v>355592</v>
      </c>
      <c r="R81" s="870">
        <v>15113</v>
      </c>
      <c r="S81" s="870">
        <v>370707</v>
      </c>
      <c r="T81" s="870">
        <v>18928</v>
      </c>
      <c r="U81" s="870">
        <f>S81+T81</f>
        <v>389635</v>
      </c>
      <c r="V81" s="208" t="s">
        <v>1176</v>
      </c>
    </row>
    <row r="82" spans="1:22" s="1126" customFormat="1" ht="15" customHeight="1">
      <c r="A82" s="887"/>
      <c r="B82" s="1127">
        <f t="shared" ref="B82:S82" si="23">(B81/$S81)*100</f>
        <v>15.15131896619163</v>
      </c>
      <c r="C82" s="1127">
        <f t="shared" si="23"/>
        <v>4.1693304955126287</v>
      </c>
      <c r="D82" s="1127">
        <f t="shared" si="23"/>
        <v>1.0900792269905881</v>
      </c>
      <c r="E82" s="1127">
        <f t="shared" si="23"/>
        <v>15.860234632742301</v>
      </c>
      <c r="F82" s="1127">
        <f t="shared" si="23"/>
        <v>1.3242264106153918</v>
      </c>
      <c r="G82" s="1127">
        <f t="shared" si="23"/>
        <v>7.8393448194935624</v>
      </c>
      <c r="H82" s="1127">
        <f t="shared" si="23"/>
        <v>13.56273283212888</v>
      </c>
      <c r="I82" s="1127">
        <f t="shared" si="23"/>
        <v>0.67762410744873991</v>
      </c>
      <c r="J82" s="1127">
        <f t="shared" si="23"/>
        <v>10.328642297016243</v>
      </c>
      <c r="K82" s="1127">
        <f t="shared" si="23"/>
        <v>1.6007251009557415</v>
      </c>
      <c r="L82" s="1127">
        <f t="shared" si="23"/>
        <v>8.0235873614471807</v>
      </c>
      <c r="M82" s="1127">
        <f t="shared" si="23"/>
        <v>2.5998969536588192</v>
      </c>
      <c r="N82" s="1127">
        <f t="shared" si="23"/>
        <v>2.3706053567912124</v>
      </c>
      <c r="O82" s="1127">
        <f t="shared" si="23"/>
        <v>2.1860930600177499</v>
      </c>
      <c r="P82" s="1127">
        <f t="shared" si="23"/>
        <v>9.1382142770435948</v>
      </c>
      <c r="Q82" s="1127">
        <f t="shared" si="23"/>
        <v>95.922655898054259</v>
      </c>
      <c r="R82" s="1127">
        <f t="shared" si="23"/>
        <v>4.0768045923060532</v>
      </c>
      <c r="S82" s="1127">
        <f t="shared" si="23"/>
        <v>100</v>
      </c>
      <c r="T82" s="892"/>
      <c r="U82" s="892"/>
      <c r="V82" s="886"/>
    </row>
    <row r="83" spans="1:22" s="361" customFormat="1" ht="15" customHeight="1">
      <c r="A83" s="250" t="s">
        <v>1181</v>
      </c>
      <c r="B83" s="870">
        <v>62223</v>
      </c>
      <c r="C83" s="870">
        <v>16317</v>
      </c>
      <c r="D83" s="870">
        <v>4643</v>
      </c>
      <c r="E83" s="870">
        <v>68923</v>
      </c>
      <c r="F83" s="870">
        <v>5392</v>
      </c>
      <c r="G83" s="870">
        <v>32797</v>
      </c>
      <c r="H83" s="870">
        <v>56984</v>
      </c>
      <c r="I83" s="870">
        <v>2853</v>
      </c>
      <c r="J83" s="870">
        <v>43206</v>
      </c>
      <c r="K83" s="870">
        <v>6684</v>
      </c>
      <c r="L83" s="870">
        <v>32157</v>
      </c>
      <c r="M83" s="870">
        <v>11036</v>
      </c>
      <c r="N83" s="870">
        <v>9935</v>
      </c>
      <c r="O83" s="870">
        <v>9022</v>
      </c>
      <c r="P83" s="870">
        <v>38283</v>
      </c>
      <c r="Q83" s="870">
        <f>SUM(B83:P83)</f>
        <v>400455</v>
      </c>
      <c r="R83" s="870">
        <v>15274</v>
      </c>
      <c r="S83" s="870">
        <v>415728</v>
      </c>
      <c r="T83" s="870">
        <v>27208</v>
      </c>
      <c r="U83" s="870">
        <v>442935</v>
      </c>
      <c r="V83" s="608" t="s">
        <v>1181</v>
      </c>
    </row>
    <row r="84" spans="1:22" s="1126" customFormat="1" ht="15" customHeight="1">
      <c r="A84" s="887"/>
      <c r="B84" s="1127">
        <f t="shared" ref="B84:S84" si="24">(B83/$S83)*100</f>
        <v>14.967238194203903</v>
      </c>
      <c r="C84" s="1127">
        <f t="shared" si="24"/>
        <v>3.9249220644267404</v>
      </c>
      <c r="D84" s="1127">
        <f t="shared" si="24"/>
        <v>1.116836008159181</v>
      </c>
      <c r="E84" s="1127">
        <f t="shared" si="24"/>
        <v>16.578868875803408</v>
      </c>
      <c r="F84" s="1127">
        <f t="shared" si="24"/>
        <v>1.2970018858484393</v>
      </c>
      <c r="G84" s="1127">
        <f t="shared" si="24"/>
        <v>7.8890524573759766</v>
      </c>
      <c r="H84" s="1127">
        <f t="shared" si="24"/>
        <v>13.707039217950198</v>
      </c>
      <c r="I84" s="1127">
        <f t="shared" si="24"/>
        <v>0.68626602009005888</v>
      </c>
      <c r="J84" s="1127">
        <f t="shared" si="24"/>
        <v>10.392853019281837</v>
      </c>
      <c r="K84" s="1127">
        <f t="shared" si="24"/>
        <v>1.6077820113150905</v>
      </c>
      <c r="L84" s="1127">
        <f t="shared" si="24"/>
        <v>7.7351056459993073</v>
      </c>
      <c r="M84" s="1127">
        <f t="shared" si="24"/>
        <v>2.654620328676442</v>
      </c>
      <c r="N84" s="1127">
        <f t="shared" si="24"/>
        <v>2.3897837047300157</v>
      </c>
      <c r="O84" s="1127">
        <f t="shared" si="24"/>
        <v>2.1701689566254858</v>
      </c>
      <c r="P84" s="1127">
        <f t="shared" si="24"/>
        <v>9.2086652811453646</v>
      </c>
      <c r="Q84" s="1127">
        <f t="shared" si="24"/>
        <v>96.326203671631447</v>
      </c>
      <c r="R84" s="1127">
        <f t="shared" si="24"/>
        <v>3.6740368702613249</v>
      </c>
      <c r="S84" s="1127">
        <f t="shared" si="24"/>
        <v>100</v>
      </c>
      <c r="T84" s="892"/>
      <c r="U84" s="892"/>
      <c r="V84" s="886"/>
    </row>
    <row r="85" spans="1:22" s="361" customFormat="1" ht="15" customHeight="1">
      <c r="A85" s="173" t="s">
        <v>1190</v>
      </c>
      <c r="B85" s="675" t="s">
        <v>1208</v>
      </c>
      <c r="C85" s="675" t="s">
        <v>1209</v>
      </c>
      <c r="D85" s="675" t="s">
        <v>1210</v>
      </c>
      <c r="E85" s="675" t="s">
        <v>1211</v>
      </c>
      <c r="F85" s="675" t="s">
        <v>1212</v>
      </c>
      <c r="G85" s="675" t="s">
        <v>1213</v>
      </c>
      <c r="H85" s="675" t="s">
        <v>1214</v>
      </c>
      <c r="I85" s="675" t="s">
        <v>1215</v>
      </c>
      <c r="J85" s="675" t="s">
        <v>1216</v>
      </c>
      <c r="K85" s="675" t="s">
        <v>1217</v>
      </c>
      <c r="L85" s="675" t="s">
        <v>1218</v>
      </c>
      <c r="M85" s="675" t="s">
        <v>1219</v>
      </c>
      <c r="N85" s="675" t="s">
        <v>1220</v>
      </c>
      <c r="O85" s="675" t="s">
        <v>1221</v>
      </c>
      <c r="P85" s="675" t="s">
        <v>1222</v>
      </c>
      <c r="Q85" s="870">
        <f>P85+O85+N85+M85+L85+K85+J85+I85+H85+G85+F85+E85+D85+C85+B85</f>
        <v>456815</v>
      </c>
      <c r="R85" s="675" t="s">
        <v>1223</v>
      </c>
      <c r="S85" s="675" t="s">
        <v>1224</v>
      </c>
      <c r="T85" s="675" t="s">
        <v>887</v>
      </c>
      <c r="U85" s="675">
        <f>S85+T85</f>
        <v>507753</v>
      </c>
      <c r="V85" s="208" t="s">
        <v>1190</v>
      </c>
    </row>
    <row r="86" spans="1:22" s="1126" customFormat="1" ht="15" customHeight="1">
      <c r="A86" s="887"/>
      <c r="B86" s="1127">
        <f t="shared" ref="B86:S86" si="25">(B85/$S85)*100</f>
        <v>14.84178065810611</v>
      </c>
      <c r="C86" s="1127">
        <f t="shared" si="25"/>
        <v>3.763781094106168</v>
      </c>
      <c r="D86" s="1127">
        <f t="shared" si="25"/>
        <v>1.126404036598607</v>
      </c>
      <c r="E86" s="1127">
        <f t="shared" si="25"/>
        <v>17.181365442127341</v>
      </c>
      <c r="F86" s="1127">
        <f t="shared" si="25"/>
        <v>1.1831263744055267</v>
      </c>
      <c r="G86" s="1127">
        <f t="shared" si="25"/>
        <v>7.9459952547954709</v>
      </c>
      <c r="H86" s="1127">
        <f t="shared" si="25"/>
        <v>13.971262093181256</v>
      </c>
      <c r="I86" s="1127">
        <f t="shared" si="25"/>
        <v>0.69611854121999595</v>
      </c>
      <c r="J86" s="1127">
        <f t="shared" si="25"/>
        <v>10.351403348734435</v>
      </c>
      <c r="K86" s="1127">
        <f t="shared" si="25"/>
        <v>1.6390215820029335</v>
      </c>
      <c r="L86" s="1127">
        <f t="shared" si="25"/>
        <v>7.3927408106637991</v>
      </c>
      <c r="M86" s="1127">
        <f t="shared" si="25"/>
        <v>2.6970625025133499</v>
      </c>
      <c r="N86" s="1127">
        <f t="shared" si="25"/>
        <v>2.4923964552771882</v>
      </c>
      <c r="O86" s="1127">
        <f t="shared" si="25"/>
        <v>2.1814818499101545</v>
      </c>
      <c r="P86" s="1127">
        <f t="shared" si="25"/>
        <v>9.2211896028801412</v>
      </c>
      <c r="Q86" s="1127">
        <f t="shared" si="25"/>
        <v>96.685129646522469</v>
      </c>
      <c r="R86" s="1127">
        <f t="shared" si="25"/>
        <v>3.315082003991729</v>
      </c>
      <c r="S86" s="1127">
        <f t="shared" si="25"/>
        <v>100</v>
      </c>
      <c r="T86" s="892"/>
      <c r="U86" s="892"/>
      <c r="V86" s="886"/>
    </row>
    <row r="87" spans="1:22" s="361" customFormat="1" ht="15" customHeight="1">
      <c r="A87" s="173" t="s">
        <v>898</v>
      </c>
      <c r="B87" s="871" t="s">
        <v>247</v>
      </c>
      <c r="C87" s="871" t="s">
        <v>248</v>
      </c>
      <c r="D87" s="871" t="s">
        <v>249</v>
      </c>
      <c r="E87" s="871" t="s">
        <v>250</v>
      </c>
      <c r="F87" s="871" t="s">
        <v>251</v>
      </c>
      <c r="G87" s="871" t="s">
        <v>252</v>
      </c>
      <c r="H87" s="871" t="s">
        <v>253</v>
      </c>
      <c r="I87" s="871" t="s">
        <v>254</v>
      </c>
      <c r="J87" s="871" t="s">
        <v>255</v>
      </c>
      <c r="K87" s="871" t="s">
        <v>256</v>
      </c>
      <c r="L87" s="871" t="s">
        <v>257</v>
      </c>
      <c r="M87" s="871" t="s">
        <v>258</v>
      </c>
      <c r="N87" s="871" t="s">
        <v>259</v>
      </c>
      <c r="O87" s="871" t="s">
        <v>260</v>
      </c>
      <c r="P87" s="871" t="s">
        <v>889</v>
      </c>
      <c r="Q87" s="870">
        <f>P87+O87+N87+M87+L87+K87+J87+I87+H87+G87+F87+E87+D87+C87+B87</f>
        <v>525976</v>
      </c>
      <c r="R87" s="675">
        <f>S87-Q87</f>
        <v>19846</v>
      </c>
      <c r="S87" s="675" t="s">
        <v>261</v>
      </c>
      <c r="T87" s="675">
        <v>48390</v>
      </c>
      <c r="U87" s="675">
        <f>S87+T87</f>
        <v>594212</v>
      </c>
      <c r="V87" s="208" t="s">
        <v>898</v>
      </c>
    </row>
    <row r="88" spans="1:22" s="1126" customFormat="1" ht="15" customHeight="1">
      <c r="A88" s="887"/>
      <c r="B88" s="1127">
        <f t="shared" ref="B88:S88" si="26">(B87/$S87)*100</f>
        <v>14.693801275873819</v>
      </c>
      <c r="C88" s="1127">
        <f t="shared" si="26"/>
        <v>3.6257241371729245</v>
      </c>
      <c r="D88" s="1127">
        <f t="shared" si="26"/>
        <v>1.1271073720003957</v>
      </c>
      <c r="E88" s="1127">
        <f t="shared" si="26"/>
        <v>17.203593845612673</v>
      </c>
      <c r="F88" s="1127">
        <f t="shared" si="26"/>
        <v>1.1120841593046817</v>
      </c>
      <c r="G88" s="1127">
        <f t="shared" si="26"/>
        <v>8.0344874336322096</v>
      </c>
      <c r="H88" s="1127">
        <f t="shared" si="26"/>
        <v>14.330679232423757</v>
      </c>
      <c r="I88" s="1127">
        <f t="shared" si="26"/>
        <v>0.7125033435808743</v>
      </c>
      <c r="J88" s="1127">
        <f t="shared" si="26"/>
        <v>10.425926400914584</v>
      </c>
      <c r="K88" s="1127">
        <f t="shared" si="26"/>
        <v>1.6406447523185215</v>
      </c>
      <c r="L88" s="1127">
        <f t="shared" si="26"/>
        <v>6.9726027899205238</v>
      </c>
      <c r="M88" s="1127">
        <f t="shared" si="26"/>
        <v>2.6431693848910451</v>
      </c>
      <c r="N88" s="1127">
        <f t="shared" si="26"/>
        <v>2.4791965146146544</v>
      </c>
      <c r="O88" s="1127">
        <f t="shared" si="26"/>
        <v>2.165357937202971</v>
      </c>
      <c r="P88" s="1127">
        <f t="shared" si="26"/>
        <v>9.1971375283517336</v>
      </c>
      <c r="Q88" s="1127">
        <f t="shared" si="26"/>
        <v>96.36401610781536</v>
      </c>
      <c r="R88" s="1127">
        <f t="shared" si="26"/>
        <v>3.6359838921846315</v>
      </c>
      <c r="S88" s="1127">
        <f t="shared" si="26"/>
        <v>100</v>
      </c>
      <c r="T88" s="892"/>
      <c r="U88" s="892"/>
      <c r="V88" s="886"/>
    </row>
    <row r="89" spans="1:22" s="361" customFormat="1" ht="15" customHeight="1">
      <c r="A89" s="173" t="s">
        <v>205</v>
      </c>
      <c r="B89" s="675">
        <v>89426</v>
      </c>
      <c r="C89" s="675">
        <v>21807</v>
      </c>
      <c r="D89" s="675">
        <v>7091</v>
      </c>
      <c r="E89" s="675">
        <v>106445</v>
      </c>
      <c r="F89" s="675">
        <v>6542</v>
      </c>
      <c r="G89" s="675">
        <v>50125</v>
      </c>
      <c r="H89" s="675">
        <v>88277</v>
      </c>
      <c r="I89" s="675">
        <v>4460</v>
      </c>
      <c r="J89" s="675">
        <v>64280</v>
      </c>
      <c r="K89" s="675">
        <v>10245</v>
      </c>
      <c r="L89" s="675">
        <v>41616</v>
      </c>
      <c r="M89" s="675">
        <v>16361</v>
      </c>
      <c r="N89" s="675">
        <v>15494</v>
      </c>
      <c r="O89" s="675">
        <v>13391</v>
      </c>
      <c r="P89" s="675">
        <v>58364</v>
      </c>
      <c r="Q89" s="870">
        <f>SUM(B89:P89)</f>
        <v>593924</v>
      </c>
      <c r="R89" s="675">
        <v>20871</v>
      </c>
      <c r="S89" s="675">
        <f>Q89+R89</f>
        <v>614795</v>
      </c>
      <c r="T89" s="675">
        <v>55901</v>
      </c>
      <c r="U89" s="675">
        <f>S89+T89</f>
        <v>670696</v>
      </c>
      <c r="V89" s="208" t="s">
        <v>205</v>
      </c>
    </row>
    <row r="90" spans="1:22" s="1126" customFormat="1" ht="15" customHeight="1">
      <c r="A90" s="887"/>
      <c r="B90" s="1127">
        <f>(B89/S89)*100</f>
        <v>14.545661561984078</v>
      </c>
      <c r="C90" s="1127">
        <f>(C89/S89)*100</f>
        <v>3.547036003871209</v>
      </c>
      <c r="D90" s="1127">
        <f>(D89/S89)*100</f>
        <v>1.1533925942793939</v>
      </c>
      <c r="E90" s="1127">
        <f>(E89/S89)*100</f>
        <v>17.313901381761401</v>
      </c>
      <c r="F90" s="1127">
        <f>(F89/S89)*100</f>
        <v>1.0640945355768996</v>
      </c>
      <c r="G90" s="1127">
        <f>(G89/S89)*100</f>
        <v>8.1531242121357526</v>
      </c>
      <c r="H90" s="1127">
        <f>(H89/S89)*100</f>
        <v>14.358769996502899</v>
      </c>
      <c r="I90" s="1127">
        <f>(I89/S89)*100</f>
        <v>0.72544506705487199</v>
      </c>
      <c r="J90" s="1127">
        <f>(J89/S89)*100</f>
        <v>10.455517692889501</v>
      </c>
      <c r="K90" s="1127">
        <f>(K89/S89)*100</f>
        <v>1.6664091282460005</v>
      </c>
      <c r="L90" s="1127">
        <f>(L89/S89)*100</f>
        <v>6.7690856301694069</v>
      </c>
      <c r="M90" s="1127">
        <f>(M89/S89)*100</f>
        <v>2.6612122740100359</v>
      </c>
      <c r="N90" s="1127">
        <f>(N89/S89)*100</f>
        <v>2.5201896567148401</v>
      </c>
      <c r="O90" s="1127">
        <f>(O89/S89)*100</f>
        <v>2.1781244154555583</v>
      </c>
      <c r="P90" s="1127">
        <f>(P89/S89)*100</f>
        <v>9.4932457160516925</v>
      </c>
      <c r="Q90" s="1127">
        <f>(Q89/S89)*100</f>
        <v>96.605209866703532</v>
      </c>
      <c r="R90" s="1127">
        <f>(R89/S89)*100</f>
        <v>3.3947901332964645</v>
      </c>
      <c r="S90" s="1127">
        <f>(S89/S89)*100</f>
        <v>100</v>
      </c>
      <c r="T90" s="892"/>
      <c r="U90" s="892"/>
      <c r="V90" s="886"/>
    </row>
    <row r="91" spans="1:22" s="361" customFormat="1" ht="15" customHeight="1">
      <c r="A91" s="175" t="s">
        <v>194</v>
      </c>
      <c r="B91" s="872" t="s">
        <v>1354</v>
      </c>
      <c r="C91" s="872" t="s">
        <v>1355</v>
      </c>
      <c r="D91" s="872" t="s">
        <v>1356</v>
      </c>
      <c r="E91" s="872" t="s">
        <v>1357</v>
      </c>
      <c r="F91" s="872" t="s">
        <v>1358</v>
      </c>
      <c r="G91" s="872" t="s">
        <v>1359</v>
      </c>
      <c r="H91" s="872" t="s">
        <v>1360</v>
      </c>
      <c r="I91" s="872" t="s">
        <v>1361</v>
      </c>
      <c r="J91" s="872" t="s">
        <v>1362</v>
      </c>
      <c r="K91" s="872" t="s">
        <v>1363</v>
      </c>
      <c r="L91" s="873">
        <v>45683</v>
      </c>
      <c r="M91" s="873">
        <v>18757</v>
      </c>
      <c r="N91" s="873">
        <v>17908</v>
      </c>
      <c r="O91" s="873">
        <v>15142</v>
      </c>
      <c r="P91" s="873">
        <v>68465</v>
      </c>
      <c r="Q91" s="870">
        <f>P91+O91+N91+M91+L91+K91+J91+I91+H91+G91+F91+E91+D91+C91+B91</f>
        <v>671466</v>
      </c>
      <c r="R91" s="873">
        <v>22858</v>
      </c>
      <c r="S91" s="675">
        <f>Q91+R91</f>
        <v>694324</v>
      </c>
      <c r="T91" s="872" t="s">
        <v>1455</v>
      </c>
      <c r="U91" s="675">
        <f>S91+T91</f>
        <v>758928</v>
      </c>
      <c r="V91" s="360" t="s">
        <v>194</v>
      </c>
    </row>
    <row r="92" spans="1:22" s="1126" customFormat="1" ht="15" customHeight="1">
      <c r="A92" s="887"/>
      <c r="B92" s="1127">
        <f>(B91/S91)*100</f>
        <v>14.487184657306965</v>
      </c>
      <c r="C92" s="1127">
        <f>(C91/S91)*100</f>
        <v>3.4887170830908913</v>
      </c>
      <c r="D92" s="1127">
        <f>(D91/S91)*100</f>
        <v>1.1686186852247653</v>
      </c>
      <c r="E92" s="1127">
        <f>(E91/S91)*100</f>
        <v>17.298552260904131</v>
      </c>
      <c r="F92" s="1127">
        <f>(F91/S91)*100</f>
        <v>1.0362597288873783</v>
      </c>
      <c r="G92" s="1127">
        <f>(G91/S91)*100</f>
        <v>8.016142319723933</v>
      </c>
      <c r="H92" s="1127">
        <f>(H91/S91)*100</f>
        <v>14.444985338257069</v>
      </c>
      <c r="I92" s="1127">
        <f>(I91/S91)*100</f>
        <v>0.74172864541626093</v>
      </c>
      <c r="J92" s="1127">
        <f>(J91/S91)*100</f>
        <v>10.352515540295308</v>
      </c>
      <c r="K92" s="1127">
        <f>(K91/S91)*100</f>
        <v>1.7715072502174776</v>
      </c>
      <c r="L92" s="1127">
        <f>(L91/S91)*100</f>
        <v>6.5794931472914664</v>
      </c>
      <c r="M92" s="1127">
        <f>(M91/S91)*100</f>
        <v>2.7014765440918072</v>
      </c>
      <c r="N92" s="1127">
        <f>(N91/S91)*100</f>
        <v>2.5791993363328936</v>
      </c>
      <c r="O92" s="1127">
        <f>(O91/S91)*100</f>
        <v>2.1808262425034997</v>
      </c>
      <c r="P92" s="1127">
        <f>(P91/S91)*100</f>
        <v>9.8606702346454966</v>
      </c>
      <c r="Q92" s="1127">
        <f>(Q91/S91)*100</f>
        <v>96.707877014189336</v>
      </c>
      <c r="R92" s="1127">
        <f>(R91/S91)*100</f>
        <v>3.2921229858106589</v>
      </c>
      <c r="S92" s="1127">
        <f>(S91/S91)*100</f>
        <v>100</v>
      </c>
      <c r="T92" s="1128"/>
      <c r="U92" s="1128"/>
      <c r="V92" s="887"/>
    </row>
    <row r="93" spans="1:22" s="361" customFormat="1" ht="15" customHeight="1">
      <c r="A93" s="173" t="s">
        <v>458</v>
      </c>
      <c r="B93" s="675">
        <v>113582</v>
      </c>
      <c r="C93" s="675">
        <v>26996</v>
      </c>
      <c r="D93" s="675">
        <v>9063</v>
      </c>
      <c r="E93" s="675">
        <v>135550</v>
      </c>
      <c r="F93" s="675">
        <v>8211</v>
      </c>
      <c r="G93" s="675">
        <v>63982</v>
      </c>
      <c r="H93" s="675">
        <v>115959</v>
      </c>
      <c r="I93" s="675">
        <v>5997</v>
      </c>
      <c r="J93" s="675">
        <v>85465</v>
      </c>
      <c r="K93" s="675">
        <v>14484</v>
      </c>
      <c r="L93" s="675">
        <v>50337</v>
      </c>
      <c r="M93" s="675">
        <v>22381</v>
      </c>
      <c r="N93" s="675">
        <v>21308</v>
      </c>
      <c r="O93" s="675">
        <v>17582</v>
      </c>
      <c r="P93" s="675">
        <v>77876</v>
      </c>
      <c r="Q93" s="870">
        <f>SUM(B93:P93)</f>
        <v>768773</v>
      </c>
      <c r="R93" s="675">
        <v>27931</v>
      </c>
      <c r="S93" s="675">
        <f>Q93+R93</f>
        <v>796704</v>
      </c>
      <c r="T93" s="689" t="s">
        <v>1745</v>
      </c>
      <c r="U93" s="675">
        <f>S93+T93</f>
        <v>869218</v>
      </c>
      <c r="V93" s="208" t="s">
        <v>458</v>
      </c>
    </row>
    <row r="94" spans="1:22" s="1126" customFormat="1" ht="15" customHeight="1">
      <c r="A94" s="887"/>
      <c r="B94" s="1127">
        <f>(B93/S93)*100</f>
        <v>14.256486725308271</v>
      </c>
      <c r="C94" s="1127">
        <f>(C93/S93)*100</f>
        <v>3.3884604570831827</v>
      </c>
      <c r="D94" s="1127">
        <f>(D93/S93)*100</f>
        <v>1.1375617544282444</v>
      </c>
      <c r="E94" s="1127">
        <f>(E93/S93)*100</f>
        <v>17.013847049845364</v>
      </c>
      <c r="F94" s="1127">
        <f>(F93/S93)*100</f>
        <v>1.0306211591758043</v>
      </c>
      <c r="G94" s="1127">
        <f>(G93/S93)*100</f>
        <v>8.0308370486403984</v>
      </c>
      <c r="H94" s="1127">
        <f>(H93/S93)*100</f>
        <v>14.554840944692133</v>
      </c>
      <c r="I94" s="1127">
        <f>(I93/S93)*100</f>
        <v>0.75272623207615375</v>
      </c>
      <c r="J94" s="1127">
        <f>(J93/S93)*100</f>
        <v>10.72732156484717</v>
      </c>
      <c r="K94" s="1127">
        <f>(K93/S93)*100</f>
        <v>1.8179901192914807</v>
      </c>
      <c r="L94" s="1127">
        <f>(L93/S93)*100</f>
        <v>6.3181558019038437</v>
      </c>
      <c r="M94" s="1127">
        <f>(M93/S93)*100</f>
        <v>2.809198899465799</v>
      </c>
      <c r="N94" s="1127">
        <f>(N93/S93)*100</f>
        <v>2.6745190183556251</v>
      </c>
      <c r="O94" s="1127">
        <f>(O93/S93)*100</f>
        <v>2.2068421898220669</v>
      </c>
      <c r="P94" s="1127">
        <f>(P93/S93)*100</f>
        <v>9.7747720608908697</v>
      </c>
      <c r="Q94" s="1127">
        <f>(Q93/S93)*100</f>
        <v>96.494181025826407</v>
      </c>
      <c r="R94" s="1127">
        <f>(R93/S93)*100</f>
        <v>3.5058189741735952</v>
      </c>
      <c r="S94" s="1127">
        <f>(S93/S93)*100</f>
        <v>100</v>
      </c>
      <c r="T94" s="888"/>
      <c r="U94" s="892"/>
      <c r="V94" s="887"/>
    </row>
    <row r="95" spans="1:22" s="361" customFormat="1" ht="15" customHeight="1">
      <c r="A95" s="173" t="s">
        <v>1488</v>
      </c>
      <c r="B95" s="153">
        <v>125751</v>
      </c>
      <c r="C95" s="153">
        <v>31003</v>
      </c>
      <c r="D95" s="153">
        <v>10446</v>
      </c>
      <c r="E95" s="153">
        <v>155750</v>
      </c>
      <c r="F95" s="153">
        <v>9595</v>
      </c>
      <c r="G95" s="153">
        <v>76635</v>
      </c>
      <c r="H95" s="153">
        <v>130684</v>
      </c>
      <c r="I95" s="153">
        <v>7137</v>
      </c>
      <c r="J95" s="153">
        <v>101810</v>
      </c>
      <c r="K95" s="153">
        <v>17576</v>
      </c>
      <c r="L95" s="153">
        <v>58949</v>
      </c>
      <c r="M95" s="153">
        <v>25320</v>
      </c>
      <c r="N95" s="153">
        <v>24058</v>
      </c>
      <c r="O95" s="153">
        <v>20574</v>
      </c>
      <c r="P95" s="153">
        <v>91485</v>
      </c>
      <c r="Q95" s="870">
        <v>886773</v>
      </c>
      <c r="R95" s="153">
        <v>31368</v>
      </c>
      <c r="S95" s="675">
        <v>918141</v>
      </c>
      <c r="T95" s="153">
        <v>89302</v>
      </c>
      <c r="U95" s="675">
        <v>1007443</v>
      </c>
      <c r="V95" s="208" t="s">
        <v>1488</v>
      </c>
    </row>
    <row r="96" spans="1:22" s="1126" customFormat="1" ht="15" customHeight="1">
      <c r="A96" s="887"/>
      <c r="B96" s="1127">
        <f>(B95/S95)*100</f>
        <v>13.696262338791101</v>
      </c>
      <c r="C96" s="1127">
        <f>(C95/S95)*100</f>
        <v>3.3767144697818745</v>
      </c>
      <c r="D96" s="1127">
        <f>(D95/S95)*100</f>
        <v>1.1377337467774558</v>
      </c>
      <c r="E96" s="1127">
        <f>(E95/S95)*100</f>
        <v>16.963625412654483</v>
      </c>
      <c r="F96" s="1127">
        <f>(F95/S95)*100</f>
        <v>1.0450464580059053</v>
      </c>
      <c r="G96" s="1127">
        <f>(G95/S95)*100</f>
        <v>8.3467571974239245</v>
      </c>
      <c r="H96" s="1127">
        <f>(H95/S95)*100</f>
        <v>14.233543649613731</v>
      </c>
      <c r="I96" s="1127">
        <f>(I95/S95)*100</f>
        <v>0.77733158632497623</v>
      </c>
      <c r="J96" s="1127">
        <f>(J95/S95)*100</f>
        <v>11.088710775360211</v>
      </c>
      <c r="K96" s="1127">
        <f>(K95/S95)*100</f>
        <v>1.9143029229715263</v>
      </c>
      <c r="L96" s="1127">
        <f>(L95/S95)*100</f>
        <v>6.4204735438238796</v>
      </c>
      <c r="M96" s="1127">
        <f>(M95/S95)*100</f>
        <v>2.7577463592193356</v>
      </c>
      <c r="N96" s="1127">
        <f>(N95/S95)*100</f>
        <v>2.6202947041903148</v>
      </c>
      <c r="O96" s="1127">
        <f>(O95/S95)*100</f>
        <v>2.2408322904651898</v>
      </c>
      <c r="P96" s="1127">
        <f>(P95/S95)*100</f>
        <v>9.9641558322741286</v>
      </c>
      <c r="Q96" s="1127">
        <f>(Q95/S95)*100</f>
        <v>96.583531287678042</v>
      </c>
      <c r="R96" s="1127">
        <f>(R95/S95)*100</f>
        <v>3.4164687123219637</v>
      </c>
      <c r="S96" s="1127">
        <f>(S95/S95)*100</f>
        <v>100</v>
      </c>
      <c r="T96" s="1128"/>
      <c r="U96" s="1128"/>
      <c r="V96" s="887"/>
    </row>
    <row r="97" spans="1:22" s="1389" customFormat="1" ht="15" customHeight="1">
      <c r="A97" s="1330" t="s">
        <v>3666</v>
      </c>
      <c r="B97" s="1329">
        <v>70171</v>
      </c>
      <c r="C97" s="1329">
        <v>16814</v>
      </c>
      <c r="D97" s="1329">
        <v>7009</v>
      </c>
      <c r="E97" s="1329">
        <v>73834</v>
      </c>
      <c r="F97" s="1329">
        <v>5553</v>
      </c>
      <c r="G97" s="1329">
        <v>29825</v>
      </c>
      <c r="H97" s="1329">
        <v>62352</v>
      </c>
      <c r="I97" s="1329">
        <v>3467</v>
      </c>
      <c r="J97" s="1329">
        <v>46497</v>
      </c>
      <c r="K97" s="1329">
        <v>14216</v>
      </c>
      <c r="L97" s="1329">
        <v>37935</v>
      </c>
      <c r="M97" s="1329">
        <v>14089</v>
      </c>
      <c r="N97" s="1329">
        <v>9962</v>
      </c>
      <c r="O97" s="1329">
        <v>9288</v>
      </c>
      <c r="P97" s="1329">
        <v>56600</v>
      </c>
      <c r="Q97" s="1329">
        <v>457612</v>
      </c>
      <c r="R97" s="1329">
        <v>24725</v>
      </c>
      <c r="S97" s="1329">
        <v>482337</v>
      </c>
      <c r="T97" s="1330">
        <v>27208</v>
      </c>
      <c r="U97" s="1330">
        <v>509545</v>
      </c>
      <c r="V97" s="1330" t="s">
        <v>3666</v>
      </c>
    </row>
    <row r="98" spans="1:22" s="1126" customFormat="1" ht="15" customHeight="1">
      <c r="A98" s="887"/>
      <c r="B98" s="1127">
        <v>14.548127139323752</v>
      </c>
      <c r="C98" s="1127">
        <v>3.4859444745064136</v>
      </c>
      <c r="D98" s="1127">
        <v>1.4531333901400889</v>
      </c>
      <c r="E98" s="1127">
        <v>15.307554676502114</v>
      </c>
      <c r="F98" s="1127">
        <v>1.151269755378501</v>
      </c>
      <c r="G98" s="1127">
        <v>6.1834360623381581</v>
      </c>
      <c r="H98" s="1127">
        <v>12.927061369955032</v>
      </c>
      <c r="I98" s="1127">
        <v>0.71879204788353368</v>
      </c>
      <c r="J98" s="1127">
        <v>9.6399405394983173</v>
      </c>
      <c r="K98" s="1127">
        <v>2.9473169174249541</v>
      </c>
      <c r="L98" s="1127">
        <v>7.8648330938741999</v>
      </c>
      <c r="M98" s="1127">
        <v>2.9209867789533042</v>
      </c>
      <c r="N98" s="1127">
        <v>2.0653609405871829</v>
      </c>
      <c r="O98" s="1127">
        <v>1.9256246151549643</v>
      </c>
      <c r="P98" s="1127">
        <v>11.734534153506781</v>
      </c>
      <c r="Q98" s="1127">
        <v>94.8739159550273</v>
      </c>
      <c r="R98" s="1127">
        <v>5.1260840449727052</v>
      </c>
      <c r="S98" s="1127">
        <v>100</v>
      </c>
      <c r="T98" s="1388"/>
      <c r="U98" s="1388"/>
      <c r="V98" s="1388"/>
    </row>
    <row r="99" spans="1:22" s="1389" customFormat="1" ht="15" customHeight="1">
      <c r="A99" s="1330" t="s">
        <v>3667</v>
      </c>
      <c r="B99" s="1329">
        <v>79010</v>
      </c>
      <c r="C99" s="1329">
        <v>18890</v>
      </c>
      <c r="D99" s="1329">
        <v>7866</v>
      </c>
      <c r="E99" s="1329">
        <v>87606</v>
      </c>
      <c r="F99" s="1329">
        <v>5720</v>
      </c>
      <c r="G99" s="1329">
        <v>33513</v>
      </c>
      <c r="H99" s="1329">
        <v>72971</v>
      </c>
      <c r="I99" s="1329">
        <v>4069</v>
      </c>
      <c r="J99" s="1329">
        <v>53132</v>
      </c>
      <c r="K99" s="1329">
        <v>16265</v>
      </c>
      <c r="L99" s="1329">
        <v>41337</v>
      </c>
      <c r="M99" s="1329">
        <v>17132</v>
      </c>
      <c r="N99" s="1329">
        <v>11853</v>
      </c>
      <c r="O99" s="1329">
        <v>10453</v>
      </c>
      <c r="P99" s="1329">
        <v>63544</v>
      </c>
      <c r="Q99" s="1329">
        <v>523361</v>
      </c>
      <c r="R99" s="1329">
        <v>26439</v>
      </c>
      <c r="S99" s="1329">
        <v>549800</v>
      </c>
      <c r="T99" s="1330">
        <v>35276</v>
      </c>
      <c r="U99" s="1330">
        <v>585076</v>
      </c>
      <c r="V99" s="1330" t="s">
        <v>3667</v>
      </c>
    </row>
    <row r="100" spans="1:22" s="1126" customFormat="1" ht="15" customHeight="1">
      <c r="A100" s="887"/>
      <c r="B100" s="1127">
        <v>14.370680247362678</v>
      </c>
      <c r="C100" s="1127">
        <v>3.4357948344852671</v>
      </c>
      <c r="D100" s="1127">
        <v>1.4307020734812659</v>
      </c>
      <c r="E100" s="1127">
        <v>15.934157875591124</v>
      </c>
      <c r="F100" s="1127">
        <v>1.0403783193888687</v>
      </c>
      <c r="G100" s="1127">
        <v>6.0954892688250268</v>
      </c>
      <c r="H100" s="1127">
        <v>13.272280829392507</v>
      </c>
      <c r="I100" s="1127">
        <v>0.74008730447435422</v>
      </c>
      <c r="J100" s="1127">
        <v>9.663877773735905</v>
      </c>
      <c r="K100" s="1127">
        <v>2.9583484903601307</v>
      </c>
      <c r="L100" s="1127">
        <v>7.5185522008002907</v>
      </c>
      <c r="M100" s="1127">
        <v>3.1160421971626042</v>
      </c>
      <c r="N100" s="1127">
        <v>2.1558748635867588</v>
      </c>
      <c r="O100" s="1127">
        <v>1.9012368133866859</v>
      </c>
      <c r="P100" s="1127">
        <v>11.557657329938159</v>
      </c>
      <c r="Q100" s="1127">
        <v>95.191160421971617</v>
      </c>
      <c r="R100" s="1127">
        <v>4.8088395780283744</v>
      </c>
      <c r="S100" s="1127">
        <v>100</v>
      </c>
      <c r="T100" s="1388"/>
      <c r="U100" s="1388"/>
      <c r="V100" s="1388"/>
    </row>
    <row r="101" spans="1:22" s="1389" customFormat="1" ht="15" customHeight="1">
      <c r="A101" s="1330" t="s">
        <v>3668</v>
      </c>
      <c r="B101" s="1329">
        <v>89986</v>
      </c>
      <c r="C101" s="1329">
        <v>20635</v>
      </c>
      <c r="D101" s="1329">
        <v>9110</v>
      </c>
      <c r="E101" s="1329">
        <v>101371</v>
      </c>
      <c r="F101" s="1329">
        <v>6441</v>
      </c>
      <c r="G101" s="1329">
        <v>38532</v>
      </c>
      <c r="H101" s="1329">
        <v>86149</v>
      </c>
      <c r="I101" s="1329">
        <v>4826</v>
      </c>
      <c r="J101" s="1329">
        <v>59620</v>
      </c>
      <c r="K101" s="1329">
        <v>18702</v>
      </c>
      <c r="L101" s="1329">
        <v>45118</v>
      </c>
      <c r="M101" s="1329">
        <v>19664</v>
      </c>
      <c r="N101" s="1329">
        <v>14332</v>
      </c>
      <c r="O101" s="1329">
        <v>12164</v>
      </c>
      <c r="P101" s="1329">
        <v>72200</v>
      </c>
      <c r="Q101" s="1329">
        <v>598850</v>
      </c>
      <c r="R101" s="1329">
        <v>29832</v>
      </c>
      <c r="S101" s="1329">
        <v>628682</v>
      </c>
      <c r="T101" s="1330">
        <v>48390</v>
      </c>
      <c r="U101" s="1330">
        <v>677072</v>
      </c>
      <c r="V101" s="1330" t="s">
        <v>3668</v>
      </c>
    </row>
    <row r="102" spans="1:22" s="1126" customFormat="1" ht="15" customHeight="1">
      <c r="A102" s="887"/>
      <c r="B102" s="1127">
        <v>14.313436681820061</v>
      </c>
      <c r="C102" s="1127">
        <v>3.2822635290973818</v>
      </c>
      <c r="D102" s="1127">
        <v>1.4490632784142061</v>
      </c>
      <c r="E102" s="1127">
        <v>16.124368122516628</v>
      </c>
      <c r="F102" s="1127">
        <v>1.0245243223123932</v>
      </c>
      <c r="G102" s="1127">
        <v>6.1290127600281217</v>
      </c>
      <c r="H102" s="1127">
        <v>13.703112225258558</v>
      </c>
      <c r="I102" s="1127">
        <v>0.76763769282403505</v>
      </c>
      <c r="J102" s="1127">
        <v>9.4833317957250252</v>
      </c>
      <c r="K102" s="1127">
        <v>2.9747948883537307</v>
      </c>
      <c r="L102" s="1127">
        <v>7.1766012069695018</v>
      </c>
      <c r="M102" s="1127">
        <v>3.1278134255474148</v>
      </c>
      <c r="N102" s="1127">
        <v>2.2796898909146437</v>
      </c>
      <c r="O102" s="1127">
        <v>1.9348414619791883</v>
      </c>
      <c r="P102" s="1127">
        <v>11.484343435950132</v>
      </c>
      <c r="Q102" s="1127">
        <v>95.25483471771102</v>
      </c>
      <c r="R102" s="1127">
        <v>4.7451652822889798</v>
      </c>
      <c r="S102" s="1127">
        <v>100</v>
      </c>
      <c r="T102" s="1388"/>
      <c r="U102" s="1388"/>
      <c r="V102" s="1388"/>
    </row>
    <row r="103" spans="1:22" s="1389" customFormat="1" ht="15" customHeight="1">
      <c r="A103" s="1330" t="s">
        <v>3669</v>
      </c>
      <c r="B103" s="1329">
        <v>97807</v>
      </c>
      <c r="C103" s="1329">
        <v>22793</v>
      </c>
      <c r="D103" s="1329">
        <v>10963</v>
      </c>
      <c r="E103" s="1329">
        <v>116197</v>
      </c>
      <c r="F103" s="1329">
        <v>7012</v>
      </c>
      <c r="G103" s="1329">
        <v>44180</v>
      </c>
      <c r="H103" s="1329">
        <v>96094</v>
      </c>
      <c r="I103" s="1329">
        <v>5790</v>
      </c>
      <c r="J103" s="1329">
        <v>67185</v>
      </c>
      <c r="K103" s="1329">
        <v>20003</v>
      </c>
      <c r="L103" s="1329">
        <v>49448</v>
      </c>
      <c r="M103" s="1329">
        <v>22464</v>
      </c>
      <c r="N103" s="1329">
        <v>16250</v>
      </c>
      <c r="O103" s="1329">
        <v>13368</v>
      </c>
      <c r="P103" s="1329">
        <v>85366</v>
      </c>
      <c r="Q103" s="1329">
        <v>674920</v>
      </c>
      <c r="R103" s="1329">
        <v>30152</v>
      </c>
      <c r="S103" s="1329">
        <v>705072</v>
      </c>
      <c r="T103" s="1330">
        <v>55901</v>
      </c>
      <c r="U103" s="1330">
        <v>760973</v>
      </c>
      <c r="V103" s="1330" t="s">
        <v>3669</v>
      </c>
    </row>
    <row r="104" spans="1:22" s="1126" customFormat="1" ht="15" customHeight="1">
      <c r="A104" s="887"/>
      <c r="B104" s="1127">
        <v>13.871916626954411</v>
      </c>
      <c r="C104" s="1127">
        <v>3.2327194953139538</v>
      </c>
      <c r="D104" s="1127">
        <v>1.5548766650781765</v>
      </c>
      <c r="E104" s="1127">
        <v>16.480160891369959</v>
      </c>
      <c r="F104" s="1127">
        <v>0.99450836226654871</v>
      </c>
      <c r="G104" s="1127">
        <v>6.266026732021694</v>
      </c>
      <c r="H104" s="1127">
        <v>13.628962715864478</v>
      </c>
      <c r="I104" s="1127">
        <v>0.82119272925318265</v>
      </c>
      <c r="J104" s="1127">
        <v>9.5288140785621902</v>
      </c>
      <c r="K104" s="1127">
        <v>2.8370152268137154</v>
      </c>
      <c r="L104" s="1127">
        <v>7.0131844691038641</v>
      </c>
      <c r="M104" s="1127">
        <v>3.1860575941180476</v>
      </c>
      <c r="N104" s="1127">
        <v>2.3047291624117823</v>
      </c>
      <c r="O104" s="1127">
        <v>1.8959765811151201</v>
      </c>
      <c r="P104" s="1127">
        <v>12.10741598021195</v>
      </c>
      <c r="Q104" s="1127">
        <v>95.723557310459071</v>
      </c>
      <c r="R104" s="1127">
        <v>4.276442689540926</v>
      </c>
      <c r="S104" s="1127">
        <v>100</v>
      </c>
      <c r="T104" s="1388"/>
      <c r="U104" s="1388"/>
      <c r="V104" s="1388"/>
    </row>
    <row r="105" spans="1:22" s="1389" customFormat="1" ht="15" customHeight="1">
      <c r="A105" s="1330" t="s">
        <v>3670</v>
      </c>
      <c r="B105" s="1329">
        <v>110990</v>
      </c>
      <c r="C105" s="1329">
        <v>24601</v>
      </c>
      <c r="D105" s="1329">
        <v>12645</v>
      </c>
      <c r="E105" s="1329">
        <v>128573</v>
      </c>
      <c r="F105" s="1329">
        <v>8346</v>
      </c>
      <c r="G105" s="1329">
        <v>49474</v>
      </c>
      <c r="H105" s="1329">
        <v>106606</v>
      </c>
      <c r="I105" s="1329">
        <v>7028</v>
      </c>
      <c r="J105" s="1329">
        <v>80454</v>
      </c>
      <c r="K105" s="1329">
        <v>23448</v>
      </c>
      <c r="L105" s="1329">
        <v>54432</v>
      </c>
      <c r="M105" s="1329">
        <v>25426</v>
      </c>
      <c r="N105" s="1329">
        <v>18257</v>
      </c>
      <c r="O105" s="1329">
        <v>15326</v>
      </c>
      <c r="P105" s="1329">
        <v>95692</v>
      </c>
      <c r="Q105" s="1329">
        <v>761298</v>
      </c>
      <c r="R105" s="1329">
        <v>36241</v>
      </c>
      <c r="S105" s="1329">
        <v>797539</v>
      </c>
      <c r="T105" s="1330">
        <v>64604</v>
      </c>
      <c r="U105" s="1330">
        <v>862143</v>
      </c>
      <c r="V105" s="1330" t="s">
        <v>3670</v>
      </c>
    </row>
    <row r="106" spans="1:22" s="1126" customFormat="1" ht="15" customHeight="1">
      <c r="A106" s="887"/>
      <c r="B106" s="1127">
        <v>13.916560820223211</v>
      </c>
      <c r="C106" s="1127">
        <v>3.0846140439527097</v>
      </c>
      <c r="D106" s="1127">
        <v>1.5855024017634247</v>
      </c>
      <c r="E106" s="1127">
        <v>16.121217896554274</v>
      </c>
      <c r="F106" s="1127">
        <v>1.0464692008792047</v>
      </c>
      <c r="G106" s="1127">
        <v>6.2033330031509433</v>
      </c>
      <c r="H106" s="1127">
        <v>13.366869833324765</v>
      </c>
      <c r="I106" s="1127">
        <v>0.8812108247997904</v>
      </c>
      <c r="J106" s="1127">
        <v>10.08778254104188</v>
      </c>
      <c r="K106" s="1127">
        <v>2.9400443113126755</v>
      </c>
      <c r="L106" s="1127">
        <v>6.8249953920748698</v>
      </c>
      <c r="M106" s="1127">
        <v>3.1880572611496114</v>
      </c>
      <c r="N106" s="1127">
        <v>2.289167050137987</v>
      </c>
      <c r="O106" s="1127">
        <v>1.9216615112239026</v>
      </c>
      <c r="P106" s="1127">
        <v>11.998410109098113</v>
      </c>
      <c r="Q106" s="1127">
        <v>95.455896200687363</v>
      </c>
      <c r="R106" s="1127">
        <v>4.5441037993126354</v>
      </c>
      <c r="S106" s="1127">
        <v>100</v>
      </c>
      <c r="T106" s="1388"/>
      <c r="U106" s="1388"/>
      <c r="V106" s="1388"/>
    </row>
    <row r="107" spans="1:22" s="1389" customFormat="1" ht="15" customHeight="1">
      <c r="A107" s="1330" t="s">
        <v>3671</v>
      </c>
      <c r="B107" s="1329">
        <v>125469</v>
      </c>
      <c r="C107" s="1329">
        <v>28482</v>
      </c>
      <c r="D107" s="1329">
        <v>14208</v>
      </c>
      <c r="E107" s="1329">
        <v>146503</v>
      </c>
      <c r="F107" s="1329">
        <v>11589</v>
      </c>
      <c r="G107" s="1329">
        <v>57072</v>
      </c>
      <c r="H107" s="1329">
        <v>121332</v>
      </c>
      <c r="I107" s="1329">
        <v>8228</v>
      </c>
      <c r="J107" s="1329">
        <v>94571</v>
      </c>
      <c r="K107" s="1329">
        <v>27545</v>
      </c>
      <c r="L107" s="1329">
        <v>60119</v>
      </c>
      <c r="M107" s="1329">
        <v>30282</v>
      </c>
      <c r="N107" s="1329">
        <v>21392</v>
      </c>
      <c r="O107" s="1329">
        <v>17731</v>
      </c>
      <c r="P107" s="1329">
        <v>104608</v>
      </c>
      <c r="Q107" s="1329">
        <v>869131</v>
      </c>
      <c r="R107" s="1329">
        <v>46698</v>
      </c>
      <c r="S107" s="1329">
        <v>915829</v>
      </c>
      <c r="T107" s="1330">
        <v>72513</v>
      </c>
      <c r="U107" s="1330">
        <v>988342</v>
      </c>
      <c r="V107" s="1330" t="s">
        <v>3671</v>
      </c>
    </row>
    <row r="108" spans="1:22" s="1126" customFormat="1" ht="15" customHeight="1">
      <c r="A108" s="887"/>
      <c r="B108" s="1127">
        <v>13.700046624424427</v>
      </c>
      <c r="C108" s="1127">
        <v>3.109969219144622</v>
      </c>
      <c r="D108" s="1127">
        <v>1.5513813168178776</v>
      </c>
      <c r="E108" s="1127">
        <v>15.996763587962381</v>
      </c>
      <c r="F108" s="1127">
        <v>1.2654109009432983</v>
      </c>
      <c r="G108" s="1127">
        <v>6.2317310327582991</v>
      </c>
      <c r="H108" s="1127">
        <v>13.248324741845913</v>
      </c>
      <c r="I108" s="1127">
        <v>0.89842099343873139</v>
      </c>
      <c r="J108" s="1127">
        <v>10.326272699379469</v>
      </c>
      <c r="K108" s="1127">
        <v>3.0076575430566188</v>
      </c>
      <c r="L108" s="1127">
        <v>6.5644350637509845</v>
      </c>
      <c r="M108" s="1127">
        <v>3.3065124602955356</v>
      </c>
      <c r="N108" s="1127">
        <v>2.3358072303890793</v>
      </c>
      <c r="O108" s="1127">
        <v>1.9360601160260269</v>
      </c>
      <c r="P108" s="1127">
        <v>11.422219650174869</v>
      </c>
      <c r="Q108" s="1127">
        <v>94.901013180408128</v>
      </c>
      <c r="R108" s="1127">
        <v>5.0989868195918673</v>
      </c>
      <c r="S108" s="1127">
        <v>100</v>
      </c>
      <c r="T108" s="1388"/>
      <c r="U108" s="1388"/>
      <c r="V108" s="1388"/>
    </row>
    <row r="109" spans="1:22" s="1389" customFormat="1" ht="15" customHeight="1">
      <c r="A109" s="1330" t="s">
        <v>3672</v>
      </c>
      <c r="B109" s="1329">
        <v>138879</v>
      </c>
      <c r="C109" s="1329">
        <v>31827</v>
      </c>
      <c r="D109" s="1329">
        <v>16650</v>
      </c>
      <c r="E109" s="1329">
        <v>167928</v>
      </c>
      <c r="F109" s="1329">
        <v>14189</v>
      </c>
      <c r="G109" s="1329">
        <v>68305</v>
      </c>
      <c r="H109" s="1329">
        <v>137396</v>
      </c>
      <c r="I109" s="1329">
        <v>9755</v>
      </c>
      <c r="J109" s="1329">
        <v>112702</v>
      </c>
      <c r="K109" s="1329">
        <v>36316</v>
      </c>
      <c r="L109" s="1329">
        <v>68715</v>
      </c>
      <c r="M109" s="1329">
        <v>33499</v>
      </c>
      <c r="N109" s="1329">
        <v>25048</v>
      </c>
      <c r="O109" s="1329">
        <v>20133</v>
      </c>
      <c r="P109" s="1329">
        <v>117293</v>
      </c>
      <c r="Q109" s="1329">
        <v>998635</v>
      </c>
      <c r="R109" s="1329">
        <v>56569</v>
      </c>
      <c r="S109" s="1329">
        <v>1055204</v>
      </c>
      <c r="T109" s="1330">
        <v>89302</v>
      </c>
      <c r="U109" s="1330">
        <v>1144506</v>
      </c>
      <c r="V109" s="1330" t="s">
        <v>3672</v>
      </c>
    </row>
    <row r="110" spans="1:22" s="1126" customFormat="1" ht="15" customHeight="1">
      <c r="A110" s="887"/>
      <c r="B110" s="1127">
        <v>13.161341314096612</v>
      </c>
      <c r="C110" s="1127">
        <v>3.0161940250416035</v>
      </c>
      <c r="D110" s="1127">
        <v>1.5778939427826277</v>
      </c>
      <c r="E110" s="1127">
        <v>15.914268710126194</v>
      </c>
      <c r="F110" s="1127">
        <v>1.344668898146709</v>
      </c>
      <c r="G110" s="1127">
        <v>6.473155901607651</v>
      </c>
      <c r="H110" s="1127">
        <v>13.02079976952324</v>
      </c>
      <c r="I110" s="1127">
        <v>0.92446579050117317</v>
      </c>
      <c r="J110" s="1127">
        <v>10.68058877714641</v>
      </c>
      <c r="K110" s="1127">
        <v>3.441609394960595</v>
      </c>
      <c r="L110" s="1127">
        <v>6.5120109476461421</v>
      </c>
      <c r="M110" s="1127">
        <v>3.17464679815467</v>
      </c>
      <c r="N110" s="1127">
        <v>2.3737590077368926</v>
      </c>
      <c r="O110" s="1127">
        <v>1.9079722972998585</v>
      </c>
      <c r="P110" s="1127">
        <v>11.115670524372538</v>
      </c>
      <c r="Q110" s="1127">
        <v>94.639046099142917</v>
      </c>
      <c r="R110" s="1127">
        <v>5.3609539008570861</v>
      </c>
      <c r="S110" s="1127">
        <v>100</v>
      </c>
      <c r="T110" s="1388"/>
      <c r="U110" s="1388"/>
      <c r="V110" s="1388"/>
    </row>
    <row r="111" spans="1:22" s="1389" customFormat="1" ht="15" customHeight="1">
      <c r="A111" s="1330" t="s">
        <v>3604</v>
      </c>
      <c r="B111" s="1329">
        <v>148758</v>
      </c>
      <c r="C111" s="1329">
        <v>36995</v>
      </c>
      <c r="D111" s="1329">
        <v>19461</v>
      </c>
      <c r="E111" s="1329">
        <v>197127</v>
      </c>
      <c r="F111" s="1329">
        <v>16381</v>
      </c>
      <c r="G111" s="1329">
        <v>82432</v>
      </c>
      <c r="H111" s="1329">
        <v>154579</v>
      </c>
      <c r="I111" s="1329">
        <v>11263</v>
      </c>
      <c r="J111" s="1329">
        <v>124281</v>
      </c>
      <c r="K111" s="1329">
        <v>42237</v>
      </c>
      <c r="L111" s="1329">
        <v>78820</v>
      </c>
      <c r="M111" s="1329">
        <v>37678</v>
      </c>
      <c r="N111" s="1329">
        <v>28429</v>
      </c>
      <c r="O111" s="1329">
        <v>23868</v>
      </c>
      <c r="P111" s="1329">
        <v>138952</v>
      </c>
      <c r="Q111" s="1329">
        <v>1141261</v>
      </c>
      <c r="R111" s="1329">
        <v>57662</v>
      </c>
      <c r="S111" s="1329">
        <v>1198923</v>
      </c>
      <c r="T111" s="1330">
        <v>96429</v>
      </c>
      <c r="U111" s="1330">
        <v>1295352</v>
      </c>
      <c r="V111" s="1330" t="s">
        <v>3604</v>
      </c>
    </row>
    <row r="112" spans="1:22" s="1126" customFormat="1" ht="15" customHeight="1">
      <c r="A112" s="887"/>
      <c r="B112" s="1127">
        <v>12.407635853178228</v>
      </c>
      <c r="C112" s="1127">
        <v>3.0856860699144151</v>
      </c>
      <c r="D112" s="1127">
        <v>1.623206828128245</v>
      </c>
      <c r="E112" s="1127">
        <v>16.442006701014162</v>
      </c>
      <c r="F112" s="1127">
        <v>1.3663095961959191</v>
      </c>
      <c r="G112" s="1127">
        <v>6.8755040982615228</v>
      </c>
      <c r="H112" s="1127">
        <v>12.893154939891888</v>
      </c>
      <c r="I112" s="1127">
        <v>0.93942646858889178</v>
      </c>
      <c r="J112" s="1127">
        <v>10.366053533045909</v>
      </c>
      <c r="K112" s="1127">
        <v>3.5229118133524842</v>
      </c>
      <c r="L112" s="1127">
        <v>6.5742337080863411</v>
      </c>
      <c r="M112" s="1127">
        <v>3.1426538651773299</v>
      </c>
      <c r="N112" s="1127">
        <v>2.3712114956506798</v>
      </c>
      <c r="O112" s="1127">
        <v>1.9907867310911542</v>
      </c>
      <c r="P112" s="1127">
        <v>11.589735120604075</v>
      </c>
      <c r="Q112" s="1127">
        <v>95.190516822181237</v>
      </c>
      <c r="R112" s="1127">
        <v>4.809483177818759</v>
      </c>
      <c r="S112" s="1127">
        <v>100</v>
      </c>
      <c r="T112" s="1388"/>
      <c r="U112" s="1388"/>
      <c r="V112" s="1388"/>
    </row>
    <row r="113" spans="1:22" s="1389" customFormat="1" ht="15" customHeight="1">
      <c r="A113" s="1330" t="s">
        <v>3673</v>
      </c>
      <c r="B113" s="1329">
        <v>163968</v>
      </c>
      <c r="C113" s="1329">
        <v>42308</v>
      </c>
      <c r="D113" s="1329">
        <v>21080</v>
      </c>
      <c r="E113" s="1329">
        <v>223221</v>
      </c>
      <c r="F113" s="1329">
        <v>18401</v>
      </c>
      <c r="G113" s="1329">
        <v>90834</v>
      </c>
      <c r="H113" s="1329">
        <v>172575</v>
      </c>
      <c r="I113" s="1329">
        <v>13035</v>
      </c>
      <c r="J113" s="1329">
        <v>134317</v>
      </c>
      <c r="K113" s="1329">
        <v>48563</v>
      </c>
      <c r="L113" s="1329">
        <v>91229</v>
      </c>
      <c r="M113" s="1329">
        <v>44728</v>
      </c>
      <c r="N113" s="1329">
        <v>32767</v>
      </c>
      <c r="O113" s="1329">
        <v>26924</v>
      </c>
      <c r="P113" s="1329">
        <v>156551</v>
      </c>
      <c r="Q113" s="1329">
        <v>1280501</v>
      </c>
      <c r="R113" s="1329">
        <v>63173</v>
      </c>
      <c r="S113" s="1329">
        <v>1343674</v>
      </c>
      <c r="T113" s="1330">
        <v>89549</v>
      </c>
      <c r="U113" s="1330">
        <v>1433223</v>
      </c>
      <c r="V113" s="1330" t="s">
        <v>3673</v>
      </c>
    </row>
    <row r="114" spans="1:22" s="1126" customFormat="1" ht="15" customHeight="1">
      <c r="A114" s="887"/>
      <c r="B114" s="1127">
        <v>12.20295994415312</v>
      </c>
      <c r="C114" s="1127">
        <v>3.1486804090873233</v>
      </c>
      <c r="D114" s="1127">
        <v>1.5688329163174994</v>
      </c>
      <c r="E114" s="1127">
        <v>16.612734934217674</v>
      </c>
      <c r="F114" s="1127">
        <v>1.3694541979676618</v>
      </c>
      <c r="G114" s="1127">
        <v>6.7601218747999887</v>
      </c>
      <c r="H114" s="1127">
        <v>12.843517103106855</v>
      </c>
      <c r="I114" s="1127">
        <v>0.9701013787570496</v>
      </c>
      <c r="J114" s="1127">
        <v>9.9962490901811005</v>
      </c>
      <c r="K114" s="1127">
        <v>3.6141951098257463</v>
      </c>
      <c r="L114" s="1127">
        <v>6.7895188862774747</v>
      </c>
      <c r="M114" s="1127">
        <v>3.3287836186455944</v>
      </c>
      <c r="N114" s="1127">
        <v>2.4386123419817602</v>
      </c>
      <c r="O114" s="1127">
        <v>2.0037598405565635</v>
      </c>
      <c r="P114" s="1127">
        <v>11.650965933701181</v>
      </c>
      <c r="Q114" s="1127">
        <v>95.298487579576602</v>
      </c>
      <c r="R114" s="1127">
        <v>4.7015124204234064</v>
      </c>
      <c r="S114" s="1127">
        <v>100</v>
      </c>
      <c r="T114" s="1388"/>
      <c r="U114" s="1388"/>
      <c r="V114" s="1388"/>
    </row>
    <row r="115" spans="1:22" s="1389" customFormat="1" ht="15" customHeight="1">
      <c r="A115" s="1330" t="s">
        <v>3967</v>
      </c>
      <c r="B115" s="1329">
        <v>176500</v>
      </c>
      <c r="C115" s="1329">
        <v>47581</v>
      </c>
      <c r="D115" s="1329">
        <v>23876</v>
      </c>
      <c r="E115" s="1329">
        <v>254483</v>
      </c>
      <c r="F115" s="1329">
        <v>19868</v>
      </c>
      <c r="G115" s="1329">
        <v>108484</v>
      </c>
      <c r="H115" s="1329">
        <v>192585</v>
      </c>
      <c r="I115" s="1329">
        <v>14928</v>
      </c>
      <c r="J115" s="1329">
        <v>150025</v>
      </c>
      <c r="K115" s="1329">
        <v>55761</v>
      </c>
      <c r="L115" s="1329">
        <v>106061</v>
      </c>
      <c r="M115" s="1329">
        <v>50674</v>
      </c>
      <c r="N115" s="1329">
        <v>37624</v>
      </c>
      <c r="O115" s="1329">
        <v>30135</v>
      </c>
      <c r="P115" s="1329">
        <v>176402</v>
      </c>
      <c r="Q115" s="1329">
        <v>1444987</v>
      </c>
      <c r="R115" s="1329">
        <v>70815</v>
      </c>
      <c r="S115" s="1329">
        <v>1515802</v>
      </c>
      <c r="T115" s="1330">
        <v>98402</v>
      </c>
      <c r="U115" s="1330">
        <v>1614204</v>
      </c>
      <c r="V115" s="318" t="s">
        <v>3967</v>
      </c>
    </row>
    <row r="116" spans="1:22" s="1126" customFormat="1" ht="15" customHeight="1">
      <c r="A116" s="887"/>
      <c r="B116" s="1127">
        <v>11.644000997491757</v>
      </c>
      <c r="C116" s="1127">
        <v>3.1389983652218429</v>
      </c>
      <c r="D116" s="1127">
        <v>1.5751397609978086</v>
      </c>
      <c r="E116" s="1127">
        <v>16.788670288071923</v>
      </c>
      <c r="F116" s="1127">
        <v>1.3107252794230382</v>
      </c>
      <c r="G116" s="1127">
        <v>7.1568714119654153</v>
      </c>
      <c r="H116" s="1127">
        <v>12.705155422673938</v>
      </c>
      <c r="I116" s="1127">
        <v>0.9848251948473481</v>
      </c>
      <c r="J116" s="1127">
        <v>9.8974008478679938</v>
      </c>
      <c r="K116" s="1127">
        <v>3.6786466834058804</v>
      </c>
      <c r="L116" s="1127">
        <v>6.9970220384984323</v>
      </c>
      <c r="M116" s="1127">
        <v>3.3430487623053673</v>
      </c>
      <c r="N116" s="1127">
        <v>2.4821183769384128</v>
      </c>
      <c r="O116" s="1127">
        <v>1.9880564875887483</v>
      </c>
      <c r="P116" s="1127">
        <v>11.637535773141874</v>
      </c>
      <c r="Q116" s="1127">
        <v>95.328215690439777</v>
      </c>
      <c r="R116" s="1127">
        <v>4.6717843095602198</v>
      </c>
      <c r="S116" s="1127">
        <v>100</v>
      </c>
      <c r="T116" s="1388"/>
      <c r="U116" s="1388"/>
      <c r="V116" s="273"/>
    </row>
    <row r="117" spans="1:22" s="1126" customFormat="1" ht="15" customHeight="1">
      <c r="A117" s="887" t="s">
        <v>3982</v>
      </c>
      <c r="B117" s="1329">
        <v>190315</v>
      </c>
      <c r="C117" s="1329">
        <v>53076</v>
      </c>
      <c r="D117" s="1329">
        <v>28578</v>
      </c>
      <c r="E117" s="1329">
        <v>295111</v>
      </c>
      <c r="F117" s="1329">
        <v>23829</v>
      </c>
      <c r="G117" s="1329">
        <v>126353</v>
      </c>
      <c r="H117" s="1329">
        <v>214257</v>
      </c>
      <c r="I117" s="1329">
        <v>17058</v>
      </c>
      <c r="J117" s="1329">
        <v>169165</v>
      </c>
      <c r="K117" s="1329">
        <v>63601</v>
      </c>
      <c r="L117" s="1329">
        <v>123740</v>
      </c>
      <c r="M117" s="1329">
        <v>66711</v>
      </c>
      <c r="N117" s="1329">
        <v>46512</v>
      </c>
      <c r="O117" s="1329">
        <v>34758</v>
      </c>
      <c r="P117" s="1329">
        <v>194248</v>
      </c>
      <c r="Q117" s="1329">
        <v>1647312</v>
      </c>
      <c r="R117" s="1329">
        <v>85552</v>
      </c>
      <c r="S117" s="1329">
        <v>1732864</v>
      </c>
      <c r="T117" s="1330">
        <v>99811</v>
      </c>
      <c r="U117" s="1330">
        <v>1832675</v>
      </c>
      <c r="V117" s="272" t="s">
        <v>3982</v>
      </c>
    </row>
    <row r="118" spans="1:22" s="1126" customFormat="1" ht="15" customHeight="1">
      <c r="A118" s="887"/>
      <c r="B118" s="1127">
        <v>10.982685311715173</v>
      </c>
      <c r="C118" s="1127">
        <v>3.0629062638499041</v>
      </c>
      <c r="D118" s="1127">
        <v>1.6491773157039444</v>
      </c>
      <c r="E118" s="1127">
        <v>17.030245881961886</v>
      </c>
      <c r="F118" s="1127">
        <v>1.375122340818437</v>
      </c>
      <c r="G118" s="1127">
        <v>7.2915704867779585</v>
      </c>
      <c r="H118" s="1127">
        <v>12.364328648988034</v>
      </c>
      <c r="I118" s="1127">
        <v>0.98438192495198706</v>
      </c>
      <c r="J118" s="1127">
        <v>9.7621625240065004</v>
      </c>
      <c r="K118" s="1127">
        <v>3.6702822610429906</v>
      </c>
      <c r="L118" s="1127">
        <v>7.1407796572610422</v>
      </c>
      <c r="M118" s="1127">
        <v>3.8497539333727286</v>
      </c>
      <c r="N118" s="1127">
        <v>2.6841113901610281</v>
      </c>
      <c r="O118" s="1127">
        <v>2.0058123430344215</v>
      </c>
      <c r="P118" s="1127">
        <v>11.209650613089082</v>
      </c>
      <c r="Q118" s="1127">
        <v>95.062970896735109</v>
      </c>
      <c r="R118" s="1127">
        <v>4.9370291032648836</v>
      </c>
      <c r="S118" s="1127">
        <v>100</v>
      </c>
      <c r="T118" s="1330"/>
      <c r="U118" s="1388"/>
      <c r="V118" s="273"/>
    </row>
    <row r="119" spans="1:22" s="1126" customFormat="1" ht="15" customHeight="1">
      <c r="A119" s="887" t="s">
        <v>3983</v>
      </c>
      <c r="B119" s="1545">
        <v>205398</v>
      </c>
      <c r="C119" s="1545">
        <v>59627</v>
      </c>
      <c r="D119" s="1545">
        <v>34127</v>
      </c>
      <c r="E119" s="1545">
        <v>341829</v>
      </c>
      <c r="F119" s="1545">
        <v>26244</v>
      </c>
      <c r="G119" s="1545">
        <v>146107</v>
      </c>
      <c r="H119" s="1545">
        <v>243958</v>
      </c>
      <c r="I119" s="1545">
        <v>19318</v>
      </c>
      <c r="J119" s="1545">
        <v>187076</v>
      </c>
      <c r="K119" s="1545">
        <v>73205</v>
      </c>
      <c r="L119" s="1545">
        <v>144539</v>
      </c>
      <c r="M119" s="1545">
        <v>78441</v>
      </c>
      <c r="N119" s="1545">
        <v>56856</v>
      </c>
      <c r="O119" s="1545">
        <v>38987</v>
      </c>
      <c r="P119" s="1545">
        <v>214213</v>
      </c>
      <c r="Q119" s="1546">
        <f>SUM(B119:P119)</f>
        <v>1869925</v>
      </c>
      <c r="R119" s="1545">
        <v>105892</v>
      </c>
      <c r="S119" s="1545">
        <f>Q119+R119</f>
        <v>1975817</v>
      </c>
      <c r="T119" s="1545">
        <v>84901</v>
      </c>
      <c r="U119" s="1545">
        <f>S119+T119</f>
        <v>2060718</v>
      </c>
      <c r="V119" s="272" t="s">
        <v>3983</v>
      </c>
    </row>
    <row r="120" spans="1:22" s="1126" customFormat="1" ht="15" customHeight="1">
      <c r="A120" s="887"/>
      <c r="B120" s="1547">
        <f>(B119/S119)*100</f>
        <v>10.395598377784987</v>
      </c>
      <c r="C120" s="1547">
        <f>(C119/S119)*100</f>
        <v>3.017840214959179</v>
      </c>
      <c r="D120" s="1547">
        <f>(D119/S119)*100</f>
        <v>1.7272348603134806</v>
      </c>
      <c r="E120" s="1547">
        <f>(E119/S119)*100</f>
        <v>17.300640696987628</v>
      </c>
      <c r="F120" s="1547">
        <f>(F119/S119)*100</f>
        <v>1.3282606638165377</v>
      </c>
      <c r="G120" s="1547">
        <f>(G119/S119)*100</f>
        <v>7.3947637863223159</v>
      </c>
      <c r="H120" s="1547">
        <f>(H119/S119)*100</f>
        <v>12.34719612190805</v>
      </c>
      <c r="I120" s="1547">
        <f>(I119/S119)*100</f>
        <v>0.97772212709982753</v>
      </c>
      <c r="J120" s="1547">
        <f>(J119/S119)*100</f>
        <v>9.4682857774783802</v>
      </c>
      <c r="K120" s="1547">
        <f>(K119/S119)*100</f>
        <v>3.7050496073269943</v>
      </c>
      <c r="L120" s="1547">
        <f>(L119/S119)*100</f>
        <v>7.315404210005279</v>
      </c>
      <c r="M120" s="1547">
        <f>(M119/S119)*100</f>
        <v>3.9700539068142442</v>
      </c>
      <c r="N120" s="1547">
        <f>(N119/S119)*100</f>
        <v>2.8775944330876797</v>
      </c>
      <c r="O120" s="1547">
        <f>(O119/S119)*100</f>
        <v>1.9732090573165428</v>
      </c>
      <c r="P120" s="1547">
        <f>(P119/S119)*100</f>
        <v>10.841742934694864</v>
      </c>
      <c r="Q120" s="1547">
        <f>(Q119/S119)*100</f>
        <v>94.640596775915981</v>
      </c>
      <c r="R120" s="1547">
        <f>(R119/S119)*100</f>
        <v>5.3594032240840122</v>
      </c>
      <c r="S120" s="1547">
        <f>(S119/S119)*100</f>
        <v>100</v>
      </c>
      <c r="T120" s="1548"/>
      <c r="U120" s="1548"/>
      <c r="V120" s="1667"/>
    </row>
    <row r="121" spans="1:22" s="1126" customFormat="1" ht="15" customHeight="1">
      <c r="A121" s="887" t="s">
        <v>3984</v>
      </c>
      <c r="B121" s="1545">
        <v>227353</v>
      </c>
      <c r="C121" s="1545">
        <v>66882</v>
      </c>
      <c r="D121" s="1545">
        <v>38884</v>
      </c>
      <c r="E121" s="1545">
        <v>404144</v>
      </c>
      <c r="F121" s="1545">
        <v>29336</v>
      </c>
      <c r="G121" s="1545">
        <v>169855</v>
      </c>
      <c r="H121" s="1545">
        <v>279823</v>
      </c>
      <c r="I121" s="1545">
        <v>22123</v>
      </c>
      <c r="J121" s="1545">
        <v>204630</v>
      </c>
      <c r="K121" s="1545">
        <v>83728</v>
      </c>
      <c r="L121" s="1545">
        <v>166419</v>
      </c>
      <c r="M121" s="318">
        <v>90228</v>
      </c>
      <c r="N121" s="1545">
        <v>64478</v>
      </c>
      <c r="O121" s="1545">
        <v>44064</v>
      </c>
      <c r="P121" s="1545">
        <v>236378</v>
      </c>
      <c r="Q121" s="1546">
        <f>SUM(B121:P121)</f>
        <v>2128325</v>
      </c>
      <c r="R121" s="1545">
        <v>122156</v>
      </c>
      <c r="S121" s="1545">
        <f>Q121+R121</f>
        <v>2250481</v>
      </c>
      <c r="T121" s="1545">
        <v>102628</v>
      </c>
      <c r="U121" s="1545">
        <f>S121+T121</f>
        <v>2353109</v>
      </c>
      <c r="V121" s="272" t="s">
        <v>3984</v>
      </c>
    </row>
    <row r="122" spans="1:22" s="1126" customFormat="1" ht="15" customHeight="1">
      <c r="A122" s="1666"/>
      <c r="B122" s="1547">
        <f>(B121/S121)*100</f>
        <v>10.102418105285048</v>
      </c>
      <c r="C122" s="1547">
        <f>(C121/S121)*100</f>
        <v>2.97189800758149</v>
      </c>
      <c r="D122" s="1547">
        <f>(D121/S121)*100</f>
        <v>1.7278084107353049</v>
      </c>
      <c r="E122" s="1547">
        <f>(E121/S121)*100</f>
        <v>17.958116509315118</v>
      </c>
      <c r="F122" s="1547">
        <f>(F121/S121)*100</f>
        <v>1.3035435535781019</v>
      </c>
      <c r="G122" s="1547">
        <f>(G121/S121)*100</f>
        <v>7.5474976238413038</v>
      </c>
      <c r="H122" s="1547">
        <f>(H121/S121)*100</f>
        <v>12.433919682059081</v>
      </c>
      <c r="I122" s="1547">
        <f>(I121/S121)*100</f>
        <v>0.98303429355768834</v>
      </c>
      <c r="J122" s="1547">
        <f>(J121/S121)*100</f>
        <v>9.0927228445830028</v>
      </c>
      <c r="K122" s="1547">
        <f>(K121/S121)*100</f>
        <v>3.7204490951045575</v>
      </c>
      <c r="L122" s="1547">
        <f>(L121/S121)*100</f>
        <v>7.3948191519946178</v>
      </c>
      <c r="M122" s="1547">
        <f>(M121/S121)*100</f>
        <v>4.0092762391684262</v>
      </c>
      <c r="N122" s="1547">
        <f>(N121/S121)*100</f>
        <v>2.8650763992230996</v>
      </c>
      <c r="O122" s="1547">
        <f>(O121/S121)*100</f>
        <v>1.9579814270815885</v>
      </c>
      <c r="P122" s="1547">
        <f>(P121/S121)*100</f>
        <v>10.503443486081419</v>
      </c>
      <c r="Q122" s="1547">
        <f>(Q121/S121)*100</f>
        <v>94.572004829189851</v>
      </c>
      <c r="R122" s="1547">
        <f>(R121/S121)*100</f>
        <v>5.427995170810151</v>
      </c>
      <c r="S122" s="1547">
        <f>(S121/S121)*100</f>
        <v>100</v>
      </c>
      <c r="T122" s="1548"/>
      <c r="U122" s="1548"/>
      <c r="V122" s="1667"/>
    </row>
    <row r="123" spans="1:22" s="1126" customFormat="1" ht="15" customHeight="1">
      <c r="A123" s="887" t="s">
        <v>4595</v>
      </c>
      <c r="B123" s="1557">
        <v>248119</v>
      </c>
      <c r="C123" s="1557">
        <v>74275</v>
      </c>
      <c r="D123" s="1557">
        <v>43964</v>
      </c>
      <c r="E123" s="1557">
        <v>481359</v>
      </c>
      <c r="F123" s="1557">
        <v>32087</v>
      </c>
      <c r="G123" s="1557">
        <v>196403</v>
      </c>
      <c r="H123" s="1557">
        <v>322722</v>
      </c>
      <c r="I123" s="1557">
        <v>25234</v>
      </c>
      <c r="J123" s="1557">
        <v>226025</v>
      </c>
      <c r="K123" s="1557">
        <v>94202</v>
      </c>
      <c r="L123" s="1557">
        <v>190487</v>
      </c>
      <c r="M123" s="1557">
        <v>98957</v>
      </c>
      <c r="N123" s="1557">
        <v>73091</v>
      </c>
      <c r="O123" s="1557">
        <v>52006</v>
      </c>
      <c r="P123" s="1557">
        <v>260961</v>
      </c>
      <c r="Q123" s="1557">
        <v>2419892</v>
      </c>
      <c r="R123" s="1557">
        <v>122592</v>
      </c>
      <c r="S123" s="1557">
        <v>2542484</v>
      </c>
      <c r="T123" s="1557">
        <v>113610</v>
      </c>
      <c r="U123" s="1557">
        <v>2656094</v>
      </c>
      <c r="V123" s="1558" t="s">
        <v>4595</v>
      </c>
    </row>
    <row r="124" spans="1:22" s="1126" customFormat="1" ht="15" customHeight="1">
      <c r="A124" s="1666"/>
      <c r="B124" s="1547">
        <v>9.7589208034347514</v>
      </c>
      <c r="C124" s="1547">
        <v>2.921355650615697</v>
      </c>
      <c r="D124" s="1547">
        <v>1.7291750901873915</v>
      </c>
      <c r="E124" s="1547">
        <v>18.932626518003655</v>
      </c>
      <c r="F124" s="1547">
        <v>1.2620335073888371</v>
      </c>
      <c r="G124" s="1547">
        <v>7.724847039352067</v>
      </c>
      <c r="H124" s="1547">
        <v>12.69317722353415</v>
      </c>
      <c r="I124" s="1547">
        <v>0.9924939547308852</v>
      </c>
      <c r="J124" s="1547">
        <v>8.8899281175417428</v>
      </c>
      <c r="K124" s="1547">
        <v>3.7051167283648585</v>
      </c>
      <c r="L124" s="1547">
        <v>7.4921612092740801</v>
      </c>
      <c r="M124" s="1547">
        <v>3.892138554264255</v>
      </c>
      <c r="N124" s="1547">
        <v>2.874787019308676</v>
      </c>
      <c r="O124" s="1547">
        <v>2.045479932223762</v>
      </c>
      <c r="P124" s="1547">
        <v>10.264017394013099</v>
      </c>
      <c r="Q124" s="1547">
        <v>95.178258742237915</v>
      </c>
      <c r="R124" s="1547">
        <v>4.8217412577620937</v>
      </c>
      <c r="S124" s="1547">
        <v>100</v>
      </c>
      <c r="T124" s="1548"/>
      <c r="U124" s="1548"/>
      <c r="V124" s="1667"/>
    </row>
    <row r="125" spans="1:22" s="1126" customFormat="1" ht="15" customHeight="1">
      <c r="A125" s="887" t="s">
        <v>4594</v>
      </c>
      <c r="B125" s="1557">
        <v>270751</v>
      </c>
      <c r="C125" s="1557">
        <v>83091</v>
      </c>
      <c r="D125" s="1557">
        <v>46548</v>
      </c>
      <c r="E125" s="1557">
        <v>507100</v>
      </c>
      <c r="F125" s="1557">
        <v>33010</v>
      </c>
      <c r="G125" s="1557">
        <v>222537</v>
      </c>
      <c r="H125" s="1557">
        <v>349066</v>
      </c>
      <c r="I125" s="1557">
        <v>27262</v>
      </c>
      <c r="J125" s="1557">
        <v>241277</v>
      </c>
      <c r="K125" s="1557">
        <v>99809</v>
      </c>
      <c r="L125" s="1557">
        <v>212524</v>
      </c>
      <c r="M125" s="1557">
        <v>106897</v>
      </c>
      <c r="N125" s="1557">
        <v>81095</v>
      </c>
      <c r="O125" s="1557">
        <v>58777</v>
      </c>
      <c r="P125" s="1557">
        <v>286167</v>
      </c>
      <c r="Q125" s="1557">
        <v>2625911</v>
      </c>
      <c r="R125" s="1557">
        <v>113421</v>
      </c>
      <c r="S125" s="1557">
        <v>2739332</v>
      </c>
      <c r="T125" s="1677">
        <v>133898</v>
      </c>
      <c r="U125" s="1677">
        <v>2873230</v>
      </c>
      <c r="V125" s="1558" t="s">
        <v>4594</v>
      </c>
    </row>
    <row r="126" spans="1:22" s="1126" customFormat="1" ht="15" customHeight="1">
      <c r="A126" s="1666"/>
      <c r="B126" s="1547">
        <v>9.8838329928610325</v>
      </c>
      <c r="C126" s="1547">
        <v>3.0332577431286167</v>
      </c>
      <c r="D126" s="1547">
        <v>1.6992463856151792</v>
      </c>
      <c r="E126" s="1547">
        <v>18.511812368854887</v>
      </c>
      <c r="F126" s="1547">
        <v>1.2050383086095442</v>
      </c>
      <c r="G126" s="1547">
        <v>8.123768860437508</v>
      </c>
      <c r="H126" s="1547">
        <v>12.742741661105701</v>
      </c>
      <c r="I126" s="1547">
        <v>0.99520613054569518</v>
      </c>
      <c r="J126" s="1547">
        <v>8.8078772489059372</v>
      </c>
      <c r="K126" s="1547">
        <v>3.6435525157228117</v>
      </c>
      <c r="L126" s="1547">
        <v>7.758241790334286</v>
      </c>
      <c r="M126" s="1547">
        <v>3.90230172903467</v>
      </c>
      <c r="N126" s="1547">
        <v>2.9603932637591939</v>
      </c>
      <c r="O126" s="1547">
        <v>2.1456690901285422</v>
      </c>
      <c r="P126" s="1547">
        <v>10.446597929714251</v>
      </c>
      <c r="Q126" s="1547">
        <v>95.85953801875786</v>
      </c>
      <c r="R126" s="1547">
        <v>4.1404619812421428</v>
      </c>
      <c r="S126" s="1547">
        <v>100</v>
      </c>
      <c r="T126" s="1548"/>
      <c r="U126" s="1548"/>
      <c r="V126" s="1667"/>
    </row>
    <row r="127" spans="1:22" s="1126" customFormat="1" ht="15" customHeight="1">
      <c r="A127" s="887" t="s">
        <v>4853</v>
      </c>
      <c r="B127" s="1557">
        <v>292221</v>
      </c>
      <c r="C127" s="1557">
        <v>92389</v>
      </c>
      <c r="D127" s="1557">
        <v>48718</v>
      </c>
      <c r="E127" s="1557">
        <v>559627</v>
      </c>
      <c r="F127" s="1557">
        <v>34921</v>
      </c>
      <c r="G127" s="1557">
        <v>251150</v>
      </c>
      <c r="H127" s="1557">
        <v>387606</v>
      </c>
      <c r="I127" s="1557">
        <v>30911</v>
      </c>
      <c r="J127" s="1557">
        <v>265227</v>
      </c>
      <c r="K127" s="1557">
        <v>107014</v>
      </c>
      <c r="L127" s="1557">
        <v>236065</v>
      </c>
      <c r="M127" s="1557">
        <v>117376</v>
      </c>
      <c r="N127" s="1557">
        <v>90419</v>
      </c>
      <c r="O127" s="1557">
        <v>66427</v>
      </c>
      <c r="P127" s="1557">
        <v>313313</v>
      </c>
      <c r="Q127" s="1557">
        <v>2893384</v>
      </c>
      <c r="R127" s="1557">
        <v>117681</v>
      </c>
      <c r="S127" s="1557">
        <v>3011065</v>
      </c>
      <c r="T127" s="1677">
        <v>186746</v>
      </c>
      <c r="U127" s="1677">
        <v>3197811</v>
      </c>
      <c r="V127" s="1558" t="s">
        <v>4853</v>
      </c>
    </row>
    <row r="128" spans="1:22" s="1126" customFormat="1" ht="15" customHeight="1" thickBot="1">
      <c r="A128" s="1665"/>
      <c r="B128" s="1549">
        <v>9.7049050751146186</v>
      </c>
      <c r="C128" s="1549">
        <v>3.0683163598261745</v>
      </c>
      <c r="D128" s="1549">
        <v>1.6179657363756679</v>
      </c>
      <c r="E128" s="1549">
        <v>18.585683138690133</v>
      </c>
      <c r="F128" s="1549">
        <v>1.15975576747762</v>
      </c>
      <c r="G128" s="1549">
        <v>8.3409026374389121</v>
      </c>
      <c r="H128" s="1549">
        <v>12.872721113625909</v>
      </c>
      <c r="I128" s="1549">
        <v>1.0265802963403314</v>
      </c>
      <c r="J128" s="1549">
        <v>8.8084116417280924</v>
      </c>
      <c r="K128" s="1549">
        <v>3.5540249048094283</v>
      </c>
      <c r="L128" s="1549">
        <v>7.8399171057416561</v>
      </c>
      <c r="M128" s="1549">
        <v>3.8981556359626914</v>
      </c>
      <c r="N128" s="1549">
        <v>3.0028910036814218</v>
      </c>
      <c r="O128" s="1549">
        <v>2.2060965140241078</v>
      </c>
      <c r="P128" s="1549">
        <v>10.405388126792348</v>
      </c>
      <c r="Q128" s="1549">
        <v>96.091715057629116</v>
      </c>
      <c r="R128" s="1549">
        <v>3.908284942370889</v>
      </c>
      <c r="S128" s="1549">
        <v>100</v>
      </c>
      <c r="T128" s="1550"/>
      <c r="U128" s="1550"/>
      <c r="V128" s="1668"/>
    </row>
    <row r="129" spans="1:26" s="784" customFormat="1" ht="12.75" customHeight="1">
      <c r="A129" s="790" t="s">
        <v>3532</v>
      </c>
      <c r="B129" s="2259" t="s">
        <v>778</v>
      </c>
      <c r="C129" s="2259"/>
      <c r="D129" s="2259"/>
      <c r="E129" s="2259"/>
      <c r="F129" s="2259"/>
      <c r="G129" s="2259"/>
      <c r="H129" s="2259"/>
      <c r="I129" s="2259"/>
      <c r="J129" s="2259"/>
      <c r="K129" s="2259"/>
    </row>
    <row r="130" spans="1:26" s="784" customFormat="1" ht="11.25">
      <c r="B130" s="2462" t="s">
        <v>3674</v>
      </c>
      <c r="C130" s="2462"/>
      <c r="D130" s="2462"/>
      <c r="E130" s="2462"/>
      <c r="F130" s="2462"/>
      <c r="G130" s="2462"/>
      <c r="H130" s="874"/>
      <c r="I130" s="874"/>
      <c r="J130" s="792"/>
      <c r="K130" s="792"/>
    </row>
    <row r="131" spans="1:26">
      <c r="A131" s="863" t="s">
        <v>3531</v>
      </c>
      <c r="B131" s="2462" t="s">
        <v>777</v>
      </c>
      <c r="C131" s="2462"/>
      <c r="D131" s="2462"/>
      <c r="E131" s="2462"/>
      <c r="F131" s="2462"/>
      <c r="G131" s="2462"/>
      <c r="H131" s="2462"/>
      <c r="I131" s="2462"/>
      <c r="J131" s="2462"/>
      <c r="K131" s="2462"/>
    </row>
    <row r="135" spans="1:26" s="8" customFormat="1" ht="20.25" customHeight="1">
      <c r="C135" s="2459" t="s">
        <v>5576</v>
      </c>
      <c r="D135" s="2459"/>
      <c r="E135" s="2459"/>
      <c r="F135" s="2459"/>
      <c r="G135" s="2459"/>
      <c r="H135" s="2459"/>
      <c r="I135" s="2459"/>
      <c r="J135" s="2459"/>
      <c r="K135" s="2459"/>
      <c r="L135" s="2460" t="s">
        <v>5581</v>
      </c>
      <c r="M135" s="2460"/>
      <c r="N135" s="2460"/>
      <c r="O135" s="2460"/>
      <c r="P135" s="2460"/>
      <c r="Q135" s="2460"/>
      <c r="R135" s="2460"/>
      <c r="S135" s="2460"/>
      <c r="T135" s="2460"/>
      <c r="U135" s="2460"/>
      <c r="V135" s="2460"/>
      <c r="W135" s="1880"/>
      <c r="X135" s="1880"/>
      <c r="Y135" s="2461" t="s">
        <v>771</v>
      </c>
      <c r="Z135" s="2461"/>
    </row>
    <row r="136" spans="1:26" s="46" customFormat="1" ht="69" customHeight="1">
      <c r="A136" s="2400" t="s">
        <v>1099</v>
      </c>
      <c r="B136" s="1838" t="s">
        <v>5554</v>
      </c>
      <c r="C136" s="1838" t="s">
        <v>5555</v>
      </c>
      <c r="D136" s="1838" t="s">
        <v>5556</v>
      </c>
      <c r="E136" s="1838" t="s">
        <v>5557</v>
      </c>
      <c r="F136" s="1838" t="s">
        <v>5558</v>
      </c>
      <c r="G136" s="1838" t="s">
        <v>761</v>
      </c>
      <c r="H136" s="1838" t="s">
        <v>5559</v>
      </c>
      <c r="I136" s="1838" t="s">
        <v>5560</v>
      </c>
      <c r="J136" s="1838" t="s">
        <v>5561</v>
      </c>
      <c r="K136" s="1838" t="s">
        <v>5562</v>
      </c>
      <c r="L136" s="1838" t="s">
        <v>5563</v>
      </c>
      <c r="M136" s="1838" t="s">
        <v>5564</v>
      </c>
      <c r="N136" s="1838" t="s">
        <v>5565</v>
      </c>
      <c r="O136" s="1838" t="s">
        <v>5566</v>
      </c>
      <c r="P136" s="1838" t="s">
        <v>5567</v>
      </c>
      <c r="Q136" s="1838" t="s">
        <v>5568</v>
      </c>
      <c r="R136" s="1838" t="s">
        <v>5569</v>
      </c>
      <c r="S136" s="1838" t="s">
        <v>5570</v>
      </c>
      <c r="T136" s="1838" t="s">
        <v>5571</v>
      </c>
      <c r="U136" s="1838" t="s">
        <v>5572</v>
      </c>
      <c r="V136" s="1838" t="s">
        <v>5573</v>
      </c>
      <c r="W136" s="1838" t="s">
        <v>5574</v>
      </c>
      <c r="X136" s="1838" t="s">
        <v>759</v>
      </c>
      <c r="Y136" s="1837" t="s">
        <v>5575</v>
      </c>
      <c r="Z136" s="2384" t="s">
        <v>1099</v>
      </c>
    </row>
    <row r="137" spans="1:26" s="53" customFormat="1" ht="11.25" customHeight="1">
      <c r="A137" s="2402"/>
      <c r="B137" s="1879">
        <v>1</v>
      </c>
      <c r="C137" s="1879">
        <v>2</v>
      </c>
      <c r="D137" s="1879">
        <v>3</v>
      </c>
      <c r="E137" s="1879">
        <v>4</v>
      </c>
      <c r="F137" s="1879">
        <v>5</v>
      </c>
      <c r="G137" s="1879">
        <v>6</v>
      </c>
      <c r="H137" s="1879">
        <v>7</v>
      </c>
      <c r="I137" s="1879">
        <v>8</v>
      </c>
      <c r="J137" s="1879">
        <v>9</v>
      </c>
      <c r="K137" s="1879">
        <v>10</v>
      </c>
      <c r="L137" s="1879">
        <v>11</v>
      </c>
      <c r="M137" s="1879">
        <v>12</v>
      </c>
      <c r="N137" s="1879">
        <v>13</v>
      </c>
      <c r="O137" s="1879">
        <v>14</v>
      </c>
      <c r="P137" s="1879">
        <v>15</v>
      </c>
      <c r="Q137" s="1879">
        <v>16</v>
      </c>
      <c r="R137" s="1879">
        <v>17</v>
      </c>
      <c r="S137" s="1879">
        <v>18</v>
      </c>
      <c r="T137" s="1879">
        <v>19</v>
      </c>
      <c r="U137" s="1879">
        <v>20</v>
      </c>
      <c r="V137" s="1879">
        <v>21</v>
      </c>
      <c r="W137" s="1879">
        <v>22</v>
      </c>
      <c r="X137" s="1879">
        <v>23</v>
      </c>
      <c r="Y137" s="1879">
        <v>24</v>
      </c>
      <c r="Z137" s="2386"/>
    </row>
    <row r="138" spans="1:26" ht="12" customHeight="1">
      <c r="A138" s="1881" t="s">
        <v>3960</v>
      </c>
      <c r="B138" s="1882">
        <v>279505</v>
      </c>
      <c r="C138" s="1882">
        <v>33052</v>
      </c>
      <c r="D138" s="1882">
        <v>422387</v>
      </c>
      <c r="E138" s="1882">
        <v>24555</v>
      </c>
      <c r="F138" s="1882">
        <v>2103</v>
      </c>
      <c r="G138" s="1882">
        <v>162843</v>
      </c>
      <c r="H138" s="1882">
        <v>288510</v>
      </c>
      <c r="I138" s="1882">
        <v>158030</v>
      </c>
      <c r="J138" s="1882">
        <v>23886</v>
      </c>
      <c r="K138" s="1882">
        <v>24833</v>
      </c>
      <c r="L138" s="1882">
        <v>65072</v>
      </c>
      <c r="M138" s="1882">
        <v>192509</v>
      </c>
      <c r="N138" s="1882">
        <v>3906</v>
      </c>
      <c r="O138" s="1882">
        <v>14244</v>
      </c>
      <c r="P138" s="1882">
        <v>66730</v>
      </c>
      <c r="Q138" s="1882">
        <v>54479</v>
      </c>
      <c r="R138" s="1882">
        <v>54600</v>
      </c>
      <c r="S138" s="1882">
        <v>3007</v>
      </c>
      <c r="T138" s="1882">
        <v>113176</v>
      </c>
      <c r="U138" s="1882">
        <v>1987427</v>
      </c>
      <c r="V138" s="1882">
        <v>88394</v>
      </c>
      <c r="W138" s="1882">
        <v>2075821</v>
      </c>
      <c r="X138" s="1882">
        <v>97254</v>
      </c>
      <c r="Y138" s="1882">
        <v>2173075</v>
      </c>
      <c r="Z138" s="1882" t="s">
        <v>3960</v>
      </c>
    </row>
    <row r="139" spans="1:26" ht="12" customHeight="1">
      <c r="A139" s="1881"/>
      <c r="B139" s="1883">
        <v>13.464792966252869</v>
      </c>
      <c r="C139" s="1883">
        <v>1.592237480977406</v>
      </c>
      <c r="D139" s="1883">
        <v>20.347949076534057</v>
      </c>
      <c r="E139" s="1883">
        <v>1.1829054624652124</v>
      </c>
      <c r="F139" s="1883">
        <v>0.10130931327893879</v>
      </c>
      <c r="G139" s="1883">
        <v>7.8447515464965427</v>
      </c>
      <c r="H139" s="1883">
        <v>13.898597229722601</v>
      </c>
      <c r="I139" s="1883">
        <v>7.6128914776370404</v>
      </c>
      <c r="J139" s="1883">
        <v>1.1506772501097158</v>
      </c>
      <c r="K139" s="1883">
        <v>1.1962977539970931</v>
      </c>
      <c r="L139" s="1883">
        <v>3.1347596926709964</v>
      </c>
      <c r="M139" s="1883">
        <v>9.2738728435640638</v>
      </c>
      <c r="N139" s="1883">
        <v>0.18816651339397761</v>
      </c>
      <c r="O139" s="1883">
        <v>0.68618633302197063</v>
      </c>
      <c r="P139" s="1883">
        <v>3.2146317047568167</v>
      </c>
      <c r="Q139" s="1883">
        <v>2.6244555768536881</v>
      </c>
      <c r="R139" s="1883">
        <v>2.6302845958297945</v>
      </c>
      <c r="S139" s="1883">
        <v>0.14485834761282404</v>
      </c>
      <c r="T139" s="1883">
        <v>5.4521078647918104</v>
      </c>
      <c r="U139" s="1883">
        <v>95.741733029967421</v>
      </c>
      <c r="V139" s="1883">
        <v>4.2582669700325804</v>
      </c>
      <c r="W139" s="1883">
        <v>100</v>
      </c>
      <c r="X139" s="1883"/>
      <c r="Y139" s="1883"/>
      <c r="Z139" s="1883"/>
    </row>
    <row r="140" spans="1:26" ht="12" customHeight="1">
      <c r="A140" s="1881" t="s">
        <v>3962</v>
      </c>
      <c r="B140" s="1882">
        <v>301167</v>
      </c>
      <c r="C140" s="1882">
        <v>39984</v>
      </c>
      <c r="D140" s="1882">
        <v>466606</v>
      </c>
      <c r="E140" s="1882">
        <v>29234</v>
      </c>
      <c r="F140" s="1882">
        <v>2263</v>
      </c>
      <c r="G140" s="1882">
        <v>188219</v>
      </c>
      <c r="H140" s="1882">
        <v>324632</v>
      </c>
      <c r="I140" s="1882">
        <v>178722</v>
      </c>
      <c r="J140" s="1882">
        <v>26670</v>
      </c>
      <c r="K140" s="1882">
        <v>27264</v>
      </c>
      <c r="L140" s="1882">
        <v>72247</v>
      </c>
      <c r="M140" s="1882">
        <v>214151</v>
      </c>
      <c r="N140" s="1882">
        <v>4282</v>
      </c>
      <c r="O140" s="1882">
        <v>15722</v>
      </c>
      <c r="P140" s="1882">
        <v>78463</v>
      </c>
      <c r="Q140" s="1882">
        <v>60858</v>
      </c>
      <c r="R140" s="1882">
        <v>63515</v>
      </c>
      <c r="S140" s="1882">
        <v>3365</v>
      </c>
      <c r="T140" s="1882">
        <v>124429</v>
      </c>
      <c r="U140" s="1882">
        <v>2221793</v>
      </c>
      <c r="V140" s="1882">
        <v>102514</v>
      </c>
      <c r="W140" s="1882">
        <v>2324307</v>
      </c>
      <c r="X140" s="1882">
        <v>80250</v>
      </c>
      <c r="Y140" s="1882">
        <v>2404557</v>
      </c>
      <c r="Z140" s="1882" t="s">
        <v>3962</v>
      </c>
    </row>
    <row r="141" spans="1:26" ht="12" customHeight="1">
      <c r="A141" s="1881"/>
      <c r="B141" s="1883">
        <v>12.95728146066763</v>
      </c>
      <c r="C141" s="1883">
        <v>1.7202546823633882</v>
      </c>
      <c r="D141" s="1883">
        <v>20.075058931543897</v>
      </c>
      <c r="E141" s="1883">
        <v>1.2577512350993221</v>
      </c>
      <c r="F141" s="1883">
        <v>9.7362353596147158E-2</v>
      </c>
      <c r="G141" s="1883">
        <v>8.0978545433111897</v>
      </c>
      <c r="H141" s="1883">
        <v>13.966829682997986</v>
      </c>
      <c r="I141" s="1883">
        <v>7.6892596373886928</v>
      </c>
      <c r="J141" s="1883">
        <v>1.1474387849797811</v>
      </c>
      <c r="K141" s="1883">
        <v>1.1729947894146513</v>
      </c>
      <c r="L141" s="1883">
        <v>3.1083243306499528</v>
      </c>
      <c r="M141" s="1883">
        <v>9.2135419288415861</v>
      </c>
      <c r="N141" s="1883">
        <v>0.18422695452881224</v>
      </c>
      <c r="O141" s="1883">
        <v>0.67641666957075808</v>
      </c>
      <c r="P141" s="1883">
        <v>3.3757588821098077</v>
      </c>
      <c r="Q141" s="1883">
        <v>2.6183288180089805</v>
      </c>
      <c r="R141" s="1883">
        <v>2.7326424607420621</v>
      </c>
      <c r="S141" s="1883">
        <v>0.14477433488777516</v>
      </c>
      <c r="T141" s="1883">
        <v>5.3533805990344652</v>
      </c>
      <c r="U141" s="1883">
        <v>95.589481079736885</v>
      </c>
      <c r="V141" s="1883">
        <v>4.4105189202631152</v>
      </c>
      <c r="W141" s="1883">
        <v>100</v>
      </c>
      <c r="X141" s="1883"/>
      <c r="Y141" s="1883"/>
      <c r="Z141" s="1883"/>
    </row>
    <row r="142" spans="1:26" ht="12" customHeight="1">
      <c r="A142" s="1881" t="s">
        <v>3981</v>
      </c>
      <c r="B142" s="1882">
        <v>329380</v>
      </c>
      <c r="C142" s="1882">
        <v>44276</v>
      </c>
      <c r="D142" s="1882">
        <v>549024</v>
      </c>
      <c r="E142" s="1882">
        <v>32625</v>
      </c>
      <c r="F142" s="1882">
        <v>2487</v>
      </c>
      <c r="G142" s="1882">
        <v>215693</v>
      </c>
      <c r="H142" s="1882">
        <v>373716</v>
      </c>
      <c r="I142" s="1882">
        <v>197806</v>
      </c>
      <c r="J142" s="1882">
        <v>30106</v>
      </c>
      <c r="K142" s="1882">
        <v>29460</v>
      </c>
      <c r="L142" s="1882">
        <v>81724</v>
      </c>
      <c r="M142" s="1882">
        <v>235990</v>
      </c>
      <c r="N142" s="1882">
        <v>4714</v>
      </c>
      <c r="O142" s="1882">
        <v>17269</v>
      </c>
      <c r="P142" s="1882">
        <v>90249</v>
      </c>
      <c r="Q142" s="1882">
        <v>68164</v>
      </c>
      <c r="R142" s="1882">
        <v>73365</v>
      </c>
      <c r="S142" s="1882">
        <v>3772</v>
      </c>
      <c r="T142" s="1882">
        <v>136783</v>
      </c>
      <c r="U142" s="1882">
        <v>2516603</v>
      </c>
      <c r="V142" s="1882">
        <v>122645</v>
      </c>
      <c r="W142" s="1882">
        <v>2639248</v>
      </c>
      <c r="X142" s="1882">
        <v>105543</v>
      </c>
      <c r="Y142" s="1882">
        <v>2744791</v>
      </c>
      <c r="Z142" s="1882" t="s">
        <v>3981</v>
      </c>
    </row>
    <row r="143" spans="1:26" ht="12" customHeight="1">
      <c r="A143" s="1881"/>
      <c r="B143" s="1883">
        <v>12.480070080568405</v>
      </c>
      <c r="C143" s="1883">
        <v>1.6775990736755317</v>
      </c>
      <c r="D143" s="1883">
        <v>20.802289136905664</v>
      </c>
      <c r="E143" s="1883">
        <v>1.2361475693076209</v>
      </c>
      <c r="F143" s="1883">
        <v>9.4231387122392429E-2</v>
      </c>
      <c r="G143" s="1883">
        <v>8.1725173231162813</v>
      </c>
      <c r="H143" s="1883">
        <v>14.159942529084041</v>
      </c>
      <c r="I143" s="1883">
        <v>7.4947863937000232</v>
      </c>
      <c r="J143" s="1883">
        <v>1.1407037156038387</v>
      </c>
      <c r="K143" s="1883">
        <v>1.116227046492031</v>
      </c>
      <c r="L143" s="1883">
        <v>3.0964880905470045</v>
      </c>
      <c r="M143" s="1883">
        <v>8.9415621419434625</v>
      </c>
      <c r="N143" s="1883">
        <v>0.17861148327099235</v>
      </c>
      <c r="O143" s="1883">
        <v>0.65431516856316652</v>
      </c>
      <c r="P143" s="1883">
        <v>3.4194967657453939</v>
      </c>
      <c r="Q143" s="1883">
        <v>2.5827053766830552</v>
      </c>
      <c r="R143" s="1883">
        <v>2.7797690857395745</v>
      </c>
      <c r="S143" s="1883">
        <v>0.14291949828132863</v>
      </c>
      <c r="T143" s="1883">
        <v>5.1826505125702473</v>
      </c>
      <c r="U143" s="1883">
        <v>95.353032378920062</v>
      </c>
      <c r="V143" s="1883">
        <v>4.646967621079944</v>
      </c>
      <c r="W143" s="1883">
        <v>100</v>
      </c>
      <c r="X143" s="1883"/>
      <c r="Y143" s="1883"/>
      <c r="Z143" s="1883"/>
    </row>
    <row r="144" spans="1:26" ht="12" customHeight="1">
      <c r="A144" s="1881" t="s">
        <v>4593</v>
      </c>
      <c r="B144" s="1882">
        <v>353443</v>
      </c>
      <c r="C144" s="1882">
        <v>52609</v>
      </c>
      <c r="D144" s="1882">
        <v>625937</v>
      </c>
      <c r="E144" s="1882">
        <v>38144</v>
      </c>
      <c r="F144" s="1882">
        <v>2674</v>
      </c>
      <c r="G144" s="1882">
        <v>250255</v>
      </c>
      <c r="H144" s="1882">
        <v>418395</v>
      </c>
      <c r="I144" s="1882">
        <v>219712</v>
      </c>
      <c r="J144" s="1882">
        <v>33550</v>
      </c>
      <c r="K144" s="1882">
        <v>32204</v>
      </c>
      <c r="L144" s="1882">
        <v>93297</v>
      </c>
      <c r="M144" s="1882">
        <v>260715</v>
      </c>
      <c r="N144" s="1882">
        <v>5179</v>
      </c>
      <c r="O144" s="1882">
        <v>20017</v>
      </c>
      <c r="P144" s="1882">
        <v>99006</v>
      </c>
      <c r="Q144" s="1882">
        <v>76961</v>
      </c>
      <c r="R144" s="1882">
        <v>86811</v>
      </c>
      <c r="S144" s="1882">
        <v>4244</v>
      </c>
      <c r="T144" s="1882">
        <v>150690</v>
      </c>
      <c r="U144" s="1882">
        <v>2823843</v>
      </c>
      <c r="V144" s="1882">
        <v>127586</v>
      </c>
      <c r="W144" s="1882">
        <v>2951429</v>
      </c>
      <c r="X144" s="1882">
        <v>120895</v>
      </c>
      <c r="Y144" s="1882">
        <v>3072324</v>
      </c>
      <c r="Z144" s="1882" t="s">
        <v>4593</v>
      </c>
    </row>
    <row r="145" spans="1:26" ht="12" customHeight="1">
      <c r="A145" s="1881"/>
      <c r="B145" s="1883">
        <v>11.975317718976129</v>
      </c>
      <c r="C145" s="1883">
        <v>1.7824924807610145</v>
      </c>
      <c r="D145" s="1883">
        <v>21.20793012469553</v>
      </c>
      <c r="E145" s="1883">
        <v>1.2923909062355896</v>
      </c>
      <c r="F145" s="1883">
        <v>9.0600180454959281E-2</v>
      </c>
      <c r="G145" s="1883">
        <v>8.4791129991607459</v>
      </c>
      <c r="H145" s="1883">
        <v>14.176014398449022</v>
      </c>
      <c r="I145" s="1883">
        <v>7.4442583575617105</v>
      </c>
      <c r="J145" s="1883">
        <v>1.1367374922452818</v>
      </c>
      <c r="K145" s="1883">
        <v>1.0911324649856053</v>
      </c>
      <c r="L145" s="1883">
        <v>3.1610789214309412</v>
      </c>
      <c r="M145" s="1883">
        <v>8.8335175943585291</v>
      </c>
      <c r="N145" s="1883">
        <v>0.17547432108310923</v>
      </c>
      <c r="O145" s="1883">
        <v>0.67821384149847408</v>
      </c>
      <c r="P145" s="1883">
        <v>3.3545106455212035</v>
      </c>
      <c r="Q145" s="1883">
        <v>2.6075843261010179</v>
      </c>
      <c r="R145" s="1883">
        <v>2.9413209668943416</v>
      </c>
      <c r="S145" s="1883">
        <v>0.14379475162709318</v>
      </c>
      <c r="T145" s="1883">
        <v>5.1056623757508648</v>
      </c>
      <c r="U145" s="1883">
        <v>95.677144867791171</v>
      </c>
      <c r="V145" s="1883">
        <v>4.3228551322088391</v>
      </c>
      <c r="W145" s="1883">
        <v>100</v>
      </c>
      <c r="X145" s="1883"/>
      <c r="Y145" s="1883"/>
      <c r="Z145" s="1883"/>
    </row>
    <row r="146" spans="1:26" ht="12" customHeight="1">
      <c r="A146" s="1881" t="s">
        <v>4594</v>
      </c>
      <c r="B146" s="1882">
        <v>380446</v>
      </c>
      <c r="C146" s="1882">
        <v>55224</v>
      </c>
      <c r="D146" s="1882">
        <v>653064</v>
      </c>
      <c r="E146" s="1882">
        <v>44523</v>
      </c>
      <c r="F146" s="1882">
        <v>2761</v>
      </c>
      <c r="G146" s="1882">
        <v>287880</v>
      </c>
      <c r="H146" s="1882">
        <v>445757</v>
      </c>
      <c r="I146" s="1882">
        <v>232252</v>
      </c>
      <c r="J146" s="1882">
        <v>36015</v>
      </c>
      <c r="K146" s="1882">
        <v>35107</v>
      </c>
      <c r="L146" s="1882">
        <v>103217</v>
      </c>
      <c r="M146" s="1882">
        <v>288001</v>
      </c>
      <c r="N146" s="1882">
        <v>5656</v>
      </c>
      <c r="O146" s="1882">
        <v>23005</v>
      </c>
      <c r="P146" s="1882">
        <v>106965</v>
      </c>
      <c r="Q146" s="1882">
        <v>85643</v>
      </c>
      <c r="R146" s="1882">
        <v>101522</v>
      </c>
      <c r="S146" s="1882">
        <v>4761</v>
      </c>
      <c r="T146" s="1882">
        <v>165249</v>
      </c>
      <c r="U146" s="1882">
        <v>3057048</v>
      </c>
      <c r="V146" s="1882">
        <v>113421</v>
      </c>
      <c r="W146" s="1882">
        <v>3170469</v>
      </c>
      <c r="X146" s="1882">
        <v>131232</v>
      </c>
      <c r="Y146" s="1882">
        <v>3301701</v>
      </c>
      <c r="Z146" s="1882" t="s">
        <v>4594</v>
      </c>
    </row>
    <row r="147" spans="1:26" ht="12" customHeight="1">
      <c r="A147" s="1881"/>
      <c r="B147" s="1883">
        <v>11.999675757750667</v>
      </c>
      <c r="C147" s="1883">
        <v>1.7418243168439749</v>
      </c>
      <c r="D147" s="1883">
        <v>20.598340497888483</v>
      </c>
      <c r="E147" s="1883">
        <v>1.4043032750044238</v>
      </c>
      <c r="F147" s="1883">
        <v>8.7084907627231173E-2</v>
      </c>
      <c r="G147" s="1883">
        <v>9.0800446243126807</v>
      </c>
      <c r="H147" s="1883">
        <v>14.059654896483769</v>
      </c>
      <c r="I147" s="1883">
        <v>7.3254777132342257</v>
      </c>
      <c r="J147" s="1883">
        <v>1.1359518102842197</v>
      </c>
      <c r="K147" s="1883">
        <v>1.1073125143314759</v>
      </c>
      <c r="L147" s="1883">
        <v>3.2555751215356468</v>
      </c>
      <c r="M147" s="1883">
        <v>9.0838610943680571</v>
      </c>
      <c r="N147" s="1883">
        <v>0.17839631928273073</v>
      </c>
      <c r="O147" s="1883">
        <v>0.72560242664413377</v>
      </c>
      <c r="P147" s="1883">
        <v>3.3737910700278095</v>
      </c>
      <c r="Q147" s="1883">
        <v>2.701272272335733</v>
      </c>
      <c r="R147" s="1883">
        <v>3.2021129996855358</v>
      </c>
      <c r="S147" s="1883">
        <v>0.15016705730287852</v>
      </c>
      <c r="T147" s="1883">
        <v>5.2121310758755248</v>
      </c>
      <c r="U147" s="1883">
        <v>96.42257975081921</v>
      </c>
      <c r="V147" s="1883">
        <v>3.5774202491807996</v>
      </c>
      <c r="W147" s="1883">
        <v>100</v>
      </c>
      <c r="X147" s="1883"/>
      <c r="Y147" s="1883"/>
      <c r="Z147" s="1883"/>
    </row>
    <row r="148" spans="1:26" ht="12" customHeight="1">
      <c r="A148" s="1881" t="s">
        <v>4852</v>
      </c>
      <c r="B148" s="1882">
        <v>410661</v>
      </c>
      <c r="C148" s="1882">
        <v>59102</v>
      </c>
      <c r="D148" s="1882">
        <v>749659</v>
      </c>
      <c r="E148" s="1882">
        <v>44902</v>
      </c>
      <c r="F148" s="1882">
        <v>2968</v>
      </c>
      <c r="G148" s="1882">
        <v>319490</v>
      </c>
      <c r="H148" s="1882">
        <v>497652</v>
      </c>
      <c r="I148" s="1882">
        <v>256215</v>
      </c>
      <c r="J148" s="1882">
        <v>39857</v>
      </c>
      <c r="K148" s="1882">
        <v>38448</v>
      </c>
      <c r="L148" s="1882">
        <v>115271</v>
      </c>
      <c r="M148" s="1882">
        <v>313028</v>
      </c>
      <c r="N148" s="1882">
        <v>6273</v>
      </c>
      <c r="O148" s="1882">
        <v>27138</v>
      </c>
      <c r="P148" s="1882">
        <v>116996</v>
      </c>
      <c r="Q148" s="1882">
        <v>95642</v>
      </c>
      <c r="R148" s="1882">
        <v>118500</v>
      </c>
      <c r="S148" s="1882">
        <v>5341</v>
      </c>
      <c r="T148" s="1882">
        <v>180676</v>
      </c>
      <c r="U148" s="1882">
        <v>3397819</v>
      </c>
      <c r="V148" s="1882">
        <v>132366</v>
      </c>
      <c r="W148" s="1882">
        <v>3530185</v>
      </c>
      <c r="X148" s="1882">
        <v>185812</v>
      </c>
      <c r="Y148" s="1882">
        <v>3715997</v>
      </c>
      <c r="Z148" s="1882" t="s">
        <v>4852</v>
      </c>
    </row>
    <row r="149" spans="1:26" ht="12" customHeight="1" thickBot="1">
      <c r="A149" s="1884"/>
      <c r="B149" s="1885">
        <v>11.632846437226378</v>
      </c>
      <c r="C149" s="1885">
        <v>1.6741898795672183</v>
      </c>
      <c r="D149" s="1885">
        <v>21.235685948470124</v>
      </c>
      <c r="E149" s="1885">
        <v>1.2719446714548954</v>
      </c>
      <c r="F149" s="1885">
        <v>8.4074913920941824E-2</v>
      </c>
      <c r="G149" s="1885">
        <v>9.0502339112539421</v>
      </c>
      <c r="H149" s="1885">
        <v>14.097051570951663</v>
      </c>
      <c r="I149" s="1885">
        <v>7.2578349293308992</v>
      </c>
      <c r="J149" s="1885">
        <v>1.1290343140656933</v>
      </c>
      <c r="K149" s="1885">
        <v>1.0891213916551115</v>
      </c>
      <c r="L149" s="1885">
        <v>3.2652962946701094</v>
      </c>
      <c r="M149" s="1885">
        <v>8.8671840144355052</v>
      </c>
      <c r="N149" s="1885">
        <v>0.17769606975271834</v>
      </c>
      <c r="O149" s="1885">
        <v>0.76874158153184602</v>
      </c>
      <c r="P149" s="1885">
        <v>3.3141605893175572</v>
      </c>
      <c r="Q149" s="1885">
        <v>2.709263112273153</v>
      </c>
      <c r="R149" s="1885">
        <v>3.3567645888246651</v>
      </c>
      <c r="S149" s="1885">
        <v>0.15129518707943068</v>
      </c>
      <c r="T149" s="1885">
        <v>5.1180320578100016</v>
      </c>
      <c r="U149" s="1885">
        <v>96.250451463591844</v>
      </c>
      <c r="V149" s="1885">
        <v>3.7495485364081489</v>
      </c>
      <c r="W149" s="1885">
        <v>100</v>
      </c>
      <c r="X149" s="1885"/>
      <c r="Y149" s="1885"/>
      <c r="Z149" s="1885"/>
    </row>
    <row r="150" spans="1:26" ht="14.25" customHeight="1">
      <c r="A150" s="1888" t="s">
        <v>5582</v>
      </c>
      <c r="B150" s="2457" t="s">
        <v>5578</v>
      </c>
      <c r="C150" s="2457"/>
      <c r="D150" s="2457"/>
      <c r="E150" s="2457"/>
      <c r="F150" s="2457"/>
      <c r="G150" s="2457"/>
      <c r="H150" s="2457"/>
      <c r="I150" s="2457"/>
      <c r="J150" s="2457"/>
      <c r="K150" s="2457"/>
    </row>
    <row r="151" spans="1:26" ht="14.25" customHeight="1">
      <c r="A151" s="1889" t="s">
        <v>5583</v>
      </c>
      <c r="B151" s="2458" t="s">
        <v>777</v>
      </c>
      <c r="C151" s="2458"/>
      <c r="D151" s="2458"/>
      <c r="E151" s="2458"/>
      <c r="F151" s="2458"/>
      <c r="G151" s="2458"/>
      <c r="H151" s="2458"/>
      <c r="I151" s="2458"/>
      <c r="J151" s="2458"/>
      <c r="K151" s="2458"/>
    </row>
    <row r="166" spans="2:23">
      <c r="B166" s="1499"/>
      <c r="C166" s="1499"/>
      <c r="D166" s="1499"/>
      <c r="E166" s="1499"/>
      <c r="F166" s="1499"/>
      <c r="G166" s="1499"/>
      <c r="H166" s="1499"/>
      <c r="I166" s="1499"/>
      <c r="J166" s="1499"/>
      <c r="K166" s="1499"/>
      <c r="L166" s="1499"/>
      <c r="M166" s="1499"/>
      <c r="N166" s="1499"/>
      <c r="O166" s="1499"/>
      <c r="P166" s="1499"/>
      <c r="Q166" s="1499"/>
      <c r="R166" s="1499"/>
      <c r="S166" s="1499"/>
      <c r="T166" s="1499"/>
      <c r="U166" s="1499"/>
      <c r="V166" s="1499"/>
      <c r="W166" s="1499"/>
    </row>
    <row r="167" spans="2:23">
      <c r="B167" s="1499"/>
      <c r="C167" s="1499"/>
      <c r="D167" s="1499"/>
      <c r="E167" s="1499"/>
      <c r="F167" s="1499"/>
      <c r="G167" s="1499"/>
      <c r="H167" s="1499"/>
      <c r="I167" s="1499"/>
      <c r="J167" s="1499"/>
      <c r="K167" s="1499"/>
      <c r="L167" s="1499"/>
      <c r="M167" s="1499"/>
      <c r="N167" s="1499"/>
      <c r="O167" s="1499"/>
      <c r="P167" s="1499"/>
      <c r="Q167" s="1499"/>
      <c r="R167" s="1499"/>
      <c r="S167" s="1499"/>
      <c r="T167" s="1499"/>
      <c r="U167" s="1499"/>
      <c r="V167" s="1499"/>
      <c r="W167" s="1499"/>
    </row>
    <row r="168" spans="2:23">
      <c r="B168" s="1499"/>
      <c r="C168" s="1499"/>
      <c r="D168" s="1499"/>
      <c r="E168" s="1499"/>
      <c r="F168" s="1499"/>
      <c r="G168" s="1499"/>
      <c r="H168" s="1499"/>
      <c r="I168" s="1499"/>
      <c r="J168" s="1499"/>
      <c r="K168" s="1499"/>
      <c r="L168" s="1499"/>
      <c r="M168" s="1499"/>
      <c r="N168" s="1499"/>
      <c r="O168" s="1499"/>
      <c r="P168" s="1499"/>
      <c r="Q168" s="1499"/>
      <c r="R168" s="1499"/>
      <c r="S168" s="1499"/>
      <c r="T168" s="1499"/>
      <c r="U168" s="1499"/>
      <c r="V168" s="1499"/>
      <c r="W168" s="1499"/>
    </row>
    <row r="169" spans="2:23">
      <c r="B169" s="1499"/>
      <c r="C169" s="1499"/>
      <c r="D169" s="1499"/>
      <c r="E169" s="1499"/>
      <c r="F169" s="1499"/>
      <c r="G169" s="1499"/>
      <c r="H169" s="1499"/>
      <c r="I169" s="1499"/>
      <c r="J169" s="1499"/>
      <c r="K169" s="1499"/>
      <c r="L169" s="1499"/>
      <c r="M169" s="1499"/>
      <c r="N169" s="1499"/>
      <c r="O169" s="1499"/>
      <c r="P169" s="1499"/>
      <c r="Q169" s="1499"/>
      <c r="R169" s="1499"/>
      <c r="S169" s="1499"/>
      <c r="T169" s="1499"/>
      <c r="U169" s="1499"/>
      <c r="V169" s="1499"/>
      <c r="W169" s="1499"/>
    </row>
    <row r="170" spans="2:23">
      <c r="B170" s="1499"/>
      <c r="C170" s="1499"/>
      <c r="D170" s="1499"/>
      <c r="E170" s="1499"/>
      <c r="F170" s="1499"/>
      <c r="G170" s="1499"/>
      <c r="H170" s="1499"/>
      <c r="I170" s="1499"/>
      <c r="J170" s="1499"/>
      <c r="K170" s="1499"/>
      <c r="L170" s="1499"/>
      <c r="M170" s="1499"/>
      <c r="N170" s="1499"/>
      <c r="O170" s="1499"/>
      <c r="P170" s="1499"/>
      <c r="Q170" s="1499"/>
      <c r="R170" s="1499"/>
      <c r="S170" s="1499"/>
      <c r="T170" s="1499"/>
      <c r="U170" s="1499"/>
      <c r="V170" s="1499"/>
      <c r="W170" s="1499"/>
    </row>
    <row r="171" spans="2:23">
      <c r="B171" s="1499"/>
      <c r="C171" s="1499"/>
      <c r="D171" s="1499"/>
      <c r="E171" s="1499"/>
      <c r="F171" s="1499"/>
      <c r="G171" s="1499"/>
      <c r="H171" s="1499"/>
      <c r="I171" s="1499"/>
      <c r="J171" s="1499"/>
      <c r="K171" s="1499"/>
      <c r="L171" s="1499"/>
      <c r="M171" s="1499"/>
      <c r="N171" s="1499"/>
      <c r="O171" s="1499"/>
      <c r="P171" s="1499"/>
      <c r="Q171" s="1499"/>
      <c r="R171" s="1499"/>
      <c r="S171" s="1499"/>
      <c r="T171" s="1499"/>
      <c r="U171" s="1499"/>
      <c r="V171" s="1499"/>
      <c r="W171" s="1499"/>
    </row>
    <row r="172" spans="2:23">
      <c r="B172" s="1499"/>
      <c r="C172" s="1499"/>
      <c r="D172" s="1499"/>
      <c r="E172" s="1499"/>
      <c r="F172" s="1499"/>
      <c r="G172" s="1499"/>
      <c r="H172" s="1499"/>
      <c r="I172" s="1499"/>
      <c r="J172" s="1499"/>
      <c r="K172" s="1499"/>
      <c r="L172" s="1499"/>
      <c r="M172" s="1499"/>
      <c r="N172" s="1499"/>
      <c r="O172" s="1499"/>
      <c r="P172" s="1499"/>
      <c r="Q172" s="1499"/>
      <c r="R172" s="1499"/>
      <c r="S172" s="1499"/>
      <c r="T172" s="1499"/>
      <c r="U172" s="1499"/>
      <c r="V172" s="1499"/>
      <c r="W172" s="1499"/>
    </row>
    <row r="173" spans="2:23">
      <c r="B173" s="1499"/>
      <c r="C173" s="1499"/>
      <c r="D173" s="1499"/>
      <c r="E173" s="1499"/>
      <c r="F173" s="1499"/>
      <c r="G173" s="1499"/>
      <c r="H173" s="1499"/>
      <c r="I173" s="1499"/>
      <c r="J173" s="1499"/>
      <c r="K173" s="1499"/>
      <c r="L173" s="1499"/>
      <c r="M173" s="1499"/>
      <c r="N173" s="1499"/>
      <c r="O173" s="1499"/>
      <c r="P173" s="1499"/>
      <c r="Q173" s="1499"/>
      <c r="R173" s="1499"/>
      <c r="S173" s="1499"/>
      <c r="T173" s="1499"/>
      <c r="U173" s="1499"/>
      <c r="V173" s="1499"/>
      <c r="W173" s="1499"/>
    </row>
    <row r="174" spans="2:23">
      <c r="B174" s="1499"/>
      <c r="C174" s="1499"/>
      <c r="D174" s="1499"/>
      <c r="E174" s="1499"/>
      <c r="F174" s="1499"/>
      <c r="G174" s="1499"/>
      <c r="H174" s="1499"/>
      <c r="I174" s="1499"/>
      <c r="J174" s="1499"/>
      <c r="K174" s="1499"/>
      <c r="L174" s="1499"/>
      <c r="M174" s="1499"/>
      <c r="N174" s="1499"/>
      <c r="O174" s="1499"/>
      <c r="P174" s="1499"/>
      <c r="Q174" s="1499"/>
      <c r="R174" s="1499"/>
      <c r="S174" s="1499"/>
      <c r="T174" s="1499"/>
      <c r="U174" s="1499"/>
      <c r="V174" s="1499"/>
      <c r="W174" s="1499"/>
    </row>
    <row r="175" spans="2:23">
      <c r="B175" s="1499"/>
      <c r="C175" s="1499"/>
      <c r="D175" s="1499"/>
      <c r="E175" s="1499"/>
      <c r="F175" s="1499"/>
      <c r="G175" s="1499"/>
      <c r="H175" s="1499"/>
      <c r="I175" s="1499"/>
      <c r="J175" s="1499"/>
      <c r="K175" s="1499"/>
      <c r="L175" s="1499"/>
      <c r="M175" s="1499"/>
      <c r="N175" s="1499"/>
      <c r="O175" s="1499"/>
      <c r="P175" s="1499"/>
      <c r="Q175" s="1499"/>
      <c r="R175" s="1499"/>
      <c r="S175" s="1499"/>
      <c r="T175" s="1499"/>
      <c r="U175" s="1499"/>
      <c r="V175" s="1499"/>
      <c r="W175" s="1499"/>
    </row>
    <row r="176" spans="2:23">
      <c r="B176" s="1499"/>
      <c r="C176" s="1499"/>
      <c r="D176" s="1499"/>
      <c r="E176" s="1499"/>
      <c r="F176" s="1499"/>
      <c r="G176" s="1499"/>
      <c r="H176" s="1499"/>
      <c r="I176" s="1499"/>
      <c r="J176" s="1499"/>
      <c r="K176" s="1499"/>
      <c r="L176" s="1499"/>
      <c r="M176" s="1499"/>
      <c r="N176" s="1499"/>
      <c r="O176" s="1499"/>
      <c r="P176" s="1499"/>
      <c r="Q176" s="1499"/>
      <c r="R176" s="1499"/>
      <c r="S176" s="1499"/>
      <c r="T176" s="1499"/>
      <c r="U176" s="1499"/>
      <c r="V176" s="1499"/>
      <c r="W176" s="1499"/>
    </row>
    <row r="177" spans="2:23">
      <c r="B177" s="1499"/>
      <c r="C177" s="1499"/>
      <c r="D177" s="1499"/>
      <c r="E177" s="1499"/>
      <c r="F177" s="1499"/>
      <c r="G177" s="1499"/>
      <c r="H177" s="1499"/>
      <c r="I177" s="1499"/>
      <c r="J177" s="1499"/>
      <c r="K177" s="1499"/>
      <c r="L177" s="1499"/>
      <c r="M177" s="1499"/>
      <c r="N177" s="1499"/>
      <c r="O177" s="1499"/>
      <c r="P177" s="1499"/>
      <c r="Q177" s="1499"/>
      <c r="R177" s="1499"/>
      <c r="S177" s="1499"/>
      <c r="T177" s="1499"/>
      <c r="U177" s="1499"/>
      <c r="V177" s="1499"/>
      <c r="W177" s="1499"/>
    </row>
    <row r="178" spans="2:23">
      <c r="B178" s="1499"/>
      <c r="C178" s="1499"/>
      <c r="D178" s="1499"/>
      <c r="E178" s="1499"/>
      <c r="F178" s="1499"/>
      <c r="G178" s="1499"/>
      <c r="H178" s="1499"/>
      <c r="I178" s="1499"/>
      <c r="J178" s="1499"/>
      <c r="K178" s="1499"/>
      <c r="L178" s="1499"/>
      <c r="M178" s="1499"/>
      <c r="N178" s="1499"/>
      <c r="O178" s="1499"/>
      <c r="P178" s="1499"/>
      <c r="Q178" s="1499"/>
      <c r="R178" s="1499"/>
      <c r="S178" s="1499"/>
      <c r="T178" s="1499"/>
      <c r="U178" s="1499"/>
      <c r="V178" s="1499"/>
      <c r="W178" s="1499"/>
    </row>
    <row r="179" spans="2:23">
      <c r="B179" s="1499"/>
      <c r="C179" s="1499"/>
      <c r="D179" s="1499"/>
      <c r="E179" s="1499"/>
      <c r="F179" s="1499"/>
      <c r="G179" s="1499"/>
      <c r="H179" s="1499"/>
      <c r="I179" s="1499"/>
      <c r="J179" s="1499"/>
      <c r="K179" s="1499"/>
      <c r="L179" s="1499"/>
      <c r="M179" s="1499"/>
      <c r="N179" s="1499"/>
      <c r="O179" s="1499"/>
      <c r="P179" s="1499"/>
      <c r="Q179" s="1499"/>
      <c r="R179" s="1499"/>
      <c r="S179" s="1499"/>
      <c r="T179" s="1499"/>
      <c r="U179" s="1499"/>
      <c r="V179" s="1499"/>
      <c r="W179" s="1499"/>
    </row>
    <row r="180" spans="2:23">
      <c r="B180" s="1499"/>
      <c r="C180" s="1499"/>
      <c r="D180" s="1499"/>
      <c r="E180" s="1499"/>
      <c r="F180" s="1499"/>
      <c r="G180" s="1499"/>
      <c r="H180" s="1499"/>
      <c r="I180" s="1499"/>
      <c r="J180" s="1499"/>
      <c r="K180" s="1499"/>
      <c r="L180" s="1499"/>
      <c r="M180" s="1499"/>
      <c r="N180" s="1499"/>
      <c r="O180" s="1499"/>
      <c r="P180" s="1499"/>
      <c r="Q180" s="1499"/>
      <c r="R180" s="1499"/>
      <c r="S180" s="1499"/>
      <c r="T180" s="1499"/>
      <c r="U180" s="1499"/>
      <c r="V180" s="1499"/>
      <c r="W180" s="1499"/>
    </row>
    <row r="181" spans="2:23">
      <c r="B181" s="1499"/>
      <c r="C181" s="1499"/>
      <c r="D181" s="1499"/>
      <c r="E181" s="1499"/>
      <c r="F181" s="1499"/>
      <c r="G181" s="1499"/>
      <c r="H181" s="1499"/>
      <c r="I181" s="1499"/>
      <c r="J181" s="1499"/>
      <c r="K181" s="1499"/>
      <c r="L181" s="1499"/>
      <c r="M181" s="1499"/>
      <c r="N181" s="1499"/>
      <c r="O181" s="1499"/>
      <c r="P181" s="1499"/>
      <c r="Q181" s="1499"/>
      <c r="R181" s="1499"/>
      <c r="S181" s="1499"/>
      <c r="T181" s="1499"/>
      <c r="U181" s="1499"/>
      <c r="V181" s="1499"/>
      <c r="W181" s="1499"/>
    </row>
    <row r="182" spans="2:23">
      <c r="B182" s="1499"/>
      <c r="C182" s="1499"/>
      <c r="D182" s="1499"/>
      <c r="E182" s="1499"/>
      <c r="F182" s="1499"/>
      <c r="G182" s="1499"/>
      <c r="H182" s="1499"/>
      <c r="I182" s="1499"/>
      <c r="J182" s="1499"/>
      <c r="K182" s="1499"/>
      <c r="L182" s="1499"/>
      <c r="M182" s="1499"/>
      <c r="N182" s="1499"/>
      <c r="O182" s="1499"/>
      <c r="P182" s="1499"/>
      <c r="Q182" s="1499"/>
      <c r="R182" s="1499"/>
      <c r="S182" s="1499"/>
      <c r="T182" s="1499"/>
      <c r="U182" s="1499"/>
      <c r="V182" s="1499"/>
      <c r="W182" s="1499"/>
    </row>
    <row r="183" spans="2:23">
      <c r="B183" s="1499"/>
      <c r="C183" s="1499"/>
      <c r="D183" s="1499"/>
      <c r="E183" s="1499"/>
      <c r="F183" s="1499"/>
      <c r="G183" s="1499"/>
      <c r="H183" s="1499"/>
      <c r="I183" s="1499"/>
      <c r="J183" s="1499"/>
      <c r="K183" s="1499"/>
      <c r="L183" s="1499"/>
      <c r="M183" s="1499"/>
      <c r="N183" s="1499"/>
      <c r="O183" s="1499"/>
      <c r="P183" s="1499"/>
      <c r="Q183" s="1499"/>
      <c r="R183" s="1499"/>
      <c r="S183" s="1499"/>
      <c r="T183" s="1499"/>
      <c r="U183" s="1499"/>
      <c r="V183" s="1499"/>
      <c r="W183" s="1499"/>
    </row>
    <row r="184" spans="2:23">
      <c r="B184" s="1499"/>
      <c r="C184" s="1499"/>
      <c r="D184" s="1499"/>
      <c r="E184" s="1499"/>
      <c r="F184" s="1499"/>
      <c r="G184" s="1499"/>
      <c r="H184" s="1499"/>
      <c r="I184" s="1499"/>
      <c r="J184" s="1499"/>
      <c r="K184" s="1499"/>
      <c r="L184" s="1499"/>
      <c r="M184" s="1499"/>
      <c r="N184" s="1499"/>
      <c r="O184" s="1499"/>
      <c r="P184" s="1499"/>
      <c r="Q184" s="1499"/>
      <c r="R184" s="1499"/>
      <c r="S184" s="1499"/>
      <c r="T184" s="1499"/>
      <c r="U184" s="1499"/>
      <c r="V184" s="1499"/>
      <c r="W184" s="1499"/>
    </row>
    <row r="185" spans="2:23">
      <c r="B185" s="1499"/>
      <c r="C185" s="1499"/>
      <c r="D185" s="1499"/>
      <c r="E185" s="1499"/>
      <c r="F185" s="1499"/>
      <c r="G185" s="1499"/>
      <c r="H185" s="1499"/>
      <c r="I185" s="1499"/>
      <c r="J185" s="1499"/>
      <c r="K185" s="1499"/>
      <c r="L185" s="1499"/>
      <c r="M185" s="1499"/>
      <c r="N185" s="1499"/>
      <c r="O185" s="1499"/>
      <c r="P185" s="1499"/>
      <c r="Q185" s="1499"/>
      <c r="R185" s="1499"/>
      <c r="S185" s="1499"/>
      <c r="T185" s="1499"/>
      <c r="U185" s="1499"/>
      <c r="V185" s="1499"/>
      <c r="W185" s="1499"/>
    </row>
    <row r="186" spans="2:23">
      <c r="B186" s="1499"/>
      <c r="C186" s="1499"/>
      <c r="D186" s="1499"/>
      <c r="E186" s="1499"/>
      <c r="F186" s="1499"/>
      <c r="G186" s="1499"/>
      <c r="H186" s="1499"/>
      <c r="I186" s="1499"/>
      <c r="J186" s="1499"/>
      <c r="K186" s="1499"/>
      <c r="L186" s="1499"/>
      <c r="M186" s="1499"/>
      <c r="N186" s="1499"/>
      <c r="O186" s="1499"/>
      <c r="P186" s="1499"/>
      <c r="Q186" s="1499"/>
      <c r="R186" s="1499"/>
      <c r="S186" s="1499"/>
      <c r="T186" s="1499"/>
      <c r="U186" s="1499"/>
      <c r="V186" s="1499"/>
      <c r="W186" s="1499"/>
    </row>
    <row r="187" spans="2:23">
      <c r="B187" s="1499"/>
      <c r="C187" s="1499"/>
      <c r="D187" s="1499"/>
      <c r="E187" s="1499"/>
      <c r="F187" s="1499"/>
      <c r="G187" s="1499"/>
      <c r="H187" s="1499"/>
      <c r="I187" s="1499"/>
      <c r="J187" s="1499"/>
      <c r="K187" s="1499"/>
      <c r="L187" s="1499"/>
      <c r="M187" s="1499"/>
      <c r="N187" s="1499"/>
      <c r="O187" s="1499"/>
      <c r="P187" s="1499"/>
      <c r="Q187" s="1499"/>
      <c r="R187" s="1499"/>
      <c r="S187" s="1499"/>
      <c r="T187" s="1499"/>
      <c r="U187" s="1499"/>
      <c r="V187" s="1499"/>
      <c r="W187" s="1499"/>
    </row>
    <row r="188" spans="2:23">
      <c r="B188" s="1499"/>
      <c r="C188" s="1499"/>
      <c r="D188" s="1499"/>
      <c r="E188" s="1499"/>
      <c r="F188" s="1499"/>
      <c r="G188" s="1499"/>
      <c r="H188" s="1499"/>
      <c r="I188" s="1499"/>
      <c r="J188" s="1499"/>
      <c r="K188" s="1499"/>
      <c r="L188" s="1499"/>
      <c r="M188" s="1499"/>
      <c r="N188" s="1499"/>
      <c r="O188" s="1499"/>
      <c r="P188" s="1499"/>
      <c r="Q188" s="1499"/>
      <c r="R188" s="1499"/>
      <c r="S188" s="1499"/>
      <c r="T188" s="1499"/>
      <c r="U188" s="1499"/>
      <c r="V188" s="1499"/>
      <c r="W188" s="1499"/>
    </row>
    <row r="189" spans="2:23">
      <c r="B189" s="1499"/>
      <c r="C189" s="1499"/>
      <c r="D189" s="1499"/>
      <c r="E189" s="1499"/>
      <c r="F189" s="1499"/>
      <c r="G189" s="1499"/>
      <c r="H189" s="1499"/>
      <c r="I189" s="1499"/>
      <c r="J189" s="1499"/>
      <c r="K189" s="1499"/>
      <c r="L189" s="1499"/>
      <c r="M189" s="1499"/>
      <c r="N189" s="1499"/>
      <c r="O189" s="1499"/>
      <c r="P189" s="1499"/>
      <c r="Q189" s="1499"/>
      <c r="R189" s="1499"/>
      <c r="S189" s="1499"/>
      <c r="T189" s="1499"/>
      <c r="U189" s="1499"/>
      <c r="V189" s="1499"/>
      <c r="W189" s="1499"/>
    </row>
    <row r="190" spans="2:23">
      <c r="B190" s="1499"/>
      <c r="C190" s="1499"/>
      <c r="D190" s="1499"/>
      <c r="E190" s="1499"/>
      <c r="F190" s="1499"/>
      <c r="G190" s="1499"/>
      <c r="H190" s="1499"/>
      <c r="I190" s="1499"/>
      <c r="J190" s="1499"/>
      <c r="K190" s="1499"/>
      <c r="L190" s="1499"/>
      <c r="M190" s="1499"/>
      <c r="N190" s="1499"/>
      <c r="O190" s="1499"/>
      <c r="P190" s="1499"/>
      <c r="Q190" s="1499"/>
      <c r="R190" s="1499"/>
      <c r="S190" s="1499"/>
      <c r="T190" s="1499"/>
      <c r="U190" s="1499"/>
      <c r="V190" s="1499"/>
      <c r="W190" s="1499"/>
    </row>
    <row r="191" spans="2:23">
      <c r="B191" s="1499"/>
      <c r="C191" s="1499"/>
      <c r="D191" s="1499"/>
      <c r="E191" s="1499"/>
      <c r="F191" s="1499"/>
      <c r="G191" s="1499"/>
      <c r="H191" s="1499"/>
      <c r="I191" s="1499"/>
      <c r="J191" s="1499"/>
      <c r="K191" s="1499"/>
      <c r="L191" s="1499"/>
      <c r="M191" s="1499"/>
      <c r="N191" s="1499"/>
      <c r="O191" s="1499"/>
      <c r="P191" s="1499"/>
      <c r="Q191" s="1499"/>
      <c r="R191" s="1499"/>
      <c r="S191" s="1499"/>
      <c r="T191" s="1499"/>
      <c r="U191" s="1499"/>
      <c r="V191" s="1499"/>
      <c r="W191" s="1499"/>
    </row>
    <row r="192" spans="2:23">
      <c r="B192" s="1499"/>
      <c r="C192" s="1499"/>
      <c r="D192" s="1499"/>
      <c r="E192" s="1499"/>
      <c r="F192" s="1499"/>
      <c r="G192" s="1499"/>
      <c r="H192" s="1499"/>
      <c r="I192" s="1499"/>
      <c r="J192" s="1499"/>
      <c r="K192" s="1499"/>
      <c r="L192" s="1499"/>
      <c r="M192" s="1499"/>
      <c r="N192" s="1499"/>
      <c r="O192" s="1499"/>
      <c r="P192" s="1499"/>
      <c r="Q192" s="1499"/>
      <c r="R192" s="1499"/>
      <c r="S192" s="1499"/>
      <c r="T192" s="1499"/>
      <c r="U192" s="1499"/>
      <c r="V192" s="1499"/>
      <c r="W192" s="1499"/>
    </row>
    <row r="193" spans="2:23">
      <c r="B193" s="1499"/>
      <c r="C193" s="1499"/>
      <c r="D193" s="1499"/>
      <c r="E193" s="1499"/>
      <c r="F193" s="1499"/>
      <c r="G193" s="1499"/>
      <c r="H193" s="1499"/>
      <c r="I193" s="1499"/>
      <c r="J193" s="1499"/>
      <c r="K193" s="1499"/>
      <c r="L193" s="1499"/>
      <c r="M193" s="1499"/>
      <c r="N193" s="1499"/>
      <c r="O193" s="1499"/>
      <c r="P193" s="1499"/>
      <c r="Q193" s="1499"/>
      <c r="R193" s="1499"/>
      <c r="S193" s="1499"/>
      <c r="T193" s="1499"/>
      <c r="U193" s="1499"/>
      <c r="V193" s="1499"/>
      <c r="W193" s="1499"/>
    </row>
    <row r="194" spans="2:23">
      <c r="B194" s="1499"/>
      <c r="C194" s="1499"/>
      <c r="D194" s="1499"/>
      <c r="E194" s="1499"/>
      <c r="F194" s="1499"/>
      <c r="G194" s="1499"/>
      <c r="H194" s="1499"/>
      <c r="I194" s="1499"/>
      <c r="J194" s="1499"/>
      <c r="K194" s="1499"/>
      <c r="L194" s="1499"/>
      <c r="M194" s="1499"/>
      <c r="N194" s="1499"/>
      <c r="O194" s="1499"/>
      <c r="P194" s="1499"/>
      <c r="Q194" s="1499"/>
      <c r="R194" s="1499"/>
      <c r="S194" s="1499"/>
      <c r="T194" s="1499"/>
      <c r="U194" s="1499"/>
      <c r="V194" s="1499"/>
      <c r="W194" s="1499"/>
    </row>
    <row r="195" spans="2:23">
      <c r="B195" s="1499"/>
      <c r="C195" s="1499"/>
      <c r="D195" s="1499"/>
      <c r="E195" s="1499"/>
      <c r="F195" s="1499"/>
      <c r="G195" s="1499"/>
      <c r="H195" s="1499"/>
      <c r="I195" s="1499"/>
      <c r="J195" s="1499"/>
      <c r="K195" s="1499"/>
      <c r="L195" s="1499"/>
      <c r="M195" s="1499"/>
      <c r="N195" s="1499"/>
      <c r="O195" s="1499"/>
      <c r="P195" s="1499"/>
      <c r="Q195" s="1499"/>
      <c r="R195" s="1499"/>
      <c r="S195" s="1499"/>
      <c r="T195" s="1499"/>
      <c r="U195" s="1499"/>
      <c r="V195" s="1499"/>
      <c r="W195" s="1499"/>
    </row>
    <row r="196" spans="2:23">
      <c r="B196" s="1499"/>
      <c r="C196" s="1499"/>
      <c r="D196" s="1499"/>
      <c r="E196" s="1499"/>
      <c r="F196" s="1499"/>
      <c r="G196" s="1499"/>
      <c r="H196" s="1499"/>
      <c r="I196" s="1499"/>
      <c r="J196" s="1499"/>
      <c r="K196" s="1499"/>
      <c r="L196" s="1499"/>
      <c r="M196" s="1499"/>
      <c r="N196" s="1499"/>
      <c r="O196" s="1499"/>
      <c r="P196" s="1499"/>
      <c r="Q196" s="1499"/>
      <c r="R196" s="1499"/>
      <c r="S196" s="1499"/>
      <c r="T196" s="1499"/>
      <c r="U196" s="1499"/>
      <c r="V196" s="1499"/>
      <c r="W196" s="1499"/>
    </row>
    <row r="197" spans="2:23">
      <c r="B197" s="1499"/>
      <c r="C197" s="1499"/>
      <c r="D197" s="1499"/>
      <c r="E197" s="1499"/>
      <c r="F197" s="1499"/>
      <c r="G197" s="1499"/>
      <c r="H197" s="1499"/>
      <c r="I197" s="1499"/>
      <c r="J197" s="1499"/>
      <c r="K197" s="1499"/>
      <c r="L197" s="1499"/>
      <c r="M197" s="1499"/>
      <c r="N197" s="1499"/>
      <c r="O197" s="1499"/>
      <c r="P197" s="1499"/>
      <c r="Q197" s="1499"/>
      <c r="R197" s="1499"/>
      <c r="S197" s="1499"/>
      <c r="T197" s="1499"/>
      <c r="U197" s="1499"/>
      <c r="V197" s="1499"/>
      <c r="W197" s="1499"/>
    </row>
    <row r="198" spans="2:23">
      <c r="B198" s="1499"/>
    </row>
  </sheetData>
  <mergeCells count="35">
    <mergeCell ref="Q1:R1"/>
    <mergeCell ref="Q2:R2"/>
    <mergeCell ref="A1:G1"/>
    <mergeCell ref="H1:N1"/>
    <mergeCell ref="A23:G23"/>
    <mergeCell ref="B21:K21"/>
    <mergeCell ref="H23:N23"/>
    <mergeCell ref="W51:W68"/>
    <mergeCell ref="A3:A4"/>
    <mergeCell ref="V49:V50"/>
    <mergeCell ref="U47:V47"/>
    <mergeCell ref="B40:K40"/>
    <mergeCell ref="U48:V48"/>
    <mergeCell ref="L47:T47"/>
    <mergeCell ref="V3:V4"/>
    <mergeCell ref="S3:S4"/>
    <mergeCell ref="S25:S26"/>
    <mergeCell ref="T18:T20"/>
    <mergeCell ref="T27:T29"/>
    <mergeCell ref="T31:T39"/>
    <mergeCell ref="Q23:R23"/>
    <mergeCell ref="B131:K131"/>
    <mergeCell ref="B129:K129"/>
    <mergeCell ref="B130:G130"/>
    <mergeCell ref="A47:K47"/>
    <mergeCell ref="Q24:R24"/>
    <mergeCell ref="A25:A26"/>
    <mergeCell ref="A49:A50"/>
    <mergeCell ref="A136:A137"/>
    <mergeCell ref="Z136:Z137"/>
    <mergeCell ref="B150:K150"/>
    <mergeCell ref="B151:K151"/>
    <mergeCell ref="C135:K135"/>
    <mergeCell ref="L135:V135"/>
    <mergeCell ref="Y135:Z135"/>
  </mergeCells>
  <phoneticPr fontId="40" type="noConversion"/>
  <conditionalFormatting sqref="A5:S16 F70:V96 T97:U128 F97:S116 F118:S118 F120:S128 B120:E120 B122:E128 V98 V100 V102 V104 V106 V108 V110 V112 V114 V116 V118 V120 V122:V128">
    <cfRule type="expression" dxfId="25" priority="19" stopIfTrue="1">
      <formula>MOD(ROW(),2)=0</formula>
    </cfRule>
  </conditionalFormatting>
  <conditionalFormatting sqref="A138:Z149">
    <cfRule type="expression" dxfId="24" priority="1" stopIfTrue="1">
      <formula>MOD(ROW(),2)=1</formula>
    </cfRule>
  </conditionalFormatting>
  <conditionalFormatting sqref="A138:Z148">
    <cfRule type="expression" dxfId="23" priority="2" stopIfTrue="1">
      <formula>MOD(ROW(),2)=1</formula>
    </cfRule>
  </conditionalFormatting>
  <pageMargins left="0.62992125984252001" right="0.511811023622047" top="0.31496062992126" bottom="0.31496062992126" header="0" footer="0.55118110236220497"/>
  <pageSetup paperSize="9" firstPageNumber="44" orientation="portrait" useFirstPageNumber="1" r:id="rId1"/>
  <headerFooter>
    <oddFooter>&amp;C&amp;"Times New Roman,Regular"&amp;8&amp;P</oddFooter>
  </headerFooter>
  <ignoredErrors>
    <ignoredError sqref="B90:P90 B89:P89 B92:P92 B91:P91 B94:P94 B93:P93 B85:P88 U85:V88" numberStoredAsText="1"/>
    <ignoredError sqref="Q85:T88 R93:S93 Q94:S94 R91:S91 Q92:S92 R89:S89 Q90:S90 R65 T93 T91 T92" numberStoredAsText="1" formula="1"/>
    <ignoredError sqref="Q52:T64 Q91 T90 Q89 T89 Q93 T94 Q66:T84 Q65 S65:T65" formula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Z201"/>
  <sheetViews>
    <sheetView showGridLines="0" topLeftCell="A128" workbookViewId="0">
      <selection activeCell="N153" sqref="N153"/>
    </sheetView>
  </sheetViews>
  <sheetFormatPr defaultColWidth="9.140625" defaultRowHeight="11.25"/>
  <cols>
    <col min="1" max="1" width="8.7109375" style="8" customWidth="1"/>
    <col min="2" max="2" width="10.42578125" style="8" customWidth="1"/>
    <col min="3" max="3" width="7.7109375" style="8" customWidth="1"/>
    <col min="4" max="4" width="11.42578125" style="8" customWidth="1"/>
    <col min="5" max="5" width="12" style="8" customWidth="1"/>
    <col min="6" max="6" width="8.5703125" style="8" customWidth="1"/>
    <col min="7" max="7" width="7" style="8" customWidth="1"/>
    <col min="8" max="8" width="8.42578125" style="8" customWidth="1"/>
    <col min="9" max="9" width="7.5703125" style="8" customWidth="1"/>
    <col min="10" max="10" width="8.140625" style="8" customWidth="1"/>
    <col min="11" max="11" width="6.28515625" style="8" customWidth="1"/>
    <col min="12" max="12" width="7.7109375" style="8" customWidth="1"/>
    <col min="13" max="13" width="9.28515625" style="8" customWidth="1"/>
    <col min="14" max="14" width="9.42578125" style="8" customWidth="1"/>
    <col min="15" max="15" width="6.5703125" style="8" customWidth="1"/>
    <col min="16" max="16" width="7.28515625" style="8" customWidth="1"/>
    <col min="17" max="17" width="8" style="8" customWidth="1"/>
    <col min="18" max="18" width="6.7109375" style="8" customWidth="1"/>
    <col min="19" max="19" width="10" style="8" customWidth="1"/>
    <col min="20" max="20" width="7.140625" style="8" customWidth="1"/>
    <col min="21" max="21" width="8" style="8" customWidth="1"/>
    <col min="22" max="22" width="8.42578125" style="8" customWidth="1"/>
    <col min="23" max="23" width="8" style="116" customWidth="1"/>
    <col min="24" max="16384" width="9.140625" style="8"/>
  </cols>
  <sheetData>
    <row r="1" spans="1:23" s="26" customFormat="1" ht="17.25" customHeight="1">
      <c r="A1" s="2437" t="s">
        <v>2015</v>
      </c>
      <c r="B1" s="2437"/>
      <c r="C1" s="2437"/>
      <c r="D1" s="2437"/>
      <c r="E1" s="2437"/>
      <c r="F1" s="2437"/>
      <c r="G1" s="2437"/>
      <c r="H1" s="2436" t="s">
        <v>2032</v>
      </c>
      <c r="I1" s="2436"/>
      <c r="J1" s="2436"/>
      <c r="K1" s="2436"/>
      <c r="L1" s="2436"/>
      <c r="M1" s="2436"/>
      <c r="N1" s="2436"/>
      <c r="O1" s="2403"/>
      <c r="P1" s="2403"/>
      <c r="Q1" s="60"/>
      <c r="R1" s="60"/>
      <c r="S1" s="2403" t="s">
        <v>770</v>
      </c>
      <c r="T1" s="2403"/>
      <c r="W1" s="1311"/>
    </row>
    <row r="2" spans="1:23" s="110" customFormat="1" ht="12">
      <c r="A2" s="11"/>
      <c r="B2" s="11"/>
      <c r="C2" s="11"/>
      <c r="D2" s="11"/>
      <c r="E2" s="11"/>
      <c r="F2" s="11"/>
      <c r="G2" s="11"/>
      <c r="H2" s="2262" t="s">
        <v>2033</v>
      </c>
      <c r="I2" s="2262"/>
      <c r="J2" s="112" t="s">
        <v>869</v>
      </c>
      <c r="K2" s="22"/>
      <c r="L2" s="11"/>
      <c r="M2" s="11"/>
      <c r="N2" s="11"/>
      <c r="Q2" s="11"/>
      <c r="R2" s="11"/>
      <c r="S2" s="2449" t="s">
        <v>796</v>
      </c>
      <c r="T2" s="2449"/>
      <c r="W2" s="46"/>
    </row>
    <row r="3" spans="1:23" s="46" customFormat="1" ht="96">
      <c r="A3" s="2400" t="s">
        <v>1099</v>
      </c>
      <c r="B3" s="753" t="s">
        <v>2017</v>
      </c>
      <c r="C3" s="753" t="s">
        <v>2018</v>
      </c>
      <c r="D3" s="753" t="s">
        <v>3398</v>
      </c>
      <c r="E3" s="753" t="s">
        <v>2019</v>
      </c>
      <c r="F3" s="753" t="s">
        <v>2020</v>
      </c>
      <c r="G3" s="753" t="s">
        <v>2021</v>
      </c>
      <c r="H3" s="753" t="s">
        <v>2022</v>
      </c>
      <c r="I3" s="753" t="s">
        <v>2023</v>
      </c>
      <c r="J3" s="753" t="s">
        <v>2024</v>
      </c>
      <c r="K3" s="753" t="s">
        <v>2025</v>
      </c>
      <c r="L3" s="753" t="s">
        <v>2026</v>
      </c>
      <c r="M3" s="753" t="s">
        <v>2027</v>
      </c>
      <c r="N3" s="753" t="s">
        <v>2034</v>
      </c>
      <c r="O3" s="753" t="s">
        <v>2029</v>
      </c>
      <c r="P3" s="753" t="s">
        <v>2035</v>
      </c>
      <c r="Q3" s="753" t="s">
        <v>2036</v>
      </c>
      <c r="R3" s="753" t="s">
        <v>2037</v>
      </c>
      <c r="S3" s="753" t="s">
        <v>2038</v>
      </c>
      <c r="T3" s="753" t="s">
        <v>2039</v>
      </c>
      <c r="U3" s="753" t="s">
        <v>2040</v>
      </c>
      <c r="V3" s="2400" t="s">
        <v>1099</v>
      </c>
    </row>
    <row r="4" spans="1:23" s="53" customFormat="1" ht="15.75" customHeight="1">
      <c r="A4" s="2402"/>
      <c r="B4" s="776">
        <v>1</v>
      </c>
      <c r="C4" s="776">
        <v>2</v>
      </c>
      <c r="D4" s="776">
        <v>3</v>
      </c>
      <c r="E4" s="776">
        <v>4</v>
      </c>
      <c r="F4" s="776">
        <v>5</v>
      </c>
      <c r="G4" s="776">
        <v>6</v>
      </c>
      <c r="H4" s="776">
        <v>7</v>
      </c>
      <c r="I4" s="776">
        <v>8</v>
      </c>
      <c r="J4" s="776">
        <v>9</v>
      </c>
      <c r="K4" s="776">
        <v>10</v>
      </c>
      <c r="L4" s="776">
        <v>11</v>
      </c>
      <c r="M4" s="776">
        <v>12</v>
      </c>
      <c r="N4" s="776">
        <v>13</v>
      </c>
      <c r="O4" s="776">
        <v>14</v>
      </c>
      <c r="P4" s="776">
        <v>15</v>
      </c>
      <c r="Q4" s="776">
        <v>16</v>
      </c>
      <c r="R4" s="776">
        <v>17</v>
      </c>
      <c r="S4" s="776">
        <v>18</v>
      </c>
      <c r="T4" s="776">
        <v>19</v>
      </c>
      <c r="U4" s="776">
        <v>20</v>
      </c>
      <c r="V4" s="2402"/>
      <c r="W4" s="21"/>
    </row>
    <row r="5" spans="1:23" s="53" customFormat="1" ht="15" customHeight="1">
      <c r="A5" s="126" t="s">
        <v>1981</v>
      </c>
      <c r="B5" s="396">
        <v>2610</v>
      </c>
      <c r="C5" s="396">
        <v>289.60000000000002</v>
      </c>
      <c r="D5" s="396">
        <v>152.9</v>
      </c>
      <c r="E5" s="396">
        <v>13</v>
      </c>
      <c r="F5" s="396">
        <v>336.6</v>
      </c>
      <c r="G5" s="396">
        <v>382.9</v>
      </c>
      <c r="H5" s="396">
        <v>245.4</v>
      </c>
      <c r="I5" s="396">
        <v>94.9</v>
      </c>
      <c r="J5" s="396">
        <v>55.9</v>
      </c>
      <c r="K5" s="396">
        <v>330</v>
      </c>
      <c r="L5" s="397">
        <f>SUM(B5:K5)</f>
        <v>4511.2</v>
      </c>
      <c r="M5" s="396">
        <v>106.1</v>
      </c>
      <c r="N5" s="397">
        <f>L5-M5</f>
        <v>4405.0999999999995</v>
      </c>
      <c r="O5" s="396">
        <v>36.6</v>
      </c>
      <c r="P5" s="396">
        <f>N5+O5</f>
        <v>4441.7</v>
      </c>
      <c r="Q5" s="399">
        <v>598</v>
      </c>
      <c r="R5" s="396" t="s">
        <v>817</v>
      </c>
      <c r="S5" s="54" t="s">
        <v>817</v>
      </c>
      <c r="T5" s="54" t="s">
        <v>817</v>
      </c>
      <c r="U5" s="34">
        <v>100</v>
      </c>
      <c r="V5" s="126" t="s">
        <v>1981</v>
      </c>
      <c r="W5" s="21"/>
    </row>
    <row r="6" spans="1:23" s="53" customFormat="1" ht="15" customHeight="1">
      <c r="A6" s="126" t="s">
        <v>1982</v>
      </c>
      <c r="B6" s="237">
        <v>2882.7</v>
      </c>
      <c r="C6" s="237">
        <v>240.4</v>
      </c>
      <c r="D6" s="237">
        <v>171.3</v>
      </c>
      <c r="E6" s="237">
        <v>9.5</v>
      </c>
      <c r="F6" s="237">
        <v>352.8</v>
      </c>
      <c r="G6" s="237">
        <v>514.20000000000005</v>
      </c>
      <c r="H6" s="237">
        <v>241.7</v>
      </c>
      <c r="I6" s="237">
        <v>129.6</v>
      </c>
      <c r="J6" s="237">
        <v>46.9</v>
      </c>
      <c r="K6" s="237">
        <v>367.8</v>
      </c>
      <c r="L6" s="397">
        <v>5056.8999999999996</v>
      </c>
      <c r="M6" s="237">
        <v>149.6</v>
      </c>
      <c r="N6" s="397">
        <f t="shared" ref="N6:N20" si="0">L6-M6</f>
        <v>4907.2999999999993</v>
      </c>
      <c r="O6" s="237">
        <v>15.2</v>
      </c>
      <c r="P6" s="396">
        <f t="shared" ref="P6:P20" si="1">N6+O6</f>
        <v>4922.4999999999991</v>
      </c>
      <c r="Q6" s="400">
        <v>644</v>
      </c>
      <c r="R6" s="396">
        <v>12.1</v>
      </c>
      <c r="S6" s="54">
        <v>11.4</v>
      </c>
      <c r="T6" s="54">
        <v>10.8</v>
      </c>
      <c r="U6" s="34">
        <v>141</v>
      </c>
      <c r="V6" s="126" t="s">
        <v>1982</v>
      </c>
      <c r="W6" s="21"/>
    </row>
    <row r="7" spans="1:23" s="53" customFormat="1" ht="15" customHeight="1">
      <c r="A7" s="126" t="s">
        <v>1983</v>
      </c>
      <c r="B7" s="237">
        <v>2853.7</v>
      </c>
      <c r="C7" s="237">
        <v>548.20000000000005</v>
      </c>
      <c r="D7" s="237">
        <v>183.3</v>
      </c>
      <c r="E7" s="237">
        <v>8.6</v>
      </c>
      <c r="F7" s="237">
        <v>361.7</v>
      </c>
      <c r="G7" s="237">
        <v>581.4</v>
      </c>
      <c r="H7" s="237">
        <v>238.3</v>
      </c>
      <c r="I7" s="237">
        <v>123.9</v>
      </c>
      <c r="J7" s="237">
        <v>45</v>
      </c>
      <c r="K7" s="237">
        <v>284.10000000000002</v>
      </c>
      <c r="L7" s="397">
        <v>5228.2</v>
      </c>
      <c r="M7" s="237">
        <v>74.7</v>
      </c>
      <c r="N7" s="397">
        <f t="shared" si="0"/>
        <v>5153.5</v>
      </c>
      <c r="O7" s="237">
        <v>12.2</v>
      </c>
      <c r="P7" s="396">
        <f t="shared" si="1"/>
        <v>5165.7</v>
      </c>
      <c r="Q7" s="400">
        <v>662</v>
      </c>
      <c r="R7" s="396">
        <v>3.4</v>
      </c>
      <c r="S7" s="54">
        <v>5</v>
      </c>
      <c r="T7" s="54">
        <v>4.9000000000000004</v>
      </c>
      <c r="U7" s="34">
        <v>240</v>
      </c>
      <c r="V7" s="126" t="s">
        <v>1983</v>
      </c>
      <c r="W7" s="21"/>
    </row>
    <row r="8" spans="1:23" s="53" customFormat="1" ht="15" customHeight="1">
      <c r="A8" s="126" t="s">
        <v>1984</v>
      </c>
      <c r="B8" s="248">
        <v>3186.5</v>
      </c>
      <c r="C8" s="248">
        <v>587.79999999999995</v>
      </c>
      <c r="D8" s="248">
        <v>174.2</v>
      </c>
      <c r="E8" s="248">
        <v>13.5</v>
      </c>
      <c r="F8" s="248">
        <v>379.2</v>
      </c>
      <c r="G8" s="248">
        <v>765.3</v>
      </c>
      <c r="H8" s="248">
        <v>252.9</v>
      </c>
      <c r="I8" s="248">
        <v>134.6</v>
      </c>
      <c r="J8" s="248">
        <v>46.5</v>
      </c>
      <c r="K8" s="248">
        <v>328.1</v>
      </c>
      <c r="L8" s="397">
        <f t="shared" ref="L8:L20" si="2">SUM(B8:K8)</f>
        <v>5868.6</v>
      </c>
      <c r="M8" s="248">
        <v>331.4</v>
      </c>
      <c r="N8" s="397">
        <f t="shared" si="0"/>
        <v>5537.2000000000007</v>
      </c>
      <c r="O8" s="248">
        <v>16.7</v>
      </c>
      <c r="P8" s="396">
        <f t="shared" si="1"/>
        <v>5553.9000000000005</v>
      </c>
      <c r="Q8" s="403">
        <v>695</v>
      </c>
      <c r="R8" s="396">
        <v>12.2</v>
      </c>
      <c r="S8" s="54">
        <v>7.4</v>
      </c>
      <c r="T8" s="54">
        <v>7.5</v>
      </c>
      <c r="U8" s="34">
        <v>183</v>
      </c>
      <c r="V8" s="126" t="s">
        <v>1984</v>
      </c>
      <c r="W8" s="21"/>
    </row>
    <row r="9" spans="1:23" s="53" customFormat="1" ht="15" customHeight="1">
      <c r="A9" s="126" t="s">
        <v>1985</v>
      </c>
      <c r="B9" s="248">
        <v>3090.3</v>
      </c>
      <c r="C9" s="248">
        <v>611.79999999999995</v>
      </c>
      <c r="D9" s="248">
        <v>205.7</v>
      </c>
      <c r="E9" s="248">
        <v>16.3</v>
      </c>
      <c r="F9" s="248">
        <v>409.5</v>
      </c>
      <c r="G9" s="248">
        <v>790.7</v>
      </c>
      <c r="H9" s="248">
        <v>258.5</v>
      </c>
      <c r="I9" s="248">
        <v>158.9</v>
      </c>
      <c r="J9" s="248">
        <v>47.5</v>
      </c>
      <c r="K9" s="248">
        <v>357.7</v>
      </c>
      <c r="L9" s="397">
        <f t="shared" si="2"/>
        <v>5946.9</v>
      </c>
      <c r="M9" s="248">
        <v>310</v>
      </c>
      <c r="N9" s="397">
        <f t="shared" si="0"/>
        <v>5636.9</v>
      </c>
      <c r="O9" s="248">
        <v>24</v>
      </c>
      <c r="P9" s="396">
        <f t="shared" si="1"/>
        <v>5660.9</v>
      </c>
      <c r="Q9" s="403">
        <v>692</v>
      </c>
      <c r="R9" s="396">
        <v>1.3</v>
      </c>
      <c r="S9" s="54">
        <v>1.8</v>
      </c>
      <c r="T9" s="54">
        <v>1.7</v>
      </c>
      <c r="U9" s="34">
        <v>177</v>
      </c>
      <c r="V9" s="126" t="s">
        <v>1985</v>
      </c>
      <c r="W9" s="21"/>
    </row>
    <row r="10" spans="1:23" s="53" customFormat="1" ht="15" customHeight="1">
      <c r="A10" s="126" t="s">
        <v>1986</v>
      </c>
      <c r="B10" s="248">
        <v>3357.2</v>
      </c>
      <c r="C10" s="248">
        <v>621.4</v>
      </c>
      <c r="D10" s="248">
        <v>209.9</v>
      </c>
      <c r="E10" s="248">
        <v>19.100000000000001</v>
      </c>
      <c r="F10" s="248">
        <v>425.8</v>
      </c>
      <c r="G10" s="248">
        <v>561.70000000000005</v>
      </c>
      <c r="H10" s="248">
        <v>495.7</v>
      </c>
      <c r="I10" s="248">
        <v>156.1</v>
      </c>
      <c r="J10" s="248">
        <v>71</v>
      </c>
      <c r="K10" s="248">
        <v>416.1</v>
      </c>
      <c r="L10" s="397">
        <f t="shared" si="2"/>
        <v>6334.0000000000009</v>
      </c>
      <c r="M10" s="248">
        <v>310</v>
      </c>
      <c r="N10" s="397">
        <f t="shared" si="0"/>
        <v>6024.0000000000009</v>
      </c>
      <c r="O10" s="248">
        <v>53.2</v>
      </c>
      <c r="P10" s="396">
        <f t="shared" si="1"/>
        <v>6077.2000000000007</v>
      </c>
      <c r="Q10" s="403">
        <v>726</v>
      </c>
      <c r="R10" s="396">
        <v>6.5</v>
      </c>
      <c r="S10" s="54">
        <v>6.9</v>
      </c>
      <c r="T10" s="54">
        <v>7.4</v>
      </c>
      <c r="U10" s="34">
        <v>231</v>
      </c>
      <c r="V10" s="126" t="s">
        <v>1986</v>
      </c>
      <c r="W10" s="21"/>
    </row>
    <row r="11" spans="1:23" s="34" customFormat="1" ht="15" customHeight="1">
      <c r="A11" s="126" t="s">
        <v>1987</v>
      </c>
      <c r="B11" s="248">
        <v>3308.2</v>
      </c>
      <c r="C11" s="248">
        <v>706.9</v>
      </c>
      <c r="D11" s="248">
        <v>318.8</v>
      </c>
      <c r="E11" s="248">
        <v>19.3</v>
      </c>
      <c r="F11" s="248">
        <v>461.2</v>
      </c>
      <c r="G11" s="248">
        <v>625.29999999999995</v>
      </c>
      <c r="H11" s="248">
        <v>507.1</v>
      </c>
      <c r="I11" s="248">
        <v>144.6</v>
      </c>
      <c r="J11" s="248">
        <v>92.4</v>
      </c>
      <c r="K11" s="248">
        <v>438.9</v>
      </c>
      <c r="L11" s="397">
        <f t="shared" si="2"/>
        <v>6622.7</v>
      </c>
      <c r="M11" s="248">
        <v>341.4</v>
      </c>
      <c r="N11" s="397">
        <f t="shared" si="0"/>
        <v>6281.3</v>
      </c>
      <c r="O11" s="248">
        <v>70.599999999999994</v>
      </c>
      <c r="P11" s="396">
        <f t="shared" si="1"/>
        <v>6351.9000000000005</v>
      </c>
      <c r="Q11" s="403">
        <v>742</v>
      </c>
      <c r="R11" s="396">
        <v>4.5999999999999996</v>
      </c>
      <c r="S11" s="54">
        <v>4.3</v>
      </c>
      <c r="T11" s="54">
        <v>4.5</v>
      </c>
      <c r="U11" s="34">
        <v>261</v>
      </c>
      <c r="V11" s="126" t="s">
        <v>1987</v>
      </c>
      <c r="W11" s="20"/>
    </row>
    <row r="12" spans="1:23" s="34" customFormat="1" ht="15" customHeight="1">
      <c r="A12" s="126" t="s">
        <v>1988</v>
      </c>
      <c r="B12" s="237">
        <v>3313.6</v>
      </c>
      <c r="C12" s="237">
        <v>721.4</v>
      </c>
      <c r="D12" s="237">
        <v>250.9</v>
      </c>
      <c r="E12" s="237">
        <v>22.5</v>
      </c>
      <c r="F12" s="237">
        <v>471.5</v>
      </c>
      <c r="G12" s="237">
        <v>678.1</v>
      </c>
      <c r="H12" s="237">
        <v>518.4</v>
      </c>
      <c r="I12" s="237">
        <v>155.5</v>
      </c>
      <c r="J12" s="237">
        <v>113.9</v>
      </c>
      <c r="K12" s="248">
        <v>463.7</v>
      </c>
      <c r="L12" s="397">
        <f t="shared" si="2"/>
        <v>6709.4999999999991</v>
      </c>
      <c r="M12" s="237">
        <v>350.9</v>
      </c>
      <c r="N12" s="397">
        <f t="shared" si="0"/>
        <v>6358.5999999999995</v>
      </c>
      <c r="O12" s="237">
        <v>117.7</v>
      </c>
      <c r="P12" s="396">
        <f t="shared" si="1"/>
        <v>6476.2999999999993</v>
      </c>
      <c r="Q12" s="400">
        <v>738</v>
      </c>
      <c r="R12" s="396">
        <v>1.3</v>
      </c>
      <c r="S12" s="54">
        <v>1.2</v>
      </c>
      <c r="T12" s="54">
        <v>2</v>
      </c>
      <c r="U12" s="34">
        <v>295</v>
      </c>
      <c r="V12" s="126" t="s">
        <v>1988</v>
      </c>
      <c r="W12" s="20"/>
    </row>
    <row r="13" spans="1:23" s="34" customFormat="1" ht="15" customHeight="1">
      <c r="A13" s="126" t="s">
        <v>1989</v>
      </c>
      <c r="B13" s="237">
        <v>3490.8</v>
      </c>
      <c r="C13" s="237">
        <v>760.3</v>
      </c>
      <c r="D13" s="237">
        <v>284.5</v>
      </c>
      <c r="E13" s="237">
        <v>25</v>
      </c>
      <c r="F13" s="237">
        <v>484.5</v>
      </c>
      <c r="G13" s="237">
        <v>686.6</v>
      </c>
      <c r="H13" s="237">
        <v>529.70000000000005</v>
      </c>
      <c r="I13" s="237">
        <v>273.3</v>
      </c>
      <c r="J13" s="237">
        <v>138.69999999999999</v>
      </c>
      <c r="K13" s="237">
        <v>491</v>
      </c>
      <c r="L13" s="397">
        <f t="shared" si="2"/>
        <v>7164.4000000000005</v>
      </c>
      <c r="M13" s="237">
        <v>413</v>
      </c>
      <c r="N13" s="397">
        <f t="shared" si="0"/>
        <v>6751.4000000000005</v>
      </c>
      <c r="O13" s="237">
        <v>178.5</v>
      </c>
      <c r="P13" s="396">
        <f t="shared" si="1"/>
        <v>6929.9000000000005</v>
      </c>
      <c r="Q13" s="400">
        <v>773</v>
      </c>
      <c r="R13" s="396">
        <v>6.8</v>
      </c>
      <c r="S13" s="54">
        <v>6.2</v>
      </c>
      <c r="T13" s="54">
        <v>7</v>
      </c>
      <c r="U13" s="34">
        <v>326</v>
      </c>
      <c r="V13" s="126" t="s">
        <v>1989</v>
      </c>
      <c r="W13" s="20"/>
    </row>
    <row r="14" spans="1:23" s="34" customFormat="1" ht="15" customHeight="1">
      <c r="A14" s="126" t="s">
        <v>1997</v>
      </c>
      <c r="B14" s="237">
        <v>3522.5</v>
      </c>
      <c r="C14" s="237">
        <v>772.4</v>
      </c>
      <c r="D14" s="237">
        <v>300.39999999999998</v>
      </c>
      <c r="E14" s="237">
        <v>29.6</v>
      </c>
      <c r="F14" s="237">
        <v>485.2</v>
      </c>
      <c r="G14" s="237">
        <v>627.20000000000005</v>
      </c>
      <c r="H14" s="237">
        <v>542.20000000000005</v>
      </c>
      <c r="I14" s="237">
        <v>291.39999999999998</v>
      </c>
      <c r="J14" s="237">
        <v>129.30000000000001</v>
      </c>
      <c r="K14" s="237">
        <v>522.5</v>
      </c>
      <c r="L14" s="397">
        <f t="shared" si="2"/>
        <v>7222.6999999999989</v>
      </c>
      <c r="M14" s="237">
        <v>376.7</v>
      </c>
      <c r="N14" s="397">
        <f t="shared" si="0"/>
        <v>6845.9999999999991</v>
      </c>
      <c r="O14" s="237">
        <v>157.4</v>
      </c>
      <c r="P14" s="396">
        <f t="shared" si="1"/>
        <v>7003.3999999999987</v>
      </c>
      <c r="Q14" s="400">
        <v>760</v>
      </c>
      <c r="R14" s="396">
        <v>0.8</v>
      </c>
      <c r="S14" s="54">
        <v>1.4</v>
      </c>
      <c r="T14" s="54">
        <v>1.1000000000000001</v>
      </c>
      <c r="U14" s="34">
        <v>367</v>
      </c>
      <c r="V14" s="126" t="s">
        <v>1997</v>
      </c>
      <c r="W14" s="20"/>
    </row>
    <row r="15" spans="1:23" s="34" customFormat="1" ht="15" customHeight="1">
      <c r="A15" s="126" t="s">
        <v>1999</v>
      </c>
      <c r="B15" s="237">
        <v>3685.1</v>
      </c>
      <c r="C15" s="237">
        <v>759.9</v>
      </c>
      <c r="D15" s="237">
        <v>303.8</v>
      </c>
      <c r="E15" s="237">
        <v>45.3</v>
      </c>
      <c r="F15" s="237">
        <v>522.70000000000005</v>
      </c>
      <c r="G15" s="237">
        <v>643.20000000000005</v>
      </c>
      <c r="H15" s="237">
        <v>554.79999999999995</v>
      </c>
      <c r="I15" s="237">
        <v>290.2</v>
      </c>
      <c r="J15" s="237">
        <v>122</v>
      </c>
      <c r="K15" s="237">
        <v>556.5</v>
      </c>
      <c r="L15" s="401">
        <f t="shared" si="2"/>
        <v>7483.5</v>
      </c>
      <c r="M15" s="237">
        <v>401.8</v>
      </c>
      <c r="N15" s="397">
        <f t="shared" si="0"/>
        <v>7081.7</v>
      </c>
      <c r="O15" s="237">
        <v>302.2</v>
      </c>
      <c r="P15" s="396">
        <f t="shared" si="1"/>
        <v>7383.9</v>
      </c>
      <c r="Q15" s="400">
        <v>782</v>
      </c>
      <c r="R15" s="396">
        <v>3.6</v>
      </c>
      <c r="S15" s="54">
        <v>3.4</v>
      </c>
      <c r="T15" s="54">
        <v>5.4</v>
      </c>
      <c r="U15" s="34">
        <v>385</v>
      </c>
      <c r="V15" s="126" t="s">
        <v>1999</v>
      </c>
      <c r="W15" s="20"/>
    </row>
    <row r="16" spans="1:23" s="34" customFormat="1" ht="15" customHeight="1">
      <c r="A16" s="126" t="s">
        <v>2000</v>
      </c>
      <c r="B16" s="237">
        <v>3744.2</v>
      </c>
      <c r="C16" s="237">
        <v>787.6</v>
      </c>
      <c r="D16" s="237">
        <v>364.9</v>
      </c>
      <c r="E16" s="237">
        <v>48.5</v>
      </c>
      <c r="F16" s="237">
        <v>534.1</v>
      </c>
      <c r="G16" s="237">
        <v>679.8</v>
      </c>
      <c r="H16" s="237">
        <v>567.79999999999995</v>
      </c>
      <c r="I16" s="237">
        <v>350.2</v>
      </c>
      <c r="J16" s="237">
        <v>129.1</v>
      </c>
      <c r="K16" s="237">
        <v>594.1</v>
      </c>
      <c r="L16" s="401">
        <f t="shared" si="2"/>
        <v>7800.3000000000011</v>
      </c>
      <c r="M16" s="237">
        <v>419.9</v>
      </c>
      <c r="N16" s="397">
        <f t="shared" si="0"/>
        <v>7380.4000000000015</v>
      </c>
      <c r="O16" s="237">
        <v>270.7</v>
      </c>
      <c r="P16" s="396">
        <f t="shared" si="1"/>
        <v>7651.1000000000013</v>
      </c>
      <c r="Q16" s="400">
        <v>790</v>
      </c>
      <c r="R16" s="396">
        <v>4.2</v>
      </c>
      <c r="S16" s="54">
        <v>4.2</v>
      </c>
      <c r="T16" s="54">
        <v>3.6</v>
      </c>
      <c r="U16" s="34">
        <v>449</v>
      </c>
      <c r="V16" s="126" t="s">
        <v>2000</v>
      </c>
      <c r="W16" s="20"/>
    </row>
    <row r="17" spans="1:23" s="30" customFormat="1" ht="15" customHeight="1" thickBot="1">
      <c r="A17" s="168" t="s">
        <v>2001</v>
      </c>
      <c r="B17" s="236">
        <v>3779.5</v>
      </c>
      <c r="C17" s="236">
        <v>813.3</v>
      </c>
      <c r="D17" s="236">
        <v>409.5</v>
      </c>
      <c r="E17" s="236">
        <v>52.6</v>
      </c>
      <c r="F17" s="236">
        <v>548</v>
      </c>
      <c r="G17" s="236">
        <v>721</v>
      </c>
      <c r="H17" s="236">
        <v>581.20000000000005</v>
      </c>
      <c r="I17" s="236">
        <v>396.8</v>
      </c>
      <c r="J17" s="236">
        <v>154.5</v>
      </c>
      <c r="K17" s="236">
        <v>633.9</v>
      </c>
      <c r="L17" s="423">
        <f t="shared" si="2"/>
        <v>8090.3</v>
      </c>
      <c r="M17" s="236">
        <v>422.4</v>
      </c>
      <c r="N17" s="424">
        <f t="shared" si="0"/>
        <v>7667.9000000000005</v>
      </c>
      <c r="O17" s="236">
        <v>167</v>
      </c>
      <c r="P17" s="420">
        <f t="shared" si="1"/>
        <v>7834.9000000000005</v>
      </c>
      <c r="Q17" s="422">
        <v>790</v>
      </c>
      <c r="R17" s="420">
        <v>3.7</v>
      </c>
      <c r="S17" s="29">
        <v>3.9</v>
      </c>
      <c r="T17" s="29">
        <v>2.4</v>
      </c>
      <c r="U17" s="30">
        <v>515</v>
      </c>
      <c r="V17" s="168" t="s">
        <v>2001</v>
      </c>
      <c r="W17" s="225"/>
    </row>
    <row r="18" spans="1:23" s="185" customFormat="1" ht="15" customHeight="1">
      <c r="A18" s="1234" t="s">
        <v>2002</v>
      </c>
      <c r="B18" s="1235">
        <v>3932</v>
      </c>
      <c r="C18" s="1235">
        <v>828.4</v>
      </c>
      <c r="D18" s="1235">
        <v>416.9</v>
      </c>
      <c r="E18" s="1235">
        <v>59.2</v>
      </c>
      <c r="F18" s="1235">
        <v>578.70000000000005</v>
      </c>
      <c r="G18" s="1235">
        <v>760</v>
      </c>
      <c r="H18" s="1235">
        <v>594.9</v>
      </c>
      <c r="I18" s="1235">
        <v>432.2</v>
      </c>
      <c r="J18" s="1235">
        <v>195.1</v>
      </c>
      <c r="K18" s="1235">
        <v>673.4</v>
      </c>
      <c r="L18" s="1274">
        <f t="shared" si="2"/>
        <v>8470.7999999999993</v>
      </c>
      <c r="M18" s="1235">
        <v>468.2</v>
      </c>
      <c r="N18" s="1274">
        <f t="shared" si="0"/>
        <v>8002.5999999999995</v>
      </c>
      <c r="O18" s="1235">
        <v>218.8</v>
      </c>
      <c r="P18" s="1275">
        <f t="shared" si="1"/>
        <v>8221.4</v>
      </c>
      <c r="Q18" s="1237">
        <v>808</v>
      </c>
      <c r="R18" s="1275">
        <v>4.7</v>
      </c>
      <c r="S18" s="1276">
        <v>4.4000000000000004</v>
      </c>
      <c r="T18" s="1276">
        <v>4.9000000000000004</v>
      </c>
      <c r="U18" s="1277">
        <v>545</v>
      </c>
      <c r="V18" s="1238" t="s">
        <v>2002</v>
      </c>
      <c r="W18" s="2465" t="s">
        <v>3595</v>
      </c>
    </row>
    <row r="19" spans="1:23" s="185" customFormat="1" ht="15" customHeight="1">
      <c r="A19" s="1239" t="s">
        <v>2003</v>
      </c>
      <c r="B19" s="1110">
        <v>3936.7</v>
      </c>
      <c r="C19" s="1110">
        <v>881.2</v>
      </c>
      <c r="D19" s="1110">
        <v>444.9</v>
      </c>
      <c r="E19" s="1110">
        <v>72.099999999999994</v>
      </c>
      <c r="F19" s="1110">
        <v>616.29999999999995</v>
      </c>
      <c r="G19" s="1110">
        <v>843.8</v>
      </c>
      <c r="H19" s="1110">
        <v>608.9</v>
      </c>
      <c r="I19" s="1110">
        <v>483</v>
      </c>
      <c r="J19" s="1110">
        <v>205.9</v>
      </c>
      <c r="K19" s="1110">
        <v>714.9</v>
      </c>
      <c r="L19" s="1119">
        <f t="shared" si="2"/>
        <v>8807.6999999999989</v>
      </c>
      <c r="M19" s="1110">
        <v>491.6</v>
      </c>
      <c r="N19" s="1119">
        <f t="shared" si="0"/>
        <v>8316.0999999999985</v>
      </c>
      <c r="O19" s="1110">
        <v>254.1</v>
      </c>
      <c r="P19" s="1120">
        <f t="shared" si="1"/>
        <v>8570.1999999999989</v>
      </c>
      <c r="Q19" s="1112">
        <v>823</v>
      </c>
      <c r="R19" s="1120">
        <v>4</v>
      </c>
      <c r="S19" s="1121">
        <v>3.9</v>
      </c>
      <c r="T19" s="1121">
        <v>4.2</v>
      </c>
      <c r="U19" s="1109">
        <v>612</v>
      </c>
      <c r="V19" s="1240" t="s">
        <v>2003</v>
      </c>
      <c r="W19" s="2465"/>
    </row>
    <row r="20" spans="1:23" s="185" customFormat="1" ht="15" customHeight="1" thickBot="1">
      <c r="A20" s="1241" t="s">
        <v>1974</v>
      </c>
      <c r="B20" s="1114">
        <v>3839.9</v>
      </c>
      <c r="C20" s="1114">
        <v>925.8</v>
      </c>
      <c r="D20" s="1114">
        <v>475.6</v>
      </c>
      <c r="E20" s="1114">
        <v>91.1</v>
      </c>
      <c r="F20" s="1114">
        <v>635.9</v>
      </c>
      <c r="G20" s="1114">
        <v>907.1</v>
      </c>
      <c r="H20" s="1114">
        <v>623</v>
      </c>
      <c r="I20" s="1114">
        <v>540.79999999999995</v>
      </c>
      <c r="J20" s="1114">
        <v>239.2</v>
      </c>
      <c r="K20" s="1114">
        <v>760.7</v>
      </c>
      <c r="L20" s="1122">
        <f t="shared" si="2"/>
        <v>9039.1000000000022</v>
      </c>
      <c r="M20" s="1114">
        <v>484.1</v>
      </c>
      <c r="N20" s="1122">
        <f t="shared" si="0"/>
        <v>8555.0000000000018</v>
      </c>
      <c r="O20" s="1114">
        <v>236.7</v>
      </c>
      <c r="P20" s="1123">
        <f t="shared" si="1"/>
        <v>8791.7000000000025</v>
      </c>
      <c r="Q20" s="1116">
        <v>825</v>
      </c>
      <c r="R20" s="1123">
        <v>2.6</v>
      </c>
      <c r="S20" s="1124">
        <v>2.9</v>
      </c>
      <c r="T20" s="1124">
        <v>2.6</v>
      </c>
      <c r="U20" s="1113">
        <v>657</v>
      </c>
      <c r="V20" s="1242" t="s">
        <v>1974</v>
      </c>
      <c r="W20" s="2465"/>
    </row>
    <row r="21" spans="1:23" s="794" customFormat="1" ht="12.75" customHeight="1">
      <c r="A21" s="863" t="s">
        <v>3531</v>
      </c>
      <c r="B21" s="2462" t="s">
        <v>777</v>
      </c>
      <c r="C21" s="2462"/>
      <c r="D21" s="2462"/>
      <c r="E21" s="2462"/>
      <c r="F21" s="2462"/>
      <c r="G21" s="2462"/>
      <c r="H21" s="2462"/>
      <c r="I21" s="2462"/>
      <c r="J21" s="2462"/>
      <c r="K21" s="2462"/>
      <c r="L21" s="869"/>
      <c r="M21" s="864"/>
      <c r="N21" s="864"/>
      <c r="O21" s="864"/>
      <c r="P21" s="864"/>
      <c r="Q21" s="866"/>
      <c r="R21" s="864"/>
      <c r="S21" s="875"/>
      <c r="T21" s="875"/>
      <c r="W21" s="1312"/>
    </row>
    <row r="22" spans="1:23" s="34" customFormat="1" ht="12.75" customHeight="1">
      <c r="A22" s="126"/>
      <c r="B22" s="237"/>
      <c r="C22" s="237"/>
      <c r="D22" s="237"/>
      <c r="E22" s="237"/>
      <c r="F22" s="237"/>
      <c r="G22" s="237"/>
      <c r="H22" s="237"/>
      <c r="I22" s="237"/>
      <c r="J22" s="237"/>
      <c r="K22" s="237"/>
      <c r="L22" s="401"/>
      <c r="M22" s="237"/>
      <c r="N22" s="397"/>
      <c r="O22" s="237"/>
      <c r="P22" s="396"/>
      <c r="Q22" s="400"/>
      <c r="R22" s="396"/>
      <c r="S22" s="54"/>
      <c r="T22" s="54"/>
      <c r="W22" s="20"/>
    </row>
    <row r="23" spans="1:23" s="34" customFormat="1" ht="12.75" customHeight="1">
      <c r="A23" s="2437" t="s">
        <v>34</v>
      </c>
      <c r="B23" s="2437"/>
      <c r="C23" s="2437"/>
      <c r="D23" s="2437"/>
      <c r="E23" s="2437"/>
      <c r="F23" s="2437"/>
      <c r="G23" s="2437"/>
      <c r="H23" s="2436" t="s">
        <v>2032</v>
      </c>
      <c r="I23" s="2436"/>
      <c r="J23" s="2436"/>
      <c r="K23" s="2436"/>
      <c r="L23" s="2436"/>
      <c r="M23" s="2436"/>
      <c r="N23" s="2436"/>
      <c r="O23" s="2403"/>
      <c r="P23" s="2403"/>
      <c r="Q23" s="60"/>
      <c r="R23" s="60"/>
      <c r="S23" s="2403" t="s">
        <v>770</v>
      </c>
      <c r="T23" s="2403"/>
      <c r="U23" s="26"/>
      <c r="W23" s="20"/>
    </row>
    <row r="24" spans="1:23" s="34" customFormat="1" ht="12.75" customHeight="1">
      <c r="A24" s="11"/>
      <c r="B24" s="11"/>
      <c r="C24" s="11"/>
      <c r="D24" s="11"/>
      <c r="E24" s="11"/>
      <c r="F24" s="11"/>
      <c r="G24" s="11"/>
      <c r="H24" s="2262" t="s">
        <v>2042</v>
      </c>
      <c r="I24" s="2262"/>
      <c r="J24" s="112" t="s">
        <v>869</v>
      </c>
      <c r="K24" s="22"/>
      <c r="L24" s="11"/>
      <c r="M24" s="11"/>
      <c r="N24" s="11"/>
      <c r="O24" s="110"/>
      <c r="P24" s="110"/>
      <c r="Q24" s="11"/>
      <c r="R24" s="11"/>
      <c r="S24" s="2449" t="s">
        <v>796</v>
      </c>
      <c r="T24" s="2449"/>
      <c r="U24" s="110"/>
      <c r="W24" s="20"/>
    </row>
    <row r="25" spans="1:23" s="34" customFormat="1" ht="96">
      <c r="A25" s="2400" t="s">
        <v>1099</v>
      </c>
      <c r="B25" s="753" t="s">
        <v>2017</v>
      </c>
      <c r="C25" s="753" t="s">
        <v>2018</v>
      </c>
      <c r="D25" s="753" t="s">
        <v>3398</v>
      </c>
      <c r="E25" s="753" t="s">
        <v>2019</v>
      </c>
      <c r="F25" s="753" t="s">
        <v>2020</v>
      </c>
      <c r="G25" s="753" t="s">
        <v>2021</v>
      </c>
      <c r="H25" s="753" t="s">
        <v>2022</v>
      </c>
      <c r="I25" s="753" t="s">
        <v>2023</v>
      </c>
      <c r="J25" s="753" t="s">
        <v>2024</v>
      </c>
      <c r="K25" s="753" t="s">
        <v>2025</v>
      </c>
      <c r="L25" s="753" t="s">
        <v>2026</v>
      </c>
      <c r="M25" s="753" t="s">
        <v>2027</v>
      </c>
      <c r="N25" s="753" t="s">
        <v>2034</v>
      </c>
      <c r="O25" s="753" t="s">
        <v>2029</v>
      </c>
      <c r="P25" s="753" t="s">
        <v>2043</v>
      </c>
      <c r="Q25" s="753" t="s">
        <v>2044</v>
      </c>
      <c r="R25" s="753" t="s">
        <v>2037</v>
      </c>
      <c r="S25" s="753" t="s">
        <v>2038</v>
      </c>
      <c r="T25" s="753" t="s">
        <v>2045</v>
      </c>
      <c r="U25" s="753" t="s">
        <v>2040</v>
      </c>
      <c r="V25" s="2400" t="s">
        <v>1099</v>
      </c>
      <c r="W25" s="20"/>
    </row>
    <row r="26" spans="1:23" s="34" customFormat="1" ht="12.75" customHeight="1" thickBot="1">
      <c r="A26" s="2401"/>
      <c r="B26" s="1233">
        <v>1</v>
      </c>
      <c r="C26" s="1233">
        <v>2</v>
      </c>
      <c r="D26" s="1233">
        <v>3</v>
      </c>
      <c r="E26" s="1233">
        <v>4</v>
      </c>
      <c r="F26" s="1233">
        <v>5</v>
      </c>
      <c r="G26" s="1233">
        <v>6</v>
      </c>
      <c r="H26" s="1233">
        <v>7</v>
      </c>
      <c r="I26" s="1233">
        <v>8</v>
      </c>
      <c r="J26" s="1233">
        <v>9</v>
      </c>
      <c r="K26" s="1233">
        <v>10</v>
      </c>
      <c r="L26" s="1233">
        <v>11</v>
      </c>
      <c r="M26" s="1233">
        <v>12</v>
      </c>
      <c r="N26" s="1233">
        <v>13</v>
      </c>
      <c r="O26" s="1233">
        <v>14</v>
      </c>
      <c r="P26" s="1233">
        <v>15</v>
      </c>
      <c r="Q26" s="1233">
        <v>16</v>
      </c>
      <c r="R26" s="1233">
        <v>17</v>
      </c>
      <c r="S26" s="1233">
        <v>18</v>
      </c>
      <c r="T26" s="1233">
        <v>19</v>
      </c>
      <c r="U26" s="1233">
        <v>20</v>
      </c>
      <c r="V26" s="2401"/>
      <c r="W26" s="20"/>
    </row>
    <row r="27" spans="1:23" s="34" customFormat="1" ht="15" customHeight="1">
      <c r="A27" s="1234" t="s">
        <v>2002</v>
      </c>
      <c r="B27" s="1235">
        <v>17554.900000000001</v>
      </c>
      <c r="C27" s="1235">
        <v>4115.8999999999996</v>
      </c>
      <c r="D27" s="1235">
        <v>2290.8000000000002</v>
      </c>
      <c r="E27" s="1235">
        <v>264.2</v>
      </c>
      <c r="F27" s="1235">
        <v>4711.5</v>
      </c>
      <c r="G27" s="1235">
        <v>3938.9</v>
      </c>
      <c r="H27" s="1235">
        <v>3343.5</v>
      </c>
      <c r="I27" s="1235">
        <v>1594.4</v>
      </c>
      <c r="J27" s="1235">
        <v>870</v>
      </c>
      <c r="K27" s="1235">
        <v>3775.2</v>
      </c>
      <c r="L27" s="1278">
        <f>SUM(B27:K27)</f>
        <v>42459.3</v>
      </c>
      <c r="M27" s="1235">
        <v>2319.6</v>
      </c>
      <c r="N27" s="1278">
        <f>L27-M27</f>
        <v>40139.700000000004</v>
      </c>
      <c r="O27" s="1235">
        <v>1084.2</v>
      </c>
      <c r="P27" s="1235">
        <f>L27+O27</f>
        <v>43543.5</v>
      </c>
      <c r="Q27" s="1237">
        <v>4381</v>
      </c>
      <c r="R27" s="1235">
        <v>4.3</v>
      </c>
      <c r="S27" s="1276">
        <v>4.2</v>
      </c>
      <c r="T27" s="1276">
        <v>4.9000000000000004</v>
      </c>
      <c r="U27" s="1279">
        <v>110</v>
      </c>
      <c r="V27" s="1238" t="s">
        <v>2002</v>
      </c>
      <c r="W27" s="2466" t="s">
        <v>3596</v>
      </c>
    </row>
    <row r="28" spans="1:23" s="34" customFormat="1" ht="15" customHeight="1">
      <c r="A28" s="1239" t="s">
        <v>2003</v>
      </c>
      <c r="B28" s="1121">
        <v>17625</v>
      </c>
      <c r="C28" s="1121">
        <v>4440.7</v>
      </c>
      <c r="D28" s="1121">
        <v>2446.9</v>
      </c>
      <c r="E28" s="1121">
        <v>321.7</v>
      </c>
      <c r="F28" s="1121">
        <v>5234.1000000000004</v>
      </c>
      <c r="G28" s="1121">
        <v>4039.4</v>
      </c>
      <c r="H28" s="1121">
        <v>3453.4</v>
      </c>
      <c r="I28" s="1121">
        <v>1719.1</v>
      </c>
      <c r="J28" s="1121">
        <v>918</v>
      </c>
      <c r="K28" s="1121">
        <v>4036.4</v>
      </c>
      <c r="L28" s="1280">
        <f t="shared" ref="L28:L39" si="3">SUM(B28:K28)</f>
        <v>44234.700000000004</v>
      </c>
      <c r="M28" s="1121">
        <v>2465.6999999999998</v>
      </c>
      <c r="N28" s="1280">
        <f t="shared" ref="N28:N39" si="4">L28-M28</f>
        <v>41769.000000000007</v>
      </c>
      <c r="O28" s="1121">
        <v>1274.4000000000001</v>
      </c>
      <c r="P28" s="1110">
        <f t="shared" ref="P28:P39" si="5">L28+O28</f>
        <v>45509.100000000006</v>
      </c>
      <c r="Q28" s="1281">
        <v>4484</v>
      </c>
      <c r="R28" s="1121">
        <v>4.2</v>
      </c>
      <c r="S28" s="1121">
        <v>4.9000000000000004</v>
      </c>
      <c r="T28" s="1121">
        <v>4.5</v>
      </c>
      <c r="U28" s="1281">
        <v>122</v>
      </c>
      <c r="V28" s="1240" t="s">
        <v>2003</v>
      </c>
      <c r="W28" s="2466"/>
    </row>
    <row r="29" spans="1:23" s="34" customFormat="1" ht="15" customHeight="1" thickBot="1">
      <c r="A29" s="1241" t="s">
        <v>1974</v>
      </c>
      <c r="B29" s="1124">
        <v>17490.099999999999</v>
      </c>
      <c r="C29" s="1124">
        <v>4468.3999999999996</v>
      </c>
      <c r="D29" s="1124">
        <v>2747.5</v>
      </c>
      <c r="E29" s="1124">
        <v>374.3</v>
      </c>
      <c r="F29" s="1124">
        <v>5429.3</v>
      </c>
      <c r="G29" s="1124">
        <v>4167.5</v>
      </c>
      <c r="H29" s="1124">
        <v>3564.5</v>
      </c>
      <c r="I29" s="1124">
        <v>1855.3</v>
      </c>
      <c r="J29" s="1124">
        <v>931.2</v>
      </c>
      <c r="K29" s="1124">
        <v>4485.3999999999996</v>
      </c>
      <c r="L29" s="1282">
        <f t="shared" si="3"/>
        <v>45513.5</v>
      </c>
      <c r="M29" s="1124">
        <v>2495.8000000000002</v>
      </c>
      <c r="N29" s="1282">
        <f t="shared" si="4"/>
        <v>43017.7</v>
      </c>
      <c r="O29" s="1124">
        <v>1561.6</v>
      </c>
      <c r="P29" s="1114">
        <f t="shared" si="5"/>
        <v>47075.1</v>
      </c>
      <c r="Q29" s="1283">
        <v>4553</v>
      </c>
      <c r="R29" s="1124">
        <v>2.9</v>
      </c>
      <c r="S29" s="1124">
        <v>3</v>
      </c>
      <c r="T29" s="1124">
        <v>3.4</v>
      </c>
      <c r="U29" s="1283">
        <v>131</v>
      </c>
      <c r="V29" s="1242" t="s">
        <v>1974</v>
      </c>
      <c r="W29" s="2466"/>
    </row>
    <row r="30" spans="1:23" s="34" customFormat="1" ht="15" customHeight="1" thickBot="1">
      <c r="A30" s="34" t="s">
        <v>1975</v>
      </c>
      <c r="B30" s="54">
        <v>17303.7</v>
      </c>
      <c r="C30" s="54">
        <v>4593</v>
      </c>
      <c r="D30" s="54">
        <v>2881.6</v>
      </c>
      <c r="E30" s="54">
        <v>482.2</v>
      </c>
      <c r="F30" s="54">
        <v>5661.1</v>
      </c>
      <c r="G30" s="54">
        <v>4366.3</v>
      </c>
      <c r="H30" s="54">
        <v>3681.1</v>
      </c>
      <c r="I30" s="54">
        <v>1983.9</v>
      </c>
      <c r="J30" s="54">
        <v>941.7</v>
      </c>
      <c r="K30" s="54">
        <v>4765.7</v>
      </c>
      <c r="L30" s="407">
        <f t="shared" si="3"/>
        <v>46660.299999999996</v>
      </c>
      <c r="M30" s="54">
        <v>2666.7</v>
      </c>
      <c r="N30" s="408">
        <f t="shared" si="4"/>
        <v>43993.599999999999</v>
      </c>
      <c r="O30" s="54">
        <v>1597.8</v>
      </c>
      <c r="P30" s="237">
        <f t="shared" si="5"/>
        <v>48258.1</v>
      </c>
      <c r="Q30" s="409">
        <v>4574</v>
      </c>
      <c r="R30" s="54">
        <v>2.5</v>
      </c>
      <c r="S30" s="54">
        <v>2.2999999999999998</v>
      </c>
      <c r="T30" s="54">
        <v>2.5</v>
      </c>
      <c r="U30" s="409">
        <v>141</v>
      </c>
      <c r="V30" s="34" t="s">
        <v>1975</v>
      </c>
      <c r="W30" s="20"/>
    </row>
    <row r="31" spans="1:23" s="354" customFormat="1" ht="15" customHeight="1">
      <c r="A31" s="1284" t="s">
        <v>1976</v>
      </c>
      <c r="B31" s="1285">
        <v>19035.400000000001</v>
      </c>
      <c r="C31" s="1285">
        <v>4932.2</v>
      </c>
      <c r="D31" s="1285">
        <v>2974.9</v>
      </c>
      <c r="E31" s="1285">
        <v>556.1</v>
      </c>
      <c r="F31" s="1285">
        <v>5902.4</v>
      </c>
      <c r="G31" s="1285">
        <v>4496.5</v>
      </c>
      <c r="H31" s="1285">
        <v>3803</v>
      </c>
      <c r="I31" s="1285">
        <v>2036.3</v>
      </c>
      <c r="J31" s="1285">
        <v>952.3</v>
      </c>
      <c r="K31" s="1285">
        <v>5063.6000000000004</v>
      </c>
      <c r="L31" s="1286">
        <f t="shared" si="3"/>
        <v>49752.700000000004</v>
      </c>
      <c r="M31" s="1285">
        <v>2820</v>
      </c>
      <c r="N31" s="1286">
        <f t="shared" si="4"/>
        <v>46932.700000000004</v>
      </c>
      <c r="O31" s="1285">
        <v>1501.9</v>
      </c>
      <c r="P31" s="1287">
        <f t="shared" si="5"/>
        <v>51254.600000000006</v>
      </c>
      <c r="Q31" s="1288">
        <v>4768</v>
      </c>
      <c r="R31" s="1285">
        <v>6.6</v>
      </c>
      <c r="S31" s="1285">
        <v>6.7</v>
      </c>
      <c r="T31" s="1285">
        <v>6.2</v>
      </c>
      <c r="U31" s="1288">
        <v>148</v>
      </c>
      <c r="V31" s="1289" t="s">
        <v>1976</v>
      </c>
      <c r="W31" s="2463" t="s">
        <v>3594</v>
      </c>
    </row>
    <row r="32" spans="1:23" s="185" customFormat="1" ht="15" customHeight="1">
      <c r="A32" s="1290" t="s">
        <v>549</v>
      </c>
      <c r="B32" s="1291">
        <v>19342.099999999999</v>
      </c>
      <c r="C32" s="1291">
        <v>5050.3</v>
      </c>
      <c r="D32" s="1291">
        <v>3108.7</v>
      </c>
      <c r="E32" s="1291">
        <v>670.4</v>
      </c>
      <c r="F32" s="1291">
        <v>6084</v>
      </c>
      <c r="G32" s="1291">
        <v>4670.7</v>
      </c>
      <c r="H32" s="1291">
        <v>3931.6</v>
      </c>
      <c r="I32" s="1291">
        <v>2233.4</v>
      </c>
      <c r="J32" s="1291">
        <v>975.5</v>
      </c>
      <c r="K32" s="1291">
        <v>5377.5</v>
      </c>
      <c r="L32" s="1292">
        <f t="shared" si="3"/>
        <v>51444.2</v>
      </c>
      <c r="M32" s="1291">
        <v>3087.4</v>
      </c>
      <c r="N32" s="1292">
        <f t="shared" si="4"/>
        <v>48356.799999999996</v>
      </c>
      <c r="O32" s="1291">
        <v>1634.7</v>
      </c>
      <c r="P32" s="1293">
        <f t="shared" si="5"/>
        <v>53078.899999999994</v>
      </c>
      <c r="Q32" s="1294">
        <v>4843</v>
      </c>
      <c r="R32" s="1291">
        <v>3.4</v>
      </c>
      <c r="S32" s="1291">
        <v>3</v>
      </c>
      <c r="T32" s="1291">
        <v>3.6</v>
      </c>
      <c r="U32" s="1294">
        <v>162</v>
      </c>
      <c r="V32" s="1295" t="s">
        <v>549</v>
      </c>
      <c r="W32" s="2463"/>
    </row>
    <row r="33" spans="1:23" s="354" customFormat="1" ht="15" customHeight="1">
      <c r="A33" s="1290" t="s">
        <v>550</v>
      </c>
      <c r="B33" s="1291">
        <v>19766.2</v>
      </c>
      <c r="C33" s="1291">
        <v>5421.1</v>
      </c>
      <c r="D33" s="1291">
        <v>3247.1</v>
      </c>
      <c r="E33" s="1291">
        <v>787.6</v>
      </c>
      <c r="F33" s="1291">
        <v>6334.9</v>
      </c>
      <c r="G33" s="1291">
        <v>4856.1000000000004</v>
      </c>
      <c r="H33" s="1291">
        <v>4065.6</v>
      </c>
      <c r="I33" s="1291">
        <v>2418.4</v>
      </c>
      <c r="J33" s="1291">
        <v>1000.2</v>
      </c>
      <c r="K33" s="1291">
        <v>5721.7</v>
      </c>
      <c r="L33" s="1292">
        <f t="shared" si="3"/>
        <v>53618.899999999994</v>
      </c>
      <c r="M33" s="1291">
        <v>3401.9</v>
      </c>
      <c r="N33" s="1292">
        <f t="shared" si="4"/>
        <v>50216.999999999993</v>
      </c>
      <c r="O33" s="1291">
        <v>2003</v>
      </c>
      <c r="P33" s="1293">
        <f t="shared" si="5"/>
        <v>55621.899999999994</v>
      </c>
      <c r="Q33" s="1294">
        <v>4909</v>
      </c>
      <c r="R33" s="1291">
        <v>4.2</v>
      </c>
      <c r="S33" s="1291">
        <v>3.9</v>
      </c>
      <c r="T33" s="1291">
        <v>4.8</v>
      </c>
      <c r="U33" s="1294">
        <v>169</v>
      </c>
      <c r="V33" s="1295" t="s">
        <v>550</v>
      </c>
      <c r="W33" s="2463"/>
    </row>
    <row r="34" spans="1:23" s="185" customFormat="1" ht="15" customHeight="1">
      <c r="A34" s="1290" t="s">
        <v>551</v>
      </c>
      <c r="B34" s="1291">
        <v>20123</v>
      </c>
      <c r="C34" s="1291">
        <v>5914</v>
      </c>
      <c r="D34" s="1291">
        <v>3403.2</v>
      </c>
      <c r="E34" s="1291">
        <v>893.3</v>
      </c>
      <c r="F34" s="1291">
        <v>6641.6</v>
      </c>
      <c r="G34" s="1291">
        <v>5063.1000000000004</v>
      </c>
      <c r="H34" s="1291">
        <v>4219.7</v>
      </c>
      <c r="I34" s="1291">
        <v>2624</v>
      </c>
      <c r="J34" s="1291">
        <v>1030.2</v>
      </c>
      <c r="K34" s="1291">
        <v>6110.8</v>
      </c>
      <c r="L34" s="1292">
        <f t="shared" si="3"/>
        <v>56022.899999999994</v>
      </c>
      <c r="M34" s="1291">
        <v>3876.4</v>
      </c>
      <c r="N34" s="1292">
        <f t="shared" si="4"/>
        <v>52146.499999999993</v>
      </c>
      <c r="O34" s="1291">
        <v>2293</v>
      </c>
      <c r="P34" s="1293">
        <f t="shared" si="5"/>
        <v>58315.899999999994</v>
      </c>
      <c r="Q34" s="1294">
        <v>5049</v>
      </c>
      <c r="R34" s="1291">
        <v>4.5</v>
      </c>
      <c r="S34" s="1291">
        <v>4</v>
      </c>
      <c r="T34" s="1291">
        <v>4.8</v>
      </c>
      <c r="U34" s="1294">
        <v>169</v>
      </c>
      <c r="V34" s="1295" t="s">
        <v>551</v>
      </c>
      <c r="W34" s="2463"/>
    </row>
    <row r="35" spans="1:23" s="354" customFormat="1" ht="15" customHeight="1">
      <c r="A35" s="1290" t="s">
        <v>1165</v>
      </c>
      <c r="B35" s="1291">
        <v>20191.5</v>
      </c>
      <c r="C35" s="1291">
        <v>6378.6</v>
      </c>
      <c r="D35" s="1291">
        <v>3607.4</v>
      </c>
      <c r="E35" s="1291">
        <v>1018.4</v>
      </c>
      <c r="F35" s="1291">
        <v>7008</v>
      </c>
      <c r="G35" s="1291">
        <v>5328.4</v>
      </c>
      <c r="H35" s="1291">
        <v>4379.2</v>
      </c>
      <c r="I35" s="1291">
        <v>2848.4</v>
      </c>
      <c r="J35" s="1291">
        <v>1066.3</v>
      </c>
      <c r="K35" s="1291">
        <v>6556.9</v>
      </c>
      <c r="L35" s="1292">
        <f t="shared" si="3"/>
        <v>58383.100000000006</v>
      </c>
      <c r="M35" s="1291">
        <v>4140</v>
      </c>
      <c r="N35" s="1292">
        <f t="shared" si="4"/>
        <v>54243.100000000006</v>
      </c>
      <c r="O35" s="1291">
        <v>2755.9</v>
      </c>
      <c r="P35" s="1293">
        <f t="shared" si="5"/>
        <v>61139.000000000007</v>
      </c>
      <c r="Q35" s="1294">
        <v>5195</v>
      </c>
      <c r="R35" s="1291">
        <v>4.2</v>
      </c>
      <c r="S35" s="1291">
        <v>4</v>
      </c>
      <c r="T35" s="1291">
        <v>4.8</v>
      </c>
      <c r="U35" s="1294">
        <v>176</v>
      </c>
      <c r="V35" s="1295" t="s">
        <v>1165</v>
      </c>
      <c r="W35" s="2463"/>
    </row>
    <row r="36" spans="1:23" s="185" customFormat="1" ht="15" customHeight="1">
      <c r="A36" s="1290" t="s">
        <v>1166</v>
      </c>
      <c r="B36" s="1291">
        <v>19982.2</v>
      </c>
      <c r="C36" s="1291">
        <v>6930.2</v>
      </c>
      <c r="D36" s="1291">
        <v>3859.3</v>
      </c>
      <c r="E36" s="1291">
        <v>1133.9000000000001</v>
      </c>
      <c r="F36" s="1291">
        <v>7420.3</v>
      </c>
      <c r="G36" s="1291">
        <v>5866.9</v>
      </c>
      <c r="H36" s="1291">
        <v>4545.7</v>
      </c>
      <c r="I36" s="1291">
        <v>3096.2</v>
      </c>
      <c r="J36" s="1291">
        <v>1109.2</v>
      </c>
      <c r="K36" s="1291">
        <v>7035.6</v>
      </c>
      <c r="L36" s="1292">
        <f t="shared" si="3"/>
        <v>60979.499999999993</v>
      </c>
      <c r="M36" s="1291">
        <v>4589.3</v>
      </c>
      <c r="N36" s="1292">
        <f t="shared" si="4"/>
        <v>56390.19999999999</v>
      </c>
      <c r="O36" s="1291">
        <v>2900.9</v>
      </c>
      <c r="P36" s="1293">
        <f t="shared" si="5"/>
        <v>63880.399999999994</v>
      </c>
      <c r="Q36" s="1294">
        <v>5328</v>
      </c>
      <c r="R36" s="1291">
        <v>4.4000000000000004</v>
      </c>
      <c r="S36" s="1291">
        <v>4</v>
      </c>
      <c r="T36" s="1291">
        <v>4.5</v>
      </c>
      <c r="U36" s="1294">
        <v>192</v>
      </c>
      <c r="V36" s="1295" t="s">
        <v>1166</v>
      </c>
      <c r="W36" s="2463"/>
    </row>
    <row r="37" spans="1:23" s="354" customFormat="1" ht="15" customHeight="1">
      <c r="A37" s="1290" t="s">
        <v>1167</v>
      </c>
      <c r="B37" s="1291">
        <v>20712.599999999999</v>
      </c>
      <c r="C37" s="1291">
        <v>7299.7</v>
      </c>
      <c r="D37" s="1291">
        <v>4014.6</v>
      </c>
      <c r="E37" s="1291">
        <v>1246</v>
      </c>
      <c r="F37" s="1291">
        <v>7788.9</v>
      </c>
      <c r="G37" s="1291">
        <v>6454.4</v>
      </c>
      <c r="H37" s="1291">
        <v>4720.3999999999996</v>
      </c>
      <c r="I37" s="1291">
        <v>3353.3</v>
      </c>
      <c r="J37" s="1291">
        <v>1147.8</v>
      </c>
      <c r="K37" s="1291">
        <v>7506.4</v>
      </c>
      <c r="L37" s="1292">
        <f t="shared" si="3"/>
        <v>64244.100000000006</v>
      </c>
      <c r="M37" s="1291">
        <v>4836.6000000000004</v>
      </c>
      <c r="N37" s="1292">
        <f t="shared" si="4"/>
        <v>59407.500000000007</v>
      </c>
      <c r="O37" s="1291">
        <v>2963</v>
      </c>
      <c r="P37" s="1293">
        <f t="shared" si="5"/>
        <v>67207.100000000006</v>
      </c>
      <c r="Q37" s="1294">
        <v>5504</v>
      </c>
      <c r="R37" s="1291">
        <v>5.3</v>
      </c>
      <c r="S37" s="1291">
        <v>5.3</v>
      </c>
      <c r="T37" s="1291">
        <v>5.2</v>
      </c>
      <c r="U37" s="1294">
        <v>203</v>
      </c>
      <c r="V37" s="1295" t="s">
        <v>1167</v>
      </c>
      <c r="W37" s="2463"/>
    </row>
    <row r="38" spans="1:23" s="185" customFormat="1" ht="15" customHeight="1">
      <c r="A38" s="1290" t="s">
        <v>1168</v>
      </c>
      <c r="B38" s="1291">
        <v>22045.599999999999</v>
      </c>
      <c r="C38" s="1291">
        <v>7562.3</v>
      </c>
      <c r="D38" s="1291">
        <v>4209.8</v>
      </c>
      <c r="E38" s="1291">
        <v>1266.8</v>
      </c>
      <c r="F38" s="1291">
        <v>8294.9</v>
      </c>
      <c r="G38" s="1291">
        <v>6879.7</v>
      </c>
      <c r="H38" s="1291">
        <v>4903.8999999999996</v>
      </c>
      <c r="I38" s="1291">
        <v>3634.4</v>
      </c>
      <c r="J38" s="1291">
        <v>1191.4000000000001</v>
      </c>
      <c r="K38" s="1291">
        <v>8031.8</v>
      </c>
      <c r="L38" s="1292">
        <f t="shared" si="3"/>
        <v>68020.600000000006</v>
      </c>
      <c r="M38" s="1291">
        <v>5323.3</v>
      </c>
      <c r="N38" s="1292">
        <f t="shared" si="4"/>
        <v>62697.3</v>
      </c>
      <c r="O38" s="1291">
        <v>3445.4</v>
      </c>
      <c r="P38" s="1293">
        <f t="shared" si="5"/>
        <v>71466</v>
      </c>
      <c r="Q38" s="1294">
        <v>5749</v>
      </c>
      <c r="R38" s="1291">
        <v>5.9</v>
      </c>
      <c r="S38" s="1291">
        <v>5.5</v>
      </c>
      <c r="T38" s="1291">
        <v>6.3</v>
      </c>
      <c r="U38" s="1294">
        <v>206</v>
      </c>
      <c r="V38" s="1295" t="s">
        <v>1168</v>
      </c>
      <c r="W38" s="2463"/>
    </row>
    <row r="39" spans="1:23" s="354" customFormat="1" ht="15" customHeight="1" thickBot="1">
      <c r="A39" s="1296" t="s">
        <v>1169</v>
      </c>
      <c r="B39" s="1117">
        <v>22695.9</v>
      </c>
      <c r="C39" s="1117">
        <v>8289.4</v>
      </c>
      <c r="D39" s="1129">
        <v>4504.5</v>
      </c>
      <c r="E39" s="1117">
        <v>1304.8</v>
      </c>
      <c r="F39" s="1117">
        <v>8859</v>
      </c>
      <c r="G39" s="1117">
        <v>7340.8</v>
      </c>
      <c r="H39" s="1117">
        <v>5096.5</v>
      </c>
      <c r="I39" s="1117">
        <v>3947</v>
      </c>
      <c r="J39" s="1117">
        <v>1235.5</v>
      </c>
      <c r="K39" s="1117">
        <v>8594</v>
      </c>
      <c r="L39" s="1117">
        <f t="shared" si="3"/>
        <v>71867.400000000009</v>
      </c>
      <c r="M39" s="1117">
        <v>6090.7</v>
      </c>
      <c r="N39" s="1117">
        <f t="shared" si="4"/>
        <v>65776.700000000012</v>
      </c>
      <c r="O39" s="1117">
        <v>3489.6</v>
      </c>
      <c r="P39" s="1117">
        <f t="shared" si="5"/>
        <v>75357.000000000015</v>
      </c>
      <c r="Q39" s="1118">
        <v>5957</v>
      </c>
      <c r="R39" s="1117">
        <v>5.7</v>
      </c>
      <c r="S39" s="1117">
        <v>4.9000000000000004</v>
      </c>
      <c r="T39" s="1117">
        <v>5.4</v>
      </c>
      <c r="U39" s="1118">
        <v>215</v>
      </c>
      <c r="V39" s="1297" t="s">
        <v>1169</v>
      </c>
      <c r="W39" s="2463"/>
    </row>
    <row r="40" spans="1:23" s="794" customFormat="1" ht="14.25" customHeight="1">
      <c r="A40" s="863" t="s">
        <v>3531</v>
      </c>
      <c r="B40" s="2462" t="s">
        <v>777</v>
      </c>
      <c r="C40" s="2462"/>
      <c r="D40" s="2462"/>
      <c r="E40" s="2462"/>
      <c r="F40" s="2462"/>
      <c r="G40" s="2462"/>
      <c r="H40" s="2462"/>
      <c r="I40" s="2462"/>
      <c r="J40" s="2462"/>
      <c r="K40" s="2462"/>
      <c r="W40" s="1312"/>
    </row>
    <row r="41" spans="1:23" s="32" customFormat="1" ht="12.95" customHeight="1">
      <c r="W41" s="228"/>
    </row>
    <row r="44" spans="1:23" ht="15.75">
      <c r="A44" s="2437" t="s">
        <v>34</v>
      </c>
      <c r="B44" s="2437"/>
      <c r="C44" s="2437"/>
      <c r="D44" s="2437"/>
      <c r="E44" s="2437"/>
      <c r="F44" s="2437"/>
      <c r="G44" s="2437"/>
      <c r="H44" s="2437"/>
      <c r="I44" s="2437"/>
      <c r="J44" s="2437"/>
      <c r="K44" s="2437"/>
      <c r="L44" s="2436" t="s">
        <v>769</v>
      </c>
      <c r="M44" s="2436"/>
      <c r="N44" s="2436"/>
      <c r="O44" s="2436"/>
      <c r="P44" s="2436"/>
      <c r="Q44" s="2436"/>
      <c r="R44" s="2436"/>
      <c r="S44" s="2436"/>
      <c r="T44" s="2436"/>
      <c r="U44" s="2403" t="s">
        <v>770</v>
      </c>
      <c r="V44" s="2403"/>
    </row>
    <row r="45" spans="1:23" ht="12">
      <c r="A45" s="111"/>
      <c r="B45" s="111"/>
      <c r="C45" s="110"/>
      <c r="D45" s="110"/>
      <c r="E45" s="111"/>
      <c r="F45" s="111"/>
      <c r="G45" s="111"/>
      <c r="H45" s="111"/>
      <c r="I45" s="111"/>
      <c r="J45" s="2262" t="s">
        <v>349</v>
      </c>
      <c r="K45" s="2262"/>
      <c r="L45" s="112" t="s">
        <v>869</v>
      </c>
      <c r="M45" s="110"/>
      <c r="N45" s="110"/>
      <c r="O45" s="110"/>
      <c r="P45" s="110"/>
      <c r="Q45" s="110"/>
      <c r="R45" s="110"/>
      <c r="S45" s="110"/>
      <c r="T45" s="110"/>
      <c r="U45" s="2262" t="s">
        <v>796</v>
      </c>
      <c r="V45" s="2262"/>
    </row>
    <row r="46" spans="1:23" ht="72">
      <c r="A46" s="2400" t="s">
        <v>1099</v>
      </c>
      <c r="B46" s="753" t="s">
        <v>3403</v>
      </c>
      <c r="C46" s="753" t="s">
        <v>1126</v>
      </c>
      <c r="D46" s="753" t="s">
        <v>3334</v>
      </c>
      <c r="E46" s="753" t="s">
        <v>3400</v>
      </c>
      <c r="F46" s="753" t="s">
        <v>3333</v>
      </c>
      <c r="G46" s="753" t="s">
        <v>761</v>
      </c>
      <c r="H46" s="753" t="s">
        <v>775</v>
      </c>
      <c r="I46" s="753" t="s">
        <v>762</v>
      </c>
      <c r="J46" s="753" t="s">
        <v>763</v>
      </c>
      <c r="K46" s="753" t="s">
        <v>764</v>
      </c>
      <c r="L46" s="753" t="s">
        <v>765</v>
      </c>
      <c r="M46" s="753" t="s">
        <v>767</v>
      </c>
      <c r="N46" s="753" t="s">
        <v>3401</v>
      </c>
      <c r="O46" s="753" t="s">
        <v>768</v>
      </c>
      <c r="P46" s="753" t="s">
        <v>766</v>
      </c>
      <c r="Q46" s="753" t="s">
        <v>1332</v>
      </c>
      <c r="R46" s="753" t="s">
        <v>758</v>
      </c>
      <c r="S46" s="753" t="s">
        <v>1333</v>
      </c>
      <c r="T46" s="753" t="s">
        <v>759</v>
      </c>
      <c r="U46" s="765" t="s">
        <v>1331</v>
      </c>
      <c r="V46" s="2400" t="s">
        <v>1099</v>
      </c>
    </row>
    <row r="47" spans="1:23" ht="12" thickBot="1">
      <c r="A47" s="2401"/>
      <c r="B47" s="1298">
        <v>1</v>
      </c>
      <c r="C47" s="1298">
        <v>2</v>
      </c>
      <c r="D47" s="1298">
        <v>3</v>
      </c>
      <c r="E47" s="1298">
        <v>4</v>
      </c>
      <c r="F47" s="1298">
        <v>5</v>
      </c>
      <c r="G47" s="1298">
        <v>6</v>
      </c>
      <c r="H47" s="1298">
        <v>7</v>
      </c>
      <c r="I47" s="1298">
        <v>8</v>
      </c>
      <c r="J47" s="1298">
        <v>9</v>
      </c>
      <c r="K47" s="1298">
        <v>10</v>
      </c>
      <c r="L47" s="1298">
        <v>11</v>
      </c>
      <c r="M47" s="1298">
        <v>12</v>
      </c>
      <c r="N47" s="1298">
        <v>13</v>
      </c>
      <c r="O47" s="1298">
        <v>14</v>
      </c>
      <c r="P47" s="1298">
        <v>15</v>
      </c>
      <c r="Q47" s="1298">
        <v>16</v>
      </c>
      <c r="R47" s="1298">
        <v>17</v>
      </c>
      <c r="S47" s="1298">
        <v>18</v>
      </c>
      <c r="T47" s="1298">
        <v>19</v>
      </c>
      <c r="U47" s="1298">
        <v>20</v>
      </c>
      <c r="V47" s="2401"/>
    </row>
    <row r="48" spans="1:23" s="175" customFormat="1" ht="15" customHeight="1">
      <c r="A48" s="1299" t="s">
        <v>1976</v>
      </c>
      <c r="B48" s="1300">
        <v>31363</v>
      </c>
      <c r="C48" s="1300">
        <v>5453</v>
      </c>
      <c r="D48" s="1300">
        <v>1138</v>
      </c>
      <c r="E48" s="1300">
        <v>15616</v>
      </c>
      <c r="F48" s="1300">
        <v>1661</v>
      </c>
      <c r="G48" s="1300">
        <v>7496</v>
      </c>
      <c r="H48" s="1300">
        <v>15174</v>
      </c>
      <c r="I48" s="1300">
        <v>731</v>
      </c>
      <c r="J48" s="1300">
        <v>11627</v>
      </c>
      <c r="K48" s="1300">
        <v>1943</v>
      </c>
      <c r="L48" s="1300">
        <v>12396</v>
      </c>
      <c r="M48" s="1300">
        <v>2623</v>
      </c>
      <c r="N48" s="1300">
        <v>2402</v>
      </c>
      <c r="O48" s="1300">
        <v>2926</v>
      </c>
      <c r="P48" s="1300">
        <v>12159</v>
      </c>
      <c r="Q48" s="1300">
        <f>SUM(B48:P48)</f>
        <v>124708</v>
      </c>
      <c r="R48" s="1300">
        <v>3532</v>
      </c>
      <c r="S48" s="1300">
        <f>Q48+R48</f>
        <v>128240</v>
      </c>
      <c r="T48" s="1300">
        <v>2673</v>
      </c>
      <c r="U48" s="1300">
        <f>S48+T48</f>
        <v>130913</v>
      </c>
      <c r="V48" s="1301" t="s">
        <v>1976</v>
      </c>
      <c r="W48" s="2463" t="s">
        <v>3597</v>
      </c>
    </row>
    <row r="49" spans="1:23" s="885" customFormat="1" ht="15" customHeight="1">
      <c r="A49" s="1302"/>
      <c r="B49" s="1125">
        <f t="shared" ref="B49:R49" si="6">(B48/$S48)*100</f>
        <v>24.456487835308796</v>
      </c>
      <c r="C49" s="1125">
        <f t="shared" si="6"/>
        <v>4.2521834061135371</v>
      </c>
      <c r="D49" s="1125">
        <f t="shared" si="6"/>
        <v>0.88739862757330012</v>
      </c>
      <c r="E49" s="1125">
        <f t="shared" si="6"/>
        <v>12.177167810355584</v>
      </c>
      <c r="F49" s="1125">
        <f t="shared" si="6"/>
        <v>1.2952276980661261</v>
      </c>
      <c r="G49" s="1125">
        <f t="shared" si="6"/>
        <v>5.8452900810979411</v>
      </c>
      <c r="H49" s="1125">
        <f t="shared" si="6"/>
        <v>11.832501559575794</v>
      </c>
      <c r="I49" s="1125">
        <f t="shared" si="6"/>
        <v>0.57002495321272617</v>
      </c>
      <c r="J49" s="1125">
        <f t="shared" si="6"/>
        <v>9.066593886462881</v>
      </c>
      <c r="K49" s="1125">
        <f t="shared" si="6"/>
        <v>1.5151278852152215</v>
      </c>
      <c r="L49" s="1125">
        <f t="shared" si="6"/>
        <v>9.666250779787898</v>
      </c>
      <c r="M49" s="1125">
        <f t="shared" si="6"/>
        <v>2.0453836556456646</v>
      </c>
      <c r="N49" s="1125">
        <f t="shared" si="6"/>
        <v>1.8730505302557703</v>
      </c>
      <c r="O49" s="1125">
        <f t="shared" si="6"/>
        <v>2.2816593886462884</v>
      </c>
      <c r="P49" s="1125">
        <f t="shared" si="6"/>
        <v>9.4814410480349345</v>
      </c>
      <c r="Q49" s="1125">
        <f>(Q48/$S48)*100</f>
        <v>97.245789145352461</v>
      </c>
      <c r="R49" s="1125">
        <f t="shared" si="6"/>
        <v>2.7542108546475359</v>
      </c>
      <c r="S49" s="1125">
        <f>(S48/$S48)*100</f>
        <v>100</v>
      </c>
      <c r="T49" s="1131"/>
      <c r="U49" s="1131"/>
      <c r="V49" s="1303"/>
      <c r="W49" s="2463"/>
    </row>
    <row r="50" spans="1:23" s="175" customFormat="1" ht="15" customHeight="1">
      <c r="A50" s="1304" t="s">
        <v>549</v>
      </c>
      <c r="B50" s="1130">
        <v>31755</v>
      </c>
      <c r="C50" s="1130">
        <v>5883</v>
      </c>
      <c r="D50" s="1130">
        <v>1157</v>
      </c>
      <c r="E50" s="1130">
        <v>16613</v>
      </c>
      <c r="F50" s="1130">
        <v>1784</v>
      </c>
      <c r="G50" s="1130">
        <v>7541</v>
      </c>
      <c r="H50" s="1130">
        <v>15891</v>
      </c>
      <c r="I50" s="1130">
        <v>767</v>
      </c>
      <c r="J50" s="1130">
        <v>11813</v>
      </c>
      <c r="K50" s="1130">
        <v>2038</v>
      </c>
      <c r="L50" s="1130">
        <v>12797</v>
      </c>
      <c r="M50" s="1130">
        <v>2698</v>
      </c>
      <c r="N50" s="1130">
        <v>2534</v>
      </c>
      <c r="O50" s="1130">
        <v>2990</v>
      </c>
      <c r="P50" s="1130">
        <v>12487</v>
      </c>
      <c r="Q50" s="1130">
        <f>SUM(B50:P50)</f>
        <v>128748</v>
      </c>
      <c r="R50" s="1130">
        <v>3774</v>
      </c>
      <c r="S50" s="1130">
        <f>Q50+R50</f>
        <v>132522</v>
      </c>
      <c r="T50" s="1130">
        <v>2830</v>
      </c>
      <c r="U50" s="1130">
        <f>S50+T50</f>
        <v>135352</v>
      </c>
      <c r="V50" s="1305" t="s">
        <v>549</v>
      </c>
      <c r="W50" s="2463"/>
    </row>
    <row r="51" spans="1:23" s="885" customFormat="1" ht="15" customHeight="1">
      <c r="A51" s="1302"/>
      <c r="B51" s="1125">
        <f t="shared" ref="B51:R51" si="7">(B50/$S50)*100</f>
        <v>23.962059129804864</v>
      </c>
      <c r="C51" s="1125">
        <f t="shared" si="7"/>
        <v>4.4392629148367817</v>
      </c>
      <c r="D51" s="1125">
        <f t="shared" si="7"/>
        <v>0.87306258583480478</v>
      </c>
      <c r="E51" s="1125">
        <f t="shared" si="7"/>
        <v>12.536031753218332</v>
      </c>
      <c r="F51" s="1125">
        <f t="shared" si="7"/>
        <v>1.346191575738368</v>
      </c>
      <c r="G51" s="1125">
        <f t="shared" si="7"/>
        <v>5.6903759375801757</v>
      </c>
      <c r="H51" s="1125">
        <f t="shared" si="7"/>
        <v>11.991216552723321</v>
      </c>
      <c r="I51" s="1125">
        <f t="shared" si="7"/>
        <v>0.57877182656464587</v>
      </c>
      <c r="J51" s="1125">
        <f t="shared" si="7"/>
        <v>8.9139916391240703</v>
      </c>
      <c r="K51" s="1125">
        <f t="shared" si="7"/>
        <v>1.5378578651091894</v>
      </c>
      <c r="L51" s="1125">
        <f t="shared" si="7"/>
        <v>9.6565098625133938</v>
      </c>
      <c r="M51" s="1125">
        <f t="shared" si="7"/>
        <v>2.0358883807971506</v>
      </c>
      <c r="N51" s="1125">
        <f t="shared" si="7"/>
        <v>1.9121353435655968</v>
      </c>
      <c r="O51" s="1125">
        <f t="shared" si="7"/>
        <v>2.2562291544045521</v>
      </c>
      <c r="P51" s="1125">
        <f t="shared" si="7"/>
        <v>9.4225864384781399</v>
      </c>
      <c r="Q51" s="1125">
        <f t="shared" si="7"/>
        <v>97.152170960293375</v>
      </c>
      <c r="R51" s="1125">
        <f t="shared" si="7"/>
        <v>2.8478290397066148</v>
      </c>
      <c r="S51" s="1125">
        <f>(S50/$S50)*100</f>
        <v>100</v>
      </c>
      <c r="T51" s="1131"/>
      <c r="U51" s="1131"/>
      <c r="V51" s="1303"/>
      <c r="W51" s="2463"/>
    </row>
    <row r="52" spans="1:23" s="175" customFormat="1" ht="15" customHeight="1">
      <c r="A52" s="1304" t="s">
        <v>550</v>
      </c>
      <c r="B52" s="1130">
        <v>32197</v>
      </c>
      <c r="C52" s="1130">
        <v>6368</v>
      </c>
      <c r="D52" s="1130">
        <v>1233</v>
      </c>
      <c r="E52" s="1130">
        <v>17839</v>
      </c>
      <c r="F52" s="1130">
        <v>1897</v>
      </c>
      <c r="G52" s="1130">
        <v>7989</v>
      </c>
      <c r="H52" s="1130">
        <v>16767</v>
      </c>
      <c r="I52" s="1130">
        <v>805</v>
      </c>
      <c r="J52" s="1130">
        <v>12245</v>
      </c>
      <c r="K52" s="1130">
        <v>2115</v>
      </c>
      <c r="L52" s="1130">
        <v>13215</v>
      </c>
      <c r="M52" s="1130">
        <v>3045</v>
      </c>
      <c r="N52" s="1130">
        <v>2690</v>
      </c>
      <c r="O52" s="1130">
        <v>3125</v>
      </c>
      <c r="P52" s="1130">
        <v>12825</v>
      </c>
      <c r="Q52" s="1130">
        <f>SUM(B52:P52)</f>
        <v>134355</v>
      </c>
      <c r="R52" s="1130">
        <v>4846</v>
      </c>
      <c r="S52" s="1130">
        <f>Q52+R52</f>
        <v>139201</v>
      </c>
      <c r="T52" s="1130">
        <v>3379</v>
      </c>
      <c r="U52" s="1130">
        <f>S52+T52</f>
        <v>142580</v>
      </c>
      <c r="V52" s="1305" t="s">
        <v>550</v>
      </c>
      <c r="W52" s="2463"/>
    </row>
    <row r="53" spans="1:23" s="885" customFormat="1" ht="15" customHeight="1">
      <c r="A53" s="1302"/>
      <c r="B53" s="1125">
        <f t="shared" ref="B53:R53" si="8">(B52/$S52)*100</f>
        <v>23.129862572826347</v>
      </c>
      <c r="C53" s="1125">
        <f t="shared" si="8"/>
        <v>4.5746797795992844</v>
      </c>
      <c r="D53" s="1125">
        <f t="shared" si="8"/>
        <v>0.88576949878233635</v>
      </c>
      <c r="E53" s="1125">
        <f t="shared" si="8"/>
        <v>12.815281499414516</v>
      </c>
      <c r="F53" s="1125">
        <f t="shared" si="8"/>
        <v>1.3627775662531161</v>
      </c>
      <c r="G53" s="1125">
        <f t="shared" si="8"/>
        <v>5.7391829081687638</v>
      </c>
      <c r="H53" s="1125">
        <f t="shared" si="8"/>
        <v>12.045172089280967</v>
      </c>
      <c r="I53" s="1125">
        <f t="shared" si="8"/>
        <v>0.57830044324394225</v>
      </c>
      <c r="J53" s="1125">
        <f t="shared" si="8"/>
        <v>8.7966322081019541</v>
      </c>
      <c r="K53" s="1125">
        <f t="shared" si="8"/>
        <v>1.5193856365974383</v>
      </c>
      <c r="L53" s="1125">
        <f t="shared" si="8"/>
        <v>9.4934662825698091</v>
      </c>
      <c r="M53" s="1125">
        <f t="shared" si="8"/>
        <v>2.1874842853140422</v>
      </c>
      <c r="N53" s="1125">
        <f t="shared" si="8"/>
        <v>1.9324573817716826</v>
      </c>
      <c r="O53" s="1125">
        <f t="shared" si="8"/>
        <v>2.2449551368165457</v>
      </c>
      <c r="P53" s="1125">
        <f t="shared" si="8"/>
        <v>9.2132958814951031</v>
      </c>
      <c r="Q53" s="1125">
        <f t="shared" si="8"/>
        <v>96.518703170235838</v>
      </c>
      <c r="R53" s="1125">
        <f t="shared" si="8"/>
        <v>3.4812968297641542</v>
      </c>
      <c r="S53" s="1125">
        <f>(S52/$S52)*100</f>
        <v>100</v>
      </c>
      <c r="T53" s="1131"/>
      <c r="U53" s="1131"/>
      <c r="V53" s="1303"/>
      <c r="W53" s="2463"/>
    </row>
    <row r="54" spans="1:23" s="175" customFormat="1" ht="15" customHeight="1">
      <c r="A54" s="1304" t="s">
        <v>551</v>
      </c>
      <c r="B54" s="1130">
        <v>32632</v>
      </c>
      <c r="C54" s="1130">
        <v>6909</v>
      </c>
      <c r="D54" s="1130">
        <v>1343</v>
      </c>
      <c r="E54" s="1130">
        <v>19377</v>
      </c>
      <c r="F54" s="1130">
        <v>2030</v>
      </c>
      <c r="G54" s="1130">
        <v>8467</v>
      </c>
      <c r="H54" s="1130">
        <v>17283</v>
      </c>
      <c r="I54" s="1130">
        <v>845</v>
      </c>
      <c r="J54" s="1130">
        <v>12617</v>
      </c>
      <c r="K54" s="1130">
        <v>2175</v>
      </c>
      <c r="L54" s="1130">
        <v>13661</v>
      </c>
      <c r="M54" s="1130">
        <v>3494</v>
      </c>
      <c r="N54" s="1130">
        <v>2892</v>
      </c>
      <c r="O54" s="1130">
        <v>3291</v>
      </c>
      <c r="P54" s="1130">
        <v>13174</v>
      </c>
      <c r="Q54" s="1130">
        <f>SUM(B54:P54)</f>
        <v>140190</v>
      </c>
      <c r="R54" s="1130">
        <v>5378</v>
      </c>
      <c r="S54" s="1130">
        <f>Q54+R54</f>
        <v>145568</v>
      </c>
      <c r="T54" s="1130">
        <v>3962</v>
      </c>
      <c r="U54" s="1130">
        <f>S54+T54</f>
        <v>149530</v>
      </c>
      <c r="V54" s="1305" t="s">
        <v>551</v>
      </c>
      <c r="W54" s="2463"/>
    </row>
    <row r="55" spans="1:23" s="885" customFormat="1" ht="15" customHeight="1">
      <c r="A55" s="1302"/>
      <c r="B55" s="1125">
        <f t="shared" ref="B55:R55" si="9">(B54/$S54)*100</f>
        <v>22.417014728511759</v>
      </c>
      <c r="C55" s="1125">
        <f t="shared" si="9"/>
        <v>4.7462354363596395</v>
      </c>
      <c r="D55" s="1125">
        <f t="shared" si="9"/>
        <v>0.92259287755550679</v>
      </c>
      <c r="E55" s="1125">
        <f t="shared" si="9"/>
        <v>13.311304682347769</v>
      </c>
      <c r="F55" s="1125">
        <f t="shared" si="9"/>
        <v>1.3945372609364695</v>
      </c>
      <c r="G55" s="1125">
        <f t="shared" si="9"/>
        <v>5.8165256100241809</v>
      </c>
      <c r="H55" s="1125">
        <f t="shared" si="9"/>
        <v>11.872801714662563</v>
      </c>
      <c r="I55" s="1125">
        <f t="shared" si="9"/>
        <v>0.58048472191690481</v>
      </c>
      <c r="J55" s="1125">
        <f t="shared" si="9"/>
        <v>8.6674269070125298</v>
      </c>
      <c r="K55" s="1125">
        <f t="shared" si="9"/>
        <v>1.4941470652890745</v>
      </c>
      <c r="L55" s="1125">
        <f t="shared" si="9"/>
        <v>9.384617498351286</v>
      </c>
      <c r="M55" s="1125">
        <f t="shared" si="9"/>
        <v>2.4002528028138053</v>
      </c>
      <c r="N55" s="1125">
        <f t="shared" si="9"/>
        <v>1.9867003737085074</v>
      </c>
      <c r="O55" s="1125">
        <f t="shared" si="9"/>
        <v>2.2607990767201582</v>
      </c>
      <c r="P55" s="1125">
        <f t="shared" si="9"/>
        <v>9.0500659485601229</v>
      </c>
      <c r="Q55" s="1125">
        <f t="shared" si="9"/>
        <v>96.305506704770281</v>
      </c>
      <c r="R55" s="1125">
        <f t="shared" si="9"/>
        <v>3.6944932952297207</v>
      </c>
      <c r="S55" s="1125">
        <f>(S54/$S54)*100</f>
        <v>100</v>
      </c>
      <c r="T55" s="1131"/>
      <c r="U55" s="1131"/>
      <c r="V55" s="1303"/>
      <c r="W55" s="2463"/>
    </row>
    <row r="56" spans="1:23" s="175" customFormat="1" ht="15" customHeight="1">
      <c r="A56" s="1304" t="s">
        <v>1165</v>
      </c>
      <c r="B56" s="1130">
        <v>32420</v>
      </c>
      <c r="C56" s="1130">
        <v>7455</v>
      </c>
      <c r="D56" s="1130">
        <v>1412</v>
      </c>
      <c r="E56" s="1130">
        <v>20955</v>
      </c>
      <c r="F56" s="1130">
        <v>2163</v>
      </c>
      <c r="G56" s="1130">
        <v>9252</v>
      </c>
      <c r="H56" s="1130">
        <v>18243</v>
      </c>
      <c r="I56" s="1130">
        <v>888</v>
      </c>
      <c r="J56" s="1130">
        <v>13124</v>
      </c>
      <c r="K56" s="1130">
        <v>2284</v>
      </c>
      <c r="L56" s="1130">
        <v>14116</v>
      </c>
      <c r="M56" s="1130">
        <v>3691</v>
      </c>
      <c r="N56" s="1130">
        <v>3083</v>
      </c>
      <c r="O56" s="1130">
        <v>3444</v>
      </c>
      <c r="P56" s="1130">
        <v>13535</v>
      </c>
      <c r="Q56" s="1130">
        <f>SUM(B56:P56)</f>
        <v>146065</v>
      </c>
      <c r="R56" s="1130">
        <v>5449</v>
      </c>
      <c r="S56" s="1130">
        <f>Q56+R56</f>
        <v>151514</v>
      </c>
      <c r="T56" s="1130">
        <v>4737</v>
      </c>
      <c r="U56" s="1130">
        <f>S56+T56</f>
        <v>156251</v>
      </c>
      <c r="V56" s="1305" t="s">
        <v>1165</v>
      </c>
      <c r="W56" s="2463"/>
    </row>
    <row r="57" spans="1:23" s="885" customFormat="1" ht="15" customHeight="1">
      <c r="A57" s="1302"/>
      <c r="B57" s="1125">
        <f t="shared" ref="B57:S57" si="10">(B56/$S56)*100</f>
        <v>21.397362619955913</v>
      </c>
      <c r="C57" s="1125">
        <f t="shared" si="10"/>
        <v>4.9203373945641991</v>
      </c>
      <c r="D57" s="1125">
        <f t="shared" si="10"/>
        <v>0.93192708264582813</v>
      </c>
      <c r="E57" s="1125">
        <f t="shared" si="10"/>
        <v>13.830405111078845</v>
      </c>
      <c r="F57" s="1125">
        <f t="shared" si="10"/>
        <v>1.4275908496904577</v>
      </c>
      <c r="G57" s="1125">
        <f t="shared" si="10"/>
        <v>6.1063664083847033</v>
      </c>
      <c r="H57" s="1125">
        <f t="shared" si="10"/>
        <v>12.040471507583456</v>
      </c>
      <c r="I57" s="1125">
        <f t="shared" si="10"/>
        <v>0.58608445424185218</v>
      </c>
      <c r="J57" s="1125">
        <f t="shared" si="10"/>
        <v>8.6619058304843115</v>
      </c>
      <c r="K57" s="1125">
        <f t="shared" si="10"/>
        <v>1.5074514566310704</v>
      </c>
      <c r="L57" s="1125">
        <f t="shared" si="10"/>
        <v>9.3166308063941283</v>
      </c>
      <c r="M57" s="1125">
        <f t="shared" si="10"/>
        <v>2.4360785141967081</v>
      </c>
      <c r="N57" s="1125">
        <f t="shared" si="10"/>
        <v>2.0347954644455299</v>
      </c>
      <c r="O57" s="1125">
        <f t="shared" si="10"/>
        <v>2.2730572752352916</v>
      </c>
      <c r="P57" s="1125">
        <f t="shared" si="10"/>
        <v>8.9331678920759803</v>
      </c>
      <c r="Q57" s="1125">
        <f t="shared" si="10"/>
        <v>96.403632667608278</v>
      </c>
      <c r="R57" s="1125">
        <f t="shared" si="10"/>
        <v>3.5963673323917265</v>
      </c>
      <c r="S57" s="1125">
        <f t="shared" si="10"/>
        <v>100</v>
      </c>
      <c r="T57" s="1131"/>
      <c r="U57" s="1131"/>
      <c r="V57" s="1303"/>
      <c r="W57" s="2463"/>
    </row>
    <row r="58" spans="1:23" s="175" customFormat="1" ht="15" customHeight="1">
      <c r="A58" s="1304" t="s">
        <v>1166</v>
      </c>
      <c r="B58" s="1130">
        <v>31793</v>
      </c>
      <c r="C58" s="1130">
        <v>7961</v>
      </c>
      <c r="D58" s="1130">
        <v>1548</v>
      </c>
      <c r="E58" s="1130">
        <v>23152</v>
      </c>
      <c r="F58" s="1130">
        <v>2277</v>
      </c>
      <c r="G58" s="1130">
        <v>10137</v>
      </c>
      <c r="H58" s="1130">
        <v>19695</v>
      </c>
      <c r="I58" s="1130">
        <v>932</v>
      </c>
      <c r="J58" s="1130">
        <v>13774</v>
      </c>
      <c r="K58" s="1130">
        <v>2400</v>
      </c>
      <c r="L58" s="1130">
        <v>14607</v>
      </c>
      <c r="M58" s="1130">
        <v>3856</v>
      </c>
      <c r="N58" s="1130">
        <v>3222</v>
      </c>
      <c r="O58" s="1130">
        <v>3543</v>
      </c>
      <c r="P58" s="1130">
        <v>13907</v>
      </c>
      <c r="Q58" s="1130">
        <f>SUM(B58:P58)</f>
        <v>152804</v>
      </c>
      <c r="R58" s="1130">
        <v>6172</v>
      </c>
      <c r="S58" s="1130">
        <v>158976</v>
      </c>
      <c r="T58" s="1130">
        <v>4848</v>
      </c>
      <c r="U58" s="1130">
        <f>S58+T58</f>
        <v>163824</v>
      </c>
      <c r="V58" s="1305" t="s">
        <v>1166</v>
      </c>
      <c r="W58" s="2463"/>
    </row>
    <row r="59" spans="1:23" s="885" customFormat="1" ht="15" customHeight="1">
      <c r="A59" s="1302"/>
      <c r="B59" s="1125">
        <f t="shared" ref="B59:S59" si="11">(B58/$S58)*100</f>
        <v>19.998616143317228</v>
      </c>
      <c r="C59" s="1125">
        <f t="shared" si="11"/>
        <v>5.0076741143317225</v>
      </c>
      <c r="D59" s="1125">
        <f t="shared" si="11"/>
        <v>0.97373188405797095</v>
      </c>
      <c r="E59" s="1125">
        <f t="shared" si="11"/>
        <v>14.563204508856684</v>
      </c>
      <c r="F59" s="1125">
        <f t="shared" si="11"/>
        <v>1.4322916666666665</v>
      </c>
      <c r="G59" s="1125">
        <f t="shared" si="11"/>
        <v>6.3764341787439616</v>
      </c>
      <c r="H59" s="1125">
        <f t="shared" si="11"/>
        <v>12.388662439613526</v>
      </c>
      <c r="I59" s="1125">
        <f t="shared" si="11"/>
        <v>0.58625201288244766</v>
      </c>
      <c r="J59" s="1125">
        <f t="shared" si="11"/>
        <v>8.6642008856682775</v>
      </c>
      <c r="K59" s="1125">
        <f t="shared" si="11"/>
        <v>1.5096618357487923</v>
      </c>
      <c r="L59" s="1125">
        <f t="shared" si="11"/>
        <v>9.188179347826086</v>
      </c>
      <c r="M59" s="1125">
        <f t="shared" si="11"/>
        <v>2.4255233494363928</v>
      </c>
      <c r="N59" s="1125">
        <f t="shared" si="11"/>
        <v>2.0267210144927534</v>
      </c>
      <c r="O59" s="1125">
        <f t="shared" si="11"/>
        <v>2.2286382850241546</v>
      </c>
      <c r="P59" s="1125">
        <f t="shared" si="11"/>
        <v>8.7478613123993565</v>
      </c>
      <c r="Q59" s="1125">
        <f t="shared" si="11"/>
        <v>96.117652979066023</v>
      </c>
      <c r="R59" s="1125">
        <f t="shared" si="11"/>
        <v>3.8823470209339774</v>
      </c>
      <c r="S59" s="1125">
        <f t="shared" si="11"/>
        <v>100</v>
      </c>
      <c r="T59" s="1131"/>
      <c r="U59" s="1131"/>
      <c r="V59" s="1303"/>
      <c r="W59" s="2463"/>
    </row>
    <row r="60" spans="1:23" s="175" customFormat="1" ht="15" customHeight="1">
      <c r="A60" s="1304" t="s">
        <v>1167</v>
      </c>
      <c r="B60" s="1130">
        <v>32438</v>
      </c>
      <c r="C60" s="1130">
        <v>8550</v>
      </c>
      <c r="D60" s="1130">
        <v>1669</v>
      </c>
      <c r="E60" s="1130">
        <v>24635</v>
      </c>
      <c r="F60" s="1130">
        <v>2401</v>
      </c>
      <c r="G60" s="1130">
        <v>10999</v>
      </c>
      <c r="H60" s="1130">
        <v>20608</v>
      </c>
      <c r="I60" s="1130">
        <v>978</v>
      </c>
      <c r="J60" s="1130">
        <v>14483</v>
      </c>
      <c r="K60" s="1130">
        <v>2517</v>
      </c>
      <c r="L60" s="1130">
        <v>15104</v>
      </c>
      <c r="M60" s="1130">
        <v>4017</v>
      </c>
      <c r="N60" s="1130">
        <v>3304</v>
      </c>
      <c r="O60" s="1130">
        <v>3639</v>
      </c>
      <c r="P60" s="1130">
        <v>14294</v>
      </c>
      <c r="Q60" s="1130">
        <f>SUM(B60:P60)</f>
        <v>159636</v>
      </c>
      <c r="R60" s="1130">
        <v>6688</v>
      </c>
      <c r="S60" s="1130">
        <f>Q60+R60</f>
        <v>166324</v>
      </c>
      <c r="T60" s="1130">
        <v>4954</v>
      </c>
      <c r="U60" s="1130">
        <f>S60+T60</f>
        <v>171278</v>
      </c>
      <c r="V60" s="1305" t="s">
        <v>1167</v>
      </c>
      <c r="W60" s="2463"/>
    </row>
    <row r="61" spans="1:23" s="885" customFormat="1" ht="15" customHeight="1">
      <c r="A61" s="1302"/>
      <c r="B61" s="1125">
        <f t="shared" ref="B61:S61" si="12">(B60/$S60)*100</f>
        <v>19.502897958202066</v>
      </c>
      <c r="C61" s="1125">
        <f t="shared" si="12"/>
        <v>5.140569009884322</v>
      </c>
      <c r="D61" s="1125">
        <f t="shared" si="12"/>
        <v>1.0034631201750799</v>
      </c>
      <c r="E61" s="1125">
        <f t="shared" si="12"/>
        <v>14.811452346023424</v>
      </c>
      <c r="F61" s="1125">
        <f t="shared" si="12"/>
        <v>1.4435679757581588</v>
      </c>
      <c r="G61" s="1125">
        <f t="shared" si="12"/>
        <v>6.6129963204348137</v>
      </c>
      <c r="H61" s="1125">
        <f t="shared" si="12"/>
        <v>12.390274404174983</v>
      </c>
      <c r="I61" s="1125">
        <f t="shared" si="12"/>
        <v>0.58800894639378554</v>
      </c>
      <c r="J61" s="1125">
        <f t="shared" si="12"/>
        <v>8.707703037444988</v>
      </c>
      <c r="K61" s="1125">
        <f t="shared" si="12"/>
        <v>1.5133113681729637</v>
      </c>
      <c r="L61" s="1125">
        <f t="shared" si="12"/>
        <v>9.0810706813207958</v>
      </c>
      <c r="M61" s="1125">
        <f t="shared" si="12"/>
        <v>2.4151655804333712</v>
      </c>
      <c r="N61" s="1125">
        <f t="shared" si="12"/>
        <v>1.9864842115389241</v>
      </c>
      <c r="O61" s="1125">
        <f t="shared" si="12"/>
        <v>2.1878983189437484</v>
      </c>
      <c r="P61" s="1125">
        <f t="shared" si="12"/>
        <v>8.5940694067001751</v>
      </c>
      <c r="Q61" s="1125">
        <f t="shared" si="12"/>
        <v>95.978932685601592</v>
      </c>
      <c r="R61" s="1125">
        <f t="shared" si="12"/>
        <v>4.0210673143984028</v>
      </c>
      <c r="S61" s="1125">
        <f t="shared" si="12"/>
        <v>100</v>
      </c>
      <c r="T61" s="1131"/>
      <c r="U61" s="1131"/>
      <c r="V61" s="1303"/>
      <c r="W61" s="2463"/>
    </row>
    <row r="62" spans="1:23" s="175" customFormat="1" ht="15" customHeight="1">
      <c r="A62" s="1304" t="s">
        <v>1168</v>
      </c>
      <c r="B62" s="1130">
        <v>34246</v>
      </c>
      <c r="C62" s="1130">
        <v>9200</v>
      </c>
      <c r="D62" s="1130">
        <v>1729</v>
      </c>
      <c r="E62" s="1130">
        <v>25880</v>
      </c>
      <c r="F62" s="1130">
        <v>2447</v>
      </c>
      <c r="G62" s="1130">
        <v>11950</v>
      </c>
      <c r="H62" s="1130">
        <v>21737</v>
      </c>
      <c r="I62" s="1130">
        <v>1027</v>
      </c>
      <c r="J62" s="1130">
        <v>15280</v>
      </c>
      <c r="K62" s="1130">
        <v>2646</v>
      </c>
      <c r="L62" s="1130">
        <v>15638</v>
      </c>
      <c r="M62" s="1130">
        <v>4237</v>
      </c>
      <c r="N62" s="1130">
        <v>3462</v>
      </c>
      <c r="O62" s="1130">
        <v>3781</v>
      </c>
      <c r="P62" s="1130">
        <v>14693</v>
      </c>
      <c r="Q62" s="1130">
        <f>SUM(B62:P62)</f>
        <v>167953</v>
      </c>
      <c r="R62" s="1130">
        <v>7332</v>
      </c>
      <c r="S62" s="1130">
        <f>Q62+R62</f>
        <v>175285</v>
      </c>
      <c r="T62" s="1130">
        <v>5671</v>
      </c>
      <c r="U62" s="1130">
        <f>S62+T62</f>
        <v>180956</v>
      </c>
      <c r="V62" s="1305" t="s">
        <v>1168</v>
      </c>
      <c r="W62" s="2463"/>
    </row>
    <row r="63" spans="1:23" s="885" customFormat="1" ht="15" customHeight="1">
      <c r="A63" s="1302"/>
      <c r="B63" s="1125">
        <f t="shared" ref="B63:S63" si="13">(B62/$S62)*100</f>
        <v>19.537324927974442</v>
      </c>
      <c r="C63" s="1125">
        <f t="shared" si="13"/>
        <v>5.2485951450494905</v>
      </c>
      <c r="D63" s="1125">
        <f t="shared" si="13"/>
        <v>0.98639358758593143</v>
      </c>
      <c r="E63" s="1125">
        <f t="shared" si="13"/>
        <v>14.764526342813134</v>
      </c>
      <c r="F63" s="1125">
        <f t="shared" si="13"/>
        <v>1.3960122086887068</v>
      </c>
      <c r="G63" s="1125">
        <f t="shared" si="13"/>
        <v>6.8174686938414579</v>
      </c>
      <c r="H63" s="1125">
        <f t="shared" si="13"/>
        <v>12.400947029123998</v>
      </c>
      <c r="I63" s="1125">
        <f t="shared" si="13"/>
        <v>0.58590295803976378</v>
      </c>
      <c r="J63" s="1125">
        <f t="shared" si="13"/>
        <v>8.7172319365604594</v>
      </c>
      <c r="K63" s="1125">
        <f t="shared" si="13"/>
        <v>1.5095416036740166</v>
      </c>
      <c r="L63" s="1125">
        <f t="shared" si="13"/>
        <v>8.9214707476395585</v>
      </c>
      <c r="M63" s="1125">
        <f t="shared" si="13"/>
        <v>2.4172062640842058</v>
      </c>
      <c r="N63" s="1125">
        <f t="shared" si="13"/>
        <v>1.975069173061015</v>
      </c>
      <c r="O63" s="1125">
        <f t="shared" si="13"/>
        <v>2.157058504720883</v>
      </c>
      <c r="P63" s="1125">
        <f t="shared" si="13"/>
        <v>8.3823487463274109</v>
      </c>
      <c r="Q63" s="1125">
        <f t="shared" si="13"/>
        <v>95.817097869184479</v>
      </c>
      <c r="R63" s="1125">
        <f t="shared" si="13"/>
        <v>4.1829021308155285</v>
      </c>
      <c r="S63" s="1125">
        <f t="shared" si="13"/>
        <v>100</v>
      </c>
      <c r="T63" s="1131"/>
      <c r="U63" s="1131"/>
      <c r="V63" s="1303"/>
      <c r="W63" s="2463"/>
    </row>
    <row r="64" spans="1:23" s="175" customFormat="1" ht="15" customHeight="1">
      <c r="A64" s="1304" t="s">
        <v>1169</v>
      </c>
      <c r="B64" s="1130">
        <v>34808</v>
      </c>
      <c r="C64" s="1130">
        <v>10026</v>
      </c>
      <c r="D64" s="1130">
        <v>1828</v>
      </c>
      <c r="E64" s="1130">
        <v>28091</v>
      </c>
      <c r="F64" s="1130">
        <v>2497</v>
      </c>
      <c r="G64" s="1130">
        <v>13083</v>
      </c>
      <c r="H64" s="1130">
        <v>23038</v>
      </c>
      <c r="I64" s="1130">
        <v>1094</v>
      </c>
      <c r="J64" s="1130">
        <v>16149</v>
      </c>
      <c r="K64" s="1130">
        <v>2786</v>
      </c>
      <c r="L64" s="1130">
        <v>16233</v>
      </c>
      <c r="M64" s="1130">
        <v>4487</v>
      </c>
      <c r="N64" s="1130">
        <v>3742</v>
      </c>
      <c r="O64" s="1130">
        <v>3954</v>
      </c>
      <c r="P64" s="1130">
        <v>15112</v>
      </c>
      <c r="Q64" s="1130">
        <f>SUM(B64:P64)</f>
        <v>176928</v>
      </c>
      <c r="R64" s="1130">
        <v>7520</v>
      </c>
      <c r="S64" s="1130">
        <f>Q64+R64</f>
        <v>184448</v>
      </c>
      <c r="T64" s="1130">
        <v>5987</v>
      </c>
      <c r="U64" s="1130">
        <f>S64+T64</f>
        <v>190435</v>
      </c>
      <c r="V64" s="1305" t="s">
        <v>1169</v>
      </c>
      <c r="W64" s="2463"/>
    </row>
    <row r="65" spans="1:23" s="885" customFormat="1" ht="15" customHeight="1" thickBot="1">
      <c r="A65" s="1306"/>
      <c r="B65" s="1307">
        <f t="shared" ref="B65:S65" si="14">(B64/$S64)*100</f>
        <v>18.871443442054129</v>
      </c>
      <c r="C65" s="1307">
        <f t="shared" si="14"/>
        <v>5.4356783483691888</v>
      </c>
      <c r="D65" s="1307">
        <f t="shared" si="14"/>
        <v>0.99106523247744616</v>
      </c>
      <c r="E65" s="1307">
        <f t="shared" si="14"/>
        <v>15.229766655100624</v>
      </c>
      <c r="F65" s="1307">
        <f t="shared" si="14"/>
        <v>1.3537690839694658</v>
      </c>
      <c r="G65" s="1307">
        <f t="shared" si="14"/>
        <v>7.0930560374739766</v>
      </c>
      <c r="H65" s="1307">
        <f t="shared" si="14"/>
        <v>12.490241151977793</v>
      </c>
      <c r="I65" s="1307">
        <f t="shared" si="14"/>
        <v>0.59312109646079114</v>
      </c>
      <c r="J65" s="1307">
        <f t="shared" si="14"/>
        <v>8.7553131505898669</v>
      </c>
      <c r="K65" s="1307">
        <f t="shared" si="14"/>
        <v>1.5104528105482304</v>
      </c>
      <c r="L65" s="1307">
        <f t="shared" si="14"/>
        <v>8.8008544413601655</v>
      </c>
      <c r="M65" s="1307">
        <f t="shared" si="14"/>
        <v>2.4326639486467729</v>
      </c>
      <c r="N65" s="1307">
        <f t="shared" si="14"/>
        <v>2.0287560721721025</v>
      </c>
      <c r="O65" s="1307">
        <f t="shared" si="14"/>
        <v>2.1436936155447608</v>
      </c>
      <c r="P65" s="1307">
        <f t="shared" si="14"/>
        <v>8.1930950728660648</v>
      </c>
      <c r="Q65" s="1307">
        <f t="shared" si="14"/>
        <v>95.922970159611381</v>
      </c>
      <c r="R65" s="1307">
        <f t="shared" si="14"/>
        <v>4.0770298403886196</v>
      </c>
      <c r="S65" s="1307">
        <f t="shared" si="14"/>
        <v>100</v>
      </c>
      <c r="T65" s="1308"/>
      <c r="U65" s="1308"/>
      <c r="V65" s="1309"/>
      <c r="W65" s="2463"/>
    </row>
    <row r="66" spans="1:23" s="175" customFormat="1" ht="15" customHeight="1">
      <c r="A66" s="154" t="s">
        <v>1170</v>
      </c>
      <c r="B66" s="35">
        <v>35937</v>
      </c>
      <c r="C66" s="35">
        <v>11024</v>
      </c>
      <c r="D66" s="35">
        <v>1852</v>
      </c>
      <c r="E66" s="35">
        <v>28988</v>
      </c>
      <c r="F66" s="35">
        <v>2646</v>
      </c>
      <c r="G66" s="35">
        <v>14250</v>
      </c>
      <c r="H66" s="35">
        <v>24538</v>
      </c>
      <c r="I66" s="35">
        <v>1166</v>
      </c>
      <c r="J66" s="35">
        <v>17102</v>
      </c>
      <c r="K66" s="35">
        <v>2937</v>
      </c>
      <c r="L66" s="35">
        <v>16853</v>
      </c>
      <c r="M66" s="35">
        <v>4743</v>
      </c>
      <c r="N66" s="35">
        <v>4030</v>
      </c>
      <c r="O66" s="35">
        <v>4136</v>
      </c>
      <c r="P66" s="35">
        <v>15558</v>
      </c>
      <c r="Q66" s="35">
        <f>SUM(B66:P66)</f>
        <v>185760</v>
      </c>
      <c r="R66" s="35">
        <v>7669</v>
      </c>
      <c r="S66" s="35">
        <f>Q66+R66</f>
        <v>193429</v>
      </c>
      <c r="T66" s="35">
        <v>6650</v>
      </c>
      <c r="U66" s="35">
        <f>S66+T66</f>
        <v>200079</v>
      </c>
      <c r="V66" s="208" t="s">
        <v>1170</v>
      </c>
      <c r="W66" s="267"/>
    </row>
    <row r="67" spans="1:23" s="885" customFormat="1" ht="15" customHeight="1">
      <c r="A67" s="883"/>
      <c r="B67" s="1127">
        <f t="shared" ref="B67:S67" si="15">(B66/$S66)*100</f>
        <v>18.578910091041156</v>
      </c>
      <c r="C67" s="1127">
        <f t="shared" si="15"/>
        <v>5.6992488199804576</v>
      </c>
      <c r="D67" s="1127">
        <f t="shared" si="15"/>
        <v>0.95745725821877792</v>
      </c>
      <c r="E67" s="1127">
        <f t="shared" si="15"/>
        <v>14.986377430478367</v>
      </c>
      <c r="F67" s="1127">
        <f t="shared" si="15"/>
        <v>1.3679437933298522</v>
      </c>
      <c r="G67" s="1127">
        <f t="shared" si="15"/>
        <v>7.3670442384544206</v>
      </c>
      <c r="H67" s="1127">
        <f t="shared" si="15"/>
        <v>12.685791685838216</v>
      </c>
      <c r="I67" s="1127">
        <f t="shared" si="15"/>
        <v>0.60280516365177916</v>
      </c>
      <c r="J67" s="1127">
        <f t="shared" si="15"/>
        <v>8.841487057266491</v>
      </c>
      <c r="K67" s="1127">
        <f t="shared" si="15"/>
        <v>1.5183865914625003</v>
      </c>
      <c r="L67" s="1127">
        <f t="shared" si="15"/>
        <v>8.7127576526787607</v>
      </c>
      <c r="M67" s="1127">
        <f t="shared" si="15"/>
        <v>2.4520625138939871</v>
      </c>
      <c r="N67" s="1127">
        <f t="shared" si="15"/>
        <v>2.0834518091909691</v>
      </c>
      <c r="O67" s="1127">
        <f t="shared" si="15"/>
        <v>2.1382522786138582</v>
      </c>
      <c r="P67" s="1127">
        <f t="shared" si="15"/>
        <v>8.0432613517104468</v>
      </c>
      <c r="Q67" s="1127">
        <f t="shared" si="15"/>
        <v>96.035237735810043</v>
      </c>
      <c r="R67" s="1127">
        <f t="shared" si="15"/>
        <v>3.9647622641899609</v>
      </c>
      <c r="S67" s="1127">
        <f t="shared" si="15"/>
        <v>100</v>
      </c>
      <c r="T67" s="1132"/>
      <c r="U67" s="1132"/>
      <c r="V67" s="886"/>
      <c r="W67" s="267"/>
    </row>
    <row r="68" spans="1:23" s="175" customFormat="1" ht="15" customHeight="1">
      <c r="A68" s="154" t="s">
        <v>1171</v>
      </c>
      <c r="B68" s="35">
        <v>38425</v>
      </c>
      <c r="C68" s="35">
        <v>12002</v>
      </c>
      <c r="D68" s="35">
        <v>2028</v>
      </c>
      <c r="E68" s="35">
        <v>30368</v>
      </c>
      <c r="F68" s="35">
        <v>2826</v>
      </c>
      <c r="G68" s="35">
        <v>15459</v>
      </c>
      <c r="H68" s="35">
        <v>26328</v>
      </c>
      <c r="I68" s="35">
        <v>1247</v>
      </c>
      <c r="J68" s="35">
        <v>18142</v>
      </c>
      <c r="K68" s="35">
        <v>3098</v>
      </c>
      <c r="L68" s="35">
        <v>17499</v>
      </c>
      <c r="M68" s="35">
        <v>5026</v>
      </c>
      <c r="N68" s="35">
        <v>4342</v>
      </c>
      <c r="O68" s="35">
        <v>4335</v>
      </c>
      <c r="P68" s="35">
        <v>16033</v>
      </c>
      <c r="Q68" s="35">
        <f>SUM(B68:P68)</f>
        <v>197158</v>
      </c>
      <c r="R68" s="35">
        <v>7769</v>
      </c>
      <c r="S68" s="35">
        <f>Q68+R68</f>
        <v>204927</v>
      </c>
      <c r="T68" s="35">
        <v>7532</v>
      </c>
      <c r="U68" s="35">
        <f>S68+T68</f>
        <v>212459</v>
      </c>
      <c r="V68" s="208" t="s">
        <v>1171</v>
      </c>
      <c r="W68" s="267"/>
    </row>
    <row r="69" spans="1:23" s="885" customFormat="1" ht="15" customHeight="1">
      <c r="A69" s="883"/>
      <c r="B69" s="1127">
        <f t="shared" ref="B69:S69" si="16">(B68/$S68)*100</f>
        <v>18.750579474642191</v>
      </c>
      <c r="C69" s="1127">
        <f t="shared" si="16"/>
        <v>5.8567197099454926</v>
      </c>
      <c r="D69" s="1127">
        <f t="shared" si="16"/>
        <v>0.98962069419842191</v>
      </c>
      <c r="E69" s="1127">
        <f t="shared" si="16"/>
        <v>14.818935523381496</v>
      </c>
      <c r="F69" s="1127">
        <f t="shared" si="16"/>
        <v>1.379027653749872</v>
      </c>
      <c r="G69" s="1127">
        <f t="shared" si="16"/>
        <v>7.5436618893557208</v>
      </c>
      <c r="H69" s="1127">
        <f t="shared" si="16"/>
        <v>12.847501793321525</v>
      </c>
      <c r="I69" s="1127">
        <f t="shared" si="16"/>
        <v>0.60850937162989749</v>
      </c>
      <c r="J69" s="1127">
        <f t="shared" si="16"/>
        <v>8.8529085967198071</v>
      </c>
      <c r="K69" s="1127">
        <f t="shared" si="16"/>
        <v>1.511757845476682</v>
      </c>
      <c r="L69" s="1127">
        <f t="shared" si="16"/>
        <v>8.539138327306798</v>
      </c>
      <c r="M69" s="1127">
        <f t="shared" si="16"/>
        <v>2.452580675069659</v>
      </c>
      <c r="N69" s="1127">
        <f t="shared" si="16"/>
        <v>2.1188032811684159</v>
      </c>
      <c r="O69" s="1127">
        <f t="shared" si="16"/>
        <v>2.115387430646035</v>
      </c>
      <c r="P69" s="1127">
        <f t="shared" si="16"/>
        <v>7.8237616321909762</v>
      </c>
      <c r="Q69" s="1127">
        <f t="shared" si="16"/>
        <v>96.208893898802984</v>
      </c>
      <c r="R69" s="1127">
        <f t="shared" si="16"/>
        <v>3.7911061011970117</v>
      </c>
      <c r="S69" s="1127">
        <f t="shared" si="16"/>
        <v>100</v>
      </c>
      <c r="T69" s="1132"/>
      <c r="U69" s="1132"/>
      <c r="V69" s="886"/>
      <c r="W69" s="267"/>
    </row>
    <row r="70" spans="1:23" s="175" customFormat="1" ht="15" customHeight="1">
      <c r="A70" s="154" t="s">
        <v>1172</v>
      </c>
      <c r="B70" s="35">
        <v>40551</v>
      </c>
      <c r="C70" s="35">
        <v>11458</v>
      </c>
      <c r="D70" s="35">
        <v>2225</v>
      </c>
      <c r="E70" s="35">
        <v>32398</v>
      </c>
      <c r="F70" s="35">
        <v>3035</v>
      </c>
      <c r="G70" s="35">
        <v>16796</v>
      </c>
      <c r="H70" s="35">
        <v>28021</v>
      </c>
      <c r="I70" s="35">
        <v>1335</v>
      </c>
      <c r="J70" s="35">
        <v>19580</v>
      </c>
      <c r="K70" s="35">
        <v>3270</v>
      </c>
      <c r="L70" s="35">
        <v>18096</v>
      </c>
      <c r="M70" s="35">
        <v>5321</v>
      </c>
      <c r="N70" s="35">
        <v>4651</v>
      </c>
      <c r="O70" s="35">
        <v>4548</v>
      </c>
      <c r="P70" s="35">
        <v>16538</v>
      </c>
      <c r="Q70" s="35">
        <f>SUM(B70:P70)</f>
        <v>207823</v>
      </c>
      <c r="R70" s="35">
        <v>7913</v>
      </c>
      <c r="S70" s="35">
        <f>Q70+R70</f>
        <v>215736</v>
      </c>
      <c r="T70" s="35">
        <v>7523</v>
      </c>
      <c r="U70" s="35">
        <f>S70+T70</f>
        <v>223259</v>
      </c>
      <c r="V70" s="208" t="s">
        <v>1172</v>
      </c>
      <c r="W70" s="267"/>
    </row>
    <row r="71" spans="1:23" s="885" customFormat="1" ht="15" customHeight="1">
      <c r="A71" s="883"/>
      <c r="B71" s="1127">
        <f t="shared" ref="B71:S71" si="17">(B70/$S70)*100</f>
        <v>18.796584714651239</v>
      </c>
      <c r="C71" s="1127">
        <f t="shared" si="17"/>
        <v>5.3111209997404236</v>
      </c>
      <c r="D71" s="1127">
        <f t="shared" si="17"/>
        <v>1.0313531353135312</v>
      </c>
      <c r="E71" s="1127">
        <f t="shared" si="17"/>
        <v>15.017428709163049</v>
      </c>
      <c r="F71" s="1127">
        <f t="shared" si="17"/>
        <v>1.4068120295175586</v>
      </c>
      <c r="G71" s="1127">
        <f t="shared" si="17"/>
        <v>7.7854414654948645</v>
      </c>
      <c r="H71" s="1127">
        <f t="shared" si="17"/>
        <v>12.988560091964253</v>
      </c>
      <c r="I71" s="1127">
        <f t="shared" si="17"/>
        <v>0.61881188118811881</v>
      </c>
      <c r="J71" s="1127">
        <f t="shared" si="17"/>
        <v>9.0759075907590763</v>
      </c>
      <c r="K71" s="1127">
        <f t="shared" si="17"/>
        <v>1.5157414617866283</v>
      </c>
      <c r="L71" s="1127">
        <f t="shared" si="17"/>
        <v>8.3880298142173757</v>
      </c>
      <c r="M71" s="1127">
        <f t="shared" si="17"/>
        <v>2.4664404642711459</v>
      </c>
      <c r="N71" s="1127">
        <f t="shared" si="17"/>
        <v>2.1558756999295436</v>
      </c>
      <c r="O71" s="1127">
        <f t="shared" si="17"/>
        <v>2.1081321615307598</v>
      </c>
      <c r="P71" s="1127">
        <f t="shared" si="17"/>
        <v>7.6658508547483963</v>
      </c>
      <c r="Q71" s="1127">
        <f t="shared" si="17"/>
        <v>96.332091074275965</v>
      </c>
      <c r="R71" s="1127">
        <f t="shared" si="17"/>
        <v>3.6679089257240332</v>
      </c>
      <c r="S71" s="1127">
        <f t="shared" si="17"/>
        <v>100</v>
      </c>
      <c r="T71" s="1132"/>
      <c r="U71" s="1132"/>
      <c r="V71" s="886"/>
      <c r="W71" s="267"/>
    </row>
    <row r="72" spans="1:23" s="175" customFormat="1" ht="15" customHeight="1">
      <c r="A72" s="154" t="s">
        <v>1173</v>
      </c>
      <c r="B72" s="35">
        <v>40300</v>
      </c>
      <c r="C72" s="35">
        <v>11713</v>
      </c>
      <c r="D72" s="35">
        <v>2326</v>
      </c>
      <c r="E72" s="35">
        <v>34174</v>
      </c>
      <c r="F72" s="35">
        <v>3267</v>
      </c>
      <c r="G72" s="35">
        <v>18243</v>
      </c>
      <c r="H72" s="35">
        <v>29868</v>
      </c>
      <c r="I72" s="35">
        <v>1427</v>
      </c>
      <c r="J72" s="35">
        <v>20863</v>
      </c>
      <c r="K72" s="35">
        <v>3489</v>
      </c>
      <c r="L72" s="35">
        <v>18715</v>
      </c>
      <c r="M72" s="35">
        <v>5636</v>
      </c>
      <c r="N72" s="35">
        <v>5004</v>
      </c>
      <c r="O72" s="35">
        <v>4789</v>
      </c>
      <c r="P72" s="35">
        <v>17073</v>
      </c>
      <c r="Q72" s="35">
        <f>SUM(B72:P72)</f>
        <v>216887</v>
      </c>
      <c r="R72" s="35">
        <v>8374</v>
      </c>
      <c r="S72" s="35">
        <f>Q72+R72</f>
        <v>225261</v>
      </c>
      <c r="T72" s="35">
        <v>10342</v>
      </c>
      <c r="U72" s="35">
        <f>S72+T72</f>
        <v>235603</v>
      </c>
      <c r="V72" s="208" t="s">
        <v>1173</v>
      </c>
      <c r="W72" s="267"/>
    </row>
    <row r="73" spans="1:23" s="885" customFormat="1" ht="15" customHeight="1">
      <c r="A73" s="883"/>
      <c r="B73" s="1127">
        <f t="shared" ref="B73:S73" si="18">(B72/$S72)*100</f>
        <v>17.890358295488344</v>
      </c>
      <c r="C73" s="1127">
        <f t="shared" si="18"/>
        <v>5.1997460723338707</v>
      </c>
      <c r="D73" s="1127">
        <f t="shared" si="18"/>
        <v>1.0325799849951833</v>
      </c>
      <c r="E73" s="1127">
        <f t="shared" si="18"/>
        <v>15.170846262779619</v>
      </c>
      <c r="F73" s="1127">
        <f t="shared" si="18"/>
        <v>1.4503176315474051</v>
      </c>
      <c r="G73" s="1127">
        <f t="shared" si="18"/>
        <v>8.0986056174837184</v>
      </c>
      <c r="H73" s="1127">
        <f t="shared" si="18"/>
        <v>13.259285895028434</v>
      </c>
      <c r="I73" s="1127">
        <f t="shared" si="18"/>
        <v>0.63348737686505874</v>
      </c>
      <c r="J73" s="1127">
        <f t="shared" si="18"/>
        <v>9.2617008714335807</v>
      </c>
      <c r="K73" s="1127">
        <f t="shared" si="18"/>
        <v>1.548869977492775</v>
      </c>
      <c r="L73" s="1127">
        <f t="shared" si="18"/>
        <v>8.30814033498919</v>
      </c>
      <c r="M73" s="1127">
        <f t="shared" si="18"/>
        <v>2.5019865844509255</v>
      </c>
      <c r="N73" s="1127">
        <f t="shared" si="18"/>
        <v>2.2214231491469896</v>
      </c>
      <c r="O73" s="1127">
        <f t="shared" si="18"/>
        <v>2.1259783096053022</v>
      </c>
      <c r="P73" s="1127">
        <f t="shared" si="18"/>
        <v>7.5792081185824447</v>
      </c>
      <c r="Q73" s="1127">
        <f t="shared" si="18"/>
        <v>96.282534482222843</v>
      </c>
      <c r="R73" s="1127">
        <f t="shared" si="18"/>
        <v>3.7174655177771561</v>
      </c>
      <c r="S73" s="1127">
        <f t="shared" si="18"/>
        <v>100</v>
      </c>
      <c r="T73" s="1132"/>
      <c r="U73" s="1132"/>
      <c r="V73" s="886"/>
      <c r="W73" s="267"/>
    </row>
    <row r="74" spans="1:23" s="175" customFormat="1" ht="15" customHeight="1">
      <c r="A74" s="154" t="s">
        <v>1174</v>
      </c>
      <c r="B74" s="35">
        <v>41627</v>
      </c>
      <c r="C74" s="35">
        <v>11986</v>
      </c>
      <c r="D74" s="35">
        <v>2493</v>
      </c>
      <c r="E74" s="35">
        <v>36480</v>
      </c>
      <c r="F74" s="35">
        <v>3529</v>
      </c>
      <c r="G74" s="35">
        <v>19719</v>
      </c>
      <c r="H74" s="35">
        <v>31687</v>
      </c>
      <c r="I74" s="35">
        <v>1527</v>
      </c>
      <c r="J74" s="35">
        <v>22292</v>
      </c>
      <c r="K74" s="35">
        <v>3722</v>
      </c>
      <c r="L74" s="35">
        <v>19374</v>
      </c>
      <c r="M74" s="35">
        <v>5932</v>
      </c>
      <c r="N74" s="35">
        <v>5384</v>
      </c>
      <c r="O74" s="35">
        <v>5057</v>
      </c>
      <c r="P74" s="35">
        <v>17640</v>
      </c>
      <c r="Q74" s="35">
        <f>SUM(B74:P74)</f>
        <v>228449</v>
      </c>
      <c r="R74" s="35">
        <v>8652</v>
      </c>
      <c r="S74" s="35">
        <f>Q74+R74</f>
        <v>237101</v>
      </c>
      <c r="T74" s="35">
        <v>13081</v>
      </c>
      <c r="U74" s="35">
        <f>S74+T74</f>
        <v>250182</v>
      </c>
      <c r="V74" s="208" t="s">
        <v>1174</v>
      </c>
      <c r="W74" s="267"/>
    </row>
    <row r="75" spans="1:23" s="885" customFormat="1" ht="15" customHeight="1">
      <c r="A75" s="883"/>
      <c r="B75" s="1127">
        <f t="shared" ref="B75:S75" si="19">(B74/$S74)*100</f>
        <v>17.556653071897628</v>
      </c>
      <c r="C75" s="1127">
        <f t="shared" si="19"/>
        <v>5.0552296278801023</v>
      </c>
      <c r="D75" s="1127">
        <f t="shared" si="19"/>
        <v>1.0514506476143077</v>
      </c>
      <c r="E75" s="1127">
        <f t="shared" si="19"/>
        <v>15.385848225018032</v>
      </c>
      <c r="F75" s="1127">
        <f t="shared" si="19"/>
        <v>1.4883952408467278</v>
      </c>
      <c r="G75" s="1127">
        <f t="shared" si="19"/>
        <v>8.3167089130792355</v>
      </c>
      <c r="H75" s="1127">
        <f t="shared" si="19"/>
        <v>13.364346839532521</v>
      </c>
      <c r="I75" s="1127">
        <f t="shared" si="19"/>
        <v>0.64402933770840276</v>
      </c>
      <c r="J75" s="1127">
        <f t="shared" si="19"/>
        <v>9.4019004559238457</v>
      </c>
      <c r="K75" s="1127">
        <f t="shared" si="19"/>
        <v>1.5697951505898331</v>
      </c>
      <c r="L75" s="1127">
        <f t="shared" si="19"/>
        <v>8.1712013023985559</v>
      </c>
      <c r="M75" s="1127">
        <f t="shared" si="19"/>
        <v>2.5018873813269451</v>
      </c>
      <c r="N75" s="1127">
        <f t="shared" si="19"/>
        <v>2.2707622489993717</v>
      </c>
      <c r="O75" s="1127">
        <f t="shared" si="19"/>
        <v>2.1328463397455093</v>
      </c>
      <c r="P75" s="1127">
        <f t="shared" si="19"/>
        <v>7.4398673982817449</v>
      </c>
      <c r="Q75" s="1127">
        <f t="shared" si="19"/>
        <v>96.350922180842772</v>
      </c>
      <c r="R75" s="1127">
        <f t="shared" si="19"/>
        <v>3.6490778191572373</v>
      </c>
      <c r="S75" s="1127">
        <f t="shared" si="19"/>
        <v>100</v>
      </c>
      <c r="T75" s="1132"/>
      <c r="U75" s="1132"/>
      <c r="V75" s="886"/>
      <c r="W75" s="267"/>
    </row>
    <row r="76" spans="1:23" s="175" customFormat="1" ht="15" customHeight="1">
      <c r="A76" s="154" t="s">
        <v>1175</v>
      </c>
      <c r="B76" s="35">
        <v>43449</v>
      </c>
      <c r="C76" s="35">
        <v>12356</v>
      </c>
      <c r="D76" s="35">
        <v>2684</v>
      </c>
      <c r="E76" s="35">
        <v>39069</v>
      </c>
      <c r="F76" s="35">
        <v>3849</v>
      </c>
      <c r="G76" s="35">
        <v>21346</v>
      </c>
      <c r="H76" s="35">
        <v>33770</v>
      </c>
      <c r="I76" s="35">
        <v>1635</v>
      </c>
      <c r="J76" s="35">
        <v>23676</v>
      </c>
      <c r="K76" s="35">
        <v>3983</v>
      </c>
      <c r="L76" s="35">
        <v>20068</v>
      </c>
      <c r="M76" s="35">
        <v>6351</v>
      </c>
      <c r="N76" s="35">
        <v>5798</v>
      </c>
      <c r="O76" s="35">
        <v>5371</v>
      </c>
      <c r="P76" s="35">
        <v>18340</v>
      </c>
      <c r="Q76" s="35">
        <f>SUM(B76:P76)</f>
        <v>241745</v>
      </c>
      <c r="R76" s="35">
        <v>10223</v>
      </c>
      <c r="S76" s="35">
        <f>Q76+R76</f>
        <v>251968</v>
      </c>
      <c r="T76" s="35">
        <v>13283</v>
      </c>
      <c r="U76" s="35">
        <f>S76+T76</f>
        <v>265251</v>
      </c>
      <c r="V76" s="208" t="s">
        <v>1175</v>
      </c>
      <c r="W76" s="267"/>
    </row>
    <row r="77" spans="1:23" s="885" customFormat="1" ht="15" customHeight="1">
      <c r="A77" s="883"/>
      <c r="B77" s="1127">
        <f t="shared" ref="B77:S77" si="20">(B76/$S76)*100</f>
        <v>17.243856362712727</v>
      </c>
      <c r="C77" s="1127">
        <f t="shared" si="20"/>
        <v>4.9037973075946155</v>
      </c>
      <c r="D77" s="1127">
        <f t="shared" si="20"/>
        <v>1.0652146304292609</v>
      </c>
      <c r="E77" s="1127">
        <f t="shared" si="20"/>
        <v>15.505540386080771</v>
      </c>
      <c r="F77" s="1127">
        <f t="shared" si="20"/>
        <v>1.5275749301498605</v>
      </c>
      <c r="G77" s="1127">
        <f t="shared" si="20"/>
        <v>8.4717106934213877</v>
      </c>
      <c r="H77" s="1127">
        <f t="shared" si="20"/>
        <v>13.402495554991109</v>
      </c>
      <c r="I77" s="1127">
        <f t="shared" si="20"/>
        <v>0.64889192278384555</v>
      </c>
      <c r="J77" s="1127">
        <f t="shared" si="20"/>
        <v>9.3964312928625855</v>
      </c>
      <c r="K77" s="1127">
        <f t="shared" si="20"/>
        <v>1.5807562865125728</v>
      </c>
      <c r="L77" s="1127">
        <f t="shared" si="20"/>
        <v>7.9645034290068581</v>
      </c>
      <c r="M77" s="1127">
        <f t="shared" si="20"/>
        <v>2.5205581661163325</v>
      </c>
      <c r="N77" s="1127">
        <f t="shared" si="20"/>
        <v>2.3010858521717044</v>
      </c>
      <c r="O77" s="1127">
        <f t="shared" si="20"/>
        <v>2.1316198882397766</v>
      </c>
      <c r="P77" s="1127">
        <f t="shared" si="20"/>
        <v>7.2787020574041144</v>
      </c>
      <c r="Q77" s="1127">
        <f t="shared" si="20"/>
        <v>95.942738760477525</v>
      </c>
      <c r="R77" s="1127">
        <f t="shared" si="20"/>
        <v>4.0572612395224787</v>
      </c>
      <c r="S77" s="1127">
        <f t="shared" si="20"/>
        <v>100</v>
      </c>
      <c r="T77" s="1132"/>
      <c r="U77" s="1132"/>
      <c r="V77" s="886"/>
      <c r="W77" s="267"/>
    </row>
    <row r="78" spans="1:23" s="175" customFormat="1" ht="15" customHeight="1">
      <c r="A78" s="154" t="s">
        <v>1176</v>
      </c>
      <c r="B78" s="35">
        <v>44230</v>
      </c>
      <c r="C78" s="35">
        <v>12807</v>
      </c>
      <c r="D78" s="35">
        <v>2909</v>
      </c>
      <c r="E78" s="35">
        <v>42269</v>
      </c>
      <c r="F78" s="35">
        <v>4192</v>
      </c>
      <c r="G78" s="35">
        <v>23120</v>
      </c>
      <c r="H78" s="35">
        <v>36155</v>
      </c>
      <c r="I78" s="35">
        <v>1751</v>
      </c>
      <c r="J78" s="35">
        <v>25552</v>
      </c>
      <c r="K78" s="35">
        <v>4338</v>
      </c>
      <c r="L78" s="35">
        <v>20801</v>
      </c>
      <c r="M78" s="35">
        <v>6860</v>
      </c>
      <c r="N78" s="35">
        <v>6256</v>
      </c>
      <c r="O78" s="35">
        <v>5768</v>
      </c>
      <c r="P78" s="35">
        <v>19082</v>
      </c>
      <c r="Q78" s="35">
        <f>SUM(B78:P78)</f>
        <v>256090</v>
      </c>
      <c r="R78" s="35">
        <v>10884</v>
      </c>
      <c r="S78" s="35">
        <f>Q78+R78</f>
        <v>266974</v>
      </c>
      <c r="T78" s="35">
        <v>13632</v>
      </c>
      <c r="U78" s="35">
        <f>S78+T78</f>
        <v>280606</v>
      </c>
      <c r="V78" s="208" t="s">
        <v>1176</v>
      </c>
      <c r="W78" s="267"/>
    </row>
    <row r="79" spans="1:23" s="885" customFormat="1" ht="15" customHeight="1">
      <c r="A79" s="883"/>
      <c r="B79" s="1127">
        <f t="shared" ref="B79:S79" si="21">(B78/$S78)*100</f>
        <v>16.567156352303968</v>
      </c>
      <c r="C79" s="1127">
        <f t="shared" si="21"/>
        <v>4.7970963464607035</v>
      </c>
      <c r="D79" s="1127">
        <f t="shared" si="21"/>
        <v>1.089619213856031</v>
      </c>
      <c r="E79" s="1127">
        <f t="shared" si="21"/>
        <v>15.832627896349457</v>
      </c>
      <c r="F79" s="1127">
        <f t="shared" si="21"/>
        <v>1.5701903556151535</v>
      </c>
      <c r="G79" s="1127">
        <f t="shared" si="21"/>
        <v>8.6600193277247968</v>
      </c>
      <c r="H79" s="1127">
        <f t="shared" si="21"/>
        <v>13.542517248870675</v>
      </c>
      <c r="I79" s="1127">
        <f t="shared" si="21"/>
        <v>0.65586911084974564</v>
      </c>
      <c r="J79" s="1127">
        <f t="shared" si="21"/>
        <v>9.5709694577000004</v>
      </c>
      <c r="K79" s="1127">
        <f t="shared" si="21"/>
        <v>1.6248773288784675</v>
      </c>
      <c r="L79" s="1127">
        <f t="shared" si="21"/>
        <v>7.7913954167821586</v>
      </c>
      <c r="M79" s="1127">
        <f t="shared" si="21"/>
        <v>2.5695386067557142</v>
      </c>
      <c r="N79" s="1127">
        <f t="shared" si="21"/>
        <v>2.3432993475020041</v>
      </c>
      <c r="O79" s="1127">
        <f t="shared" si="21"/>
        <v>2.1605100122109269</v>
      </c>
      <c r="P79" s="1127">
        <f t="shared" si="21"/>
        <v>7.1475124918531394</v>
      </c>
      <c r="Q79" s="1127">
        <f t="shared" si="21"/>
        <v>95.923198513712947</v>
      </c>
      <c r="R79" s="1127">
        <f t="shared" si="21"/>
        <v>4.0768014862870547</v>
      </c>
      <c r="S79" s="1127">
        <f t="shared" si="21"/>
        <v>100</v>
      </c>
      <c r="T79" s="1132"/>
      <c r="U79" s="1132"/>
      <c r="V79" s="886"/>
      <c r="W79" s="267"/>
    </row>
    <row r="80" spans="1:23" s="175" customFormat="1" ht="15" customHeight="1">
      <c r="A80" s="154" t="s">
        <v>1181</v>
      </c>
      <c r="B80" s="35">
        <v>46545</v>
      </c>
      <c r="C80" s="35">
        <v>13308</v>
      </c>
      <c r="D80" s="35">
        <v>3178</v>
      </c>
      <c r="E80" s="35">
        <v>46820</v>
      </c>
      <c r="F80" s="35">
        <v>4513</v>
      </c>
      <c r="G80" s="35">
        <v>25042</v>
      </c>
      <c r="H80" s="35">
        <v>38596</v>
      </c>
      <c r="I80" s="35">
        <v>1881</v>
      </c>
      <c r="J80" s="35">
        <v>27592</v>
      </c>
      <c r="K80" s="35">
        <v>4707</v>
      </c>
      <c r="L80" s="35">
        <v>21569</v>
      </c>
      <c r="M80" s="35">
        <v>7420</v>
      </c>
      <c r="N80" s="35">
        <v>6822</v>
      </c>
      <c r="O80" s="35">
        <v>6217</v>
      </c>
      <c r="P80" s="35">
        <v>19863</v>
      </c>
      <c r="Q80" s="35">
        <f>SUM(B80:P80)</f>
        <v>274073</v>
      </c>
      <c r="R80" s="35">
        <v>10599</v>
      </c>
      <c r="S80" s="35">
        <f>Q80+R80</f>
        <v>284672</v>
      </c>
      <c r="T80" s="35">
        <v>18631</v>
      </c>
      <c r="U80" s="35">
        <f>S80+T80</f>
        <v>303303</v>
      </c>
      <c r="V80" s="208" t="s">
        <v>1181</v>
      </c>
      <c r="W80" s="267"/>
    </row>
    <row r="81" spans="1:23" s="885" customFormat="1" ht="15" customHeight="1">
      <c r="A81" s="883"/>
      <c r="B81" s="1127">
        <f t="shared" ref="B81:S81" si="22">(B80/$S80)*100</f>
        <v>16.3503962455036</v>
      </c>
      <c r="C81" s="1127">
        <f t="shared" si="22"/>
        <v>4.6748538669064743</v>
      </c>
      <c r="D81" s="1127">
        <f t="shared" si="22"/>
        <v>1.1163725269784173</v>
      </c>
      <c r="E81" s="1127">
        <f t="shared" si="22"/>
        <v>16.446998651079138</v>
      </c>
      <c r="F81" s="1127">
        <f t="shared" si="22"/>
        <v>1.5853332958633095</v>
      </c>
      <c r="G81" s="1127">
        <f t="shared" si="22"/>
        <v>8.7967906924460433</v>
      </c>
      <c r="H81" s="1127">
        <f t="shared" si="22"/>
        <v>13.558059802158272</v>
      </c>
      <c r="I81" s="1127">
        <f t="shared" si="22"/>
        <v>0.66076045413669071</v>
      </c>
      <c r="J81" s="1127">
        <f t="shared" si="22"/>
        <v>9.6925584532374103</v>
      </c>
      <c r="K81" s="1127">
        <f t="shared" si="22"/>
        <v>1.6534819019784173</v>
      </c>
      <c r="L81" s="1127">
        <f t="shared" si="22"/>
        <v>7.5767901303956826</v>
      </c>
      <c r="M81" s="1127">
        <f t="shared" si="22"/>
        <v>2.6065085431654675</v>
      </c>
      <c r="N81" s="1127">
        <f t="shared" si="22"/>
        <v>2.3964422212230216</v>
      </c>
      <c r="O81" s="1127">
        <f t="shared" si="22"/>
        <v>2.1839169289568345</v>
      </c>
      <c r="P81" s="1127">
        <f t="shared" si="22"/>
        <v>6.9775039343525176</v>
      </c>
      <c r="Q81" s="1127">
        <f t="shared" si="22"/>
        <v>96.276767648381295</v>
      </c>
      <c r="R81" s="1127">
        <f t="shared" si="22"/>
        <v>3.7232323516187051</v>
      </c>
      <c r="S81" s="1127">
        <f t="shared" si="22"/>
        <v>100</v>
      </c>
      <c r="T81" s="1132"/>
      <c r="U81" s="1132"/>
      <c r="V81" s="886"/>
      <c r="W81" s="267"/>
    </row>
    <row r="82" spans="1:23" s="175" customFormat="1" ht="15" customHeight="1">
      <c r="A82" s="154" t="s">
        <v>1190</v>
      </c>
      <c r="B82" s="35">
        <v>48730</v>
      </c>
      <c r="C82" s="35">
        <v>13850</v>
      </c>
      <c r="D82" s="35">
        <v>3443</v>
      </c>
      <c r="E82" s="35">
        <v>51372</v>
      </c>
      <c r="F82" s="35">
        <v>4607</v>
      </c>
      <c r="G82" s="35">
        <v>26796</v>
      </c>
      <c r="H82" s="35">
        <v>41700</v>
      </c>
      <c r="I82" s="35">
        <v>2023</v>
      </c>
      <c r="J82" s="35">
        <v>29809</v>
      </c>
      <c r="K82" s="35">
        <v>5139</v>
      </c>
      <c r="L82" s="35">
        <v>22380</v>
      </c>
      <c r="M82" s="35">
        <v>8044</v>
      </c>
      <c r="N82" s="35">
        <v>7433</v>
      </c>
      <c r="O82" s="35">
        <v>6693</v>
      </c>
      <c r="P82" s="35">
        <v>20773</v>
      </c>
      <c r="Q82" s="35">
        <f>SUM(B82:P82)</f>
        <v>292792</v>
      </c>
      <c r="R82" s="35">
        <v>10179</v>
      </c>
      <c r="S82" s="35">
        <f>Q82+R82</f>
        <v>302971</v>
      </c>
      <c r="T82" s="35">
        <v>22620</v>
      </c>
      <c r="U82" s="35">
        <f>S82+T82</f>
        <v>325591</v>
      </c>
      <c r="V82" s="208" t="s">
        <v>1190</v>
      </c>
      <c r="W82" s="267"/>
    </row>
    <row r="83" spans="1:23" s="885" customFormat="1" ht="15" customHeight="1">
      <c r="A83" s="883"/>
      <c r="B83" s="1127">
        <f t="shared" ref="B83:S83" si="23">(B82/$S82)*100</f>
        <v>16.084047648124738</v>
      </c>
      <c r="C83" s="1127">
        <f t="shared" si="23"/>
        <v>4.571394621927511</v>
      </c>
      <c r="D83" s="1127">
        <f t="shared" si="23"/>
        <v>1.1364123959058787</v>
      </c>
      <c r="E83" s="1127">
        <f t="shared" si="23"/>
        <v>16.956078304524194</v>
      </c>
      <c r="F83" s="1127">
        <f t="shared" si="23"/>
        <v>1.5206075829039742</v>
      </c>
      <c r="G83" s="1127">
        <f t="shared" si="23"/>
        <v>8.8444108512035804</v>
      </c>
      <c r="H83" s="1127">
        <f t="shared" si="23"/>
        <v>13.763693554828679</v>
      </c>
      <c r="I83" s="1127">
        <f t="shared" si="23"/>
        <v>0.66772067293569348</v>
      </c>
      <c r="J83" s="1127">
        <f t="shared" si="23"/>
        <v>9.8388954718438395</v>
      </c>
      <c r="K83" s="1127">
        <f t="shared" si="23"/>
        <v>1.6962019467209735</v>
      </c>
      <c r="L83" s="1127">
        <f t="shared" si="23"/>
        <v>7.3868456056850329</v>
      </c>
      <c r="M83" s="1127">
        <f t="shared" si="23"/>
        <v>2.6550395912480074</v>
      </c>
      <c r="N83" s="1127">
        <f t="shared" si="23"/>
        <v>2.4533701245333712</v>
      </c>
      <c r="O83" s="1127">
        <f t="shared" si="23"/>
        <v>2.2091223252390493</v>
      </c>
      <c r="P83" s="1127">
        <f t="shared" si="23"/>
        <v>6.856431803703984</v>
      </c>
      <c r="Q83" s="1127">
        <f t="shared" si="23"/>
        <v>96.640272501328511</v>
      </c>
      <c r="R83" s="1127">
        <f t="shared" si="23"/>
        <v>3.3597274986714902</v>
      </c>
      <c r="S83" s="1127">
        <f t="shared" si="23"/>
        <v>100</v>
      </c>
      <c r="T83" s="1132"/>
      <c r="U83" s="1132"/>
      <c r="V83" s="886"/>
      <c r="W83" s="267"/>
    </row>
    <row r="84" spans="1:23" s="175" customFormat="1" ht="15" customHeight="1">
      <c r="A84" s="154" t="s">
        <v>898</v>
      </c>
      <c r="B84" s="153">
        <v>50157</v>
      </c>
      <c r="C84" s="153">
        <v>14429</v>
      </c>
      <c r="D84" s="153">
        <v>3751</v>
      </c>
      <c r="E84" s="153">
        <v>55077</v>
      </c>
      <c r="F84" s="153">
        <v>4919</v>
      </c>
      <c r="G84" s="153">
        <v>28318</v>
      </c>
      <c r="H84" s="153">
        <v>44543</v>
      </c>
      <c r="I84" s="153">
        <v>2176</v>
      </c>
      <c r="J84" s="153">
        <v>32357</v>
      </c>
      <c r="K84" s="153">
        <v>5596</v>
      </c>
      <c r="L84" s="153">
        <v>23221</v>
      </c>
      <c r="M84" s="153">
        <v>8543</v>
      </c>
      <c r="N84" s="153">
        <v>8013</v>
      </c>
      <c r="O84" s="153">
        <v>7163</v>
      </c>
      <c r="P84" s="153">
        <v>21731</v>
      </c>
      <c r="Q84" s="35">
        <f>SUM(B84:P84)</f>
        <v>309994</v>
      </c>
      <c r="R84" s="153">
        <v>11732</v>
      </c>
      <c r="S84" s="35">
        <f>Q84+R84</f>
        <v>321726</v>
      </c>
      <c r="T84" s="153">
        <v>28522</v>
      </c>
      <c r="U84" s="35">
        <f>S84+T84</f>
        <v>350248</v>
      </c>
      <c r="V84" s="208" t="s">
        <v>898</v>
      </c>
      <c r="W84" s="267"/>
    </row>
    <row r="85" spans="1:23" s="885" customFormat="1" ht="15" customHeight="1">
      <c r="A85" s="883"/>
      <c r="B85" s="1127">
        <f t="shared" ref="B85:S85" si="24">(B84/$S84)*100</f>
        <v>15.589974077320454</v>
      </c>
      <c r="C85" s="1127">
        <f t="shared" si="24"/>
        <v>4.4848722204608897</v>
      </c>
      <c r="D85" s="1127">
        <f t="shared" si="24"/>
        <v>1.1658989326321156</v>
      </c>
      <c r="E85" s="1127">
        <f t="shared" si="24"/>
        <v>17.119225676507337</v>
      </c>
      <c r="F85" s="1127">
        <f t="shared" si="24"/>
        <v>1.528940775691116</v>
      </c>
      <c r="G85" s="1127">
        <f t="shared" si="24"/>
        <v>8.8018997532061434</v>
      </c>
      <c r="H85" s="1127">
        <f t="shared" si="24"/>
        <v>13.845010972069401</v>
      </c>
      <c r="I85" s="1127">
        <f t="shared" si="24"/>
        <v>0.67635192679485023</v>
      </c>
      <c r="J85" s="1127">
        <f t="shared" si="24"/>
        <v>10.057315852619931</v>
      </c>
      <c r="K85" s="1127">
        <f t="shared" si="24"/>
        <v>1.7393682823271976</v>
      </c>
      <c r="L85" s="1127">
        <f t="shared" si="24"/>
        <v>7.2176323952680228</v>
      </c>
      <c r="M85" s="1127">
        <f t="shared" si="24"/>
        <v>2.6553651243604808</v>
      </c>
      <c r="N85" s="1127">
        <f t="shared" si="24"/>
        <v>2.4906286716025439</v>
      </c>
      <c r="O85" s="1127">
        <f t="shared" si="24"/>
        <v>2.2264287001983054</v>
      </c>
      <c r="P85" s="1127">
        <f t="shared" si="24"/>
        <v>6.7545053865711813</v>
      </c>
      <c r="Q85" s="1127">
        <f t="shared" si="24"/>
        <v>96.353418747629973</v>
      </c>
      <c r="R85" s="1127">
        <f t="shared" si="24"/>
        <v>3.6465812523700292</v>
      </c>
      <c r="S85" s="1127">
        <f t="shared" si="24"/>
        <v>100</v>
      </c>
      <c r="T85" s="1132"/>
      <c r="U85" s="1132"/>
      <c r="V85" s="886"/>
      <c r="W85" s="267"/>
    </row>
    <row r="86" spans="1:23" s="175" customFormat="1" ht="15" customHeight="1">
      <c r="A86" s="154" t="s">
        <v>205</v>
      </c>
      <c r="B86" s="876">
        <v>52215</v>
      </c>
      <c r="C86" s="876">
        <v>15029</v>
      </c>
      <c r="D86" s="876">
        <v>4120</v>
      </c>
      <c r="E86" s="876">
        <v>58754</v>
      </c>
      <c r="F86" s="876">
        <v>5210</v>
      </c>
      <c r="G86" s="876">
        <v>29931</v>
      </c>
      <c r="H86" s="876">
        <v>47309</v>
      </c>
      <c r="I86" s="876">
        <v>2341</v>
      </c>
      <c r="J86" s="876">
        <v>34949</v>
      </c>
      <c r="K86" s="876">
        <v>6099</v>
      </c>
      <c r="L86" s="876">
        <v>24106</v>
      </c>
      <c r="M86" s="876">
        <v>9142</v>
      </c>
      <c r="N86" s="876">
        <v>8658</v>
      </c>
      <c r="O86" s="876">
        <v>7678</v>
      </c>
      <c r="P86" s="876">
        <v>22753</v>
      </c>
      <c r="Q86" s="35">
        <f>SUM(B86:P86)</f>
        <v>328294</v>
      </c>
      <c r="R86" s="153">
        <v>11903</v>
      </c>
      <c r="S86" s="35">
        <f>Q86+R86</f>
        <v>340197</v>
      </c>
      <c r="T86" s="35">
        <v>30933</v>
      </c>
      <c r="U86" s="35">
        <f>S86+T86</f>
        <v>371130</v>
      </c>
      <c r="V86" s="208" t="s">
        <v>205</v>
      </c>
      <c r="W86" s="267"/>
    </row>
    <row r="87" spans="1:23" s="885" customFormat="1" ht="15" customHeight="1">
      <c r="A87" s="883"/>
      <c r="B87" s="1127">
        <f t="shared" ref="B87:S87" si="25">(B86/$S86)*100</f>
        <v>15.348459862961755</v>
      </c>
      <c r="C87" s="1127">
        <f t="shared" si="25"/>
        <v>4.4177344303447708</v>
      </c>
      <c r="D87" s="1127">
        <f t="shared" si="25"/>
        <v>1.21106300173135</v>
      </c>
      <c r="E87" s="1127">
        <f t="shared" si="25"/>
        <v>17.270581457214497</v>
      </c>
      <c r="F87" s="1127">
        <f t="shared" si="25"/>
        <v>1.5314655919952265</v>
      </c>
      <c r="G87" s="1127">
        <f t="shared" si="25"/>
        <v>8.798137549713843</v>
      </c>
      <c r="H87" s="1127">
        <f t="shared" si="25"/>
        <v>13.906354259443793</v>
      </c>
      <c r="I87" s="1127">
        <f t="shared" si="25"/>
        <v>0.68813070074104121</v>
      </c>
      <c r="J87" s="1127">
        <f t="shared" si="25"/>
        <v>10.273165254249744</v>
      </c>
      <c r="K87" s="1127">
        <f t="shared" si="25"/>
        <v>1.7927847688251219</v>
      </c>
      <c r="L87" s="1127">
        <f t="shared" si="25"/>
        <v>7.0858943494504656</v>
      </c>
      <c r="M87" s="1127">
        <f t="shared" si="25"/>
        <v>2.6872664955893204</v>
      </c>
      <c r="N87" s="1127">
        <f t="shared" si="25"/>
        <v>2.5449959876189387</v>
      </c>
      <c r="O87" s="1127">
        <f t="shared" si="25"/>
        <v>2.2569276037119668</v>
      </c>
      <c r="P87" s="1127">
        <f t="shared" si="25"/>
        <v>6.6881836112605342</v>
      </c>
      <c r="Q87" s="1127">
        <f t="shared" si="25"/>
        <v>96.501144924852369</v>
      </c>
      <c r="R87" s="1127">
        <f t="shared" si="25"/>
        <v>3.4988550751476355</v>
      </c>
      <c r="S87" s="1127">
        <f t="shared" si="25"/>
        <v>100</v>
      </c>
      <c r="T87" s="1132"/>
      <c r="U87" s="1132"/>
      <c r="V87" s="886"/>
      <c r="W87" s="267"/>
    </row>
    <row r="88" spans="1:23" s="175" customFormat="1" ht="15" customHeight="1">
      <c r="A88" s="154" t="s">
        <v>194</v>
      </c>
      <c r="B88" s="876">
        <v>55117</v>
      </c>
      <c r="C88" s="876">
        <v>15652</v>
      </c>
      <c r="D88" s="876">
        <v>4482</v>
      </c>
      <c r="E88" s="876">
        <v>62571</v>
      </c>
      <c r="F88" s="876">
        <v>5589</v>
      </c>
      <c r="G88" s="876">
        <v>31730</v>
      </c>
      <c r="H88" s="876">
        <v>50088</v>
      </c>
      <c r="I88" s="876">
        <v>2519</v>
      </c>
      <c r="J88" s="876">
        <v>37637</v>
      </c>
      <c r="K88" s="876">
        <v>6809</v>
      </c>
      <c r="L88" s="876">
        <v>25045</v>
      </c>
      <c r="M88" s="876">
        <v>9906</v>
      </c>
      <c r="N88" s="876">
        <v>9458</v>
      </c>
      <c r="O88" s="876">
        <v>8300</v>
      </c>
      <c r="P88" s="876">
        <v>23826</v>
      </c>
      <c r="Q88" s="35">
        <f>SUM(B88:P88)</f>
        <v>348729</v>
      </c>
      <c r="R88" s="153">
        <v>12116</v>
      </c>
      <c r="S88" s="35">
        <f>Q88+R88</f>
        <v>360845</v>
      </c>
      <c r="T88" s="35">
        <v>33575</v>
      </c>
      <c r="U88" s="35">
        <f>S88+T88</f>
        <v>394420</v>
      </c>
      <c r="V88" s="208" t="s">
        <v>194</v>
      </c>
      <c r="W88" s="267"/>
    </row>
    <row r="89" spans="1:23" s="885" customFormat="1" ht="15" customHeight="1">
      <c r="A89" s="1132"/>
      <c r="B89" s="1127">
        <f t="shared" ref="B89:S89" si="26">(B88/$S88)*100</f>
        <v>15.274425307264892</v>
      </c>
      <c r="C89" s="1127">
        <f t="shared" si="26"/>
        <v>4.3375964749407645</v>
      </c>
      <c r="D89" s="1127">
        <f t="shared" si="26"/>
        <v>1.2420845515387493</v>
      </c>
      <c r="E89" s="1127">
        <f t="shared" si="26"/>
        <v>17.340132189721349</v>
      </c>
      <c r="F89" s="1127">
        <f t="shared" si="26"/>
        <v>1.5488644708947055</v>
      </c>
      <c r="G89" s="1127">
        <f t="shared" si="26"/>
        <v>8.7932491790103793</v>
      </c>
      <c r="H89" s="1127">
        <f t="shared" si="26"/>
        <v>13.880752123487925</v>
      </c>
      <c r="I89" s="1127">
        <f t="shared" si="26"/>
        <v>0.69808366473139438</v>
      </c>
      <c r="J89" s="1127">
        <f t="shared" si="26"/>
        <v>10.430240130804085</v>
      </c>
      <c r="K89" s="1127">
        <f t="shared" si="26"/>
        <v>1.8869597749726339</v>
      </c>
      <c r="L89" s="1127">
        <f t="shared" si="26"/>
        <v>6.9406531890423864</v>
      </c>
      <c r="M89" s="1127">
        <f t="shared" si="26"/>
        <v>2.7452230181934074</v>
      </c>
      <c r="N89" s="1127">
        <f t="shared" si="26"/>
        <v>2.621069988499217</v>
      </c>
      <c r="O89" s="1127">
        <f t="shared" si="26"/>
        <v>2.3001565769236101</v>
      </c>
      <c r="P89" s="1127">
        <f t="shared" si="26"/>
        <v>6.6028350122628821</v>
      </c>
      <c r="Q89" s="1127">
        <f t="shared" si="26"/>
        <v>96.642325652288378</v>
      </c>
      <c r="R89" s="1127">
        <f t="shared" si="26"/>
        <v>3.3576743477116215</v>
      </c>
      <c r="S89" s="1127">
        <f t="shared" si="26"/>
        <v>100</v>
      </c>
      <c r="T89" s="1132"/>
      <c r="U89" s="1132"/>
      <c r="V89" s="1132"/>
      <c r="W89" s="267"/>
    </row>
    <row r="90" spans="1:23" s="175" customFormat="1" ht="15" customHeight="1">
      <c r="A90" s="154" t="s">
        <v>458</v>
      </c>
      <c r="B90" s="675">
        <v>57923</v>
      </c>
      <c r="C90" s="675">
        <v>16474</v>
      </c>
      <c r="D90" s="675">
        <v>4698</v>
      </c>
      <c r="E90" s="675">
        <v>68482</v>
      </c>
      <c r="F90" s="675">
        <v>5960</v>
      </c>
      <c r="G90" s="675">
        <v>33795</v>
      </c>
      <c r="H90" s="675">
        <v>53249</v>
      </c>
      <c r="I90" s="675">
        <v>2709</v>
      </c>
      <c r="J90" s="675">
        <v>39778</v>
      </c>
      <c r="K90" s="675">
        <v>7466</v>
      </c>
      <c r="L90" s="675">
        <v>26037</v>
      </c>
      <c r="M90" s="675">
        <v>10864</v>
      </c>
      <c r="N90" s="675">
        <v>10343</v>
      </c>
      <c r="O90" s="675">
        <v>8993</v>
      </c>
      <c r="P90" s="675">
        <v>24947</v>
      </c>
      <c r="Q90" s="35">
        <f>SUM(B90:P90)</f>
        <v>371718</v>
      </c>
      <c r="R90" s="675">
        <v>13332</v>
      </c>
      <c r="S90" s="35">
        <f>Q90+R90</f>
        <v>385050</v>
      </c>
      <c r="T90" s="35">
        <v>35046</v>
      </c>
      <c r="U90" s="35">
        <f>S90+T90</f>
        <v>420096</v>
      </c>
      <c r="V90" s="208" t="s">
        <v>458</v>
      </c>
      <c r="W90" s="267"/>
    </row>
    <row r="91" spans="1:23" s="885" customFormat="1" ht="15" customHeight="1">
      <c r="A91" s="1132"/>
      <c r="B91" s="1127">
        <f t="shared" ref="B91:S93" si="27">(B90/$S90)*100</f>
        <v>15.042981430982987</v>
      </c>
      <c r="C91" s="1127">
        <f t="shared" si="27"/>
        <v>4.2784054018958582</v>
      </c>
      <c r="D91" s="1127">
        <f t="shared" si="27"/>
        <v>1.2201012855473314</v>
      </c>
      <c r="E91" s="1127">
        <f t="shared" si="27"/>
        <v>17.785222698350864</v>
      </c>
      <c r="F91" s="1127">
        <f t="shared" si="27"/>
        <v>1.5478509284508506</v>
      </c>
      <c r="G91" s="1127">
        <f t="shared" si="27"/>
        <v>8.7767822360732364</v>
      </c>
      <c r="H91" s="1127">
        <f t="shared" si="27"/>
        <v>13.829113102194521</v>
      </c>
      <c r="I91" s="1127">
        <f t="shared" si="27"/>
        <v>0.70354499415660299</v>
      </c>
      <c r="J91" s="1127">
        <f t="shared" si="27"/>
        <v>10.330606414751331</v>
      </c>
      <c r="K91" s="1127">
        <f t="shared" si="27"/>
        <v>1.9389689650694715</v>
      </c>
      <c r="L91" s="1127">
        <f t="shared" si="27"/>
        <v>6.7619789637709387</v>
      </c>
      <c r="M91" s="1127">
        <f t="shared" si="27"/>
        <v>2.8214517595117514</v>
      </c>
      <c r="N91" s="1127">
        <f t="shared" si="27"/>
        <v>2.686144656538112</v>
      </c>
      <c r="O91" s="1127">
        <f t="shared" si="27"/>
        <v>2.3355408388520971</v>
      </c>
      <c r="P91" s="1127">
        <f t="shared" si="27"/>
        <v>6.4788988443059345</v>
      </c>
      <c r="Q91" s="1127">
        <f t="shared" si="27"/>
        <v>96.537592520451881</v>
      </c>
      <c r="R91" s="1127">
        <f t="shared" si="27"/>
        <v>3.4624074795481108</v>
      </c>
      <c r="S91" s="1127">
        <f t="shared" si="27"/>
        <v>100</v>
      </c>
      <c r="T91" s="1132"/>
      <c r="U91" s="1132"/>
      <c r="V91" s="1132"/>
      <c r="W91" s="267"/>
    </row>
    <row r="92" spans="1:23" s="175" customFormat="1" ht="15" customHeight="1">
      <c r="A92" s="154" t="s">
        <v>1488</v>
      </c>
      <c r="B92" s="675">
        <v>59348</v>
      </c>
      <c r="C92" s="675">
        <v>17362</v>
      </c>
      <c r="D92" s="675">
        <v>5063</v>
      </c>
      <c r="E92" s="675">
        <v>74897</v>
      </c>
      <c r="F92" s="675">
        <v>6677</v>
      </c>
      <c r="G92" s="675">
        <v>36352</v>
      </c>
      <c r="H92" s="675">
        <v>56248</v>
      </c>
      <c r="I92" s="675">
        <v>2914</v>
      </c>
      <c r="J92" s="675">
        <v>42412</v>
      </c>
      <c r="K92" s="675">
        <v>8290</v>
      </c>
      <c r="L92" s="675">
        <v>27091</v>
      </c>
      <c r="M92" s="675">
        <v>11496</v>
      </c>
      <c r="N92" s="675">
        <v>11088</v>
      </c>
      <c r="O92" s="675">
        <v>9705</v>
      </c>
      <c r="P92" s="675">
        <v>26135</v>
      </c>
      <c r="Q92" s="675">
        <v>395078</v>
      </c>
      <c r="R92" s="675">
        <v>13975</v>
      </c>
      <c r="S92" s="675">
        <v>409053</v>
      </c>
      <c r="T92" s="675">
        <v>39786</v>
      </c>
      <c r="U92" s="675">
        <v>448839</v>
      </c>
      <c r="V92" s="208" t="s">
        <v>1488</v>
      </c>
      <c r="W92" s="267"/>
    </row>
    <row r="93" spans="1:23" s="885" customFormat="1" ht="15" customHeight="1">
      <c r="A93" s="1132"/>
      <c r="B93" s="1127">
        <f t="shared" si="27"/>
        <v>14.508633355579839</v>
      </c>
      <c r="C93" s="1127">
        <f t="shared" si="27"/>
        <v>4.2444377623437548</v>
      </c>
      <c r="D93" s="1127">
        <f t="shared" si="27"/>
        <v>1.2377369191767325</v>
      </c>
      <c r="E93" s="1127">
        <f t="shared" si="27"/>
        <v>18.309852268532438</v>
      </c>
      <c r="F93" s="1127">
        <f t="shared" si="27"/>
        <v>1.6323068159871703</v>
      </c>
      <c r="G93" s="1127">
        <f t="shared" si="27"/>
        <v>8.8868679608754864</v>
      </c>
      <c r="H93" s="1127">
        <f t="shared" si="27"/>
        <v>13.750785350553596</v>
      </c>
      <c r="I93" s="1127">
        <f t="shared" si="27"/>
        <v>0.71237712472466896</v>
      </c>
      <c r="J93" s="1127">
        <f t="shared" si="27"/>
        <v>10.368338577152594</v>
      </c>
      <c r="K93" s="1127">
        <f t="shared" si="27"/>
        <v>2.0266322456992123</v>
      </c>
      <c r="L93" s="1127">
        <f t="shared" si="27"/>
        <v>6.6228581626341825</v>
      </c>
      <c r="M93" s="1127">
        <f t="shared" si="27"/>
        <v>2.8103937631553855</v>
      </c>
      <c r="N93" s="1127">
        <f t="shared" si="27"/>
        <v>2.7106511870099963</v>
      </c>
      <c r="O93" s="1127">
        <f t="shared" si="27"/>
        <v>2.3725531899289334</v>
      </c>
      <c r="P93" s="1127">
        <f t="shared" si="27"/>
        <v>6.3891476165680237</v>
      </c>
      <c r="Q93" s="1127">
        <f t="shared" si="27"/>
        <v>96.583572299922011</v>
      </c>
      <c r="R93" s="1127">
        <f t="shared" si="27"/>
        <v>3.416427700077985</v>
      </c>
      <c r="S93" s="1127">
        <f t="shared" si="27"/>
        <v>100</v>
      </c>
      <c r="T93" s="1132"/>
      <c r="U93" s="1132"/>
      <c r="V93" s="1132"/>
      <c r="W93" s="267"/>
    </row>
    <row r="94" spans="1:23" s="1391" customFormat="1" ht="15" customHeight="1">
      <c r="A94" s="1329" t="s">
        <v>3666</v>
      </c>
      <c r="B94" s="1329">
        <v>70171</v>
      </c>
      <c r="C94" s="1329">
        <v>16814</v>
      </c>
      <c r="D94" s="1329">
        <v>7009</v>
      </c>
      <c r="E94" s="1329">
        <v>73834</v>
      </c>
      <c r="F94" s="1329">
        <v>5553</v>
      </c>
      <c r="G94" s="1329">
        <v>29825</v>
      </c>
      <c r="H94" s="1329">
        <v>62352</v>
      </c>
      <c r="I94" s="1329">
        <v>3467</v>
      </c>
      <c r="J94" s="1329">
        <v>46497</v>
      </c>
      <c r="K94" s="1329">
        <v>14216</v>
      </c>
      <c r="L94" s="1329">
        <v>37935</v>
      </c>
      <c r="M94" s="1329">
        <v>14089</v>
      </c>
      <c r="N94" s="1329">
        <v>9962</v>
      </c>
      <c r="O94" s="1329">
        <v>9288</v>
      </c>
      <c r="P94" s="1329">
        <v>56600</v>
      </c>
      <c r="Q94" s="1329">
        <v>457612</v>
      </c>
      <c r="R94" s="1329">
        <v>24725</v>
      </c>
      <c r="S94" s="1329">
        <v>482337</v>
      </c>
      <c r="T94" s="1329">
        <v>27208</v>
      </c>
      <c r="U94" s="1329">
        <v>509545</v>
      </c>
      <c r="V94" s="1329" t="s">
        <v>3666</v>
      </c>
      <c r="W94" s="1390"/>
    </row>
    <row r="95" spans="1:23" s="885" customFormat="1" ht="15" customHeight="1">
      <c r="A95" s="1132"/>
      <c r="B95" s="1127">
        <v>14.548127139323752</v>
      </c>
      <c r="C95" s="1127">
        <v>3.4859444745064136</v>
      </c>
      <c r="D95" s="1127">
        <v>1.4531333901400889</v>
      </c>
      <c r="E95" s="1127">
        <v>15.307554676502114</v>
      </c>
      <c r="F95" s="1127">
        <v>1.151269755378501</v>
      </c>
      <c r="G95" s="1127">
        <v>6.1834360623381581</v>
      </c>
      <c r="H95" s="1127">
        <v>12.927061369955032</v>
      </c>
      <c r="I95" s="1127">
        <v>0.71879204788353368</v>
      </c>
      <c r="J95" s="1127">
        <v>9.6399405394983173</v>
      </c>
      <c r="K95" s="1127">
        <v>2.9473169174249541</v>
      </c>
      <c r="L95" s="1127">
        <v>7.8648330938741999</v>
      </c>
      <c r="M95" s="1127">
        <v>2.9209867789533042</v>
      </c>
      <c r="N95" s="1127">
        <v>2.0653609405871829</v>
      </c>
      <c r="O95" s="1127">
        <v>1.9256246151549643</v>
      </c>
      <c r="P95" s="1127">
        <v>11.734534153506781</v>
      </c>
      <c r="Q95" s="1127">
        <v>94.8739159550273</v>
      </c>
      <c r="R95" s="1127">
        <v>5.1260840449727052</v>
      </c>
      <c r="S95" s="1127">
        <v>100</v>
      </c>
      <c r="T95" s="1132"/>
      <c r="U95" s="1132"/>
      <c r="V95" s="1132"/>
      <c r="W95" s="267"/>
    </row>
    <row r="96" spans="1:23" s="1391" customFormat="1" ht="15" customHeight="1">
      <c r="A96" s="1329" t="s">
        <v>3667</v>
      </c>
      <c r="B96" s="1329">
        <v>74410</v>
      </c>
      <c r="C96" s="1329">
        <v>18397</v>
      </c>
      <c r="D96" s="1329">
        <v>7433</v>
      </c>
      <c r="E96" s="1329">
        <v>81612</v>
      </c>
      <c r="F96" s="1329">
        <v>5831</v>
      </c>
      <c r="G96" s="1329">
        <v>31836</v>
      </c>
      <c r="H96" s="1329">
        <v>67571</v>
      </c>
      <c r="I96" s="1329">
        <v>3659</v>
      </c>
      <c r="J96" s="1329">
        <v>50878</v>
      </c>
      <c r="K96" s="1329">
        <v>15139</v>
      </c>
      <c r="L96" s="1329">
        <v>39382</v>
      </c>
      <c r="M96" s="1329">
        <v>15293</v>
      </c>
      <c r="N96" s="1329">
        <v>10835</v>
      </c>
      <c r="O96" s="1329">
        <v>9749</v>
      </c>
      <c r="P96" s="1329">
        <v>58399</v>
      </c>
      <c r="Q96" s="1329">
        <v>490424</v>
      </c>
      <c r="R96" s="1329">
        <v>25959</v>
      </c>
      <c r="S96" s="1329">
        <v>516383</v>
      </c>
      <c r="T96" s="1329">
        <v>33121</v>
      </c>
      <c r="U96" s="1329">
        <v>549504</v>
      </c>
      <c r="V96" s="1329" t="s">
        <v>3667</v>
      </c>
      <c r="W96" s="1390"/>
    </row>
    <row r="97" spans="1:24" s="885" customFormat="1" ht="15" customHeight="1">
      <c r="A97" s="1132"/>
      <c r="B97" s="1127">
        <v>14.409846954682862</v>
      </c>
      <c r="C97" s="1127">
        <v>3.562665695811055</v>
      </c>
      <c r="D97" s="1127">
        <v>1.4394354577900512</v>
      </c>
      <c r="E97" s="1127">
        <v>15.804548174513878</v>
      </c>
      <c r="F97" s="1127">
        <v>1.1292006127235017</v>
      </c>
      <c r="G97" s="1127">
        <v>6.1651913405359977</v>
      </c>
      <c r="H97" s="1127">
        <v>13.085442394501756</v>
      </c>
      <c r="I97" s="1127">
        <v>0.70858258308271183</v>
      </c>
      <c r="J97" s="1127">
        <v>9.8527643241547462</v>
      </c>
      <c r="K97" s="1127">
        <v>2.9317386513498702</v>
      </c>
      <c r="L97" s="1127">
        <v>7.6265097805311166</v>
      </c>
      <c r="M97" s="1127">
        <v>2.9615614766558931</v>
      </c>
      <c r="N97" s="1127">
        <v>2.0982487804594654</v>
      </c>
      <c r="O97" s="1127">
        <v>1.8879397656390702</v>
      </c>
      <c r="P97" s="1127">
        <v>11.309241396405382</v>
      </c>
      <c r="Q97" s="1127">
        <v>94.972917388837345</v>
      </c>
      <c r="R97" s="1127">
        <v>5.027082611162645</v>
      </c>
      <c r="S97" s="1127">
        <v>100</v>
      </c>
      <c r="T97" s="1132"/>
      <c r="U97" s="1132"/>
      <c r="V97" s="1132"/>
      <c r="W97" s="267"/>
    </row>
    <row r="98" spans="1:24" s="1391" customFormat="1" ht="15" customHeight="1">
      <c r="A98" s="1329" t="s">
        <v>3668</v>
      </c>
      <c r="B98" s="1329">
        <v>77292</v>
      </c>
      <c r="C98" s="1329">
        <v>19685</v>
      </c>
      <c r="D98" s="1329">
        <v>8003</v>
      </c>
      <c r="E98" s="1329">
        <v>87596</v>
      </c>
      <c r="F98" s="1329">
        <v>6284</v>
      </c>
      <c r="G98" s="1329">
        <v>33742</v>
      </c>
      <c r="H98" s="1329">
        <v>72481</v>
      </c>
      <c r="I98" s="1329">
        <v>3866</v>
      </c>
      <c r="J98" s="1329">
        <v>55079</v>
      </c>
      <c r="K98" s="1329">
        <v>15733</v>
      </c>
      <c r="L98" s="1329">
        <v>40877</v>
      </c>
      <c r="M98" s="1329">
        <v>16289</v>
      </c>
      <c r="N98" s="1329">
        <v>11609</v>
      </c>
      <c r="O98" s="1329">
        <v>10321</v>
      </c>
      <c r="P98" s="1329">
        <v>60261</v>
      </c>
      <c r="Q98" s="1329">
        <v>519118</v>
      </c>
      <c r="R98" s="1329">
        <v>28319</v>
      </c>
      <c r="S98" s="1329">
        <v>547437</v>
      </c>
      <c r="T98" s="1329">
        <v>42109</v>
      </c>
      <c r="U98" s="1329">
        <v>589546</v>
      </c>
      <c r="V98" s="1329" t="s">
        <v>3668</v>
      </c>
      <c r="W98" s="1390"/>
    </row>
    <row r="99" spans="1:24" s="885" customFormat="1" ht="15" customHeight="1">
      <c r="A99" s="1132"/>
      <c r="B99" s="1127">
        <v>14.118884912784486</v>
      </c>
      <c r="C99" s="1127">
        <v>3.5958475587145191</v>
      </c>
      <c r="D99" s="1127">
        <v>1.4619033788362861</v>
      </c>
      <c r="E99" s="1127">
        <v>16.001110630081637</v>
      </c>
      <c r="F99" s="1127">
        <v>1.1478946435845585</v>
      </c>
      <c r="G99" s="1127">
        <v>6.1636316142314094</v>
      </c>
      <c r="H99" s="1127">
        <v>13.240062326806553</v>
      </c>
      <c r="I99" s="1127">
        <v>0.70619998282907448</v>
      </c>
      <c r="J99" s="1127">
        <v>10.061249056969112</v>
      </c>
      <c r="K99" s="1127">
        <v>2.8739380056517922</v>
      </c>
      <c r="L99" s="1127">
        <v>7.4669779353605987</v>
      </c>
      <c r="M99" s="1127">
        <v>2.9755022039065682</v>
      </c>
      <c r="N99" s="1127">
        <v>2.12060931212176</v>
      </c>
      <c r="O99" s="1127">
        <v>1.8853310974596162</v>
      </c>
      <c r="P99" s="1127">
        <v>11.007841998257334</v>
      </c>
      <c r="Q99" s="1127">
        <v>94.826984657595304</v>
      </c>
      <c r="R99" s="1127">
        <v>5.1730153424046961</v>
      </c>
      <c r="S99" s="1127">
        <v>100</v>
      </c>
      <c r="T99" s="1132"/>
      <c r="U99" s="1132"/>
      <c r="V99" s="1132"/>
      <c r="W99" s="267"/>
    </row>
    <row r="100" spans="1:24" s="1391" customFormat="1" ht="15" customHeight="1">
      <c r="A100" s="1329" t="s">
        <v>3669</v>
      </c>
      <c r="B100" s="1329">
        <v>79682</v>
      </c>
      <c r="C100" s="1329">
        <v>20657</v>
      </c>
      <c r="D100" s="1329">
        <v>8841</v>
      </c>
      <c r="E100" s="1329">
        <v>93459</v>
      </c>
      <c r="F100" s="1329">
        <v>6740</v>
      </c>
      <c r="G100" s="1329">
        <v>35962</v>
      </c>
      <c r="H100" s="1329">
        <v>76728</v>
      </c>
      <c r="I100" s="1329">
        <v>4093</v>
      </c>
      <c r="J100" s="1329">
        <v>59513</v>
      </c>
      <c r="K100" s="1329">
        <v>15728</v>
      </c>
      <c r="L100" s="1329">
        <v>42442</v>
      </c>
      <c r="M100" s="1329">
        <v>17447</v>
      </c>
      <c r="N100" s="1329">
        <v>12293</v>
      </c>
      <c r="O100" s="1329">
        <v>10634</v>
      </c>
      <c r="P100" s="1329">
        <v>62191</v>
      </c>
      <c r="Q100" s="1329">
        <v>546410</v>
      </c>
      <c r="R100" s="1329">
        <v>28646</v>
      </c>
      <c r="S100" s="1329">
        <v>575056</v>
      </c>
      <c r="T100" s="1329">
        <v>45558</v>
      </c>
      <c r="U100" s="1329">
        <v>620614</v>
      </c>
      <c r="V100" s="1329" t="s">
        <v>3669</v>
      </c>
      <c r="W100" s="1390"/>
    </row>
    <row r="101" spans="1:24" s="885" customFormat="1" ht="15" customHeight="1">
      <c r="A101" s="1132"/>
      <c r="B101" s="1127">
        <v>13.856389638574329</v>
      </c>
      <c r="C101" s="1127">
        <v>3.5921718928243509</v>
      </c>
      <c r="D101" s="1127">
        <v>1.5374154864917504</v>
      </c>
      <c r="E101" s="1127">
        <v>16.252156311733117</v>
      </c>
      <c r="F101" s="1127">
        <v>1.1720597646142288</v>
      </c>
      <c r="G101" s="1127">
        <v>6.2536518182576994</v>
      </c>
      <c r="H101" s="1127">
        <v>13.342700536991181</v>
      </c>
      <c r="I101" s="1127">
        <v>0.71175676803650434</v>
      </c>
      <c r="J101" s="1127">
        <v>10.34907904621463</v>
      </c>
      <c r="K101" s="1127">
        <v>2.73503797890988</v>
      </c>
      <c r="L101" s="1127">
        <v>7.3804985949194517</v>
      </c>
      <c r="M101" s="1127">
        <v>3.0339653877187613</v>
      </c>
      <c r="N101" s="1127">
        <v>2.1377048496146465</v>
      </c>
      <c r="O101" s="1127">
        <v>1.8492112072563367</v>
      </c>
      <c r="P101" s="1127">
        <v>10.81477282212515</v>
      </c>
      <c r="Q101" s="1127">
        <v>95.018572104282015</v>
      </c>
      <c r="R101" s="1127">
        <v>4.9814278957179825</v>
      </c>
      <c r="S101" s="1127">
        <v>100</v>
      </c>
      <c r="T101" s="1132"/>
      <c r="U101" s="1132"/>
      <c r="V101" s="1132"/>
      <c r="W101" s="267"/>
    </row>
    <row r="102" spans="1:24" s="1391" customFormat="1" ht="15" customHeight="1">
      <c r="A102" s="1329" t="s">
        <v>3670</v>
      </c>
      <c r="B102" s="1329">
        <v>84904</v>
      </c>
      <c r="C102" s="1329">
        <v>21607</v>
      </c>
      <c r="D102" s="1329">
        <v>9561</v>
      </c>
      <c r="E102" s="1329">
        <v>99671</v>
      </c>
      <c r="F102" s="1329">
        <v>7412</v>
      </c>
      <c r="G102" s="1329">
        <v>38554</v>
      </c>
      <c r="H102" s="1329">
        <v>81219</v>
      </c>
      <c r="I102" s="1329">
        <v>4339</v>
      </c>
      <c r="J102" s="1329">
        <v>64006</v>
      </c>
      <c r="K102" s="1329">
        <v>16711</v>
      </c>
      <c r="L102" s="1329">
        <v>44078</v>
      </c>
      <c r="M102" s="1329">
        <v>18882</v>
      </c>
      <c r="N102" s="1329">
        <v>12930</v>
      </c>
      <c r="O102" s="1329">
        <v>11360</v>
      </c>
      <c r="P102" s="1329">
        <v>64191</v>
      </c>
      <c r="Q102" s="1329">
        <v>579425</v>
      </c>
      <c r="R102" s="1329">
        <v>27672</v>
      </c>
      <c r="S102" s="1329">
        <v>607097</v>
      </c>
      <c r="T102" s="1329">
        <v>49143</v>
      </c>
      <c r="U102" s="1329">
        <v>656240</v>
      </c>
      <c r="V102" s="1329" t="s">
        <v>3670</v>
      </c>
      <c r="W102" s="1390"/>
    </row>
    <row r="103" spans="1:24" s="885" customFormat="1" ht="15" customHeight="1">
      <c r="A103" s="1132"/>
      <c r="B103" s="1127">
        <v>13.98524453258705</v>
      </c>
      <c r="C103" s="1127">
        <v>3.5590688143739801</v>
      </c>
      <c r="D103" s="1127">
        <v>1.5748718903239516</v>
      </c>
      <c r="E103" s="1127">
        <v>16.417640014692875</v>
      </c>
      <c r="F103" s="1127">
        <v>1.2208922132706963</v>
      </c>
      <c r="G103" s="1127">
        <v>6.3505502415594215</v>
      </c>
      <c r="H103" s="1127">
        <v>13.378257510743751</v>
      </c>
      <c r="I103" s="1127">
        <v>0.71471280536718185</v>
      </c>
      <c r="J103" s="1127">
        <v>10.54296100952566</v>
      </c>
      <c r="K103" s="1127">
        <v>2.7526079028557215</v>
      </c>
      <c r="L103" s="1127">
        <v>7.2604542601923576</v>
      </c>
      <c r="M103" s="1127">
        <v>3.1102113830244589</v>
      </c>
      <c r="N103" s="1127">
        <v>2.1298079219630472</v>
      </c>
      <c r="O103" s="1127">
        <v>1.8712001541763508</v>
      </c>
      <c r="P103" s="1127">
        <v>10.573433899360399</v>
      </c>
      <c r="Q103" s="1127">
        <v>95.441914554016904</v>
      </c>
      <c r="R103" s="1127">
        <v>4.5580854459830968</v>
      </c>
      <c r="S103" s="1127">
        <v>100</v>
      </c>
      <c r="T103" s="1132"/>
      <c r="U103" s="1132"/>
      <c r="V103" s="1132"/>
      <c r="W103" s="267"/>
    </row>
    <row r="104" spans="1:24" s="1391" customFormat="1" ht="15" customHeight="1">
      <c r="A104" s="1329" t="s">
        <v>3671</v>
      </c>
      <c r="B104" s="1329">
        <v>88206</v>
      </c>
      <c r="C104" s="1329">
        <v>23051</v>
      </c>
      <c r="D104" s="1329">
        <v>9907</v>
      </c>
      <c r="E104" s="1329">
        <v>109651</v>
      </c>
      <c r="F104" s="1329">
        <v>8402</v>
      </c>
      <c r="G104" s="1329">
        <v>41235</v>
      </c>
      <c r="H104" s="1329">
        <v>86650</v>
      </c>
      <c r="I104" s="1329">
        <v>4608</v>
      </c>
      <c r="J104" s="1329">
        <v>69409</v>
      </c>
      <c r="K104" s="1329">
        <v>18456</v>
      </c>
      <c r="L104" s="1329">
        <v>45790</v>
      </c>
      <c r="M104" s="1329">
        <v>20552</v>
      </c>
      <c r="N104" s="1329">
        <v>13659</v>
      </c>
      <c r="O104" s="1329">
        <v>12080</v>
      </c>
      <c r="P104" s="1329">
        <v>66265</v>
      </c>
      <c r="Q104" s="1329">
        <v>617921</v>
      </c>
      <c r="R104" s="1329">
        <v>28421</v>
      </c>
      <c r="S104" s="1329">
        <v>646342</v>
      </c>
      <c r="T104" s="1329">
        <v>51126</v>
      </c>
      <c r="U104" s="1329">
        <v>697468</v>
      </c>
      <c r="V104" s="1329" t="s">
        <v>3671</v>
      </c>
      <c r="W104" s="1390"/>
    </row>
    <row r="105" spans="1:24" s="885" customFormat="1" ht="15" customHeight="1">
      <c r="A105" s="1132"/>
      <c r="B105" s="1127">
        <v>13.646954708188543</v>
      </c>
      <c r="C105" s="1127">
        <v>3.5663781713086879</v>
      </c>
      <c r="D105" s="1127">
        <v>1.5327798595789845</v>
      </c>
      <c r="E105" s="1127">
        <v>16.964857614080472</v>
      </c>
      <c r="F105" s="1127">
        <v>1.2999309962837011</v>
      </c>
      <c r="G105" s="1127">
        <v>6.3797494205853873</v>
      </c>
      <c r="H105" s="1127">
        <v>13.406215285406178</v>
      </c>
      <c r="I105" s="1127">
        <v>0.71293525718582429</v>
      </c>
      <c r="J105" s="1127">
        <v>10.738742028214165</v>
      </c>
      <c r="K105" s="1127">
        <v>2.8554542332078063</v>
      </c>
      <c r="L105" s="1127">
        <v>7.0844846845787526</v>
      </c>
      <c r="M105" s="1127">
        <v>3.1797407564416362</v>
      </c>
      <c r="N105" s="1127">
        <v>2.11327749086397</v>
      </c>
      <c r="O105" s="1127">
        <v>1.8689795804697822</v>
      </c>
      <c r="P105" s="1127">
        <v>10.25231224336342</v>
      </c>
      <c r="Q105" s="1127">
        <v>95.602792329757307</v>
      </c>
      <c r="R105" s="1127">
        <v>4.3972076702426888</v>
      </c>
      <c r="S105" s="1127">
        <v>100</v>
      </c>
      <c r="T105" s="1132"/>
      <c r="U105" s="1132"/>
      <c r="V105" s="1132"/>
      <c r="W105" s="267"/>
    </row>
    <row r="106" spans="1:24" s="1391" customFormat="1" ht="15" customHeight="1">
      <c r="A106" s="1329" t="s">
        <v>3672</v>
      </c>
      <c r="B106" s="1329">
        <v>90332</v>
      </c>
      <c r="C106" s="1329">
        <v>24279</v>
      </c>
      <c r="D106" s="1329">
        <v>10593</v>
      </c>
      <c r="E106" s="1329">
        <v>120567</v>
      </c>
      <c r="F106" s="1329">
        <v>9291</v>
      </c>
      <c r="G106" s="1329">
        <v>44709</v>
      </c>
      <c r="H106" s="1329">
        <v>92457</v>
      </c>
      <c r="I106" s="1329">
        <v>4902</v>
      </c>
      <c r="J106" s="1329">
        <v>75761</v>
      </c>
      <c r="K106" s="1329">
        <v>21180</v>
      </c>
      <c r="L106" s="1329">
        <v>47587</v>
      </c>
      <c r="M106" s="1329">
        <v>22099</v>
      </c>
      <c r="N106" s="1329">
        <v>14718</v>
      </c>
      <c r="O106" s="1329">
        <v>12540</v>
      </c>
      <c r="P106" s="1329">
        <v>68416</v>
      </c>
      <c r="Q106" s="1329">
        <v>659431</v>
      </c>
      <c r="R106" s="1329">
        <v>29062</v>
      </c>
      <c r="S106" s="1329">
        <v>688493</v>
      </c>
      <c r="T106" s="1329">
        <v>58267</v>
      </c>
      <c r="U106" s="1329">
        <v>746760</v>
      </c>
      <c r="V106" s="1329" t="s">
        <v>3672</v>
      </c>
      <c r="W106" s="1390"/>
    </row>
    <row r="107" spans="1:24" s="885" customFormat="1" ht="15" customHeight="1">
      <c r="A107" s="1132"/>
      <c r="B107" s="1127">
        <v>13.120249588594218</v>
      </c>
      <c r="C107" s="1127">
        <v>3.5263975087618902</v>
      </c>
      <c r="D107" s="1127">
        <v>1.5385777342689033</v>
      </c>
      <c r="E107" s="1127">
        <v>17.511724883186901</v>
      </c>
      <c r="F107" s="1127">
        <v>1.3494690577827226</v>
      </c>
      <c r="G107" s="1127">
        <v>6.4937479393399791</v>
      </c>
      <c r="H107" s="1127">
        <v>13.428894701906918</v>
      </c>
      <c r="I107" s="1127">
        <v>0.71198980962769409</v>
      </c>
      <c r="J107" s="1127">
        <v>11.003888202203944</v>
      </c>
      <c r="K107" s="1127">
        <v>3.0762839999825706</v>
      </c>
      <c r="L107" s="1127">
        <v>6.9117623563347772</v>
      </c>
      <c r="M107" s="1127">
        <v>3.2097639336928627</v>
      </c>
      <c r="N107" s="1127">
        <v>2.1377123659935542</v>
      </c>
      <c r="O107" s="1127">
        <v>1.8213692804429384</v>
      </c>
      <c r="P107" s="1127">
        <v>9.9370654458360512</v>
      </c>
      <c r="Q107" s="1127">
        <v>95.778896807955931</v>
      </c>
      <c r="R107" s="1127">
        <v>4.2211031920440734</v>
      </c>
      <c r="S107" s="1127">
        <v>100</v>
      </c>
      <c r="T107" s="1132"/>
      <c r="U107" s="1132"/>
      <c r="V107" s="1132"/>
      <c r="W107" s="267"/>
    </row>
    <row r="108" spans="1:24" s="1391" customFormat="1" ht="15" customHeight="1">
      <c r="A108" s="1329" t="s">
        <v>3604</v>
      </c>
      <c r="B108" s="1329">
        <v>91656</v>
      </c>
      <c r="C108" s="1329">
        <v>25779</v>
      </c>
      <c r="D108" s="1329">
        <v>11584</v>
      </c>
      <c r="E108" s="1329">
        <v>132994</v>
      </c>
      <c r="F108" s="1329">
        <v>10126</v>
      </c>
      <c r="G108" s="1329">
        <v>48305</v>
      </c>
      <c r="H108" s="1329">
        <v>98173</v>
      </c>
      <c r="I108" s="1329">
        <v>5220</v>
      </c>
      <c r="J108" s="1329">
        <v>80514</v>
      </c>
      <c r="K108" s="1329">
        <v>23110</v>
      </c>
      <c r="L108" s="1329">
        <v>49509</v>
      </c>
      <c r="M108" s="1329">
        <v>23542</v>
      </c>
      <c r="N108" s="1329">
        <v>15645</v>
      </c>
      <c r="O108" s="1329">
        <v>13137</v>
      </c>
      <c r="P108" s="1329">
        <v>70642</v>
      </c>
      <c r="Q108" s="1329">
        <v>699936</v>
      </c>
      <c r="R108" s="1329">
        <v>29960</v>
      </c>
      <c r="S108" s="1329">
        <v>729896</v>
      </c>
      <c r="T108" s="1329">
        <v>58705</v>
      </c>
      <c r="U108" s="1329">
        <v>788601</v>
      </c>
      <c r="V108" s="1329" t="s">
        <v>3604</v>
      </c>
      <c r="W108" s="1390"/>
    </row>
    <row r="109" spans="1:24" s="885" customFormat="1" ht="15" customHeight="1">
      <c r="A109" s="1132"/>
      <c r="B109" s="1127">
        <v>12.55740543858303</v>
      </c>
      <c r="C109" s="1127">
        <v>3.531873033966483</v>
      </c>
      <c r="D109" s="1127">
        <v>1.5870754189637977</v>
      </c>
      <c r="E109" s="1127">
        <v>18.220952026042067</v>
      </c>
      <c r="F109" s="1127">
        <v>1.3873209333932506</v>
      </c>
      <c r="G109" s="1127">
        <v>6.6180661354494337</v>
      </c>
      <c r="H109" s="1127">
        <v>13.450272367570173</v>
      </c>
      <c r="I109" s="1127">
        <v>0.71517038043776104</v>
      </c>
      <c r="J109" s="1127">
        <v>11.03088659206243</v>
      </c>
      <c r="K109" s="1127">
        <v>3.1662045003671757</v>
      </c>
      <c r="L109" s="1127">
        <v>6.7830211427381437</v>
      </c>
      <c r="M109" s="1127">
        <v>3.2253910146103006</v>
      </c>
      <c r="N109" s="1127">
        <v>2.1434560540131744</v>
      </c>
      <c r="O109" s="1127">
        <v>1.7998454574350318</v>
      </c>
      <c r="P109" s="1127">
        <v>9.6783651369510171</v>
      </c>
      <c r="Q109" s="1127">
        <v>95.895305632583273</v>
      </c>
      <c r="R109" s="1127">
        <v>4.1046943674167284</v>
      </c>
      <c r="S109" s="1127">
        <v>100</v>
      </c>
      <c r="T109" s="1132"/>
      <c r="U109" s="1132"/>
      <c r="V109" s="1132"/>
      <c r="W109" s="267"/>
    </row>
    <row r="110" spans="1:24" s="1391" customFormat="1" ht="15" customHeight="1">
      <c r="A110" s="1329" t="s">
        <v>3673</v>
      </c>
      <c r="B110" s="1329">
        <v>95151</v>
      </c>
      <c r="C110" s="1329">
        <v>27419</v>
      </c>
      <c r="D110" s="1329">
        <v>12127</v>
      </c>
      <c r="E110" s="1329">
        <v>144653</v>
      </c>
      <c r="F110" s="1329">
        <v>10585</v>
      </c>
      <c r="G110" s="1329">
        <v>52209</v>
      </c>
      <c r="H110" s="1329">
        <v>104776</v>
      </c>
      <c r="I110" s="1329">
        <v>5570</v>
      </c>
      <c r="J110" s="1329">
        <v>85382</v>
      </c>
      <c r="K110" s="1329">
        <v>24790</v>
      </c>
      <c r="L110" s="1329">
        <v>51615</v>
      </c>
      <c r="M110" s="1329">
        <v>25165</v>
      </c>
      <c r="N110" s="1329">
        <v>16781</v>
      </c>
      <c r="O110" s="1329">
        <v>13802</v>
      </c>
      <c r="P110" s="1329">
        <v>72955</v>
      </c>
      <c r="Q110" s="1329">
        <v>742980</v>
      </c>
      <c r="R110" s="1329">
        <v>31156</v>
      </c>
      <c r="S110" s="1329">
        <v>774136</v>
      </c>
      <c r="T110" s="1329">
        <v>51592</v>
      </c>
      <c r="U110" s="1329">
        <v>825728</v>
      </c>
      <c r="V110" s="1329" t="s">
        <v>3673</v>
      </c>
      <c r="W110" s="1877">
        <v>51592</v>
      </c>
      <c r="X110" s="1878">
        <v>825728</v>
      </c>
    </row>
    <row r="111" spans="1:24" s="885" customFormat="1" ht="15" customHeight="1">
      <c r="A111" s="1132"/>
      <c r="B111" s="1127">
        <v>12.291251149668792</v>
      </c>
      <c r="C111" s="1127">
        <v>3.5418841133857617</v>
      </c>
      <c r="D111" s="1127">
        <v>1.5665206113654448</v>
      </c>
      <c r="E111" s="1127">
        <v>18.685734806287268</v>
      </c>
      <c r="F111" s="1127">
        <v>1.3673308049231658</v>
      </c>
      <c r="G111" s="1127">
        <v>6.7441638161770028</v>
      </c>
      <c r="H111" s="1127">
        <v>13.53457273657342</v>
      </c>
      <c r="I111" s="1127">
        <v>0.71951181704506706</v>
      </c>
      <c r="J111" s="1127">
        <v>11.029328180061384</v>
      </c>
      <c r="K111" s="1127">
        <v>3.2022797027912406</v>
      </c>
      <c r="L111" s="1127">
        <v>6.6674331125280322</v>
      </c>
      <c r="M111" s="1127">
        <v>3.2507208035797328</v>
      </c>
      <c r="N111" s="1127">
        <v>2.1677069662178221</v>
      </c>
      <c r="O111" s="1127">
        <v>1.7828908615540422</v>
      </c>
      <c r="P111" s="1127">
        <v>9.4240546880651461</v>
      </c>
      <c r="Q111" s="1127">
        <v>95.975384170223322</v>
      </c>
      <c r="R111" s="1127">
        <v>4.0246158297766801</v>
      </c>
      <c r="S111" s="1127">
        <v>100</v>
      </c>
      <c r="T111" s="1132"/>
      <c r="U111" s="1132"/>
      <c r="V111" s="1132"/>
      <c r="W111" s="267"/>
    </row>
    <row r="112" spans="1:24" s="1391" customFormat="1" ht="15" customHeight="1">
      <c r="A112" s="1329" t="s">
        <v>3967</v>
      </c>
      <c r="B112" s="1329">
        <v>97480</v>
      </c>
      <c r="C112" s="1329">
        <v>29170</v>
      </c>
      <c r="D112" s="1329">
        <v>13290</v>
      </c>
      <c r="E112" s="1329">
        <v>159568</v>
      </c>
      <c r="F112" s="1329">
        <v>11243</v>
      </c>
      <c r="G112" s="1329">
        <v>56698</v>
      </c>
      <c r="H112" s="1329">
        <v>111426</v>
      </c>
      <c r="I112" s="1329">
        <v>5950</v>
      </c>
      <c r="J112" s="1329">
        <v>90475</v>
      </c>
      <c r="K112" s="1329">
        <v>26719</v>
      </c>
      <c r="L112" s="1329">
        <v>53888</v>
      </c>
      <c r="M112" s="1329">
        <v>27637</v>
      </c>
      <c r="N112" s="1329">
        <v>18125</v>
      </c>
      <c r="O112" s="1329">
        <v>14517</v>
      </c>
      <c r="P112" s="1329">
        <v>75352</v>
      </c>
      <c r="Q112" s="1329">
        <v>791538</v>
      </c>
      <c r="R112" s="1329">
        <v>33324</v>
      </c>
      <c r="S112" s="1329">
        <v>824862</v>
      </c>
      <c r="T112" s="1329">
        <v>53548</v>
      </c>
      <c r="U112" s="1329">
        <v>878410</v>
      </c>
      <c r="V112" s="1329" t="s">
        <v>3967</v>
      </c>
      <c r="W112" s="1390"/>
    </row>
    <row r="113" spans="1:23" s="885" customFormat="1" ht="15" customHeight="1">
      <c r="A113" s="1132"/>
      <c r="B113" s="1127">
        <v>11.817734360414226</v>
      </c>
      <c r="C113" s="1127">
        <v>3.5363491105178806</v>
      </c>
      <c r="D113" s="1127">
        <v>1.6111785971471591</v>
      </c>
      <c r="E113" s="1127">
        <v>19.344811616973505</v>
      </c>
      <c r="F113" s="1127">
        <v>1.3630158741704674</v>
      </c>
      <c r="G113" s="1127">
        <v>6.8736346200940286</v>
      </c>
      <c r="H113" s="1127">
        <v>13.50844141201801</v>
      </c>
      <c r="I113" s="1127">
        <v>0.72133278051358896</v>
      </c>
      <c r="J113" s="1127">
        <v>10.968501397809574</v>
      </c>
      <c r="K113" s="1127">
        <v>3.2392084979063167</v>
      </c>
      <c r="L113" s="1127">
        <v>6.5329715758514766</v>
      </c>
      <c r="M113" s="1127">
        <v>3.350499841185556</v>
      </c>
      <c r="N113" s="1127">
        <v>2.197337251564504</v>
      </c>
      <c r="O113" s="1127">
        <v>1.7599307520530707</v>
      </c>
      <c r="P113" s="1127">
        <v>9.1351038113041927</v>
      </c>
      <c r="Q113" s="1127">
        <v>95.960051499523559</v>
      </c>
      <c r="R113" s="1127">
        <v>4.0399485004764433</v>
      </c>
      <c r="S113" s="1127">
        <v>100</v>
      </c>
      <c r="T113" s="1132"/>
      <c r="U113" s="1132"/>
      <c r="V113" s="1132"/>
      <c r="W113" s="267"/>
    </row>
    <row r="114" spans="1:23" s="887" customFormat="1" ht="15" customHeight="1">
      <c r="A114" s="1551" t="s">
        <v>3982</v>
      </c>
      <c r="B114" s="675">
        <v>99228</v>
      </c>
      <c r="C114" s="675">
        <v>30950</v>
      </c>
      <c r="D114" s="675">
        <v>14997</v>
      </c>
      <c r="E114" s="675">
        <v>178223</v>
      </c>
      <c r="F114" s="675">
        <v>12742</v>
      </c>
      <c r="G114" s="675">
        <v>61552</v>
      </c>
      <c r="H114" s="675">
        <v>118665</v>
      </c>
      <c r="I114" s="675">
        <v>6366</v>
      </c>
      <c r="J114" s="675">
        <v>95972</v>
      </c>
      <c r="K114" s="675">
        <v>28787</v>
      </c>
      <c r="L114" s="675">
        <v>56297</v>
      </c>
      <c r="M114" s="675">
        <v>30796</v>
      </c>
      <c r="N114" s="675">
        <v>20248</v>
      </c>
      <c r="O114" s="675">
        <v>15612</v>
      </c>
      <c r="P114" s="675">
        <v>77838</v>
      </c>
      <c r="Q114" s="153">
        <f>SUM(B114:P114)</f>
        <v>848273</v>
      </c>
      <c r="R114" s="675">
        <v>35266</v>
      </c>
      <c r="S114" s="35">
        <f>Q114+R114</f>
        <v>883539</v>
      </c>
      <c r="T114" s="675">
        <v>50891</v>
      </c>
      <c r="U114" s="35">
        <f>S114+T114</f>
        <v>934430</v>
      </c>
      <c r="V114" s="1552" t="s">
        <v>3982</v>
      </c>
      <c r="W114" s="271"/>
    </row>
    <row r="115" spans="1:23" s="887" customFormat="1" ht="15" customHeight="1">
      <c r="A115" s="1326"/>
      <c r="B115" s="1553">
        <f t="shared" ref="B115:S115" si="28">(B114/$S114)*100</f>
        <v>11.230743634406631</v>
      </c>
      <c r="C115" s="1553">
        <f t="shared" si="28"/>
        <v>3.5029579905357884</v>
      </c>
      <c r="D115" s="1553">
        <f t="shared" si="28"/>
        <v>1.6973783839762593</v>
      </c>
      <c r="E115" s="1553">
        <f t="shared" si="28"/>
        <v>20.171492146922773</v>
      </c>
      <c r="F115" s="1553">
        <f t="shared" si="28"/>
        <v>1.4421547888661395</v>
      </c>
      <c r="G115" s="1553">
        <f t="shared" si="28"/>
        <v>6.9665289251521436</v>
      </c>
      <c r="H115" s="1553">
        <f t="shared" si="28"/>
        <v>13.430646524941173</v>
      </c>
      <c r="I115" s="1553">
        <f t="shared" si="28"/>
        <v>0.7205114884572158</v>
      </c>
      <c r="J115" s="1553">
        <f t="shared" si="28"/>
        <v>10.862225662930555</v>
      </c>
      <c r="K115" s="1553">
        <f t="shared" si="28"/>
        <v>3.2581470653813809</v>
      </c>
      <c r="L115" s="1553">
        <f t="shared" si="28"/>
        <v>6.3717617445296693</v>
      </c>
      <c r="M115" s="1553">
        <f t="shared" si="28"/>
        <v>3.4855280864794875</v>
      </c>
      <c r="N115" s="1553">
        <f t="shared" si="28"/>
        <v>2.2916928398180501</v>
      </c>
      <c r="O115" s="1553">
        <f t="shared" si="28"/>
        <v>1.7669848190062918</v>
      </c>
      <c r="P115" s="1553">
        <f t="shared" si="28"/>
        <v>8.8097978697035444</v>
      </c>
      <c r="Q115" s="1553">
        <f t="shared" si="28"/>
        <v>96.00855197110711</v>
      </c>
      <c r="R115" s="1553">
        <f t="shared" si="28"/>
        <v>3.9914480288928953</v>
      </c>
      <c r="S115" s="1553">
        <f t="shared" si="28"/>
        <v>100</v>
      </c>
      <c r="T115" s="1326"/>
      <c r="U115" s="1326"/>
      <c r="V115" s="1554"/>
      <c r="W115" s="271"/>
    </row>
    <row r="116" spans="1:23" s="887" customFormat="1" ht="15" customHeight="1">
      <c r="A116" s="173" t="s">
        <v>3983</v>
      </c>
      <c r="B116" s="675">
        <v>101173</v>
      </c>
      <c r="C116" s="675">
        <v>32879</v>
      </c>
      <c r="D116" s="675">
        <v>16330</v>
      </c>
      <c r="E116" s="675">
        <v>197765</v>
      </c>
      <c r="F116" s="675">
        <v>13820</v>
      </c>
      <c r="G116" s="675">
        <v>66951</v>
      </c>
      <c r="H116" s="675">
        <v>127417</v>
      </c>
      <c r="I116" s="675">
        <v>6820</v>
      </c>
      <c r="J116" s="675">
        <v>102463</v>
      </c>
      <c r="K116" s="675">
        <v>31413</v>
      </c>
      <c r="L116" s="675">
        <v>58997</v>
      </c>
      <c r="M116" s="675">
        <v>33615</v>
      </c>
      <c r="N116" s="675">
        <v>22547</v>
      </c>
      <c r="O116" s="675">
        <v>16804</v>
      </c>
      <c r="P116" s="675">
        <v>80653</v>
      </c>
      <c r="Q116" s="153">
        <f>SUM(B116:P116)</f>
        <v>909647</v>
      </c>
      <c r="R116" s="675">
        <v>38252</v>
      </c>
      <c r="S116" s="35">
        <f>Q116+R116</f>
        <v>947899</v>
      </c>
      <c r="T116" s="35">
        <v>40731</v>
      </c>
      <c r="U116" s="35">
        <f>S116+T116</f>
        <v>988630</v>
      </c>
      <c r="V116" s="1555" t="s">
        <v>3983</v>
      </c>
      <c r="W116" s="271"/>
    </row>
    <row r="117" spans="1:23" s="887" customFormat="1" ht="15" customHeight="1">
      <c r="A117" s="1326"/>
      <c r="B117" s="1553">
        <f t="shared" ref="B117:S119" si="29">(B116/$S116)*100</f>
        <v>10.673394528319999</v>
      </c>
      <c r="C117" s="1553">
        <f t="shared" si="29"/>
        <v>3.4686184920545329</v>
      </c>
      <c r="D117" s="1553">
        <f t="shared" si="29"/>
        <v>1.7227573823793463</v>
      </c>
      <c r="E117" s="1553">
        <f t="shared" si="29"/>
        <v>20.863509719917417</v>
      </c>
      <c r="F117" s="1553">
        <f t="shared" si="29"/>
        <v>1.4579612384863789</v>
      </c>
      <c r="G117" s="1553">
        <f t="shared" si="29"/>
        <v>7.0630942748119789</v>
      </c>
      <c r="H117" s="1553">
        <f t="shared" si="29"/>
        <v>13.442043930840732</v>
      </c>
      <c r="I117" s="1553">
        <f t="shared" si="29"/>
        <v>0.71948593679284401</v>
      </c>
      <c r="J117" s="1553">
        <f t="shared" si="29"/>
        <v>10.809484976774952</v>
      </c>
      <c r="K117" s="1553">
        <f t="shared" si="29"/>
        <v>3.313960664585573</v>
      </c>
      <c r="L117" s="1553">
        <f t="shared" si="29"/>
        <v>6.2239753391447818</v>
      </c>
      <c r="M117" s="1553">
        <f t="shared" si="29"/>
        <v>3.5462638952040249</v>
      </c>
      <c r="N117" s="1553">
        <f t="shared" si="29"/>
        <v>2.3786289467548758</v>
      </c>
      <c r="O117" s="1553">
        <f t="shared" si="29"/>
        <v>1.7727627099511656</v>
      </c>
      <c r="P117" s="1553">
        <f t="shared" si="29"/>
        <v>8.508606929641239</v>
      </c>
      <c r="Q117" s="1553">
        <f t="shared" si="29"/>
        <v>95.964548965659844</v>
      </c>
      <c r="R117" s="1553">
        <f t="shared" si="29"/>
        <v>4.0354510343401566</v>
      </c>
      <c r="S117" s="1553">
        <f t="shared" si="29"/>
        <v>100</v>
      </c>
      <c r="T117" s="1326"/>
      <c r="U117" s="1326"/>
      <c r="V117" s="1554"/>
      <c r="W117" s="271"/>
    </row>
    <row r="118" spans="1:23" s="887" customFormat="1" ht="15" customHeight="1">
      <c r="A118" s="173" t="s">
        <v>3984</v>
      </c>
      <c r="B118" s="675">
        <v>104688</v>
      </c>
      <c r="C118" s="675">
        <v>34974</v>
      </c>
      <c r="D118" s="675">
        <v>17474</v>
      </c>
      <c r="E118" s="675">
        <v>224270</v>
      </c>
      <c r="F118" s="675">
        <v>15089</v>
      </c>
      <c r="G118" s="675">
        <v>73595</v>
      </c>
      <c r="H118" s="675">
        <v>136914</v>
      </c>
      <c r="I118" s="675">
        <v>7316</v>
      </c>
      <c r="J118" s="675">
        <v>109208</v>
      </c>
      <c r="K118" s="675">
        <v>33893</v>
      </c>
      <c r="L118" s="675">
        <v>61936</v>
      </c>
      <c r="M118" s="675">
        <v>36463</v>
      </c>
      <c r="N118" s="675">
        <v>24127</v>
      </c>
      <c r="O118" s="675">
        <v>17984</v>
      </c>
      <c r="P118" s="675">
        <v>83598</v>
      </c>
      <c r="Q118" s="153">
        <f>SUM(B118:P118)</f>
        <v>981529</v>
      </c>
      <c r="R118" s="675">
        <v>40909</v>
      </c>
      <c r="S118" s="35">
        <f>Q118+R118</f>
        <v>1022438</v>
      </c>
      <c r="T118" s="35">
        <v>46626</v>
      </c>
      <c r="U118" s="35">
        <f>S118+T118</f>
        <v>1069064</v>
      </c>
      <c r="V118" s="208" t="s">
        <v>3984</v>
      </c>
      <c r="W118" s="271"/>
    </row>
    <row r="119" spans="1:23" s="887" customFormat="1" ht="15" customHeight="1">
      <c r="A119" s="1669"/>
      <c r="B119" s="1553">
        <f t="shared" si="29"/>
        <v>10.239056060122961</v>
      </c>
      <c r="C119" s="1553">
        <f t="shared" si="29"/>
        <v>3.4206475111449302</v>
      </c>
      <c r="D119" s="1553">
        <f t="shared" si="29"/>
        <v>1.7090522848329188</v>
      </c>
      <c r="E119" s="1553">
        <f t="shared" si="29"/>
        <v>21.934826365999697</v>
      </c>
      <c r="F119" s="1553">
        <f t="shared" si="29"/>
        <v>1.4757863068469677</v>
      </c>
      <c r="G119" s="1553">
        <f t="shared" si="29"/>
        <v>7.1979914674532841</v>
      </c>
      <c r="H119" s="1553">
        <f t="shared" si="29"/>
        <v>13.390934218016154</v>
      </c>
      <c r="I119" s="1553">
        <f t="shared" si="29"/>
        <v>0.7155446100399242</v>
      </c>
      <c r="J119" s="1553">
        <f t="shared" si="29"/>
        <v>10.681136655718976</v>
      </c>
      <c r="K119" s="1553">
        <f t="shared" si="29"/>
        <v>3.3149198288795998</v>
      </c>
      <c r="L119" s="1553">
        <f t="shared" si="29"/>
        <v>6.05767782496347</v>
      </c>
      <c r="M119" s="1553">
        <f t="shared" si="29"/>
        <v>3.5662798135437059</v>
      </c>
      <c r="N119" s="1553">
        <f t="shared" si="29"/>
        <v>2.3597518871559937</v>
      </c>
      <c r="O119" s="1553">
        <f t="shared" si="29"/>
        <v>1.7589330599997259</v>
      </c>
      <c r="P119" s="1553">
        <f t="shared" si="29"/>
        <v>8.1763392988132289</v>
      </c>
      <c r="Q119" s="1553">
        <f t="shared" si="29"/>
        <v>95.998877193531541</v>
      </c>
      <c r="R119" s="1553">
        <f t="shared" si="29"/>
        <v>4.0011228064684605</v>
      </c>
      <c r="S119" s="1553">
        <f t="shared" si="29"/>
        <v>100</v>
      </c>
      <c r="T119" s="1326"/>
      <c r="U119" s="1326"/>
      <c r="V119" s="1554"/>
      <c r="W119" s="271"/>
    </row>
    <row r="120" spans="1:23" s="887" customFormat="1" ht="15" customHeight="1">
      <c r="A120" s="154" t="s">
        <v>4595</v>
      </c>
      <c r="B120" s="1545">
        <v>107991</v>
      </c>
      <c r="C120" s="1545">
        <v>37146</v>
      </c>
      <c r="D120" s="1545">
        <v>18501</v>
      </c>
      <c r="E120" s="1545">
        <v>256118</v>
      </c>
      <c r="F120" s="1545">
        <v>16535</v>
      </c>
      <c r="G120" s="1545">
        <v>81139</v>
      </c>
      <c r="H120" s="1545">
        <v>148058</v>
      </c>
      <c r="I120" s="1545">
        <v>7870</v>
      </c>
      <c r="J120" s="1545">
        <v>117056</v>
      </c>
      <c r="K120" s="1545">
        <v>36394</v>
      </c>
      <c r="L120" s="1545">
        <v>65173</v>
      </c>
      <c r="M120" s="1545">
        <v>38795</v>
      </c>
      <c r="N120" s="1545">
        <v>25976</v>
      </c>
      <c r="O120" s="1545">
        <v>20105</v>
      </c>
      <c r="P120" s="1545">
        <v>86706</v>
      </c>
      <c r="Q120" s="1545">
        <v>1063563</v>
      </c>
      <c r="R120" s="1545">
        <v>42231</v>
      </c>
      <c r="S120" s="1545">
        <v>1105794</v>
      </c>
      <c r="T120" s="1545">
        <v>49412</v>
      </c>
      <c r="U120" s="1545">
        <v>1155206</v>
      </c>
      <c r="V120" s="208" t="s">
        <v>4595</v>
      </c>
      <c r="W120" s="271"/>
    </row>
    <row r="121" spans="1:23" s="887" customFormat="1" ht="15" customHeight="1">
      <c r="A121" s="883"/>
      <c r="B121" s="1678">
        <v>9.765923852001368</v>
      </c>
      <c r="C121" s="1678">
        <v>3.3592151883623895</v>
      </c>
      <c r="D121" s="1678">
        <v>1.6730964356833189</v>
      </c>
      <c r="E121" s="1678">
        <v>23.161456835540797</v>
      </c>
      <c r="F121" s="1678">
        <v>1.4953056355885455</v>
      </c>
      <c r="G121" s="1678">
        <v>7.3376234633213784</v>
      </c>
      <c r="H121" s="1678">
        <v>13.389293123312299</v>
      </c>
      <c r="I121" s="1678">
        <v>0.71170579692058378</v>
      </c>
      <c r="J121" s="1678">
        <v>10.585696793435305</v>
      </c>
      <c r="K121" s="1678">
        <v>3.2912097551623538</v>
      </c>
      <c r="L121" s="1678">
        <v>5.8937740664174338</v>
      </c>
      <c r="M121" s="1678">
        <v>3.5083388045151267</v>
      </c>
      <c r="N121" s="1678">
        <v>2.349081293622501</v>
      </c>
      <c r="O121" s="1678">
        <v>1.8181505777748839</v>
      </c>
      <c r="P121" s="1678">
        <v>7.8410626210668539</v>
      </c>
      <c r="Q121" s="1678">
        <v>96.180934242725129</v>
      </c>
      <c r="R121" s="1678">
        <v>3.819065757274863</v>
      </c>
      <c r="S121" s="1678">
        <v>100</v>
      </c>
      <c r="T121" s="1132"/>
      <c r="U121" s="1132"/>
      <c r="V121" s="1132"/>
      <c r="W121" s="271"/>
    </row>
    <row r="122" spans="1:23" s="887" customFormat="1" ht="15" customHeight="1">
      <c r="A122" s="883" t="s">
        <v>4594</v>
      </c>
      <c r="B122" s="1557">
        <v>112423</v>
      </c>
      <c r="C122" s="1557">
        <v>39383</v>
      </c>
      <c r="D122" s="1557">
        <v>18681</v>
      </c>
      <c r="E122" s="1557">
        <v>260728</v>
      </c>
      <c r="F122" s="1557">
        <v>16814</v>
      </c>
      <c r="G122" s="1557">
        <v>88169</v>
      </c>
      <c r="H122" s="1557">
        <v>154029</v>
      </c>
      <c r="I122" s="1557">
        <v>8007</v>
      </c>
      <c r="J122" s="1557">
        <v>121355</v>
      </c>
      <c r="K122" s="1557">
        <v>37521</v>
      </c>
      <c r="L122" s="1557">
        <v>68317</v>
      </c>
      <c r="M122" s="1557">
        <v>40906</v>
      </c>
      <c r="N122" s="1557">
        <v>27290</v>
      </c>
      <c r="O122" s="1557">
        <v>22109</v>
      </c>
      <c r="P122" s="1557">
        <v>89319</v>
      </c>
      <c r="Q122" s="1557">
        <v>1105051</v>
      </c>
      <c r="R122" s="1557">
        <v>39546</v>
      </c>
      <c r="S122" s="1557">
        <v>1144597</v>
      </c>
      <c r="T122" s="1132">
        <v>55948</v>
      </c>
      <c r="U122" s="1132">
        <v>1200545</v>
      </c>
      <c r="V122" s="1132" t="s">
        <v>4594</v>
      </c>
      <c r="W122" s="271"/>
    </row>
    <row r="123" spans="1:23" s="887" customFormat="1" ht="15" customHeight="1">
      <c r="A123" s="883"/>
      <c r="B123" s="1678">
        <v>9.822059641952583</v>
      </c>
      <c r="C123" s="1678">
        <v>3.4407743511471724</v>
      </c>
      <c r="D123" s="1678">
        <v>1.6321028274580485</v>
      </c>
      <c r="E123" s="1678">
        <v>22.779021786707464</v>
      </c>
      <c r="F123" s="1678">
        <v>1.4689886484063823</v>
      </c>
      <c r="G123" s="1678">
        <v>7.7030605531903369</v>
      </c>
      <c r="H123" s="1678">
        <v>13.457050822254471</v>
      </c>
      <c r="I123" s="1678">
        <v>0.69954752633459638</v>
      </c>
      <c r="J123" s="1678">
        <v>10.602421638358305</v>
      </c>
      <c r="K123" s="1678">
        <v>3.2780970070688635</v>
      </c>
      <c r="L123" s="1678">
        <v>5.9686509749719772</v>
      </c>
      <c r="M123" s="1678">
        <v>3.5738342840318467</v>
      </c>
      <c r="N123" s="1678">
        <v>2.3842452845848801</v>
      </c>
      <c r="O123" s="1678">
        <v>1.9315968851919059</v>
      </c>
      <c r="P123" s="1678">
        <v>7.8035325970625475</v>
      </c>
      <c r="Q123" s="1678">
        <v>96.544984828721383</v>
      </c>
      <c r="R123" s="1678">
        <v>3.4550151712786246</v>
      </c>
      <c r="S123" s="1678">
        <v>100</v>
      </c>
      <c r="T123" s="1132"/>
      <c r="U123" s="1132"/>
      <c r="V123" s="1132"/>
      <c r="W123" s="271"/>
    </row>
    <row r="124" spans="1:23" s="887" customFormat="1" ht="15" customHeight="1">
      <c r="A124" s="883" t="s">
        <v>4853</v>
      </c>
      <c r="B124" s="1557">
        <v>115405</v>
      </c>
      <c r="C124" s="1557">
        <v>41643</v>
      </c>
      <c r="D124" s="1557">
        <v>18735</v>
      </c>
      <c r="E124" s="1557">
        <v>275764</v>
      </c>
      <c r="F124" s="1557">
        <v>17611</v>
      </c>
      <c r="G124" s="1557">
        <v>95824</v>
      </c>
      <c r="H124" s="1557">
        <v>164109</v>
      </c>
      <c r="I124" s="1557">
        <v>8556</v>
      </c>
      <c r="J124" s="1557">
        <v>128718</v>
      </c>
      <c r="K124" s="1557">
        <v>39139</v>
      </c>
      <c r="L124" s="1557">
        <v>71662</v>
      </c>
      <c r="M124" s="1557">
        <v>43424</v>
      </c>
      <c r="N124" s="1557">
        <v>28807</v>
      </c>
      <c r="O124" s="1557">
        <v>24308</v>
      </c>
      <c r="P124" s="1557">
        <v>92044</v>
      </c>
      <c r="Q124" s="1557">
        <v>1165749</v>
      </c>
      <c r="R124" s="1557">
        <v>41497</v>
      </c>
      <c r="S124" s="1557">
        <v>1207246</v>
      </c>
      <c r="T124" s="893">
        <v>74873</v>
      </c>
      <c r="U124" s="893">
        <v>1282119</v>
      </c>
      <c r="V124" s="1132" t="s">
        <v>4853</v>
      </c>
      <c r="W124" s="271"/>
    </row>
    <row r="125" spans="1:23" s="887" customFormat="1" ht="15" customHeight="1" thickBot="1">
      <c r="A125" s="1670"/>
      <c r="B125" s="1672">
        <v>9.5593607268112706</v>
      </c>
      <c r="C125" s="1672">
        <v>3.4494212447173158</v>
      </c>
      <c r="D125" s="1672">
        <v>1.5518792358806737</v>
      </c>
      <c r="E125" s="1672">
        <v>22.842403288145082</v>
      </c>
      <c r="F125" s="1672">
        <v>1.4587747650437441</v>
      </c>
      <c r="G125" s="1672">
        <v>7.9374046383255781</v>
      </c>
      <c r="H125" s="1672">
        <v>13.59366690798727</v>
      </c>
      <c r="I125" s="1672">
        <v>0.70872050932452879</v>
      </c>
      <c r="J125" s="1672">
        <v>10.6621185740106</v>
      </c>
      <c r="K125" s="1672">
        <v>3.2420070143119131</v>
      </c>
      <c r="L125" s="1672">
        <v>5.9359898479680195</v>
      </c>
      <c r="M125" s="1672">
        <v>3.5969471010879306</v>
      </c>
      <c r="N125" s="1672">
        <v>2.3861748144123069</v>
      </c>
      <c r="O125" s="1672">
        <v>2.0135084315872653</v>
      </c>
      <c r="P125" s="1672">
        <v>7.6242952968988922</v>
      </c>
      <c r="Q125" s="1672">
        <v>96.562672396512397</v>
      </c>
      <c r="R125" s="1672">
        <v>3.4373276034876077</v>
      </c>
      <c r="S125" s="1672">
        <v>100</v>
      </c>
      <c r="T125" s="1671"/>
      <c r="U125" s="1671"/>
      <c r="V125" s="1671"/>
      <c r="W125" s="271"/>
    </row>
    <row r="126" spans="1:23" s="784" customFormat="1" ht="13.5" customHeight="1">
      <c r="A126" s="790" t="s">
        <v>3532</v>
      </c>
      <c r="B126" s="2259" t="s">
        <v>779</v>
      </c>
      <c r="C126" s="2259"/>
      <c r="D126" s="2259"/>
      <c r="E126" s="2259"/>
      <c r="F126" s="2259"/>
      <c r="G126" s="2259"/>
      <c r="H126" s="2259"/>
      <c r="I126" s="2259"/>
      <c r="J126" s="2259"/>
      <c r="K126" s="2259"/>
      <c r="W126" s="1313"/>
    </row>
    <row r="127" spans="1:23" s="784" customFormat="1">
      <c r="B127" s="2462" t="s">
        <v>3675</v>
      </c>
      <c r="C127" s="2462"/>
      <c r="D127" s="2462"/>
      <c r="E127" s="2462"/>
      <c r="F127" s="2462"/>
      <c r="G127" s="2462"/>
      <c r="H127" s="2462"/>
      <c r="I127" s="2462"/>
      <c r="J127" s="2462"/>
      <c r="K127" s="2462"/>
      <c r="W127" s="1313"/>
    </row>
    <row r="128" spans="1:23">
      <c r="A128" s="863" t="s">
        <v>3533</v>
      </c>
      <c r="B128" s="2255" t="s">
        <v>777</v>
      </c>
      <c r="C128" s="2255"/>
      <c r="D128" s="2255"/>
      <c r="E128" s="2255"/>
      <c r="F128" s="2255"/>
      <c r="G128" s="2255"/>
      <c r="H128" s="2255"/>
      <c r="I128" s="2255"/>
      <c r="J128" s="2255"/>
      <c r="K128" s="2255"/>
    </row>
    <row r="130" spans="1:26">
      <c r="P130" s="116"/>
    </row>
    <row r="131" spans="1:26" ht="6" customHeight="1"/>
    <row r="132" spans="1:26" ht="20.25" customHeight="1">
      <c r="C132" s="2459" t="s">
        <v>5576</v>
      </c>
      <c r="D132" s="2459"/>
      <c r="E132" s="2459"/>
      <c r="F132" s="2459"/>
      <c r="G132" s="2459"/>
      <c r="H132" s="2459"/>
      <c r="I132" s="2459"/>
      <c r="J132" s="2459"/>
      <c r="K132" s="2459"/>
      <c r="L132" s="2460" t="s">
        <v>5577</v>
      </c>
      <c r="M132" s="2460"/>
      <c r="N132" s="2460"/>
      <c r="O132" s="2460"/>
      <c r="P132" s="2460"/>
      <c r="Q132" s="2460"/>
      <c r="R132" s="2460"/>
      <c r="S132" s="2460"/>
      <c r="T132" s="2460"/>
      <c r="U132" s="2460"/>
      <c r="V132" s="2460"/>
      <c r="W132" s="1880"/>
      <c r="X132" s="1880"/>
      <c r="Y132" s="2461" t="s">
        <v>770</v>
      </c>
      <c r="Z132" s="2461"/>
    </row>
    <row r="133" spans="1:26" ht="12.75">
      <c r="Y133" s="2469" t="s">
        <v>796</v>
      </c>
      <c r="Z133" s="2469"/>
    </row>
    <row r="134" spans="1:26" s="46" customFormat="1" ht="69" customHeight="1">
      <c r="A134" s="2400" t="s">
        <v>1099</v>
      </c>
      <c r="B134" s="1838" t="s">
        <v>5554</v>
      </c>
      <c r="C134" s="1838" t="s">
        <v>5555</v>
      </c>
      <c r="D134" s="1838" t="s">
        <v>5556</v>
      </c>
      <c r="E134" s="1838" t="s">
        <v>5557</v>
      </c>
      <c r="F134" s="1838" t="s">
        <v>5558</v>
      </c>
      <c r="G134" s="1838" t="s">
        <v>761</v>
      </c>
      <c r="H134" s="1838" t="s">
        <v>5559</v>
      </c>
      <c r="I134" s="1838" t="s">
        <v>5560</v>
      </c>
      <c r="J134" s="1838" t="s">
        <v>5561</v>
      </c>
      <c r="K134" s="1838" t="s">
        <v>5562</v>
      </c>
      <c r="L134" s="1838" t="s">
        <v>5563</v>
      </c>
      <c r="M134" s="1838" t="s">
        <v>5564</v>
      </c>
      <c r="N134" s="1838" t="s">
        <v>5565</v>
      </c>
      <c r="O134" s="1838" t="s">
        <v>5566</v>
      </c>
      <c r="P134" s="1838" t="s">
        <v>5567</v>
      </c>
      <c r="Q134" s="1838" t="s">
        <v>5568</v>
      </c>
      <c r="R134" s="1838" t="s">
        <v>5569</v>
      </c>
      <c r="S134" s="1838" t="s">
        <v>5570</v>
      </c>
      <c r="T134" s="1838" t="s">
        <v>5571</v>
      </c>
      <c r="U134" s="1838" t="s">
        <v>5572</v>
      </c>
      <c r="V134" s="1838" t="s">
        <v>5573</v>
      </c>
      <c r="W134" s="1838" t="s">
        <v>5574</v>
      </c>
      <c r="X134" s="1838" t="s">
        <v>759</v>
      </c>
      <c r="Y134" s="1837" t="s">
        <v>5575</v>
      </c>
      <c r="Z134" s="2384" t="s">
        <v>1099</v>
      </c>
    </row>
    <row r="135" spans="1:26" s="53" customFormat="1" ht="11.25" customHeight="1">
      <c r="A135" s="2402"/>
      <c r="B135" s="1879">
        <v>1</v>
      </c>
      <c r="C135" s="1879">
        <v>2</v>
      </c>
      <c r="D135" s="1879">
        <v>3</v>
      </c>
      <c r="E135" s="1879">
        <v>4</v>
      </c>
      <c r="F135" s="1879">
        <v>5</v>
      </c>
      <c r="G135" s="1879">
        <v>6</v>
      </c>
      <c r="H135" s="1879">
        <v>7</v>
      </c>
      <c r="I135" s="1879">
        <v>8</v>
      </c>
      <c r="J135" s="1879">
        <v>9</v>
      </c>
      <c r="K135" s="1879">
        <v>10</v>
      </c>
      <c r="L135" s="1879">
        <v>11</v>
      </c>
      <c r="M135" s="1879">
        <v>12</v>
      </c>
      <c r="N135" s="1879">
        <v>13</v>
      </c>
      <c r="O135" s="1879">
        <v>14</v>
      </c>
      <c r="P135" s="1879">
        <v>15</v>
      </c>
      <c r="Q135" s="1879">
        <v>16</v>
      </c>
      <c r="R135" s="1879">
        <v>17</v>
      </c>
      <c r="S135" s="1879">
        <v>18</v>
      </c>
      <c r="T135" s="1879">
        <v>19</v>
      </c>
      <c r="U135" s="1879">
        <v>20</v>
      </c>
      <c r="V135" s="1879">
        <v>21</v>
      </c>
      <c r="W135" s="1879">
        <v>22</v>
      </c>
      <c r="X135" s="1879">
        <v>23</v>
      </c>
      <c r="Y135" s="1879">
        <v>24</v>
      </c>
      <c r="Z135" s="2386"/>
    </row>
    <row r="136" spans="1:26" s="2" customFormat="1" ht="12.75">
      <c r="A136" s="1881" t="s">
        <v>3960</v>
      </c>
      <c r="B136" s="1882">
        <v>279505</v>
      </c>
      <c r="C136" s="1882">
        <v>33052</v>
      </c>
      <c r="D136" s="1882">
        <v>422387</v>
      </c>
      <c r="E136" s="1882">
        <v>24555</v>
      </c>
      <c r="F136" s="1882">
        <v>2103</v>
      </c>
      <c r="G136" s="1882">
        <v>162843</v>
      </c>
      <c r="H136" s="1882">
        <v>288510</v>
      </c>
      <c r="I136" s="1882">
        <v>158030</v>
      </c>
      <c r="J136" s="1882">
        <v>23886</v>
      </c>
      <c r="K136" s="1882">
        <v>24833</v>
      </c>
      <c r="L136" s="1882">
        <v>65072</v>
      </c>
      <c r="M136" s="1882">
        <v>192509</v>
      </c>
      <c r="N136" s="1882">
        <v>3906</v>
      </c>
      <c r="O136" s="1882">
        <v>14244</v>
      </c>
      <c r="P136" s="1882">
        <v>66730</v>
      </c>
      <c r="Q136" s="1882">
        <v>54479</v>
      </c>
      <c r="R136" s="1882">
        <v>54600</v>
      </c>
      <c r="S136" s="1882">
        <v>3007</v>
      </c>
      <c r="T136" s="1882">
        <v>113176</v>
      </c>
      <c r="U136" s="1882">
        <v>1987427</v>
      </c>
      <c r="V136" s="1882">
        <v>88394</v>
      </c>
      <c r="W136" s="1882">
        <v>2075821</v>
      </c>
      <c r="X136" s="1882">
        <v>97254</v>
      </c>
      <c r="Y136" s="1882">
        <v>2173075</v>
      </c>
      <c r="Z136" s="1882" t="s">
        <v>3960</v>
      </c>
    </row>
    <row r="137" spans="1:26" s="2" customFormat="1" ht="12.75">
      <c r="A137" s="1881"/>
      <c r="B137" s="1883">
        <v>13.464792966252869</v>
      </c>
      <c r="C137" s="1883">
        <v>1.592237480977406</v>
      </c>
      <c r="D137" s="1883">
        <v>20.347949076534057</v>
      </c>
      <c r="E137" s="1883">
        <v>1.1829054624652124</v>
      </c>
      <c r="F137" s="1883">
        <v>0.10130931327893879</v>
      </c>
      <c r="G137" s="1883">
        <v>7.8447515464965427</v>
      </c>
      <c r="H137" s="1883">
        <v>13.898597229722601</v>
      </c>
      <c r="I137" s="1883">
        <v>7.6128914776370404</v>
      </c>
      <c r="J137" s="1883">
        <v>1.1506772501097158</v>
      </c>
      <c r="K137" s="1883">
        <v>1.1962977539970931</v>
      </c>
      <c r="L137" s="1883">
        <v>3.1347596926709964</v>
      </c>
      <c r="M137" s="1883">
        <v>9.2738728435640638</v>
      </c>
      <c r="N137" s="1883">
        <v>0.18816651339397761</v>
      </c>
      <c r="O137" s="1883">
        <v>0.68618633302197063</v>
      </c>
      <c r="P137" s="1883">
        <v>3.2146317047568167</v>
      </c>
      <c r="Q137" s="1883">
        <v>2.6244555768536881</v>
      </c>
      <c r="R137" s="1883">
        <v>2.6302845958297945</v>
      </c>
      <c r="S137" s="1883">
        <v>0.14485834761282404</v>
      </c>
      <c r="T137" s="1883">
        <v>5.4521078647918104</v>
      </c>
      <c r="U137" s="1883">
        <v>95.741733029967421</v>
      </c>
      <c r="V137" s="1883">
        <v>4.2582669700325804</v>
      </c>
      <c r="W137" s="1883">
        <v>100</v>
      </c>
      <c r="X137" s="1883"/>
      <c r="Y137" s="1883"/>
      <c r="Z137" s="1883"/>
    </row>
    <row r="138" spans="1:26" s="2" customFormat="1" ht="12.75">
      <c r="A138" s="1881" t="s">
        <v>3962</v>
      </c>
      <c r="B138" s="1882">
        <v>288438</v>
      </c>
      <c r="C138" s="1882">
        <v>38766</v>
      </c>
      <c r="D138" s="1882">
        <v>452319</v>
      </c>
      <c r="E138" s="1882">
        <v>26291</v>
      </c>
      <c r="F138" s="1882">
        <v>2180</v>
      </c>
      <c r="G138" s="1882">
        <v>178734</v>
      </c>
      <c r="H138" s="1882">
        <v>312225</v>
      </c>
      <c r="I138" s="1882">
        <v>167710</v>
      </c>
      <c r="J138" s="1882">
        <v>25173</v>
      </c>
      <c r="K138" s="1882">
        <v>26907</v>
      </c>
      <c r="L138" s="1882">
        <v>68524</v>
      </c>
      <c r="M138" s="1882">
        <v>198921</v>
      </c>
      <c r="N138" s="1882">
        <v>4061</v>
      </c>
      <c r="O138" s="1882">
        <v>15155</v>
      </c>
      <c r="P138" s="1882">
        <v>74220</v>
      </c>
      <c r="Q138" s="1882">
        <v>57722</v>
      </c>
      <c r="R138" s="1882">
        <v>60242</v>
      </c>
      <c r="S138" s="1882">
        <v>3157</v>
      </c>
      <c r="T138" s="1882">
        <v>116731</v>
      </c>
      <c r="U138" s="1882">
        <v>2117476</v>
      </c>
      <c r="V138" s="1882">
        <v>95147</v>
      </c>
      <c r="W138" s="1882">
        <v>2212623</v>
      </c>
      <c r="X138" s="1882">
        <v>76394</v>
      </c>
      <c r="Y138" s="1882">
        <v>2289017</v>
      </c>
      <c r="Z138" s="1882" t="s">
        <v>3962</v>
      </c>
    </row>
    <row r="139" spans="1:26" s="2" customFormat="1" ht="12.75">
      <c r="A139" s="1881"/>
      <c r="B139" s="1883">
        <v>13.036021048321381</v>
      </c>
      <c r="C139" s="1883">
        <v>1.7520381917751011</v>
      </c>
      <c r="D139" s="1883">
        <v>20.442660136860187</v>
      </c>
      <c r="E139" s="1883">
        <v>1.1882277279048443</v>
      </c>
      <c r="F139" s="1883">
        <v>9.8525596091155146E-2</v>
      </c>
      <c r="G139" s="1883">
        <v>8.0779238035580381</v>
      </c>
      <c r="H139" s="1883">
        <v>14.111079926404091</v>
      </c>
      <c r="I139" s="1883">
        <v>7.5796916148842346</v>
      </c>
      <c r="J139" s="1883">
        <v>1.1376994634874535</v>
      </c>
      <c r="K139" s="1883">
        <v>1.2160679880847303</v>
      </c>
      <c r="L139" s="1883">
        <v>3.0969577736469338</v>
      </c>
      <c r="M139" s="1883">
        <v>8.9902798624076485</v>
      </c>
      <c r="N139" s="1883">
        <v>0.18353781914045006</v>
      </c>
      <c r="O139" s="1883">
        <v>0.68493367374378744</v>
      </c>
      <c r="P139" s="1883">
        <v>3.3543897898557504</v>
      </c>
      <c r="Q139" s="1883">
        <v>2.6087589254925039</v>
      </c>
      <c r="R139" s="1883">
        <v>2.7226508989556737</v>
      </c>
      <c r="S139" s="1883">
        <v>0.14268133342191597</v>
      </c>
      <c r="T139" s="1883">
        <v>5.2756841088608404</v>
      </c>
      <c r="U139" s="1883">
        <v>95.699809682896714</v>
      </c>
      <c r="V139" s="1883">
        <v>4.3001903171032749</v>
      </c>
      <c r="W139" s="1883">
        <v>100</v>
      </c>
      <c r="X139" s="1883"/>
      <c r="Y139" s="1883"/>
      <c r="Z139" s="1883"/>
    </row>
    <row r="140" spans="1:26" s="2" customFormat="1" ht="12.75">
      <c r="A140" s="1881" t="s">
        <v>3981</v>
      </c>
      <c r="B140" s="1882">
        <v>298662</v>
      </c>
      <c r="C140" s="1882">
        <v>42469</v>
      </c>
      <c r="D140" s="1882">
        <v>499598</v>
      </c>
      <c r="E140" s="1882">
        <v>28466</v>
      </c>
      <c r="F140" s="1882">
        <v>2244</v>
      </c>
      <c r="G140" s="1882">
        <v>196710</v>
      </c>
      <c r="H140" s="1882">
        <v>339505</v>
      </c>
      <c r="I140" s="1882">
        <v>179010</v>
      </c>
      <c r="J140" s="1882">
        <v>26564</v>
      </c>
      <c r="K140" s="1882">
        <v>28728</v>
      </c>
      <c r="L140" s="1882">
        <v>73278</v>
      </c>
      <c r="M140" s="1882">
        <v>205841</v>
      </c>
      <c r="N140" s="1882">
        <v>4227</v>
      </c>
      <c r="O140" s="1882">
        <v>16329</v>
      </c>
      <c r="P140" s="1882">
        <v>80656</v>
      </c>
      <c r="Q140" s="1882">
        <v>61120</v>
      </c>
      <c r="R140" s="1882">
        <v>65783</v>
      </c>
      <c r="S140" s="1882">
        <v>3322</v>
      </c>
      <c r="T140" s="1882">
        <v>120489</v>
      </c>
      <c r="U140" s="1882">
        <v>2273001</v>
      </c>
      <c r="V140" s="1882">
        <v>101573</v>
      </c>
      <c r="W140" s="1882">
        <v>2374574</v>
      </c>
      <c r="X140" s="1882">
        <v>94959</v>
      </c>
      <c r="Y140" s="1882">
        <v>2469533</v>
      </c>
      <c r="Z140" s="1882" t="s">
        <v>3981</v>
      </c>
    </row>
    <row r="141" spans="1:26" s="2" customFormat="1" ht="12.75">
      <c r="A141" s="1881"/>
      <c r="B141" s="1883">
        <v>12.577498111240162</v>
      </c>
      <c r="C141" s="1883">
        <v>1.7884892195400102</v>
      </c>
      <c r="D141" s="1883">
        <v>21.039479081300478</v>
      </c>
      <c r="E141" s="1883">
        <v>1.1987834449463357</v>
      </c>
      <c r="F141" s="1883">
        <v>9.4501161050361021E-2</v>
      </c>
      <c r="G141" s="1883">
        <v>8.2840122059788417</v>
      </c>
      <c r="H141" s="1883">
        <v>14.297511890553844</v>
      </c>
      <c r="I141" s="1883">
        <v>7.5386153474265276</v>
      </c>
      <c r="J141" s="1883">
        <v>1.1186848672646126</v>
      </c>
      <c r="K141" s="1883">
        <v>1.2098170029655846</v>
      </c>
      <c r="L141" s="1883">
        <v>3.0859429944065755</v>
      </c>
      <c r="M141" s="1883">
        <v>8.6685443367947261</v>
      </c>
      <c r="N141" s="1883">
        <v>0.1780108768983405</v>
      </c>
      <c r="O141" s="1883">
        <v>0.68766018662715922</v>
      </c>
      <c r="P141" s="1883">
        <v>3.3966513572539747</v>
      </c>
      <c r="Q141" s="1883">
        <v>2.5739353669331848</v>
      </c>
      <c r="R141" s="1883">
        <v>2.7703074319856951</v>
      </c>
      <c r="S141" s="1883">
        <v>0.1398987776333776</v>
      </c>
      <c r="T141" s="1883">
        <v>5.0741311915316185</v>
      </c>
      <c r="U141" s="1883">
        <v>95.722474852331402</v>
      </c>
      <c r="V141" s="1883">
        <v>4.2775251476685918</v>
      </c>
      <c r="W141" s="1883">
        <v>100</v>
      </c>
      <c r="X141" s="1883"/>
      <c r="Y141" s="1883"/>
      <c r="Z141" s="1883"/>
    </row>
    <row r="142" spans="1:26" s="2" customFormat="1" ht="12.75">
      <c r="A142" s="1881" t="s">
        <v>4593</v>
      </c>
      <c r="B142" s="1882">
        <v>308399.90000000002</v>
      </c>
      <c r="C142" s="1882">
        <v>47271</v>
      </c>
      <c r="D142" s="1882">
        <v>561220</v>
      </c>
      <c r="E142" s="1882">
        <v>30812</v>
      </c>
      <c r="F142" s="1882">
        <v>2386</v>
      </c>
      <c r="G142" s="1882">
        <v>217314</v>
      </c>
      <c r="H142" s="1882">
        <v>369561</v>
      </c>
      <c r="I142" s="1882">
        <v>191556</v>
      </c>
      <c r="J142" s="1882">
        <v>28061</v>
      </c>
      <c r="K142" s="1882">
        <v>30842</v>
      </c>
      <c r="L142" s="1882">
        <v>79324</v>
      </c>
      <c r="M142" s="1882">
        <v>213268</v>
      </c>
      <c r="N142" s="1882">
        <v>4403</v>
      </c>
      <c r="O142" s="1882">
        <v>17663</v>
      </c>
      <c r="P142" s="1882">
        <v>85890</v>
      </c>
      <c r="Q142" s="1882">
        <v>65434</v>
      </c>
      <c r="R142" s="1882">
        <v>73809</v>
      </c>
      <c r="S142" s="1882">
        <v>3504</v>
      </c>
      <c r="T142" s="1882">
        <v>124429</v>
      </c>
      <c r="U142" s="1882">
        <v>2455146.9</v>
      </c>
      <c r="V142" s="1882">
        <v>106588</v>
      </c>
      <c r="W142" s="1882">
        <v>2561734.9</v>
      </c>
      <c r="X142" s="1882">
        <v>104932</v>
      </c>
      <c r="Y142" s="1882">
        <v>2666666.9</v>
      </c>
      <c r="Z142" s="1882" t="s">
        <v>4593</v>
      </c>
    </row>
    <row r="143" spans="1:26" s="2" customFormat="1" ht="12.75">
      <c r="A143" s="1881"/>
      <c r="B143" s="1883">
        <v>12.038712514710246</v>
      </c>
      <c r="C143" s="1883">
        <v>1.8452729047022003</v>
      </c>
      <c r="D143" s="1883">
        <v>21.907809430241983</v>
      </c>
      <c r="E143" s="1883">
        <v>1.2027786325587397</v>
      </c>
      <c r="F143" s="1883">
        <v>9.314000445557423E-2</v>
      </c>
      <c r="G143" s="1883">
        <v>8.4830791820027915</v>
      </c>
      <c r="H143" s="1883">
        <v>14.426199994386618</v>
      </c>
      <c r="I143" s="1883">
        <v>7.4775887231735032</v>
      </c>
      <c r="J143" s="1883">
        <v>1.095390471512099</v>
      </c>
      <c r="K143" s="1883">
        <v>1.2039497139223891</v>
      </c>
      <c r="L143" s="1883">
        <v>3.0964952696705659</v>
      </c>
      <c r="M143" s="1883">
        <v>8.3251393420919548</v>
      </c>
      <c r="N143" s="1883">
        <v>0.17187570813826208</v>
      </c>
      <c r="O143" s="1883">
        <v>0.68949367087125213</v>
      </c>
      <c r="P143" s="1883">
        <v>3.3528059441279421</v>
      </c>
      <c r="Q143" s="1883">
        <v>2.5542845983009403</v>
      </c>
      <c r="R143" s="1883">
        <v>2.8812114789863696</v>
      </c>
      <c r="S143" s="1883">
        <v>0.1367823032742381</v>
      </c>
      <c r="T143" s="1883">
        <v>4.8572160999172862</v>
      </c>
      <c r="U143" s="1883">
        <v>95.839225987044955</v>
      </c>
      <c r="V143" s="1883">
        <v>4.1607740129550486</v>
      </c>
      <c r="W143" s="1883">
        <v>100</v>
      </c>
      <c r="X143" s="1883"/>
      <c r="Y143" s="1883"/>
      <c r="Z143" s="1883"/>
    </row>
    <row r="144" spans="1:26" s="2" customFormat="1" ht="12.75">
      <c r="A144" s="1881" t="s">
        <v>4594</v>
      </c>
      <c r="B144" s="1882">
        <v>318950</v>
      </c>
      <c r="C144" s="1882">
        <v>48765</v>
      </c>
      <c r="D144" s="1882">
        <v>570654</v>
      </c>
      <c r="E144" s="1882">
        <v>31020</v>
      </c>
      <c r="F144" s="1882">
        <v>2438</v>
      </c>
      <c r="G144" s="1882">
        <v>237146</v>
      </c>
      <c r="H144" s="1882">
        <v>381439</v>
      </c>
      <c r="I144" s="1882">
        <v>194870</v>
      </c>
      <c r="J144" s="1882">
        <v>28535</v>
      </c>
      <c r="K144" s="1882">
        <v>32868</v>
      </c>
      <c r="L144" s="1882">
        <v>83068</v>
      </c>
      <c r="M144" s="1882">
        <v>221109</v>
      </c>
      <c r="N144" s="1882">
        <v>4552</v>
      </c>
      <c r="O144" s="1882">
        <v>18781</v>
      </c>
      <c r="P144" s="1882">
        <v>90602</v>
      </c>
      <c r="Q144" s="1882">
        <v>68924</v>
      </c>
      <c r="R144" s="1882">
        <v>81704</v>
      </c>
      <c r="S144" s="1882">
        <v>3695</v>
      </c>
      <c r="T144" s="1882">
        <v>128242</v>
      </c>
      <c r="U144" s="1882">
        <v>2547362</v>
      </c>
      <c r="V144" s="1882">
        <v>102703</v>
      </c>
      <c r="W144" s="1882">
        <v>2650065</v>
      </c>
      <c r="X144" s="1882">
        <v>109691</v>
      </c>
      <c r="Y144" s="1882">
        <v>2759756</v>
      </c>
      <c r="Z144" s="1882" t="s">
        <v>4594</v>
      </c>
    </row>
    <row r="145" spans="1:26" s="2" customFormat="1" ht="12.75">
      <c r="A145" s="1881"/>
      <c r="B145" s="1883">
        <v>12.035553844905692</v>
      </c>
      <c r="C145" s="1883">
        <v>1.8401435436489293</v>
      </c>
      <c r="D145" s="1883">
        <v>21.533585025272963</v>
      </c>
      <c r="E145" s="1883">
        <v>1.1705373264429364</v>
      </c>
      <c r="F145" s="1883">
        <v>9.1997743451575714E-2</v>
      </c>
      <c r="G145" s="1883">
        <v>8.9486861643016304</v>
      </c>
      <c r="H145" s="1883">
        <v>14.393571478435435</v>
      </c>
      <c r="I145" s="1883">
        <v>7.3534045391339458</v>
      </c>
      <c r="J145" s="1883">
        <v>1.0767660415876592</v>
      </c>
      <c r="K145" s="1883">
        <v>1.2402714650395368</v>
      </c>
      <c r="L145" s="1883">
        <v>3.1345646238865843</v>
      </c>
      <c r="M145" s="1883">
        <v>8.3435311964046157</v>
      </c>
      <c r="N145" s="1883">
        <v>0.17176937169465653</v>
      </c>
      <c r="O145" s="1883">
        <v>0.7086995979343903</v>
      </c>
      <c r="P145" s="1883">
        <v>3.418859537407573</v>
      </c>
      <c r="Q145" s="1883">
        <v>2.6008418661429058</v>
      </c>
      <c r="R145" s="1883">
        <v>3.0830941882557599</v>
      </c>
      <c r="S145" s="1883">
        <v>0.13943054226971791</v>
      </c>
      <c r="T145" s="1883">
        <v>4.8392020573080288</v>
      </c>
      <c r="U145" s="1883">
        <v>96.12451015352454</v>
      </c>
      <c r="V145" s="1883">
        <v>3.8754898464754639</v>
      </c>
      <c r="W145" s="1883">
        <v>100</v>
      </c>
      <c r="X145" s="1883"/>
      <c r="Y145" s="1883"/>
      <c r="Z145" s="1883"/>
    </row>
    <row r="146" spans="1:26" s="2" customFormat="1" ht="12.75">
      <c r="A146" s="1881" t="s">
        <v>4852</v>
      </c>
      <c r="B146" s="1882">
        <v>329075</v>
      </c>
      <c r="C146" s="1882">
        <v>51932</v>
      </c>
      <c r="D146" s="1882">
        <v>636764</v>
      </c>
      <c r="E146" s="1882">
        <v>33980</v>
      </c>
      <c r="F146" s="1882">
        <v>2599</v>
      </c>
      <c r="G146" s="1882">
        <v>256305</v>
      </c>
      <c r="H146" s="1882">
        <v>410589</v>
      </c>
      <c r="I146" s="1882">
        <v>202740</v>
      </c>
      <c r="J146" s="1882">
        <v>29828</v>
      </c>
      <c r="K146" s="1882">
        <v>35206</v>
      </c>
      <c r="L146" s="1882">
        <v>87901</v>
      </c>
      <c r="M146" s="1882">
        <v>228668</v>
      </c>
      <c r="N146" s="1882">
        <v>4784</v>
      </c>
      <c r="O146" s="1882">
        <v>19911</v>
      </c>
      <c r="P146" s="1882">
        <v>96081</v>
      </c>
      <c r="Q146" s="1882">
        <v>72932</v>
      </c>
      <c r="R146" s="1882">
        <v>90364</v>
      </c>
      <c r="S146" s="1882">
        <v>3908</v>
      </c>
      <c r="T146" s="1882">
        <v>132197</v>
      </c>
      <c r="U146" s="1882">
        <v>2725764</v>
      </c>
      <c r="V146" s="1882">
        <v>108180</v>
      </c>
      <c r="W146" s="1882">
        <v>2833944</v>
      </c>
      <c r="X146" s="1882">
        <v>149165</v>
      </c>
      <c r="Y146" s="1882">
        <v>2983109</v>
      </c>
      <c r="Z146" s="1882" t="s">
        <v>4852</v>
      </c>
    </row>
    <row r="147" spans="1:26" s="2" customFormat="1" ht="13.5" thickBot="1">
      <c r="A147" s="1884"/>
      <c r="B147" s="1885">
        <v>11.61190905677741</v>
      </c>
      <c r="C147" s="1885">
        <v>1.8324991601810054</v>
      </c>
      <c r="D147" s="1885">
        <v>22.469180760099704</v>
      </c>
      <c r="E147" s="1885">
        <v>1.1990356901900672</v>
      </c>
      <c r="F147" s="1885">
        <v>9.1709645638728216E-2</v>
      </c>
      <c r="G147" s="1885">
        <v>9.0441095519177512</v>
      </c>
      <c r="H147" s="1885">
        <v>14.488253825763669</v>
      </c>
      <c r="I147" s="1885">
        <v>7.1539875170433849</v>
      </c>
      <c r="J147" s="1885">
        <v>1.0525260908472434</v>
      </c>
      <c r="K147" s="1885">
        <v>1.2422969543505447</v>
      </c>
      <c r="L147" s="1885">
        <v>3.10171972346666</v>
      </c>
      <c r="M147" s="1885">
        <v>8.068896209663988</v>
      </c>
      <c r="N147" s="1885">
        <v>0.16881067515801298</v>
      </c>
      <c r="O147" s="1885">
        <v>0.70258974771555116</v>
      </c>
      <c r="P147" s="1885">
        <v>3.3903633946189484</v>
      </c>
      <c r="Q147" s="1885">
        <v>2.5735159198629192</v>
      </c>
      <c r="R147" s="1885">
        <v>3.1886304034236388</v>
      </c>
      <c r="S147" s="1885">
        <v>0.13789969032556748</v>
      </c>
      <c r="T147" s="1885">
        <v>4.6647710752223759</v>
      </c>
      <c r="U147" s="1885">
        <v>96.18270509226717</v>
      </c>
      <c r="V147" s="1885">
        <v>3.8172949077328275</v>
      </c>
      <c r="W147" s="1885">
        <v>100</v>
      </c>
      <c r="X147" s="1885"/>
      <c r="Y147" s="1885"/>
      <c r="Z147" s="1885"/>
    </row>
    <row r="148" spans="1:26" s="45" customFormat="1" ht="15" customHeight="1">
      <c r="A148" s="1886" t="s">
        <v>5579</v>
      </c>
      <c r="B148" s="2467" t="s">
        <v>5578</v>
      </c>
      <c r="C148" s="2467"/>
      <c r="D148" s="2467"/>
      <c r="E148" s="2467"/>
      <c r="F148" s="2467"/>
      <c r="G148" s="2467"/>
      <c r="H148" s="2467"/>
      <c r="I148" s="2467"/>
      <c r="J148" s="2467"/>
      <c r="K148" s="2467"/>
      <c r="L148" s="790"/>
      <c r="W148" s="58"/>
    </row>
    <row r="149" spans="1:26" ht="14.25" customHeight="1">
      <c r="A149" s="1887" t="s">
        <v>5580</v>
      </c>
      <c r="B149" s="2468" t="s">
        <v>777</v>
      </c>
      <c r="C149" s="2468"/>
      <c r="D149" s="2468"/>
      <c r="E149" s="2468"/>
      <c r="F149" s="2468"/>
      <c r="G149" s="2468"/>
      <c r="H149" s="2468"/>
      <c r="I149" s="2468"/>
      <c r="J149" s="2468"/>
      <c r="K149" s="2468"/>
    </row>
    <row r="150" spans="1:26">
      <c r="T150" s="175"/>
      <c r="U150" s="175"/>
      <c r="W150" s="8"/>
    </row>
    <row r="151" spans="1:26">
      <c r="T151" s="175"/>
      <c r="U151" s="175"/>
      <c r="W151" s="8"/>
    </row>
    <row r="169" spans="2:21" s="8" customFormat="1">
      <c r="B169" s="170"/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</row>
    <row r="170" spans="2:21" s="8" customFormat="1"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</row>
    <row r="171" spans="2:21" s="8" customFormat="1">
      <c r="B171" s="170"/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</row>
    <row r="172" spans="2:21" s="8" customFormat="1">
      <c r="B172" s="170"/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</row>
    <row r="173" spans="2:21" s="8" customFormat="1">
      <c r="B173" s="170"/>
      <c r="C173" s="170"/>
      <c r="D173" s="170"/>
      <c r="E173" s="170"/>
      <c r="F173" s="170"/>
      <c r="G173" s="170"/>
      <c r="H173" s="170"/>
      <c r="I173" s="170"/>
      <c r="J173" s="170"/>
      <c r="K173" s="170"/>
      <c r="L173" s="170"/>
      <c r="M173" s="170"/>
      <c r="N173" s="170"/>
      <c r="O173" s="170"/>
      <c r="P173" s="170"/>
      <c r="Q173" s="170"/>
      <c r="R173" s="170"/>
      <c r="S173" s="170"/>
      <c r="T173" s="170"/>
      <c r="U173" s="170"/>
    </row>
    <row r="174" spans="2:21" s="8" customFormat="1">
      <c r="B174" s="170"/>
      <c r="C174" s="170"/>
      <c r="D174" s="170"/>
      <c r="E174" s="170"/>
      <c r="F174" s="170"/>
      <c r="G174" s="170"/>
      <c r="H174" s="170"/>
      <c r="I174" s="170"/>
      <c r="J174" s="170"/>
      <c r="K174" s="170"/>
      <c r="L174" s="170"/>
      <c r="M174" s="170"/>
      <c r="N174" s="170"/>
      <c r="O174" s="170"/>
      <c r="P174" s="170"/>
      <c r="Q174" s="170"/>
      <c r="R174" s="170"/>
      <c r="S174" s="170"/>
      <c r="T174" s="170"/>
      <c r="U174" s="170"/>
    </row>
    <row r="175" spans="2:21" s="8" customFormat="1">
      <c r="B175" s="170"/>
      <c r="C175" s="170"/>
      <c r="D175" s="170"/>
      <c r="E175" s="170"/>
      <c r="F175" s="170"/>
      <c r="G175" s="170"/>
      <c r="H175" s="170"/>
      <c r="I175" s="170"/>
      <c r="J175" s="170"/>
      <c r="K175" s="170"/>
      <c r="L175" s="170"/>
      <c r="M175" s="170"/>
      <c r="N175" s="170"/>
      <c r="O175" s="170"/>
      <c r="P175" s="170"/>
      <c r="Q175" s="170"/>
      <c r="R175" s="170"/>
      <c r="S175" s="170"/>
      <c r="T175" s="170"/>
      <c r="U175" s="170"/>
    </row>
    <row r="176" spans="2:21" s="8" customFormat="1">
      <c r="B176" s="170"/>
      <c r="C176" s="170"/>
      <c r="D176" s="170"/>
      <c r="E176" s="170"/>
      <c r="F176" s="170"/>
      <c r="G176" s="170"/>
      <c r="H176" s="170"/>
      <c r="I176" s="170"/>
      <c r="J176" s="170"/>
      <c r="K176" s="170"/>
      <c r="L176" s="170"/>
      <c r="M176" s="170"/>
      <c r="N176" s="170"/>
      <c r="O176" s="170"/>
      <c r="P176" s="170"/>
      <c r="Q176" s="170"/>
      <c r="R176" s="170"/>
      <c r="S176" s="170"/>
      <c r="T176" s="170"/>
      <c r="U176" s="170"/>
    </row>
    <row r="177" spans="2:21" s="8" customFormat="1">
      <c r="B177" s="170"/>
      <c r="C177" s="170"/>
      <c r="D177" s="170"/>
      <c r="E177" s="170"/>
      <c r="F177" s="170"/>
      <c r="G177" s="170"/>
      <c r="H177" s="170"/>
      <c r="I177" s="170"/>
      <c r="J177" s="170"/>
      <c r="K177" s="170"/>
      <c r="L177" s="170"/>
      <c r="M177" s="170"/>
      <c r="N177" s="170"/>
      <c r="O177" s="170"/>
      <c r="P177" s="170"/>
      <c r="Q177" s="170"/>
      <c r="R177" s="170"/>
      <c r="S177" s="170"/>
      <c r="T177" s="170"/>
      <c r="U177" s="170"/>
    </row>
    <row r="178" spans="2:21" s="8" customFormat="1">
      <c r="B178" s="170"/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</row>
    <row r="179" spans="2:21" s="8" customFormat="1">
      <c r="B179" s="170"/>
      <c r="C179" s="170"/>
      <c r="D179" s="170"/>
      <c r="E179" s="170"/>
      <c r="F179" s="170"/>
      <c r="G179" s="170"/>
      <c r="H179" s="170"/>
      <c r="I179" s="170"/>
      <c r="J179" s="170"/>
      <c r="K179" s="170"/>
      <c r="L179" s="170"/>
      <c r="M179" s="170"/>
      <c r="N179" s="170"/>
      <c r="O179" s="170"/>
      <c r="P179" s="170"/>
      <c r="Q179" s="170"/>
      <c r="R179" s="170"/>
      <c r="S179" s="170"/>
      <c r="T179" s="170"/>
      <c r="U179" s="170"/>
    </row>
    <row r="180" spans="2:21" s="8" customFormat="1"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70"/>
      <c r="N180" s="170"/>
      <c r="O180" s="170"/>
      <c r="P180" s="170"/>
      <c r="Q180" s="170"/>
      <c r="R180" s="170"/>
      <c r="S180" s="170"/>
      <c r="T180" s="170"/>
      <c r="U180" s="170"/>
    </row>
    <row r="181" spans="2:21" s="8" customFormat="1">
      <c r="B181" s="170"/>
      <c r="C181" s="170"/>
      <c r="D181" s="170"/>
      <c r="E181" s="170"/>
      <c r="F181" s="170"/>
      <c r="G181" s="170"/>
      <c r="H181" s="170"/>
      <c r="I181" s="170"/>
      <c r="J181" s="170"/>
      <c r="K181" s="170"/>
      <c r="L181" s="170"/>
      <c r="M181" s="170"/>
      <c r="N181" s="170"/>
      <c r="O181" s="170"/>
      <c r="P181" s="170"/>
      <c r="Q181" s="170"/>
      <c r="R181" s="170"/>
      <c r="S181" s="170"/>
      <c r="T181" s="170"/>
      <c r="U181" s="170"/>
    </row>
    <row r="182" spans="2:21" s="8" customFormat="1">
      <c r="B182" s="170"/>
      <c r="C182" s="170"/>
      <c r="D182" s="170"/>
      <c r="E182" s="170"/>
      <c r="F182" s="170"/>
      <c r="G182" s="170"/>
      <c r="H182" s="170"/>
      <c r="I182" s="170"/>
      <c r="J182" s="170"/>
      <c r="K182" s="170"/>
      <c r="L182" s="170"/>
      <c r="M182" s="170"/>
      <c r="N182" s="170"/>
      <c r="O182" s="170"/>
      <c r="P182" s="170"/>
      <c r="Q182" s="170"/>
      <c r="R182" s="170"/>
      <c r="S182" s="170"/>
      <c r="T182" s="170"/>
      <c r="U182" s="170"/>
    </row>
    <row r="183" spans="2:21" s="8" customFormat="1">
      <c r="B183" s="170"/>
      <c r="C183" s="170"/>
      <c r="D183" s="170"/>
      <c r="E183" s="170"/>
      <c r="F183" s="170"/>
      <c r="G183" s="170"/>
      <c r="H183" s="170"/>
      <c r="I183" s="170"/>
      <c r="J183" s="170"/>
      <c r="K183" s="170"/>
      <c r="L183" s="170"/>
      <c r="M183" s="170"/>
      <c r="N183" s="170"/>
      <c r="O183" s="170"/>
      <c r="P183" s="170"/>
      <c r="Q183" s="170"/>
      <c r="R183" s="170"/>
      <c r="S183" s="170"/>
      <c r="T183" s="170"/>
      <c r="U183" s="170"/>
    </row>
    <row r="184" spans="2:21" s="8" customFormat="1">
      <c r="B184" s="170"/>
      <c r="C184" s="170"/>
      <c r="D184" s="170"/>
      <c r="E184" s="170"/>
      <c r="F184" s="170"/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  <c r="S184" s="170"/>
      <c r="T184" s="170"/>
      <c r="U184" s="170"/>
    </row>
    <row r="185" spans="2:21" s="8" customFormat="1">
      <c r="B185" s="170"/>
      <c r="C185" s="170"/>
      <c r="D185" s="170"/>
      <c r="E185" s="170"/>
      <c r="F185" s="170"/>
      <c r="G185" s="170"/>
      <c r="H185" s="170"/>
      <c r="I185" s="170"/>
      <c r="J185" s="170"/>
      <c r="K185" s="170"/>
      <c r="L185" s="170"/>
      <c r="M185" s="170"/>
      <c r="N185" s="170"/>
      <c r="O185" s="170"/>
      <c r="P185" s="170"/>
      <c r="Q185" s="170"/>
      <c r="R185" s="170"/>
      <c r="S185" s="170"/>
      <c r="T185" s="170"/>
      <c r="U185" s="170"/>
    </row>
    <row r="186" spans="2:21" s="8" customFormat="1">
      <c r="B186" s="170"/>
      <c r="C186" s="170"/>
      <c r="D186" s="170"/>
      <c r="E186" s="170"/>
      <c r="F186" s="170"/>
      <c r="G186" s="170"/>
      <c r="H186" s="170"/>
      <c r="I186" s="170"/>
      <c r="J186" s="170"/>
      <c r="K186" s="170"/>
      <c r="L186" s="170"/>
      <c r="M186" s="170"/>
      <c r="N186" s="170"/>
      <c r="O186" s="170"/>
      <c r="P186" s="170"/>
      <c r="Q186" s="170"/>
      <c r="R186" s="170"/>
      <c r="S186" s="170"/>
      <c r="T186" s="170"/>
      <c r="U186" s="170"/>
    </row>
    <row r="187" spans="2:21" s="8" customFormat="1">
      <c r="B187" s="170"/>
      <c r="C187" s="170"/>
      <c r="D187" s="170"/>
      <c r="E187" s="170"/>
      <c r="F187" s="170"/>
      <c r="G187" s="170"/>
      <c r="H187" s="170"/>
      <c r="I187" s="170"/>
      <c r="J187" s="170"/>
      <c r="K187" s="170"/>
      <c r="L187" s="170"/>
      <c r="M187" s="170"/>
      <c r="N187" s="170"/>
      <c r="O187" s="170"/>
      <c r="P187" s="170"/>
      <c r="Q187" s="170"/>
      <c r="R187" s="170"/>
      <c r="S187" s="170"/>
      <c r="T187" s="170"/>
      <c r="U187" s="170"/>
    </row>
    <row r="188" spans="2:21" s="8" customFormat="1"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/>
      <c r="O188" s="170"/>
      <c r="P188" s="170"/>
      <c r="Q188" s="170"/>
      <c r="R188" s="170"/>
      <c r="S188" s="170"/>
      <c r="T188" s="170"/>
      <c r="U188" s="170"/>
    </row>
    <row r="189" spans="2:21" s="8" customFormat="1">
      <c r="B189" s="170"/>
      <c r="C189" s="170"/>
      <c r="D189" s="170"/>
      <c r="E189" s="170"/>
      <c r="F189" s="170"/>
      <c r="G189" s="170"/>
      <c r="H189" s="170"/>
      <c r="I189" s="170"/>
      <c r="J189" s="170"/>
      <c r="K189" s="170"/>
      <c r="L189" s="170"/>
      <c r="M189" s="170"/>
      <c r="N189" s="170"/>
      <c r="O189" s="170"/>
      <c r="P189" s="170"/>
      <c r="Q189" s="170"/>
      <c r="R189" s="170"/>
      <c r="S189" s="170"/>
      <c r="T189" s="170"/>
      <c r="U189" s="170"/>
    </row>
    <row r="190" spans="2:21" s="8" customFormat="1">
      <c r="B190" s="170"/>
      <c r="C190" s="170"/>
      <c r="D190" s="170"/>
      <c r="E190" s="170"/>
      <c r="F190" s="170"/>
      <c r="G190" s="170"/>
      <c r="H190" s="170"/>
      <c r="I190" s="170"/>
      <c r="J190" s="170"/>
      <c r="K190" s="170"/>
      <c r="L190" s="170"/>
      <c r="M190" s="170"/>
      <c r="N190" s="170"/>
      <c r="O190" s="170"/>
      <c r="P190" s="170"/>
      <c r="Q190" s="170"/>
      <c r="R190" s="170"/>
      <c r="S190" s="170"/>
      <c r="T190" s="170"/>
      <c r="U190" s="170"/>
    </row>
    <row r="191" spans="2:21" s="8" customFormat="1">
      <c r="B191" s="170"/>
      <c r="C191" s="170"/>
      <c r="D191" s="170"/>
      <c r="E191" s="170"/>
      <c r="F191" s="170"/>
      <c r="G191" s="170"/>
      <c r="H191" s="170"/>
      <c r="I191" s="170"/>
      <c r="J191" s="170"/>
      <c r="K191" s="170"/>
      <c r="L191" s="170"/>
      <c r="M191" s="170"/>
      <c r="N191" s="170"/>
      <c r="O191" s="170"/>
      <c r="P191" s="170"/>
      <c r="Q191" s="170"/>
      <c r="R191" s="170"/>
      <c r="S191" s="170"/>
      <c r="T191" s="170"/>
      <c r="U191" s="170"/>
    </row>
    <row r="192" spans="2:21" s="8" customFormat="1">
      <c r="B192" s="170"/>
      <c r="C192" s="170"/>
      <c r="D192" s="170"/>
      <c r="E192" s="170"/>
      <c r="F192" s="170"/>
      <c r="G192" s="170"/>
      <c r="H192" s="170"/>
      <c r="I192" s="170"/>
      <c r="J192" s="170"/>
      <c r="K192" s="170"/>
      <c r="L192" s="170"/>
      <c r="M192" s="170"/>
      <c r="N192" s="170"/>
      <c r="O192" s="170"/>
      <c r="P192" s="170"/>
      <c r="Q192" s="170"/>
      <c r="R192" s="170"/>
      <c r="S192" s="170"/>
      <c r="T192" s="170"/>
      <c r="U192" s="170"/>
    </row>
    <row r="193" spans="2:21" s="8" customFormat="1">
      <c r="B193" s="170"/>
      <c r="C193" s="170"/>
      <c r="D193" s="170"/>
      <c r="E193" s="170"/>
      <c r="F193" s="170"/>
      <c r="G193" s="170"/>
      <c r="H193" s="170"/>
      <c r="I193" s="170"/>
      <c r="J193" s="170"/>
      <c r="K193" s="170"/>
      <c r="L193" s="170"/>
      <c r="M193" s="170"/>
      <c r="N193" s="170"/>
      <c r="O193" s="170"/>
      <c r="P193" s="170"/>
      <c r="Q193" s="170"/>
      <c r="R193" s="170"/>
      <c r="S193" s="170"/>
      <c r="T193" s="170"/>
      <c r="U193" s="170"/>
    </row>
    <row r="194" spans="2:21" s="8" customFormat="1">
      <c r="B194" s="170"/>
      <c r="C194" s="170"/>
      <c r="D194" s="170"/>
      <c r="E194" s="170"/>
      <c r="F194" s="170"/>
      <c r="G194" s="170"/>
      <c r="H194" s="170"/>
      <c r="I194" s="170"/>
      <c r="J194" s="170"/>
      <c r="K194" s="170"/>
      <c r="L194" s="170"/>
      <c r="M194" s="170"/>
      <c r="N194" s="170"/>
      <c r="O194" s="170"/>
      <c r="P194" s="170"/>
      <c r="Q194" s="170"/>
      <c r="R194" s="170"/>
      <c r="S194" s="170"/>
      <c r="T194" s="170"/>
      <c r="U194" s="170"/>
    </row>
    <row r="195" spans="2:21" s="8" customFormat="1">
      <c r="B195" s="170"/>
      <c r="C195" s="170"/>
      <c r="D195" s="170"/>
      <c r="E195" s="170"/>
      <c r="F195" s="170"/>
      <c r="G195" s="170"/>
      <c r="H195" s="170"/>
      <c r="I195" s="170"/>
      <c r="J195" s="170"/>
      <c r="K195" s="170"/>
      <c r="L195" s="170"/>
      <c r="M195" s="170"/>
      <c r="N195" s="170"/>
      <c r="O195" s="170"/>
      <c r="P195" s="170"/>
      <c r="Q195" s="170"/>
      <c r="R195" s="170"/>
      <c r="S195" s="170"/>
      <c r="T195" s="170"/>
      <c r="U195" s="170"/>
    </row>
    <row r="196" spans="2:21" s="8" customFormat="1">
      <c r="B196" s="170"/>
      <c r="C196" s="170"/>
      <c r="D196" s="170"/>
      <c r="E196" s="170"/>
      <c r="F196" s="170"/>
      <c r="G196" s="170"/>
      <c r="H196" s="170"/>
      <c r="I196" s="170"/>
      <c r="J196" s="170"/>
      <c r="K196" s="170"/>
      <c r="L196" s="170"/>
      <c r="M196" s="170"/>
      <c r="N196" s="170"/>
      <c r="O196" s="170"/>
      <c r="P196" s="170"/>
      <c r="Q196" s="170"/>
      <c r="R196" s="170"/>
      <c r="S196" s="170"/>
      <c r="T196" s="170"/>
      <c r="U196" s="170"/>
    </row>
    <row r="197" spans="2:21" s="8" customFormat="1">
      <c r="B197" s="170"/>
      <c r="C197" s="170"/>
      <c r="D197" s="170"/>
      <c r="E197" s="170"/>
      <c r="F197" s="170"/>
      <c r="G197" s="170"/>
      <c r="H197" s="170"/>
      <c r="I197" s="170"/>
      <c r="J197" s="170"/>
      <c r="K197" s="170"/>
      <c r="L197" s="170"/>
      <c r="M197" s="170"/>
      <c r="N197" s="170"/>
      <c r="O197" s="170"/>
      <c r="P197" s="170"/>
      <c r="Q197" s="170"/>
      <c r="R197" s="170"/>
      <c r="S197" s="170"/>
      <c r="T197" s="170"/>
      <c r="U197" s="170"/>
    </row>
    <row r="198" spans="2:21" s="8" customFormat="1">
      <c r="B198" s="170"/>
      <c r="C198" s="170"/>
      <c r="D198" s="170"/>
      <c r="E198" s="170"/>
      <c r="F198" s="170"/>
      <c r="G198" s="170"/>
      <c r="H198" s="170"/>
      <c r="I198" s="170"/>
      <c r="J198" s="170"/>
      <c r="K198" s="170"/>
      <c r="L198" s="170"/>
      <c r="M198" s="170"/>
      <c r="N198" s="170"/>
      <c r="O198" s="170"/>
      <c r="P198" s="170"/>
      <c r="Q198" s="170"/>
      <c r="R198" s="170"/>
      <c r="S198" s="170"/>
      <c r="T198" s="170"/>
      <c r="U198" s="170"/>
    </row>
    <row r="199" spans="2:21" s="8" customFormat="1">
      <c r="B199" s="170"/>
      <c r="C199" s="170"/>
      <c r="D199" s="170"/>
      <c r="E199" s="170"/>
      <c r="F199" s="170"/>
      <c r="G199" s="170"/>
      <c r="H199" s="170"/>
      <c r="I199" s="170"/>
      <c r="J199" s="170"/>
      <c r="K199" s="170"/>
      <c r="L199" s="170"/>
      <c r="M199" s="170"/>
      <c r="N199" s="170"/>
      <c r="O199" s="170"/>
      <c r="P199" s="170"/>
      <c r="Q199" s="170"/>
      <c r="R199" s="170"/>
      <c r="S199" s="170"/>
      <c r="T199" s="170"/>
      <c r="U199" s="170"/>
    </row>
    <row r="200" spans="2:21" s="8" customFormat="1">
      <c r="B200" s="170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70"/>
      <c r="O200" s="170"/>
      <c r="P200" s="170"/>
      <c r="Q200" s="170"/>
      <c r="R200" s="170"/>
      <c r="S200" s="170"/>
      <c r="T200" s="170"/>
      <c r="U200" s="170"/>
    </row>
    <row r="201" spans="2:21" s="8" customFormat="1">
      <c r="B201" s="170"/>
    </row>
  </sheetData>
  <mergeCells count="40">
    <mergeCell ref="W18:W20"/>
    <mergeCell ref="W27:W29"/>
    <mergeCell ref="W31:W39"/>
    <mergeCell ref="W48:W65"/>
    <mergeCell ref="V3:V4"/>
    <mergeCell ref="V25:V26"/>
    <mergeCell ref="B128:K128"/>
    <mergeCell ref="V46:V47"/>
    <mergeCell ref="A46:A47"/>
    <mergeCell ref="B126:K126"/>
    <mergeCell ref="H24:I24"/>
    <mergeCell ref="B127:K127"/>
    <mergeCell ref="A44:K44"/>
    <mergeCell ref="U44:V44"/>
    <mergeCell ref="J45:K45"/>
    <mergeCell ref="U45:V45"/>
    <mergeCell ref="L44:T44"/>
    <mergeCell ref="B40:K40"/>
    <mergeCell ref="S24:T24"/>
    <mergeCell ref="A25:A26"/>
    <mergeCell ref="S1:T1"/>
    <mergeCell ref="B21:K21"/>
    <mergeCell ref="A23:G23"/>
    <mergeCell ref="H23:N23"/>
    <mergeCell ref="O23:P23"/>
    <mergeCell ref="S23:T23"/>
    <mergeCell ref="H1:N1"/>
    <mergeCell ref="O1:P1"/>
    <mergeCell ref="S2:T2"/>
    <mergeCell ref="A3:A4"/>
    <mergeCell ref="H2:I2"/>
    <mergeCell ref="A1:G1"/>
    <mergeCell ref="B148:K148"/>
    <mergeCell ref="B149:K149"/>
    <mergeCell ref="A134:A135"/>
    <mergeCell ref="Z134:Z135"/>
    <mergeCell ref="Y132:Z132"/>
    <mergeCell ref="C132:K132"/>
    <mergeCell ref="L132:V132"/>
    <mergeCell ref="Y133:Z133"/>
  </mergeCells>
  <phoneticPr fontId="40" type="noConversion"/>
  <conditionalFormatting sqref="A67:V125">
    <cfRule type="expression" dxfId="22" priority="3" stopIfTrue="1">
      <formula>MOD(ROW(),2)=1</formula>
    </cfRule>
  </conditionalFormatting>
  <conditionalFormatting sqref="A5:V17">
    <cfRule type="expression" dxfId="21" priority="2" stopIfTrue="1">
      <formula>MOD(ROW(),2)=0</formula>
    </cfRule>
  </conditionalFormatting>
  <conditionalFormatting sqref="A136:Z147">
    <cfRule type="expression" dxfId="20" priority="1" stopIfTrue="1">
      <formula>MOD(ROW(),2)=1</formula>
    </cfRule>
  </conditionalFormatting>
  <pageMargins left="0.62992125984251968" right="0.51181102362204722" top="0.51181102362204722" bottom="0.51181102362204722" header="0" footer="0.39370078740157483"/>
  <pageSetup paperSize="140" firstPageNumber="46" orientation="portrait" useFirstPageNumber="1" r:id="rId1"/>
  <headerFooter>
    <oddFooter>&amp;C&amp;"Times New Roman,Regular"&amp;8&amp;P</oddFooter>
  </headerFooter>
  <ignoredErrors>
    <ignoredError sqref="B52:P52 B54:P54" numberStoredAsText="1"/>
    <ignoredError sqref="R85 Q53 Q50:Q51 S62 Q49:S49 Q55:S55 R53:S53 Q52 R63:S63 R62 R50:S51 R57:S57 R56:S56 R59:S59 R58:S58 R61:S61 R60:S60 R65:S65 R64:S64 R67:S67 R66:S66 R87 R86 R89 R88 Q91:R91 Q89 Q87 Q67 Q65 Q61 Q59 Q57 Q63 Q85 Q56 Q86 Q64 Q58 Q60 Q62 Q66 Q68:Q84 Q88 Q90:R90 S91 S89 S87 S85 S68:S84 S86 S88 S90" formula="1"/>
    <ignoredError sqref="R52:S52 Q54:S54" numberStoredAsText="1" formula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X144"/>
  <sheetViews>
    <sheetView showGridLines="0" workbookViewId="0">
      <pane xSplit="1" ySplit="5" topLeftCell="B84" activePane="bottomRight" state="frozen"/>
      <selection sqref="A1:IV65536"/>
      <selection pane="topRight" sqref="A1:IV65536"/>
      <selection pane="bottomLeft" sqref="A1:IV65536"/>
      <selection pane="bottomRight" activeCell="G21" sqref="G21"/>
    </sheetView>
  </sheetViews>
  <sheetFormatPr defaultColWidth="9.140625" defaultRowHeight="11.25"/>
  <cols>
    <col min="1" max="1" width="10.42578125" style="8" customWidth="1"/>
    <col min="2" max="2" width="8.140625" style="8" customWidth="1"/>
    <col min="3" max="3" width="8.7109375" style="8" customWidth="1"/>
    <col min="4" max="4" width="7.42578125" style="8" customWidth="1"/>
    <col min="5" max="5" width="8.140625" style="8" customWidth="1"/>
    <col min="6" max="6" width="8.5703125" style="8" customWidth="1"/>
    <col min="7" max="7" width="6.42578125" style="8" customWidth="1"/>
    <col min="8" max="8" width="7.28515625" style="8" customWidth="1"/>
    <col min="9" max="9" width="8.42578125" style="8" customWidth="1"/>
    <col min="10" max="10" width="7.42578125" style="8" customWidth="1"/>
    <col min="11" max="11" width="8.85546875" style="8" customWidth="1"/>
    <col min="12" max="12" width="7.7109375" style="8" customWidth="1"/>
    <col min="13" max="13" width="8.5703125" style="8" customWidth="1"/>
    <col min="14" max="14" width="7.28515625" style="8" customWidth="1"/>
    <col min="15" max="16" width="7.140625" style="8" customWidth="1"/>
    <col min="17" max="17" width="7" style="8" customWidth="1"/>
    <col min="18" max="18" width="9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9" customFormat="1" ht="21" customHeight="1">
      <c r="B1" s="2097" t="s">
        <v>531</v>
      </c>
      <c r="C1" s="2097"/>
      <c r="D1" s="2097"/>
      <c r="E1" s="2097"/>
      <c r="F1" s="2097"/>
      <c r="G1" s="2097"/>
      <c r="H1" s="2097"/>
      <c r="I1" s="2097"/>
      <c r="J1" s="2097"/>
      <c r="K1" s="2097"/>
      <c r="L1" s="2456" t="s">
        <v>532</v>
      </c>
      <c r="M1" s="2456"/>
      <c r="N1" s="2456"/>
      <c r="O1" s="2456"/>
      <c r="P1" s="40"/>
      <c r="Q1" s="40"/>
      <c r="R1" s="40"/>
      <c r="U1" s="2097" t="s">
        <v>783</v>
      </c>
      <c r="V1" s="2097"/>
      <c r="W1" s="2097"/>
    </row>
    <row r="2" spans="1:24" ht="12.75">
      <c r="B2" s="18"/>
      <c r="C2" s="18"/>
      <c r="D2" s="2471"/>
      <c r="E2" s="2471"/>
      <c r="F2" s="115"/>
      <c r="G2" s="115"/>
      <c r="H2" s="115"/>
      <c r="I2" s="115"/>
      <c r="J2" s="2475"/>
      <c r="K2" s="2475"/>
      <c r="L2" s="2032"/>
      <c r="M2" s="38"/>
      <c r="N2" s="38"/>
      <c r="S2" s="18"/>
      <c r="T2" s="18"/>
      <c r="V2" s="2144" t="s">
        <v>797</v>
      </c>
      <c r="W2" s="2144"/>
    </row>
    <row r="3" spans="1:24" ht="15" customHeight="1">
      <c r="A3" s="2087" t="s">
        <v>1099</v>
      </c>
      <c r="B3" s="2178" t="s">
        <v>533</v>
      </c>
      <c r="C3" s="2178" t="s">
        <v>534</v>
      </c>
      <c r="D3" s="2178" t="s">
        <v>535</v>
      </c>
      <c r="E3" s="2178" t="s">
        <v>780</v>
      </c>
      <c r="F3" s="2178" t="s">
        <v>781</v>
      </c>
      <c r="G3" s="2178" t="s">
        <v>800</v>
      </c>
      <c r="H3" s="2178" t="s">
        <v>536</v>
      </c>
      <c r="I3" s="2178" t="s">
        <v>537</v>
      </c>
      <c r="J3" s="2178" t="s">
        <v>538</v>
      </c>
      <c r="K3" s="2178" t="s">
        <v>1741</v>
      </c>
      <c r="L3" s="2178" t="s">
        <v>798</v>
      </c>
      <c r="M3" s="2178" t="s">
        <v>539</v>
      </c>
      <c r="N3" s="2178" t="s">
        <v>540</v>
      </c>
      <c r="O3" s="2178" t="s">
        <v>1744</v>
      </c>
      <c r="P3" s="2178" t="s">
        <v>784</v>
      </c>
      <c r="Q3" s="2178" t="s">
        <v>1746</v>
      </c>
      <c r="R3" s="2178" t="s">
        <v>3402</v>
      </c>
      <c r="S3" s="2476" t="s">
        <v>541</v>
      </c>
      <c r="T3" s="2477"/>
      <c r="U3" s="2477"/>
      <c r="V3" s="2477"/>
      <c r="W3" s="2478"/>
      <c r="X3" s="2087" t="s">
        <v>1099</v>
      </c>
    </row>
    <row r="4" spans="1:24" s="116" customFormat="1" ht="75.75" customHeight="1">
      <c r="A4" s="2092"/>
      <c r="B4" s="2178"/>
      <c r="C4" s="2178"/>
      <c r="D4" s="2178"/>
      <c r="E4" s="2178"/>
      <c r="F4" s="2178"/>
      <c r="G4" s="2178"/>
      <c r="H4" s="2178"/>
      <c r="I4" s="2178"/>
      <c r="J4" s="2178"/>
      <c r="K4" s="2178"/>
      <c r="L4" s="2178"/>
      <c r="M4" s="2178"/>
      <c r="N4" s="2178"/>
      <c r="O4" s="2178"/>
      <c r="P4" s="2178"/>
      <c r="Q4" s="2178"/>
      <c r="R4" s="2178"/>
      <c r="S4" s="2102" t="s">
        <v>533</v>
      </c>
      <c r="T4" s="2474"/>
      <c r="U4" s="777" t="s">
        <v>539</v>
      </c>
      <c r="V4" s="777" t="s">
        <v>542</v>
      </c>
      <c r="W4" s="777" t="s">
        <v>782</v>
      </c>
      <c r="X4" s="2092"/>
    </row>
    <row r="5" spans="1:24" s="118" customFormat="1" ht="10.5">
      <c r="A5" s="2088"/>
      <c r="B5" s="738">
        <v>1</v>
      </c>
      <c r="C5" s="738">
        <v>2</v>
      </c>
      <c r="D5" s="738">
        <v>3</v>
      </c>
      <c r="E5" s="738">
        <v>4</v>
      </c>
      <c r="F5" s="738">
        <v>5</v>
      </c>
      <c r="G5" s="738">
        <v>6</v>
      </c>
      <c r="H5" s="738">
        <v>7</v>
      </c>
      <c r="I5" s="738">
        <v>8</v>
      </c>
      <c r="J5" s="738">
        <v>9</v>
      </c>
      <c r="K5" s="738">
        <v>10</v>
      </c>
      <c r="L5" s="738">
        <v>11</v>
      </c>
      <c r="M5" s="738">
        <v>12</v>
      </c>
      <c r="N5" s="738">
        <v>13</v>
      </c>
      <c r="O5" s="738">
        <v>14</v>
      </c>
      <c r="P5" s="738">
        <v>15</v>
      </c>
      <c r="Q5" s="738">
        <v>16</v>
      </c>
      <c r="R5" s="738">
        <v>17</v>
      </c>
      <c r="S5" s="2483">
        <v>18</v>
      </c>
      <c r="T5" s="2483"/>
      <c r="U5" s="738">
        <v>19</v>
      </c>
      <c r="V5" s="738">
        <v>20</v>
      </c>
      <c r="W5" s="738">
        <v>21</v>
      </c>
      <c r="X5" s="2088"/>
    </row>
    <row r="6" spans="1:24" s="267" customFormat="1" ht="15" customHeight="1">
      <c r="A6" s="154" t="s">
        <v>1976</v>
      </c>
      <c r="B6" s="246">
        <v>100329</v>
      </c>
      <c r="C6" s="246">
        <v>102420</v>
      </c>
      <c r="D6" s="246">
        <v>2662</v>
      </c>
      <c r="E6" s="246">
        <v>105082</v>
      </c>
      <c r="F6" s="246">
        <v>87423</v>
      </c>
      <c r="G6" s="246">
        <v>87.14</v>
      </c>
      <c r="H6" s="246">
        <v>12906</v>
      </c>
      <c r="I6" s="246">
        <v>17659</v>
      </c>
      <c r="J6" s="243">
        <v>17.600000000000001</v>
      </c>
      <c r="K6" s="246">
        <v>17110</v>
      </c>
      <c r="L6" s="246">
        <v>17.05</v>
      </c>
      <c r="M6" s="246">
        <v>128240</v>
      </c>
      <c r="N6" s="246">
        <v>130913</v>
      </c>
      <c r="O6" s="246" t="s">
        <v>817</v>
      </c>
      <c r="P6" s="246" t="s">
        <v>817</v>
      </c>
      <c r="Q6" s="246">
        <v>78</v>
      </c>
      <c r="R6" s="246">
        <v>10.87</v>
      </c>
      <c r="S6" s="246">
        <v>9230</v>
      </c>
      <c r="T6" s="246"/>
      <c r="U6" s="246">
        <v>11798</v>
      </c>
      <c r="V6" s="246">
        <v>9422</v>
      </c>
      <c r="W6" s="246">
        <v>12044</v>
      </c>
      <c r="X6" s="272" t="s">
        <v>1976</v>
      </c>
    </row>
    <row r="7" spans="1:24" s="885" customFormat="1" ht="15" customHeight="1">
      <c r="A7" s="1133"/>
      <c r="B7" s="1134" t="s">
        <v>2077</v>
      </c>
      <c r="C7" s="1134" t="s">
        <v>2078</v>
      </c>
      <c r="D7" s="1134" t="s">
        <v>2079</v>
      </c>
      <c r="E7" s="1134" t="s">
        <v>2080</v>
      </c>
      <c r="F7" s="1134" t="s">
        <v>2081</v>
      </c>
      <c r="G7" s="1133"/>
      <c r="H7" s="1134" t="s">
        <v>2082</v>
      </c>
      <c r="I7" s="1134" t="s">
        <v>2083</v>
      </c>
      <c r="J7" s="1133"/>
      <c r="K7" s="1134" t="s">
        <v>2084</v>
      </c>
      <c r="L7" s="1133"/>
      <c r="M7" s="1133"/>
      <c r="N7" s="1133"/>
      <c r="O7" s="1133"/>
      <c r="P7" s="1133"/>
      <c r="Q7" s="1133"/>
      <c r="R7" s="1133"/>
      <c r="S7" s="1134" t="s">
        <v>2085</v>
      </c>
      <c r="T7" s="1133"/>
      <c r="U7" s="1134"/>
      <c r="V7" s="1134" t="s">
        <v>2086</v>
      </c>
      <c r="W7" s="1134"/>
      <c r="X7" s="246"/>
    </row>
    <row r="8" spans="1:24" s="411" customFormat="1" ht="15" customHeight="1">
      <c r="A8" s="154" t="s">
        <v>549</v>
      </c>
      <c r="B8" s="35">
        <v>110518</v>
      </c>
      <c r="C8" s="35">
        <v>112878</v>
      </c>
      <c r="D8" s="35">
        <v>3258</v>
      </c>
      <c r="E8" s="35">
        <v>116136</v>
      </c>
      <c r="F8" s="35">
        <v>94412</v>
      </c>
      <c r="G8" s="35">
        <v>85.43</v>
      </c>
      <c r="H8" s="35">
        <v>16106</v>
      </c>
      <c r="I8" s="35">
        <v>21724</v>
      </c>
      <c r="J8" s="35">
        <v>19.66</v>
      </c>
      <c r="K8" s="35">
        <v>18673</v>
      </c>
      <c r="L8" s="36">
        <v>16.899999999999999</v>
      </c>
      <c r="M8" s="35">
        <v>132522</v>
      </c>
      <c r="N8" s="35">
        <v>135352</v>
      </c>
      <c r="O8" s="35">
        <v>10.16</v>
      </c>
      <c r="P8" s="35">
        <v>3.34</v>
      </c>
      <c r="Q8" s="35">
        <v>83</v>
      </c>
      <c r="R8" s="36">
        <v>11.1</v>
      </c>
      <c r="S8" s="35">
        <v>9957</v>
      </c>
      <c r="T8" s="35">
        <v>2830</v>
      </c>
      <c r="U8" s="35">
        <v>11939</v>
      </c>
      <c r="V8" s="239">
        <v>10169</v>
      </c>
      <c r="W8" s="35">
        <v>12194</v>
      </c>
      <c r="X8" s="272" t="s">
        <v>549</v>
      </c>
    </row>
    <row r="9" spans="1:24" s="1139" customFormat="1" ht="15" customHeight="1">
      <c r="A9" s="1135"/>
      <c r="B9" s="1136" t="s">
        <v>2004</v>
      </c>
      <c r="C9" s="1136" t="s">
        <v>2005</v>
      </c>
      <c r="D9" s="1136" t="s">
        <v>2006</v>
      </c>
      <c r="E9" s="1136" t="s">
        <v>2007</v>
      </c>
      <c r="F9" s="1136" t="s">
        <v>2008</v>
      </c>
      <c r="G9" s="1136"/>
      <c r="H9" s="1136" t="s">
        <v>2009</v>
      </c>
      <c r="I9" s="1136" t="s">
        <v>2010</v>
      </c>
      <c r="J9" s="1136"/>
      <c r="K9" s="1136" t="s">
        <v>2011</v>
      </c>
      <c r="L9" s="1136"/>
      <c r="M9" s="1136"/>
      <c r="N9" s="1136"/>
      <c r="O9" s="1136"/>
      <c r="P9" s="1136"/>
      <c r="Q9" s="1136"/>
      <c r="R9" s="1137"/>
      <c r="S9" s="1136" t="s">
        <v>2012</v>
      </c>
      <c r="T9" s="1132"/>
      <c r="U9" s="1132"/>
      <c r="V9" s="1136" t="s">
        <v>2013</v>
      </c>
      <c r="W9" s="1138"/>
      <c r="X9" s="1679"/>
    </row>
    <row r="10" spans="1:24" s="411" customFormat="1" ht="15" customHeight="1">
      <c r="A10" s="154" t="s">
        <v>550</v>
      </c>
      <c r="B10" s="35">
        <v>119542</v>
      </c>
      <c r="C10" s="35">
        <v>122444</v>
      </c>
      <c r="D10" s="35">
        <v>3600</v>
      </c>
      <c r="E10" s="35">
        <v>126044</v>
      </c>
      <c r="F10" s="35">
        <v>102968</v>
      </c>
      <c r="G10" s="35">
        <v>86.14</v>
      </c>
      <c r="H10" s="35">
        <v>16574</v>
      </c>
      <c r="I10" s="35">
        <v>23076</v>
      </c>
      <c r="J10" s="36">
        <v>19.3</v>
      </c>
      <c r="K10" s="35">
        <v>20687</v>
      </c>
      <c r="L10" s="35">
        <v>17.309999999999999</v>
      </c>
      <c r="M10" s="35">
        <v>139201</v>
      </c>
      <c r="N10" s="35">
        <v>142580</v>
      </c>
      <c r="O10" s="35">
        <v>8.17</v>
      </c>
      <c r="P10" s="35">
        <v>5.04</v>
      </c>
      <c r="Q10" s="35">
        <v>86</v>
      </c>
      <c r="R10" s="36">
        <v>11.33</v>
      </c>
      <c r="S10" s="35">
        <v>10551</v>
      </c>
      <c r="T10" s="35">
        <v>3379</v>
      </c>
      <c r="U10" s="35">
        <v>12286</v>
      </c>
      <c r="V10" s="239">
        <v>10807</v>
      </c>
      <c r="W10" s="35">
        <v>12584</v>
      </c>
      <c r="X10" s="272" t="s">
        <v>550</v>
      </c>
    </row>
    <row r="11" spans="1:24" s="1139" customFormat="1" ht="15" customHeight="1">
      <c r="A11" s="1135"/>
      <c r="B11" s="1136" t="s">
        <v>2046</v>
      </c>
      <c r="C11" s="1136" t="s">
        <v>2047</v>
      </c>
      <c r="D11" s="1136" t="s">
        <v>2048</v>
      </c>
      <c r="E11" s="1136" t="s">
        <v>2049</v>
      </c>
      <c r="F11" s="1136" t="s">
        <v>2050</v>
      </c>
      <c r="G11" s="1136"/>
      <c r="H11" s="1136" t="s">
        <v>2051</v>
      </c>
      <c r="I11" s="1136" t="s">
        <v>2052</v>
      </c>
      <c r="J11" s="1136"/>
      <c r="K11" s="1136" t="s">
        <v>2053</v>
      </c>
      <c r="L11" s="1136"/>
      <c r="M11" s="1136"/>
      <c r="N11" s="1136"/>
      <c r="O11" s="1136"/>
      <c r="P11" s="1136"/>
      <c r="Q11" s="1136"/>
      <c r="R11" s="1137"/>
      <c r="S11" s="1136" t="s">
        <v>2054</v>
      </c>
      <c r="T11" s="1132"/>
      <c r="U11" s="1132"/>
      <c r="V11" s="1140" t="s">
        <v>2087</v>
      </c>
      <c r="W11" s="1135"/>
      <c r="X11" s="1679"/>
    </row>
    <row r="12" spans="1:24" s="411" customFormat="1" ht="15" customHeight="1">
      <c r="A12" s="154" t="s">
        <v>551</v>
      </c>
      <c r="B12" s="35">
        <v>125370</v>
      </c>
      <c r="C12" s="35">
        <v>128782</v>
      </c>
      <c r="D12" s="35">
        <v>3683</v>
      </c>
      <c r="E12" s="35">
        <v>132465</v>
      </c>
      <c r="F12" s="35">
        <v>109950</v>
      </c>
      <c r="G12" s="36">
        <v>87.7</v>
      </c>
      <c r="H12" s="35">
        <v>15420</v>
      </c>
      <c r="I12" s="35">
        <v>22514</v>
      </c>
      <c r="J12" s="35">
        <v>17.96</v>
      </c>
      <c r="K12" s="35">
        <v>22500</v>
      </c>
      <c r="L12" s="35">
        <v>17.95</v>
      </c>
      <c r="M12" s="35">
        <v>145568</v>
      </c>
      <c r="N12" s="35">
        <v>149530</v>
      </c>
      <c r="O12" s="35">
        <v>4.87</v>
      </c>
      <c r="P12" s="35">
        <v>4.57</v>
      </c>
      <c r="Q12" s="35">
        <v>86</v>
      </c>
      <c r="R12" s="36">
        <v>11.55</v>
      </c>
      <c r="S12" s="35">
        <v>10855</v>
      </c>
      <c r="T12" s="35">
        <v>3962</v>
      </c>
      <c r="U12" s="35">
        <v>12603</v>
      </c>
      <c r="V12" s="239">
        <v>11150</v>
      </c>
      <c r="W12" s="35">
        <v>12946</v>
      </c>
      <c r="X12" s="272" t="s">
        <v>551</v>
      </c>
    </row>
    <row r="13" spans="1:24" s="1139" customFormat="1" ht="15" customHeight="1">
      <c r="A13" s="1135"/>
      <c r="B13" s="1136" t="s">
        <v>2055</v>
      </c>
      <c r="C13" s="1136" t="s">
        <v>2056</v>
      </c>
      <c r="D13" s="1136" t="s">
        <v>2057</v>
      </c>
      <c r="E13" s="1136" t="s">
        <v>2058</v>
      </c>
      <c r="F13" s="1136" t="s">
        <v>2059</v>
      </c>
      <c r="G13" s="1136"/>
      <c r="H13" s="1136" t="s">
        <v>2060</v>
      </c>
      <c r="I13" s="1136" t="s">
        <v>2061</v>
      </c>
      <c r="J13" s="1136"/>
      <c r="K13" s="1136" t="s">
        <v>2062</v>
      </c>
      <c r="L13" s="1136"/>
      <c r="M13" s="1136"/>
      <c r="N13" s="1136"/>
      <c r="O13" s="1136"/>
      <c r="P13" s="1136"/>
      <c r="Q13" s="1136"/>
      <c r="R13" s="1137"/>
      <c r="S13" s="1136" t="s">
        <v>2054</v>
      </c>
      <c r="T13" s="1132"/>
      <c r="U13" s="1132"/>
      <c r="V13" s="1141" t="s">
        <v>2013</v>
      </c>
      <c r="W13" s="1142"/>
      <c r="X13" s="1679"/>
    </row>
    <row r="14" spans="1:24" s="879" customFormat="1" ht="15" customHeight="1">
      <c r="A14" s="154" t="s">
        <v>1165</v>
      </c>
      <c r="B14" s="878">
        <v>135412</v>
      </c>
      <c r="C14" s="878">
        <v>139646</v>
      </c>
      <c r="D14" s="878">
        <v>3470</v>
      </c>
      <c r="E14" s="878">
        <v>143116</v>
      </c>
      <c r="F14" s="878">
        <v>117668</v>
      </c>
      <c r="G14" s="878" t="s">
        <v>543</v>
      </c>
      <c r="H14" s="878">
        <v>17744</v>
      </c>
      <c r="I14" s="878">
        <v>25448</v>
      </c>
      <c r="J14" s="878">
        <v>18.79</v>
      </c>
      <c r="K14" s="878">
        <v>24919</v>
      </c>
      <c r="L14" s="878" t="s">
        <v>544</v>
      </c>
      <c r="M14" s="878">
        <v>151514</v>
      </c>
      <c r="N14" s="878">
        <v>156251</v>
      </c>
      <c r="O14" s="878">
        <v>8.01</v>
      </c>
      <c r="P14" s="878">
        <v>4.08</v>
      </c>
      <c r="Q14" s="878">
        <v>89</v>
      </c>
      <c r="R14" s="878">
        <v>11.77</v>
      </c>
      <c r="S14" s="2472">
        <v>11505</v>
      </c>
      <c r="T14" s="2472"/>
      <c r="U14" s="878">
        <v>12873</v>
      </c>
      <c r="V14" s="878">
        <v>11865</v>
      </c>
      <c r="W14" s="878">
        <v>13275</v>
      </c>
      <c r="X14" s="272" t="s">
        <v>1165</v>
      </c>
    </row>
    <row r="15" spans="1:24" s="882" customFormat="1" ht="15" customHeight="1">
      <c r="A15" s="880"/>
      <c r="B15" s="881" t="s">
        <v>545</v>
      </c>
      <c r="C15" s="881" t="s">
        <v>546</v>
      </c>
      <c r="D15" s="881" t="s">
        <v>547</v>
      </c>
      <c r="E15" s="881" t="s">
        <v>553</v>
      </c>
      <c r="F15" s="881" t="s">
        <v>554</v>
      </c>
      <c r="G15" s="881"/>
      <c r="H15" s="881" t="s">
        <v>555</v>
      </c>
      <c r="I15" s="881" t="s">
        <v>556</v>
      </c>
      <c r="J15" s="881"/>
      <c r="K15" s="881" t="s">
        <v>557</v>
      </c>
      <c r="L15" s="881"/>
      <c r="M15" s="881"/>
      <c r="N15" s="881"/>
      <c r="O15" s="881"/>
      <c r="P15" s="881"/>
      <c r="Q15" s="881"/>
      <c r="R15" s="881"/>
      <c r="S15" s="2473" t="s">
        <v>558</v>
      </c>
      <c r="T15" s="2473"/>
      <c r="U15" s="881"/>
      <c r="V15" s="881" t="s">
        <v>559</v>
      </c>
      <c r="W15" s="881"/>
      <c r="X15" s="273"/>
    </row>
    <row r="16" spans="1:24" s="879" customFormat="1" ht="15" customHeight="1">
      <c r="A16" s="154" t="s">
        <v>1166</v>
      </c>
      <c r="B16" s="878">
        <v>152518</v>
      </c>
      <c r="C16" s="878">
        <v>157169</v>
      </c>
      <c r="D16" s="878">
        <v>4494</v>
      </c>
      <c r="E16" s="878">
        <v>161663</v>
      </c>
      <c r="F16" s="878">
        <v>132497</v>
      </c>
      <c r="G16" s="878">
        <v>86.87</v>
      </c>
      <c r="H16" s="878">
        <v>20021</v>
      </c>
      <c r="I16" s="878">
        <v>29166</v>
      </c>
      <c r="J16" s="878">
        <v>19.12</v>
      </c>
      <c r="K16" s="878">
        <v>29161</v>
      </c>
      <c r="L16" s="878">
        <v>19.12</v>
      </c>
      <c r="M16" s="878">
        <v>158976</v>
      </c>
      <c r="N16" s="878">
        <v>163824</v>
      </c>
      <c r="O16" s="878">
        <v>12.63</v>
      </c>
      <c r="P16" s="878">
        <v>4.93</v>
      </c>
      <c r="Q16" s="878">
        <v>96</v>
      </c>
      <c r="R16" s="878">
        <v>11.99</v>
      </c>
      <c r="S16" s="2472">
        <v>12720</v>
      </c>
      <c r="T16" s="2472"/>
      <c r="U16" s="878">
        <v>13259</v>
      </c>
      <c r="V16" s="878">
        <v>13108</v>
      </c>
      <c r="W16" s="878">
        <v>13663</v>
      </c>
      <c r="X16" s="272" t="s">
        <v>1166</v>
      </c>
    </row>
    <row r="17" spans="1:24" s="885" customFormat="1" ht="15" customHeight="1">
      <c r="A17" s="883"/>
      <c r="B17" s="884" t="s">
        <v>560</v>
      </c>
      <c r="C17" s="884" t="s">
        <v>561</v>
      </c>
      <c r="D17" s="884" t="s">
        <v>562</v>
      </c>
      <c r="E17" s="884" t="s">
        <v>563</v>
      </c>
      <c r="F17" s="884" t="s">
        <v>564</v>
      </c>
      <c r="G17" s="884"/>
      <c r="H17" s="884" t="s">
        <v>565</v>
      </c>
      <c r="I17" s="884" t="s">
        <v>566</v>
      </c>
      <c r="J17" s="884"/>
      <c r="K17" s="884" t="s">
        <v>567</v>
      </c>
      <c r="L17" s="884"/>
      <c r="M17" s="884"/>
      <c r="N17" s="884"/>
      <c r="O17" s="884"/>
      <c r="P17" s="884"/>
      <c r="Q17" s="884"/>
      <c r="R17" s="884"/>
      <c r="S17" s="2480" t="s">
        <v>568</v>
      </c>
      <c r="T17" s="2480"/>
      <c r="U17" s="884"/>
      <c r="V17" s="884" t="s">
        <v>569</v>
      </c>
      <c r="W17" s="884"/>
      <c r="X17" s="272"/>
    </row>
    <row r="18" spans="1:24" s="885" customFormat="1" ht="15" customHeight="1">
      <c r="A18" s="2470" t="s">
        <v>5674</v>
      </c>
      <c r="B18" s="2470"/>
      <c r="C18" s="2034"/>
      <c r="D18" s="2034"/>
      <c r="E18" s="2034"/>
      <c r="F18" s="2034"/>
      <c r="G18" s="2034"/>
      <c r="H18" s="2034"/>
      <c r="I18" s="2034"/>
      <c r="J18" s="2034"/>
      <c r="K18" s="2034"/>
      <c r="L18" s="2034"/>
      <c r="M18" s="2034"/>
      <c r="N18" s="2034"/>
      <c r="O18" s="2034"/>
      <c r="P18" s="2034"/>
      <c r="Q18" s="2034"/>
      <c r="R18" s="2034"/>
      <c r="S18" s="2034"/>
      <c r="T18" s="2034"/>
      <c r="U18" s="2034"/>
      <c r="V18" s="2034"/>
      <c r="W18" s="2034"/>
      <c r="X18" s="272"/>
    </row>
    <row r="19" spans="1:24" s="879" customFormat="1" ht="15" customHeight="1">
      <c r="A19" s="154" t="s">
        <v>1167</v>
      </c>
      <c r="B19" s="878">
        <v>166324</v>
      </c>
      <c r="C19" s="878">
        <v>171278</v>
      </c>
      <c r="D19" s="878">
        <v>3817</v>
      </c>
      <c r="E19" s="878">
        <v>175095</v>
      </c>
      <c r="F19" s="878">
        <v>141540</v>
      </c>
      <c r="G19" s="878" t="s">
        <v>570</v>
      </c>
      <c r="H19" s="878">
        <v>24784</v>
      </c>
      <c r="I19" s="878">
        <v>33554</v>
      </c>
      <c r="J19" s="878">
        <v>20.170000000000002</v>
      </c>
      <c r="K19" s="878">
        <v>33254</v>
      </c>
      <c r="L19" s="878">
        <v>19.989999999999998</v>
      </c>
      <c r="M19" s="878">
        <v>166325</v>
      </c>
      <c r="N19" s="878">
        <v>171278</v>
      </c>
      <c r="O19" s="878">
        <v>9.0500000000000007</v>
      </c>
      <c r="P19" s="878">
        <v>4.62</v>
      </c>
      <c r="Q19" s="878">
        <v>100</v>
      </c>
      <c r="R19" s="878">
        <v>12.21</v>
      </c>
      <c r="S19" s="2472">
        <v>13622</v>
      </c>
      <c r="T19" s="2472"/>
      <c r="U19" s="878">
        <v>13622</v>
      </c>
      <c r="V19" s="878">
        <v>14028</v>
      </c>
      <c r="W19" s="878">
        <v>14028</v>
      </c>
      <c r="X19" s="272" t="s">
        <v>1167</v>
      </c>
    </row>
    <row r="20" spans="1:24" s="885" customFormat="1" ht="15" customHeight="1">
      <c r="A20" s="883"/>
      <c r="B20" s="884" t="s">
        <v>571</v>
      </c>
      <c r="C20" s="884" t="s">
        <v>572</v>
      </c>
      <c r="D20" s="884" t="s">
        <v>573</v>
      </c>
      <c r="E20" s="884" t="s">
        <v>574</v>
      </c>
      <c r="F20" s="884" t="s">
        <v>575</v>
      </c>
      <c r="G20" s="884"/>
      <c r="H20" s="884" t="s">
        <v>576</v>
      </c>
      <c r="I20" s="884" t="s">
        <v>577</v>
      </c>
      <c r="J20" s="884"/>
      <c r="K20" s="884" t="s">
        <v>577</v>
      </c>
      <c r="L20" s="884"/>
      <c r="M20" s="884"/>
      <c r="N20" s="884"/>
      <c r="O20" s="884"/>
      <c r="P20" s="884"/>
      <c r="Q20" s="884"/>
      <c r="R20" s="884"/>
      <c r="S20" s="2480" t="s">
        <v>578</v>
      </c>
      <c r="T20" s="2480"/>
      <c r="U20" s="884"/>
      <c r="V20" s="884" t="s">
        <v>579</v>
      </c>
      <c r="W20" s="884"/>
      <c r="X20" s="272"/>
    </row>
    <row r="21" spans="1:24" s="879" customFormat="1" ht="15" customHeight="1">
      <c r="A21" s="154" t="s">
        <v>1168</v>
      </c>
      <c r="B21" s="878">
        <v>180701</v>
      </c>
      <c r="C21" s="878">
        <v>186547</v>
      </c>
      <c r="D21" s="878">
        <v>4405</v>
      </c>
      <c r="E21" s="878">
        <v>190952</v>
      </c>
      <c r="F21" s="878">
        <v>151963</v>
      </c>
      <c r="G21" s="878" t="s">
        <v>580</v>
      </c>
      <c r="H21" s="878">
        <v>28738</v>
      </c>
      <c r="I21" s="878">
        <v>38989</v>
      </c>
      <c r="J21" s="878">
        <v>21.58</v>
      </c>
      <c r="K21" s="878">
        <v>37447</v>
      </c>
      <c r="L21" s="878">
        <v>20.72</v>
      </c>
      <c r="M21" s="878">
        <v>175285</v>
      </c>
      <c r="N21" s="878">
        <v>180956</v>
      </c>
      <c r="O21" s="878">
        <v>8.64</v>
      </c>
      <c r="P21" s="878">
        <v>5.39</v>
      </c>
      <c r="Q21" s="878">
        <v>103</v>
      </c>
      <c r="R21" s="878">
        <v>12.43</v>
      </c>
      <c r="S21" s="2472">
        <v>14538</v>
      </c>
      <c r="T21" s="2472"/>
      <c r="U21" s="878">
        <v>14102</v>
      </c>
      <c r="V21" s="878">
        <v>15008</v>
      </c>
      <c r="W21" s="878">
        <v>14558</v>
      </c>
      <c r="X21" s="272" t="s">
        <v>1168</v>
      </c>
    </row>
    <row r="22" spans="1:24" s="885" customFormat="1" ht="15" customHeight="1">
      <c r="A22" s="883"/>
      <c r="B22" s="884" t="s">
        <v>581</v>
      </c>
      <c r="C22" s="884" t="s">
        <v>582</v>
      </c>
      <c r="D22" s="884" t="s">
        <v>583</v>
      </c>
      <c r="E22" s="884" t="s">
        <v>584</v>
      </c>
      <c r="F22" s="884" t="s">
        <v>585</v>
      </c>
      <c r="G22" s="884"/>
      <c r="H22" s="884" t="s">
        <v>586</v>
      </c>
      <c r="I22" s="884" t="s">
        <v>587</v>
      </c>
      <c r="J22" s="884"/>
      <c r="K22" s="884" t="s">
        <v>588</v>
      </c>
      <c r="L22" s="884"/>
      <c r="M22" s="884"/>
      <c r="N22" s="884"/>
      <c r="O22" s="884"/>
      <c r="P22" s="884"/>
      <c r="Q22" s="884"/>
      <c r="R22" s="884"/>
      <c r="S22" s="2480" t="s">
        <v>589</v>
      </c>
      <c r="T22" s="2480"/>
      <c r="U22" s="884"/>
      <c r="V22" s="884" t="s">
        <v>590</v>
      </c>
      <c r="W22" s="884"/>
      <c r="X22" s="272"/>
    </row>
    <row r="23" spans="1:24" s="879" customFormat="1" ht="15" customHeight="1">
      <c r="A23" s="154" t="s">
        <v>1169</v>
      </c>
      <c r="B23" s="878">
        <v>200177</v>
      </c>
      <c r="C23" s="878">
        <v>206674</v>
      </c>
      <c r="D23" s="878">
        <v>2236</v>
      </c>
      <c r="E23" s="878">
        <v>208910</v>
      </c>
      <c r="F23" s="878">
        <v>165323</v>
      </c>
      <c r="G23" s="878">
        <v>82.59</v>
      </c>
      <c r="H23" s="878" t="s">
        <v>591</v>
      </c>
      <c r="I23" s="878">
        <v>43587</v>
      </c>
      <c r="J23" s="878">
        <v>21.77</v>
      </c>
      <c r="K23" s="878">
        <v>43303</v>
      </c>
      <c r="L23" s="878">
        <v>21.63</v>
      </c>
      <c r="M23" s="878">
        <v>184448</v>
      </c>
      <c r="N23" s="878">
        <v>190435</v>
      </c>
      <c r="O23" s="878">
        <v>10.78</v>
      </c>
      <c r="P23" s="878">
        <v>5.23</v>
      </c>
      <c r="Q23" s="878">
        <v>109</v>
      </c>
      <c r="R23" s="878">
        <v>12.65</v>
      </c>
      <c r="S23" s="2472">
        <v>15824</v>
      </c>
      <c r="T23" s="2472"/>
      <c r="U23" s="878">
        <v>14581</v>
      </c>
      <c r="V23" s="878">
        <v>16338</v>
      </c>
      <c r="W23" s="878">
        <v>15054</v>
      </c>
      <c r="X23" s="272" t="s">
        <v>1169</v>
      </c>
    </row>
    <row r="24" spans="1:24" s="885" customFormat="1" ht="15" customHeight="1">
      <c r="A24" s="883"/>
      <c r="B24" s="884" t="s">
        <v>592</v>
      </c>
      <c r="C24" s="884" t="s">
        <v>593</v>
      </c>
      <c r="D24" s="884" t="s">
        <v>594</v>
      </c>
      <c r="E24" s="884" t="s">
        <v>595</v>
      </c>
      <c r="F24" s="884" t="s">
        <v>596</v>
      </c>
      <c r="G24" s="884"/>
      <c r="H24" s="884" t="s">
        <v>597</v>
      </c>
      <c r="I24" s="884" t="s">
        <v>598</v>
      </c>
      <c r="J24" s="884"/>
      <c r="K24" s="884" t="s">
        <v>598</v>
      </c>
      <c r="L24" s="884"/>
      <c r="M24" s="884"/>
      <c r="N24" s="884"/>
      <c r="O24" s="884"/>
      <c r="P24" s="884"/>
      <c r="Q24" s="884"/>
      <c r="R24" s="884"/>
      <c r="S24" s="2480" t="s">
        <v>599</v>
      </c>
      <c r="T24" s="2480"/>
      <c r="U24" s="884"/>
      <c r="V24" s="884" t="s">
        <v>600</v>
      </c>
      <c r="W24" s="884"/>
      <c r="X24" s="272"/>
    </row>
    <row r="25" spans="1:24" s="879" customFormat="1" ht="15" customHeight="1">
      <c r="A25" s="154" t="s">
        <v>1170</v>
      </c>
      <c r="B25" s="878">
        <v>219695</v>
      </c>
      <c r="C25" s="878">
        <v>227250</v>
      </c>
      <c r="D25" s="878">
        <v>2560</v>
      </c>
      <c r="E25" s="878">
        <v>229810</v>
      </c>
      <c r="F25" s="878" t="s">
        <v>601</v>
      </c>
      <c r="G25" s="878">
        <v>82.29</v>
      </c>
      <c r="H25" s="878">
        <v>38902</v>
      </c>
      <c r="I25" s="878">
        <v>49014</v>
      </c>
      <c r="J25" s="878">
        <v>22.31</v>
      </c>
      <c r="K25" s="878">
        <v>48758</v>
      </c>
      <c r="L25" s="878">
        <v>22.19</v>
      </c>
      <c r="M25" s="878">
        <v>193429</v>
      </c>
      <c r="N25" s="878">
        <v>200079</v>
      </c>
      <c r="O25" s="878">
        <v>9.75</v>
      </c>
      <c r="P25" s="878">
        <v>4.87</v>
      </c>
      <c r="Q25" s="878">
        <v>114</v>
      </c>
      <c r="R25" s="878">
        <v>12.81</v>
      </c>
      <c r="S25" s="2472">
        <v>17150</v>
      </c>
      <c r="T25" s="2472"/>
      <c r="U25" s="878">
        <v>15100</v>
      </c>
      <c r="V25" s="878">
        <v>17740</v>
      </c>
      <c r="W25" s="878" t="s">
        <v>602</v>
      </c>
      <c r="X25" s="272" t="s">
        <v>1170</v>
      </c>
    </row>
    <row r="26" spans="1:24" s="885" customFormat="1" ht="15" customHeight="1">
      <c r="A26" s="883"/>
      <c r="B26" s="884" t="s">
        <v>603</v>
      </c>
      <c r="C26" s="884" t="s">
        <v>604</v>
      </c>
      <c r="D26" s="884" t="s">
        <v>605</v>
      </c>
      <c r="E26" s="884" t="s">
        <v>606</v>
      </c>
      <c r="F26" s="884" t="s">
        <v>607</v>
      </c>
      <c r="G26" s="884"/>
      <c r="H26" s="884" t="s">
        <v>608</v>
      </c>
      <c r="I26" s="884" t="s">
        <v>609</v>
      </c>
      <c r="J26" s="884"/>
      <c r="K26" s="884" t="s">
        <v>610</v>
      </c>
      <c r="L26" s="884"/>
      <c r="M26" s="884"/>
      <c r="N26" s="884"/>
      <c r="O26" s="884"/>
      <c r="P26" s="884"/>
      <c r="Q26" s="884"/>
      <c r="R26" s="884"/>
      <c r="S26" s="2480" t="s">
        <v>611</v>
      </c>
      <c r="T26" s="2480"/>
      <c r="U26" s="884"/>
      <c r="V26" s="884" t="s">
        <v>612</v>
      </c>
      <c r="W26" s="884"/>
      <c r="X26" s="272"/>
    </row>
    <row r="27" spans="1:24" s="879" customFormat="1" ht="15" customHeight="1">
      <c r="A27" s="154" t="s">
        <v>1171</v>
      </c>
      <c r="B27" s="878">
        <v>237086</v>
      </c>
      <c r="C27" s="878">
        <v>245799</v>
      </c>
      <c r="D27" s="878">
        <v>3653</v>
      </c>
      <c r="E27" s="878">
        <v>249452</v>
      </c>
      <c r="F27" s="878">
        <v>194691</v>
      </c>
      <c r="G27" s="878">
        <v>82.12</v>
      </c>
      <c r="H27" s="878">
        <v>42394</v>
      </c>
      <c r="I27" s="878">
        <v>54761</v>
      </c>
      <c r="J27" s="878" t="s">
        <v>613</v>
      </c>
      <c r="K27" s="878">
        <v>54587</v>
      </c>
      <c r="L27" s="878">
        <v>23.02</v>
      </c>
      <c r="M27" s="878">
        <v>204927</v>
      </c>
      <c r="N27" s="878">
        <v>212459</v>
      </c>
      <c r="O27" s="878">
        <v>7.91</v>
      </c>
      <c r="P27" s="878">
        <v>5.94</v>
      </c>
      <c r="Q27" s="878">
        <v>116</v>
      </c>
      <c r="R27" s="878">
        <v>12.98</v>
      </c>
      <c r="S27" s="2472">
        <v>18270</v>
      </c>
      <c r="T27" s="2472"/>
      <c r="U27" s="878">
        <v>15792</v>
      </c>
      <c r="V27" s="878">
        <v>18942</v>
      </c>
      <c r="W27" s="878" t="s">
        <v>614</v>
      </c>
      <c r="X27" s="272" t="s">
        <v>1171</v>
      </c>
    </row>
    <row r="28" spans="1:24" s="885" customFormat="1" ht="15" customHeight="1">
      <c r="A28" s="886"/>
      <c r="B28" s="884" t="s">
        <v>615</v>
      </c>
      <c r="C28" s="884" t="s">
        <v>616</v>
      </c>
      <c r="D28" s="884" t="s">
        <v>617</v>
      </c>
      <c r="E28" s="884" t="s">
        <v>618</v>
      </c>
      <c r="F28" s="884" t="s">
        <v>619</v>
      </c>
      <c r="G28" s="884"/>
      <c r="H28" s="884" t="s">
        <v>620</v>
      </c>
      <c r="I28" s="884" t="s">
        <v>621</v>
      </c>
      <c r="J28" s="884"/>
      <c r="K28" s="884" t="s">
        <v>622</v>
      </c>
      <c r="L28" s="884"/>
      <c r="M28" s="884"/>
      <c r="N28" s="884"/>
      <c r="O28" s="884"/>
      <c r="P28" s="884"/>
      <c r="Q28" s="884"/>
      <c r="R28" s="884"/>
      <c r="S28" s="2480" t="s">
        <v>623</v>
      </c>
      <c r="T28" s="2480"/>
      <c r="U28" s="884"/>
      <c r="V28" s="884" t="s">
        <v>624</v>
      </c>
      <c r="W28" s="884"/>
      <c r="X28" s="272"/>
    </row>
    <row r="29" spans="1:24" s="879" customFormat="1" ht="15" customHeight="1">
      <c r="A29" s="154" t="s">
        <v>1172</v>
      </c>
      <c r="B29" s="878">
        <v>253546</v>
      </c>
      <c r="C29" s="878">
        <v>262387</v>
      </c>
      <c r="D29" s="878">
        <v>2339</v>
      </c>
      <c r="E29" s="878">
        <v>264726</v>
      </c>
      <c r="F29" s="878">
        <v>207918</v>
      </c>
      <c r="G29" s="878" t="s">
        <v>625</v>
      </c>
      <c r="H29" s="878">
        <v>45628</v>
      </c>
      <c r="I29" s="878">
        <v>56809</v>
      </c>
      <c r="J29" s="878">
        <v>22.41</v>
      </c>
      <c r="K29" s="878">
        <v>58536</v>
      </c>
      <c r="L29" s="878">
        <v>23.09</v>
      </c>
      <c r="M29" s="878">
        <v>215735</v>
      </c>
      <c r="N29" s="878">
        <v>223258</v>
      </c>
      <c r="O29" s="878">
        <v>6.94</v>
      </c>
      <c r="P29" s="878">
        <v>5.27</v>
      </c>
      <c r="Q29" s="878">
        <v>118</v>
      </c>
      <c r="R29" s="878">
        <v>12.99</v>
      </c>
      <c r="S29" s="2472">
        <v>19518</v>
      </c>
      <c r="T29" s="2472"/>
      <c r="U29" s="878">
        <v>16608</v>
      </c>
      <c r="V29" s="878">
        <v>20199</v>
      </c>
      <c r="W29" s="878">
        <v>17187</v>
      </c>
      <c r="X29" s="272" t="s">
        <v>1172</v>
      </c>
    </row>
    <row r="30" spans="1:24" s="885" customFormat="1" ht="15" customHeight="1">
      <c r="A30" s="883"/>
      <c r="B30" s="884" t="s">
        <v>626</v>
      </c>
      <c r="C30" s="884" t="s">
        <v>627</v>
      </c>
      <c r="D30" s="884" t="s">
        <v>628</v>
      </c>
      <c r="E30" s="884" t="s">
        <v>629</v>
      </c>
      <c r="F30" s="884" t="s">
        <v>630</v>
      </c>
      <c r="G30" s="884"/>
      <c r="H30" s="884" t="s">
        <v>631</v>
      </c>
      <c r="I30" s="884" t="s">
        <v>632</v>
      </c>
      <c r="J30" s="884"/>
      <c r="K30" s="884" t="s">
        <v>633</v>
      </c>
      <c r="L30" s="884"/>
      <c r="M30" s="884"/>
      <c r="N30" s="884"/>
      <c r="O30" s="884"/>
      <c r="P30" s="884"/>
      <c r="Q30" s="884"/>
      <c r="R30" s="884"/>
      <c r="S30" s="2480" t="s">
        <v>634</v>
      </c>
      <c r="T30" s="2480"/>
      <c r="U30" s="884"/>
      <c r="V30" s="884" t="s">
        <v>635</v>
      </c>
      <c r="W30" s="884"/>
      <c r="X30" s="272"/>
    </row>
    <row r="31" spans="1:24" s="879" customFormat="1" ht="15" customHeight="1">
      <c r="A31" s="154" t="s">
        <v>1173</v>
      </c>
      <c r="B31" s="878" t="s">
        <v>636</v>
      </c>
      <c r="C31" s="878" t="s">
        <v>637</v>
      </c>
      <c r="D31" s="878" t="s">
        <v>638</v>
      </c>
      <c r="E31" s="878" t="s">
        <v>639</v>
      </c>
      <c r="F31" s="878" t="s">
        <v>640</v>
      </c>
      <c r="G31" s="878" t="s">
        <v>641</v>
      </c>
      <c r="H31" s="878" t="s">
        <v>642</v>
      </c>
      <c r="I31" s="878" t="s">
        <v>643</v>
      </c>
      <c r="J31" s="878" t="s">
        <v>644</v>
      </c>
      <c r="K31" s="878" t="s">
        <v>645</v>
      </c>
      <c r="L31" s="878">
        <v>23.15</v>
      </c>
      <c r="M31" s="878">
        <v>225261</v>
      </c>
      <c r="N31" s="878">
        <v>235603</v>
      </c>
      <c r="O31" s="878">
        <v>7.75</v>
      </c>
      <c r="P31" s="878">
        <v>4.42</v>
      </c>
      <c r="Q31" s="878">
        <v>121</v>
      </c>
      <c r="R31" s="878">
        <v>13.16</v>
      </c>
      <c r="S31" s="2472">
        <v>20760</v>
      </c>
      <c r="T31" s="2472"/>
      <c r="U31" s="878">
        <v>17117</v>
      </c>
      <c r="V31" s="878" t="s">
        <v>646</v>
      </c>
      <c r="W31" s="878">
        <v>17903</v>
      </c>
      <c r="X31" s="272" t="s">
        <v>1173</v>
      </c>
    </row>
    <row r="32" spans="1:24" s="885" customFormat="1" ht="15" customHeight="1">
      <c r="A32" s="883"/>
      <c r="B32" s="884" t="s">
        <v>647</v>
      </c>
      <c r="C32" s="884" t="s">
        <v>648</v>
      </c>
      <c r="D32" s="884" t="s">
        <v>649</v>
      </c>
      <c r="E32" s="884" t="s">
        <v>650</v>
      </c>
      <c r="F32" s="884" t="s">
        <v>651</v>
      </c>
      <c r="G32" s="884"/>
      <c r="H32" s="884" t="s">
        <v>652</v>
      </c>
      <c r="I32" s="884" t="s">
        <v>653</v>
      </c>
      <c r="J32" s="884"/>
      <c r="K32" s="884" t="s">
        <v>654</v>
      </c>
      <c r="L32" s="884"/>
      <c r="M32" s="884"/>
      <c r="N32" s="884"/>
      <c r="O32" s="884"/>
      <c r="P32" s="884"/>
      <c r="Q32" s="884"/>
      <c r="R32" s="884"/>
      <c r="S32" s="2480" t="s">
        <v>655</v>
      </c>
      <c r="T32" s="2480"/>
      <c r="U32" s="884"/>
      <c r="V32" s="884" t="s">
        <v>656</v>
      </c>
      <c r="W32" s="884"/>
      <c r="X32" s="272"/>
    </row>
    <row r="33" spans="1:24" s="879" customFormat="1" ht="15" customHeight="1">
      <c r="A33" s="154" t="s">
        <v>1174</v>
      </c>
      <c r="B33" s="878" t="s">
        <v>657</v>
      </c>
      <c r="C33" s="878">
        <v>317163</v>
      </c>
      <c r="D33" s="878">
        <v>2158</v>
      </c>
      <c r="E33" s="878">
        <v>319322</v>
      </c>
      <c r="F33" s="878">
        <v>244570</v>
      </c>
      <c r="G33" s="878">
        <v>81.790000000000006</v>
      </c>
      <c r="H33" s="878">
        <v>56010</v>
      </c>
      <c r="I33" s="878">
        <v>74752</v>
      </c>
      <c r="J33" s="878">
        <v>24.45</v>
      </c>
      <c r="K33" s="878">
        <v>70352</v>
      </c>
      <c r="L33" s="878">
        <v>23.41</v>
      </c>
      <c r="M33" s="878">
        <v>237101</v>
      </c>
      <c r="N33" s="878">
        <v>250182</v>
      </c>
      <c r="O33" s="878">
        <v>10.02</v>
      </c>
      <c r="P33" s="878">
        <v>5.26</v>
      </c>
      <c r="Q33" s="878">
        <v>127</v>
      </c>
      <c r="R33" s="878">
        <v>13.34</v>
      </c>
      <c r="S33" s="2472">
        <v>22532</v>
      </c>
      <c r="T33" s="2472"/>
      <c r="U33" s="878">
        <v>17774</v>
      </c>
      <c r="V33" s="878">
        <v>23773</v>
      </c>
      <c r="W33" s="878">
        <v>18754</v>
      </c>
      <c r="X33" s="272" t="s">
        <v>1174</v>
      </c>
    </row>
    <row r="34" spans="1:24" s="885" customFormat="1" ht="15" customHeight="1">
      <c r="A34" s="883"/>
      <c r="B34" s="884" t="s">
        <v>658</v>
      </c>
      <c r="C34" s="884" t="s">
        <v>659</v>
      </c>
      <c r="D34" s="884" t="s">
        <v>660</v>
      </c>
      <c r="E34" s="884" t="s">
        <v>661</v>
      </c>
      <c r="F34" s="884" t="s">
        <v>662</v>
      </c>
      <c r="G34" s="884"/>
      <c r="H34" s="884" t="s">
        <v>663</v>
      </c>
      <c r="I34" s="884" t="s">
        <v>664</v>
      </c>
      <c r="J34" s="884"/>
      <c r="K34" s="884" t="s">
        <v>665</v>
      </c>
      <c r="L34" s="884"/>
      <c r="M34" s="884"/>
      <c r="N34" s="884"/>
      <c r="O34" s="884"/>
      <c r="P34" s="884"/>
      <c r="Q34" s="884"/>
      <c r="R34" s="884"/>
      <c r="S34" s="2480" t="s">
        <v>666</v>
      </c>
      <c r="T34" s="2480"/>
      <c r="U34" s="884"/>
      <c r="V34" s="884" t="s">
        <v>667</v>
      </c>
      <c r="W34" s="884"/>
      <c r="X34" s="272"/>
    </row>
    <row r="35" spans="1:24" s="879" customFormat="1" ht="15" customHeight="1">
      <c r="A35" s="154" t="s">
        <v>1175</v>
      </c>
      <c r="B35" s="878" t="s">
        <v>668</v>
      </c>
      <c r="C35" s="878">
        <v>350526</v>
      </c>
      <c r="D35" s="878">
        <v>2121</v>
      </c>
      <c r="E35" s="878">
        <v>352647</v>
      </c>
      <c r="F35" s="878">
        <v>267927</v>
      </c>
      <c r="G35" s="878">
        <v>80.739999999999995</v>
      </c>
      <c r="H35" s="878">
        <v>65046</v>
      </c>
      <c r="I35" s="878">
        <v>84719</v>
      </c>
      <c r="J35" s="878">
        <v>25.44</v>
      </c>
      <c r="K35" s="878">
        <v>79991</v>
      </c>
      <c r="L35" s="878">
        <v>24.02</v>
      </c>
      <c r="M35" s="878">
        <v>251968</v>
      </c>
      <c r="N35" s="878">
        <v>265251</v>
      </c>
      <c r="O35" s="878">
        <v>10.78</v>
      </c>
      <c r="P35" s="878">
        <v>6.27</v>
      </c>
      <c r="Q35" s="878">
        <v>132</v>
      </c>
      <c r="R35" s="878">
        <v>13.52</v>
      </c>
      <c r="S35" s="2472">
        <v>24628</v>
      </c>
      <c r="T35" s="2472"/>
      <c r="U35" s="878">
        <v>18637</v>
      </c>
      <c r="V35" s="878">
        <v>25926</v>
      </c>
      <c r="W35" s="878">
        <v>19619</v>
      </c>
      <c r="X35" s="272" t="s">
        <v>1175</v>
      </c>
    </row>
    <row r="36" spans="1:24" s="885" customFormat="1" ht="15" customHeight="1">
      <c r="A36" s="883"/>
      <c r="B36" s="884" t="s">
        <v>669</v>
      </c>
      <c r="C36" s="884" t="s">
        <v>670</v>
      </c>
      <c r="D36" s="884" t="s">
        <v>671</v>
      </c>
      <c r="E36" s="884" t="s">
        <v>672</v>
      </c>
      <c r="F36" s="884" t="s">
        <v>673</v>
      </c>
      <c r="G36" s="884"/>
      <c r="H36" s="884" t="s">
        <v>674</v>
      </c>
      <c r="I36" s="884" t="s">
        <v>675</v>
      </c>
      <c r="J36" s="884"/>
      <c r="K36" s="884" t="s">
        <v>676</v>
      </c>
      <c r="L36" s="884"/>
      <c r="M36" s="884"/>
      <c r="N36" s="884"/>
      <c r="O36" s="884"/>
      <c r="P36" s="884"/>
      <c r="Q36" s="884"/>
      <c r="R36" s="884"/>
      <c r="S36" s="2480" t="s">
        <v>677</v>
      </c>
      <c r="T36" s="2480"/>
      <c r="U36" s="884"/>
      <c r="V36" s="884" t="s">
        <v>678</v>
      </c>
      <c r="W36" s="884"/>
      <c r="X36" s="272"/>
    </row>
    <row r="37" spans="1:24" s="879" customFormat="1" ht="15" customHeight="1">
      <c r="A37" s="154" t="s">
        <v>1176</v>
      </c>
      <c r="B37" s="878">
        <v>370707</v>
      </c>
      <c r="C37" s="878">
        <v>389635</v>
      </c>
      <c r="D37" s="878">
        <v>2681</v>
      </c>
      <c r="E37" s="878">
        <v>392316</v>
      </c>
      <c r="F37" s="878">
        <v>296512</v>
      </c>
      <c r="G37" s="878">
        <v>79.989999999999995</v>
      </c>
      <c r="H37" s="878">
        <v>74195</v>
      </c>
      <c r="I37" s="878">
        <v>95804</v>
      </c>
      <c r="J37" s="878">
        <v>25.84</v>
      </c>
      <c r="K37" s="878" t="s">
        <v>679</v>
      </c>
      <c r="L37" s="878">
        <v>24.53</v>
      </c>
      <c r="M37" s="878">
        <v>266974</v>
      </c>
      <c r="N37" s="878">
        <v>280606</v>
      </c>
      <c r="O37" s="878">
        <v>11.33</v>
      </c>
      <c r="P37" s="878">
        <v>5.96</v>
      </c>
      <c r="Q37" s="878">
        <v>139</v>
      </c>
      <c r="R37" s="878" t="s">
        <v>680</v>
      </c>
      <c r="S37" s="2472">
        <v>27061</v>
      </c>
      <c r="T37" s="2472"/>
      <c r="U37" s="878">
        <v>19489</v>
      </c>
      <c r="V37" s="878">
        <v>28443</v>
      </c>
      <c r="W37" s="878">
        <v>20484</v>
      </c>
      <c r="X37" s="272" t="s">
        <v>1176</v>
      </c>
    </row>
    <row r="38" spans="1:24" s="885" customFormat="1" ht="15" customHeight="1">
      <c r="A38" s="883"/>
      <c r="B38" s="884" t="s">
        <v>681</v>
      </c>
      <c r="C38" s="884" t="s">
        <v>682</v>
      </c>
      <c r="D38" s="884" t="s">
        <v>683</v>
      </c>
      <c r="E38" s="884" t="s">
        <v>684</v>
      </c>
      <c r="F38" s="884" t="s">
        <v>685</v>
      </c>
      <c r="G38" s="884"/>
      <c r="H38" s="884" t="s">
        <v>686</v>
      </c>
      <c r="I38" s="884" t="s">
        <v>687</v>
      </c>
      <c r="J38" s="884"/>
      <c r="K38" s="884" t="s">
        <v>688</v>
      </c>
      <c r="L38" s="884"/>
      <c r="M38" s="884"/>
      <c r="N38" s="884"/>
      <c r="O38" s="884"/>
      <c r="P38" s="884"/>
      <c r="Q38" s="884"/>
      <c r="R38" s="884"/>
      <c r="S38" s="2480" t="s">
        <v>689</v>
      </c>
      <c r="T38" s="2480"/>
      <c r="U38" s="884"/>
      <c r="V38" s="884" t="s">
        <v>690</v>
      </c>
      <c r="W38" s="884"/>
      <c r="X38" s="272"/>
    </row>
    <row r="39" spans="1:24" s="879" customFormat="1" ht="15" customHeight="1">
      <c r="A39" s="154" t="s">
        <v>1181</v>
      </c>
      <c r="B39" s="878">
        <v>415728</v>
      </c>
      <c r="C39" s="878">
        <v>442935</v>
      </c>
      <c r="D39" s="878">
        <v>3653</v>
      </c>
      <c r="E39" s="878" t="s">
        <v>691</v>
      </c>
      <c r="F39" s="878">
        <v>331552</v>
      </c>
      <c r="G39" s="878">
        <v>79.75</v>
      </c>
      <c r="H39" s="878">
        <v>84176</v>
      </c>
      <c r="I39" s="878">
        <v>115036</v>
      </c>
      <c r="J39" s="878">
        <v>27.67</v>
      </c>
      <c r="K39" s="878">
        <v>102480</v>
      </c>
      <c r="L39" s="878">
        <v>24.65</v>
      </c>
      <c r="M39" s="878">
        <v>284673</v>
      </c>
      <c r="N39" s="878">
        <v>303303</v>
      </c>
      <c r="O39" s="878">
        <v>12.14</v>
      </c>
      <c r="P39" s="878" t="s">
        <v>692</v>
      </c>
      <c r="Q39" s="878">
        <v>146</v>
      </c>
      <c r="R39" s="878">
        <v>13.88</v>
      </c>
      <c r="S39" s="2472">
        <v>29955</v>
      </c>
      <c r="T39" s="2472"/>
      <c r="U39" s="878">
        <v>20512</v>
      </c>
      <c r="V39" s="878">
        <v>31915</v>
      </c>
      <c r="W39" s="878">
        <v>21854</v>
      </c>
      <c r="X39" s="272" t="s">
        <v>1181</v>
      </c>
    </row>
    <row r="40" spans="1:24" s="885" customFormat="1" ht="15" customHeight="1">
      <c r="A40" s="883"/>
      <c r="B40" s="884" t="s">
        <v>693</v>
      </c>
      <c r="C40" s="884" t="s">
        <v>694</v>
      </c>
      <c r="D40" s="884" t="s">
        <v>695</v>
      </c>
      <c r="E40" s="884" t="s">
        <v>696</v>
      </c>
      <c r="F40" s="884" t="s">
        <v>697</v>
      </c>
      <c r="G40" s="884"/>
      <c r="H40" s="884" t="s">
        <v>698</v>
      </c>
      <c r="I40" s="884" t="s">
        <v>699</v>
      </c>
      <c r="J40" s="884"/>
      <c r="K40" s="884" t="s">
        <v>700</v>
      </c>
      <c r="L40" s="884"/>
      <c r="M40" s="884"/>
      <c r="N40" s="884"/>
      <c r="O40" s="884"/>
      <c r="P40" s="884"/>
      <c r="Q40" s="884"/>
      <c r="R40" s="884"/>
      <c r="S40" s="2480" t="s">
        <v>701</v>
      </c>
      <c r="T40" s="2480"/>
      <c r="U40" s="884"/>
      <c r="V40" s="884" t="s">
        <v>702</v>
      </c>
      <c r="W40" s="884"/>
      <c r="X40" s="272"/>
    </row>
    <row r="41" spans="1:24" s="879" customFormat="1" ht="15" customHeight="1">
      <c r="A41" s="255" t="s">
        <v>1190</v>
      </c>
      <c r="B41" s="878" t="s">
        <v>1224</v>
      </c>
      <c r="C41" s="878" t="s">
        <v>703</v>
      </c>
      <c r="D41" s="878" t="s">
        <v>704</v>
      </c>
      <c r="E41" s="878" t="s">
        <v>705</v>
      </c>
      <c r="F41" s="878" t="s">
        <v>706</v>
      </c>
      <c r="G41" s="878" t="s">
        <v>707</v>
      </c>
      <c r="H41" s="878" t="s">
        <v>708</v>
      </c>
      <c r="I41" s="878" t="s">
        <v>709</v>
      </c>
      <c r="J41" s="878" t="s">
        <v>710</v>
      </c>
      <c r="K41" s="878" t="s">
        <v>711</v>
      </c>
      <c r="L41" s="689" t="s">
        <v>712</v>
      </c>
      <c r="M41" s="689" t="s">
        <v>713</v>
      </c>
      <c r="N41" s="689" t="s">
        <v>714</v>
      </c>
      <c r="O41" s="689" t="s">
        <v>715</v>
      </c>
      <c r="P41" s="689" t="s">
        <v>716</v>
      </c>
      <c r="Q41" s="689" t="s">
        <v>717</v>
      </c>
      <c r="R41" s="36">
        <v>14.06</v>
      </c>
      <c r="S41" s="689" t="s">
        <v>718</v>
      </c>
      <c r="T41" s="689"/>
      <c r="U41" s="689" t="s">
        <v>719</v>
      </c>
      <c r="V41" s="689" t="s">
        <v>720</v>
      </c>
      <c r="W41" s="689" t="s">
        <v>721</v>
      </c>
      <c r="X41" s="272" t="s">
        <v>1190</v>
      </c>
    </row>
    <row r="42" spans="1:24" s="885" customFormat="1" ht="15" customHeight="1">
      <c r="A42" s="887"/>
      <c r="B42" s="888" t="s">
        <v>722</v>
      </c>
      <c r="C42" s="888" t="s">
        <v>723</v>
      </c>
      <c r="D42" s="888" t="s">
        <v>724</v>
      </c>
      <c r="E42" s="888" t="s">
        <v>725</v>
      </c>
      <c r="F42" s="888" t="s">
        <v>726</v>
      </c>
      <c r="G42" s="888"/>
      <c r="H42" s="888" t="s">
        <v>727</v>
      </c>
      <c r="I42" s="888" t="s">
        <v>728</v>
      </c>
      <c r="J42" s="888"/>
      <c r="K42" s="888" t="s">
        <v>729</v>
      </c>
      <c r="L42" s="888"/>
      <c r="M42" s="888"/>
      <c r="N42" s="888"/>
      <c r="O42" s="888"/>
      <c r="P42" s="888"/>
      <c r="Q42" s="888"/>
      <c r="R42" s="888"/>
      <c r="S42" s="888" t="s">
        <v>730</v>
      </c>
      <c r="T42" s="888"/>
      <c r="U42" s="888"/>
      <c r="V42" s="888" t="s">
        <v>731</v>
      </c>
      <c r="W42" s="888"/>
      <c r="X42" s="272"/>
    </row>
    <row r="43" spans="1:24" s="879" customFormat="1" ht="15" customHeight="1">
      <c r="A43" s="889" t="s">
        <v>898</v>
      </c>
      <c r="B43" s="675" t="s">
        <v>261</v>
      </c>
      <c r="C43" s="675">
        <v>594212</v>
      </c>
      <c r="D43" s="675" t="s">
        <v>732</v>
      </c>
      <c r="E43" s="675" t="s">
        <v>733</v>
      </c>
      <c r="F43" s="675" t="s">
        <v>734</v>
      </c>
      <c r="G43" s="675" t="s">
        <v>735</v>
      </c>
      <c r="H43" s="675" t="s">
        <v>736</v>
      </c>
      <c r="I43" s="675" t="s">
        <v>737</v>
      </c>
      <c r="J43" s="675" t="s">
        <v>738</v>
      </c>
      <c r="K43" s="675" t="s">
        <v>739</v>
      </c>
      <c r="L43" s="675" t="s">
        <v>740</v>
      </c>
      <c r="M43" s="675" t="s">
        <v>741</v>
      </c>
      <c r="N43" s="675">
        <v>350248</v>
      </c>
      <c r="O43" s="675" t="s">
        <v>742</v>
      </c>
      <c r="P43" s="675" t="s">
        <v>743</v>
      </c>
      <c r="Q43" s="675" t="s">
        <v>744</v>
      </c>
      <c r="R43" s="36" t="s">
        <v>745</v>
      </c>
      <c r="S43" s="153">
        <v>38330</v>
      </c>
      <c r="T43" s="675"/>
      <c r="U43" s="675" t="s">
        <v>746</v>
      </c>
      <c r="V43" s="675">
        <v>41728</v>
      </c>
      <c r="W43" s="675">
        <v>24596</v>
      </c>
      <c r="X43" s="1545" t="s">
        <v>898</v>
      </c>
    </row>
    <row r="44" spans="1:24" s="887" customFormat="1" ht="15" customHeight="1">
      <c r="A44" s="890"/>
      <c r="B44" s="891">
        <v>-79565.889212827999</v>
      </c>
      <c r="C44" s="891">
        <v>-86619.825072886306</v>
      </c>
      <c r="D44" s="891">
        <v>-826.67638483965004</v>
      </c>
      <c r="E44" s="891">
        <v>-87446.501457726001</v>
      </c>
      <c r="F44" s="891">
        <v>-63406.851311953404</v>
      </c>
      <c r="G44" s="891"/>
      <c r="H44" s="891">
        <v>-16159.0379008746</v>
      </c>
      <c r="I44" s="891">
        <v>-24039.650145772601</v>
      </c>
      <c r="J44" s="891"/>
      <c r="K44" s="891">
        <v>-19261.224489795899</v>
      </c>
      <c r="L44" s="892"/>
      <c r="M44" s="892"/>
      <c r="N44" s="892"/>
      <c r="O44" s="892"/>
      <c r="P44" s="892"/>
      <c r="Q44" s="892"/>
      <c r="R44" s="892"/>
      <c r="S44" s="893">
        <v>559</v>
      </c>
      <c r="T44" s="892"/>
      <c r="U44" s="892"/>
      <c r="V44" s="891">
        <v>-608</v>
      </c>
      <c r="W44" s="892"/>
      <c r="X44" s="1545"/>
    </row>
    <row r="45" spans="1:24" s="879" customFormat="1" ht="15" customHeight="1">
      <c r="A45" s="889" t="s">
        <v>205</v>
      </c>
      <c r="B45" s="675">
        <v>614795</v>
      </c>
      <c r="C45" s="675">
        <v>670696</v>
      </c>
      <c r="D45" s="675">
        <v>2407</v>
      </c>
      <c r="E45" s="675">
        <v>673103</v>
      </c>
      <c r="F45" s="675">
        <v>491291</v>
      </c>
      <c r="G45" s="36">
        <v>79.91</v>
      </c>
      <c r="H45" s="675">
        <v>123504</v>
      </c>
      <c r="I45" s="675">
        <v>181812</v>
      </c>
      <c r="J45" s="675">
        <v>29.57</v>
      </c>
      <c r="K45" s="675">
        <v>149839</v>
      </c>
      <c r="L45" s="675">
        <v>24.37</v>
      </c>
      <c r="M45" s="675">
        <v>340197</v>
      </c>
      <c r="N45" s="675">
        <v>371130</v>
      </c>
      <c r="O45" s="675">
        <v>12.64</v>
      </c>
      <c r="P45" s="675">
        <v>5.74</v>
      </c>
      <c r="Q45" s="675">
        <v>181</v>
      </c>
      <c r="R45" s="675" t="s">
        <v>747</v>
      </c>
      <c r="S45" s="675">
        <v>42628</v>
      </c>
      <c r="T45" s="675"/>
      <c r="U45" s="675">
        <v>23588</v>
      </c>
      <c r="V45" s="675">
        <v>46504</v>
      </c>
      <c r="W45" s="675">
        <v>25733</v>
      </c>
      <c r="X45" s="1545" t="s">
        <v>205</v>
      </c>
    </row>
    <row r="46" spans="1:24" s="885" customFormat="1" ht="15" customHeight="1">
      <c r="A46" s="887"/>
      <c r="B46" s="893">
        <f>(B45/68.8)*10</f>
        <v>89359.738372093037</v>
      </c>
      <c r="C46" s="893">
        <f>(C45/68.8)*10</f>
        <v>97484.883720930229</v>
      </c>
      <c r="D46" s="893">
        <f>(D45/68.8)*10</f>
        <v>349.85465116279073</v>
      </c>
      <c r="E46" s="893">
        <f>(E45/68.8)*10</f>
        <v>97834.738372093037</v>
      </c>
      <c r="F46" s="893">
        <f>(F45/68.8)*10</f>
        <v>71408.575581395358</v>
      </c>
      <c r="G46" s="893"/>
      <c r="H46" s="893">
        <f>(H45/68.8)*10</f>
        <v>17951.162790697676</v>
      </c>
      <c r="I46" s="893">
        <f>(I45/68.8)*10</f>
        <v>26426.162790697676</v>
      </c>
      <c r="J46" s="893"/>
      <c r="K46" s="893">
        <f>(K45/68.8)*10</f>
        <v>21778.924418604653</v>
      </c>
      <c r="L46" s="888"/>
      <c r="M46" s="888"/>
      <c r="N46" s="888"/>
      <c r="O46" s="888"/>
      <c r="P46" s="888"/>
      <c r="Q46" s="888"/>
      <c r="R46" s="888"/>
      <c r="S46" s="893">
        <f>(S45/68.8)</f>
        <v>619.59302325581393</v>
      </c>
      <c r="T46" s="888"/>
      <c r="U46" s="888"/>
      <c r="V46" s="893">
        <f>(V45/68.8)</f>
        <v>675.93023255813955</v>
      </c>
      <c r="W46" s="888"/>
      <c r="X46" s="272"/>
    </row>
    <row r="47" spans="1:24" s="175" customFormat="1" ht="15" customHeight="1">
      <c r="A47" s="173" t="s">
        <v>194</v>
      </c>
      <c r="B47" s="894">
        <v>694324</v>
      </c>
      <c r="C47" s="876">
        <v>758928</v>
      </c>
      <c r="D47" s="876">
        <v>4248</v>
      </c>
      <c r="E47" s="876">
        <v>763176</v>
      </c>
      <c r="F47" s="876">
        <v>554771</v>
      </c>
      <c r="G47" s="36">
        <f>(F47/B47)*100</f>
        <v>79.900882008975643</v>
      </c>
      <c r="H47" s="876">
        <v>139553</v>
      </c>
      <c r="I47" s="876">
        <v>208405</v>
      </c>
      <c r="J47" s="36">
        <f>(I47/B47)*100</f>
        <v>30.015525892810853</v>
      </c>
      <c r="K47" s="876">
        <v>169511</v>
      </c>
      <c r="L47" s="36">
        <f>(K47/B47)*100</f>
        <v>24.413818332651616</v>
      </c>
      <c r="M47" s="689" t="s">
        <v>1364</v>
      </c>
      <c r="N47" s="689" t="s">
        <v>1369</v>
      </c>
      <c r="O47" s="689" t="s">
        <v>1365</v>
      </c>
      <c r="P47" s="689" t="s">
        <v>1366</v>
      </c>
      <c r="Q47" s="689" t="s">
        <v>303</v>
      </c>
      <c r="R47" s="689" t="s">
        <v>302</v>
      </c>
      <c r="S47" s="689" t="s">
        <v>1367</v>
      </c>
      <c r="T47" s="689"/>
      <c r="U47" s="689" t="s">
        <v>1370</v>
      </c>
      <c r="V47" s="689" t="s">
        <v>1368</v>
      </c>
      <c r="W47" s="689" t="s">
        <v>1371</v>
      </c>
      <c r="X47" s="272" t="s">
        <v>194</v>
      </c>
    </row>
    <row r="48" spans="1:24" s="887" customFormat="1" ht="15" customHeight="1">
      <c r="B48" s="893">
        <f>(B47/69.18)*10</f>
        <v>100364.84533102051</v>
      </c>
      <c r="C48" s="893">
        <f t="shared" ref="C48:K48" si="0">(C47/69.18)*10</f>
        <v>109703.38248048567</v>
      </c>
      <c r="D48" s="893">
        <f t="shared" si="0"/>
        <v>614.0503035559409</v>
      </c>
      <c r="E48" s="893">
        <f t="shared" si="0"/>
        <v>110317.43278404161</v>
      </c>
      <c r="F48" s="893">
        <f t="shared" si="0"/>
        <v>80192.396646429595</v>
      </c>
      <c r="G48" s="893"/>
      <c r="H48" s="893">
        <f t="shared" si="0"/>
        <v>20172.44868459092</v>
      </c>
      <c r="I48" s="893">
        <f t="shared" si="0"/>
        <v>30125.036137612024</v>
      </c>
      <c r="J48" s="893"/>
      <c r="K48" s="893">
        <f t="shared" si="0"/>
        <v>24502.891008962124</v>
      </c>
      <c r="L48" s="888"/>
      <c r="M48" s="888"/>
      <c r="N48" s="888"/>
      <c r="O48" s="888"/>
      <c r="P48" s="888"/>
      <c r="Q48" s="888"/>
      <c r="R48" s="888"/>
      <c r="S48" s="893">
        <f>S47/69.18</f>
        <v>687.13501011853134</v>
      </c>
      <c r="T48" s="888"/>
      <c r="U48" s="888"/>
      <c r="V48" s="893">
        <f>V47/69.18</f>
        <v>751.06967331598719</v>
      </c>
      <c r="W48" s="888"/>
      <c r="X48" s="272"/>
    </row>
    <row r="49" spans="1:24" s="173" customFormat="1" ht="15" customHeight="1">
      <c r="A49" s="173" t="s">
        <v>458</v>
      </c>
      <c r="B49" s="675">
        <v>796704</v>
      </c>
      <c r="C49" s="675">
        <v>869217</v>
      </c>
      <c r="D49" s="675">
        <v>3101</v>
      </c>
      <c r="E49" s="675">
        <v>872319</v>
      </c>
      <c r="F49" s="675">
        <v>643022</v>
      </c>
      <c r="G49" s="36">
        <f>(F49/B49)*100</f>
        <v>80.710276338514689</v>
      </c>
      <c r="H49" s="675">
        <v>153682</v>
      </c>
      <c r="I49" s="675">
        <v>229297</v>
      </c>
      <c r="J49" s="36">
        <f>(I49/B49)*100</f>
        <v>28.780701490139375</v>
      </c>
      <c r="K49" s="675">
        <v>200378</v>
      </c>
      <c r="L49" s="36">
        <f>(K49/B49)*100</f>
        <v>25.150871590954733</v>
      </c>
      <c r="M49" s="689" t="s">
        <v>1734</v>
      </c>
      <c r="N49" s="689" t="s">
        <v>1742</v>
      </c>
      <c r="O49" s="689" t="s">
        <v>1735</v>
      </c>
      <c r="P49" s="689" t="s">
        <v>1736</v>
      </c>
      <c r="Q49" s="895" t="s">
        <v>1739</v>
      </c>
      <c r="R49" s="689" t="s">
        <v>1737</v>
      </c>
      <c r="S49" s="675">
        <v>53238</v>
      </c>
      <c r="T49" s="689"/>
      <c r="U49" s="895" t="s">
        <v>1740</v>
      </c>
      <c r="V49" s="675">
        <v>58083</v>
      </c>
      <c r="W49" s="689" t="s">
        <v>1743</v>
      </c>
      <c r="X49" s="272" t="s">
        <v>458</v>
      </c>
    </row>
    <row r="50" spans="1:24" s="887" customFormat="1" ht="15" customHeight="1">
      <c r="B50" s="893">
        <f>(B49/71.17)*10</f>
        <v>111943.79654348742</v>
      </c>
      <c r="C50" s="893">
        <f>(C49/71.17)*10</f>
        <v>122132.49964872839</v>
      </c>
      <c r="D50" s="893">
        <f>(D49/71.17)*10</f>
        <v>435.71729661374172</v>
      </c>
      <c r="E50" s="893">
        <f>(E49/71.17)*10</f>
        <v>122568.35745398341</v>
      </c>
      <c r="F50" s="893">
        <f>(F49/71.17)*10</f>
        <v>90350.147534073345</v>
      </c>
      <c r="G50" s="893"/>
      <c r="H50" s="893">
        <f>(H49/71.17)*10</f>
        <v>21593.649009414079</v>
      </c>
      <c r="I50" s="893">
        <f>(I49/71.17)*10</f>
        <v>32218.209919910074</v>
      </c>
      <c r="J50" s="893"/>
      <c r="K50" s="893">
        <f>(K49/71.17)*10</f>
        <v>28154.840522692142</v>
      </c>
      <c r="L50" s="888"/>
      <c r="M50" s="888"/>
      <c r="N50" s="888"/>
      <c r="O50" s="888"/>
      <c r="P50" s="888"/>
      <c r="Q50" s="888"/>
      <c r="R50" s="888"/>
      <c r="S50" s="893">
        <f>S49/71.17</f>
        <v>748.03990445412387</v>
      </c>
      <c r="T50" s="888"/>
      <c r="U50" s="888"/>
      <c r="V50" s="893">
        <f>V49/71.17</f>
        <v>816.116341154981</v>
      </c>
      <c r="W50" s="888"/>
      <c r="X50" s="272"/>
    </row>
    <row r="51" spans="1:24" s="173" customFormat="1" ht="15" customHeight="1">
      <c r="A51" s="9" t="s">
        <v>1488</v>
      </c>
      <c r="B51" s="675">
        <v>918141</v>
      </c>
      <c r="C51" s="1331">
        <v>1007443</v>
      </c>
      <c r="D51" s="1331">
        <v>1791</v>
      </c>
      <c r="E51" s="1331">
        <v>1009234</v>
      </c>
      <c r="F51" s="1331">
        <v>741287</v>
      </c>
      <c r="G51" s="1332">
        <f>(F51/B51)*100</f>
        <v>80.73781695839746</v>
      </c>
      <c r="H51" s="1331">
        <v>176854</v>
      </c>
      <c r="I51" s="1331">
        <v>267947</v>
      </c>
      <c r="J51" s="1332">
        <f>(I51/B51)*100</f>
        <v>29.183643906545942</v>
      </c>
      <c r="K51" s="1331">
        <v>243691</v>
      </c>
      <c r="L51" s="1332">
        <f>(K51/B51)*100</f>
        <v>26.541783887224295</v>
      </c>
      <c r="M51" s="1333">
        <v>409053</v>
      </c>
      <c r="N51" s="1333" t="s">
        <v>3605</v>
      </c>
      <c r="O51" s="1333" t="s">
        <v>3606</v>
      </c>
      <c r="P51" s="1333" t="s">
        <v>3607</v>
      </c>
      <c r="Q51" s="1333" t="s">
        <v>3608</v>
      </c>
      <c r="R51" s="1333" t="s">
        <v>1738</v>
      </c>
      <c r="S51" s="1331">
        <v>60571</v>
      </c>
      <c r="T51" s="1333"/>
      <c r="U51" s="1333" t="s">
        <v>3609</v>
      </c>
      <c r="V51" s="1331">
        <v>66463</v>
      </c>
      <c r="W51" s="1333" t="s">
        <v>3610</v>
      </c>
      <c r="X51" s="272" t="s">
        <v>1488</v>
      </c>
    </row>
    <row r="52" spans="1:24" s="887" customFormat="1" ht="15" customHeight="1">
      <c r="B52" s="893">
        <f>(B51/79.1)*10</f>
        <v>116073.45132743364</v>
      </c>
      <c r="C52" s="893">
        <f>(C51/79.1)*10</f>
        <v>127363.21112515804</v>
      </c>
      <c r="D52" s="893">
        <f>(D51/79.1)*10</f>
        <v>226.42225031605562</v>
      </c>
      <c r="E52" s="893">
        <f>(E51/79.1)*10</f>
        <v>127589.63337547409</v>
      </c>
      <c r="F52" s="893">
        <f>(F51/79.1)*10</f>
        <v>93715.170670037929</v>
      </c>
      <c r="G52" s="893"/>
      <c r="H52" s="893">
        <f>(H51/79.1)*10</f>
        <v>22358.280657395702</v>
      </c>
      <c r="I52" s="893">
        <f>(I51/79.1)*10</f>
        <v>33874.462705436155</v>
      </c>
      <c r="J52" s="893"/>
      <c r="K52" s="893">
        <f>(K51/79.1)*10</f>
        <v>30807.964601769912</v>
      </c>
      <c r="L52" s="888"/>
      <c r="M52" s="888"/>
      <c r="N52" s="888"/>
      <c r="O52" s="888"/>
      <c r="P52" s="888"/>
      <c r="Q52" s="888"/>
      <c r="R52" s="888"/>
      <c r="S52" s="893">
        <f>S51/79.1</f>
        <v>765.75221238938059</v>
      </c>
      <c r="T52" s="888"/>
      <c r="U52" s="888"/>
      <c r="V52" s="893">
        <f>V51/79.1</f>
        <v>840.24020227560061</v>
      </c>
      <c r="W52" s="888"/>
      <c r="X52" s="272"/>
    </row>
    <row r="53" spans="1:24" s="887" customFormat="1" ht="15" customHeight="1">
      <c r="A53" s="2470" t="s">
        <v>5612</v>
      </c>
      <c r="B53" s="2470"/>
      <c r="C53" s="893"/>
      <c r="D53" s="893"/>
      <c r="E53" s="893"/>
      <c r="F53" s="893"/>
      <c r="G53" s="893"/>
      <c r="H53" s="893"/>
      <c r="I53" s="893"/>
      <c r="J53" s="893"/>
      <c r="K53" s="893"/>
      <c r="L53" s="888"/>
      <c r="M53" s="888"/>
      <c r="N53" s="888"/>
      <c r="O53" s="888"/>
      <c r="P53" s="888"/>
      <c r="Q53" s="888"/>
      <c r="R53" s="888"/>
      <c r="S53" s="893"/>
      <c r="T53" s="888"/>
      <c r="U53" s="888"/>
      <c r="V53" s="893"/>
      <c r="W53" s="888"/>
      <c r="X53" s="272"/>
    </row>
    <row r="54" spans="1:24" s="887" customFormat="1" ht="15" customHeight="1">
      <c r="A54" s="887" t="s">
        <v>1181</v>
      </c>
      <c r="B54" s="1329">
        <v>482337</v>
      </c>
      <c r="C54" s="1329">
        <v>509545</v>
      </c>
      <c r="D54" s="1329">
        <v>3653</v>
      </c>
      <c r="E54" s="1329">
        <v>513197</v>
      </c>
      <c r="F54" s="1329">
        <v>378940</v>
      </c>
      <c r="G54" s="1673">
        <v>78.563328129502821</v>
      </c>
      <c r="H54" s="1329">
        <v>103397</v>
      </c>
      <c r="I54" s="1329">
        <v>134257</v>
      </c>
      <c r="J54" s="1673">
        <v>27.834688195183038</v>
      </c>
      <c r="K54" s="1329">
        <v>126103</v>
      </c>
      <c r="L54" s="1673">
        <v>26.144168910948157</v>
      </c>
      <c r="M54" s="888" t="s">
        <v>3676</v>
      </c>
      <c r="N54" s="888" t="s">
        <v>3677</v>
      </c>
      <c r="O54" s="888" t="s">
        <v>1365</v>
      </c>
      <c r="P54" s="888" t="s">
        <v>3678</v>
      </c>
      <c r="Q54" s="888">
        <v>100</v>
      </c>
      <c r="R54" s="888" t="s">
        <v>3679</v>
      </c>
      <c r="S54" s="1329">
        <v>34502</v>
      </c>
      <c r="T54" s="888"/>
      <c r="U54" s="888" t="s">
        <v>3680</v>
      </c>
      <c r="V54" s="1329">
        <v>36448</v>
      </c>
      <c r="W54" s="888" t="s">
        <v>3681</v>
      </c>
      <c r="X54" s="272" t="s">
        <v>1181</v>
      </c>
    </row>
    <row r="55" spans="1:24" s="887" customFormat="1" ht="15" customHeight="1">
      <c r="B55" s="893">
        <v>71904.740608228982</v>
      </c>
      <c r="C55" s="893">
        <v>75960.793082886114</v>
      </c>
      <c r="D55" s="893">
        <v>544.5736434108527</v>
      </c>
      <c r="E55" s="893">
        <v>76505.217650566497</v>
      </c>
      <c r="F55" s="893">
        <v>56490.757304710794</v>
      </c>
      <c r="G55" s="1673"/>
      <c r="H55" s="893">
        <v>15413.983303518187</v>
      </c>
      <c r="I55" s="893">
        <v>20014.460345855696</v>
      </c>
      <c r="J55" s="1673"/>
      <c r="K55" s="893">
        <v>18798.896839594516</v>
      </c>
      <c r="L55" s="1673"/>
      <c r="M55" s="888"/>
      <c r="N55" s="888"/>
      <c r="O55" s="888"/>
      <c r="P55" s="888"/>
      <c r="Q55" s="888"/>
      <c r="R55" s="888"/>
      <c r="S55" s="893">
        <v>514.34108527131787</v>
      </c>
      <c r="T55" s="888"/>
      <c r="U55" s="888"/>
      <c r="V55" s="893">
        <v>543.35122242098987</v>
      </c>
      <c r="W55" s="888"/>
      <c r="X55" s="272"/>
    </row>
    <row r="56" spans="1:24" s="887" customFormat="1" ht="15" customHeight="1">
      <c r="A56" s="887" t="s">
        <v>1190</v>
      </c>
      <c r="B56" s="1329">
        <v>549800</v>
      </c>
      <c r="C56" s="1329">
        <v>585075</v>
      </c>
      <c r="D56" s="1329">
        <v>3989</v>
      </c>
      <c r="E56" s="1329">
        <v>589064</v>
      </c>
      <c r="F56" s="1329">
        <v>435731</v>
      </c>
      <c r="G56" s="1673">
        <v>79.252637322662792</v>
      </c>
      <c r="H56" s="1329">
        <v>114069</v>
      </c>
      <c r="I56" s="1329">
        <v>153333</v>
      </c>
      <c r="J56" s="1673">
        <v>27.888868679519824</v>
      </c>
      <c r="K56" s="1329">
        <v>143929</v>
      </c>
      <c r="L56" s="1673">
        <v>26.178428519461622</v>
      </c>
      <c r="M56" s="888" t="s">
        <v>3682</v>
      </c>
      <c r="N56" s="888" t="s">
        <v>3683</v>
      </c>
      <c r="O56" s="888" t="s">
        <v>3684</v>
      </c>
      <c r="P56" s="888" t="s">
        <v>3685</v>
      </c>
      <c r="Q56" s="888" t="s">
        <v>3985</v>
      </c>
      <c r="R56" s="888" t="s">
        <v>3686</v>
      </c>
      <c r="S56" s="1329">
        <v>38773</v>
      </c>
      <c r="T56" s="888"/>
      <c r="U56" s="888" t="s">
        <v>3687</v>
      </c>
      <c r="V56" s="1329">
        <v>41261</v>
      </c>
      <c r="W56" s="888" t="s">
        <v>3688</v>
      </c>
      <c r="X56" s="272" t="s">
        <v>1190</v>
      </c>
    </row>
    <row r="57" spans="1:24" s="887" customFormat="1" ht="15" customHeight="1">
      <c r="B57" s="893">
        <v>79646.530493988117</v>
      </c>
      <c r="C57" s="893">
        <v>84756.627553237719</v>
      </c>
      <c r="D57" s="893">
        <v>577.86469650876427</v>
      </c>
      <c r="E57" s="893">
        <v>85334.492249746487</v>
      </c>
      <c r="F57" s="893">
        <v>63121.975952484427</v>
      </c>
      <c r="G57" s="1673"/>
      <c r="H57" s="893">
        <v>16524.554541503694</v>
      </c>
      <c r="I57" s="893">
        <v>22212.51629726206</v>
      </c>
      <c r="J57" s="1673"/>
      <c r="K57" s="893">
        <v>20850.210053599883</v>
      </c>
      <c r="L57" s="1673"/>
      <c r="M57" s="888"/>
      <c r="N57" s="888"/>
      <c r="O57" s="888"/>
      <c r="P57" s="888"/>
      <c r="Q57" s="888"/>
      <c r="R57" s="888"/>
      <c r="S57" s="893">
        <v>561.68332609010577</v>
      </c>
      <c r="T57" s="888"/>
      <c r="U57" s="888"/>
      <c r="V57" s="893">
        <v>597.7256265391859</v>
      </c>
      <c r="W57" s="888"/>
      <c r="X57" s="272"/>
    </row>
    <row r="58" spans="1:24" s="887" customFormat="1" ht="15" customHeight="1">
      <c r="A58" s="887" t="s">
        <v>898</v>
      </c>
      <c r="B58" s="1329">
        <v>628682</v>
      </c>
      <c r="C58" s="1329">
        <v>677072</v>
      </c>
      <c r="D58" s="1329">
        <v>5671</v>
      </c>
      <c r="E58" s="1329">
        <v>682743</v>
      </c>
      <c r="F58" s="1329">
        <v>508042</v>
      </c>
      <c r="G58" s="1673">
        <v>80.810648308683881</v>
      </c>
      <c r="H58" s="1329">
        <v>120640</v>
      </c>
      <c r="I58" s="1329">
        <v>174701</v>
      </c>
      <c r="J58" s="1673">
        <v>27.788452667644375</v>
      </c>
      <c r="K58" s="1329">
        <v>164729</v>
      </c>
      <c r="L58" s="1673">
        <v>26.202277144884057</v>
      </c>
      <c r="M58" s="888" t="s">
        <v>3689</v>
      </c>
      <c r="N58" s="888" t="s">
        <v>3690</v>
      </c>
      <c r="O58" s="888" t="s">
        <v>3691</v>
      </c>
      <c r="P58" s="888" t="s">
        <v>3692</v>
      </c>
      <c r="Q58" s="888" t="s">
        <v>3986</v>
      </c>
      <c r="R58" s="888" t="s">
        <v>3693</v>
      </c>
      <c r="S58" s="1329">
        <v>43719</v>
      </c>
      <c r="T58" s="888"/>
      <c r="U58" s="888" t="s">
        <v>3694</v>
      </c>
      <c r="V58" s="1329">
        <v>47084</v>
      </c>
      <c r="W58" s="888" t="s">
        <v>3695</v>
      </c>
      <c r="X58" s="272" t="s">
        <v>898</v>
      </c>
    </row>
    <row r="59" spans="1:24" s="887" customFormat="1" ht="15" customHeight="1">
      <c r="B59" s="893">
        <v>91644.606413994174</v>
      </c>
      <c r="C59" s="893">
        <v>98698.542274052481</v>
      </c>
      <c r="D59" s="893">
        <v>826.67638483965015</v>
      </c>
      <c r="E59" s="893">
        <v>99525.218658892132</v>
      </c>
      <c r="F59" s="893">
        <v>74058.600583090389</v>
      </c>
      <c r="G59" s="1673"/>
      <c r="H59" s="893">
        <v>17586.005830903792</v>
      </c>
      <c r="I59" s="893">
        <v>25466.618075801751</v>
      </c>
      <c r="J59" s="1673"/>
      <c r="K59" s="893">
        <v>24012.973760932946</v>
      </c>
      <c r="L59" s="1673"/>
      <c r="M59" s="888"/>
      <c r="N59" s="888"/>
      <c r="O59" s="888"/>
      <c r="P59" s="888"/>
      <c r="Q59" s="888"/>
      <c r="R59" s="888"/>
      <c r="S59" s="893">
        <v>637.30320699708454</v>
      </c>
      <c r="T59" s="888"/>
      <c r="U59" s="888"/>
      <c r="V59" s="893">
        <v>686.3556851311954</v>
      </c>
      <c r="W59" s="888"/>
      <c r="X59" s="272"/>
    </row>
    <row r="60" spans="1:24" s="887" customFormat="1" ht="15" customHeight="1">
      <c r="A60" s="887" t="s">
        <v>205</v>
      </c>
      <c r="B60" s="1329">
        <v>705072</v>
      </c>
      <c r="C60" s="1329">
        <v>760973</v>
      </c>
      <c r="D60" s="1329">
        <v>2407</v>
      </c>
      <c r="E60" s="1329">
        <v>763380</v>
      </c>
      <c r="F60" s="1329">
        <v>561714</v>
      </c>
      <c r="G60" s="1673">
        <v>79.667608414459806</v>
      </c>
      <c r="H60" s="1329">
        <v>143358</v>
      </c>
      <c r="I60" s="1329">
        <v>201662</v>
      </c>
      <c r="J60" s="1673">
        <v>28.601617990786753</v>
      </c>
      <c r="K60" s="1329">
        <v>184772</v>
      </c>
      <c r="L60" s="1673">
        <v>26.206117956747683</v>
      </c>
      <c r="M60" s="888" t="s">
        <v>3696</v>
      </c>
      <c r="N60" s="888" t="s">
        <v>3697</v>
      </c>
      <c r="O60" s="888" t="s">
        <v>3698</v>
      </c>
      <c r="P60" s="888" t="s">
        <v>3699</v>
      </c>
      <c r="Q60" s="888" t="s">
        <v>3987</v>
      </c>
      <c r="R60" s="888" t="s">
        <v>3700</v>
      </c>
      <c r="S60" s="1329">
        <v>48359</v>
      </c>
      <c r="T60" s="888"/>
      <c r="U60" s="888" t="s">
        <v>3701</v>
      </c>
      <c r="V60" s="1329">
        <v>52193</v>
      </c>
      <c r="W60" s="888" t="s">
        <v>3702</v>
      </c>
      <c r="X60" s="272" t="s">
        <v>205</v>
      </c>
    </row>
    <row r="61" spans="1:24" s="887" customFormat="1" ht="15" customHeight="1">
      <c r="B61" s="893">
        <v>102481.39534883722</v>
      </c>
      <c r="C61" s="893">
        <v>110606.54069767443</v>
      </c>
      <c r="D61" s="893">
        <v>349.85465116279073</v>
      </c>
      <c r="E61" s="893">
        <v>110956.39534883722</v>
      </c>
      <c r="F61" s="893">
        <v>81644.476744186046</v>
      </c>
      <c r="G61" s="1673"/>
      <c r="H61" s="893">
        <v>20836.918604651164</v>
      </c>
      <c r="I61" s="893">
        <v>29311.337209302328</v>
      </c>
      <c r="J61" s="1673"/>
      <c r="K61" s="893">
        <v>26856.39534883721</v>
      </c>
      <c r="L61" s="1673"/>
      <c r="M61" s="888"/>
      <c r="N61" s="888"/>
      <c r="O61" s="888"/>
      <c r="P61" s="888"/>
      <c r="Q61" s="888"/>
      <c r="R61" s="888"/>
      <c r="S61" s="893">
        <v>702.89244186046517</v>
      </c>
      <c r="T61" s="888"/>
      <c r="U61" s="888"/>
      <c r="V61" s="893">
        <v>758.61918604651169</v>
      </c>
      <c r="W61" s="888"/>
      <c r="X61" s="272"/>
    </row>
    <row r="62" spans="1:24" s="887" customFormat="1" ht="15" customHeight="1">
      <c r="A62" s="887" t="s">
        <v>194</v>
      </c>
      <c r="B62" s="1329">
        <v>797539</v>
      </c>
      <c r="C62" s="1329">
        <v>862142</v>
      </c>
      <c r="D62" s="1329">
        <v>4248</v>
      </c>
      <c r="E62" s="1329">
        <v>866390</v>
      </c>
      <c r="F62" s="1329">
        <v>631571</v>
      </c>
      <c r="G62" s="1673">
        <v>79.189983185775233</v>
      </c>
      <c r="H62" s="1329">
        <v>165968</v>
      </c>
      <c r="I62" s="1329">
        <v>234819</v>
      </c>
      <c r="J62" s="1673">
        <v>29.442948871465845</v>
      </c>
      <c r="K62" s="1329">
        <v>209327</v>
      </c>
      <c r="L62" s="1673">
        <v>26.246616152940483</v>
      </c>
      <c r="M62" s="888" t="s">
        <v>3703</v>
      </c>
      <c r="N62" s="888" t="s">
        <v>3704</v>
      </c>
      <c r="O62" s="888" t="s">
        <v>3705</v>
      </c>
      <c r="P62" s="888" t="s">
        <v>3706</v>
      </c>
      <c r="Q62" s="888" t="s">
        <v>3988</v>
      </c>
      <c r="R62" s="888" t="s">
        <v>3707</v>
      </c>
      <c r="S62" s="1329">
        <v>53961</v>
      </c>
      <c r="T62" s="888"/>
      <c r="U62" s="888" t="s">
        <v>3708</v>
      </c>
      <c r="V62" s="1329">
        <v>58332</v>
      </c>
      <c r="W62" s="888" t="s">
        <v>3709</v>
      </c>
      <c r="X62" s="272" t="s">
        <v>194</v>
      </c>
    </row>
    <row r="63" spans="1:24" s="887" customFormat="1" ht="15" customHeight="1">
      <c r="B63" s="893">
        <v>115284.61983232148</v>
      </c>
      <c r="C63" s="893">
        <v>124623.01243133852</v>
      </c>
      <c r="D63" s="893">
        <v>614.0503035559409</v>
      </c>
      <c r="E63" s="893">
        <v>125237.06273489445</v>
      </c>
      <c r="F63" s="893">
        <v>91293.871061000274</v>
      </c>
      <c r="G63" s="893"/>
      <c r="H63" s="893">
        <v>23990.748771321189</v>
      </c>
      <c r="I63" s="893">
        <v>33943.191673894187</v>
      </c>
      <c r="J63" s="1673"/>
      <c r="K63" s="893">
        <v>30258.311650766114</v>
      </c>
      <c r="L63" s="1673"/>
      <c r="M63" s="888"/>
      <c r="N63" s="888"/>
      <c r="O63" s="888"/>
      <c r="P63" s="888"/>
      <c r="Q63" s="888"/>
      <c r="R63" s="888"/>
      <c r="S63" s="893">
        <v>780.0086730268863</v>
      </c>
      <c r="T63" s="888"/>
      <c r="U63" s="888"/>
      <c r="V63" s="893">
        <v>843.19167389418897</v>
      </c>
      <c r="W63" s="888"/>
      <c r="X63" s="272"/>
    </row>
    <row r="64" spans="1:24" s="887" customFormat="1" ht="15" customHeight="1">
      <c r="A64" s="887" t="s">
        <v>458</v>
      </c>
      <c r="B64" s="1329">
        <v>915829</v>
      </c>
      <c r="C64" s="1329">
        <v>988342</v>
      </c>
      <c r="D64" s="1329">
        <v>3102</v>
      </c>
      <c r="E64" s="1329">
        <v>991444</v>
      </c>
      <c r="F64" s="1329">
        <v>726966</v>
      </c>
      <c r="G64" s="1673">
        <v>79.377918803619451</v>
      </c>
      <c r="H64" s="1329">
        <v>188863</v>
      </c>
      <c r="I64" s="1329">
        <v>264478</v>
      </c>
      <c r="J64" s="1673">
        <v>28.878535185061839</v>
      </c>
      <c r="K64" s="1329">
        <v>251129</v>
      </c>
      <c r="L64" s="1673">
        <v>27.420948670548761</v>
      </c>
      <c r="M64" s="888" t="s">
        <v>3710</v>
      </c>
      <c r="N64" s="888" t="s">
        <v>3711</v>
      </c>
      <c r="O64" s="888" t="s">
        <v>3712</v>
      </c>
      <c r="P64" s="888" t="s">
        <v>3713</v>
      </c>
      <c r="Q64" s="888" t="s">
        <v>3989</v>
      </c>
      <c r="R64" s="888" t="s">
        <v>1737</v>
      </c>
      <c r="S64" s="1329">
        <v>61198</v>
      </c>
      <c r="T64" s="888"/>
      <c r="U64" s="1329">
        <v>43190</v>
      </c>
      <c r="V64" s="1329">
        <v>66044</v>
      </c>
      <c r="W64" s="888" t="s">
        <v>3714</v>
      </c>
      <c r="X64" s="272" t="s">
        <v>458</v>
      </c>
    </row>
    <row r="65" spans="1:24" s="887" customFormat="1" ht="15" customHeight="1">
      <c r="B65" s="893">
        <v>128681.88843613882</v>
      </c>
      <c r="C65" s="893">
        <v>138870.59154137981</v>
      </c>
      <c r="D65" s="893">
        <v>435.85780525502315</v>
      </c>
      <c r="E65" s="893">
        <v>139306.44934663482</v>
      </c>
      <c r="F65" s="893">
        <v>102145.00491780243</v>
      </c>
      <c r="G65" s="1673"/>
      <c r="H65" s="893">
        <v>26536.883518336377</v>
      </c>
      <c r="I65" s="893">
        <v>37161.444428832372</v>
      </c>
      <c r="J65" s="1673"/>
      <c r="K65" s="893">
        <v>35285.794576366447</v>
      </c>
      <c r="L65" s="1673"/>
      <c r="M65" s="888"/>
      <c r="N65" s="888"/>
      <c r="O65" s="888"/>
      <c r="P65" s="888"/>
      <c r="Q65" s="888"/>
      <c r="R65" s="888"/>
      <c r="S65" s="893">
        <v>859.88478291414924</v>
      </c>
      <c r="T65" s="888"/>
      <c r="U65" s="1329"/>
      <c r="V65" s="893">
        <v>927.97527047913445</v>
      </c>
      <c r="W65" s="888"/>
      <c r="X65" s="272"/>
    </row>
    <row r="66" spans="1:24" s="887" customFormat="1" ht="15" customHeight="1">
      <c r="A66" s="887" t="s">
        <v>1488</v>
      </c>
      <c r="B66" s="1329">
        <v>1055204</v>
      </c>
      <c r="C66" s="1329">
        <v>1144506</v>
      </c>
      <c r="D66" s="1329">
        <v>1791</v>
      </c>
      <c r="E66" s="1329">
        <v>1146297</v>
      </c>
      <c r="F66" s="1329">
        <v>831250</v>
      </c>
      <c r="G66" s="1673">
        <v>78.776236632916479</v>
      </c>
      <c r="H66" s="1329">
        <v>223954</v>
      </c>
      <c r="I66" s="1329">
        <v>315047</v>
      </c>
      <c r="J66" s="1673">
        <v>29.856501681191506</v>
      </c>
      <c r="K66" s="1329">
        <v>298225</v>
      </c>
      <c r="L66" s="1673">
        <v>28.262307572753702</v>
      </c>
      <c r="M66" s="888" t="s">
        <v>3715</v>
      </c>
      <c r="N66" s="888" t="s">
        <v>3716</v>
      </c>
      <c r="O66" s="888" t="s">
        <v>3717</v>
      </c>
      <c r="P66" s="888" t="s">
        <v>3718</v>
      </c>
      <c r="Q66" s="888" t="s">
        <v>3990</v>
      </c>
      <c r="R66" s="888" t="s">
        <v>1738</v>
      </c>
      <c r="S66" s="1329">
        <v>69614</v>
      </c>
      <c r="T66" s="888"/>
      <c r="U66" s="1329">
        <v>45421</v>
      </c>
      <c r="V66" s="1329">
        <v>75505</v>
      </c>
      <c r="W66" s="888" t="s">
        <v>3719</v>
      </c>
      <c r="X66" s="272" t="s">
        <v>1488</v>
      </c>
    </row>
    <row r="67" spans="1:24" s="887" customFormat="1" ht="15" customHeight="1">
      <c r="B67" s="893">
        <v>133401.26422250317</v>
      </c>
      <c r="C67" s="893">
        <v>144691.02402022757</v>
      </c>
      <c r="D67" s="893">
        <v>226.42225031605562</v>
      </c>
      <c r="E67" s="893">
        <v>144917.44627054362</v>
      </c>
      <c r="F67" s="893">
        <v>105088.49557522124</v>
      </c>
      <c r="G67" s="1673"/>
      <c r="H67" s="893">
        <v>28312.768647281922</v>
      </c>
      <c r="I67" s="893">
        <v>39828.950695322375</v>
      </c>
      <c r="J67" s="1673"/>
      <c r="K67" s="893">
        <v>37702.275600505687</v>
      </c>
      <c r="L67" s="888"/>
      <c r="M67" s="888"/>
      <c r="N67" s="888"/>
      <c r="O67" s="888"/>
      <c r="P67" s="888"/>
      <c r="Q67" s="888"/>
      <c r="R67" s="888"/>
      <c r="S67" s="893">
        <v>880.07585335018973</v>
      </c>
      <c r="T67" s="888"/>
      <c r="U67" s="1329"/>
      <c r="V67" s="893">
        <v>954.55120101137811</v>
      </c>
      <c r="W67" s="888"/>
      <c r="X67" s="272"/>
    </row>
    <row r="68" spans="1:24" s="887" customFormat="1" ht="15" customHeight="1">
      <c r="A68" s="887" t="s">
        <v>1751</v>
      </c>
      <c r="B68" s="1329">
        <v>1198923</v>
      </c>
      <c r="C68" s="1329">
        <v>1295352</v>
      </c>
      <c r="D68" s="1329">
        <v>5375</v>
      </c>
      <c r="E68" s="1329">
        <v>1300727</v>
      </c>
      <c r="F68" s="1329">
        <v>934727</v>
      </c>
      <c r="G68" s="1673">
        <v>77.963889257275071</v>
      </c>
      <c r="H68" s="1329">
        <v>264196</v>
      </c>
      <c r="I68" s="1329">
        <v>365999.9</v>
      </c>
      <c r="J68" s="1673">
        <v>30.527389999190941</v>
      </c>
      <c r="K68" s="1329">
        <v>340370</v>
      </c>
      <c r="L68" s="1673">
        <v>28.38964637428759</v>
      </c>
      <c r="M68" s="888" t="s">
        <v>3720</v>
      </c>
      <c r="N68" s="888" t="s">
        <v>3721</v>
      </c>
      <c r="O68" s="888" t="s">
        <v>3722</v>
      </c>
      <c r="P68" s="888" t="s">
        <v>3692</v>
      </c>
      <c r="Q68" s="888" t="s">
        <v>3991</v>
      </c>
      <c r="R68" s="888" t="s">
        <v>3723</v>
      </c>
      <c r="S68" s="1329">
        <v>78009</v>
      </c>
      <c r="T68" s="888"/>
      <c r="U68" s="1329">
        <v>47491.418998048102</v>
      </c>
      <c r="V68" s="1329">
        <v>84283</v>
      </c>
      <c r="W68" s="888" t="s">
        <v>3724</v>
      </c>
      <c r="X68" s="272" t="s">
        <v>1751</v>
      </c>
    </row>
    <row r="69" spans="1:24" s="887" customFormat="1" ht="15" customHeight="1">
      <c r="B69" s="893">
        <v>149996.62204428873</v>
      </c>
      <c r="C69" s="893">
        <v>162060.80320280243</v>
      </c>
      <c r="D69" s="893">
        <v>672.46340547979469</v>
      </c>
      <c r="E69" s="893">
        <v>162733.26660828223</v>
      </c>
      <c r="F69" s="893">
        <v>116943.20030026272</v>
      </c>
      <c r="G69" s="1673"/>
      <c r="H69" s="893">
        <v>33053.421744026018</v>
      </c>
      <c r="I69" s="893">
        <v>45790.05379707244</v>
      </c>
      <c r="J69" s="893"/>
      <c r="K69" s="893">
        <v>42583.510571750274</v>
      </c>
      <c r="L69" s="1673"/>
      <c r="M69" s="888"/>
      <c r="N69" s="888"/>
      <c r="O69" s="888"/>
      <c r="P69" s="888"/>
      <c r="Q69" s="888"/>
      <c r="R69" s="888"/>
      <c r="S69" s="893">
        <v>975.96647066182902</v>
      </c>
      <c r="T69" s="888"/>
      <c r="U69" s="1329"/>
      <c r="V69" s="893">
        <v>1054.4601526335543</v>
      </c>
      <c r="W69" s="888"/>
      <c r="X69" s="272"/>
    </row>
    <row r="70" spans="1:24" s="887" customFormat="1" ht="15" customHeight="1">
      <c r="A70" s="887" t="s">
        <v>3664</v>
      </c>
      <c r="B70" s="1329">
        <v>1343674</v>
      </c>
      <c r="C70" s="1329">
        <v>1433224</v>
      </c>
      <c r="D70" s="1329">
        <v>6334</v>
      </c>
      <c r="E70" s="1329">
        <v>1439558</v>
      </c>
      <c r="F70" s="1329">
        <v>1046856</v>
      </c>
      <c r="G70" s="1673">
        <v>77.909969233608749</v>
      </c>
      <c r="H70" s="1329">
        <v>296817</v>
      </c>
      <c r="I70" s="1329">
        <v>392701</v>
      </c>
      <c r="J70" s="1673">
        <v>29.225913428405999</v>
      </c>
      <c r="K70" s="1329">
        <v>383994</v>
      </c>
      <c r="L70" s="1673">
        <v>28.577913988065557</v>
      </c>
      <c r="M70" s="888" t="s">
        <v>3725</v>
      </c>
      <c r="N70" s="888">
        <v>825728</v>
      </c>
      <c r="O70" s="888" t="s">
        <v>3726</v>
      </c>
      <c r="P70" s="888" t="s">
        <v>3727</v>
      </c>
      <c r="Q70" s="888" t="s">
        <v>3992</v>
      </c>
      <c r="R70" s="888" t="s">
        <v>3728</v>
      </c>
      <c r="S70" s="1329">
        <v>86266</v>
      </c>
      <c r="T70" s="888"/>
      <c r="U70" s="1329">
        <v>49701</v>
      </c>
      <c r="V70" s="1329">
        <v>92015</v>
      </c>
      <c r="W70" s="888" t="s">
        <v>5584</v>
      </c>
      <c r="X70" s="272" t="s">
        <v>3664</v>
      </c>
    </row>
    <row r="71" spans="1:24" s="887" customFormat="1" ht="15" customHeight="1">
      <c r="B71" s="893">
        <v>172886.51569737517</v>
      </c>
      <c r="C71" s="893">
        <v>184408.64642305713</v>
      </c>
      <c r="D71" s="893">
        <v>814.97683993823989</v>
      </c>
      <c r="E71" s="893">
        <v>185223.62326299539</v>
      </c>
      <c r="F71" s="893">
        <v>134695.83118888317</v>
      </c>
      <c r="G71" s="1673"/>
      <c r="H71" s="893">
        <v>38190.555841482244</v>
      </c>
      <c r="I71" s="893">
        <v>50527.663407102416</v>
      </c>
      <c r="J71" s="893"/>
      <c r="K71" s="893">
        <v>49407.359752959346</v>
      </c>
      <c r="L71" s="888"/>
      <c r="M71" s="888"/>
      <c r="N71" s="888"/>
      <c r="O71" s="888"/>
      <c r="P71" s="888"/>
      <c r="Q71" s="888"/>
      <c r="R71" s="888"/>
      <c r="S71" s="893">
        <v>1109.9588265568709</v>
      </c>
      <c r="T71" s="888"/>
      <c r="U71" s="1329"/>
      <c r="V71" s="893">
        <v>1183.9294904786414</v>
      </c>
      <c r="W71" s="888"/>
      <c r="X71" s="272"/>
    </row>
    <row r="72" spans="1:24" s="887" customFormat="1" ht="15" customHeight="1">
      <c r="A72" s="9" t="s">
        <v>3665</v>
      </c>
      <c r="B72" s="1334">
        <v>1515802</v>
      </c>
      <c r="C72" s="1334">
        <v>1614204</v>
      </c>
      <c r="D72" s="1334">
        <v>5600</v>
      </c>
      <c r="E72" s="1334">
        <v>1619804</v>
      </c>
      <c r="F72" s="1334">
        <v>1179924</v>
      </c>
      <c r="G72" s="1332">
        <v>77.84156505928874</v>
      </c>
      <c r="H72" s="1334">
        <v>335879</v>
      </c>
      <c r="I72" s="1334">
        <v>439881</v>
      </c>
      <c r="J72" s="1332">
        <v>29.01968726786216</v>
      </c>
      <c r="K72" s="1334">
        <v>437865</v>
      </c>
      <c r="L72" s="1332">
        <v>28.886688366950303</v>
      </c>
      <c r="M72" s="1333" t="s">
        <v>3968</v>
      </c>
      <c r="N72" s="1333" t="s">
        <v>3969</v>
      </c>
      <c r="O72" s="1333" t="s">
        <v>3970</v>
      </c>
      <c r="P72" s="1333" t="s">
        <v>3971</v>
      </c>
      <c r="Q72" s="1333" t="s">
        <v>3993</v>
      </c>
      <c r="R72" s="1333" t="s">
        <v>3729</v>
      </c>
      <c r="S72" s="1334">
        <v>96004</v>
      </c>
      <c r="T72" s="1333"/>
      <c r="U72" s="1334">
        <v>52240</v>
      </c>
      <c r="V72" s="1334">
        <v>102236</v>
      </c>
      <c r="W72" s="1333" t="s">
        <v>3972</v>
      </c>
      <c r="X72" s="272" t="s">
        <v>3665</v>
      </c>
    </row>
    <row r="73" spans="1:24" s="887" customFormat="1" ht="15" customHeight="1">
      <c r="B73" s="1500">
        <v>195159.26355092056</v>
      </c>
      <c r="C73" s="1500">
        <v>207828.50521436849</v>
      </c>
      <c r="D73" s="1500">
        <v>720.99909875112655</v>
      </c>
      <c r="E73" s="1500">
        <v>208549.50431311963</v>
      </c>
      <c r="F73" s="1500">
        <v>151915.02510621861</v>
      </c>
      <c r="G73" s="36"/>
      <c r="H73" s="1500">
        <v>43244.36719454101</v>
      </c>
      <c r="I73" s="1500">
        <v>56634.607956740059</v>
      </c>
      <c r="J73" s="1500"/>
      <c r="K73" s="1500">
        <v>56375.048281189651</v>
      </c>
      <c r="L73" s="689"/>
      <c r="M73" s="689"/>
      <c r="N73" s="689"/>
      <c r="O73" s="689"/>
      <c r="P73" s="689"/>
      <c r="Q73" s="689"/>
      <c r="R73" s="689"/>
      <c r="S73" s="1500">
        <v>1236.0499549375563</v>
      </c>
      <c r="T73" s="689"/>
      <c r="U73" s="153"/>
      <c r="V73" s="1500">
        <v>1316.2868546414318</v>
      </c>
      <c r="W73" s="689"/>
      <c r="X73" s="272"/>
    </row>
    <row r="74" spans="1:24" s="887" customFormat="1" ht="15" customHeight="1">
      <c r="A74" s="1551" t="s">
        <v>3960</v>
      </c>
      <c r="B74" s="1545">
        <v>1732864</v>
      </c>
      <c r="C74" s="1545">
        <v>1832675</v>
      </c>
      <c r="D74" s="1545">
        <v>583</v>
      </c>
      <c r="E74" s="1545">
        <v>1833258</v>
      </c>
      <c r="F74" s="1545">
        <v>1300034</v>
      </c>
      <c r="G74" s="285">
        <f>(F74/B74)*100</f>
        <v>75.022275262224852</v>
      </c>
      <c r="H74" s="1545">
        <v>432830</v>
      </c>
      <c r="I74" s="1545">
        <v>533224</v>
      </c>
      <c r="J74" s="285">
        <f>(I74/B74)*100</f>
        <v>30.771254985965431</v>
      </c>
      <c r="K74" s="1545">
        <v>513839</v>
      </c>
      <c r="L74" s="285">
        <f>(K74/B74)*100</f>
        <v>29.652586700398874</v>
      </c>
      <c r="M74" s="1545">
        <v>883539</v>
      </c>
      <c r="N74" s="1545">
        <v>934430</v>
      </c>
      <c r="O74" s="273">
        <v>14.32</v>
      </c>
      <c r="P74" s="1545">
        <v>7.11</v>
      </c>
      <c r="Q74" s="1004">
        <v>196.12761858842677</v>
      </c>
      <c r="R74" s="1545">
        <v>15.99</v>
      </c>
      <c r="S74" s="1545">
        <v>108378</v>
      </c>
      <c r="T74" s="1545"/>
      <c r="U74" s="422">
        <v>55259</v>
      </c>
      <c r="V74" s="1545">
        <v>114621</v>
      </c>
      <c r="W74" s="1545">
        <v>58442</v>
      </c>
      <c r="X74" s="272" t="s">
        <v>3960</v>
      </c>
    </row>
    <row r="75" spans="1:24" s="887" customFormat="1" ht="15" customHeight="1">
      <c r="A75" s="173"/>
      <c r="B75" s="1557">
        <f>(B74/78.2658)*10</f>
        <v>221407.56243467773</v>
      </c>
      <c r="C75" s="1557">
        <f>(C74/78.2658)*10</f>
        <v>234160.38678452146</v>
      </c>
      <c r="D75" s="1557">
        <f>(D74/78.2658)*10</f>
        <v>74.489751590094272</v>
      </c>
      <c r="E75" s="1557">
        <f>(E74/78.2658)*10</f>
        <v>234234.87653611155</v>
      </c>
      <c r="F75" s="1557">
        <f>(F74/78.2658)*10</f>
        <v>166104.99094112628</v>
      </c>
      <c r="G75" s="1557"/>
      <c r="H75" s="1557">
        <f>(H74/78.2658)*10</f>
        <v>55302.571493551455</v>
      </c>
      <c r="I75" s="1557">
        <f>(I74/78.2658)*10</f>
        <v>68129.885594985302</v>
      </c>
      <c r="J75" s="1557"/>
      <c r="K75" s="1557">
        <f>(K74/78.2658)*10</f>
        <v>65653.06941218258</v>
      </c>
      <c r="L75" s="1558"/>
      <c r="M75" s="1558"/>
      <c r="N75" s="1558"/>
      <c r="O75" s="1558"/>
      <c r="P75" s="1558"/>
      <c r="Q75" s="1558"/>
      <c r="R75" s="1558"/>
      <c r="S75" s="1557">
        <f>(S74/78.2658)</f>
        <v>1384.742761206044</v>
      </c>
      <c r="T75" s="1558"/>
      <c r="U75" s="318"/>
      <c r="V75" s="1557">
        <f>(V74/78.2658)</f>
        <v>1464.5094025743044</v>
      </c>
      <c r="W75" s="1558"/>
      <c r="X75" s="272"/>
    </row>
    <row r="76" spans="1:24" s="887" customFormat="1" ht="15" customHeight="1">
      <c r="A76" s="173" t="s">
        <v>3962</v>
      </c>
      <c r="B76" s="1545">
        <v>1975817</v>
      </c>
      <c r="C76" s="1545">
        <v>2060718</v>
      </c>
      <c r="D76" s="1545">
        <v>353</v>
      </c>
      <c r="E76" s="1545">
        <v>2061069</v>
      </c>
      <c r="F76" s="1545">
        <v>1475356</v>
      </c>
      <c r="G76" s="285">
        <f>(F76/B76)*100</f>
        <v>74.670680533672908</v>
      </c>
      <c r="H76" s="1545">
        <v>500460</v>
      </c>
      <c r="I76" s="1545">
        <v>585714</v>
      </c>
      <c r="J76" s="285">
        <f>(I76/B76)*100</f>
        <v>29.644142144743164</v>
      </c>
      <c r="K76" s="1545">
        <v>602830</v>
      </c>
      <c r="L76" s="285">
        <f>(K76/B76)*100</f>
        <v>30.510416703571231</v>
      </c>
      <c r="M76" s="1545">
        <v>947899</v>
      </c>
      <c r="N76" s="1545">
        <v>988630</v>
      </c>
      <c r="O76" s="1545">
        <v>14.02</v>
      </c>
      <c r="P76" s="1545">
        <v>7.28</v>
      </c>
      <c r="Q76" s="1004">
        <v>208.44172216660212</v>
      </c>
      <c r="R76" s="273">
        <v>16.175000000000001</v>
      </c>
      <c r="S76" s="1545">
        <v>122152</v>
      </c>
      <c r="T76" s="1545"/>
      <c r="U76" s="318">
        <f>M76/R76</f>
        <v>58602.720247295205</v>
      </c>
      <c r="V76" s="318">
        <f>C76/R76</f>
        <v>127401.42194744977</v>
      </c>
      <c r="W76" s="318">
        <f>N76/R76</f>
        <v>61120.865533230288</v>
      </c>
      <c r="X76" s="272" t="s">
        <v>3962</v>
      </c>
    </row>
    <row r="77" spans="1:24" s="887" customFormat="1" ht="15" customHeight="1">
      <c r="A77" s="173"/>
      <c r="B77" s="1557">
        <f>(B76/79.119175)*10</f>
        <v>249726.69393986985</v>
      </c>
      <c r="C77" s="1557">
        <f>(C76/79.119175)*10</f>
        <v>260457.46811692615</v>
      </c>
      <c r="D77" s="1557">
        <f>(D76/79.119175)*10</f>
        <v>44.616238731002944</v>
      </c>
      <c r="E77" s="1557">
        <f>(E76/79.119175)*10</f>
        <v>260501.83157243489</v>
      </c>
      <c r="F77" s="1557">
        <f>(F76/79.119175)*10</f>
        <v>186472.62183914328</v>
      </c>
      <c r="G77" s="1557"/>
      <c r="H77" s="1557">
        <f>(H76/79.119175)*10</f>
        <v>63253.945709115396</v>
      </c>
      <c r="I77" s="1557">
        <f>(I76/79.119175)*10</f>
        <v>74029.336124902722</v>
      </c>
      <c r="J77" s="1557"/>
      <c r="K77" s="1557">
        <f>(K76/79.119175)*10</f>
        <v>76192.654941106244</v>
      </c>
      <c r="L77" s="1558"/>
      <c r="M77" s="1558"/>
      <c r="N77" s="1558"/>
      <c r="O77" s="1558"/>
      <c r="P77" s="1558"/>
      <c r="Q77" s="1558"/>
      <c r="R77" s="1558"/>
      <c r="S77" s="1557">
        <f>(S76/79.119175)</f>
        <v>1543.8988083482923</v>
      </c>
      <c r="T77" s="1558"/>
      <c r="U77" s="318"/>
      <c r="V77" s="1557">
        <f>(V76/79.119175)</f>
        <v>1610.2470980953703</v>
      </c>
      <c r="W77" s="1558"/>
      <c r="X77" s="272"/>
    </row>
    <row r="78" spans="1:24" s="887" customFormat="1" ht="15" customHeight="1">
      <c r="A78" s="173" t="s">
        <v>3981</v>
      </c>
      <c r="B78" s="1545">
        <v>2250481</v>
      </c>
      <c r="C78" s="1545">
        <v>2353109</v>
      </c>
      <c r="D78" s="1545">
        <v>495</v>
      </c>
      <c r="E78" s="1545">
        <v>2353603</v>
      </c>
      <c r="F78" s="1545">
        <v>1736587</v>
      </c>
      <c r="G78" s="273">
        <f>(F78/B78)*100</f>
        <v>77.165148250529555</v>
      </c>
      <c r="H78" s="1545">
        <v>513892</v>
      </c>
      <c r="I78" s="1545">
        <v>617016</v>
      </c>
      <c r="J78" s="273">
        <f>(I78/B78)*100</f>
        <v>27.41707217257111</v>
      </c>
      <c r="K78" s="1545">
        <v>702936</v>
      </c>
      <c r="L78" s="273">
        <f>(K78/B78)*100</f>
        <v>31.234922667643051</v>
      </c>
      <c r="M78" s="1545">
        <v>1022438</v>
      </c>
      <c r="N78" s="1545">
        <v>1069064</v>
      </c>
      <c r="O78" s="273">
        <v>13.9</v>
      </c>
      <c r="P78" s="1545">
        <v>7.86</v>
      </c>
      <c r="Q78" s="1556">
        <v>220.10928780033606</v>
      </c>
      <c r="R78" s="273">
        <v>16.364999999999998</v>
      </c>
      <c r="S78" s="1545">
        <v>137518</v>
      </c>
      <c r="T78" s="1545"/>
      <c r="U78" s="318">
        <f>M78/R78</f>
        <v>62477.115795905906</v>
      </c>
      <c r="V78" s="1545">
        <f>ROUND((C78/R78),0)</f>
        <v>143789</v>
      </c>
      <c r="W78" s="318">
        <f>N78/R78</f>
        <v>65326.245035135966</v>
      </c>
      <c r="X78" s="272" t="s">
        <v>3981</v>
      </c>
    </row>
    <row r="79" spans="1:24" s="887" customFormat="1" ht="15" customHeight="1">
      <c r="A79" s="173"/>
      <c r="B79" s="1557">
        <f>(B78/82.100874)*10</f>
        <v>274111.69825061789</v>
      </c>
      <c r="C79" s="1557">
        <f>(C78/82.100874)*10</f>
        <v>286611.93058675597</v>
      </c>
      <c r="D79" s="1557">
        <f>(D78/82.100874)*10</f>
        <v>60.291684592785217</v>
      </c>
      <c r="E79" s="1557">
        <f>(E78/82.100874)*10</f>
        <v>286672.10046996572</v>
      </c>
      <c r="F79" s="1557">
        <f>(F78/82.100874)*10</f>
        <v>211518.69832713349</v>
      </c>
      <c r="G79" s="1557"/>
      <c r="H79" s="1557">
        <f>(H78/82.100874)*10</f>
        <v>62592.756320718334</v>
      </c>
      <c r="I79" s="1557">
        <f>(I78/82.100874)*10</f>
        <v>75153.40214283223</v>
      </c>
      <c r="J79" s="1557"/>
      <c r="K79" s="1557">
        <f>(K78/82.100874)*10</f>
        <v>85618.576971543574</v>
      </c>
      <c r="L79" s="1558"/>
      <c r="M79" s="1558"/>
      <c r="N79" s="1558"/>
      <c r="O79" s="1558"/>
      <c r="P79" s="1558"/>
      <c r="Q79" s="1558"/>
      <c r="R79" s="1558"/>
      <c r="S79" s="1557">
        <f>(S78/82.100874)</f>
        <v>1674.9882589556842</v>
      </c>
      <c r="T79" s="1558"/>
      <c r="U79" s="318"/>
      <c r="V79" s="1557">
        <f>(V78/82.100874)</f>
        <v>1751.369906244847</v>
      </c>
      <c r="W79" s="318"/>
      <c r="X79" s="272"/>
    </row>
    <row r="80" spans="1:24" s="887" customFormat="1" ht="15" customHeight="1">
      <c r="A80" s="173" t="s">
        <v>4593</v>
      </c>
      <c r="B80" s="318">
        <v>2542484</v>
      </c>
      <c r="C80" s="318">
        <v>2656094</v>
      </c>
      <c r="D80" s="318">
        <v>215</v>
      </c>
      <c r="E80" s="318">
        <v>2656307</v>
      </c>
      <c r="F80" s="318">
        <v>1906266</v>
      </c>
      <c r="G80" s="273">
        <v>74.976519026275085</v>
      </c>
      <c r="H80" s="318">
        <v>636217</v>
      </c>
      <c r="I80" s="318">
        <v>750041</v>
      </c>
      <c r="J80" s="273">
        <v>29.500323305869379</v>
      </c>
      <c r="K80" s="1545">
        <v>802670</v>
      </c>
      <c r="L80" s="273">
        <v>31.570306833789317</v>
      </c>
      <c r="M80" s="1545">
        <v>1105794</v>
      </c>
      <c r="N80" s="1545">
        <v>1155206</v>
      </c>
      <c r="O80" s="1545">
        <v>12.98</v>
      </c>
      <c r="P80" s="1545">
        <v>8.15</v>
      </c>
      <c r="Q80" s="318">
        <v>229.92383753212624</v>
      </c>
      <c r="R80" s="273">
        <v>16.555</v>
      </c>
      <c r="S80" s="1545">
        <v>153578.01268498943</v>
      </c>
      <c r="T80" s="1545"/>
      <c r="U80" s="318">
        <v>66795.167623074594</v>
      </c>
      <c r="V80" s="1545">
        <v>160441</v>
      </c>
      <c r="W80" s="318">
        <v>69779.885231048029</v>
      </c>
      <c r="X80" s="272" t="s">
        <v>4593</v>
      </c>
    </row>
    <row r="81" spans="1:24" s="887" customFormat="1" ht="15" customHeight="1">
      <c r="A81" s="173"/>
      <c r="B81" s="1557">
        <v>302568.60645007738</v>
      </c>
      <c r="C81" s="1557">
        <v>316088.77781744616</v>
      </c>
      <c r="D81" s="1557">
        <v>25.586100202308696</v>
      </c>
      <c r="E81" s="1557">
        <v>316114.12590741401</v>
      </c>
      <c r="F81" s="1557">
        <v>226855.40878257767</v>
      </c>
      <c r="G81" s="1557"/>
      <c r="H81" s="1557">
        <v>75713.078662382482</v>
      </c>
      <c r="I81" s="1557">
        <v>89258.717124836374</v>
      </c>
      <c r="J81" s="1557"/>
      <c r="K81" s="1557">
        <v>95521.837439009862</v>
      </c>
      <c r="L81" s="273"/>
      <c r="M81" s="1558"/>
      <c r="N81" s="1558"/>
      <c r="O81" s="1558"/>
      <c r="P81" s="1558"/>
      <c r="Q81" s="1558"/>
      <c r="R81" s="273"/>
      <c r="S81" s="1557">
        <v>1827.6569401998029</v>
      </c>
      <c r="T81" s="1558"/>
      <c r="U81" s="318"/>
      <c r="V81" s="1557">
        <v>1909.3300011900512</v>
      </c>
      <c r="W81" s="318"/>
      <c r="X81" s="272"/>
    </row>
    <row r="82" spans="1:24" s="887" customFormat="1" ht="15" customHeight="1">
      <c r="A82" s="173" t="s">
        <v>4594</v>
      </c>
      <c r="B82" s="318">
        <v>2739332</v>
      </c>
      <c r="C82" s="318">
        <v>2873230</v>
      </c>
      <c r="D82" s="318">
        <v>205</v>
      </c>
      <c r="E82" s="318">
        <v>2873435</v>
      </c>
      <c r="F82" s="318">
        <v>2088081</v>
      </c>
      <c r="G82" s="273">
        <v>76.225919311715401</v>
      </c>
      <c r="H82" s="318">
        <v>651252</v>
      </c>
      <c r="I82" s="318">
        <v>785354</v>
      </c>
      <c r="J82" s="273">
        <v>28.669544253854589</v>
      </c>
      <c r="K82" s="318">
        <v>834631</v>
      </c>
      <c r="L82" s="273">
        <v>30.46841346722486</v>
      </c>
      <c r="M82" s="318">
        <v>1144597</v>
      </c>
      <c r="N82" s="318">
        <v>1200545</v>
      </c>
      <c r="O82" s="273">
        <v>7.74</v>
      </c>
      <c r="P82" s="273">
        <v>3.51</v>
      </c>
      <c r="Q82" s="318">
        <v>239.32720424743383</v>
      </c>
      <c r="R82" s="273">
        <v>16.742999999999999</v>
      </c>
      <c r="S82" s="318">
        <v>163610.58352744431</v>
      </c>
      <c r="T82" s="318"/>
      <c r="U82" s="318">
        <v>68362.718748133557</v>
      </c>
      <c r="V82" s="318">
        <v>171608</v>
      </c>
      <c r="W82" s="318">
        <v>71704.294331959638</v>
      </c>
      <c r="X82" s="272" t="s">
        <v>4594</v>
      </c>
    </row>
    <row r="83" spans="1:24" s="887" customFormat="1" ht="15" customHeight="1">
      <c r="A83" s="173"/>
      <c r="B83" s="1557">
        <v>323110.63930172211</v>
      </c>
      <c r="C83" s="1557">
        <v>338904.22269403166</v>
      </c>
      <c r="D83" s="1557">
        <v>24.180231186600611</v>
      </c>
      <c r="E83" s="1557">
        <v>338928.40292521816</v>
      </c>
      <c r="F83" s="1557">
        <v>246294.0552016985</v>
      </c>
      <c r="G83" s="1557"/>
      <c r="H83" s="1557">
        <v>76816.702052370834</v>
      </c>
      <c r="I83" s="1557">
        <v>92634.347723519691</v>
      </c>
      <c r="J83" s="1557"/>
      <c r="K83" s="1557">
        <v>98446.685539042228</v>
      </c>
      <c r="L83" s="1558"/>
      <c r="M83" s="1558"/>
      <c r="N83" s="1558"/>
      <c r="O83" s="1558"/>
      <c r="P83" s="1558"/>
      <c r="Q83" s="1558"/>
      <c r="R83" s="1558"/>
      <c r="S83" s="1557">
        <v>1929.8252362284065</v>
      </c>
      <c r="T83" s="1558"/>
      <c r="U83" s="1558"/>
      <c r="V83" s="1557">
        <v>2024.1566407171501</v>
      </c>
      <c r="W83" s="1558"/>
    </row>
    <row r="84" spans="1:24" s="887" customFormat="1" ht="15" customHeight="1">
      <c r="A84" s="173" t="s">
        <v>4853</v>
      </c>
      <c r="B84" s="318">
        <v>3011065</v>
      </c>
      <c r="C84" s="318">
        <v>3197811</v>
      </c>
      <c r="D84" s="318">
        <v>411</v>
      </c>
      <c r="E84" s="318">
        <v>3198222</v>
      </c>
      <c r="F84" s="318">
        <v>2283288</v>
      </c>
      <c r="G84" s="273">
        <v>75.829914000528049</v>
      </c>
      <c r="H84" s="318">
        <v>727777</v>
      </c>
      <c r="I84" s="318">
        <v>914934</v>
      </c>
      <c r="J84" s="273">
        <v>30.38572730910824</v>
      </c>
      <c r="K84" s="318">
        <v>901003</v>
      </c>
      <c r="L84" s="273">
        <v>29.923067087558721</v>
      </c>
      <c r="M84" s="318">
        <v>1207246</v>
      </c>
      <c r="N84" s="318">
        <v>1282119</v>
      </c>
      <c r="O84" s="273">
        <v>9.92</v>
      </c>
      <c r="P84" s="273">
        <v>5.47</v>
      </c>
      <c r="Q84" s="318">
        <v>249.41602622829149</v>
      </c>
      <c r="R84" s="273">
        <v>16.931000000000001</v>
      </c>
      <c r="S84" s="318">
        <v>177843.30517984761</v>
      </c>
      <c r="T84" s="273"/>
      <c r="U84" s="318">
        <v>71303.880455968334</v>
      </c>
      <c r="V84" s="318">
        <v>188873</v>
      </c>
      <c r="W84" s="318">
        <v>75726.123678459626</v>
      </c>
      <c r="X84" s="272" t="s">
        <v>4853</v>
      </c>
    </row>
    <row r="85" spans="1:24" s="887" customFormat="1" ht="15" customHeight="1">
      <c r="A85" s="173"/>
      <c r="B85" s="1557">
        <v>355036.55229336163</v>
      </c>
      <c r="C85" s="1557">
        <v>377055.88963565615</v>
      </c>
      <c r="D85" s="1557">
        <v>48.461266360099046</v>
      </c>
      <c r="E85" s="1557">
        <v>377104.35090201622</v>
      </c>
      <c r="F85" s="1557">
        <v>269223.91227449593</v>
      </c>
      <c r="G85" s="1557"/>
      <c r="H85" s="1557">
        <v>85812.640018865699</v>
      </c>
      <c r="I85" s="1557">
        <v>107880.43862752034</v>
      </c>
      <c r="J85" s="1557"/>
      <c r="K85" s="1557">
        <v>106237.82572809811</v>
      </c>
      <c r="L85" s="1558"/>
      <c r="M85" s="1558"/>
      <c r="N85" s="1558"/>
      <c r="O85" s="1558"/>
      <c r="P85" s="1558"/>
      <c r="Q85" s="1558"/>
      <c r="R85" s="1558"/>
      <c r="S85" s="1557">
        <v>2096.9615043019407</v>
      </c>
      <c r="T85" s="1558"/>
      <c r="U85" s="1558"/>
      <c r="V85" s="1557">
        <v>2227.0133239004836</v>
      </c>
      <c r="W85" s="1558"/>
    </row>
    <row r="86" spans="1:24" s="887" customFormat="1" ht="15" customHeight="1">
      <c r="A86" s="2470" t="s">
        <v>5613</v>
      </c>
      <c r="B86" s="2470"/>
      <c r="C86" s="1557"/>
      <c r="D86" s="1557"/>
      <c r="E86" s="1557"/>
      <c r="F86" s="1557"/>
      <c r="G86" s="1557"/>
      <c r="H86" s="1557"/>
      <c r="I86" s="1557"/>
      <c r="J86" s="1557"/>
      <c r="K86" s="1557"/>
      <c r="L86" s="1558"/>
      <c r="M86" s="1558"/>
      <c r="N86" s="1558"/>
      <c r="O86" s="1558"/>
      <c r="P86" s="1558"/>
      <c r="Q86" s="1558"/>
      <c r="R86" s="1558"/>
      <c r="S86" s="1557"/>
      <c r="T86" s="1558"/>
      <c r="U86" s="1558"/>
      <c r="V86" s="1557"/>
      <c r="W86" s="1558"/>
    </row>
    <row r="87" spans="1:24" s="887" customFormat="1" ht="15" customHeight="1">
      <c r="A87" s="173" t="s">
        <v>3960</v>
      </c>
      <c r="B87" s="1557">
        <v>2075821</v>
      </c>
      <c r="C87" s="1557">
        <v>2173075</v>
      </c>
      <c r="D87" s="1557">
        <v>3249</v>
      </c>
      <c r="E87" s="1557">
        <v>2176324</v>
      </c>
      <c r="F87" s="1557">
        <v>1509739</v>
      </c>
      <c r="G87" s="1557">
        <v>72.729729586510601</v>
      </c>
      <c r="H87" s="1557">
        <v>566082</v>
      </c>
      <c r="I87" s="1557">
        <v>666585</v>
      </c>
      <c r="J87" s="1557">
        <v>32.111872844527539</v>
      </c>
      <c r="K87" s="1557">
        <v>627723</v>
      </c>
      <c r="L87" s="1558">
        <v>30.239746105275938</v>
      </c>
      <c r="M87" s="1558" t="s">
        <v>5585</v>
      </c>
      <c r="N87" s="1558" t="s">
        <v>5586</v>
      </c>
      <c r="O87" s="1558" t="s">
        <v>817</v>
      </c>
      <c r="P87" s="1558" t="s">
        <v>817</v>
      </c>
      <c r="Q87" s="1558">
        <v>100</v>
      </c>
      <c r="R87" s="1558" t="s">
        <v>5587</v>
      </c>
      <c r="S87" s="1557">
        <v>129828</v>
      </c>
      <c r="T87" s="1558"/>
      <c r="U87" s="1558">
        <v>129819.94996873045</v>
      </c>
      <c r="V87" s="1557">
        <v>135911</v>
      </c>
      <c r="W87" s="1558">
        <v>135902.12632895561</v>
      </c>
      <c r="X87" s="272" t="s">
        <v>3960</v>
      </c>
    </row>
    <row r="88" spans="1:24" s="887" customFormat="1" ht="15" customHeight="1">
      <c r="A88" s="173"/>
      <c r="B88" s="1557">
        <v>265212.85294493422</v>
      </c>
      <c r="C88" s="1557">
        <v>277638.30330905842</v>
      </c>
      <c r="D88" s="1557">
        <v>415.10157148332695</v>
      </c>
      <c r="E88" s="1557">
        <v>278053.40488054173</v>
      </c>
      <c r="F88" s="1557">
        <v>192888.59077552066</v>
      </c>
      <c r="G88" s="1557"/>
      <c r="H88" s="1557">
        <v>72324.262169413574</v>
      </c>
      <c r="I88" s="1557">
        <v>85164.814105021083</v>
      </c>
      <c r="J88" s="1557"/>
      <c r="K88" s="1557">
        <v>79358.154235145397</v>
      </c>
      <c r="L88" s="1558"/>
      <c r="M88" s="1558"/>
      <c r="N88" s="1558"/>
      <c r="O88" s="1558"/>
      <c r="P88" s="1558"/>
      <c r="Q88" s="1558"/>
      <c r="R88" s="1558"/>
      <c r="S88" s="1557">
        <v>1658.7198160214643</v>
      </c>
      <c r="T88" s="1558"/>
      <c r="U88" s="1558"/>
      <c r="V88" s="1557">
        <v>1736.437971125591</v>
      </c>
      <c r="W88" s="1558"/>
      <c r="X88" s="272"/>
    </row>
    <row r="89" spans="1:24" s="887" customFormat="1" ht="15" customHeight="1">
      <c r="A89" s="173" t="s">
        <v>3962</v>
      </c>
      <c r="B89" s="1557">
        <v>2324307</v>
      </c>
      <c r="C89" s="1557">
        <v>2404557</v>
      </c>
      <c r="D89" s="1557">
        <v>4416</v>
      </c>
      <c r="E89" s="1557">
        <v>2408974</v>
      </c>
      <c r="F89" s="1557">
        <v>1695216</v>
      </c>
      <c r="G89" s="1557">
        <v>72.934255242530355</v>
      </c>
      <c r="H89" s="1557">
        <v>629091</v>
      </c>
      <c r="I89" s="1557">
        <v>713758</v>
      </c>
      <c r="J89" s="1557">
        <v>30.70842190812143</v>
      </c>
      <c r="K89" s="1557">
        <v>719300</v>
      </c>
      <c r="L89" s="1558">
        <v>30.946858569027242</v>
      </c>
      <c r="M89" s="1558" t="s">
        <v>5588</v>
      </c>
      <c r="N89" s="1558" t="s">
        <v>5589</v>
      </c>
      <c r="O89" s="1558" t="s">
        <v>5590</v>
      </c>
      <c r="P89" s="1558" t="s">
        <v>5591</v>
      </c>
      <c r="Q89" s="1558">
        <v>105.04758379534154</v>
      </c>
      <c r="R89" s="1558" t="s">
        <v>5592</v>
      </c>
      <c r="S89" s="1557">
        <v>143698</v>
      </c>
      <c r="T89" s="1558"/>
      <c r="U89" s="1558">
        <v>136750.49443757726</v>
      </c>
      <c r="V89" s="1557">
        <v>148659</v>
      </c>
      <c r="W89" s="1558">
        <v>141472.00247218789</v>
      </c>
      <c r="X89" s="272" t="s">
        <v>3962</v>
      </c>
    </row>
    <row r="90" spans="1:24" s="887" customFormat="1" ht="15" customHeight="1">
      <c r="A90" s="173"/>
      <c r="B90" s="1557">
        <v>293769.84327603638</v>
      </c>
      <c r="C90" s="1557">
        <v>303912.66430738114</v>
      </c>
      <c r="D90" s="1557">
        <v>558.1395348837209</v>
      </c>
      <c r="E90" s="1557">
        <v>304470.93023255811</v>
      </c>
      <c r="F90" s="1557">
        <v>214258.84732052579</v>
      </c>
      <c r="G90" s="1557"/>
      <c r="H90" s="1557">
        <v>79510.995955510618</v>
      </c>
      <c r="I90" s="1557">
        <v>90212.082912032347</v>
      </c>
      <c r="J90" s="1557"/>
      <c r="K90" s="1557">
        <v>90912.537917087961</v>
      </c>
      <c r="L90" s="1558"/>
      <c r="M90" s="1558"/>
      <c r="N90" s="1558"/>
      <c r="O90" s="1558"/>
      <c r="P90" s="1558"/>
      <c r="Q90" s="1558"/>
      <c r="R90" s="1558"/>
      <c r="S90" s="1557">
        <v>1816.2032355915064</v>
      </c>
      <c r="T90" s="1558"/>
      <c r="U90" s="1558"/>
      <c r="V90" s="1557">
        <v>1878.9054600606673</v>
      </c>
      <c r="W90" s="1558"/>
      <c r="X90" s="272"/>
    </row>
    <row r="91" spans="1:24" s="887" customFormat="1" ht="15" customHeight="1">
      <c r="A91" s="173" t="s">
        <v>3981</v>
      </c>
      <c r="B91" s="1557">
        <v>2639248</v>
      </c>
      <c r="C91" s="1557">
        <v>2744791</v>
      </c>
      <c r="D91" s="1557">
        <v>4213</v>
      </c>
      <c r="E91" s="1557">
        <v>2749004</v>
      </c>
      <c r="F91" s="1557">
        <v>1941136</v>
      </c>
      <c r="G91" s="1557">
        <v>73.548829060399029</v>
      </c>
      <c r="H91" s="1557">
        <v>698112</v>
      </c>
      <c r="I91" s="1557">
        <v>807868</v>
      </c>
      <c r="J91" s="1557">
        <v>30.609779755445494</v>
      </c>
      <c r="K91" s="1557">
        <v>839877</v>
      </c>
      <c r="L91" s="1558">
        <v>31.822587343061358</v>
      </c>
      <c r="M91" s="1558" t="s">
        <v>5593</v>
      </c>
      <c r="N91" s="1558" t="s">
        <v>5594</v>
      </c>
      <c r="O91" s="1558" t="s">
        <v>5595</v>
      </c>
      <c r="P91" s="1558" t="s">
        <v>5596</v>
      </c>
      <c r="Q91" s="1558">
        <v>111.14616769155225</v>
      </c>
      <c r="R91" s="1558" t="s">
        <v>5597</v>
      </c>
      <c r="S91" s="1557">
        <v>161274</v>
      </c>
      <c r="T91" s="1558"/>
      <c r="U91" s="1558">
        <v>145056.4447159438</v>
      </c>
      <c r="V91" s="1557">
        <v>167723</v>
      </c>
      <c r="W91" s="1558">
        <v>150857.23885155772</v>
      </c>
      <c r="X91" s="272" t="s">
        <v>3981</v>
      </c>
    </row>
    <row r="92" spans="1:24" s="887" customFormat="1" ht="15" customHeight="1">
      <c r="A92" s="173"/>
      <c r="B92" s="1557">
        <v>321467.47868453106</v>
      </c>
      <c r="C92" s="1557">
        <v>334322.89890377596</v>
      </c>
      <c r="D92" s="1557">
        <v>513.15468940316691</v>
      </c>
      <c r="E92" s="1557">
        <v>334836.05359317909</v>
      </c>
      <c r="F92" s="1557">
        <v>236435.56638246041</v>
      </c>
      <c r="G92" s="1557"/>
      <c r="H92" s="1557">
        <v>85031.912302070647</v>
      </c>
      <c r="I92" s="1557">
        <v>98400.487210718638</v>
      </c>
      <c r="J92" s="1557"/>
      <c r="K92" s="1557">
        <v>102299.26918392206</v>
      </c>
      <c r="L92" s="1558"/>
      <c r="M92" s="1558"/>
      <c r="N92" s="1558"/>
      <c r="O92" s="1558"/>
      <c r="P92" s="1558"/>
      <c r="Q92" s="1558"/>
      <c r="R92" s="1558"/>
      <c r="S92" s="1557">
        <v>1964.3605359317905</v>
      </c>
      <c r="T92" s="1558"/>
      <c r="U92" s="1558"/>
      <c r="V92" s="1557">
        <v>2042.9110840438491</v>
      </c>
      <c r="W92" s="1558"/>
      <c r="X92" s="272"/>
    </row>
    <row r="93" spans="1:24" s="887" customFormat="1" ht="15" customHeight="1">
      <c r="A93" s="173" t="s">
        <v>4593</v>
      </c>
      <c r="B93" s="1557">
        <v>2951429</v>
      </c>
      <c r="C93" s="1557">
        <v>3072324</v>
      </c>
      <c r="D93" s="1557">
        <v>4655</v>
      </c>
      <c r="E93" s="1557">
        <v>3076979</v>
      </c>
      <c r="F93" s="1557">
        <v>2157955</v>
      </c>
      <c r="G93" s="1557">
        <v>73.115599257173386</v>
      </c>
      <c r="H93" s="1557">
        <v>793474</v>
      </c>
      <c r="I93" s="1557">
        <v>919023</v>
      </c>
      <c r="J93" s="1557">
        <v>31.138238460081542</v>
      </c>
      <c r="K93" s="1557">
        <v>950765</v>
      </c>
      <c r="L93" s="1558">
        <v>32.213717490747698</v>
      </c>
      <c r="M93" s="1558" t="s">
        <v>5598</v>
      </c>
      <c r="N93" s="1558" t="s">
        <v>5599</v>
      </c>
      <c r="O93" s="1558" t="s">
        <v>5600</v>
      </c>
      <c r="P93" s="1558" t="s">
        <v>5601</v>
      </c>
      <c r="Q93" s="1558">
        <v>115.21206712947783</v>
      </c>
      <c r="R93" s="1558" t="s">
        <v>5602</v>
      </c>
      <c r="S93" s="1557">
        <v>178280</v>
      </c>
      <c r="T93" s="1558"/>
      <c r="U93" s="1558">
        <v>154694.20289855075</v>
      </c>
      <c r="V93" s="1557">
        <v>185583</v>
      </c>
      <c r="W93" s="1558">
        <v>161030.67632850242</v>
      </c>
      <c r="X93" s="272" t="s">
        <v>4593</v>
      </c>
    </row>
    <row r="94" spans="1:24" s="887" customFormat="1" ht="15" customHeight="1">
      <c r="A94" s="173"/>
      <c r="B94" s="1557">
        <v>351235.15411162679</v>
      </c>
      <c r="C94" s="1557">
        <v>365622.27775794361</v>
      </c>
      <c r="D94" s="1557">
        <v>553.96882065928833</v>
      </c>
      <c r="E94" s="1557">
        <v>366176.24657860288</v>
      </c>
      <c r="F94" s="1557">
        <v>256807.68773057239</v>
      </c>
      <c r="G94" s="1557"/>
      <c r="H94" s="1557">
        <v>94427.466381054386</v>
      </c>
      <c r="I94" s="1557">
        <v>109368.43984291324</v>
      </c>
      <c r="J94" s="1557"/>
      <c r="K94" s="1557">
        <v>113145.90027371177</v>
      </c>
      <c r="L94" s="1558"/>
      <c r="M94" s="1558"/>
      <c r="N94" s="1558"/>
      <c r="O94" s="1558"/>
      <c r="P94" s="1558"/>
      <c r="Q94" s="1558"/>
      <c r="R94" s="1558"/>
      <c r="S94" s="1557">
        <v>2121.6232297988813</v>
      </c>
      <c r="T94" s="1558"/>
      <c r="U94" s="1558"/>
      <c r="V94" s="1557">
        <v>2208.5326669046767</v>
      </c>
      <c r="W94" s="1558"/>
      <c r="X94" s="272"/>
    </row>
    <row r="95" spans="1:24" s="887" customFormat="1" ht="15" customHeight="1">
      <c r="A95" s="173" t="s">
        <v>4594</v>
      </c>
      <c r="B95" s="1557">
        <v>3170469</v>
      </c>
      <c r="C95" s="1557">
        <v>3301701</v>
      </c>
      <c r="D95" s="1557">
        <v>6369</v>
      </c>
      <c r="E95" s="1557">
        <v>3308071</v>
      </c>
      <c r="F95" s="1557">
        <v>2311982</v>
      </c>
      <c r="G95" s="1557">
        <v>72.922397285701265</v>
      </c>
      <c r="H95" s="1557">
        <v>858487</v>
      </c>
      <c r="I95" s="1557">
        <v>996088</v>
      </c>
      <c r="J95" s="1557">
        <v>31.41768615305811</v>
      </c>
      <c r="K95" s="1557">
        <v>992609</v>
      </c>
      <c r="L95" s="1558">
        <v>31.307954753697327</v>
      </c>
      <c r="M95" s="1558">
        <v>2650065</v>
      </c>
      <c r="N95" s="1558">
        <v>2759756</v>
      </c>
      <c r="O95" s="1558">
        <v>7.42</v>
      </c>
      <c r="P95" s="1558">
        <v>3.45</v>
      </c>
      <c r="Q95" s="1558">
        <v>119.63740512025176</v>
      </c>
      <c r="R95" s="1558">
        <v>16.739999999999998</v>
      </c>
      <c r="S95" s="1557">
        <v>189361</v>
      </c>
      <c r="T95" s="1558"/>
      <c r="U95" s="1558">
        <v>158307.34767025092</v>
      </c>
      <c r="V95" s="1557">
        <v>197199</v>
      </c>
      <c r="W95" s="1558">
        <v>164859.97610513741</v>
      </c>
      <c r="X95" s="272" t="s">
        <v>4594</v>
      </c>
    </row>
    <row r="96" spans="1:24" s="887" customFormat="1" ht="15" customHeight="1">
      <c r="A96" s="173"/>
      <c r="B96" s="1557">
        <v>373964.26043878275</v>
      </c>
      <c r="C96" s="1557">
        <v>389443.38287331921</v>
      </c>
      <c r="D96" s="1557">
        <v>751.23849964614294</v>
      </c>
      <c r="E96" s="1557">
        <v>390194.73932531255</v>
      </c>
      <c r="F96" s="1557">
        <v>272703.70370370371</v>
      </c>
      <c r="G96" s="1557"/>
      <c r="H96" s="1557">
        <v>101260.55673507902</v>
      </c>
      <c r="I96" s="1557">
        <v>117490.91766926162</v>
      </c>
      <c r="J96" s="1557"/>
      <c r="K96" s="1557">
        <v>117080.56145317292</v>
      </c>
      <c r="L96" s="1558"/>
      <c r="M96" s="1558"/>
      <c r="N96" s="1558"/>
      <c r="O96" s="1558"/>
      <c r="P96" s="1558"/>
      <c r="Q96" s="1558"/>
      <c r="R96" s="1558"/>
      <c r="S96" s="1557">
        <v>2233.5574427931115</v>
      </c>
      <c r="T96" s="1558"/>
      <c r="U96" s="1558"/>
      <c r="V96" s="1557">
        <v>2326.0084925690021</v>
      </c>
      <c r="W96" s="1558"/>
      <c r="X96" s="272"/>
    </row>
    <row r="97" spans="1:24" s="887" customFormat="1" ht="15" customHeight="1">
      <c r="A97" s="173" t="s">
        <v>4852</v>
      </c>
      <c r="B97" s="1557">
        <v>3530185</v>
      </c>
      <c r="C97" s="1557">
        <v>3715997</v>
      </c>
      <c r="D97" s="1557">
        <v>6654</v>
      </c>
      <c r="E97" s="1557">
        <v>3722650</v>
      </c>
      <c r="F97" s="1557">
        <v>2635572</v>
      </c>
      <c r="G97" s="1557">
        <v>74.658183636268348</v>
      </c>
      <c r="H97" s="1557">
        <v>894613</v>
      </c>
      <c r="I97" s="1557">
        <v>1087078</v>
      </c>
      <c r="J97" s="1557">
        <v>30.793796925656871</v>
      </c>
      <c r="K97" s="1557">
        <v>1095019</v>
      </c>
      <c r="L97" s="1558">
        <v>31.018742643799118</v>
      </c>
      <c r="M97" s="1558">
        <v>2833944</v>
      </c>
      <c r="N97" s="1558">
        <v>2983109</v>
      </c>
      <c r="O97" s="1558">
        <v>11.35</v>
      </c>
      <c r="P97" s="1558">
        <v>6.94</v>
      </c>
      <c r="Q97" s="1558">
        <v>124.56791665608071</v>
      </c>
      <c r="R97" s="1558">
        <v>16.91</v>
      </c>
      <c r="S97" s="1557">
        <v>208751</v>
      </c>
      <c r="T97" s="1558"/>
      <c r="U97" s="1558">
        <v>167589.82850384389</v>
      </c>
      <c r="V97" s="1557">
        <v>219738</v>
      </c>
      <c r="W97" s="1558">
        <v>176410.94027202838</v>
      </c>
      <c r="X97" s="272" t="s">
        <v>4852</v>
      </c>
    </row>
    <row r="98" spans="1:24" s="887" customFormat="1" ht="15" customHeight="1" thickBot="1">
      <c r="A98" s="1908"/>
      <c r="B98" s="1559">
        <v>416246.31529300788</v>
      </c>
      <c r="C98" s="1559">
        <v>438155.52411272255</v>
      </c>
      <c r="D98" s="1559">
        <v>821.48148148148152</v>
      </c>
      <c r="E98" s="1559">
        <v>438939.98349251272</v>
      </c>
      <c r="F98" s="1559">
        <v>310761.93845065439</v>
      </c>
      <c r="G98" s="1559"/>
      <c r="H98" s="1559">
        <v>105484.37684235349</v>
      </c>
      <c r="I98" s="1559">
        <v>128178.04504185828</v>
      </c>
      <c r="J98" s="1559"/>
      <c r="K98" s="1559">
        <v>129114.37330503479</v>
      </c>
      <c r="L98" s="1560"/>
      <c r="M98" s="1560"/>
      <c r="N98" s="1560"/>
      <c r="O98" s="1560"/>
      <c r="P98" s="1560"/>
      <c r="Q98" s="1560"/>
      <c r="R98" s="1560"/>
      <c r="S98" s="1559">
        <v>2461.3960617851667</v>
      </c>
      <c r="T98" s="1560"/>
      <c r="U98" s="1560"/>
      <c r="V98" s="1559">
        <v>2590.9444640962151</v>
      </c>
      <c r="W98" s="1560"/>
      <c r="X98" s="368"/>
    </row>
    <row r="99" spans="1:24" s="784" customFormat="1" ht="10.5" customHeight="1">
      <c r="A99" s="2482" t="s">
        <v>3534</v>
      </c>
      <c r="B99" s="2482"/>
      <c r="C99" s="2482"/>
      <c r="D99" s="2482"/>
      <c r="E99" s="2482"/>
      <c r="F99" s="2482"/>
      <c r="G99" s="791" t="s">
        <v>4847</v>
      </c>
      <c r="I99" s="896"/>
      <c r="J99" s="896"/>
      <c r="K99" s="896"/>
      <c r="T99" s="896"/>
      <c r="U99" s="896"/>
      <c r="V99" s="896"/>
      <c r="W99" s="896"/>
      <c r="X99" s="867"/>
    </row>
    <row r="100" spans="1:24" s="784" customFormat="1" ht="9.75" customHeight="1">
      <c r="A100" s="2481" t="s">
        <v>5614</v>
      </c>
      <c r="B100" s="2481"/>
      <c r="C100" s="2481"/>
      <c r="D100" s="2481"/>
      <c r="E100" s="2481"/>
      <c r="F100" s="2481"/>
      <c r="G100" s="2481"/>
      <c r="H100" s="2481"/>
      <c r="I100" s="896"/>
      <c r="J100" s="896"/>
      <c r="K100" s="896"/>
      <c r="L100" s="896"/>
      <c r="M100" s="896"/>
      <c r="N100" s="896"/>
      <c r="O100" s="896"/>
      <c r="P100" s="896"/>
      <c r="Q100" s="896"/>
      <c r="R100" s="896"/>
      <c r="S100" s="897"/>
      <c r="T100" s="896"/>
      <c r="U100" s="896"/>
      <c r="V100" s="896"/>
      <c r="W100" s="896"/>
      <c r="X100" s="867"/>
    </row>
    <row r="101" spans="1:24" ht="11.25" customHeight="1">
      <c r="A101" s="2479" t="s">
        <v>3535</v>
      </c>
      <c r="B101" s="2479"/>
      <c r="C101" s="2479"/>
      <c r="D101" s="2479"/>
      <c r="E101" s="2479"/>
      <c r="F101" s="2479"/>
      <c r="G101" s="2479"/>
      <c r="H101" s="2479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71"/>
      <c r="T101" s="104"/>
      <c r="U101" s="104"/>
      <c r="V101" s="104"/>
      <c r="W101" s="104"/>
      <c r="X101" s="59"/>
    </row>
    <row r="102" spans="1:24">
      <c r="A102" s="9"/>
      <c r="B102" s="104"/>
      <c r="C102" s="104"/>
      <c r="D102" s="104"/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59"/>
    </row>
    <row r="103" spans="1:24">
      <c r="A103" s="9"/>
      <c r="B103" s="104"/>
      <c r="C103" s="117"/>
      <c r="D103" s="117"/>
      <c r="E103" s="117"/>
      <c r="F103" s="117" t="s">
        <v>1285</v>
      </c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>
        <f>T43/68.6*10</f>
        <v>0</v>
      </c>
      <c r="U103" s="117"/>
      <c r="V103" s="117"/>
      <c r="W103" s="117"/>
    </row>
    <row r="104" spans="1:24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104"/>
      <c r="P104" s="9"/>
      <c r="Q104" s="9"/>
      <c r="R104" s="9"/>
      <c r="S104" s="9"/>
      <c r="T104" s="9"/>
      <c r="U104" s="9"/>
      <c r="V104" s="9"/>
      <c r="W104" s="9"/>
    </row>
    <row r="105" spans="1:24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104"/>
      <c r="P105" s="9"/>
      <c r="Q105" s="9"/>
      <c r="R105" s="9"/>
      <c r="S105" s="9"/>
      <c r="T105" s="9"/>
      <c r="U105" s="9"/>
      <c r="V105" s="9"/>
      <c r="W105" s="9"/>
    </row>
    <row r="110" spans="1:24">
      <c r="B110" s="170"/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</row>
    <row r="111" spans="1:24">
      <c r="B111" s="170"/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</row>
    <row r="112" spans="1:24">
      <c r="B112" s="170"/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</row>
    <row r="113" spans="2:23">
      <c r="B113" s="170"/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</row>
    <row r="114" spans="2:23">
      <c r="B114" s="170"/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</row>
    <row r="115" spans="2:23">
      <c r="B115" s="170"/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</row>
    <row r="116" spans="2:23"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</row>
    <row r="117" spans="2:23">
      <c r="B117" s="170"/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</row>
    <row r="118" spans="2:23">
      <c r="B118" s="170"/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</row>
    <row r="119" spans="2:23">
      <c r="B119" s="170"/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</row>
    <row r="120" spans="2:23">
      <c r="B120" s="170"/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</row>
    <row r="121" spans="2:23">
      <c r="B121" s="170"/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</row>
    <row r="122" spans="2:23">
      <c r="B122" s="170"/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</row>
    <row r="123" spans="2:23">
      <c r="B123" s="170"/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</row>
    <row r="124" spans="2:23">
      <c r="B124" s="170"/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</row>
    <row r="125" spans="2:23">
      <c r="B125" s="170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</row>
    <row r="126" spans="2:23">
      <c r="B126" s="170"/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</row>
    <row r="127" spans="2:23">
      <c r="B127" s="170"/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</row>
    <row r="128" spans="2:23">
      <c r="B128" s="170"/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</row>
    <row r="129" spans="2:23">
      <c r="B129" s="170"/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</row>
    <row r="130" spans="2:23">
      <c r="B130" s="170"/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</row>
    <row r="131" spans="2:23">
      <c r="B131" s="170"/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</row>
    <row r="132" spans="2:23">
      <c r="B132" s="170"/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</row>
    <row r="133" spans="2:23">
      <c r="B133" s="170"/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</row>
    <row r="134" spans="2:23">
      <c r="B134" s="170"/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</row>
    <row r="135" spans="2:23">
      <c r="B135" s="170"/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</row>
    <row r="136" spans="2:23">
      <c r="B136" s="170"/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</row>
    <row r="137" spans="2:23">
      <c r="B137" s="170"/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</row>
    <row r="138" spans="2:23">
      <c r="B138" s="170"/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</row>
    <row r="139" spans="2:23">
      <c r="B139" s="170"/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</row>
    <row r="140" spans="2:23">
      <c r="B140" s="170"/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</row>
    <row r="141" spans="2:23">
      <c r="B141" s="170"/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</row>
    <row r="142" spans="2:23">
      <c r="B142" s="170"/>
    </row>
    <row r="143" spans="2:23">
      <c r="B143" s="170"/>
    </row>
    <row r="144" spans="2:23">
      <c r="B144" s="170"/>
    </row>
  </sheetData>
  <mergeCells count="60">
    <mergeCell ref="X3:X5"/>
    <mergeCell ref="A3:A5"/>
    <mergeCell ref="S32:T32"/>
    <mergeCell ref="S22:T22"/>
    <mergeCell ref="S29:T29"/>
    <mergeCell ref="S16:T16"/>
    <mergeCell ref="R3:R4"/>
    <mergeCell ref="S24:T24"/>
    <mergeCell ref="Q3:Q4"/>
    <mergeCell ref="S17:T17"/>
    <mergeCell ref="S26:T26"/>
    <mergeCell ref="S19:T19"/>
    <mergeCell ref="S20:T20"/>
    <mergeCell ref="S21:T21"/>
    <mergeCell ref="S23:T23"/>
    <mergeCell ref="S5:T5"/>
    <mergeCell ref="A101:H101"/>
    <mergeCell ref="S27:T27"/>
    <mergeCell ref="S25:T25"/>
    <mergeCell ref="S30:T30"/>
    <mergeCell ref="S31:T31"/>
    <mergeCell ref="S40:T40"/>
    <mergeCell ref="S34:T34"/>
    <mergeCell ref="S28:T28"/>
    <mergeCell ref="S35:T35"/>
    <mergeCell ref="A100:H100"/>
    <mergeCell ref="S36:T36"/>
    <mergeCell ref="S37:T37"/>
    <mergeCell ref="S38:T38"/>
    <mergeCell ref="S39:T39"/>
    <mergeCell ref="A99:F99"/>
    <mergeCell ref="S33:T33"/>
    <mergeCell ref="U1:W1"/>
    <mergeCell ref="D2:E2"/>
    <mergeCell ref="S14:T14"/>
    <mergeCell ref="S15:T15"/>
    <mergeCell ref="P3:P4"/>
    <mergeCell ref="N3:N4"/>
    <mergeCell ref="O3:O4"/>
    <mergeCell ref="S4:T4"/>
    <mergeCell ref="J2:K2"/>
    <mergeCell ref="V2:W2"/>
    <mergeCell ref="B1:K1"/>
    <mergeCell ref="K3:K4"/>
    <mergeCell ref="S3:W3"/>
    <mergeCell ref="G3:G4"/>
    <mergeCell ref="L1:O1"/>
    <mergeCell ref="B3:B4"/>
    <mergeCell ref="A53:B53"/>
    <mergeCell ref="A86:B86"/>
    <mergeCell ref="M3:M4"/>
    <mergeCell ref="C3:C4"/>
    <mergeCell ref="D3:D4"/>
    <mergeCell ref="H3:H4"/>
    <mergeCell ref="I3:I4"/>
    <mergeCell ref="L3:L4"/>
    <mergeCell ref="J3:J4"/>
    <mergeCell ref="F3:F4"/>
    <mergeCell ref="E3:E4"/>
    <mergeCell ref="A18:B18"/>
  </mergeCells>
  <phoneticPr fontId="40" type="noConversion"/>
  <conditionalFormatting sqref="C6:X98 B6:B52 B54:B98 A6:A98">
    <cfRule type="expression" dxfId="19" priority="2" stopIfTrue="1">
      <formula>MOD(ROW(),2)=0</formula>
    </cfRule>
  </conditionalFormatting>
  <pageMargins left="0.47244094488188981" right="0.47244094488188981" top="0.51181102362204722" bottom="0.31496062992125984" header="0" footer="0.39370078740157483"/>
  <pageSetup paperSize="141" firstPageNumber="48" orientation="portrait" useFirstPageNumber="1" r:id="rId1"/>
  <headerFooter>
    <oddFooter>&amp;C&amp;"Times New Roman,Regular"&amp;8&amp;P</oddFooter>
  </headerFooter>
  <ignoredErrors>
    <ignoredError sqref="G14:L14 S15:V15 B15:K15 B19:R48 G49:G50 S19:V43 S45:V48 W41:W48 W25:W27 J49:J50 L50:M50 T44:V44 S50:W50 L49:W49 B9:W9 T10 T13:W13 T11:W11 T12:V12 B11:S13 B6:W6 B7:T7 V7 N50:R51 U51 W51 B17:V17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>
  <dimension ref="A1:GH176"/>
  <sheetViews>
    <sheetView showGridLines="0" workbookViewId="0">
      <pane xSplit="1" ySplit="3" topLeftCell="B16" activePane="bottomRight" state="frozen"/>
      <selection sqref="A1:IV65536"/>
      <selection pane="topRight" sqref="A1:IV65536"/>
      <selection pane="bottomLeft" sqref="A1:IV65536"/>
      <selection pane="bottomRight" activeCell="B38" sqref="B38"/>
    </sheetView>
  </sheetViews>
  <sheetFormatPr defaultColWidth="9.140625" defaultRowHeight="12.75"/>
  <cols>
    <col min="1" max="1" width="10.7109375" style="113" customWidth="1"/>
    <col min="2" max="2" width="17.42578125" style="113" customWidth="1"/>
    <col min="3" max="3" width="13.140625" style="113" customWidth="1"/>
    <col min="4" max="4" width="19" style="113" customWidth="1"/>
    <col min="5" max="5" width="17" style="113" customWidth="1"/>
    <col min="6" max="6" width="10.7109375" style="113" bestFit="1" customWidth="1"/>
    <col min="7" max="7" width="11.5703125" style="113" customWidth="1"/>
    <col min="8" max="8" width="9.5703125" style="113" customWidth="1"/>
    <col min="9" max="9" width="13.140625" style="113" bestFit="1" customWidth="1"/>
    <col min="10" max="10" width="11.140625" style="113" customWidth="1"/>
    <col min="11" max="11" width="10.7109375" style="113" bestFit="1" customWidth="1"/>
    <col min="12" max="12" width="10.7109375" style="113" customWidth="1"/>
    <col min="13" max="14" width="9.140625" style="113"/>
    <col min="15" max="15" width="11.140625" style="113" bestFit="1" customWidth="1"/>
    <col min="16" max="16" width="9.140625" style="113"/>
    <col min="17" max="17" width="10.140625" style="113" customWidth="1"/>
    <col min="18" max="18" width="9.140625" style="113"/>
    <col min="19" max="19" width="10.140625" style="113" customWidth="1"/>
    <col min="20" max="20" width="9.140625" style="113"/>
    <col min="21" max="21" width="10" style="113" customWidth="1"/>
    <col min="22" max="22" width="10.7109375" style="113" customWidth="1"/>
    <col min="23" max="23" width="9.42578125" style="113" customWidth="1"/>
    <col min="24" max="26" width="9.140625" style="113"/>
    <col min="27" max="27" width="10" style="113" customWidth="1"/>
    <col min="28" max="28" width="9.140625" style="113"/>
    <col min="29" max="29" width="10.5703125" style="113" customWidth="1"/>
    <col min="30" max="30" width="9.140625" style="113"/>
    <col min="31" max="31" width="10" style="113" customWidth="1"/>
    <col min="32" max="32" width="10.7109375" style="113" customWidth="1"/>
    <col min="33" max="33" width="9.140625" style="113"/>
    <col min="34" max="34" width="10" style="113" bestFit="1" customWidth="1"/>
    <col min="35" max="36" width="9.140625" style="113"/>
    <col min="37" max="37" width="10.42578125" style="113" customWidth="1"/>
    <col min="38" max="38" width="9.140625" style="113"/>
    <col min="39" max="39" width="10" style="113" bestFit="1" customWidth="1"/>
    <col min="40" max="41" width="9.140625" style="113"/>
    <col min="42" max="42" width="11.7109375" style="113" customWidth="1"/>
    <col min="43" max="44" width="9.140625" style="113"/>
    <col min="45" max="45" width="11.5703125" style="113" customWidth="1"/>
    <col min="46" max="46" width="10.7109375" style="113" bestFit="1" customWidth="1"/>
    <col min="47" max="48" width="9.140625" style="113"/>
    <col min="49" max="49" width="13.140625" style="113" bestFit="1" customWidth="1"/>
    <col min="50" max="50" width="10.85546875" style="113" customWidth="1"/>
    <col min="51" max="51" width="10.7109375" style="113" bestFit="1" customWidth="1"/>
    <col min="52" max="54" width="9.140625" style="113"/>
    <col min="55" max="55" width="13.42578125" style="113" bestFit="1" customWidth="1"/>
    <col min="56" max="56" width="9.140625" style="113"/>
    <col min="57" max="57" width="9.85546875" style="1175" customWidth="1"/>
    <col min="58" max="61" width="9.140625" style="113"/>
    <col min="62" max="62" width="10.5703125" style="113" customWidth="1"/>
    <col min="63" max="66" width="9.140625" style="113"/>
    <col min="67" max="67" width="10.140625" style="113" customWidth="1"/>
    <col min="68" max="71" width="9.140625" style="113"/>
    <col min="72" max="72" width="9.85546875" style="113" customWidth="1"/>
    <col min="73" max="74" width="9.140625" style="113"/>
    <col min="75" max="75" width="13.42578125" style="113" bestFit="1" customWidth="1"/>
    <col min="76" max="76" width="10.7109375" style="113" bestFit="1" customWidth="1"/>
    <col min="77" max="77" width="10.7109375" style="113" customWidth="1"/>
    <col min="78" max="79" width="9.140625" style="113"/>
    <col min="80" max="80" width="13.42578125" style="113" bestFit="1" customWidth="1"/>
    <col min="81" max="81" width="9.140625" style="113"/>
    <col min="82" max="82" width="10.5703125" style="113" customWidth="1"/>
    <col min="83" max="84" width="9.140625" style="113"/>
    <col min="85" max="85" width="13.42578125" style="113" bestFit="1" customWidth="1"/>
    <col min="86" max="86" width="9.140625" style="113"/>
    <col min="87" max="87" width="11" style="113" bestFit="1" customWidth="1"/>
    <col min="88" max="88" width="9.140625" style="113"/>
    <col min="89" max="89" width="13.140625" style="113" bestFit="1" customWidth="1"/>
    <col min="90" max="90" width="11" style="113" bestFit="1" customWidth="1"/>
    <col min="91" max="91" width="9.140625" style="113"/>
    <col min="92" max="92" width="11.28515625" style="113" customWidth="1"/>
    <col min="93" max="93" width="9.140625" style="113"/>
    <col min="94" max="94" width="9.7109375" style="113" customWidth="1"/>
    <col min="95" max="95" width="10.5703125" style="113" bestFit="1" customWidth="1"/>
    <col min="96" max="96" width="9.140625" style="113"/>
    <col min="97" max="97" width="10.7109375" style="113" customWidth="1"/>
    <col min="98" max="101" width="9.140625" style="113"/>
    <col min="102" max="102" width="11.42578125" style="113" customWidth="1"/>
    <col min="103" max="104" width="9.140625" style="113"/>
    <col min="105" max="105" width="10.5703125" style="113" bestFit="1" customWidth="1"/>
    <col min="106" max="106" width="9.140625" style="113"/>
    <col min="107" max="107" width="10.140625" style="113" customWidth="1"/>
    <col min="108" max="16384" width="9.140625" style="113"/>
  </cols>
  <sheetData>
    <row r="1" spans="1:190" s="1161" customFormat="1" ht="15.75" customHeight="1">
      <c r="A1" s="2409" t="s">
        <v>874</v>
      </c>
      <c r="B1" s="2409"/>
      <c r="C1" s="2409"/>
      <c r="D1" s="2409"/>
      <c r="E1" s="2409"/>
      <c r="F1" s="2405" t="s">
        <v>979</v>
      </c>
      <c r="G1" s="2405"/>
      <c r="H1" s="2405"/>
      <c r="I1" s="2405"/>
      <c r="J1" s="2405"/>
      <c r="K1" s="2405"/>
      <c r="L1" s="2405"/>
      <c r="M1" s="2405"/>
      <c r="N1" s="2485" t="s">
        <v>785</v>
      </c>
      <c r="O1" s="2485"/>
      <c r="BE1" s="1162"/>
    </row>
    <row r="2" spans="1:190" s="1161" customFormat="1" ht="11.25" customHeight="1">
      <c r="A2" s="99"/>
      <c r="B2" s="99"/>
      <c r="C2" s="99"/>
      <c r="D2" s="99"/>
      <c r="G2" s="31"/>
      <c r="H2" s="168"/>
      <c r="I2" s="168"/>
      <c r="J2" s="149"/>
      <c r="L2" s="31"/>
      <c r="M2" s="168"/>
      <c r="N2" s="168"/>
      <c r="O2" s="149"/>
      <c r="Q2" s="31"/>
      <c r="R2" s="168"/>
      <c r="S2" s="168"/>
      <c r="T2" s="1156"/>
      <c r="V2" s="31"/>
      <c r="W2" s="168"/>
      <c r="X2" s="168"/>
      <c r="Y2" s="1156"/>
      <c r="AA2" s="31"/>
      <c r="AB2" s="168"/>
      <c r="AC2" s="168"/>
      <c r="AD2" s="1156"/>
      <c r="AF2" s="31"/>
      <c r="AG2" s="168"/>
      <c r="AH2" s="168"/>
      <c r="AI2" s="1156"/>
      <c r="AK2" s="31"/>
      <c r="AL2" s="168"/>
      <c r="AM2" s="168"/>
      <c r="AN2" s="1156"/>
      <c r="AP2" s="31"/>
      <c r="AQ2" s="168"/>
      <c r="AR2" s="168"/>
      <c r="AS2" s="1156"/>
      <c r="AU2" s="31"/>
      <c r="AV2" s="168"/>
      <c r="AW2" s="2484"/>
      <c r="AX2" s="2484"/>
      <c r="AZ2" s="31"/>
      <c r="BA2" s="168"/>
      <c r="BB2" s="2484"/>
      <c r="BC2" s="2484"/>
      <c r="BE2" s="31"/>
      <c r="BF2" s="168"/>
      <c r="BG2" s="2484"/>
      <c r="BH2" s="2484"/>
      <c r="BJ2" s="31"/>
      <c r="BK2" s="168"/>
      <c r="BL2" s="2484"/>
      <c r="BM2" s="2484"/>
      <c r="BO2" s="31"/>
      <c r="BP2" s="168"/>
      <c r="BQ2" s="2484"/>
      <c r="BR2" s="2484"/>
      <c r="BT2" s="31"/>
      <c r="BU2" s="168"/>
      <c r="BV2" s="2484"/>
      <c r="BW2" s="2484"/>
      <c r="BY2" s="31"/>
      <c r="BZ2" s="168"/>
      <c r="CA2" s="2484"/>
      <c r="CB2" s="2484"/>
      <c r="CD2" s="31"/>
      <c r="CE2" s="168"/>
      <c r="CF2" s="2484"/>
      <c r="CG2" s="2484"/>
      <c r="CI2" s="31"/>
      <c r="CJ2" s="168"/>
      <c r="CK2" s="2484"/>
      <c r="CL2" s="2484"/>
      <c r="CN2" s="31"/>
      <c r="CO2" s="168"/>
      <c r="CP2" s="2484"/>
      <c r="CQ2" s="2484"/>
      <c r="CS2" s="31"/>
      <c r="CT2" s="168"/>
      <c r="CU2" s="2484"/>
      <c r="CV2" s="2484"/>
      <c r="CX2" s="31"/>
      <c r="CY2" s="168"/>
      <c r="CZ2" s="2484"/>
      <c r="DA2" s="2484"/>
    </row>
    <row r="3" spans="1:190" s="1163" customFormat="1" ht="48.75" customHeight="1">
      <c r="A3" s="1155" t="s">
        <v>2091</v>
      </c>
      <c r="B3" s="2033" t="s">
        <v>5675</v>
      </c>
      <c r="C3" s="1155" t="s">
        <v>3588</v>
      </c>
      <c r="D3" s="1155" t="s">
        <v>3589</v>
      </c>
      <c r="E3" s="1155" t="s">
        <v>3351</v>
      </c>
      <c r="F3" s="1155" t="s">
        <v>2091</v>
      </c>
      <c r="G3" s="1155" t="s">
        <v>3590</v>
      </c>
      <c r="H3" s="1155" t="s">
        <v>2089</v>
      </c>
      <c r="I3" s="1155" t="s">
        <v>3350</v>
      </c>
      <c r="J3" s="1155" t="s">
        <v>3351</v>
      </c>
      <c r="K3" s="1155" t="s">
        <v>2091</v>
      </c>
      <c r="L3" s="1155" t="s">
        <v>3590</v>
      </c>
      <c r="M3" s="1155" t="s">
        <v>2089</v>
      </c>
      <c r="N3" s="1155" t="s">
        <v>3350</v>
      </c>
      <c r="O3" s="1155" t="s">
        <v>3351</v>
      </c>
      <c r="P3" s="1155" t="s">
        <v>2091</v>
      </c>
      <c r="Q3" s="1155" t="s">
        <v>3590</v>
      </c>
      <c r="R3" s="1155" t="s">
        <v>2089</v>
      </c>
      <c r="S3" s="1155" t="s">
        <v>3350</v>
      </c>
      <c r="T3" s="1155" t="s">
        <v>3351</v>
      </c>
      <c r="U3" s="1155" t="s">
        <v>2091</v>
      </c>
      <c r="V3" s="1155" t="s">
        <v>3590</v>
      </c>
      <c r="W3" s="1155" t="s">
        <v>2089</v>
      </c>
      <c r="X3" s="1155" t="s">
        <v>3350</v>
      </c>
      <c r="Y3" s="1155" t="s">
        <v>3351</v>
      </c>
      <c r="Z3" s="1155" t="s">
        <v>2091</v>
      </c>
      <c r="AA3" s="1155" t="s">
        <v>2090</v>
      </c>
      <c r="AB3" s="1155" t="s">
        <v>2089</v>
      </c>
      <c r="AC3" s="1155" t="s">
        <v>3350</v>
      </c>
      <c r="AD3" s="1155" t="s">
        <v>3351</v>
      </c>
      <c r="AE3" s="1155" t="s">
        <v>2091</v>
      </c>
      <c r="AF3" s="1155" t="s">
        <v>2090</v>
      </c>
      <c r="AG3" s="1155" t="s">
        <v>2089</v>
      </c>
      <c r="AH3" s="1155" t="s">
        <v>3350</v>
      </c>
      <c r="AI3" s="1155" t="s">
        <v>3351</v>
      </c>
      <c r="AJ3" s="1155" t="s">
        <v>2091</v>
      </c>
      <c r="AK3" s="1155" t="s">
        <v>2090</v>
      </c>
      <c r="AL3" s="1155" t="s">
        <v>2089</v>
      </c>
      <c r="AM3" s="1155" t="s">
        <v>3350</v>
      </c>
      <c r="AN3" s="1155" t="s">
        <v>3351</v>
      </c>
      <c r="AO3" s="1155" t="s">
        <v>2091</v>
      </c>
      <c r="AP3" s="1155" t="s">
        <v>2090</v>
      </c>
      <c r="AQ3" s="1155" t="s">
        <v>2089</v>
      </c>
      <c r="AR3" s="1155" t="s">
        <v>3350</v>
      </c>
      <c r="AS3" s="1155" t="s">
        <v>3351</v>
      </c>
      <c r="AT3" s="1155" t="s">
        <v>2091</v>
      </c>
      <c r="AU3" s="1155" t="s">
        <v>2090</v>
      </c>
      <c r="AV3" s="1155" t="s">
        <v>2089</v>
      </c>
      <c r="AW3" s="1155" t="s">
        <v>3350</v>
      </c>
      <c r="AX3" s="1155" t="s">
        <v>3351</v>
      </c>
      <c r="AY3" s="1155" t="s">
        <v>2091</v>
      </c>
      <c r="AZ3" s="1155" t="s">
        <v>2090</v>
      </c>
      <c r="BA3" s="1155" t="s">
        <v>2089</v>
      </c>
      <c r="BB3" s="1155" t="s">
        <v>3350</v>
      </c>
      <c r="BC3" s="1155" t="s">
        <v>3351</v>
      </c>
      <c r="BD3" s="1155" t="s">
        <v>2091</v>
      </c>
      <c r="BE3" s="1155" t="s">
        <v>2090</v>
      </c>
      <c r="BF3" s="1155" t="s">
        <v>2089</v>
      </c>
      <c r="BG3" s="1155" t="s">
        <v>3350</v>
      </c>
      <c r="BH3" s="1155" t="s">
        <v>3351</v>
      </c>
      <c r="BI3" s="1155" t="s">
        <v>2091</v>
      </c>
      <c r="BJ3" s="1155" t="s">
        <v>2090</v>
      </c>
      <c r="BK3" s="1155" t="s">
        <v>2089</v>
      </c>
      <c r="BL3" s="1155" t="s">
        <v>3350</v>
      </c>
      <c r="BM3" s="1155" t="s">
        <v>3351</v>
      </c>
      <c r="BN3" s="1155" t="s">
        <v>2091</v>
      </c>
      <c r="BO3" s="1155" t="s">
        <v>2090</v>
      </c>
      <c r="BP3" s="1155" t="s">
        <v>2089</v>
      </c>
      <c r="BQ3" s="1155" t="s">
        <v>3350</v>
      </c>
      <c r="BR3" s="1155" t="s">
        <v>3351</v>
      </c>
      <c r="BS3" s="1155" t="s">
        <v>2091</v>
      </c>
      <c r="BT3" s="1155" t="s">
        <v>2090</v>
      </c>
      <c r="BU3" s="1155" t="s">
        <v>2089</v>
      </c>
      <c r="BV3" s="1155" t="s">
        <v>3350</v>
      </c>
      <c r="BW3" s="1155" t="s">
        <v>3351</v>
      </c>
      <c r="BX3" s="1155" t="s">
        <v>2091</v>
      </c>
      <c r="BY3" s="1155" t="s">
        <v>2090</v>
      </c>
      <c r="BZ3" s="1155" t="s">
        <v>2089</v>
      </c>
      <c r="CA3" s="1155" t="s">
        <v>3350</v>
      </c>
      <c r="CB3" s="1155" t="s">
        <v>3351</v>
      </c>
      <c r="CC3" s="1155" t="s">
        <v>2091</v>
      </c>
      <c r="CD3" s="1155" t="s">
        <v>2090</v>
      </c>
      <c r="CE3" s="1155" t="s">
        <v>2089</v>
      </c>
      <c r="CF3" s="1155" t="s">
        <v>3350</v>
      </c>
      <c r="CG3" s="1155" t="s">
        <v>3351</v>
      </c>
      <c r="CH3" s="1155" t="s">
        <v>2091</v>
      </c>
      <c r="CI3" s="1155" t="s">
        <v>2090</v>
      </c>
      <c r="CJ3" s="1155" t="s">
        <v>2089</v>
      </c>
      <c r="CK3" s="1155" t="s">
        <v>3350</v>
      </c>
      <c r="CL3" s="1155" t="s">
        <v>3351</v>
      </c>
      <c r="CM3" s="1155" t="s">
        <v>2091</v>
      </c>
      <c r="CN3" s="1155" t="s">
        <v>2090</v>
      </c>
      <c r="CO3" s="1155" t="s">
        <v>2089</v>
      </c>
      <c r="CP3" s="1155" t="s">
        <v>3350</v>
      </c>
      <c r="CQ3" s="1155" t="s">
        <v>3351</v>
      </c>
      <c r="CR3" s="1155" t="s">
        <v>2091</v>
      </c>
      <c r="CS3" s="1155" t="s">
        <v>2090</v>
      </c>
      <c r="CT3" s="1155" t="s">
        <v>2089</v>
      </c>
      <c r="CU3" s="1155" t="s">
        <v>3350</v>
      </c>
      <c r="CV3" s="1155" t="s">
        <v>3351</v>
      </c>
      <c r="CW3" s="1155" t="s">
        <v>2091</v>
      </c>
      <c r="CX3" s="1155" t="s">
        <v>2090</v>
      </c>
      <c r="CY3" s="1155" t="s">
        <v>2089</v>
      </c>
      <c r="CZ3" s="1155" t="s">
        <v>3350</v>
      </c>
      <c r="DA3" s="1155" t="s">
        <v>3351</v>
      </c>
      <c r="DB3" s="1154" t="s">
        <v>2091</v>
      </c>
      <c r="DC3" s="1154" t="s">
        <v>2090</v>
      </c>
      <c r="DD3" s="1154" t="s">
        <v>2089</v>
      </c>
      <c r="DE3" s="1154" t="s">
        <v>3350</v>
      </c>
      <c r="DF3" s="1427" t="s">
        <v>3351</v>
      </c>
      <c r="DG3" s="1356" t="s">
        <v>2091</v>
      </c>
      <c r="DH3" s="1356" t="s">
        <v>2090</v>
      </c>
      <c r="DI3" s="1356" t="s">
        <v>2089</v>
      </c>
      <c r="DJ3" s="1356" t="s">
        <v>3350</v>
      </c>
      <c r="DK3" s="1356" t="s">
        <v>3351</v>
      </c>
      <c r="DL3" s="1356" t="s">
        <v>2091</v>
      </c>
      <c r="DM3" s="1356" t="s">
        <v>2090</v>
      </c>
      <c r="DN3" s="1356" t="s">
        <v>2089</v>
      </c>
      <c r="DO3" s="1356" t="s">
        <v>3350</v>
      </c>
      <c r="DP3" s="1356" t="s">
        <v>3351</v>
      </c>
      <c r="DQ3" s="1428" t="s">
        <v>2091</v>
      </c>
      <c r="DR3" s="1428" t="s">
        <v>2090</v>
      </c>
      <c r="DS3" s="1428" t="s">
        <v>2089</v>
      </c>
      <c r="DT3" s="1428" t="s">
        <v>3350</v>
      </c>
      <c r="DU3" s="1428" t="s">
        <v>3351</v>
      </c>
      <c r="DV3" s="1428" t="s">
        <v>2091</v>
      </c>
      <c r="DW3" s="1428" t="s">
        <v>2090</v>
      </c>
      <c r="DX3" s="1428" t="s">
        <v>2089</v>
      </c>
      <c r="DY3" s="1428" t="s">
        <v>3350</v>
      </c>
      <c r="DZ3" s="1428" t="s">
        <v>3351</v>
      </c>
      <c r="EA3" s="1501" t="s">
        <v>2091</v>
      </c>
      <c r="EB3" s="1501" t="s">
        <v>2090</v>
      </c>
      <c r="EC3" s="1501" t="s">
        <v>2089</v>
      </c>
      <c r="ED3" s="1501" t="s">
        <v>3350</v>
      </c>
      <c r="EE3" s="1501" t="s">
        <v>3351</v>
      </c>
      <c r="EF3" s="1501" t="s">
        <v>2091</v>
      </c>
      <c r="EG3" s="1501" t="s">
        <v>2090</v>
      </c>
      <c r="EH3" s="1501" t="s">
        <v>2089</v>
      </c>
      <c r="EI3" s="1501" t="s">
        <v>3350</v>
      </c>
      <c r="EJ3" s="1501" t="s">
        <v>3351</v>
      </c>
      <c r="EK3" s="1501" t="s">
        <v>2091</v>
      </c>
      <c r="EL3" s="1501" t="s">
        <v>2090</v>
      </c>
      <c r="EM3" s="1501" t="s">
        <v>2089</v>
      </c>
      <c r="EN3" s="1501" t="s">
        <v>3350</v>
      </c>
      <c r="EO3" s="1501" t="s">
        <v>3351</v>
      </c>
      <c r="EP3" s="1561" t="s">
        <v>2091</v>
      </c>
      <c r="EQ3" s="1561" t="s">
        <v>2090</v>
      </c>
      <c r="ER3" s="1561" t="s">
        <v>2089</v>
      </c>
      <c r="ES3" s="1561" t="s">
        <v>3350</v>
      </c>
      <c r="ET3" s="1561" t="s">
        <v>3351</v>
      </c>
      <c r="EU3" s="1561" t="s">
        <v>2091</v>
      </c>
      <c r="EV3" s="1561" t="s">
        <v>2090</v>
      </c>
      <c r="EW3" s="1561" t="s">
        <v>2089</v>
      </c>
      <c r="EX3" s="1561" t="s">
        <v>3350</v>
      </c>
      <c r="EY3" s="1561" t="s">
        <v>3351</v>
      </c>
      <c r="EZ3" s="1561" t="s">
        <v>2091</v>
      </c>
      <c r="FA3" s="1561" t="s">
        <v>2090</v>
      </c>
      <c r="FB3" s="1561" t="s">
        <v>2089</v>
      </c>
      <c r="FC3" s="1561" t="s">
        <v>3350</v>
      </c>
      <c r="FD3" s="1561" t="s">
        <v>3351</v>
      </c>
      <c r="FE3" s="1562" t="s">
        <v>2091</v>
      </c>
      <c r="FF3" s="1562" t="s">
        <v>2090</v>
      </c>
      <c r="FG3" s="1562" t="s">
        <v>2089</v>
      </c>
      <c r="FH3" s="1562" t="s">
        <v>3350</v>
      </c>
      <c r="FI3" s="1562" t="s">
        <v>3351</v>
      </c>
      <c r="FJ3" s="1562" t="s">
        <v>2091</v>
      </c>
      <c r="FK3" s="1562" t="s">
        <v>2090</v>
      </c>
      <c r="FL3" s="1562" t="s">
        <v>2089</v>
      </c>
      <c r="FM3" s="1562" t="s">
        <v>3350</v>
      </c>
      <c r="FN3" s="1724" t="s">
        <v>3351</v>
      </c>
      <c r="FO3" s="1836" t="s">
        <v>2091</v>
      </c>
      <c r="FP3" s="1836" t="s">
        <v>2090</v>
      </c>
      <c r="FQ3" s="1836" t="s">
        <v>2089</v>
      </c>
      <c r="FR3" s="1836" t="s">
        <v>3350</v>
      </c>
      <c r="FS3" s="1836" t="s">
        <v>3351</v>
      </c>
      <c r="FT3" s="1836" t="s">
        <v>2091</v>
      </c>
      <c r="FU3" s="1836" t="s">
        <v>2090</v>
      </c>
      <c r="FV3" s="1836" t="s">
        <v>2089</v>
      </c>
      <c r="FW3" s="1836" t="s">
        <v>3350</v>
      </c>
      <c r="FX3" s="1836" t="s">
        <v>3351</v>
      </c>
      <c r="FY3" s="1836" t="s">
        <v>2091</v>
      </c>
      <c r="FZ3" s="1836" t="s">
        <v>2090</v>
      </c>
      <c r="GA3" s="1836" t="s">
        <v>2089</v>
      </c>
      <c r="GB3" s="1836" t="s">
        <v>3350</v>
      </c>
      <c r="GC3" s="1836" t="s">
        <v>3351</v>
      </c>
      <c r="GD3" s="1836" t="s">
        <v>2091</v>
      </c>
      <c r="GE3" s="1836" t="s">
        <v>2090</v>
      </c>
      <c r="GF3" s="1836" t="s">
        <v>2089</v>
      </c>
      <c r="GG3" s="1836" t="s">
        <v>3350</v>
      </c>
      <c r="GH3" s="1836" t="s">
        <v>3351</v>
      </c>
    </row>
    <row r="4" spans="1:190" s="185" customFormat="1" ht="15" customHeight="1">
      <c r="A4" s="154" t="s">
        <v>1167</v>
      </c>
      <c r="B4" s="273">
        <v>956.7</v>
      </c>
      <c r="C4" s="36">
        <v>819.91</v>
      </c>
      <c r="D4" s="35">
        <v>2001.05</v>
      </c>
      <c r="E4" s="35">
        <v>192</v>
      </c>
      <c r="F4" s="431">
        <v>37622</v>
      </c>
      <c r="G4" s="273">
        <v>845.85118</v>
      </c>
      <c r="H4" s="273">
        <v>11.665918675</v>
      </c>
      <c r="I4" s="247">
        <v>3466.3150380000016</v>
      </c>
      <c r="J4" s="185">
        <v>251</v>
      </c>
      <c r="K4" s="1164">
        <v>37804</v>
      </c>
      <c r="L4" s="1165">
        <v>830.14</v>
      </c>
      <c r="M4" s="1165">
        <v>6.05</v>
      </c>
      <c r="N4" s="1165">
        <v>3627.9</v>
      </c>
      <c r="O4" s="1166">
        <v>253</v>
      </c>
      <c r="P4" s="430">
        <v>37987</v>
      </c>
      <c r="Q4" s="247">
        <v>967.14958000000001</v>
      </c>
      <c r="R4" s="247">
        <v>6.422571875</v>
      </c>
      <c r="S4" s="247">
        <v>4638.5547934999995</v>
      </c>
      <c r="T4" s="185">
        <v>260</v>
      </c>
      <c r="U4" s="432">
        <v>38172</v>
      </c>
      <c r="V4" s="479">
        <v>1304.0958000000001</v>
      </c>
      <c r="W4" s="36">
        <v>16.171900000000001</v>
      </c>
      <c r="X4" s="185">
        <v>4875.8999999999996</v>
      </c>
      <c r="Y4" s="185">
        <v>259</v>
      </c>
      <c r="Z4" s="432">
        <v>38353</v>
      </c>
      <c r="AA4" s="479">
        <v>1999.7133899999999</v>
      </c>
      <c r="AB4" s="36">
        <v>36.351700000000001</v>
      </c>
      <c r="AC4" s="185">
        <v>4949.1000000000004</v>
      </c>
      <c r="AD4" s="185">
        <v>249</v>
      </c>
      <c r="AE4" s="432">
        <v>38535</v>
      </c>
      <c r="AF4" s="479">
        <v>1689.6968999999999</v>
      </c>
      <c r="AG4" s="36">
        <v>17.826000000000001</v>
      </c>
      <c r="AH4" s="36">
        <v>5354</v>
      </c>
      <c r="AI4" s="35">
        <v>253</v>
      </c>
      <c r="AJ4" s="432">
        <v>38718</v>
      </c>
      <c r="AK4" s="479">
        <v>1669.79557</v>
      </c>
      <c r="AL4" s="36">
        <v>15.1339577</v>
      </c>
      <c r="AM4" s="36">
        <v>5741.7130474999994</v>
      </c>
      <c r="AN4" s="35">
        <v>265</v>
      </c>
      <c r="AO4" s="432">
        <v>38900</v>
      </c>
      <c r="AP4" s="479">
        <v>1341.25278</v>
      </c>
      <c r="AQ4" s="36">
        <v>12.745000000000001</v>
      </c>
      <c r="AR4" s="36">
        <v>6538.3</v>
      </c>
      <c r="AS4" s="35">
        <v>269</v>
      </c>
      <c r="AT4" s="432">
        <v>39085</v>
      </c>
      <c r="AU4" s="479">
        <v>1583.0864099999999</v>
      </c>
      <c r="AV4" s="36">
        <v>32.454500000000003</v>
      </c>
      <c r="AW4" s="36">
        <v>7408</v>
      </c>
      <c r="AX4" s="35">
        <v>269</v>
      </c>
      <c r="AY4" s="432">
        <v>39265</v>
      </c>
      <c r="AZ4" s="479">
        <v>2190.4629799999998</v>
      </c>
      <c r="BA4" s="36">
        <v>205.94589999999999</v>
      </c>
      <c r="BB4" s="36">
        <v>8291.4</v>
      </c>
      <c r="BC4" s="35">
        <v>274</v>
      </c>
      <c r="BD4" s="431">
        <v>39448</v>
      </c>
      <c r="BE4" s="36">
        <v>3008.91</v>
      </c>
      <c r="BF4" s="36">
        <v>132.04</v>
      </c>
      <c r="BG4" s="36">
        <v>9192.9</v>
      </c>
      <c r="BH4" s="35">
        <v>284</v>
      </c>
      <c r="BI4" s="431">
        <v>39631</v>
      </c>
      <c r="BJ4" s="354">
        <v>3029.23</v>
      </c>
      <c r="BK4" s="354">
        <v>258.64</v>
      </c>
      <c r="BL4" s="36">
        <v>12023.4</v>
      </c>
      <c r="BM4" s="185">
        <v>287</v>
      </c>
      <c r="BN4" s="430">
        <v>39814</v>
      </c>
      <c r="BO4" s="354">
        <v>2807.61</v>
      </c>
      <c r="BP4" s="354">
        <v>430.66</v>
      </c>
      <c r="BQ4" s="36">
        <v>13116.1</v>
      </c>
      <c r="BR4" s="185">
        <v>297</v>
      </c>
      <c r="BS4" s="431">
        <v>39996</v>
      </c>
      <c r="BT4" s="36">
        <v>3069.71</v>
      </c>
      <c r="BU4" s="36">
        <v>1149.71</v>
      </c>
      <c r="BV4" s="36">
        <v>14803.2</v>
      </c>
      <c r="BW4" s="35">
        <v>301</v>
      </c>
      <c r="BX4" s="431">
        <v>40181</v>
      </c>
      <c r="BY4" s="1167">
        <v>4568.3999999999996</v>
      </c>
      <c r="BZ4" s="1168">
        <v>1094.95</v>
      </c>
      <c r="CA4" s="36">
        <v>16780.5</v>
      </c>
      <c r="CB4" s="35">
        <v>259</v>
      </c>
      <c r="CC4" s="431">
        <v>40363</v>
      </c>
      <c r="CD4" s="1167">
        <v>6217.08</v>
      </c>
      <c r="CE4" s="1168">
        <v>2127.33</v>
      </c>
      <c r="CF4" s="36">
        <v>21852.799999999999</v>
      </c>
      <c r="CG4" s="35">
        <v>272</v>
      </c>
      <c r="CH4" s="430">
        <v>40545</v>
      </c>
      <c r="CI4" s="1167">
        <v>8304.59</v>
      </c>
      <c r="CJ4" s="1168">
        <v>1612.98</v>
      </c>
      <c r="CK4" s="36">
        <v>24885.7</v>
      </c>
      <c r="CL4" s="35">
        <v>263</v>
      </c>
      <c r="CM4" s="433">
        <v>40727</v>
      </c>
      <c r="CN4" s="354">
        <v>6157.51746</v>
      </c>
      <c r="CO4" s="354">
        <v>1139.4502</v>
      </c>
      <c r="CP4" s="36">
        <v>30411.599999999999</v>
      </c>
      <c r="CQ4" s="35">
        <v>268</v>
      </c>
      <c r="CR4" s="426">
        <v>40909</v>
      </c>
      <c r="CS4" s="695">
        <v>5351.7543500000002</v>
      </c>
      <c r="CT4" s="695">
        <v>669.62509999999997</v>
      </c>
      <c r="CU4" s="36">
        <v>32434.799999999999</v>
      </c>
      <c r="CV4" s="35">
        <v>273</v>
      </c>
      <c r="CW4" s="426">
        <v>41092</v>
      </c>
      <c r="CX4" s="695">
        <v>4382.75</v>
      </c>
      <c r="CY4" s="695">
        <v>223.29</v>
      </c>
      <c r="CZ4" s="36">
        <v>39020.400000000001</v>
      </c>
      <c r="DA4" s="35">
        <v>284</v>
      </c>
      <c r="DB4" s="696">
        <v>41275</v>
      </c>
      <c r="DC4" s="697">
        <v>4190.99</v>
      </c>
      <c r="DD4" s="697">
        <v>153.4</v>
      </c>
      <c r="DE4" s="36">
        <f>CZ52</f>
        <v>39243.199999999997</v>
      </c>
      <c r="DF4" s="35">
        <f>DA52</f>
        <v>284</v>
      </c>
      <c r="DG4" s="1349">
        <v>41457</v>
      </c>
      <c r="DH4" s="697">
        <v>4505.37</v>
      </c>
      <c r="DI4" s="697">
        <v>762.53</v>
      </c>
      <c r="DJ4" s="36">
        <v>43578</v>
      </c>
      <c r="DK4" s="35">
        <v>297</v>
      </c>
      <c r="DL4" s="1472">
        <v>41640</v>
      </c>
      <c r="DM4" s="697">
        <v>4286.1499999999996</v>
      </c>
      <c r="DN4" s="697">
        <v>411.97</v>
      </c>
      <c r="DO4" s="36">
        <f>DJ53</f>
        <v>42307.4</v>
      </c>
      <c r="DP4" s="35">
        <v>301</v>
      </c>
      <c r="DQ4" s="1472">
        <v>41822</v>
      </c>
      <c r="DR4" s="697">
        <v>4466.62</v>
      </c>
      <c r="DS4" s="697">
        <v>247.85</v>
      </c>
      <c r="DT4" s="36">
        <f>DO60</f>
        <v>44515.4</v>
      </c>
      <c r="DU4" s="35">
        <v>309</v>
      </c>
      <c r="DV4" s="1472">
        <v>42005</v>
      </c>
      <c r="DW4" s="697">
        <v>4941.5200000000004</v>
      </c>
      <c r="DX4" s="697">
        <v>227.54</v>
      </c>
      <c r="DY4" s="36">
        <f>DT54</f>
        <v>47149.7</v>
      </c>
      <c r="DZ4" s="35">
        <v>319</v>
      </c>
      <c r="EA4" s="1472">
        <v>42187</v>
      </c>
      <c r="EB4" s="697">
        <v>4572.59</v>
      </c>
      <c r="EC4" s="697">
        <v>504.62</v>
      </c>
      <c r="ED4" s="36">
        <f>DY49</f>
        <v>49744.399999999994</v>
      </c>
      <c r="EE4" s="35">
        <v>322</v>
      </c>
      <c r="EF4" s="1472">
        <v>42372</v>
      </c>
      <c r="EG4" s="697">
        <v>4624.0200000000004</v>
      </c>
      <c r="EH4" s="697">
        <v>366.42</v>
      </c>
      <c r="EI4" s="35">
        <v>55966.1</v>
      </c>
      <c r="EJ4" s="35">
        <v>333</v>
      </c>
      <c r="EK4" s="1472">
        <v>42561</v>
      </c>
      <c r="EL4" s="697">
        <v>4495.1899999999996</v>
      </c>
      <c r="EM4" s="697">
        <v>209.54900000000001</v>
      </c>
      <c r="EN4" s="36">
        <f>EI62</f>
        <v>55225.1</v>
      </c>
      <c r="EO4" s="35">
        <f>EJ62</f>
        <v>329</v>
      </c>
      <c r="EP4" s="1472">
        <v>42736</v>
      </c>
      <c r="EQ4" s="35">
        <v>5083.8900000000003</v>
      </c>
      <c r="ER4" s="697">
        <v>993.69899999999996</v>
      </c>
      <c r="ES4" s="35">
        <v>59798.400000000001</v>
      </c>
      <c r="ET4" s="35">
        <v>331</v>
      </c>
      <c r="EU4" s="1472">
        <v>42918</v>
      </c>
      <c r="EV4" s="283">
        <v>5654.62</v>
      </c>
      <c r="EW4" s="697">
        <v>855.13300000000004</v>
      </c>
      <c r="EX4" s="36">
        <v>62124</v>
      </c>
      <c r="EY4" s="35">
        <v>335</v>
      </c>
      <c r="EZ4" s="1472">
        <v>43101</v>
      </c>
      <c r="FA4" s="283">
        <v>6254.41</v>
      </c>
      <c r="FB4" s="283">
        <v>374.30799999999999</v>
      </c>
      <c r="FC4" s="36">
        <v>64567.199999999997</v>
      </c>
      <c r="FD4" s="35">
        <v>339</v>
      </c>
      <c r="FE4" s="1472">
        <v>43283</v>
      </c>
      <c r="FF4" s="283">
        <v>5322.41</v>
      </c>
      <c r="FG4" s="697">
        <v>784.75300000000004</v>
      </c>
      <c r="FH4" s="36">
        <v>67413.716</v>
      </c>
      <c r="FI4" s="35">
        <v>343</v>
      </c>
      <c r="FJ4" s="1472">
        <v>43466</v>
      </c>
      <c r="FK4" s="283">
        <v>5465.25</v>
      </c>
      <c r="FL4" s="697">
        <v>530.17399999999998</v>
      </c>
      <c r="FM4" s="36">
        <v>69658.3</v>
      </c>
      <c r="FN4" s="35">
        <v>350</v>
      </c>
      <c r="FO4" s="1696">
        <v>43648</v>
      </c>
      <c r="FP4" s="354">
        <v>5384.93</v>
      </c>
      <c r="FQ4" s="354">
        <v>482.71100000000001</v>
      </c>
      <c r="FR4" s="354">
        <v>72312.800000000003</v>
      </c>
      <c r="FS4" s="1726">
        <v>356</v>
      </c>
      <c r="FT4" s="1472">
        <v>43863</v>
      </c>
      <c r="FU4" s="36">
        <v>4481.51</v>
      </c>
      <c r="FV4" s="697">
        <v>464.67399999999998</v>
      </c>
      <c r="FW4" s="697">
        <v>74849.2</v>
      </c>
      <c r="FX4" s="35">
        <v>360</v>
      </c>
      <c r="FY4" s="1472">
        <v>44014</v>
      </c>
      <c r="FZ4" s="843">
        <v>3986.74</v>
      </c>
      <c r="GA4" s="843">
        <v>81.19</v>
      </c>
      <c r="GB4" s="859">
        <v>75201.399999999994</v>
      </c>
      <c r="GC4" s="843">
        <v>361</v>
      </c>
      <c r="GD4" s="1472">
        <v>44199</v>
      </c>
      <c r="GE4" s="843">
        <v>5618.96</v>
      </c>
      <c r="GF4" s="843">
        <v>1925.77</v>
      </c>
      <c r="GG4" s="859">
        <v>81999.5</v>
      </c>
      <c r="GH4" s="843">
        <v>368</v>
      </c>
    </row>
    <row r="5" spans="1:190" s="185" customFormat="1" ht="15" customHeight="1">
      <c r="A5" s="154" t="s">
        <v>1168</v>
      </c>
      <c r="B5" s="35">
        <v>1111.55</v>
      </c>
      <c r="C5" s="36">
        <v>3541.35</v>
      </c>
      <c r="D5" s="35">
        <v>2479.2600000000002</v>
      </c>
      <c r="E5" s="35">
        <v>203</v>
      </c>
      <c r="F5" s="431">
        <v>37623</v>
      </c>
      <c r="G5" s="273">
        <v>845.35627999999997</v>
      </c>
      <c r="H5" s="273">
        <v>6.7322531000000003</v>
      </c>
      <c r="I5" s="247">
        <v>3466.3150380000016</v>
      </c>
      <c r="J5" s="185">
        <v>251</v>
      </c>
      <c r="K5" s="432">
        <v>37805</v>
      </c>
      <c r="L5" s="273">
        <v>826.99</v>
      </c>
      <c r="M5" s="273">
        <v>4.2</v>
      </c>
      <c r="N5" s="273">
        <v>3627.9</v>
      </c>
      <c r="O5" s="35">
        <v>253</v>
      </c>
      <c r="P5" s="430">
        <v>37990</v>
      </c>
      <c r="Q5" s="247">
        <v>965.11699999999996</v>
      </c>
      <c r="R5" s="247">
        <v>6.8919857999999996</v>
      </c>
      <c r="S5" s="247">
        <v>4638.5547934999995</v>
      </c>
      <c r="T5" s="185">
        <v>260</v>
      </c>
      <c r="U5" s="432">
        <v>38173</v>
      </c>
      <c r="V5" s="479">
        <v>1281.4573499999999</v>
      </c>
      <c r="W5" s="36">
        <v>18.936699999999998</v>
      </c>
      <c r="X5" s="185">
        <v>4875.8999999999996</v>
      </c>
      <c r="Y5" s="185">
        <v>259</v>
      </c>
      <c r="Z5" s="432">
        <v>38354</v>
      </c>
      <c r="AA5" s="479">
        <v>1976.1446699999999</v>
      </c>
      <c r="AB5" s="36">
        <v>33.495899999999999</v>
      </c>
      <c r="AC5" s="185">
        <v>4949.1000000000004</v>
      </c>
      <c r="AD5" s="185">
        <v>249</v>
      </c>
      <c r="AE5" s="432">
        <v>38537</v>
      </c>
      <c r="AF5" s="479">
        <v>1675.82385</v>
      </c>
      <c r="AG5" s="36">
        <v>23.712299999999999</v>
      </c>
      <c r="AH5" s="36">
        <v>5354</v>
      </c>
      <c r="AI5" s="35">
        <v>253</v>
      </c>
      <c r="AJ5" s="432">
        <v>38719</v>
      </c>
      <c r="AK5" s="479">
        <v>1695.0094799999999</v>
      </c>
      <c r="AL5" s="36">
        <v>20.725486</v>
      </c>
      <c r="AM5" s="36">
        <v>5741.7130474999994</v>
      </c>
      <c r="AN5" s="35">
        <v>265</v>
      </c>
      <c r="AO5" s="432">
        <v>38901</v>
      </c>
      <c r="AP5" s="479">
        <v>1352.71624</v>
      </c>
      <c r="AQ5" s="36">
        <v>18.374199999999998</v>
      </c>
      <c r="AR5" s="36">
        <v>6538.3</v>
      </c>
      <c r="AS5" s="35">
        <v>269</v>
      </c>
      <c r="AT5" s="432">
        <v>39086</v>
      </c>
      <c r="AU5" s="479">
        <v>1589.4111499999999</v>
      </c>
      <c r="AV5" s="36">
        <v>29.935899999999997</v>
      </c>
      <c r="AW5" s="36">
        <v>7408</v>
      </c>
      <c r="AX5" s="35">
        <v>269</v>
      </c>
      <c r="AY5" s="432">
        <v>39266</v>
      </c>
      <c r="AZ5" s="479">
        <v>2186.32915</v>
      </c>
      <c r="BA5" s="36">
        <v>199.5814</v>
      </c>
      <c r="BB5" s="36">
        <v>8291.4</v>
      </c>
      <c r="BC5" s="35">
        <v>274</v>
      </c>
      <c r="BD5" s="431">
        <v>39449</v>
      </c>
      <c r="BE5" s="36">
        <v>2959.36</v>
      </c>
      <c r="BF5" s="36">
        <v>116.74</v>
      </c>
      <c r="BG5" s="36">
        <v>9192.9</v>
      </c>
      <c r="BH5" s="35">
        <v>284</v>
      </c>
      <c r="BI5" s="431">
        <v>39632</v>
      </c>
      <c r="BJ5" s="354">
        <v>3019.14</v>
      </c>
      <c r="BK5" s="354">
        <v>277.41000000000003</v>
      </c>
      <c r="BL5" s="36">
        <v>12023.4</v>
      </c>
      <c r="BM5" s="185">
        <v>287</v>
      </c>
      <c r="BN5" s="431">
        <v>39817</v>
      </c>
      <c r="BO5" s="354">
        <v>2844.77</v>
      </c>
      <c r="BP5" s="354">
        <v>446.74</v>
      </c>
      <c r="BQ5" s="36">
        <v>13116.1</v>
      </c>
      <c r="BR5" s="185">
        <v>297</v>
      </c>
      <c r="BS5" s="431">
        <v>39999</v>
      </c>
      <c r="BT5" s="36">
        <v>2966.05</v>
      </c>
      <c r="BU5" s="36">
        <v>985.01</v>
      </c>
      <c r="BV5" s="36">
        <v>14803.2</v>
      </c>
      <c r="BW5" s="35">
        <v>301</v>
      </c>
      <c r="BX5" s="431">
        <v>40182</v>
      </c>
      <c r="BY5" s="1167">
        <v>4643.3999999999996</v>
      </c>
      <c r="BZ5" s="1168">
        <v>1024.57</v>
      </c>
      <c r="CA5" s="36">
        <v>16780.5</v>
      </c>
      <c r="CB5" s="35">
        <v>259</v>
      </c>
      <c r="CC5" s="431">
        <v>40364</v>
      </c>
      <c r="CD5" s="1167">
        <v>6354.68</v>
      </c>
      <c r="CE5" s="1168">
        <v>2108.2199999999998</v>
      </c>
      <c r="CF5" s="36">
        <v>21852.799999999999</v>
      </c>
      <c r="CG5" s="35">
        <v>272</v>
      </c>
      <c r="CH5" s="430">
        <v>40546</v>
      </c>
      <c r="CI5" s="1167">
        <v>8184.71</v>
      </c>
      <c r="CJ5" s="1168">
        <v>1372.01</v>
      </c>
      <c r="CK5" s="36">
        <v>24885.7</v>
      </c>
      <c r="CL5" s="35">
        <v>263</v>
      </c>
      <c r="CM5" s="431">
        <v>40728</v>
      </c>
      <c r="CN5" s="354">
        <v>6124.44859</v>
      </c>
      <c r="CO5" s="354">
        <v>881.77800000000002</v>
      </c>
      <c r="CP5" s="36">
        <f t="shared" ref="CP5:CP16" si="0">CP4</f>
        <v>30411.599999999999</v>
      </c>
      <c r="CQ5" s="35">
        <f t="shared" ref="CQ5:CQ16" si="1">CQ4</f>
        <v>268</v>
      </c>
      <c r="CR5" s="426">
        <v>40910</v>
      </c>
      <c r="CS5" s="695">
        <v>5333.4238800000003</v>
      </c>
      <c r="CT5" s="695">
        <v>594.02809999999999</v>
      </c>
      <c r="CU5" s="36">
        <f t="shared" ref="CU5:CU25" si="2">CU4</f>
        <v>32434.799999999999</v>
      </c>
      <c r="CV5" s="35">
        <f t="shared" ref="CV5:CV25" si="3">CV4</f>
        <v>273</v>
      </c>
      <c r="CW5" s="426">
        <v>41093</v>
      </c>
      <c r="CX5" s="695">
        <v>4360.53</v>
      </c>
      <c r="CY5" s="695">
        <v>139.97999999999999</v>
      </c>
      <c r="CZ5" s="36">
        <f t="shared" ref="CZ5:CZ23" si="4">CZ4</f>
        <v>39020.400000000001</v>
      </c>
      <c r="DA5" s="35">
        <f t="shared" ref="DA5:DA23" si="5">DA4</f>
        <v>284</v>
      </c>
      <c r="DB5" s="696">
        <v>41276</v>
      </c>
      <c r="DC5" s="697">
        <v>4139.08</v>
      </c>
      <c r="DD5" s="697">
        <v>120.81</v>
      </c>
      <c r="DE5" s="36">
        <f>DE4</f>
        <v>39243.199999999997</v>
      </c>
      <c r="DF5" s="35">
        <f>DF4</f>
        <v>284</v>
      </c>
      <c r="DG5" s="1349">
        <v>41458</v>
      </c>
      <c r="DH5" s="697">
        <v>4503.2700000000004</v>
      </c>
      <c r="DI5" s="697">
        <v>805.2</v>
      </c>
      <c r="DJ5" s="36">
        <v>43578</v>
      </c>
      <c r="DK5" s="35">
        <v>297</v>
      </c>
      <c r="DL5" s="1472">
        <v>41641</v>
      </c>
      <c r="DM5" s="697">
        <v>4314.09</v>
      </c>
      <c r="DN5" s="697">
        <v>370.84</v>
      </c>
      <c r="DO5" s="36">
        <f>DO4</f>
        <v>42307.4</v>
      </c>
      <c r="DP5" s="35">
        <v>301</v>
      </c>
      <c r="DQ5" s="1472">
        <v>41823</v>
      </c>
      <c r="DR5" s="697">
        <v>4436.21</v>
      </c>
      <c r="DS5" s="697">
        <v>261.85000000000002</v>
      </c>
      <c r="DT5" s="36">
        <f t="shared" ref="DT5:DT20" si="6">DT4</f>
        <v>44515.4</v>
      </c>
      <c r="DU5" s="35">
        <v>309</v>
      </c>
      <c r="DV5" s="1472">
        <v>42009</v>
      </c>
      <c r="DW5" s="697">
        <v>4926.41</v>
      </c>
      <c r="DX5" s="697">
        <v>204.43</v>
      </c>
      <c r="DY5" s="36">
        <f>DY4</f>
        <v>47149.7</v>
      </c>
      <c r="DZ5" s="35">
        <v>319</v>
      </c>
      <c r="EA5" s="1472">
        <v>42190</v>
      </c>
      <c r="EB5" s="697">
        <v>4536</v>
      </c>
      <c r="EC5" s="697">
        <v>468.23</v>
      </c>
      <c r="ED5" s="36">
        <f>ED4</f>
        <v>49744.399999999994</v>
      </c>
      <c r="EE5" s="35">
        <v>322</v>
      </c>
      <c r="EF5" s="1472">
        <v>42373</v>
      </c>
      <c r="EG5" s="697">
        <v>4617.7299999999996</v>
      </c>
      <c r="EH5" s="697">
        <v>439.89</v>
      </c>
      <c r="EI5" s="35">
        <v>55966.1</v>
      </c>
      <c r="EJ5" s="35">
        <v>333</v>
      </c>
      <c r="EK5" s="1472">
        <v>42562</v>
      </c>
      <c r="EL5" s="697">
        <v>4505.17</v>
      </c>
      <c r="EM5" s="697">
        <v>272.75799999999998</v>
      </c>
      <c r="EN5" s="36">
        <f>EN4</f>
        <v>55225.1</v>
      </c>
      <c r="EO5" s="35">
        <f>EO4</f>
        <v>329</v>
      </c>
      <c r="EP5" s="1472">
        <v>42737</v>
      </c>
      <c r="EQ5" s="35">
        <v>5119.59</v>
      </c>
      <c r="ER5" s="697">
        <v>1448.153</v>
      </c>
      <c r="ES5" s="35">
        <v>59798.400000000001</v>
      </c>
      <c r="ET5" s="35">
        <v>331</v>
      </c>
      <c r="EU5" s="1472">
        <v>42919</v>
      </c>
      <c r="EV5" s="283">
        <v>5726.38</v>
      </c>
      <c r="EW5" s="697">
        <v>1046.3130000000001</v>
      </c>
      <c r="EX5" s="36">
        <v>62124</v>
      </c>
      <c r="EY5" s="35">
        <v>335</v>
      </c>
      <c r="EZ5" s="1472">
        <v>43102</v>
      </c>
      <c r="FA5" s="283">
        <v>6279.97</v>
      </c>
      <c r="FB5" s="283">
        <v>606.89800000000002</v>
      </c>
      <c r="FC5" s="36">
        <v>64567.199999999997</v>
      </c>
      <c r="FD5" s="35">
        <v>339</v>
      </c>
      <c r="FE5" s="1472">
        <v>43284</v>
      </c>
      <c r="FF5" s="283">
        <v>5273.17</v>
      </c>
      <c r="FG5" s="697">
        <v>627.88699999999994</v>
      </c>
      <c r="FH5" s="36">
        <v>67413.716</v>
      </c>
      <c r="FI5" s="35">
        <v>343</v>
      </c>
      <c r="FJ5" s="1472">
        <v>43467</v>
      </c>
      <c r="FK5" s="283">
        <v>5496.44</v>
      </c>
      <c r="FL5" s="697">
        <v>696.45699999999999</v>
      </c>
      <c r="FM5" s="36">
        <v>69658.3</v>
      </c>
      <c r="FN5" s="153">
        <v>350</v>
      </c>
      <c r="FO5" s="1696">
        <v>43649</v>
      </c>
      <c r="FP5" s="354">
        <v>5372.21</v>
      </c>
      <c r="FQ5" s="354">
        <v>507.47399999999999</v>
      </c>
      <c r="FR5" s="354">
        <v>72312.800000000003</v>
      </c>
      <c r="FS5" s="1726">
        <v>356</v>
      </c>
      <c r="FT5" s="1476">
        <v>43864</v>
      </c>
      <c r="FU5" s="283">
        <v>4506.88</v>
      </c>
      <c r="FV5" s="283">
        <v>506.351</v>
      </c>
      <c r="FW5" s="283">
        <v>74849.2</v>
      </c>
      <c r="FX5" s="35">
        <v>360</v>
      </c>
      <c r="FY5" s="1472">
        <v>44017</v>
      </c>
      <c r="FZ5" s="843">
        <v>3981.52</v>
      </c>
      <c r="GA5" s="843">
        <v>73.41</v>
      </c>
      <c r="GB5" s="859">
        <v>75201.399999999994</v>
      </c>
      <c r="GC5" s="843">
        <v>361</v>
      </c>
      <c r="GD5" s="1472">
        <v>44200</v>
      </c>
      <c r="GE5" s="843">
        <v>5652.33</v>
      </c>
      <c r="GF5" s="843">
        <v>2193.02</v>
      </c>
      <c r="GG5" s="859">
        <v>81999.5</v>
      </c>
      <c r="GH5" s="843">
        <v>368</v>
      </c>
    </row>
    <row r="6" spans="1:190" s="185" customFormat="1" ht="15" customHeight="1">
      <c r="A6" s="154" t="s">
        <v>1169</v>
      </c>
      <c r="B6" s="35">
        <v>676.48</v>
      </c>
      <c r="C6" s="36">
        <v>1261.69</v>
      </c>
      <c r="D6" s="35">
        <v>2666.94</v>
      </c>
      <c r="E6" s="35">
        <v>213</v>
      </c>
      <c r="F6" s="431">
        <v>37625</v>
      </c>
      <c r="G6" s="273">
        <v>841.68199000000004</v>
      </c>
      <c r="H6" s="273">
        <v>7.9564278750000001</v>
      </c>
      <c r="I6" s="273">
        <v>3466.3150380000016</v>
      </c>
      <c r="J6" s="35">
        <v>251</v>
      </c>
      <c r="K6" s="432">
        <v>37807</v>
      </c>
      <c r="L6" s="273">
        <v>825.24</v>
      </c>
      <c r="M6" s="273">
        <v>3.7</v>
      </c>
      <c r="N6" s="273">
        <v>3627.9</v>
      </c>
      <c r="O6" s="35">
        <v>253</v>
      </c>
      <c r="P6" s="431">
        <v>37991</v>
      </c>
      <c r="Q6" s="273">
        <v>958.60736999999995</v>
      </c>
      <c r="R6" s="273">
        <v>7.3535758650000007</v>
      </c>
      <c r="S6" s="273">
        <v>4638.5547934999995</v>
      </c>
      <c r="T6" s="35">
        <v>260</v>
      </c>
      <c r="U6" s="432">
        <v>38174</v>
      </c>
      <c r="V6" s="479">
        <v>1279.2539400000001</v>
      </c>
      <c r="W6" s="36">
        <v>16.759999999999998</v>
      </c>
      <c r="X6" s="35">
        <v>4875.8999999999996</v>
      </c>
      <c r="Y6" s="35">
        <v>259</v>
      </c>
      <c r="Z6" s="432">
        <v>38355</v>
      </c>
      <c r="AA6" s="479">
        <v>1952.6249600000001</v>
      </c>
      <c r="AB6" s="36">
        <v>30.851499999999998</v>
      </c>
      <c r="AC6" s="35">
        <v>4949.1000000000004</v>
      </c>
      <c r="AD6" s="35">
        <v>249</v>
      </c>
      <c r="AE6" s="432">
        <v>38538</v>
      </c>
      <c r="AF6" s="479">
        <v>1682.4509700000001</v>
      </c>
      <c r="AG6" s="36">
        <v>12.946700000000002</v>
      </c>
      <c r="AH6" s="36">
        <v>5354</v>
      </c>
      <c r="AI6" s="35">
        <v>253</v>
      </c>
      <c r="AJ6" s="432">
        <v>38720</v>
      </c>
      <c r="AK6" s="479">
        <v>1693.511</v>
      </c>
      <c r="AL6" s="36">
        <v>18.014273575000001</v>
      </c>
      <c r="AM6" s="36">
        <v>5741.7130474999994</v>
      </c>
      <c r="AN6" s="35">
        <v>265</v>
      </c>
      <c r="AO6" s="432">
        <v>38903</v>
      </c>
      <c r="AP6" s="479">
        <v>1369.61031</v>
      </c>
      <c r="AQ6" s="36">
        <v>20.579599999999999</v>
      </c>
      <c r="AR6" s="36">
        <v>6538.3</v>
      </c>
      <c r="AS6" s="35">
        <v>269</v>
      </c>
      <c r="AT6" s="432">
        <v>39089</v>
      </c>
      <c r="AU6" s="479">
        <v>1574.97111</v>
      </c>
      <c r="AV6" s="36">
        <v>23.317299999999999</v>
      </c>
      <c r="AW6" s="36">
        <v>7408</v>
      </c>
      <c r="AX6" s="35">
        <v>269</v>
      </c>
      <c r="AY6" s="432">
        <v>39267</v>
      </c>
      <c r="AZ6" s="479">
        <v>2188.00126</v>
      </c>
      <c r="BA6" s="36">
        <v>160.70580000000001</v>
      </c>
      <c r="BB6" s="36">
        <v>8291.4</v>
      </c>
      <c r="BC6" s="35">
        <v>274</v>
      </c>
      <c r="BD6" s="431">
        <v>39450</v>
      </c>
      <c r="BE6" s="36">
        <v>2979.49</v>
      </c>
      <c r="BF6" s="36">
        <v>113.18</v>
      </c>
      <c r="BG6" s="36">
        <v>9192.9</v>
      </c>
      <c r="BH6" s="35">
        <v>284</v>
      </c>
      <c r="BI6" s="431">
        <v>39635</v>
      </c>
      <c r="BJ6" s="36">
        <v>3020.3</v>
      </c>
      <c r="BK6" s="36">
        <v>312.8</v>
      </c>
      <c r="BL6" s="36">
        <v>12023.4</v>
      </c>
      <c r="BM6" s="35">
        <v>287</v>
      </c>
      <c r="BN6" s="431">
        <v>39818</v>
      </c>
      <c r="BO6" s="36">
        <v>2808.45</v>
      </c>
      <c r="BP6" s="36">
        <v>464.22</v>
      </c>
      <c r="BQ6" s="36">
        <v>13116.1</v>
      </c>
      <c r="BR6" s="35">
        <v>297</v>
      </c>
      <c r="BS6" s="431">
        <v>40000</v>
      </c>
      <c r="BT6" s="36">
        <v>2944.05</v>
      </c>
      <c r="BU6" s="36">
        <v>678.93</v>
      </c>
      <c r="BV6" s="36">
        <v>14803.2</v>
      </c>
      <c r="BW6" s="35">
        <v>301</v>
      </c>
      <c r="BX6" s="431">
        <v>40183</v>
      </c>
      <c r="BY6" s="1167">
        <v>4678.05</v>
      </c>
      <c r="BZ6" s="1169">
        <v>1077.53</v>
      </c>
      <c r="CA6" s="36">
        <v>16780.5</v>
      </c>
      <c r="CB6" s="35">
        <v>259</v>
      </c>
      <c r="CC6" s="431">
        <v>40365</v>
      </c>
      <c r="CD6" s="1167">
        <v>6354.7</v>
      </c>
      <c r="CE6" s="1169">
        <v>2246.79</v>
      </c>
      <c r="CF6" s="36">
        <v>21852.799999999999</v>
      </c>
      <c r="CG6" s="35">
        <v>272</v>
      </c>
      <c r="CH6" s="431">
        <v>40547</v>
      </c>
      <c r="CI6" s="1167">
        <v>7980.98</v>
      </c>
      <c r="CJ6" s="1169">
        <v>1156.17</v>
      </c>
      <c r="CK6" s="36">
        <v>24885.7</v>
      </c>
      <c r="CL6" s="35">
        <v>263</v>
      </c>
      <c r="CM6" s="431">
        <v>40729</v>
      </c>
      <c r="CN6" s="36">
        <v>6165.2619400000003</v>
      </c>
      <c r="CO6" s="36">
        <v>875.60439999999994</v>
      </c>
      <c r="CP6" s="36">
        <f t="shared" si="0"/>
        <v>30411.599999999999</v>
      </c>
      <c r="CQ6" s="35">
        <f t="shared" si="1"/>
        <v>268</v>
      </c>
      <c r="CR6" s="427">
        <v>40911</v>
      </c>
      <c r="CS6" s="697">
        <v>5401.0291500000003</v>
      </c>
      <c r="CT6" s="697">
        <v>710.23590000000002</v>
      </c>
      <c r="CU6" s="36">
        <f t="shared" si="2"/>
        <v>32434.799999999999</v>
      </c>
      <c r="CV6" s="35">
        <f t="shared" si="3"/>
        <v>273</v>
      </c>
      <c r="CW6" s="427">
        <v>41094</v>
      </c>
      <c r="CX6" s="697">
        <v>4283.87</v>
      </c>
      <c r="CY6" s="697">
        <v>159.32</v>
      </c>
      <c r="CZ6" s="36">
        <f t="shared" si="4"/>
        <v>39020.400000000001</v>
      </c>
      <c r="DA6" s="35">
        <f t="shared" si="5"/>
        <v>284</v>
      </c>
      <c r="DB6" s="696">
        <v>41277</v>
      </c>
      <c r="DC6" s="697">
        <v>4160.88</v>
      </c>
      <c r="DD6" s="697">
        <v>164.7</v>
      </c>
      <c r="DE6" s="36">
        <f t="shared" ref="DE6:DE26" si="7">DE5</f>
        <v>39243.199999999997</v>
      </c>
      <c r="DF6" s="35">
        <f t="shared" ref="DF6:DF26" si="8">DF5</f>
        <v>284</v>
      </c>
      <c r="DG6" s="1349">
        <v>41459</v>
      </c>
      <c r="DH6" s="697">
        <v>4542.32</v>
      </c>
      <c r="DI6" s="697">
        <v>913.2</v>
      </c>
      <c r="DJ6" s="36">
        <v>43578</v>
      </c>
      <c r="DK6" s="35">
        <v>297</v>
      </c>
      <c r="DL6" s="1472">
        <v>41645</v>
      </c>
      <c r="DM6" s="697">
        <v>4296.34</v>
      </c>
      <c r="DN6" s="697">
        <v>315.63</v>
      </c>
      <c r="DO6" s="36">
        <f t="shared" ref="DO6:DO23" si="9">DO5</f>
        <v>42307.4</v>
      </c>
      <c r="DP6" s="35">
        <f t="shared" ref="DP6:DP23" si="10">DP5</f>
        <v>301</v>
      </c>
      <c r="DQ6" s="1472">
        <v>41826</v>
      </c>
      <c r="DR6" s="697">
        <v>4411.16</v>
      </c>
      <c r="DS6" s="697">
        <v>215.19</v>
      </c>
      <c r="DT6" s="36">
        <f t="shared" si="6"/>
        <v>44515.4</v>
      </c>
      <c r="DU6" s="35">
        <v>309</v>
      </c>
      <c r="DV6" s="1472">
        <v>42010</v>
      </c>
      <c r="DW6" s="697">
        <v>4969.67</v>
      </c>
      <c r="DX6" s="697">
        <v>319.61</v>
      </c>
      <c r="DY6" s="36">
        <f t="shared" ref="DY6:DY15" si="11">DY5</f>
        <v>47149.7</v>
      </c>
      <c r="DZ6" s="35">
        <f t="shared" ref="DZ6:DZ19" si="12">DZ5</f>
        <v>319</v>
      </c>
      <c r="EA6" s="1472">
        <v>42191</v>
      </c>
      <c r="EB6" s="697">
        <v>4526.72</v>
      </c>
      <c r="EC6" s="697">
        <v>423.32</v>
      </c>
      <c r="ED6" s="36">
        <f t="shared" ref="ED6:ED15" si="13">ED5</f>
        <v>49744.399999999994</v>
      </c>
      <c r="EE6" s="35">
        <v>322</v>
      </c>
      <c r="EF6" s="1472">
        <v>42374</v>
      </c>
      <c r="EG6" s="697">
        <v>4643.25</v>
      </c>
      <c r="EH6" s="697">
        <v>608.48</v>
      </c>
      <c r="EI6" s="35">
        <v>55966.1</v>
      </c>
      <c r="EJ6" s="35">
        <v>333</v>
      </c>
      <c r="EK6" s="1472">
        <v>42563</v>
      </c>
      <c r="EL6" s="697">
        <v>4544.71</v>
      </c>
      <c r="EM6" s="697">
        <v>394.11200000000002</v>
      </c>
      <c r="EN6" s="36">
        <f>EN4</f>
        <v>55225.1</v>
      </c>
      <c r="EO6" s="35">
        <f>EO4</f>
        <v>329</v>
      </c>
      <c r="EP6" s="1472">
        <v>42738</v>
      </c>
      <c r="EQ6" s="35">
        <v>5137.74</v>
      </c>
      <c r="ER6" s="697">
        <v>1391.096</v>
      </c>
      <c r="ES6" s="35">
        <v>59798.400000000001</v>
      </c>
      <c r="ET6" s="35">
        <v>331</v>
      </c>
      <c r="EU6" s="1472">
        <v>42920</v>
      </c>
      <c r="EV6" s="283">
        <v>5760.5</v>
      </c>
      <c r="EW6" s="697">
        <v>1223.742</v>
      </c>
      <c r="EX6" s="36">
        <v>62124</v>
      </c>
      <c r="EY6" s="35">
        <v>335</v>
      </c>
      <c r="EZ6" s="1472">
        <v>43103</v>
      </c>
      <c r="FA6" s="283">
        <v>6318.27</v>
      </c>
      <c r="FB6" s="283">
        <v>576.572</v>
      </c>
      <c r="FC6" s="36">
        <v>64567.199999999997</v>
      </c>
      <c r="FD6" s="35">
        <v>339</v>
      </c>
      <c r="FE6" s="1472">
        <v>43285</v>
      </c>
      <c r="FF6" s="283">
        <v>5309.12</v>
      </c>
      <c r="FG6" s="697">
        <v>741.22699999999998</v>
      </c>
      <c r="FH6" s="36">
        <v>67413.716</v>
      </c>
      <c r="FI6" s="35">
        <v>343</v>
      </c>
      <c r="FJ6" s="1472">
        <v>43468</v>
      </c>
      <c r="FK6" s="283">
        <v>5590.47</v>
      </c>
      <c r="FL6" s="697">
        <v>924.90899999999999</v>
      </c>
      <c r="FM6" s="36">
        <v>69658.3</v>
      </c>
      <c r="FN6" s="35">
        <v>350</v>
      </c>
      <c r="FO6" s="1696">
        <v>43650</v>
      </c>
      <c r="FP6" s="354">
        <v>5380.79</v>
      </c>
      <c r="FQ6" s="354">
        <v>487.53399999999999</v>
      </c>
      <c r="FR6" s="354">
        <v>72312.800000000003</v>
      </c>
      <c r="FS6" s="1726">
        <v>356</v>
      </c>
      <c r="FT6" s="1476">
        <v>43865</v>
      </c>
      <c r="FU6" s="283">
        <v>4479.3999999999996</v>
      </c>
      <c r="FV6" s="283">
        <v>453.88299999999998</v>
      </c>
      <c r="FW6" s="697">
        <v>74849.2</v>
      </c>
      <c r="FX6" s="35">
        <v>360</v>
      </c>
      <c r="FY6" s="1472">
        <v>44018</v>
      </c>
      <c r="FZ6" s="843">
        <v>3994.65</v>
      </c>
      <c r="GA6" s="843">
        <v>150.06</v>
      </c>
      <c r="GB6" s="859">
        <v>75201.399999999994</v>
      </c>
      <c r="GC6" s="843">
        <v>361</v>
      </c>
      <c r="GD6" s="1472">
        <v>44201</v>
      </c>
      <c r="GE6" s="843">
        <v>5609.71</v>
      </c>
      <c r="GF6" s="843">
        <v>2546.83</v>
      </c>
      <c r="GG6" s="859">
        <v>81999.5</v>
      </c>
      <c r="GH6" s="843">
        <v>368</v>
      </c>
    </row>
    <row r="7" spans="1:190" s="185" customFormat="1" ht="15" customHeight="1">
      <c r="A7" s="154" t="s">
        <v>1170</v>
      </c>
      <c r="B7" s="35">
        <v>546.79</v>
      </c>
      <c r="C7" s="36">
        <v>5189.38</v>
      </c>
      <c r="D7" s="35">
        <v>2731.49</v>
      </c>
      <c r="E7" s="35">
        <v>219</v>
      </c>
      <c r="F7" s="431">
        <v>37626</v>
      </c>
      <c r="G7" s="273">
        <v>840.77029000000005</v>
      </c>
      <c r="H7" s="273">
        <v>7.4188670249999999</v>
      </c>
      <c r="I7" s="273">
        <v>3466.3150380000016</v>
      </c>
      <c r="J7" s="35">
        <v>251</v>
      </c>
      <c r="K7" s="432">
        <v>37808</v>
      </c>
      <c r="L7" s="273">
        <v>821.37</v>
      </c>
      <c r="M7" s="273">
        <v>5.42</v>
      </c>
      <c r="N7" s="273">
        <v>3627.9</v>
      </c>
      <c r="O7" s="35">
        <v>253</v>
      </c>
      <c r="P7" s="431">
        <v>37992</v>
      </c>
      <c r="Q7" s="273">
        <v>958.8</v>
      </c>
      <c r="R7" s="273">
        <v>17.376955145</v>
      </c>
      <c r="S7" s="273">
        <v>4638.5547934999995</v>
      </c>
      <c r="T7" s="35">
        <v>260</v>
      </c>
      <c r="U7" s="432">
        <v>38175</v>
      </c>
      <c r="V7" s="479">
        <v>1284.52757</v>
      </c>
      <c r="W7" s="36">
        <v>7.9983999999999993</v>
      </c>
      <c r="X7" s="35">
        <v>4875.8999999999996</v>
      </c>
      <c r="Y7" s="35">
        <v>259</v>
      </c>
      <c r="Z7" s="432">
        <v>38356</v>
      </c>
      <c r="AA7" s="479">
        <v>1935.20478</v>
      </c>
      <c r="AB7" s="36">
        <v>29.623899999999999</v>
      </c>
      <c r="AC7" s="35">
        <v>4949.1000000000004</v>
      </c>
      <c r="AD7" s="35">
        <v>249</v>
      </c>
      <c r="AE7" s="432">
        <v>38539</v>
      </c>
      <c r="AF7" s="479">
        <v>1695.8732</v>
      </c>
      <c r="AG7" s="36">
        <v>17.691700000000001</v>
      </c>
      <c r="AH7" s="36">
        <v>5354</v>
      </c>
      <c r="AI7" s="35">
        <v>253</v>
      </c>
      <c r="AJ7" s="431">
        <v>38721</v>
      </c>
      <c r="AK7" s="36">
        <v>1683.69939</v>
      </c>
      <c r="AL7" s="36">
        <v>16.12024825</v>
      </c>
      <c r="AM7" s="36">
        <v>5741.7130474999994</v>
      </c>
      <c r="AN7" s="35">
        <v>265</v>
      </c>
      <c r="AO7" s="432">
        <v>38904</v>
      </c>
      <c r="AP7" s="479">
        <v>1363.86069</v>
      </c>
      <c r="AQ7" s="36">
        <v>19.663499999999999</v>
      </c>
      <c r="AR7" s="36">
        <v>6538.3</v>
      </c>
      <c r="AS7" s="35">
        <v>269</v>
      </c>
      <c r="AT7" s="432">
        <v>39090</v>
      </c>
      <c r="AU7" s="479">
        <v>1579.20697</v>
      </c>
      <c r="AV7" s="36">
        <v>42.900500000000001</v>
      </c>
      <c r="AW7" s="36">
        <v>7408</v>
      </c>
      <c r="AX7" s="35">
        <v>269</v>
      </c>
      <c r="AY7" s="432">
        <v>39268</v>
      </c>
      <c r="AZ7" s="479">
        <v>2198.73173</v>
      </c>
      <c r="BA7" s="36">
        <v>161.84710000000001</v>
      </c>
      <c r="BB7" s="36">
        <v>8291.4</v>
      </c>
      <c r="BC7" s="35">
        <v>274</v>
      </c>
      <c r="BD7" s="431">
        <v>39453</v>
      </c>
      <c r="BE7" s="36">
        <v>2929.33</v>
      </c>
      <c r="BF7" s="36">
        <v>110.25</v>
      </c>
      <c r="BG7" s="36">
        <v>9192.9</v>
      </c>
      <c r="BH7" s="35">
        <v>284</v>
      </c>
      <c r="BI7" s="431">
        <v>39636</v>
      </c>
      <c r="BJ7" s="36">
        <v>2990.56</v>
      </c>
      <c r="BK7" s="36">
        <v>255.04</v>
      </c>
      <c r="BL7" s="36">
        <v>12023.4</v>
      </c>
      <c r="BM7" s="35">
        <v>287</v>
      </c>
      <c r="BN7" s="431">
        <v>39819</v>
      </c>
      <c r="BO7" s="36">
        <v>2756.66</v>
      </c>
      <c r="BP7" s="36">
        <v>378.87</v>
      </c>
      <c r="BQ7" s="36">
        <v>13116.1</v>
      </c>
      <c r="BR7" s="35">
        <v>297</v>
      </c>
      <c r="BS7" s="431">
        <v>40001</v>
      </c>
      <c r="BT7" s="36">
        <v>2957.2</v>
      </c>
      <c r="BU7" s="36">
        <v>541.12</v>
      </c>
      <c r="BV7" s="36">
        <v>14803.2</v>
      </c>
      <c r="BW7" s="35">
        <v>301</v>
      </c>
      <c r="BX7" s="431">
        <v>40184</v>
      </c>
      <c r="BY7" s="1167">
        <v>4707.83</v>
      </c>
      <c r="BZ7" s="1169">
        <v>1135.54</v>
      </c>
      <c r="CA7" s="36">
        <v>16780.5</v>
      </c>
      <c r="CB7" s="35">
        <v>259</v>
      </c>
      <c r="CC7" s="431">
        <v>40366</v>
      </c>
      <c r="CD7" s="1167">
        <v>6404.72</v>
      </c>
      <c r="CE7" s="1169">
        <v>2171.7199999999998</v>
      </c>
      <c r="CF7" s="36">
        <v>21852.799999999999</v>
      </c>
      <c r="CG7" s="35">
        <v>272</v>
      </c>
      <c r="CH7" s="431">
        <v>40548</v>
      </c>
      <c r="CI7" s="1167">
        <v>7948.43</v>
      </c>
      <c r="CJ7" s="1169">
        <v>1029.6500000000001</v>
      </c>
      <c r="CK7" s="36">
        <v>24885.7</v>
      </c>
      <c r="CL7" s="35">
        <v>263</v>
      </c>
      <c r="CM7" s="431">
        <v>40730</v>
      </c>
      <c r="CN7" s="36">
        <v>6243.3328600000004</v>
      </c>
      <c r="CO7" s="36">
        <v>1158.6390999999999</v>
      </c>
      <c r="CP7" s="36">
        <f t="shared" si="0"/>
        <v>30411.599999999999</v>
      </c>
      <c r="CQ7" s="35">
        <f t="shared" si="1"/>
        <v>268</v>
      </c>
      <c r="CR7" s="427">
        <v>40912</v>
      </c>
      <c r="CS7" s="697">
        <v>5483.5504300000002</v>
      </c>
      <c r="CT7" s="697">
        <v>807.82330000000002</v>
      </c>
      <c r="CU7" s="36">
        <f t="shared" si="2"/>
        <v>32434.799999999999</v>
      </c>
      <c r="CV7" s="35">
        <f t="shared" si="3"/>
        <v>273</v>
      </c>
      <c r="CW7" s="427">
        <v>41095</v>
      </c>
      <c r="CX7" s="697">
        <v>4290.8100000000004</v>
      </c>
      <c r="CY7" s="697">
        <v>155.74</v>
      </c>
      <c r="CZ7" s="36">
        <f t="shared" si="4"/>
        <v>39020.400000000001</v>
      </c>
      <c r="DA7" s="35">
        <f t="shared" si="5"/>
        <v>284</v>
      </c>
      <c r="DB7" s="696">
        <v>41280</v>
      </c>
      <c r="DC7" s="697">
        <v>4163.74</v>
      </c>
      <c r="DD7" s="697">
        <v>145.88999999999999</v>
      </c>
      <c r="DE7" s="36">
        <f t="shared" si="7"/>
        <v>39243.199999999997</v>
      </c>
      <c r="DF7" s="35">
        <f t="shared" si="8"/>
        <v>284</v>
      </c>
      <c r="DG7" s="1349">
        <v>41462</v>
      </c>
      <c r="DH7" s="697">
        <v>4558.67</v>
      </c>
      <c r="DI7" s="697">
        <v>858.25</v>
      </c>
      <c r="DJ7" s="36">
        <v>43578</v>
      </c>
      <c r="DK7" s="35">
        <v>297</v>
      </c>
      <c r="DL7" s="1472">
        <v>41646</v>
      </c>
      <c r="DM7" s="697">
        <v>4330.63</v>
      </c>
      <c r="DN7" s="35">
        <v>456.13</v>
      </c>
      <c r="DO7" s="36">
        <f t="shared" si="9"/>
        <v>42307.4</v>
      </c>
      <c r="DP7" s="35">
        <f t="shared" si="10"/>
        <v>301</v>
      </c>
      <c r="DQ7" s="1472">
        <v>41827</v>
      </c>
      <c r="DR7" s="697">
        <v>4376.7700000000004</v>
      </c>
      <c r="DS7" s="36">
        <v>191.51</v>
      </c>
      <c r="DT7" s="36">
        <f t="shared" si="6"/>
        <v>44515.4</v>
      </c>
      <c r="DU7" s="35">
        <v>309</v>
      </c>
      <c r="DV7" s="1472">
        <v>42011</v>
      </c>
      <c r="DW7" s="697">
        <v>4963.66</v>
      </c>
      <c r="DX7" s="36">
        <v>297.83999999999997</v>
      </c>
      <c r="DY7" s="36">
        <f t="shared" si="11"/>
        <v>47149.7</v>
      </c>
      <c r="DZ7" s="35">
        <f t="shared" si="12"/>
        <v>319</v>
      </c>
      <c r="EA7" s="1472">
        <v>42192</v>
      </c>
      <c r="EB7" s="697">
        <v>4565.25</v>
      </c>
      <c r="EC7" s="36">
        <v>485.42</v>
      </c>
      <c r="ED7" s="36">
        <f t="shared" si="13"/>
        <v>49744.399999999994</v>
      </c>
      <c r="EE7" s="35">
        <v>322</v>
      </c>
      <c r="EF7" s="1472">
        <v>42375</v>
      </c>
      <c r="EG7" s="697">
        <v>4679.8100000000004</v>
      </c>
      <c r="EH7" s="36">
        <v>655.74</v>
      </c>
      <c r="EI7" s="35">
        <v>55966.1</v>
      </c>
      <c r="EJ7" s="35">
        <v>333</v>
      </c>
      <c r="EK7" s="1472">
        <v>42564</v>
      </c>
      <c r="EL7" s="697">
        <v>4538.08</v>
      </c>
      <c r="EM7" s="697">
        <v>386.86900000000003</v>
      </c>
      <c r="EN7" s="36">
        <f>EN4</f>
        <v>55225.1</v>
      </c>
      <c r="EO7" s="35">
        <f>EO4</f>
        <v>329</v>
      </c>
      <c r="EP7" s="1472">
        <v>42739</v>
      </c>
      <c r="EQ7" s="283">
        <v>5156.6000000000004</v>
      </c>
      <c r="ER7" s="283">
        <v>1209.115</v>
      </c>
      <c r="ES7" s="35">
        <v>59798.400000000001</v>
      </c>
      <c r="ET7" s="35">
        <v>331</v>
      </c>
      <c r="EU7" s="1472">
        <v>42921</v>
      </c>
      <c r="EV7" s="283">
        <v>5782.66</v>
      </c>
      <c r="EW7" s="697">
        <v>1164.92</v>
      </c>
      <c r="EX7" s="36">
        <v>62124</v>
      </c>
      <c r="EY7" s="35">
        <v>335</v>
      </c>
      <c r="EZ7" s="1472">
        <v>43104</v>
      </c>
      <c r="FA7" s="697">
        <v>6302.84</v>
      </c>
      <c r="FB7" s="697">
        <v>518.76400000000001</v>
      </c>
      <c r="FC7" s="36">
        <v>64567.199999999997</v>
      </c>
      <c r="FD7" s="35">
        <v>339</v>
      </c>
      <c r="FE7" s="1472">
        <v>43286</v>
      </c>
      <c r="FF7" s="283">
        <v>5362.28</v>
      </c>
      <c r="FG7" s="697">
        <v>902.83399999999995</v>
      </c>
      <c r="FH7" s="36">
        <v>67413.716</v>
      </c>
      <c r="FI7" s="35">
        <v>343</v>
      </c>
      <c r="FJ7" s="1472">
        <v>43471</v>
      </c>
      <c r="FK7" s="283">
        <v>5687.01</v>
      </c>
      <c r="FL7" s="697">
        <v>1026.768</v>
      </c>
      <c r="FM7" s="36">
        <v>69658.3</v>
      </c>
      <c r="FN7" s="35">
        <v>350</v>
      </c>
      <c r="FO7" s="1696">
        <v>43653</v>
      </c>
      <c r="FP7" s="354">
        <v>5333.09</v>
      </c>
      <c r="FQ7" s="354">
        <v>415.33800000000002</v>
      </c>
      <c r="FR7" s="354">
        <v>72312.800000000003</v>
      </c>
      <c r="FS7" s="1726">
        <v>356</v>
      </c>
      <c r="FT7" s="1476">
        <v>43866</v>
      </c>
      <c r="FU7" s="283">
        <v>4465.8999999999996</v>
      </c>
      <c r="FV7" s="283">
        <v>420.601</v>
      </c>
      <c r="FW7" s="697">
        <v>74849.2</v>
      </c>
      <c r="FX7" s="35">
        <v>360</v>
      </c>
      <c r="FY7" s="1472">
        <v>44019</v>
      </c>
      <c r="FZ7" s="843">
        <v>4001.81</v>
      </c>
      <c r="GA7" s="843">
        <v>138.57</v>
      </c>
      <c r="GB7" s="859">
        <v>75201.399999999994</v>
      </c>
      <c r="GC7" s="843">
        <v>361</v>
      </c>
      <c r="GD7" s="1472">
        <v>44202</v>
      </c>
      <c r="GE7" s="843">
        <v>5640.19</v>
      </c>
      <c r="GF7" s="843">
        <v>1577.46</v>
      </c>
      <c r="GG7" s="859">
        <v>81999.5</v>
      </c>
      <c r="GH7" s="843">
        <v>368</v>
      </c>
    </row>
    <row r="8" spans="1:190" s="185" customFormat="1" ht="15" customHeight="1">
      <c r="A8" s="154" t="s">
        <v>1171</v>
      </c>
      <c r="B8" s="36">
        <v>561</v>
      </c>
      <c r="C8" s="36">
        <v>2485.91</v>
      </c>
      <c r="D8" s="36">
        <v>2947.7</v>
      </c>
      <c r="E8" s="35">
        <v>229</v>
      </c>
      <c r="F8" s="431">
        <v>37627</v>
      </c>
      <c r="G8" s="273">
        <v>840.87586999999996</v>
      </c>
      <c r="H8" s="273">
        <v>7.5779247249999999</v>
      </c>
      <c r="I8" s="273">
        <v>3466.3150380000016</v>
      </c>
      <c r="J8" s="35">
        <v>251</v>
      </c>
      <c r="K8" s="432">
        <v>37809</v>
      </c>
      <c r="L8" s="273">
        <v>822.27</v>
      </c>
      <c r="M8" s="273">
        <v>4.59</v>
      </c>
      <c r="N8" s="273">
        <v>3627.9</v>
      </c>
      <c r="O8" s="35">
        <v>253</v>
      </c>
      <c r="P8" s="431">
        <v>37994</v>
      </c>
      <c r="Q8" s="273">
        <v>956.98739</v>
      </c>
      <c r="R8" s="273">
        <v>17.542956790000002</v>
      </c>
      <c r="S8" s="273">
        <v>4638.5547934999995</v>
      </c>
      <c r="T8" s="35">
        <v>260</v>
      </c>
      <c r="U8" s="432">
        <v>38176</v>
      </c>
      <c r="V8" s="479">
        <v>1272.30961</v>
      </c>
      <c r="W8" s="36">
        <v>15.0875</v>
      </c>
      <c r="X8" s="35">
        <v>4875.8999999999996</v>
      </c>
      <c r="Y8" s="35">
        <v>259</v>
      </c>
      <c r="Z8" s="432">
        <v>38357</v>
      </c>
      <c r="AA8" s="479">
        <v>1919.8131900000001</v>
      </c>
      <c r="AB8" s="36">
        <v>31.055299999999999</v>
      </c>
      <c r="AC8" s="35">
        <v>4949.1000000000004</v>
      </c>
      <c r="AD8" s="35">
        <v>249</v>
      </c>
      <c r="AE8" s="432">
        <v>38540</v>
      </c>
      <c r="AF8" s="479">
        <v>1692.5377699999999</v>
      </c>
      <c r="AG8" s="36">
        <v>15.311500000000001</v>
      </c>
      <c r="AH8" s="36">
        <v>5354</v>
      </c>
      <c r="AI8" s="35">
        <v>253</v>
      </c>
      <c r="AJ8" s="431">
        <v>38722</v>
      </c>
      <c r="AK8" s="36">
        <v>1695.9090000000001</v>
      </c>
      <c r="AL8" s="36">
        <v>13.0292935</v>
      </c>
      <c r="AM8" s="36">
        <v>5741.7130474999994</v>
      </c>
      <c r="AN8" s="35">
        <v>265</v>
      </c>
      <c r="AO8" s="432">
        <v>38907</v>
      </c>
      <c r="AP8" s="479">
        <v>1351.7854</v>
      </c>
      <c r="AQ8" s="36">
        <v>32.140799999999999</v>
      </c>
      <c r="AR8" s="36">
        <v>6538.3</v>
      </c>
      <c r="AS8" s="35">
        <v>269</v>
      </c>
      <c r="AT8" s="432">
        <v>39091</v>
      </c>
      <c r="AU8" s="479">
        <v>1588.0783799999999</v>
      </c>
      <c r="AV8" s="36">
        <v>37.089600000000004</v>
      </c>
      <c r="AW8" s="36">
        <v>7408</v>
      </c>
      <c r="AX8" s="35">
        <v>269</v>
      </c>
      <c r="AY8" s="432">
        <v>39271</v>
      </c>
      <c r="AZ8" s="479">
        <v>2189.9588800000001</v>
      </c>
      <c r="BA8" s="36">
        <v>147.49259999999998</v>
      </c>
      <c r="BB8" s="36">
        <v>8291.4</v>
      </c>
      <c r="BC8" s="35">
        <v>274</v>
      </c>
      <c r="BD8" s="431">
        <v>39454</v>
      </c>
      <c r="BE8" s="36">
        <v>2922.86</v>
      </c>
      <c r="BF8" s="36">
        <v>74.400000000000006</v>
      </c>
      <c r="BG8" s="36">
        <v>9192.9</v>
      </c>
      <c r="BH8" s="35">
        <v>284</v>
      </c>
      <c r="BI8" s="431">
        <v>39637</v>
      </c>
      <c r="BJ8" s="36">
        <v>2990.01</v>
      </c>
      <c r="BK8" s="36">
        <v>315.13</v>
      </c>
      <c r="BL8" s="36">
        <v>12023.4</v>
      </c>
      <c r="BM8" s="35">
        <v>287</v>
      </c>
      <c r="BN8" s="431">
        <v>39820</v>
      </c>
      <c r="BO8" s="36">
        <v>2760.67</v>
      </c>
      <c r="BP8" s="36">
        <v>339.74</v>
      </c>
      <c r="BQ8" s="36">
        <v>13116.1</v>
      </c>
      <c r="BR8" s="35">
        <v>297</v>
      </c>
      <c r="BS8" s="431">
        <v>40002</v>
      </c>
      <c r="BT8" s="36">
        <v>2959.52</v>
      </c>
      <c r="BU8" s="36">
        <v>712.29</v>
      </c>
      <c r="BV8" s="36">
        <v>14803.2</v>
      </c>
      <c r="BW8" s="35">
        <v>301</v>
      </c>
      <c r="BX8" s="431">
        <v>40185</v>
      </c>
      <c r="BY8" s="1167">
        <v>4722.1000000000004</v>
      </c>
      <c r="BZ8" s="1169">
        <v>1100.49</v>
      </c>
      <c r="CA8" s="36">
        <v>16780.5</v>
      </c>
      <c r="CB8" s="35">
        <v>259</v>
      </c>
      <c r="CC8" s="431">
        <v>40367</v>
      </c>
      <c r="CD8" s="1167">
        <v>6432.5</v>
      </c>
      <c r="CE8" s="1169">
        <v>2175.38</v>
      </c>
      <c r="CF8" s="36">
        <v>21852.799999999999</v>
      </c>
      <c r="CG8" s="35">
        <v>272</v>
      </c>
      <c r="CH8" s="431">
        <v>40549</v>
      </c>
      <c r="CI8" s="1167">
        <v>7735.22</v>
      </c>
      <c r="CJ8" s="1169">
        <v>969.87</v>
      </c>
      <c r="CK8" s="36">
        <v>24885.7</v>
      </c>
      <c r="CL8" s="35">
        <v>263</v>
      </c>
      <c r="CM8" s="431">
        <v>40731</v>
      </c>
      <c r="CN8" s="36">
        <v>6311.8038699999997</v>
      </c>
      <c r="CO8" s="36">
        <v>1348.3393000000001</v>
      </c>
      <c r="CP8" s="36">
        <f t="shared" si="0"/>
        <v>30411.599999999999</v>
      </c>
      <c r="CQ8" s="35">
        <f t="shared" si="1"/>
        <v>268</v>
      </c>
      <c r="CR8" s="427">
        <v>40913</v>
      </c>
      <c r="CS8" s="697">
        <v>5466.9996300000003</v>
      </c>
      <c r="CT8" s="697">
        <v>678.11559999999997</v>
      </c>
      <c r="CU8" s="36">
        <f t="shared" si="2"/>
        <v>32434.799999999999</v>
      </c>
      <c r="CV8" s="35">
        <f t="shared" si="3"/>
        <v>273</v>
      </c>
      <c r="CW8" s="427">
        <v>41098</v>
      </c>
      <c r="CX8" s="697">
        <v>4272.67</v>
      </c>
      <c r="CY8" s="697">
        <v>115.7</v>
      </c>
      <c r="CZ8" s="36">
        <f t="shared" si="4"/>
        <v>39020.400000000001</v>
      </c>
      <c r="DA8" s="35">
        <f t="shared" si="5"/>
        <v>284</v>
      </c>
      <c r="DB8" s="696">
        <v>41281</v>
      </c>
      <c r="DC8" s="697">
        <v>4126.92</v>
      </c>
      <c r="DD8" s="697">
        <v>121.97</v>
      </c>
      <c r="DE8" s="36">
        <f t="shared" si="7"/>
        <v>39243.199999999997</v>
      </c>
      <c r="DF8" s="35">
        <f t="shared" si="8"/>
        <v>284</v>
      </c>
      <c r="DG8" s="1349">
        <v>41463</v>
      </c>
      <c r="DH8" s="697">
        <v>4559.3900000000003</v>
      </c>
      <c r="DI8" s="697">
        <v>991.86</v>
      </c>
      <c r="DJ8" s="36">
        <v>43578</v>
      </c>
      <c r="DK8" s="35">
        <v>297</v>
      </c>
      <c r="DL8" s="1472">
        <v>41647</v>
      </c>
      <c r="DM8" s="697">
        <v>4391.2700000000004</v>
      </c>
      <c r="DN8" s="36">
        <v>539.70000000000005</v>
      </c>
      <c r="DO8" s="36">
        <f t="shared" si="9"/>
        <v>42307.4</v>
      </c>
      <c r="DP8" s="35">
        <f t="shared" si="10"/>
        <v>301</v>
      </c>
      <c r="DQ8" s="1472">
        <v>41828</v>
      </c>
      <c r="DR8" s="697">
        <v>4376.5200000000004</v>
      </c>
      <c r="DS8" s="36">
        <v>218.78</v>
      </c>
      <c r="DT8" s="36">
        <f t="shared" si="6"/>
        <v>44515.4</v>
      </c>
      <c r="DU8" s="35">
        <v>309</v>
      </c>
      <c r="DV8" s="1472">
        <v>42012</v>
      </c>
      <c r="DW8" s="697">
        <v>4968.71</v>
      </c>
      <c r="DX8" s="36">
        <v>294.29000000000002</v>
      </c>
      <c r="DY8" s="36">
        <f t="shared" si="11"/>
        <v>47149.7</v>
      </c>
      <c r="DZ8" s="35">
        <f t="shared" si="12"/>
        <v>319</v>
      </c>
      <c r="EA8" s="1472">
        <v>42193</v>
      </c>
      <c r="EB8" s="697">
        <v>4579.7299999999996</v>
      </c>
      <c r="EC8" s="36">
        <v>494.52</v>
      </c>
      <c r="ED8" s="36">
        <f t="shared" si="13"/>
        <v>49744.399999999994</v>
      </c>
      <c r="EE8" s="35">
        <v>322</v>
      </c>
      <c r="EF8" s="1472">
        <v>42376</v>
      </c>
      <c r="EG8" s="697">
        <v>4676.08</v>
      </c>
      <c r="EH8" s="36">
        <v>643.42999999999995</v>
      </c>
      <c r="EI8" s="35">
        <v>55966.1</v>
      </c>
      <c r="EJ8" s="35">
        <v>333</v>
      </c>
      <c r="EK8" s="1472">
        <v>42565</v>
      </c>
      <c r="EL8" s="697">
        <v>4537.92</v>
      </c>
      <c r="EM8" s="36">
        <v>450.32100000000003</v>
      </c>
      <c r="EN8" s="36">
        <f>EN4</f>
        <v>55225.1</v>
      </c>
      <c r="EO8" s="35">
        <f t="shared" ref="EO8:EO20" si="14">EO7</f>
        <v>329</v>
      </c>
      <c r="EP8" s="1472">
        <v>42740</v>
      </c>
      <c r="EQ8" s="283">
        <v>5182.25</v>
      </c>
      <c r="ER8" s="283">
        <v>1245.4939999999999</v>
      </c>
      <c r="ES8" s="35">
        <v>59798.400000000001</v>
      </c>
      <c r="ET8" s="35">
        <v>331</v>
      </c>
      <c r="EU8" s="1472">
        <v>42922</v>
      </c>
      <c r="EV8" s="283">
        <v>5749.66</v>
      </c>
      <c r="EW8" s="697">
        <v>1005.46</v>
      </c>
      <c r="EX8" s="36">
        <v>62124</v>
      </c>
      <c r="EY8" s="35">
        <v>335</v>
      </c>
      <c r="EZ8" s="1472">
        <v>43107</v>
      </c>
      <c r="FA8" s="697">
        <v>6268.42</v>
      </c>
      <c r="FB8" s="697">
        <v>485.00400000000002</v>
      </c>
      <c r="FC8" s="36">
        <v>64567.199999999997</v>
      </c>
      <c r="FD8" s="35">
        <v>339</v>
      </c>
      <c r="FE8" s="1472">
        <v>43289</v>
      </c>
      <c r="FF8" s="283">
        <v>5366.02</v>
      </c>
      <c r="FG8" s="697">
        <v>892.495</v>
      </c>
      <c r="FH8" s="36">
        <v>67413.716</v>
      </c>
      <c r="FI8" s="35">
        <v>343</v>
      </c>
      <c r="FJ8" s="1472">
        <v>43472</v>
      </c>
      <c r="FK8" s="283">
        <v>5655.19</v>
      </c>
      <c r="FL8" s="697">
        <v>965.53499999999997</v>
      </c>
      <c r="FM8" s="36">
        <v>69658.3</v>
      </c>
      <c r="FN8" s="35">
        <v>350</v>
      </c>
      <c r="FO8" s="1696">
        <v>43654</v>
      </c>
      <c r="FP8" s="354">
        <v>5318.62</v>
      </c>
      <c r="FQ8" s="354">
        <v>424.66</v>
      </c>
      <c r="FR8" s="354">
        <v>72312.800000000003</v>
      </c>
      <c r="FS8" s="1726">
        <v>356</v>
      </c>
      <c r="FT8" s="1476">
        <v>43867</v>
      </c>
      <c r="FU8" s="283">
        <v>4452.96</v>
      </c>
      <c r="FV8" s="283">
        <v>376.55500000000001</v>
      </c>
      <c r="FW8" s="697">
        <v>74849.2</v>
      </c>
      <c r="FX8" s="35">
        <v>360</v>
      </c>
      <c r="FY8" s="1472">
        <v>44020</v>
      </c>
      <c r="FZ8" s="843">
        <v>4034.65</v>
      </c>
      <c r="GA8" s="843">
        <v>231.06</v>
      </c>
      <c r="GB8" s="859">
        <v>75201.399999999994</v>
      </c>
      <c r="GC8" s="843">
        <v>361</v>
      </c>
      <c r="GD8" s="1472">
        <v>44203</v>
      </c>
      <c r="GE8" s="843">
        <v>5621.77</v>
      </c>
      <c r="GF8" s="843">
        <v>1708.11</v>
      </c>
      <c r="GG8" s="859">
        <v>81999.5</v>
      </c>
      <c r="GH8" s="843">
        <v>368</v>
      </c>
    </row>
    <row r="9" spans="1:190" s="185" customFormat="1" ht="15" customHeight="1">
      <c r="A9" s="154" t="s">
        <v>1172</v>
      </c>
      <c r="B9" s="35">
        <v>716.06</v>
      </c>
      <c r="C9" s="36">
        <v>4909</v>
      </c>
      <c r="D9" s="36">
        <v>3134</v>
      </c>
      <c r="E9" s="35">
        <v>234</v>
      </c>
      <c r="F9" s="431">
        <v>37628</v>
      </c>
      <c r="G9" s="273">
        <v>836.63493000000005</v>
      </c>
      <c r="H9" s="273">
        <v>6.6962242500000002</v>
      </c>
      <c r="I9" s="273">
        <v>3466.3150380000016</v>
      </c>
      <c r="J9" s="35">
        <v>251</v>
      </c>
      <c r="K9" s="432">
        <v>37810</v>
      </c>
      <c r="L9" s="273">
        <v>825.55</v>
      </c>
      <c r="M9" s="273">
        <v>4.9800000000000004</v>
      </c>
      <c r="N9" s="273">
        <v>3627.9</v>
      </c>
      <c r="O9" s="35">
        <v>253</v>
      </c>
      <c r="P9" s="431">
        <v>37995</v>
      </c>
      <c r="Q9" s="273">
        <v>960.10999000000004</v>
      </c>
      <c r="R9" s="273">
        <v>8.2186246500000006</v>
      </c>
      <c r="S9" s="273">
        <v>4638.5547934999995</v>
      </c>
      <c r="T9" s="35">
        <v>260</v>
      </c>
      <c r="U9" s="432">
        <v>38178</v>
      </c>
      <c r="V9" s="479">
        <v>1264.3940399999999</v>
      </c>
      <c r="W9" s="36">
        <v>14.1784</v>
      </c>
      <c r="X9" s="35">
        <v>4875.8999999999996</v>
      </c>
      <c r="Y9" s="35">
        <v>259</v>
      </c>
      <c r="Z9" s="432">
        <v>38358</v>
      </c>
      <c r="AA9" s="479">
        <v>1941.8423600000001</v>
      </c>
      <c r="AB9" s="36">
        <v>21.081899999999997</v>
      </c>
      <c r="AC9" s="35">
        <v>4949.1000000000004</v>
      </c>
      <c r="AD9" s="35">
        <v>249</v>
      </c>
      <c r="AE9" s="432">
        <v>38542</v>
      </c>
      <c r="AF9" s="479">
        <v>1687.87904</v>
      </c>
      <c r="AG9" s="36">
        <v>18.864100000000001</v>
      </c>
      <c r="AH9" s="36">
        <v>5354</v>
      </c>
      <c r="AI9" s="35">
        <v>253</v>
      </c>
      <c r="AJ9" s="431">
        <v>38725</v>
      </c>
      <c r="AK9" s="36">
        <v>1710.16831</v>
      </c>
      <c r="AL9" s="36">
        <v>14.9307924</v>
      </c>
      <c r="AM9" s="36">
        <v>5741.7130474999994</v>
      </c>
      <c r="AN9" s="35">
        <v>265</v>
      </c>
      <c r="AO9" s="432">
        <v>38908</v>
      </c>
      <c r="AP9" s="479">
        <v>1348.5076899999999</v>
      </c>
      <c r="AQ9" s="36">
        <v>27.845499999999998</v>
      </c>
      <c r="AR9" s="36">
        <v>6538.3</v>
      </c>
      <c r="AS9" s="35">
        <v>269</v>
      </c>
      <c r="AT9" s="432">
        <v>39092</v>
      </c>
      <c r="AU9" s="479">
        <v>1587.6088</v>
      </c>
      <c r="AV9" s="36">
        <v>38.1646</v>
      </c>
      <c r="AW9" s="36">
        <v>7408</v>
      </c>
      <c r="AX9" s="35">
        <v>269</v>
      </c>
      <c r="AY9" s="432">
        <v>39272</v>
      </c>
      <c r="AZ9" s="479">
        <v>2197.6421</v>
      </c>
      <c r="BA9" s="36">
        <v>136.5436</v>
      </c>
      <c r="BB9" s="36">
        <v>8291.4</v>
      </c>
      <c r="BC9" s="35">
        <v>274</v>
      </c>
      <c r="BD9" s="431">
        <v>39455</v>
      </c>
      <c r="BE9" s="36">
        <v>2947.03</v>
      </c>
      <c r="BF9" s="36">
        <v>81.55</v>
      </c>
      <c r="BG9" s="36">
        <v>9192.9</v>
      </c>
      <c r="BH9" s="35">
        <v>284</v>
      </c>
      <c r="BI9" s="431">
        <v>39638</v>
      </c>
      <c r="BJ9" s="36">
        <v>2968.92</v>
      </c>
      <c r="BK9" s="36">
        <v>130.93</v>
      </c>
      <c r="BL9" s="36">
        <v>12023.4</v>
      </c>
      <c r="BM9" s="35">
        <v>287</v>
      </c>
      <c r="BN9" s="431">
        <v>39824</v>
      </c>
      <c r="BO9" s="36">
        <v>2726.98</v>
      </c>
      <c r="BP9" s="36">
        <v>316.48</v>
      </c>
      <c r="BQ9" s="36">
        <v>13116.1</v>
      </c>
      <c r="BR9" s="35">
        <v>297</v>
      </c>
      <c r="BS9" s="431">
        <v>40003</v>
      </c>
      <c r="BT9" s="36">
        <v>2982.68</v>
      </c>
      <c r="BU9" s="36">
        <v>712.72</v>
      </c>
      <c r="BV9" s="36">
        <v>14803.2</v>
      </c>
      <c r="BW9" s="35">
        <v>301</v>
      </c>
      <c r="BX9" s="431">
        <v>40188</v>
      </c>
      <c r="BY9" s="1167">
        <v>4730.74</v>
      </c>
      <c r="BZ9" s="1169">
        <v>1324.98</v>
      </c>
      <c r="CA9" s="36">
        <v>16780.5</v>
      </c>
      <c r="CB9" s="35">
        <v>259</v>
      </c>
      <c r="CC9" s="431">
        <v>40370</v>
      </c>
      <c r="CD9" s="1167">
        <v>6303.54</v>
      </c>
      <c r="CE9" s="1169">
        <v>1618.22</v>
      </c>
      <c r="CF9" s="36">
        <v>21852.799999999999</v>
      </c>
      <c r="CG9" s="35">
        <v>272</v>
      </c>
      <c r="CH9" s="431">
        <v>40552</v>
      </c>
      <c r="CI9" s="1167">
        <v>7135.02</v>
      </c>
      <c r="CJ9" s="1169">
        <v>1331.22</v>
      </c>
      <c r="CK9" s="36">
        <v>24885.7</v>
      </c>
      <c r="CL9" s="35">
        <v>263</v>
      </c>
      <c r="CM9" s="431">
        <v>40734</v>
      </c>
      <c r="CN9" s="36">
        <v>6437.5047599999998</v>
      </c>
      <c r="CO9" s="36">
        <v>1646.1536000000001</v>
      </c>
      <c r="CP9" s="36">
        <f t="shared" si="0"/>
        <v>30411.599999999999</v>
      </c>
      <c r="CQ9" s="35">
        <f t="shared" si="1"/>
        <v>268</v>
      </c>
      <c r="CR9" s="427">
        <v>40916</v>
      </c>
      <c r="CS9" s="697">
        <v>5417.5443800000003</v>
      </c>
      <c r="CT9" s="697">
        <v>615.30420000000004</v>
      </c>
      <c r="CU9" s="36">
        <f t="shared" si="2"/>
        <v>32434.799999999999</v>
      </c>
      <c r="CV9" s="35">
        <f t="shared" si="3"/>
        <v>273</v>
      </c>
      <c r="CW9" s="427">
        <v>41099</v>
      </c>
      <c r="CX9" s="697">
        <v>4145</v>
      </c>
      <c r="CY9" s="697">
        <v>164.58</v>
      </c>
      <c r="CZ9" s="36">
        <f t="shared" si="4"/>
        <v>39020.400000000001</v>
      </c>
      <c r="DA9" s="35">
        <f t="shared" si="5"/>
        <v>284</v>
      </c>
      <c r="DB9" s="696">
        <v>41282</v>
      </c>
      <c r="DC9" s="697">
        <v>4118.7700000000004</v>
      </c>
      <c r="DD9" s="697">
        <v>124.19</v>
      </c>
      <c r="DE9" s="36">
        <f t="shared" si="7"/>
        <v>39243.199999999997</v>
      </c>
      <c r="DF9" s="35">
        <f t="shared" si="8"/>
        <v>284</v>
      </c>
      <c r="DG9" s="1349">
        <v>41464</v>
      </c>
      <c r="DH9" s="697">
        <v>4683.76</v>
      </c>
      <c r="DI9" s="697">
        <v>1294.6199999999999</v>
      </c>
      <c r="DJ9" s="36">
        <v>43578</v>
      </c>
      <c r="DK9" s="35">
        <v>297</v>
      </c>
      <c r="DL9" s="1472">
        <v>41648</v>
      </c>
      <c r="DM9" s="697">
        <v>4407.83</v>
      </c>
      <c r="DN9" s="272">
        <v>517.59</v>
      </c>
      <c r="DO9" s="36">
        <f t="shared" si="9"/>
        <v>42307.4</v>
      </c>
      <c r="DP9" s="35">
        <f t="shared" si="10"/>
        <v>301</v>
      </c>
      <c r="DQ9" s="1472">
        <v>41829</v>
      </c>
      <c r="DR9" s="697">
        <v>4371</v>
      </c>
      <c r="DS9" s="272">
        <v>157.49</v>
      </c>
      <c r="DT9" s="36">
        <f t="shared" si="6"/>
        <v>44515.4</v>
      </c>
      <c r="DU9" s="35">
        <v>309</v>
      </c>
      <c r="DV9" s="1472">
        <v>42015</v>
      </c>
      <c r="DW9" s="697">
        <v>4943.99</v>
      </c>
      <c r="DX9" s="273">
        <v>308.45</v>
      </c>
      <c r="DY9" s="36">
        <f t="shared" si="11"/>
        <v>47149.7</v>
      </c>
      <c r="DZ9" s="35">
        <f t="shared" si="12"/>
        <v>319</v>
      </c>
      <c r="EA9" s="1472">
        <v>42194</v>
      </c>
      <c r="EB9" s="697">
        <v>4599.91</v>
      </c>
      <c r="EC9" s="273">
        <v>477.26</v>
      </c>
      <c r="ED9" s="36">
        <f t="shared" si="13"/>
        <v>49744.399999999994</v>
      </c>
      <c r="EE9" s="35">
        <v>322</v>
      </c>
      <c r="EF9" s="1472">
        <v>42379</v>
      </c>
      <c r="EG9" s="697">
        <v>4674.84</v>
      </c>
      <c r="EH9" s="273">
        <v>608.03</v>
      </c>
      <c r="EI9" s="35">
        <v>55966.1</v>
      </c>
      <c r="EJ9" s="35">
        <v>333</v>
      </c>
      <c r="EK9" s="1472">
        <v>42567</v>
      </c>
      <c r="EL9" s="697">
        <v>4554.74</v>
      </c>
      <c r="EM9" s="36">
        <v>371.01299999999998</v>
      </c>
      <c r="EN9" s="36">
        <f t="shared" ref="EN9:EN20" si="15">EN8</f>
        <v>55225.1</v>
      </c>
      <c r="EO9" s="35">
        <f>EO6</f>
        <v>329</v>
      </c>
      <c r="EP9" s="1472">
        <v>42743</v>
      </c>
      <c r="EQ9" s="283">
        <v>5158.7</v>
      </c>
      <c r="ER9" s="283">
        <v>1075.1279999999999</v>
      </c>
      <c r="ES9" s="35">
        <v>59798.400000000001</v>
      </c>
      <c r="ET9" s="35">
        <v>331</v>
      </c>
      <c r="EU9" s="1472">
        <v>42925</v>
      </c>
      <c r="EV9" s="283">
        <v>5774.3</v>
      </c>
      <c r="EW9" s="697">
        <v>1160.4169999999999</v>
      </c>
      <c r="EX9" s="36">
        <v>62124</v>
      </c>
      <c r="EY9" s="35">
        <v>335</v>
      </c>
      <c r="EZ9" s="1472">
        <v>43108</v>
      </c>
      <c r="FA9" s="35">
        <v>6210.5</v>
      </c>
      <c r="FB9" s="697">
        <v>477.55599999999998</v>
      </c>
      <c r="FC9" s="36">
        <v>64567.199999999997</v>
      </c>
      <c r="FD9" s="35">
        <v>339</v>
      </c>
      <c r="FE9" s="1472">
        <v>43290</v>
      </c>
      <c r="FF9" s="283">
        <v>5341.27</v>
      </c>
      <c r="FG9" s="697">
        <v>901.26300000000003</v>
      </c>
      <c r="FH9" s="36">
        <v>67413.716</v>
      </c>
      <c r="FI9" s="35">
        <v>343</v>
      </c>
      <c r="FJ9" s="1472">
        <v>43473</v>
      </c>
      <c r="FK9" s="283">
        <v>5770.78</v>
      </c>
      <c r="FL9" s="697">
        <v>1010.032</v>
      </c>
      <c r="FM9" s="36">
        <v>69658.3</v>
      </c>
      <c r="FN9" s="35">
        <v>350</v>
      </c>
      <c r="FO9" s="1696">
        <v>43655</v>
      </c>
      <c r="FP9" s="354">
        <v>5280.05</v>
      </c>
      <c r="FQ9" s="354">
        <v>512.91200000000003</v>
      </c>
      <c r="FR9" s="354">
        <v>72312.800000000003</v>
      </c>
      <c r="FS9" s="1726">
        <v>356</v>
      </c>
      <c r="FT9" s="1476">
        <v>43870</v>
      </c>
      <c r="FU9" s="283">
        <v>4388.76</v>
      </c>
      <c r="FV9" s="283">
        <v>361.97699999999998</v>
      </c>
      <c r="FW9" s="697">
        <v>74849.2</v>
      </c>
      <c r="FX9" s="35">
        <v>360</v>
      </c>
      <c r="FY9" s="1472">
        <v>44021</v>
      </c>
      <c r="FZ9" s="843">
        <v>4061.57</v>
      </c>
      <c r="GA9" s="843">
        <v>347.47</v>
      </c>
      <c r="GB9" s="859">
        <v>75201.399999999994</v>
      </c>
      <c r="GC9" s="843">
        <v>361</v>
      </c>
      <c r="GD9" s="1472">
        <v>44206</v>
      </c>
      <c r="GE9" s="843">
        <v>5634.05</v>
      </c>
      <c r="GF9" s="843">
        <v>1505.68</v>
      </c>
      <c r="GG9" s="859">
        <v>81999.5</v>
      </c>
      <c r="GH9" s="843">
        <v>368</v>
      </c>
    </row>
    <row r="10" spans="1:190" s="185" customFormat="1" ht="15" customHeight="1">
      <c r="A10" s="154" t="s">
        <v>1173</v>
      </c>
      <c r="B10" s="35">
        <v>792.56</v>
      </c>
      <c r="C10" s="36">
        <v>3493.6</v>
      </c>
      <c r="D10" s="36">
        <v>3426.1</v>
      </c>
      <c r="E10" s="35">
        <v>248</v>
      </c>
      <c r="F10" s="431">
        <v>37629</v>
      </c>
      <c r="G10" s="273">
        <v>829.37608999999998</v>
      </c>
      <c r="H10" s="273">
        <v>6.839196125</v>
      </c>
      <c r="I10" s="273">
        <v>3466.3150380000016</v>
      </c>
      <c r="J10" s="35">
        <v>251</v>
      </c>
      <c r="K10" s="432">
        <v>37811</v>
      </c>
      <c r="L10" s="273">
        <v>828.73</v>
      </c>
      <c r="M10" s="273">
        <v>7.66</v>
      </c>
      <c r="N10" s="273">
        <v>3627.9</v>
      </c>
      <c r="O10" s="35">
        <v>253</v>
      </c>
      <c r="P10" s="431">
        <v>37996</v>
      </c>
      <c r="Q10" s="273">
        <v>949.43320000000006</v>
      </c>
      <c r="R10" s="273">
        <v>6.9815978750000003</v>
      </c>
      <c r="S10" s="273">
        <v>4638.5547934999995</v>
      </c>
      <c r="T10" s="35">
        <v>260</v>
      </c>
      <c r="U10" s="432">
        <v>38180</v>
      </c>
      <c r="V10" s="479">
        <v>1257.7073700000001</v>
      </c>
      <c r="W10" s="36">
        <v>14.768899999999999</v>
      </c>
      <c r="X10" s="35">
        <v>4875.8999999999996</v>
      </c>
      <c r="Y10" s="35">
        <v>259</v>
      </c>
      <c r="Z10" s="432">
        <v>38361</v>
      </c>
      <c r="AA10" s="479">
        <v>1943.8488299999999</v>
      </c>
      <c r="AB10" s="36">
        <v>21.432499999999997</v>
      </c>
      <c r="AC10" s="35">
        <v>4949.1000000000004</v>
      </c>
      <c r="AD10" s="35">
        <v>249</v>
      </c>
      <c r="AE10" s="432">
        <v>38543</v>
      </c>
      <c r="AF10" s="479">
        <v>1683.14293</v>
      </c>
      <c r="AG10" s="36">
        <v>20.616099999999999</v>
      </c>
      <c r="AH10" s="36">
        <v>5354</v>
      </c>
      <c r="AI10" s="35">
        <v>253</v>
      </c>
      <c r="AJ10" s="431">
        <v>38726</v>
      </c>
      <c r="AK10" s="36">
        <v>1708.019</v>
      </c>
      <c r="AL10" s="36">
        <v>16.381262249999999</v>
      </c>
      <c r="AM10" s="36">
        <v>5741.7130474999994</v>
      </c>
      <c r="AN10" s="35">
        <v>265</v>
      </c>
      <c r="AO10" s="432">
        <v>38909</v>
      </c>
      <c r="AP10" s="479">
        <v>1350.8794</v>
      </c>
      <c r="AQ10" s="36">
        <v>26.286900000000003</v>
      </c>
      <c r="AR10" s="36">
        <v>6538.3</v>
      </c>
      <c r="AS10" s="35">
        <v>269</v>
      </c>
      <c r="AT10" s="432">
        <v>39093</v>
      </c>
      <c r="AU10" s="479">
        <v>1581.99008</v>
      </c>
      <c r="AV10" s="36">
        <v>26.568400000000004</v>
      </c>
      <c r="AW10" s="36">
        <v>7408</v>
      </c>
      <c r="AX10" s="35">
        <v>269</v>
      </c>
      <c r="AY10" s="432">
        <v>39273</v>
      </c>
      <c r="AZ10" s="479">
        <v>2210.6913300000001</v>
      </c>
      <c r="BA10" s="36">
        <v>185.58330000000001</v>
      </c>
      <c r="BB10" s="36">
        <v>8291.4</v>
      </c>
      <c r="BC10" s="35">
        <v>274</v>
      </c>
      <c r="BD10" s="431">
        <v>39456</v>
      </c>
      <c r="BE10" s="36">
        <v>2989.36</v>
      </c>
      <c r="BF10" s="36">
        <v>136.94999999999999</v>
      </c>
      <c r="BG10" s="36">
        <v>9192.9</v>
      </c>
      <c r="BH10" s="35">
        <v>284</v>
      </c>
      <c r="BI10" s="431">
        <v>39639</v>
      </c>
      <c r="BJ10" s="36">
        <v>2981.99</v>
      </c>
      <c r="BK10" s="36">
        <v>327.38</v>
      </c>
      <c r="BL10" s="36">
        <v>12023.4</v>
      </c>
      <c r="BM10" s="35">
        <v>287</v>
      </c>
      <c r="BN10" s="431">
        <v>39825</v>
      </c>
      <c r="BO10" s="36">
        <v>2716.53</v>
      </c>
      <c r="BP10" s="36">
        <v>359.54</v>
      </c>
      <c r="BQ10" s="36">
        <v>13116.1</v>
      </c>
      <c r="BR10" s="35">
        <v>297</v>
      </c>
      <c r="BS10" s="431">
        <v>40006</v>
      </c>
      <c r="BT10" s="36">
        <v>2980.51</v>
      </c>
      <c r="BU10" s="36">
        <v>730.59</v>
      </c>
      <c r="BV10" s="36">
        <v>14803.2</v>
      </c>
      <c r="BW10" s="35">
        <v>301</v>
      </c>
      <c r="BX10" s="431">
        <v>40189</v>
      </c>
      <c r="BY10" s="1167">
        <v>4749.63</v>
      </c>
      <c r="BZ10" s="1169">
        <v>1071.92</v>
      </c>
      <c r="CA10" s="36">
        <v>16780.5</v>
      </c>
      <c r="CB10" s="35">
        <v>259</v>
      </c>
      <c r="CC10" s="431">
        <v>40371</v>
      </c>
      <c r="CD10" s="1167" t="s">
        <v>2075</v>
      </c>
      <c r="CE10" s="1169">
        <v>1169.46</v>
      </c>
      <c r="CF10" s="36">
        <v>21852.799999999999</v>
      </c>
      <c r="CG10" s="35">
        <v>272</v>
      </c>
      <c r="CH10" s="431">
        <v>40553</v>
      </c>
      <c r="CI10" s="1167">
        <v>6499.44</v>
      </c>
      <c r="CJ10" s="1169">
        <v>400.31</v>
      </c>
      <c r="CK10" s="36">
        <v>24885.7</v>
      </c>
      <c r="CL10" s="35">
        <v>263</v>
      </c>
      <c r="CM10" s="431">
        <v>40735</v>
      </c>
      <c r="CN10" s="36">
        <v>6458.0967499999997</v>
      </c>
      <c r="CO10" s="36">
        <v>1581.306</v>
      </c>
      <c r="CP10" s="36">
        <f t="shared" si="0"/>
        <v>30411.599999999999</v>
      </c>
      <c r="CQ10" s="35">
        <f t="shared" si="1"/>
        <v>268</v>
      </c>
      <c r="CR10" s="427">
        <v>40917</v>
      </c>
      <c r="CS10" s="697">
        <v>5253.4709999999995</v>
      </c>
      <c r="CT10" s="697">
        <v>538.79219999999998</v>
      </c>
      <c r="CU10" s="36">
        <f t="shared" si="2"/>
        <v>32434.799999999999</v>
      </c>
      <c r="CV10" s="35">
        <f t="shared" si="3"/>
        <v>273</v>
      </c>
      <c r="CW10" s="427">
        <v>41100</v>
      </c>
      <c r="CX10" s="697">
        <v>3989</v>
      </c>
      <c r="CY10" s="697">
        <v>185.18</v>
      </c>
      <c r="CZ10" s="36">
        <f t="shared" si="4"/>
        <v>39020.400000000001</v>
      </c>
      <c r="DA10" s="35">
        <f t="shared" si="5"/>
        <v>284</v>
      </c>
      <c r="DB10" s="696">
        <v>41283</v>
      </c>
      <c r="DC10" s="697">
        <v>4122.42</v>
      </c>
      <c r="DD10" s="697">
        <v>174.41</v>
      </c>
      <c r="DE10" s="36">
        <f t="shared" si="7"/>
        <v>39243.199999999997</v>
      </c>
      <c r="DF10" s="35">
        <f t="shared" si="8"/>
        <v>284</v>
      </c>
      <c r="DG10" s="1349">
        <v>41465</v>
      </c>
      <c r="DH10" s="697">
        <v>4770.49</v>
      </c>
      <c r="DI10" s="697">
        <v>1040.1099999999999</v>
      </c>
      <c r="DJ10" s="36">
        <v>43578</v>
      </c>
      <c r="DK10" s="35">
        <v>297</v>
      </c>
      <c r="DL10" s="1472">
        <v>41286</v>
      </c>
      <c r="DM10" s="697">
        <v>4437.82</v>
      </c>
      <c r="DN10" s="697">
        <v>619.54999999999995</v>
      </c>
      <c r="DO10" s="36">
        <f t="shared" si="9"/>
        <v>42307.4</v>
      </c>
      <c r="DP10" s="35">
        <f t="shared" si="10"/>
        <v>301</v>
      </c>
      <c r="DQ10" s="1472">
        <v>41830</v>
      </c>
      <c r="DR10" s="697">
        <v>4363.09</v>
      </c>
      <c r="DS10" s="697">
        <v>177.22</v>
      </c>
      <c r="DT10" s="36">
        <f t="shared" si="6"/>
        <v>44515.4</v>
      </c>
      <c r="DU10" s="35">
        <v>309</v>
      </c>
      <c r="DV10" s="1472">
        <v>42016</v>
      </c>
      <c r="DW10" s="697">
        <v>4956.93</v>
      </c>
      <c r="DX10" s="697">
        <v>417.02</v>
      </c>
      <c r="DY10" s="36">
        <f t="shared" si="11"/>
        <v>47149.7</v>
      </c>
      <c r="DZ10" s="35">
        <f t="shared" si="12"/>
        <v>319</v>
      </c>
      <c r="EA10" s="1472">
        <v>42197</v>
      </c>
      <c r="EB10" s="697">
        <v>4615.2</v>
      </c>
      <c r="EC10" s="697">
        <v>553.75</v>
      </c>
      <c r="ED10" s="36">
        <f t="shared" si="13"/>
        <v>49744.399999999994</v>
      </c>
      <c r="EE10" s="35">
        <v>322</v>
      </c>
      <c r="EF10" s="1472">
        <v>42380</v>
      </c>
      <c r="EG10" s="697">
        <v>4663.62</v>
      </c>
      <c r="EH10" s="697">
        <v>527.14</v>
      </c>
      <c r="EI10" s="35">
        <v>55966.1</v>
      </c>
      <c r="EJ10" s="35">
        <v>333</v>
      </c>
      <c r="EK10" s="1472">
        <v>42568</v>
      </c>
      <c r="EL10" s="697">
        <v>4558.9399999999996</v>
      </c>
      <c r="EM10" s="273">
        <v>374.142</v>
      </c>
      <c r="EN10" s="36">
        <f t="shared" si="15"/>
        <v>55225.1</v>
      </c>
      <c r="EO10" s="35">
        <f t="shared" si="14"/>
        <v>329</v>
      </c>
      <c r="EP10" s="1472">
        <v>42744</v>
      </c>
      <c r="EQ10" s="283">
        <v>5214.6000000000004</v>
      </c>
      <c r="ER10" s="283">
        <v>1246.7909999999999</v>
      </c>
      <c r="ES10" s="35">
        <v>59798.400000000001</v>
      </c>
      <c r="ET10" s="35">
        <v>331</v>
      </c>
      <c r="EU10" s="1472">
        <v>42926</v>
      </c>
      <c r="EV10" s="283">
        <v>5827.19</v>
      </c>
      <c r="EW10" s="697">
        <v>1264.432</v>
      </c>
      <c r="EX10" s="36">
        <v>62124</v>
      </c>
      <c r="EY10" s="35">
        <v>335</v>
      </c>
      <c r="EZ10" s="1472">
        <v>43109</v>
      </c>
      <c r="FA10" s="35">
        <v>6198.53</v>
      </c>
      <c r="FB10" s="697">
        <v>448.12599999999998</v>
      </c>
      <c r="FC10" s="36">
        <v>64567.199999999997</v>
      </c>
      <c r="FD10" s="35">
        <v>339</v>
      </c>
      <c r="FE10" s="1472">
        <v>43291</v>
      </c>
      <c r="FF10" s="283">
        <v>5371.3</v>
      </c>
      <c r="FG10" s="1478">
        <v>1088.194</v>
      </c>
      <c r="FH10" s="36">
        <v>67413.716</v>
      </c>
      <c r="FI10" s="35">
        <v>343</v>
      </c>
      <c r="FJ10" s="1472">
        <v>43474</v>
      </c>
      <c r="FK10" s="283">
        <v>5798.59</v>
      </c>
      <c r="FL10" s="1478">
        <v>1025.7360000000001</v>
      </c>
      <c r="FM10" s="36">
        <v>69658.3</v>
      </c>
      <c r="FN10" s="35">
        <v>350</v>
      </c>
      <c r="FO10" s="1696">
        <v>43656</v>
      </c>
      <c r="FP10" s="354">
        <v>5230.63</v>
      </c>
      <c r="FQ10" s="354">
        <v>408.88200000000001</v>
      </c>
      <c r="FR10" s="354">
        <v>72312.800000000003</v>
      </c>
      <c r="FS10" s="1726">
        <v>356</v>
      </c>
      <c r="FT10" s="1476">
        <v>43871</v>
      </c>
      <c r="FU10" s="283">
        <v>4385.55</v>
      </c>
      <c r="FV10" s="283">
        <v>340.89600000000002</v>
      </c>
      <c r="FW10" s="697">
        <v>74849.2</v>
      </c>
      <c r="FX10" s="35">
        <v>360</v>
      </c>
      <c r="FY10" s="1472">
        <v>44024</v>
      </c>
      <c r="FZ10" s="843">
        <v>4099.42</v>
      </c>
      <c r="GA10" s="843">
        <v>346.97</v>
      </c>
      <c r="GB10" s="859">
        <v>75201.399999999994</v>
      </c>
      <c r="GC10" s="843">
        <v>361</v>
      </c>
      <c r="GD10" s="1472">
        <v>44207</v>
      </c>
      <c r="GE10" s="843">
        <v>5718.75</v>
      </c>
      <c r="GF10" s="843">
        <v>1675.62</v>
      </c>
      <c r="GG10" s="859">
        <v>81999.5</v>
      </c>
      <c r="GH10" s="843">
        <v>368</v>
      </c>
    </row>
    <row r="11" spans="1:190" s="185" customFormat="1" ht="15" customHeight="1">
      <c r="A11" s="154" t="s">
        <v>1174</v>
      </c>
      <c r="B11" s="35">
        <v>830.46</v>
      </c>
      <c r="C11" s="36">
        <v>3060</v>
      </c>
      <c r="D11" s="36">
        <v>3553.7</v>
      </c>
      <c r="E11" s="35">
        <v>251</v>
      </c>
      <c r="F11" s="431">
        <v>37630</v>
      </c>
      <c r="G11" s="273">
        <v>824.87900000000002</v>
      </c>
      <c r="H11" s="273">
        <v>6.2910503249999996</v>
      </c>
      <c r="I11" s="273">
        <v>3466.3150380000016</v>
      </c>
      <c r="J11" s="35">
        <v>251</v>
      </c>
      <c r="K11" s="432">
        <v>37812</v>
      </c>
      <c r="L11" s="273">
        <v>827.78</v>
      </c>
      <c r="M11" s="273">
        <v>7.64</v>
      </c>
      <c r="N11" s="273">
        <v>3627.9</v>
      </c>
      <c r="O11" s="35">
        <v>253</v>
      </c>
      <c r="P11" s="431">
        <v>37997</v>
      </c>
      <c r="Q11" s="273">
        <v>956.14658999999995</v>
      </c>
      <c r="R11" s="273">
        <v>11.034733599999999</v>
      </c>
      <c r="S11" s="273">
        <v>4638.5547934999995</v>
      </c>
      <c r="T11" s="35">
        <v>260</v>
      </c>
      <c r="U11" s="432">
        <v>38181</v>
      </c>
      <c r="V11" s="479">
        <v>1261.0884900000001</v>
      </c>
      <c r="W11" s="36">
        <v>13.4757</v>
      </c>
      <c r="X11" s="35">
        <v>4875.8999999999996</v>
      </c>
      <c r="Y11" s="35">
        <v>259</v>
      </c>
      <c r="Z11" s="432">
        <v>38362</v>
      </c>
      <c r="AA11" s="479">
        <v>1876.4735900000001</v>
      </c>
      <c r="AB11" s="36">
        <v>30.704899999999999</v>
      </c>
      <c r="AC11" s="35">
        <v>4949.1000000000004</v>
      </c>
      <c r="AD11" s="35">
        <v>249</v>
      </c>
      <c r="AE11" s="432">
        <v>38544</v>
      </c>
      <c r="AF11" s="479">
        <v>1674.0798600000001</v>
      </c>
      <c r="AG11" s="36">
        <v>20.331299999999999</v>
      </c>
      <c r="AH11" s="36">
        <v>5354</v>
      </c>
      <c r="AI11" s="35">
        <v>253</v>
      </c>
      <c r="AJ11" s="431">
        <v>38732</v>
      </c>
      <c r="AK11" s="36">
        <v>1712.4889000000001</v>
      </c>
      <c r="AL11" s="36">
        <v>12.893741500000001</v>
      </c>
      <c r="AM11" s="36">
        <v>5741.7130474999994</v>
      </c>
      <c r="AN11" s="35">
        <v>265</v>
      </c>
      <c r="AO11" s="432">
        <v>38910</v>
      </c>
      <c r="AP11" s="479">
        <v>1355.8775499999999</v>
      </c>
      <c r="AQ11" s="36">
        <v>27.977499999999999</v>
      </c>
      <c r="AR11" s="36">
        <v>6538.3</v>
      </c>
      <c r="AS11" s="35">
        <v>269</v>
      </c>
      <c r="AT11" s="432">
        <v>39096</v>
      </c>
      <c r="AU11" s="479">
        <v>1656.93173</v>
      </c>
      <c r="AV11" s="36">
        <v>92.339799999999997</v>
      </c>
      <c r="AW11" s="36">
        <v>7408</v>
      </c>
      <c r="AX11" s="35">
        <v>269</v>
      </c>
      <c r="AY11" s="432">
        <v>39274</v>
      </c>
      <c r="AZ11" s="479">
        <v>2220.30177</v>
      </c>
      <c r="BA11" s="36">
        <v>195.61539999999999</v>
      </c>
      <c r="BB11" s="36">
        <v>8291.4</v>
      </c>
      <c r="BC11" s="35">
        <v>274</v>
      </c>
      <c r="BD11" s="431">
        <v>39457</v>
      </c>
      <c r="BE11" s="36">
        <v>2993.16</v>
      </c>
      <c r="BF11" s="36">
        <v>142.19999999999999</v>
      </c>
      <c r="BG11" s="36">
        <v>9192.9</v>
      </c>
      <c r="BH11" s="35">
        <v>284</v>
      </c>
      <c r="BI11" s="431">
        <v>39642</v>
      </c>
      <c r="BJ11" s="36">
        <v>2993.21</v>
      </c>
      <c r="BK11" s="36">
        <v>313.2</v>
      </c>
      <c r="BL11" s="36">
        <v>12023.4</v>
      </c>
      <c r="BM11" s="35">
        <v>287</v>
      </c>
      <c r="BN11" s="431">
        <v>39826</v>
      </c>
      <c r="BO11" s="36">
        <v>2726.27</v>
      </c>
      <c r="BP11" s="36">
        <v>392.66</v>
      </c>
      <c r="BQ11" s="36">
        <v>13116.1</v>
      </c>
      <c r="BR11" s="35">
        <v>297</v>
      </c>
      <c r="BS11" s="431">
        <v>40007</v>
      </c>
      <c r="BT11" s="36">
        <v>2965.96</v>
      </c>
      <c r="BU11" s="36">
        <v>670.61</v>
      </c>
      <c r="BV11" s="36">
        <v>14803.2</v>
      </c>
      <c r="BW11" s="35">
        <v>301</v>
      </c>
      <c r="BX11" s="431">
        <v>40190</v>
      </c>
      <c r="BY11" s="1167">
        <v>4794.71</v>
      </c>
      <c r="BZ11" s="1169">
        <v>1113.01</v>
      </c>
      <c r="CA11" s="36">
        <v>16780.5</v>
      </c>
      <c r="CB11" s="35">
        <v>259</v>
      </c>
      <c r="CC11" s="431">
        <v>40372</v>
      </c>
      <c r="CD11" s="1167">
        <v>6381.04</v>
      </c>
      <c r="CE11" s="1169">
        <v>1614.29</v>
      </c>
      <c r="CF11" s="36">
        <v>21852.799999999999</v>
      </c>
      <c r="CG11" s="35">
        <v>272</v>
      </c>
      <c r="CH11" s="431">
        <v>40554</v>
      </c>
      <c r="CI11" s="1167">
        <v>7512.09</v>
      </c>
      <c r="CJ11" s="1169">
        <v>977.14</v>
      </c>
      <c r="CK11" s="36">
        <v>24885.7</v>
      </c>
      <c r="CL11" s="35">
        <v>263</v>
      </c>
      <c r="CM11" s="431">
        <v>40736</v>
      </c>
      <c r="CN11" s="36">
        <v>6514.0970600000001</v>
      </c>
      <c r="CO11" s="36">
        <v>1418.9373000000001</v>
      </c>
      <c r="CP11" s="36">
        <f t="shared" si="0"/>
        <v>30411.599999999999</v>
      </c>
      <c r="CQ11" s="35">
        <f t="shared" si="1"/>
        <v>268</v>
      </c>
      <c r="CR11" s="427">
        <v>40918</v>
      </c>
      <c r="CS11" s="697">
        <v>5156.5283499999996</v>
      </c>
      <c r="CT11" s="697">
        <v>407.57730000000004</v>
      </c>
      <c r="CU11" s="36">
        <f t="shared" si="2"/>
        <v>32434.799999999999</v>
      </c>
      <c r="CV11" s="35">
        <f t="shared" si="3"/>
        <v>273</v>
      </c>
      <c r="CW11" s="427">
        <v>41101</v>
      </c>
      <c r="CX11" s="697">
        <v>4077.7</v>
      </c>
      <c r="CY11" s="697">
        <v>201.5</v>
      </c>
      <c r="CZ11" s="36">
        <f t="shared" si="4"/>
        <v>39020.400000000001</v>
      </c>
      <c r="DA11" s="35">
        <f t="shared" si="5"/>
        <v>284</v>
      </c>
      <c r="DB11" s="696">
        <v>41284</v>
      </c>
      <c r="DC11" s="697">
        <v>4132.99</v>
      </c>
      <c r="DD11" s="697">
        <v>152.4</v>
      </c>
      <c r="DE11" s="36">
        <f t="shared" si="7"/>
        <v>39243.199999999997</v>
      </c>
      <c r="DF11" s="35">
        <f t="shared" si="8"/>
        <v>284</v>
      </c>
      <c r="DG11" s="1349">
        <v>41466</v>
      </c>
      <c r="DH11" s="697">
        <v>4684.4799999999996</v>
      </c>
      <c r="DI11" s="697">
        <v>730.42</v>
      </c>
      <c r="DJ11" s="36">
        <v>43578</v>
      </c>
      <c r="DK11" s="35">
        <v>297</v>
      </c>
      <c r="DL11" s="1472">
        <v>41652</v>
      </c>
      <c r="DM11" s="697">
        <v>4454.83</v>
      </c>
      <c r="DN11" s="697">
        <v>650.67999999999995</v>
      </c>
      <c r="DO11" s="36">
        <f t="shared" si="9"/>
        <v>42307.4</v>
      </c>
      <c r="DP11" s="35">
        <f t="shared" si="10"/>
        <v>301</v>
      </c>
      <c r="DQ11" s="1472">
        <v>41833</v>
      </c>
      <c r="DR11" s="697">
        <v>4344.37</v>
      </c>
      <c r="DS11" s="697">
        <v>149.96</v>
      </c>
      <c r="DT11" s="36">
        <f t="shared" si="6"/>
        <v>44515.4</v>
      </c>
      <c r="DU11" s="35">
        <v>309</v>
      </c>
      <c r="DV11" s="1472">
        <v>42017</v>
      </c>
      <c r="DW11" s="697">
        <v>4969.7299999999996</v>
      </c>
      <c r="DX11" s="697">
        <v>404.98</v>
      </c>
      <c r="DY11" s="36">
        <f t="shared" si="11"/>
        <v>47149.7</v>
      </c>
      <c r="DZ11" s="35">
        <f t="shared" si="12"/>
        <v>319</v>
      </c>
      <c r="EA11" s="1472">
        <v>42198</v>
      </c>
      <c r="EB11" s="697">
        <v>4628.8500000000004</v>
      </c>
      <c r="EC11" s="697">
        <v>494.33</v>
      </c>
      <c r="ED11" s="36">
        <f t="shared" si="13"/>
        <v>49744.399999999994</v>
      </c>
      <c r="EE11" s="35">
        <v>322</v>
      </c>
      <c r="EF11" s="1472">
        <v>42381</v>
      </c>
      <c r="EG11" s="697">
        <v>4665.4399999999996</v>
      </c>
      <c r="EH11" s="697">
        <v>573.27</v>
      </c>
      <c r="EI11" s="35">
        <v>55966.1</v>
      </c>
      <c r="EJ11" s="35">
        <v>333</v>
      </c>
      <c r="EK11" s="1472">
        <v>42569</v>
      </c>
      <c r="EL11" s="697">
        <v>4571.8100000000004</v>
      </c>
      <c r="EM11" s="697">
        <v>496.34199999999998</v>
      </c>
      <c r="EN11" s="36">
        <f t="shared" si="15"/>
        <v>55225.1</v>
      </c>
      <c r="EO11" s="35">
        <f t="shared" si="14"/>
        <v>329</v>
      </c>
      <c r="EP11" s="1472">
        <v>42745</v>
      </c>
      <c r="EQ11" s="283">
        <v>5277.39</v>
      </c>
      <c r="ER11" s="283">
        <v>1696.943</v>
      </c>
      <c r="ES11" s="35">
        <v>59798.400000000001</v>
      </c>
      <c r="ET11" s="35">
        <v>331</v>
      </c>
      <c r="EU11" s="1472">
        <v>42927</v>
      </c>
      <c r="EV11" s="283">
        <v>5830.77</v>
      </c>
      <c r="EW11" s="697">
        <v>1320.6859999999999</v>
      </c>
      <c r="EX11" s="36">
        <v>62124</v>
      </c>
      <c r="EY11" s="35">
        <v>335</v>
      </c>
      <c r="EZ11" s="1472">
        <v>43110</v>
      </c>
      <c r="FA11" s="35">
        <v>6172.45</v>
      </c>
      <c r="FB11" s="697">
        <v>439.30900000000003</v>
      </c>
      <c r="FC11" s="36">
        <v>64567.199999999997</v>
      </c>
      <c r="FD11" s="35">
        <v>339</v>
      </c>
      <c r="FE11" s="1472">
        <v>43292</v>
      </c>
      <c r="FF11" s="283">
        <v>5379.24</v>
      </c>
      <c r="FG11" s="1478">
        <v>1115.298</v>
      </c>
      <c r="FH11" s="36">
        <v>67413.716</v>
      </c>
      <c r="FI11" s="35">
        <v>343</v>
      </c>
      <c r="FJ11" s="1472">
        <v>43475</v>
      </c>
      <c r="FK11" s="283">
        <v>5797.3</v>
      </c>
      <c r="FL11" s="1478">
        <v>897.57500000000005</v>
      </c>
      <c r="FM11" s="36">
        <v>69658.3</v>
      </c>
      <c r="FN11" s="35">
        <v>350</v>
      </c>
      <c r="FO11" s="1696">
        <v>43657</v>
      </c>
      <c r="FP11" s="354">
        <v>5222.3</v>
      </c>
      <c r="FQ11" s="354">
        <v>351.08300000000003</v>
      </c>
      <c r="FR11" s="354">
        <v>72312.800000000003</v>
      </c>
      <c r="FS11" s="1726">
        <v>356</v>
      </c>
      <c r="FT11" s="1476">
        <v>43872</v>
      </c>
      <c r="FU11" s="283">
        <v>4471.51</v>
      </c>
      <c r="FV11" s="283">
        <v>505.85500000000002</v>
      </c>
      <c r="FW11" s="697">
        <v>74849.2</v>
      </c>
      <c r="FX11" s="35">
        <v>360</v>
      </c>
      <c r="FY11" s="1472">
        <v>44025</v>
      </c>
      <c r="FZ11" s="843">
        <v>4089.52</v>
      </c>
      <c r="GA11" s="843">
        <v>377.96</v>
      </c>
      <c r="GB11" s="859">
        <v>75201.399999999994</v>
      </c>
      <c r="GC11" s="843">
        <v>361</v>
      </c>
      <c r="GD11" s="1472">
        <v>44208</v>
      </c>
      <c r="GE11" s="843">
        <v>5861.02</v>
      </c>
      <c r="GF11" s="843">
        <v>1982.64</v>
      </c>
      <c r="GG11" s="859">
        <v>81999.5</v>
      </c>
      <c r="GH11" s="843">
        <v>368</v>
      </c>
    </row>
    <row r="12" spans="1:190" s="185" customFormat="1" ht="15" customHeight="1">
      <c r="A12" s="154" t="s">
        <v>1175</v>
      </c>
      <c r="B12" s="35">
        <v>1318.92</v>
      </c>
      <c r="C12" s="36">
        <v>2477</v>
      </c>
      <c r="D12" s="36">
        <v>4871.8</v>
      </c>
      <c r="E12" s="35">
        <v>259</v>
      </c>
      <c r="F12" s="431">
        <v>37632</v>
      </c>
      <c r="G12" s="273">
        <v>830.88441999999998</v>
      </c>
      <c r="H12" s="273">
        <v>6.2621396750000002</v>
      </c>
      <c r="I12" s="273">
        <v>3466.3150380000016</v>
      </c>
      <c r="J12" s="35">
        <v>251</v>
      </c>
      <c r="K12" s="432">
        <v>37814</v>
      </c>
      <c r="L12" s="273">
        <v>828.69</v>
      </c>
      <c r="M12" s="273">
        <v>7.01</v>
      </c>
      <c r="N12" s="273">
        <v>3627.9</v>
      </c>
      <c r="O12" s="35">
        <v>253</v>
      </c>
      <c r="P12" s="431">
        <v>37998</v>
      </c>
      <c r="Q12" s="273">
        <v>954.98352</v>
      </c>
      <c r="R12" s="273">
        <v>12.429934279999999</v>
      </c>
      <c r="S12" s="273">
        <v>4638.5547934999995</v>
      </c>
      <c r="T12" s="35">
        <v>260</v>
      </c>
      <c r="U12" s="432">
        <v>38182</v>
      </c>
      <c r="V12" s="479">
        <v>1272.65903</v>
      </c>
      <c r="W12" s="36">
        <v>13.8642</v>
      </c>
      <c r="X12" s="35">
        <v>4875.8999999999996</v>
      </c>
      <c r="Y12" s="35">
        <v>259</v>
      </c>
      <c r="Z12" s="432">
        <v>38363</v>
      </c>
      <c r="AA12" s="479">
        <v>1743.34503</v>
      </c>
      <c r="AB12" s="36">
        <v>35.65</v>
      </c>
      <c r="AC12" s="35">
        <v>4949.1000000000004</v>
      </c>
      <c r="AD12" s="35">
        <v>249</v>
      </c>
      <c r="AE12" s="432">
        <v>38545</v>
      </c>
      <c r="AF12" s="479">
        <v>1659.07043</v>
      </c>
      <c r="AG12" s="36">
        <v>28.592399999999998</v>
      </c>
      <c r="AH12" s="36">
        <v>5354</v>
      </c>
      <c r="AI12" s="35">
        <v>253</v>
      </c>
      <c r="AJ12" s="431">
        <v>38733</v>
      </c>
      <c r="AK12" s="36">
        <v>1711.5182199999999</v>
      </c>
      <c r="AL12" s="36">
        <v>22.5107848</v>
      </c>
      <c r="AM12" s="36">
        <v>5741.7130474999994</v>
      </c>
      <c r="AN12" s="35">
        <v>265</v>
      </c>
      <c r="AO12" s="432">
        <v>38911</v>
      </c>
      <c r="AP12" s="479">
        <v>1360.8387600000001</v>
      </c>
      <c r="AQ12" s="36">
        <v>17.5684</v>
      </c>
      <c r="AR12" s="36">
        <v>6538.3</v>
      </c>
      <c r="AS12" s="35">
        <v>269</v>
      </c>
      <c r="AT12" s="432">
        <v>39097</v>
      </c>
      <c r="AU12" s="479">
        <v>1650.78271</v>
      </c>
      <c r="AV12" s="36">
        <v>81.130600000000001</v>
      </c>
      <c r="AW12" s="36">
        <v>7408</v>
      </c>
      <c r="AX12" s="35">
        <v>269</v>
      </c>
      <c r="AY12" s="432">
        <v>39275</v>
      </c>
      <c r="AZ12" s="479">
        <v>2204.1267499999999</v>
      </c>
      <c r="BA12" s="36">
        <v>169.8665</v>
      </c>
      <c r="BB12" s="36">
        <v>8291.4</v>
      </c>
      <c r="BC12" s="35">
        <v>274</v>
      </c>
      <c r="BD12" s="431">
        <v>39460</v>
      </c>
      <c r="BE12" s="36">
        <v>3014.99</v>
      </c>
      <c r="BF12" s="36">
        <v>160.96</v>
      </c>
      <c r="BG12" s="36">
        <v>9192.9</v>
      </c>
      <c r="BH12" s="35">
        <v>284</v>
      </c>
      <c r="BI12" s="431">
        <v>39643</v>
      </c>
      <c r="BJ12" s="36">
        <v>2969.36</v>
      </c>
      <c r="BK12" s="36">
        <v>271.41000000000003</v>
      </c>
      <c r="BL12" s="36">
        <v>12023.4</v>
      </c>
      <c r="BM12" s="35">
        <v>287</v>
      </c>
      <c r="BN12" s="431">
        <v>39827</v>
      </c>
      <c r="BO12" s="36">
        <v>2712.66</v>
      </c>
      <c r="BP12" s="36">
        <v>322.45999999999998</v>
      </c>
      <c r="BQ12" s="36">
        <v>13116.1</v>
      </c>
      <c r="BR12" s="35">
        <v>297</v>
      </c>
      <c r="BS12" s="431">
        <v>40008</v>
      </c>
      <c r="BT12" s="35">
        <v>2917.07</v>
      </c>
      <c r="BU12" s="36">
        <v>561.65</v>
      </c>
      <c r="BV12" s="36">
        <v>14803.2</v>
      </c>
      <c r="BW12" s="35">
        <v>301</v>
      </c>
      <c r="BX12" s="431">
        <v>40191</v>
      </c>
      <c r="BY12" s="1167">
        <v>4704.1499999999996</v>
      </c>
      <c r="BZ12" s="1169">
        <v>1438.66</v>
      </c>
      <c r="CA12" s="36">
        <v>16780.5</v>
      </c>
      <c r="CB12" s="35">
        <v>259</v>
      </c>
      <c r="CC12" s="431">
        <v>40373</v>
      </c>
      <c r="CD12" s="1167">
        <v>6304.87</v>
      </c>
      <c r="CE12" s="1169">
        <v>1593.42</v>
      </c>
      <c r="CF12" s="36">
        <v>21852.799999999999</v>
      </c>
      <c r="CG12" s="35">
        <v>272</v>
      </c>
      <c r="CH12" s="431">
        <v>40555</v>
      </c>
      <c r="CI12" s="1167">
        <v>7690.69</v>
      </c>
      <c r="CJ12" s="1169">
        <v>1649.77</v>
      </c>
      <c r="CK12" s="36">
        <v>24885.7</v>
      </c>
      <c r="CL12" s="35">
        <v>263</v>
      </c>
      <c r="CM12" s="431">
        <v>40737</v>
      </c>
      <c r="CN12" s="36">
        <v>6562.9192599999997</v>
      </c>
      <c r="CO12" s="36">
        <v>1480.2074</v>
      </c>
      <c r="CP12" s="36">
        <f t="shared" si="0"/>
        <v>30411.599999999999</v>
      </c>
      <c r="CQ12" s="35">
        <f t="shared" si="1"/>
        <v>268</v>
      </c>
      <c r="CR12" s="427">
        <v>40919</v>
      </c>
      <c r="CS12" s="697">
        <v>5222.25389</v>
      </c>
      <c r="CT12" s="697">
        <v>405.58920000000001</v>
      </c>
      <c r="CU12" s="36">
        <f t="shared" si="2"/>
        <v>32434.799999999999</v>
      </c>
      <c r="CV12" s="35">
        <f t="shared" si="3"/>
        <v>273</v>
      </c>
      <c r="CW12" s="427">
        <v>41102</v>
      </c>
      <c r="CX12" s="697">
        <v>4167.96</v>
      </c>
      <c r="CY12" s="697">
        <v>185.63</v>
      </c>
      <c r="CZ12" s="36">
        <f t="shared" si="4"/>
        <v>39020.400000000001</v>
      </c>
      <c r="DA12" s="35">
        <f t="shared" si="5"/>
        <v>284</v>
      </c>
      <c r="DB12" s="696">
        <v>41287</v>
      </c>
      <c r="DC12" s="697">
        <v>4123.01</v>
      </c>
      <c r="DD12" s="697">
        <v>124.08</v>
      </c>
      <c r="DE12" s="36">
        <f t="shared" si="7"/>
        <v>39243.199999999997</v>
      </c>
      <c r="DF12" s="35">
        <f t="shared" si="8"/>
        <v>284</v>
      </c>
      <c r="DG12" s="1349">
        <v>41469</v>
      </c>
      <c r="DH12" s="697">
        <v>4603.46</v>
      </c>
      <c r="DI12" s="697">
        <v>581.62</v>
      </c>
      <c r="DJ12" s="36">
        <v>43578</v>
      </c>
      <c r="DK12" s="35">
        <v>297</v>
      </c>
      <c r="DL12" s="1472">
        <v>41654</v>
      </c>
      <c r="DM12" s="697">
        <v>4494.0200000000004</v>
      </c>
      <c r="DN12" s="697">
        <v>693.01</v>
      </c>
      <c r="DO12" s="36">
        <f t="shared" si="9"/>
        <v>42307.4</v>
      </c>
      <c r="DP12" s="35">
        <f t="shared" si="10"/>
        <v>301</v>
      </c>
      <c r="DQ12" s="1472">
        <v>41834</v>
      </c>
      <c r="DR12" s="697">
        <v>4376.8999999999996</v>
      </c>
      <c r="DS12" s="697">
        <v>186.11</v>
      </c>
      <c r="DT12" s="36">
        <f t="shared" si="6"/>
        <v>44515.4</v>
      </c>
      <c r="DU12" s="35">
        <v>309</v>
      </c>
      <c r="DV12" s="1472">
        <v>42018</v>
      </c>
      <c r="DW12" s="697">
        <v>4951.6899999999996</v>
      </c>
      <c r="DX12" s="697">
        <v>390.64</v>
      </c>
      <c r="DY12" s="36">
        <f t="shared" si="11"/>
        <v>47149.7</v>
      </c>
      <c r="DZ12" s="35">
        <f t="shared" si="12"/>
        <v>319</v>
      </c>
      <c r="EA12" s="1472">
        <v>42199</v>
      </c>
      <c r="EB12" s="697">
        <v>4656.1400000000003</v>
      </c>
      <c r="EC12" s="697">
        <v>520.66</v>
      </c>
      <c r="ED12" s="36">
        <f t="shared" si="13"/>
        <v>49744.399999999994</v>
      </c>
      <c r="EE12" s="35">
        <v>322</v>
      </c>
      <c r="EF12" s="1472">
        <v>42382</v>
      </c>
      <c r="EG12" s="697">
        <v>4686.05</v>
      </c>
      <c r="EH12" s="697">
        <v>743.87</v>
      </c>
      <c r="EI12" s="35">
        <v>55966.1</v>
      </c>
      <c r="EJ12" s="35">
        <v>333</v>
      </c>
      <c r="EK12" s="1472">
        <v>42570</v>
      </c>
      <c r="EL12" s="697">
        <v>4556.93</v>
      </c>
      <c r="EM12" s="697">
        <v>399.63299999999998</v>
      </c>
      <c r="EN12" s="36">
        <f t="shared" si="15"/>
        <v>55225.1</v>
      </c>
      <c r="EO12" s="35">
        <f t="shared" si="14"/>
        <v>329</v>
      </c>
      <c r="EP12" s="1472">
        <v>42746</v>
      </c>
      <c r="EQ12" s="283">
        <v>5333.88</v>
      </c>
      <c r="ER12" s="283">
        <v>1704.559</v>
      </c>
      <c r="ES12" s="35">
        <v>59798.400000000001</v>
      </c>
      <c r="ET12" s="35">
        <v>331</v>
      </c>
      <c r="EU12" s="1472">
        <v>42928</v>
      </c>
      <c r="EV12" s="283">
        <v>5790.79</v>
      </c>
      <c r="EW12" s="697">
        <v>914.28800000000001</v>
      </c>
      <c r="EX12" s="36">
        <v>62124</v>
      </c>
      <c r="EY12" s="35">
        <v>335</v>
      </c>
      <c r="EZ12" s="1472">
        <v>43111</v>
      </c>
      <c r="FA12" s="36">
        <v>6179.32</v>
      </c>
      <c r="FB12" s="36">
        <v>381.51400000000001</v>
      </c>
      <c r="FC12" s="36">
        <v>64567.199999999997</v>
      </c>
      <c r="FD12" s="35">
        <v>339</v>
      </c>
      <c r="FE12" s="1472">
        <v>43293</v>
      </c>
      <c r="FF12" s="36">
        <v>5358.91</v>
      </c>
      <c r="FG12" s="697">
        <v>852.976</v>
      </c>
      <c r="FH12" s="36">
        <v>67413.716</v>
      </c>
      <c r="FI12" s="35">
        <v>343</v>
      </c>
      <c r="FJ12" s="1472">
        <v>43478</v>
      </c>
      <c r="FK12" s="36">
        <v>5860.22</v>
      </c>
      <c r="FL12" s="697">
        <v>973.94399999999996</v>
      </c>
      <c r="FM12" s="36">
        <v>69658.3</v>
      </c>
      <c r="FN12" s="35">
        <v>350</v>
      </c>
      <c r="FO12" s="1696">
        <v>43660</v>
      </c>
      <c r="FP12" s="354">
        <v>5179.5</v>
      </c>
      <c r="FQ12" s="354">
        <v>354.048</v>
      </c>
      <c r="FR12" s="354">
        <v>72312.800000000003</v>
      </c>
      <c r="FS12" s="1726">
        <v>356</v>
      </c>
      <c r="FT12" s="1476">
        <v>43873</v>
      </c>
      <c r="FU12" s="283">
        <v>4480.83</v>
      </c>
      <c r="FV12" s="283">
        <v>657.2</v>
      </c>
      <c r="FW12" s="697">
        <v>74849.2</v>
      </c>
      <c r="FX12" s="35">
        <v>360</v>
      </c>
      <c r="FY12" s="1472">
        <v>44026</v>
      </c>
      <c r="FZ12" s="843">
        <v>4082.15</v>
      </c>
      <c r="GA12" s="843">
        <v>289.31</v>
      </c>
      <c r="GB12" s="859">
        <v>75201.399999999994</v>
      </c>
      <c r="GC12" s="843">
        <v>361</v>
      </c>
      <c r="GD12" s="1472" t="s">
        <v>5521</v>
      </c>
      <c r="GE12" s="843">
        <v>5770.01</v>
      </c>
      <c r="GF12" s="843">
        <v>2108.5</v>
      </c>
      <c r="GG12" s="859">
        <v>81999.5</v>
      </c>
      <c r="GH12" s="843">
        <v>368</v>
      </c>
    </row>
    <row r="13" spans="1:190" s="185" customFormat="1" ht="15" customHeight="1">
      <c r="A13" s="154" t="s">
        <v>1176</v>
      </c>
      <c r="B13" s="35">
        <v>1713.17</v>
      </c>
      <c r="C13" s="36">
        <v>7526</v>
      </c>
      <c r="D13" s="35">
        <v>5266.52</v>
      </c>
      <c r="E13" s="35">
        <v>251</v>
      </c>
      <c r="F13" s="431">
        <v>37633</v>
      </c>
      <c r="G13" s="273">
        <v>830.28660000000002</v>
      </c>
      <c r="H13" s="273">
        <v>5.8733406749999997</v>
      </c>
      <c r="I13" s="273">
        <v>3466.3150380000016</v>
      </c>
      <c r="J13" s="35">
        <v>251</v>
      </c>
      <c r="K13" s="432">
        <v>37815</v>
      </c>
      <c r="L13" s="273">
        <v>824.82</v>
      </c>
      <c r="M13" s="273">
        <v>6.15</v>
      </c>
      <c r="N13" s="273">
        <v>3627.9</v>
      </c>
      <c r="O13" s="35">
        <v>253</v>
      </c>
      <c r="P13" s="431">
        <v>37999</v>
      </c>
      <c r="Q13" s="273">
        <v>947.53796999999997</v>
      </c>
      <c r="R13" s="273">
        <v>8.4266132749999993</v>
      </c>
      <c r="S13" s="273">
        <v>4638.5547934999995</v>
      </c>
      <c r="T13" s="35">
        <v>260</v>
      </c>
      <c r="U13" s="432">
        <v>38183</v>
      </c>
      <c r="V13" s="479">
        <v>1269.7204899999999</v>
      </c>
      <c r="W13" s="36">
        <v>9.4558999999999997</v>
      </c>
      <c r="X13" s="35">
        <v>4875.8999999999996</v>
      </c>
      <c r="Y13" s="35">
        <v>259</v>
      </c>
      <c r="Z13" s="432">
        <v>38364</v>
      </c>
      <c r="AA13" s="479">
        <v>1829.62724</v>
      </c>
      <c r="AB13" s="36">
        <v>27.992899999999999</v>
      </c>
      <c r="AC13" s="35">
        <v>4949.1000000000004</v>
      </c>
      <c r="AD13" s="35">
        <v>249</v>
      </c>
      <c r="AE13" s="432">
        <v>38546</v>
      </c>
      <c r="AF13" s="479">
        <v>1633.70633</v>
      </c>
      <c r="AG13" s="36">
        <v>19.362400000000001</v>
      </c>
      <c r="AH13" s="36">
        <v>5354</v>
      </c>
      <c r="AI13" s="35">
        <v>253</v>
      </c>
      <c r="AJ13" s="431">
        <v>38734</v>
      </c>
      <c r="AK13" s="36">
        <v>1699.4389799999999</v>
      </c>
      <c r="AL13" s="36">
        <v>17.26196972</v>
      </c>
      <c r="AM13" s="36">
        <v>5741.7130474999994</v>
      </c>
      <c r="AN13" s="35">
        <v>265</v>
      </c>
      <c r="AO13" s="432">
        <v>38914</v>
      </c>
      <c r="AP13" s="479">
        <v>1356.73721</v>
      </c>
      <c r="AQ13" s="36">
        <v>23.070699999999999</v>
      </c>
      <c r="AR13" s="36">
        <v>6538.3</v>
      </c>
      <c r="AS13" s="35">
        <v>269</v>
      </c>
      <c r="AT13" s="432">
        <v>39098</v>
      </c>
      <c r="AU13" s="479">
        <v>1660.5369800000001</v>
      </c>
      <c r="AV13" s="36">
        <v>70.366200000000006</v>
      </c>
      <c r="AW13" s="36">
        <v>7408</v>
      </c>
      <c r="AX13" s="35">
        <v>269</v>
      </c>
      <c r="AY13" s="432">
        <v>39278</v>
      </c>
      <c r="AZ13" s="479">
        <v>2229.3893200000002</v>
      </c>
      <c r="BA13" s="36">
        <v>165.82220000000001</v>
      </c>
      <c r="BB13" s="36">
        <v>8291.4</v>
      </c>
      <c r="BC13" s="35">
        <v>274</v>
      </c>
      <c r="BD13" s="431">
        <v>39461</v>
      </c>
      <c r="BE13" s="36">
        <v>2939.23</v>
      </c>
      <c r="BF13" s="36">
        <v>174.79</v>
      </c>
      <c r="BG13" s="36">
        <v>9192.9</v>
      </c>
      <c r="BH13" s="35">
        <v>284</v>
      </c>
      <c r="BI13" s="431">
        <v>39644</v>
      </c>
      <c r="BJ13" s="36">
        <v>2939.18</v>
      </c>
      <c r="BK13" s="36">
        <v>272.7</v>
      </c>
      <c r="BL13" s="36">
        <v>12023.4</v>
      </c>
      <c r="BM13" s="35">
        <v>287</v>
      </c>
      <c r="BN13" s="431">
        <v>39828</v>
      </c>
      <c r="BO13" s="36">
        <v>2695.58</v>
      </c>
      <c r="BP13" s="35">
        <v>330.15</v>
      </c>
      <c r="BQ13" s="36">
        <v>13116.1</v>
      </c>
      <c r="BR13" s="35">
        <v>297</v>
      </c>
      <c r="BS13" s="431">
        <v>40009</v>
      </c>
      <c r="BT13" s="35">
        <v>2883.36</v>
      </c>
      <c r="BU13" s="35">
        <v>490.02</v>
      </c>
      <c r="BV13" s="36">
        <v>14803.2</v>
      </c>
      <c r="BW13" s="35">
        <v>301</v>
      </c>
      <c r="BX13" s="431">
        <v>40192</v>
      </c>
      <c r="BY13" s="1167">
        <v>4838.0600000000004</v>
      </c>
      <c r="BZ13" s="1169">
        <v>1072.72</v>
      </c>
      <c r="CA13" s="36">
        <v>16780.5</v>
      </c>
      <c r="CB13" s="35">
        <v>259</v>
      </c>
      <c r="CC13" s="431">
        <v>40374</v>
      </c>
      <c r="CD13" s="1167">
        <v>6309.44</v>
      </c>
      <c r="CE13" s="1169">
        <v>1248.83</v>
      </c>
      <c r="CF13" s="36">
        <v>21852.799999999999</v>
      </c>
      <c r="CG13" s="35">
        <v>272</v>
      </c>
      <c r="CH13" s="431">
        <v>40556</v>
      </c>
      <c r="CI13" s="1167">
        <v>7575.89</v>
      </c>
      <c r="CJ13" s="1169">
        <v>1063.3699999999999</v>
      </c>
      <c r="CK13" s="36">
        <v>24885.7</v>
      </c>
      <c r="CL13" s="35">
        <v>263</v>
      </c>
      <c r="CM13" s="431">
        <v>40738</v>
      </c>
      <c r="CN13" s="36">
        <v>6578.2775899999997</v>
      </c>
      <c r="CO13" s="36">
        <v>1683.4340999999999</v>
      </c>
      <c r="CP13" s="36">
        <f t="shared" si="0"/>
        <v>30411.599999999999</v>
      </c>
      <c r="CQ13" s="35">
        <f t="shared" si="1"/>
        <v>268</v>
      </c>
      <c r="CR13" s="427">
        <v>40920</v>
      </c>
      <c r="CS13" s="697">
        <v>5114.4911899999997</v>
      </c>
      <c r="CT13" s="697">
        <v>327.81219999999996</v>
      </c>
      <c r="CU13" s="36">
        <f t="shared" si="2"/>
        <v>32434.799999999999</v>
      </c>
      <c r="CV13" s="35">
        <f t="shared" si="3"/>
        <v>273</v>
      </c>
      <c r="CW13" s="427">
        <v>41105</v>
      </c>
      <c r="CX13" s="697">
        <v>4001.14</v>
      </c>
      <c r="CY13" s="697">
        <v>138.30000000000001</v>
      </c>
      <c r="CZ13" s="36">
        <f t="shared" si="4"/>
        <v>39020.400000000001</v>
      </c>
      <c r="DA13" s="35">
        <f t="shared" si="5"/>
        <v>284</v>
      </c>
      <c r="DB13" s="696">
        <v>41288</v>
      </c>
      <c r="DC13" s="697">
        <v>4111.6099999999997</v>
      </c>
      <c r="DD13" s="697">
        <v>119.38</v>
      </c>
      <c r="DE13" s="36">
        <f t="shared" si="7"/>
        <v>39243.199999999997</v>
      </c>
      <c r="DF13" s="35">
        <f t="shared" si="8"/>
        <v>284</v>
      </c>
      <c r="DG13" s="1349">
        <v>41470</v>
      </c>
      <c r="DH13" s="697">
        <v>4736.04</v>
      </c>
      <c r="DI13" s="697">
        <v>832.47</v>
      </c>
      <c r="DJ13" s="36">
        <v>43578</v>
      </c>
      <c r="DK13" s="35">
        <v>297</v>
      </c>
      <c r="DL13" s="1472">
        <v>41655</v>
      </c>
      <c r="DM13" s="697">
        <v>4519.3599999999997</v>
      </c>
      <c r="DN13" s="697">
        <v>643.52</v>
      </c>
      <c r="DO13" s="36">
        <f t="shared" si="9"/>
        <v>42307.4</v>
      </c>
      <c r="DP13" s="35">
        <f t="shared" si="10"/>
        <v>301</v>
      </c>
      <c r="DQ13" s="1472">
        <v>41835</v>
      </c>
      <c r="DR13" s="697">
        <v>4362.79</v>
      </c>
      <c r="DS13" s="697">
        <v>193.27</v>
      </c>
      <c r="DT13" s="36">
        <f t="shared" si="6"/>
        <v>44515.4</v>
      </c>
      <c r="DU13" s="35">
        <v>309</v>
      </c>
      <c r="DV13" s="1472">
        <v>42019</v>
      </c>
      <c r="DW13" s="697">
        <v>4956.09</v>
      </c>
      <c r="DX13" s="697">
        <v>331.08</v>
      </c>
      <c r="DY13" s="36">
        <f t="shared" si="11"/>
        <v>47149.7</v>
      </c>
      <c r="DZ13" s="35">
        <f t="shared" si="12"/>
        <v>319</v>
      </c>
      <c r="EA13" s="1472">
        <v>42206</v>
      </c>
      <c r="EB13" s="697">
        <v>4731.32</v>
      </c>
      <c r="EC13" s="697">
        <v>492.67</v>
      </c>
      <c r="ED13" s="36">
        <f t="shared" si="13"/>
        <v>49744.399999999994</v>
      </c>
      <c r="EE13" s="35">
        <v>322</v>
      </c>
      <c r="EF13" s="1472">
        <v>42383</v>
      </c>
      <c r="EG13" s="697">
        <v>4694.95</v>
      </c>
      <c r="EH13" s="697">
        <v>692.58</v>
      </c>
      <c r="EI13" s="35">
        <v>55966.1</v>
      </c>
      <c r="EJ13" s="35">
        <v>333</v>
      </c>
      <c r="EK13" s="1472">
        <v>42571</v>
      </c>
      <c r="EL13" s="697">
        <v>4554.55</v>
      </c>
      <c r="EM13" s="697">
        <v>345.03800000000001</v>
      </c>
      <c r="EN13" s="36">
        <f t="shared" si="15"/>
        <v>55225.1</v>
      </c>
      <c r="EO13" s="35">
        <f t="shared" si="14"/>
        <v>329</v>
      </c>
      <c r="EP13" s="1472">
        <v>42747</v>
      </c>
      <c r="EQ13" s="283">
        <v>5342.88</v>
      </c>
      <c r="ER13" s="283">
        <v>1416.837</v>
      </c>
      <c r="ES13" s="35">
        <v>59798.400000000001</v>
      </c>
      <c r="ET13" s="35">
        <v>331</v>
      </c>
      <c r="EU13" s="1472">
        <v>42929</v>
      </c>
      <c r="EV13" s="283">
        <v>5834.87</v>
      </c>
      <c r="EW13" s="697">
        <v>1009.325</v>
      </c>
      <c r="EX13" s="36">
        <v>62124</v>
      </c>
      <c r="EY13" s="35">
        <v>335</v>
      </c>
      <c r="EZ13" s="1472">
        <v>43114</v>
      </c>
      <c r="FA13" s="283">
        <v>6117.9</v>
      </c>
      <c r="FB13" s="36">
        <v>328.08300000000003</v>
      </c>
      <c r="FC13" s="36">
        <v>64567.199999999997</v>
      </c>
      <c r="FD13" s="35">
        <v>339</v>
      </c>
      <c r="FE13" s="1472">
        <v>43296</v>
      </c>
      <c r="FF13" s="283">
        <v>5336.75</v>
      </c>
      <c r="FG13" s="283">
        <v>955.39700000000005</v>
      </c>
      <c r="FH13" s="36">
        <v>67413.716</v>
      </c>
      <c r="FI13" s="35">
        <v>343</v>
      </c>
      <c r="FJ13" s="1472">
        <v>43479</v>
      </c>
      <c r="FK13" s="283">
        <v>5836.23</v>
      </c>
      <c r="FL13" s="283">
        <v>1146.3240000000001</v>
      </c>
      <c r="FM13" s="36">
        <v>69658.3</v>
      </c>
      <c r="FN13" s="35">
        <v>350</v>
      </c>
      <c r="FO13" s="1696">
        <v>43661</v>
      </c>
      <c r="FP13" s="354">
        <v>5091.4799999999996</v>
      </c>
      <c r="FQ13" s="354">
        <v>306.065</v>
      </c>
      <c r="FR13" s="354">
        <v>72312.800000000003</v>
      </c>
      <c r="FS13" s="1726">
        <v>356</v>
      </c>
      <c r="FT13" s="1476">
        <v>43874</v>
      </c>
      <c r="FU13" s="283">
        <v>4564.6099999999997</v>
      </c>
      <c r="FV13" s="283">
        <v>730.577</v>
      </c>
      <c r="FW13" s="697">
        <v>74849.2</v>
      </c>
      <c r="FX13" s="35">
        <v>360</v>
      </c>
      <c r="FY13" s="1472">
        <v>44027</v>
      </c>
      <c r="FZ13" s="843">
        <v>4079.07</v>
      </c>
      <c r="GA13" s="843">
        <v>267.83999999999997</v>
      </c>
      <c r="GB13" s="859">
        <v>75201.399999999994</v>
      </c>
      <c r="GC13" s="843">
        <v>361</v>
      </c>
      <c r="GD13" s="1472" t="s">
        <v>5522</v>
      </c>
      <c r="GE13" s="843">
        <v>5909.31</v>
      </c>
      <c r="GF13" s="843">
        <v>2070.86</v>
      </c>
      <c r="GG13" s="859">
        <v>81999.5</v>
      </c>
      <c r="GH13" s="843">
        <v>368</v>
      </c>
    </row>
    <row r="14" spans="1:190" s="185" customFormat="1" ht="15" customHeight="1">
      <c r="A14" s="154" t="s">
        <v>1181</v>
      </c>
      <c r="B14" s="35">
        <v>1339.52</v>
      </c>
      <c r="C14" s="36">
        <v>4599.3599999999997</v>
      </c>
      <c r="D14" s="36">
        <v>6455</v>
      </c>
      <c r="E14" s="35">
        <v>269</v>
      </c>
      <c r="F14" s="431">
        <v>37634</v>
      </c>
      <c r="G14" s="273">
        <v>827.86400000000003</v>
      </c>
      <c r="H14" s="273">
        <v>5.6130188499999996</v>
      </c>
      <c r="I14" s="273">
        <v>3466.3150380000016</v>
      </c>
      <c r="J14" s="35">
        <v>251</v>
      </c>
      <c r="K14" s="432">
        <v>37816</v>
      </c>
      <c r="L14" s="273">
        <v>820.76</v>
      </c>
      <c r="M14" s="273">
        <v>9.34</v>
      </c>
      <c r="N14" s="273">
        <v>3627.9</v>
      </c>
      <c r="O14" s="35">
        <v>253</v>
      </c>
      <c r="P14" s="431">
        <v>38000</v>
      </c>
      <c r="Q14" s="273">
        <v>952.21623999999997</v>
      </c>
      <c r="R14" s="273">
        <v>7.8157230999999996</v>
      </c>
      <c r="S14" s="273">
        <v>4638.5547934999995</v>
      </c>
      <c r="T14" s="35">
        <v>260</v>
      </c>
      <c r="U14" s="432">
        <v>38185</v>
      </c>
      <c r="V14" s="479">
        <v>1272.3404800000001</v>
      </c>
      <c r="W14" s="36">
        <v>8.3772000000000002</v>
      </c>
      <c r="X14" s="35">
        <v>4875.8999999999996</v>
      </c>
      <c r="Y14" s="35">
        <v>259</v>
      </c>
      <c r="Z14" s="432">
        <v>38365</v>
      </c>
      <c r="AA14" s="479">
        <v>1812.93076</v>
      </c>
      <c r="AB14" s="36">
        <v>20.807099999999998</v>
      </c>
      <c r="AC14" s="35">
        <v>4949.1000000000004</v>
      </c>
      <c r="AD14" s="35">
        <v>249</v>
      </c>
      <c r="AE14" s="432">
        <v>38547</v>
      </c>
      <c r="AF14" s="479">
        <v>1635.7187699999999</v>
      </c>
      <c r="AG14" s="36">
        <v>18.056999999999999</v>
      </c>
      <c r="AH14" s="36">
        <v>5354</v>
      </c>
      <c r="AI14" s="35">
        <v>253</v>
      </c>
      <c r="AJ14" s="431">
        <v>38735</v>
      </c>
      <c r="AK14" s="36">
        <v>1690.5597</v>
      </c>
      <c r="AL14" s="36">
        <v>13.0543174</v>
      </c>
      <c r="AM14" s="36">
        <v>5741.7130474999994</v>
      </c>
      <c r="AN14" s="35">
        <v>265</v>
      </c>
      <c r="AO14" s="432">
        <v>38915</v>
      </c>
      <c r="AP14" s="479">
        <v>1350.41281</v>
      </c>
      <c r="AQ14" s="36">
        <v>15.636900000000001</v>
      </c>
      <c r="AR14" s="36">
        <v>6538.3</v>
      </c>
      <c r="AS14" s="35">
        <v>269</v>
      </c>
      <c r="AT14" s="432">
        <v>39099</v>
      </c>
      <c r="AU14" s="479">
        <v>1691.73911</v>
      </c>
      <c r="AV14" s="36">
        <v>90.0304</v>
      </c>
      <c r="AW14" s="36">
        <v>7408</v>
      </c>
      <c r="AX14" s="35">
        <v>269</v>
      </c>
      <c r="AY14" s="432">
        <v>39279</v>
      </c>
      <c r="AZ14" s="479">
        <v>2249.4091800000001</v>
      </c>
      <c r="BA14" s="36">
        <v>190.56220000000002</v>
      </c>
      <c r="BB14" s="36">
        <v>8291.4</v>
      </c>
      <c r="BC14" s="35">
        <v>274</v>
      </c>
      <c r="BD14" s="431">
        <v>39462</v>
      </c>
      <c r="BE14" s="36">
        <v>2931.79</v>
      </c>
      <c r="BF14" s="36">
        <v>156.36000000000001</v>
      </c>
      <c r="BG14" s="36">
        <v>9192.9</v>
      </c>
      <c r="BH14" s="35">
        <v>284</v>
      </c>
      <c r="BI14" s="431">
        <v>39645</v>
      </c>
      <c r="BJ14" s="36">
        <v>2892.07</v>
      </c>
      <c r="BK14" s="36">
        <v>256.35000000000002</v>
      </c>
      <c r="BL14" s="36">
        <v>12023.4</v>
      </c>
      <c r="BM14" s="35">
        <v>287</v>
      </c>
      <c r="BN14" s="431">
        <v>39831</v>
      </c>
      <c r="BO14" s="35">
        <v>2677.19</v>
      </c>
      <c r="BP14" s="36">
        <v>338.02</v>
      </c>
      <c r="BQ14" s="36">
        <v>13116.1</v>
      </c>
      <c r="BR14" s="35">
        <v>297</v>
      </c>
      <c r="BS14" s="431">
        <v>40010</v>
      </c>
      <c r="BT14" s="36">
        <v>2896.49</v>
      </c>
      <c r="BU14" s="36">
        <v>495.67</v>
      </c>
      <c r="BV14" s="36">
        <v>14803.2</v>
      </c>
      <c r="BW14" s="35">
        <v>301</v>
      </c>
      <c r="BX14" s="431">
        <v>40195</v>
      </c>
      <c r="BY14" s="1167">
        <v>4876.25</v>
      </c>
      <c r="BZ14" s="1169">
        <v>1107.8499999999999</v>
      </c>
      <c r="CA14" s="36">
        <v>16780.5</v>
      </c>
      <c r="CB14" s="35">
        <v>259</v>
      </c>
      <c r="CC14" s="431">
        <v>40377</v>
      </c>
      <c r="CD14" s="1167">
        <v>6375.94</v>
      </c>
      <c r="CE14" s="1169">
        <v>1640.52</v>
      </c>
      <c r="CF14" s="36">
        <v>21852.799999999999</v>
      </c>
      <c r="CG14" s="35">
        <v>272</v>
      </c>
      <c r="CH14" s="431">
        <v>40559</v>
      </c>
      <c r="CI14" s="1167">
        <v>7434.59</v>
      </c>
      <c r="CJ14" s="1169">
        <v>1166.6199999999999</v>
      </c>
      <c r="CK14" s="36">
        <v>24885.7</v>
      </c>
      <c r="CL14" s="35">
        <v>263</v>
      </c>
      <c r="CM14" s="431">
        <v>40741</v>
      </c>
      <c r="CN14" s="36">
        <v>6486.5818200000003</v>
      </c>
      <c r="CO14" s="36">
        <v>1157.0643</v>
      </c>
      <c r="CP14" s="36">
        <f t="shared" si="0"/>
        <v>30411.599999999999</v>
      </c>
      <c r="CQ14" s="35">
        <f t="shared" si="1"/>
        <v>268</v>
      </c>
      <c r="CR14" s="427">
        <v>40923</v>
      </c>
      <c r="CS14" s="697">
        <v>5031.9896399999998</v>
      </c>
      <c r="CT14" s="697">
        <v>247.52280000000002</v>
      </c>
      <c r="CU14" s="36">
        <f t="shared" si="2"/>
        <v>32434.799999999999</v>
      </c>
      <c r="CV14" s="35">
        <f t="shared" si="3"/>
        <v>273</v>
      </c>
      <c r="CW14" s="427">
        <v>41106</v>
      </c>
      <c r="CX14" s="697">
        <v>3994.08</v>
      </c>
      <c r="CY14" s="697">
        <v>122.99</v>
      </c>
      <c r="CZ14" s="36">
        <f t="shared" si="4"/>
        <v>39020.400000000001</v>
      </c>
      <c r="DA14" s="35">
        <f t="shared" si="5"/>
        <v>284</v>
      </c>
      <c r="DB14" s="696">
        <v>41289</v>
      </c>
      <c r="DC14" s="697">
        <v>4113.17</v>
      </c>
      <c r="DD14" s="697">
        <v>104.32</v>
      </c>
      <c r="DE14" s="36">
        <f t="shared" si="7"/>
        <v>39243.199999999997</v>
      </c>
      <c r="DF14" s="35">
        <f t="shared" si="8"/>
        <v>284</v>
      </c>
      <c r="DG14" s="1349">
        <v>41471</v>
      </c>
      <c r="DH14" s="697">
        <v>4775.2</v>
      </c>
      <c r="DI14" s="697">
        <v>1024.1500000000001</v>
      </c>
      <c r="DJ14" s="36">
        <v>43578</v>
      </c>
      <c r="DK14" s="35">
        <v>297</v>
      </c>
      <c r="DL14" s="1472">
        <v>41658</v>
      </c>
      <c r="DM14" s="697">
        <v>4565.3999999999996</v>
      </c>
      <c r="DN14" s="697">
        <v>708.08</v>
      </c>
      <c r="DO14" s="36">
        <f t="shared" si="9"/>
        <v>42307.4</v>
      </c>
      <c r="DP14" s="35">
        <f t="shared" si="10"/>
        <v>301</v>
      </c>
      <c r="DQ14" s="1472">
        <v>41836</v>
      </c>
      <c r="DR14" s="697">
        <v>4389.3599999999997</v>
      </c>
      <c r="DS14" s="697">
        <v>256.45</v>
      </c>
      <c r="DT14" s="36">
        <f t="shared" si="6"/>
        <v>44515.4</v>
      </c>
      <c r="DU14" s="35">
        <v>309</v>
      </c>
      <c r="DV14" s="1472">
        <v>42022</v>
      </c>
      <c r="DW14" s="697">
        <v>4917.38</v>
      </c>
      <c r="DX14" s="697">
        <v>251.45</v>
      </c>
      <c r="DY14" s="36">
        <f t="shared" si="11"/>
        <v>47149.7</v>
      </c>
      <c r="DZ14" s="35">
        <f t="shared" si="12"/>
        <v>319</v>
      </c>
      <c r="EA14" s="1472">
        <v>42207</v>
      </c>
      <c r="EB14" s="697">
        <v>4741.9799999999996</v>
      </c>
      <c r="EC14" s="697">
        <v>715.17</v>
      </c>
      <c r="ED14" s="36">
        <f t="shared" si="13"/>
        <v>49744.399999999994</v>
      </c>
      <c r="EE14" s="35">
        <v>322</v>
      </c>
      <c r="EF14" s="1472">
        <v>42386</v>
      </c>
      <c r="EG14" s="697">
        <v>4674.83</v>
      </c>
      <c r="EH14" s="697">
        <v>512.61</v>
      </c>
      <c r="EI14" s="35">
        <v>55966.1</v>
      </c>
      <c r="EJ14" s="35">
        <v>333</v>
      </c>
      <c r="EK14" s="1472">
        <v>42572</v>
      </c>
      <c r="EL14" s="697">
        <v>4552.93</v>
      </c>
      <c r="EM14" s="697">
        <v>407.77</v>
      </c>
      <c r="EN14" s="36">
        <f t="shared" si="15"/>
        <v>55225.1</v>
      </c>
      <c r="EO14" s="35">
        <f t="shared" si="14"/>
        <v>329</v>
      </c>
      <c r="EP14" s="1472">
        <v>42750</v>
      </c>
      <c r="EQ14" s="283">
        <v>5422.8</v>
      </c>
      <c r="ER14" s="283">
        <v>1659.0809999999999</v>
      </c>
      <c r="ES14" s="35">
        <v>59798.400000000001</v>
      </c>
      <c r="ET14" s="35">
        <v>331</v>
      </c>
      <c r="EU14" s="1472">
        <v>42932</v>
      </c>
      <c r="EV14" s="283">
        <v>5844.72</v>
      </c>
      <c r="EW14" s="1478">
        <v>1263.4690000000001</v>
      </c>
      <c r="EX14" s="36">
        <v>62124</v>
      </c>
      <c r="EY14" s="35">
        <v>335</v>
      </c>
      <c r="EZ14" s="1472">
        <v>43115</v>
      </c>
      <c r="FA14" s="283">
        <v>6057.86</v>
      </c>
      <c r="FB14" s="273">
        <v>406.14299999999997</v>
      </c>
      <c r="FC14" s="36">
        <v>64567.199999999997</v>
      </c>
      <c r="FD14" s="35">
        <v>339</v>
      </c>
      <c r="FE14" s="1472">
        <v>43297</v>
      </c>
      <c r="FF14" s="283">
        <v>5339.91</v>
      </c>
      <c r="FG14" s="283">
        <v>873.68499999999995</v>
      </c>
      <c r="FH14" s="36">
        <v>67413.716</v>
      </c>
      <c r="FI14" s="35">
        <v>343</v>
      </c>
      <c r="FJ14" s="1472">
        <v>43480</v>
      </c>
      <c r="FK14" s="283">
        <v>5863.28</v>
      </c>
      <c r="FL14" s="283">
        <v>1139.319</v>
      </c>
      <c r="FM14" s="36">
        <v>69658.3</v>
      </c>
      <c r="FN14" s="35">
        <v>350</v>
      </c>
      <c r="FO14" s="1696">
        <v>43662</v>
      </c>
      <c r="FP14" s="354">
        <v>5124.45</v>
      </c>
      <c r="FQ14" s="354">
        <v>271.762</v>
      </c>
      <c r="FR14" s="354">
        <v>72312.800000000003</v>
      </c>
      <c r="FS14" s="1726">
        <v>356</v>
      </c>
      <c r="FT14" s="1476">
        <v>43877</v>
      </c>
      <c r="FU14" s="283">
        <v>4734.1499999999996</v>
      </c>
      <c r="FV14" s="697">
        <v>916.25900000000001</v>
      </c>
      <c r="FW14" s="697">
        <v>74849.2</v>
      </c>
      <c r="FX14" s="35">
        <v>360</v>
      </c>
      <c r="FY14" s="1472">
        <v>44028</v>
      </c>
      <c r="FZ14" s="843">
        <v>4069.11</v>
      </c>
      <c r="GA14" s="843">
        <v>225.97</v>
      </c>
      <c r="GB14" s="859">
        <v>75201.399999999994</v>
      </c>
      <c r="GC14" s="843">
        <v>361</v>
      </c>
      <c r="GD14" s="1472" t="s">
        <v>5523</v>
      </c>
      <c r="GE14" s="843">
        <v>5850.44</v>
      </c>
      <c r="GF14" s="843">
        <v>2384.87</v>
      </c>
      <c r="GG14" s="859">
        <v>81999.5</v>
      </c>
      <c r="GH14" s="843">
        <v>368</v>
      </c>
    </row>
    <row r="15" spans="1:190" s="185" customFormat="1" ht="15" customHeight="1">
      <c r="A15" s="154" t="s">
        <v>1190</v>
      </c>
      <c r="B15" s="35">
        <v>2149.3200000000002</v>
      </c>
      <c r="C15" s="36">
        <v>16467.09</v>
      </c>
      <c r="D15" s="36">
        <v>8358.6</v>
      </c>
      <c r="E15" s="35">
        <v>273</v>
      </c>
      <c r="F15" s="431">
        <v>37635</v>
      </c>
      <c r="G15" s="273">
        <v>826.09100000000001</v>
      </c>
      <c r="H15" s="273">
        <v>6.3309148999999998</v>
      </c>
      <c r="I15" s="273">
        <v>3466.3150380000016</v>
      </c>
      <c r="J15" s="35">
        <v>251</v>
      </c>
      <c r="K15" s="432">
        <v>37817</v>
      </c>
      <c r="L15" s="273">
        <v>825.25</v>
      </c>
      <c r="M15" s="273">
        <v>9.83</v>
      </c>
      <c r="N15" s="273">
        <v>3627.9</v>
      </c>
      <c r="O15" s="35">
        <v>253</v>
      </c>
      <c r="P15" s="431">
        <v>38001</v>
      </c>
      <c r="Q15" s="273">
        <v>957.86548000000005</v>
      </c>
      <c r="R15" s="273">
        <v>12.66966358</v>
      </c>
      <c r="S15" s="273">
        <v>4638.5547934999995</v>
      </c>
      <c r="T15" s="35">
        <v>260</v>
      </c>
      <c r="U15" s="432">
        <v>38186</v>
      </c>
      <c r="V15" s="479">
        <v>1279.8857700000001</v>
      </c>
      <c r="W15" s="36">
        <v>10.673999999999999</v>
      </c>
      <c r="X15" s="35">
        <v>4875.8999999999996</v>
      </c>
      <c r="Y15" s="35">
        <v>259</v>
      </c>
      <c r="Z15" s="432">
        <v>38367</v>
      </c>
      <c r="AA15" s="479">
        <v>1755.8208999999999</v>
      </c>
      <c r="AB15" s="36">
        <v>18.359200000000001</v>
      </c>
      <c r="AC15" s="35">
        <v>4949.1000000000004</v>
      </c>
      <c r="AD15" s="35">
        <v>249</v>
      </c>
      <c r="AE15" s="432">
        <v>38550</v>
      </c>
      <c r="AF15" s="479">
        <v>1582.8986299999999</v>
      </c>
      <c r="AG15" s="36">
        <v>25.150600000000001</v>
      </c>
      <c r="AH15" s="36">
        <v>5354</v>
      </c>
      <c r="AI15" s="35">
        <v>253</v>
      </c>
      <c r="AJ15" s="431">
        <v>38736</v>
      </c>
      <c r="AK15" s="36">
        <v>1690.4949999999999</v>
      </c>
      <c r="AL15" s="36">
        <v>13.803535419999999</v>
      </c>
      <c r="AM15" s="36">
        <v>5741.7130474999994</v>
      </c>
      <c r="AN15" s="35">
        <v>265</v>
      </c>
      <c r="AO15" s="432">
        <v>38916</v>
      </c>
      <c r="AP15" s="479">
        <v>1353.5050799999999</v>
      </c>
      <c r="AQ15" s="36">
        <v>17.735700000000001</v>
      </c>
      <c r="AR15" s="36">
        <v>6538.3</v>
      </c>
      <c r="AS15" s="35">
        <v>269</v>
      </c>
      <c r="AT15" s="432">
        <v>39100</v>
      </c>
      <c r="AU15" s="479">
        <v>1713.52649</v>
      </c>
      <c r="AV15" s="36">
        <v>104.7064</v>
      </c>
      <c r="AW15" s="36">
        <v>7408</v>
      </c>
      <c r="AX15" s="35">
        <v>269</v>
      </c>
      <c r="AY15" s="432">
        <v>39280</v>
      </c>
      <c r="AZ15" s="479">
        <v>2298.8559500000001</v>
      </c>
      <c r="BA15" s="36">
        <v>239.54250000000002</v>
      </c>
      <c r="BB15" s="36">
        <v>8291.4</v>
      </c>
      <c r="BC15" s="35">
        <v>274</v>
      </c>
      <c r="BD15" s="431">
        <v>39463</v>
      </c>
      <c r="BE15" s="36">
        <v>2963.48</v>
      </c>
      <c r="BF15" s="36">
        <v>147.88999999999999</v>
      </c>
      <c r="BG15" s="36">
        <v>9192.9</v>
      </c>
      <c r="BH15" s="35">
        <v>284</v>
      </c>
      <c r="BI15" s="431">
        <v>39646</v>
      </c>
      <c r="BJ15" s="35">
        <v>2889.35</v>
      </c>
      <c r="BK15" s="36">
        <v>275.60000000000002</v>
      </c>
      <c r="BL15" s="36">
        <v>12023.4</v>
      </c>
      <c r="BM15" s="35">
        <v>287</v>
      </c>
      <c r="BN15" s="431">
        <v>39832</v>
      </c>
      <c r="BO15" s="35">
        <v>2596.3200000000002</v>
      </c>
      <c r="BP15" s="36">
        <v>321.39999999999998</v>
      </c>
      <c r="BQ15" s="36">
        <v>13116.1</v>
      </c>
      <c r="BR15" s="35">
        <v>297</v>
      </c>
      <c r="BS15" s="431">
        <v>40013</v>
      </c>
      <c r="BT15" s="36">
        <v>2870.14</v>
      </c>
      <c r="BU15" s="36">
        <v>528.92999999999995</v>
      </c>
      <c r="BV15" s="36">
        <v>14803.2</v>
      </c>
      <c r="BW15" s="35">
        <v>301</v>
      </c>
      <c r="BX15" s="431">
        <v>40196</v>
      </c>
      <c r="BY15" s="1167">
        <v>4923.38</v>
      </c>
      <c r="BZ15" s="1169">
        <v>1037.5899999999999</v>
      </c>
      <c r="CA15" s="36">
        <v>16780.5</v>
      </c>
      <c r="CB15" s="35">
        <v>259</v>
      </c>
      <c r="CC15" s="431">
        <v>40378</v>
      </c>
      <c r="CD15" s="1167">
        <v>6462.93</v>
      </c>
      <c r="CE15" s="1169">
        <v>1534.7</v>
      </c>
      <c r="CF15" s="36">
        <v>21852.799999999999</v>
      </c>
      <c r="CG15" s="35">
        <v>272</v>
      </c>
      <c r="CH15" s="431">
        <v>40560</v>
      </c>
      <c r="CI15" s="1167">
        <v>7377.58</v>
      </c>
      <c r="CJ15" s="1169">
        <v>848.55</v>
      </c>
      <c r="CK15" s="36">
        <v>24885.7</v>
      </c>
      <c r="CL15" s="35">
        <v>263</v>
      </c>
      <c r="CM15" s="431">
        <v>40743</v>
      </c>
      <c r="CN15" s="36">
        <v>6587.5801000000001</v>
      </c>
      <c r="CO15" s="36">
        <v>1387.5454</v>
      </c>
      <c r="CP15" s="36">
        <f t="shared" si="0"/>
        <v>30411.599999999999</v>
      </c>
      <c r="CQ15" s="35">
        <f t="shared" si="1"/>
        <v>268</v>
      </c>
      <c r="CR15" s="427">
        <v>40924</v>
      </c>
      <c r="CS15" s="697">
        <v>4864.3010400000003</v>
      </c>
      <c r="CT15" s="697">
        <v>318.33139999999997</v>
      </c>
      <c r="CU15" s="36">
        <f t="shared" si="2"/>
        <v>32434.799999999999</v>
      </c>
      <c r="CV15" s="35">
        <f t="shared" si="3"/>
        <v>273</v>
      </c>
      <c r="CW15" s="427">
        <v>41107</v>
      </c>
      <c r="CX15" s="697">
        <v>4027.8</v>
      </c>
      <c r="CY15" s="697">
        <v>121.82</v>
      </c>
      <c r="CZ15" s="36">
        <f t="shared" si="4"/>
        <v>39020.400000000001</v>
      </c>
      <c r="DA15" s="35">
        <f t="shared" si="5"/>
        <v>284</v>
      </c>
      <c r="DB15" s="696">
        <v>41290</v>
      </c>
      <c r="DC15" s="697">
        <v>4132.6899999999996</v>
      </c>
      <c r="DD15" s="697">
        <v>134.21</v>
      </c>
      <c r="DE15" s="36">
        <f t="shared" si="7"/>
        <v>39243.199999999997</v>
      </c>
      <c r="DF15" s="35">
        <f t="shared" si="8"/>
        <v>284</v>
      </c>
      <c r="DG15" s="1349">
        <v>41472</v>
      </c>
      <c r="DH15" s="697">
        <v>4754.12</v>
      </c>
      <c r="DI15" s="697">
        <v>986.78</v>
      </c>
      <c r="DJ15" s="36">
        <v>43578</v>
      </c>
      <c r="DK15" s="35">
        <v>297</v>
      </c>
      <c r="DL15" s="1472">
        <v>41659</v>
      </c>
      <c r="DM15" s="697">
        <v>4550.4799999999996</v>
      </c>
      <c r="DN15" s="697">
        <v>610.88</v>
      </c>
      <c r="DO15" s="36">
        <f t="shared" si="9"/>
        <v>42307.4</v>
      </c>
      <c r="DP15" s="35">
        <f t="shared" si="10"/>
        <v>301</v>
      </c>
      <c r="DQ15" s="1472">
        <v>41837</v>
      </c>
      <c r="DR15" s="697">
        <v>4392.1499999999996</v>
      </c>
      <c r="DS15" s="697">
        <v>253.22</v>
      </c>
      <c r="DT15" s="36">
        <f t="shared" si="6"/>
        <v>44515.4</v>
      </c>
      <c r="DU15" s="35">
        <v>309</v>
      </c>
      <c r="DV15" s="1472">
        <v>42023</v>
      </c>
      <c r="DW15" s="697">
        <v>4867.08</v>
      </c>
      <c r="DX15" s="697">
        <v>285.14</v>
      </c>
      <c r="DY15" s="36">
        <f t="shared" si="11"/>
        <v>47149.7</v>
      </c>
      <c r="DZ15" s="35">
        <f t="shared" si="12"/>
        <v>319</v>
      </c>
      <c r="EA15" s="1472">
        <v>42208</v>
      </c>
      <c r="EB15" s="697">
        <v>4808.3999999999996</v>
      </c>
      <c r="EC15" s="697">
        <v>813.95</v>
      </c>
      <c r="ED15" s="36">
        <f t="shared" si="13"/>
        <v>49744.399999999994</v>
      </c>
      <c r="EE15" s="35">
        <v>322</v>
      </c>
      <c r="EF15" s="1472">
        <v>42387</v>
      </c>
      <c r="EG15" s="697">
        <v>4687.2</v>
      </c>
      <c r="EH15" s="697">
        <v>619.75</v>
      </c>
      <c r="EI15" s="35">
        <v>55966.1</v>
      </c>
      <c r="EJ15" s="35">
        <v>333</v>
      </c>
      <c r="EK15" s="1472">
        <v>42575</v>
      </c>
      <c r="EL15" s="697">
        <v>4551.07</v>
      </c>
      <c r="EM15" s="697">
        <v>338.84100000000001</v>
      </c>
      <c r="EN15" s="36">
        <f t="shared" si="15"/>
        <v>55225.1</v>
      </c>
      <c r="EO15" s="35">
        <f t="shared" si="14"/>
        <v>329</v>
      </c>
      <c r="EP15" s="1472">
        <v>42751</v>
      </c>
      <c r="EQ15" s="283">
        <v>5477.86</v>
      </c>
      <c r="ER15" s="283">
        <v>1856.521</v>
      </c>
      <c r="ES15" s="35">
        <v>59798.400000000001</v>
      </c>
      <c r="ET15" s="35">
        <v>331</v>
      </c>
      <c r="EU15" s="1472">
        <v>42933</v>
      </c>
      <c r="EV15" s="283">
        <v>5824.43</v>
      </c>
      <c r="EW15" s="1478">
        <v>1147.6079999999999</v>
      </c>
      <c r="EX15" s="36">
        <v>62124</v>
      </c>
      <c r="EY15" s="35">
        <v>335</v>
      </c>
      <c r="EZ15" s="1472">
        <v>43116</v>
      </c>
      <c r="FA15" s="283">
        <v>6128.81</v>
      </c>
      <c r="FB15" s="697">
        <v>388.70299999999997</v>
      </c>
      <c r="FC15" s="36">
        <v>64567.199999999997</v>
      </c>
      <c r="FD15" s="35">
        <v>339</v>
      </c>
      <c r="FE15" s="1472">
        <v>43298</v>
      </c>
      <c r="FF15" s="283">
        <v>5325.48</v>
      </c>
      <c r="FG15" s="283">
        <v>786.05499999999995</v>
      </c>
      <c r="FH15" s="36">
        <v>67413.716</v>
      </c>
      <c r="FI15" s="35">
        <v>343</v>
      </c>
      <c r="FJ15" s="1472">
        <v>43481</v>
      </c>
      <c r="FK15" s="283">
        <v>5839.48</v>
      </c>
      <c r="FL15" s="283">
        <v>1000.525</v>
      </c>
      <c r="FM15" s="36">
        <v>69658.3</v>
      </c>
      <c r="FN15" s="35">
        <v>350</v>
      </c>
      <c r="FO15" s="1696">
        <v>43663</v>
      </c>
      <c r="FP15" s="354">
        <v>5133.1400000000003</v>
      </c>
      <c r="FQ15" s="354">
        <v>309.60199999999998</v>
      </c>
      <c r="FR15" s="354">
        <v>72312.800000000003</v>
      </c>
      <c r="FS15" s="1726">
        <v>356</v>
      </c>
      <c r="FT15" s="1476">
        <v>43878</v>
      </c>
      <c r="FU15" s="283">
        <v>4768.1400000000003</v>
      </c>
      <c r="FV15" s="697">
        <v>976.38800000000003</v>
      </c>
      <c r="FW15" s="697">
        <v>74849.2</v>
      </c>
      <c r="FX15" s="35">
        <v>360</v>
      </c>
      <c r="FY15" s="1472">
        <v>44031</v>
      </c>
      <c r="FZ15" s="843">
        <v>4050.65</v>
      </c>
      <c r="GA15" s="843">
        <v>234.45</v>
      </c>
      <c r="GB15" s="859">
        <v>75201.399999999994</v>
      </c>
      <c r="GC15" s="843">
        <v>361</v>
      </c>
      <c r="GD15" s="1472" t="s">
        <v>5524</v>
      </c>
      <c r="GE15" s="843">
        <v>5801.72</v>
      </c>
      <c r="GF15" s="843">
        <v>1519.6</v>
      </c>
      <c r="GG15" s="859">
        <v>81999.5</v>
      </c>
      <c r="GH15" s="843">
        <v>368</v>
      </c>
    </row>
    <row r="16" spans="1:190" s="1170" customFormat="1" ht="15" customHeight="1">
      <c r="A16" s="154" t="s">
        <v>898</v>
      </c>
      <c r="B16" s="36">
        <v>3000.5</v>
      </c>
      <c r="C16" s="36">
        <v>54323.95</v>
      </c>
      <c r="D16" s="36">
        <v>10883.6</v>
      </c>
      <c r="E16" s="35">
        <v>286</v>
      </c>
      <c r="F16" s="431">
        <v>37636</v>
      </c>
      <c r="G16" s="273">
        <v>826.12617999999998</v>
      </c>
      <c r="H16" s="273">
        <v>7.1603782750000002</v>
      </c>
      <c r="I16" s="273">
        <v>3466.3150380000016</v>
      </c>
      <c r="J16" s="35">
        <v>251</v>
      </c>
      <c r="K16" s="432">
        <v>37818</v>
      </c>
      <c r="L16" s="273">
        <v>825.09</v>
      </c>
      <c r="M16" s="273">
        <v>9.27</v>
      </c>
      <c r="N16" s="273">
        <v>3627.9</v>
      </c>
      <c r="O16" s="35">
        <v>253</v>
      </c>
      <c r="P16" s="431">
        <v>38003</v>
      </c>
      <c r="Q16" s="273">
        <v>955.6644</v>
      </c>
      <c r="R16" s="273">
        <v>5.8749662249999997</v>
      </c>
      <c r="S16" s="273">
        <v>4638.5547934999995</v>
      </c>
      <c r="T16" s="35">
        <v>260</v>
      </c>
      <c r="U16" s="432">
        <v>38187</v>
      </c>
      <c r="V16" s="479">
        <v>1283.34718</v>
      </c>
      <c r="W16" s="36">
        <v>10.677299999999999</v>
      </c>
      <c r="X16" s="35">
        <v>4875.8999999999996</v>
      </c>
      <c r="Y16" s="35">
        <v>259</v>
      </c>
      <c r="Z16" s="432">
        <v>38368</v>
      </c>
      <c r="AA16" s="479">
        <v>1767.6096199999999</v>
      </c>
      <c r="AB16" s="36">
        <v>18.817900000000002</v>
      </c>
      <c r="AC16" s="35">
        <v>4949.1000000000004</v>
      </c>
      <c r="AD16" s="35">
        <v>249</v>
      </c>
      <c r="AE16" s="432">
        <v>38551</v>
      </c>
      <c r="AF16" s="479">
        <v>1609.91651</v>
      </c>
      <c r="AG16" s="36">
        <v>20.996700000000001</v>
      </c>
      <c r="AH16" s="36">
        <v>5354</v>
      </c>
      <c r="AI16" s="35">
        <v>253</v>
      </c>
      <c r="AJ16" s="431">
        <v>38740</v>
      </c>
      <c r="AK16" s="36">
        <v>1677.43381</v>
      </c>
      <c r="AL16" s="36">
        <v>14.1712414</v>
      </c>
      <c r="AM16" s="36">
        <v>5741.7130474999994</v>
      </c>
      <c r="AN16" s="35">
        <v>265</v>
      </c>
      <c r="AO16" s="432">
        <v>38917</v>
      </c>
      <c r="AP16" s="479">
        <v>1362.1734200000001</v>
      </c>
      <c r="AQ16" s="36">
        <v>20.2211</v>
      </c>
      <c r="AR16" s="36">
        <v>6538.3</v>
      </c>
      <c r="AS16" s="35">
        <v>269</v>
      </c>
      <c r="AT16" s="432">
        <v>39103</v>
      </c>
      <c r="AU16" s="479">
        <v>1756.5352700000001</v>
      </c>
      <c r="AV16" s="36">
        <v>110.8961</v>
      </c>
      <c r="AW16" s="36">
        <v>7408</v>
      </c>
      <c r="AX16" s="35">
        <v>269</v>
      </c>
      <c r="AY16" s="432">
        <v>39281</v>
      </c>
      <c r="AZ16" s="479">
        <v>2310.3042999999998</v>
      </c>
      <c r="BA16" s="36">
        <v>239.3022</v>
      </c>
      <c r="BB16" s="36">
        <v>8291.4</v>
      </c>
      <c r="BC16" s="35">
        <v>274</v>
      </c>
      <c r="BD16" s="431">
        <v>39464</v>
      </c>
      <c r="BE16" s="36">
        <v>2951.91</v>
      </c>
      <c r="BF16" s="36">
        <v>311.45999999999998</v>
      </c>
      <c r="BG16" s="36">
        <v>9192.9</v>
      </c>
      <c r="BH16" s="35">
        <v>284</v>
      </c>
      <c r="BI16" s="431">
        <v>39649</v>
      </c>
      <c r="BJ16" s="36">
        <v>2858.95</v>
      </c>
      <c r="BK16" s="36">
        <v>307.32</v>
      </c>
      <c r="BL16" s="36">
        <v>12023.4</v>
      </c>
      <c r="BM16" s="35">
        <v>287</v>
      </c>
      <c r="BN16" s="431">
        <v>39833</v>
      </c>
      <c r="BO16" s="36">
        <v>2672.65</v>
      </c>
      <c r="BP16" s="36">
        <v>233.72</v>
      </c>
      <c r="BQ16" s="36">
        <v>13116.1</v>
      </c>
      <c r="BR16" s="35">
        <v>297</v>
      </c>
      <c r="BS16" s="431">
        <v>40014</v>
      </c>
      <c r="BT16" s="36">
        <v>2833.64</v>
      </c>
      <c r="BU16" s="36">
        <v>470.41</v>
      </c>
      <c r="BV16" s="36">
        <v>14803.2</v>
      </c>
      <c r="BW16" s="35">
        <v>301</v>
      </c>
      <c r="BX16" s="431">
        <v>40197</v>
      </c>
      <c r="BY16" s="1167">
        <v>4956.74</v>
      </c>
      <c r="BZ16" s="1169">
        <v>1191.58</v>
      </c>
      <c r="CA16" s="36">
        <v>16780.5</v>
      </c>
      <c r="CB16" s="35">
        <v>259</v>
      </c>
      <c r="CC16" s="431">
        <v>40379</v>
      </c>
      <c r="CD16" s="1167">
        <v>6468.23</v>
      </c>
      <c r="CE16" s="1169">
        <v>1738.25</v>
      </c>
      <c r="CF16" s="36">
        <v>21852.799999999999</v>
      </c>
      <c r="CG16" s="35">
        <v>272</v>
      </c>
      <c r="CH16" s="431">
        <v>40561</v>
      </c>
      <c r="CI16" s="1167">
        <v>7140.25</v>
      </c>
      <c r="CJ16" s="1169">
        <v>609.86</v>
      </c>
      <c r="CK16" s="36">
        <v>24885.7</v>
      </c>
      <c r="CL16" s="35">
        <v>263</v>
      </c>
      <c r="CM16" s="431">
        <v>40744</v>
      </c>
      <c r="CN16" s="36">
        <v>6619.0954099999999</v>
      </c>
      <c r="CO16" s="36">
        <v>1765.1276000000003</v>
      </c>
      <c r="CP16" s="36">
        <f t="shared" si="0"/>
        <v>30411.599999999999</v>
      </c>
      <c r="CQ16" s="35">
        <f t="shared" si="1"/>
        <v>268</v>
      </c>
      <c r="CR16" s="427">
        <v>40926</v>
      </c>
      <c r="CS16" s="697">
        <v>4695.5741900000003</v>
      </c>
      <c r="CT16" s="697">
        <v>316.48410000000001</v>
      </c>
      <c r="CU16" s="36">
        <f t="shared" si="2"/>
        <v>32434.799999999999</v>
      </c>
      <c r="CV16" s="35">
        <f t="shared" si="3"/>
        <v>273</v>
      </c>
      <c r="CW16" s="427">
        <v>41108</v>
      </c>
      <c r="CX16" s="697">
        <v>4183.33</v>
      </c>
      <c r="CY16" s="697">
        <v>204.27</v>
      </c>
      <c r="CZ16" s="36">
        <f t="shared" si="4"/>
        <v>39020.400000000001</v>
      </c>
      <c r="DA16" s="35">
        <f t="shared" si="5"/>
        <v>284</v>
      </c>
      <c r="DB16" s="696">
        <v>41291</v>
      </c>
      <c r="DC16" s="697">
        <v>4167.0600000000004</v>
      </c>
      <c r="DD16" s="697">
        <v>151.84</v>
      </c>
      <c r="DE16" s="36">
        <f t="shared" si="7"/>
        <v>39243.199999999997</v>
      </c>
      <c r="DF16" s="35">
        <f t="shared" si="8"/>
        <v>284</v>
      </c>
      <c r="DG16" s="1349">
        <v>41473</v>
      </c>
      <c r="DH16" s="697">
        <v>4568.47</v>
      </c>
      <c r="DI16" s="697">
        <v>852.02</v>
      </c>
      <c r="DJ16" s="36">
        <v>43578</v>
      </c>
      <c r="DK16" s="35">
        <v>297</v>
      </c>
      <c r="DL16" s="1472">
        <v>41660</v>
      </c>
      <c r="DM16" s="697">
        <v>4584.63</v>
      </c>
      <c r="DN16" s="697">
        <v>710.89</v>
      </c>
      <c r="DO16" s="36">
        <f t="shared" si="9"/>
        <v>42307.4</v>
      </c>
      <c r="DP16" s="35">
        <f t="shared" si="10"/>
        <v>301</v>
      </c>
      <c r="DQ16" s="1472">
        <v>41840</v>
      </c>
      <c r="DR16" s="697">
        <v>4374.1899999999996</v>
      </c>
      <c r="DS16" s="697">
        <v>263.7</v>
      </c>
      <c r="DT16" s="36">
        <f t="shared" si="6"/>
        <v>44515.4</v>
      </c>
      <c r="DU16" s="35">
        <v>309</v>
      </c>
      <c r="DV16" s="1472">
        <v>42024</v>
      </c>
      <c r="DW16" s="697">
        <v>4856.95</v>
      </c>
      <c r="DX16" s="697">
        <v>247.17</v>
      </c>
      <c r="DY16" s="36">
        <f>DY15</f>
        <v>47149.7</v>
      </c>
      <c r="DZ16" s="35">
        <f t="shared" si="12"/>
        <v>319</v>
      </c>
      <c r="EA16" s="1472">
        <v>42211</v>
      </c>
      <c r="EB16" s="697">
        <v>4786.49</v>
      </c>
      <c r="EC16" s="697">
        <v>754.9</v>
      </c>
      <c r="ED16" s="36">
        <f>ED15</f>
        <v>49744.399999999994</v>
      </c>
      <c r="EE16" s="35">
        <v>322</v>
      </c>
      <c r="EF16" s="1472">
        <v>42388</v>
      </c>
      <c r="EG16" s="697">
        <v>4697.51</v>
      </c>
      <c r="EH16" s="697">
        <v>720.72</v>
      </c>
      <c r="EI16" s="35">
        <v>55966.1</v>
      </c>
      <c r="EJ16" s="35">
        <v>333</v>
      </c>
      <c r="EK16" s="1472">
        <v>42576</v>
      </c>
      <c r="EL16" s="697">
        <v>4549.18</v>
      </c>
      <c r="EM16" s="697">
        <v>395.31700000000001</v>
      </c>
      <c r="EN16" s="36">
        <f t="shared" si="15"/>
        <v>55225.1</v>
      </c>
      <c r="EO16" s="35">
        <f t="shared" si="14"/>
        <v>329</v>
      </c>
      <c r="EP16" s="1472">
        <v>42752</v>
      </c>
      <c r="EQ16" s="283">
        <v>5575.47</v>
      </c>
      <c r="ER16" s="283">
        <v>2064.9659999999999</v>
      </c>
      <c r="ES16" s="35">
        <v>59798.400000000001</v>
      </c>
      <c r="ET16" s="35">
        <v>331</v>
      </c>
      <c r="EU16" s="1472">
        <v>42934</v>
      </c>
      <c r="EV16" s="36">
        <v>5819.26</v>
      </c>
      <c r="EW16" s="697">
        <v>962.23</v>
      </c>
      <c r="EX16" s="36">
        <v>62124</v>
      </c>
      <c r="EY16" s="35">
        <v>335</v>
      </c>
      <c r="EZ16" s="1472">
        <v>43117</v>
      </c>
      <c r="FA16" s="283">
        <v>6098.33</v>
      </c>
      <c r="FB16" s="697">
        <v>391.553</v>
      </c>
      <c r="FC16" s="36">
        <v>64567.199999999997</v>
      </c>
      <c r="FD16" s="35">
        <v>339</v>
      </c>
      <c r="FE16" s="1472">
        <v>43299</v>
      </c>
      <c r="FF16" s="283">
        <v>5334.18</v>
      </c>
      <c r="FG16" s="283">
        <v>863.53800000000001</v>
      </c>
      <c r="FH16" s="36">
        <v>67413.716</v>
      </c>
      <c r="FI16" s="35">
        <v>343</v>
      </c>
      <c r="FJ16" s="1472">
        <v>43482</v>
      </c>
      <c r="FK16" s="283">
        <v>5825.57</v>
      </c>
      <c r="FL16" s="283">
        <v>1011.269</v>
      </c>
      <c r="FM16" s="36">
        <v>69658.3</v>
      </c>
      <c r="FN16" s="35">
        <v>350</v>
      </c>
      <c r="FO16" s="1696">
        <v>43664</v>
      </c>
      <c r="FP16" s="354">
        <v>5130.7</v>
      </c>
      <c r="FQ16" s="354">
        <v>395.29700000000003</v>
      </c>
      <c r="FR16" s="354">
        <v>72312.800000000003</v>
      </c>
      <c r="FS16" s="1726">
        <v>356</v>
      </c>
      <c r="FT16" s="1476">
        <v>43879</v>
      </c>
      <c r="FU16" s="283">
        <v>4740.3999999999996</v>
      </c>
      <c r="FV16" s="697">
        <v>1021.34</v>
      </c>
      <c r="FW16" s="697">
        <v>74849.2</v>
      </c>
      <c r="FX16" s="35">
        <v>360</v>
      </c>
      <c r="FY16" s="1472">
        <v>44032</v>
      </c>
      <c r="FZ16" s="843">
        <v>4070.15</v>
      </c>
      <c r="GA16" s="843">
        <v>240.47</v>
      </c>
      <c r="GB16" s="859">
        <v>75201.399999999994</v>
      </c>
      <c r="GC16" s="843">
        <v>361</v>
      </c>
      <c r="GD16" s="1472" t="s">
        <v>5525</v>
      </c>
      <c r="GE16" s="843">
        <v>5820.81</v>
      </c>
      <c r="GF16" s="843">
        <v>1290.9000000000001</v>
      </c>
      <c r="GG16" s="859">
        <v>81999.5</v>
      </c>
      <c r="GH16" s="843">
        <v>368</v>
      </c>
    </row>
    <row r="17" spans="1:190" s="185" customFormat="1" ht="15" customHeight="1">
      <c r="A17" s="154" t="s">
        <v>205</v>
      </c>
      <c r="B17" s="35">
        <v>3010.26</v>
      </c>
      <c r="C17" s="36">
        <v>89378.94</v>
      </c>
      <c r="D17" s="36">
        <v>14704</v>
      </c>
      <c r="E17" s="35">
        <v>300</v>
      </c>
      <c r="F17" s="431">
        <v>37637</v>
      </c>
      <c r="G17" s="273">
        <v>826.38221999999996</v>
      </c>
      <c r="H17" s="273">
        <v>4.9645372749999996</v>
      </c>
      <c r="I17" s="273">
        <v>3466.3150380000016</v>
      </c>
      <c r="J17" s="35">
        <v>251</v>
      </c>
      <c r="K17" s="432">
        <v>37819</v>
      </c>
      <c r="L17" s="273">
        <v>827.95</v>
      </c>
      <c r="M17" s="273">
        <v>11.66</v>
      </c>
      <c r="N17" s="273">
        <v>3627.9</v>
      </c>
      <c r="O17" s="35">
        <v>253</v>
      </c>
      <c r="P17" s="431">
        <v>38004</v>
      </c>
      <c r="Q17" s="273">
        <v>950.53660000000002</v>
      </c>
      <c r="R17" s="273">
        <v>5.0714300799999998</v>
      </c>
      <c r="S17" s="273">
        <v>4638.5547934999995</v>
      </c>
      <c r="T17" s="35">
        <v>260</v>
      </c>
      <c r="U17" s="432">
        <v>38188</v>
      </c>
      <c r="V17" s="479">
        <v>1267.3788199999999</v>
      </c>
      <c r="W17" s="36">
        <v>11.247499999999999</v>
      </c>
      <c r="X17" s="35">
        <v>4875.8999999999996</v>
      </c>
      <c r="Y17" s="35">
        <v>259</v>
      </c>
      <c r="Z17" s="432">
        <v>38369</v>
      </c>
      <c r="AA17" s="479">
        <v>1823.8469399999999</v>
      </c>
      <c r="AB17" s="36">
        <v>22.369300000000003</v>
      </c>
      <c r="AC17" s="35">
        <v>4949.1000000000004</v>
      </c>
      <c r="AD17" s="35">
        <v>249</v>
      </c>
      <c r="AE17" s="432">
        <v>38552</v>
      </c>
      <c r="AF17" s="479">
        <v>1593.6221800000001</v>
      </c>
      <c r="AG17" s="36">
        <v>21.506</v>
      </c>
      <c r="AH17" s="36">
        <v>5354</v>
      </c>
      <c r="AI17" s="35">
        <v>253</v>
      </c>
      <c r="AJ17" s="431">
        <v>38741</v>
      </c>
      <c r="AK17" s="36">
        <v>1664.8263300000001</v>
      </c>
      <c r="AL17" s="36">
        <v>15.83250685</v>
      </c>
      <c r="AM17" s="36">
        <v>5741.7130474999994</v>
      </c>
      <c r="AN17" s="35">
        <v>265</v>
      </c>
      <c r="AO17" s="432">
        <v>38918</v>
      </c>
      <c r="AP17" s="479">
        <v>1359.7664500000001</v>
      </c>
      <c r="AQ17" s="36">
        <v>19.765999999999998</v>
      </c>
      <c r="AR17" s="36">
        <v>6538.3</v>
      </c>
      <c r="AS17" s="35">
        <v>269</v>
      </c>
      <c r="AT17" s="432">
        <v>39104</v>
      </c>
      <c r="AU17" s="479">
        <v>1762.43463</v>
      </c>
      <c r="AV17" s="36">
        <v>119.0626</v>
      </c>
      <c r="AW17" s="36">
        <v>7408</v>
      </c>
      <c r="AX17" s="35">
        <v>269</v>
      </c>
      <c r="AY17" s="432">
        <v>39282</v>
      </c>
      <c r="AZ17" s="479">
        <v>2339.3719299999998</v>
      </c>
      <c r="BA17" s="36">
        <v>233.63679999999999</v>
      </c>
      <c r="BB17" s="36">
        <v>8291.4</v>
      </c>
      <c r="BC17" s="35">
        <v>274</v>
      </c>
      <c r="BD17" s="431">
        <v>39468</v>
      </c>
      <c r="BE17" s="36">
        <v>2948.72</v>
      </c>
      <c r="BF17" s="36">
        <v>165.81</v>
      </c>
      <c r="BG17" s="36">
        <v>9192.9</v>
      </c>
      <c r="BH17" s="35">
        <v>284</v>
      </c>
      <c r="BI17" s="431">
        <v>39650</v>
      </c>
      <c r="BJ17" s="35">
        <v>2810.36</v>
      </c>
      <c r="BK17" s="35">
        <v>406.12</v>
      </c>
      <c r="BL17" s="36">
        <v>12023.4</v>
      </c>
      <c r="BM17" s="35">
        <v>287</v>
      </c>
      <c r="BN17" s="431">
        <v>39834</v>
      </c>
      <c r="BO17" s="36">
        <v>2664.9</v>
      </c>
      <c r="BP17" s="36">
        <v>299.55</v>
      </c>
      <c r="BQ17" s="36">
        <v>13116.1</v>
      </c>
      <c r="BR17" s="35">
        <v>297</v>
      </c>
      <c r="BS17" s="431">
        <v>40015</v>
      </c>
      <c r="BT17" s="36">
        <v>2828.07</v>
      </c>
      <c r="BU17" s="36">
        <v>385.81</v>
      </c>
      <c r="BV17" s="36">
        <v>14803.2</v>
      </c>
      <c r="BW17" s="35">
        <v>301</v>
      </c>
      <c r="BX17" s="431">
        <v>40198</v>
      </c>
      <c r="BY17" s="35">
        <v>4998.59</v>
      </c>
      <c r="BZ17" s="35">
        <v>1108.1099999999999</v>
      </c>
      <c r="CA17" s="36">
        <v>16780.5</v>
      </c>
      <c r="CB17" s="35">
        <v>259</v>
      </c>
      <c r="CC17" s="431">
        <v>40380</v>
      </c>
      <c r="CD17" s="36">
        <v>6495.2</v>
      </c>
      <c r="CE17" s="35">
        <v>1804.82</v>
      </c>
      <c r="CF17" s="36">
        <v>21852.799999999999</v>
      </c>
      <c r="CG17" s="35">
        <v>272</v>
      </c>
      <c r="CH17" s="431">
        <v>40562</v>
      </c>
      <c r="CI17" s="36">
        <v>6913.39</v>
      </c>
      <c r="CJ17" s="35">
        <v>537.41</v>
      </c>
      <c r="CK17" s="36">
        <v>24885.7</v>
      </c>
      <c r="CL17" s="35">
        <v>263</v>
      </c>
      <c r="CM17" s="431">
        <v>40745</v>
      </c>
      <c r="CN17" s="36">
        <v>6660.9784099999997</v>
      </c>
      <c r="CO17" s="36">
        <v>1899.0919999999999</v>
      </c>
      <c r="CP17" s="36">
        <f>CP29</f>
        <v>30108.2</v>
      </c>
      <c r="CQ17" s="35">
        <f>CQ29</f>
        <v>267</v>
      </c>
      <c r="CR17" s="427">
        <v>40927</v>
      </c>
      <c r="CS17" s="697">
        <v>4946.4971599999999</v>
      </c>
      <c r="CT17" s="697">
        <v>321.21529999999996</v>
      </c>
      <c r="CU17" s="36">
        <f t="shared" si="2"/>
        <v>32434.799999999999</v>
      </c>
      <c r="CV17" s="35">
        <f t="shared" si="3"/>
        <v>273</v>
      </c>
      <c r="CW17" s="427">
        <v>41109</v>
      </c>
      <c r="CX17" s="697">
        <v>4166.54</v>
      </c>
      <c r="CY17" s="697">
        <v>281.02999999999997</v>
      </c>
      <c r="CZ17" s="36">
        <f t="shared" si="4"/>
        <v>39020.400000000001</v>
      </c>
      <c r="DA17" s="35">
        <f t="shared" si="5"/>
        <v>284</v>
      </c>
      <c r="DB17" s="696">
        <v>41294</v>
      </c>
      <c r="DC17" s="697">
        <v>4136.8599999999997</v>
      </c>
      <c r="DD17" s="697">
        <v>106.19</v>
      </c>
      <c r="DE17" s="36">
        <f t="shared" si="7"/>
        <v>39243.199999999997</v>
      </c>
      <c r="DF17" s="35">
        <f t="shared" si="8"/>
        <v>284</v>
      </c>
      <c r="DG17" s="1349">
        <v>41476</v>
      </c>
      <c r="DH17" s="697">
        <v>4405.16</v>
      </c>
      <c r="DI17" s="697">
        <v>606.91</v>
      </c>
      <c r="DJ17" s="36">
        <v>43578</v>
      </c>
      <c r="DK17" s="35">
        <v>297</v>
      </c>
      <c r="DL17" s="1472">
        <v>41661</v>
      </c>
      <c r="DM17" s="697">
        <v>4640.5600000000004</v>
      </c>
      <c r="DN17" s="697">
        <v>834.89</v>
      </c>
      <c r="DO17" s="36">
        <f t="shared" si="9"/>
        <v>42307.4</v>
      </c>
      <c r="DP17" s="35">
        <f t="shared" si="10"/>
        <v>301</v>
      </c>
      <c r="DQ17" s="1472">
        <v>41841</v>
      </c>
      <c r="DR17" s="697">
        <v>4394.95</v>
      </c>
      <c r="DS17" s="697">
        <v>309.02999999999997</v>
      </c>
      <c r="DT17" s="36">
        <f t="shared" si="6"/>
        <v>44515.4</v>
      </c>
      <c r="DU17" s="35">
        <v>309</v>
      </c>
      <c r="DV17" s="1472">
        <v>42025</v>
      </c>
      <c r="DW17" s="697">
        <v>4783.21</v>
      </c>
      <c r="DX17" s="697">
        <v>281.92</v>
      </c>
      <c r="DY17" s="36">
        <f>DY16</f>
        <v>47149.7</v>
      </c>
      <c r="DZ17" s="35">
        <f t="shared" si="12"/>
        <v>319</v>
      </c>
      <c r="EA17" s="1472">
        <v>42212</v>
      </c>
      <c r="EB17" s="697">
        <v>4775.28</v>
      </c>
      <c r="EC17" s="697">
        <v>648.24</v>
      </c>
      <c r="ED17" s="36">
        <f>ED16</f>
        <v>49744.399999999994</v>
      </c>
      <c r="EE17" s="35">
        <v>322</v>
      </c>
      <c r="EF17" s="1472">
        <v>42389</v>
      </c>
      <c r="EG17" s="697">
        <v>4669.51</v>
      </c>
      <c r="EH17" s="697">
        <v>669.96</v>
      </c>
      <c r="EI17" s="35">
        <v>55966.1</v>
      </c>
      <c r="EJ17" s="35">
        <v>333</v>
      </c>
      <c r="EK17" s="1472">
        <v>42577</v>
      </c>
      <c r="EL17" s="697">
        <v>4550.16</v>
      </c>
      <c r="EM17" s="697">
        <v>448.15899999999999</v>
      </c>
      <c r="EN17" s="36">
        <f t="shared" si="15"/>
        <v>55225.1</v>
      </c>
      <c r="EO17" s="35">
        <f t="shared" si="14"/>
        <v>329</v>
      </c>
      <c r="EP17" s="1472">
        <v>42753</v>
      </c>
      <c r="EQ17" s="283">
        <v>5533.5</v>
      </c>
      <c r="ER17" s="283">
        <v>1989.325</v>
      </c>
      <c r="ES17" s="35">
        <v>59798.400000000001</v>
      </c>
      <c r="ET17" s="35">
        <v>331</v>
      </c>
      <c r="EU17" s="1472">
        <v>42935</v>
      </c>
      <c r="EV17" s="283">
        <v>5775.59</v>
      </c>
      <c r="EW17" s="283">
        <v>1069.5899999999999</v>
      </c>
      <c r="EX17" s="36">
        <v>62124</v>
      </c>
      <c r="EY17" s="35">
        <v>335</v>
      </c>
      <c r="EZ17" s="1472">
        <v>43118</v>
      </c>
      <c r="FA17" s="283">
        <v>6122.23</v>
      </c>
      <c r="FB17" s="697">
        <v>358.96100000000001</v>
      </c>
      <c r="FC17" s="36">
        <v>64567.199999999997</v>
      </c>
      <c r="FD17" s="35">
        <v>339</v>
      </c>
      <c r="FE17" s="1472">
        <v>43300</v>
      </c>
      <c r="FF17" s="283">
        <v>5337.42</v>
      </c>
      <c r="FG17" s="283">
        <v>912.23099999999999</v>
      </c>
      <c r="FH17" s="36">
        <v>67413.716</v>
      </c>
      <c r="FI17" s="35">
        <v>343</v>
      </c>
      <c r="FJ17" s="1472">
        <v>43485</v>
      </c>
      <c r="FK17" s="283">
        <v>5887.28</v>
      </c>
      <c r="FL17" s="283">
        <v>968.91300000000001</v>
      </c>
      <c r="FM17" s="36">
        <v>69658.3</v>
      </c>
      <c r="FN17" s="35">
        <v>350</v>
      </c>
      <c r="FO17" s="1696">
        <v>43667</v>
      </c>
      <c r="FP17" s="354">
        <v>5033.75</v>
      </c>
      <c r="FQ17" s="354">
        <v>368.642</v>
      </c>
      <c r="FR17" s="354">
        <v>72312.800000000003</v>
      </c>
      <c r="FS17" s="1726">
        <v>356</v>
      </c>
      <c r="FT17" s="1476">
        <v>43880</v>
      </c>
      <c r="FU17" s="283">
        <v>4758.01</v>
      </c>
      <c r="FV17" s="697">
        <v>837.15300000000002</v>
      </c>
      <c r="FW17" s="697">
        <v>74849.2</v>
      </c>
      <c r="FX17" s="35">
        <v>360</v>
      </c>
      <c r="FY17" s="1472">
        <v>44033</v>
      </c>
      <c r="FZ17" s="843">
        <v>4085.8</v>
      </c>
      <c r="GA17" s="843">
        <v>252.89</v>
      </c>
      <c r="GB17" s="859">
        <v>75201.399999999994</v>
      </c>
      <c r="GC17" s="843">
        <v>361</v>
      </c>
      <c r="GD17" s="1472" t="s">
        <v>5526</v>
      </c>
      <c r="GE17" s="843">
        <v>5827.56</v>
      </c>
      <c r="GF17" s="843">
        <v>1416.05</v>
      </c>
      <c r="GG17" s="859">
        <v>81999.5</v>
      </c>
      <c r="GH17" s="843">
        <v>368</v>
      </c>
    </row>
    <row r="18" spans="1:190" s="1170" customFormat="1" ht="15" customHeight="1">
      <c r="A18" s="154" t="s">
        <v>194</v>
      </c>
      <c r="B18" s="35">
        <v>6153.68</v>
      </c>
      <c r="C18" s="36">
        <v>256353.55100000001</v>
      </c>
      <c r="D18" s="36">
        <v>21744.6</v>
      </c>
      <c r="E18" s="35">
        <v>273</v>
      </c>
      <c r="F18" s="431">
        <v>37639</v>
      </c>
      <c r="G18" s="273">
        <v>826.80784000000006</v>
      </c>
      <c r="H18" s="273">
        <v>9.4903810249999996</v>
      </c>
      <c r="I18" s="273">
        <v>3466.3150380000016</v>
      </c>
      <c r="J18" s="35">
        <v>251</v>
      </c>
      <c r="K18" s="432">
        <v>37821</v>
      </c>
      <c r="L18" s="273">
        <v>831.15</v>
      </c>
      <c r="M18" s="273">
        <v>5.04</v>
      </c>
      <c r="N18" s="273">
        <v>3627.9</v>
      </c>
      <c r="O18" s="35">
        <v>253</v>
      </c>
      <c r="P18" s="431">
        <v>38005</v>
      </c>
      <c r="Q18" s="273">
        <v>945.25594000000001</v>
      </c>
      <c r="R18" s="273">
        <v>4.4194185499999996</v>
      </c>
      <c r="S18" s="273">
        <v>4638.5547934999995</v>
      </c>
      <c r="T18" s="35">
        <v>260</v>
      </c>
      <c r="U18" s="432">
        <v>38189</v>
      </c>
      <c r="V18" s="479">
        <v>1246.9273599999999</v>
      </c>
      <c r="W18" s="36">
        <v>11.044599999999999</v>
      </c>
      <c r="X18" s="35">
        <v>4875.8999999999996</v>
      </c>
      <c r="Y18" s="35">
        <v>259</v>
      </c>
      <c r="Z18" s="432">
        <v>38370</v>
      </c>
      <c r="AA18" s="479">
        <v>1831.4275600000001</v>
      </c>
      <c r="AB18" s="36">
        <v>24.991900000000001</v>
      </c>
      <c r="AC18" s="35">
        <v>4949.1000000000004</v>
      </c>
      <c r="AD18" s="35">
        <v>249</v>
      </c>
      <c r="AE18" s="432">
        <v>38553</v>
      </c>
      <c r="AF18" s="479">
        <v>1594.3640399999999</v>
      </c>
      <c r="AG18" s="36">
        <v>34.499299999999998</v>
      </c>
      <c r="AH18" s="36">
        <v>5354</v>
      </c>
      <c r="AI18" s="35">
        <v>253</v>
      </c>
      <c r="AJ18" s="431">
        <v>38742</v>
      </c>
      <c r="AK18" s="36">
        <v>1662.5498299999999</v>
      </c>
      <c r="AL18" s="36">
        <v>14.151238275000001</v>
      </c>
      <c r="AM18" s="36">
        <v>5741.7130474999994</v>
      </c>
      <c r="AN18" s="35">
        <v>265</v>
      </c>
      <c r="AO18" s="432">
        <v>38921</v>
      </c>
      <c r="AP18" s="479">
        <v>1354.2431899999999</v>
      </c>
      <c r="AQ18" s="36">
        <v>18.1874</v>
      </c>
      <c r="AR18" s="36">
        <v>6538.3</v>
      </c>
      <c r="AS18" s="35">
        <v>269</v>
      </c>
      <c r="AT18" s="432">
        <v>39105</v>
      </c>
      <c r="AU18" s="479">
        <v>1761.4275</v>
      </c>
      <c r="AV18" s="36">
        <v>111.80170000000001</v>
      </c>
      <c r="AW18" s="36">
        <v>7408</v>
      </c>
      <c r="AX18" s="35">
        <v>269</v>
      </c>
      <c r="AY18" s="432">
        <v>39285</v>
      </c>
      <c r="AZ18" s="479">
        <v>2398.07278</v>
      </c>
      <c r="BA18" s="36">
        <v>275.17220000000003</v>
      </c>
      <c r="BB18" s="36">
        <v>8291.4</v>
      </c>
      <c r="BC18" s="35">
        <v>274</v>
      </c>
      <c r="BD18" s="431">
        <v>39469</v>
      </c>
      <c r="BE18" s="36">
        <v>2926</v>
      </c>
      <c r="BF18" s="36">
        <v>146.62</v>
      </c>
      <c r="BG18" s="36">
        <v>9192.9</v>
      </c>
      <c r="BH18" s="35">
        <v>284</v>
      </c>
      <c r="BI18" s="431">
        <v>39651</v>
      </c>
      <c r="BJ18" s="35">
        <v>2764.54</v>
      </c>
      <c r="BK18" s="35">
        <v>311.04000000000002</v>
      </c>
      <c r="BL18" s="36">
        <v>12023.4</v>
      </c>
      <c r="BM18" s="35">
        <v>287</v>
      </c>
      <c r="BN18" s="431">
        <v>39835</v>
      </c>
      <c r="BO18" s="36">
        <v>2671.06</v>
      </c>
      <c r="BP18" s="36">
        <v>244.62</v>
      </c>
      <c r="BQ18" s="36">
        <v>13116.1</v>
      </c>
      <c r="BR18" s="35">
        <v>297</v>
      </c>
      <c r="BS18" s="431">
        <v>40016</v>
      </c>
      <c r="BT18" s="36">
        <v>2873.7</v>
      </c>
      <c r="BU18" s="36">
        <v>368.55</v>
      </c>
      <c r="BV18" s="36">
        <v>14803.2</v>
      </c>
      <c r="BW18" s="35">
        <v>301</v>
      </c>
      <c r="BX18" s="431">
        <v>40199</v>
      </c>
      <c r="BY18" s="35">
        <v>5095.21</v>
      </c>
      <c r="BZ18" s="35">
        <v>1241.1500000000001</v>
      </c>
      <c r="CA18" s="36">
        <v>16780.5</v>
      </c>
      <c r="CB18" s="35">
        <v>259</v>
      </c>
      <c r="CC18" s="431">
        <v>40381</v>
      </c>
      <c r="CD18" s="36">
        <v>6404.97</v>
      </c>
      <c r="CE18" s="36">
        <v>1784.94</v>
      </c>
      <c r="CF18" s="36">
        <v>21852.799999999999</v>
      </c>
      <c r="CG18" s="35">
        <v>272</v>
      </c>
      <c r="CH18" s="431">
        <v>40563</v>
      </c>
      <c r="CI18" s="36">
        <v>6326.34</v>
      </c>
      <c r="CJ18" s="36">
        <v>68.08</v>
      </c>
      <c r="CK18" s="36">
        <v>24885.7</v>
      </c>
      <c r="CL18" s="35">
        <v>263</v>
      </c>
      <c r="CM18" s="431">
        <v>40748</v>
      </c>
      <c r="CN18" s="36">
        <v>6710.5343700000003</v>
      </c>
      <c r="CO18" s="36">
        <v>1957.9275000000002</v>
      </c>
      <c r="CP18" s="36">
        <f t="shared" ref="CP18:CQ23" si="16">CP54</f>
        <v>30567.200000000001</v>
      </c>
      <c r="CQ18" s="35">
        <f t="shared" si="16"/>
        <v>268</v>
      </c>
      <c r="CR18" s="427">
        <v>40930</v>
      </c>
      <c r="CS18" s="697">
        <v>4709.91446</v>
      </c>
      <c r="CT18" s="697">
        <v>285.96510000000001</v>
      </c>
      <c r="CU18" s="36">
        <f t="shared" si="2"/>
        <v>32434.799999999999</v>
      </c>
      <c r="CV18" s="35">
        <f t="shared" si="3"/>
        <v>273</v>
      </c>
      <c r="CW18" s="427">
        <v>41112</v>
      </c>
      <c r="CX18" s="697">
        <v>4124.29</v>
      </c>
      <c r="CY18" s="697">
        <v>182.05</v>
      </c>
      <c r="CZ18" s="36">
        <f t="shared" si="4"/>
        <v>39020.400000000001</v>
      </c>
      <c r="DA18" s="35">
        <f t="shared" si="5"/>
        <v>284</v>
      </c>
      <c r="DB18" s="696">
        <v>41295</v>
      </c>
      <c r="DC18" s="697">
        <v>4116.25</v>
      </c>
      <c r="DD18" s="697">
        <v>101.57</v>
      </c>
      <c r="DE18" s="36">
        <f t="shared" si="7"/>
        <v>39243.199999999997</v>
      </c>
      <c r="DF18" s="35">
        <f t="shared" si="8"/>
        <v>284</v>
      </c>
      <c r="DG18" s="1349">
        <v>41477</v>
      </c>
      <c r="DH18" s="697">
        <v>4358.6499999999996</v>
      </c>
      <c r="DI18" s="697">
        <v>432.78</v>
      </c>
      <c r="DJ18" s="36">
        <v>43578</v>
      </c>
      <c r="DK18" s="35">
        <v>297</v>
      </c>
      <c r="DL18" s="1472">
        <v>41662</v>
      </c>
      <c r="DM18" s="697">
        <v>4702.66</v>
      </c>
      <c r="DN18" s="697">
        <v>833.61</v>
      </c>
      <c r="DO18" s="36">
        <f t="shared" si="9"/>
        <v>42307.4</v>
      </c>
      <c r="DP18" s="35">
        <f t="shared" si="10"/>
        <v>301</v>
      </c>
      <c r="DQ18" s="1472">
        <v>41842</v>
      </c>
      <c r="DR18" s="697">
        <v>4424.6000000000004</v>
      </c>
      <c r="DS18" s="697">
        <v>375.64</v>
      </c>
      <c r="DT18" s="36">
        <f t="shared" si="6"/>
        <v>44515.4</v>
      </c>
      <c r="DU18" s="35">
        <v>309</v>
      </c>
      <c r="DV18" s="1472">
        <v>42026</v>
      </c>
      <c r="DW18" s="697">
        <v>4797.96</v>
      </c>
      <c r="DX18" s="697">
        <v>223.07</v>
      </c>
      <c r="DY18" s="36">
        <f>DY17</f>
        <v>47149.7</v>
      </c>
      <c r="DZ18" s="35">
        <f t="shared" si="12"/>
        <v>319</v>
      </c>
      <c r="EA18" s="1472">
        <v>42213</v>
      </c>
      <c r="EB18" s="697">
        <v>4797.17</v>
      </c>
      <c r="EC18" s="697">
        <v>720.13</v>
      </c>
      <c r="ED18" s="36">
        <f>ED17</f>
        <v>49744.399999999994</v>
      </c>
      <c r="EE18" s="35">
        <v>322</v>
      </c>
      <c r="EF18" s="1472">
        <v>42390</v>
      </c>
      <c r="EG18" s="697">
        <v>4657.9399999999996</v>
      </c>
      <c r="EH18" s="697">
        <v>416.67</v>
      </c>
      <c r="EI18" s="35">
        <v>55966.1</v>
      </c>
      <c r="EJ18" s="35">
        <v>333</v>
      </c>
      <c r="EK18" s="1472">
        <v>42578</v>
      </c>
      <c r="EL18" s="697">
        <v>4538.21</v>
      </c>
      <c r="EM18" s="697">
        <v>405.221</v>
      </c>
      <c r="EN18" s="36">
        <f t="shared" si="15"/>
        <v>55225.1</v>
      </c>
      <c r="EO18" s="35">
        <f t="shared" si="14"/>
        <v>329</v>
      </c>
      <c r="EP18" s="1472">
        <v>42754</v>
      </c>
      <c r="EQ18" s="283">
        <v>5534.07</v>
      </c>
      <c r="ER18" s="283">
        <v>1408.7429999999999</v>
      </c>
      <c r="ES18" s="35">
        <v>59798.400000000001</v>
      </c>
      <c r="ET18" s="35">
        <v>331</v>
      </c>
      <c r="EU18" s="1472">
        <v>42936</v>
      </c>
      <c r="EV18" s="283">
        <v>5782.47</v>
      </c>
      <c r="EW18" s="283">
        <v>636.63300000000004</v>
      </c>
      <c r="EX18" s="36">
        <v>62124</v>
      </c>
      <c r="EY18" s="35">
        <v>335</v>
      </c>
      <c r="EZ18" s="1472">
        <v>43121</v>
      </c>
      <c r="FA18" s="283">
        <v>6147.19</v>
      </c>
      <c r="FB18" s="697">
        <v>344.35</v>
      </c>
      <c r="FC18" s="36">
        <v>64567.199999999997</v>
      </c>
      <c r="FD18" s="35">
        <v>339</v>
      </c>
      <c r="FE18" s="1472">
        <v>43303</v>
      </c>
      <c r="FF18" s="283">
        <v>5339.18</v>
      </c>
      <c r="FG18" s="283">
        <v>1054.933</v>
      </c>
      <c r="FH18" s="36">
        <v>67413.716</v>
      </c>
      <c r="FI18" s="35">
        <v>343</v>
      </c>
      <c r="FJ18" s="1472">
        <v>43486</v>
      </c>
      <c r="FK18" s="283">
        <v>5859.3</v>
      </c>
      <c r="FL18" s="283">
        <v>885.34199999999998</v>
      </c>
      <c r="FM18" s="36">
        <v>69658.3</v>
      </c>
      <c r="FN18" s="35">
        <v>350</v>
      </c>
      <c r="FO18" s="1696">
        <v>43668</v>
      </c>
      <c r="FP18" s="354">
        <v>4966.4399999999996</v>
      </c>
      <c r="FQ18" s="354">
        <v>464.185</v>
      </c>
      <c r="FR18" s="354">
        <v>72312.800000000003</v>
      </c>
      <c r="FS18" s="1726">
        <v>356</v>
      </c>
      <c r="FT18" s="1476">
        <v>43881</v>
      </c>
      <c r="FU18" s="283">
        <v>4733.1400000000003</v>
      </c>
      <c r="FV18" s="697">
        <v>770.60799999999995</v>
      </c>
      <c r="FW18" s="697">
        <v>74849.2</v>
      </c>
      <c r="FX18" s="35">
        <v>360</v>
      </c>
      <c r="FY18" s="1472">
        <v>44034</v>
      </c>
      <c r="FZ18" s="843">
        <v>4076.79</v>
      </c>
      <c r="GA18" s="843">
        <v>247.48</v>
      </c>
      <c r="GB18" s="859">
        <v>75201.399999999994</v>
      </c>
      <c r="GC18" s="843">
        <v>361</v>
      </c>
      <c r="GD18" s="1472" t="s">
        <v>5527</v>
      </c>
      <c r="GE18" s="843">
        <v>5836.18</v>
      </c>
      <c r="GF18" s="843">
        <v>1213.46</v>
      </c>
      <c r="GG18" s="859">
        <v>81999.5</v>
      </c>
      <c r="GH18" s="843">
        <v>368</v>
      </c>
    </row>
    <row r="19" spans="1:190" s="1171" customFormat="1" ht="15" customHeight="1">
      <c r="A19" s="154" t="s">
        <v>458</v>
      </c>
      <c r="B19" s="36">
        <v>6117.23</v>
      </c>
      <c r="C19" s="36">
        <v>325879.77</v>
      </c>
      <c r="D19" s="36">
        <v>30104.5</v>
      </c>
      <c r="E19" s="35">
        <v>267</v>
      </c>
      <c r="F19" s="431">
        <v>37640</v>
      </c>
      <c r="G19" s="273">
        <v>822.71749999999997</v>
      </c>
      <c r="H19" s="273">
        <v>8.7783426999999996</v>
      </c>
      <c r="I19" s="273">
        <v>3466.3150380000016</v>
      </c>
      <c r="J19" s="35">
        <v>251</v>
      </c>
      <c r="K19" s="432">
        <v>37822</v>
      </c>
      <c r="L19" s="273">
        <v>827.62</v>
      </c>
      <c r="M19" s="273">
        <v>3.67</v>
      </c>
      <c r="N19" s="273">
        <v>3627.9</v>
      </c>
      <c r="O19" s="35">
        <v>253</v>
      </c>
      <c r="P19" s="431">
        <v>38006</v>
      </c>
      <c r="Q19" s="273">
        <v>945.63863000000003</v>
      </c>
      <c r="R19" s="273">
        <v>5.4396217499999997</v>
      </c>
      <c r="S19" s="273">
        <v>4638.5547934999995</v>
      </c>
      <c r="T19" s="35">
        <v>260</v>
      </c>
      <c r="U19" s="432">
        <v>38190</v>
      </c>
      <c r="V19" s="479">
        <v>1261.2472</v>
      </c>
      <c r="W19" s="36">
        <v>10.1631</v>
      </c>
      <c r="X19" s="35">
        <v>4875.8999999999996</v>
      </c>
      <c r="Y19" s="35">
        <v>259</v>
      </c>
      <c r="Z19" s="432">
        <v>38371</v>
      </c>
      <c r="AA19" s="479">
        <v>1857.6426799999999</v>
      </c>
      <c r="AB19" s="36">
        <v>19.587700000000002</v>
      </c>
      <c r="AC19" s="35">
        <v>4949.1000000000004</v>
      </c>
      <c r="AD19" s="35">
        <v>249</v>
      </c>
      <c r="AE19" s="432">
        <v>38554</v>
      </c>
      <c r="AF19" s="479">
        <v>1606.64201</v>
      </c>
      <c r="AG19" s="36">
        <v>23.703899999999997</v>
      </c>
      <c r="AH19" s="36">
        <v>5354</v>
      </c>
      <c r="AI19" s="35">
        <v>253</v>
      </c>
      <c r="AJ19" s="431">
        <v>38743</v>
      </c>
      <c r="AK19" s="36">
        <v>1662.6799000000001</v>
      </c>
      <c r="AL19" s="36">
        <v>13.592232675</v>
      </c>
      <c r="AM19" s="36">
        <v>5741.7130474999994</v>
      </c>
      <c r="AN19" s="35">
        <v>265</v>
      </c>
      <c r="AO19" s="432">
        <v>38922</v>
      </c>
      <c r="AP19" s="479">
        <v>1360.44363</v>
      </c>
      <c r="AQ19" s="36">
        <v>16.7166</v>
      </c>
      <c r="AR19" s="36">
        <v>6538.3</v>
      </c>
      <c r="AS19" s="35">
        <v>269</v>
      </c>
      <c r="AT19" s="432">
        <v>39106</v>
      </c>
      <c r="AU19" s="479">
        <v>1794.56925</v>
      </c>
      <c r="AV19" s="36">
        <v>140.9365</v>
      </c>
      <c r="AW19" s="36">
        <v>7408</v>
      </c>
      <c r="AX19" s="35">
        <v>269</v>
      </c>
      <c r="AY19" s="432">
        <v>39286</v>
      </c>
      <c r="AZ19" s="479">
        <v>2355.8006500000001</v>
      </c>
      <c r="BA19" s="36">
        <v>178.5044</v>
      </c>
      <c r="BB19" s="36">
        <v>8291.4</v>
      </c>
      <c r="BC19" s="35">
        <v>274</v>
      </c>
      <c r="BD19" s="431">
        <v>39470</v>
      </c>
      <c r="BE19" s="36">
        <v>2880.84</v>
      </c>
      <c r="BF19" s="36">
        <v>170.91</v>
      </c>
      <c r="BG19" s="36">
        <v>9192.9</v>
      </c>
      <c r="BH19" s="35">
        <v>284</v>
      </c>
      <c r="BI19" s="431">
        <v>39652</v>
      </c>
      <c r="BJ19" s="35">
        <v>2772.52</v>
      </c>
      <c r="BK19" s="35">
        <v>287.25</v>
      </c>
      <c r="BL19" s="36">
        <v>12023.4</v>
      </c>
      <c r="BM19" s="35">
        <v>287</v>
      </c>
      <c r="BN19" s="431">
        <v>39838</v>
      </c>
      <c r="BO19" s="36">
        <v>2688.17</v>
      </c>
      <c r="BP19" s="36">
        <v>271.23</v>
      </c>
      <c r="BQ19" s="36">
        <v>13116.1</v>
      </c>
      <c r="BR19" s="35">
        <v>297</v>
      </c>
      <c r="BS19" s="431">
        <v>40017</v>
      </c>
      <c r="BT19" s="36">
        <v>2866.21</v>
      </c>
      <c r="BU19" s="36">
        <v>407.92</v>
      </c>
      <c r="BV19" s="36">
        <v>14803.2</v>
      </c>
      <c r="BW19" s="35">
        <v>301</v>
      </c>
      <c r="BX19" s="431">
        <v>40202</v>
      </c>
      <c r="BY19" s="35">
        <v>5156.62</v>
      </c>
      <c r="BZ19" s="35">
        <v>1452.82</v>
      </c>
      <c r="CA19" s="36">
        <v>16780.5</v>
      </c>
      <c r="CB19" s="35">
        <v>259</v>
      </c>
      <c r="CC19" s="431">
        <v>40384</v>
      </c>
      <c r="CD19" s="35">
        <v>6200.22</v>
      </c>
      <c r="CE19" s="35">
        <v>1449.67</v>
      </c>
      <c r="CF19" s="36">
        <v>21852.799999999999</v>
      </c>
      <c r="CG19" s="35">
        <v>272</v>
      </c>
      <c r="CH19" s="431">
        <v>40568</v>
      </c>
      <c r="CI19" s="35">
        <v>6821.08</v>
      </c>
      <c r="CJ19" s="35">
        <v>206.41</v>
      </c>
      <c r="CK19" s="36">
        <v>24885.7</v>
      </c>
      <c r="CL19" s="35">
        <v>263</v>
      </c>
      <c r="CM19" s="431">
        <v>40749</v>
      </c>
      <c r="CN19" s="36">
        <v>6696.3924200000001</v>
      </c>
      <c r="CO19" s="36">
        <v>1882.3480999999999</v>
      </c>
      <c r="CP19" s="36">
        <f t="shared" si="16"/>
        <v>30567.200000000001</v>
      </c>
      <c r="CQ19" s="35">
        <f t="shared" si="16"/>
        <v>268</v>
      </c>
      <c r="CR19" s="427">
        <v>40931</v>
      </c>
      <c r="CS19" s="697">
        <v>4638.6169099999997</v>
      </c>
      <c r="CT19" s="697">
        <v>233.9915</v>
      </c>
      <c r="CU19" s="36">
        <f t="shared" si="2"/>
        <v>32434.799999999999</v>
      </c>
      <c r="CV19" s="35">
        <f t="shared" si="3"/>
        <v>273</v>
      </c>
      <c r="CW19" s="427">
        <v>41113</v>
      </c>
      <c r="CX19" s="697">
        <v>4201.88</v>
      </c>
      <c r="CY19" s="697">
        <v>208.3</v>
      </c>
      <c r="CZ19" s="36">
        <f t="shared" si="4"/>
        <v>39020.400000000001</v>
      </c>
      <c r="DA19" s="35">
        <f t="shared" si="5"/>
        <v>284</v>
      </c>
      <c r="DB19" s="696">
        <v>41296</v>
      </c>
      <c r="DC19" s="697">
        <v>4142.08</v>
      </c>
      <c r="DD19" s="697">
        <v>152.9</v>
      </c>
      <c r="DE19" s="36">
        <f t="shared" si="7"/>
        <v>39243.199999999997</v>
      </c>
      <c r="DF19" s="35">
        <f t="shared" si="8"/>
        <v>284</v>
      </c>
      <c r="DG19" s="1349">
        <v>41478</v>
      </c>
      <c r="DH19" s="697">
        <v>4224.3599999999997</v>
      </c>
      <c r="DI19" s="697">
        <v>438.9</v>
      </c>
      <c r="DJ19" s="36">
        <v>43578</v>
      </c>
      <c r="DK19" s="35">
        <v>297</v>
      </c>
      <c r="DL19" s="1472">
        <v>41665</v>
      </c>
      <c r="DM19" s="697">
        <v>4758.38</v>
      </c>
      <c r="DN19" s="697">
        <v>859.01</v>
      </c>
      <c r="DO19" s="36">
        <f t="shared" si="9"/>
        <v>42307.4</v>
      </c>
      <c r="DP19" s="35">
        <f t="shared" si="10"/>
        <v>301</v>
      </c>
      <c r="DQ19" s="1472">
        <v>41843</v>
      </c>
      <c r="DR19" s="697">
        <v>4388.6899999999996</v>
      </c>
      <c r="DS19" s="697">
        <v>318.87</v>
      </c>
      <c r="DT19" s="36">
        <f t="shared" si="6"/>
        <v>44515.4</v>
      </c>
      <c r="DU19" s="35">
        <v>309</v>
      </c>
      <c r="DV19" s="1472">
        <v>42029</v>
      </c>
      <c r="DW19" s="697">
        <v>4716.76</v>
      </c>
      <c r="DX19" s="697">
        <v>223.24</v>
      </c>
      <c r="DY19" s="36">
        <f>DY18</f>
        <v>47149.7</v>
      </c>
      <c r="DZ19" s="35">
        <f t="shared" si="12"/>
        <v>319</v>
      </c>
      <c r="EA19" s="1472">
        <v>42214</v>
      </c>
      <c r="EB19" s="697">
        <v>4777.8999999999996</v>
      </c>
      <c r="EC19" s="697">
        <v>630.24</v>
      </c>
      <c r="ED19" s="36">
        <f>ED18</f>
        <v>49744.399999999994</v>
      </c>
      <c r="EE19" s="35">
        <v>322</v>
      </c>
      <c r="EF19" s="1472">
        <v>42393</v>
      </c>
      <c r="EG19" s="697">
        <v>4626.1400000000003</v>
      </c>
      <c r="EH19" s="697">
        <v>427.76</v>
      </c>
      <c r="EI19" s="1172">
        <v>55966.1</v>
      </c>
      <c r="EJ19" s="1172">
        <v>333</v>
      </c>
      <c r="EK19" s="1472">
        <v>42579</v>
      </c>
      <c r="EL19" s="697">
        <v>4538.26</v>
      </c>
      <c r="EM19" s="697">
        <v>375.58</v>
      </c>
      <c r="EN19" s="36">
        <f t="shared" si="15"/>
        <v>55225.1</v>
      </c>
      <c r="EO19" s="35">
        <f t="shared" si="14"/>
        <v>329</v>
      </c>
      <c r="EP19" s="1472">
        <v>42757</v>
      </c>
      <c r="EQ19" s="283">
        <v>5602.85</v>
      </c>
      <c r="ER19" s="283">
        <v>1668.385</v>
      </c>
      <c r="ES19" s="1172">
        <v>59798.400000000001</v>
      </c>
      <c r="ET19" s="1172">
        <v>331</v>
      </c>
      <c r="EU19" s="1472">
        <v>42939</v>
      </c>
      <c r="EV19" s="283">
        <v>5775.6</v>
      </c>
      <c r="EW19" s="283">
        <v>477.96899999999999</v>
      </c>
      <c r="EX19" s="36">
        <v>62124</v>
      </c>
      <c r="EY19" s="35">
        <v>335</v>
      </c>
      <c r="EZ19" s="1472">
        <v>43122</v>
      </c>
      <c r="FA19" s="283">
        <v>6195</v>
      </c>
      <c r="FB19" s="697">
        <v>502.42399999999998</v>
      </c>
      <c r="FC19" s="36">
        <v>64567.199999999997</v>
      </c>
      <c r="FD19" s="35">
        <v>339</v>
      </c>
      <c r="FE19" s="1472">
        <v>43304</v>
      </c>
      <c r="FF19" s="283">
        <v>5348.07</v>
      </c>
      <c r="FG19" s="283">
        <v>873.11699999999996</v>
      </c>
      <c r="FH19" s="36">
        <v>67413.716</v>
      </c>
      <c r="FI19" s="35">
        <v>343</v>
      </c>
      <c r="FJ19" s="1472">
        <v>43487</v>
      </c>
      <c r="FK19" s="283">
        <v>5865.46</v>
      </c>
      <c r="FL19" s="283">
        <v>890.66300000000001</v>
      </c>
      <c r="FM19" s="36">
        <v>69658.3</v>
      </c>
      <c r="FN19" s="35">
        <v>350</v>
      </c>
      <c r="FO19" s="1697">
        <v>43669</v>
      </c>
      <c r="FP19" s="36">
        <v>5077.75</v>
      </c>
      <c r="FQ19" s="36">
        <v>317.06700000000001</v>
      </c>
      <c r="FR19" s="36">
        <v>72312.800000000003</v>
      </c>
      <c r="FS19" s="153">
        <v>356</v>
      </c>
      <c r="FT19" s="1476">
        <v>43884</v>
      </c>
      <c r="FU19" s="283">
        <v>4698.8999999999996</v>
      </c>
      <c r="FV19" s="697">
        <v>668.45600000000002</v>
      </c>
      <c r="FW19" s="697">
        <v>74849.2</v>
      </c>
      <c r="FX19" s="35">
        <v>360</v>
      </c>
      <c r="FY19" s="1472">
        <v>44035</v>
      </c>
      <c r="FZ19" s="843">
        <v>4080.94</v>
      </c>
      <c r="GA19" s="843">
        <v>262.51</v>
      </c>
      <c r="GB19" s="859">
        <v>75201.399999999994</v>
      </c>
      <c r="GC19" s="843">
        <v>361</v>
      </c>
      <c r="GD19" s="1472" t="s">
        <v>5528</v>
      </c>
      <c r="GE19" s="843">
        <v>5815.55</v>
      </c>
      <c r="GF19" s="843">
        <v>1458.63</v>
      </c>
      <c r="GG19" s="859">
        <v>81999.5</v>
      </c>
      <c r="GH19" s="843">
        <v>368</v>
      </c>
    </row>
    <row r="20" spans="1:190" s="1172" customFormat="1" ht="15" customHeight="1">
      <c r="A20" s="154" t="s">
        <v>1488</v>
      </c>
      <c r="B20" s="35">
        <v>4572.88</v>
      </c>
      <c r="C20" s="36">
        <v>117145.07</v>
      </c>
      <c r="D20" s="36">
        <v>38410.899999999994</v>
      </c>
      <c r="E20" s="35">
        <v>279</v>
      </c>
      <c r="F20" s="431">
        <v>37641</v>
      </c>
      <c r="G20" s="273">
        <v>813.63786000000005</v>
      </c>
      <c r="H20" s="273">
        <v>8.5555439999999994</v>
      </c>
      <c r="I20" s="273">
        <v>3466.3150380000016</v>
      </c>
      <c r="J20" s="35">
        <v>251</v>
      </c>
      <c r="K20" s="432">
        <v>37823</v>
      </c>
      <c r="L20" s="273">
        <v>821.01</v>
      </c>
      <c r="M20" s="273">
        <v>4.28</v>
      </c>
      <c r="N20" s="273">
        <v>3627.9</v>
      </c>
      <c r="O20" s="35">
        <v>253</v>
      </c>
      <c r="P20" s="431">
        <v>38007</v>
      </c>
      <c r="Q20" s="273">
        <v>947.79017999999996</v>
      </c>
      <c r="R20" s="273">
        <v>4.5615668200000004</v>
      </c>
      <c r="S20" s="273">
        <v>4638.5547934999995</v>
      </c>
      <c r="T20" s="35">
        <v>260</v>
      </c>
      <c r="U20" s="432">
        <v>38192</v>
      </c>
      <c r="V20" s="479">
        <v>1247.65715</v>
      </c>
      <c r="W20" s="36">
        <v>7.6159000000000008</v>
      </c>
      <c r="X20" s="35">
        <v>4875.8999999999996</v>
      </c>
      <c r="Y20" s="35">
        <v>259</v>
      </c>
      <c r="Z20" s="432">
        <v>38376</v>
      </c>
      <c r="AA20" s="479">
        <v>1869.4640400000001</v>
      </c>
      <c r="AB20" s="36">
        <v>13.930000000000001</v>
      </c>
      <c r="AC20" s="35">
        <v>4949.1000000000004</v>
      </c>
      <c r="AD20" s="35">
        <v>249</v>
      </c>
      <c r="AE20" s="432">
        <v>38556</v>
      </c>
      <c r="AF20" s="479">
        <v>1598.85131</v>
      </c>
      <c r="AG20" s="36">
        <v>20.404400000000003</v>
      </c>
      <c r="AH20" s="36">
        <v>5354</v>
      </c>
      <c r="AI20" s="35">
        <v>253</v>
      </c>
      <c r="AJ20" s="431">
        <v>38746</v>
      </c>
      <c r="AK20" s="36">
        <v>1660.6682900000001</v>
      </c>
      <c r="AL20" s="36">
        <v>10.326782925</v>
      </c>
      <c r="AM20" s="36">
        <v>5741.7130474999994</v>
      </c>
      <c r="AN20" s="35">
        <v>265</v>
      </c>
      <c r="AO20" s="432">
        <v>38923</v>
      </c>
      <c r="AP20" s="479">
        <v>1366.21822</v>
      </c>
      <c r="AQ20" s="36">
        <v>21.1937</v>
      </c>
      <c r="AR20" s="36">
        <v>6538.3</v>
      </c>
      <c r="AS20" s="35">
        <v>269</v>
      </c>
      <c r="AT20" s="432">
        <v>39107</v>
      </c>
      <c r="AU20" s="479">
        <v>1791.3421000000001</v>
      </c>
      <c r="AV20" s="36">
        <v>125.5044</v>
      </c>
      <c r="AW20" s="36">
        <v>7408</v>
      </c>
      <c r="AX20" s="35">
        <v>269</v>
      </c>
      <c r="AY20" s="432">
        <v>39287</v>
      </c>
      <c r="AZ20" s="479">
        <v>2378.8309599999998</v>
      </c>
      <c r="BA20" s="36">
        <v>187.0172</v>
      </c>
      <c r="BB20" s="36">
        <v>8291.4</v>
      </c>
      <c r="BC20" s="35">
        <v>274</v>
      </c>
      <c r="BD20" s="431">
        <v>39471</v>
      </c>
      <c r="BE20" s="36">
        <v>2886.44</v>
      </c>
      <c r="BF20" s="36">
        <v>267.62</v>
      </c>
      <c r="BG20" s="36">
        <v>9192.9</v>
      </c>
      <c r="BH20" s="35">
        <v>284</v>
      </c>
      <c r="BI20" s="431">
        <v>39653</v>
      </c>
      <c r="BJ20" s="35">
        <v>2879.08</v>
      </c>
      <c r="BK20" s="36">
        <v>342.6</v>
      </c>
      <c r="BL20" s="36">
        <v>12023.4</v>
      </c>
      <c r="BM20" s="35">
        <v>287</v>
      </c>
      <c r="BN20" s="431">
        <v>39839</v>
      </c>
      <c r="BO20" s="36">
        <v>2662.05</v>
      </c>
      <c r="BP20" s="36">
        <v>283.01</v>
      </c>
      <c r="BQ20" s="36">
        <v>13116.1</v>
      </c>
      <c r="BR20" s="35">
        <v>297</v>
      </c>
      <c r="BS20" s="431">
        <v>40020</v>
      </c>
      <c r="BT20" s="36">
        <v>2829.57</v>
      </c>
      <c r="BU20" s="36">
        <v>462.73</v>
      </c>
      <c r="BV20" s="36">
        <v>14803.2</v>
      </c>
      <c r="BW20" s="35">
        <v>301</v>
      </c>
      <c r="BX20" s="431">
        <v>40203</v>
      </c>
      <c r="BY20" s="35">
        <v>5312.44</v>
      </c>
      <c r="BZ20" s="35">
        <v>1503.56</v>
      </c>
      <c r="CA20" s="36">
        <v>16780.5</v>
      </c>
      <c r="CB20" s="35">
        <v>259</v>
      </c>
      <c r="CC20" s="431">
        <v>40385</v>
      </c>
      <c r="CD20" s="36">
        <v>6325.78</v>
      </c>
      <c r="CE20" s="35">
        <v>1285.7</v>
      </c>
      <c r="CF20" s="36">
        <v>21852.799999999999</v>
      </c>
      <c r="CG20" s="35">
        <v>272</v>
      </c>
      <c r="CH20" s="431">
        <v>40569</v>
      </c>
      <c r="CI20" s="36">
        <v>7280.01</v>
      </c>
      <c r="CJ20" s="35">
        <v>587.59</v>
      </c>
      <c r="CK20" s="36">
        <v>24885.7</v>
      </c>
      <c r="CL20" s="35">
        <v>263</v>
      </c>
      <c r="CM20" s="431">
        <v>40750</v>
      </c>
      <c r="CN20" s="36">
        <v>6642.0375700000004</v>
      </c>
      <c r="CO20" s="36">
        <v>1680.7018</v>
      </c>
      <c r="CP20" s="36">
        <f t="shared" si="16"/>
        <v>30567.200000000001</v>
      </c>
      <c r="CQ20" s="35">
        <f t="shared" si="16"/>
        <v>268</v>
      </c>
      <c r="CR20" s="427">
        <v>40932</v>
      </c>
      <c r="CS20" s="697">
        <v>4506.0897699999996</v>
      </c>
      <c r="CT20" s="697">
        <v>233.46280000000002</v>
      </c>
      <c r="CU20" s="36">
        <f t="shared" si="2"/>
        <v>32434.799999999999</v>
      </c>
      <c r="CV20" s="35">
        <f t="shared" si="3"/>
        <v>273</v>
      </c>
      <c r="CW20" s="427">
        <v>41114</v>
      </c>
      <c r="CX20" s="697">
        <v>4318.79</v>
      </c>
      <c r="CY20" s="697">
        <v>289.26</v>
      </c>
      <c r="CZ20" s="36">
        <f t="shared" si="4"/>
        <v>39020.400000000001</v>
      </c>
      <c r="DA20" s="35">
        <f t="shared" si="5"/>
        <v>284</v>
      </c>
      <c r="DB20" s="696">
        <v>41297</v>
      </c>
      <c r="DC20" s="697">
        <v>4154.08</v>
      </c>
      <c r="DD20" s="697">
        <v>162.05000000000001</v>
      </c>
      <c r="DE20" s="36">
        <f t="shared" si="7"/>
        <v>39243.199999999997</v>
      </c>
      <c r="DF20" s="35">
        <f t="shared" si="8"/>
        <v>284</v>
      </c>
      <c r="DG20" s="1349">
        <v>41479</v>
      </c>
      <c r="DH20" s="697">
        <v>4408.79</v>
      </c>
      <c r="DI20" s="697">
        <v>464.08</v>
      </c>
      <c r="DJ20" s="36">
        <v>43578</v>
      </c>
      <c r="DK20" s="35">
        <v>297</v>
      </c>
      <c r="DL20" s="1472">
        <v>41666</v>
      </c>
      <c r="DM20" s="697">
        <v>4751.62</v>
      </c>
      <c r="DN20" s="697">
        <v>672.22</v>
      </c>
      <c r="DO20" s="36">
        <f t="shared" si="9"/>
        <v>42307.4</v>
      </c>
      <c r="DP20" s="35">
        <f t="shared" si="10"/>
        <v>301</v>
      </c>
      <c r="DQ20" s="1476">
        <v>41844</v>
      </c>
      <c r="DR20" s="1478">
        <v>4427.16</v>
      </c>
      <c r="DS20" s="1478">
        <v>339.54</v>
      </c>
      <c r="DT20" s="273">
        <f t="shared" si="6"/>
        <v>44515.4</v>
      </c>
      <c r="DU20" s="272">
        <v>309</v>
      </c>
      <c r="DV20" s="1472">
        <v>42030</v>
      </c>
      <c r="DW20" s="1478">
        <v>4708.33</v>
      </c>
      <c r="DX20" s="1478">
        <v>204.36</v>
      </c>
      <c r="DY20" s="273">
        <f>DY19</f>
        <v>47149.7</v>
      </c>
      <c r="DZ20" s="272">
        <f>DZ19</f>
        <v>319</v>
      </c>
      <c r="EA20" s="1472">
        <v>42215</v>
      </c>
      <c r="EB20" s="1478">
        <v>4792.3100000000004</v>
      </c>
      <c r="EC20" s="1478">
        <v>629.86</v>
      </c>
      <c r="ED20" s="273">
        <f>ED19</f>
        <v>49744.399999999994</v>
      </c>
      <c r="EE20" s="272">
        <v>322</v>
      </c>
      <c r="EF20" s="1472">
        <v>42394</v>
      </c>
      <c r="EG20" s="1478">
        <v>4620.32</v>
      </c>
      <c r="EH20" s="1478">
        <v>515.23</v>
      </c>
      <c r="EI20" s="1172">
        <v>55966.1</v>
      </c>
      <c r="EJ20" s="1172">
        <v>333</v>
      </c>
      <c r="EK20" s="1472">
        <v>42582</v>
      </c>
      <c r="EL20" s="697">
        <v>4525.3500000000004</v>
      </c>
      <c r="EM20" s="697">
        <v>502.95299999999997</v>
      </c>
      <c r="EN20" s="36">
        <f t="shared" si="15"/>
        <v>55225.1</v>
      </c>
      <c r="EO20" s="35">
        <f t="shared" si="14"/>
        <v>329</v>
      </c>
      <c r="EP20" s="1472">
        <v>42758</v>
      </c>
      <c r="EQ20" s="283">
        <v>5669.8</v>
      </c>
      <c r="ER20" s="283">
        <v>2180.7939999999999</v>
      </c>
      <c r="ES20" s="1172">
        <v>59798.400000000001</v>
      </c>
      <c r="ET20" s="1172">
        <v>331</v>
      </c>
      <c r="EU20" s="1472">
        <v>42940</v>
      </c>
      <c r="EV20" s="283">
        <v>5798.12</v>
      </c>
      <c r="EW20" s="283">
        <v>631.39</v>
      </c>
      <c r="EX20" s="36">
        <v>62124</v>
      </c>
      <c r="EY20" s="35">
        <v>335</v>
      </c>
      <c r="EZ20" s="1472">
        <v>43123</v>
      </c>
      <c r="FA20" s="283">
        <v>6206.72</v>
      </c>
      <c r="FB20" s="697">
        <v>562.71199999999999</v>
      </c>
      <c r="FC20" s="36">
        <v>64567.199999999997</v>
      </c>
      <c r="FD20" s="35">
        <v>339</v>
      </c>
      <c r="FE20" s="1472">
        <v>43305</v>
      </c>
      <c r="FF20" s="283">
        <v>5335.38</v>
      </c>
      <c r="FG20" s="283">
        <v>716.61500000000001</v>
      </c>
      <c r="FH20" s="36">
        <v>67413.716</v>
      </c>
      <c r="FI20" s="35">
        <v>343</v>
      </c>
      <c r="FJ20" s="1472">
        <v>43488</v>
      </c>
      <c r="FK20" s="283">
        <v>5925.24</v>
      </c>
      <c r="FL20" s="283">
        <v>1045.2550000000001</v>
      </c>
      <c r="FM20" s="36">
        <v>69658.3</v>
      </c>
      <c r="FN20" s="35">
        <v>350</v>
      </c>
      <c r="FO20" s="1697">
        <v>43670</v>
      </c>
      <c r="FP20" s="36">
        <v>5077.29</v>
      </c>
      <c r="FQ20" s="36">
        <v>380.59899999999999</v>
      </c>
      <c r="FR20" s="36">
        <v>72312.800000000003</v>
      </c>
      <c r="FS20" s="153">
        <v>356</v>
      </c>
      <c r="FT20" s="1476">
        <v>43885</v>
      </c>
      <c r="FU20" s="283">
        <v>4650.8999999999996</v>
      </c>
      <c r="FV20" s="697">
        <v>600.56200000000001</v>
      </c>
      <c r="FW20" s="697">
        <v>74849.2</v>
      </c>
      <c r="FX20" s="35">
        <v>360</v>
      </c>
      <c r="FY20" s="1472">
        <v>44038</v>
      </c>
      <c r="FZ20" s="843">
        <v>4129.08</v>
      </c>
      <c r="GA20" s="843">
        <v>371.55</v>
      </c>
      <c r="GB20" s="859">
        <v>75201.399999999994</v>
      </c>
      <c r="GC20" s="843">
        <v>361</v>
      </c>
      <c r="GD20" s="1472" t="s">
        <v>5529</v>
      </c>
      <c r="GE20" s="843">
        <v>5789.93</v>
      </c>
      <c r="GF20" s="843">
        <v>1585.22</v>
      </c>
      <c r="GG20" s="859">
        <v>81999.5</v>
      </c>
      <c r="GH20" s="843">
        <v>368</v>
      </c>
    </row>
    <row r="21" spans="1:190" s="1172" customFormat="1" ht="15" customHeight="1">
      <c r="A21" s="154" t="s">
        <v>1751</v>
      </c>
      <c r="B21" s="35">
        <v>4385.7700000000004</v>
      </c>
      <c r="C21" s="36">
        <v>85716.56</v>
      </c>
      <c r="D21" s="36">
        <v>43407.3</v>
      </c>
      <c r="E21" s="35">
        <v>296</v>
      </c>
      <c r="F21" s="431">
        <v>37642</v>
      </c>
      <c r="G21" s="273">
        <v>815.90467999999998</v>
      </c>
      <c r="H21" s="273">
        <v>8.0492017499999999</v>
      </c>
      <c r="I21" s="273">
        <v>3466.3150380000016</v>
      </c>
      <c r="J21" s="35">
        <v>251</v>
      </c>
      <c r="K21" s="432">
        <v>37824</v>
      </c>
      <c r="L21" s="273">
        <v>820.33</v>
      </c>
      <c r="M21" s="273">
        <v>3.3</v>
      </c>
      <c r="N21" s="273">
        <v>3627.9</v>
      </c>
      <c r="O21" s="35">
        <v>253</v>
      </c>
      <c r="P21" s="431">
        <v>38008</v>
      </c>
      <c r="Q21" s="273">
        <v>946.09289999999999</v>
      </c>
      <c r="R21" s="273">
        <v>3.9560683249999999</v>
      </c>
      <c r="S21" s="273">
        <v>4638.5547934999995</v>
      </c>
      <c r="T21" s="35">
        <v>260</v>
      </c>
      <c r="U21" s="432">
        <v>38193</v>
      </c>
      <c r="V21" s="479">
        <v>1240.9380699999999</v>
      </c>
      <c r="W21" s="36">
        <v>14.875200000000001</v>
      </c>
      <c r="X21" s="35">
        <v>4875.8999999999996</v>
      </c>
      <c r="Y21" s="35">
        <v>259</v>
      </c>
      <c r="Z21" s="432">
        <v>38377</v>
      </c>
      <c r="AA21" s="479">
        <v>1857.61762</v>
      </c>
      <c r="AB21" s="36">
        <v>16.107900000000001</v>
      </c>
      <c r="AC21" s="35">
        <v>4949.1000000000004</v>
      </c>
      <c r="AD21" s="35">
        <v>249</v>
      </c>
      <c r="AE21" s="432">
        <v>38557</v>
      </c>
      <c r="AF21" s="479">
        <v>1588.08232</v>
      </c>
      <c r="AG21" s="36">
        <v>23.261900000000001</v>
      </c>
      <c r="AH21" s="36">
        <v>5354</v>
      </c>
      <c r="AI21" s="35">
        <v>253</v>
      </c>
      <c r="AJ21" s="431">
        <v>38747</v>
      </c>
      <c r="AK21" s="36">
        <v>1656.27036</v>
      </c>
      <c r="AL21" s="36">
        <v>10.342753374999999</v>
      </c>
      <c r="AM21" s="36">
        <v>5741.7130474999994</v>
      </c>
      <c r="AN21" s="35">
        <v>265</v>
      </c>
      <c r="AO21" s="432">
        <v>38924</v>
      </c>
      <c r="AP21" s="479">
        <v>1376.24486</v>
      </c>
      <c r="AQ21" s="36">
        <v>30.852999999999998</v>
      </c>
      <c r="AR21" s="36">
        <v>6538.3</v>
      </c>
      <c r="AS21" s="35">
        <v>269</v>
      </c>
      <c r="AT21" s="432">
        <v>39110</v>
      </c>
      <c r="AU21" s="479">
        <v>1780.52181</v>
      </c>
      <c r="AV21" s="36">
        <v>93.676599999999993</v>
      </c>
      <c r="AW21" s="36">
        <v>7408</v>
      </c>
      <c r="AX21" s="35">
        <v>269</v>
      </c>
      <c r="AY21" s="432">
        <v>39288</v>
      </c>
      <c r="AZ21" s="479">
        <v>2422.5457999999999</v>
      </c>
      <c r="BA21" s="36">
        <v>232.66799999999998</v>
      </c>
      <c r="BB21" s="36">
        <v>8291.4</v>
      </c>
      <c r="BC21" s="35">
        <v>274</v>
      </c>
      <c r="BD21" s="431">
        <v>39474</v>
      </c>
      <c r="BE21" s="36" t="s">
        <v>2076</v>
      </c>
      <c r="BF21" s="36">
        <v>113.62</v>
      </c>
      <c r="BG21" s="36">
        <v>9192.9</v>
      </c>
      <c r="BH21" s="35">
        <v>284</v>
      </c>
      <c r="BI21" s="431">
        <v>39656</v>
      </c>
      <c r="BJ21" s="36">
        <v>2885.1</v>
      </c>
      <c r="BK21" s="35">
        <v>370.54</v>
      </c>
      <c r="BL21" s="36">
        <v>12023.4</v>
      </c>
      <c r="BM21" s="35">
        <v>287</v>
      </c>
      <c r="BN21" s="431">
        <v>39840</v>
      </c>
      <c r="BO21" s="36">
        <v>2637.04</v>
      </c>
      <c r="BP21" s="36">
        <v>254.4</v>
      </c>
      <c r="BQ21" s="36">
        <v>13116.1</v>
      </c>
      <c r="BR21" s="35">
        <v>297</v>
      </c>
      <c r="BS21" s="431">
        <v>40021</v>
      </c>
      <c r="BT21" s="36">
        <v>2843.28</v>
      </c>
      <c r="BU21" s="36">
        <v>398.03</v>
      </c>
      <c r="BV21" s="36">
        <v>14803.2</v>
      </c>
      <c r="BW21" s="35">
        <v>301</v>
      </c>
      <c r="BX21" s="431">
        <v>40204</v>
      </c>
      <c r="BY21" s="35">
        <v>5243.45</v>
      </c>
      <c r="BZ21" s="35">
        <v>1481.81</v>
      </c>
      <c r="CA21" s="36">
        <v>16780.5</v>
      </c>
      <c r="CB21" s="35">
        <v>259</v>
      </c>
      <c r="CC21" s="431">
        <v>40386</v>
      </c>
      <c r="CD21" s="35">
        <v>6287.53</v>
      </c>
      <c r="CE21" s="36">
        <v>1605.3</v>
      </c>
      <c r="CF21" s="36">
        <v>21852.799999999999</v>
      </c>
      <c r="CG21" s="35">
        <v>272</v>
      </c>
      <c r="CH21" s="431">
        <v>40570</v>
      </c>
      <c r="CI21" s="35">
        <v>7385.91</v>
      </c>
      <c r="CJ21" s="36">
        <v>1030.24</v>
      </c>
      <c r="CK21" s="36">
        <v>24885.7</v>
      </c>
      <c r="CL21" s="35">
        <v>263</v>
      </c>
      <c r="CM21" s="431">
        <v>40751</v>
      </c>
      <c r="CN21" s="36">
        <v>6627.7530399999996</v>
      </c>
      <c r="CO21" s="36">
        <v>1727.6398000000002</v>
      </c>
      <c r="CP21" s="36">
        <f t="shared" si="16"/>
        <v>30567.200000000001</v>
      </c>
      <c r="CQ21" s="35">
        <f t="shared" si="16"/>
        <v>268</v>
      </c>
      <c r="CR21" s="427">
        <v>40933</v>
      </c>
      <c r="CS21" s="697">
        <v>4564.8842100000002</v>
      </c>
      <c r="CT21" s="697">
        <v>262.63209999999998</v>
      </c>
      <c r="CU21" s="36">
        <f t="shared" si="2"/>
        <v>32434.799999999999</v>
      </c>
      <c r="CV21" s="35">
        <f t="shared" si="3"/>
        <v>273</v>
      </c>
      <c r="CW21" s="427">
        <v>41115</v>
      </c>
      <c r="CX21" s="697">
        <v>4222.18</v>
      </c>
      <c r="CY21" s="697">
        <v>252.72</v>
      </c>
      <c r="CZ21" s="36">
        <f t="shared" si="4"/>
        <v>39020.400000000001</v>
      </c>
      <c r="DA21" s="35">
        <f t="shared" si="5"/>
        <v>284</v>
      </c>
      <c r="DB21" s="696">
        <v>41298</v>
      </c>
      <c r="DC21" s="697">
        <v>4167.6899999999996</v>
      </c>
      <c r="DD21" s="697">
        <v>211.44</v>
      </c>
      <c r="DE21" s="36">
        <f t="shared" si="7"/>
        <v>39243.199999999997</v>
      </c>
      <c r="DF21" s="35">
        <f t="shared" si="8"/>
        <v>284</v>
      </c>
      <c r="DG21" s="1349">
        <v>41480</v>
      </c>
      <c r="DH21" s="697">
        <v>4312.21</v>
      </c>
      <c r="DI21" s="697">
        <v>403.81</v>
      </c>
      <c r="DJ21" s="36">
        <v>43578</v>
      </c>
      <c r="DK21" s="35">
        <v>297</v>
      </c>
      <c r="DL21" s="1472">
        <v>41667</v>
      </c>
      <c r="DM21" s="697">
        <v>4706.54</v>
      </c>
      <c r="DN21" s="697">
        <v>593.28</v>
      </c>
      <c r="DO21" s="36">
        <f t="shared" si="9"/>
        <v>42307.4</v>
      </c>
      <c r="DP21" s="35">
        <f t="shared" si="10"/>
        <v>301</v>
      </c>
      <c r="DQ21" s="1472">
        <v>41854</v>
      </c>
      <c r="DR21" s="697">
        <v>4420.62</v>
      </c>
      <c r="DS21" s="697">
        <v>428.71</v>
      </c>
      <c r="DT21" s="36">
        <f>DO78</f>
        <v>45026.3</v>
      </c>
      <c r="DU21" s="35">
        <v>311</v>
      </c>
      <c r="DV21" s="1472">
        <v>42031</v>
      </c>
      <c r="DW21" s="697">
        <v>4757.1000000000004</v>
      </c>
      <c r="DX21" s="36">
        <v>215.18</v>
      </c>
      <c r="DY21" s="36">
        <f>DY19</f>
        <v>47149.7</v>
      </c>
      <c r="DZ21" s="35">
        <f>DZ4</f>
        <v>319</v>
      </c>
      <c r="EA21" s="1472">
        <v>42218</v>
      </c>
      <c r="EB21" s="697">
        <v>4802.0200000000004</v>
      </c>
      <c r="EC21" s="697">
        <v>806.53</v>
      </c>
      <c r="ED21" s="36">
        <f>DY67</f>
        <v>50540.5</v>
      </c>
      <c r="EE21" s="35">
        <f>DZ64</f>
        <v>322</v>
      </c>
      <c r="EF21" s="1472">
        <v>42395</v>
      </c>
      <c r="EG21" s="1478">
        <v>4610.12</v>
      </c>
      <c r="EH21" s="1478">
        <v>445.62</v>
      </c>
      <c r="EI21" s="1172">
        <v>55966.1</v>
      </c>
      <c r="EJ21" s="1172">
        <v>333</v>
      </c>
      <c r="EK21" s="1472">
        <v>42583</v>
      </c>
      <c r="EL21" s="697">
        <v>4533.71</v>
      </c>
      <c r="EM21" s="697">
        <v>377.72699999999998</v>
      </c>
      <c r="EN21" s="1172">
        <v>58144.6</v>
      </c>
      <c r="EO21" s="1172">
        <v>329</v>
      </c>
      <c r="EP21" s="1472">
        <v>42759</v>
      </c>
      <c r="EQ21" s="283">
        <v>5708.25</v>
      </c>
      <c r="ER21" s="283">
        <v>2013.4490000000001</v>
      </c>
      <c r="ES21" s="1172">
        <v>59798.400000000001</v>
      </c>
      <c r="ET21" s="1172">
        <v>331</v>
      </c>
      <c r="EU21" s="1472">
        <v>42941</v>
      </c>
      <c r="EV21" s="283">
        <v>5801.9</v>
      </c>
      <c r="EW21" s="283">
        <v>656.15200000000004</v>
      </c>
      <c r="EX21" s="36">
        <v>62124</v>
      </c>
      <c r="EY21" s="35">
        <v>335</v>
      </c>
      <c r="EZ21" s="1472">
        <v>43124</v>
      </c>
      <c r="FA21" s="283">
        <v>6200.69</v>
      </c>
      <c r="FB21" s="697">
        <v>424.32299999999998</v>
      </c>
      <c r="FC21" s="36">
        <v>64567.199999999997</v>
      </c>
      <c r="FD21" s="35">
        <v>339</v>
      </c>
      <c r="FE21" s="1472">
        <v>43306</v>
      </c>
      <c r="FF21" s="283">
        <v>5319.44</v>
      </c>
      <c r="FG21" s="283">
        <v>954.43899999999996</v>
      </c>
      <c r="FH21" s="36">
        <v>67413.716</v>
      </c>
      <c r="FI21" s="35">
        <v>343</v>
      </c>
      <c r="FJ21" s="1472">
        <v>43489</v>
      </c>
      <c r="FK21" s="283">
        <v>5950.01</v>
      </c>
      <c r="FL21" s="283">
        <v>1037.5709999999999</v>
      </c>
      <c r="FM21" s="36">
        <v>69658.3</v>
      </c>
      <c r="FN21" s="35">
        <v>350</v>
      </c>
      <c r="FO21" s="1697">
        <v>43671</v>
      </c>
      <c r="FP21" s="36">
        <v>5133.26</v>
      </c>
      <c r="FQ21" s="36">
        <v>467.93</v>
      </c>
      <c r="FR21" s="36">
        <v>72312.800000000003</v>
      </c>
      <c r="FS21" s="153">
        <v>356</v>
      </c>
      <c r="FT21" s="1476">
        <v>43886</v>
      </c>
      <c r="FU21" s="283">
        <v>4621.2</v>
      </c>
      <c r="FV21" s="697">
        <v>629.68100000000004</v>
      </c>
      <c r="FW21" s="697">
        <v>74849.2</v>
      </c>
      <c r="FX21" s="35">
        <v>360</v>
      </c>
      <c r="FY21" s="1472">
        <v>44039</v>
      </c>
      <c r="FZ21" s="843">
        <v>4145.38</v>
      </c>
      <c r="GA21" s="843">
        <v>437.18</v>
      </c>
      <c r="GB21" s="859">
        <v>75201.399999999994</v>
      </c>
      <c r="GC21" s="843">
        <v>361</v>
      </c>
      <c r="GD21" s="1472" t="s">
        <v>5530</v>
      </c>
      <c r="GE21" s="843">
        <v>5695.38</v>
      </c>
      <c r="GF21" s="843">
        <v>1125.46</v>
      </c>
      <c r="GG21" s="859">
        <v>81999.5</v>
      </c>
      <c r="GH21" s="843">
        <v>368</v>
      </c>
    </row>
    <row r="22" spans="1:190" s="1172" customFormat="1" ht="15" customHeight="1">
      <c r="A22" s="154" t="s">
        <v>3664</v>
      </c>
      <c r="B22" s="35">
        <v>4480.5200000000004</v>
      </c>
      <c r="C22" s="36">
        <v>112539.85800000001</v>
      </c>
      <c r="D22" s="36">
        <v>48255.5</v>
      </c>
      <c r="E22" s="35">
        <v>307</v>
      </c>
      <c r="F22" s="431">
        <v>37643</v>
      </c>
      <c r="G22" s="273">
        <v>814.27012999999999</v>
      </c>
      <c r="H22" s="273">
        <v>7.5652694</v>
      </c>
      <c r="I22" s="273">
        <v>3466.3150380000016</v>
      </c>
      <c r="J22" s="35">
        <v>251</v>
      </c>
      <c r="K22" s="432">
        <v>37825</v>
      </c>
      <c r="L22" s="273">
        <v>816.07</v>
      </c>
      <c r="M22" s="273">
        <v>3.59</v>
      </c>
      <c r="N22" s="273">
        <v>3627.9</v>
      </c>
      <c r="O22" s="35">
        <v>253</v>
      </c>
      <c r="P22" s="431">
        <v>38010</v>
      </c>
      <c r="Q22" s="273">
        <v>947.42582000000004</v>
      </c>
      <c r="R22" s="273">
        <v>14.119154</v>
      </c>
      <c r="S22" s="273">
        <v>4638.5547934999995</v>
      </c>
      <c r="T22" s="35">
        <v>260</v>
      </c>
      <c r="U22" s="432">
        <v>38194</v>
      </c>
      <c r="V22" s="479">
        <v>1256.8569399999999</v>
      </c>
      <c r="W22" s="36">
        <v>6.6370000000000005</v>
      </c>
      <c r="X22" s="35">
        <v>4875.8999999999996</v>
      </c>
      <c r="Y22" s="35">
        <v>259</v>
      </c>
      <c r="Z22" s="432">
        <v>38378</v>
      </c>
      <c r="AA22" s="479">
        <v>1857.24325</v>
      </c>
      <c r="AB22" s="36">
        <v>16.293399999999998</v>
      </c>
      <c r="AC22" s="35">
        <v>4949.1000000000004</v>
      </c>
      <c r="AD22" s="35">
        <v>249</v>
      </c>
      <c r="AE22" s="432">
        <v>38558</v>
      </c>
      <c r="AF22" s="479">
        <v>1568.5662299999999</v>
      </c>
      <c r="AG22" s="36">
        <v>19.9101</v>
      </c>
      <c r="AH22" s="36">
        <v>5354</v>
      </c>
      <c r="AI22" s="35">
        <v>253</v>
      </c>
      <c r="AJ22" s="431">
        <v>38748</v>
      </c>
      <c r="AK22" s="36">
        <v>1643.33863</v>
      </c>
      <c r="AL22" s="36">
        <v>12.7870592</v>
      </c>
      <c r="AM22" s="36">
        <v>5741.7130474999994</v>
      </c>
      <c r="AN22" s="35">
        <v>265</v>
      </c>
      <c r="AO22" s="432">
        <v>38925</v>
      </c>
      <c r="AP22" s="479">
        <v>1399.7116799999999</v>
      </c>
      <c r="AQ22" s="36">
        <v>36.167899999999996</v>
      </c>
      <c r="AR22" s="36">
        <v>6538.3</v>
      </c>
      <c r="AS22" s="35">
        <v>269</v>
      </c>
      <c r="AT22" s="432">
        <v>39111</v>
      </c>
      <c r="AU22" s="479">
        <v>1775.7308399999999</v>
      </c>
      <c r="AV22" s="36">
        <v>89.191299999999998</v>
      </c>
      <c r="AW22" s="36">
        <v>7408</v>
      </c>
      <c r="AX22" s="35">
        <v>269</v>
      </c>
      <c r="AY22" s="432">
        <v>39289</v>
      </c>
      <c r="AZ22" s="479">
        <v>2401.4940099999999</v>
      </c>
      <c r="BA22" s="36">
        <v>246.49619999999999</v>
      </c>
      <c r="BB22" s="36">
        <v>8291.4</v>
      </c>
      <c r="BC22" s="35">
        <v>274</v>
      </c>
      <c r="BD22" s="431">
        <v>39475</v>
      </c>
      <c r="BE22" s="36">
        <v>2876.39</v>
      </c>
      <c r="BF22" s="36">
        <v>129.71</v>
      </c>
      <c r="BG22" s="36">
        <v>9192.9</v>
      </c>
      <c r="BH22" s="35">
        <v>284</v>
      </c>
      <c r="BI22" s="431">
        <v>39657</v>
      </c>
      <c r="BJ22" s="35">
        <v>2853.83</v>
      </c>
      <c r="BK22" s="35">
        <v>334.71</v>
      </c>
      <c r="BL22" s="36">
        <v>12023.4</v>
      </c>
      <c r="BM22" s="35">
        <v>287</v>
      </c>
      <c r="BN22" s="431">
        <v>39841</v>
      </c>
      <c r="BO22" s="36">
        <v>2653.42</v>
      </c>
      <c r="BP22" s="36">
        <v>261.43</v>
      </c>
      <c r="BQ22" s="36">
        <v>13116.1</v>
      </c>
      <c r="BR22" s="35">
        <v>297</v>
      </c>
      <c r="BS22" s="431">
        <v>40022</v>
      </c>
      <c r="BT22" s="36">
        <v>2861.68</v>
      </c>
      <c r="BU22" s="36">
        <v>379.4</v>
      </c>
      <c r="BV22" s="36">
        <v>14803.2</v>
      </c>
      <c r="BW22" s="35">
        <v>301</v>
      </c>
      <c r="BX22" s="431">
        <v>40205</v>
      </c>
      <c r="BY22" s="35">
        <v>5310.75</v>
      </c>
      <c r="BZ22" s="35">
        <v>1516.98</v>
      </c>
      <c r="CA22" s="36">
        <v>16780.5</v>
      </c>
      <c r="CB22" s="35">
        <v>259</v>
      </c>
      <c r="CC22" s="431">
        <v>40388</v>
      </c>
      <c r="CD22" s="36">
        <v>6342.76</v>
      </c>
      <c r="CE22" s="35">
        <v>1359.35</v>
      </c>
      <c r="CF22" s="36">
        <v>21852.799999999999</v>
      </c>
      <c r="CG22" s="35">
        <v>272</v>
      </c>
      <c r="CH22" s="431">
        <v>40573</v>
      </c>
      <c r="CI22" s="36">
        <v>7572.61</v>
      </c>
      <c r="CJ22" s="35">
        <v>1002.02</v>
      </c>
      <c r="CK22" s="36">
        <v>24885.7</v>
      </c>
      <c r="CL22" s="35">
        <v>263</v>
      </c>
      <c r="CM22" s="431">
        <v>40752</v>
      </c>
      <c r="CN22" s="36">
        <v>6587.8127299999996</v>
      </c>
      <c r="CO22" s="36">
        <v>1804.7387999999999</v>
      </c>
      <c r="CP22" s="36">
        <f t="shared" si="16"/>
        <v>30567.200000000001</v>
      </c>
      <c r="CQ22" s="35">
        <f t="shared" si="16"/>
        <v>268</v>
      </c>
      <c r="CR22" s="427">
        <v>40934</v>
      </c>
      <c r="CS22" s="697">
        <v>4486.9838</v>
      </c>
      <c r="CT22" s="697">
        <v>189.62880000000001</v>
      </c>
      <c r="CU22" s="36">
        <f>CU21</f>
        <v>32434.799999999999</v>
      </c>
      <c r="CV22" s="35">
        <f>CV21</f>
        <v>273</v>
      </c>
      <c r="CW22" s="427">
        <v>41116</v>
      </c>
      <c r="CX22" s="697">
        <v>4284.97</v>
      </c>
      <c r="CY22" s="697">
        <v>238.98</v>
      </c>
      <c r="CZ22" s="36">
        <f>CZ21</f>
        <v>39020.400000000001</v>
      </c>
      <c r="DA22" s="35">
        <f>DA21</f>
        <v>284</v>
      </c>
      <c r="DB22" s="696">
        <v>41301</v>
      </c>
      <c r="DC22" s="697">
        <v>4171.41</v>
      </c>
      <c r="DD22" s="697">
        <v>211.04</v>
      </c>
      <c r="DE22" s="36">
        <f>DE21</f>
        <v>39243.199999999997</v>
      </c>
      <c r="DF22" s="35">
        <f>DF21</f>
        <v>284</v>
      </c>
      <c r="DG22" s="1349">
        <v>41483</v>
      </c>
      <c r="DH22" s="697">
        <v>4260.67</v>
      </c>
      <c r="DI22" s="35">
        <v>220.24</v>
      </c>
      <c r="DJ22" s="36">
        <v>43578</v>
      </c>
      <c r="DK22" s="35">
        <v>297</v>
      </c>
      <c r="DL22" s="1472">
        <v>41668</v>
      </c>
      <c r="DM22" s="697">
        <v>4748.51</v>
      </c>
      <c r="DN22" s="36">
        <v>627.84</v>
      </c>
      <c r="DO22" s="36">
        <f t="shared" si="9"/>
        <v>42307.4</v>
      </c>
      <c r="DP22" s="35">
        <f t="shared" si="10"/>
        <v>301</v>
      </c>
      <c r="DQ22" s="1472">
        <v>41855</v>
      </c>
      <c r="DR22" s="697">
        <v>4467</v>
      </c>
      <c r="DS22" s="697">
        <v>560.49</v>
      </c>
      <c r="DT22" s="36">
        <f>DT21</f>
        <v>45026.3</v>
      </c>
      <c r="DU22" s="35">
        <v>311</v>
      </c>
      <c r="DV22" s="1472">
        <v>42032</v>
      </c>
      <c r="DW22" s="273">
        <v>4747.6400000000003</v>
      </c>
      <c r="DX22" s="273">
        <v>235.87</v>
      </c>
      <c r="DY22" s="273">
        <f>DY19</f>
        <v>47149.7</v>
      </c>
      <c r="DZ22" s="272">
        <f>DZ4</f>
        <v>319</v>
      </c>
      <c r="EA22" s="1472">
        <v>42219</v>
      </c>
      <c r="EB22" s="697">
        <v>4862.55</v>
      </c>
      <c r="EC22" s="697">
        <v>811.71</v>
      </c>
      <c r="ED22" s="36">
        <f>ED21</f>
        <v>50540.5</v>
      </c>
      <c r="EE22" s="35">
        <f>DZ64</f>
        <v>322</v>
      </c>
      <c r="EF22" s="1472">
        <v>42396</v>
      </c>
      <c r="EG22" s="35">
        <v>4585.99</v>
      </c>
      <c r="EH22" s="697">
        <v>358.58</v>
      </c>
      <c r="EI22" s="1172">
        <v>55966.1</v>
      </c>
      <c r="EJ22" s="1172">
        <v>333</v>
      </c>
      <c r="EK22" s="1472">
        <v>42584</v>
      </c>
      <c r="EL22" s="697">
        <v>4552.37</v>
      </c>
      <c r="EM22" s="697">
        <v>440.839</v>
      </c>
      <c r="EN22" s="1172">
        <v>58144.6</v>
      </c>
      <c r="EO22" s="1172">
        <v>329</v>
      </c>
      <c r="EP22" s="1472">
        <v>42760</v>
      </c>
      <c r="EQ22" s="283">
        <v>5621.28</v>
      </c>
      <c r="ER22" s="283">
        <v>1524.9359999999999</v>
      </c>
      <c r="ES22" s="1172">
        <v>59798.400000000001</v>
      </c>
      <c r="ET22" s="1172">
        <v>331</v>
      </c>
      <c r="EU22" s="1472">
        <v>42942</v>
      </c>
      <c r="EV22" s="283">
        <v>5824.43</v>
      </c>
      <c r="EW22" s="283">
        <v>638.94100000000003</v>
      </c>
      <c r="EX22" s="36">
        <v>62124</v>
      </c>
      <c r="EY22" s="35">
        <v>335</v>
      </c>
      <c r="EZ22" s="1472">
        <v>43125</v>
      </c>
      <c r="FA22" s="283">
        <v>6215.8</v>
      </c>
      <c r="FB22" s="697">
        <v>412.91</v>
      </c>
      <c r="FC22" s="36">
        <v>64567.199999999997</v>
      </c>
      <c r="FD22" s="35">
        <v>339</v>
      </c>
      <c r="FE22" s="1472">
        <v>43307</v>
      </c>
      <c r="FF22" s="283">
        <v>5305.17</v>
      </c>
      <c r="FG22" s="283">
        <v>855.62599999999998</v>
      </c>
      <c r="FH22" s="36">
        <v>67413.716</v>
      </c>
      <c r="FI22" s="35">
        <v>343</v>
      </c>
      <c r="FJ22" s="1472">
        <v>43492</v>
      </c>
      <c r="FK22" s="283">
        <v>5939.45</v>
      </c>
      <c r="FL22" s="697">
        <v>1198.5730000000001</v>
      </c>
      <c r="FM22" s="36">
        <v>69658.3</v>
      </c>
      <c r="FN22" s="35">
        <v>350</v>
      </c>
      <c r="FO22" s="1697">
        <v>43674</v>
      </c>
      <c r="FP22" s="36">
        <v>5133.93</v>
      </c>
      <c r="FQ22" s="36">
        <v>406</v>
      </c>
      <c r="FR22" s="36">
        <v>72312.800000000003</v>
      </c>
      <c r="FS22" s="153">
        <v>356</v>
      </c>
      <c r="FT22" s="1476">
        <v>43887</v>
      </c>
      <c r="FU22" s="283">
        <v>4549.1099999999997</v>
      </c>
      <c r="FV22" s="697">
        <v>627.34100000000001</v>
      </c>
      <c r="FW22" s="697">
        <v>74849.2</v>
      </c>
      <c r="FX22" s="35">
        <v>360</v>
      </c>
      <c r="FY22" s="1472">
        <v>44040</v>
      </c>
      <c r="FZ22" s="843">
        <v>4156.55</v>
      </c>
      <c r="GA22" s="843">
        <v>444.6</v>
      </c>
      <c r="GB22" s="859">
        <v>75201.399999999994</v>
      </c>
      <c r="GC22" s="843">
        <v>361</v>
      </c>
      <c r="GD22" s="1472" t="s">
        <v>5531</v>
      </c>
      <c r="GE22" s="843">
        <v>5714.75</v>
      </c>
      <c r="GF22" s="843">
        <v>905.9</v>
      </c>
      <c r="GG22" s="859">
        <v>81999.5</v>
      </c>
      <c r="GH22" s="843">
        <v>368</v>
      </c>
    </row>
    <row r="23" spans="1:190" s="1172" customFormat="1" ht="15" customHeight="1">
      <c r="A23" s="154" t="s">
        <v>3665</v>
      </c>
      <c r="B23" s="35">
        <v>4583.1099999999997</v>
      </c>
      <c r="C23" s="35">
        <v>112351.91100000001</v>
      </c>
      <c r="D23" s="36">
        <v>54300.800000000003</v>
      </c>
      <c r="E23" s="35">
        <v>326</v>
      </c>
      <c r="F23" s="431">
        <v>37644</v>
      </c>
      <c r="G23" s="273">
        <v>814.50627999999995</v>
      </c>
      <c r="H23" s="273">
        <v>7.5064983500000002</v>
      </c>
      <c r="I23" s="273">
        <v>3466.3150380000016</v>
      </c>
      <c r="J23" s="35">
        <v>251</v>
      </c>
      <c r="K23" s="432">
        <v>37826</v>
      </c>
      <c r="L23" s="273">
        <v>814.91</v>
      </c>
      <c r="M23" s="273">
        <v>3.28</v>
      </c>
      <c r="N23" s="273">
        <v>3627.9</v>
      </c>
      <c r="O23" s="35">
        <v>253</v>
      </c>
      <c r="P23" s="431">
        <v>38011</v>
      </c>
      <c r="Q23" s="273">
        <v>948.26912000000004</v>
      </c>
      <c r="R23" s="273">
        <v>3.5917922500000001</v>
      </c>
      <c r="S23" s="273">
        <v>4638.5547934999995</v>
      </c>
      <c r="T23" s="35">
        <v>260</v>
      </c>
      <c r="U23" s="432">
        <v>38195</v>
      </c>
      <c r="V23" s="479">
        <v>1271.0037</v>
      </c>
      <c r="W23" s="36">
        <v>11.661199999999999</v>
      </c>
      <c r="X23" s="35">
        <v>4875.8999999999996</v>
      </c>
      <c r="Y23" s="35">
        <v>259</v>
      </c>
      <c r="Z23" s="432">
        <v>38379</v>
      </c>
      <c r="AA23" s="479">
        <v>1843.94786</v>
      </c>
      <c r="AB23" s="36">
        <v>16.688200000000002</v>
      </c>
      <c r="AC23" s="35">
        <v>4949.1000000000004</v>
      </c>
      <c r="AD23" s="35">
        <v>249</v>
      </c>
      <c r="AE23" s="432">
        <v>38559</v>
      </c>
      <c r="AF23" s="479">
        <v>1568.6536100000001</v>
      </c>
      <c r="AG23" s="36">
        <v>18.287500000000001</v>
      </c>
      <c r="AH23" s="36">
        <v>5354</v>
      </c>
      <c r="AI23" s="35">
        <v>253</v>
      </c>
      <c r="AJ23" s="432">
        <v>38749</v>
      </c>
      <c r="AK23" s="479">
        <v>1649.27332</v>
      </c>
      <c r="AL23" s="36">
        <v>9.5442999999999998</v>
      </c>
      <c r="AM23" s="36">
        <v>5919.3</v>
      </c>
      <c r="AN23" s="35">
        <v>265</v>
      </c>
      <c r="AO23" s="432">
        <v>38928</v>
      </c>
      <c r="AP23" s="479">
        <v>1412.7789600000001</v>
      </c>
      <c r="AQ23" s="36">
        <v>39.9634</v>
      </c>
      <c r="AR23" s="36">
        <v>6538.3</v>
      </c>
      <c r="AS23" s="35">
        <v>269</v>
      </c>
      <c r="AT23" s="432">
        <v>39113</v>
      </c>
      <c r="AU23" s="479">
        <v>1805.1199799999999</v>
      </c>
      <c r="AV23" s="36">
        <v>158.74799999999999</v>
      </c>
      <c r="AW23" s="36">
        <v>7408</v>
      </c>
      <c r="AX23" s="35">
        <v>269</v>
      </c>
      <c r="AY23" s="432">
        <v>39292</v>
      </c>
      <c r="AZ23" s="479">
        <v>2390.4832500000002</v>
      </c>
      <c r="BA23" s="36">
        <v>193.8663</v>
      </c>
      <c r="BB23" s="36">
        <v>8291.4</v>
      </c>
      <c r="BC23" s="35">
        <v>274</v>
      </c>
      <c r="BD23" s="431">
        <v>39476</v>
      </c>
      <c r="BE23" s="36">
        <v>2838.53</v>
      </c>
      <c r="BF23" s="36">
        <v>157.47</v>
      </c>
      <c r="BG23" s="36">
        <v>9192.9</v>
      </c>
      <c r="BH23" s="35">
        <v>284</v>
      </c>
      <c r="BI23" s="431">
        <v>39658</v>
      </c>
      <c r="BJ23" s="35">
        <v>2826.01</v>
      </c>
      <c r="BK23" s="35">
        <v>299.52999999999997</v>
      </c>
      <c r="BL23" s="36">
        <v>12023.4</v>
      </c>
      <c r="BM23" s="35">
        <v>287</v>
      </c>
      <c r="BN23" s="431">
        <v>39842</v>
      </c>
      <c r="BO23" s="36">
        <v>2649.49</v>
      </c>
      <c r="BP23" s="36">
        <v>297.58999999999997</v>
      </c>
      <c r="BQ23" s="36">
        <v>13116.1</v>
      </c>
      <c r="BR23" s="35">
        <v>297</v>
      </c>
      <c r="BS23" s="431">
        <v>40023</v>
      </c>
      <c r="BT23" s="36">
        <v>2898.5</v>
      </c>
      <c r="BU23" s="36">
        <v>585.22</v>
      </c>
      <c r="BV23" s="36">
        <v>14803.2</v>
      </c>
      <c r="BW23" s="35">
        <v>301</v>
      </c>
      <c r="BX23" s="431">
        <v>40206</v>
      </c>
      <c r="BY23" s="35">
        <v>5390.48</v>
      </c>
      <c r="BZ23" s="35">
        <v>1581.34</v>
      </c>
      <c r="CA23" s="36">
        <v>16780.5</v>
      </c>
      <c r="CB23" s="35">
        <v>259</v>
      </c>
      <c r="CC23" s="431">
        <v>40391</v>
      </c>
      <c r="CD23" s="1167">
        <v>6436.77</v>
      </c>
      <c r="CE23" s="1169">
        <v>1612</v>
      </c>
      <c r="CF23" s="36">
        <v>22669.200000000001</v>
      </c>
      <c r="CG23" s="35">
        <v>274</v>
      </c>
      <c r="CH23" s="431">
        <v>40574</v>
      </c>
      <c r="CI23" s="35">
        <v>7484.23</v>
      </c>
      <c r="CJ23" s="35">
        <v>1077.6400000000001</v>
      </c>
      <c r="CK23" s="36">
        <v>24885.7</v>
      </c>
      <c r="CL23" s="35">
        <v>263</v>
      </c>
      <c r="CM23" s="431">
        <v>40755</v>
      </c>
      <c r="CN23" s="36">
        <v>6459.6233700000003</v>
      </c>
      <c r="CO23" s="36">
        <v>1341.2634</v>
      </c>
      <c r="CP23" s="36">
        <f t="shared" si="16"/>
        <v>30567.200000000001</v>
      </c>
      <c r="CQ23" s="35">
        <f t="shared" si="16"/>
        <v>268</v>
      </c>
      <c r="CR23" s="427">
        <v>40937</v>
      </c>
      <c r="CS23" s="697">
        <v>4183.0713299999998</v>
      </c>
      <c r="CT23" s="697">
        <v>261.2373</v>
      </c>
      <c r="CU23" s="36">
        <f t="shared" si="2"/>
        <v>32434.799999999999</v>
      </c>
      <c r="CV23" s="35">
        <f t="shared" si="3"/>
        <v>273</v>
      </c>
      <c r="CW23" s="427">
        <v>41119</v>
      </c>
      <c r="CX23" s="697">
        <v>4234.7700000000004</v>
      </c>
      <c r="CY23" s="697">
        <v>261.08</v>
      </c>
      <c r="CZ23" s="36">
        <f t="shared" si="4"/>
        <v>39020.400000000001</v>
      </c>
      <c r="DA23" s="35">
        <f t="shared" si="5"/>
        <v>284</v>
      </c>
      <c r="DB23" s="696">
        <v>41302</v>
      </c>
      <c r="DC23" s="35">
        <v>4197.4399999999996</v>
      </c>
      <c r="DD23" s="35">
        <v>231.91</v>
      </c>
      <c r="DE23" s="36">
        <f t="shared" si="7"/>
        <v>39243.199999999997</v>
      </c>
      <c r="DF23" s="35">
        <f t="shared" si="8"/>
        <v>284</v>
      </c>
      <c r="DG23" s="1349">
        <v>41484</v>
      </c>
      <c r="DH23" s="35">
        <v>4329.3900000000003</v>
      </c>
      <c r="DI23" s="35">
        <v>346.37</v>
      </c>
      <c r="DJ23" s="36">
        <v>43578</v>
      </c>
      <c r="DK23" s="35">
        <v>297</v>
      </c>
      <c r="DL23" s="1472">
        <v>41669</v>
      </c>
      <c r="DM23" s="35">
        <v>4753.17</v>
      </c>
      <c r="DN23" s="35">
        <v>856.98</v>
      </c>
      <c r="DO23" s="36">
        <f t="shared" si="9"/>
        <v>42307.4</v>
      </c>
      <c r="DP23" s="35">
        <f t="shared" si="10"/>
        <v>301</v>
      </c>
      <c r="DQ23" s="1472">
        <v>41856</v>
      </c>
      <c r="DR23" s="697">
        <v>4472.18</v>
      </c>
      <c r="DS23" s="697">
        <v>491.86</v>
      </c>
      <c r="DT23" s="36">
        <f t="shared" ref="DT23:DT32" si="17">DT22</f>
        <v>45026.3</v>
      </c>
      <c r="DU23" s="35">
        <v>311</v>
      </c>
      <c r="DV23" s="1472">
        <v>42033</v>
      </c>
      <c r="DW23" s="272">
        <v>4724.05</v>
      </c>
      <c r="DX23" s="273">
        <v>206.57</v>
      </c>
      <c r="DY23" s="273">
        <f>DY20</f>
        <v>47149.7</v>
      </c>
      <c r="DZ23" s="272">
        <f>DZ4</f>
        <v>319</v>
      </c>
      <c r="EA23" s="1472">
        <v>42220</v>
      </c>
      <c r="EB23" s="697">
        <v>4871.82</v>
      </c>
      <c r="EC23" s="697">
        <v>928.27</v>
      </c>
      <c r="ED23" s="36">
        <f t="shared" ref="ED23:EE38" si="18">ED22</f>
        <v>50540.5</v>
      </c>
      <c r="EE23" s="35">
        <f t="shared" si="18"/>
        <v>322</v>
      </c>
      <c r="EF23" s="1472">
        <v>42397</v>
      </c>
      <c r="EG23" s="35">
        <v>4573.59</v>
      </c>
      <c r="EH23" s="697">
        <v>405.05</v>
      </c>
      <c r="EI23" s="1172">
        <v>55966.1</v>
      </c>
      <c r="EJ23" s="1172">
        <v>333</v>
      </c>
      <c r="EK23" s="1472">
        <v>42585</v>
      </c>
      <c r="EL23" s="697">
        <v>4575.97</v>
      </c>
      <c r="EM23" s="697">
        <v>452.14</v>
      </c>
      <c r="EN23" s="1172">
        <v>58144.6</v>
      </c>
      <c r="EO23" s="1172">
        <v>329</v>
      </c>
      <c r="EP23" s="1472">
        <v>42761</v>
      </c>
      <c r="EQ23" s="283">
        <v>5618.65</v>
      </c>
      <c r="ER23" s="283">
        <v>1269.6089999999999</v>
      </c>
      <c r="ES23" s="1172">
        <v>59798.400000000001</v>
      </c>
      <c r="ET23" s="1172">
        <v>331</v>
      </c>
      <c r="EU23" s="1472">
        <v>42943</v>
      </c>
      <c r="EV23" s="283">
        <v>5815.07</v>
      </c>
      <c r="EW23" s="283">
        <v>712.96299999999997</v>
      </c>
      <c r="EX23" s="36">
        <v>62124</v>
      </c>
      <c r="EY23" s="35">
        <v>335</v>
      </c>
      <c r="EZ23" s="1472">
        <v>43128</v>
      </c>
      <c r="FA23" s="283">
        <v>6144.72</v>
      </c>
      <c r="FB23" s="697">
        <v>359.28300000000002</v>
      </c>
      <c r="FC23" s="36">
        <v>64567.199999999997</v>
      </c>
      <c r="FD23" s="35">
        <v>339</v>
      </c>
      <c r="FE23" s="1472">
        <v>43310</v>
      </c>
      <c r="FF23" s="283">
        <v>5280.07</v>
      </c>
      <c r="FG23" s="283">
        <v>577.34500000000003</v>
      </c>
      <c r="FH23" s="36">
        <v>67413.716</v>
      </c>
      <c r="FI23" s="35">
        <v>343</v>
      </c>
      <c r="FJ23" s="1472">
        <v>43493</v>
      </c>
      <c r="FK23" s="283">
        <v>5904.23</v>
      </c>
      <c r="FL23" s="697">
        <v>1009.548</v>
      </c>
      <c r="FM23" s="36">
        <v>69658.3</v>
      </c>
      <c r="FN23" s="35">
        <v>350</v>
      </c>
      <c r="FO23" s="1697">
        <v>43675</v>
      </c>
      <c r="FP23" s="36">
        <v>5160.75</v>
      </c>
      <c r="FQ23" s="36">
        <v>437.77199999999999</v>
      </c>
      <c r="FR23" s="36">
        <v>72312.800000000003</v>
      </c>
      <c r="FS23" s="153">
        <v>356</v>
      </c>
      <c r="FT23" s="1476">
        <v>43888</v>
      </c>
      <c r="FU23" s="283">
        <v>4480.2299999999996</v>
      </c>
      <c r="FV23" s="697">
        <v>561.41499999999996</v>
      </c>
      <c r="FW23" s="697">
        <v>74849.2</v>
      </c>
      <c r="FX23" s="35">
        <v>360</v>
      </c>
      <c r="FY23" s="1472">
        <v>44041</v>
      </c>
      <c r="FZ23" s="843">
        <v>4171.21</v>
      </c>
      <c r="GA23" s="843">
        <v>399.52</v>
      </c>
      <c r="GB23" s="859">
        <v>75201.399999999994</v>
      </c>
      <c r="GC23" s="843">
        <v>361</v>
      </c>
      <c r="GD23" s="1472" t="s">
        <v>5532</v>
      </c>
      <c r="GE23" s="843">
        <v>5724.36</v>
      </c>
      <c r="GF23" s="843">
        <v>941.09</v>
      </c>
      <c r="GG23" s="859">
        <v>81999.5</v>
      </c>
      <c r="GH23" s="843">
        <v>368</v>
      </c>
    </row>
    <row r="24" spans="1:190" s="1172" customFormat="1" ht="15" customHeight="1">
      <c r="A24" s="1355" t="s">
        <v>3960</v>
      </c>
      <c r="B24" s="273">
        <v>4507.58</v>
      </c>
      <c r="C24" s="273">
        <v>107246.07099999998</v>
      </c>
      <c r="D24" s="273">
        <v>57846.400000000001</v>
      </c>
      <c r="E24" s="272">
        <v>330</v>
      </c>
      <c r="F24" s="431">
        <v>37646</v>
      </c>
      <c r="G24" s="273">
        <v>808.84619999999995</v>
      </c>
      <c r="H24" s="273">
        <v>5.5040593500000004</v>
      </c>
      <c r="I24" s="273">
        <v>3466.3150380000016</v>
      </c>
      <c r="J24" s="35">
        <v>251</v>
      </c>
      <c r="K24" s="432">
        <v>37828</v>
      </c>
      <c r="L24" s="273">
        <v>814.47</v>
      </c>
      <c r="M24" s="273">
        <v>2.4500000000000002</v>
      </c>
      <c r="N24" s="273">
        <v>3627.9</v>
      </c>
      <c r="O24" s="35">
        <v>253</v>
      </c>
      <c r="P24" s="431">
        <v>38012</v>
      </c>
      <c r="Q24" s="273">
        <v>951</v>
      </c>
      <c r="R24" s="273">
        <v>3.52382565</v>
      </c>
      <c r="S24" s="273">
        <v>4638.5547934999995</v>
      </c>
      <c r="T24" s="35">
        <v>260</v>
      </c>
      <c r="U24" s="432">
        <v>38196</v>
      </c>
      <c r="V24" s="479">
        <v>1265.0728899999999</v>
      </c>
      <c r="W24" s="36">
        <v>8.2082999999999995</v>
      </c>
      <c r="X24" s="35">
        <v>4875.8999999999996</v>
      </c>
      <c r="Y24" s="35">
        <v>259</v>
      </c>
      <c r="Z24" s="432">
        <v>38384</v>
      </c>
      <c r="AA24" s="479">
        <v>1808.92886</v>
      </c>
      <c r="AB24" s="36">
        <v>24.2743</v>
      </c>
      <c r="AC24" s="35">
        <v>4949.7</v>
      </c>
      <c r="AD24" s="35">
        <v>249</v>
      </c>
      <c r="AE24" s="432">
        <v>38560</v>
      </c>
      <c r="AF24" s="479">
        <v>1550.4570900000001</v>
      </c>
      <c r="AG24" s="36">
        <v>18.601499999999998</v>
      </c>
      <c r="AH24" s="36">
        <v>5354</v>
      </c>
      <c r="AI24" s="35">
        <v>253</v>
      </c>
      <c r="AJ24" s="432">
        <v>38750</v>
      </c>
      <c r="AK24" s="479">
        <v>1638.01782</v>
      </c>
      <c r="AL24" s="36">
        <v>11.7478</v>
      </c>
      <c r="AM24" s="36">
        <v>5919.3</v>
      </c>
      <c r="AN24" s="35">
        <v>265</v>
      </c>
      <c r="AO24" s="432">
        <v>38929</v>
      </c>
      <c r="AP24" s="479">
        <v>1406.80872</v>
      </c>
      <c r="AQ24" s="36">
        <v>31.040399999999998</v>
      </c>
      <c r="AR24" s="36">
        <v>6538.3</v>
      </c>
      <c r="AS24" s="35">
        <v>269</v>
      </c>
      <c r="AT24" s="432">
        <v>39114</v>
      </c>
      <c r="AU24" s="479">
        <v>1826.5849700000001</v>
      </c>
      <c r="AV24" s="36">
        <v>144.82339999999999</v>
      </c>
      <c r="AW24" s="36">
        <v>7415.5</v>
      </c>
      <c r="AX24" s="35">
        <v>270</v>
      </c>
      <c r="AY24" s="432">
        <v>39293</v>
      </c>
      <c r="AZ24" s="479">
        <v>2425.9903300000001</v>
      </c>
      <c r="BA24" s="36">
        <v>207.54059999999998</v>
      </c>
      <c r="BB24" s="36">
        <v>8291.4</v>
      </c>
      <c r="BC24" s="35">
        <v>274</v>
      </c>
      <c r="BD24" s="431">
        <v>39477</v>
      </c>
      <c r="BE24" s="35">
        <v>2811.95</v>
      </c>
      <c r="BF24" s="36">
        <v>165.64</v>
      </c>
      <c r="BG24" s="36">
        <v>9192.9</v>
      </c>
      <c r="BH24" s="35">
        <v>284</v>
      </c>
      <c r="BI24" s="431">
        <v>39659</v>
      </c>
      <c r="BJ24" s="35">
        <v>2801.43</v>
      </c>
      <c r="BK24" s="35">
        <v>311.5</v>
      </c>
      <c r="BL24" s="36">
        <v>12023.4</v>
      </c>
      <c r="BM24" s="35">
        <v>287</v>
      </c>
      <c r="BN24" s="431">
        <v>39845</v>
      </c>
      <c r="BO24" s="36">
        <v>2661.69</v>
      </c>
      <c r="BP24" s="36">
        <v>240.68</v>
      </c>
      <c r="BQ24" s="36">
        <v>13133.6</v>
      </c>
      <c r="BR24" s="35">
        <v>297</v>
      </c>
      <c r="BS24" s="431">
        <v>40024</v>
      </c>
      <c r="BT24" s="36">
        <v>2914.53</v>
      </c>
      <c r="BU24" s="36">
        <v>654.52</v>
      </c>
      <c r="BV24" s="36">
        <v>14803.2</v>
      </c>
      <c r="BW24" s="35">
        <v>301</v>
      </c>
      <c r="BX24" s="431">
        <v>40209</v>
      </c>
      <c r="BY24" s="35">
        <v>5367.11</v>
      </c>
      <c r="BZ24" s="35">
        <v>1609.78</v>
      </c>
      <c r="CA24" s="36">
        <v>16780.5</v>
      </c>
      <c r="CB24" s="35">
        <v>259</v>
      </c>
      <c r="CC24" s="431">
        <v>40392</v>
      </c>
      <c r="CD24" s="1167">
        <v>6439.1</v>
      </c>
      <c r="CE24" s="1169">
        <v>1618.61</v>
      </c>
      <c r="CF24" s="36">
        <v>22669.200000000001</v>
      </c>
      <c r="CG24" s="35">
        <v>274</v>
      </c>
      <c r="CH24" s="431">
        <v>40575</v>
      </c>
      <c r="CI24" s="1167">
        <v>7280.98</v>
      </c>
      <c r="CJ24" s="1169">
        <v>938.5</v>
      </c>
      <c r="CK24" s="36">
        <v>24625.4</v>
      </c>
      <c r="CL24" s="35">
        <v>265</v>
      </c>
      <c r="CM24" s="425">
        <v>40756</v>
      </c>
      <c r="CN24" s="1173">
        <v>6367.5973599999998</v>
      </c>
      <c r="CO24" s="36">
        <v>1005.56</v>
      </c>
      <c r="CP24" s="36">
        <v>30108.2</v>
      </c>
      <c r="CQ24" s="35">
        <v>267</v>
      </c>
      <c r="CR24" s="427">
        <v>40938</v>
      </c>
      <c r="CS24" s="697">
        <v>4286.1137799999997</v>
      </c>
      <c r="CT24" s="697">
        <v>226.28059999999999</v>
      </c>
      <c r="CU24" s="36">
        <f t="shared" si="2"/>
        <v>32434.799999999999</v>
      </c>
      <c r="CV24" s="35">
        <f t="shared" si="3"/>
        <v>273</v>
      </c>
      <c r="CW24" s="427">
        <v>41121</v>
      </c>
      <c r="CX24" s="35">
        <v>4159.17</v>
      </c>
      <c r="CY24" s="35">
        <v>224.67</v>
      </c>
      <c r="CZ24" s="36">
        <f>CZ23</f>
        <v>39020.400000000001</v>
      </c>
      <c r="DA24" s="35">
        <v>284</v>
      </c>
      <c r="DB24" s="696">
        <v>41303</v>
      </c>
      <c r="DC24" s="697">
        <v>4250.3100000000004</v>
      </c>
      <c r="DD24" s="697">
        <v>341.8</v>
      </c>
      <c r="DE24" s="36">
        <f t="shared" si="7"/>
        <v>39243.199999999997</v>
      </c>
      <c r="DF24" s="35">
        <f t="shared" si="8"/>
        <v>284</v>
      </c>
      <c r="DG24" s="1349">
        <v>41485</v>
      </c>
      <c r="DH24" s="272">
        <v>4311.1400000000003</v>
      </c>
      <c r="DI24" s="272">
        <v>344.74</v>
      </c>
      <c r="DJ24" s="36">
        <v>43578</v>
      </c>
      <c r="DK24" s="272">
        <v>297</v>
      </c>
      <c r="DL24" s="1472">
        <v>41672</v>
      </c>
      <c r="DM24" s="697">
        <v>4787.66</v>
      </c>
      <c r="DN24" s="697">
        <v>697.68</v>
      </c>
      <c r="DO24" s="36">
        <f>DJ74</f>
        <v>43407.3</v>
      </c>
      <c r="DP24" s="35">
        <f>DK74</f>
        <v>298</v>
      </c>
      <c r="DQ24" s="1472">
        <v>41857</v>
      </c>
      <c r="DR24" s="697">
        <v>4484.8999999999996</v>
      </c>
      <c r="DS24" s="36">
        <v>651.84</v>
      </c>
      <c r="DT24" s="36">
        <f t="shared" si="17"/>
        <v>45026.3</v>
      </c>
      <c r="DU24" s="35">
        <v>311</v>
      </c>
      <c r="DV24" s="1472">
        <v>42036</v>
      </c>
      <c r="DW24" s="697">
        <v>4654.95</v>
      </c>
      <c r="DX24" s="697">
        <v>184.69</v>
      </c>
      <c r="DY24" s="36">
        <f>DT75</f>
        <v>48255.5</v>
      </c>
      <c r="DZ24" s="35">
        <v>320</v>
      </c>
      <c r="EA24" s="1472">
        <v>42221</v>
      </c>
      <c r="EB24" s="697">
        <v>4873.96</v>
      </c>
      <c r="EC24" s="36">
        <v>902.37</v>
      </c>
      <c r="ED24" s="36">
        <f t="shared" si="18"/>
        <v>50540.5</v>
      </c>
      <c r="EE24" s="35">
        <f t="shared" si="18"/>
        <v>322</v>
      </c>
      <c r="EF24" s="1476">
        <v>42400</v>
      </c>
      <c r="EG24" s="35">
        <v>4540.8900000000003</v>
      </c>
      <c r="EH24" s="697">
        <v>396.79</v>
      </c>
      <c r="EI24" s="1172">
        <v>55966.1</v>
      </c>
      <c r="EJ24" s="1172">
        <v>333</v>
      </c>
      <c r="EK24" s="1472">
        <v>42586</v>
      </c>
      <c r="EL24" s="697">
        <v>4577.57</v>
      </c>
      <c r="EM24" s="697">
        <v>442.86200000000002</v>
      </c>
      <c r="EN24" s="1172">
        <v>58144.6</v>
      </c>
      <c r="EO24" s="1172">
        <v>329</v>
      </c>
      <c r="EP24" s="1472">
        <v>42764</v>
      </c>
      <c r="EQ24" s="283">
        <v>5500.86</v>
      </c>
      <c r="ER24" s="283">
        <v>1137.154</v>
      </c>
      <c r="ES24" s="1172">
        <v>59798.400000000001</v>
      </c>
      <c r="ET24" s="1172">
        <v>331</v>
      </c>
      <c r="EU24" s="1472">
        <v>42946</v>
      </c>
      <c r="EV24" s="283">
        <v>5802.04</v>
      </c>
      <c r="EW24" s="283">
        <v>601.66399999999999</v>
      </c>
      <c r="EX24" s="36">
        <v>62124</v>
      </c>
      <c r="EY24" s="35">
        <v>335</v>
      </c>
      <c r="EZ24" s="1472">
        <v>43129</v>
      </c>
      <c r="FA24" s="283">
        <v>6176.45</v>
      </c>
      <c r="FB24" s="697">
        <v>413.161</v>
      </c>
      <c r="FC24" s="36">
        <v>64567.199999999997</v>
      </c>
      <c r="FD24" s="35">
        <v>339</v>
      </c>
      <c r="FE24" s="1472">
        <v>43311</v>
      </c>
      <c r="FF24" s="697">
        <v>5262.91</v>
      </c>
      <c r="FG24" s="697">
        <v>614.56899999999996</v>
      </c>
      <c r="FH24" s="36">
        <v>67413.716</v>
      </c>
      <c r="FI24" s="35">
        <v>343</v>
      </c>
      <c r="FJ24" s="1472">
        <v>43494</v>
      </c>
      <c r="FK24" s="283">
        <v>5924.53</v>
      </c>
      <c r="FL24" s="697">
        <v>945.86</v>
      </c>
      <c r="FM24" s="36">
        <v>69658.3</v>
      </c>
      <c r="FN24" s="35">
        <v>350</v>
      </c>
      <c r="FO24" s="1697">
        <v>43676</v>
      </c>
      <c r="FP24" s="36">
        <v>5125.0200000000004</v>
      </c>
      <c r="FQ24" s="36">
        <v>429.69299999999998</v>
      </c>
      <c r="FR24" s="36">
        <v>72312.800000000003</v>
      </c>
      <c r="FS24" s="153">
        <v>356</v>
      </c>
      <c r="FT24" s="1695">
        <v>43891</v>
      </c>
      <c r="FU24" s="35">
        <v>4409.92</v>
      </c>
      <c r="FV24" s="35">
        <v>456.17</v>
      </c>
      <c r="FW24" s="36">
        <v>74849.2</v>
      </c>
      <c r="FX24" s="35">
        <v>360</v>
      </c>
      <c r="FY24" s="1472">
        <v>44042</v>
      </c>
      <c r="FZ24" s="843">
        <v>4214.43</v>
      </c>
      <c r="GA24" s="843">
        <v>580.91</v>
      </c>
      <c r="GB24" s="859">
        <v>75201.399999999994</v>
      </c>
      <c r="GC24" s="843">
        <v>361</v>
      </c>
      <c r="GD24" s="1472" t="s">
        <v>5533</v>
      </c>
      <c r="GE24" s="843">
        <v>5649.86</v>
      </c>
      <c r="GF24" s="843">
        <v>823.11</v>
      </c>
      <c r="GG24" s="859">
        <v>81999.5</v>
      </c>
      <c r="GH24" s="843">
        <v>368</v>
      </c>
    </row>
    <row r="25" spans="1:190" s="1172" customFormat="1" ht="15" customHeight="1">
      <c r="A25" s="1355" t="s">
        <v>3962</v>
      </c>
      <c r="B25" s="273">
        <v>5656.05</v>
      </c>
      <c r="C25" s="273">
        <v>180522.2</v>
      </c>
      <c r="D25" s="273">
        <v>61656.5</v>
      </c>
      <c r="E25" s="272">
        <v>334</v>
      </c>
      <c r="F25" s="431">
        <v>37647</v>
      </c>
      <c r="G25" s="273">
        <v>801.13765000000001</v>
      </c>
      <c r="H25" s="273">
        <v>7.0577543</v>
      </c>
      <c r="I25" s="273">
        <v>3466.3150380000016</v>
      </c>
      <c r="J25" s="35">
        <v>251</v>
      </c>
      <c r="K25" s="432">
        <v>37829</v>
      </c>
      <c r="L25" s="273">
        <v>810.55</v>
      </c>
      <c r="M25" s="273">
        <v>3.25</v>
      </c>
      <c r="N25" s="273">
        <v>3627.9</v>
      </c>
      <c r="O25" s="35">
        <v>253</v>
      </c>
      <c r="P25" s="431">
        <v>38013</v>
      </c>
      <c r="Q25" s="273">
        <v>951.96667000000002</v>
      </c>
      <c r="R25" s="273">
        <v>3.5634634749999998</v>
      </c>
      <c r="S25" s="273">
        <v>4638.5547934999995</v>
      </c>
      <c r="T25" s="35">
        <v>260</v>
      </c>
      <c r="U25" s="432">
        <v>38197</v>
      </c>
      <c r="V25" s="479">
        <v>1276.0192400000001</v>
      </c>
      <c r="W25" s="36">
        <v>11.366200000000001</v>
      </c>
      <c r="X25" s="35">
        <v>4875.8999999999996</v>
      </c>
      <c r="Y25" s="35">
        <v>259</v>
      </c>
      <c r="Z25" s="432">
        <v>38385</v>
      </c>
      <c r="AA25" s="479">
        <v>1827.14329</v>
      </c>
      <c r="AB25" s="36">
        <v>17.4679</v>
      </c>
      <c r="AC25" s="35">
        <v>4949.7</v>
      </c>
      <c r="AD25" s="35">
        <v>249</v>
      </c>
      <c r="AE25" s="432">
        <v>38561</v>
      </c>
      <c r="AF25" s="479">
        <v>1544.6585600000001</v>
      </c>
      <c r="AG25" s="36">
        <v>19.906299999999998</v>
      </c>
      <c r="AH25" s="36">
        <v>5354</v>
      </c>
      <c r="AI25" s="35">
        <v>253</v>
      </c>
      <c r="AJ25" s="432">
        <v>38753</v>
      </c>
      <c r="AK25" s="479">
        <v>1637.81756</v>
      </c>
      <c r="AL25" s="36">
        <v>7.7066999999999997</v>
      </c>
      <c r="AM25" s="36">
        <v>5919.3</v>
      </c>
      <c r="AN25" s="35">
        <v>265</v>
      </c>
      <c r="AO25" s="432">
        <v>38930</v>
      </c>
      <c r="AP25" s="479">
        <v>1426.65328</v>
      </c>
      <c r="AQ25" s="36">
        <v>39.620800000000003</v>
      </c>
      <c r="AR25" s="36">
        <v>6569.8</v>
      </c>
      <c r="AS25" s="35">
        <v>269</v>
      </c>
      <c r="AT25" s="432">
        <v>39117</v>
      </c>
      <c r="AU25" s="479">
        <v>1865.1814099999999</v>
      </c>
      <c r="AV25" s="36">
        <v>138.90360000000001</v>
      </c>
      <c r="AW25" s="36">
        <v>7415.5</v>
      </c>
      <c r="AX25" s="35">
        <v>270</v>
      </c>
      <c r="AY25" s="432">
        <v>39294</v>
      </c>
      <c r="AZ25" s="479">
        <v>2384.1817500000002</v>
      </c>
      <c r="BA25" s="36">
        <v>116.5558</v>
      </c>
      <c r="BB25" s="36">
        <v>8291.4</v>
      </c>
      <c r="BC25" s="35">
        <v>274</v>
      </c>
      <c r="BD25" s="431">
        <v>39478</v>
      </c>
      <c r="BE25" s="35">
        <v>2907.17</v>
      </c>
      <c r="BF25" s="35">
        <v>168.53</v>
      </c>
      <c r="BG25" s="36">
        <v>9192.9</v>
      </c>
      <c r="BH25" s="35">
        <v>284</v>
      </c>
      <c r="BI25" s="431">
        <v>39660</v>
      </c>
      <c r="BJ25" s="35">
        <v>2761.05</v>
      </c>
      <c r="BK25" s="35">
        <v>269.62</v>
      </c>
      <c r="BL25" s="36">
        <v>12023.4</v>
      </c>
      <c r="BM25" s="35">
        <v>287</v>
      </c>
      <c r="BN25" s="431">
        <v>39846</v>
      </c>
      <c r="BO25" s="36">
        <v>2639.28</v>
      </c>
      <c r="BP25" s="36">
        <v>249.27</v>
      </c>
      <c r="BQ25" s="36">
        <v>13133.6</v>
      </c>
      <c r="BR25" s="35">
        <v>297</v>
      </c>
      <c r="BS25" s="431">
        <v>40027</v>
      </c>
      <c r="BT25" s="36">
        <v>2941.02</v>
      </c>
      <c r="BU25" s="36">
        <v>688.62</v>
      </c>
      <c r="BV25" s="36">
        <v>15151.9</v>
      </c>
      <c r="BW25" s="35">
        <v>302</v>
      </c>
      <c r="BX25" s="431">
        <v>40210</v>
      </c>
      <c r="BY25" s="1167">
        <v>5451.15</v>
      </c>
      <c r="BZ25" s="1169">
        <v>1689.43</v>
      </c>
      <c r="CA25" s="36">
        <v>17111.099999999999</v>
      </c>
      <c r="CB25" s="35">
        <v>263</v>
      </c>
      <c r="CC25" s="431">
        <v>40393</v>
      </c>
      <c r="CD25" s="1167">
        <v>6483.93</v>
      </c>
      <c r="CE25" s="1169">
        <v>1974.46</v>
      </c>
      <c r="CF25" s="36">
        <v>22669.200000000001</v>
      </c>
      <c r="CG25" s="35">
        <v>274</v>
      </c>
      <c r="CH25" s="431">
        <v>40576</v>
      </c>
      <c r="CI25" s="1167">
        <v>7309.14</v>
      </c>
      <c r="CJ25" s="1169">
        <v>741.49</v>
      </c>
      <c r="CK25" s="36">
        <v>24625.4</v>
      </c>
      <c r="CL25" s="35">
        <v>265</v>
      </c>
      <c r="CM25" s="425">
        <v>40757</v>
      </c>
      <c r="CN25" s="1173">
        <v>6192.9470099999999</v>
      </c>
      <c r="CO25" s="36">
        <v>842.26</v>
      </c>
      <c r="CP25" s="36">
        <f t="shared" ref="CP25:CP40" si="19">CP24</f>
        <v>30108.2</v>
      </c>
      <c r="CQ25" s="35">
        <f t="shared" ref="CQ25:CQ40" si="20">CQ24</f>
        <v>267</v>
      </c>
      <c r="CR25" s="427">
        <v>40939</v>
      </c>
      <c r="CS25" s="697">
        <v>4153.96414</v>
      </c>
      <c r="CT25" s="697">
        <v>225.3946</v>
      </c>
      <c r="CU25" s="36">
        <f t="shared" si="2"/>
        <v>32434.799999999999</v>
      </c>
      <c r="CV25" s="35">
        <f t="shared" si="3"/>
        <v>273</v>
      </c>
      <c r="CW25" s="427">
        <v>41122</v>
      </c>
      <c r="CX25" s="697">
        <v>4118.42</v>
      </c>
      <c r="CY25" s="697">
        <v>199.98</v>
      </c>
      <c r="CZ25" s="36">
        <v>39037.300000000003</v>
      </c>
      <c r="DA25" s="35">
        <v>284</v>
      </c>
      <c r="DB25" s="696">
        <v>41304</v>
      </c>
      <c r="DC25" s="36">
        <v>4227.54</v>
      </c>
      <c r="DD25" s="35">
        <v>287.14</v>
      </c>
      <c r="DE25" s="36">
        <f t="shared" si="7"/>
        <v>39243.199999999997</v>
      </c>
      <c r="DF25" s="35">
        <f t="shared" si="8"/>
        <v>284</v>
      </c>
      <c r="DG25" s="1349">
        <v>41486</v>
      </c>
      <c r="DH25" s="697">
        <v>4342.3100000000004</v>
      </c>
      <c r="DI25" s="697">
        <v>373.58</v>
      </c>
      <c r="DJ25" s="36">
        <v>43578</v>
      </c>
      <c r="DK25" s="35">
        <v>297</v>
      </c>
      <c r="DL25" s="1472">
        <v>41673</v>
      </c>
      <c r="DM25" s="697">
        <v>4826.51</v>
      </c>
      <c r="DN25" s="697">
        <v>804.2</v>
      </c>
      <c r="DO25" s="36">
        <f>DO24</f>
        <v>43407.3</v>
      </c>
      <c r="DP25" s="35">
        <v>302</v>
      </c>
      <c r="DQ25" s="1472">
        <v>41858</v>
      </c>
      <c r="DR25" s="697">
        <v>4486.2</v>
      </c>
      <c r="DS25" s="36">
        <v>588.01</v>
      </c>
      <c r="DT25" s="36">
        <f t="shared" si="17"/>
        <v>45026.3</v>
      </c>
      <c r="DU25" s="35">
        <v>311</v>
      </c>
      <c r="DV25" s="1472">
        <v>42037</v>
      </c>
      <c r="DW25" s="697">
        <v>4618.43</v>
      </c>
      <c r="DX25" s="697">
        <v>226.95</v>
      </c>
      <c r="DY25" s="36">
        <f>DY24</f>
        <v>48255.5</v>
      </c>
      <c r="DZ25" s="35">
        <v>320</v>
      </c>
      <c r="EA25" s="1472">
        <v>42222</v>
      </c>
      <c r="EB25" s="697">
        <v>4864.45</v>
      </c>
      <c r="EC25" s="36">
        <v>688.54</v>
      </c>
      <c r="ED25" s="36">
        <f t="shared" si="18"/>
        <v>50540.5</v>
      </c>
      <c r="EE25" s="35">
        <f t="shared" si="18"/>
        <v>322</v>
      </c>
      <c r="EF25" s="1472">
        <v>42401</v>
      </c>
      <c r="EG25" s="697">
        <v>4560.42</v>
      </c>
      <c r="EH25" s="697">
        <v>393.49</v>
      </c>
      <c r="EI25" s="36">
        <v>56088.1</v>
      </c>
      <c r="EJ25" s="35">
        <f>EE76</f>
        <v>326</v>
      </c>
      <c r="EK25" s="1472">
        <v>42589</v>
      </c>
      <c r="EL25" s="697">
        <v>4568.43</v>
      </c>
      <c r="EM25" s="36">
        <v>418.27499999999998</v>
      </c>
      <c r="EN25" s="1172">
        <v>58144.6</v>
      </c>
      <c r="EO25" s="1172">
        <v>329</v>
      </c>
      <c r="EP25" s="1472">
        <v>42765</v>
      </c>
      <c r="EQ25" s="283">
        <v>5421.21</v>
      </c>
      <c r="ER25" s="283">
        <v>1074.5160000000001</v>
      </c>
      <c r="ES25" s="1172">
        <v>59798.400000000001</v>
      </c>
      <c r="ET25" s="1172">
        <v>331</v>
      </c>
      <c r="EU25" s="1472">
        <v>42947</v>
      </c>
      <c r="EV25" s="283">
        <v>5860.65</v>
      </c>
      <c r="EW25" s="283">
        <v>1166.135</v>
      </c>
      <c r="EX25" s="36">
        <v>62124</v>
      </c>
      <c r="EY25" s="35">
        <v>335</v>
      </c>
      <c r="EZ25" s="1472">
        <v>43130</v>
      </c>
      <c r="FA25" s="283">
        <v>6127.8</v>
      </c>
      <c r="FB25" s="697">
        <v>399.226</v>
      </c>
      <c r="FC25" s="36">
        <v>64567.199999999997</v>
      </c>
      <c r="FD25" s="35">
        <v>339</v>
      </c>
      <c r="FE25" s="1472">
        <v>43312</v>
      </c>
      <c r="FF25" s="697">
        <v>5302.64</v>
      </c>
      <c r="FG25" s="697">
        <v>732.471</v>
      </c>
      <c r="FH25" s="36">
        <v>67413.716</v>
      </c>
      <c r="FI25" s="35">
        <v>343</v>
      </c>
      <c r="FJ25" s="1472">
        <v>43495</v>
      </c>
      <c r="FK25" s="283">
        <v>5884.11</v>
      </c>
      <c r="FL25" s="697">
        <v>1024.615</v>
      </c>
      <c r="FM25" s="36">
        <v>69658.3</v>
      </c>
      <c r="FN25" s="35">
        <v>350</v>
      </c>
      <c r="FO25" s="1697">
        <v>43677</v>
      </c>
      <c r="FP25" s="36">
        <v>5138.79</v>
      </c>
      <c r="FQ25" s="36">
        <v>447.60399999999998</v>
      </c>
      <c r="FR25" s="36">
        <v>72312.800000000003</v>
      </c>
      <c r="FS25" s="153">
        <v>356</v>
      </c>
      <c r="FT25" s="1697">
        <v>43892</v>
      </c>
      <c r="FU25" s="35">
        <v>4434.82</v>
      </c>
      <c r="FV25" s="35">
        <v>419.74</v>
      </c>
      <c r="FW25" s="36">
        <v>74849.2</v>
      </c>
      <c r="FX25" s="35">
        <v>360</v>
      </c>
      <c r="FY25" s="1472">
        <v>44046</v>
      </c>
      <c r="FZ25" s="843">
        <v>4271.82</v>
      </c>
      <c r="GA25" s="843">
        <v>672.36</v>
      </c>
      <c r="GB25" s="859">
        <v>75706.7</v>
      </c>
      <c r="GC25" s="843">
        <v>362</v>
      </c>
      <c r="GD25" s="1472">
        <v>44228</v>
      </c>
      <c r="GE25" s="843">
        <v>5599.8</v>
      </c>
      <c r="GF25" s="843">
        <v>718.22199999999998</v>
      </c>
      <c r="GG25" s="859">
        <v>82284</v>
      </c>
      <c r="GH25" s="843">
        <v>371</v>
      </c>
    </row>
    <row r="26" spans="1:190" s="1172" customFormat="1" ht="15" customHeight="1">
      <c r="A26" s="1355" t="s">
        <v>3981</v>
      </c>
      <c r="B26" s="273">
        <v>5405.46</v>
      </c>
      <c r="C26" s="273">
        <v>159085.19200000001</v>
      </c>
      <c r="D26" s="273">
        <v>67071.899999999994</v>
      </c>
      <c r="E26" s="272">
        <v>343</v>
      </c>
      <c r="F26" s="431">
        <v>37648</v>
      </c>
      <c r="G26" s="273">
        <v>804.49426000000005</v>
      </c>
      <c r="H26" s="273">
        <v>8.2723581250000002</v>
      </c>
      <c r="I26" s="273">
        <v>3466.3150380000016</v>
      </c>
      <c r="J26" s="35">
        <v>251</v>
      </c>
      <c r="K26" s="432">
        <v>37830</v>
      </c>
      <c r="L26" s="273">
        <v>804.9</v>
      </c>
      <c r="M26" s="273">
        <v>3.09</v>
      </c>
      <c r="N26" s="273">
        <v>3627.9</v>
      </c>
      <c r="O26" s="35">
        <v>253</v>
      </c>
      <c r="P26" s="431">
        <v>38014</v>
      </c>
      <c r="Q26" s="273">
        <v>951.07772999999997</v>
      </c>
      <c r="R26" s="273">
        <v>3.5317467749999998</v>
      </c>
      <c r="S26" s="273">
        <v>4638.5547934999995</v>
      </c>
      <c r="T26" s="35">
        <v>260</v>
      </c>
      <c r="U26" s="432">
        <v>38199</v>
      </c>
      <c r="V26" s="479">
        <v>1289.1405</v>
      </c>
      <c r="W26" s="36">
        <v>12.069100000000001</v>
      </c>
      <c r="X26" s="35">
        <v>4875.8999999999996</v>
      </c>
      <c r="Y26" s="35">
        <v>259</v>
      </c>
      <c r="Z26" s="432">
        <v>38390</v>
      </c>
      <c r="AA26" s="479">
        <v>1797.5835400000001</v>
      </c>
      <c r="AB26" s="36">
        <v>16.976800000000001</v>
      </c>
      <c r="AC26" s="35">
        <v>4949.7</v>
      </c>
      <c r="AD26" s="35">
        <v>249</v>
      </c>
      <c r="AE26" s="432">
        <v>38563</v>
      </c>
      <c r="AF26" s="479">
        <v>1531.9598699999999</v>
      </c>
      <c r="AG26" s="36">
        <v>18.190100000000001</v>
      </c>
      <c r="AH26" s="36">
        <v>5354</v>
      </c>
      <c r="AI26" s="35">
        <v>253</v>
      </c>
      <c r="AJ26" s="432">
        <v>38754</v>
      </c>
      <c r="AK26" s="479">
        <v>1644.74296</v>
      </c>
      <c r="AL26" s="36">
        <v>14.234100000000002</v>
      </c>
      <c r="AM26" s="36">
        <v>5919.3</v>
      </c>
      <c r="AN26" s="35">
        <v>265</v>
      </c>
      <c r="AO26" s="432">
        <v>38931</v>
      </c>
      <c r="AP26" s="479">
        <v>1456.8199099999999</v>
      </c>
      <c r="AQ26" s="36">
        <v>45.148700000000005</v>
      </c>
      <c r="AR26" s="36">
        <v>6569.8</v>
      </c>
      <c r="AS26" s="35">
        <v>269</v>
      </c>
      <c r="AT26" s="432">
        <v>39118</v>
      </c>
      <c r="AU26" s="479">
        <v>1883.6203800000001</v>
      </c>
      <c r="AV26" s="36">
        <v>159.20239999999998</v>
      </c>
      <c r="AW26" s="36">
        <v>7415.5</v>
      </c>
      <c r="AX26" s="35">
        <v>270</v>
      </c>
      <c r="AY26" s="432">
        <v>39295</v>
      </c>
      <c r="AZ26" s="479">
        <v>2394.1149500000001</v>
      </c>
      <c r="BA26" s="36">
        <v>92.980699999999999</v>
      </c>
      <c r="BB26" s="36">
        <v>8485.5</v>
      </c>
      <c r="BC26" s="35">
        <v>274</v>
      </c>
      <c r="BD26" s="431">
        <v>39481</v>
      </c>
      <c r="BE26" s="36">
        <v>2890.25</v>
      </c>
      <c r="BF26" s="36">
        <v>240.91</v>
      </c>
      <c r="BG26" s="36">
        <v>9332</v>
      </c>
      <c r="BH26" s="35">
        <v>285</v>
      </c>
      <c r="BI26" s="431">
        <v>39663</v>
      </c>
      <c r="BJ26" s="36">
        <v>2689.94</v>
      </c>
      <c r="BK26" s="36">
        <v>219.61</v>
      </c>
      <c r="BL26" s="36">
        <v>12243.9</v>
      </c>
      <c r="BM26" s="35">
        <v>287</v>
      </c>
      <c r="BN26" s="431">
        <v>39847</v>
      </c>
      <c r="BO26" s="36">
        <v>2612.69</v>
      </c>
      <c r="BP26" s="36">
        <v>235.79</v>
      </c>
      <c r="BQ26" s="36">
        <v>13133.6</v>
      </c>
      <c r="BR26" s="35">
        <v>297</v>
      </c>
      <c r="BS26" s="431">
        <v>40028</v>
      </c>
      <c r="BT26" s="36">
        <v>2923.48</v>
      </c>
      <c r="BU26" s="36">
        <v>669.67</v>
      </c>
      <c r="BV26" s="36">
        <v>15151.9</v>
      </c>
      <c r="BW26" s="35">
        <v>302</v>
      </c>
      <c r="BX26" s="431">
        <v>40211</v>
      </c>
      <c r="BY26" s="1167">
        <v>5503.38</v>
      </c>
      <c r="BZ26" s="1169">
        <v>1690.99</v>
      </c>
      <c r="CA26" s="36">
        <v>17111.099999999999</v>
      </c>
      <c r="CB26" s="35">
        <v>263</v>
      </c>
      <c r="CC26" s="431">
        <v>40394</v>
      </c>
      <c r="CD26" s="1167">
        <v>6531.6</v>
      </c>
      <c r="CE26" s="1169">
        <v>1980.85</v>
      </c>
      <c r="CF26" s="36">
        <v>22669.200000000001</v>
      </c>
      <c r="CG26" s="35">
        <v>274</v>
      </c>
      <c r="CH26" s="431">
        <v>40577</v>
      </c>
      <c r="CI26" s="1167">
        <v>7125.33</v>
      </c>
      <c r="CJ26" s="1169">
        <v>736.59</v>
      </c>
      <c r="CK26" s="36">
        <v>24625.4</v>
      </c>
      <c r="CL26" s="35">
        <v>265</v>
      </c>
      <c r="CM26" s="425">
        <v>40758</v>
      </c>
      <c r="CN26" s="1173">
        <v>6389.3368700000001</v>
      </c>
      <c r="CO26" s="36">
        <v>611.74</v>
      </c>
      <c r="CP26" s="36">
        <f t="shared" si="19"/>
        <v>30108.2</v>
      </c>
      <c r="CQ26" s="35">
        <f t="shared" si="20"/>
        <v>267</v>
      </c>
      <c r="CR26" s="427">
        <v>40940</v>
      </c>
      <c r="CS26" s="697">
        <v>3887.18</v>
      </c>
      <c r="CT26" s="697">
        <v>269.97000000000003</v>
      </c>
      <c r="CU26" s="36">
        <v>33218.199999999997</v>
      </c>
      <c r="CV26" s="35">
        <v>274</v>
      </c>
      <c r="CW26" s="427">
        <v>41123</v>
      </c>
      <c r="CX26" s="697">
        <v>4098.7</v>
      </c>
      <c r="CY26" s="697">
        <v>210.06</v>
      </c>
      <c r="CZ26" s="36">
        <f t="shared" ref="CZ26:CZ38" si="21">CZ25</f>
        <v>39037.300000000003</v>
      </c>
      <c r="DA26" s="35">
        <f t="shared" ref="DA26:DA38" si="22">DA25</f>
        <v>284</v>
      </c>
      <c r="DB26" s="696">
        <v>41305</v>
      </c>
      <c r="DC26" s="35">
        <v>4230.6899999999996</v>
      </c>
      <c r="DD26" s="35">
        <v>298.11</v>
      </c>
      <c r="DE26" s="36">
        <f t="shared" si="7"/>
        <v>39243.199999999997</v>
      </c>
      <c r="DF26" s="35">
        <f t="shared" si="8"/>
        <v>284</v>
      </c>
      <c r="DG26" s="1349">
        <v>41487</v>
      </c>
      <c r="DH26" s="697">
        <v>3911.75</v>
      </c>
      <c r="DI26" s="697">
        <v>302.83999999999997</v>
      </c>
      <c r="DJ26" s="36">
        <f>DE70</f>
        <v>40035.5</v>
      </c>
      <c r="DK26" s="35">
        <v>298</v>
      </c>
      <c r="DL26" s="1472">
        <v>41674</v>
      </c>
      <c r="DM26" s="697">
        <v>4809.55</v>
      </c>
      <c r="DN26" s="697">
        <v>771.69</v>
      </c>
      <c r="DO26" s="36">
        <f t="shared" ref="DO26:DO43" si="23">DO25</f>
        <v>43407.3</v>
      </c>
      <c r="DP26" s="35">
        <f t="shared" ref="DP26:DP43" si="24">DP25</f>
        <v>302</v>
      </c>
      <c r="DQ26" s="1472">
        <v>41861</v>
      </c>
      <c r="DR26" s="697">
        <v>4530.84</v>
      </c>
      <c r="DS26" s="273">
        <v>763.9</v>
      </c>
      <c r="DT26" s="36">
        <f t="shared" si="17"/>
        <v>45026.3</v>
      </c>
      <c r="DU26" s="35">
        <v>311</v>
      </c>
      <c r="DV26" s="1472">
        <v>42038</v>
      </c>
      <c r="DW26" s="697">
        <v>4656.47</v>
      </c>
      <c r="DX26" s="697">
        <v>194.52</v>
      </c>
      <c r="DY26" s="36">
        <f t="shared" ref="DY26:DY35" si="25">DY25</f>
        <v>48255.5</v>
      </c>
      <c r="DZ26" s="35">
        <f t="shared" ref="DZ26:DZ39" si="26">DZ25</f>
        <v>320</v>
      </c>
      <c r="EA26" s="1472">
        <v>42225</v>
      </c>
      <c r="EB26" s="697">
        <v>4844.3599999999997</v>
      </c>
      <c r="EC26" s="273">
        <v>673.47</v>
      </c>
      <c r="ED26" s="36">
        <f t="shared" si="18"/>
        <v>50540.5</v>
      </c>
      <c r="EE26" s="35">
        <f t="shared" si="18"/>
        <v>322</v>
      </c>
      <c r="EF26" s="1472">
        <v>42402</v>
      </c>
      <c r="EG26" s="697">
        <v>4591.1000000000004</v>
      </c>
      <c r="EH26" s="697">
        <v>509.73</v>
      </c>
      <c r="EI26" s="36">
        <v>56088.1</v>
      </c>
      <c r="EJ26" s="35">
        <f>EE76</f>
        <v>326</v>
      </c>
      <c r="EK26" s="1472">
        <v>42590</v>
      </c>
      <c r="EL26" s="697">
        <v>4569.13</v>
      </c>
      <c r="EM26" s="36">
        <v>463.28800000000001</v>
      </c>
      <c r="EN26" s="1172">
        <v>58144.6</v>
      </c>
      <c r="EO26" s="1172">
        <v>329</v>
      </c>
      <c r="EP26" s="1472">
        <v>42766</v>
      </c>
      <c r="EQ26" s="283">
        <v>5468.34</v>
      </c>
      <c r="ER26" s="283">
        <v>956.72199999999998</v>
      </c>
      <c r="ES26" s="1172">
        <v>59798.400000000001</v>
      </c>
      <c r="ET26" s="1172">
        <v>331</v>
      </c>
      <c r="EU26" s="1472">
        <v>42948</v>
      </c>
      <c r="EV26" s="283">
        <v>5876.26</v>
      </c>
      <c r="EW26" s="697">
        <v>1237.3879999999999</v>
      </c>
      <c r="EX26" s="36">
        <v>62659.9</v>
      </c>
      <c r="EY26" s="35">
        <v>335</v>
      </c>
      <c r="EZ26" s="1472">
        <v>43131</v>
      </c>
      <c r="FA26" s="283">
        <v>6039.78</v>
      </c>
      <c r="FB26" s="697">
        <v>472.27699999999999</v>
      </c>
      <c r="FC26" s="36">
        <v>64567.199999999997</v>
      </c>
      <c r="FD26" s="35">
        <v>339</v>
      </c>
      <c r="FE26" s="1472">
        <v>43313</v>
      </c>
      <c r="FF26" s="283">
        <v>5348.2</v>
      </c>
      <c r="FG26" s="697">
        <v>740.625</v>
      </c>
      <c r="FH26" s="36">
        <v>67514.5</v>
      </c>
      <c r="FI26" s="35">
        <v>344</v>
      </c>
      <c r="FJ26" s="1472">
        <v>43496</v>
      </c>
      <c r="FK26" s="283">
        <v>5821.01</v>
      </c>
      <c r="FL26" s="697">
        <v>992.73800000000006</v>
      </c>
      <c r="FM26" s="36">
        <v>69658.3</v>
      </c>
      <c r="FN26" s="35">
        <v>350</v>
      </c>
      <c r="FO26" s="1697">
        <v>43678</v>
      </c>
      <c r="FP26" s="36">
        <v>5169.74</v>
      </c>
      <c r="FQ26" s="36">
        <v>481.161</v>
      </c>
      <c r="FR26" s="36">
        <v>72847.134000000005</v>
      </c>
      <c r="FS26" s="153">
        <v>357</v>
      </c>
      <c r="FT26" s="1697">
        <v>43893</v>
      </c>
      <c r="FU26" s="35">
        <v>4466.07</v>
      </c>
      <c r="FV26" s="35">
        <v>609.07000000000005</v>
      </c>
      <c r="FW26" s="36">
        <v>74849.2</v>
      </c>
      <c r="FX26" s="35">
        <v>360</v>
      </c>
      <c r="FY26" s="1472">
        <v>44047</v>
      </c>
      <c r="FZ26" s="843">
        <v>4299.1099999999997</v>
      </c>
      <c r="GA26" s="843">
        <v>676.66</v>
      </c>
      <c r="GB26" s="859">
        <v>75706.7</v>
      </c>
      <c r="GC26" s="843">
        <v>362</v>
      </c>
      <c r="GD26" s="1472">
        <v>44229</v>
      </c>
      <c r="GE26" s="843">
        <v>5564.7</v>
      </c>
      <c r="GF26" s="843">
        <v>702.93399999999997</v>
      </c>
      <c r="GG26" s="859">
        <v>82284</v>
      </c>
      <c r="GH26" s="843">
        <v>371</v>
      </c>
    </row>
    <row r="27" spans="1:190" s="1172" customFormat="1" ht="15" customHeight="1">
      <c r="A27" s="1355" t="s">
        <v>4593</v>
      </c>
      <c r="B27" s="273">
        <v>5421.62</v>
      </c>
      <c r="C27" s="273">
        <v>145965.53900000002</v>
      </c>
      <c r="D27" s="273">
        <v>71962.899999999994</v>
      </c>
      <c r="E27" s="272">
        <v>355</v>
      </c>
      <c r="F27" s="431">
        <v>37649</v>
      </c>
      <c r="G27" s="273">
        <v>808.69992000000002</v>
      </c>
      <c r="H27" s="273">
        <v>7.6801289500000003</v>
      </c>
      <c r="I27" s="273">
        <v>3466.3150380000016</v>
      </c>
      <c r="J27" s="35">
        <v>251</v>
      </c>
      <c r="K27" s="432">
        <v>37831</v>
      </c>
      <c r="L27" s="273">
        <v>798.11</v>
      </c>
      <c r="M27" s="273">
        <v>5.13</v>
      </c>
      <c r="N27" s="273">
        <v>3627.9</v>
      </c>
      <c r="O27" s="35">
        <v>253</v>
      </c>
      <c r="P27" s="431">
        <v>38015</v>
      </c>
      <c r="Q27" s="273">
        <v>954.15359999999998</v>
      </c>
      <c r="R27" s="273">
        <v>3.7104962499999998</v>
      </c>
      <c r="S27" s="273">
        <v>4638.5547934999995</v>
      </c>
      <c r="T27" s="35">
        <v>260</v>
      </c>
      <c r="U27" s="432">
        <v>38200</v>
      </c>
      <c r="V27" s="479">
        <v>1312.3648499999999</v>
      </c>
      <c r="W27" s="36">
        <v>17.416699999999999</v>
      </c>
      <c r="X27" s="35">
        <v>4784.7</v>
      </c>
      <c r="Y27" s="35">
        <v>246</v>
      </c>
      <c r="Z27" s="432">
        <v>38391</v>
      </c>
      <c r="AA27" s="479">
        <v>1780.75008</v>
      </c>
      <c r="AB27" s="36">
        <v>17.009700000000002</v>
      </c>
      <c r="AC27" s="35">
        <v>4949.7</v>
      </c>
      <c r="AD27" s="35">
        <v>249</v>
      </c>
      <c r="AE27" s="432">
        <v>38564</v>
      </c>
      <c r="AF27" s="479">
        <v>1510.1091100000001</v>
      </c>
      <c r="AG27" s="36">
        <v>18.694300000000002</v>
      </c>
      <c r="AH27" s="36">
        <v>5354</v>
      </c>
      <c r="AI27" s="35">
        <v>253</v>
      </c>
      <c r="AJ27" s="432">
        <v>38755</v>
      </c>
      <c r="AK27" s="479">
        <v>1641.2062100000001</v>
      </c>
      <c r="AL27" s="36">
        <v>12.320600000000001</v>
      </c>
      <c r="AM27" s="36">
        <v>5919.3</v>
      </c>
      <c r="AN27" s="35">
        <v>265</v>
      </c>
      <c r="AO27" s="432">
        <v>38932</v>
      </c>
      <c r="AP27" s="479">
        <v>1480.7357199999999</v>
      </c>
      <c r="AQ27" s="36">
        <v>48.050599999999996</v>
      </c>
      <c r="AR27" s="36">
        <v>6569.8</v>
      </c>
      <c r="AS27" s="35">
        <v>269</v>
      </c>
      <c r="AT27" s="432">
        <v>39119</v>
      </c>
      <c r="AU27" s="479">
        <v>1853.8018400000001</v>
      </c>
      <c r="AV27" s="36">
        <v>147.33710000000002</v>
      </c>
      <c r="AW27" s="36">
        <v>7415.5</v>
      </c>
      <c r="AX27" s="35">
        <v>270</v>
      </c>
      <c r="AY27" s="432">
        <v>39296</v>
      </c>
      <c r="AZ27" s="479">
        <v>2396.12419</v>
      </c>
      <c r="BA27" s="36">
        <v>125.6</v>
      </c>
      <c r="BB27" s="36">
        <v>8485.5</v>
      </c>
      <c r="BC27" s="35">
        <v>274</v>
      </c>
      <c r="BD27" s="431">
        <v>39482</v>
      </c>
      <c r="BE27" s="36">
        <v>2939.93</v>
      </c>
      <c r="BF27" s="36">
        <v>343.77</v>
      </c>
      <c r="BG27" s="36">
        <v>9332</v>
      </c>
      <c r="BH27" s="35">
        <v>285</v>
      </c>
      <c r="BI27" s="431">
        <v>39664</v>
      </c>
      <c r="BJ27" s="36">
        <v>2660.11</v>
      </c>
      <c r="BK27" s="36">
        <v>207.09</v>
      </c>
      <c r="BL27" s="36">
        <v>12243.9</v>
      </c>
      <c r="BM27" s="35">
        <v>287</v>
      </c>
      <c r="BN27" s="431">
        <v>39848</v>
      </c>
      <c r="BO27" s="36">
        <v>2611.21</v>
      </c>
      <c r="BP27" s="36">
        <v>229.45</v>
      </c>
      <c r="BQ27" s="36">
        <v>13133.6</v>
      </c>
      <c r="BR27" s="35">
        <v>297</v>
      </c>
      <c r="BS27" s="431">
        <v>40029</v>
      </c>
      <c r="BT27" s="36">
        <v>2926.66</v>
      </c>
      <c r="BU27" s="36">
        <v>649.91</v>
      </c>
      <c r="BV27" s="36">
        <v>15151.9</v>
      </c>
      <c r="BW27" s="35">
        <v>302</v>
      </c>
      <c r="BX27" s="431">
        <v>40212</v>
      </c>
      <c r="BY27" s="1167">
        <v>5399.65</v>
      </c>
      <c r="BZ27" s="1169">
        <v>1637.51</v>
      </c>
      <c r="CA27" s="36">
        <v>17111.099999999999</v>
      </c>
      <c r="CB27" s="35">
        <v>263</v>
      </c>
      <c r="CC27" s="431">
        <v>40395</v>
      </c>
      <c r="CD27" s="1167">
        <v>6575.59</v>
      </c>
      <c r="CE27" s="1169">
        <v>1988.11</v>
      </c>
      <c r="CF27" s="36">
        <v>22669.200000000001</v>
      </c>
      <c r="CG27" s="35">
        <v>274</v>
      </c>
      <c r="CH27" s="431">
        <v>40580</v>
      </c>
      <c r="CI27" s="1167">
        <v>6719.04</v>
      </c>
      <c r="CJ27" s="1169">
        <v>705.22</v>
      </c>
      <c r="CK27" s="36">
        <v>24625.4</v>
      </c>
      <c r="CL27" s="35">
        <v>265</v>
      </c>
      <c r="CM27" s="425">
        <v>40759</v>
      </c>
      <c r="CN27" s="1173">
        <v>6259.9045299999998</v>
      </c>
      <c r="CO27" s="36">
        <v>618.69000000000005</v>
      </c>
      <c r="CP27" s="36">
        <f t="shared" si="19"/>
        <v>30108.2</v>
      </c>
      <c r="CQ27" s="35">
        <f t="shared" si="20"/>
        <v>267</v>
      </c>
      <c r="CR27" s="427">
        <v>40941</v>
      </c>
      <c r="CS27" s="697">
        <v>3845.66</v>
      </c>
      <c r="CT27" s="697">
        <v>168.67</v>
      </c>
      <c r="CU27" s="36">
        <f t="shared" ref="CU27:CU44" si="27">CU26</f>
        <v>33218.199999999997</v>
      </c>
      <c r="CV27" s="35">
        <f t="shared" ref="CV27:CV44" si="28">CV26</f>
        <v>274</v>
      </c>
      <c r="CW27" s="427">
        <v>41126</v>
      </c>
      <c r="CX27" s="697">
        <v>4039.87</v>
      </c>
      <c r="CY27" s="697">
        <v>203.55</v>
      </c>
      <c r="CZ27" s="36">
        <f t="shared" si="21"/>
        <v>39037.300000000003</v>
      </c>
      <c r="DA27" s="35">
        <f t="shared" si="22"/>
        <v>284</v>
      </c>
      <c r="DB27" s="696">
        <v>41308</v>
      </c>
      <c r="DC27" s="697">
        <v>4261.01</v>
      </c>
      <c r="DD27" s="697">
        <v>319.56</v>
      </c>
      <c r="DE27" s="36">
        <f>CZ76</f>
        <v>39367.4</v>
      </c>
      <c r="DF27" s="35">
        <f>DA76</f>
        <v>284</v>
      </c>
      <c r="DG27" s="1349">
        <v>41490</v>
      </c>
      <c r="DH27" s="697">
        <v>3833.53</v>
      </c>
      <c r="DI27" s="697">
        <v>203.81</v>
      </c>
      <c r="DJ27" s="36">
        <f>DJ26</f>
        <v>40035.5</v>
      </c>
      <c r="DK27" s="35">
        <f>DK26</f>
        <v>298</v>
      </c>
      <c r="DL27" s="1472">
        <v>41675</v>
      </c>
      <c r="DM27" s="697">
        <v>4811.5</v>
      </c>
      <c r="DN27" s="35">
        <v>620.58000000000004</v>
      </c>
      <c r="DO27" s="36">
        <f t="shared" si="23"/>
        <v>43407.3</v>
      </c>
      <c r="DP27" s="35">
        <f t="shared" si="24"/>
        <v>302</v>
      </c>
      <c r="DQ27" s="1472">
        <v>41862</v>
      </c>
      <c r="DR27" s="697">
        <v>4565.1400000000003</v>
      </c>
      <c r="DS27" s="697">
        <v>790.19</v>
      </c>
      <c r="DT27" s="36">
        <f t="shared" si="17"/>
        <v>45026.3</v>
      </c>
      <c r="DU27" s="35">
        <v>311</v>
      </c>
      <c r="DV27" s="1472">
        <v>42039</v>
      </c>
      <c r="DW27" s="697">
        <v>4668.0600000000004</v>
      </c>
      <c r="DX27" s="36">
        <v>203.8</v>
      </c>
      <c r="DY27" s="36">
        <f t="shared" si="25"/>
        <v>48255.5</v>
      </c>
      <c r="DZ27" s="35">
        <f t="shared" si="26"/>
        <v>320</v>
      </c>
      <c r="EA27" s="1472">
        <v>42226</v>
      </c>
      <c r="EB27" s="697">
        <v>4815.6400000000003</v>
      </c>
      <c r="EC27" s="697">
        <v>660.36</v>
      </c>
      <c r="ED27" s="36">
        <f t="shared" si="18"/>
        <v>50540.5</v>
      </c>
      <c r="EE27" s="35">
        <f t="shared" si="18"/>
        <v>322</v>
      </c>
      <c r="EF27" s="1472">
        <v>42403</v>
      </c>
      <c r="EG27" s="697">
        <v>4573.33</v>
      </c>
      <c r="EH27" s="697">
        <v>414.62</v>
      </c>
      <c r="EI27" s="36">
        <v>56088.1</v>
      </c>
      <c r="EJ27" s="35">
        <f t="shared" ref="EJ27:EJ40" si="29">EJ26</f>
        <v>326</v>
      </c>
      <c r="EK27" s="1472">
        <v>42591</v>
      </c>
      <c r="EL27" s="697">
        <v>4567.6899999999996</v>
      </c>
      <c r="EM27" s="273">
        <v>454.04300000000001</v>
      </c>
      <c r="EN27" s="1172">
        <v>58144.6</v>
      </c>
      <c r="EO27" s="1172">
        <v>329</v>
      </c>
      <c r="EP27" s="1472">
        <v>42767</v>
      </c>
      <c r="EQ27" s="35">
        <v>5473.89</v>
      </c>
      <c r="ER27" s="697">
        <v>882.55799999999999</v>
      </c>
      <c r="ES27" s="36">
        <v>60015.5</v>
      </c>
      <c r="ET27" s="35">
        <v>333</v>
      </c>
      <c r="EU27" s="1472">
        <v>42949</v>
      </c>
      <c r="EV27" s="283">
        <v>5891.16</v>
      </c>
      <c r="EW27" s="697">
        <v>1238.742</v>
      </c>
      <c r="EX27" s="36">
        <v>62659.9</v>
      </c>
      <c r="EY27" s="35">
        <v>335</v>
      </c>
      <c r="EZ27" s="1472">
        <v>43132</v>
      </c>
      <c r="FA27" s="283">
        <v>6021.45</v>
      </c>
      <c r="FB27" s="697">
        <v>329.46</v>
      </c>
      <c r="FC27" s="36">
        <v>64576.648999999998</v>
      </c>
      <c r="FD27" s="35">
        <v>339</v>
      </c>
      <c r="FE27" s="1472">
        <v>43314</v>
      </c>
      <c r="FF27" s="283">
        <v>5399.79</v>
      </c>
      <c r="FG27" s="697">
        <v>764.01099999999997</v>
      </c>
      <c r="FH27" s="36">
        <v>67514.5</v>
      </c>
      <c r="FI27" s="153">
        <v>344</v>
      </c>
      <c r="FJ27" s="1472">
        <v>43499</v>
      </c>
      <c r="FK27" s="283">
        <v>5801.33</v>
      </c>
      <c r="FL27" s="697">
        <v>984.21199999999999</v>
      </c>
      <c r="FM27" s="36">
        <v>69739.899999999994</v>
      </c>
      <c r="FN27" s="35">
        <v>351</v>
      </c>
      <c r="FO27" s="1697">
        <v>43681</v>
      </c>
      <c r="FP27" s="36">
        <v>5172.8599999999997</v>
      </c>
      <c r="FQ27" s="36">
        <v>463.85700000000003</v>
      </c>
      <c r="FR27" s="36">
        <v>72847.134000000005</v>
      </c>
      <c r="FS27" s="153">
        <v>357</v>
      </c>
      <c r="FT27" s="1697">
        <v>43894</v>
      </c>
      <c r="FU27" s="35">
        <v>4409.62</v>
      </c>
      <c r="FV27" s="35">
        <v>510.67</v>
      </c>
      <c r="FW27" s="36">
        <v>74849.2</v>
      </c>
      <c r="FX27" s="35">
        <v>360</v>
      </c>
      <c r="FY27" s="1472">
        <v>44048</v>
      </c>
      <c r="FZ27" s="843">
        <v>4307.1499999999996</v>
      </c>
      <c r="GA27" s="843">
        <v>718.34</v>
      </c>
      <c r="GB27" s="859">
        <v>75706.7</v>
      </c>
      <c r="GC27" s="843">
        <v>362</v>
      </c>
      <c r="GD27" s="1472">
        <v>44230</v>
      </c>
      <c r="GE27" s="843">
        <v>5581.87</v>
      </c>
      <c r="GF27" s="843">
        <v>794.61400000000003</v>
      </c>
      <c r="GG27" s="859">
        <v>82284</v>
      </c>
      <c r="GH27" s="843">
        <v>371</v>
      </c>
    </row>
    <row r="28" spans="1:190" s="1172" customFormat="1" ht="15" customHeight="1">
      <c r="A28" s="154" t="s">
        <v>4594</v>
      </c>
      <c r="B28" s="36">
        <v>3989.09</v>
      </c>
      <c r="C28" s="36">
        <v>78042.763000000006</v>
      </c>
      <c r="D28" s="36">
        <v>75486.8</v>
      </c>
      <c r="E28" s="35">
        <v>362</v>
      </c>
      <c r="F28" s="431">
        <v>37650</v>
      </c>
      <c r="G28" s="273">
        <v>814.62725999999998</v>
      </c>
      <c r="H28" s="273">
        <v>11.22742845</v>
      </c>
      <c r="I28" s="273">
        <v>3466.3150380000016</v>
      </c>
      <c r="J28" s="35">
        <v>251</v>
      </c>
      <c r="K28" s="432">
        <v>37832</v>
      </c>
      <c r="L28" s="273">
        <v>793.41</v>
      </c>
      <c r="M28" s="273">
        <v>4.9800000000000004</v>
      </c>
      <c r="N28" s="273">
        <v>3627.9</v>
      </c>
      <c r="O28" s="35">
        <v>253</v>
      </c>
      <c r="P28" s="431">
        <v>38017</v>
      </c>
      <c r="Q28" s="273">
        <v>961.18083999999999</v>
      </c>
      <c r="R28" s="273">
        <v>3.1734673500000001</v>
      </c>
      <c r="S28" s="273">
        <v>4638.5547934999995</v>
      </c>
      <c r="T28" s="35">
        <v>260</v>
      </c>
      <c r="U28" s="432">
        <v>38201</v>
      </c>
      <c r="V28" s="479">
        <v>1325.7563399999999</v>
      </c>
      <c r="W28" s="36">
        <v>20.079900000000002</v>
      </c>
      <c r="X28" s="35">
        <v>4784.7</v>
      </c>
      <c r="Y28" s="35">
        <v>246</v>
      </c>
      <c r="Z28" s="432">
        <v>38392</v>
      </c>
      <c r="AA28" s="479">
        <v>1736.29738</v>
      </c>
      <c r="AB28" s="36">
        <v>25.630900000000004</v>
      </c>
      <c r="AC28" s="35">
        <v>4949.7</v>
      </c>
      <c r="AD28" s="35">
        <v>249</v>
      </c>
      <c r="AE28" s="432">
        <v>38565</v>
      </c>
      <c r="AF28" s="479">
        <v>1523.5688</v>
      </c>
      <c r="AG28" s="36">
        <v>15.586699999999999</v>
      </c>
      <c r="AH28" s="36">
        <v>5379.9</v>
      </c>
      <c r="AI28" s="35">
        <v>253</v>
      </c>
      <c r="AJ28" s="432">
        <v>38757</v>
      </c>
      <c r="AK28" s="479">
        <v>1613.3054999999999</v>
      </c>
      <c r="AL28" s="36">
        <v>11.8865</v>
      </c>
      <c r="AM28" s="36">
        <v>5919.3</v>
      </c>
      <c r="AN28" s="35">
        <v>265</v>
      </c>
      <c r="AO28" s="432">
        <v>38935</v>
      </c>
      <c r="AP28" s="479">
        <v>1494.4577400000001</v>
      </c>
      <c r="AQ28" s="36">
        <v>52.716099999999997</v>
      </c>
      <c r="AR28" s="36">
        <v>6569.8</v>
      </c>
      <c r="AS28" s="35">
        <v>269</v>
      </c>
      <c r="AT28" s="432">
        <v>39120</v>
      </c>
      <c r="AU28" s="479">
        <v>1832.40041</v>
      </c>
      <c r="AV28" s="36">
        <v>116.8798</v>
      </c>
      <c r="AW28" s="36">
        <v>7415.5</v>
      </c>
      <c r="AX28" s="35">
        <v>270</v>
      </c>
      <c r="AY28" s="432">
        <v>39299</v>
      </c>
      <c r="AZ28" s="479">
        <v>2353.3725599999998</v>
      </c>
      <c r="BA28" s="36">
        <v>156.20530000000002</v>
      </c>
      <c r="BB28" s="36">
        <v>8485.5</v>
      </c>
      <c r="BC28" s="35">
        <v>274</v>
      </c>
      <c r="BD28" s="431">
        <v>39483</v>
      </c>
      <c r="BE28" s="36">
        <v>2922.63</v>
      </c>
      <c r="BF28" s="36">
        <v>372.37</v>
      </c>
      <c r="BG28" s="36">
        <v>9332</v>
      </c>
      <c r="BH28" s="35">
        <v>285</v>
      </c>
      <c r="BI28" s="431">
        <v>39665</v>
      </c>
      <c r="BJ28" s="36">
        <v>2714.33</v>
      </c>
      <c r="BK28" s="36">
        <v>356.16</v>
      </c>
      <c r="BL28" s="36">
        <v>12243.9</v>
      </c>
      <c r="BM28" s="35">
        <v>287</v>
      </c>
      <c r="BN28" s="431">
        <v>39849</v>
      </c>
      <c r="BO28" s="36">
        <v>2634.48</v>
      </c>
      <c r="BP28" s="36">
        <v>239.23</v>
      </c>
      <c r="BQ28" s="36">
        <v>13133.6</v>
      </c>
      <c r="BR28" s="35">
        <v>297</v>
      </c>
      <c r="BS28" s="431">
        <v>40030</v>
      </c>
      <c r="BT28" s="36">
        <v>2926.92</v>
      </c>
      <c r="BU28" s="36">
        <v>520.75</v>
      </c>
      <c r="BV28" s="36">
        <v>15151.9</v>
      </c>
      <c r="BW28" s="35">
        <v>302</v>
      </c>
      <c r="BX28" s="431">
        <v>40213</v>
      </c>
      <c r="BY28" s="1167">
        <v>5434.04</v>
      </c>
      <c r="BZ28" s="1169">
        <v>1144.3</v>
      </c>
      <c r="CA28" s="36">
        <v>17111.099999999999</v>
      </c>
      <c r="CB28" s="35">
        <v>263</v>
      </c>
      <c r="CC28" s="431">
        <v>40398</v>
      </c>
      <c r="CD28" s="1167">
        <v>6601.77</v>
      </c>
      <c r="CE28" s="1169">
        <v>2184.0100000000002</v>
      </c>
      <c r="CF28" s="36">
        <v>22669.200000000001</v>
      </c>
      <c r="CG28" s="35">
        <v>274</v>
      </c>
      <c r="CH28" s="431">
        <v>40581</v>
      </c>
      <c r="CI28" s="1167">
        <v>6394.53</v>
      </c>
      <c r="CJ28" s="1169">
        <v>609.98</v>
      </c>
      <c r="CK28" s="36">
        <v>24625.4</v>
      </c>
      <c r="CL28" s="35">
        <v>265</v>
      </c>
      <c r="CM28" s="425">
        <v>40762</v>
      </c>
      <c r="CN28" s="1173">
        <v>6120.1626100000003</v>
      </c>
      <c r="CO28" s="36">
        <v>560.66999999999996</v>
      </c>
      <c r="CP28" s="36">
        <f t="shared" si="19"/>
        <v>30108.2</v>
      </c>
      <c r="CQ28" s="35">
        <f t="shared" si="20"/>
        <v>267</v>
      </c>
      <c r="CR28" s="427">
        <v>40945</v>
      </c>
      <c r="CS28" s="697">
        <v>3616.24</v>
      </c>
      <c r="CT28" s="697">
        <v>212.12</v>
      </c>
      <c r="CU28" s="36">
        <f t="shared" si="27"/>
        <v>33218.199999999997</v>
      </c>
      <c r="CV28" s="35">
        <f t="shared" si="28"/>
        <v>274</v>
      </c>
      <c r="CW28" s="427">
        <v>41127</v>
      </c>
      <c r="CX28" s="697">
        <v>4092.28</v>
      </c>
      <c r="CY28" s="697">
        <v>239.08</v>
      </c>
      <c r="CZ28" s="36">
        <f t="shared" si="21"/>
        <v>39037.300000000003</v>
      </c>
      <c r="DA28" s="35">
        <f t="shared" si="22"/>
        <v>284</v>
      </c>
      <c r="DB28" s="696">
        <v>41309</v>
      </c>
      <c r="DC28" s="697">
        <v>4270.8900000000003</v>
      </c>
      <c r="DD28" s="697">
        <v>355.28</v>
      </c>
      <c r="DE28" s="36">
        <f>DE27</f>
        <v>39367.4</v>
      </c>
      <c r="DF28" s="35">
        <f>DF27</f>
        <v>284</v>
      </c>
      <c r="DG28" s="1349">
        <v>41491</v>
      </c>
      <c r="DH28" s="697">
        <v>3891.98</v>
      </c>
      <c r="DI28" s="697">
        <v>215.2</v>
      </c>
      <c r="DJ28" s="36">
        <f t="shared" ref="DJ28:DJ38" si="30">DJ27</f>
        <v>40035.5</v>
      </c>
      <c r="DK28" s="35">
        <f t="shared" ref="DK28:DK40" si="31">DK27</f>
        <v>298</v>
      </c>
      <c r="DL28" s="1472">
        <v>41676</v>
      </c>
      <c r="DM28" s="697">
        <v>4845.09</v>
      </c>
      <c r="DN28" s="36">
        <v>770.4</v>
      </c>
      <c r="DO28" s="36">
        <f t="shared" si="23"/>
        <v>43407.3</v>
      </c>
      <c r="DP28" s="35">
        <f t="shared" si="24"/>
        <v>302</v>
      </c>
      <c r="DQ28" s="1472">
        <v>41863</v>
      </c>
      <c r="DR28" s="697">
        <v>4526.5</v>
      </c>
      <c r="DS28" s="697">
        <v>681.37</v>
      </c>
      <c r="DT28" s="36">
        <f t="shared" si="17"/>
        <v>45026.3</v>
      </c>
      <c r="DU28" s="35">
        <v>311</v>
      </c>
      <c r="DV28" s="1472">
        <v>42040</v>
      </c>
      <c r="DW28" s="697">
        <v>4685.04</v>
      </c>
      <c r="DX28" s="36">
        <v>261.45999999999998</v>
      </c>
      <c r="DY28" s="36">
        <f t="shared" si="25"/>
        <v>48255.5</v>
      </c>
      <c r="DZ28" s="35">
        <f t="shared" si="26"/>
        <v>320</v>
      </c>
      <c r="EA28" s="1472">
        <v>42227</v>
      </c>
      <c r="EB28" s="697">
        <v>4791.47</v>
      </c>
      <c r="EC28" s="697">
        <v>546.98</v>
      </c>
      <c r="ED28" s="36">
        <f t="shared" si="18"/>
        <v>50540.5</v>
      </c>
      <c r="EE28" s="35">
        <f t="shared" si="18"/>
        <v>322</v>
      </c>
      <c r="EF28" s="1472">
        <v>42404</v>
      </c>
      <c r="EG28" s="697">
        <v>4571.12</v>
      </c>
      <c r="EH28" s="36">
        <v>342.45</v>
      </c>
      <c r="EI28" s="36">
        <v>56088.1</v>
      </c>
      <c r="EJ28" s="35">
        <f t="shared" si="29"/>
        <v>326</v>
      </c>
      <c r="EK28" s="1472">
        <v>42592</v>
      </c>
      <c r="EL28" s="697">
        <v>4569.29</v>
      </c>
      <c r="EM28" s="697">
        <v>481.858</v>
      </c>
      <c r="EN28" s="1172">
        <v>58144.6</v>
      </c>
      <c r="EO28" s="1172">
        <v>329</v>
      </c>
      <c r="EP28" s="1472">
        <v>42768</v>
      </c>
      <c r="EQ28" s="35">
        <v>5365.14</v>
      </c>
      <c r="ER28" s="36">
        <v>745.99</v>
      </c>
      <c r="ES28" s="36">
        <v>60015.5</v>
      </c>
      <c r="ET28" s="35">
        <v>333</v>
      </c>
      <c r="EU28" s="1472">
        <v>42950</v>
      </c>
      <c r="EV28" s="283">
        <v>5580.45</v>
      </c>
      <c r="EW28" s="697">
        <v>1077.998</v>
      </c>
      <c r="EX28" s="36">
        <v>62659.9</v>
      </c>
      <c r="EY28" s="35">
        <v>335</v>
      </c>
      <c r="EZ28" s="1472">
        <v>43135</v>
      </c>
      <c r="FA28" s="283">
        <v>5888.29</v>
      </c>
      <c r="FB28" s="697">
        <v>364.90899999999999</v>
      </c>
      <c r="FC28" s="36">
        <v>64576.648999999998</v>
      </c>
      <c r="FD28" s="35">
        <v>339</v>
      </c>
      <c r="FE28" s="1472">
        <v>43317</v>
      </c>
      <c r="FF28" s="283">
        <v>5357.03</v>
      </c>
      <c r="FG28" s="697">
        <v>659.22299999999996</v>
      </c>
      <c r="FH28" s="36">
        <v>67514.5</v>
      </c>
      <c r="FI28" s="35">
        <v>344</v>
      </c>
      <c r="FJ28" s="1472">
        <v>43500</v>
      </c>
      <c r="FK28" s="283">
        <v>5828.07</v>
      </c>
      <c r="FL28" s="697">
        <v>889.05200000000002</v>
      </c>
      <c r="FM28" s="36">
        <v>69739.899999999994</v>
      </c>
      <c r="FN28" s="153">
        <v>351</v>
      </c>
      <c r="FO28" s="1697">
        <v>43682</v>
      </c>
      <c r="FP28" s="36">
        <v>5160.37</v>
      </c>
      <c r="FQ28" s="36">
        <v>477.36500000000001</v>
      </c>
      <c r="FR28" s="36">
        <v>72847.134000000005</v>
      </c>
      <c r="FS28" s="153">
        <v>357</v>
      </c>
      <c r="FT28" s="1697">
        <v>43895</v>
      </c>
      <c r="FU28" s="35">
        <v>4384.4799999999996</v>
      </c>
      <c r="FV28" s="35">
        <v>415.14</v>
      </c>
      <c r="FW28" s="36">
        <v>74849.2</v>
      </c>
      <c r="FX28" s="35">
        <v>360</v>
      </c>
      <c r="FY28" s="1472">
        <v>44049</v>
      </c>
      <c r="FZ28" s="843">
        <v>4364.83</v>
      </c>
      <c r="GA28" s="843">
        <v>836.54</v>
      </c>
      <c r="GB28" s="859">
        <v>75706.7</v>
      </c>
      <c r="GC28" s="843">
        <v>362</v>
      </c>
      <c r="GD28" s="1472">
        <v>44231</v>
      </c>
      <c r="GE28" s="843">
        <v>5647.67</v>
      </c>
      <c r="GF28" s="843">
        <v>713.548</v>
      </c>
      <c r="GG28" s="859">
        <v>82284</v>
      </c>
      <c r="GH28" s="843">
        <v>371</v>
      </c>
    </row>
    <row r="29" spans="1:190" s="1172" customFormat="1" ht="15" customHeight="1" thickBot="1">
      <c r="A29" s="693" t="s">
        <v>4852</v>
      </c>
      <c r="B29" s="287">
        <v>6150.48</v>
      </c>
      <c r="C29" s="287">
        <v>254697.05800000005</v>
      </c>
      <c r="D29" s="287">
        <v>85204.7</v>
      </c>
      <c r="E29" s="286">
        <v>382</v>
      </c>
      <c r="F29" s="431">
        <v>37651</v>
      </c>
      <c r="G29" s="273">
        <v>807.59888999999998</v>
      </c>
      <c r="H29" s="273">
        <v>9.6083897250000003</v>
      </c>
      <c r="I29" s="273">
        <v>3466.3150380000016</v>
      </c>
      <c r="J29" s="35">
        <v>251</v>
      </c>
      <c r="K29" s="432">
        <v>37833</v>
      </c>
      <c r="L29" s="273">
        <v>799.98</v>
      </c>
      <c r="M29" s="273">
        <v>3.87</v>
      </c>
      <c r="N29" s="273">
        <v>3627.9</v>
      </c>
      <c r="O29" s="35">
        <v>253</v>
      </c>
      <c r="P29" s="432">
        <v>38021</v>
      </c>
      <c r="Q29" s="273">
        <v>964.04</v>
      </c>
      <c r="R29" s="273">
        <v>0.72</v>
      </c>
      <c r="S29" s="273">
        <v>4698.8</v>
      </c>
      <c r="T29" s="35">
        <v>260</v>
      </c>
      <c r="U29" s="432">
        <v>38202</v>
      </c>
      <c r="V29" s="479">
        <v>1340.84816</v>
      </c>
      <c r="W29" s="36">
        <v>19.974499999999999</v>
      </c>
      <c r="X29" s="35">
        <v>4784.7</v>
      </c>
      <c r="Y29" s="35">
        <v>246</v>
      </c>
      <c r="Z29" s="432">
        <v>38393</v>
      </c>
      <c r="AA29" s="479">
        <v>1767.08403</v>
      </c>
      <c r="AB29" s="36">
        <v>16.573500000000003</v>
      </c>
      <c r="AC29" s="35">
        <v>4949.7</v>
      </c>
      <c r="AD29" s="35">
        <v>249</v>
      </c>
      <c r="AE29" s="432">
        <v>38566</v>
      </c>
      <c r="AF29" s="479">
        <v>1547.0152599999999</v>
      </c>
      <c r="AG29" s="36">
        <v>18.235400000000002</v>
      </c>
      <c r="AH29" s="36">
        <v>5379.9</v>
      </c>
      <c r="AI29" s="35">
        <v>253</v>
      </c>
      <c r="AJ29" s="432">
        <v>38762</v>
      </c>
      <c r="AK29" s="479">
        <v>1602.17761</v>
      </c>
      <c r="AL29" s="36">
        <v>14.406600000000001</v>
      </c>
      <c r="AM29" s="36">
        <v>5919.3</v>
      </c>
      <c r="AN29" s="35">
        <v>265</v>
      </c>
      <c r="AO29" s="432">
        <v>38936</v>
      </c>
      <c r="AP29" s="479">
        <v>1478.7977900000001</v>
      </c>
      <c r="AQ29" s="36">
        <v>47.1556</v>
      </c>
      <c r="AR29" s="36">
        <v>6569.8</v>
      </c>
      <c r="AS29" s="35">
        <v>269</v>
      </c>
      <c r="AT29" s="432">
        <v>39121</v>
      </c>
      <c r="AU29" s="479">
        <v>1854.91317</v>
      </c>
      <c r="AV29" s="36">
        <v>143.7834</v>
      </c>
      <c r="AW29" s="36">
        <v>7415.5</v>
      </c>
      <c r="AX29" s="35">
        <v>270</v>
      </c>
      <c r="AY29" s="432">
        <v>39300</v>
      </c>
      <c r="AZ29" s="479">
        <v>2308.6686</v>
      </c>
      <c r="BA29" s="36">
        <v>134.20060000000001</v>
      </c>
      <c r="BB29" s="36">
        <v>8485.5</v>
      </c>
      <c r="BC29" s="35">
        <v>274</v>
      </c>
      <c r="BD29" s="431">
        <v>39484</v>
      </c>
      <c r="BE29" s="36">
        <v>2944.66</v>
      </c>
      <c r="BF29" s="36">
        <v>195.91</v>
      </c>
      <c r="BG29" s="36">
        <v>9332</v>
      </c>
      <c r="BH29" s="35">
        <v>285</v>
      </c>
      <c r="BI29" s="431">
        <v>39666</v>
      </c>
      <c r="BJ29" s="36">
        <v>2734.7</v>
      </c>
      <c r="BK29" s="36">
        <v>251.38</v>
      </c>
      <c r="BL29" s="36">
        <v>12243.9</v>
      </c>
      <c r="BM29" s="35">
        <v>287</v>
      </c>
      <c r="BN29" s="431">
        <v>39852</v>
      </c>
      <c r="BO29" s="36">
        <v>2598.0500000000002</v>
      </c>
      <c r="BP29" s="36">
        <v>229.7</v>
      </c>
      <c r="BQ29" s="36">
        <v>13133.6</v>
      </c>
      <c r="BR29" s="35">
        <v>297</v>
      </c>
      <c r="BS29" s="431">
        <v>40031</v>
      </c>
      <c r="BT29" s="36">
        <v>2955.63</v>
      </c>
      <c r="BU29" s="36">
        <v>689.03</v>
      </c>
      <c r="BV29" s="36">
        <v>15151.9</v>
      </c>
      <c r="BW29" s="35">
        <v>302</v>
      </c>
      <c r="BX29" s="431">
        <v>40216</v>
      </c>
      <c r="BY29" s="1167">
        <v>5490.11</v>
      </c>
      <c r="BZ29" s="1169">
        <v>986.93</v>
      </c>
      <c r="CA29" s="36">
        <v>17111.099999999999</v>
      </c>
      <c r="CB29" s="35">
        <v>263</v>
      </c>
      <c r="CC29" s="431">
        <v>40399</v>
      </c>
      <c r="CD29" s="1167">
        <v>6620.98</v>
      </c>
      <c r="CE29" s="1169">
        <v>2151.12</v>
      </c>
      <c r="CF29" s="36">
        <v>22669.200000000001</v>
      </c>
      <c r="CG29" s="35">
        <v>274</v>
      </c>
      <c r="CH29" s="431">
        <v>40582</v>
      </c>
      <c r="CI29" s="1167">
        <v>6822.85</v>
      </c>
      <c r="CJ29" s="1169">
        <v>787.69</v>
      </c>
      <c r="CK29" s="36">
        <v>24625.4</v>
      </c>
      <c r="CL29" s="35">
        <v>265</v>
      </c>
      <c r="CM29" s="425">
        <v>40763</v>
      </c>
      <c r="CN29" s="1173">
        <v>6223.9433099999997</v>
      </c>
      <c r="CO29" s="36">
        <v>495.29</v>
      </c>
      <c r="CP29" s="36">
        <f t="shared" si="19"/>
        <v>30108.2</v>
      </c>
      <c r="CQ29" s="35">
        <f t="shared" si="20"/>
        <v>267</v>
      </c>
      <c r="CR29" s="427">
        <v>40946</v>
      </c>
      <c r="CS29" s="697">
        <v>3945.39</v>
      </c>
      <c r="CT29" s="697">
        <v>191.31</v>
      </c>
      <c r="CU29" s="36">
        <f t="shared" si="27"/>
        <v>33218.199999999997</v>
      </c>
      <c r="CV29" s="35">
        <f t="shared" si="28"/>
        <v>274</v>
      </c>
      <c r="CW29" s="427">
        <v>41128</v>
      </c>
      <c r="CX29" s="697">
        <v>4092.16</v>
      </c>
      <c r="CY29" s="697">
        <v>259.83</v>
      </c>
      <c r="CZ29" s="36">
        <f t="shared" si="21"/>
        <v>39037.300000000003</v>
      </c>
      <c r="DA29" s="35">
        <f t="shared" si="22"/>
        <v>284</v>
      </c>
      <c r="DB29" s="696">
        <v>41310</v>
      </c>
      <c r="DC29" s="697">
        <v>4309.33</v>
      </c>
      <c r="DD29" s="697">
        <v>266.04000000000002</v>
      </c>
      <c r="DE29" s="36">
        <f t="shared" ref="DE29:DE45" si="32">DE28</f>
        <v>39367.4</v>
      </c>
      <c r="DF29" s="35">
        <f t="shared" ref="DF29:DF45" si="33">DF28</f>
        <v>284</v>
      </c>
      <c r="DG29" s="1349">
        <v>41498</v>
      </c>
      <c r="DH29" s="697">
        <v>3916.83</v>
      </c>
      <c r="DI29" s="697">
        <v>162.30000000000001</v>
      </c>
      <c r="DJ29" s="36">
        <f t="shared" si="30"/>
        <v>40035.5</v>
      </c>
      <c r="DK29" s="35">
        <f t="shared" si="31"/>
        <v>298</v>
      </c>
      <c r="DL29" s="1472">
        <v>41679</v>
      </c>
      <c r="DM29" s="697">
        <v>4822.72</v>
      </c>
      <c r="DN29" s="272">
        <v>695.3</v>
      </c>
      <c r="DO29" s="36">
        <f t="shared" si="23"/>
        <v>43407.3</v>
      </c>
      <c r="DP29" s="35">
        <f t="shared" si="24"/>
        <v>302</v>
      </c>
      <c r="DQ29" s="1472">
        <v>41864</v>
      </c>
      <c r="DR29" s="697">
        <v>4527.21</v>
      </c>
      <c r="DS29" s="697">
        <v>493.21</v>
      </c>
      <c r="DT29" s="36">
        <f t="shared" si="17"/>
        <v>45026.3</v>
      </c>
      <c r="DU29" s="35">
        <v>311</v>
      </c>
      <c r="DV29" s="1472">
        <v>42043</v>
      </c>
      <c r="DW29" s="697">
        <v>4701.6000000000004</v>
      </c>
      <c r="DX29" s="273">
        <v>221.09</v>
      </c>
      <c r="DY29" s="36">
        <f t="shared" si="25"/>
        <v>48255.5</v>
      </c>
      <c r="DZ29" s="35">
        <f t="shared" si="26"/>
        <v>320</v>
      </c>
      <c r="EA29" s="1472">
        <v>42228</v>
      </c>
      <c r="EB29" s="697">
        <v>4821.62</v>
      </c>
      <c r="EC29" s="697">
        <v>615.79</v>
      </c>
      <c r="ED29" s="36">
        <f t="shared" si="18"/>
        <v>50540.5</v>
      </c>
      <c r="EE29" s="35">
        <f t="shared" si="18"/>
        <v>322</v>
      </c>
      <c r="EF29" s="1472">
        <v>42407</v>
      </c>
      <c r="EG29" s="697">
        <v>4580.49</v>
      </c>
      <c r="EH29" s="36">
        <v>318.38</v>
      </c>
      <c r="EI29" s="36">
        <v>56088.1</v>
      </c>
      <c r="EJ29" s="35">
        <f t="shared" si="29"/>
        <v>326</v>
      </c>
      <c r="EK29" s="1472">
        <v>42593</v>
      </c>
      <c r="EL29" s="697">
        <v>4574.3599999999997</v>
      </c>
      <c r="EM29" s="697">
        <v>500.95</v>
      </c>
      <c r="EN29" s="1172">
        <v>58144.6</v>
      </c>
      <c r="EO29" s="1172">
        <v>329</v>
      </c>
      <c r="EP29" s="1472">
        <v>42771</v>
      </c>
      <c r="EQ29" s="283">
        <v>5322.87</v>
      </c>
      <c r="ER29" s="36">
        <v>677.97</v>
      </c>
      <c r="ES29" s="36">
        <v>60015.5</v>
      </c>
      <c r="ET29" s="35">
        <v>333</v>
      </c>
      <c r="EU29" s="1472">
        <v>42953</v>
      </c>
      <c r="EV29" s="283">
        <v>5907.63</v>
      </c>
      <c r="EW29" s="697">
        <v>919.32</v>
      </c>
      <c r="EX29" s="36">
        <v>62659.9</v>
      </c>
      <c r="EY29" s="35">
        <v>335</v>
      </c>
      <c r="EZ29" s="1472">
        <v>43136</v>
      </c>
      <c r="FA29" s="283">
        <v>5869.79</v>
      </c>
      <c r="FB29" s="697">
        <v>440.428</v>
      </c>
      <c r="FC29" s="36">
        <v>64576.648999999998</v>
      </c>
      <c r="FD29" s="35">
        <v>339</v>
      </c>
      <c r="FE29" s="1472">
        <v>43318</v>
      </c>
      <c r="FF29" s="283">
        <v>5353.42</v>
      </c>
      <c r="FG29" s="697">
        <v>639.31299999999999</v>
      </c>
      <c r="FH29" s="36">
        <v>67514.5</v>
      </c>
      <c r="FI29" s="153">
        <v>344</v>
      </c>
      <c r="FJ29" s="1472">
        <v>43501</v>
      </c>
      <c r="FK29" s="283">
        <v>5800.24</v>
      </c>
      <c r="FL29" s="697">
        <v>706.66399999999999</v>
      </c>
      <c r="FM29" s="36">
        <v>69739.899999999994</v>
      </c>
      <c r="FN29" s="35">
        <v>351</v>
      </c>
      <c r="FO29" s="1697">
        <v>43683</v>
      </c>
      <c r="FP29" s="36">
        <v>5187.29</v>
      </c>
      <c r="FQ29" s="36">
        <v>568.76800000000003</v>
      </c>
      <c r="FR29" s="36">
        <v>72847.134000000005</v>
      </c>
      <c r="FS29" s="153">
        <v>357</v>
      </c>
      <c r="FT29" s="1697">
        <v>43898</v>
      </c>
      <c r="FU29" s="35">
        <v>4287.38</v>
      </c>
      <c r="FV29" s="35">
        <v>428.93</v>
      </c>
      <c r="FW29" s="36">
        <v>74849.2</v>
      </c>
      <c r="FX29" s="35">
        <v>360</v>
      </c>
      <c r="FY29" s="1472">
        <v>44052</v>
      </c>
      <c r="FZ29" s="843">
        <v>4545.1499999999996</v>
      </c>
      <c r="GA29" s="843">
        <v>1128.6500000000001</v>
      </c>
      <c r="GB29" s="859">
        <v>75706.7</v>
      </c>
      <c r="GC29" s="843">
        <v>362</v>
      </c>
      <c r="GD29" s="1472">
        <v>44234</v>
      </c>
      <c r="GE29" s="843">
        <v>5504.78</v>
      </c>
      <c r="GF29" s="843">
        <v>771.524</v>
      </c>
      <c r="GG29" s="859">
        <v>82284</v>
      </c>
      <c r="GH29" s="843">
        <v>371</v>
      </c>
    </row>
    <row r="30" spans="1:190" s="1172" customFormat="1" ht="15" customHeight="1">
      <c r="A30" s="154"/>
      <c r="B30" s="36"/>
      <c r="C30" s="36"/>
      <c r="D30" s="36"/>
      <c r="E30" s="35"/>
      <c r="F30" s="431">
        <v>37653</v>
      </c>
      <c r="G30" s="273">
        <v>800.85551999999996</v>
      </c>
      <c r="H30" s="273">
        <v>7.152182625</v>
      </c>
      <c r="I30" s="273">
        <v>3489.4884380000003</v>
      </c>
      <c r="J30" s="35">
        <v>251</v>
      </c>
      <c r="K30" s="432">
        <v>37835</v>
      </c>
      <c r="L30" s="273">
        <v>803.3</v>
      </c>
      <c r="M30" s="273">
        <v>3.77</v>
      </c>
      <c r="N30" s="273">
        <v>3630.9</v>
      </c>
      <c r="O30" s="35">
        <v>253</v>
      </c>
      <c r="P30" s="432">
        <v>38022</v>
      </c>
      <c r="Q30" s="273">
        <v>962.85</v>
      </c>
      <c r="R30" s="273">
        <v>0.88</v>
      </c>
      <c r="S30" s="273">
        <v>4698.8</v>
      </c>
      <c r="T30" s="35">
        <v>260</v>
      </c>
      <c r="U30" s="432">
        <v>38203</v>
      </c>
      <c r="V30" s="479">
        <v>1359.0168200000001</v>
      </c>
      <c r="W30" s="36">
        <v>20.511600000000001</v>
      </c>
      <c r="X30" s="35">
        <v>4784.7</v>
      </c>
      <c r="Y30" s="35">
        <v>246</v>
      </c>
      <c r="Z30" s="432">
        <v>38395</v>
      </c>
      <c r="AA30" s="479">
        <v>1762.12273</v>
      </c>
      <c r="AB30" s="36">
        <v>15.478999999999999</v>
      </c>
      <c r="AC30" s="35">
        <v>4949.7</v>
      </c>
      <c r="AD30" s="35">
        <v>249</v>
      </c>
      <c r="AE30" s="432">
        <v>38567</v>
      </c>
      <c r="AF30" s="479">
        <v>1546.9950200000001</v>
      </c>
      <c r="AG30" s="36">
        <v>19.203200000000002</v>
      </c>
      <c r="AH30" s="36">
        <v>5379.9</v>
      </c>
      <c r="AI30" s="35">
        <v>253</v>
      </c>
      <c r="AJ30" s="432">
        <v>38764</v>
      </c>
      <c r="AK30" s="479">
        <v>1626.85643</v>
      </c>
      <c r="AL30" s="36">
        <v>14.2987</v>
      </c>
      <c r="AM30" s="36">
        <v>5919.3</v>
      </c>
      <c r="AN30" s="35">
        <v>265</v>
      </c>
      <c r="AO30" s="432">
        <v>38937</v>
      </c>
      <c r="AP30" s="479">
        <v>1481.77288</v>
      </c>
      <c r="AQ30" s="36">
        <v>37.059199999999997</v>
      </c>
      <c r="AR30" s="36">
        <v>6569.8</v>
      </c>
      <c r="AS30" s="35">
        <v>269</v>
      </c>
      <c r="AT30" s="432">
        <v>39124</v>
      </c>
      <c r="AU30" s="479">
        <v>1907.6206400000001</v>
      </c>
      <c r="AV30" s="36">
        <v>135.3135</v>
      </c>
      <c r="AW30" s="36">
        <v>7415.5</v>
      </c>
      <c r="AX30" s="35">
        <v>270</v>
      </c>
      <c r="AY30" s="432">
        <v>39301</v>
      </c>
      <c r="AZ30" s="479">
        <v>2321.9487800000002</v>
      </c>
      <c r="BA30" s="36">
        <v>119.91289999999999</v>
      </c>
      <c r="BB30" s="36">
        <v>8485.5</v>
      </c>
      <c r="BC30" s="35">
        <v>274</v>
      </c>
      <c r="BD30" s="431">
        <v>39485</v>
      </c>
      <c r="BE30" s="36">
        <v>3000.17</v>
      </c>
      <c r="BF30" s="36">
        <v>271.67</v>
      </c>
      <c r="BG30" s="36">
        <v>9332</v>
      </c>
      <c r="BH30" s="35">
        <v>285</v>
      </c>
      <c r="BI30" s="431">
        <v>39667</v>
      </c>
      <c r="BJ30" s="36">
        <v>2732.01</v>
      </c>
      <c r="BK30" s="36">
        <v>273.36</v>
      </c>
      <c r="BL30" s="36">
        <v>12243.9</v>
      </c>
      <c r="BM30" s="35">
        <v>287</v>
      </c>
      <c r="BN30" s="431">
        <v>39853</v>
      </c>
      <c r="BO30" s="36">
        <v>2520.21</v>
      </c>
      <c r="BP30" s="36">
        <v>212.01</v>
      </c>
      <c r="BQ30" s="36">
        <v>13133.6</v>
      </c>
      <c r="BR30" s="35">
        <v>297</v>
      </c>
      <c r="BS30" s="431">
        <v>40034</v>
      </c>
      <c r="BT30" s="36">
        <v>2974.74</v>
      </c>
      <c r="BU30" s="36">
        <v>738.81</v>
      </c>
      <c r="BV30" s="36">
        <v>15151.9</v>
      </c>
      <c r="BW30" s="35">
        <v>302</v>
      </c>
      <c r="BX30" s="431">
        <v>40217</v>
      </c>
      <c r="BY30" s="1167">
        <v>5552.86</v>
      </c>
      <c r="BZ30" s="1169">
        <v>1207.03</v>
      </c>
      <c r="CA30" s="36">
        <v>17111.099999999999</v>
      </c>
      <c r="CB30" s="35">
        <v>263</v>
      </c>
      <c r="CC30" s="431">
        <v>40400</v>
      </c>
      <c r="CD30" s="1167">
        <v>6662.96</v>
      </c>
      <c r="CE30" s="1169">
        <v>2438.88</v>
      </c>
      <c r="CF30" s="36">
        <v>22669.200000000001</v>
      </c>
      <c r="CG30" s="35">
        <v>274</v>
      </c>
      <c r="CH30" s="431">
        <v>40583</v>
      </c>
      <c r="CI30" s="1167">
        <v>6673.41</v>
      </c>
      <c r="CJ30" s="1169">
        <v>673.68</v>
      </c>
      <c r="CK30" s="36">
        <v>24625.4</v>
      </c>
      <c r="CL30" s="35">
        <v>265</v>
      </c>
      <c r="CM30" s="425">
        <v>40764</v>
      </c>
      <c r="CN30" s="1173">
        <v>6177.81466</v>
      </c>
      <c r="CO30" s="36">
        <v>501.61</v>
      </c>
      <c r="CP30" s="36">
        <f t="shared" si="19"/>
        <v>30108.2</v>
      </c>
      <c r="CQ30" s="35">
        <f t="shared" si="20"/>
        <v>267</v>
      </c>
      <c r="CR30" s="427">
        <v>40947</v>
      </c>
      <c r="CS30" s="697">
        <v>3809.77</v>
      </c>
      <c r="CT30" s="697">
        <v>217.16</v>
      </c>
      <c r="CU30" s="36">
        <f t="shared" si="27"/>
        <v>33218.199999999997</v>
      </c>
      <c r="CV30" s="35">
        <f t="shared" si="28"/>
        <v>274</v>
      </c>
      <c r="CW30" s="427">
        <v>41129</v>
      </c>
      <c r="CX30" s="697">
        <v>4142.24</v>
      </c>
      <c r="CY30" s="697">
        <v>369.29</v>
      </c>
      <c r="CZ30" s="36">
        <f t="shared" si="21"/>
        <v>39037.300000000003</v>
      </c>
      <c r="DA30" s="35">
        <f t="shared" si="22"/>
        <v>284</v>
      </c>
      <c r="DB30" s="696">
        <v>41311</v>
      </c>
      <c r="DC30" s="697">
        <v>4319.91</v>
      </c>
      <c r="DD30" s="697">
        <v>258.75</v>
      </c>
      <c r="DE30" s="36">
        <f t="shared" si="32"/>
        <v>39367.4</v>
      </c>
      <c r="DF30" s="35">
        <f t="shared" si="33"/>
        <v>284</v>
      </c>
      <c r="DG30" s="1349">
        <v>41499</v>
      </c>
      <c r="DH30" s="697">
        <v>3979.35</v>
      </c>
      <c r="DI30" s="697">
        <v>323.20999999999998</v>
      </c>
      <c r="DJ30" s="36">
        <f t="shared" si="30"/>
        <v>40035.5</v>
      </c>
      <c r="DK30" s="35">
        <f t="shared" si="31"/>
        <v>298</v>
      </c>
      <c r="DL30" s="1472">
        <v>41680</v>
      </c>
      <c r="DM30" s="697">
        <v>4797.97</v>
      </c>
      <c r="DN30" s="697">
        <v>603.49</v>
      </c>
      <c r="DO30" s="36">
        <f t="shared" si="23"/>
        <v>43407.3</v>
      </c>
      <c r="DP30" s="35">
        <f t="shared" si="24"/>
        <v>302</v>
      </c>
      <c r="DQ30" s="1472">
        <v>41865</v>
      </c>
      <c r="DR30" s="697">
        <v>4554.51</v>
      </c>
      <c r="DS30" s="697">
        <v>632.33000000000004</v>
      </c>
      <c r="DT30" s="36">
        <f t="shared" si="17"/>
        <v>45026.3</v>
      </c>
      <c r="DU30" s="35">
        <v>311</v>
      </c>
      <c r="DV30" s="1472">
        <v>42044</v>
      </c>
      <c r="DW30" s="697">
        <v>4712.57</v>
      </c>
      <c r="DX30" s="697">
        <v>268.01</v>
      </c>
      <c r="DY30" s="36">
        <f t="shared" si="25"/>
        <v>48255.5</v>
      </c>
      <c r="DZ30" s="35">
        <f t="shared" si="26"/>
        <v>320</v>
      </c>
      <c r="EA30" s="1472">
        <v>42229</v>
      </c>
      <c r="EB30" s="697">
        <v>4808.87</v>
      </c>
      <c r="EC30" s="697">
        <v>603.25</v>
      </c>
      <c r="ED30" s="36">
        <f t="shared" si="18"/>
        <v>50540.5</v>
      </c>
      <c r="EE30" s="35">
        <f t="shared" si="18"/>
        <v>322</v>
      </c>
      <c r="EF30" s="1472">
        <v>42408</v>
      </c>
      <c r="EG30" s="697">
        <v>4560.7700000000004</v>
      </c>
      <c r="EH30" s="273">
        <v>340.28</v>
      </c>
      <c r="EI30" s="36">
        <v>56088.1</v>
      </c>
      <c r="EJ30" s="35">
        <f t="shared" si="29"/>
        <v>326</v>
      </c>
      <c r="EK30" s="1472">
        <v>42596</v>
      </c>
      <c r="EL30" s="697">
        <v>4577.09</v>
      </c>
      <c r="EM30" s="697">
        <v>335.92099999999999</v>
      </c>
      <c r="EN30" s="1172">
        <v>58144.6</v>
      </c>
      <c r="EO30" s="1172">
        <v>329</v>
      </c>
      <c r="EP30" s="1472">
        <v>42772</v>
      </c>
      <c r="EQ30" s="283">
        <v>5363.09</v>
      </c>
      <c r="ER30" s="273">
        <v>576.221</v>
      </c>
      <c r="ES30" s="36">
        <v>60015.5</v>
      </c>
      <c r="ET30" s="35">
        <v>333</v>
      </c>
      <c r="EU30" s="1472">
        <v>42954</v>
      </c>
      <c r="EV30" s="283">
        <v>5913.6</v>
      </c>
      <c r="EW30" s="697">
        <v>1187.355</v>
      </c>
      <c r="EX30" s="36">
        <v>62659.9</v>
      </c>
      <c r="EY30" s="35">
        <v>335</v>
      </c>
      <c r="EZ30" s="1472">
        <v>43137</v>
      </c>
      <c r="FA30" s="283">
        <v>5949.25</v>
      </c>
      <c r="FB30" s="697">
        <v>322.84500000000003</v>
      </c>
      <c r="FC30" s="36">
        <v>64576.648999999998</v>
      </c>
      <c r="FD30" s="35">
        <v>339</v>
      </c>
      <c r="FE30" s="1472">
        <v>43319</v>
      </c>
      <c r="FF30" s="283">
        <v>5381.89</v>
      </c>
      <c r="FG30" s="697">
        <v>710.52700000000004</v>
      </c>
      <c r="FH30" s="36">
        <v>67514.5</v>
      </c>
      <c r="FI30" s="35">
        <v>344</v>
      </c>
      <c r="FJ30" s="1472">
        <v>43502</v>
      </c>
      <c r="FK30" s="283">
        <v>5786.01</v>
      </c>
      <c r="FL30" s="697">
        <v>766.84799999999996</v>
      </c>
      <c r="FM30" s="36">
        <v>69739.899999999994</v>
      </c>
      <c r="FN30" s="35">
        <v>351</v>
      </c>
      <c r="FO30" s="1697">
        <v>43684</v>
      </c>
      <c r="FP30" s="36">
        <v>5187.2</v>
      </c>
      <c r="FQ30" s="36">
        <v>449.04500000000002</v>
      </c>
      <c r="FR30" s="36">
        <v>72847.134000000005</v>
      </c>
      <c r="FS30" s="153">
        <v>357</v>
      </c>
      <c r="FT30" s="1697">
        <v>43899</v>
      </c>
      <c r="FU30" s="35">
        <v>4008.06</v>
      </c>
      <c r="FV30" s="35">
        <v>499.35</v>
      </c>
      <c r="FW30" s="36">
        <v>74849.2</v>
      </c>
      <c r="FX30" s="35">
        <v>360</v>
      </c>
      <c r="FY30" s="1472">
        <v>44053</v>
      </c>
      <c r="FZ30" s="843">
        <v>4533.0600000000004</v>
      </c>
      <c r="GA30" s="843">
        <v>1048.0899999999999</v>
      </c>
      <c r="GB30" s="859">
        <v>75706.7</v>
      </c>
      <c r="GC30" s="843">
        <v>362</v>
      </c>
      <c r="GD30" s="1472">
        <v>44235</v>
      </c>
      <c r="GE30" s="843">
        <v>5376.46</v>
      </c>
      <c r="GF30" s="843">
        <v>789.80399999999997</v>
      </c>
      <c r="GG30" s="859">
        <v>82284</v>
      </c>
      <c r="GH30" s="843">
        <v>371</v>
      </c>
    </row>
    <row r="31" spans="1:190" s="1172" customFormat="1" ht="15" customHeight="1">
      <c r="A31" s="2486" t="s">
        <v>5676</v>
      </c>
      <c r="B31" s="2486"/>
      <c r="C31" s="2486"/>
      <c r="D31" s="2486"/>
      <c r="E31" s="2486"/>
      <c r="F31" s="431">
        <v>37654</v>
      </c>
      <c r="G31" s="273">
        <v>805.31989999999996</v>
      </c>
      <c r="H31" s="273">
        <v>7.4502135249999997</v>
      </c>
      <c r="I31" s="273">
        <v>3489.4884380000003</v>
      </c>
      <c r="J31" s="35">
        <v>251</v>
      </c>
      <c r="K31" s="432">
        <v>37836</v>
      </c>
      <c r="L31" s="273">
        <v>800.18</v>
      </c>
      <c r="M31" s="273">
        <v>3.33</v>
      </c>
      <c r="N31" s="273">
        <v>3630.9</v>
      </c>
      <c r="O31" s="35">
        <v>253</v>
      </c>
      <c r="P31" s="432">
        <v>38024</v>
      </c>
      <c r="Q31" s="273">
        <v>859.68</v>
      </c>
      <c r="R31" s="273">
        <v>1</v>
      </c>
      <c r="S31" s="273">
        <v>4698.8</v>
      </c>
      <c r="T31" s="35">
        <v>260</v>
      </c>
      <c r="U31" s="432">
        <v>38204</v>
      </c>
      <c r="V31" s="479">
        <v>1350.2360799999999</v>
      </c>
      <c r="W31" s="36">
        <v>20.0183</v>
      </c>
      <c r="X31" s="35">
        <v>4784.7</v>
      </c>
      <c r="Y31" s="35">
        <v>246</v>
      </c>
      <c r="Z31" s="432">
        <v>38396</v>
      </c>
      <c r="AA31" s="479">
        <v>1797.9565500000001</v>
      </c>
      <c r="AB31" s="36">
        <v>27.552300000000002</v>
      </c>
      <c r="AC31" s="35">
        <v>4949.7</v>
      </c>
      <c r="AD31" s="35">
        <v>249</v>
      </c>
      <c r="AE31" s="432">
        <v>38568</v>
      </c>
      <c r="AF31" s="479">
        <v>1548.4008899999999</v>
      </c>
      <c r="AG31" s="36">
        <v>14.9117</v>
      </c>
      <c r="AH31" s="36">
        <v>5379.9</v>
      </c>
      <c r="AI31" s="35">
        <v>253</v>
      </c>
      <c r="AJ31" s="432">
        <v>38770</v>
      </c>
      <c r="AK31" s="479">
        <v>1577.25611</v>
      </c>
      <c r="AL31" s="36">
        <v>18.594000000000001</v>
      </c>
      <c r="AM31" s="36">
        <v>5919.3</v>
      </c>
      <c r="AN31" s="35">
        <v>265</v>
      </c>
      <c r="AO31" s="432">
        <v>38938</v>
      </c>
      <c r="AP31" s="479">
        <v>1533.1523400000001</v>
      </c>
      <c r="AQ31" s="36">
        <v>60.082799999999999</v>
      </c>
      <c r="AR31" s="36">
        <v>6569.8</v>
      </c>
      <c r="AS31" s="35">
        <v>269</v>
      </c>
      <c r="AT31" s="432">
        <v>39125</v>
      </c>
      <c r="AU31" s="479">
        <v>1861.9931899999999</v>
      </c>
      <c r="AV31" s="36">
        <v>98.721100000000007</v>
      </c>
      <c r="AW31" s="36">
        <v>7415.5</v>
      </c>
      <c r="AX31" s="35">
        <v>270</v>
      </c>
      <c r="AY31" s="432">
        <v>39302</v>
      </c>
      <c r="AZ31" s="479">
        <v>2301.3596200000002</v>
      </c>
      <c r="BA31" s="36">
        <v>121.6156</v>
      </c>
      <c r="BB31" s="36">
        <v>8485.5</v>
      </c>
      <c r="BC31" s="35">
        <v>274</v>
      </c>
      <c r="BD31" s="431">
        <v>39488</v>
      </c>
      <c r="BE31" s="36">
        <v>2975.39</v>
      </c>
      <c r="BF31" s="36">
        <v>299.54000000000002</v>
      </c>
      <c r="BG31" s="36">
        <v>9332</v>
      </c>
      <c r="BH31" s="35">
        <v>285</v>
      </c>
      <c r="BI31" s="431">
        <v>39670</v>
      </c>
      <c r="BJ31" s="36">
        <v>2674.08</v>
      </c>
      <c r="BK31" s="36">
        <v>261.95999999999998</v>
      </c>
      <c r="BL31" s="36">
        <v>12243.9</v>
      </c>
      <c r="BM31" s="35">
        <v>287</v>
      </c>
      <c r="BN31" s="431">
        <v>39854</v>
      </c>
      <c r="BO31" s="36">
        <v>2503.21</v>
      </c>
      <c r="BP31" s="36">
        <v>218.11</v>
      </c>
      <c r="BQ31" s="36">
        <v>13133.6</v>
      </c>
      <c r="BR31" s="35">
        <v>297</v>
      </c>
      <c r="BS31" s="431">
        <v>40035</v>
      </c>
      <c r="BT31" s="36">
        <v>2996.83</v>
      </c>
      <c r="BU31" s="36">
        <v>674.7</v>
      </c>
      <c r="BV31" s="36">
        <v>15151.9</v>
      </c>
      <c r="BW31" s="35">
        <v>302</v>
      </c>
      <c r="BX31" s="431">
        <v>40218</v>
      </c>
      <c r="BY31" s="1167">
        <v>5603.19</v>
      </c>
      <c r="BZ31" s="1169">
        <v>1295.81</v>
      </c>
      <c r="CA31" s="36">
        <v>17111.099999999999</v>
      </c>
      <c r="CB31" s="35">
        <v>263</v>
      </c>
      <c r="CC31" s="431">
        <v>40401</v>
      </c>
      <c r="CD31" s="1167">
        <v>6673.13</v>
      </c>
      <c r="CE31" s="1169">
        <v>1727.09</v>
      </c>
      <c r="CF31" s="36">
        <v>22669.200000000001</v>
      </c>
      <c r="CG31" s="35">
        <v>274</v>
      </c>
      <c r="CH31" s="431">
        <v>40584</v>
      </c>
      <c r="CI31" s="1167">
        <v>6527.19</v>
      </c>
      <c r="CJ31" s="1169">
        <v>563.14</v>
      </c>
      <c r="CK31" s="36">
        <v>24625.4</v>
      </c>
      <c r="CL31" s="35">
        <v>265</v>
      </c>
      <c r="CM31" s="425">
        <v>40765</v>
      </c>
      <c r="CN31" s="1173">
        <v>6162.6804199999997</v>
      </c>
      <c r="CO31" s="36">
        <v>446.97</v>
      </c>
      <c r="CP31" s="36">
        <f t="shared" si="19"/>
        <v>30108.2</v>
      </c>
      <c r="CQ31" s="35">
        <f t="shared" si="20"/>
        <v>267</v>
      </c>
      <c r="CR31" s="427">
        <v>40948</v>
      </c>
      <c r="CS31" s="697">
        <v>4010.8</v>
      </c>
      <c r="CT31" s="697">
        <v>229.5</v>
      </c>
      <c r="CU31" s="36">
        <f t="shared" si="27"/>
        <v>33218.199999999997</v>
      </c>
      <c r="CV31" s="35">
        <f t="shared" si="28"/>
        <v>274</v>
      </c>
      <c r="CW31" s="427">
        <v>41133</v>
      </c>
      <c r="CX31" s="697">
        <v>4236.46</v>
      </c>
      <c r="CY31" s="697">
        <v>377.79</v>
      </c>
      <c r="CZ31" s="36">
        <f t="shared" si="21"/>
        <v>39037.300000000003</v>
      </c>
      <c r="DA31" s="35">
        <f t="shared" si="22"/>
        <v>284</v>
      </c>
      <c r="DB31" s="696">
        <v>41312</v>
      </c>
      <c r="DC31" s="697">
        <v>4318.1899999999996</v>
      </c>
      <c r="DD31" s="697">
        <v>332.16</v>
      </c>
      <c r="DE31" s="36">
        <f t="shared" si="32"/>
        <v>39367.4</v>
      </c>
      <c r="DF31" s="35">
        <f t="shared" si="33"/>
        <v>284</v>
      </c>
      <c r="DG31" s="1349">
        <v>41500</v>
      </c>
      <c r="DH31" s="697">
        <v>3983.47</v>
      </c>
      <c r="DI31" s="697">
        <v>351.25</v>
      </c>
      <c r="DJ31" s="36">
        <f t="shared" si="30"/>
        <v>40035.5</v>
      </c>
      <c r="DK31" s="35">
        <f t="shared" si="31"/>
        <v>298</v>
      </c>
      <c r="DL31" s="1472">
        <v>41681</v>
      </c>
      <c r="DM31" s="697">
        <v>4763.47</v>
      </c>
      <c r="DN31" s="697">
        <v>490.59</v>
      </c>
      <c r="DO31" s="36">
        <f t="shared" si="23"/>
        <v>43407.3</v>
      </c>
      <c r="DP31" s="35">
        <f t="shared" si="24"/>
        <v>302</v>
      </c>
      <c r="DQ31" s="1472">
        <v>41869</v>
      </c>
      <c r="DR31" s="697">
        <v>4554.1499999999996</v>
      </c>
      <c r="DS31" s="697">
        <v>615.22</v>
      </c>
      <c r="DT31" s="36">
        <f t="shared" si="17"/>
        <v>45026.3</v>
      </c>
      <c r="DU31" s="35">
        <v>311</v>
      </c>
      <c r="DV31" s="1472">
        <v>42045</v>
      </c>
      <c r="DW31" s="697">
        <v>4786.6899999999996</v>
      </c>
      <c r="DX31" s="697">
        <v>299.42</v>
      </c>
      <c r="DY31" s="36">
        <f t="shared" si="25"/>
        <v>48255.5</v>
      </c>
      <c r="DZ31" s="35">
        <f t="shared" si="26"/>
        <v>320</v>
      </c>
      <c r="EA31" s="1472">
        <v>42232</v>
      </c>
      <c r="EB31" s="697">
        <v>4783.8100000000004</v>
      </c>
      <c r="EC31" s="697">
        <v>533.4</v>
      </c>
      <c r="ED31" s="36">
        <f t="shared" si="18"/>
        <v>50540.5</v>
      </c>
      <c r="EE31" s="35">
        <f t="shared" si="18"/>
        <v>322</v>
      </c>
      <c r="EF31" s="1472">
        <v>42409</v>
      </c>
      <c r="EG31" s="697">
        <v>4570.01</v>
      </c>
      <c r="EH31" s="697">
        <v>336.82</v>
      </c>
      <c r="EI31" s="36">
        <v>56088.1</v>
      </c>
      <c r="EJ31" s="35">
        <f t="shared" si="29"/>
        <v>326</v>
      </c>
      <c r="EK31" s="1472">
        <v>42598</v>
      </c>
      <c r="EL31" s="697">
        <v>4586.26</v>
      </c>
      <c r="EM31" s="697">
        <v>425.47800000000001</v>
      </c>
      <c r="EN31" s="1172">
        <v>58144.6</v>
      </c>
      <c r="EO31" s="1172">
        <v>329</v>
      </c>
      <c r="EP31" s="1472">
        <v>42773</v>
      </c>
      <c r="EQ31" s="283">
        <v>5392.1</v>
      </c>
      <c r="ER31" s="697">
        <v>620.32500000000005</v>
      </c>
      <c r="ES31" s="36">
        <v>60015.5</v>
      </c>
      <c r="ET31" s="35">
        <v>333</v>
      </c>
      <c r="EU31" s="1472">
        <v>42955</v>
      </c>
      <c r="EV31" s="283">
        <v>5897.68</v>
      </c>
      <c r="EW31" s="697">
        <v>944.75099999999998</v>
      </c>
      <c r="EX31" s="36">
        <v>62659.9</v>
      </c>
      <c r="EY31" s="35">
        <v>335</v>
      </c>
      <c r="EZ31" s="1472">
        <v>43138</v>
      </c>
      <c r="FA31" s="283">
        <v>5936.35</v>
      </c>
      <c r="FB31" s="697">
        <v>398.13299999999998</v>
      </c>
      <c r="FC31" s="36">
        <v>64576.648999999998</v>
      </c>
      <c r="FD31" s="35">
        <v>339</v>
      </c>
      <c r="FE31" s="1472">
        <v>43320</v>
      </c>
      <c r="FF31" s="283">
        <v>5405.96</v>
      </c>
      <c r="FG31" s="697">
        <v>724.44299999999998</v>
      </c>
      <c r="FH31" s="36">
        <v>67514.5</v>
      </c>
      <c r="FI31" s="153">
        <v>344</v>
      </c>
      <c r="FJ31" s="1472">
        <v>43503</v>
      </c>
      <c r="FK31" s="283">
        <v>5811.92</v>
      </c>
      <c r="FL31" s="697">
        <v>772.97799999999995</v>
      </c>
      <c r="FM31" s="36">
        <v>69739.899999999994</v>
      </c>
      <c r="FN31" s="35">
        <v>351</v>
      </c>
      <c r="FO31" s="1697">
        <v>43685</v>
      </c>
      <c r="FP31" s="36">
        <v>5201.42</v>
      </c>
      <c r="FQ31" s="36">
        <v>410.56299999999999</v>
      </c>
      <c r="FR31" s="36">
        <v>72847.134000000005</v>
      </c>
      <c r="FS31" s="153">
        <v>357</v>
      </c>
      <c r="FT31" s="1696">
        <v>43900</v>
      </c>
      <c r="FU31" s="185">
        <v>4156.32</v>
      </c>
      <c r="FV31" s="185">
        <v>328.34</v>
      </c>
      <c r="FW31" s="354">
        <v>74849.2</v>
      </c>
      <c r="FX31" s="185">
        <v>360</v>
      </c>
      <c r="FY31" s="1472">
        <v>44055</v>
      </c>
      <c r="FZ31" s="843">
        <v>4633.38</v>
      </c>
      <c r="GA31" s="843">
        <v>1120.3900000000001</v>
      </c>
      <c r="GB31" s="859">
        <v>75706.7</v>
      </c>
      <c r="GC31" s="843">
        <v>362</v>
      </c>
      <c r="GD31" s="1472">
        <v>44236</v>
      </c>
      <c r="GE31" s="843">
        <v>5498.54</v>
      </c>
      <c r="GF31" s="843">
        <v>683.303</v>
      </c>
      <c r="GG31" s="859">
        <v>82284</v>
      </c>
      <c r="GH31" s="843">
        <v>371</v>
      </c>
    </row>
    <row r="32" spans="1:190" s="1172" customFormat="1" ht="15" customHeight="1">
      <c r="A32" s="2486" t="s">
        <v>3536</v>
      </c>
      <c r="B32" s="2486"/>
      <c r="C32" s="2486"/>
      <c r="D32" s="2486"/>
      <c r="E32" s="2486"/>
      <c r="F32" s="431">
        <v>37655</v>
      </c>
      <c r="G32" s="273">
        <v>809.09082000000001</v>
      </c>
      <c r="H32" s="273">
        <v>10.533276575</v>
      </c>
      <c r="I32" s="273">
        <v>3489.4884380000003</v>
      </c>
      <c r="J32" s="35">
        <v>251</v>
      </c>
      <c r="K32" s="432">
        <v>37837</v>
      </c>
      <c r="L32" s="273">
        <v>801.72</v>
      </c>
      <c r="M32" s="273">
        <v>3.88</v>
      </c>
      <c r="N32" s="273">
        <v>3630.9</v>
      </c>
      <c r="O32" s="35">
        <v>253</v>
      </c>
      <c r="P32" s="432">
        <v>38025</v>
      </c>
      <c r="Q32" s="273">
        <v>858.7</v>
      </c>
      <c r="R32" s="273">
        <v>1.1399999999999999</v>
      </c>
      <c r="S32" s="273">
        <v>4698.8</v>
      </c>
      <c r="T32" s="35">
        <v>260</v>
      </c>
      <c r="U32" s="432">
        <v>38206</v>
      </c>
      <c r="V32" s="479">
        <v>1362.20499</v>
      </c>
      <c r="W32" s="36">
        <v>17.261099999999999</v>
      </c>
      <c r="X32" s="35">
        <v>4784.7</v>
      </c>
      <c r="Y32" s="35">
        <v>246</v>
      </c>
      <c r="Z32" s="432">
        <v>38399</v>
      </c>
      <c r="AA32" s="479">
        <v>1860.33636</v>
      </c>
      <c r="AB32" s="36">
        <v>41.856499999999997</v>
      </c>
      <c r="AC32" s="35">
        <v>4949.7</v>
      </c>
      <c r="AD32" s="35">
        <v>249</v>
      </c>
      <c r="AE32" s="432">
        <v>38570</v>
      </c>
      <c r="AF32" s="479">
        <v>1565.7669100000001</v>
      </c>
      <c r="AG32" s="36">
        <v>14.828399999999998</v>
      </c>
      <c r="AH32" s="36">
        <v>5379.9</v>
      </c>
      <c r="AI32" s="35">
        <v>253</v>
      </c>
      <c r="AJ32" s="432">
        <v>38771</v>
      </c>
      <c r="AK32" s="479">
        <v>1570.8676499999999</v>
      </c>
      <c r="AL32" s="36">
        <v>14.598599999999999</v>
      </c>
      <c r="AM32" s="36">
        <v>5919.3</v>
      </c>
      <c r="AN32" s="35">
        <v>265</v>
      </c>
      <c r="AO32" s="432">
        <v>38939</v>
      </c>
      <c r="AP32" s="479">
        <v>1569.13877</v>
      </c>
      <c r="AQ32" s="36">
        <v>73.084100000000007</v>
      </c>
      <c r="AR32" s="36">
        <v>6569.8</v>
      </c>
      <c r="AS32" s="35">
        <v>269</v>
      </c>
      <c r="AT32" s="432">
        <v>39126</v>
      </c>
      <c r="AU32" s="479">
        <v>1871.48396</v>
      </c>
      <c r="AV32" s="36">
        <v>82.357399999999998</v>
      </c>
      <c r="AW32" s="36">
        <v>7415.5</v>
      </c>
      <c r="AX32" s="35">
        <v>270</v>
      </c>
      <c r="AY32" s="432">
        <v>39303</v>
      </c>
      <c r="AZ32" s="479">
        <v>2304.20334</v>
      </c>
      <c r="BA32" s="36">
        <v>108.47020000000001</v>
      </c>
      <c r="BB32" s="36">
        <v>8485.5</v>
      </c>
      <c r="BC32" s="35">
        <v>274</v>
      </c>
      <c r="BD32" s="431">
        <v>39489</v>
      </c>
      <c r="BE32" s="36">
        <v>2977.66</v>
      </c>
      <c r="BF32" s="36">
        <v>199.82</v>
      </c>
      <c r="BG32" s="36">
        <v>9332</v>
      </c>
      <c r="BH32" s="35">
        <v>285</v>
      </c>
      <c r="BI32" s="431">
        <v>39671</v>
      </c>
      <c r="BJ32" s="36">
        <v>2683.41</v>
      </c>
      <c r="BK32" s="36">
        <v>202.03</v>
      </c>
      <c r="BL32" s="36">
        <v>12243.9</v>
      </c>
      <c r="BM32" s="35">
        <v>287</v>
      </c>
      <c r="BN32" s="431">
        <v>39855</v>
      </c>
      <c r="BO32" s="36">
        <v>2416.67</v>
      </c>
      <c r="BP32" s="36">
        <v>254.05</v>
      </c>
      <c r="BQ32" s="36">
        <v>13133.6</v>
      </c>
      <c r="BR32" s="35">
        <v>297</v>
      </c>
      <c r="BS32" s="431">
        <v>40036</v>
      </c>
      <c r="BT32" s="36">
        <v>2996.49</v>
      </c>
      <c r="BU32" s="36">
        <v>703.93</v>
      </c>
      <c r="BV32" s="36">
        <v>15151.9</v>
      </c>
      <c r="BW32" s="35">
        <v>302</v>
      </c>
      <c r="BX32" s="431">
        <v>40219</v>
      </c>
      <c r="BY32" s="1167">
        <v>5600.73</v>
      </c>
      <c r="BZ32" s="1169">
        <v>1411.55</v>
      </c>
      <c r="CA32" s="36">
        <v>17111.099999999999</v>
      </c>
      <c r="CB32" s="35">
        <v>263</v>
      </c>
      <c r="CC32" s="431">
        <v>40402</v>
      </c>
      <c r="CD32" s="1167">
        <v>6672.97</v>
      </c>
      <c r="CE32" s="1169">
        <v>1443.32</v>
      </c>
      <c r="CF32" s="36">
        <v>22669.200000000001</v>
      </c>
      <c r="CG32" s="35">
        <v>274</v>
      </c>
      <c r="CH32" s="431">
        <v>40587</v>
      </c>
      <c r="CI32" s="1167">
        <v>6052.41</v>
      </c>
      <c r="CJ32" s="1169">
        <v>715.68</v>
      </c>
      <c r="CK32" s="36">
        <v>24625.4</v>
      </c>
      <c r="CL32" s="35">
        <v>265</v>
      </c>
      <c r="CM32" s="425">
        <v>40766</v>
      </c>
      <c r="CN32" s="1173">
        <v>6212.8618999999999</v>
      </c>
      <c r="CO32" s="36">
        <v>535.9</v>
      </c>
      <c r="CP32" s="36">
        <f t="shared" si="19"/>
        <v>30108.2</v>
      </c>
      <c r="CQ32" s="35">
        <f t="shared" si="20"/>
        <v>267</v>
      </c>
      <c r="CR32" s="427">
        <v>40951</v>
      </c>
      <c r="CS32" s="697">
        <v>4226.18</v>
      </c>
      <c r="CT32" s="697">
        <v>290.04000000000002</v>
      </c>
      <c r="CU32" s="36">
        <f t="shared" si="27"/>
        <v>33218.199999999997</v>
      </c>
      <c r="CV32" s="35">
        <f t="shared" si="28"/>
        <v>274</v>
      </c>
      <c r="CW32" s="427">
        <v>41134</v>
      </c>
      <c r="CX32" s="697">
        <v>4208.3999999999996</v>
      </c>
      <c r="CY32" s="697">
        <v>278.95999999999998</v>
      </c>
      <c r="CZ32" s="36">
        <f t="shared" si="21"/>
        <v>39037.300000000003</v>
      </c>
      <c r="DA32" s="35">
        <f t="shared" si="22"/>
        <v>284</v>
      </c>
      <c r="DB32" s="696">
        <v>41315</v>
      </c>
      <c r="DC32" s="697">
        <v>4348.66</v>
      </c>
      <c r="DD32" s="697">
        <v>418.51</v>
      </c>
      <c r="DE32" s="36">
        <f t="shared" si="32"/>
        <v>39367.4</v>
      </c>
      <c r="DF32" s="35">
        <f t="shared" si="33"/>
        <v>284</v>
      </c>
      <c r="DG32" s="1349">
        <v>41504</v>
      </c>
      <c r="DH32" s="697">
        <v>4033.78</v>
      </c>
      <c r="DI32" s="697">
        <v>449.43</v>
      </c>
      <c r="DJ32" s="36">
        <f t="shared" si="30"/>
        <v>40035.5</v>
      </c>
      <c r="DK32" s="35">
        <f t="shared" si="31"/>
        <v>298</v>
      </c>
      <c r="DL32" s="1472">
        <v>41682</v>
      </c>
      <c r="DM32" s="697">
        <v>4763.71</v>
      </c>
      <c r="DN32" s="697">
        <v>572.4</v>
      </c>
      <c r="DO32" s="36">
        <f t="shared" si="23"/>
        <v>43407.3</v>
      </c>
      <c r="DP32" s="35">
        <f t="shared" si="24"/>
        <v>302</v>
      </c>
      <c r="DQ32" s="1472">
        <v>41870</v>
      </c>
      <c r="DR32" s="697">
        <v>4576.37</v>
      </c>
      <c r="DS32" s="697">
        <v>742.53</v>
      </c>
      <c r="DT32" s="36">
        <f t="shared" si="17"/>
        <v>45026.3</v>
      </c>
      <c r="DU32" s="35">
        <v>311</v>
      </c>
      <c r="DV32" s="1472">
        <v>42046</v>
      </c>
      <c r="DW32" s="697">
        <v>4810.54</v>
      </c>
      <c r="DX32" s="697">
        <v>346.1</v>
      </c>
      <c r="DY32" s="36">
        <f t="shared" si="25"/>
        <v>48255.5</v>
      </c>
      <c r="DZ32" s="35">
        <f t="shared" si="26"/>
        <v>320</v>
      </c>
      <c r="EA32" s="1472">
        <v>42233</v>
      </c>
      <c r="EB32" s="697">
        <v>4768.01</v>
      </c>
      <c r="EC32" s="697">
        <v>610.48</v>
      </c>
      <c r="ED32" s="36">
        <f t="shared" si="18"/>
        <v>50540.5</v>
      </c>
      <c r="EE32" s="35">
        <f t="shared" si="18"/>
        <v>322</v>
      </c>
      <c r="EF32" s="1472">
        <v>42410</v>
      </c>
      <c r="EG32" s="697">
        <v>4573.43</v>
      </c>
      <c r="EH32" s="697">
        <v>362.41</v>
      </c>
      <c r="EI32" s="36">
        <v>56088.1</v>
      </c>
      <c r="EJ32" s="35">
        <f t="shared" si="29"/>
        <v>326</v>
      </c>
      <c r="EK32" s="1472">
        <v>42599</v>
      </c>
      <c r="EL32" s="697">
        <v>4595.24</v>
      </c>
      <c r="EM32" s="697">
        <v>503.94</v>
      </c>
      <c r="EN32" s="1172">
        <v>58144.6</v>
      </c>
      <c r="EO32" s="1172">
        <v>329</v>
      </c>
      <c r="EP32" s="1472">
        <v>42774</v>
      </c>
      <c r="EQ32" s="283">
        <v>5488.23</v>
      </c>
      <c r="ER32" s="697">
        <v>898.74800000000005</v>
      </c>
      <c r="ES32" s="36">
        <v>60015.5</v>
      </c>
      <c r="ET32" s="35">
        <v>333</v>
      </c>
      <c r="EU32" s="1472">
        <v>42956</v>
      </c>
      <c r="EV32" s="283">
        <v>5890.13</v>
      </c>
      <c r="EW32" s="697">
        <v>866.101</v>
      </c>
      <c r="EX32" s="36">
        <v>62659.9</v>
      </c>
      <c r="EY32" s="35">
        <v>335</v>
      </c>
      <c r="EZ32" s="1472">
        <v>43139</v>
      </c>
      <c r="FA32" s="283">
        <v>5965.63</v>
      </c>
      <c r="FB32" s="697">
        <v>300.642</v>
      </c>
      <c r="FC32" s="36">
        <v>64576.648999999998</v>
      </c>
      <c r="FD32" s="35">
        <v>339</v>
      </c>
      <c r="FE32" s="1472">
        <v>43321</v>
      </c>
      <c r="FF32" s="283">
        <v>5407.01</v>
      </c>
      <c r="FG32" s="1478">
        <v>703.93</v>
      </c>
      <c r="FH32" s="36">
        <v>67514.5</v>
      </c>
      <c r="FI32" s="35">
        <v>344</v>
      </c>
      <c r="FJ32" s="1472">
        <v>43506</v>
      </c>
      <c r="FK32" s="283">
        <v>5763.73</v>
      </c>
      <c r="FL32" s="697">
        <v>812.77</v>
      </c>
      <c r="FM32" s="36">
        <v>69739.899999999994</v>
      </c>
      <c r="FN32" s="35">
        <v>351</v>
      </c>
      <c r="FO32" s="1697">
        <v>43695</v>
      </c>
      <c r="FP32" s="36">
        <v>5216.54</v>
      </c>
      <c r="FQ32" s="36">
        <v>323.70100000000002</v>
      </c>
      <c r="FR32" s="36">
        <v>72847.134000000005</v>
      </c>
      <c r="FS32" s="153">
        <v>357</v>
      </c>
      <c r="FT32" s="1696">
        <v>43901</v>
      </c>
      <c r="FU32" s="185">
        <v>4231.49</v>
      </c>
      <c r="FV32" s="185">
        <v>422.51</v>
      </c>
      <c r="FW32" s="354">
        <v>74849.2</v>
      </c>
      <c r="FX32" s="185">
        <v>360</v>
      </c>
      <c r="FY32" s="1472">
        <v>44056</v>
      </c>
      <c r="FZ32" s="843">
        <v>4703.32</v>
      </c>
      <c r="GA32" s="843">
        <v>1207.78</v>
      </c>
      <c r="GB32" s="859">
        <v>75706.7</v>
      </c>
      <c r="GC32" s="843">
        <v>362</v>
      </c>
      <c r="GD32" s="1472">
        <v>44237</v>
      </c>
      <c r="GE32" s="843">
        <v>5509.41</v>
      </c>
      <c r="GF32" s="843">
        <v>786.01800000000003</v>
      </c>
      <c r="GG32" s="859">
        <v>82284</v>
      </c>
      <c r="GH32" s="843">
        <v>371</v>
      </c>
    </row>
    <row r="33" spans="1:190" s="1172" customFormat="1" ht="15" customHeight="1">
      <c r="A33" s="154"/>
      <c r="B33" s="36"/>
      <c r="C33" s="36"/>
      <c r="D33" s="36"/>
      <c r="E33" s="35"/>
      <c r="F33" s="431">
        <v>37656</v>
      </c>
      <c r="G33" s="273">
        <v>809.49324000000001</v>
      </c>
      <c r="H33" s="273">
        <v>9.0200015049999998</v>
      </c>
      <c r="I33" s="273">
        <v>3489.4884380000003</v>
      </c>
      <c r="J33" s="35">
        <v>251</v>
      </c>
      <c r="K33" s="432">
        <v>37838</v>
      </c>
      <c r="L33" s="273">
        <v>801.46</v>
      </c>
      <c r="M33" s="273">
        <v>3.44</v>
      </c>
      <c r="N33" s="273">
        <v>3630.9</v>
      </c>
      <c r="O33" s="35">
        <v>253</v>
      </c>
      <c r="P33" s="432">
        <v>38026</v>
      </c>
      <c r="Q33" s="273">
        <v>957.09</v>
      </c>
      <c r="R33" s="273">
        <v>1.72</v>
      </c>
      <c r="S33" s="273">
        <v>4698.8</v>
      </c>
      <c r="T33" s="35">
        <v>260</v>
      </c>
      <c r="U33" s="432">
        <v>38207</v>
      </c>
      <c r="V33" s="479">
        <v>1385.57962</v>
      </c>
      <c r="W33" s="36">
        <v>24.322499999999998</v>
      </c>
      <c r="X33" s="35">
        <v>4784.7</v>
      </c>
      <c r="Y33" s="35">
        <v>246</v>
      </c>
      <c r="Z33" s="432">
        <v>38400</v>
      </c>
      <c r="AA33" s="479">
        <v>1852.95688</v>
      </c>
      <c r="AB33" s="36">
        <v>30.505299999999998</v>
      </c>
      <c r="AC33" s="35">
        <v>4949.7</v>
      </c>
      <c r="AD33" s="35">
        <v>249</v>
      </c>
      <c r="AE33" s="432">
        <v>38571</v>
      </c>
      <c r="AF33" s="479">
        <v>1576.53087</v>
      </c>
      <c r="AG33" s="36">
        <v>15.8584</v>
      </c>
      <c r="AH33" s="36">
        <v>5379.9</v>
      </c>
      <c r="AI33" s="35">
        <v>253</v>
      </c>
      <c r="AJ33" s="432">
        <v>38774</v>
      </c>
      <c r="AK33" s="479">
        <v>1549.1838299999999</v>
      </c>
      <c r="AL33" s="36">
        <v>17.718799999999998</v>
      </c>
      <c r="AM33" s="36">
        <v>5919.3</v>
      </c>
      <c r="AN33" s="35">
        <v>265</v>
      </c>
      <c r="AO33" s="432">
        <v>38942</v>
      </c>
      <c r="AP33" s="479">
        <v>1589.83008</v>
      </c>
      <c r="AQ33" s="36">
        <v>64.391499999999994</v>
      </c>
      <c r="AR33" s="36">
        <v>6569.8</v>
      </c>
      <c r="AS33" s="35">
        <v>269</v>
      </c>
      <c r="AT33" s="432">
        <v>39127</v>
      </c>
      <c r="AU33" s="479">
        <v>1832.4516100000001</v>
      </c>
      <c r="AV33" s="36">
        <v>86.597000000000008</v>
      </c>
      <c r="AW33" s="36">
        <v>7415.5</v>
      </c>
      <c r="AX33" s="35">
        <v>270</v>
      </c>
      <c r="AY33" s="432">
        <v>39306</v>
      </c>
      <c r="AZ33" s="479">
        <v>2254.56176</v>
      </c>
      <c r="BA33" s="36">
        <v>109.47319999999999</v>
      </c>
      <c r="BB33" s="36">
        <v>8485.5</v>
      </c>
      <c r="BC33" s="35">
        <v>274</v>
      </c>
      <c r="BD33" s="431">
        <v>39490</v>
      </c>
      <c r="BE33" s="36">
        <v>2969.81</v>
      </c>
      <c r="BF33" s="36">
        <v>197.79</v>
      </c>
      <c r="BG33" s="36">
        <v>9332</v>
      </c>
      <c r="BH33" s="35">
        <v>285</v>
      </c>
      <c r="BI33" s="431">
        <v>39672</v>
      </c>
      <c r="BJ33" s="36">
        <v>2696.09</v>
      </c>
      <c r="BK33" s="36">
        <v>212.14</v>
      </c>
      <c r="BL33" s="36">
        <v>12243.9</v>
      </c>
      <c r="BM33" s="35">
        <v>287</v>
      </c>
      <c r="BN33" s="431">
        <v>39856</v>
      </c>
      <c r="BO33" s="36">
        <v>2538.38</v>
      </c>
      <c r="BP33" s="35">
        <v>251.22</v>
      </c>
      <c r="BQ33" s="36">
        <v>13133.6</v>
      </c>
      <c r="BR33" s="35">
        <v>297</v>
      </c>
      <c r="BS33" s="431">
        <v>40037</v>
      </c>
      <c r="BT33" s="35">
        <v>3001.46</v>
      </c>
      <c r="BU33" s="36">
        <v>741.75</v>
      </c>
      <c r="BV33" s="36">
        <v>15151.9</v>
      </c>
      <c r="BW33" s="35">
        <v>302</v>
      </c>
      <c r="BX33" s="431">
        <v>40220</v>
      </c>
      <c r="BY33" s="1167">
        <v>5635.73</v>
      </c>
      <c r="BZ33" s="1169">
        <v>1408.37</v>
      </c>
      <c r="CA33" s="36">
        <v>17111.099999999999</v>
      </c>
      <c r="CB33" s="35">
        <v>263</v>
      </c>
      <c r="CC33" s="431">
        <v>40406</v>
      </c>
      <c r="CD33" s="1167">
        <v>6622.52</v>
      </c>
      <c r="CE33" s="1169">
        <v>1540.35</v>
      </c>
      <c r="CF33" s="36">
        <v>22669.200000000001</v>
      </c>
      <c r="CG33" s="35">
        <v>274</v>
      </c>
      <c r="CH33" s="431">
        <v>40588</v>
      </c>
      <c r="CI33" s="1167">
        <v>5579.5</v>
      </c>
      <c r="CJ33" s="1169">
        <v>663.07</v>
      </c>
      <c r="CK33" s="36">
        <v>24625.4</v>
      </c>
      <c r="CL33" s="35">
        <v>265</v>
      </c>
      <c r="CM33" s="425">
        <v>40769</v>
      </c>
      <c r="CN33" s="1173">
        <v>6172.2992999999997</v>
      </c>
      <c r="CO33" s="36">
        <v>439.9</v>
      </c>
      <c r="CP33" s="36">
        <f t="shared" si="19"/>
        <v>30108.2</v>
      </c>
      <c r="CQ33" s="35">
        <f t="shared" si="20"/>
        <v>267</v>
      </c>
      <c r="CR33" s="427">
        <v>40952</v>
      </c>
      <c r="CS33" s="697">
        <v>4290.54</v>
      </c>
      <c r="CT33" s="697">
        <v>391.47</v>
      </c>
      <c r="CU33" s="36">
        <f t="shared" si="27"/>
        <v>33218.199999999997</v>
      </c>
      <c r="CV33" s="35">
        <f t="shared" si="28"/>
        <v>274</v>
      </c>
      <c r="CW33" s="427">
        <v>41135</v>
      </c>
      <c r="CX33" s="697">
        <v>4256.32</v>
      </c>
      <c r="CY33" s="697">
        <v>362.6</v>
      </c>
      <c r="CZ33" s="36">
        <f t="shared" si="21"/>
        <v>39037.300000000003</v>
      </c>
      <c r="DA33" s="35">
        <f t="shared" si="22"/>
        <v>284</v>
      </c>
      <c r="DB33" s="696">
        <v>41316</v>
      </c>
      <c r="DC33" s="697">
        <v>4354.28</v>
      </c>
      <c r="DD33" s="697">
        <v>438.03</v>
      </c>
      <c r="DE33" s="36">
        <f t="shared" si="32"/>
        <v>39367.4</v>
      </c>
      <c r="DF33" s="35">
        <f t="shared" si="33"/>
        <v>284</v>
      </c>
      <c r="DG33" s="1349">
        <v>41505</v>
      </c>
      <c r="DH33" s="697">
        <v>4083.92</v>
      </c>
      <c r="DI33" s="697">
        <v>475.69</v>
      </c>
      <c r="DJ33" s="36">
        <f t="shared" si="30"/>
        <v>40035.5</v>
      </c>
      <c r="DK33" s="35">
        <f t="shared" si="31"/>
        <v>298</v>
      </c>
      <c r="DL33" s="1472">
        <v>41683</v>
      </c>
      <c r="DM33" s="697">
        <v>4759.33</v>
      </c>
      <c r="DN33" s="697">
        <v>533.91</v>
      </c>
      <c r="DO33" s="36">
        <f t="shared" si="23"/>
        <v>43407.3</v>
      </c>
      <c r="DP33" s="35">
        <f t="shared" si="24"/>
        <v>302</v>
      </c>
      <c r="DQ33" s="1472">
        <v>41871</v>
      </c>
      <c r="DR33" s="697">
        <v>4553.87</v>
      </c>
      <c r="DS33" s="697">
        <v>642.01</v>
      </c>
      <c r="DT33" s="36">
        <f>DT32</f>
        <v>45026.3</v>
      </c>
      <c r="DU33" s="35">
        <v>311</v>
      </c>
      <c r="DV33" s="1472">
        <v>42047</v>
      </c>
      <c r="DW33" s="697">
        <v>4841.72</v>
      </c>
      <c r="DX33" s="697">
        <v>325.98</v>
      </c>
      <c r="DY33" s="36">
        <f t="shared" si="25"/>
        <v>48255.5</v>
      </c>
      <c r="DZ33" s="35">
        <f t="shared" si="26"/>
        <v>320</v>
      </c>
      <c r="EA33" s="1472">
        <v>42234</v>
      </c>
      <c r="EB33" s="697">
        <v>4809.2700000000004</v>
      </c>
      <c r="EC33" s="697">
        <v>528.58000000000004</v>
      </c>
      <c r="ED33" s="36">
        <f t="shared" si="18"/>
        <v>50540.5</v>
      </c>
      <c r="EE33" s="35">
        <f t="shared" si="18"/>
        <v>322</v>
      </c>
      <c r="EF33" s="1472">
        <v>42411</v>
      </c>
      <c r="EG33" s="697">
        <v>4581.3500000000004</v>
      </c>
      <c r="EH33" s="697">
        <v>505.66</v>
      </c>
      <c r="EI33" s="36">
        <v>56088.1</v>
      </c>
      <c r="EJ33" s="35">
        <f t="shared" si="29"/>
        <v>326</v>
      </c>
      <c r="EK33" s="1472">
        <v>42600</v>
      </c>
      <c r="EL33" s="697">
        <v>4585.08</v>
      </c>
      <c r="EM33" s="697">
        <v>511.904</v>
      </c>
      <c r="EN33" s="1172">
        <v>58144.6</v>
      </c>
      <c r="EO33" s="1172">
        <v>329</v>
      </c>
      <c r="EP33" s="1472">
        <v>42775</v>
      </c>
      <c r="EQ33" s="283">
        <v>5512.46</v>
      </c>
      <c r="ER33" s="697">
        <v>913.55200000000002</v>
      </c>
      <c r="ES33" s="36">
        <v>60015.5</v>
      </c>
      <c r="ET33" s="35">
        <v>333</v>
      </c>
      <c r="EU33" s="1472">
        <v>42957</v>
      </c>
      <c r="EV33" s="283">
        <v>5901.81</v>
      </c>
      <c r="EW33" s="697">
        <v>961.92600000000004</v>
      </c>
      <c r="EX33" s="36">
        <v>62659.9</v>
      </c>
      <c r="EY33" s="35">
        <v>335</v>
      </c>
      <c r="EZ33" s="1472">
        <v>43142</v>
      </c>
      <c r="FA33" s="283">
        <v>6093.95</v>
      </c>
      <c r="FB33" s="697">
        <v>455.452</v>
      </c>
      <c r="FC33" s="36">
        <v>64576.648999999998</v>
      </c>
      <c r="FD33" s="35">
        <v>339</v>
      </c>
      <c r="FE33" s="1472">
        <v>43324</v>
      </c>
      <c r="FF33" s="283">
        <v>5407.19</v>
      </c>
      <c r="FG33" s="1478">
        <v>818.39700000000005</v>
      </c>
      <c r="FH33" s="36">
        <v>67514.5</v>
      </c>
      <c r="FI33" s="153">
        <v>344</v>
      </c>
      <c r="FJ33" s="1472">
        <v>43507</v>
      </c>
      <c r="FK33" s="283">
        <v>5733.91</v>
      </c>
      <c r="FL33" s="1478">
        <v>719.13199999999995</v>
      </c>
      <c r="FM33" s="36">
        <v>69739.899999999994</v>
      </c>
      <c r="FN33" s="35">
        <v>351</v>
      </c>
      <c r="FO33" s="1697">
        <v>43696</v>
      </c>
      <c r="FP33" s="36">
        <v>5227.2700000000004</v>
      </c>
      <c r="FQ33" s="36">
        <v>485.363</v>
      </c>
      <c r="FR33" s="36">
        <v>72847.134000000005</v>
      </c>
      <c r="FS33" s="153">
        <v>357</v>
      </c>
      <c r="FT33" s="1696">
        <v>43902</v>
      </c>
      <c r="FU33" s="185">
        <v>4129.96</v>
      </c>
      <c r="FV33" s="185">
        <v>409.42</v>
      </c>
      <c r="FW33" s="354">
        <v>74849.2</v>
      </c>
      <c r="FX33" s="185">
        <v>360</v>
      </c>
      <c r="FY33" s="1472">
        <v>44059</v>
      </c>
      <c r="FZ33" s="843">
        <v>4859.49</v>
      </c>
      <c r="GA33" s="843">
        <v>1351.33</v>
      </c>
      <c r="GB33" s="859">
        <v>75706.7</v>
      </c>
      <c r="GC33" s="843">
        <v>362</v>
      </c>
      <c r="GD33" s="1472">
        <v>44238</v>
      </c>
      <c r="GE33" s="843">
        <v>5485.02</v>
      </c>
      <c r="GF33" s="843">
        <v>1055.4770000000001</v>
      </c>
      <c r="GG33" s="859">
        <v>82284</v>
      </c>
      <c r="GH33" s="843">
        <v>371</v>
      </c>
    </row>
    <row r="34" spans="1:190" s="1172" customFormat="1" ht="15" customHeight="1">
      <c r="A34" s="154"/>
      <c r="B34" s="36"/>
      <c r="C34" s="36"/>
      <c r="D34" s="36"/>
      <c r="E34" s="35"/>
      <c r="F34" s="431">
        <v>37657</v>
      </c>
      <c r="G34" s="273">
        <v>806.06518000000005</v>
      </c>
      <c r="H34" s="273">
        <v>7.4737204750000004</v>
      </c>
      <c r="I34" s="273">
        <v>3489.4884380000003</v>
      </c>
      <c r="J34" s="35">
        <v>251</v>
      </c>
      <c r="K34" s="432">
        <v>37839</v>
      </c>
      <c r="L34" s="273">
        <v>801.56</v>
      </c>
      <c r="M34" s="273">
        <v>2.62</v>
      </c>
      <c r="N34" s="273">
        <v>3630.9</v>
      </c>
      <c r="O34" s="35">
        <v>253</v>
      </c>
      <c r="P34" s="432">
        <v>38027</v>
      </c>
      <c r="Q34" s="273">
        <v>957</v>
      </c>
      <c r="R34" s="273">
        <v>1.55</v>
      </c>
      <c r="S34" s="273">
        <v>4698.8</v>
      </c>
      <c r="T34" s="35">
        <v>260</v>
      </c>
      <c r="U34" s="432">
        <v>38208</v>
      </c>
      <c r="V34" s="479">
        <v>1387.31801</v>
      </c>
      <c r="W34" s="36">
        <v>26.122300000000003</v>
      </c>
      <c r="X34" s="35">
        <v>4784.7</v>
      </c>
      <c r="Y34" s="35">
        <v>246</v>
      </c>
      <c r="Z34" s="432">
        <v>38402</v>
      </c>
      <c r="AA34" s="479">
        <v>1840.4259500000001</v>
      </c>
      <c r="AB34" s="36">
        <v>21.021700000000003</v>
      </c>
      <c r="AC34" s="35">
        <v>4949.7</v>
      </c>
      <c r="AD34" s="35">
        <v>249</v>
      </c>
      <c r="AE34" s="432">
        <v>38572</v>
      </c>
      <c r="AF34" s="479">
        <v>1564.7055399999999</v>
      </c>
      <c r="AG34" s="36">
        <v>15.1959</v>
      </c>
      <c r="AH34" s="36">
        <v>5379.9</v>
      </c>
      <c r="AI34" s="35">
        <v>253</v>
      </c>
      <c r="AJ34" s="432">
        <v>38775</v>
      </c>
      <c r="AK34" s="479">
        <v>1518.3456699999999</v>
      </c>
      <c r="AL34" s="36">
        <v>18.2788</v>
      </c>
      <c r="AM34" s="36">
        <v>5919.3</v>
      </c>
      <c r="AN34" s="35">
        <v>265</v>
      </c>
      <c r="AO34" s="432">
        <v>38943</v>
      </c>
      <c r="AP34" s="479">
        <v>1556.10312</v>
      </c>
      <c r="AQ34" s="36">
        <v>61.823900000000002</v>
      </c>
      <c r="AR34" s="36">
        <v>6569.8</v>
      </c>
      <c r="AS34" s="35">
        <v>269</v>
      </c>
      <c r="AT34" s="432">
        <v>39128</v>
      </c>
      <c r="AU34" s="479">
        <v>1851.7104400000001</v>
      </c>
      <c r="AV34" s="36">
        <v>131.51669999999999</v>
      </c>
      <c r="AW34" s="36">
        <v>7415.5</v>
      </c>
      <c r="AX34" s="35">
        <v>270</v>
      </c>
      <c r="AY34" s="432">
        <v>39307</v>
      </c>
      <c r="AZ34" s="479">
        <v>2239.7669700000001</v>
      </c>
      <c r="BA34" s="36">
        <v>105.82260000000001</v>
      </c>
      <c r="BB34" s="36">
        <v>8485.5</v>
      </c>
      <c r="BC34" s="35">
        <v>274</v>
      </c>
      <c r="BD34" s="431">
        <v>39491</v>
      </c>
      <c r="BE34" s="36">
        <v>2966.62</v>
      </c>
      <c r="BF34" s="36">
        <v>191.51</v>
      </c>
      <c r="BG34" s="36">
        <v>9332</v>
      </c>
      <c r="BH34" s="35">
        <v>285</v>
      </c>
      <c r="BI34" s="431">
        <v>39673</v>
      </c>
      <c r="BJ34" s="36">
        <v>2661.26</v>
      </c>
      <c r="BK34" s="36">
        <v>233.4</v>
      </c>
      <c r="BL34" s="36">
        <v>12243.9</v>
      </c>
      <c r="BM34" s="35">
        <v>287</v>
      </c>
      <c r="BN34" s="431">
        <v>39859</v>
      </c>
      <c r="BO34" s="35">
        <v>2567.83</v>
      </c>
      <c r="BP34" s="36">
        <v>262.06</v>
      </c>
      <c r="BQ34" s="36">
        <v>13133.6</v>
      </c>
      <c r="BR34" s="35">
        <v>297</v>
      </c>
      <c r="BS34" s="431">
        <v>40041</v>
      </c>
      <c r="BT34" s="36">
        <v>3002.5</v>
      </c>
      <c r="BU34" s="35">
        <v>680.56</v>
      </c>
      <c r="BV34" s="36">
        <v>15151.9</v>
      </c>
      <c r="BW34" s="35">
        <v>302</v>
      </c>
      <c r="BX34" s="431">
        <v>40223</v>
      </c>
      <c r="BY34" s="1167">
        <v>5745.37</v>
      </c>
      <c r="BZ34" s="1169">
        <v>1613.69</v>
      </c>
      <c r="CA34" s="36">
        <v>17111.099999999999</v>
      </c>
      <c r="CB34" s="35">
        <v>263</v>
      </c>
      <c r="CC34" s="431">
        <v>40407</v>
      </c>
      <c r="CD34" s="1167">
        <v>6633.47</v>
      </c>
      <c r="CE34" s="1169">
        <v>1927.7</v>
      </c>
      <c r="CF34" s="36">
        <v>22669.200000000001</v>
      </c>
      <c r="CG34" s="35">
        <v>274</v>
      </c>
      <c r="CH34" s="431">
        <v>40589</v>
      </c>
      <c r="CI34" s="1167">
        <v>5926.35</v>
      </c>
      <c r="CJ34" s="1169">
        <v>689.4</v>
      </c>
      <c r="CK34" s="36">
        <v>24625.4</v>
      </c>
      <c r="CL34" s="35">
        <v>265</v>
      </c>
      <c r="CM34" s="425">
        <v>40771</v>
      </c>
      <c r="CN34" s="1173">
        <v>6112.2742799999996</v>
      </c>
      <c r="CO34" s="36">
        <v>354.29</v>
      </c>
      <c r="CP34" s="36">
        <f t="shared" si="19"/>
        <v>30108.2</v>
      </c>
      <c r="CQ34" s="35">
        <f t="shared" si="20"/>
        <v>267</v>
      </c>
      <c r="CR34" s="427">
        <v>40953</v>
      </c>
      <c r="CS34" s="697">
        <v>4177.2299999999996</v>
      </c>
      <c r="CT34" s="697">
        <v>237.14</v>
      </c>
      <c r="CU34" s="36">
        <f t="shared" si="27"/>
        <v>33218.199999999997</v>
      </c>
      <c r="CV34" s="35">
        <f t="shared" si="28"/>
        <v>274</v>
      </c>
      <c r="CW34" s="427">
        <v>41147</v>
      </c>
      <c r="CX34" s="697">
        <v>4383.42</v>
      </c>
      <c r="CY34" s="697">
        <v>525.69000000000005</v>
      </c>
      <c r="CZ34" s="36">
        <f t="shared" si="21"/>
        <v>39037.300000000003</v>
      </c>
      <c r="DA34" s="35">
        <f t="shared" si="22"/>
        <v>284</v>
      </c>
      <c r="DB34" s="696">
        <v>41317</v>
      </c>
      <c r="DC34" s="697">
        <v>4332.04</v>
      </c>
      <c r="DD34" s="697">
        <v>439.95</v>
      </c>
      <c r="DE34" s="36">
        <f t="shared" si="32"/>
        <v>39367.4</v>
      </c>
      <c r="DF34" s="35">
        <f t="shared" si="33"/>
        <v>284</v>
      </c>
      <c r="DG34" s="1349">
        <v>41506</v>
      </c>
      <c r="DH34" s="697">
        <v>4082.67</v>
      </c>
      <c r="DI34" s="697">
        <v>706.86</v>
      </c>
      <c r="DJ34" s="36">
        <f t="shared" si="30"/>
        <v>40035.5</v>
      </c>
      <c r="DK34" s="35">
        <f t="shared" si="31"/>
        <v>298</v>
      </c>
      <c r="DL34" s="1472">
        <v>41686</v>
      </c>
      <c r="DM34" s="697">
        <v>4713.88</v>
      </c>
      <c r="DN34" s="697">
        <v>390.3</v>
      </c>
      <c r="DO34" s="36">
        <f t="shared" si="23"/>
        <v>43407.3</v>
      </c>
      <c r="DP34" s="35">
        <f t="shared" si="24"/>
        <v>302</v>
      </c>
      <c r="DQ34" s="1472">
        <v>41872</v>
      </c>
      <c r="DR34" s="697">
        <v>4547.0600000000004</v>
      </c>
      <c r="DS34" s="697">
        <v>632.13</v>
      </c>
      <c r="DT34" s="36">
        <f>DT33</f>
        <v>45026.3</v>
      </c>
      <c r="DU34" s="35">
        <v>311</v>
      </c>
      <c r="DV34" s="1472">
        <v>42050</v>
      </c>
      <c r="DW34" s="697">
        <v>4831.18</v>
      </c>
      <c r="DX34" s="697">
        <v>264.66000000000003</v>
      </c>
      <c r="DY34" s="36">
        <f t="shared" si="25"/>
        <v>48255.5</v>
      </c>
      <c r="DZ34" s="35">
        <f t="shared" si="26"/>
        <v>320</v>
      </c>
      <c r="EA34" s="1472">
        <v>42235</v>
      </c>
      <c r="EB34" s="697">
        <v>4816.9799999999996</v>
      </c>
      <c r="EC34" s="697">
        <v>550.20000000000005</v>
      </c>
      <c r="ED34" s="36">
        <f t="shared" si="18"/>
        <v>50540.5</v>
      </c>
      <c r="EE34" s="35">
        <f t="shared" si="18"/>
        <v>322</v>
      </c>
      <c r="EF34" s="1472">
        <v>42414</v>
      </c>
      <c r="EG34" s="697">
        <v>4580.5600000000004</v>
      </c>
      <c r="EH34" s="697">
        <v>427.6</v>
      </c>
      <c r="EI34" s="36">
        <v>56088.1</v>
      </c>
      <c r="EJ34" s="35">
        <f t="shared" si="29"/>
        <v>326</v>
      </c>
      <c r="EK34" s="1472">
        <v>42603</v>
      </c>
      <c r="EL34" s="697">
        <v>4579.03</v>
      </c>
      <c r="EM34" s="697">
        <v>470.69799999999998</v>
      </c>
      <c r="EN34" s="1172">
        <v>58144.6</v>
      </c>
      <c r="EO34" s="1172">
        <v>329</v>
      </c>
      <c r="EP34" s="1472">
        <v>42778</v>
      </c>
      <c r="EQ34" s="283">
        <v>5546.29</v>
      </c>
      <c r="ER34" s="697">
        <v>966.83900000000006</v>
      </c>
      <c r="ES34" s="36">
        <v>60015.5</v>
      </c>
      <c r="ET34" s="35">
        <v>333</v>
      </c>
      <c r="EU34" s="1472">
        <v>42960</v>
      </c>
      <c r="EV34" s="283">
        <v>5921.6</v>
      </c>
      <c r="EW34" s="697">
        <v>777.91399999999999</v>
      </c>
      <c r="EX34" s="36">
        <v>62659.9</v>
      </c>
      <c r="EY34" s="35">
        <v>335</v>
      </c>
      <c r="EZ34" s="1472">
        <v>43143</v>
      </c>
      <c r="FA34" s="283">
        <v>6082.29</v>
      </c>
      <c r="FB34" s="1478">
        <v>486.63600000000002</v>
      </c>
      <c r="FC34" s="36">
        <v>64576.648999999998</v>
      </c>
      <c r="FD34" s="35">
        <v>339</v>
      </c>
      <c r="FE34" s="1472">
        <v>43325</v>
      </c>
      <c r="FF34" s="36">
        <v>5378.73</v>
      </c>
      <c r="FG34" s="697">
        <v>648.22799999999995</v>
      </c>
      <c r="FH34" s="36">
        <v>67514.5</v>
      </c>
      <c r="FI34" s="35">
        <v>344</v>
      </c>
      <c r="FJ34" s="1472">
        <v>43508</v>
      </c>
      <c r="FK34" s="283">
        <v>5731.95</v>
      </c>
      <c r="FL34" s="1478">
        <v>901.39</v>
      </c>
      <c r="FM34" s="36">
        <v>69739.899999999994</v>
      </c>
      <c r="FN34" s="35">
        <v>351</v>
      </c>
      <c r="FO34" s="1697">
        <v>43697</v>
      </c>
      <c r="FP34" s="36">
        <v>5227.5</v>
      </c>
      <c r="FQ34" s="36">
        <v>472.94400000000002</v>
      </c>
      <c r="FR34" s="36">
        <v>72847.134000000005</v>
      </c>
      <c r="FS34" s="153">
        <v>357</v>
      </c>
      <c r="FT34" s="1696">
        <v>43905</v>
      </c>
      <c r="FU34" s="185">
        <v>3969.31</v>
      </c>
      <c r="FV34" s="185">
        <v>373.7</v>
      </c>
      <c r="FW34" s="354">
        <v>74849.2</v>
      </c>
      <c r="FX34" s="185">
        <v>360</v>
      </c>
      <c r="FY34" s="1472">
        <v>44060</v>
      </c>
      <c r="FZ34" s="843">
        <v>4785.04</v>
      </c>
      <c r="GA34" s="843">
        <v>1408.26</v>
      </c>
      <c r="GB34" s="859">
        <v>75706.7</v>
      </c>
      <c r="GC34" s="843">
        <v>362</v>
      </c>
      <c r="GD34" s="1472" t="s">
        <v>5534</v>
      </c>
      <c r="GE34" s="843">
        <v>5447.64</v>
      </c>
      <c r="GF34" s="843">
        <v>801.66099999999994</v>
      </c>
      <c r="GG34" s="859">
        <v>82284</v>
      </c>
      <c r="GH34" s="843">
        <v>371</v>
      </c>
    </row>
    <row r="35" spans="1:190" s="1172" customFormat="1" ht="15" customHeight="1">
      <c r="A35" s="154"/>
      <c r="B35" s="36"/>
      <c r="C35" s="36"/>
      <c r="D35" s="36"/>
      <c r="E35" s="35"/>
      <c r="F35" s="431">
        <v>37658</v>
      </c>
      <c r="G35" s="273">
        <v>806.73996</v>
      </c>
      <c r="H35" s="273">
        <v>5.8421132250000003</v>
      </c>
      <c r="I35" s="273">
        <v>3489.4884380000003</v>
      </c>
      <c r="J35" s="35">
        <v>251</v>
      </c>
      <c r="K35" s="432">
        <v>37840</v>
      </c>
      <c r="L35" s="273">
        <v>801.4</v>
      </c>
      <c r="M35" s="273">
        <v>3.1</v>
      </c>
      <c r="N35" s="273">
        <v>3630.9</v>
      </c>
      <c r="O35" s="35">
        <v>253</v>
      </c>
      <c r="P35" s="432">
        <v>38028</v>
      </c>
      <c r="Q35" s="273">
        <v>952.96</v>
      </c>
      <c r="R35" s="273">
        <v>1.72</v>
      </c>
      <c r="S35" s="273">
        <v>4698.8</v>
      </c>
      <c r="T35" s="35">
        <v>260</v>
      </c>
      <c r="U35" s="432">
        <v>38209</v>
      </c>
      <c r="V35" s="479">
        <v>1395.5513599999999</v>
      </c>
      <c r="W35" s="36">
        <v>27.732499999999998</v>
      </c>
      <c r="X35" s="35">
        <v>4784.7</v>
      </c>
      <c r="Y35" s="35">
        <v>246</v>
      </c>
      <c r="Z35" s="432">
        <v>38405</v>
      </c>
      <c r="AA35" s="479">
        <v>1824.0378700000001</v>
      </c>
      <c r="AB35" s="36">
        <v>19.3444</v>
      </c>
      <c r="AC35" s="35">
        <v>4949.7</v>
      </c>
      <c r="AD35" s="35">
        <v>249</v>
      </c>
      <c r="AE35" s="432">
        <v>38573</v>
      </c>
      <c r="AF35" s="479">
        <v>1564.29656</v>
      </c>
      <c r="AG35" s="36">
        <v>12.5273</v>
      </c>
      <c r="AH35" s="36">
        <v>5379.9</v>
      </c>
      <c r="AI35" s="35">
        <v>253</v>
      </c>
      <c r="AJ35" s="432">
        <v>38776</v>
      </c>
      <c r="AK35" s="479">
        <v>1531.4364800000001</v>
      </c>
      <c r="AL35" s="36">
        <v>19.095800000000001</v>
      </c>
      <c r="AM35" s="36">
        <v>5919.3</v>
      </c>
      <c r="AN35" s="35">
        <v>265</v>
      </c>
      <c r="AO35" s="432">
        <v>38944</v>
      </c>
      <c r="AP35" s="479">
        <v>1558.85547</v>
      </c>
      <c r="AQ35" s="36">
        <v>47.898499999999999</v>
      </c>
      <c r="AR35" s="36">
        <v>6569.8</v>
      </c>
      <c r="AS35" s="35">
        <v>269</v>
      </c>
      <c r="AT35" s="432">
        <v>39131</v>
      </c>
      <c r="AU35" s="479">
        <v>1802.9806000000001</v>
      </c>
      <c r="AV35" s="36">
        <v>106.4876</v>
      </c>
      <c r="AW35" s="36">
        <v>7415.5</v>
      </c>
      <c r="AX35" s="35">
        <v>270</v>
      </c>
      <c r="AY35" s="432">
        <v>39308</v>
      </c>
      <c r="AZ35" s="479">
        <v>2310.5842499999999</v>
      </c>
      <c r="BA35" s="36">
        <v>114.9653</v>
      </c>
      <c r="BB35" s="36">
        <v>8485.5</v>
      </c>
      <c r="BC35" s="35">
        <v>274</v>
      </c>
      <c r="BD35" s="431">
        <v>39492</v>
      </c>
      <c r="BE35" s="36">
        <v>2969.7</v>
      </c>
      <c r="BF35" s="36">
        <v>181.9</v>
      </c>
      <c r="BG35" s="36">
        <v>9332</v>
      </c>
      <c r="BH35" s="35">
        <v>285</v>
      </c>
      <c r="BI35" s="431">
        <v>39674</v>
      </c>
      <c r="BJ35" s="36">
        <v>2675.07</v>
      </c>
      <c r="BK35" s="36">
        <v>181.97</v>
      </c>
      <c r="BL35" s="36">
        <v>12243.9</v>
      </c>
      <c r="BM35" s="35">
        <v>287</v>
      </c>
      <c r="BN35" s="431">
        <v>39860</v>
      </c>
      <c r="BO35" s="35">
        <v>2563.69</v>
      </c>
      <c r="BP35" s="36">
        <v>287.39</v>
      </c>
      <c r="BQ35" s="36">
        <v>13133.6</v>
      </c>
      <c r="BR35" s="35">
        <v>297</v>
      </c>
      <c r="BS35" s="431">
        <v>40042</v>
      </c>
      <c r="BT35" s="36">
        <v>3007.44</v>
      </c>
      <c r="BU35" s="36">
        <v>668.03</v>
      </c>
      <c r="BV35" s="36">
        <v>15151.9</v>
      </c>
      <c r="BW35" s="35">
        <v>302</v>
      </c>
      <c r="BX35" s="431">
        <v>40224</v>
      </c>
      <c r="BY35" s="1167">
        <v>5728.91</v>
      </c>
      <c r="BZ35" s="1169">
        <v>1652.13</v>
      </c>
      <c r="CA35" s="36">
        <v>17111.099999999999</v>
      </c>
      <c r="CB35" s="35">
        <v>263</v>
      </c>
      <c r="CC35" s="431">
        <v>40408</v>
      </c>
      <c r="CD35" s="1167">
        <v>6719.83</v>
      </c>
      <c r="CE35" s="1169">
        <v>2177.34</v>
      </c>
      <c r="CF35" s="36">
        <v>22669.200000000001</v>
      </c>
      <c r="CG35" s="35">
        <v>274</v>
      </c>
      <c r="CH35" s="431">
        <v>40594</v>
      </c>
      <c r="CI35" s="1167">
        <v>6389.63</v>
      </c>
      <c r="CJ35" s="1169">
        <v>577.71</v>
      </c>
      <c r="CK35" s="36">
        <v>24625.4</v>
      </c>
      <c r="CL35" s="35">
        <v>265</v>
      </c>
      <c r="CM35" s="425">
        <v>40772</v>
      </c>
      <c r="CN35" s="1173">
        <v>6043.9242100000001</v>
      </c>
      <c r="CO35" s="36">
        <v>435.68</v>
      </c>
      <c r="CP35" s="36">
        <f t="shared" si="19"/>
        <v>30108.2</v>
      </c>
      <c r="CQ35" s="35">
        <f t="shared" si="20"/>
        <v>267</v>
      </c>
      <c r="CR35" s="427">
        <v>40954</v>
      </c>
      <c r="CS35" s="697">
        <v>4289.71</v>
      </c>
      <c r="CT35" s="697">
        <v>253.51</v>
      </c>
      <c r="CU35" s="36">
        <f t="shared" si="27"/>
        <v>33218.199999999997</v>
      </c>
      <c r="CV35" s="35">
        <f t="shared" si="28"/>
        <v>274</v>
      </c>
      <c r="CW35" s="427">
        <v>41148</v>
      </c>
      <c r="CX35" s="697">
        <v>4341.26</v>
      </c>
      <c r="CY35" s="697">
        <v>630.28</v>
      </c>
      <c r="CZ35" s="36">
        <f t="shared" si="21"/>
        <v>39037.300000000003</v>
      </c>
      <c r="DA35" s="35">
        <f t="shared" si="22"/>
        <v>284</v>
      </c>
      <c r="DB35" s="696">
        <v>41318</v>
      </c>
      <c r="DC35" s="697">
        <v>4349.97</v>
      </c>
      <c r="DD35" s="697">
        <v>482.73</v>
      </c>
      <c r="DE35" s="36">
        <f t="shared" si="32"/>
        <v>39367.4</v>
      </c>
      <c r="DF35" s="35">
        <f t="shared" si="33"/>
        <v>284</v>
      </c>
      <c r="DG35" s="1349">
        <v>41507</v>
      </c>
      <c r="DH35" s="697">
        <v>4068.73</v>
      </c>
      <c r="DI35" s="697">
        <v>565.16</v>
      </c>
      <c r="DJ35" s="36">
        <f t="shared" si="30"/>
        <v>40035.5</v>
      </c>
      <c r="DK35" s="35">
        <f t="shared" si="31"/>
        <v>298</v>
      </c>
      <c r="DL35" s="1472">
        <v>41687</v>
      </c>
      <c r="DM35" s="697">
        <v>4684.07</v>
      </c>
      <c r="DN35" s="697">
        <v>344.07</v>
      </c>
      <c r="DO35" s="36">
        <f t="shared" si="23"/>
        <v>43407.3</v>
      </c>
      <c r="DP35" s="35">
        <f t="shared" si="24"/>
        <v>302</v>
      </c>
      <c r="DQ35" s="1472">
        <v>41875</v>
      </c>
      <c r="DR35" s="697">
        <v>4540.6099999999997</v>
      </c>
      <c r="DS35" s="697">
        <v>738.18</v>
      </c>
      <c r="DT35" s="36">
        <f>DT34</f>
        <v>45026.3</v>
      </c>
      <c r="DU35" s="35">
        <v>311</v>
      </c>
      <c r="DV35" s="1472">
        <v>42051</v>
      </c>
      <c r="DW35" s="697">
        <v>4769.47</v>
      </c>
      <c r="DX35" s="697">
        <v>280.27999999999997</v>
      </c>
      <c r="DY35" s="36">
        <f t="shared" si="25"/>
        <v>48255.5</v>
      </c>
      <c r="DZ35" s="35">
        <f t="shared" si="26"/>
        <v>320</v>
      </c>
      <c r="EA35" s="1472">
        <v>42236</v>
      </c>
      <c r="EB35" s="697">
        <v>4840.16</v>
      </c>
      <c r="EC35" s="697">
        <v>596.97</v>
      </c>
      <c r="ED35" s="36">
        <f t="shared" si="18"/>
        <v>50540.5</v>
      </c>
      <c r="EE35" s="35">
        <f t="shared" si="18"/>
        <v>322</v>
      </c>
      <c r="EF35" s="1472">
        <v>42415</v>
      </c>
      <c r="EG35" s="697">
        <v>4585.04</v>
      </c>
      <c r="EH35" s="697">
        <v>445.75</v>
      </c>
      <c r="EI35" s="36">
        <v>56088.1</v>
      </c>
      <c r="EJ35" s="35">
        <f t="shared" si="29"/>
        <v>326</v>
      </c>
      <c r="EK35" s="1472">
        <v>42604</v>
      </c>
      <c r="EL35" s="697">
        <v>4577.8500000000004</v>
      </c>
      <c r="EM35" s="697">
        <v>447.24400000000003</v>
      </c>
      <c r="EN35" s="1172">
        <v>58144.6</v>
      </c>
      <c r="EO35" s="1172">
        <v>329</v>
      </c>
      <c r="EP35" s="1472">
        <v>42779</v>
      </c>
      <c r="EQ35" s="283">
        <v>5558.57</v>
      </c>
      <c r="ER35" s="697">
        <v>1093.502</v>
      </c>
      <c r="ES35" s="36">
        <v>60015.5</v>
      </c>
      <c r="ET35" s="35">
        <v>333</v>
      </c>
      <c r="EU35" s="1472">
        <v>42963</v>
      </c>
      <c r="EV35" s="283">
        <v>5883.24</v>
      </c>
      <c r="EW35" s="697">
        <v>836.37800000000004</v>
      </c>
      <c r="EX35" s="36">
        <v>62659.9</v>
      </c>
      <c r="EY35" s="35">
        <v>335</v>
      </c>
      <c r="EZ35" s="1472">
        <v>43144</v>
      </c>
      <c r="FA35" s="283">
        <v>6088.37</v>
      </c>
      <c r="FB35" s="1478">
        <v>503.66800000000001</v>
      </c>
      <c r="FC35" s="36">
        <v>64576.648999999998</v>
      </c>
      <c r="FD35" s="35">
        <v>339</v>
      </c>
      <c r="FE35" s="1472">
        <v>43326</v>
      </c>
      <c r="FF35" s="283">
        <v>5408.46</v>
      </c>
      <c r="FG35" s="283">
        <v>580.09400000000005</v>
      </c>
      <c r="FH35" s="36">
        <v>67514.5</v>
      </c>
      <c r="FI35" s="153">
        <v>344</v>
      </c>
      <c r="FJ35" s="1472">
        <v>43509</v>
      </c>
      <c r="FK35" s="36">
        <v>5748.31</v>
      </c>
      <c r="FL35" s="697">
        <v>712.64499999999998</v>
      </c>
      <c r="FM35" s="36">
        <v>69739.899999999994</v>
      </c>
      <c r="FN35" s="35">
        <v>351</v>
      </c>
      <c r="FO35" s="1697">
        <v>43698</v>
      </c>
      <c r="FP35" s="36">
        <v>5223.41</v>
      </c>
      <c r="FQ35" s="36">
        <v>542.55100000000004</v>
      </c>
      <c r="FR35" s="36">
        <v>72847.134000000005</v>
      </c>
      <c r="FS35" s="153">
        <v>357</v>
      </c>
      <c r="FT35" s="1696">
        <v>43906</v>
      </c>
      <c r="FU35" s="185">
        <v>3772.56</v>
      </c>
      <c r="FV35" s="185">
        <v>406.64</v>
      </c>
      <c r="FW35" s="354">
        <v>74849.2</v>
      </c>
      <c r="FX35" s="185">
        <v>360</v>
      </c>
      <c r="FY35" s="1472">
        <v>44061</v>
      </c>
      <c r="FZ35" s="843">
        <v>4720.1000000000004</v>
      </c>
      <c r="GA35" s="843">
        <v>1052.5</v>
      </c>
      <c r="GB35" s="859">
        <v>75706.7</v>
      </c>
      <c r="GC35" s="843">
        <v>362</v>
      </c>
      <c r="GD35" s="1472" t="s">
        <v>5535</v>
      </c>
      <c r="GE35" s="843">
        <v>5545.09</v>
      </c>
      <c r="GF35" s="843">
        <v>1082.2729999999999</v>
      </c>
      <c r="GG35" s="859">
        <v>82284</v>
      </c>
      <c r="GH35" s="843">
        <v>371</v>
      </c>
    </row>
    <row r="36" spans="1:190" s="1172" customFormat="1" ht="15" customHeight="1">
      <c r="A36" s="154"/>
      <c r="B36" s="36"/>
      <c r="C36" s="36"/>
      <c r="D36" s="36"/>
      <c r="E36" s="35"/>
      <c r="F36" s="431">
        <v>37660</v>
      </c>
      <c r="G36" s="273">
        <v>808.80321000000004</v>
      </c>
      <c r="H36" s="273">
        <v>6.3068830499999997</v>
      </c>
      <c r="I36" s="273">
        <v>3489.4884380000003</v>
      </c>
      <c r="J36" s="35">
        <v>251</v>
      </c>
      <c r="K36" s="432">
        <v>37842</v>
      </c>
      <c r="L36" s="273">
        <v>799.62</v>
      </c>
      <c r="M36" s="273">
        <v>2.71</v>
      </c>
      <c r="N36" s="273">
        <v>3630.9</v>
      </c>
      <c r="O36" s="35">
        <v>253</v>
      </c>
      <c r="P36" s="432">
        <v>38032</v>
      </c>
      <c r="Q36" s="273">
        <v>947.63</v>
      </c>
      <c r="R36" s="273">
        <v>1.65</v>
      </c>
      <c r="S36" s="273">
        <v>4698.8</v>
      </c>
      <c r="T36" s="35">
        <v>260</v>
      </c>
      <c r="U36" s="432">
        <v>38210</v>
      </c>
      <c r="V36" s="479">
        <v>1393.03099</v>
      </c>
      <c r="W36" s="36">
        <v>22.827400000000001</v>
      </c>
      <c r="X36" s="35">
        <v>4784.7</v>
      </c>
      <c r="Y36" s="35">
        <v>246</v>
      </c>
      <c r="Z36" s="432">
        <v>38406</v>
      </c>
      <c r="AA36" s="479">
        <v>1833.6453100000001</v>
      </c>
      <c r="AB36" s="36">
        <v>20.530799999999999</v>
      </c>
      <c r="AC36" s="35">
        <v>4949.7</v>
      </c>
      <c r="AD36" s="35">
        <v>249</v>
      </c>
      <c r="AE36" s="432">
        <v>38574</v>
      </c>
      <c r="AF36" s="479">
        <v>1554.0607600000001</v>
      </c>
      <c r="AG36" s="36">
        <v>11.4352</v>
      </c>
      <c r="AH36" s="36">
        <v>5379.9</v>
      </c>
      <c r="AI36" s="35">
        <v>253</v>
      </c>
      <c r="AJ36" s="432">
        <v>38777</v>
      </c>
      <c r="AK36" s="479">
        <v>1554.7332799999999</v>
      </c>
      <c r="AL36" s="36">
        <v>20.695500000000003</v>
      </c>
      <c r="AM36" s="36">
        <v>5994.3</v>
      </c>
      <c r="AN36" s="35">
        <v>266</v>
      </c>
      <c r="AO36" s="432">
        <v>38946</v>
      </c>
      <c r="AP36" s="479">
        <v>1568.78583</v>
      </c>
      <c r="AQ36" s="36">
        <v>55.149099999999997</v>
      </c>
      <c r="AR36" s="36">
        <v>6569.8</v>
      </c>
      <c r="AS36" s="35">
        <v>269</v>
      </c>
      <c r="AT36" s="432">
        <v>39132</v>
      </c>
      <c r="AU36" s="479">
        <v>1819.5996700000001</v>
      </c>
      <c r="AV36" s="36">
        <v>82.989099999999993</v>
      </c>
      <c r="AW36" s="36">
        <v>7415.5</v>
      </c>
      <c r="AX36" s="35">
        <v>270</v>
      </c>
      <c r="AY36" s="432">
        <v>39309</v>
      </c>
      <c r="AZ36" s="479">
        <v>2345.0653699999998</v>
      </c>
      <c r="BA36" s="36">
        <v>126.8124</v>
      </c>
      <c r="BB36" s="36">
        <v>8485.5</v>
      </c>
      <c r="BC36" s="35">
        <v>274</v>
      </c>
      <c r="BD36" s="431">
        <v>39495</v>
      </c>
      <c r="BE36" s="36">
        <v>2936.06</v>
      </c>
      <c r="BF36" s="36">
        <v>215.94</v>
      </c>
      <c r="BG36" s="36">
        <v>9332</v>
      </c>
      <c r="BH36" s="35">
        <v>285</v>
      </c>
      <c r="BI36" s="431">
        <v>39678</v>
      </c>
      <c r="BJ36" s="36">
        <v>2618.9499999999998</v>
      </c>
      <c r="BK36" s="36">
        <v>185.58</v>
      </c>
      <c r="BL36" s="36">
        <v>12243.9</v>
      </c>
      <c r="BM36" s="35">
        <v>287</v>
      </c>
      <c r="BN36" s="431">
        <v>39861</v>
      </c>
      <c r="BO36" s="36">
        <v>2574.4699999999998</v>
      </c>
      <c r="BP36" s="36">
        <v>322.31</v>
      </c>
      <c r="BQ36" s="36">
        <v>13133.6</v>
      </c>
      <c r="BR36" s="35">
        <v>297</v>
      </c>
      <c r="BS36" s="431">
        <v>40043</v>
      </c>
      <c r="BT36" s="36">
        <v>3039.64</v>
      </c>
      <c r="BU36" s="36">
        <v>710.78</v>
      </c>
      <c r="BV36" s="36">
        <v>15151.9</v>
      </c>
      <c r="BW36" s="35">
        <v>302</v>
      </c>
      <c r="BX36" s="431">
        <v>40225</v>
      </c>
      <c r="BY36" s="1167">
        <v>5745.78</v>
      </c>
      <c r="BZ36" s="1169">
        <v>1469.45</v>
      </c>
      <c r="CA36" s="36">
        <v>17111.099999999999</v>
      </c>
      <c r="CB36" s="35">
        <v>263</v>
      </c>
      <c r="CC36" s="431">
        <v>40409</v>
      </c>
      <c r="CD36" s="36">
        <v>6743.21</v>
      </c>
      <c r="CE36" s="35">
        <v>1799.59</v>
      </c>
      <c r="CF36" s="36">
        <v>22669.200000000001</v>
      </c>
      <c r="CG36" s="35">
        <v>274</v>
      </c>
      <c r="CH36" s="431">
        <v>40596</v>
      </c>
      <c r="CI36" s="1167">
        <v>6173.39</v>
      </c>
      <c r="CJ36" s="1169">
        <v>962.96</v>
      </c>
      <c r="CK36" s="36">
        <v>24625.4</v>
      </c>
      <c r="CL36" s="35">
        <v>265</v>
      </c>
      <c r="CM36" s="425">
        <v>40773</v>
      </c>
      <c r="CN36" s="1173">
        <v>6118.0174399999996</v>
      </c>
      <c r="CO36" s="36">
        <v>337.03</v>
      </c>
      <c r="CP36" s="36">
        <f t="shared" si="19"/>
        <v>30108.2</v>
      </c>
      <c r="CQ36" s="35">
        <f t="shared" si="20"/>
        <v>267</v>
      </c>
      <c r="CR36" s="427">
        <v>40955</v>
      </c>
      <c r="CS36" s="697">
        <v>4259.05</v>
      </c>
      <c r="CT36" s="697">
        <v>273.81</v>
      </c>
      <c r="CU36" s="36">
        <f t="shared" si="27"/>
        <v>33218.199999999997</v>
      </c>
      <c r="CV36" s="35">
        <f t="shared" si="28"/>
        <v>274</v>
      </c>
      <c r="CW36" s="427">
        <v>41149</v>
      </c>
      <c r="CX36" s="697">
        <v>4291.87</v>
      </c>
      <c r="CY36" s="697">
        <v>580.97</v>
      </c>
      <c r="CZ36" s="36">
        <f t="shared" si="21"/>
        <v>39037.300000000003</v>
      </c>
      <c r="DA36" s="35">
        <f t="shared" si="22"/>
        <v>284</v>
      </c>
      <c r="DB36" s="696">
        <v>41319</v>
      </c>
      <c r="DC36" s="697">
        <v>4396.84</v>
      </c>
      <c r="DD36" s="697">
        <v>552.42999999999995</v>
      </c>
      <c r="DE36" s="36">
        <f t="shared" si="32"/>
        <v>39367.4</v>
      </c>
      <c r="DF36" s="35">
        <f t="shared" si="33"/>
        <v>284</v>
      </c>
      <c r="DG36" s="1349">
        <v>41508</v>
      </c>
      <c r="DH36" s="697">
        <v>4125.2700000000004</v>
      </c>
      <c r="DI36" s="697">
        <v>736.08</v>
      </c>
      <c r="DJ36" s="36">
        <f t="shared" si="30"/>
        <v>40035.5</v>
      </c>
      <c r="DK36" s="35">
        <f t="shared" si="31"/>
        <v>298</v>
      </c>
      <c r="DL36" s="1472">
        <v>41688</v>
      </c>
      <c r="DM36" s="697">
        <v>4671.57</v>
      </c>
      <c r="DN36" s="697">
        <v>348.83</v>
      </c>
      <c r="DO36" s="36">
        <f t="shared" si="23"/>
        <v>43407.3</v>
      </c>
      <c r="DP36" s="35">
        <f t="shared" si="24"/>
        <v>302</v>
      </c>
      <c r="DQ36" s="1472">
        <v>41876</v>
      </c>
      <c r="DR36" s="697">
        <v>4564.3500000000004</v>
      </c>
      <c r="DS36" s="697">
        <v>707.3</v>
      </c>
      <c r="DT36" s="36">
        <f>DT35</f>
        <v>45026.3</v>
      </c>
      <c r="DU36" s="35">
        <v>311</v>
      </c>
      <c r="DV36" s="1472">
        <v>42052</v>
      </c>
      <c r="DW36" s="697">
        <v>4800.41</v>
      </c>
      <c r="DX36" s="697">
        <v>248.67</v>
      </c>
      <c r="DY36" s="36">
        <f>DY35</f>
        <v>48255.5</v>
      </c>
      <c r="DZ36" s="35">
        <f t="shared" si="26"/>
        <v>320</v>
      </c>
      <c r="EA36" s="1472">
        <v>42239</v>
      </c>
      <c r="EB36" s="697">
        <v>4831.72</v>
      </c>
      <c r="EC36" s="697">
        <v>467.73</v>
      </c>
      <c r="ED36" s="36">
        <f t="shared" si="18"/>
        <v>50540.5</v>
      </c>
      <c r="EE36" s="35">
        <f t="shared" si="18"/>
        <v>322</v>
      </c>
      <c r="EF36" s="1472">
        <v>42416</v>
      </c>
      <c r="EG36" s="697">
        <v>4578.8599999999997</v>
      </c>
      <c r="EH36" s="697">
        <v>460.81</v>
      </c>
      <c r="EI36" s="36">
        <v>56088.1</v>
      </c>
      <c r="EJ36" s="35">
        <f t="shared" si="29"/>
        <v>326</v>
      </c>
      <c r="EK36" s="1472">
        <v>42605</v>
      </c>
      <c r="EL36" s="697">
        <v>4563.68</v>
      </c>
      <c r="EM36" s="697">
        <v>589.40300000000002</v>
      </c>
      <c r="EN36" s="1172">
        <v>58144.6</v>
      </c>
      <c r="EO36" s="1172">
        <v>329</v>
      </c>
      <c r="EP36" s="1472">
        <v>42780</v>
      </c>
      <c r="EQ36" s="283">
        <v>5598.71</v>
      </c>
      <c r="ER36" s="697">
        <v>1173.6880000000001</v>
      </c>
      <c r="ES36" s="36">
        <v>60015.5</v>
      </c>
      <c r="ET36" s="35">
        <v>333</v>
      </c>
      <c r="EU36" s="1472">
        <v>42964</v>
      </c>
      <c r="EV36" s="283">
        <v>5861.12</v>
      </c>
      <c r="EW36" s="1478">
        <v>832.125</v>
      </c>
      <c r="EX36" s="36">
        <v>62659.9</v>
      </c>
      <c r="EY36" s="35">
        <v>335</v>
      </c>
      <c r="EZ36" s="1472">
        <v>43145</v>
      </c>
      <c r="FA36" s="36">
        <v>6102.31</v>
      </c>
      <c r="FB36" s="697">
        <v>621.19799999999998</v>
      </c>
      <c r="FC36" s="36">
        <v>64576.648999999998</v>
      </c>
      <c r="FD36" s="35">
        <v>339</v>
      </c>
      <c r="FE36" s="1472">
        <v>43328</v>
      </c>
      <c r="FF36" s="283">
        <v>5467.74</v>
      </c>
      <c r="FG36" s="283">
        <v>580.76900000000001</v>
      </c>
      <c r="FH36" s="36">
        <v>67514.5</v>
      </c>
      <c r="FI36" s="35">
        <v>344</v>
      </c>
      <c r="FJ36" s="1472">
        <v>43510</v>
      </c>
      <c r="FK36" s="283">
        <v>5750.29</v>
      </c>
      <c r="FL36" s="283">
        <v>932.37099999999998</v>
      </c>
      <c r="FM36" s="36">
        <v>69739.899999999994</v>
      </c>
      <c r="FN36" s="35">
        <v>351</v>
      </c>
      <c r="FO36" s="1697">
        <v>43699</v>
      </c>
      <c r="FP36" s="36">
        <v>5236.8500000000004</v>
      </c>
      <c r="FQ36" s="36">
        <v>478.90899999999999</v>
      </c>
      <c r="FR36" s="36">
        <v>72847.134000000005</v>
      </c>
      <c r="FS36" s="153">
        <v>357</v>
      </c>
      <c r="FT36" s="1696">
        <v>43908</v>
      </c>
      <c r="FU36" s="185">
        <v>3603.95</v>
      </c>
      <c r="FV36" s="185">
        <v>429.03</v>
      </c>
      <c r="FW36" s="354">
        <v>74849.2</v>
      </c>
      <c r="FX36" s="185">
        <v>360</v>
      </c>
      <c r="FY36" s="1472">
        <v>44062</v>
      </c>
      <c r="FZ36" s="843">
        <v>4790.68</v>
      </c>
      <c r="GA36" s="843">
        <v>1149.03</v>
      </c>
      <c r="GB36" s="859">
        <v>75706.7</v>
      </c>
      <c r="GC36" s="843">
        <v>362</v>
      </c>
      <c r="GD36" s="1472" t="s">
        <v>5536</v>
      </c>
      <c r="GE36" s="843">
        <v>5527.39</v>
      </c>
      <c r="GF36" s="843">
        <v>995.73699999999997</v>
      </c>
      <c r="GG36" s="859">
        <v>82284</v>
      </c>
      <c r="GH36" s="843">
        <v>371</v>
      </c>
    </row>
    <row r="37" spans="1:190" s="1172" customFormat="1" ht="15" customHeight="1">
      <c r="A37" s="154"/>
      <c r="B37" s="36"/>
      <c r="C37" s="36"/>
      <c r="D37" s="36"/>
      <c r="E37" s="35"/>
      <c r="F37" s="431">
        <v>37661</v>
      </c>
      <c r="G37" s="273">
        <v>810.53510000000006</v>
      </c>
      <c r="H37" s="273">
        <v>7.6114146500000004</v>
      </c>
      <c r="I37" s="273">
        <v>3489.4884380000003</v>
      </c>
      <c r="J37" s="35">
        <v>251</v>
      </c>
      <c r="K37" s="432">
        <v>37843</v>
      </c>
      <c r="L37" s="273">
        <v>794.71</v>
      </c>
      <c r="M37" s="273">
        <v>3.72</v>
      </c>
      <c r="N37" s="273">
        <v>3630.9</v>
      </c>
      <c r="O37" s="35">
        <v>253</v>
      </c>
      <c r="P37" s="432">
        <v>38034</v>
      </c>
      <c r="Q37" s="273">
        <v>954.17</v>
      </c>
      <c r="R37" s="273">
        <v>1.35</v>
      </c>
      <c r="S37" s="273">
        <v>4698.8</v>
      </c>
      <c r="T37" s="35">
        <v>260</v>
      </c>
      <c r="U37" s="432">
        <v>38211</v>
      </c>
      <c r="V37" s="479">
        <v>1404.2889399999999</v>
      </c>
      <c r="W37" s="36">
        <v>22.846700000000002</v>
      </c>
      <c r="X37" s="35">
        <v>4784.7</v>
      </c>
      <c r="Y37" s="35">
        <v>246</v>
      </c>
      <c r="Z37" s="432">
        <v>38407</v>
      </c>
      <c r="AA37" s="479">
        <v>1840.00891</v>
      </c>
      <c r="AB37" s="36">
        <v>26.801400000000001</v>
      </c>
      <c r="AC37" s="35">
        <v>4949.7</v>
      </c>
      <c r="AD37" s="35">
        <v>249</v>
      </c>
      <c r="AE37" s="432">
        <v>38575</v>
      </c>
      <c r="AF37" s="479">
        <v>1556.0488600000001</v>
      </c>
      <c r="AG37" s="36">
        <v>11.579600000000001</v>
      </c>
      <c r="AH37" s="36">
        <v>5379.9</v>
      </c>
      <c r="AI37" s="35">
        <v>253</v>
      </c>
      <c r="AJ37" s="432">
        <v>38778</v>
      </c>
      <c r="AK37" s="479">
        <v>1552.38039</v>
      </c>
      <c r="AL37" s="36">
        <v>9.2964000000000002</v>
      </c>
      <c r="AM37" s="36">
        <v>5994.3</v>
      </c>
      <c r="AN37" s="35">
        <v>266</v>
      </c>
      <c r="AO37" s="432">
        <v>38949</v>
      </c>
      <c r="AP37" s="479">
        <v>1577.3665900000001</v>
      </c>
      <c r="AQ37" s="36">
        <v>59.831800000000001</v>
      </c>
      <c r="AR37" s="36">
        <v>6569.8</v>
      </c>
      <c r="AS37" s="35">
        <v>269</v>
      </c>
      <c r="AT37" s="432">
        <v>39133</v>
      </c>
      <c r="AU37" s="479">
        <v>1822.21263</v>
      </c>
      <c r="AV37" s="36">
        <v>101.0712</v>
      </c>
      <c r="AW37" s="36">
        <v>7415.5</v>
      </c>
      <c r="AX37" s="35">
        <v>270</v>
      </c>
      <c r="AY37" s="432">
        <v>39310</v>
      </c>
      <c r="AZ37" s="479">
        <v>2361.3418700000002</v>
      </c>
      <c r="BA37" s="36">
        <v>142.06020000000001</v>
      </c>
      <c r="BB37" s="36">
        <v>8485.5</v>
      </c>
      <c r="BC37" s="35">
        <v>274</v>
      </c>
      <c r="BD37" s="431">
        <v>39496</v>
      </c>
      <c r="BE37" s="36">
        <v>2900.06</v>
      </c>
      <c r="BF37" s="36">
        <v>170.76</v>
      </c>
      <c r="BG37" s="36">
        <v>9332</v>
      </c>
      <c r="BH37" s="35">
        <v>285</v>
      </c>
      <c r="BI37" s="431">
        <v>39679</v>
      </c>
      <c r="BJ37" s="35">
        <v>2571.62</v>
      </c>
      <c r="BK37" s="36">
        <v>187.13</v>
      </c>
      <c r="BL37" s="36">
        <v>12243.9</v>
      </c>
      <c r="BM37" s="35">
        <v>287</v>
      </c>
      <c r="BN37" s="431">
        <v>39862</v>
      </c>
      <c r="BO37" s="36">
        <v>2604.7199999999998</v>
      </c>
      <c r="BP37" s="36">
        <v>319.39999999999998</v>
      </c>
      <c r="BQ37" s="36">
        <v>13133.6</v>
      </c>
      <c r="BR37" s="35">
        <v>297</v>
      </c>
      <c r="BS37" s="431">
        <v>40044</v>
      </c>
      <c r="BT37" s="36">
        <v>3034.79</v>
      </c>
      <c r="BU37" s="36">
        <v>774.14</v>
      </c>
      <c r="BV37" s="36">
        <v>15151.9</v>
      </c>
      <c r="BW37" s="35">
        <v>302</v>
      </c>
      <c r="BX37" s="431">
        <v>40226</v>
      </c>
      <c r="BY37" s="1167">
        <v>5828.38</v>
      </c>
      <c r="BZ37" s="1169">
        <v>1381.71</v>
      </c>
      <c r="CA37" s="36">
        <v>17111.099999999999</v>
      </c>
      <c r="CB37" s="35">
        <v>263</v>
      </c>
      <c r="CC37" s="431">
        <v>40412</v>
      </c>
      <c r="CD37" s="36">
        <v>6760.56</v>
      </c>
      <c r="CE37" s="36">
        <v>1852.65</v>
      </c>
      <c r="CF37" s="36">
        <v>22669.200000000001</v>
      </c>
      <c r="CG37" s="35">
        <v>274</v>
      </c>
      <c r="CH37" s="431">
        <v>40597</v>
      </c>
      <c r="CI37" s="36">
        <v>6018.48</v>
      </c>
      <c r="CJ37" s="35">
        <v>573.66999999999996</v>
      </c>
      <c r="CK37" s="36">
        <v>24625.4</v>
      </c>
      <c r="CL37" s="35">
        <v>265</v>
      </c>
      <c r="CM37" s="425">
        <v>40776</v>
      </c>
      <c r="CN37" s="1173">
        <v>6057.3963400000002</v>
      </c>
      <c r="CO37" s="36">
        <v>303.61</v>
      </c>
      <c r="CP37" s="36">
        <f t="shared" si="19"/>
        <v>30108.2</v>
      </c>
      <c r="CQ37" s="35">
        <f t="shared" si="20"/>
        <v>267</v>
      </c>
      <c r="CR37" s="427">
        <v>40958</v>
      </c>
      <c r="CS37" s="697">
        <v>4214.49</v>
      </c>
      <c r="CT37" s="697">
        <v>212.77</v>
      </c>
      <c r="CU37" s="36">
        <f t="shared" si="27"/>
        <v>33218.199999999997</v>
      </c>
      <c r="CV37" s="35">
        <f t="shared" si="28"/>
        <v>274</v>
      </c>
      <c r="CW37" s="427">
        <v>41150</v>
      </c>
      <c r="CX37" s="697">
        <v>4453.43</v>
      </c>
      <c r="CY37" s="697">
        <v>703.98</v>
      </c>
      <c r="CZ37" s="36">
        <f t="shared" si="21"/>
        <v>39037.300000000003</v>
      </c>
      <c r="DA37" s="35">
        <f t="shared" si="22"/>
        <v>284</v>
      </c>
      <c r="DB37" s="696">
        <v>41322</v>
      </c>
      <c r="DC37" s="697">
        <v>4374.2299999999996</v>
      </c>
      <c r="DD37" s="697">
        <v>453.91</v>
      </c>
      <c r="DE37" s="36">
        <f t="shared" si="32"/>
        <v>39367.4</v>
      </c>
      <c r="DF37" s="35">
        <f t="shared" si="33"/>
        <v>284</v>
      </c>
      <c r="DG37" s="1349">
        <v>41511</v>
      </c>
      <c r="DH37" s="697">
        <v>4163.18</v>
      </c>
      <c r="DI37" s="697">
        <v>820.31</v>
      </c>
      <c r="DJ37" s="36">
        <f t="shared" si="30"/>
        <v>40035.5</v>
      </c>
      <c r="DK37" s="35">
        <f t="shared" si="31"/>
        <v>298</v>
      </c>
      <c r="DL37" s="1472">
        <v>41689</v>
      </c>
      <c r="DM37" s="697">
        <v>4749.24</v>
      </c>
      <c r="DN37" s="697">
        <v>382.66</v>
      </c>
      <c r="DO37" s="36">
        <f t="shared" si="23"/>
        <v>43407.3</v>
      </c>
      <c r="DP37" s="35">
        <f t="shared" si="24"/>
        <v>302</v>
      </c>
      <c r="DQ37" s="1476">
        <v>41877</v>
      </c>
      <c r="DR37" s="1478">
        <v>4590.6499999999996</v>
      </c>
      <c r="DS37" s="1478">
        <v>794.95</v>
      </c>
      <c r="DT37" s="273">
        <f>DT36</f>
        <v>45026.3</v>
      </c>
      <c r="DU37" s="272">
        <v>311</v>
      </c>
      <c r="DV37" s="1472">
        <v>42053</v>
      </c>
      <c r="DW37" s="697">
        <v>4802.2700000000004</v>
      </c>
      <c r="DX37" s="697">
        <v>259.36</v>
      </c>
      <c r="DY37" s="36">
        <f>DY36</f>
        <v>48255.5</v>
      </c>
      <c r="DZ37" s="35">
        <f t="shared" si="26"/>
        <v>320</v>
      </c>
      <c r="EA37" s="1472">
        <v>42240</v>
      </c>
      <c r="EB37" s="1478">
        <v>4794</v>
      </c>
      <c r="EC37" s="1478">
        <v>399.35</v>
      </c>
      <c r="ED37" s="273">
        <f t="shared" si="18"/>
        <v>50540.5</v>
      </c>
      <c r="EE37" s="272">
        <f>EE36</f>
        <v>322</v>
      </c>
      <c r="EF37" s="1472">
        <v>42417</v>
      </c>
      <c r="EG37" s="697">
        <v>4580.79</v>
      </c>
      <c r="EH37" s="697">
        <v>471.22</v>
      </c>
      <c r="EI37" s="36">
        <v>56088.1</v>
      </c>
      <c r="EJ37" s="35">
        <f t="shared" si="29"/>
        <v>326</v>
      </c>
      <c r="EK37" s="1472">
        <v>42606</v>
      </c>
      <c r="EL37" s="697">
        <v>4554.2700000000004</v>
      </c>
      <c r="EM37" s="697">
        <v>469.12799999999999</v>
      </c>
      <c r="EN37" s="1172">
        <v>58144.6</v>
      </c>
      <c r="EO37" s="1172">
        <v>329</v>
      </c>
      <c r="EP37" s="1472">
        <v>42781</v>
      </c>
      <c r="EQ37" s="283">
        <v>5580.64</v>
      </c>
      <c r="ER37" s="697">
        <v>1053.6120000000001</v>
      </c>
      <c r="ES37" s="36">
        <v>60015.5</v>
      </c>
      <c r="ET37" s="35">
        <v>333</v>
      </c>
      <c r="EU37" s="1472">
        <v>42967</v>
      </c>
      <c r="EV37" s="283">
        <v>5819.27</v>
      </c>
      <c r="EW37" s="1478">
        <v>768.92600000000004</v>
      </c>
      <c r="EX37" s="36">
        <v>62659.9</v>
      </c>
      <c r="EY37" s="35">
        <v>335</v>
      </c>
      <c r="EZ37" s="1472">
        <v>43146</v>
      </c>
      <c r="FA37" s="283">
        <v>6050.2</v>
      </c>
      <c r="FB37" s="283">
        <v>512.17399999999998</v>
      </c>
      <c r="FC37" s="36">
        <v>64576.648999999998</v>
      </c>
      <c r="FD37" s="35">
        <v>339</v>
      </c>
      <c r="FE37" s="1472">
        <v>43331</v>
      </c>
      <c r="FF37" s="283">
        <v>5538.51</v>
      </c>
      <c r="FG37" s="283">
        <v>560.57000000000005</v>
      </c>
      <c r="FH37" s="36">
        <v>67514.5</v>
      </c>
      <c r="FI37" s="153">
        <v>344</v>
      </c>
      <c r="FJ37" s="1472">
        <v>43513</v>
      </c>
      <c r="FK37" s="283">
        <v>5775.83</v>
      </c>
      <c r="FL37" s="283">
        <v>725.49599999999998</v>
      </c>
      <c r="FM37" s="36">
        <v>69739.899999999994</v>
      </c>
      <c r="FN37" s="35">
        <v>351</v>
      </c>
      <c r="FO37" s="1697">
        <v>43702</v>
      </c>
      <c r="FP37" s="36">
        <v>5223.7299999999996</v>
      </c>
      <c r="FQ37" s="36">
        <v>468.99</v>
      </c>
      <c r="FR37" s="36">
        <v>72847.134000000005</v>
      </c>
      <c r="FS37" s="153">
        <v>357</v>
      </c>
      <c r="FT37" s="1696">
        <v>43909</v>
      </c>
      <c r="FU37" s="185">
        <v>3974.96</v>
      </c>
      <c r="FV37" s="185">
        <v>49.12</v>
      </c>
      <c r="FW37" s="354">
        <v>74849.2</v>
      </c>
      <c r="FX37" s="185">
        <v>360</v>
      </c>
      <c r="FY37" s="1472">
        <v>44063</v>
      </c>
      <c r="FZ37" s="843">
        <v>4794.07</v>
      </c>
      <c r="GA37" s="843">
        <v>936.9</v>
      </c>
      <c r="GB37" s="859">
        <v>75706.7</v>
      </c>
      <c r="GC37" s="843">
        <v>362</v>
      </c>
      <c r="GD37" s="1472" t="s">
        <v>5537</v>
      </c>
      <c r="GE37" s="843">
        <v>5503.68</v>
      </c>
      <c r="GF37" s="843">
        <v>863.86699999999996</v>
      </c>
      <c r="GG37" s="859">
        <v>82284</v>
      </c>
      <c r="GH37" s="843">
        <v>371</v>
      </c>
    </row>
    <row r="38" spans="1:190" s="1172" customFormat="1" ht="15" customHeight="1">
      <c r="A38" s="154"/>
      <c r="B38" s="36"/>
      <c r="C38" s="36"/>
      <c r="D38" s="36"/>
      <c r="E38" s="35"/>
      <c r="F38" s="431">
        <v>37662</v>
      </c>
      <c r="G38" s="273">
        <v>815.73762999999997</v>
      </c>
      <c r="H38" s="273">
        <v>6.436969725</v>
      </c>
      <c r="I38" s="273">
        <v>3489.4884380000003</v>
      </c>
      <c r="J38" s="35">
        <v>251</v>
      </c>
      <c r="K38" s="432">
        <v>37844</v>
      </c>
      <c r="L38" s="273">
        <v>796.67</v>
      </c>
      <c r="M38" s="273">
        <v>3.08</v>
      </c>
      <c r="N38" s="273">
        <v>3630.9</v>
      </c>
      <c r="O38" s="35">
        <v>253</v>
      </c>
      <c r="P38" s="432">
        <v>38035</v>
      </c>
      <c r="Q38" s="273">
        <v>949.2</v>
      </c>
      <c r="R38" s="273">
        <v>1.48</v>
      </c>
      <c r="S38" s="273">
        <v>4698.8</v>
      </c>
      <c r="T38" s="35">
        <v>260</v>
      </c>
      <c r="U38" s="432">
        <v>38213</v>
      </c>
      <c r="V38" s="479">
        <v>1439.84979</v>
      </c>
      <c r="W38" s="36">
        <v>31.066600000000001</v>
      </c>
      <c r="X38" s="35">
        <v>4784.7</v>
      </c>
      <c r="Y38" s="35">
        <v>246</v>
      </c>
      <c r="Z38" s="432">
        <v>38409</v>
      </c>
      <c r="AA38" s="479">
        <v>1837.8636300000001</v>
      </c>
      <c r="AB38" s="36">
        <v>26.7075</v>
      </c>
      <c r="AC38" s="35">
        <v>4949.7</v>
      </c>
      <c r="AD38" s="35">
        <v>249</v>
      </c>
      <c r="AE38" s="432">
        <v>38577</v>
      </c>
      <c r="AF38" s="479">
        <v>1571.1068299999999</v>
      </c>
      <c r="AG38" s="36">
        <v>16.1068</v>
      </c>
      <c r="AH38" s="36">
        <v>5379.9</v>
      </c>
      <c r="AI38" s="35">
        <v>253</v>
      </c>
      <c r="AJ38" s="432">
        <v>38781</v>
      </c>
      <c r="AK38" s="479">
        <v>1543.87608</v>
      </c>
      <c r="AL38" s="36">
        <v>16.567</v>
      </c>
      <c r="AM38" s="36">
        <v>5994.3</v>
      </c>
      <c r="AN38" s="35">
        <v>266</v>
      </c>
      <c r="AO38" s="432">
        <v>38950</v>
      </c>
      <c r="AP38" s="479">
        <v>1563.33266</v>
      </c>
      <c r="AQ38" s="36">
        <v>79.868200000000002</v>
      </c>
      <c r="AR38" s="36">
        <v>6569.8</v>
      </c>
      <c r="AS38" s="35">
        <v>269</v>
      </c>
      <c r="AT38" s="432">
        <v>39135</v>
      </c>
      <c r="AU38" s="479">
        <v>1807.3146999999999</v>
      </c>
      <c r="AV38" s="36">
        <v>87.700099999999992</v>
      </c>
      <c r="AW38" s="36">
        <v>7415.5</v>
      </c>
      <c r="AX38" s="35">
        <v>270</v>
      </c>
      <c r="AY38" s="432">
        <v>39313</v>
      </c>
      <c r="AZ38" s="479">
        <v>2343.4351700000002</v>
      </c>
      <c r="BA38" s="36">
        <v>168.7509</v>
      </c>
      <c r="BB38" s="36">
        <v>8485.5</v>
      </c>
      <c r="BC38" s="35">
        <v>274</v>
      </c>
      <c r="BD38" s="431">
        <v>39497</v>
      </c>
      <c r="BE38" s="36">
        <v>2864.06</v>
      </c>
      <c r="BF38" s="36">
        <v>139.36000000000001</v>
      </c>
      <c r="BG38" s="36">
        <v>9332</v>
      </c>
      <c r="BH38" s="35">
        <v>285</v>
      </c>
      <c r="BI38" s="431">
        <v>39680</v>
      </c>
      <c r="BJ38" s="36">
        <v>2620.7399999999998</v>
      </c>
      <c r="BK38" s="36">
        <v>195.69</v>
      </c>
      <c r="BL38" s="36">
        <v>12243.9</v>
      </c>
      <c r="BM38" s="35">
        <v>287</v>
      </c>
      <c r="BN38" s="431">
        <v>39863</v>
      </c>
      <c r="BO38" s="36">
        <v>2599.08</v>
      </c>
      <c r="BP38" s="36">
        <v>302.14999999999998</v>
      </c>
      <c r="BQ38" s="36">
        <v>13133.6</v>
      </c>
      <c r="BR38" s="35">
        <v>297</v>
      </c>
      <c r="BS38" s="431">
        <v>40045</v>
      </c>
      <c r="BT38" s="36">
        <v>3027.94</v>
      </c>
      <c r="BU38" s="36">
        <v>806.5</v>
      </c>
      <c r="BV38" s="36">
        <v>15151.9</v>
      </c>
      <c r="BW38" s="35">
        <v>302</v>
      </c>
      <c r="BX38" s="431">
        <v>40227</v>
      </c>
      <c r="BY38" s="35">
        <v>5760.95</v>
      </c>
      <c r="BZ38" s="35">
        <v>1305.83</v>
      </c>
      <c r="CA38" s="36">
        <v>17111.099999999999</v>
      </c>
      <c r="CB38" s="35">
        <v>263</v>
      </c>
      <c r="CC38" s="431">
        <v>40413</v>
      </c>
      <c r="CD38" s="35">
        <v>6741.38</v>
      </c>
      <c r="CE38" s="35">
        <v>1986.17</v>
      </c>
      <c r="CF38" s="36">
        <v>22669.200000000001</v>
      </c>
      <c r="CG38" s="35">
        <v>274</v>
      </c>
      <c r="CH38" s="431">
        <v>40598</v>
      </c>
      <c r="CI38" s="36">
        <v>5800.94</v>
      </c>
      <c r="CJ38" s="36">
        <v>559.25</v>
      </c>
      <c r="CK38" s="36">
        <v>24625.4</v>
      </c>
      <c r="CL38" s="35">
        <v>265</v>
      </c>
      <c r="CM38" s="425">
        <v>40778</v>
      </c>
      <c r="CN38" s="1173">
        <v>6045.62709</v>
      </c>
      <c r="CO38" s="36">
        <v>285.64999999999998</v>
      </c>
      <c r="CP38" s="36">
        <f t="shared" si="19"/>
        <v>30108.2</v>
      </c>
      <c r="CQ38" s="35">
        <f t="shared" si="20"/>
        <v>267</v>
      </c>
      <c r="CR38" s="427">
        <v>40959</v>
      </c>
      <c r="CS38" s="697">
        <v>4183.5200000000004</v>
      </c>
      <c r="CT38" s="697">
        <v>229.78</v>
      </c>
      <c r="CU38" s="36">
        <f t="shared" si="27"/>
        <v>33218.199999999997</v>
      </c>
      <c r="CV38" s="35">
        <f t="shared" si="28"/>
        <v>274</v>
      </c>
      <c r="CW38" s="427">
        <v>41151</v>
      </c>
      <c r="CX38" s="697">
        <v>4446.87</v>
      </c>
      <c r="CY38" s="697">
        <v>785.6</v>
      </c>
      <c r="CZ38" s="36">
        <f t="shared" si="21"/>
        <v>39037.300000000003</v>
      </c>
      <c r="DA38" s="35">
        <f t="shared" si="22"/>
        <v>284</v>
      </c>
      <c r="DB38" s="696">
        <v>41323</v>
      </c>
      <c r="DC38" s="697">
        <v>4356.6099999999997</v>
      </c>
      <c r="DD38" s="697">
        <v>499.64</v>
      </c>
      <c r="DE38" s="36">
        <f t="shared" si="32"/>
        <v>39367.4</v>
      </c>
      <c r="DF38" s="35">
        <f t="shared" si="33"/>
        <v>284</v>
      </c>
      <c r="DG38" s="1349">
        <v>41512</v>
      </c>
      <c r="DH38" s="697">
        <v>4134.12</v>
      </c>
      <c r="DI38" s="697">
        <v>602.47</v>
      </c>
      <c r="DJ38" s="36">
        <f t="shared" si="30"/>
        <v>40035.5</v>
      </c>
      <c r="DK38" s="35">
        <f t="shared" si="31"/>
        <v>298</v>
      </c>
      <c r="DL38" s="1472">
        <v>41690</v>
      </c>
      <c r="DM38" s="697">
        <v>4761.18</v>
      </c>
      <c r="DN38" s="697">
        <v>399.8</v>
      </c>
      <c r="DO38" s="36">
        <f t="shared" si="23"/>
        <v>43407.3</v>
      </c>
      <c r="DP38" s="35">
        <f t="shared" si="24"/>
        <v>302</v>
      </c>
      <c r="DQ38" s="1472">
        <v>41878</v>
      </c>
      <c r="DR38" s="697">
        <v>4599.47</v>
      </c>
      <c r="DS38" s="36">
        <v>578.41</v>
      </c>
      <c r="DT38" s="36">
        <f>DT36</f>
        <v>45026.3</v>
      </c>
      <c r="DU38" s="35">
        <v>311</v>
      </c>
      <c r="DV38" s="1472">
        <v>42054</v>
      </c>
      <c r="DW38" s="697">
        <v>4788.2299999999996</v>
      </c>
      <c r="DX38" s="697">
        <v>266.85000000000002</v>
      </c>
      <c r="DY38" s="36">
        <f>DY37</f>
        <v>48255.5</v>
      </c>
      <c r="DZ38" s="35">
        <f t="shared" si="26"/>
        <v>320</v>
      </c>
      <c r="EA38" s="1472">
        <v>42241</v>
      </c>
      <c r="EB38" s="1478">
        <v>4792.9399999999996</v>
      </c>
      <c r="EC38" s="1478">
        <v>456.55</v>
      </c>
      <c r="ED38" s="273">
        <f t="shared" si="18"/>
        <v>50540.5</v>
      </c>
      <c r="EE38" s="272">
        <v>326</v>
      </c>
      <c r="EF38" s="1472">
        <v>42418</v>
      </c>
      <c r="EG38" s="697">
        <v>4587.67</v>
      </c>
      <c r="EH38" s="697">
        <v>440.77</v>
      </c>
      <c r="EI38" s="36">
        <v>56088.1</v>
      </c>
      <c r="EJ38" s="35">
        <f t="shared" si="29"/>
        <v>326</v>
      </c>
      <c r="EK38" s="1472">
        <v>42610</v>
      </c>
      <c r="EL38" s="1478">
        <v>4534.5600000000004</v>
      </c>
      <c r="EM38" s="1478">
        <v>465.51600000000002</v>
      </c>
      <c r="EN38" s="1172">
        <v>58144.6</v>
      </c>
      <c r="EO38" s="1172">
        <v>329</v>
      </c>
      <c r="EP38" s="1472">
        <v>42782</v>
      </c>
      <c r="EQ38" s="283">
        <v>5590.67</v>
      </c>
      <c r="ER38" s="697">
        <v>1062.7619999999999</v>
      </c>
      <c r="ES38" s="36">
        <v>60015.5</v>
      </c>
      <c r="ET38" s="35">
        <v>333</v>
      </c>
      <c r="EU38" s="1472">
        <v>42968</v>
      </c>
      <c r="EV38" s="36">
        <v>5844.11</v>
      </c>
      <c r="EW38" s="697">
        <v>758.67499999999995</v>
      </c>
      <c r="EX38" s="36">
        <v>62659.9</v>
      </c>
      <c r="EY38" s="35">
        <v>335</v>
      </c>
      <c r="EZ38" s="1472">
        <v>43149</v>
      </c>
      <c r="FA38" s="283">
        <v>5950.76</v>
      </c>
      <c r="FB38" s="283">
        <v>440.23700000000002</v>
      </c>
      <c r="FC38" s="36">
        <v>64576.648999999998</v>
      </c>
      <c r="FD38" s="35">
        <v>339</v>
      </c>
      <c r="FE38" s="1472">
        <v>43332</v>
      </c>
      <c r="FF38" s="283">
        <v>5571.2</v>
      </c>
      <c r="FG38" s="283">
        <v>445.32</v>
      </c>
      <c r="FH38" s="36">
        <v>67514.5</v>
      </c>
      <c r="FI38" s="35">
        <v>344</v>
      </c>
      <c r="FJ38" s="1472">
        <v>43514</v>
      </c>
      <c r="FK38" s="283">
        <v>5724.52</v>
      </c>
      <c r="FL38" s="283">
        <v>891.673</v>
      </c>
      <c r="FM38" s="36">
        <v>69739.899999999994</v>
      </c>
      <c r="FN38" s="35">
        <v>351</v>
      </c>
      <c r="FO38" s="1697">
        <v>43703</v>
      </c>
      <c r="FP38" s="36">
        <v>5165.7700000000004</v>
      </c>
      <c r="FQ38" s="36">
        <v>447.161</v>
      </c>
      <c r="FR38" s="479">
        <v>72847.134000000005</v>
      </c>
      <c r="FS38" s="153">
        <v>357</v>
      </c>
      <c r="FT38" s="1696">
        <v>43912</v>
      </c>
      <c r="FU38" s="185">
        <v>3960.17</v>
      </c>
      <c r="FV38" s="185">
        <v>145.83000000000001</v>
      </c>
      <c r="FW38" s="354">
        <v>74849.2</v>
      </c>
      <c r="FX38" s="185">
        <v>360</v>
      </c>
      <c r="FY38" s="1472">
        <v>44066</v>
      </c>
      <c r="FZ38" s="843">
        <v>4794.92</v>
      </c>
      <c r="GA38" s="843">
        <v>937.99</v>
      </c>
      <c r="GB38" s="859">
        <v>75706.7</v>
      </c>
      <c r="GC38" s="843">
        <v>362</v>
      </c>
      <c r="GD38" s="1472" t="s">
        <v>5538</v>
      </c>
      <c r="GE38" s="843">
        <v>5475.99</v>
      </c>
      <c r="GF38" s="843">
        <v>694.13300000000004</v>
      </c>
      <c r="GG38" s="859">
        <v>82284</v>
      </c>
      <c r="GH38" s="843">
        <v>371</v>
      </c>
    </row>
    <row r="39" spans="1:190" s="1172" customFormat="1" ht="15" customHeight="1">
      <c r="A39" s="154"/>
      <c r="B39" s="36"/>
      <c r="C39" s="36"/>
      <c r="D39" s="36"/>
      <c r="E39" s="35"/>
      <c r="F39" s="431">
        <v>37668</v>
      </c>
      <c r="G39" s="273">
        <v>817.39192000000003</v>
      </c>
      <c r="H39" s="273">
        <v>6.8133102750000001</v>
      </c>
      <c r="I39" s="273">
        <v>3489.4884380000003</v>
      </c>
      <c r="J39" s="35">
        <v>251</v>
      </c>
      <c r="K39" s="432">
        <v>37845</v>
      </c>
      <c r="L39" s="273">
        <v>795.96</v>
      </c>
      <c r="M39" s="273">
        <v>2.62</v>
      </c>
      <c r="N39" s="273">
        <v>3630.9</v>
      </c>
      <c r="O39" s="35">
        <v>253</v>
      </c>
      <c r="P39" s="432">
        <v>38036</v>
      </c>
      <c r="Q39" s="273">
        <v>946.36</v>
      </c>
      <c r="R39" s="273">
        <v>1.32</v>
      </c>
      <c r="S39" s="273">
        <v>4698.8</v>
      </c>
      <c r="T39" s="35">
        <v>260</v>
      </c>
      <c r="U39" s="432">
        <v>38214</v>
      </c>
      <c r="V39" s="479">
        <v>1439.7180000000001</v>
      </c>
      <c r="W39" s="36">
        <v>24.840799999999998</v>
      </c>
      <c r="X39" s="35">
        <v>4784.7</v>
      </c>
      <c r="Y39" s="35">
        <v>246</v>
      </c>
      <c r="Z39" s="432">
        <v>38410</v>
      </c>
      <c r="AA39" s="479">
        <v>1836.1522</v>
      </c>
      <c r="AB39" s="36">
        <v>31.684100000000001</v>
      </c>
      <c r="AC39" s="35">
        <v>4949.7</v>
      </c>
      <c r="AD39" s="35">
        <v>249</v>
      </c>
      <c r="AE39" s="432">
        <v>38578</v>
      </c>
      <c r="AF39" s="479">
        <v>1581.15543</v>
      </c>
      <c r="AG39" s="36">
        <v>20.026299999999999</v>
      </c>
      <c r="AH39" s="36">
        <v>5379.9</v>
      </c>
      <c r="AI39" s="35">
        <v>253</v>
      </c>
      <c r="AJ39" s="432">
        <v>38782</v>
      </c>
      <c r="AK39" s="479">
        <v>1548.1429499999999</v>
      </c>
      <c r="AL39" s="36">
        <v>15.962299999999999</v>
      </c>
      <c r="AM39" s="36">
        <v>5994.3</v>
      </c>
      <c r="AN39" s="35">
        <v>266</v>
      </c>
      <c r="AO39" s="432">
        <v>38951</v>
      </c>
      <c r="AP39" s="479">
        <v>1531.8084200000001</v>
      </c>
      <c r="AQ39" s="36">
        <v>50.519600000000004</v>
      </c>
      <c r="AR39" s="36">
        <v>6569.8</v>
      </c>
      <c r="AS39" s="35">
        <v>269</v>
      </c>
      <c r="AT39" s="432">
        <v>39138</v>
      </c>
      <c r="AU39" s="479">
        <v>1771.42075</v>
      </c>
      <c r="AV39" s="36">
        <v>89.623500000000007</v>
      </c>
      <c r="AW39" s="36">
        <v>7415.5</v>
      </c>
      <c r="AX39" s="35">
        <v>270</v>
      </c>
      <c r="AY39" s="432">
        <v>39314</v>
      </c>
      <c r="AZ39" s="479">
        <v>2395.1524199999999</v>
      </c>
      <c r="BA39" s="36">
        <v>193.0172</v>
      </c>
      <c r="BB39" s="36">
        <v>8485.5</v>
      </c>
      <c r="BC39" s="35">
        <v>274</v>
      </c>
      <c r="BD39" s="431">
        <v>39498</v>
      </c>
      <c r="BE39" s="36">
        <v>2840.22</v>
      </c>
      <c r="BF39" s="36">
        <v>127.42</v>
      </c>
      <c r="BG39" s="36">
        <v>9332</v>
      </c>
      <c r="BH39" s="35">
        <v>285</v>
      </c>
      <c r="BI39" s="431">
        <v>39681</v>
      </c>
      <c r="BJ39" s="35">
        <v>2706.61</v>
      </c>
      <c r="BK39" s="35">
        <v>259.85000000000002</v>
      </c>
      <c r="BL39" s="36">
        <v>12243.9</v>
      </c>
      <c r="BM39" s="35">
        <v>287</v>
      </c>
      <c r="BN39" s="431">
        <v>39866</v>
      </c>
      <c r="BO39" s="36">
        <v>2604.1799999999998</v>
      </c>
      <c r="BP39" s="36">
        <v>422.49</v>
      </c>
      <c r="BQ39" s="36">
        <v>13133.6</v>
      </c>
      <c r="BR39" s="35">
        <v>297</v>
      </c>
      <c r="BS39" s="431">
        <v>40048</v>
      </c>
      <c r="BT39" s="36">
        <v>2996.69</v>
      </c>
      <c r="BU39" s="36">
        <v>685.57</v>
      </c>
      <c r="BV39" s="36">
        <v>15151.9</v>
      </c>
      <c r="BW39" s="35">
        <v>302</v>
      </c>
      <c r="BX39" s="431">
        <v>40231</v>
      </c>
      <c r="BY39" s="36">
        <v>5623</v>
      </c>
      <c r="BZ39" s="35">
        <v>1098.95</v>
      </c>
      <c r="CA39" s="36">
        <v>17111.099999999999</v>
      </c>
      <c r="CB39" s="35">
        <v>263</v>
      </c>
      <c r="CC39" s="431">
        <v>40414</v>
      </c>
      <c r="CD39" s="36">
        <v>6777.96</v>
      </c>
      <c r="CE39" s="35">
        <v>1946.66</v>
      </c>
      <c r="CF39" s="36">
        <v>22669.200000000001</v>
      </c>
      <c r="CG39" s="35">
        <v>274</v>
      </c>
      <c r="CH39" s="431">
        <v>40601</v>
      </c>
      <c r="CI39" s="35">
        <v>5463.35</v>
      </c>
      <c r="CJ39" s="35">
        <v>501.27</v>
      </c>
      <c r="CK39" s="36">
        <v>24625.4</v>
      </c>
      <c r="CL39" s="35">
        <v>265</v>
      </c>
      <c r="CM39" s="425">
        <v>40779</v>
      </c>
      <c r="CN39" s="1173">
        <v>6131.48801</v>
      </c>
      <c r="CO39" s="36">
        <v>544.79</v>
      </c>
      <c r="CP39" s="36">
        <f t="shared" si="19"/>
        <v>30108.2</v>
      </c>
      <c r="CQ39" s="35">
        <f t="shared" si="20"/>
        <v>267</v>
      </c>
      <c r="CR39" s="427">
        <v>40961</v>
      </c>
      <c r="CS39" s="697">
        <v>4246.3100000000004</v>
      </c>
      <c r="CT39" s="697">
        <v>225.82</v>
      </c>
      <c r="CU39" s="36">
        <f t="shared" si="27"/>
        <v>33218.199999999997</v>
      </c>
      <c r="CV39" s="35">
        <f t="shared" si="28"/>
        <v>274</v>
      </c>
      <c r="CW39" s="427">
        <v>41154</v>
      </c>
      <c r="CX39" s="697">
        <v>4452.8900000000003</v>
      </c>
      <c r="CY39" s="697">
        <v>541.16</v>
      </c>
      <c r="CZ39" s="36">
        <v>39243.199999999997</v>
      </c>
      <c r="DA39" s="35">
        <v>284</v>
      </c>
      <c r="DB39" s="696">
        <v>41324</v>
      </c>
      <c r="DC39" s="697">
        <v>4301.12</v>
      </c>
      <c r="DD39" s="697">
        <v>543.83000000000004</v>
      </c>
      <c r="DE39" s="36">
        <f t="shared" si="32"/>
        <v>39367.4</v>
      </c>
      <c r="DF39" s="35">
        <f t="shared" si="33"/>
        <v>284</v>
      </c>
      <c r="DG39" s="1349">
        <v>41513</v>
      </c>
      <c r="DH39" s="697">
        <v>4132.13</v>
      </c>
      <c r="DI39" s="697">
        <v>690.22</v>
      </c>
      <c r="DJ39" s="36">
        <f>DJ38</f>
        <v>40035.5</v>
      </c>
      <c r="DK39" s="35">
        <f t="shared" si="31"/>
        <v>298</v>
      </c>
      <c r="DL39" s="1472">
        <v>41693</v>
      </c>
      <c r="DM39" s="697">
        <v>4727.4399999999996</v>
      </c>
      <c r="DN39" s="697">
        <v>423.04</v>
      </c>
      <c r="DO39" s="36">
        <f t="shared" si="23"/>
        <v>43407.3</v>
      </c>
      <c r="DP39" s="35">
        <f t="shared" si="24"/>
        <v>302</v>
      </c>
      <c r="DQ39" s="1472">
        <v>41879</v>
      </c>
      <c r="DR39" s="273">
        <v>4578</v>
      </c>
      <c r="DS39" s="273">
        <v>632.21</v>
      </c>
      <c r="DT39" s="273">
        <f>DT37</f>
        <v>45026.3</v>
      </c>
      <c r="DU39" s="272">
        <v>311</v>
      </c>
      <c r="DV39" s="1472">
        <v>42057</v>
      </c>
      <c r="DW39" s="697">
        <v>4802.18</v>
      </c>
      <c r="DX39" s="697">
        <v>245.38</v>
      </c>
      <c r="DY39" s="36">
        <f>DY38</f>
        <v>48255.5</v>
      </c>
      <c r="DZ39" s="35">
        <f t="shared" si="26"/>
        <v>320</v>
      </c>
      <c r="EA39" s="1472">
        <v>42242</v>
      </c>
      <c r="EB39" s="35">
        <v>4805.66</v>
      </c>
      <c r="EC39" s="697">
        <v>431.76</v>
      </c>
      <c r="ED39" s="273">
        <f t="shared" ref="ED39:ED42" si="34">ED38</f>
        <v>50540.5</v>
      </c>
      <c r="EE39" s="272">
        <v>326</v>
      </c>
      <c r="EF39" s="1472">
        <v>42422</v>
      </c>
      <c r="EG39" s="697">
        <v>4577.62</v>
      </c>
      <c r="EH39" s="697">
        <v>468.69</v>
      </c>
      <c r="EI39" s="36">
        <v>56088.1</v>
      </c>
      <c r="EJ39" s="35">
        <f t="shared" si="29"/>
        <v>326</v>
      </c>
      <c r="EK39" s="1472">
        <v>42611</v>
      </c>
      <c r="EL39" s="1478">
        <v>4534.04</v>
      </c>
      <c r="EM39" s="1478">
        <v>410.55500000000001</v>
      </c>
      <c r="EN39" s="1172">
        <v>58144.6</v>
      </c>
      <c r="EO39" s="1172">
        <v>329</v>
      </c>
      <c r="EP39" s="1472">
        <v>42785</v>
      </c>
      <c r="EQ39" s="283">
        <v>5583.01</v>
      </c>
      <c r="ER39" s="697">
        <v>1232.904</v>
      </c>
      <c r="ES39" s="36">
        <v>60015.5</v>
      </c>
      <c r="ET39" s="35">
        <v>333</v>
      </c>
      <c r="EU39" s="1472">
        <v>42969</v>
      </c>
      <c r="EV39" s="283">
        <v>5862.33</v>
      </c>
      <c r="EW39" s="283">
        <v>978.08199999999999</v>
      </c>
      <c r="EX39" s="36">
        <v>62659.9</v>
      </c>
      <c r="EY39" s="35">
        <v>335</v>
      </c>
      <c r="EZ39" s="1472">
        <v>43150</v>
      </c>
      <c r="FA39" s="283">
        <v>5940.24</v>
      </c>
      <c r="FB39" s="283">
        <v>377.16699999999997</v>
      </c>
      <c r="FC39" s="36">
        <v>64576.648999999998</v>
      </c>
      <c r="FD39" s="35">
        <v>339</v>
      </c>
      <c r="FE39" s="1472">
        <v>43338</v>
      </c>
      <c r="FF39" s="283">
        <v>5596.91</v>
      </c>
      <c r="FG39" s="283">
        <v>420.24099999999999</v>
      </c>
      <c r="FH39" s="36">
        <v>67514.5</v>
      </c>
      <c r="FI39" s="153">
        <v>344</v>
      </c>
      <c r="FJ39" s="1472">
        <v>43515</v>
      </c>
      <c r="FK39" s="283">
        <v>5735.92</v>
      </c>
      <c r="FL39" s="283">
        <v>611.76499999999999</v>
      </c>
      <c r="FM39" s="36">
        <v>69739.899999999994</v>
      </c>
      <c r="FN39" s="35">
        <v>351</v>
      </c>
      <c r="FO39" s="1697">
        <v>43704</v>
      </c>
      <c r="FP39" s="36">
        <v>5178.7</v>
      </c>
      <c r="FQ39" s="36">
        <v>467.75599999999997</v>
      </c>
      <c r="FR39" s="36">
        <v>72847.134000000005</v>
      </c>
      <c r="FS39" s="153">
        <v>357</v>
      </c>
      <c r="FT39" s="1696">
        <v>43913</v>
      </c>
      <c r="FU39" s="185">
        <v>3984.75</v>
      </c>
      <c r="FV39" s="185">
        <v>254.3</v>
      </c>
      <c r="FW39" s="354">
        <v>74849.2</v>
      </c>
      <c r="FX39" s="185">
        <v>360</v>
      </c>
      <c r="FY39" s="1472">
        <v>44067</v>
      </c>
      <c r="FZ39" s="843">
        <v>4762.4399999999996</v>
      </c>
      <c r="GA39" s="843">
        <v>729.36</v>
      </c>
      <c r="GB39" s="859">
        <v>75706.7</v>
      </c>
      <c r="GC39" s="843">
        <v>362</v>
      </c>
      <c r="GD39" s="1472" t="s">
        <v>5539</v>
      </c>
      <c r="GE39" s="843">
        <v>5385.21</v>
      </c>
      <c r="GF39" s="843">
        <v>467.089</v>
      </c>
      <c r="GG39" s="859">
        <v>82284</v>
      </c>
      <c r="GH39" s="843">
        <v>371</v>
      </c>
    </row>
    <row r="40" spans="1:190" s="1172" customFormat="1" ht="15" customHeight="1">
      <c r="A40" s="154"/>
      <c r="B40" s="36"/>
      <c r="C40" s="36"/>
      <c r="D40" s="36"/>
      <c r="E40" s="35"/>
      <c r="F40" s="431">
        <v>37669</v>
      </c>
      <c r="G40" s="273">
        <v>814.61680999999999</v>
      </c>
      <c r="H40" s="273">
        <v>6.3838916000000001</v>
      </c>
      <c r="I40" s="273">
        <v>3489.4884380000003</v>
      </c>
      <c r="J40" s="35">
        <v>251</v>
      </c>
      <c r="K40" s="432">
        <v>37846</v>
      </c>
      <c r="L40" s="273">
        <v>795.17</v>
      </c>
      <c r="M40" s="273">
        <v>4.8600000000000003</v>
      </c>
      <c r="N40" s="273">
        <v>3630.9</v>
      </c>
      <c r="O40" s="35">
        <v>253</v>
      </c>
      <c r="P40" s="432">
        <v>38039</v>
      </c>
      <c r="Q40" s="273">
        <v>940.65</v>
      </c>
      <c r="R40" s="273">
        <v>1.85</v>
      </c>
      <c r="S40" s="273">
        <v>4698.8</v>
      </c>
      <c r="T40" s="35">
        <v>260</v>
      </c>
      <c r="U40" s="432">
        <v>38215</v>
      </c>
      <c r="V40" s="479">
        <v>1439.73569</v>
      </c>
      <c r="W40" s="36">
        <v>28.916500000000003</v>
      </c>
      <c r="X40" s="35">
        <v>4784.7</v>
      </c>
      <c r="Y40" s="35">
        <v>246</v>
      </c>
      <c r="Z40" s="432">
        <v>38411</v>
      </c>
      <c r="AA40" s="479">
        <v>1835.6209699999999</v>
      </c>
      <c r="AB40" s="36">
        <v>38.922699999999999</v>
      </c>
      <c r="AC40" s="35">
        <v>4949.7</v>
      </c>
      <c r="AD40" s="35">
        <v>249</v>
      </c>
      <c r="AE40" s="432">
        <v>38579</v>
      </c>
      <c r="AF40" s="479">
        <v>1588.0963200000001</v>
      </c>
      <c r="AG40" s="36">
        <v>8.6867999999999999</v>
      </c>
      <c r="AH40" s="36">
        <v>5379.9</v>
      </c>
      <c r="AI40" s="35">
        <v>253</v>
      </c>
      <c r="AJ40" s="432">
        <v>38783</v>
      </c>
      <c r="AK40" s="479">
        <v>1562.6926900000001</v>
      </c>
      <c r="AL40" s="36">
        <v>22.2225</v>
      </c>
      <c r="AM40" s="36">
        <v>5994.3</v>
      </c>
      <c r="AN40" s="35">
        <v>266</v>
      </c>
      <c r="AO40" s="432">
        <v>38952</v>
      </c>
      <c r="AP40" s="479">
        <v>1539.7178899999999</v>
      </c>
      <c r="AQ40" s="36">
        <v>40.520400000000002</v>
      </c>
      <c r="AR40" s="36">
        <v>6569.8</v>
      </c>
      <c r="AS40" s="35">
        <v>269</v>
      </c>
      <c r="AT40" s="432">
        <v>39139</v>
      </c>
      <c r="AU40" s="479">
        <v>1743.98378</v>
      </c>
      <c r="AV40" s="36">
        <v>85.9589</v>
      </c>
      <c r="AW40" s="36">
        <v>7415.5</v>
      </c>
      <c r="AX40" s="35">
        <v>270</v>
      </c>
      <c r="AY40" s="432">
        <v>39315</v>
      </c>
      <c r="AZ40" s="479">
        <v>2368.8178400000002</v>
      </c>
      <c r="BA40" s="36">
        <v>156.01849999999999</v>
      </c>
      <c r="BB40" s="36">
        <v>8485.5</v>
      </c>
      <c r="BC40" s="35">
        <v>274</v>
      </c>
      <c r="BD40" s="431">
        <v>39502</v>
      </c>
      <c r="BE40" s="36">
        <v>2841.9</v>
      </c>
      <c r="BF40" s="36">
        <v>116.24</v>
      </c>
      <c r="BG40" s="36">
        <v>9332</v>
      </c>
      <c r="BH40" s="35">
        <v>285</v>
      </c>
      <c r="BI40" s="431">
        <v>39685</v>
      </c>
      <c r="BJ40" s="35">
        <v>2722.16</v>
      </c>
      <c r="BK40" s="35">
        <v>226.61</v>
      </c>
      <c r="BL40" s="36">
        <v>12243.9</v>
      </c>
      <c r="BM40" s="35">
        <v>287</v>
      </c>
      <c r="BN40" s="431">
        <v>39867</v>
      </c>
      <c r="BO40" s="36">
        <v>2606.06</v>
      </c>
      <c r="BP40" s="36">
        <v>384.42</v>
      </c>
      <c r="BQ40" s="36">
        <v>13133.6</v>
      </c>
      <c r="BR40" s="35">
        <v>297</v>
      </c>
      <c r="BS40" s="431">
        <v>40049</v>
      </c>
      <c r="BT40" s="36">
        <v>2991.27</v>
      </c>
      <c r="BU40" s="36">
        <v>492.64</v>
      </c>
      <c r="BV40" s="36">
        <v>15151.9</v>
      </c>
      <c r="BW40" s="35">
        <v>302</v>
      </c>
      <c r="BX40" s="431">
        <v>40232</v>
      </c>
      <c r="BY40" s="35">
        <v>5607.37</v>
      </c>
      <c r="BZ40" s="35">
        <v>1185.6400000000001</v>
      </c>
      <c r="CA40" s="36">
        <v>17111.099999999999</v>
      </c>
      <c r="CB40" s="35">
        <v>263</v>
      </c>
      <c r="CC40" s="431">
        <v>40415</v>
      </c>
      <c r="CD40" s="35">
        <v>6649.6</v>
      </c>
      <c r="CE40" s="36">
        <v>1685.87</v>
      </c>
      <c r="CF40" s="36">
        <v>22669.200000000001</v>
      </c>
      <c r="CG40" s="35">
        <v>274</v>
      </c>
      <c r="CH40" s="431">
        <v>40602</v>
      </c>
      <c r="CI40" s="36">
        <v>5203.08</v>
      </c>
      <c r="CJ40" s="35">
        <v>489.42</v>
      </c>
      <c r="CK40" s="36">
        <v>24625.4</v>
      </c>
      <c r="CL40" s="35">
        <v>265</v>
      </c>
      <c r="CM40" s="425">
        <v>40780</v>
      </c>
      <c r="CN40" s="1173">
        <v>6211.9973</v>
      </c>
      <c r="CO40" s="36">
        <v>545.22</v>
      </c>
      <c r="CP40" s="36">
        <f t="shared" si="19"/>
        <v>30108.2</v>
      </c>
      <c r="CQ40" s="35">
        <f t="shared" si="20"/>
        <v>267</v>
      </c>
      <c r="CR40" s="427">
        <v>40962</v>
      </c>
      <c r="CS40" s="697">
        <v>4367.8100000000004</v>
      </c>
      <c r="CT40" s="697">
        <v>329.72</v>
      </c>
      <c r="CU40" s="36">
        <f t="shared" si="27"/>
        <v>33218.199999999997</v>
      </c>
      <c r="CV40" s="35">
        <f t="shared" si="28"/>
        <v>274</v>
      </c>
      <c r="CW40" s="427">
        <v>41155</v>
      </c>
      <c r="CX40" s="697">
        <v>4477.32</v>
      </c>
      <c r="CY40" s="697">
        <v>642.91</v>
      </c>
      <c r="CZ40" s="36">
        <f t="shared" ref="CZ40:CZ59" si="35">CZ39</f>
        <v>39243.199999999997</v>
      </c>
      <c r="DA40" s="35">
        <f t="shared" ref="DA40:DA59" si="36">DA39</f>
        <v>284</v>
      </c>
      <c r="DB40" s="696">
        <v>41325</v>
      </c>
      <c r="DC40" s="697">
        <v>4254.55</v>
      </c>
      <c r="DD40" s="697">
        <v>434</v>
      </c>
      <c r="DE40" s="36">
        <f t="shared" si="32"/>
        <v>39367.4</v>
      </c>
      <c r="DF40" s="35">
        <f t="shared" si="33"/>
        <v>284</v>
      </c>
      <c r="DG40" s="1349">
        <v>41515</v>
      </c>
      <c r="DH40" s="697">
        <v>4127.4799999999996</v>
      </c>
      <c r="DI40" s="697">
        <v>540.73</v>
      </c>
      <c r="DJ40" s="36">
        <f>DJ39</f>
        <v>40035.5</v>
      </c>
      <c r="DK40" s="35">
        <f t="shared" si="31"/>
        <v>298</v>
      </c>
      <c r="DL40" s="1472">
        <v>41694</v>
      </c>
      <c r="DM40" s="697">
        <v>4751.58</v>
      </c>
      <c r="DN40" s="697">
        <v>527.36</v>
      </c>
      <c r="DO40" s="36">
        <f t="shared" si="23"/>
        <v>43407.3</v>
      </c>
      <c r="DP40" s="35">
        <f t="shared" si="24"/>
        <v>302</v>
      </c>
      <c r="DQ40" s="1476">
        <v>41882</v>
      </c>
      <c r="DR40" s="272">
        <v>4549.5200000000004</v>
      </c>
      <c r="DS40" s="272">
        <v>494.06</v>
      </c>
      <c r="DT40" s="273">
        <f>DT36</f>
        <v>45026.3</v>
      </c>
      <c r="DU40" s="272">
        <v>311</v>
      </c>
      <c r="DV40" s="1472">
        <v>42058</v>
      </c>
      <c r="DW40" s="1478">
        <v>4808.6400000000003</v>
      </c>
      <c r="DX40" s="1478">
        <v>315.18</v>
      </c>
      <c r="DY40" s="273">
        <f>DY39</f>
        <v>48255.5</v>
      </c>
      <c r="DZ40" s="272">
        <f>DZ39</f>
        <v>320</v>
      </c>
      <c r="EA40" s="1472">
        <v>42243</v>
      </c>
      <c r="EB40" s="35">
        <v>4812.82</v>
      </c>
      <c r="EC40" s="697">
        <v>421.59</v>
      </c>
      <c r="ED40" s="273">
        <f t="shared" si="34"/>
        <v>50540.5</v>
      </c>
      <c r="EE40" s="272">
        <v>326</v>
      </c>
      <c r="EF40" s="1472">
        <v>42423</v>
      </c>
      <c r="EG40" s="697">
        <v>4598.34</v>
      </c>
      <c r="EH40" s="697">
        <v>571.24</v>
      </c>
      <c r="EI40" s="36">
        <v>56088.1</v>
      </c>
      <c r="EJ40" s="35">
        <f t="shared" si="29"/>
        <v>326</v>
      </c>
      <c r="EK40" s="1472">
        <v>42612</v>
      </c>
      <c r="EL40" s="1172">
        <v>4523.66</v>
      </c>
      <c r="EM40" s="697">
        <v>531.13300000000004</v>
      </c>
      <c r="EN40" s="1172">
        <v>58144.6</v>
      </c>
      <c r="EO40" s="1172">
        <v>329</v>
      </c>
      <c r="EP40" s="1472">
        <v>42786</v>
      </c>
      <c r="EQ40" s="283">
        <v>5605</v>
      </c>
      <c r="ER40" s="697">
        <v>1297.9359999999999</v>
      </c>
      <c r="ES40" s="36">
        <v>60015.5</v>
      </c>
      <c r="ET40" s="35">
        <v>333</v>
      </c>
      <c r="EU40" s="1472">
        <v>42970</v>
      </c>
      <c r="EV40" s="283">
        <v>5855.88</v>
      </c>
      <c r="EW40" s="283">
        <v>876.476</v>
      </c>
      <c r="EX40" s="36">
        <v>62659.9</v>
      </c>
      <c r="EY40" s="35">
        <v>335</v>
      </c>
      <c r="EZ40" s="1472">
        <v>43151</v>
      </c>
      <c r="FA40" s="283">
        <v>5909.03</v>
      </c>
      <c r="FB40" s="283">
        <v>391.43</v>
      </c>
      <c r="FC40" s="36">
        <v>64576.648999999998</v>
      </c>
      <c r="FD40" s="35">
        <v>339</v>
      </c>
      <c r="FE40" s="1472">
        <v>43339</v>
      </c>
      <c r="FF40" s="283">
        <v>5584.97</v>
      </c>
      <c r="FG40" s="283">
        <v>532.00099999999998</v>
      </c>
      <c r="FH40" s="36">
        <v>67514.5</v>
      </c>
      <c r="FI40" s="35">
        <v>344</v>
      </c>
      <c r="FJ40" s="1699">
        <v>43516</v>
      </c>
      <c r="FK40" s="283">
        <v>5745.83</v>
      </c>
      <c r="FL40" s="283">
        <v>684.48900000000003</v>
      </c>
      <c r="FM40" s="36">
        <v>69739.899999999994</v>
      </c>
      <c r="FN40" s="35">
        <v>351</v>
      </c>
      <c r="FO40" s="1697">
        <v>43705</v>
      </c>
      <c r="FP40" s="36">
        <v>5140</v>
      </c>
      <c r="FQ40" s="36">
        <v>456.71300000000002</v>
      </c>
      <c r="FR40" s="36">
        <v>72847.134000000005</v>
      </c>
      <c r="FS40" s="153">
        <v>357</v>
      </c>
      <c r="FT40" s="1696">
        <v>43914</v>
      </c>
      <c r="FU40" s="185">
        <v>3976.57</v>
      </c>
      <c r="FV40" s="185">
        <v>139.54</v>
      </c>
      <c r="FW40" s="354">
        <v>74849.2</v>
      </c>
      <c r="FX40" s="185">
        <v>360</v>
      </c>
      <c r="FY40" s="1472">
        <v>44068</v>
      </c>
      <c r="FZ40" s="843">
        <v>4781.57</v>
      </c>
      <c r="GA40" s="843">
        <v>786.02</v>
      </c>
      <c r="GB40" s="859">
        <v>75706.7</v>
      </c>
      <c r="GC40" s="843">
        <v>362</v>
      </c>
      <c r="GD40" s="1472" t="s">
        <v>5540</v>
      </c>
      <c r="GE40" s="843">
        <v>5317.72</v>
      </c>
      <c r="GF40" s="843">
        <v>591.81100000000004</v>
      </c>
      <c r="GG40" s="859">
        <v>82284</v>
      </c>
      <c r="GH40" s="843">
        <v>371</v>
      </c>
    </row>
    <row r="41" spans="1:190" s="1172" customFormat="1" ht="15" customHeight="1">
      <c r="A41" s="154"/>
      <c r="B41" s="36"/>
      <c r="C41" s="36"/>
      <c r="D41" s="36"/>
      <c r="E41" s="35"/>
      <c r="F41" s="431">
        <v>37670</v>
      </c>
      <c r="G41" s="273">
        <v>821.75990999999999</v>
      </c>
      <c r="H41" s="273">
        <v>9.0982146749999995</v>
      </c>
      <c r="I41" s="273">
        <v>3489.4884380000003</v>
      </c>
      <c r="J41" s="35">
        <v>251</v>
      </c>
      <c r="K41" s="432">
        <v>37847</v>
      </c>
      <c r="L41" s="273">
        <v>795.88</v>
      </c>
      <c r="M41" s="273">
        <v>4.32</v>
      </c>
      <c r="N41" s="273">
        <v>3630.9</v>
      </c>
      <c r="O41" s="35">
        <v>253</v>
      </c>
      <c r="P41" s="432">
        <v>38040</v>
      </c>
      <c r="Q41" s="273">
        <v>934.95</v>
      </c>
      <c r="R41" s="273">
        <v>1.57</v>
      </c>
      <c r="S41" s="273">
        <v>4698.8</v>
      </c>
      <c r="T41" s="35">
        <v>260</v>
      </c>
      <c r="U41" s="432">
        <v>38216</v>
      </c>
      <c r="V41" s="479">
        <v>1441.98524</v>
      </c>
      <c r="W41" s="36">
        <v>27.995600000000003</v>
      </c>
      <c r="X41" s="35">
        <v>4784.7</v>
      </c>
      <c r="Y41" s="35">
        <v>246</v>
      </c>
      <c r="Z41" s="432">
        <v>38412</v>
      </c>
      <c r="AA41" s="479">
        <v>1869.92109</v>
      </c>
      <c r="AB41" s="36">
        <v>47.768900000000002</v>
      </c>
      <c r="AC41" s="64">
        <v>5041</v>
      </c>
      <c r="AD41" s="35">
        <v>250</v>
      </c>
      <c r="AE41" s="432">
        <v>38580</v>
      </c>
      <c r="AF41" s="479">
        <v>1565.9389799999999</v>
      </c>
      <c r="AG41" s="36">
        <v>20.7181</v>
      </c>
      <c r="AH41" s="36">
        <v>5379.9</v>
      </c>
      <c r="AI41" s="35">
        <v>253</v>
      </c>
      <c r="AJ41" s="432">
        <v>38784</v>
      </c>
      <c r="AK41" s="479">
        <v>1580.69695</v>
      </c>
      <c r="AL41" s="36">
        <v>17.685600000000001</v>
      </c>
      <c r="AM41" s="36">
        <v>5994.3</v>
      </c>
      <c r="AN41" s="35">
        <v>266</v>
      </c>
      <c r="AO41" s="432">
        <v>38953</v>
      </c>
      <c r="AP41" s="479">
        <v>1543.9901199999999</v>
      </c>
      <c r="AQ41" s="36">
        <v>36.428699999999999</v>
      </c>
      <c r="AR41" s="36">
        <v>6569.8</v>
      </c>
      <c r="AS41" s="35">
        <v>269</v>
      </c>
      <c r="AT41" s="432">
        <v>39140</v>
      </c>
      <c r="AU41" s="479">
        <v>1797.6668099999999</v>
      </c>
      <c r="AV41" s="36">
        <v>86.935400000000001</v>
      </c>
      <c r="AW41" s="36">
        <v>7415.5</v>
      </c>
      <c r="AX41" s="35">
        <v>270</v>
      </c>
      <c r="AY41" s="432">
        <v>39316</v>
      </c>
      <c r="AZ41" s="479">
        <v>2335.7996600000001</v>
      </c>
      <c r="BA41" s="36">
        <v>144.16050000000001</v>
      </c>
      <c r="BB41" s="36">
        <v>8485.5</v>
      </c>
      <c r="BC41" s="35">
        <v>274</v>
      </c>
      <c r="BD41" s="431">
        <v>39503</v>
      </c>
      <c r="BE41" s="36">
        <v>2797.46</v>
      </c>
      <c r="BF41" s="36">
        <v>174.21</v>
      </c>
      <c r="BG41" s="36">
        <v>9332</v>
      </c>
      <c r="BH41" s="35">
        <v>285</v>
      </c>
      <c r="BI41" s="431">
        <v>39686</v>
      </c>
      <c r="BJ41" s="35">
        <v>2746.19</v>
      </c>
      <c r="BK41" s="36">
        <v>291.10000000000002</v>
      </c>
      <c r="BL41" s="36">
        <v>12243.9</v>
      </c>
      <c r="BM41" s="35">
        <v>287</v>
      </c>
      <c r="BN41" s="431">
        <v>39868</v>
      </c>
      <c r="BO41" s="36">
        <v>2611.9499999999998</v>
      </c>
      <c r="BP41" s="36">
        <v>386.19</v>
      </c>
      <c r="BQ41" s="36">
        <v>13133.6</v>
      </c>
      <c r="BR41" s="35">
        <v>297</v>
      </c>
      <c r="BS41" s="431">
        <v>40050</v>
      </c>
      <c r="BT41" s="36">
        <v>3004.76</v>
      </c>
      <c r="BU41" s="36">
        <v>596.5</v>
      </c>
      <c r="BV41" s="36">
        <v>15151.9</v>
      </c>
      <c r="BW41" s="35">
        <v>302</v>
      </c>
      <c r="BX41" s="431">
        <v>40233</v>
      </c>
      <c r="BY41" s="35">
        <v>5691.03</v>
      </c>
      <c r="BZ41" s="35">
        <v>1073.48</v>
      </c>
      <c r="CA41" s="36">
        <v>17111.099999999999</v>
      </c>
      <c r="CB41" s="35">
        <v>263</v>
      </c>
      <c r="CC41" s="431">
        <v>40416</v>
      </c>
      <c r="CD41" s="36">
        <v>6653.29</v>
      </c>
      <c r="CE41" s="35">
        <v>1248.82</v>
      </c>
      <c r="CF41" s="36">
        <v>22669.200000000001</v>
      </c>
      <c r="CG41" s="35">
        <v>274</v>
      </c>
      <c r="CH41" s="432">
        <v>40603</v>
      </c>
      <c r="CI41" s="479">
        <v>5601.5985600000004</v>
      </c>
      <c r="CJ41" s="36">
        <v>431.71049999999997</v>
      </c>
      <c r="CK41" s="36">
        <v>26511.200000000001</v>
      </c>
      <c r="CL41" s="35">
        <v>262</v>
      </c>
      <c r="CM41" s="425">
        <v>40790</v>
      </c>
      <c r="CN41" s="1173">
        <v>6193.08</v>
      </c>
      <c r="CO41" s="36">
        <v>305.85000000000002</v>
      </c>
      <c r="CP41" s="36">
        <v>30567.200000000001</v>
      </c>
      <c r="CQ41" s="35">
        <v>268</v>
      </c>
      <c r="CR41" s="427">
        <v>40965</v>
      </c>
      <c r="CS41" s="697">
        <v>4542.53</v>
      </c>
      <c r="CT41" s="697">
        <v>463.16</v>
      </c>
      <c r="CU41" s="36">
        <f t="shared" si="27"/>
        <v>33218.199999999997</v>
      </c>
      <c r="CV41" s="35">
        <f t="shared" si="28"/>
        <v>274</v>
      </c>
      <c r="CW41" s="427">
        <v>41156</v>
      </c>
      <c r="CX41" s="697">
        <v>4482.3999999999996</v>
      </c>
      <c r="CY41" s="697">
        <v>647.84</v>
      </c>
      <c r="CZ41" s="36">
        <f t="shared" si="35"/>
        <v>39243.199999999997</v>
      </c>
      <c r="DA41" s="35">
        <f t="shared" si="36"/>
        <v>284</v>
      </c>
      <c r="DB41" s="696">
        <v>41329</v>
      </c>
      <c r="DC41" s="697">
        <v>4144.95</v>
      </c>
      <c r="DD41" s="697">
        <v>295.97000000000003</v>
      </c>
      <c r="DE41" s="36">
        <f t="shared" si="32"/>
        <v>39367.4</v>
      </c>
      <c r="DF41" s="35">
        <f t="shared" si="33"/>
        <v>284</v>
      </c>
      <c r="DG41" s="1349">
        <v>41518</v>
      </c>
      <c r="DH41" s="697">
        <v>4140.3</v>
      </c>
      <c r="DI41" s="697">
        <v>541.24</v>
      </c>
      <c r="DJ41" s="36">
        <f>DE86</f>
        <v>42307.4</v>
      </c>
      <c r="DK41" s="35">
        <v>298</v>
      </c>
      <c r="DL41" s="1472">
        <v>41695</v>
      </c>
      <c r="DM41" s="697">
        <v>4756.8900000000003</v>
      </c>
      <c r="DN41" s="697">
        <v>542.5</v>
      </c>
      <c r="DO41" s="36">
        <f t="shared" si="23"/>
        <v>43407.3</v>
      </c>
      <c r="DP41" s="35">
        <f t="shared" si="24"/>
        <v>302</v>
      </c>
      <c r="DQ41" s="1472">
        <v>41883</v>
      </c>
      <c r="DR41" s="697">
        <v>4554.9799999999996</v>
      </c>
      <c r="DS41" s="697">
        <v>501.46</v>
      </c>
      <c r="DT41" s="36">
        <f>DO99</f>
        <v>47149.7</v>
      </c>
      <c r="DU41" s="35">
        <v>315</v>
      </c>
      <c r="DV41" s="1472">
        <v>42059</v>
      </c>
      <c r="DW41" s="697">
        <v>4801.1499999999996</v>
      </c>
      <c r="DX41" s="36">
        <v>309.11</v>
      </c>
      <c r="DY41" s="36">
        <f>DY39</f>
        <v>48255.5</v>
      </c>
      <c r="DZ41" s="35">
        <f>DZ24</f>
        <v>320</v>
      </c>
      <c r="EA41" s="1476">
        <v>42246</v>
      </c>
      <c r="EB41" s="35">
        <v>4790.9799999999996</v>
      </c>
      <c r="EC41" s="697">
        <v>350.35</v>
      </c>
      <c r="ED41" s="273">
        <f t="shared" si="34"/>
        <v>50540.5</v>
      </c>
      <c r="EE41" s="272">
        <v>326</v>
      </c>
      <c r="EF41" s="1472">
        <v>42424</v>
      </c>
      <c r="EG41" s="1478">
        <v>4579.53</v>
      </c>
      <c r="EH41" s="1478">
        <v>485.15</v>
      </c>
      <c r="EI41" s="273">
        <v>56088.1</v>
      </c>
      <c r="EJ41" s="272">
        <f>EJ40</f>
        <v>326</v>
      </c>
      <c r="EK41" s="1472">
        <v>42613</v>
      </c>
      <c r="EL41" s="1172">
        <v>4526.58</v>
      </c>
      <c r="EM41" s="697">
        <v>409.39400000000001</v>
      </c>
      <c r="EN41" s="1172">
        <v>58144.6</v>
      </c>
      <c r="EO41" s="1172">
        <v>329</v>
      </c>
      <c r="EP41" s="1472">
        <v>42788</v>
      </c>
      <c r="EQ41" s="283">
        <v>5625.84</v>
      </c>
      <c r="ER41" s="1478">
        <v>1309.154</v>
      </c>
      <c r="ES41" s="36">
        <v>60015.5</v>
      </c>
      <c r="ET41" s="35">
        <v>333</v>
      </c>
      <c r="EU41" s="1472">
        <v>42971</v>
      </c>
      <c r="EV41" s="283">
        <v>5885.42</v>
      </c>
      <c r="EW41" s="283">
        <v>782.10900000000004</v>
      </c>
      <c r="EX41" s="36">
        <v>62659.9</v>
      </c>
      <c r="EY41" s="35">
        <v>335</v>
      </c>
      <c r="EZ41" s="1472">
        <v>43153</v>
      </c>
      <c r="FA41" s="283">
        <v>5906.98</v>
      </c>
      <c r="FB41" s="283">
        <v>289.666</v>
      </c>
      <c r="FC41" s="36">
        <v>64576.648999999998</v>
      </c>
      <c r="FD41" s="35">
        <v>339</v>
      </c>
      <c r="FE41" s="1472">
        <v>43340</v>
      </c>
      <c r="FF41" s="283">
        <v>5619.42</v>
      </c>
      <c r="FG41" s="283">
        <v>611.71299999999997</v>
      </c>
      <c r="FH41" s="36">
        <v>67514.5</v>
      </c>
      <c r="FI41" s="153">
        <v>344</v>
      </c>
      <c r="FJ41" s="1699">
        <v>43520</v>
      </c>
      <c r="FK41" s="283">
        <v>5714.27</v>
      </c>
      <c r="FL41" s="283">
        <v>580.70100000000002</v>
      </c>
      <c r="FM41" s="36">
        <v>69739.899999999994</v>
      </c>
      <c r="FN41" s="35">
        <v>351</v>
      </c>
      <c r="FO41" s="1697">
        <v>43706</v>
      </c>
      <c r="FP41" s="36">
        <v>5095.78</v>
      </c>
      <c r="FQ41" s="36">
        <v>402.91800000000001</v>
      </c>
      <c r="FR41" s="36">
        <v>72847.134000000005</v>
      </c>
      <c r="FS41" s="153">
        <v>357</v>
      </c>
      <c r="FT41" s="1696">
        <v>43915</v>
      </c>
      <c r="FU41" s="185">
        <v>4008.29</v>
      </c>
      <c r="FV41" s="185">
        <v>348.14</v>
      </c>
      <c r="FW41" s="354">
        <v>74849.2</v>
      </c>
      <c r="FX41" s="185">
        <v>360</v>
      </c>
      <c r="FY41" s="1472">
        <v>44069</v>
      </c>
      <c r="FZ41" s="843">
        <v>4827.58</v>
      </c>
      <c r="GA41" s="843">
        <v>783.7</v>
      </c>
      <c r="GB41" s="859">
        <v>75706.7</v>
      </c>
      <c r="GC41" s="843">
        <v>362</v>
      </c>
      <c r="GD41" s="1472" t="s">
        <v>5541</v>
      </c>
      <c r="GE41" s="843">
        <v>5385.65</v>
      </c>
      <c r="GF41" s="843">
        <v>530.35599999999999</v>
      </c>
      <c r="GG41" s="859">
        <v>82284</v>
      </c>
      <c r="GH41" s="843">
        <v>371</v>
      </c>
    </row>
    <row r="42" spans="1:190" s="1172" customFormat="1" ht="15" customHeight="1">
      <c r="A42" s="154"/>
      <c r="B42" s="36"/>
      <c r="C42" s="36"/>
      <c r="D42" s="36"/>
      <c r="E42" s="35"/>
      <c r="F42" s="431">
        <v>37671</v>
      </c>
      <c r="G42" s="273">
        <v>818.20973000000004</v>
      </c>
      <c r="H42" s="273">
        <v>7.5928614000000003</v>
      </c>
      <c r="I42" s="273">
        <v>3489.4884380000003</v>
      </c>
      <c r="J42" s="35">
        <v>251</v>
      </c>
      <c r="K42" s="432">
        <v>37850</v>
      </c>
      <c r="L42" s="273">
        <v>796.33</v>
      </c>
      <c r="M42" s="273">
        <v>3.68</v>
      </c>
      <c r="N42" s="273">
        <v>3630.9</v>
      </c>
      <c r="O42" s="35">
        <v>253</v>
      </c>
      <c r="P42" s="432">
        <v>38041</v>
      </c>
      <c r="Q42" s="273">
        <v>940.71</v>
      </c>
      <c r="R42" s="273">
        <v>1.04</v>
      </c>
      <c r="S42" s="273">
        <v>4698.8</v>
      </c>
      <c r="T42" s="35">
        <v>260</v>
      </c>
      <c r="U42" s="432">
        <v>38217</v>
      </c>
      <c r="V42" s="479">
        <v>1456.63554</v>
      </c>
      <c r="W42" s="36">
        <v>25.809100000000001</v>
      </c>
      <c r="X42" s="35">
        <v>4784.7</v>
      </c>
      <c r="Y42" s="35">
        <v>246</v>
      </c>
      <c r="Z42" s="432">
        <v>38413</v>
      </c>
      <c r="AA42" s="479">
        <v>1880.8428899999999</v>
      </c>
      <c r="AB42" s="36">
        <v>49.278700000000001</v>
      </c>
      <c r="AC42" s="64">
        <v>5041</v>
      </c>
      <c r="AD42" s="35">
        <v>250</v>
      </c>
      <c r="AE42" s="432">
        <v>38581</v>
      </c>
      <c r="AF42" s="479">
        <v>1547.45271</v>
      </c>
      <c r="AG42" s="36">
        <v>19.278700000000001</v>
      </c>
      <c r="AH42" s="36">
        <v>5379.9</v>
      </c>
      <c r="AI42" s="35">
        <v>253</v>
      </c>
      <c r="AJ42" s="432">
        <v>38785</v>
      </c>
      <c r="AK42" s="479">
        <v>1588.9636499999999</v>
      </c>
      <c r="AL42" s="36">
        <v>14.133600000000001</v>
      </c>
      <c r="AM42" s="36">
        <v>5994.3</v>
      </c>
      <c r="AN42" s="35">
        <v>266</v>
      </c>
      <c r="AO42" s="432">
        <v>38956</v>
      </c>
      <c r="AP42" s="479">
        <v>1533.1054999999999</v>
      </c>
      <c r="AQ42" s="36">
        <v>54.913199999999996</v>
      </c>
      <c r="AR42" s="36">
        <v>6569.8</v>
      </c>
      <c r="AS42" s="35">
        <v>269</v>
      </c>
      <c r="AT42" s="432">
        <v>39141</v>
      </c>
      <c r="AU42" s="479">
        <v>1791.54377</v>
      </c>
      <c r="AV42" s="36">
        <v>82.057699999999997</v>
      </c>
      <c r="AW42" s="36">
        <v>7415.5</v>
      </c>
      <c r="AX42" s="35">
        <v>270</v>
      </c>
      <c r="AY42" s="432">
        <v>39320</v>
      </c>
      <c r="AZ42" s="479">
        <v>2377.68678</v>
      </c>
      <c r="BA42" s="36">
        <v>116.2225</v>
      </c>
      <c r="BB42" s="36">
        <v>8485.5</v>
      </c>
      <c r="BC42" s="35">
        <v>274</v>
      </c>
      <c r="BD42" s="431">
        <v>39504</v>
      </c>
      <c r="BE42" s="35">
        <v>2714.61</v>
      </c>
      <c r="BF42" s="36">
        <v>170.09</v>
      </c>
      <c r="BG42" s="36">
        <v>9332</v>
      </c>
      <c r="BH42" s="35">
        <v>285</v>
      </c>
      <c r="BI42" s="431">
        <v>39687</v>
      </c>
      <c r="BJ42" s="35">
        <v>2763.16</v>
      </c>
      <c r="BK42" s="36">
        <v>302.91000000000003</v>
      </c>
      <c r="BL42" s="36">
        <v>12243.9</v>
      </c>
      <c r="BM42" s="35">
        <v>287</v>
      </c>
      <c r="BN42" s="431">
        <v>39869</v>
      </c>
      <c r="BO42" s="36">
        <v>2581.12</v>
      </c>
      <c r="BP42" s="36">
        <v>372.16</v>
      </c>
      <c r="BQ42" s="36">
        <v>13133.6</v>
      </c>
      <c r="BR42" s="35">
        <v>297</v>
      </c>
      <c r="BS42" s="431">
        <v>40051</v>
      </c>
      <c r="BT42" s="36">
        <v>3001.6</v>
      </c>
      <c r="BU42" s="36">
        <v>616.03</v>
      </c>
      <c r="BV42" s="36">
        <v>15151.9</v>
      </c>
      <c r="BW42" s="35">
        <v>302</v>
      </c>
      <c r="BX42" s="431">
        <v>40234</v>
      </c>
      <c r="BY42" s="35">
        <v>5683.93</v>
      </c>
      <c r="BZ42" s="35">
        <v>884.31</v>
      </c>
      <c r="CA42" s="36">
        <v>17111.099999999999</v>
      </c>
      <c r="CB42" s="35">
        <v>263</v>
      </c>
      <c r="CC42" s="431">
        <v>40419</v>
      </c>
      <c r="CD42" s="35">
        <v>6670.17</v>
      </c>
      <c r="CE42" s="35">
        <v>1154.45</v>
      </c>
      <c r="CF42" s="36">
        <v>22669.200000000001</v>
      </c>
      <c r="CG42" s="35">
        <v>274</v>
      </c>
      <c r="CH42" s="432">
        <v>40604</v>
      </c>
      <c r="CI42" s="479">
        <v>5292.1747100000002</v>
      </c>
      <c r="CJ42" s="36">
        <v>591.50110000000006</v>
      </c>
      <c r="CK42" s="36">
        <v>26511.200000000001</v>
      </c>
      <c r="CL42" s="35">
        <v>262</v>
      </c>
      <c r="CM42" s="425">
        <v>40791</v>
      </c>
      <c r="CN42" s="1173">
        <v>6141.8</v>
      </c>
      <c r="CO42" s="36">
        <v>372.88</v>
      </c>
      <c r="CP42" s="36">
        <f t="shared" ref="CP42:CP55" si="37">CP41</f>
        <v>30567.200000000001</v>
      </c>
      <c r="CQ42" s="35">
        <f t="shared" ref="CQ42:CQ55" si="38">CQ41</f>
        <v>268</v>
      </c>
      <c r="CR42" s="427">
        <v>40966</v>
      </c>
      <c r="CS42" s="697">
        <v>4521.33</v>
      </c>
      <c r="CT42" s="697">
        <v>462</v>
      </c>
      <c r="CU42" s="36">
        <f t="shared" si="27"/>
        <v>33218.199999999997</v>
      </c>
      <c r="CV42" s="35">
        <f t="shared" si="28"/>
        <v>274</v>
      </c>
      <c r="CW42" s="427">
        <v>41157</v>
      </c>
      <c r="CX42" s="697">
        <v>4371.54</v>
      </c>
      <c r="CY42" s="697">
        <v>612.03</v>
      </c>
      <c r="CZ42" s="36">
        <f t="shared" si="35"/>
        <v>39243.199999999997</v>
      </c>
      <c r="DA42" s="35">
        <f t="shared" si="36"/>
        <v>284</v>
      </c>
      <c r="DB42" s="696">
        <v>41330</v>
      </c>
      <c r="DC42" s="697">
        <v>4093.29</v>
      </c>
      <c r="DD42" s="697">
        <v>315.45999999999998</v>
      </c>
      <c r="DE42" s="36">
        <f t="shared" si="32"/>
        <v>39367.4</v>
      </c>
      <c r="DF42" s="35">
        <f t="shared" si="33"/>
        <v>284</v>
      </c>
      <c r="DG42" s="1349">
        <v>41519</v>
      </c>
      <c r="DH42" s="697">
        <v>4100.3599999999997</v>
      </c>
      <c r="DI42" s="697">
        <v>478.87</v>
      </c>
      <c r="DJ42" s="36">
        <f>DJ41</f>
        <v>42307.4</v>
      </c>
      <c r="DK42" s="35">
        <f>DK41</f>
        <v>298</v>
      </c>
      <c r="DL42" s="1472">
        <v>41696</v>
      </c>
      <c r="DM42" s="697">
        <v>4750.26</v>
      </c>
      <c r="DN42" s="36">
        <v>396.29</v>
      </c>
      <c r="DO42" s="36">
        <f t="shared" si="23"/>
        <v>43407.3</v>
      </c>
      <c r="DP42" s="35">
        <f t="shared" si="24"/>
        <v>302</v>
      </c>
      <c r="DQ42" s="1472">
        <v>41884</v>
      </c>
      <c r="DR42" s="697">
        <v>4602.4399999999996</v>
      </c>
      <c r="DS42" s="697">
        <v>551.66</v>
      </c>
      <c r="DT42" s="36">
        <f>DT41</f>
        <v>47149.7</v>
      </c>
      <c r="DU42" s="35">
        <v>315</v>
      </c>
      <c r="DV42" s="1472">
        <v>42060</v>
      </c>
      <c r="DW42" s="273">
        <v>4742.22</v>
      </c>
      <c r="DX42" s="273">
        <v>342.7</v>
      </c>
      <c r="DY42" s="273">
        <f>DY39</f>
        <v>48255.5</v>
      </c>
      <c r="DZ42" s="272">
        <f>DZ24</f>
        <v>320</v>
      </c>
      <c r="EA42" s="1476">
        <v>42247</v>
      </c>
      <c r="EB42" s="35">
        <v>4768.67</v>
      </c>
      <c r="EC42" s="697">
        <v>351.17</v>
      </c>
      <c r="ED42" s="273">
        <f t="shared" si="34"/>
        <v>50540.5</v>
      </c>
      <c r="EE42" s="35">
        <v>326</v>
      </c>
      <c r="EF42" s="1472">
        <v>42425</v>
      </c>
      <c r="EG42" s="1478">
        <v>4567.57</v>
      </c>
      <c r="EH42" s="1478">
        <v>459.79</v>
      </c>
      <c r="EI42" s="273">
        <v>56088.1</v>
      </c>
      <c r="EJ42" s="272">
        <f>EJ41</f>
        <v>326</v>
      </c>
      <c r="EK42" s="1472">
        <v>42614</v>
      </c>
      <c r="EL42" s="35">
        <v>4549.04</v>
      </c>
      <c r="EM42" s="697">
        <v>407.22300000000001</v>
      </c>
      <c r="EN42" s="1172">
        <v>58244.2</v>
      </c>
      <c r="EO42" s="1172">
        <v>330</v>
      </c>
      <c r="EP42" s="1472">
        <v>42789</v>
      </c>
      <c r="EQ42" s="283">
        <v>5625.33</v>
      </c>
      <c r="ER42" s="1478">
        <v>1333.152</v>
      </c>
      <c r="ES42" s="36">
        <v>60015.5</v>
      </c>
      <c r="ET42" s="35">
        <v>333</v>
      </c>
      <c r="EU42" s="1472">
        <v>42974</v>
      </c>
      <c r="EV42" s="283">
        <v>5915.42</v>
      </c>
      <c r="EW42" s="283">
        <v>930.226</v>
      </c>
      <c r="EX42" s="36">
        <v>62659.9</v>
      </c>
      <c r="EY42" s="35">
        <v>335</v>
      </c>
      <c r="EZ42" s="1472">
        <v>43156</v>
      </c>
      <c r="FA42" s="283">
        <v>5832.13</v>
      </c>
      <c r="FB42" s="283">
        <v>384.04199999999997</v>
      </c>
      <c r="FC42" s="36">
        <v>64576.648999999998</v>
      </c>
      <c r="FD42" s="35">
        <v>339</v>
      </c>
      <c r="FE42" s="1472">
        <v>43341</v>
      </c>
      <c r="FF42" s="283">
        <v>5603.26</v>
      </c>
      <c r="FG42" s="283">
        <v>633.38400000000001</v>
      </c>
      <c r="FH42" s="36">
        <v>67514.5</v>
      </c>
      <c r="FI42" s="35">
        <v>344</v>
      </c>
      <c r="FJ42" s="1699">
        <v>43521</v>
      </c>
      <c r="FK42" s="283">
        <v>5755.79</v>
      </c>
      <c r="FL42" s="283">
        <v>718.24599999999998</v>
      </c>
      <c r="FM42" s="36">
        <v>69739.899999999994</v>
      </c>
      <c r="FN42" s="35">
        <v>351</v>
      </c>
      <c r="FO42" s="1697">
        <v>43709</v>
      </c>
      <c r="FP42" s="36">
        <v>5070.6899999999996</v>
      </c>
      <c r="FQ42" s="36">
        <v>332.40800000000002</v>
      </c>
      <c r="FR42" s="36">
        <v>73022.5</v>
      </c>
      <c r="FS42" s="153">
        <v>357</v>
      </c>
      <c r="FT42" s="1696">
        <v>43983</v>
      </c>
      <c r="FU42" s="185">
        <v>3999.49</v>
      </c>
      <c r="FV42" s="185">
        <v>197.77</v>
      </c>
      <c r="FW42" s="354">
        <v>75486.8</v>
      </c>
      <c r="FX42" s="185">
        <v>362</v>
      </c>
      <c r="FY42" s="1472">
        <v>44070</v>
      </c>
      <c r="FZ42" s="843">
        <v>4873.18</v>
      </c>
      <c r="GA42" s="843">
        <v>907.13</v>
      </c>
      <c r="GB42" s="859">
        <v>75706.7</v>
      </c>
      <c r="GC42" s="843">
        <v>362</v>
      </c>
      <c r="GD42" s="1472" t="s">
        <v>5542</v>
      </c>
      <c r="GE42" s="843">
        <v>5416.39</v>
      </c>
      <c r="GF42" s="843">
        <v>746.03</v>
      </c>
      <c r="GG42" s="859">
        <v>82284</v>
      </c>
      <c r="GH42" s="843">
        <v>371</v>
      </c>
    </row>
    <row r="43" spans="1:190" s="1172" customFormat="1" ht="15" customHeight="1">
      <c r="A43" s="154"/>
      <c r="B43" s="36"/>
      <c r="C43" s="36"/>
      <c r="D43" s="36"/>
      <c r="E43" s="35"/>
      <c r="F43" s="431">
        <v>37672</v>
      </c>
      <c r="G43" s="273">
        <v>815.47904000000005</v>
      </c>
      <c r="H43" s="273">
        <v>5.3221509749999996</v>
      </c>
      <c r="I43" s="273">
        <v>3489.4884380000003</v>
      </c>
      <c r="J43" s="35">
        <v>251</v>
      </c>
      <c r="K43" s="432">
        <v>37851</v>
      </c>
      <c r="L43" s="273">
        <v>795.54</v>
      </c>
      <c r="M43" s="273">
        <v>3.3</v>
      </c>
      <c r="N43" s="273">
        <v>3630.9</v>
      </c>
      <c r="O43" s="35">
        <v>253</v>
      </c>
      <c r="P43" s="432">
        <v>38042</v>
      </c>
      <c r="Q43" s="273">
        <v>943.76</v>
      </c>
      <c r="R43" s="273">
        <v>1.42</v>
      </c>
      <c r="S43" s="273">
        <v>4698.8</v>
      </c>
      <c r="T43" s="35">
        <v>260</v>
      </c>
      <c r="U43" s="432">
        <v>38218</v>
      </c>
      <c r="V43" s="479">
        <v>1466.9346700000001</v>
      </c>
      <c r="W43" s="36">
        <v>28.777200000000001</v>
      </c>
      <c r="X43" s="35">
        <v>4784.7</v>
      </c>
      <c r="Y43" s="35">
        <v>246</v>
      </c>
      <c r="Z43" s="432">
        <v>38414</v>
      </c>
      <c r="AA43" s="479">
        <v>1881.69433</v>
      </c>
      <c r="AB43" s="36">
        <v>48.552199999999999</v>
      </c>
      <c r="AC43" s="64">
        <v>5041</v>
      </c>
      <c r="AD43" s="35">
        <v>250</v>
      </c>
      <c r="AE43" s="432">
        <v>38585</v>
      </c>
      <c r="AF43" s="479">
        <v>1541.50126</v>
      </c>
      <c r="AG43" s="36">
        <v>9.2271999999999998</v>
      </c>
      <c r="AH43" s="36">
        <v>5379.9</v>
      </c>
      <c r="AI43" s="35">
        <v>253</v>
      </c>
      <c r="AJ43" s="432">
        <v>38788</v>
      </c>
      <c r="AK43" s="479">
        <v>1614.4361899999999</v>
      </c>
      <c r="AL43" s="36">
        <v>19.289899999999999</v>
      </c>
      <c r="AM43" s="36">
        <v>5994.3</v>
      </c>
      <c r="AN43" s="35">
        <v>266</v>
      </c>
      <c r="AO43" s="432">
        <v>38957</v>
      </c>
      <c r="AP43" s="479">
        <v>1528.2580599999999</v>
      </c>
      <c r="AQ43" s="36">
        <v>74.633700000000005</v>
      </c>
      <c r="AR43" s="36">
        <v>6569.8</v>
      </c>
      <c r="AS43" s="35">
        <v>269</v>
      </c>
      <c r="AT43" s="432">
        <v>39142</v>
      </c>
      <c r="AU43" s="479">
        <v>1794.0179599999999</v>
      </c>
      <c r="AV43" s="36">
        <v>68.150400000000005</v>
      </c>
      <c r="AW43" s="36">
        <v>7780.9</v>
      </c>
      <c r="AX43" s="35">
        <v>272</v>
      </c>
      <c r="AY43" s="432">
        <v>39321</v>
      </c>
      <c r="AZ43" s="479">
        <v>2398.4169099999999</v>
      </c>
      <c r="BA43" s="36">
        <v>166.29919999999998</v>
      </c>
      <c r="BB43" s="36">
        <v>8485.5</v>
      </c>
      <c r="BC43" s="35">
        <v>274</v>
      </c>
      <c r="BD43" s="431">
        <v>39505</v>
      </c>
      <c r="BE43" s="35">
        <v>2906.81</v>
      </c>
      <c r="BF43" s="36">
        <v>186.65</v>
      </c>
      <c r="BG43" s="36">
        <v>9332</v>
      </c>
      <c r="BH43" s="35">
        <v>285</v>
      </c>
      <c r="BI43" s="431">
        <v>39688</v>
      </c>
      <c r="BJ43" s="36">
        <v>2765.46</v>
      </c>
      <c r="BK43" s="35">
        <v>246.11</v>
      </c>
      <c r="BL43" s="36">
        <v>12243.9</v>
      </c>
      <c r="BM43" s="35">
        <v>287</v>
      </c>
      <c r="BN43" s="431">
        <v>39870</v>
      </c>
      <c r="BO43" s="36">
        <v>2570.96</v>
      </c>
      <c r="BP43" s="36">
        <v>317.56</v>
      </c>
      <c r="BQ43" s="36">
        <v>13133.6</v>
      </c>
      <c r="BR43" s="35">
        <v>297</v>
      </c>
      <c r="BS43" s="431">
        <v>40052</v>
      </c>
      <c r="BT43" s="36">
        <v>2977.72</v>
      </c>
      <c r="BU43" s="36">
        <v>510.05</v>
      </c>
      <c r="BV43" s="36">
        <v>15151.9</v>
      </c>
      <c r="BW43" s="35">
        <v>302</v>
      </c>
      <c r="BX43" s="431">
        <v>40237</v>
      </c>
      <c r="BY43" s="35">
        <v>5560.56</v>
      </c>
      <c r="BZ43" s="35">
        <v>861.12</v>
      </c>
      <c r="CA43" s="36">
        <v>17111.099999999999</v>
      </c>
      <c r="CB43" s="35">
        <v>263</v>
      </c>
      <c r="CC43" s="431">
        <v>40420</v>
      </c>
      <c r="CD43" s="35">
        <v>6620.33</v>
      </c>
      <c r="CE43" s="35">
        <v>1517.31</v>
      </c>
      <c r="CF43" s="36">
        <v>22669.200000000001</v>
      </c>
      <c r="CG43" s="35">
        <v>274</v>
      </c>
      <c r="CH43" s="432">
        <v>40605</v>
      </c>
      <c r="CI43" s="479">
        <v>5428.4049400000004</v>
      </c>
      <c r="CJ43" s="36">
        <v>503.82470000000001</v>
      </c>
      <c r="CK43" s="36">
        <v>26511.200000000001</v>
      </c>
      <c r="CL43" s="35">
        <v>262</v>
      </c>
      <c r="CM43" s="425">
        <v>40792</v>
      </c>
      <c r="CN43" s="1173">
        <v>6065.6</v>
      </c>
      <c r="CO43" s="36">
        <v>366.31</v>
      </c>
      <c r="CP43" s="36">
        <f t="shared" si="37"/>
        <v>30567.200000000001</v>
      </c>
      <c r="CQ43" s="35">
        <f t="shared" si="38"/>
        <v>268</v>
      </c>
      <c r="CR43" s="427">
        <v>40967</v>
      </c>
      <c r="CS43" s="697">
        <v>4668.57</v>
      </c>
      <c r="CT43" s="697">
        <v>530.54</v>
      </c>
      <c r="CU43" s="36">
        <f t="shared" si="27"/>
        <v>33218.199999999997</v>
      </c>
      <c r="CV43" s="35">
        <f t="shared" si="28"/>
        <v>274</v>
      </c>
      <c r="CW43" s="427">
        <v>41158</v>
      </c>
      <c r="CX43" s="697">
        <v>4324.76</v>
      </c>
      <c r="CY43" s="697">
        <v>527.20000000000005</v>
      </c>
      <c r="CZ43" s="36">
        <f t="shared" si="35"/>
        <v>39243.199999999997</v>
      </c>
      <c r="DA43" s="35">
        <f t="shared" si="36"/>
        <v>284</v>
      </c>
      <c r="DB43" s="696">
        <v>41331</v>
      </c>
      <c r="DC43" s="697">
        <v>4147.3</v>
      </c>
      <c r="DD43" s="697">
        <v>266.48</v>
      </c>
      <c r="DE43" s="36">
        <f t="shared" si="32"/>
        <v>39367.4</v>
      </c>
      <c r="DF43" s="35">
        <f t="shared" si="33"/>
        <v>284</v>
      </c>
      <c r="DG43" s="1349">
        <v>41520</v>
      </c>
      <c r="DH43" s="697">
        <v>4127.6099999999997</v>
      </c>
      <c r="DI43" s="697">
        <v>456.72</v>
      </c>
      <c r="DJ43" s="36">
        <f t="shared" ref="DJ43:DJ53" si="39">DJ42</f>
        <v>42307.4</v>
      </c>
      <c r="DK43" s="35">
        <f t="shared" ref="DK43:DK62" si="40">DK42</f>
        <v>298</v>
      </c>
      <c r="DL43" s="1472">
        <v>41697</v>
      </c>
      <c r="DM43" s="35">
        <v>4749.87</v>
      </c>
      <c r="DN43" s="35">
        <v>646.54</v>
      </c>
      <c r="DO43" s="36">
        <f t="shared" si="23"/>
        <v>43407.3</v>
      </c>
      <c r="DP43" s="35">
        <f t="shared" si="24"/>
        <v>302</v>
      </c>
      <c r="DQ43" s="1472">
        <v>41885</v>
      </c>
      <c r="DR43" s="697">
        <v>4632.46</v>
      </c>
      <c r="DS43" s="697">
        <v>550.65</v>
      </c>
      <c r="DT43" s="36">
        <f t="shared" ref="DT43:DT52" si="41">DT42</f>
        <v>47149.7</v>
      </c>
      <c r="DU43" s="35">
        <f t="shared" ref="DU43:DU56" si="42">DU42</f>
        <v>315</v>
      </c>
      <c r="DV43" s="1472" t="s">
        <v>3851</v>
      </c>
      <c r="DW43" s="272">
        <v>4763.22</v>
      </c>
      <c r="DX43" s="273">
        <v>296.10000000000002</v>
      </c>
      <c r="DY43" s="273">
        <f>DY40</f>
        <v>48255.5</v>
      </c>
      <c r="DZ43" s="272">
        <f>DZ24</f>
        <v>320</v>
      </c>
      <c r="EA43" s="1472">
        <v>42248</v>
      </c>
      <c r="EB43" s="697">
        <v>4724.5200000000004</v>
      </c>
      <c r="EC43" s="697">
        <v>421.33</v>
      </c>
      <c r="ED43" s="36">
        <f>DY90</f>
        <v>52774.2</v>
      </c>
      <c r="EE43" s="35">
        <f>DZ90</f>
        <v>324</v>
      </c>
      <c r="EF43" s="1472">
        <v>42428</v>
      </c>
      <c r="EG43" s="35">
        <v>4536.84</v>
      </c>
      <c r="EH43" s="697">
        <v>424.33</v>
      </c>
      <c r="EI43" s="273">
        <v>56088.1</v>
      </c>
      <c r="EJ43" s="272">
        <f>EJ42</f>
        <v>326</v>
      </c>
      <c r="EK43" s="1472">
        <v>42617</v>
      </c>
      <c r="EL43" s="35">
        <v>4557.4399999999996</v>
      </c>
      <c r="EM43" s="697">
        <v>480.988</v>
      </c>
      <c r="EN43" s="1172">
        <v>58244.2</v>
      </c>
      <c r="EO43" s="1172">
        <v>330</v>
      </c>
      <c r="EP43" s="1472">
        <v>42792</v>
      </c>
      <c r="EQ43" s="36">
        <v>5635.11</v>
      </c>
      <c r="ER43" s="697">
        <v>1393.191</v>
      </c>
      <c r="ES43" s="36">
        <v>60015.5</v>
      </c>
      <c r="ET43" s="35">
        <v>333</v>
      </c>
      <c r="EU43" s="1472">
        <v>42975</v>
      </c>
      <c r="EV43" s="283">
        <v>5947.25</v>
      </c>
      <c r="EW43" s="283">
        <v>1032.8109999999999</v>
      </c>
      <c r="EX43" s="36">
        <v>62659.9</v>
      </c>
      <c r="EY43" s="35">
        <v>335</v>
      </c>
      <c r="EZ43" s="1472">
        <v>43157</v>
      </c>
      <c r="FA43" s="283">
        <v>5774.57</v>
      </c>
      <c r="FB43" s="283">
        <v>350.63</v>
      </c>
      <c r="FC43" s="36">
        <v>64576.648999999998</v>
      </c>
      <c r="FD43" s="35">
        <v>339</v>
      </c>
      <c r="FE43" s="1472">
        <v>43342</v>
      </c>
      <c r="FF43" s="283">
        <v>5600.64</v>
      </c>
      <c r="FG43" s="283">
        <v>722.37</v>
      </c>
      <c r="FH43" s="36">
        <v>67514.5</v>
      </c>
      <c r="FI43" s="153">
        <v>344</v>
      </c>
      <c r="FJ43" s="1699">
        <v>43522</v>
      </c>
      <c r="FK43" s="283">
        <v>5738.64</v>
      </c>
      <c r="FL43" s="283">
        <v>679.45699999999999</v>
      </c>
      <c r="FM43" s="36">
        <v>69739.899999999994</v>
      </c>
      <c r="FN43" s="35">
        <v>351</v>
      </c>
      <c r="FO43" s="1697">
        <v>43710</v>
      </c>
      <c r="FP43" s="36">
        <v>5033.54</v>
      </c>
      <c r="FQ43" s="36">
        <v>442.904</v>
      </c>
      <c r="FR43" s="36">
        <v>73022.5</v>
      </c>
      <c r="FS43" s="153">
        <v>357</v>
      </c>
      <c r="FT43" s="1696">
        <v>43984</v>
      </c>
      <c r="FU43" s="185">
        <v>3969.58</v>
      </c>
      <c r="FV43" s="185">
        <v>155.24</v>
      </c>
      <c r="FW43" s="354">
        <v>75486.8</v>
      </c>
      <c r="FX43" s="185">
        <v>362</v>
      </c>
      <c r="FY43" s="1472">
        <v>44074</v>
      </c>
      <c r="FZ43" s="843">
        <v>4879.1499999999996</v>
      </c>
      <c r="GA43" s="843">
        <v>1166.78</v>
      </c>
      <c r="GB43" s="859">
        <v>75706.7</v>
      </c>
      <c r="GC43" s="843">
        <v>362</v>
      </c>
      <c r="GD43" s="1472" t="s">
        <v>5543</v>
      </c>
      <c r="GE43" s="843">
        <v>5404.8</v>
      </c>
      <c r="GF43" s="843">
        <v>660.64300000000003</v>
      </c>
      <c r="GG43" s="859">
        <v>82284</v>
      </c>
      <c r="GH43" s="843">
        <v>371</v>
      </c>
    </row>
    <row r="44" spans="1:190" s="1172" customFormat="1" ht="15" customHeight="1">
      <c r="A44" s="154"/>
      <c r="B44" s="36"/>
      <c r="C44" s="36"/>
      <c r="D44" s="36"/>
      <c r="E44" s="35"/>
      <c r="F44" s="431">
        <v>37674</v>
      </c>
      <c r="G44" s="273">
        <v>808.73474999999996</v>
      </c>
      <c r="H44" s="273">
        <v>5.3927609500000004</v>
      </c>
      <c r="I44" s="273">
        <v>3489.4884380000003</v>
      </c>
      <c r="J44" s="35">
        <v>251</v>
      </c>
      <c r="K44" s="432">
        <v>37853</v>
      </c>
      <c r="L44" s="273">
        <v>792.36</v>
      </c>
      <c r="M44" s="273">
        <v>3.91</v>
      </c>
      <c r="N44" s="273">
        <v>3630.9</v>
      </c>
      <c r="O44" s="35">
        <v>253</v>
      </c>
      <c r="P44" s="432">
        <v>38043</v>
      </c>
      <c r="Q44" s="273">
        <v>946.58</v>
      </c>
      <c r="R44" s="273">
        <v>1.48</v>
      </c>
      <c r="S44" s="273">
        <v>4698.8</v>
      </c>
      <c r="T44" s="35">
        <v>260</v>
      </c>
      <c r="U44" s="432">
        <v>38220</v>
      </c>
      <c r="V44" s="479">
        <v>1501.8788199999999</v>
      </c>
      <c r="W44" s="36">
        <v>31.284100000000002</v>
      </c>
      <c r="X44" s="35">
        <v>4784.7</v>
      </c>
      <c r="Y44" s="35">
        <v>246</v>
      </c>
      <c r="Z44" s="432">
        <v>38416</v>
      </c>
      <c r="AA44" s="479">
        <v>1901.8242</v>
      </c>
      <c r="AB44" s="36">
        <v>58.585400000000007</v>
      </c>
      <c r="AC44" s="64">
        <v>5041</v>
      </c>
      <c r="AD44" s="35">
        <v>250</v>
      </c>
      <c r="AE44" s="432">
        <v>38586</v>
      </c>
      <c r="AF44" s="479">
        <v>1533.20902</v>
      </c>
      <c r="AG44" s="36">
        <v>10.5174</v>
      </c>
      <c r="AH44" s="36">
        <v>5379.9</v>
      </c>
      <c r="AI44" s="35">
        <v>253</v>
      </c>
      <c r="AJ44" s="432">
        <v>38790</v>
      </c>
      <c r="AK44" s="479">
        <v>1572.9146000000001</v>
      </c>
      <c r="AL44" s="36">
        <v>22.344900000000003</v>
      </c>
      <c r="AM44" s="36">
        <v>5994.3</v>
      </c>
      <c r="AN44" s="35">
        <v>266</v>
      </c>
      <c r="AO44" s="432">
        <v>38958</v>
      </c>
      <c r="AP44" s="479">
        <v>1565.18228</v>
      </c>
      <c r="AQ44" s="36">
        <v>67.740099999999998</v>
      </c>
      <c r="AR44" s="36">
        <v>6569.8</v>
      </c>
      <c r="AS44" s="35">
        <v>269</v>
      </c>
      <c r="AT44" s="432">
        <v>39145</v>
      </c>
      <c r="AU44" s="479">
        <v>1769.2367899999999</v>
      </c>
      <c r="AV44" s="36">
        <v>58.983900000000006</v>
      </c>
      <c r="AW44" s="36">
        <v>7780.9</v>
      </c>
      <c r="AX44" s="35">
        <v>272</v>
      </c>
      <c r="AY44" s="432">
        <v>39322</v>
      </c>
      <c r="AZ44" s="479">
        <v>2425.77259</v>
      </c>
      <c r="BA44" s="36">
        <v>180.76929999999999</v>
      </c>
      <c r="BB44" s="36">
        <v>8485.5</v>
      </c>
      <c r="BC44" s="35">
        <v>274</v>
      </c>
      <c r="BD44" s="431">
        <v>39506</v>
      </c>
      <c r="BE44" s="36">
        <v>2931.38</v>
      </c>
      <c r="BF44" s="35">
        <v>199.47</v>
      </c>
      <c r="BG44" s="36">
        <v>9332</v>
      </c>
      <c r="BH44" s="35">
        <v>285</v>
      </c>
      <c r="BI44" s="431">
        <v>39691</v>
      </c>
      <c r="BJ44" s="35">
        <v>2791.21</v>
      </c>
      <c r="BK44" s="35">
        <v>266.98</v>
      </c>
      <c r="BL44" s="36">
        <v>12243.9</v>
      </c>
      <c r="BM44" s="35">
        <v>287</v>
      </c>
      <c r="BN44" s="431">
        <v>39873</v>
      </c>
      <c r="BO44" s="36">
        <v>2626.27</v>
      </c>
      <c r="BP44" s="36">
        <v>349.59</v>
      </c>
      <c r="BQ44" s="36">
        <v>13348.1</v>
      </c>
      <c r="BR44" s="35">
        <v>298</v>
      </c>
      <c r="BS44" s="431">
        <v>40055</v>
      </c>
      <c r="BT44" s="36">
        <v>2966.21</v>
      </c>
      <c r="BU44" s="36">
        <v>393.14</v>
      </c>
      <c r="BV44" s="36">
        <v>15151.9</v>
      </c>
      <c r="BW44" s="35">
        <v>302</v>
      </c>
      <c r="BX44" s="431">
        <v>40238</v>
      </c>
      <c r="BY44" s="1167">
        <v>5567.4</v>
      </c>
      <c r="BZ44" s="1169">
        <v>786.12</v>
      </c>
      <c r="CA44" s="36">
        <v>18063.099999999999</v>
      </c>
      <c r="CB44" s="35">
        <v>265</v>
      </c>
      <c r="CC44" s="431">
        <v>40421</v>
      </c>
      <c r="CD44" s="36">
        <v>6657.97</v>
      </c>
      <c r="CE44" s="35">
        <v>1488.44</v>
      </c>
      <c r="CF44" s="36">
        <v>22669.200000000001</v>
      </c>
      <c r="CG44" s="35">
        <v>274</v>
      </c>
      <c r="CH44" s="432">
        <v>40608</v>
      </c>
      <c r="CI44" s="479">
        <v>5536.9109799999997</v>
      </c>
      <c r="CJ44" s="36">
        <v>564.96450000000004</v>
      </c>
      <c r="CK44" s="36">
        <v>26511.200000000001</v>
      </c>
      <c r="CL44" s="35">
        <v>262</v>
      </c>
      <c r="CM44" s="425">
        <v>40793</v>
      </c>
      <c r="CN44" s="1173">
        <v>6095.54</v>
      </c>
      <c r="CO44" s="36">
        <v>308.08</v>
      </c>
      <c r="CP44" s="36">
        <f t="shared" si="37"/>
        <v>30567.200000000001</v>
      </c>
      <c r="CQ44" s="35">
        <f t="shared" si="38"/>
        <v>268</v>
      </c>
      <c r="CR44" s="427">
        <v>40968</v>
      </c>
      <c r="CS44" s="697">
        <v>4695.41</v>
      </c>
      <c r="CT44" s="697">
        <v>535.87</v>
      </c>
      <c r="CU44" s="36">
        <f t="shared" si="27"/>
        <v>33218.199999999997</v>
      </c>
      <c r="CV44" s="35">
        <f t="shared" si="28"/>
        <v>274</v>
      </c>
      <c r="CW44" s="427">
        <v>41161</v>
      </c>
      <c r="CX44" s="697">
        <v>4384.99</v>
      </c>
      <c r="CY44" s="697">
        <v>610.74</v>
      </c>
      <c r="CZ44" s="36">
        <f t="shared" si="35"/>
        <v>39243.199999999997</v>
      </c>
      <c r="DA44" s="35">
        <f t="shared" si="36"/>
        <v>284</v>
      </c>
      <c r="DB44" s="696">
        <v>41332</v>
      </c>
      <c r="DC44" s="697">
        <v>4035.27</v>
      </c>
      <c r="DD44" s="697">
        <v>324.58999999999997</v>
      </c>
      <c r="DE44" s="36">
        <f t="shared" si="32"/>
        <v>39367.4</v>
      </c>
      <c r="DF44" s="35">
        <f t="shared" si="33"/>
        <v>284</v>
      </c>
      <c r="DG44" s="1349">
        <v>41521</v>
      </c>
      <c r="DH44" s="697">
        <v>4128.18</v>
      </c>
      <c r="DI44" s="35">
        <v>530.64</v>
      </c>
      <c r="DJ44" s="36">
        <f t="shared" si="39"/>
        <v>42307.4</v>
      </c>
      <c r="DK44" s="35">
        <f t="shared" si="40"/>
        <v>298</v>
      </c>
      <c r="DL44" s="1472">
        <v>41700</v>
      </c>
      <c r="DM44" s="697">
        <v>4697.3</v>
      </c>
      <c r="DN44" s="697">
        <v>574.4</v>
      </c>
      <c r="DO44" s="36">
        <f>DJ95</f>
        <v>44515.4</v>
      </c>
      <c r="DP44" s="35">
        <v>303</v>
      </c>
      <c r="DQ44" s="1472">
        <v>41886</v>
      </c>
      <c r="DR44" s="697">
        <v>4642.38</v>
      </c>
      <c r="DS44" s="36">
        <v>602.28</v>
      </c>
      <c r="DT44" s="36">
        <f t="shared" si="41"/>
        <v>47149.7</v>
      </c>
      <c r="DU44" s="35">
        <f t="shared" si="42"/>
        <v>315</v>
      </c>
      <c r="DV44" s="1472">
        <v>42064</v>
      </c>
      <c r="DW44" s="697">
        <v>4739.6499999999996</v>
      </c>
      <c r="DX44" s="697">
        <v>336.65</v>
      </c>
      <c r="DY44" s="36">
        <f>DT96</f>
        <v>49744.399999999994</v>
      </c>
      <c r="DZ44" s="35">
        <v>322</v>
      </c>
      <c r="EA44" s="1472">
        <v>42249</v>
      </c>
      <c r="EB44" s="697">
        <v>4763.88</v>
      </c>
      <c r="EC44" s="697">
        <v>348.82</v>
      </c>
      <c r="ED44" s="36">
        <f>ED43</f>
        <v>52774.2</v>
      </c>
      <c r="EE44" s="35">
        <f>DZ90</f>
        <v>324</v>
      </c>
      <c r="EF44" s="1472">
        <v>42429</v>
      </c>
      <c r="EG44" s="35">
        <v>4511.97</v>
      </c>
      <c r="EH44" s="697">
        <v>462.93</v>
      </c>
      <c r="EI44" s="273">
        <v>56088.1</v>
      </c>
      <c r="EJ44" s="272">
        <f>EJ43</f>
        <v>326</v>
      </c>
      <c r="EK44" s="1472">
        <v>42618</v>
      </c>
      <c r="EL44" s="35">
        <v>4563.6899999999996</v>
      </c>
      <c r="EM44" s="697">
        <v>425.27800000000002</v>
      </c>
      <c r="EN44" s="1172">
        <v>58244.2</v>
      </c>
      <c r="EO44" s="1172">
        <v>330</v>
      </c>
      <c r="EP44" s="1472">
        <v>42793</v>
      </c>
      <c r="EQ44" s="35">
        <v>5620.25</v>
      </c>
      <c r="ER44" s="697">
        <v>1020.294</v>
      </c>
      <c r="ES44" s="36">
        <v>60015.5</v>
      </c>
      <c r="ET44" s="35">
        <v>333</v>
      </c>
      <c r="EU44" s="1472">
        <v>42976</v>
      </c>
      <c r="EV44" s="283">
        <v>5948.51</v>
      </c>
      <c r="EW44" s="283">
        <v>924.952</v>
      </c>
      <c r="EX44" s="36">
        <v>62659.9</v>
      </c>
      <c r="EY44" s="35">
        <v>335</v>
      </c>
      <c r="EZ44" s="1472">
        <v>43158</v>
      </c>
      <c r="FA44" s="283">
        <v>5798.43</v>
      </c>
      <c r="FB44" s="283">
        <v>321.91699999999997</v>
      </c>
      <c r="FC44" s="36">
        <v>64576.648999999998</v>
      </c>
      <c r="FD44" s="35">
        <v>339</v>
      </c>
      <c r="FE44" s="1472">
        <v>43346</v>
      </c>
      <c r="FF44" s="283">
        <v>5590.42</v>
      </c>
      <c r="FG44" s="697">
        <v>707.89599999999996</v>
      </c>
      <c r="FH44" s="36">
        <v>67955.399999999994</v>
      </c>
      <c r="FI44" s="35">
        <v>346</v>
      </c>
      <c r="FJ44" s="1699">
        <v>43523</v>
      </c>
      <c r="FK44" s="283">
        <v>5711.83</v>
      </c>
      <c r="FL44" s="283">
        <v>689.24900000000002</v>
      </c>
      <c r="FM44" s="36">
        <v>69739.899999999994</v>
      </c>
      <c r="FN44" s="35">
        <v>351</v>
      </c>
      <c r="FO44" s="1697">
        <v>43711</v>
      </c>
      <c r="FP44" s="36">
        <v>5007.0600000000004</v>
      </c>
      <c r="FQ44" s="36">
        <v>394.827</v>
      </c>
      <c r="FR44" s="36">
        <v>73022.5</v>
      </c>
      <c r="FS44" s="153">
        <v>357</v>
      </c>
      <c r="FT44" s="1696">
        <v>43985</v>
      </c>
      <c r="FU44" s="185">
        <v>3963.41</v>
      </c>
      <c r="FV44" s="185">
        <v>152.63999999999999</v>
      </c>
      <c r="FW44" s="354">
        <v>75486.8</v>
      </c>
      <c r="FX44" s="185">
        <v>362</v>
      </c>
      <c r="FY44" s="1472">
        <v>44075</v>
      </c>
      <c r="FZ44" s="843">
        <v>4862.22</v>
      </c>
      <c r="GA44" s="843">
        <v>777.43</v>
      </c>
      <c r="GB44" s="859">
        <v>76303.399999999994</v>
      </c>
      <c r="GC44" s="843">
        <v>363</v>
      </c>
      <c r="GD44" s="1472">
        <v>44256</v>
      </c>
      <c r="GE44" s="843">
        <v>5426.82</v>
      </c>
      <c r="GF44" s="843">
        <v>618.00400000000002</v>
      </c>
      <c r="GG44" s="859">
        <v>83567.600000000006</v>
      </c>
      <c r="GH44" s="843">
        <v>374</v>
      </c>
    </row>
    <row r="45" spans="1:190" s="1172" customFormat="1" ht="15" customHeight="1">
      <c r="A45" s="120"/>
      <c r="B45" s="36"/>
      <c r="C45" s="36"/>
      <c r="D45" s="36"/>
      <c r="E45" s="35"/>
      <c r="F45" s="431">
        <v>37675</v>
      </c>
      <c r="G45" s="273">
        <v>799.97757999999999</v>
      </c>
      <c r="H45" s="273">
        <v>7.6051421250000004</v>
      </c>
      <c r="I45" s="273">
        <v>3489.4884380000003</v>
      </c>
      <c r="J45" s="35">
        <v>251</v>
      </c>
      <c r="K45" s="432">
        <v>37854</v>
      </c>
      <c r="L45" s="273">
        <v>789.84</v>
      </c>
      <c r="M45" s="273">
        <v>3.79</v>
      </c>
      <c r="N45" s="273">
        <v>3630.9</v>
      </c>
      <c r="O45" s="35">
        <v>253</v>
      </c>
      <c r="P45" s="432">
        <v>38046</v>
      </c>
      <c r="Q45" s="273">
        <v>953.81</v>
      </c>
      <c r="R45" s="273">
        <v>1.71</v>
      </c>
      <c r="S45" s="273">
        <v>4698.8</v>
      </c>
      <c r="T45" s="35">
        <v>260</v>
      </c>
      <c r="U45" s="432">
        <v>38221</v>
      </c>
      <c r="V45" s="479">
        <v>1429.14815</v>
      </c>
      <c r="W45" s="36">
        <v>36.882799999999996</v>
      </c>
      <c r="X45" s="35">
        <v>4784.7</v>
      </c>
      <c r="Y45" s="35">
        <v>246</v>
      </c>
      <c r="Z45" s="432">
        <v>38417</v>
      </c>
      <c r="AA45" s="479">
        <v>1894.56043</v>
      </c>
      <c r="AB45" s="36">
        <v>54.435299999999998</v>
      </c>
      <c r="AC45" s="64">
        <v>5041</v>
      </c>
      <c r="AD45" s="35">
        <v>250</v>
      </c>
      <c r="AE45" s="432">
        <v>38587</v>
      </c>
      <c r="AF45" s="479">
        <v>1541.34547</v>
      </c>
      <c r="AG45" s="36">
        <v>17.3309</v>
      </c>
      <c r="AH45" s="36">
        <v>5379.9</v>
      </c>
      <c r="AI45" s="35">
        <v>253</v>
      </c>
      <c r="AJ45" s="432">
        <v>38791</v>
      </c>
      <c r="AK45" s="479">
        <v>1561.9563000000001</v>
      </c>
      <c r="AL45" s="36">
        <v>17.348800000000001</v>
      </c>
      <c r="AM45" s="36">
        <v>5994.3</v>
      </c>
      <c r="AN45" s="35">
        <v>266</v>
      </c>
      <c r="AO45" s="432">
        <v>38960</v>
      </c>
      <c r="AP45" s="479">
        <v>1587.07662</v>
      </c>
      <c r="AQ45" s="36">
        <v>80.927400000000006</v>
      </c>
      <c r="AR45" s="36">
        <v>6569.8</v>
      </c>
      <c r="AS45" s="35">
        <v>269</v>
      </c>
      <c r="AT45" s="432">
        <v>39146</v>
      </c>
      <c r="AU45" s="479">
        <v>1752.5119999999999</v>
      </c>
      <c r="AV45" s="36">
        <v>65.556899999999999</v>
      </c>
      <c r="AW45" s="36">
        <v>7780.9</v>
      </c>
      <c r="AX45" s="35">
        <v>272</v>
      </c>
      <c r="AY45" s="432">
        <v>39323</v>
      </c>
      <c r="AZ45" s="479">
        <v>2455.08653</v>
      </c>
      <c r="BA45" s="36">
        <v>188.7116</v>
      </c>
      <c r="BB45" s="36">
        <v>8485.5</v>
      </c>
      <c r="BC45" s="35">
        <v>274</v>
      </c>
      <c r="BD45" s="431">
        <v>39509</v>
      </c>
      <c r="BE45" s="36">
        <v>2916.2</v>
      </c>
      <c r="BF45" s="36">
        <v>183.39</v>
      </c>
      <c r="BG45" s="36">
        <v>9492.4</v>
      </c>
      <c r="BH45" s="35">
        <v>285</v>
      </c>
      <c r="BI45" s="431">
        <v>39692</v>
      </c>
      <c r="BJ45" s="36">
        <v>2820.79</v>
      </c>
      <c r="BK45" s="36">
        <v>335.15</v>
      </c>
      <c r="BL45" s="36">
        <v>12757.8</v>
      </c>
      <c r="BM45" s="35">
        <v>289</v>
      </c>
      <c r="BN45" s="431">
        <v>39874</v>
      </c>
      <c r="BO45" s="36">
        <v>2592.84</v>
      </c>
      <c r="BP45" s="36">
        <v>399.34</v>
      </c>
      <c r="BQ45" s="36">
        <v>13348.1</v>
      </c>
      <c r="BR45" s="35">
        <v>298</v>
      </c>
      <c r="BS45" s="431">
        <v>40056</v>
      </c>
      <c r="BT45" s="36">
        <v>2941.28</v>
      </c>
      <c r="BU45" s="36">
        <v>420.29</v>
      </c>
      <c r="BV45" s="36">
        <v>15151.9</v>
      </c>
      <c r="BW45" s="35">
        <v>302</v>
      </c>
      <c r="BX45" s="431">
        <v>40239</v>
      </c>
      <c r="BY45" s="1167">
        <v>5588.01</v>
      </c>
      <c r="BZ45" s="1169">
        <v>853.23</v>
      </c>
      <c r="CA45" s="36">
        <v>18063.099999999999</v>
      </c>
      <c r="CB45" s="35">
        <v>265</v>
      </c>
      <c r="CC45" s="431">
        <v>40423</v>
      </c>
      <c r="CD45" s="1167">
        <v>6774.87</v>
      </c>
      <c r="CE45" s="1169">
        <v>1612</v>
      </c>
      <c r="CF45" s="36">
        <v>22066.5</v>
      </c>
      <c r="CG45" s="35">
        <v>274</v>
      </c>
      <c r="CH45" s="432">
        <v>40609</v>
      </c>
      <c r="CI45" s="479">
        <v>5779.9147700000003</v>
      </c>
      <c r="CJ45" s="36">
        <v>821.93889999999988</v>
      </c>
      <c r="CK45" s="36">
        <v>26511.200000000001</v>
      </c>
      <c r="CL45" s="35">
        <v>262</v>
      </c>
      <c r="CM45" s="425">
        <v>40794</v>
      </c>
      <c r="CN45" s="1173">
        <v>6077.32</v>
      </c>
      <c r="CO45" s="36">
        <v>241.04</v>
      </c>
      <c r="CP45" s="36">
        <f t="shared" si="37"/>
        <v>30567.200000000001</v>
      </c>
      <c r="CQ45" s="35">
        <f t="shared" si="38"/>
        <v>268</v>
      </c>
      <c r="CR45" s="427">
        <v>40969</v>
      </c>
      <c r="CS45" s="697">
        <v>4553.7700000000004</v>
      </c>
      <c r="CT45" s="697">
        <v>408.78</v>
      </c>
      <c r="CU45" s="36">
        <v>35463.199999999997</v>
      </c>
      <c r="CV45" s="35">
        <v>275</v>
      </c>
      <c r="CW45" s="427">
        <v>41162</v>
      </c>
      <c r="CX45" s="697">
        <v>4357.17</v>
      </c>
      <c r="CY45" s="697">
        <v>759.67</v>
      </c>
      <c r="CZ45" s="36">
        <f t="shared" si="35"/>
        <v>39243.199999999997</v>
      </c>
      <c r="DA45" s="35">
        <f t="shared" si="36"/>
        <v>284</v>
      </c>
      <c r="DB45" s="696">
        <v>41333</v>
      </c>
      <c r="DC45" s="697">
        <v>4047.23</v>
      </c>
      <c r="DD45" s="35">
        <v>214.39</v>
      </c>
      <c r="DE45" s="36">
        <f t="shared" si="32"/>
        <v>39367.4</v>
      </c>
      <c r="DF45" s="35">
        <f t="shared" si="33"/>
        <v>284</v>
      </c>
      <c r="DG45" s="1349">
        <v>41522</v>
      </c>
      <c r="DH45" s="697">
        <v>4118.5</v>
      </c>
      <c r="DI45" s="35">
        <v>412.64</v>
      </c>
      <c r="DJ45" s="36">
        <f t="shared" si="39"/>
        <v>42307.4</v>
      </c>
      <c r="DK45" s="35">
        <f t="shared" si="40"/>
        <v>298</v>
      </c>
      <c r="DL45" s="1472">
        <v>41701</v>
      </c>
      <c r="DM45" s="697">
        <v>4687.1899999999996</v>
      </c>
      <c r="DN45" s="697">
        <v>505.43</v>
      </c>
      <c r="DO45" s="36">
        <f>DO44</f>
        <v>44515.4</v>
      </c>
      <c r="DP45" s="35">
        <v>303</v>
      </c>
      <c r="DQ45" s="1472">
        <v>41889</v>
      </c>
      <c r="DR45" s="697">
        <v>4641.45</v>
      </c>
      <c r="DS45" s="36">
        <v>519.23</v>
      </c>
      <c r="DT45" s="36">
        <f t="shared" si="41"/>
        <v>47149.7</v>
      </c>
      <c r="DU45" s="35">
        <f t="shared" si="42"/>
        <v>315</v>
      </c>
      <c r="DV45" s="1472">
        <v>42065</v>
      </c>
      <c r="DW45" s="697">
        <v>4719.41</v>
      </c>
      <c r="DX45" s="697">
        <v>298.06</v>
      </c>
      <c r="DY45" s="36">
        <f>DY44</f>
        <v>49744.399999999994</v>
      </c>
      <c r="DZ45" s="35">
        <v>322</v>
      </c>
      <c r="EA45" s="1472">
        <v>42250</v>
      </c>
      <c r="EB45" s="697">
        <v>4765.72</v>
      </c>
      <c r="EC45" s="697">
        <v>498.59</v>
      </c>
      <c r="ED45" s="36">
        <f t="shared" ref="ED45:EE60" si="43">ED44</f>
        <v>52774.2</v>
      </c>
      <c r="EE45" s="35">
        <f t="shared" si="43"/>
        <v>324</v>
      </c>
      <c r="EF45" s="1472">
        <v>42430</v>
      </c>
      <c r="EG45" s="697">
        <v>4484.04</v>
      </c>
      <c r="EH45" s="697">
        <v>440.64</v>
      </c>
      <c r="EI45" s="36">
        <f>ED97</f>
        <v>55225.1</v>
      </c>
      <c r="EJ45" s="35">
        <f>EE97</f>
        <v>329</v>
      </c>
      <c r="EK45" s="1472">
        <v>42619</v>
      </c>
      <c r="EL45" s="35">
        <v>4568.3599999999997</v>
      </c>
      <c r="EM45" s="697">
        <v>475.85700000000003</v>
      </c>
      <c r="EN45" s="1172">
        <v>58244.2</v>
      </c>
      <c r="EO45" s="1172">
        <v>330</v>
      </c>
      <c r="EP45" s="1472">
        <v>42794</v>
      </c>
      <c r="EQ45" s="36">
        <v>5612.7</v>
      </c>
      <c r="ER45" s="697">
        <v>1152.444</v>
      </c>
      <c r="ES45" s="36">
        <v>60015.5</v>
      </c>
      <c r="ET45" s="35">
        <v>333</v>
      </c>
      <c r="EU45" s="1472">
        <v>42977</v>
      </c>
      <c r="EV45" s="283">
        <v>5973.95</v>
      </c>
      <c r="EW45" s="283">
        <v>804.14099999999996</v>
      </c>
      <c r="EX45" s="36">
        <v>62659.9</v>
      </c>
      <c r="EY45" s="35">
        <v>335</v>
      </c>
      <c r="EZ45" s="1472">
        <v>43159</v>
      </c>
      <c r="FA45" s="283">
        <v>5804.94</v>
      </c>
      <c r="FB45" s="283">
        <v>389.05500000000001</v>
      </c>
      <c r="FC45" s="36">
        <v>64576.648999999998</v>
      </c>
      <c r="FD45" s="35">
        <v>339</v>
      </c>
      <c r="FE45" s="1472">
        <v>43347</v>
      </c>
      <c r="FF45" s="283">
        <v>5552.81</v>
      </c>
      <c r="FG45" s="697">
        <v>716.98699999999997</v>
      </c>
      <c r="FH45" s="36">
        <v>67955.399999999994</v>
      </c>
      <c r="FI45" s="153">
        <v>346</v>
      </c>
      <c r="FJ45" s="1699">
        <v>43527</v>
      </c>
      <c r="FK45" s="35">
        <v>5723.08</v>
      </c>
      <c r="FL45" s="35">
        <v>662.27300000000002</v>
      </c>
      <c r="FM45" s="35">
        <v>69860.2</v>
      </c>
      <c r="FN45" s="35">
        <v>352</v>
      </c>
      <c r="FO45" s="1695">
        <v>43712</v>
      </c>
      <c r="FP45" s="36">
        <v>4986.37</v>
      </c>
      <c r="FQ45" s="36">
        <v>375.51299999999998</v>
      </c>
      <c r="FR45" s="36">
        <v>73022.5</v>
      </c>
      <c r="FS45" s="153">
        <v>357</v>
      </c>
      <c r="FT45" s="1696">
        <v>43986</v>
      </c>
      <c r="FU45" s="185">
        <v>3953.39</v>
      </c>
      <c r="FV45" s="185">
        <v>42.97</v>
      </c>
      <c r="FW45" s="354">
        <v>75486.8</v>
      </c>
      <c r="FX45" s="185">
        <v>362</v>
      </c>
      <c r="FY45" s="1472">
        <v>44076</v>
      </c>
      <c r="FZ45" s="843">
        <v>4891.53</v>
      </c>
      <c r="GA45" s="843">
        <v>1201.3499999999999</v>
      </c>
      <c r="GB45" s="859">
        <v>76303.399999999994</v>
      </c>
      <c r="GC45" s="843">
        <v>363</v>
      </c>
      <c r="GD45" s="1472">
        <v>44257</v>
      </c>
      <c r="GE45" s="843">
        <v>5508.27</v>
      </c>
      <c r="GF45" s="843">
        <v>833.94500000000005</v>
      </c>
      <c r="GG45" s="859">
        <v>83567.600000000006</v>
      </c>
      <c r="GH45" s="843">
        <v>374</v>
      </c>
    </row>
    <row r="46" spans="1:190" s="1172" customFormat="1" ht="15" customHeight="1">
      <c r="A46" s="154"/>
      <c r="B46" s="36"/>
      <c r="C46" s="36"/>
      <c r="D46" s="36"/>
      <c r="E46" s="35"/>
      <c r="F46" s="431">
        <v>37676</v>
      </c>
      <c r="G46" s="273">
        <v>801.14631999999995</v>
      </c>
      <c r="H46" s="273">
        <v>5.4894875000000001</v>
      </c>
      <c r="I46" s="273">
        <v>3489.4884380000003</v>
      </c>
      <c r="J46" s="35">
        <v>251</v>
      </c>
      <c r="K46" s="432">
        <v>37856</v>
      </c>
      <c r="L46" s="273">
        <v>788.24</v>
      </c>
      <c r="M46" s="273">
        <v>3.03</v>
      </c>
      <c r="N46" s="273">
        <v>3630.9</v>
      </c>
      <c r="O46" s="35">
        <v>253</v>
      </c>
      <c r="P46" s="431">
        <v>38047</v>
      </c>
      <c r="Q46" s="273">
        <v>951.87977000000001</v>
      </c>
      <c r="R46" s="273">
        <v>5.3027529250000001</v>
      </c>
      <c r="S46" s="273">
        <v>4700.5930935000006</v>
      </c>
      <c r="T46" s="35">
        <v>259</v>
      </c>
      <c r="U46" s="432">
        <v>38222</v>
      </c>
      <c r="V46" s="479">
        <v>1463.3219300000001</v>
      </c>
      <c r="W46" s="36">
        <v>22.404400000000003</v>
      </c>
      <c r="X46" s="35">
        <v>4784.7</v>
      </c>
      <c r="Y46" s="35">
        <v>246</v>
      </c>
      <c r="Z46" s="432">
        <v>38418</v>
      </c>
      <c r="AA46" s="479">
        <v>1904.5472199999999</v>
      </c>
      <c r="AB46" s="36">
        <v>53.744000000000007</v>
      </c>
      <c r="AC46" s="64">
        <v>5041</v>
      </c>
      <c r="AD46" s="35">
        <v>250</v>
      </c>
      <c r="AE46" s="432">
        <v>38588</v>
      </c>
      <c r="AF46" s="479">
        <v>1551.1228000000001</v>
      </c>
      <c r="AG46" s="36">
        <v>18.313099999999999</v>
      </c>
      <c r="AH46" s="36">
        <v>5379.9</v>
      </c>
      <c r="AI46" s="35">
        <v>253</v>
      </c>
      <c r="AJ46" s="432">
        <v>38792</v>
      </c>
      <c r="AK46" s="479">
        <v>1555.8236999999999</v>
      </c>
      <c r="AL46" s="36">
        <v>15.446100000000001</v>
      </c>
      <c r="AM46" s="36">
        <v>5994.3</v>
      </c>
      <c r="AN46" s="35">
        <v>266</v>
      </c>
      <c r="AO46" s="432">
        <v>38963</v>
      </c>
      <c r="AP46" s="479">
        <v>1588.23551</v>
      </c>
      <c r="AQ46" s="36">
        <v>74.877600000000001</v>
      </c>
      <c r="AR46" s="36">
        <v>6510.8</v>
      </c>
      <c r="AS46" s="35">
        <v>269</v>
      </c>
      <c r="AT46" s="432">
        <v>39147</v>
      </c>
      <c r="AU46" s="479">
        <v>1764.1402399999999</v>
      </c>
      <c r="AV46" s="36">
        <v>62.603400000000001</v>
      </c>
      <c r="AW46" s="36">
        <v>7780.9</v>
      </c>
      <c r="AX46" s="35">
        <v>272</v>
      </c>
      <c r="AY46" s="431">
        <v>39327</v>
      </c>
      <c r="AZ46" s="36">
        <v>2516.7199999999998</v>
      </c>
      <c r="BA46" s="36">
        <v>180.41</v>
      </c>
      <c r="BB46" s="36">
        <v>8695.2999999999993</v>
      </c>
      <c r="BC46" s="35">
        <v>277</v>
      </c>
      <c r="BD46" s="431">
        <v>39510</v>
      </c>
      <c r="BE46" s="36">
        <v>2915.72</v>
      </c>
      <c r="BF46" s="36">
        <v>212.41</v>
      </c>
      <c r="BG46" s="36">
        <v>9492.4</v>
      </c>
      <c r="BH46" s="35">
        <v>285</v>
      </c>
      <c r="BI46" s="431">
        <v>39693</v>
      </c>
      <c r="BJ46" s="36">
        <v>2831.41</v>
      </c>
      <c r="BK46" s="36">
        <v>271.57</v>
      </c>
      <c r="BL46" s="36">
        <v>12757.8</v>
      </c>
      <c r="BM46" s="35">
        <v>289</v>
      </c>
      <c r="BN46" s="431">
        <v>39875</v>
      </c>
      <c r="BO46" s="36">
        <v>2567.9699999999998</v>
      </c>
      <c r="BP46" s="36">
        <v>380.08</v>
      </c>
      <c r="BQ46" s="36">
        <v>13348.1</v>
      </c>
      <c r="BR46" s="35">
        <v>298</v>
      </c>
      <c r="BS46" s="431">
        <v>40057</v>
      </c>
      <c r="BT46" s="1167">
        <v>2950.12</v>
      </c>
      <c r="BU46" s="1169">
        <v>499.899</v>
      </c>
      <c r="BV46" s="36">
        <v>15243.1</v>
      </c>
      <c r="BW46" s="35">
        <v>303</v>
      </c>
      <c r="BX46" s="431">
        <v>40240</v>
      </c>
      <c r="BY46" s="1167">
        <v>5634.06</v>
      </c>
      <c r="BZ46" s="1169">
        <v>788.11</v>
      </c>
      <c r="CA46" s="36">
        <v>18063.099999999999</v>
      </c>
      <c r="CB46" s="35">
        <v>265</v>
      </c>
      <c r="CC46" s="431">
        <v>40426</v>
      </c>
      <c r="CD46" s="1167">
        <v>6889.88</v>
      </c>
      <c r="CE46" s="1169">
        <v>1618.61</v>
      </c>
      <c r="CF46" s="36">
        <v>22066.5</v>
      </c>
      <c r="CG46" s="35">
        <v>274</v>
      </c>
      <c r="CH46" s="432">
        <v>40610</v>
      </c>
      <c r="CI46" s="479">
        <v>6051.1095800000003</v>
      </c>
      <c r="CJ46" s="36">
        <v>964.36309999999992</v>
      </c>
      <c r="CK46" s="36">
        <v>26511.200000000001</v>
      </c>
      <c r="CL46" s="35">
        <v>262</v>
      </c>
      <c r="CM46" s="425">
        <v>40797</v>
      </c>
      <c r="CN46" s="1173">
        <v>6017.96</v>
      </c>
      <c r="CO46" s="36">
        <v>283.75</v>
      </c>
      <c r="CP46" s="36">
        <f t="shared" si="37"/>
        <v>30567.200000000001</v>
      </c>
      <c r="CQ46" s="35">
        <f t="shared" si="38"/>
        <v>268</v>
      </c>
      <c r="CR46" s="427">
        <v>40972</v>
      </c>
      <c r="CS46" s="697">
        <v>4577.68</v>
      </c>
      <c r="CT46" s="697">
        <v>273.86</v>
      </c>
      <c r="CU46" s="36">
        <f t="shared" ref="CU46:CU64" si="44">CU45</f>
        <v>35463.199999999997</v>
      </c>
      <c r="CV46" s="35">
        <f t="shared" ref="CV46:CV64" si="45">CV45</f>
        <v>275</v>
      </c>
      <c r="CW46" s="427">
        <v>41163</v>
      </c>
      <c r="CX46" s="697">
        <v>4413.91</v>
      </c>
      <c r="CY46" s="697">
        <v>939.75</v>
      </c>
      <c r="CZ46" s="36">
        <f t="shared" si="35"/>
        <v>39243.199999999997</v>
      </c>
      <c r="DA46" s="35">
        <f t="shared" si="36"/>
        <v>284</v>
      </c>
      <c r="DB46" s="696">
        <v>41336</v>
      </c>
      <c r="DC46" s="697">
        <v>3848.99</v>
      </c>
      <c r="DD46" s="697">
        <v>262.89</v>
      </c>
      <c r="DE46" s="36">
        <f>CZ96</f>
        <v>38881.199999999997</v>
      </c>
      <c r="DF46" s="35">
        <f>DA96</f>
        <v>284</v>
      </c>
      <c r="DG46" s="1349">
        <v>41525</v>
      </c>
      <c r="DH46" s="697">
        <v>4077.37</v>
      </c>
      <c r="DI46" s="272">
        <v>341.33</v>
      </c>
      <c r="DJ46" s="36">
        <f t="shared" si="39"/>
        <v>42307.4</v>
      </c>
      <c r="DK46" s="35">
        <f t="shared" si="40"/>
        <v>298</v>
      </c>
      <c r="DL46" s="1472">
        <v>41702</v>
      </c>
      <c r="DM46" s="697">
        <v>4703.88</v>
      </c>
      <c r="DN46" s="697">
        <v>462.82</v>
      </c>
      <c r="DO46" s="36">
        <f t="shared" ref="DO46:DO62" si="46">DO45</f>
        <v>44515.4</v>
      </c>
      <c r="DP46" s="35">
        <f t="shared" ref="DP46:DP62" si="47">DP45</f>
        <v>303</v>
      </c>
      <c r="DQ46" s="1472">
        <v>41890</v>
      </c>
      <c r="DR46" s="697">
        <v>4608.96</v>
      </c>
      <c r="DS46" s="273">
        <v>502.58</v>
      </c>
      <c r="DT46" s="36">
        <f t="shared" si="41"/>
        <v>47149.7</v>
      </c>
      <c r="DU46" s="35">
        <f t="shared" si="42"/>
        <v>315</v>
      </c>
      <c r="DV46" s="1472">
        <v>42066</v>
      </c>
      <c r="DW46" s="697">
        <v>4695.8</v>
      </c>
      <c r="DX46" s="697">
        <v>221.02</v>
      </c>
      <c r="DY46" s="36">
        <f t="shared" ref="DY46:DY55" si="48">DY45</f>
        <v>49744.399999999994</v>
      </c>
      <c r="DZ46" s="35">
        <f t="shared" ref="DZ46:DZ59" si="49">DZ45</f>
        <v>322</v>
      </c>
      <c r="EA46" s="1472">
        <v>42253</v>
      </c>
      <c r="EB46" s="697">
        <v>4772.6499999999996</v>
      </c>
      <c r="EC46" s="36">
        <v>434.09</v>
      </c>
      <c r="ED46" s="36">
        <f t="shared" si="43"/>
        <v>52774.2</v>
      </c>
      <c r="EE46" s="35">
        <f t="shared" si="43"/>
        <v>324</v>
      </c>
      <c r="EF46" s="1472">
        <v>42431</v>
      </c>
      <c r="EG46" s="697">
        <v>4462.18</v>
      </c>
      <c r="EH46" s="697">
        <v>578.44000000000005</v>
      </c>
      <c r="EI46" s="36">
        <f>EI45</f>
        <v>55225.1</v>
      </c>
      <c r="EJ46" s="35">
        <f>EJ45</f>
        <v>329</v>
      </c>
      <c r="EK46" s="1472">
        <v>42620</v>
      </c>
      <c r="EL46" s="35">
        <v>4594.68</v>
      </c>
      <c r="EM46" s="697">
        <v>498.601</v>
      </c>
      <c r="EN46" s="1172">
        <v>58244.2</v>
      </c>
      <c r="EO46" s="1172">
        <v>330</v>
      </c>
      <c r="EP46" s="1472">
        <v>42795</v>
      </c>
      <c r="EQ46" s="35">
        <v>5597.22</v>
      </c>
      <c r="ER46" s="36">
        <v>961.97400000000005</v>
      </c>
      <c r="ES46" s="36">
        <v>60945.599999999999</v>
      </c>
      <c r="ET46" s="35">
        <v>335</v>
      </c>
      <c r="EU46" s="1472">
        <v>42978</v>
      </c>
      <c r="EV46" s="283">
        <v>6006.43</v>
      </c>
      <c r="EW46" s="283">
        <v>852.84699999999998</v>
      </c>
      <c r="EX46" s="36">
        <v>62659.9</v>
      </c>
      <c r="EY46" s="35">
        <v>335</v>
      </c>
      <c r="EZ46" s="1472">
        <v>43160</v>
      </c>
      <c r="FA46" s="283">
        <v>5870.83</v>
      </c>
      <c r="FB46" s="697">
        <v>422.303</v>
      </c>
      <c r="FC46" s="36">
        <v>64849.1</v>
      </c>
      <c r="FD46" s="35">
        <v>341</v>
      </c>
      <c r="FE46" s="1472">
        <v>43348</v>
      </c>
      <c r="FF46" s="283">
        <v>5562.24</v>
      </c>
      <c r="FG46" s="697">
        <v>811.75300000000004</v>
      </c>
      <c r="FH46" s="36">
        <v>67955.399999999994</v>
      </c>
      <c r="FI46" s="35">
        <v>346</v>
      </c>
      <c r="FJ46" s="1699">
        <v>43528</v>
      </c>
      <c r="FK46" s="35">
        <v>5682.41</v>
      </c>
      <c r="FL46" s="35">
        <v>682.01900000000001</v>
      </c>
      <c r="FM46" s="35">
        <v>69860.2</v>
      </c>
      <c r="FN46" s="35">
        <v>352</v>
      </c>
      <c r="FO46" s="1695">
        <v>43713</v>
      </c>
      <c r="FP46" s="36">
        <v>5013.0200000000004</v>
      </c>
      <c r="FQ46" s="36">
        <v>427.65800000000002</v>
      </c>
      <c r="FR46" s="36">
        <v>73022.5</v>
      </c>
      <c r="FS46" s="153">
        <v>357</v>
      </c>
      <c r="FT46" s="1696">
        <v>43989</v>
      </c>
      <c r="FU46" s="185">
        <v>3961.51</v>
      </c>
      <c r="FV46" s="185">
        <v>70.02</v>
      </c>
      <c r="FW46" s="354">
        <v>75486.8</v>
      </c>
      <c r="FX46" s="185">
        <v>362</v>
      </c>
      <c r="FY46" s="1472">
        <v>44077</v>
      </c>
      <c r="FZ46" s="843">
        <v>4927.82</v>
      </c>
      <c r="GA46" s="843">
        <v>1093.8800000000001</v>
      </c>
      <c r="GB46" s="859">
        <v>76303.399999999994</v>
      </c>
      <c r="GC46" s="843">
        <v>363</v>
      </c>
      <c r="GD46" s="1472">
        <v>44258</v>
      </c>
      <c r="GE46" s="843">
        <v>5488.08</v>
      </c>
      <c r="GF46" s="843">
        <v>775.84199999999998</v>
      </c>
      <c r="GG46" s="859">
        <v>83567.600000000006</v>
      </c>
      <c r="GH46" s="843">
        <v>374</v>
      </c>
    </row>
    <row r="47" spans="1:190" s="1172" customFormat="1" ht="15" customHeight="1">
      <c r="A47" s="154"/>
      <c r="B47" s="36"/>
      <c r="C47" s="36"/>
      <c r="D47" s="36"/>
      <c r="E47" s="35"/>
      <c r="F47" s="431">
        <v>37677</v>
      </c>
      <c r="G47" s="273">
        <v>805.41098</v>
      </c>
      <c r="H47" s="273">
        <v>6.8871947750000002</v>
      </c>
      <c r="I47" s="273">
        <v>3489.4884380000003</v>
      </c>
      <c r="J47" s="35">
        <v>251</v>
      </c>
      <c r="K47" s="432">
        <v>37857</v>
      </c>
      <c r="L47" s="273">
        <v>783.61</v>
      </c>
      <c r="M47" s="273">
        <v>3.09</v>
      </c>
      <c r="N47" s="273">
        <v>3630.9</v>
      </c>
      <c r="O47" s="35">
        <v>253</v>
      </c>
      <c r="P47" s="431">
        <v>38049</v>
      </c>
      <c r="Q47" s="273">
        <v>948.93299999999999</v>
      </c>
      <c r="R47" s="273">
        <v>5.9461900500000002</v>
      </c>
      <c r="S47" s="273">
        <v>4700.5930935000006</v>
      </c>
      <c r="T47" s="35">
        <v>259</v>
      </c>
      <c r="U47" s="432">
        <v>38225</v>
      </c>
      <c r="V47" s="479">
        <v>1453.2104200000001</v>
      </c>
      <c r="W47" s="36">
        <v>19.549199999999999</v>
      </c>
      <c r="X47" s="35">
        <v>4784.7</v>
      </c>
      <c r="Y47" s="35">
        <v>246</v>
      </c>
      <c r="Z47" s="432">
        <v>38419</v>
      </c>
      <c r="AA47" s="479">
        <v>1943.4129800000001</v>
      </c>
      <c r="AB47" s="36">
        <v>57.291700000000006</v>
      </c>
      <c r="AC47" s="64">
        <v>5041</v>
      </c>
      <c r="AD47" s="35">
        <v>250</v>
      </c>
      <c r="AE47" s="432">
        <v>38589</v>
      </c>
      <c r="AF47" s="479">
        <v>1554.4414999999999</v>
      </c>
      <c r="AG47" s="36">
        <v>14.817699999999999</v>
      </c>
      <c r="AH47" s="36">
        <v>5379.9</v>
      </c>
      <c r="AI47" s="35">
        <v>253</v>
      </c>
      <c r="AJ47" s="432">
        <v>38795</v>
      </c>
      <c r="AK47" s="479">
        <v>1565.3133499999999</v>
      </c>
      <c r="AL47" s="36">
        <v>17.491499999999998</v>
      </c>
      <c r="AM47" s="36">
        <v>5994.3</v>
      </c>
      <c r="AN47" s="35">
        <v>266</v>
      </c>
      <c r="AO47" s="432">
        <v>38964</v>
      </c>
      <c r="AP47" s="479">
        <v>1578.12141</v>
      </c>
      <c r="AQ47" s="36">
        <v>57.688800000000001</v>
      </c>
      <c r="AR47" s="36">
        <v>6510.8</v>
      </c>
      <c r="AS47" s="35">
        <v>269</v>
      </c>
      <c r="AT47" s="432">
        <v>39148</v>
      </c>
      <c r="AU47" s="479">
        <v>1790.01241</v>
      </c>
      <c r="AV47" s="36">
        <v>68.423199999999994</v>
      </c>
      <c r="AW47" s="36">
        <v>7780.9</v>
      </c>
      <c r="AX47" s="35">
        <v>272</v>
      </c>
      <c r="AY47" s="431">
        <v>39328</v>
      </c>
      <c r="AZ47" s="36">
        <v>2528.48</v>
      </c>
      <c r="BA47" s="36">
        <v>214.79</v>
      </c>
      <c r="BB47" s="36">
        <v>8695.2999999999993</v>
      </c>
      <c r="BC47" s="35">
        <v>277</v>
      </c>
      <c r="BD47" s="431">
        <v>39511</v>
      </c>
      <c r="BE47" s="36">
        <v>2938</v>
      </c>
      <c r="BF47" s="36">
        <v>207.58</v>
      </c>
      <c r="BG47" s="36">
        <v>9492.4</v>
      </c>
      <c r="BH47" s="35">
        <v>285</v>
      </c>
      <c r="BI47" s="431">
        <v>39694</v>
      </c>
      <c r="BJ47" s="36">
        <v>2797.32</v>
      </c>
      <c r="BK47" s="36">
        <v>269.98</v>
      </c>
      <c r="BL47" s="36">
        <v>12757.8</v>
      </c>
      <c r="BM47" s="35">
        <v>289</v>
      </c>
      <c r="BN47" s="431">
        <v>39876</v>
      </c>
      <c r="BO47" s="36">
        <v>2551.44</v>
      </c>
      <c r="BP47" s="36">
        <v>331.07</v>
      </c>
      <c r="BQ47" s="36">
        <v>13348.1</v>
      </c>
      <c r="BR47" s="35">
        <v>298</v>
      </c>
      <c r="BS47" s="431">
        <v>40058</v>
      </c>
      <c r="BT47" s="1167">
        <v>2974.49</v>
      </c>
      <c r="BU47" s="1169">
        <v>446.31499999999994</v>
      </c>
      <c r="BV47" s="36">
        <v>15243.1</v>
      </c>
      <c r="BW47" s="35">
        <v>303</v>
      </c>
      <c r="BX47" s="431">
        <v>40241</v>
      </c>
      <c r="BY47" s="1167">
        <v>5640.94</v>
      </c>
      <c r="BZ47" s="1169">
        <v>825.31</v>
      </c>
      <c r="CA47" s="36">
        <v>18063.099999999999</v>
      </c>
      <c r="CB47" s="35">
        <v>265</v>
      </c>
      <c r="CC47" s="431">
        <v>40427</v>
      </c>
      <c r="CD47" s="1167">
        <v>6803.69</v>
      </c>
      <c r="CE47" s="1169">
        <v>1974.46</v>
      </c>
      <c r="CF47" s="36">
        <v>22066.5</v>
      </c>
      <c r="CG47" s="35">
        <v>274</v>
      </c>
      <c r="CH47" s="432">
        <v>40611</v>
      </c>
      <c r="CI47" s="479">
        <v>6316.5381699999998</v>
      </c>
      <c r="CJ47" s="36">
        <v>1243.5749000000001</v>
      </c>
      <c r="CK47" s="36">
        <v>26511.200000000001</v>
      </c>
      <c r="CL47" s="35">
        <v>262</v>
      </c>
      <c r="CM47" s="425">
        <v>40798</v>
      </c>
      <c r="CN47" s="1173">
        <v>5920.84</v>
      </c>
      <c r="CO47" s="36">
        <v>314.45</v>
      </c>
      <c r="CP47" s="36">
        <f t="shared" si="37"/>
        <v>30567.200000000001</v>
      </c>
      <c r="CQ47" s="35">
        <f t="shared" si="38"/>
        <v>268</v>
      </c>
      <c r="CR47" s="427">
        <v>40973</v>
      </c>
      <c r="CS47" s="697">
        <v>4385.2299999999996</v>
      </c>
      <c r="CT47" s="697">
        <v>304.11</v>
      </c>
      <c r="CU47" s="36">
        <f t="shared" si="44"/>
        <v>35463.199999999997</v>
      </c>
      <c r="CV47" s="35">
        <f t="shared" si="45"/>
        <v>275</v>
      </c>
      <c r="CW47" s="427">
        <v>41164</v>
      </c>
      <c r="CX47" s="697">
        <v>4424.42</v>
      </c>
      <c r="CY47" s="697">
        <v>869.95</v>
      </c>
      <c r="CZ47" s="36">
        <f t="shared" si="35"/>
        <v>39243.199999999997</v>
      </c>
      <c r="DA47" s="35">
        <f t="shared" si="36"/>
        <v>284</v>
      </c>
      <c r="DB47" s="694">
        <v>41337</v>
      </c>
      <c r="DC47" s="695">
        <v>3982.49</v>
      </c>
      <c r="DD47" s="695">
        <v>273.16000000000003</v>
      </c>
      <c r="DE47" s="36">
        <f>DE46</f>
        <v>38881.199999999997</v>
      </c>
      <c r="DF47" s="35">
        <f>DF46</f>
        <v>284</v>
      </c>
      <c r="DG47" s="1349">
        <v>41526</v>
      </c>
      <c r="DH47" s="697">
        <v>4071.16</v>
      </c>
      <c r="DI47" s="697">
        <v>427.69</v>
      </c>
      <c r="DJ47" s="36">
        <f t="shared" si="39"/>
        <v>42307.4</v>
      </c>
      <c r="DK47" s="35">
        <f t="shared" si="40"/>
        <v>298</v>
      </c>
      <c r="DL47" s="1472">
        <v>41675</v>
      </c>
      <c r="DM47" s="697">
        <v>4697.54</v>
      </c>
      <c r="DN47" s="36">
        <v>354.7</v>
      </c>
      <c r="DO47" s="36">
        <f t="shared" si="46"/>
        <v>44515.4</v>
      </c>
      <c r="DP47" s="35">
        <f t="shared" si="47"/>
        <v>303</v>
      </c>
      <c r="DQ47" s="1472">
        <v>41891</v>
      </c>
      <c r="DR47" s="697">
        <v>4647.43</v>
      </c>
      <c r="DS47" s="697">
        <v>522.45000000000005</v>
      </c>
      <c r="DT47" s="36">
        <f t="shared" si="41"/>
        <v>47149.7</v>
      </c>
      <c r="DU47" s="35">
        <f t="shared" si="42"/>
        <v>315</v>
      </c>
      <c r="DV47" s="1472">
        <v>42067</v>
      </c>
      <c r="DW47" s="697">
        <v>4681.54</v>
      </c>
      <c r="DX47" s="36">
        <v>221.85</v>
      </c>
      <c r="DY47" s="36">
        <f t="shared" si="48"/>
        <v>49744.399999999994</v>
      </c>
      <c r="DZ47" s="35">
        <f t="shared" si="49"/>
        <v>322</v>
      </c>
      <c r="EA47" s="1472">
        <v>42254</v>
      </c>
      <c r="EB47" s="697">
        <v>4791.91</v>
      </c>
      <c r="EC47" s="36">
        <v>473.79</v>
      </c>
      <c r="ED47" s="36">
        <f t="shared" si="43"/>
        <v>52774.2</v>
      </c>
      <c r="EE47" s="35">
        <f t="shared" si="43"/>
        <v>324</v>
      </c>
      <c r="EF47" s="1472">
        <v>42432</v>
      </c>
      <c r="EG47" s="697">
        <v>4472.84</v>
      </c>
      <c r="EH47" s="697">
        <v>336.97</v>
      </c>
      <c r="EI47" s="36">
        <f t="shared" ref="EI47:EJ62" si="50">EI46</f>
        <v>55225.1</v>
      </c>
      <c r="EJ47" s="35">
        <f t="shared" si="50"/>
        <v>329</v>
      </c>
      <c r="EK47" s="1472">
        <v>42621</v>
      </c>
      <c r="EL47" s="35">
        <v>4601.09</v>
      </c>
      <c r="EM47" s="697">
        <v>480.75</v>
      </c>
      <c r="EN47" s="1172">
        <v>58244.2</v>
      </c>
      <c r="EO47" s="1172">
        <v>330</v>
      </c>
      <c r="EP47" s="1472">
        <v>42796</v>
      </c>
      <c r="EQ47" s="283">
        <v>5586.75</v>
      </c>
      <c r="ER47" s="36">
        <v>830.44299999999998</v>
      </c>
      <c r="ES47" s="36">
        <v>60945.599999999999</v>
      </c>
      <c r="ET47" s="35">
        <v>335</v>
      </c>
      <c r="EU47" s="1472">
        <v>42982</v>
      </c>
      <c r="EV47" s="283">
        <v>6038.38</v>
      </c>
      <c r="EW47" s="697">
        <v>667.37</v>
      </c>
      <c r="EX47" s="36">
        <v>62910.8</v>
      </c>
      <c r="EY47" s="35">
        <v>335</v>
      </c>
      <c r="EZ47" s="1472">
        <v>43163</v>
      </c>
      <c r="FA47" s="283">
        <v>5883.39</v>
      </c>
      <c r="FB47" s="697">
        <v>363.43700000000001</v>
      </c>
      <c r="FC47" s="36">
        <v>64849.1</v>
      </c>
      <c r="FD47" s="35">
        <v>341</v>
      </c>
      <c r="FE47" s="1472">
        <v>43349</v>
      </c>
      <c r="FF47" s="283">
        <v>5574.25</v>
      </c>
      <c r="FG47" s="697">
        <v>817.24099999999999</v>
      </c>
      <c r="FH47" s="36">
        <v>67955.399999999994</v>
      </c>
      <c r="FI47" s="153">
        <v>346</v>
      </c>
      <c r="FJ47" s="1699">
        <v>43529</v>
      </c>
      <c r="FK47" s="35">
        <v>5687.49</v>
      </c>
      <c r="FL47" s="35">
        <v>575.19000000000005</v>
      </c>
      <c r="FM47" s="35">
        <v>69860.2</v>
      </c>
      <c r="FN47" s="35">
        <v>352</v>
      </c>
      <c r="FO47" s="1695">
        <v>43716</v>
      </c>
      <c r="FP47" s="36">
        <v>5033.8</v>
      </c>
      <c r="FQ47" s="36">
        <v>371.61399999999998</v>
      </c>
      <c r="FR47" s="36">
        <v>73022.5</v>
      </c>
      <c r="FS47" s="153">
        <v>357</v>
      </c>
      <c r="FT47" s="1696">
        <v>43990</v>
      </c>
      <c r="FU47" s="185">
        <v>3956.11</v>
      </c>
      <c r="FV47" s="354">
        <v>106</v>
      </c>
      <c r="FW47" s="354">
        <v>75486.8</v>
      </c>
      <c r="FX47" s="185">
        <v>362</v>
      </c>
      <c r="FY47" s="1472">
        <v>44080</v>
      </c>
      <c r="FZ47" s="843">
        <v>4948.57</v>
      </c>
      <c r="GA47" s="843">
        <v>1025.99</v>
      </c>
      <c r="GB47" s="859">
        <v>76303.399999999994</v>
      </c>
      <c r="GC47" s="843">
        <v>363</v>
      </c>
      <c r="GD47" s="1472">
        <v>44259</v>
      </c>
      <c r="GE47" s="843">
        <v>5515.78</v>
      </c>
      <c r="GF47" s="843">
        <v>707.54499999999996</v>
      </c>
      <c r="GG47" s="859">
        <v>83567.600000000006</v>
      </c>
      <c r="GH47" s="843">
        <v>374</v>
      </c>
    </row>
    <row r="48" spans="1:190" s="1172" customFormat="1" ht="15" customHeight="1">
      <c r="A48" s="154"/>
      <c r="B48" s="36"/>
      <c r="C48" s="36"/>
      <c r="D48" s="36"/>
      <c r="E48" s="35"/>
      <c r="F48" s="431">
        <v>37678</v>
      </c>
      <c r="G48" s="273">
        <v>807.84473000000003</v>
      </c>
      <c r="H48" s="273">
        <v>6.9290839999999996</v>
      </c>
      <c r="I48" s="273">
        <v>3489.4884380000003</v>
      </c>
      <c r="J48" s="35">
        <v>251</v>
      </c>
      <c r="K48" s="432">
        <v>37858</v>
      </c>
      <c r="L48" s="273">
        <v>787.34</v>
      </c>
      <c r="M48" s="273">
        <v>2.84</v>
      </c>
      <c r="N48" s="273">
        <v>3630.9</v>
      </c>
      <c r="O48" s="35">
        <v>253</v>
      </c>
      <c r="P48" s="431">
        <v>38050</v>
      </c>
      <c r="Q48" s="273">
        <v>950.67438000000004</v>
      </c>
      <c r="R48" s="273">
        <v>4.9446016000000004</v>
      </c>
      <c r="S48" s="273">
        <v>4700.5930935000006</v>
      </c>
      <c r="T48" s="35">
        <v>259</v>
      </c>
      <c r="U48" s="432">
        <v>38228</v>
      </c>
      <c r="V48" s="479">
        <v>1462.6271899999999</v>
      </c>
      <c r="W48" s="36">
        <v>18.372</v>
      </c>
      <c r="X48" s="35">
        <v>4784.7</v>
      </c>
      <c r="Y48" s="35">
        <v>246</v>
      </c>
      <c r="Z48" s="432">
        <v>38420</v>
      </c>
      <c r="AA48" s="479">
        <v>1958.9684600000001</v>
      </c>
      <c r="AB48" s="36">
        <v>58.037300000000002</v>
      </c>
      <c r="AC48" s="64">
        <v>5041</v>
      </c>
      <c r="AD48" s="35">
        <v>250</v>
      </c>
      <c r="AE48" s="432">
        <v>38591</v>
      </c>
      <c r="AF48" s="479">
        <v>1568.36455</v>
      </c>
      <c r="AG48" s="36">
        <v>17.393999999999998</v>
      </c>
      <c r="AH48" s="36">
        <v>5379.9</v>
      </c>
      <c r="AI48" s="35">
        <v>253</v>
      </c>
      <c r="AJ48" s="432">
        <v>38796</v>
      </c>
      <c r="AK48" s="479">
        <v>1559.0142499999999</v>
      </c>
      <c r="AL48" s="36">
        <v>17.094900000000003</v>
      </c>
      <c r="AM48" s="36">
        <v>5994.3</v>
      </c>
      <c r="AN48" s="35">
        <v>266</v>
      </c>
      <c r="AO48" s="432">
        <v>38965</v>
      </c>
      <c r="AP48" s="479">
        <v>1568.6621399999999</v>
      </c>
      <c r="AQ48" s="36">
        <v>58.434000000000005</v>
      </c>
      <c r="AR48" s="36">
        <v>6510.8</v>
      </c>
      <c r="AS48" s="35">
        <v>269</v>
      </c>
      <c r="AT48" s="432">
        <v>39149</v>
      </c>
      <c r="AU48" s="479">
        <v>1778.54772</v>
      </c>
      <c r="AV48" s="36">
        <v>65.676199999999994</v>
      </c>
      <c r="AW48" s="36">
        <v>7780.9</v>
      </c>
      <c r="AX48" s="35">
        <v>272</v>
      </c>
      <c r="AY48" s="431">
        <v>39330</v>
      </c>
      <c r="AZ48" s="36">
        <v>2540.9699999999998</v>
      </c>
      <c r="BA48" s="36">
        <v>209.4</v>
      </c>
      <c r="BB48" s="36">
        <v>8695.2999999999993</v>
      </c>
      <c r="BC48" s="35">
        <v>277</v>
      </c>
      <c r="BD48" s="431">
        <v>39512</v>
      </c>
      <c r="BE48" s="36">
        <v>2957.49</v>
      </c>
      <c r="BF48" s="36">
        <v>300.73</v>
      </c>
      <c r="BG48" s="36">
        <v>9492.4</v>
      </c>
      <c r="BH48" s="35">
        <v>285</v>
      </c>
      <c r="BI48" s="431">
        <v>39695</v>
      </c>
      <c r="BJ48" s="36">
        <v>2802.97</v>
      </c>
      <c r="BK48" s="36">
        <v>236.6</v>
      </c>
      <c r="BL48" s="36">
        <v>12757.8</v>
      </c>
      <c r="BM48" s="35">
        <v>289</v>
      </c>
      <c r="BN48" s="431">
        <v>39877</v>
      </c>
      <c r="BO48" s="36">
        <v>2575.1999999999998</v>
      </c>
      <c r="BP48" s="36">
        <v>384.04</v>
      </c>
      <c r="BQ48" s="36">
        <v>13348.1</v>
      </c>
      <c r="BR48" s="35">
        <v>298</v>
      </c>
      <c r="BS48" s="431">
        <v>40059</v>
      </c>
      <c r="BT48" s="1167">
        <v>2985.46</v>
      </c>
      <c r="BU48" s="1169">
        <v>526.79999999999995</v>
      </c>
      <c r="BV48" s="36">
        <v>15243.1</v>
      </c>
      <c r="BW48" s="35">
        <v>303</v>
      </c>
      <c r="BX48" s="431">
        <v>40244</v>
      </c>
      <c r="BY48" s="1167">
        <v>5602.59</v>
      </c>
      <c r="BZ48" s="1169">
        <v>959.24</v>
      </c>
      <c r="CA48" s="36">
        <v>18063.099999999999</v>
      </c>
      <c r="CB48" s="35">
        <v>265</v>
      </c>
      <c r="CC48" s="431">
        <v>40429</v>
      </c>
      <c r="CD48" s="1167">
        <v>6807.24</v>
      </c>
      <c r="CE48" s="1169">
        <v>1980.85</v>
      </c>
      <c r="CF48" s="36">
        <v>22066.5</v>
      </c>
      <c r="CG48" s="35">
        <v>274</v>
      </c>
      <c r="CH48" s="432">
        <v>40612</v>
      </c>
      <c r="CI48" s="479">
        <v>6639.1814999999997</v>
      </c>
      <c r="CJ48" s="36">
        <v>1492.9540000000002</v>
      </c>
      <c r="CK48" s="36">
        <v>26511.200000000001</v>
      </c>
      <c r="CL48" s="35">
        <v>262</v>
      </c>
      <c r="CM48" s="425">
        <v>40799</v>
      </c>
      <c r="CN48" s="1173">
        <v>6055.17</v>
      </c>
      <c r="CO48" s="36">
        <v>359.63</v>
      </c>
      <c r="CP48" s="36">
        <f t="shared" si="37"/>
        <v>30567.200000000001</v>
      </c>
      <c r="CQ48" s="35">
        <f t="shared" si="38"/>
        <v>268</v>
      </c>
      <c r="CR48" s="427">
        <v>40974</v>
      </c>
      <c r="CS48" s="697">
        <v>4389.01</v>
      </c>
      <c r="CT48" s="697">
        <v>200.25</v>
      </c>
      <c r="CU48" s="36">
        <f t="shared" si="44"/>
        <v>35463.199999999997</v>
      </c>
      <c r="CV48" s="35">
        <f t="shared" si="45"/>
        <v>275</v>
      </c>
      <c r="CW48" s="427">
        <v>41165</v>
      </c>
      <c r="CX48" s="697">
        <v>4431.51</v>
      </c>
      <c r="CY48" s="697">
        <v>886.05</v>
      </c>
      <c r="CZ48" s="36">
        <f t="shared" si="35"/>
        <v>39243.199999999997</v>
      </c>
      <c r="DA48" s="35">
        <f t="shared" si="36"/>
        <v>284</v>
      </c>
      <c r="DB48" s="694">
        <v>41338</v>
      </c>
      <c r="DC48" s="695">
        <v>3963.26</v>
      </c>
      <c r="DD48" s="695">
        <v>202.9</v>
      </c>
      <c r="DE48" s="36">
        <f t="shared" ref="DE48:DE58" si="51">DE47</f>
        <v>38881.199999999997</v>
      </c>
      <c r="DF48" s="35">
        <f t="shared" ref="DF48:DF63" si="52">DF47</f>
        <v>284</v>
      </c>
      <c r="DG48" s="1349">
        <v>41527</v>
      </c>
      <c r="DH48" s="697">
        <v>4073.63</v>
      </c>
      <c r="DI48" s="697">
        <v>516.14</v>
      </c>
      <c r="DJ48" s="36">
        <f t="shared" si="39"/>
        <v>42307.4</v>
      </c>
      <c r="DK48" s="35">
        <f t="shared" si="40"/>
        <v>298</v>
      </c>
      <c r="DL48" s="1472">
        <v>41704</v>
      </c>
      <c r="DM48" s="697">
        <v>4699.63</v>
      </c>
      <c r="DN48" s="36">
        <v>412.92</v>
      </c>
      <c r="DO48" s="36">
        <f t="shared" si="46"/>
        <v>44515.4</v>
      </c>
      <c r="DP48" s="35">
        <f t="shared" si="47"/>
        <v>303</v>
      </c>
      <c r="DQ48" s="1472">
        <v>41892</v>
      </c>
      <c r="DR48" s="697">
        <v>4663.1400000000003</v>
      </c>
      <c r="DS48" s="697">
        <v>636.88</v>
      </c>
      <c r="DT48" s="36">
        <f t="shared" si="41"/>
        <v>47149.7</v>
      </c>
      <c r="DU48" s="35">
        <f t="shared" si="42"/>
        <v>315</v>
      </c>
      <c r="DV48" s="1472">
        <v>42068</v>
      </c>
      <c r="DW48" s="697">
        <v>4664.91</v>
      </c>
      <c r="DX48" s="36">
        <v>266.31</v>
      </c>
      <c r="DY48" s="36">
        <f t="shared" si="48"/>
        <v>49744.399999999994</v>
      </c>
      <c r="DZ48" s="35">
        <f t="shared" si="49"/>
        <v>322</v>
      </c>
      <c r="EA48" s="1472">
        <v>42255</v>
      </c>
      <c r="EB48" s="697">
        <v>4784.46</v>
      </c>
      <c r="EC48" s="273">
        <v>444.8</v>
      </c>
      <c r="ED48" s="36">
        <f t="shared" si="43"/>
        <v>52774.2</v>
      </c>
      <c r="EE48" s="35">
        <f t="shared" si="43"/>
        <v>324</v>
      </c>
      <c r="EF48" s="1472">
        <v>42435</v>
      </c>
      <c r="EG48" s="697">
        <v>4435.47</v>
      </c>
      <c r="EH48" s="36">
        <v>300.2</v>
      </c>
      <c r="EI48" s="36">
        <f t="shared" si="50"/>
        <v>55225.1</v>
      </c>
      <c r="EJ48" s="35">
        <f t="shared" si="50"/>
        <v>329</v>
      </c>
      <c r="EK48" s="1472">
        <v>42631</v>
      </c>
      <c r="EL48" s="35">
        <v>4623.9799999999996</v>
      </c>
      <c r="EM48" s="697">
        <v>314.92099999999999</v>
      </c>
      <c r="EN48" s="1172">
        <v>58244.2</v>
      </c>
      <c r="EO48" s="1172">
        <v>330</v>
      </c>
      <c r="EP48" s="1472">
        <v>42799</v>
      </c>
      <c r="EQ48" s="283">
        <v>5573.08</v>
      </c>
      <c r="ER48" s="273">
        <v>794.48099999999999</v>
      </c>
      <c r="ES48" s="36">
        <v>60945.599999999999</v>
      </c>
      <c r="ET48" s="35">
        <v>335</v>
      </c>
      <c r="EU48" s="1472">
        <v>42983</v>
      </c>
      <c r="EV48" s="283">
        <v>6083.01</v>
      </c>
      <c r="EW48" s="697">
        <v>1049.539</v>
      </c>
      <c r="EX48" s="36">
        <v>62910.8</v>
      </c>
      <c r="EY48" s="35">
        <v>335</v>
      </c>
      <c r="EZ48" s="1472">
        <v>43164</v>
      </c>
      <c r="FA48" s="283">
        <v>5835.34</v>
      </c>
      <c r="FB48" s="697">
        <v>389.53500000000003</v>
      </c>
      <c r="FC48" s="36">
        <v>64849.1</v>
      </c>
      <c r="FD48" s="35">
        <v>341</v>
      </c>
      <c r="FE48" s="1472">
        <v>43352</v>
      </c>
      <c r="FF48" s="283">
        <v>5549.78</v>
      </c>
      <c r="FG48" s="697">
        <v>900.94299999999998</v>
      </c>
      <c r="FH48" s="36">
        <v>67955.399999999994</v>
      </c>
      <c r="FI48" s="35">
        <v>346</v>
      </c>
      <c r="FJ48" s="1699">
        <v>43530</v>
      </c>
      <c r="FK48" s="35">
        <v>5686.38</v>
      </c>
      <c r="FL48" s="35">
        <v>568.87300000000005</v>
      </c>
      <c r="FM48" s="35">
        <v>69860.2</v>
      </c>
      <c r="FN48" s="35">
        <v>352</v>
      </c>
      <c r="FO48" s="1695">
        <v>43717</v>
      </c>
      <c r="FP48" s="36">
        <v>5008.97</v>
      </c>
      <c r="FQ48" s="36">
        <v>407.03800000000001</v>
      </c>
      <c r="FR48" s="36">
        <v>73022.5</v>
      </c>
      <c r="FS48" s="153">
        <v>357</v>
      </c>
      <c r="FT48" s="1696">
        <v>43991</v>
      </c>
      <c r="FU48" s="185">
        <v>3962.38</v>
      </c>
      <c r="FV48" s="354">
        <v>67.72</v>
      </c>
      <c r="FW48" s="354">
        <v>75486.8</v>
      </c>
      <c r="FX48" s="185">
        <v>362</v>
      </c>
      <c r="FY48" s="1472">
        <v>44081</v>
      </c>
      <c r="FZ48" s="843">
        <v>4959.18</v>
      </c>
      <c r="GA48" s="843">
        <v>976.13</v>
      </c>
      <c r="GB48" s="859">
        <v>76303.399999999994</v>
      </c>
      <c r="GC48" s="843">
        <v>363</v>
      </c>
      <c r="GD48" s="1472">
        <v>44262</v>
      </c>
      <c r="GE48" s="843">
        <v>5584.3</v>
      </c>
      <c r="GF48" s="843">
        <v>876.75199999999995</v>
      </c>
      <c r="GG48" s="859">
        <v>83567.600000000006</v>
      </c>
      <c r="GH48" s="843">
        <v>374</v>
      </c>
    </row>
    <row r="49" spans="1:190" s="1172" customFormat="1" ht="15" customHeight="1">
      <c r="A49" s="154"/>
      <c r="B49" s="36"/>
      <c r="C49" s="36"/>
      <c r="D49" s="36"/>
      <c r="E49" s="35"/>
      <c r="F49" s="431">
        <v>37679</v>
      </c>
      <c r="G49" s="273">
        <v>806.92202999999995</v>
      </c>
      <c r="H49" s="273">
        <v>6.4424652499999997</v>
      </c>
      <c r="I49" s="273">
        <v>3489.4884380000003</v>
      </c>
      <c r="J49" s="35">
        <v>251</v>
      </c>
      <c r="K49" s="432">
        <v>37859</v>
      </c>
      <c r="L49" s="273">
        <v>789.88</v>
      </c>
      <c r="M49" s="273">
        <v>3.34</v>
      </c>
      <c r="N49" s="273">
        <v>3630.9</v>
      </c>
      <c r="O49" s="35">
        <v>253</v>
      </c>
      <c r="P49" s="431">
        <v>38053</v>
      </c>
      <c r="Q49" s="273">
        <v>956.08020999999997</v>
      </c>
      <c r="R49" s="273">
        <v>6.7662961499999996</v>
      </c>
      <c r="S49" s="273">
        <v>4700.5930935000006</v>
      </c>
      <c r="T49" s="35">
        <v>259</v>
      </c>
      <c r="U49" s="432">
        <v>38230</v>
      </c>
      <c r="V49" s="479">
        <v>1513.2889399999999</v>
      </c>
      <c r="W49" s="36">
        <v>29.8291</v>
      </c>
      <c r="X49" s="35">
        <v>4784.7</v>
      </c>
      <c r="Y49" s="35">
        <v>246</v>
      </c>
      <c r="Z49" s="432">
        <v>38421</v>
      </c>
      <c r="AA49" s="479">
        <v>1964.4687899999999</v>
      </c>
      <c r="AB49" s="36">
        <v>50.445100000000004</v>
      </c>
      <c r="AC49" s="64">
        <v>5041</v>
      </c>
      <c r="AD49" s="35">
        <v>250</v>
      </c>
      <c r="AE49" s="432">
        <v>38592</v>
      </c>
      <c r="AF49" s="479">
        <v>1590.2841800000001</v>
      </c>
      <c r="AG49" s="36">
        <v>27.213099999999997</v>
      </c>
      <c r="AH49" s="36">
        <v>5379.9</v>
      </c>
      <c r="AI49" s="35">
        <v>253</v>
      </c>
      <c r="AJ49" s="432">
        <v>38797</v>
      </c>
      <c r="AK49" s="479">
        <v>1540.20156</v>
      </c>
      <c r="AL49" s="36">
        <v>15.474500000000001</v>
      </c>
      <c r="AM49" s="36">
        <v>5994.3</v>
      </c>
      <c r="AN49" s="35">
        <v>266</v>
      </c>
      <c r="AO49" s="432">
        <v>38966</v>
      </c>
      <c r="AP49" s="479">
        <v>1599.9528399999999</v>
      </c>
      <c r="AQ49" s="36">
        <v>68.370599999999996</v>
      </c>
      <c r="AR49" s="36">
        <v>6510.8</v>
      </c>
      <c r="AS49" s="35">
        <v>269</v>
      </c>
      <c r="AT49" s="432">
        <v>39152</v>
      </c>
      <c r="AU49" s="479">
        <v>1717.7086300000001</v>
      </c>
      <c r="AV49" s="36">
        <v>61.028800000000004</v>
      </c>
      <c r="AW49" s="36">
        <v>7780.9</v>
      </c>
      <c r="AX49" s="35">
        <v>272</v>
      </c>
      <c r="AY49" s="431">
        <v>39331</v>
      </c>
      <c r="AZ49" s="36">
        <v>2553.91</v>
      </c>
      <c r="BA49" s="36">
        <v>167.02</v>
      </c>
      <c r="BB49" s="36">
        <v>8695.2999999999993</v>
      </c>
      <c r="BC49" s="35">
        <v>277</v>
      </c>
      <c r="BD49" s="431">
        <v>39513</v>
      </c>
      <c r="BE49" s="36">
        <v>2991.37</v>
      </c>
      <c r="BF49" s="36">
        <v>325.07</v>
      </c>
      <c r="BG49" s="36">
        <v>9492.4</v>
      </c>
      <c r="BH49" s="35">
        <v>285</v>
      </c>
      <c r="BI49" s="431">
        <v>39698</v>
      </c>
      <c r="BJ49" s="36">
        <v>2824.04</v>
      </c>
      <c r="BK49" s="36">
        <v>304.63</v>
      </c>
      <c r="BL49" s="36">
        <v>12757.8</v>
      </c>
      <c r="BM49" s="35">
        <v>289</v>
      </c>
      <c r="BN49" s="431">
        <v>39880</v>
      </c>
      <c r="BO49" s="36">
        <v>2645.84</v>
      </c>
      <c r="BP49" s="36">
        <v>428.24</v>
      </c>
      <c r="BQ49" s="36">
        <v>13348.1</v>
      </c>
      <c r="BR49" s="35">
        <v>298</v>
      </c>
      <c r="BS49" s="431">
        <v>40062</v>
      </c>
      <c r="BT49" s="1167">
        <v>2960.97</v>
      </c>
      <c r="BU49" s="1169">
        <v>582.89</v>
      </c>
      <c r="BV49" s="36">
        <v>15243.1</v>
      </c>
      <c r="BW49" s="35">
        <v>303</v>
      </c>
      <c r="BX49" s="431">
        <v>40245</v>
      </c>
      <c r="BY49" s="1167">
        <v>5486.43</v>
      </c>
      <c r="BZ49" s="1169">
        <v>745.15</v>
      </c>
      <c r="CA49" s="36">
        <v>18063.099999999999</v>
      </c>
      <c r="CB49" s="35">
        <v>265</v>
      </c>
      <c r="CC49" s="431">
        <v>40434</v>
      </c>
      <c r="CD49" s="1167">
        <v>6796.48</v>
      </c>
      <c r="CE49" s="1169">
        <v>1988.11</v>
      </c>
      <c r="CF49" s="36">
        <v>22066.5</v>
      </c>
      <c r="CG49" s="35">
        <v>274</v>
      </c>
      <c r="CH49" s="432">
        <v>40615</v>
      </c>
      <c r="CI49" s="479">
        <v>6179.5254599999998</v>
      </c>
      <c r="CJ49" s="36">
        <v>1266.6312</v>
      </c>
      <c r="CK49" s="36">
        <v>26511.200000000001</v>
      </c>
      <c r="CL49" s="35">
        <v>262</v>
      </c>
      <c r="CM49" s="425">
        <v>40800</v>
      </c>
      <c r="CN49" s="1173">
        <v>5960.74</v>
      </c>
      <c r="CO49" s="36">
        <v>379</v>
      </c>
      <c r="CP49" s="36">
        <f t="shared" si="37"/>
        <v>30567.200000000001</v>
      </c>
      <c r="CQ49" s="35">
        <f t="shared" si="38"/>
        <v>268</v>
      </c>
      <c r="CR49" s="427">
        <v>40975</v>
      </c>
      <c r="CS49" s="697">
        <v>4284.54</v>
      </c>
      <c r="CT49" s="697">
        <v>179.81</v>
      </c>
      <c r="CU49" s="36">
        <f t="shared" si="44"/>
        <v>35463.199999999997</v>
      </c>
      <c r="CV49" s="35">
        <f t="shared" si="45"/>
        <v>275</v>
      </c>
      <c r="CW49" s="427">
        <v>41168</v>
      </c>
      <c r="CX49" s="697">
        <v>4565.7299999999996</v>
      </c>
      <c r="CY49" s="697">
        <v>1136.3499999999999</v>
      </c>
      <c r="CZ49" s="36">
        <f t="shared" si="35"/>
        <v>39243.199999999997</v>
      </c>
      <c r="DA49" s="35">
        <f t="shared" si="36"/>
        <v>284</v>
      </c>
      <c r="DB49" s="694">
        <v>41339</v>
      </c>
      <c r="DC49" s="695">
        <v>3937.46</v>
      </c>
      <c r="DD49" s="695">
        <v>278.41000000000003</v>
      </c>
      <c r="DE49" s="36">
        <f t="shared" si="51"/>
        <v>38881.199999999997</v>
      </c>
      <c r="DF49" s="35">
        <f t="shared" si="52"/>
        <v>284</v>
      </c>
      <c r="DG49" s="1349">
        <v>41528</v>
      </c>
      <c r="DH49" s="697">
        <v>4076.96</v>
      </c>
      <c r="DI49" s="697">
        <v>546.54</v>
      </c>
      <c r="DJ49" s="36">
        <f t="shared" si="39"/>
        <v>42307.4</v>
      </c>
      <c r="DK49" s="35">
        <f t="shared" si="40"/>
        <v>298</v>
      </c>
      <c r="DL49" s="1472">
        <v>41707</v>
      </c>
      <c r="DM49" s="697">
        <v>4687.2</v>
      </c>
      <c r="DN49" s="272">
        <v>510.65</v>
      </c>
      <c r="DO49" s="36">
        <f t="shared" si="46"/>
        <v>44515.4</v>
      </c>
      <c r="DP49" s="35">
        <f t="shared" si="47"/>
        <v>303</v>
      </c>
      <c r="DQ49" s="1472">
        <v>41893</v>
      </c>
      <c r="DR49" s="697">
        <v>4675.92</v>
      </c>
      <c r="DS49" s="697">
        <v>685.64</v>
      </c>
      <c r="DT49" s="36">
        <f t="shared" si="41"/>
        <v>47149.7</v>
      </c>
      <c r="DU49" s="35">
        <f t="shared" si="42"/>
        <v>315</v>
      </c>
      <c r="DV49" s="1472">
        <v>42071</v>
      </c>
      <c r="DW49" s="697">
        <v>4624.95</v>
      </c>
      <c r="DX49" s="273">
        <v>249.07</v>
      </c>
      <c r="DY49" s="36">
        <f t="shared" si="48"/>
        <v>49744.399999999994</v>
      </c>
      <c r="DZ49" s="35">
        <f t="shared" si="49"/>
        <v>322</v>
      </c>
      <c r="EA49" s="1472">
        <v>42256</v>
      </c>
      <c r="EB49" s="697">
        <v>4758.43</v>
      </c>
      <c r="EC49" s="697">
        <v>415.73</v>
      </c>
      <c r="ED49" s="36">
        <f t="shared" si="43"/>
        <v>52774.2</v>
      </c>
      <c r="EE49" s="35">
        <f t="shared" si="43"/>
        <v>324</v>
      </c>
      <c r="EF49" s="1472">
        <v>42436</v>
      </c>
      <c r="EG49" s="697">
        <v>4443.63</v>
      </c>
      <c r="EH49" s="36">
        <v>310.95</v>
      </c>
      <c r="EI49" s="36">
        <f t="shared" si="50"/>
        <v>55225.1</v>
      </c>
      <c r="EJ49" s="35">
        <f t="shared" si="50"/>
        <v>329</v>
      </c>
      <c r="EK49" s="1472">
        <v>42632</v>
      </c>
      <c r="EL49" s="35">
        <v>4626.18</v>
      </c>
      <c r="EM49" s="697">
        <v>540.26499999999999</v>
      </c>
      <c r="EN49" s="1172">
        <v>58244.2</v>
      </c>
      <c r="EO49" s="1172">
        <v>330</v>
      </c>
      <c r="EP49" s="1472">
        <v>42800</v>
      </c>
      <c r="EQ49" s="283">
        <v>5588.84</v>
      </c>
      <c r="ER49" s="697">
        <v>961.08299999999997</v>
      </c>
      <c r="ES49" s="36">
        <v>60945.599999999999</v>
      </c>
      <c r="ET49" s="35">
        <v>335</v>
      </c>
      <c r="EU49" s="1472">
        <v>42984</v>
      </c>
      <c r="EV49" s="283">
        <v>6069.18</v>
      </c>
      <c r="EW49" s="697">
        <v>1369.806</v>
      </c>
      <c r="EX49" s="36">
        <v>62910.8</v>
      </c>
      <c r="EY49" s="35">
        <v>335</v>
      </c>
      <c r="EZ49" s="1472">
        <v>43165</v>
      </c>
      <c r="FA49" s="283">
        <v>5847.82</v>
      </c>
      <c r="FB49" s="697">
        <v>426.90800000000002</v>
      </c>
      <c r="FC49" s="36">
        <v>64849.1</v>
      </c>
      <c r="FD49" s="35">
        <v>341</v>
      </c>
      <c r="FE49" s="1472">
        <v>43353</v>
      </c>
      <c r="FF49" s="283">
        <v>5540.11</v>
      </c>
      <c r="FG49" s="697">
        <v>965.35599999999999</v>
      </c>
      <c r="FH49" s="36">
        <v>67955.399999999994</v>
      </c>
      <c r="FI49" s="153">
        <v>346</v>
      </c>
      <c r="FJ49" s="1699">
        <v>43531</v>
      </c>
      <c r="FK49" s="35">
        <v>5688.46</v>
      </c>
      <c r="FL49" s="35">
        <v>491.572</v>
      </c>
      <c r="FM49" s="35">
        <v>69860.2</v>
      </c>
      <c r="FN49" s="35">
        <v>352</v>
      </c>
      <c r="FO49" s="1695">
        <v>43719</v>
      </c>
      <c r="FP49" s="36">
        <v>4933.18</v>
      </c>
      <c r="FQ49" s="36">
        <v>502.428</v>
      </c>
      <c r="FR49" s="36">
        <v>73022.5</v>
      </c>
      <c r="FS49" s="153">
        <v>357</v>
      </c>
      <c r="FT49" s="1696">
        <v>43992</v>
      </c>
      <c r="FU49" s="185">
        <v>3966.75</v>
      </c>
      <c r="FV49" s="354">
        <v>59.44</v>
      </c>
      <c r="FW49" s="354">
        <v>75486.8</v>
      </c>
      <c r="FX49" s="185">
        <v>362</v>
      </c>
      <c r="FY49" s="1472">
        <v>44082</v>
      </c>
      <c r="FZ49" s="843">
        <v>4978.33</v>
      </c>
      <c r="GA49" s="843">
        <v>1190.1500000000001</v>
      </c>
      <c r="GB49" s="859">
        <v>76303.399999999994</v>
      </c>
      <c r="GC49" s="843">
        <v>363</v>
      </c>
      <c r="GD49" s="1472">
        <v>44263</v>
      </c>
      <c r="GE49" s="843">
        <v>5604.38</v>
      </c>
      <c r="GF49" s="843">
        <v>721.51099999999997</v>
      </c>
      <c r="GG49" s="859">
        <v>83567.600000000006</v>
      </c>
      <c r="GH49" s="843">
        <v>374</v>
      </c>
    </row>
    <row r="50" spans="1:190" s="1172" customFormat="1" ht="15" customHeight="1">
      <c r="A50" s="154"/>
      <c r="B50" s="36"/>
      <c r="C50" s="36"/>
      <c r="D50" s="36"/>
      <c r="E50" s="35"/>
      <c r="F50" s="431">
        <v>37681</v>
      </c>
      <c r="G50" s="273">
        <v>807.28923999999995</v>
      </c>
      <c r="H50" s="273">
        <v>7.4740648500000004</v>
      </c>
      <c r="I50" s="273">
        <v>3499.4884380000003</v>
      </c>
      <c r="J50" s="35">
        <v>251</v>
      </c>
      <c r="K50" s="432">
        <v>37860</v>
      </c>
      <c r="L50" s="273">
        <v>794.87</v>
      </c>
      <c r="M50" s="273">
        <v>4.04</v>
      </c>
      <c r="N50" s="273">
        <v>3630.9</v>
      </c>
      <c r="O50" s="35">
        <v>253</v>
      </c>
      <c r="P50" s="431">
        <v>38054</v>
      </c>
      <c r="Q50" s="273">
        <v>959.20181000000002</v>
      </c>
      <c r="R50" s="273">
        <v>7.0168435249999996</v>
      </c>
      <c r="S50" s="273">
        <v>4700.5930935000006</v>
      </c>
      <c r="T50" s="35">
        <v>259</v>
      </c>
      <c r="U50" s="432">
        <v>38231</v>
      </c>
      <c r="V50" s="479">
        <v>1525.62445</v>
      </c>
      <c r="W50" s="36">
        <v>32.271900000000002</v>
      </c>
      <c r="X50" s="35">
        <v>4865.7</v>
      </c>
      <c r="Y50" s="35">
        <v>246</v>
      </c>
      <c r="Z50" s="432">
        <v>38423</v>
      </c>
      <c r="AA50" s="479">
        <v>1969.6787899999999</v>
      </c>
      <c r="AB50" s="36">
        <v>50.365200000000002</v>
      </c>
      <c r="AC50" s="64">
        <v>5041</v>
      </c>
      <c r="AD50" s="35">
        <v>250</v>
      </c>
      <c r="AE50" s="432">
        <v>38593</v>
      </c>
      <c r="AF50" s="479">
        <v>1607.8144500000001</v>
      </c>
      <c r="AG50" s="36">
        <v>28.763999999999999</v>
      </c>
      <c r="AH50" s="36">
        <v>5379.9</v>
      </c>
      <c r="AI50" s="35">
        <v>253</v>
      </c>
      <c r="AJ50" s="432">
        <v>38798</v>
      </c>
      <c r="AK50" s="479">
        <v>1528.24389</v>
      </c>
      <c r="AL50" s="36">
        <v>12.149699999999999</v>
      </c>
      <c r="AM50" s="36">
        <v>5994.3</v>
      </c>
      <c r="AN50" s="35">
        <v>266</v>
      </c>
      <c r="AO50" s="432">
        <v>38967</v>
      </c>
      <c r="AP50" s="479">
        <v>1605.9288100000001</v>
      </c>
      <c r="AQ50" s="36">
        <v>70.180899999999994</v>
      </c>
      <c r="AR50" s="36">
        <v>6510.8</v>
      </c>
      <c r="AS50" s="35">
        <v>269</v>
      </c>
      <c r="AT50" s="432">
        <v>39153</v>
      </c>
      <c r="AU50" s="479">
        <v>1705.7059400000001</v>
      </c>
      <c r="AV50" s="36">
        <v>55.068899999999999</v>
      </c>
      <c r="AW50" s="36">
        <v>7780.9</v>
      </c>
      <c r="AX50" s="35">
        <v>272</v>
      </c>
      <c r="AY50" s="431">
        <v>39334</v>
      </c>
      <c r="AZ50" s="36">
        <v>2599.69</v>
      </c>
      <c r="BA50" s="36">
        <v>188.47</v>
      </c>
      <c r="BB50" s="36">
        <v>8695.2999999999993</v>
      </c>
      <c r="BC50" s="35">
        <v>277</v>
      </c>
      <c r="BD50" s="431">
        <v>39516</v>
      </c>
      <c r="BE50" s="36">
        <v>3023.88</v>
      </c>
      <c r="BF50" s="36">
        <v>325.88</v>
      </c>
      <c r="BG50" s="36">
        <v>9492.4</v>
      </c>
      <c r="BH50" s="35">
        <v>285</v>
      </c>
      <c r="BI50" s="431">
        <v>39699</v>
      </c>
      <c r="BJ50" s="36">
        <v>2836.4</v>
      </c>
      <c r="BK50" s="36">
        <v>338.31</v>
      </c>
      <c r="BL50" s="36">
        <v>12757.8</v>
      </c>
      <c r="BM50" s="35">
        <v>289</v>
      </c>
      <c r="BN50" s="431">
        <v>39881</v>
      </c>
      <c r="BO50" s="36">
        <v>2648.32</v>
      </c>
      <c r="BP50" s="36">
        <v>492.94</v>
      </c>
      <c r="BQ50" s="36">
        <v>13348.1</v>
      </c>
      <c r="BR50" s="35">
        <v>298</v>
      </c>
      <c r="BS50" s="431">
        <v>40063</v>
      </c>
      <c r="BT50" s="1167">
        <v>2936.31</v>
      </c>
      <c r="BU50" s="1169">
        <v>497.10900000000004</v>
      </c>
      <c r="BV50" s="36">
        <v>15243.1</v>
      </c>
      <c r="BW50" s="35">
        <v>303</v>
      </c>
      <c r="BX50" s="431">
        <v>40246</v>
      </c>
      <c r="BY50" s="1167">
        <v>5400.4</v>
      </c>
      <c r="BZ50" s="1169">
        <v>629.12</v>
      </c>
      <c r="CA50" s="36">
        <v>18063.099999999999</v>
      </c>
      <c r="CB50" s="35">
        <v>265</v>
      </c>
      <c r="CC50" s="431">
        <v>40435</v>
      </c>
      <c r="CD50" s="1167">
        <v>6805.71</v>
      </c>
      <c r="CE50" s="1169">
        <v>2184.0100000000002</v>
      </c>
      <c r="CF50" s="36">
        <v>22066.5</v>
      </c>
      <c r="CG50" s="35">
        <v>274</v>
      </c>
      <c r="CH50" s="432">
        <v>40616</v>
      </c>
      <c r="CI50" s="479">
        <v>6457.9838300000001</v>
      </c>
      <c r="CJ50" s="36">
        <v>1059.0378000000001</v>
      </c>
      <c r="CK50" s="36">
        <v>26511.200000000001</v>
      </c>
      <c r="CL50" s="35">
        <v>262</v>
      </c>
      <c r="CM50" s="425">
        <v>40801</v>
      </c>
      <c r="CN50" s="1173">
        <v>5966.51</v>
      </c>
      <c r="CO50" s="36">
        <v>295.87</v>
      </c>
      <c r="CP50" s="36">
        <f t="shared" si="37"/>
        <v>30567.200000000001</v>
      </c>
      <c r="CQ50" s="35">
        <f t="shared" si="38"/>
        <v>268</v>
      </c>
      <c r="CR50" s="427">
        <v>40976</v>
      </c>
      <c r="CS50" s="697">
        <v>4345.01</v>
      </c>
      <c r="CT50" s="697">
        <v>185.04</v>
      </c>
      <c r="CU50" s="36">
        <f t="shared" si="44"/>
        <v>35463.199999999997</v>
      </c>
      <c r="CV50" s="35">
        <f t="shared" si="45"/>
        <v>275</v>
      </c>
      <c r="CW50" s="427">
        <v>41169</v>
      </c>
      <c r="CX50" s="697">
        <v>4548.8999999999996</v>
      </c>
      <c r="CY50" s="697">
        <v>951.84</v>
      </c>
      <c r="CZ50" s="36">
        <f t="shared" si="35"/>
        <v>39243.199999999997</v>
      </c>
      <c r="DA50" s="35">
        <f t="shared" si="36"/>
        <v>284</v>
      </c>
      <c r="DB50" s="694">
        <v>41340</v>
      </c>
      <c r="DC50" s="695">
        <v>3914.23</v>
      </c>
      <c r="DD50" s="695">
        <v>178.94</v>
      </c>
      <c r="DE50" s="36">
        <f t="shared" si="51"/>
        <v>38881.199999999997</v>
      </c>
      <c r="DF50" s="35">
        <f t="shared" si="52"/>
        <v>284</v>
      </c>
      <c r="DG50" s="1349">
        <v>41529</v>
      </c>
      <c r="DH50" s="697">
        <v>4077.95</v>
      </c>
      <c r="DI50" s="697">
        <v>565.28</v>
      </c>
      <c r="DJ50" s="36">
        <f t="shared" si="39"/>
        <v>42307.4</v>
      </c>
      <c r="DK50" s="35">
        <f t="shared" si="40"/>
        <v>298</v>
      </c>
      <c r="DL50" s="1472">
        <v>41708</v>
      </c>
      <c r="DM50" s="697">
        <v>4665.57</v>
      </c>
      <c r="DN50" s="697">
        <v>401.76</v>
      </c>
      <c r="DO50" s="36">
        <f t="shared" si="46"/>
        <v>44515.4</v>
      </c>
      <c r="DP50" s="35">
        <f t="shared" si="47"/>
        <v>303</v>
      </c>
      <c r="DQ50" s="1472">
        <v>41896</v>
      </c>
      <c r="DR50" s="697">
        <v>4713.58</v>
      </c>
      <c r="DS50" s="697">
        <v>838.18</v>
      </c>
      <c r="DT50" s="36">
        <f t="shared" si="41"/>
        <v>47149.7</v>
      </c>
      <c r="DU50" s="35">
        <f t="shared" si="42"/>
        <v>315</v>
      </c>
      <c r="DV50" s="1472">
        <v>42072</v>
      </c>
      <c r="DW50" s="697">
        <v>4626.2299999999996</v>
      </c>
      <c r="DX50" s="697">
        <v>279.75</v>
      </c>
      <c r="DY50" s="36">
        <f t="shared" si="48"/>
        <v>49744.399999999994</v>
      </c>
      <c r="DZ50" s="35">
        <f t="shared" si="49"/>
        <v>322</v>
      </c>
      <c r="EA50" s="1472">
        <v>42257</v>
      </c>
      <c r="EB50" s="697">
        <v>4760.1400000000003</v>
      </c>
      <c r="EC50" s="697">
        <v>448.3</v>
      </c>
      <c r="ED50" s="36">
        <f t="shared" si="43"/>
        <v>52774.2</v>
      </c>
      <c r="EE50" s="35">
        <f t="shared" si="43"/>
        <v>324</v>
      </c>
      <c r="EF50" s="1472">
        <v>42437</v>
      </c>
      <c r="EG50" s="697">
        <v>4453.8900000000003</v>
      </c>
      <c r="EH50" s="273">
        <v>306.26</v>
      </c>
      <c r="EI50" s="36">
        <f t="shared" si="50"/>
        <v>55225.1</v>
      </c>
      <c r="EJ50" s="35">
        <f t="shared" si="50"/>
        <v>329</v>
      </c>
      <c r="EK50" s="1472">
        <v>42633</v>
      </c>
      <c r="EL50" s="35">
        <v>4639.13</v>
      </c>
      <c r="EM50" s="697">
        <v>536.06299999999999</v>
      </c>
      <c r="EN50" s="1172">
        <v>58244.2</v>
      </c>
      <c r="EO50" s="1172">
        <v>330</v>
      </c>
      <c r="EP50" s="1472">
        <v>42801</v>
      </c>
      <c r="EQ50" s="283">
        <v>5622.49</v>
      </c>
      <c r="ER50" s="697">
        <v>1127.5640000000001</v>
      </c>
      <c r="ES50" s="36">
        <v>60945.599999999999</v>
      </c>
      <c r="ET50" s="35">
        <v>335</v>
      </c>
      <c r="EU50" s="1472">
        <v>42985</v>
      </c>
      <c r="EV50" s="283">
        <v>6114.99</v>
      </c>
      <c r="EW50" s="697">
        <v>1144.2739999999999</v>
      </c>
      <c r="EX50" s="36">
        <v>62910.8</v>
      </c>
      <c r="EY50" s="35">
        <v>335</v>
      </c>
      <c r="EZ50" s="1472">
        <v>43166</v>
      </c>
      <c r="FA50" s="283">
        <v>5822.19</v>
      </c>
      <c r="FB50" s="697">
        <v>405.73200000000003</v>
      </c>
      <c r="FC50" s="36">
        <v>64849.1</v>
      </c>
      <c r="FD50" s="35">
        <v>341</v>
      </c>
      <c r="FE50" s="1472">
        <v>43354</v>
      </c>
      <c r="FF50" s="283">
        <v>5543.94</v>
      </c>
      <c r="FG50" s="1478">
        <v>714.08699999999999</v>
      </c>
      <c r="FH50" s="36">
        <v>67955.399999999994</v>
      </c>
      <c r="FI50" s="35">
        <v>346</v>
      </c>
      <c r="FJ50" s="1699">
        <v>43534</v>
      </c>
      <c r="FK50" s="35">
        <v>5710.07</v>
      </c>
      <c r="FL50" s="35">
        <v>462.14299999999997</v>
      </c>
      <c r="FM50" s="35">
        <v>69860.2</v>
      </c>
      <c r="FN50" s="35">
        <v>352</v>
      </c>
      <c r="FO50" s="1695">
        <v>43720</v>
      </c>
      <c r="FP50" s="36">
        <v>4933.8900000000003</v>
      </c>
      <c r="FQ50" s="36">
        <v>405.1</v>
      </c>
      <c r="FR50" s="36">
        <v>73022.5</v>
      </c>
      <c r="FS50" s="153">
        <v>357</v>
      </c>
      <c r="FT50" s="1696">
        <v>43993</v>
      </c>
      <c r="FU50" s="185">
        <v>3967.31</v>
      </c>
      <c r="FV50" s="354">
        <v>51.1</v>
      </c>
      <c r="FW50" s="354">
        <v>75486.8</v>
      </c>
      <c r="FX50" s="185">
        <v>362</v>
      </c>
      <c r="FY50" s="1472">
        <v>44083</v>
      </c>
      <c r="FZ50" s="843">
        <v>4971.6899999999996</v>
      </c>
      <c r="GA50" s="843">
        <v>1077.98</v>
      </c>
      <c r="GB50" s="859">
        <v>76303.399999999994</v>
      </c>
      <c r="GC50" s="843">
        <v>363</v>
      </c>
      <c r="GD50" s="1472">
        <v>44264</v>
      </c>
      <c r="GE50" s="843">
        <v>5591.38</v>
      </c>
      <c r="GF50" s="843">
        <v>1043.3889999999999</v>
      </c>
      <c r="GG50" s="859">
        <v>83567.600000000006</v>
      </c>
      <c r="GH50" s="843">
        <v>374</v>
      </c>
    </row>
    <row r="51" spans="1:190" s="1172" customFormat="1" ht="15" customHeight="1">
      <c r="A51" s="154"/>
      <c r="B51" s="36"/>
      <c r="C51" s="36"/>
      <c r="D51" s="36"/>
      <c r="E51" s="35"/>
      <c r="F51" s="431">
        <v>37682</v>
      </c>
      <c r="G51" s="273">
        <v>806.17242999999996</v>
      </c>
      <c r="H51" s="273">
        <v>5.7854838749999997</v>
      </c>
      <c r="I51" s="273">
        <v>3499.4884380000003</v>
      </c>
      <c r="J51" s="35">
        <v>251</v>
      </c>
      <c r="K51" s="432">
        <v>37863</v>
      </c>
      <c r="L51" s="273">
        <v>792.82</v>
      </c>
      <c r="M51" s="273">
        <v>3.53</v>
      </c>
      <c r="N51" s="273">
        <v>3630.9</v>
      </c>
      <c r="O51" s="35">
        <v>253</v>
      </c>
      <c r="P51" s="431">
        <v>38055</v>
      </c>
      <c r="Q51" s="273">
        <v>964.02158999999995</v>
      </c>
      <c r="R51" s="273">
        <v>6.5628139750000001</v>
      </c>
      <c r="S51" s="273">
        <v>4700.5930935000006</v>
      </c>
      <c r="T51" s="35">
        <v>259</v>
      </c>
      <c r="U51" s="432">
        <v>38232</v>
      </c>
      <c r="V51" s="479">
        <v>1548.5427199999999</v>
      </c>
      <c r="W51" s="36">
        <v>27.208800000000004</v>
      </c>
      <c r="X51" s="35">
        <v>4865.7</v>
      </c>
      <c r="Y51" s="35">
        <v>246</v>
      </c>
      <c r="Z51" s="432">
        <v>38424</v>
      </c>
      <c r="AA51" s="479">
        <v>1957.2849799999999</v>
      </c>
      <c r="AB51" s="36">
        <v>47.8459</v>
      </c>
      <c r="AC51" s="64">
        <v>5041</v>
      </c>
      <c r="AD51" s="35">
        <v>250</v>
      </c>
      <c r="AE51" s="432">
        <v>38594</v>
      </c>
      <c r="AF51" s="479">
        <v>1616.7052699999999</v>
      </c>
      <c r="AG51" s="36">
        <v>30.155999999999999</v>
      </c>
      <c r="AH51" s="36">
        <v>5379.9</v>
      </c>
      <c r="AI51" s="35">
        <v>253</v>
      </c>
      <c r="AJ51" s="432">
        <v>38799</v>
      </c>
      <c r="AK51" s="479">
        <v>1523.19066</v>
      </c>
      <c r="AL51" s="36">
        <v>11.187000000000001</v>
      </c>
      <c r="AM51" s="36">
        <v>5994.3</v>
      </c>
      <c r="AN51" s="35">
        <v>266</v>
      </c>
      <c r="AO51" s="432">
        <v>38971</v>
      </c>
      <c r="AP51" s="479">
        <v>1588.46136</v>
      </c>
      <c r="AQ51" s="36">
        <v>50.511700000000005</v>
      </c>
      <c r="AR51" s="36">
        <v>6510.8</v>
      </c>
      <c r="AS51" s="35">
        <v>269</v>
      </c>
      <c r="AT51" s="432">
        <v>39154</v>
      </c>
      <c r="AU51" s="479">
        <v>1718.42767</v>
      </c>
      <c r="AV51" s="36">
        <v>62.527999999999999</v>
      </c>
      <c r="AW51" s="36">
        <v>7780.9</v>
      </c>
      <c r="AX51" s="35">
        <v>272</v>
      </c>
      <c r="AY51" s="431">
        <v>39335</v>
      </c>
      <c r="AZ51" s="36">
        <v>2600.63</v>
      </c>
      <c r="BA51" s="36">
        <v>210</v>
      </c>
      <c r="BB51" s="36">
        <v>8695.2999999999993</v>
      </c>
      <c r="BC51" s="35">
        <v>277</v>
      </c>
      <c r="BD51" s="431">
        <v>39517</v>
      </c>
      <c r="BE51" s="36">
        <v>3055.2</v>
      </c>
      <c r="BF51" s="36">
        <v>292.95999999999998</v>
      </c>
      <c r="BG51" s="36">
        <v>9492.4</v>
      </c>
      <c r="BH51" s="35">
        <v>285</v>
      </c>
      <c r="BI51" s="431">
        <v>39700</v>
      </c>
      <c r="BJ51" s="36">
        <v>2844.66</v>
      </c>
      <c r="BK51" s="36">
        <v>376.36</v>
      </c>
      <c r="BL51" s="36">
        <v>12757.8</v>
      </c>
      <c r="BM51" s="35">
        <v>289</v>
      </c>
      <c r="BN51" s="431">
        <v>39883</v>
      </c>
      <c r="BO51" s="36">
        <v>2654.98</v>
      </c>
      <c r="BP51" s="36">
        <v>588.47</v>
      </c>
      <c r="BQ51" s="36">
        <v>13348.1</v>
      </c>
      <c r="BR51" s="35">
        <v>298</v>
      </c>
      <c r="BS51" s="431">
        <v>40064</v>
      </c>
      <c r="BT51" s="1167">
        <v>2936.82</v>
      </c>
      <c r="BU51" s="1169">
        <v>336.488</v>
      </c>
      <c r="BV51" s="36">
        <v>15243.1</v>
      </c>
      <c r="BW51" s="35">
        <v>303</v>
      </c>
      <c r="BX51" s="431">
        <v>40247</v>
      </c>
      <c r="BY51" s="1167">
        <v>5519.67</v>
      </c>
      <c r="BZ51" s="1169">
        <v>625.70000000000005</v>
      </c>
      <c r="CA51" s="36">
        <v>18063.099999999999</v>
      </c>
      <c r="CB51" s="35">
        <v>265</v>
      </c>
      <c r="CC51" s="431">
        <v>40436</v>
      </c>
      <c r="CD51" s="1167">
        <v>6792.84</v>
      </c>
      <c r="CE51" s="1169">
        <v>2151.12</v>
      </c>
      <c r="CF51" s="36">
        <v>22066.5</v>
      </c>
      <c r="CG51" s="35">
        <v>274</v>
      </c>
      <c r="CH51" s="432">
        <v>40617</v>
      </c>
      <c r="CI51" s="479">
        <v>6318.1512000000002</v>
      </c>
      <c r="CJ51" s="36">
        <v>1150.7887000000001</v>
      </c>
      <c r="CK51" s="36">
        <v>26511.200000000001</v>
      </c>
      <c r="CL51" s="35">
        <v>262</v>
      </c>
      <c r="CM51" s="425">
        <v>40804</v>
      </c>
      <c r="CN51" s="1173">
        <v>5800.42</v>
      </c>
      <c r="CO51" s="36">
        <v>396.45</v>
      </c>
      <c r="CP51" s="36">
        <f t="shared" si="37"/>
        <v>30567.200000000001</v>
      </c>
      <c r="CQ51" s="35">
        <f t="shared" si="38"/>
        <v>268</v>
      </c>
      <c r="CR51" s="427">
        <v>40979</v>
      </c>
      <c r="CS51" s="697">
        <v>4317.92</v>
      </c>
      <c r="CT51" s="697">
        <v>127.76</v>
      </c>
      <c r="CU51" s="36">
        <f t="shared" si="44"/>
        <v>35463.199999999997</v>
      </c>
      <c r="CV51" s="35">
        <f t="shared" si="45"/>
        <v>275</v>
      </c>
      <c r="CW51" s="427">
        <v>41170</v>
      </c>
      <c r="CX51" s="697">
        <v>4632.1099999999997</v>
      </c>
      <c r="CY51" s="697">
        <v>1089.74</v>
      </c>
      <c r="CZ51" s="36">
        <f t="shared" si="35"/>
        <v>39243.199999999997</v>
      </c>
      <c r="DA51" s="35">
        <f t="shared" si="36"/>
        <v>284</v>
      </c>
      <c r="DB51" s="694">
        <v>41343</v>
      </c>
      <c r="DC51" s="695">
        <v>3873.46</v>
      </c>
      <c r="DD51" s="695">
        <v>177.24</v>
      </c>
      <c r="DE51" s="36">
        <f t="shared" si="51"/>
        <v>38881.199999999997</v>
      </c>
      <c r="DF51" s="35">
        <f t="shared" si="52"/>
        <v>284</v>
      </c>
      <c r="DG51" s="1349">
        <v>41532</v>
      </c>
      <c r="DH51" s="697">
        <v>4123.91</v>
      </c>
      <c r="DI51" s="697">
        <v>590.54</v>
      </c>
      <c r="DJ51" s="36">
        <f t="shared" si="39"/>
        <v>42307.4</v>
      </c>
      <c r="DK51" s="35">
        <f t="shared" si="40"/>
        <v>298</v>
      </c>
      <c r="DL51" s="1472">
        <v>41709</v>
      </c>
      <c r="DM51" s="697">
        <v>4672.6400000000003</v>
      </c>
      <c r="DN51" s="697">
        <v>336.09</v>
      </c>
      <c r="DO51" s="36">
        <f t="shared" si="46"/>
        <v>44515.4</v>
      </c>
      <c r="DP51" s="35">
        <f t="shared" si="47"/>
        <v>303</v>
      </c>
      <c r="DQ51" s="1472">
        <v>41897</v>
      </c>
      <c r="DR51" s="697">
        <v>4709.92</v>
      </c>
      <c r="DS51" s="697">
        <v>668.9</v>
      </c>
      <c r="DT51" s="36">
        <f t="shared" si="41"/>
        <v>47149.7</v>
      </c>
      <c r="DU51" s="35">
        <f t="shared" si="42"/>
        <v>315</v>
      </c>
      <c r="DV51" s="1472">
        <v>42073</v>
      </c>
      <c r="DW51" s="697">
        <v>4649.3</v>
      </c>
      <c r="DX51" s="697">
        <v>255.21</v>
      </c>
      <c r="DY51" s="36">
        <f t="shared" si="48"/>
        <v>49744.399999999994</v>
      </c>
      <c r="DZ51" s="35">
        <f t="shared" si="49"/>
        <v>322</v>
      </c>
      <c r="EA51" s="1472">
        <v>42260</v>
      </c>
      <c r="EB51" s="697">
        <v>4768.3</v>
      </c>
      <c r="EC51" s="697">
        <v>457.55</v>
      </c>
      <c r="ED51" s="36">
        <f t="shared" si="43"/>
        <v>52774.2</v>
      </c>
      <c r="EE51" s="35">
        <f t="shared" si="43"/>
        <v>324</v>
      </c>
      <c r="EF51" s="1472">
        <v>42438</v>
      </c>
      <c r="EG51" s="697">
        <v>4457.8100000000004</v>
      </c>
      <c r="EH51" s="697">
        <v>313.83</v>
      </c>
      <c r="EI51" s="36">
        <f t="shared" si="50"/>
        <v>55225.1</v>
      </c>
      <c r="EJ51" s="35">
        <f t="shared" si="50"/>
        <v>329</v>
      </c>
      <c r="EK51" s="1472">
        <v>42634</v>
      </c>
      <c r="EL51" s="35">
        <v>4660.1499999999996</v>
      </c>
      <c r="EM51" s="697">
        <v>614.12400000000002</v>
      </c>
      <c r="EN51" s="1172">
        <v>58244.2</v>
      </c>
      <c r="EO51" s="1172">
        <v>330</v>
      </c>
      <c r="EP51" s="1472">
        <v>42802</v>
      </c>
      <c r="EQ51" s="283">
        <v>5649.99</v>
      </c>
      <c r="ER51" s="697">
        <v>1302.114</v>
      </c>
      <c r="ES51" s="36">
        <v>60945.599999999999</v>
      </c>
      <c r="ET51" s="35">
        <v>335</v>
      </c>
      <c r="EU51" s="1472">
        <v>42988</v>
      </c>
      <c r="EV51" s="283">
        <v>6167.49</v>
      </c>
      <c r="EW51" s="697">
        <v>1259.904</v>
      </c>
      <c r="EX51" s="36">
        <v>62910.8</v>
      </c>
      <c r="EY51" s="35">
        <v>335</v>
      </c>
      <c r="EZ51" s="1472">
        <v>43167</v>
      </c>
      <c r="FA51" s="283">
        <v>5827.99</v>
      </c>
      <c r="FB51" s="697">
        <v>273.91399999999999</v>
      </c>
      <c r="FC51" s="36">
        <v>64849.1</v>
      </c>
      <c r="FD51" s="35">
        <v>341</v>
      </c>
      <c r="FE51" s="1472">
        <v>43355</v>
      </c>
      <c r="FF51" s="283">
        <v>5529.82</v>
      </c>
      <c r="FG51" s="1478">
        <v>861.07899999999995</v>
      </c>
      <c r="FH51" s="36">
        <v>67955.399999999994</v>
      </c>
      <c r="FI51" s="153">
        <v>346</v>
      </c>
      <c r="FJ51" s="1699">
        <v>43535</v>
      </c>
      <c r="FK51" s="35">
        <v>5690.82</v>
      </c>
      <c r="FL51" s="35">
        <v>506.84399999999999</v>
      </c>
      <c r="FM51" s="35">
        <v>69860.2</v>
      </c>
      <c r="FN51" s="35">
        <v>352</v>
      </c>
      <c r="FO51" s="1695">
        <v>43723</v>
      </c>
      <c r="FP51" s="36">
        <v>4942.2299999999996</v>
      </c>
      <c r="FQ51" s="36">
        <v>317.084</v>
      </c>
      <c r="FR51" s="36">
        <v>73022.5</v>
      </c>
      <c r="FS51" s="153">
        <v>357</v>
      </c>
      <c r="FT51" s="1696">
        <v>43996</v>
      </c>
      <c r="FU51" s="185">
        <v>3964.28</v>
      </c>
      <c r="FV51" s="354">
        <v>53.89</v>
      </c>
      <c r="FW51" s="354">
        <v>75486.8</v>
      </c>
      <c r="FX51" s="185">
        <v>362</v>
      </c>
      <c r="FY51" s="1472">
        <v>44084</v>
      </c>
      <c r="FZ51" s="843">
        <v>5011.3</v>
      </c>
      <c r="GA51" s="843">
        <v>1024.55</v>
      </c>
      <c r="GB51" s="859">
        <v>76303.399999999994</v>
      </c>
      <c r="GC51" s="843">
        <v>363</v>
      </c>
      <c r="GD51" s="1472">
        <v>44265</v>
      </c>
      <c r="GE51" s="843">
        <v>5563.67</v>
      </c>
      <c r="GF51" s="843">
        <v>879.73699999999997</v>
      </c>
      <c r="GG51" s="859">
        <v>83567.600000000006</v>
      </c>
      <c r="GH51" s="843">
        <v>374</v>
      </c>
    </row>
    <row r="52" spans="1:190" s="843" customFormat="1" ht="15" customHeight="1">
      <c r="A52" s="154"/>
      <c r="B52" s="36"/>
      <c r="C52" s="36"/>
      <c r="D52" s="36"/>
      <c r="E52" s="35"/>
      <c r="F52" s="431">
        <v>37683</v>
      </c>
      <c r="G52" s="273">
        <v>806.85297000000003</v>
      </c>
      <c r="H52" s="273">
        <v>8.2286147500000002</v>
      </c>
      <c r="I52" s="273">
        <v>3499.4884380000003</v>
      </c>
      <c r="J52" s="35">
        <v>251</v>
      </c>
      <c r="K52" s="432">
        <v>37864</v>
      </c>
      <c r="L52" s="273">
        <v>793.12</v>
      </c>
      <c r="M52" s="273">
        <v>3.11</v>
      </c>
      <c r="N52" s="273">
        <v>3630.9</v>
      </c>
      <c r="O52" s="35">
        <v>253</v>
      </c>
      <c r="P52" s="431">
        <v>38056</v>
      </c>
      <c r="Q52" s="273">
        <v>971.99901</v>
      </c>
      <c r="R52" s="273">
        <v>6.4010882999999996</v>
      </c>
      <c r="S52" s="273">
        <v>4700.5930935000006</v>
      </c>
      <c r="T52" s="35">
        <v>259</v>
      </c>
      <c r="U52" s="432">
        <v>38234</v>
      </c>
      <c r="V52" s="479">
        <v>1562.4699800000001</v>
      </c>
      <c r="W52" s="36">
        <v>28.0871</v>
      </c>
      <c r="X52" s="35">
        <v>4865.7</v>
      </c>
      <c r="Y52" s="35">
        <v>246</v>
      </c>
      <c r="Z52" s="432">
        <v>38425</v>
      </c>
      <c r="AA52" s="479">
        <v>1961.1036099999999</v>
      </c>
      <c r="AB52" s="36">
        <v>33.303100000000001</v>
      </c>
      <c r="AC52" s="64">
        <v>5041</v>
      </c>
      <c r="AD52" s="35">
        <v>250</v>
      </c>
      <c r="AE52" s="432">
        <v>38595</v>
      </c>
      <c r="AF52" s="479">
        <v>1613.1739700000001</v>
      </c>
      <c r="AG52" s="36">
        <v>26.051299999999998</v>
      </c>
      <c r="AH52" s="36">
        <v>5379.9</v>
      </c>
      <c r="AI52" s="35">
        <v>253</v>
      </c>
      <c r="AJ52" s="432">
        <v>38803</v>
      </c>
      <c r="AK52" s="479">
        <v>1516.62886</v>
      </c>
      <c r="AL52" s="36">
        <v>12.4087</v>
      </c>
      <c r="AM52" s="36">
        <v>5994.3</v>
      </c>
      <c r="AN52" s="35">
        <v>266</v>
      </c>
      <c r="AO52" s="432">
        <v>38972</v>
      </c>
      <c r="AP52" s="479">
        <v>1594.6061199999999</v>
      </c>
      <c r="AQ52" s="36">
        <v>54.001400000000004</v>
      </c>
      <c r="AR52" s="36">
        <v>6510.8</v>
      </c>
      <c r="AS52" s="35">
        <v>269</v>
      </c>
      <c r="AT52" s="432">
        <v>39155</v>
      </c>
      <c r="AU52" s="479">
        <v>1721.47559</v>
      </c>
      <c r="AV52" s="36">
        <v>60.618600000000001</v>
      </c>
      <c r="AW52" s="36">
        <v>7780.9</v>
      </c>
      <c r="AX52" s="35">
        <v>272</v>
      </c>
      <c r="AY52" s="431">
        <v>39336</v>
      </c>
      <c r="AZ52" s="36">
        <v>2574.6799999999998</v>
      </c>
      <c r="BA52" s="36">
        <v>180.16</v>
      </c>
      <c r="BB52" s="36">
        <v>8695.2999999999993</v>
      </c>
      <c r="BC52" s="35">
        <v>277</v>
      </c>
      <c r="BD52" s="431">
        <v>39518</v>
      </c>
      <c r="BE52" s="36">
        <v>3034.61</v>
      </c>
      <c r="BF52" s="36">
        <v>409.32</v>
      </c>
      <c r="BG52" s="36">
        <v>9492.4</v>
      </c>
      <c r="BH52" s="35">
        <v>285</v>
      </c>
      <c r="BI52" s="431">
        <v>39701</v>
      </c>
      <c r="BJ52" s="36">
        <v>2859.53</v>
      </c>
      <c r="BK52" s="36">
        <v>387.5</v>
      </c>
      <c r="BL52" s="36">
        <v>12757.8</v>
      </c>
      <c r="BM52" s="35">
        <v>289</v>
      </c>
      <c r="BN52" s="431">
        <v>39884</v>
      </c>
      <c r="BO52" s="35">
        <v>2653.11</v>
      </c>
      <c r="BP52" s="36">
        <v>611.98</v>
      </c>
      <c r="BQ52" s="36">
        <v>13348.1</v>
      </c>
      <c r="BR52" s="35">
        <v>298</v>
      </c>
      <c r="BS52" s="431">
        <v>40065</v>
      </c>
      <c r="BT52" s="1167">
        <v>2931.86</v>
      </c>
      <c r="BU52" s="1169">
        <v>434.71800000000002</v>
      </c>
      <c r="BV52" s="36">
        <v>15243.1</v>
      </c>
      <c r="BW52" s="35">
        <v>303</v>
      </c>
      <c r="BX52" s="431">
        <v>40248</v>
      </c>
      <c r="BY52" s="1167">
        <v>5499.84</v>
      </c>
      <c r="BZ52" s="1169">
        <v>672.06</v>
      </c>
      <c r="CA52" s="36">
        <v>18063.099999999999</v>
      </c>
      <c r="CB52" s="35">
        <v>265</v>
      </c>
      <c r="CC52" s="431">
        <v>40437</v>
      </c>
      <c r="CD52" s="1167">
        <v>6797.47</v>
      </c>
      <c r="CE52" s="1169">
        <v>2438.88</v>
      </c>
      <c r="CF52" s="36">
        <v>22066.5</v>
      </c>
      <c r="CG52" s="35">
        <v>274</v>
      </c>
      <c r="CH52" s="432">
        <v>40618</v>
      </c>
      <c r="CI52" s="479">
        <v>6411.9162800000004</v>
      </c>
      <c r="CJ52" s="36">
        <v>1343.085</v>
      </c>
      <c r="CK52" s="36">
        <v>26511.200000000001</v>
      </c>
      <c r="CL52" s="35">
        <v>262</v>
      </c>
      <c r="CM52" s="425">
        <v>40805</v>
      </c>
      <c r="CN52" s="1173">
        <v>5841.2</v>
      </c>
      <c r="CO52" s="36">
        <v>373.92</v>
      </c>
      <c r="CP52" s="36">
        <f t="shared" si="37"/>
        <v>30567.200000000001</v>
      </c>
      <c r="CQ52" s="35">
        <f t="shared" si="38"/>
        <v>268</v>
      </c>
      <c r="CR52" s="427">
        <v>40980</v>
      </c>
      <c r="CS52" s="697">
        <v>4350.47</v>
      </c>
      <c r="CT52" s="697">
        <v>142.96</v>
      </c>
      <c r="CU52" s="36">
        <f t="shared" si="44"/>
        <v>35463.199999999997</v>
      </c>
      <c r="CV52" s="35">
        <f t="shared" si="45"/>
        <v>275</v>
      </c>
      <c r="CW52" s="427">
        <v>41171</v>
      </c>
      <c r="CX52" s="697">
        <v>4678.83</v>
      </c>
      <c r="CY52" s="697">
        <v>1288.43</v>
      </c>
      <c r="CZ52" s="36">
        <f t="shared" si="35"/>
        <v>39243.199999999997</v>
      </c>
      <c r="DA52" s="35">
        <f t="shared" si="36"/>
        <v>284</v>
      </c>
      <c r="DB52" s="694">
        <v>41344</v>
      </c>
      <c r="DC52" s="695">
        <v>3842.32</v>
      </c>
      <c r="DD52" s="695">
        <v>192.4</v>
      </c>
      <c r="DE52" s="36">
        <f t="shared" si="51"/>
        <v>38881.199999999997</v>
      </c>
      <c r="DF52" s="35">
        <f t="shared" si="52"/>
        <v>284</v>
      </c>
      <c r="DG52" s="1349">
        <v>41533</v>
      </c>
      <c r="DH52" s="697">
        <v>4137.9399999999996</v>
      </c>
      <c r="DI52" s="697">
        <v>522.92999999999995</v>
      </c>
      <c r="DJ52" s="36">
        <f t="shared" si="39"/>
        <v>42307.4</v>
      </c>
      <c r="DK52" s="35">
        <f t="shared" si="40"/>
        <v>298</v>
      </c>
      <c r="DL52" s="1472">
        <v>41710</v>
      </c>
      <c r="DM52" s="697">
        <v>4660.53</v>
      </c>
      <c r="DN52" s="697">
        <v>450.76</v>
      </c>
      <c r="DO52" s="36">
        <f t="shared" si="46"/>
        <v>44515.4</v>
      </c>
      <c r="DP52" s="35">
        <f t="shared" si="47"/>
        <v>303</v>
      </c>
      <c r="DQ52" s="1472">
        <v>41898</v>
      </c>
      <c r="DR52" s="697">
        <v>4759.3999999999996</v>
      </c>
      <c r="DS52" s="697">
        <v>836.22</v>
      </c>
      <c r="DT52" s="36">
        <f t="shared" si="41"/>
        <v>47149.7</v>
      </c>
      <c r="DU52" s="35">
        <f t="shared" si="42"/>
        <v>315</v>
      </c>
      <c r="DV52" s="1472">
        <v>42074</v>
      </c>
      <c r="DW52" s="697">
        <v>4585.7299999999996</v>
      </c>
      <c r="DX52" s="697">
        <v>310.27999999999997</v>
      </c>
      <c r="DY52" s="36">
        <f t="shared" si="48"/>
        <v>49744.399999999994</v>
      </c>
      <c r="DZ52" s="35">
        <f t="shared" si="49"/>
        <v>322</v>
      </c>
      <c r="EA52" s="1472">
        <v>42261</v>
      </c>
      <c r="EB52" s="697">
        <v>4786.1899999999996</v>
      </c>
      <c r="EC52" s="697">
        <v>437.01</v>
      </c>
      <c r="ED52" s="36">
        <f t="shared" si="43"/>
        <v>52774.2</v>
      </c>
      <c r="EE52" s="35">
        <f t="shared" si="43"/>
        <v>324</v>
      </c>
      <c r="EF52" s="1472">
        <v>42439</v>
      </c>
      <c r="EG52" s="697">
        <v>4484.53</v>
      </c>
      <c r="EH52" s="697">
        <v>383.39</v>
      </c>
      <c r="EI52" s="36">
        <f t="shared" si="50"/>
        <v>55225.1</v>
      </c>
      <c r="EJ52" s="35">
        <f t="shared" si="50"/>
        <v>329</v>
      </c>
      <c r="EK52" s="1472">
        <v>42635</v>
      </c>
      <c r="EL52" s="35">
        <v>4665.3500000000004</v>
      </c>
      <c r="EM52" s="697">
        <v>555.21500000000003</v>
      </c>
      <c r="EN52" s="1172">
        <v>58244.2</v>
      </c>
      <c r="EO52" s="1172">
        <v>330</v>
      </c>
      <c r="EP52" s="1472">
        <v>42803</v>
      </c>
      <c r="EQ52" s="283">
        <v>5671.62</v>
      </c>
      <c r="ER52" s="697">
        <v>1185.3630000000001</v>
      </c>
      <c r="ES52" s="36">
        <v>60945.599999999999</v>
      </c>
      <c r="ET52" s="35">
        <v>335</v>
      </c>
      <c r="EU52" s="1472">
        <v>42989</v>
      </c>
      <c r="EV52" s="283">
        <v>6151.21</v>
      </c>
      <c r="EW52" s="697">
        <v>1152.3440000000001</v>
      </c>
      <c r="EX52" s="36">
        <v>62910.8</v>
      </c>
      <c r="EY52" s="35">
        <v>335</v>
      </c>
      <c r="EZ52" s="1472">
        <v>43170</v>
      </c>
      <c r="FA52" s="283">
        <v>5773.37</v>
      </c>
      <c r="FB52" s="697">
        <v>236.738</v>
      </c>
      <c r="FC52" s="36">
        <v>64849.1</v>
      </c>
      <c r="FD52" s="35">
        <v>341</v>
      </c>
      <c r="FE52" s="1472">
        <v>43356</v>
      </c>
      <c r="FF52" s="36">
        <v>5500.62</v>
      </c>
      <c r="FG52" s="697">
        <v>1064.8489999999999</v>
      </c>
      <c r="FH52" s="36">
        <v>67955.399999999994</v>
      </c>
      <c r="FI52" s="35">
        <v>346</v>
      </c>
      <c r="FJ52" s="1699">
        <v>43536</v>
      </c>
      <c r="FK52" s="185">
        <v>5682.44</v>
      </c>
      <c r="FL52" s="185">
        <v>621.99199999999996</v>
      </c>
      <c r="FM52" s="185">
        <v>69860.2</v>
      </c>
      <c r="FN52" s="185">
        <v>352</v>
      </c>
      <c r="FO52" s="1698">
        <v>43724</v>
      </c>
      <c r="FP52" s="354">
        <v>4959.7299999999996</v>
      </c>
      <c r="FQ52" s="354">
        <v>388.80599999999998</v>
      </c>
      <c r="FR52" s="354">
        <v>73022.5</v>
      </c>
      <c r="FS52" s="1726">
        <v>357</v>
      </c>
      <c r="FT52" s="1696">
        <v>43997</v>
      </c>
      <c r="FU52" s="185">
        <v>3958.37</v>
      </c>
      <c r="FV52" s="354">
        <v>61.54</v>
      </c>
      <c r="FW52" s="354">
        <v>75486.8</v>
      </c>
      <c r="FX52" s="185">
        <v>362</v>
      </c>
      <c r="FY52" s="1472">
        <v>44087</v>
      </c>
      <c r="FZ52" s="843">
        <v>5094.0600000000004</v>
      </c>
      <c r="GA52" s="843">
        <v>1329.73</v>
      </c>
      <c r="GB52" s="859">
        <v>76303.399999999994</v>
      </c>
      <c r="GC52" s="843">
        <v>363</v>
      </c>
      <c r="GD52" s="1472">
        <v>44266</v>
      </c>
      <c r="GE52" s="843">
        <v>5568.86</v>
      </c>
      <c r="GF52" s="843">
        <v>809.50199999999995</v>
      </c>
      <c r="GG52" s="859">
        <v>83567.600000000006</v>
      </c>
      <c r="GH52" s="843">
        <v>374</v>
      </c>
    </row>
    <row r="53" spans="1:190" s="843" customFormat="1" ht="15" customHeight="1">
      <c r="A53" s="154"/>
      <c r="B53" s="36"/>
      <c r="C53" s="36"/>
      <c r="D53" s="36"/>
      <c r="E53" s="35"/>
      <c r="F53" s="431">
        <v>37684</v>
      </c>
      <c r="G53" s="273">
        <v>804.16129999999998</v>
      </c>
      <c r="H53" s="273">
        <v>8.5960307250000003</v>
      </c>
      <c r="I53" s="273">
        <v>3499.4884380000003</v>
      </c>
      <c r="J53" s="35">
        <v>251</v>
      </c>
      <c r="K53" s="432">
        <v>37865</v>
      </c>
      <c r="L53" s="273">
        <v>793.52</v>
      </c>
      <c r="M53" s="273">
        <v>4.6100000000000003</v>
      </c>
      <c r="N53" s="273">
        <v>3788.3</v>
      </c>
      <c r="O53" s="35">
        <v>254</v>
      </c>
      <c r="P53" s="431">
        <v>38057</v>
      </c>
      <c r="Q53" s="273">
        <v>975.32075999999995</v>
      </c>
      <c r="R53" s="273">
        <v>6.7912719749999999</v>
      </c>
      <c r="S53" s="273">
        <v>4700.5930935000006</v>
      </c>
      <c r="T53" s="35">
        <v>259</v>
      </c>
      <c r="U53" s="432">
        <v>38235</v>
      </c>
      <c r="V53" s="479">
        <v>1550.04628</v>
      </c>
      <c r="W53" s="36">
        <v>21.737000000000002</v>
      </c>
      <c r="X53" s="35">
        <v>4865.7</v>
      </c>
      <c r="Y53" s="35">
        <v>246</v>
      </c>
      <c r="Z53" s="432">
        <v>38426</v>
      </c>
      <c r="AA53" s="479">
        <v>1989.0796600000001</v>
      </c>
      <c r="AB53" s="36">
        <v>46.545999999999999</v>
      </c>
      <c r="AC53" s="64">
        <v>5041</v>
      </c>
      <c r="AD53" s="35">
        <v>250</v>
      </c>
      <c r="AE53" s="432">
        <v>38596</v>
      </c>
      <c r="AF53" s="479">
        <v>1632.33798</v>
      </c>
      <c r="AG53" s="36">
        <v>30.282100000000003</v>
      </c>
      <c r="AH53" s="36">
        <v>5495.8</v>
      </c>
      <c r="AI53" s="35">
        <v>255</v>
      </c>
      <c r="AJ53" s="432">
        <v>38804</v>
      </c>
      <c r="AK53" s="479">
        <v>1486.8409999999999</v>
      </c>
      <c r="AL53" s="36">
        <v>16.920300000000001</v>
      </c>
      <c r="AM53" s="36">
        <v>5994.3</v>
      </c>
      <c r="AN53" s="35">
        <v>266</v>
      </c>
      <c r="AO53" s="432">
        <v>38973</v>
      </c>
      <c r="AP53" s="479">
        <v>1609.29656</v>
      </c>
      <c r="AQ53" s="36">
        <v>63.619100000000003</v>
      </c>
      <c r="AR53" s="36">
        <v>6510.8</v>
      </c>
      <c r="AS53" s="35">
        <v>269</v>
      </c>
      <c r="AT53" s="432">
        <v>39156</v>
      </c>
      <c r="AU53" s="479">
        <v>1728.3588500000001</v>
      </c>
      <c r="AV53" s="36">
        <v>54.216099999999997</v>
      </c>
      <c r="AW53" s="36">
        <v>7780.9</v>
      </c>
      <c r="AX53" s="35">
        <v>272</v>
      </c>
      <c r="AY53" s="431">
        <v>39337</v>
      </c>
      <c r="AZ53" s="36">
        <v>2547.16</v>
      </c>
      <c r="BA53" s="36">
        <v>161.18</v>
      </c>
      <c r="BB53" s="36">
        <v>8695.2999999999993</v>
      </c>
      <c r="BC53" s="35">
        <v>277</v>
      </c>
      <c r="BD53" s="431">
        <v>39519</v>
      </c>
      <c r="BE53" s="36">
        <v>3008.3</v>
      </c>
      <c r="BF53" s="36">
        <v>293.43</v>
      </c>
      <c r="BG53" s="36">
        <v>9492.4</v>
      </c>
      <c r="BH53" s="35">
        <v>285</v>
      </c>
      <c r="BI53" s="431">
        <v>39702</v>
      </c>
      <c r="BJ53" s="36">
        <v>2850.1</v>
      </c>
      <c r="BK53" s="36">
        <v>323</v>
      </c>
      <c r="BL53" s="36">
        <v>12757.8</v>
      </c>
      <c r="BM53" s="35">
        <v>289</v>
      </c>
      <c r="BN53" s="431">
        <v>39887</v>
      </c>
      <c r="BO53" s="35">
        <v>2671.39</v>
      </c>
      <c r="BP53" s="35">
        <v>611.08000000000004</v>
      </c>
      <c r="BQ53" s="36">
        <v>13348.1</v>
      </c>
      <c r="BR53" s="35">
        <v>298</v>
      </c>
      <c r="BS53" s="431">
        <v>40066</v>
      </c>
      <c r="BT53" s="1167">
        <v>2942.44</v>
      </c>
      <c r="BU53" s="1169">
        <v>446.36</v>
      </c>
      <c r="BV53" s="36">
        <v>15243.1</v>
      </c>
      <c r="BW53" s="35">
        <v>303</v>
      </c>
      <c r="BX53" s="431">
        <v>40251</v>
      </c>
      <c r="BY53" s="1167">
        <v>5375.07</v>
      </c>
      <c r="BZ53" s="1169">
        <v>623.33000000000004</v>
      </c>
      <c r="CA53" s="36">
        <v>18063.099999999999</v>
      </c>
      <c r="CB53" s="35">
        <v>265</v>
      </c>
      <c r="CC53" s="431">
        <v>40440</v>
      </c>
      <c r="CD53" s="1167">
        <v>6844.98</v>
      </c>
      <c r="CE53" s="1169">
        <v>1727.09</v>
      </c>
      <c r="CF53" s="36">
        <v>22066.5</v>
      </c>
      <c r="CG53" s="35">
        <v>274</v>
      </c>
      <c r="CH53" s="432">
        <v>40622</v>
      </c>
      <c r="CI53" s="479">
        <v>6469.9062999999996</v>
      </c>
      <c r="CJ53" s="36">
        <v>1524.3879999999999</v>
      </c>
      <c r="CK53" s="36">
        <v>26511.200000000001</v>
      </c>
      <c r="CL53" s="35">
        <v>262</v>
      </c>
      <c r="CM53" s="425">
        <v>40806</v>
      </c>
      <c r="CN53" s="1173">
        <v>5809.56</v>
      </c>
      <c r="CO53" s="36">
        <v>337.46</v>
      </c>
      <c r="CP53" s="36">
        <f t="shared" si="37"/>
        <v>30567.200000000001</v>
      </c>
      <c r="CQ53" s="35">
        <f t="shared" si="38"/>
        <v>268</v>
      </c>
      <c r="CR53" s="427">
        <v>40981</v>
      </c>
      <c r="CS53" s="697">
        <v>4523.71</v>
      </c>
      <c r="CT53" s="697">
        <v>316.08</v>
      </c>
      <c r="CU53" s="36">
        <f t="shared" si="44"/>
        <v>35463.199999999997</v>
      </c>
      <c r="CV53" s="35">
        <f t="shared" si="45"/>
        <v>275</v>
      </c>
      <c r="CW53" s="427">
        <v>41172</v>
      </c>
      <c r="CX53" s="697">
        <v>4678.92</v>
      </c>
      <c r="CY53" s="697">
        <v>1118.8699999999999</v>
      </c>
      <c r="CZ53" s="36">
        <f t="shared" si="35"/>
        <v>39243.199999999997</v>
      </c>
      <c r="DA53" s="35">
        <f t="shared" si="36"/>
        <v>284</v>
      </c>
      <c r="DB53" s="694">
        <v>41345</v>
      </c>
      <c r="DC53" s="695">
        <v>3872.54</v>
      </c>
      <c r="DD53" s="695">
        <v>164.92</v>
      </c>
      <c r="DE53" s="36">
        <f t="shared" si="51"/>
        <v>38881.199999999997</v>
      </c>
      <c r="DF53" s="35">
        <f t="shared" si="52"/>
        <v>284</v>
      </c>
      <c r="DG53" s="1349">
        <v>41534</v>
      </c>
      <c r="DH53" s="697">
        <v>4118.8100000000004</v>
      </c>
      <c r="DI53" s="697">
        <v>629.44000000000005</v>
      </c>
      <c r="DJ53" s="36">
        <f t="shared" si="39"/>
        <v>42307.4</v>
      </c>
      <c r="DK53" s="35">
        <f t="shared" si="40"/>
        <v>298</v>
      </c>
      <c r="DL53" s="1472">
        <v>41711</v>
      </c>
      <c r="DM53" s="697">
        <v>4635.34</v>
      </c>
      <c r="DN53" s="697">
        <v>353.46</v>
      </c>
      <c r="DO53" s="36">
        <f t="shared" si="46"/>
        <v>44515.4</v>
      </c>
      <c r="DP53" s="35">
        <f t="shared" si="47"/>
        <v>303</v>
      </c>
      <c r="DQ53" s="1472">
        <v>41899</v>
      </c>
      <c r="DR53" s="697">
        <v>4798.3999999999996</v>
      </c>
      <c r="DS53" s="697">
        <v>966.43</v>
      </c>
      <c r="DT53" s="36">
        <f>DT52</f>
        <v>47149.7</v>
      </c>
      <c r="DU53" s="35">
        <f t="shared" si="42"/>
        <v>315</v>
      </c>
      <c r="DV53" s="1472">
        <v>42075</v>
      </c>
      <c r="DW53" s="697">
        <v>4556.9399999999996</v>
      </c>
      <c r="DX53" s="697">
        <v>328.06</v>
      </c>
      <c r="DY53" s="36">
        <f t="shared" si="48"/>
        <v>49744.399999999994</v>
      </c>
      <c r="DZ53" s="35">
        <f t="shared" si="49"/>
        <v>322</v>
      </c>
      <c r="EA53" s="1472">
        <v>42262</v>
      </c>
      <c r="EB53" s="697">
        <v>4801.8100000000004</v>
      </c>
      <c r="EC53" s="697">
        <v>420.41</v>
      </c>
      <c r="ED53" s="36">
        <f t="shared" si="43"/>
        <v>52774.2</v>
      </c>
      <c r="EE53" s="35">
        <f t="shared" si="43"/>
        <v>324</v>
      </c>
      <c r="EF53" s="1472">
        <v>42442</v>
      </c>
      <c r="EG53" s="697">
        <v>4480.18</v>
      </c>
      <c r="EH53" s="697">
        <v>367.82</v>
      </c>
      <c r="EI53" s="36">
        <f t="shared" si="50"/>
        <v>55225.1</v>
      </c>
      <c r="EJ53" s="35">
        <f t="shared" si="50"/>
        <v>329</v>
      </c>
      <c r="EK53" s="1472">
        <v>42637</v>
      </c>
      <c r="EL53" s="35">
        <v>4680.3100000000004</v>
      </c>
      <c r="EM53" s="697">
        <v>522.70399999999995</v>
      </c>
      <c r="EN53" s="1172">
        <v>58244.2</v>
      </c>
      <c r="EO53" s="1172">
        <v>330</v>
      </c>
      <c r="EP53" s="1472">
        <v>42806</v>
      </c>
      <c r="EQ53" s="283">
        <v>5676.26</v>
      </c>
      <c r="ER53" s="697">
        <v>1285.4960000000001</v>
      </c>
      <c r="ES53" s="36">
        <v>60945.599999999999</v>
      </c>
      <c r="ET53" s="35">
        <v>335</v>
      </c>
      <c r="EU53" s="1472">
        <v>42990</v>
      </c>
      <c r="EV53" s="283">
        <v>6149.4</v>
      </c>
      <c r="EW53" s="697">
        <v>1203.47</v>
      </c>
      <c r="EX53" s="36">
        <v>62910.8</v>
      </c>
      <c r="EY53" s="35">
        <v>335</v>
      </c>
      <c r="EZ53" s="1472">
        <v>43171</v>
      </c>
      <c r="FA53" s="283">
        <v>5705.57</v>
      </c>
      <c r="FB53" s="1478">
        <v>298.24799999999999</v>
      </c>
      <c r="FC53" s="36">
        <v>64849.1</v>
      </c>
      <c r="FD53" s="35">
        <v>341</v>
      </c>
      <c r="FE53" s="1472">
        <v>43359</v>
      </c>
      <c r="FF53" s="283">
        <v>5464.18</v>
      </c>
      <c r="FG53" s="283">
        <v>804.33199999999999</v>
      </c>
      <c r="FH53" s="36">
        <v>67955.399999999994</v>
      </c>
      <c r="FI53" s="153">
        <v>346</v>
      </c>
      <c r="FJ53" s="1699">
        <v>43537</v>
      </c>
      <c r="FK53" s="185">
        <v>5653.21</v>
      </c>
      <c r="FL53" s="185">
        <v>708.12699999999995</v>
      </c>
      <c r="FM53" s="185">
        <v>69860.2</v>
      </c>
      <c r="FN53" s="185">
        <v>352</v>
      </c>
      <c r="FO53" s="1698">
        <v>43725</v>
      </c>
      <c r="FP53" s="354">
        <v>4928.9799999999996</v>
      </c>
      <c r="FQ53" s="354">
        <v>435.56200000000001</v>
      </c>
      <c r="FR53" s="354">
        <v>73022.5</v>
      </c>
      <c r="FS53" s="1726">
        <v>357</v>
      </c>
      <c r="FT53" s="1696">
        <v>43998</v>
      </c>
      <c r="FU53" s="185">
        <v>3960.66</v>
      </c>
      <c r="FV53" s="354">
        <v>65.31</v>
      </c>
      <c r="FW53" s="354">
        <v>75486.8</v>
      </c>
      <c r="FX53" s="185">
        <v>362</v>
      </c>
      <c r="FY53" s="1472">
        <v>44088</v>
      </c>
      <c r="FZ53" s="843">
        <v>5092.1499999999996</v>
      </c>
      <c r="GA53" s="843">
        <v>1148.96</v>
      </c>
      <c r="GB53" s="859">
        <v>76303.399999999994</v>
      </c>
      <c r="GC53" s="843">
        <v>363</v>
      </c>
      <c r="GD53" s="1472">
        <v>44269</v>
      </c>
      <c r="GE53" s="843">
        <v>5519.16</v>
      </c>
      <c r="GF53" s="843">
        <v>622.44500000000005</v>
      </c>
      <c r="GG53" s="859">
        <v>83567.600000000006</v>
      </c>
      <c r="GH53" s="843">
        <v>374</v>
      </c>
    </row>
    <row r="54" spans="1:190" s="843" customFormat="1" ht="15" customHeight="1">
      <c r="A54" s="154"/>
      <c r="B54" s="36"/>
      <c r="C54" s="36"/>
      <c r="D54" s="36"/>
      <c r="E54" s="35"/>
      <c r="F54" s="431">
        <v>37685</v>
      </c>
      <c r="G54" s="273">
        <v>801.60592999999994</v>
      </c>
      <c r="H54" s="273">
        <v>13.723612924999999</v>
      </c>
      <c r="I54" s="273">
        <v>3499.4884380000003</v>
      </c>
      <c r="J54" s="35">
        <v>251</v>
      </c>
      <c r="K54" s="432">
        <v>37866</v>
      </c>
      <c r="L54" s="273">
        <v>794.77</v>
      </c>
      <c r="M54" s="273">
        <v>2.86</v>
      </c>
      <c r="N54" s="273">
        <v>3788.3</v>
      </c>
      <c r="O54" s="35">
        <v>254</v>
      </c>
      <c r="P54" s="431">
        <v>38059</v>
      </c>
      <c r="Q54" s="273">
        <v>975.22400000000005</v>
      </c>
      <c r="R54" s="273">
        <v>7.5839534000000004</v>
      </c>
      <c r="S54" s="273">
        <v>4700.5930935000006</v>
      </c>
      <c r="T54" s="35">
        <v>259</v>
      </c>
      <c r="U54" s="432">
        <v>38237</v>
      </c>
      <c r="V54" s="479">
        <v>1517.17796</v>
      </c>
      <c r="W54" s="36">
        <v>21.714400000000001</v>
      </c>
      <c r="X54" s="35">
        <v>4865.7</v>
      </c>
      <c r="Y54" s="35">
        <v>246</v>
      </c>
      <c r="Z54" s="432">
        <v>38427</v>
      </c>
      <c r="AA54" s="479">
        <v>1989.24134</v>
      </c>
      <c r="AB54" s="36">
        <v>44.908699999999996</v>
      </c>
      <c r="AC54" s="64">
        <v>5041</v>
      </c>
      <c r="AD54" s="35">
        <v>250</v>
      </c>
      <c r="AE54" s="432">
        <v>38598</v>
      </c>
      <c r="AF54" s="479">
        <v>1650.3029100000001</v>
      </c>
      <c r="AG54" s="36">
        <v>30.302900000000001</v>
      </c>
      <c r="AH54" s="36">
        <v>5495.8</v>
      </c>
      <c r="AI54" s="35">
        <v>255</v>
      </c>
      <c r="AJ54" s="432">
        <v>38805</v>
      </c>
      <c r="AK54" s="479">
        <v>1480.5639799999999</v>
      </c>
      <c r="AL54" s="36">
        <v>13.5738</v>
      </c>
      <c r="AM54" s="36">
        <v>5994.3</v>
      </c>
      <c r="AN54" s="35">
        <v>266</v>
      </c>
      <c r="AO54" s="432">
        <v>38974</v>
      </c>
      <c r="AP54" s="479">
        <v>1609.3074300000001</v>
      </c>
      <c r="AQ54" s="36">
        <v>73.441299999999998</v>
      </c>
      <c r="AR54" s="36">
        <v>6510.8</v>
      </c>
      <c r="AS54" s="35">
        <v>269</v>
      </c>
      <c r="AT54" s="432">
        <v>39159</v>
      </c>
      <c r="AU54" s="479">
        <v>1737.66958</v>
      </c>
      <c r="AV54" s="36">
        <v>56.121699999999997</v>
      </c>
      <c r="AW54" s="36">
        <v>7780.9</v>
      </c>
      <c r="AX54" s="35">
        <v>272</v>
      </c>
      <c r="AY54" s="431">
        <v>39338</v>
      </c>
      <c r="AZ54" s="36">
        <v>2549.75</v>
      </c>
      <c r="BA54" s="36">
        <v>157.07</v>
      </c>
      <c r="BB54" s="36">
        <v>8695.2999999999993</v>
      </c>
      <c r="BC54" s="35">
        <v>277</v>
      </c>
      <c r="BD54" s="431">
        <v>39520</v>
      </c>
      <c r="BE54" s="36">
        <v>2969.5</v>
      </c>
      <c r="BF54" s="36">
        <v>278.83</v>
      </c>
      <c r="BG54" s="36">
        <v>9492.4</v>
      </c>
      <c r="BH54" s="35">
        <v>285</v>
      </c>
      <c r="BI54" s="431">
        <v>39705</v>
      </c>
      <c r="BJ54" s="36">
        <v>2848.17</v>
      </c>
      <c r="BK54" s="36">
        <v>272.06</v>
      </c>
      <c r="BL54" s="36">
        <v>12757.8</v>
      </c>
      <c r="BM54" s="35">
        <v>289</v>
      </c>
      <c r="BN54" s="431">
        <v>39888</v>
      </c>
      <c r="BO54" s="36">
        <v>2653.12</v>
      </c>
      <c r="BP54" s="36">
        <v>557.67999999999995</v>
      </c>
      <c r="BQ54" s="36">
        <v>13348.1</v>
      </c>
      <c r="BR54" s="35">
        <v>298</v>
      </c>
      <c r="BS54" s="431">
        <v>40069</v>
      </c>
      <c r="BT54" s="1167">
        <v>2953.1</v>
      </c>
      <c r="BU54" s="1169">
        <v>438.82</v>
      </c>
      <c r="BV54" s="36">
        <v>15243.1</v>
      </c>
      <c r="BW54" s="35">
        <v>303</v>
      </c>
      <c r="BX54" s="431">
        <v>40252</v>
      </c>
      <c r="BY54" s="1167">
        <v>5338.14</v>
      </c>
      <c r="BZ54" s="1169">
        <v>626.33000000000004</v>
      </c>
      <c r="CA54" s="36">
        <v>18063.099999999999</v>
      </c>
      <c r="CB54" s="35">
        <v>265</v>
      </c>
      <c r="CC54" s="431">
        <v>40441</v>
      </c>
      <c r="CD54" s="1167">
        <v>6897.56</v>
      </c>
      <c r="CE54" s="1169">
        <v>1443.32</v>
      </c>
      <c r="CF54" s="36">
        <v>22066.5</v>
      </c>
      <c r="CG54" s="35">
        <v>274</v>
      </c>
      <c r="CH54" s="432">
        <v>40623</v>
      </c>
      <c r="CI54" s="479">
        <v>6528.2075500000001</v>
      </c>
      <c r="CJ54" s="36">
        <v>1592.6061999999999</v>
      </c>
      <c r="CK54" s="36">
        <v>26511.200000000001</v>
      </c>
      <c r="CL54" s="35">
        <v>262</v>
      </c>
      <c r="CM54" s="425">
        <v>40807</v>
      </c>
      <c r="CN54" s="1173">
        <v>5649.44</v>
      </c>
      <c r="CO54" s="36">
        <v>333.05</v>
      </c>
      <c r="CP54" s="36">
        <f t="shared" si="37"/>
        <v>30567.200000000001</v>
      </c>
      <c r="CQ54" s="35">
        <f t="shared" si="38"/>
        <v>268</v>
      </c>
      <c r="CR54" s="427">
        <v>40982</v>
      </c>
      <c r="CS54" s="697">
        <v>4510.91</v>
      </c>
      <c r="CT54" s="697">
        <v>320.63</v>
      </c>
      <c r="CU54" s="36">
        <f t="shared" si="44"/>
        <v>35463.199999999997</v>
      </c>
      <c r="CV54" s="35">
        <f t="shared" si="45"/>
        <v>275</v>
      </c>
      <c r="CW54" s="427">
        <v>41175</v>
      </c>
      <c r="CX54" s="697">
        <v>4800.43</v>
      </c>
      <c r="CY54" s="697">
        <v>1105.55</v>
      </c>
      <c r="CZ54" s="36">
        <f t="shared" si="35"/>
        <v>39243.199999999997</v>
      </c>
      <c r="DA54" s="35">
        <f t="shared" si="36"/>
        <v>284</v>
      </c>
      <c r="DB54" s="694">
        <v>41346</v>
      </c>
      <c r="DC54" s="695">
        <v>3925.21</v>
      </c>
      <c r="DD54" s="695">
        <v>197.87</v>
      </c>
      <c r="DE54" s="36">
        <f t="shared" si="51"/>
        <v>38881.199999999997</v>
      </c>
      <c r="DF54" s="35">
        <f t="shared" si="52"/>
        <v>284</v>
      </c>
      <c r="DG54" s="1349">
        <v>41535</v>
      </c>
      <c r="DH54" s="697">
        <v>4116.17</v>
      </c>
      <c r="DI54" s="697">
        <v>652.98</v>
      </c>
      <c r="DJ54" s="36">
        <f>DJ53</f>
        <v>42307.4</v>
      </c>
      <c r="DK54" s="35">
        <f t="shared" si="40"/>
        <v>298</v>
      </c>
      <c r="DL54" s="1472">
        <v>41714</v>
      </c>
      <c r="DM54" s="697">
        <v>4591.17</v>
      </c>
      <c r="DN54" s="697">
        <v>292.52</v>
      </c>
      <c r="DO54" s="36">
        <f t="shared" si="46"/>
        <v>44515.4</v>
      </c>
      <c r="DP54" s="35">
        <f t="shared" si="47"/>
        <v>303</v>
      </c>
      <c r="DQ54" s="1472">
        <v>41900</v>
      </c>
      <c r="DR54" s="697">
        <v>4866.1899999999996</v>
      </c>
      <c r="DS54" s="697">
        <v>1288.55</v>
      </c>
      <c r="DT54" s="36">
        <f>DT53</f>
        <v>47149.7</v>
      </c>
      <c r="DU54" s="35">
        <f t="shared" si="42"/>
        <v>315</v>
      </c>
      <c r="DV54" s="1472">
        <v>42078</v>
      </c>
      <c r="DW54" s="697">
        <v>4536.3999999999996</v>
      </c>
      <c r="DX54" s="697">
        <v>253.73</v>
      </c>
      <c r="DY54" s="36">
        <f t="shared" si="48"/>
        <v>49744.399999999994</v>
      </c>
      <c r="DZ54" s="35">
        <f t="shared" si="49"/>
        <v>322</v>
      </c>
      <c r="EA54" s="1472">
        <v>42263</v>
      </c>
      <c r="EB54" s="697">
        <v>4796.82</v>
      </c>
      <c r="EC54" s="697">
        <v>427.42</v>
      </c>
      <c r="ED54" s="36">
        <f t="shared" si="43"/>
        <v>52774.2</v>
      </c>
      <c r="EE54" s="35">
        <f t="shared" si="43"/>
        <v>324</v>
      </c>
      <c r="EF54" s="1472">
        <v>42443</v>
      </c>
      <c r="EG54" s="697">
        <v>4467.62</v>
      </c>
      <c r="EH54" s="697">
        <v>336.75</v>
      </c>
      <c r="EI54" s="36">
        <f t="shared" si="50"/>
        <v>55225.1</v>
      </c>
      <c r="EJ54" s="35">
        <f t="shared" si="50"/>
        <v>329</v>
      </c>
      <c r="EK54" s="1472">
        <v>42638</v>
      </c>
      <c r="EL54" s="35">
        <v>4673.4399999999996</v>
      </c>
      <c r="EM54" s="697">
        <v>576.54999999999995</v>
      </c>
      <c r="EN54" s="1172">
        <v>58244.2</v>
      </c>
      <c r="EO54" s="1172">
        <v>330</v>
      </c>
      <c r="EP54" s="1472">
        <v>42807</v>
      </c>
      <c r="EQ54" s="283">
        <v>5659.72</v>
      </c>
      <c r="ER54" s="697">
        <v>1001.332</v>
      </c>
      <c r="ES54" s="36">
        <v>60945.599999999999</v>
      </c>
      <c r="ET54" s="35">
        <v>335</v>
      </c>
      <c r="EU54" s="1472">
        <v>42991</v>
      </c>
      <c r="EV54" s="283">
        <v>6184.57</v>
      </c>
      <c r="EW54" s="697">
        <v>1424.364</v>
      </c>
      <c r="EX54" s="36">
        <v>62910.8</v>
      </c>
      <c r="EY54" s="35">
        <v>335</v>
      </c>
      <c r="EZ54" s="1472">
        <v>43172</v>
      </c>
      <c r="FA54" s="283">
        <v>5623.64</v>
      </c>
      <c r="FB54" s="1478">
        <v>282.31900000000002</v>
      </c>
      <c r="FC54" s="36">
        <v>64849.1</v>
      </c>
      <c r="FD54" s="35">
        <v>341</v>
      </c>
      <c r="FE54" s="1472">
        <v>43360</v>
      </c>
      <c r="FF54" s="283">
        <v>5443.81</v>
      </c>
      <c r="FG54" s="283">
        <v>696.95100000000002</v>
      </c>
      <c r="FH54" s="36">
        <v>67955.399999999994</v>
      </c>
      <c r="FI54" s="35">
        <v>346</v>
      </c>
      <c r="FJ54" s="1699">
        <v>43538</v>
      </c>
      <c r="FK54" s="185">
        <v>5655.82</v>
      </c>
      <c r="FL54" s="185">
        <v>585.005</v>
      </c>
      <c r="FM54" s="185">
        <v>69860.2</v>
      </c>
      <c r="FN54" s="185">
        <v>352</v>
      </c>
      <c r="FO54" s="1698">
        <v>43726</v>
      </c>
      <c r="FP54" s="354">
        <v>4888.0200000000004</v>
      </c>
      <c r="FQ54" s="354">
        <v>371.53800000000001</v>
      </c>
      <c r="FR54" s="354">
        <v>73022.5</v>
      </c>
      <c r="FS54" s="1726">
        <v>357</v>
      </c>
      <c r="FT54" s="1696">
        <v>43999</v>
      </c>
      <c r="FU54" s="354">
        <v>3961.9</v>
      </c>
      <c r="FV54" s="354">
        <v>88.86</v>
      </c>
      <c r="FW54" s="354">
        <v>75486.8</v>
      </c>
      <c r="FX54" s="185">
        <v>362</v>
      </c>
      <c r="FY54" s="1472">
        <v>44089</v>
      </c>
      <c r="FZ54" s="843">
        <v>5100.55</v>
      </c>
      <c r="GA54" s="843">
        <v>995.6</v>
      </c>
      <c r="GB54" s="859">
        <v>76303.399999999994</v>
      </c>
      <c r="GC54" s="843">
        <v>363</v>
      </c>
      <c r="GD54" s="1472">
        <v>44270</v>
      </c>
      <c r="GE54" s="843">
        <v>5532.97</v>
      </c>
      <c r="GF54" s="843">
        <v>623.04300000000001</v>
      </c>
      <c r="GG54" s="859">
        <v>83567.600000000006</v>
      </c>
      <c r="GH54" s="843">
        <v>374</v>
      </c>
    </row>
    <row r="55" spans="1:190" s="843" customFormat="1" ht="15" customHeight="1">
      <c r="F55" s="431">
        <v>37686</v>
      </c>
      <c r="G55" s="273">
        <v>796.07988999999998</v>
      </c>
      <c r="H55" s="273">
        <v>11.881628624999999</v>
      </c>
      <c r="I55" s="273">
        <v>3499.4884380000003</v>
      </c>
      <c r="J55" s="35">
        <v>251</v>
      </c>
      <c r="K55" s="432">
        <v>37867</v>
      </c>
      <c r="L55" s="273">
        <v>794.82</v>
      </c>
      <c r="M55" s="273">
        <v>3.9</v>
      </c>
      <c r="N55" s="273">
        <v>3788.3</v>
      </c>
      <c r="O55" s="35">
        <v>254</v>
      </c>
      <c r="P55" s="431">
        <v>38060</v>
      </c>
      <c r="Q55" s="273">
        <v>980.04413999999997</v>
      </c>
      <c r="R55" s="273">
        <v>11.240705775</v>
      </c>
      <c r="S55" s="273">
        <v>4700.5930935000006</v>
      </c>
      <c r="T55" s="35">
        <v>259</v>
      </c>
      <c r="U55" s="432">
        <v>38238</v>
      </c>
      <c r="V55" s="479">
        <v>1486.36229</v>
      </c>
      <c r="W55" s="36">
        <v>23.9892</v>
      </c>
      <c r="X55" s="35">
        <v>4865.7</v>
      </c>
      <c r="Y55" s="35">
        <v>246</v>
      </c>
      <c r="Z55" s="432">
        <v>38428</v>
      </c>
      <c r="AA55" s="479">
        <v>1982.9812400000001</v>
      </c>
      <c r="AB55" s="36">
        <v>47.630399999999995</v>
      </c>
      <c r="AC55" s="64">
        <v>5041</v>
      </c>
      <c r="AD55" s="35">
        <v>250</v>
      </c>
      <c r="AE55" s="432">
        <v>38599</v>
      </c>
      <c r="AF55" s="479">
        <v>1642.73819</v>
      </c>
      <c r="AG55" s="36">
        <v>40.215199999999996</v>
      </c>
      <c r="AH55" s="36">
        <v>5495.8</v>
      </c>
      <c r="AI55" s="35">
        <v>255</v>
      </c>
      <c r="AJ55" s="432">
        <v>38806</v>
      </c>
      <c r="AK55" s="479">
        <v>1491.7723000000001</v>
      </c>
      <c r="AL55" s="36">
        <v>11.0914</v>
      </c>
      <c r="AM55" s="36">
        <v>5994.3</v>
      </c>
      <c r="AN55" s="35">
        <v>266</v>
      </c>
      <c r="AO55" s="432">
        <v>38977</v>
      </c>
      <c r="AP55" s="479">
        <v>1599.2005999999999</v>
      </c>
      <c r="AQ55" s="36">
        <v>43.530700000000003</v>
      </c>
      <c r="AR55" s="36">
        <v>6510.8</v>
      </c>
      <c r="AS55" s="35">
        <v>269</v>
      </c>
      <c r="AT55" s="432">
        <v>39160</v>
      </c>
      <c r="AU55" s="479">
        <v>1773.6913099999999</v>
      </c>
      <c r="AV55" s="36">
        <v>62.047499999999999</v>
      </c>
      <c r="AW55" s="36">
        <v>7780.9</v>
      </c>
      <c r="AX55" s="35">
        <v>272</v>
      </c>
      <c r="AY55" s="431">
        <v>39341</v>
      </c>
      <c r="AZ55" s="36">
        <v>2548.3000000000002</v>
      </c>
      <c r="BA55" s="36">
        <v>119.44</v>
      </c>
      <c r="BB55" s="36">
        <v>8695.2999999999993</v>
      </c>
      <c r="BC55" s="35">
        <v>277</v>
      </c>
      <c r="BD55" s="431">
        <v>39523</v>
      </c>
      <c r="BE55" s="36">
        <v>2969.48</v>
      </c>
      <c r="BF55" s="36">
        <v>278.24</v>
      </c>
      <c r="BG55" s="36">
        <v>9492.4</v>
      </c>
      <c r="BH55" s="35">
        <v>285</v>
      </c>
      <c r="BI55" s="431">
        <v>39706</v>
      </c>
      <c r="BJ55" s="36">
        <v>2849.68</v>
      </c>
      <c r="BK55" s="36">
        <v>314.11</v>
      </c>
      <c r="BL55" s="36">
        <v>12757.8</v>
      </c>
      <c r="BM55" s="35">
        <v>289</v>
      </c>
      <c r="BN55" s="431">
        <v>39889</v>
      </c>
      <c r="BO55" s="36">
        <v>2638</v>
      </c>
      <c r="BP55" s="36">
        <v>496.8</v>
      </c>
      <c r="BQ55" s="36">
        <v>13348.1</v>
      </c>
      <c r="BR55" s="35">
        <v>298</v>
      </c>
      <c r="BS55" s="431">
        <v>40070</v>
      </c>
      <c r="BT55" s="1167">
        <v>2995.38</v>
      </c>
      <c r="BU55" s="1169">
        <v>515.96100000000001</v>
      </c>
      <c r="BV55" s="36">
        <v>15243.1</v>
      </c>
      <c r="BW55" s="35">
        <v>303</v>
      </c>
      <c r="BX55" s="431">
        <v>40253</v>
      </c>
      <c r="BY55" s="1167">
        <v>5460.75</v>
      </c>
      <c r="BZ55" s="1169">
        <v>711.81</v>
      </c>
      <c r="CA55" s="36">
        <v>18063.099999999999</v>
      </c>
      <c r="CB55" s="35">
        <v>265</v>
      </c>
      <c r="CC55" s="431">
        <v>40442</v>
      </c>
      <c r="CD55" s="1167">
        <v>6947.14</v>
      </c>
      <c r="CE55" s="1169">
        <v>1540.35</v>
      </c>
      <c r="CF55" s="36">
        <v>22066.5</v>
      </c>
      <c r="CG55" s="35">
        <v>274</v>
      </c>
      <c r="CH55" s="432">
        <v>40624</v>
      </c>
      <c r="CI55" s="479">
        <v>6451.8451599999999</v>
      </c>
      <c r="CJ55" s="36">
        <v>1068.4175</v>
      </c>
      <c r="CK55" s="36">
        <v>26511.200000000001</v>
      </c>
      <c r="CL55" s="35">
        <v>262</v>
      </c>
      <c r="CM55" s="425">
        <v>40808</v>
      </c>
      <c r="CN55" s="1173">
        <v>5652.32</v>
      </c>
      <c r="CO55" s="36">
        <v>297.8</v>
      </c>
      <c r="CP55" s="36">
        <f t="shared" si="37"/>
        <v>30567.200000000001</v>
      </c>
      <c r="CQ55" s="35">
        <f t="shared" si="38"/>
        <v>268</v>
      </c>
      <c r="CR55" s="427">
        <v>40983</v>
      </c>
      <c r="CS55" s="697">
        <v>4543.45</v>
      </c>
      <c r="CT55" s="697">
        <v>371.41</v>
      </c>
      <c r="CU55" s="36">
        <f t="shared" si="44"/>
        <v>35463.199999999997</v>
      </c>
      <c r="CV55" s="35">
        <f t="shared" si="45"/>
        <v>275</v>
      </c>
      <c r="CW55" s="427">
        <v>41176</v>
      </c>
      <c r="CX55" s="697">
        <v>4736.97</v>
      </c>
      <c r="CY55" s="697">
        <v>978.76</v>
      </c>
      <c r="CZ55" s="36">
        <f t="shared" si="35"/>
        <v>39243.199999999997</v>
      </c>
      <c r="DA55" s="35">
        <f t="shared" si="36"/>
        <v>284</v>
      </c>
      <c r="DB55" s="694">
        <v>41347</v>
      </c>
      <c r="DC55" s="695">
        <v>3935.96</v>
      </c>
      <c r="DD55" s="695">
        <v>172.08</v>
      </c>
      <c r="DE55" s="36">
        <f t="shared" si="51"/>
        <v>38881.199999999997</v>
      </c>
      <c r="DF55" s="35">
        <f t="shared" si="52"/>
        <v>284</v>
      </c>
      <c r="DG55" s="1349">
        <v>41536</v>
      </c>
      <c r="DH55" s="697">
        <v>4097.71</v>
      </c>
      <c r="DI55" s="697">
        <v>485.2</v>
      </c>
      <c r="DJ55" s="36">
        <f>DJ54</f>
        <v>42307.4</v>
      </c>
      <c r="DK55" s="35">
        <f t="shared" si="40"/>
        <v>298</v>
      </c>
      <c r="DL55" s="1472">
        <v>41716</v>
      </c>
      <c r="DM55" s="697">
        <v>4554.78</v>
      </c>
      <c r="DN55" s="697">
        <v>322.67</v>
      </c>
      <c r="DO55" s="36">
        <f t="shared" si="46"/>
        <v>44515.4</v>
      </c>
      <c r="DP55" s="35">
        <f t="shared" si="47"/>
        <v>303</v>
      </c>
      <c r="DQ55" s="1472">
        <v>41903</v>
      </c>
      <c r="DR55" s="697">
        <v>4913.24</v>
      </c>
      <c r="DS55" s="697">
        <v>981.36</v>
      </c>
      <c r="DT55" s="36">
        <f>DT54</f>
        <v>47149.7</v>
      </c>
      <c r="DU55" s="35">
        <f t="shared" si="42"/>
        <v>315</v>
      </c>
      <c r="DV55" s="1472">
        <v>42079</v>
      </c>
      <c r="DW55" s="697">
        <v>4478</v>
      </c>
      <c r="DX55" s="697">
        <v>289.72000000000003</v>
      </c>
      <c r="DY55" s="36">
        <f t="shared" si="48"/>
        <v>49744.399999999994</v>
      </c>
      <c r="DZ55" s="35">
        <f t="shared" si="49"/>
        <v>322</v>
      </c>
      <c r="EA55" s="1472">
        <v>42264</v>
      </c>
      <c r="EB55" s="697">
        <v>4819.45</v>
      </c>
      <c r="EC55" s="697">
        <v>514.42999999999995</v>
      </c>
      <c r="ED55" s="36">
        <f t="shared" si="43"/>
        <v>52774.2</v>
      </c>
      <c r="EE55" s="35">
        <f t="shared" si="43"/>
        <v>324</v>
      </c>
      <c r="EF55" s="1472">
        <v>42444</v>
      </c>
      <c r="EG55" s="697">
        <v>4475.8900000000003</v>
      </c>
      <c r="EH55" s="697">
        <v>435.07</v>
      </c>
      <c r="EI55" s="36">
        <f t="shared" si="50"/>
        <v>55225.1</v>
      </c>
      <c r="EJ55" s="35">
        <f t="shared" si="50"/>
        <v>329</v>
      </c>
      <c r="EK55" s="1472">
        <v>42639</v>
      </c>
      <c r="EL55" s="35">
        <v>4683.99</v>
      </c>
      <c r="EM55" s="697">
        <v>552.93299999999999</v>
      </c>
      <c r="EN55" s="1172">
        <v>58244.2</v>
      </c>
      <c r="EO55" s="1172">
        <v>330</v>
      </c>
      <c r="EP55" s="1472">
        <v>42808</v>
      </c>
      <c r="EQ55" s="283">
        <v>5681.26</v>
      </c>
      <c r="ER55" s="697">
        <v>964.79700000000003</v>
      </c>
      <c r="ES55" s="36">
        <v>60945.599999999999</v>
      </c>
      <c r="ET55" s="35">
        <v>335</v>
      </c>
      <c r="EU55" s="1472">
        <v>42992</v>
      </c>
      <c r="EV55" s="283">
        <v>6203.9</v>
      </c>
      <c r="EW55" s="697">
        <v>1124.2159999999999</v>
      </c>
      <c r="EX55" s="36">
        <v>62910.8</v>
      </c>
      <c r="EY55" s="35">
        <v>335</v>
      </c>
      <c r="EZ55" s="1472">
        <v>43173</v>
      </c>
      <c r="FA55" s="36">
        <v>5635.05</v>
      </c>
      <c r="FB55" s="697">
        <v>224.08099999999999</v>
      </c>
      <c r="FC55" s="36">
        <v>64849.1</v>
      </c>
      <c r="FD55" s="35">
        <v>341</v>
      </c>
      <c r="FE55" s="1472">
        <v>43361</v>
      </c>
      <c r="FF55" s="283">
        <v>5472.6</v>
      </c>
      <c r="FG55" s="283">
        <v>731.68899999999996</v>
      </c>
      <c r="FH55" s="36">
        <v>67955.399999999994</v>
      </c>
      <c r="FI55" s="153">
        <v>346</v>
      </c>
      <c r="FJ55" s="1699">
        <v>43542</v>
      </c>
      <c r="FK55" s="185">
        <v>5604.9</v>
      </c>
      <c r="FL55" s="185">
        <v>476.68</v>
      </c>
      <c r="FM55" s="185">
        <v>69860.2</v>
      </c>
      <c r="FN55" s="185">
        <v>352</v>
      </c>
      <c r="FO55" s="1698">
        <v>43727</v>
      </c>
      <c r="FP55" s="354">
        <v>4855.99</v>
      </c>
      <c r="FQ55" s="354">
        <v>384.96300000000002</v>
      </c>
      <c r="FR55" s="354">
        <v>73022.5</v>
      </c>
      <c r="FS55" s="1726">
        <v>357</v>
      </c>
      <c r="FT55" s="1696">
        <v>44000</v>
      </c>
      <c r="FU55" s="354">
        <v>3960.58</v>
      </c>
      <c r="FV55" s="354">
        <v>69.650000000000006</v>
      </c>
      <c r="FW55" s="354">
        <v>75486.8</v>
      </c>
      <c r="FX55" s="185">
        <v>362</v>
      </c>
      <c r="FY55" s="1472">
        <v>44090</v>
      </c>
      <c r="FZ55" s="843">
        <v>5116.8100000000004</v>
      </c>
      <c r="GA55" s="843">
        <v>1147.25</v>
      </c>
      <c r="GB55" s="859">
        <v>76303.399999999994</v>
      </c>
      <c r="GC55" s="843">
        <v>363</v>
      </c>
      <c r="GD55" s="1472">
        <v>44271</v>
      </c>
      <c r="GE55" s="843">
        <v>5516.41</v>
      </c>
      <c r="GF55" s="843">
        <v>698.00900000000001</v>
      </c>
      <c r="GG55" s="859">
        <v>83567.600000000006</v>
      </c>
      <c r="GH55" s="843">
        <v>374</v>
      </c>
    </row>
    <row r="56" spans="1:190" s="843" customFormat="1" ht="15" customHeight="1">
      <c r="F56" s="431">
        <v>37688</v>
      </c>
      <c r="G56" s="273">
        <v>783.05006000000003</v>
      </c>
      <c r="H56" s="273">
        <v>12.684139975000001</v>
      </c>
      <c r="I56" s="273">
        <v>3499.4884380000003</v>
      </c>
      <c r="J56" s="35">
        <v>251</v>
      </c>
      <c r="K56" s="432">
        <v>37868</v>
      </c>
      <c r="L56" s="273">
        <v>788.88</v>
      </c>
      <c r="M56" s="273">
        <v>3.68</v>
      </c>
      <c r="N56" s="273">
        <v>3788.3</v>
      </c>
      <c r="O56" s="35">
        <v>254</v>
      </c>
      <c r="P56" s="431">
        <v>38061</v>
      </c>
      <c r="Q56" s="273">
        <v>974.63879999999995</v>
      </c>
      <c r="R56" s="273">
        <v>11.224706149999999</v>
      </c>
      <c r="S56" s="273">
        <v>4700.5930935000006</v>
      </c>
      <c r="T56" s="35">
        <v>259</v>
      </c>
      <c r="U56" s="432">
        <v>38239</v>
      </c>
      <c r="V56" s="479">
        <v>1520.2515800000001</v>
      </c>
      <c r="W56" s="36">
        <v>19.417999999999999</v>
      </c>
      <c r="X56" s="35">
        <v>4865.7</v>
      </c>
      <c r="Y56" s="35">
        <v>246</v>
      </c>
      <c r="Z56" s="432">
        <v>38430</v>
      </c>
      <c r="AA56" s="479">
        <v>1950.8149900000001</v>
      </c>
      <c r="AB56" s="36">
        <v>40.470600000000005</v>
      </c>
      <c r="AC56" s="64">
        <v>5041</v>
      </c>
      <c r="AD56" s="35">
        <v>250</v>
      </c>
      <c r="AE56" s="432">
        <v>38600</v>
      </c>
      <c r="AF56" s="479">
        <v>1622.0110199999999</v>
      </c>
      <c r="AG56" s="36">
        <v>28.631</v>
      </c>
      <c r="AH56" s="36">
        <v>5495.8</v>
      </c>
      <c r="AI56" s="35">
        <v>255</v>
      </c>
      <c r="AJ56" s="432">
        <v>38810</v>
      </c>
      <c r="AK56" s="479">
        <v>1461.1359399999999</v>
      </c>
      <c r="AL56" s="36">
        <v>12.262</v>
      </c>
      <c r="AM56" s="36">
        <v>6112.6</v>
      </c>
      <c r="AN56" s="35">
        <v>267</v>
      </c>
      <c r="AO56" s="432">
        <v>38978</v>
      </c>
      <c r="AP56" s="479">
        <v>1603.7065299999999</v>
      </c>
      <c r="AQ56" s="36">
        <v>45.753</v>
      </c>
      <c r="AR56" s="36">
        <v>6510.8</v>
      </c>
      <c r="AS56" s="35">
        <v>269</v>
      </c>
      <c r="AT56" s="432">
        <v>39161</v>
      </c>
      <c r="AU56" s="479">
        <v>1779.4130700000001</v>
      </c>
      <c r="AV56" s="36">
        <v>60.853700000000003</v>
      </c>
      <c r="AW56" s="36">
        <v>7780.9</v>
      </c>
      <c r="AX56" s="35">
        <v>272</v>
      </c>
      <c r="AY56" s="431">
        <v>39342</v>
      </c>
      <c r="AZ56" s="36">
        <v>2511.65</v>
      </c>
      <c r="BA56" s="36">
        <v>109.23</v>
      </c>
      <c r="BB56" s="36">
        <v>8695.2999999999993</v>
      </c>
      <c r="BC56" s="35">
        <v>277</v>
      </c>
      <c r="BD56" s="431">
        <v>39524</v>
      </c>
      <c r="BE56" s="36">
        <v>2951.67</v>
      </c>
      <c r="BF56" s="36">
        <v>287.24</v>
      </c>
      <c r="BG56" s="36">
        <v>9492.4</v>
      </c>
      <c r="BH56" s="35">
        <v>285</v>
      </c>
      <c r="BI56" s="431">
        <v>39707</v>
      </c>
      <c r="BJ56" s="35">
        <v>2854.87</v>
      </c>
      <c r="BK56" s="36">
        <v>364.4</v>
      </c>
      <c r="BL56" s="36">
        <v>12757.8</v>
      </c>
      <c r="BM56" s="35">
        <v>289</v>
      </c>
      <c r="BN56" s="431">
        <v>39890</v>
      </c>
      <c r="BO56" s="36">
        <v>2630.14</v>
      </c>
      <c r="BP56" s="36">
        <v>575.89</v>
      </c>
      <c r="BQ56" s="36">
        <v>13348.1</v>
      </c>
      <c r="BR56" s="35">
        <v>298</v>
      </c>
      <c r="BS56" s="431">
        <v>40071</v>
      </c>
      <c r="BT56" s="1167">
        <v>2991.62</v>
      </c>
      <c r="BU56" s="1169">
        <v>482.56099999999998</v>
      </c>
      <c r="BV56" s="36">
        <v>15243.1</v>
      </c>
      <c r="BW56" s="35">
        <v>303</v>
      </c>
      <c r="BX56" s="431">
        <v>40255</v>
      </c>
      <c r="BY56" s="1167">
        <v>5408.66</v>
      </c>
      <c r="BZ56" s="1169">
        <v>897.82</v>
      </c>
      <c r="CA56" s="36">
        <v>18063.099999999999</v>
      </c>
      <c r="CB56" s="35">
        <v>265</v>
      </c>
      <c r="CC56" s="431">
        <v>40443</v>
      </c>
      <c r="CD56" s="1167">
        <v>6882.12</v>
      </c>
      <c r="CE56" s="1169">
        <v>1927.7</v>
      </c>
      <c r="CF56" s="36">
        <v>22066.5</v>
      </c>
      <c r="CG56" s="35">
        <v>274</v>
      </c>
      <c r="CH56" s="432">
        <v>40625</v>
      </c>
      <c r="CI56" s="479">
        <v>6340.9135900000001</v>
      </c>
      <c r="CJ56" s="36">
        <v>1063.529</v>
      </c>
      <c r="CK56" s="36">
        <v>26511.200000000001</v>
      </c>
      <c r="CL56" s="35">
        <v>262</v>
      </c>
      <c r="CM56" s="425">
        <v>40811</v>
      </c>
      <c r="CN56" s="1173">
        <v>5784.97</v>
      </c>
      <c r="CO56" s="36">
        <v>363.04</v>
      </c>
      <c r="CP56" s="36">
        <v>30567.200000000001</v>
      </c>
      <c r="CQ56" s="35">
        <f>CQ55</f>
        <v>268</v>
      </c>
      <c r="CR56" s="427">
        <v>40986</v>
      </c>
      <c r="CS56" s="697">
        <v>4625.99</v>
      </c>
      <c r="CT56" s="697">
        <v>404.61</v>
      </c>
      <c r="CU56" s="36">
        <f t="shared" si="44"/>
        <v>35463.199999999997</v>
      </c>
      <c r="CV56" s="35">
        <f t="shared" si="45"/>
        <v>275</v>
      </c>
      <c r="CW56" s="427">
        <v>41177</v>
      </c>
      <c r="CX56" s="697">
        <v>4774.6499999999996</v>
      </c>
      <c r="CY56" s="697">
        <v>1153.54</v>
      </c>
      <c r="CZ56" s="36">
        <f t="shared" si="35"/>
        <v>39243.199999999997</v>
      </c>
      <c r="DA56" s="35">
        <f t="shared" si="36"/>
        <v>284</v>
      </c>
      <c r="DB56" s="694">
        <v>41351</v>
      </c>
      <c r="DC56" s="695">
        <v>3947.74</v>
      </c>
      <c r="DD56" s="695">
        <v>138.88</v>
      </c>
      <c r="DE56" s="36">
        <f t="shared" si="51"/>
        <v>38881.199999999997</v>
      </c>
      <c r="DF56" s="35">
        <f t="shared" si="52"/>
        <v>284</v>
      </c>
      <c r="DG56" s="1349">
        <v>41539</v>
      </c>
      <c r="DH56" s="697">
        <v>4036.79</v>
      </c>
      <c r="DI56" s="697">
        <v>414.94</v>
      </c>
      <c r="DJ56" s="36">
        <f t="shared" ref="DJ56:DJ62" si="53">DJ55</f>
        <v>42307.4</v>
      </c>
      <c r="DK56" s="35">
        <f t="shared" si="40"/>
        <v>298</v>
      </c>
      <c r="DL56" s="1472">
        <v>41717</v>
      </c>
      <c r="DM56" s="697">
        <v>4519.0200000000004</v>
      </c>
      <c r="DN56" s="697">
        <v>338.05</v>
      </c>
      <c r="DO56" s="36">
        <f t="shared" si="46"/>
        <v>44515.4</v>
      </c>
      <c r="DP56" s="35">
        <f t="shared" si="47"/>
        <v>303</v>
      </c>
      <c r="DQ56" s="1472">
        <v>41904</v>
      </c>
      <c r="DR56" s="697">
        <v>4924.53</v>
      </c>
      <c r="DS56" s="697">
        <v>992.3</v>
      </c>
      <c r="DT56" s="36">
        <f>DT55</f>
        <v>47149.7</v>
      </c>
      <c r="DU56" s="35">
        <f t="shared" si="42"/>
        <v>315</v>
      </c>
      <c r="DV56" s="1472">
        <v>42081</v>
      </c>
      <c r="DW56" s="697">
        <v>4442.82</v>
      </c>
      <c r="DX56" s="697">
        <v>313.35000000000002</v>
      </c>
      <c r="DY56" s="36">
        <f>DY55</f>
        <v>49744.399999999994</v>
      </c>
      <c r="DZ56" s="35">
        <f t="shared" si="49"/>
        <v>322</v>
      </c>
      <c r="EA56" s="1472">
        <v>42267</v>
      </c>
      <c r="EB56" s="697">
        <v>4830.68</v>
      </c>
      <c r="EC56" s="697">
        <v>418.02</v>
      </c>
      <c r="ED56" s="36">
        <f t="shared" si="43"/>
        <v>52774.2</v>
      </c>
      <c r="EE56" s="35">
        <f t="shared" si="43"/>
        <v>324</v>
      </c>
      <c r="EF56" s="1472">
        <v>42445</v>
      </c>
      <c r="EG56" s="697">
        <v>4446.29</v>
      </c>
      <c r="EH56" s="697">
        <v>370.75</v>
      </c>
      <c r="EI56" s="36">
        <f t="shared" si="50"/>
        <v>55225.1</v>
      </c>
      <c r="EJ56" s="35">
        <f t="shared" si="50"/>
        <v>329</v>
      </c>
      <c r="EK56" s="1472">
        <v>42640</v>
      </c>
      <c r="EL56" s="35">
        <v>4677.6899999999996</v>
      </c>
      <c r="EM56" s="697">
        <v>534.21199999999999</v>
      </c>
      <c r="EN56" s="1172">
        <v>58244.2</v>
      </c>
      <c r="EO56" s="1172">
        <v>330</v>
      </c>
      <c r="EP56" s="1472">
        <v>42809</v>
      </c>
      <c r="EQ56" s="283">
        <v>5684.31</v>
      </c>
      <c r="ER56" s="697">
        <v>972.52700000000004</v>
      </c>
      <c r="ES56" s="36">
        <v>60945.599999999999</v>
      </c>
      <c r="ET56" s="35">
        <v>335</v>
      </c>
      <c r="EU56" s="1472">
        <v>42995</v>
      </c>
      <c r="EV56" s="283">
        <v>6240.57</v>
      </c>
      <c r="EW56" s="697">
        <v>1208.0340000000001</v>
      </c>
      <c r="EX56" s="36">
        <v>62910.8</v>
      </c>
      <c r="EY56" s="35">
        <v>335</v>
      </c>
      <c r="EZ56" s="1472">
        <v>43174</v>
      </c>
      <c r="FA56" s="283">
        <v>5720.6</v>
      </c>
      <c r="FB56" s="283">
        <v>338.59</v>
      </c>
      <c r="FC56" s="36">
        <v>64849.1</v>
      </c>
      <c r="FD56" s="35">
        <v>341</v>
      </c>
      <c r="FE56" s="1472">
        <v>43362</v>
      </c>
      <c r="FF56" s="283">
        <v>5505.05</v>
      </c>
      <c r="FG56" s="283">
        <v>824.71600000000001</v>
      </c>
      <c r="FH56" s="36">
        <v>67955.399999999994</v>
      </c>
      <c r="FI56" s="35">
        <v>346</v>
      </c>
      <c r="FJ56" s="1699">
        <v>43543</v>
      </c>
      <c r="FK56" s="185">
        <v>5631.29</v>
      </c>
      <c r="FL56" s="185">
        <v>437.80200000000002</v>
      </c>
      <c r="FM56" s="185">
        <v>69860.2</v>
      </c>
      <c r="FN56" s="185">
        <v>352</v>
      </c>
      <c r="FO56" s="1698">
        <v>43730</v>
      </c>
      <c r="FP56" s="354">
        <v>4920.97</v>
      </c>
      <c r="FQ56" s="354">
        <v>304.726</v>
      </c>
      <c r="FR56" s="354">
        <v>73022.5</v>
      </c>
      <c r="FS56" s="1726">
        <v>357</v>
      </c>
      <c r="FT56" s="1696">
        <v>44003</v>
      </c>
      <c r="FU56" s="354">
        <v>3962.98</v>
      </c>
      <c r="FV56" s="354">
        <v>38.619999999999997</v>
      </c>
      <c r="FW56" s="354">
        <v>75486.8</v>
      </c>
      <c r="FX56" s="185">
        <v>362</v>
      </c>
      <c r="FY56" s="1472">
        <v>44091</v>
      </c>
      <c r="FZ56" s="843">
        <v>5104.6499999999996</v>
      </c>
      <c r="GA56" s="843">
        <v>1013.8</v>
      </c>
      <c r="GB56" s="859">
        <v>76303.399999999994</v>
      </c>
      <c r="GC56" s="843">
        <v>363</v>
      </c>
      <c r="GD56" s="1472">
        <v>44273</v>
      </c>
      <c r="GE56" s="843">
        <v>5434.69</v>
      </c>
      <c r="GF56" s="843">
        <v>684.36199999999997</v>
      </c>
      <c r="GG56" s="859">
        <v>83567.600000000006</v>
      </c>
      <c r="GH56" s="843">
        <v>374</v>
      </c>
    </row>
    <row r="57" spans="1:190" s="843" customFormat="1" ht="15" customHeight="1">
      <c r="A57" s="899"/>
      <c r="B57" s="119"/>
      <c r="C57" s="119"/>
      <c r="D57" s="119"/>
      <c r="E57" s="900"/>
      <c r="F57" s="431">
        <v>37689</v>
      </c>
      <c r="G57" s="273">
        <v>776.61599999999999</v>
      </c>
      <c r="H57" s="273">
        <v>13.713220775</v>
      </c>
      <c r="I57" s="273">
        <v>3499.4884380000003</v>
      </c>
      <c r="J57" s="35">
        <v>251</v>
      </c>
      <c r="K57" s="432">
        <v>37870</v>
      </c>
      <c r="L57" s="273">
        <v>786.63</v>
      </c>
      <c r="M57" s="273">
        <v>2.2400000000000002</v>
      </c>
      <c r="N57" s="273">
        <v>3788.3</v>
      </c>
      <c r="O57" s="35">
        <v>254</v>
      </c>
      <c r="P57" s="431">
        <v>38062</v>
      </c>
      <c r="Q57" s="273">
        <v>973.77881000000002</v>
      </c>
      <c r="R57" s="273">
        <v>9.9988491750000001</v>
      </c>
      <c r="S57" s="273">
        <v>4700.5930935000006</v>
      </c>
      <c r="T57" s="35">
        <v>259</v>
      </c>
      <c r="U57" s="432">
        <v>38241</v>
      </c>
      <c r="V57" s="479">
        <v>1553.98937</v>
      </c>
      <c r="W57" s="36">
        <v>23.221299999999999</v>
      </c>
      <c r="X57" s="35">
        <v>4865.7</v>
      </c>
      <c r="Y57" s="35">
        <v>246</v>
      </c>
      <c r="Z57" s="432">
        <v>38431</v>
      </c>
      <c r="AA57" s="479">
        <v>1924.08152</v>
      </c>
      <c r="AB57" s="36">
        <v>39.0642</v>
      </c>
      <c r="AC57" s="64">
        <v>5041</v>
      </c>
      <c r="AD57" s="35">
        <v>250</v>
      </c>
      <c r="AE57" s="432">
        <v>38601</v>
      </c>
      <c r="AF57" s="479">
        <v>1626.9515699999999</v>
      </c>
      <c r="AG57" s="36">
        <v>23.469900000000003</v>
      </c>
      <c r="AH57" s="36">
        <v>5495.8</v>
      </c>
      <c r="AI57" s="35">
        <v>255</v>
      </c>
      <c r="AJ57" s="432">
        <v>38811</v>
      </c>
      <c r="AK57" s="479">
        <v>1441.9748199999999</v>
      </c>
      <c r="AL57" s="36">
        <v>13.151199999999999</v>
      </c>
      <c r="AM57" s="36">
        <v>6112.6</v>
      </c>
      <c r="AN57" s="35">
        <v>267</v>
      </c>
      <c r="AO57" s="432">
        <v>38979</v>
      </c>
      <c r="AP57" s="479">
        <v>1599.74802</v>
      </c>
      <c r="AQ57" s="36">
        <v>53.881500000000003</v>
      </c>
      <c r="AR57" s="36">
        <v>6510.8</v>
      </c>
      <c r="AS57" s="35">
        <v>269</v>
      </c>
      <c r="AT57" s="432">
        <v>39162</v>
      </c>
      <c r="AU57" s="479">
        <v>1783.0637300000001</v>
      </c>
      <c r="AV57" s="36">
        <v>74.229600000000005</v>
      </c>
      <c r="AW57" s="36">
        <v>7780.9</v>
      </c>
      <c r="AX57" s="35">
        <v>272</v>
      </c>
      <c r="AY57" s="431">
        <v>39343</v>
      </c>
      <c r="AZ57" s="36">
        <v>2509.64</v>
      </c>
      <c r="BA57" s="36">
        <v>105.35</v>
      </c>
      <c r="BB57" s="36">
        <v>8695.2999999999993</v>
      </c>
      <c r="BC57" s="35">
        <v>277</v>
      </c>
      <c r="BD57" s="431">
        <v>39525</v>
      </c>
      <c r="BE57" s="36">
        <v>2969.53</v>
      </c>
      <c r="BF57" s="36">
        <v>237.4</v>
      </c>
      <c r="BG57" s="36">
        <v>9492.4</v>
      </c>
      <c r="BH57" s="35">
        <v>285</v>
      </c>
      <c r="BI57" s="431">
        <v>39708</v>
      </c>
      <c r="BJ57" s="36">
        <v>2836.06</v>
      </c>
      <c r="BK57" s="36">
        <v>348.6</v>
      </c>
      <c r="BL57" s="36">
        <v>12757.8</v>
      </c>
      <c r="BM57" s="35">
        <v>289</v>
      </c>
      <c r="BN57" s="431">
        <v>39891</v>
      </c>
      <c r="BO57" s="36">
        <v>2622.77</v>
      </c>
      <c r="BP57" s="36">
        <v>647.97</v>
      </c>
      <c r="BQ57" s="36">
        <v>13348.1</v>
      </c>
      <c r="BR57" s="35">
        <v>298</v>
      </c>
      <c r="BS57" s="431">
        <v>40072</v>
      </c>
      <c r="BT57" s="1167">
        <v>3044.11</v>
      </c>
      <c r="BU57" s="1169">
        <v>542.87700000000007</v>
      </c>
      <c r="BV57" s="36">
        <v>15243.1</v>
      </c>
      <c r="BW57" s="35">
        <v>303</v>
      </c>
      <c r="BX57" s="431">
        <v>40258</v>
      </c>
      <c r="BY57" s="35">
        <v>5548.23</v>
      </c>
      <c r="BZ57" s="35">
        <v>974.34</v>
      </c>
      <c r="CA57" s="36">
        <v>18063.099999999999</v>
      </c>
      <c r="CB57" s="35">
        <v>265</v>
      </c>
      <c r="CC57" s="431">
        <v>40444</v>
      </c>
      <c r="CD57" s="1167">
        <v>6904.08</v>
      </c>
      <c r="CE57" s="1169">
        <v>2177.34</v>
      </c>
      <c r="CF57" s="36">
        <v>22066.5</v>
      </c>
      <c r="CG57" s="35">
        <v>274</v>
      </c>
      <c r="CH57" s="432">
        <v>40626</v>
      </c>
      <c r="CI57" s="479">
        <v>6164.8194400000002</v>
      </c>
      <c r="CJ57" s="36">
        <v>867.02139999999997</v>
      </c>
      <c r="CK57" s="36">
        <v>26511.200000000001</v>
      </c>
      <c r="CL57" s="35">
        <v>262</v>
      </c>
      <c r="CM57" s="425">
        <v>40812</v>
      </c>
      <c r="CN57" s="1173">
        <v>5991.37</v>
      </c>
      <c r="CO57" s="36">
        <v>534.19000000000005</v>
      </c>
      <c r="CP57" s="36">
        <f>CP56</f>
        <v>30567.200000000001</v>
      </c>
      <c r="CQ57" s="35">
        <f>CQ56</f>
        <v>268</v>
      </c>
      <c r="CR57" s="427">
        <v>40987</v>
      </c>
      <c r="CS57" s="697">
        <v>4672.47</v>
      </c>
      <c r="CT57" s="697">
        <v>482.6</v>
      </c>
      <c r="CU57" s="36">
        <f t="shared" si="44"/>
        <v>35463.199999999997</v>
      </c>
      <c r="CV57" s="35">
        <f t="shared" si="45"/>
        <v>275</v>
      </c>
      <c r="CW57" s="427">
        <v>41178</v>
      </c>
      <c r="CX57" s="697">
        <v>4732.08</v>
      </c>
      <c r="CY57" s="697">
        <v>1172.1400000000001</v>
      </c>
      <c r="CZ57" s="36">
        <f t="shared" si="35"/>
        <v>39243.199999999997</v>
      </c>
      <c r="DA57" s="35">
        <f t="shared" si="36"/>
        <v>284</v>
      </c>
      <c r="DB57" s="694">
        <v>41352</v>
      </c>
      <c r="DC57" s="695">
        <v>3976.9</v>
      </c>
      <c r="DD57" s="695">
        <v>162.63999999999999</v>
      </c>
      <c r="DE57" s="36">
        <f t="shared" si="51"/>
        <v>38881.199999999997</v>
      </c>
      <c r="DF57" s="35">
        <f t="shared" si="52"/>
        <v>284</v>
      </c>
      <c r="DG57" s="1349">
        <v>41540</v>
      </c>
      <c r="DH57" s="697">
        <v>4021.08</v>
      </c>
      <c r="DI57" s="697">
        <v>521.34</v>
      </c>
      <c r="DJ57" s="36">
        <f t="shared" si="53"/>
        <v>42307.4</v>
      </c>
      <c r="DK57" s="35">
        <f t="shared" si="40"/>
        <v>298</v>
      </c>
      <c r="DL57" s="1472">
        <v>41718</v>
      </c>
      <c r="DM57" s="697">
        <v>4558.93</v>
      </c>
      <c r="DN57" s="697">
        <v>277.64999999999998</v>
      </c>
      <c r="DO57" s="36">
        <f t="shared" si="46"/>
        <v>44515.4</v>
      </c>
      <c r="DP57" s="35">
        <f t="shared" si="47"/>
        <v>303</v>
      </c>
      <c r="DQ57" s="1476">
        <v>41905</v>
      </c>
      <c r="DR57" s="1478">
        <v>4967.1099999999997</v>
      </c>
      <c r="DS57" s="1478">
        <v>1015.94</v>
      </c>
      <c r="DT57" s="273">
        <f>DT56</f>
        <v>47149.7</v>
      </c>
      <c r="DU57" s="272">
        <f>DU56</f>
        <v>315</v>
      </c>
      <c r="DV57" s="1472">
        <v>42082</v>
      </c>
      <c r="DW57" s="697">
        <v>4468.0200000000004</v>
      </c>
      <c r="DX57" s="697">
        <v>166.61</v>
      </c>
      <c r="DY57" s="36">
        <f>DY56</f>
        <v>49744.399999999994</v>
      </c>
      <c r="DZ57" s="35">
        <f t="shared" si="49"/>
        <v>322</v>
      </c>
      <c r="EA57" s="1472">
        <v>42268</v>
      </c>
      <c r="EB57" s="697">
        <v>4841.62</v>
      </c>
      <c r="EC57" s="697">
        <v>519.65</v>
      </c>
      <c r="ED57" s="36">
        <f t="shared" si="43"/>
        <v>52774.2</v>
      </c>
      <c r="EE57" s="35">
        <f t="shared" si="43"/>
        <v>324</v>
      </c>
      <c r="EF57" s="1472">
        <v>42449</v>
      </c>
      <c r="EG57" s="697">
        <v>4430.28</v>
      </c>
      <c r="EH57" s="697">
        <v>340.69</v>
      </c>
      <c r="EI57" s="36">
        <f t="shared" si="50"/>
        <v>55225.1</v>
      </c>
      <c r="EJ57" s="35">
        <f t="shared" si="50"/>
        <v>329</v>
      </c>
      <c r="EK57" s="1472">
        <v>42641</v>
      </c>
      <c r="EL57" s="35">
        <v>4690.63</v>
      </c>
      <c r="EM57" s="697">
        <v>492.09699999999998</v>
      </c>
      <c r="EN57" s="1172">
        <v>58244.2</v>
      </c>
      <c r="EO57" s="1172">
        <v>330</v>
      </c>
      <c r="EP57" s="1472">
        <v>42810</v>
      </c>
      <c r="EQ57" s="283">
        <v>5701.27</v>
      </c>
      <c r="ER57" s="697">
        <v>964.06600000000003</v>
      </c>
      <c r="ES57" s="36">
        <v>60945.599999999999</v>
      </c>
      <c r="ET57" s="35">
        <v>335</v>
      </c>
      <c r="EU57" s="1472">
        <v>42996</v>
      </c>
      <c r="EV57" s="283">
        <v>6235.94</v>
      </c>
      <c r="EW57" s="1478">
        <v>1525.893</v>
      </c>
      <c r="EX57" s="36">
        <v>62910.8</v>
      </c>
      <c r="EY57" s="35">
        <v>335</v>
      </c>
      <c r="EZ57" s="1472">
        <v>43177</v>
      </c>
      <c r="FA57" s="283">
        <v>5721.7</v>
      </c>
      <c r="FB57" s="283">
        <v>275.00400000000002</v>
      </c>
      <c r="FC57" s="36">
        <v>64849.1</v>
      </c>
      <c r="FD57" s="35">
        <v>341</v>
      </c>
      <c r="FE57" s="1472">
        <v>43363</v>
      </c>
      <c r="FF57" s="283">
        <v>5467.05</v>
      </c>
      <c r="FG57" s="283">
        <v>826.16899999999998</v>
      </c>
      <c r="FH57" s="36">
        <v>67955.399999999994</v>
      </c>
      <c r="FI57" s="153">
        <v>346</v>
      </c>
      <c r="FJ57" s="1699">
        <v>43544</v>
      </c>
      <c r="FK57" s="185">
        <v>5600.56</v>
      </c>
      <c r="FL57" s="185">
        <v>414.69600000000003</v>
      </c>
      <c r="FM57" s="185">
        <v>69860.2</v>
      </c>
      <c r="FN57" s="185">
        <v>352</v>
      </c>
      <c r="FO57" s="1698">
        <v>43731</v>
      </c>
      <c r="FP57" s="354">
        <v>5000.24</v>
      </c>
      <c r="FQ57" s="354">
        <v>517.35</v>
      </c>
      <c r="FR57" s="354">
        <v>73022.5</v>
      </c>
      <c r="FS57" s="1726">
        <v>357</v>
      </c>
      <c r="FT57" s="1696">
        <v>44004</v>
      </c>
      <c r="FU57" s="354">
        <v>3962.05</v>
      </c>
      <c r="FV57" s="354">
        <v>51.26</v>
      </c>
      <c r="FW57" s="354">
        <v>75486.8</v>
      </c>
      <c r="FX57" s="185">
        <v>362</v>
      </c>
      <c r="FY57" s="1472">
        <v>44094</v>
      </c>
      <c r="FZ57" s="843">
        <v>5088.87</v>
      </c>
      <c r="GA57" s="843">
        <v>1103.8800000000001</v>
      </c>
      <c r="GB57" s="859">
        <v>76303.399999999994</v>
      </c>
      <c r="GC57" s="843">
        <v>363</v>
      </c>
      <c r="GD57" s="1472">
        <v>44276</v>
      </c>
      <c r="GE57" s="843">
        <v>5349.78</v>
      </c>
      <c r="GF57" s="843">
        <v>615.97500000000002</v>
      </c>
      <c r="GG57" s="859">
        <v>83567.600000000006</v>
      </c>
      <c r="GH57" s="843">
        <v>374</v>
      </c>
    </row>
    <row r="58" spans="1:190" s="843" customFormat="1" ht="15" customHeight="1">
      <c r="A58" s="901"/>
      <c r="B58" s="902"/>
      <c r="C58" s="902"/>
      <c r="D58" s="119"/>
      <c r="E58" s="898"/>
      <c r="F58" s="431">
        <v>37691</v>
      </c>
      <c r="G58" s="273">
        <v>765.74199999999996</v>
      </c>
      <c r="H58" s="273">
        <v>6.0826431000000003</v>
      </c>
      <c r="I58" s="273">
        <v>3499.4884380000003</v>
      </c>
      <c r="J58" s="35">
        <v>251</v>
      </c>
      <c r="K58" s="432">
        <v>37871</v>
      </c>
      <c r="L58" s="273">
        <v>784.44</v>
      </c>
      <c r="M58" s="273">
        <v>2.19</v>
      </c>
      <c r="N58" s="273">
        <v>3788.3</v>
      </c>
      <c r="O58" s="35">
        <v>254</v>
      </c>
      <c r="P58" s="431">
        <v>38063</v>
      </c>
      <c r="Q58" s="273">
        <v>971.17200000000003</v>
      </c>
      <c r="R58" s="273">
        <v>7.2883471000000002</v>
      </c>
      <c r="S58" s="273">
        <v>4700.5930935000006</v>
      </c>
      <c r="T58" s="35">
        <v>259</v>
      </c>
      <c r="U58" s="432">
        <v>38242</v>
      </c>
      <c r="V58" s="479">
        <v>1571.6687300000001</v>
      </c>
      <c r="W58" s="36">
        <v>21.790799999999997</v>
      </c>
      <c r="X58" s="35">
        <v>4865.7</v>
      </c>
      <c r="Y58" s="35">
        <v>246</v>
      </c>
      <c r="Z58" s="432">
        <v>38432</v>
      </c>
      <c r="AA58" s="479">
        <v>1942.0066899999999</v>
      </c>
      <c r="AB58" s="36">
        <v>42.140100000000004</v>
      </c>
      <c r="AC58" s="64">
        <v>5041</v>
      </c>
      <c r="AD58" s="35">
        <v>250</v>
      </c>
      <c r="AE58" s="432">
        <v>38602</v>
      </c>
      <c r="AF58" s="479">
        <v>1636.52352</v>
      </c>
      <c r="AG58" s="36">
        <v>22.1723</v>
      </c>
      <c r="AH58" s="36">
        <v>5495.8</v>
      </c>
      <c r="AI58" s="35">
        <v>255</v>
      </c>
      <c r="AJ58" s="432">
        <v>38812</v>
      </c>
      <c r="AK58" s="479">
        <v>1424.71767</v>
      </c>
      <c r="AL58" s="36">
        <v>23.427199999999999</v>
      </c>
      <c r="AM58" s="36">
        <v>6112.6</v>
      </c>
      <c r="AN58" s="35">
        <v>267</v>
      </c>
      <c r="AO58" s="432">
        <v>38980</v>
      </c>
      <c r="AP58" s="479">
        <v>1605.3853799999999</v>
      </c>
      <c r="AQ58" s="36">
        <v>43.557600000000001</v>
      </c>
      <c r="AR58" s="36">
        <v>6510.8</v>
      </c>
      <c r="AS58" s="35">
        <v>269</v>
      </c>
      <c r="AT58" s="432">
        <v>39163</v>
      </c>
      <c r="AU58" s="479">
        <v>1775.6551199999999</v>
      </c>
      <c r="AV58" s="36">
        <v>63.129100000000008</v>
      </c>
      <c r="AW58" s="36">
        <v>7780.9</v>
      </c>
      <c r="AX58" s="35">
        <v>272</v>
      </c>
      <c r="AY58" s="431">
        <v>39344</v>
      </c>
      <c r="AZ58" s="36">
        <v>2514.62</v>
      </c>
      <c r="BA58" s="36">
        <v>127.26</v>
      </c>
      <c r="BB58" s="36">
        <v>8695.2999999999993</v>
      </c>
      <c r="BC58" s="35">
        <v>277</v>
      </c>
      <c r="BD58" s="431">
        <v>39526</v>
      </c>
      <c r="BE58" s="36">
        <v>2986.41</v>
      </c>
      <c r="BF58" s="36">
        <v>298.39</v>
      </c>
      <c r="BG58" s="36">
        <v>9492.4</v>
      </c>
      <c r="BH58" s="35">
        <v>285</v>
      </c>
      <c r="BI58" s="431">
        <v>39709</v>
      </c>
      <c r="BJ58" s="35">
        <v>2838.54</v>
      </c>
      <c r="BK58" s="35">
        <v>311.55</v>
      </c>
      <c r="BL58" s="36">
        <v>12757.8</v>
      </c>
      <c r="BM58" s="35">
        <v>289</v>
      </c>
      <c r="BN58" s="431">
        <v>39894</v>
      </c>
      <c r="BO58" s="36">
        <v>2590.54</v>
      </c>
      <c r="BP58" s="36">
        <v>566.28</v>
      </c>
      <c r="BQ58" s="36">
        <v>13348.1</v>
      </c>
      <c r="BR58" s="35">
        <v>298</v>
      </c>
      <c r="BS58" s="431">
        <v>40073</v>
      </c>
      <c r="BT58" s="1167">
        <v>3058.8</v>
      </c>
      <c r="BU58" s="1169">
        <v>581.10699999999997</v>
      </c>
      <c r="BV58" s="36">
        <v>15243.1</v>
      </c>
      <c r="BW58" s="35">
        <v>303</v>
      </c>
      <c r="BX58" s="431">
        <v>40259</v>
      </c>
      <c r="BY58" s="36">
        <v>5562.38</v>
      </c>
      <c r="BZ58" s="35">
        <v>1012.65</v>
      </c>
      <c r="CA58" s="36">
        <v>18063.099999999999</v>
      </c>
      <c r="CB58" s="35">
        <v>265</v>
      </c>
      <c r="CC58" s="431">
        <v>40447</v>
      </c>
      <c r="CD58" s="36">
        <v>6958.69</v>
      </c>
      <c r="CE58" s="35">
        <v>1799.59</v>
      </c>
      <c r="CF58" s="36">
        <v>22066.5</v>
      </c>
      <c r="CG58" s="35">
        <v>274</v>
      </c>
      <c r="CH58" s="432">
        <v>40629</v>
      </c>
      <c r="CI58" s="479">
        <v>6094.6394</v>
      </c>
      <c r="CJ58" s="36">
        <v>625.1739</v>
      </c>
      <c r="CK58" s="36">
        <v>26511.200000000001</v>
      </c>
      <c r="CL58" s="35">
        <v>262</v>
      </c>
      <c r="CM58" s="431">
        <v>40813</v>
      </c>
      <c r="CN58" s="36">
        <v>5879.15</v>
      </c>
      <c r="CO58" s="36">
        <v>512.91</v>
      </c>
      <c r="CP58" s="36">
        <f>CP57</f>
        <v>30567.200000000001</v>
      </c>
      <c r="CQ58" s="35">
        <f>CQ57</f>
        <v>268</v>
      </c>
      <c r="CR58" s="427">
        <v>40988</v>
      </c>
      <c r="CS58" s="697">
        <v>4769.51</v>
      </c>
      <c r="CT58" s="697">
        <v>575.07000000000005</v>
      </c>
      <c r="CU58" s="36">
        <f t="shared" si="44"/>
        <v>35463.199999999997</v>
      </c>
      <c r="CV58" s="35">
        <f t="shared" si="45"/>
        <v>275</v>
      </c>
      <c r="CW58" s="427">
        <v>41179</v>
      </c>
      <c r="CX58" s="697">
        <v>4682.1899999999996</v>
      </c>
      <c r="CY58" s="697">
        <v>946.91</v>
      </c>
      <c r="CZ58" s="36">
        <f t="shared" si="35"/>
        <v>39243.199999999997</v>
      </c>
      <c r="DA58" s="35">
        <f t="shared" si="36"/>
        <v>284</v>
      </c>
      <c r="DB58" s="694">
        <v>41353</v>
      </c>
      <c r="DC58" s="697">
        <v>3938.51</v>
      </c>
      <c r="DD58" s="697">
        <v>180.21</v>
      </c>
      <c r="DE58" s="36">
        <f t="shared" si="51"/>
        <v>38881.199999999997</v>
      </c>
      <c r="DF58" s="35">
        <f t="shared" si="52"/>
        <v>284</v>
      </c>
      <c r="DG58" s="1349">
        <v>41541</v>
      </c>
      <c r="DH58" s="697">
        <v>4030.1</v>
      </c>
      <c r="DI58" s="697">
        <v>468.43</v>
      </c>
      <c r="DJ58" s="36">
        <f t="shared" si="53"/>
        <v>42307.4</v>
      </c>
      <c r="DK58" s="35">
        <f t="shared" si="40"/>
        <v>298</v>
      </c>
      <c r="DL58" s="1472">
        <v>41721</v>
      </c>
      <c r="DM58" s="697">
        <v>4519.55</v>
      </c>
      <c r="DN58" s="697">
        <v>243.42</v>
      </c>
      <c r="DO58" s="36">
        <f t="shared" si="46"/>
        <v>44515.4</v>
      </c>
      <c r="DP58" s="35">
        <f t="shared" si="47"/>
        <v>303</v>
      </c>
      <c r="DQ58" s="1472">
        <v>41906</v>
      </c>
      <c r="DR58" s="697">
        <v>4979.72</v>
      </c>
      <c r="DS58" s="36">
        <v>932.89</v>
      </c>
      <c r="DT58" s="36">
        <f>DT56</f>
        <v>47149.7</v>
      </c>
      <c r="DU58" s="35">
        <f>DU56</f>
        <v>315</v>
      </c>
      <c r="DV58" s="1472">
        <v>42085</v>
      </c>
      <c r="DW58" s="697">
        <v>4533.21</v>
      </c>
      <c r="DX58" s="697">
        <v>268.19</v>
      </c>
      <c r="DY58" s="36">
        <f>DY57</f>
        <v>49744.399999999994</v>
      </c>
      <c r="DZ58" s="35">
        <f t="shared" si="49"/>
        <v>322</v>
      </c>
      <c r="EA58" s="1472">
        <v>42269</v>
      </c>
      <c r="EB58" s="697">
        <v>4853.29</v>
      </c>
      <c r="EC58" s="697">
        <v>364.7</v>
      </c>
      <c r="ED58" s="36">
        <f t="shared" si="43"/>
        <v>52774.2</v>
      </c>
      <c r="EE58" s="35">
        <f t="shared" si="43"/>
        <v>324</v>
      </c>
      <c r="EF58" s="1472">
        <v>42450</v>
      </c>
      <c r="EG58" s="697">
        <v>4442.1499999999996</v>
      </c>
      <c r="EH58" s="697">
        <v>430.69</v>
      </c>
      <c r="EI58" s="36">
        <f t="shared" si="50"/>
        <v>55225.1</v>
      </c>
      <c r="EJ58" s="35">
        <f t="shared" si="50"/>
        <v>329</v>
      </c>
      <c r="EK58" s="1472">
        <v>42642</v>
      </c>
      <c r="EL58" s="35">
        <v>4695.1899999999996</v>
      </c>
      <c r="EM58" s="697">
        <v>681.60199999999998</v>
      </c>
      <c r="EN58" s="1172">
        <v>58244.2</v>
      </c>
      <c r="EO58" s="1172">
        <v>330</v>
      </c>
      <c r="EP58" s="1472">
        <v>42813</v>
      </c>
      <c r="EQ58" s="283">
        <v>5695.45</v>
      </c>
      <c r="ER58" s="697">
        <v>1103.758</v>
      </c>
      <c r="ES58" s="36">
        <v>60945.599999999999</v>
      </c>
      <c r="ET58" s="35">
        <v>335</v>
      </c>
      <c r="EU58" s="1472">
        <v>42997</v>
      </c>
      <c r="EV58" s="283">
        <v>6236.59</v>
      </c>
      <c r="EW58" s="1478">
        <v>1508.739</v>
      </c>
      <c r="EX58" s="36">
        <v>62910.8</v>
      </c>
      <c r="EY58" s="35">
        <v>335</v>
      </c>
      <c r="EZ58" s="1472">
        <v>43178</v>
      </c>
      <c r="FA58" s="283">
        <v>5663.77</v>
      </c>
      <c r="FB58" s="283">
        <v>512.41700000000003</v>
      </c>
      <c r="FC58" s="36">
        <v>64849.1</v>
      </c>
      <c r="FD58" s="35">
        <v>341</v>
      </c>
      <c r="FE58" s="1472">
        <v>43366</v>
      </c>
      <c r="FF58" s="283">
        <v>5415.25</v>
      </c>
      <c r="FG58" s="283">
        <v>742.39099999999996</v>
      </c>
      <c r="FH58" s="36">
        <v>67955.399999999994</v>
      </c>
      <c r="FI58" s="35">
        <v>346</v>
      </c>
      <c r="FJ58" s="1699">
        <v>43545</v>
      </c>
      <c r="FK58" s="185">
        <v>5570.15</v>
      </c>
      <c r="FL58" s="185">
        <v>390.99</v>
      </c>
      <c r="FM58" s="185">
        <v>69860.2</v>
      </c>
      <c r="FN58" s="185">
        <v>352</v>
      </c>
      <c r="FO58" s="1698">
        <v>43732</v>
      </c>
      <c r="FP58" s="354">
        <v>4958.72</v>
      </c>
      <c r="FQ58" s="354">
        <v>405.63499999999999</v>
      </c>
      <c r="FR58" s="354">
        <v>73022.5</v>
      </c>
      <c r="FS58" s="1726">
        <v>357</v>
      </c>
      <c r="FT58" s="1696">
        <v>44005</v>
      </c>
      <c r="FU58" s="354">
        <v>3963.35</v>
      </c>
      <c r="FV58" s="354">
        <v>71.97</v>
      </c>
      <c r="FW58" s="354">
        <v>75486.8</v>
      </c>
      <c r="FX58" s="185">
        <v>362</v>
      </c>
      <c r="FY58" s="1472">
        <v>44095</v>
      </c>
      <c r="FZ58" s="843">
        <v>5012.13</v>
      </c>
      <c r="GA58" s="843">
        <v>977.59</v>
      </c>
      <c r="GB58" s="859">
        <v>76303.399999999994</v>
      </c>
      <c r="GC58" s="843">
        <v>363</v>
      </c>
      <c r="GD58" s="1472">
        <v>44277</v>
      </c>
      <c r="GE58" s="843">
        <v>5412.2</v>
      </c>
      <c r="GF58" s="843">
        <v>693.17</v>
      </c>
      <c r="GG58" s="859">
        <v>83567.600000000006</v>
      </c>
      <c r="GH58" s="843">
        <v>374</v>
      </c>
    </row>
    <row r="59" spans="1:190" s="843" customFormat="1" ht="15" customHeight="1">
      <c r="A59" s="901"/>
      <c r="B59" s="902"/>
      <c r="C59" s="902"/>
      <c r="D59" s="119"/>
      <c r="E59" s="898"/>
      <c r="F59" s="431">
        <v>37692</v>
      </c>
      <c r="G59" s="273">
        <v>774.35271</v>
      </c>
      <c r="H59" s="273">
        <v>6.8591981999999998</v>
      </c>
      <c r="I59" s="273">
        <v>3499.4884380000003</v>
      </c>
      <c r="J59" s="35">
        <v>251</v>
      </c>
      <c r="K59" s="432">
        <v>37872</v>
      </c>
      <c r="L59" s="273">
        <v>785.28</v>
      </c>
      <c r="M59" s="273">
        <v>2.65</v>
      </c>
      <c r="N59" s="273">
        <v>3788.3</v>
      </c>
      <c r="O59" s="35">
        <v>254</v>
      </c>
      <c r="P59" s="431">
        <v>38064</v>
      </c>
      <c r="Q59" s="273">
        <v>967.83996000000002</v>
      </c>
      <c r="R59" s="273">
        <v>5.4637688000000004</v>
      </c>
      <c r="S59" s="273">
        <v>4700.5930935000006</v>
      </c>
      <c r="T59" s="35">
        <v>259</v>
      </c>
      <c r="U59" s="432">
        <v>38248</v>
      </c>
      <c r="V59" s="479">
        <v>1611.1721600000001</v>
      </c>
      <c r="W59" s="36">
        <v>27.983800000000002</v>
      </c>
      <c r="X59" s="35">
        <v>4865.7</v>
      </c>
      <c r="Y59" s="35">
        <v>246</v>
      </c>
      <c r="Z59" s="432">
        <v>38433</v>
      </c>
      <c r="AA59" s="479">
        <v>1925.1467399999999</v>
      </c>
      <c r="AB59" s="36">
        <v>41.186700000000002</v>
      </c>
      <c r="AC59" s="64">
        <v>5041</v>
      </c>
      <c r="AD59" s="35">
        <v>250</v>
      </c>
      <c r="AE59" s="432">
        <v>38603</v>
      </c>
      <c r="AF59" s="479">
        <v>1648.9464499999999</v>
      </c>
      <c r="AG59" s="36">
        <v>27.754700000000003</v>
      </c>
      <c r="AH59" s="36">
        <v>5495.8</v>
      </c>
      <c r="AI59" s="35">
        <v>255</v>
      </c>
      <c r="AJ59" s="432">
        <v>38813</v>
      </c>
      <c r="AK59" s="479">
        <v>1418.22066</v>
      </c>
      <c r="AL59" s="36">
        <v>10.517199999999999</v>
      </c>
      <c r="AM59" s="36">
        <v>6112.6</v>
      </c>
      <c r="AN59" s="35">
        <v>267</v>
      </c>
      <c r="AO59" s="432">
        <v>38984</v>
      </c>
      <c r="AP59" s="479">
        <v>1596.33953</v>
      </c>
      <c r="AQ59" s="36">
        <v>73.620199999999997</v>
      </c>
      <c r="AR59" s="36">
        <v>6510.8</v>
      </c>
      <c r="AS59" s="35">
        <v>269</v>
      </c>
      <c r="AT59" s="432">
        <v>39166</v>
      </c>
      <c r="AU59" s="479">
        <v>1767.6630600000001</v>
      </c>
      <c r="AV59" s="36">
        <v>62.284500000000001</v>
      </c>
      <c r="AW59" s="36">
        <v>7780.9</v>
      </c>
      <c r="AX59" s="35">
        <v>272</v>
      </c>
      <c r="AY59" s="431">
        <v>39345</v>
      </c>
      <c r="AZ59" s="36">
        <v>2554</v>
      </c>
      <c r="BA59" s="36">
        <v>176.65</v>
      </c>
      <c r="BB59" s="36">
        <v>8695.2999999999993</v>
      </c>
      <c r="BC59" s="35">
        <v>277</v>
      </c>
      <c r="BD59" s="431">
        <v>39527</v>
      </c>
      <c r="BE59" s="36">
        <v>3025.49</v>
      </c>
      <c r="BF59" s="36">
        <v>332.92</v>
      </c>
      <c r="BG59" s="36">
        <v>9492.4</v>
      </c>
      <c r="BH59" s="35">
        <v>285</v>
      </c>
      <c r="BI59" s="431">
        <v>39712</v>
      </c>
      <c r="BJ59" s="35">
        <v>2857.23</v>
      </c>
      <c r="BK59" s="35">
        <v>433.75</v>
      </c>
      <c r="BL59" s="36">
        <v>12757.8</v>
      </c>
      <c r="BM59" s="35">
        <v>289</v>
      </c>
      <c r="BN59" s="431">
        <v>39895</v>
      </c>
      <c r="BO59" s="36">
        <v>2594.2600000000002</v>
      </c>
      <c r="BP59" s="36">
        <v>417.03</v>
      </c>
      <c r="BQ59" s="36">
        <v>13348.1</v>
      </c>
      <c r="BR59" s="35">
        <v>298</v>
      </c>
      <c r="BS59" s="431">
        <v>40083</v>
      </c>
      <c r="BT59" s="1167">
        <v>3075.06</v>
      </c>
      <c r="BU59" s="1169">
        <v>488.02799999999996</v>
      </c>
      <c r="BV59" s="36">
        <v>15243.1</v>
      </c>
      <c r="BW59" s="35">
        <v>303</v>
      </c>
      <c r="BX59" s="431">
        <v>40260</v>
      </c>
      <c r="BY59" s="35">
        <v>5518.94</v>
      </c>
      <c r="BZ59" s="35">
        <v>1102.6500000000001</v>
      </c>
      <c r="CA59" s="36">
        <v>18063.099999999999</v>
      </c>
      <c r="CB59" s="35">
        <v>265</v>
      </c>
      <c r="CC59" s="431">
        <v>40448</v>
      </c>
      <c r="CD59" s="36">
        <v>7026.27</v>
      </c>
      <c r="CE59" s="36">
        <v>1852.65</v>
      </c>
      <c r="CF59" s="36">
        <v>22066.5</v>
      </c>
      <c r="CG59" s="35">
        <v>274</v>
      </c>
      <c r="CH59" s="432">
        <v>40630</v>
      </c>
      <c r="CI59" s="479">
        <v>6243.52934</v>
      </c>
      <c r="CJ59" s="36">
        <v>790.77</v>
      </c>
      <c r="CK59" s="36">
        <v>26511.200000000001</v>
      </c>
      <c r="CL59" s="35">
        <v>262</v>
      </c>
      <c r="CM59" s="431">
        <v>40814</v>
      </c>
      <c r="CN59" s="36">
        <v>5851.02</v>
      </c>
      <c r="CO59" s="36">
        <v>319.8</v>
      </c>
      <c r="CP59" s="36">
        <f>CP58</f>
        <v>30567.200000000001</v>
      </c>
      <c r="CQ59" s="35">
        <f>CQ58</f>
        <v>268</v>
      </c>
      <c r="CR59" s="427">
        <v>40989</v>
      </c>
      <c r="CS59" s="697">
        <v>4700.24</v>
      </c>
      <c r="CT59" s="697">
        <v>478.08</v>
      </c>
      <c r="CU59" s="36">
        <f t="shared" si="44"/>
        <v>35463.199999999997</v>
      </c>
      <c r="CV59" s="35">
        <f t="shared" si="45"/>
        <v>275</v>
      </c>
      <c r="CW59" s="427">
        <v>41182</v>
      </c>
      <c r="CX59" s="35">
        <v>4544.41</v>
      </c>
      <c r="CY59" s="35">
        <v>782.05</v>
      </c>
      <c r="CZ59" s="36">
        <f t="shared" si="35"/>
        <v>39243.199999999997</v>
      </c>
      <c r="DA59" s="35">
        <f t="shared" si="36"/>
        <v>284</v>
      </c>
      <c r="DB59" s="694">
        <v>41357</v>
      </c>
      <c r="DC59" s="697">
        <v>3860.13</v>
      </c>
      <c r="DD59" s="697">
        <v>170.89</v>
      </c>
      <c r="DE59" s="36">
        <f>DE58</f>
        <v>38881.199999999997</v>
      </c>
      <c r="DF59" s="35">
        <f t="shared" si="52"/>
        <v>284</v>
      </c>
      <c r="DG59" s="1349">
        <v>41542</v>
      </c>
      <c r="DH59" s="697">
        <v>4005.92</v>
      </c>
      <c r="DI59" s="35">
        <v>324.32</v>
      </c>
      <c r="DJ59" s="36">
        <f t="shared" si="53"/>
        <v>42307.4</v>
      </c>
      <c r="DK59" s="35">
        <f t="shared" si="40"/>
        <v>298</v>
      </c>
      <c r="DL59" s="1472">
        <v>41722</v>
      </c>
      <c r="DM59" s="697">
        <v>4466.08</v>
      </c>
      <c r="DN59" s="697">
        <v>298.97000000000003</v>
      </c>
      <c r="DO59" s="36">
        <f t="shared" si="46"/>
        <v>44515.4</v>
      </c>
      <c r="DP59" s="35">
        <f t="shared" si="47"/>
        <v>303</v>
      </c>
      <c r="DQ59" s="1472">
        <v>41907</v>
      </c>
      <c r="DR59" s="273">
        <v>5026.93</v>
      </c>
      <c r="DS59" s="273">
        <v>1103.6400000000001</v>
      </c>
      <c r="DT59" s="273">
        <f>DT57</f>
        <v>47149.7</v>
      </c>
      <c r="DU59" s="272">
        <f>DU55</f>
        <v>315</v>
      </c>
      <c r="DV59" s="1472">
        <v>42086</v>
      </c>
      <c r="DW59" s="697">
        <v>4506.5600000000004</v>
      </c>
      <c r="DX59" s="697">
        <v>314.38</v>
      </c>
      <c r="DY59" s="36">
        <f>DY58</f>
        <v>49744.399999999994</v>
      </c>
      <c r="DZ59" s="35">
        <f t="shared" si="49"/>
        <v>322</v>
      </c>
      <c r="EA59" s="1472">
        <v>42275</v>
      </c>
      <c r="EB59" s="1478">
        <v>4866.76</v>
      </c>
      <c r="EC59" s="1478">
        <v>395.33</v>
      </c>
      <c r="ED59" s="273">
        <f t="shared" si="43"/>
        <v>52774.2</v>
      </c>
      <c r="EE59" s="272">
        <f>EE58</f>
        <v>324</v>
      </c>
      <c r="EF59" s="1472">
        <v>42451</v>
      </c>
      <c r="EG59" s="697">
        <v>4410.22</v>
      </c>
      <c r="EH59" s="697">
        <v>323.48</v>
      </c>
      <c r="EI59" s="36">
        <f t="shared" si="50"/>
        <v>55225.1</v>
      </c>
      <c r="EJ59" s="35">
        <f t="shared" si="50"/>
        <v>329</v>
      </c>
      <c r="EK59" s="1472">
        <v>42645</v>
      </c>
      <c r="EL59" s="1478">
        <v>4690.93</v>
      </c>
      <c r="EM59" s="1478">
        <v>531.24300000000005</v>
      </c>
      <c r="EN59" s="1172">
        <v>58554.400000000001</v>
      </c>
      <c r="EO59" s="1172">
        <v>330</v>
      </c>
      <c r="EP59" s="1472">
        <v>42814</v>
      </c>
      <c r="EQ59" s="283">
        <v>5695.72</v>
      </c>
      <c r="ER59" s="1478">
        <v>995.40899999999999</v>
      </c>
      <c r="ES59" s="36">
        <v>60945.599999999999</v>
      </c>
      <c r="ET59" s="35">
        <v>335</v>
      </c>
      <c r="EU59" s="1472">
        <v>42998</v>
      </c>
      <c r="EV59" s="36">
        <v>6172.91</v>
      </c>
      <c r="EW59" s="697">
        <v>1082.009</v>
      </c>
      <c r="EX59" s="36">
        <v>62910.8</v>
      </c>
      <c r="EY59" s="35">
        <v>335</v>
      </c>
      <c r="EZ59" s="1472">
        <v>43179</v>
      </c>
      <c r="FA59" s="283">
        <v>5648.91</v>
      </c>
      <c r="FB59" s="283">
        <v>241.714</v>
      </c>
      <c r="FC59" s="36">
        <v>64849.1</v>
      </c>
      <c r="FD59" s="35">
        <v>341</v>
      </c>
      <c r="FE59" s="1472">
        <v>43367</v>
      </c>
      <c r="FF59" s="283">
        <v>5375.55</v>
      </c>
      <c r="FG59" s="283">
        <v>580.08500000000004</v>
      </c>
      <c r="FH59" s="36">
        <v>67955.399999999994</v>
      </c>
      <c r="FI59" s="153">
        <v>346</v>
      </c>
      <c r="FJ59" s="1699">
        <v>43548</v>
      </c>
      <c r="FK59" s="185">
        <v>5512.08</v>
      </c>
      <c r="FL59" s="185">
        <v>354.351</v>
      </c>
      <c r="FM59" s="185">
        <v>69860.2</v>
      </c>
      <c r="FN59" s="185">
        <v>352</v>
      </c>
      <c r="FO59" s="1698">
        <v>43733</v>
      </c>
      <c r="FP59" s="354">
        <v>4951.74</v>
      </c>
      <c r="FQ59" s="354">
        <v>318.44499999999999</v>
      </c>
      <c r="FR59" s="354">
        <v>73022.5</v>
      </c>
      <c r="FS59" s="1726">
        <v>357</v>
      </c>
      <c r="FT59" s="1696">
        <v>44006</v>
      </c>
      <c r="FU59" s="354">
        <v>3964.83</v>
      </c>
      <c r="FV59" s="354">
        <v>54.14</v>
      </c>
      <c r="FW59" s="354">
        <v>75486.8</v>
      </c>
      <c r="FX59" s="185">
        <v>362</v>
      </c>
      <c r="FY59" s="1472">
        <v>44096</v>
      </c>
      <c r="FZ59" s="843">
        <v>4970.1099999999997</v>
      </c>
      <c r="GA59" s="843">
        <v>729.92</v>
      </c>
      <c r="GB59" s="859">
        <v>76303.399999999994</v>
      </c>
      <c r="GC59" s="843">
        <v>363</v>
      </c>
      <c r="GD59" s="1472">
        <v>44278</v>
      </c>
      <c r="GE59" s="843">
        <v>5413.73</v>
      </c>
      <c r="GF59" s="843">
        <v>631.06700000000001</v>
      </c>
      <c r="GG59" s="859">
        <v>83567.600000000006</v>
      </c>
      <c r="GH59" s="843">
        <v>374</v>
      </c>
    </row>
    <row r="60" spans="1:190" s="843" customFormat="1" ht="15" customHeight="1">
      <c r="A60" s="901"/>
      <c r="B60" s="902"/>
      <c r="C60" s="902"/>
      <c r="D60" s="119"/>
      <c r="E60" s="898"/>
      <c r="F60" s="431">
        <v>37693</v>
      </c>
      <c r="G60" s="273">
        <v>772.94259999999997</v>
      </c>
      <c r="H60" s="273">
        <v>7.2900572500000003</v>
      </c>
      <c r="I60" s="273">
        <v>3499.4884380000003</v>
      </c>
      <c r="J60" s="35">
        <v>251</v>
      </c>
      <c r="K60" s="432">
        <v>37873</v>
      </c>
      <c r="L60" s="273">
        <v>787.58</v>
      </c>
      <c r="M60" s="273">
        <v>2.89</v>
      </c>
      <c r="N60" s="273">
        <v>3788.3</v>
      </c>
      <c r="O60" s="35">
        <v>254</v>
      </c>
      <c r="P60" s="431">
        <v>38066</v>
      </c>
      <c r="Q60" s="273">
        <v>966.44263000000001</v>
      </c>
      <c r="R60" s="273">
        <v>3.7366250200000004</v>
      </c>
      <c r="S60" s="273">
        <v>4700.5930935000006</v>
      </c>
      <c r="T60" s="35">
        <v>259</v>
      </c>
      <c r="U60" s="432">
        <v>38249</v>
      </c>
      <c r="V60" s="479">
        <v>1602.66704</v>
      </c>
      <c r="W60" s="36">
        <v>32.578299999999999</v>
      </c>
      <c r="X60" s="35">
        <v>4865.7</v>
      </c>
      <c r="Y60" s="35">
        <v>246</v>
      </c>
      <c r="Z60" s="432">
        <v>38434</v>
      </c>
      <c r="AA60" s="479">
        <v>1940.81457</v>
      </c>
      <c r="AB60" s="36">
        <v>41.496300000000005</v>
      </c>
      <c r="AC60" s="64">
        <v>5041</v>
      </c>
      <c r="AD60" s="35">
        <v>250</v>
      </c>
      <c r="AE60" s="432">
        <v>38606</v>
      </c>
      <c r="AF60" s="479">
        <v>1653.9121700000001</v>
      </c>
      <c r="AG60" s="36">
        <v>27.285700000000002</v>
      </c>
      <c r="AH60" s="36">
        <v>5495.8</v>
      </c>
      <c r="AI60" s="35">
        <v>255</v>
      </c>
      <c r="AJ60" s="432">
        <v>38816</v>
      </c>
      <c r="AK60" s="479">
        <v>1379.74153</v>
      </c>
      <c r="AL60" s="36">
        <v>14.7844</v>
      </c>
      <c r="AM60" s="36">
        <v>6112.6</v>
      </c>
      <c r="AN60" s="35">
        <v>267</v>
      </c>
      <c r="AO60" s="432">
        <v>38985</v>
      </c>
      <c r="AP60" s="479">
        <v>1576.4077199999999</v>
      </c>
      <c r="AQ60" s="36">
        <v>35.859099999999998</v>
      </c>
      <c r="AR60" s="36">
        <v>6510.8</v>
      </c>
      <c r="AS60" s="35">
        <v>269</v>
      </c>
      <c r="AT60" s="432">
        <v>39168</v>
      </c>
      <c r="AU60" s="479">
        <v>1763.00576</v>
      </c>
      <c r="AV60" s="36">
        <v>58.996500000000005</v>
      </c>
      <c r="AW60" s="36">
        <v>7780.9</v>
      </c>
      <c r="AX60" s="35">
        <v>272</v>
      </c>
      <c r="AY60" s="431">
        <v>39348</v>
      </c>
      <c r="AZ60" s="36">
        <v>2591.0500000000002</v>
      </c>
      <c r="BA60" s="36">
        <v>151.47</v>
      </c>
      <c r="BB60" s="36">
        <v>8695.2999999999993</v>
      </c>
      <c r="BC60" s="35">
        <v>277</v>
      </c>
      <c r="BD60" s="431">
        <v>39530</v>
      </c>
      <c r="BE60" s="36">
        <v>2997.76</v>
      </c>
      <c r="BF60" s="36">
        <v>316.74</v>
      </c>
      <c r="BG60" s="36">
        <v>9492.4</v>
      </c>
      <c r="BH60" s="35">
        <v>285</v>
      </c>
      <c r="BI60" s="431">
        <v>39713</v>
      </c>
      <c r="BJ60" s="35">
        <v>2866.35</v>
      </c>
      <c r="BK60" s="36">
        <v>401.37</v>
      </c>
      <c r="BL60" s="36">
        <v>12757.8</v>
      </c>
      <c r="BM60" s="35">
        <v>289</v>
      </c>
      <c r="BN60" s="431">
        <v>39896</v>
      </c>
      <c r="BO60" s="36">
        <v>2561.63</v>
      </c>
      <c r="BP60" s="36">
        <v>484.07</v>
      </c>
      <c r="BQ60" s="36">
        <v>13348.1</v>
      </c>
      <c r="BR60" s="35">
        <v>298</v>
      </c>
      <c r="BS60" s="431">
        <v>40085</v>
      </c>
      <c r="BT60" s="1167">
        <v>3086.9</v>
      </c>
      <c r="BU60" s="1169">
        <v>711.22700000000009</v>
      </c>
      <c r="BV60" s="36">
        <v>15243.1</v>
      </c>
      <c r="BW60" s="35">
        <v>303</v>
      </c>
      <c r="BX60" s="431">
        <v>40261</v>
      </c>
      <c r="BY60" s="35">
        <v>5633.46</v>
      </c>
      <c r="BZ60" s="35">
        <v>896.86</v>
      </c>
      <c r="CA60" s="36">
        <v>18063.099999999999</v>
      </c>
      <c r="CB60" s="35">
        <v>265</v>
      </c>
      <c r="CC60" s="431">
        <v>40449</v>
      </c>
      <c r="CD60" s="35">
        <v>7042.37</v>
      </c>
      <c r="CE60" s="35">
        <v>1986.17</v>
      </c>
      <c r="CF60" s="36">
        <v>22066.5</v>
      </c>
      <c r="CG60" s="35">
        <v>274</v>
      </c>
      <c r="CH60" s="432">
        <v>40631</v>
      </c>
      <c r="CI60" s="479">
        <v>6221.6713799999998</v>
      </c>
      <c r="CJ60" s="36">
        <v>947.32</v>
      </c>
      <c r="CK60" s="36">
        <v>26511.200000000001</v>
      </c>
      <c r="CL60" s="35">
        <v>262</v>
      </c>
      <c r="CM60" s="431">
        <v>40815</v>
      </c>
      <c r="CN60" s="36">
        <v>5910.2</v>
      </c>
      <c r="CO60" s="36">
        <v>361.88</v>
      </c>
      <c r="CP60" s="36">
        <f>CP59</f>
        <v>30567.200000000001</v>
      </c>
      <c r="CQ60" s="35">
        <f>CQ59</f>
        <v>268</v>
      </c>
      <c r="CR60" s="427">
        <v>40990</v>
      </c>
      <c r="CS60" s="697">
        <v>4759.1400000000003</v>
      </c>
      <c r="CT60" s="697">
        <v>442.99</v>
      </c>
      <c r="CU60" s="36">
        <f t="shared" si="44"/>
        <v>35463.199999999997</v>
      </c>
      <c r="CV60" s="35">
        <f t="shared" si="45"/>
        <v>275</v>
      </c>
      <c r="CW60" s="427">
        <v>41183</v>
      </c>
      <c r="CX60" s="697">
        <v>4589.34</v>
      </c>
      <c r="CY60" s="697">
        <v>783.53</v>
      </c>
      <c r="CZ60" s="36">
        <v>39367.4</v>
      </c>
      <c r="DA60" s="35">
        <v>284</v>
      </c>
      <c r="DB60" s="696">
        <v>41358</v>
      </c>
      <c r="DC60" s="697">
        <v>3818.3</v>
      </c>
      <c r="DD60" s="697">
        <v>151.49</v>
      </c>
      <c r="DE60" s="36">
        <f>DE59</f>
        <v>38881.199999999997</v>
      </c>
      <c r="DF60" s="35">
        <f t="shared" si="52"/>
        <v>284</v>
      </c>
      <c r="DG60" s="1349">
        <v>41543</v>
      </c>
      <c r="DH60" s="35">
        <v>4013.38</v>
      </c>
      <c r="DI60" s="35">
        <v>303.08</v>
      </c>
      <c r="DJ60" s="36">
        <f t="shared" si="53"/>
        <v>42307.4</v>
      </c>
      <c r="DK60" s="35">
        <f t="shared" si="40"/>
        <v>298</v>
      </c>
      <c r="DL60" s="1472">
        <v>41723</v>
      </c>
      <c r="DM60" s="697">
        <v>4498.7700000000004</v>
      </c>
      <c r="DN60" s="697">
        <v>300.64999999999998</v>
      </c>
      <c r="DO60" s="36">
        <f t="shared" si="46"/>
        <v>44515.4</v>
      </c>
      <c r="DP60" s="35">
        <f t="shared" si="47"/>
        <v>303</v>
      </c>
      <c r="DQ60" s="1476">
        <v>41910</v>
      </c>
      <c r="DR60" s="272">
        <v>5072.2</v>
      </c>
      <c r="DS60" s="273">
        <v>1101.3</v>
      </c>
      <c r="DT60" s="273">
        <f>DT56</f>
        <v>47149.7</v>
      </c>
      <c r="DU60" s="272">
        <f>DU56</f>
        <v>315</v>
      </c>
      <c r="DV60" s="1472">
        <v>42087</v>
      </c>
      <c r="DW60" s="1478">
        <v>4493.3999999999996</v>
      </c>
      <c r="DX60" s="1478">
        <v>255.55</v>
      </c>
      <c r="DY60" s="273">
        <f>DY59</f>
        <v>49744.399999999994</v>
      </c>
      <c r="DZ60" s="272">
        <f>DZ59</f>
        <v>322</v>
      </c>
      <c r="EA60" s="1472">
        <v>42276</v>
      </c>
      <c r="EB60" s="1478">
        <v>4853.17</v>
      </c>
      <c r="EC60" s="1478">
        <v>434.89</v>
      </c>
      <c r="ED60" s="273">
        <f t="shared" si="43"/>
        <v>52774.2</v>
      </c>
      <c r="EE60" s="272">
        <f>EE59</f>
        <v>324</v>
      </c>
      <c r="EF60" s="1472">
        <v>42452</v>
      </c>
      <c r="EG60" s="697">
        <v>4381.16</v>
      </c>
      <c r="EH60" s="697">
        <v>414.16</v>
      </c>
      <c r="EI60" s="36">
        <f t="shared" si="50"/>
        <v>55225.1</v>
      </c>
      <c r="EJ60" s="35">
        <f t="shared" si="50"/>
        <v>329</v>
      </c>
      <c r="EK60" s="1472">
        <v>42646</v>
      </c>
      <c r="EL60" s="1478">
        <v>4691.1400000000003</v>
      </c>
      <c r="EM60" s="1478">
        <v>596.97699999999998</v>
      </c>
      <c r="EN60" s="1172">
        <v>58554.400000000001</v>
      </c>
      <c r="EO60" s="1172">
        <v>330</v>
      </c>
      <c r="EP60" s="1472">
        <v>42815</v>
      </c>
      <c r="EQ60" s="283">
        <v>5724.86</v>
      </c>
      <c r="ER60" s="1478">
        <v>1263.001</v>
      </c>
      <c r="ES60" s="36">
        <v>60945.599999999999</v>
      </c>
      <c r="ET60" s="35">
        <v>335</v>
      </c>
      <c r="EU60" s="1472">
        <v>42999</v>
      </c>
      <c r="EV60" s="283">
        <v>6170.48</v>
      </c>
      <c r="EW60" s="283">
        <v>780.57</v>
      </c>
      <c r="EX60" s="36">
        <v>62910.8</v>
      </c>
      <c r="EY60" s="35">
        <v>335</v>
      </c>
      <c r="EZ60" s="1472">
        <v>43180</v>
      </c>
      <c r="FA60" s="283">
        <v>5572.06</v>
      </c>
      <c r="FB60" s="283">
        <v>352.08100000000002</v>
      </c>
      <c r="FC60" s="36">
        <v>64849.1</v>
      </c>
      <c r="FD60" s="35">
        <v>341</v>
      </c>
      <c r="FE60" s="1472">
        <v>43368</v>
      </c>
      <c r="FF60" s="283">
        <v>5386.89</v>
      </c>
      <c r="FG60" s="283">
        <v>487.97500000000002</v>
      </c>
      <c r="FH60" s="36">
        <v>67955.399999999994</v>
      </c>
      <c r="FI60" s="35">
        <v>346</v>
      </c>
      <c r="FJ60" s="1699">
        <v>43549</v>
      </c>
      <c r="FK60" s="185">
        <v>5530.07</v>
      </c>
      <c r="FL60" s="185">
        <v>385.77699999999999</v>
      </c>
      <c r="FM60" s="185">
        <v>69860.2</v>
      </c>
      <c r="FN60" s="185">
        <v>352</v>
      </c>
      <c r="FO60" s="1698">
        <v>43734</v>
      </c>
      <c r="FP60" s="354">
        <v>4968.47</v>
      </c>
      <c r="FQ60" s="354">
        <v>411.74</v>
      </c>
      <c r="FR60" s="354">
        <v>73022.5</v>
      </c>
      <c r="FS60" s="1726">
        <v>357</v>
      </c>
      <c r="FT60" s="1696">
        <v>44007</v>
      </c>
      <c r="FU60" s="354">
        <v>3969.28</v>
      </c>
      <c r="FV60" s="354">
        <v>68.349999999999994</v>
      </c>
      <c r="FW60" s="354">
        <v>75486.8</v>
      </c>
      <c r="FX60" s="185">
        <v>362</v>
      </c>
      <c r="FY60" s="1472">
        <v>44097</v>
      </c>
      <c r="FZ60" s="843">
        <v>4972.13</v>
      </c>
      <c r="GA60" s="843">
        <v>881.81</v>
      </c>
      <c r="GB60" s="859">
        <v>76303.399999999994</v>
      </c>
      <c r="GC60" s="843">
        <v>363</v>
      </c>
      <c r="GD60" s="1472">
        <v>44279</v>
      </c>
      <c r="GE60" s="843">
        <v>5330.12</v>
      </c>
      <c r="GF60" s="843">
        <v>580.39499999999998</v>
      </c>
      <c r="GG60" s="859">
        <v>83567.600000000006</v>
      </c>
      <c r="GH60" s="843">
        <v>374</v>
      </c>
    </row>
    <row r="61" spans="1:190" s="843" customFormat="1" ht="15" customHeight="1">
      <c r="A61" s="901"/>
      <c r="B61" s="902"/>
      <c r="C61" s="902"/>
      <c r="D61" s="119"/>
      <c r="E61" s="898"/>
      <c r="F61" s="431">
        <v>37695</v>
      </c>
      <c r="G61" s="273">
        <v>773.79899999999998</v>
      </c>
      <c r="H61" s="273">
        <v>4.6230644999999999</v>
      </c>
      <c r="I61" s="273">
        <v>3499.4884380000003</v>
      </c>
      <c r="J61" s="35">
        <v>251</v>
      </c>
      <c r="K61" s="432">
        <v>37874</v>
      </c>
      <c r="L61" s="273">
        <v>788.36</v>
      </c>
      <c r="M61" s="273">
        <v>3.16</v>
      </c>
      <c r="N61" s="273">
        <v>3788.3</v>
      </c>
      <c r="O61" s="35">
        <v>254</v>
      </c>
      <c r="P61" s="431">
        <v>38067</v>
      </c>
      <c r="Q61" s="273">
        <v>963.67845</v>
      </c>
      <c r="R61" s="273">
        <v>4.9242061250000004</v>
      </c>
      <c r="S61" s="273">
        <v>4700.5930935000006</v>
      </c>
      <c r="T61" s="35">
        <v>259</v>
      </c>
      <c r="U61" s="432">
        <v>38250</v>
      </c>
      <c r="V61" s="479">
        <v>1617.80585</v>
      </c>
      <c r="W61" s="36">
        <v>34.010300000000001</v>
      </c>
      <c r="X61" s="35">
        <v>4865.7</v>
      </c>
      <c r="Y61" s="35">
        <v>246</v>
      </c>
      <c r="Z61" s="432">
        <v>38435</v>
      </c>
      <c r="AA61" s="479">
        <v>1963.77125</v>
      </c>
      <c r="AB61" s="36">
        <v>33.289400000000001</v>
      </c>
      <c r="AC61" s="64">
        <v>5041</v>
      </c>
      <c r="AD61" s="35">
        <v>250</v>
      </c>
      <c r="AE61" s="432">
        <v>38607</v>
      </c>
      <c r="AF61" s="479">
        <v>1654.49739</v>
      </c>
      <c r="AG61" s="36">
        <v>26.186500000000002</v>
      </c>
      <c r="AH61" s="36">
        <v>5495.8</v>
      </c>
      <c r="AI61" s="35">
        <v>255</v>
      </c>
      <c r="AJ61" s="432">
        <v>38817</v>
      </c>
      <c r="AK61" s="479">
        <v>1363.5155400000001</v>
      </c>
      <c r="AL61" s="36">
        <v>14.779199999999999</v>
      </c>
      <c r="AM61" s="36">
        <v>6112.6</v>
      </c>
      <c r="AN61" s="35">
        <v>267</v>
      </c>
      <c r="AO61" s="432">
        <v>38986</v>
      </c>
      <c r="AP61" s="479">
        <v>1550.7815399999999</v>
      </c>
      <c r="AQ61" s="36">
        <v>59.909199999999998</v>
      </c>
      <c r="AR61" s="36">
        <v>6510.8</v>
      </c>
      <c r="AS61" s="35">
        <v>269</v>
      </c>
      <c r="AT61" s="432">
        <v>39169</v>
      </c>
      <c r="AU61" s="479">
        <v>1770.57178</v>
      </c>
      <c r="AV61" s="36">
        <v>90.736999999999995</v>
      </c>
      <c r="AW61" s="36">
        <v>7780.9</v>
      </c>
      <c r="AX61" s="35">
        <v>272</v>
      </c>
      <c r="AY61" s="431">
        <v>39349</v>
      </c>
      <c r="AZ61" s="36">
        <v>2582.73</v>
      </c>
      <c r="BA61" s="36">
        <v>153.69999999999999</v>
      </c>
      <c r="BB61" s="36">
        <v>8695.2999999999993</v>
      </c>
      <c r="BC61" s="35">
        <v>277</v>
      </c>
      <c r="BD61" s="431">
        <v>39531</v>
      </c>
      <c r="BE61" s="35">
        <v>2972.09</v>
      </c>
      <c r="BF61" s="36">
        <v>242.41</v>
      </c>
      <c r="BG61" s="36">
        <v>9492.4</v>
      </c>
      <c r="BH61" s="35">
        <v>285</v>
      </c>
      <c r="BI61" s="431">
        <v>39714</v>
      </c>
      <c r="BJ61" s="35">
        <v>2900.56</v>
      </c>
      <c r="BK61" s="36">
        <v>353.93</v>
      </c>
      <c r="BL61" s="36">
        <v>12757.8</v>
      </c>
      <c r="BM61" s="35">
        <v>289</v>
      </c>
      <c r="BN61" s="431">
        <v>39897</v>
      </c>
      <c r="BO61" s="36">
        <v>2523.7800000000002</v>
      </c>
      <c r="BP61" s="36">
        <v>335.59</v>
      </c>
      <c r="BQ61" s="36">
        <v>13348.1</v>
      </c>
      <c r="BR61" s="35">
        <v>298</v>
      </c>
      <c r="BS61" s="431">
        <v>40086</v>
      </c>
      <c r="BT61" s="1167">
        <v>3083.89</v>
      </c>
      <c r="BU61" s="1169">
        <v>735.21100000000001</v>
      </c>
      <c r="BV61" s="36">
        <v>15243.1</v>
      </c>
      <c r="BW61" s="35">
        <v>303</v>
      </c>
      <c r="BX61" s="431">
        <v>40262</v>
      </c>
      <c r="BY61" s="35">
        <v>5617.93</v>
      </c>
      <c r="BZ61" s="35">
        <v>879.42</v>
      </c>
      <c r="CA61" s="36">
        <v>18063.099999999999</v>
      </c>
      <c r="CB61" s="35">
        <v>265</v>
      </c>
      <c r="CC61" s="431">
        <v>40450</v>
      </c>
      <c r="CD61" s="36">
        <v>7088.54</v>
      </c>
      <c r="CE61" s="35">
        <v>1946.66</v>
      </c>
      <c r="CF61" s="36">
        <v>22066.5</v>
      </c>
      <c r="CG61" s="35">
        <v>274</v>
      </c>
      <c r="CH61" s="432">
        <v>40632</v>
      </c>
      <c r="CI61" s="479">
        <v>6249.3537500000002</v>
      </c>
      <c r="CJ61" s="36">
        <v>749.94229999999993</v>
      </c>
      <c r="CK61" s="36">
        <v>26511.200000000001</v>
      </c>
      <c r="CL61" s="35">
        <v>262</v>
      </c>
      <c r="CM61" s="425">
        <v>40818</v>
      </c>
      <c r="CN61" s="1173">
        <v>5901.74</v>
      </c>
      <c r="CO61" s="36">
        <v>427.71</v>
      </c>
      <c r="CP61" s="36">
        <v>31722.2</v>
      </c>
      <c r="CQ61" s="35">
        <v>271</v>
      </c>
      <c r="CR61" s="427">
        <v>40993</v>
      </c>
      <c r="CS61" s="697">
        <v>4863.49</v>
      </c>
      <c r="CT61" s="697">
        <v>691.12</v>
      </c>
      <c r="CU61" s="36">
        <f t="shared" si="44"/>
        <v>35463.199999999997</v>
      </c>
      <c r="CV61" s="35">
        <f t="shared" si="45"/>
        <v>275</v>
      </c>
      <c r="CW61" s="427">
        <v>41184</v>
      </c>
      <c r="CX61" s="697">
        <v>4706.43</v>
      </c>
      <c r="CY61" s="697">
        <v>979.61</v>
      </c>
      <c r="CZ61" s="36">
        <f t="shared" ref="CZ61:CZ78" si="54">CZ60</f>
        <v>39367.4</v>
      </c>
      <c r="DA61" s="35">
        <f t="shared" ref="DA61:DA78" si="55">DA60</f>
        <v>284</v>
      </c>
      <c r="DB61" s="696">
        <v>41360</v>
      </c>
      <c r="DC61" s="697">
        <v>3749.08</v>
      </c>
      <c r="DD61" s="697">
        <v>141.82</v>
      </c>
      <c r="DE61" s="36">
        <f>DE60</f>
        <v>38881.199999999997</v>
      </c>
      <c r="DF61" s="35">
        <f t="shared" si="52"/>
        <v>284</v>
      </c>
      <c r="DG61" s="1349">
        <v>41546</v>
      </c>
      <c r="DH61" s="272">
        <v>3968.79</v>
      </c>
      <c r="DI61" s="272">
        <v>332.17</v>
      </c>
      <c r="DJ61" s="36">
        <f t="shared" si="53"/>
        <v>42307.4</v>
      </c>
      <c r="DK61" s="35">
        <f t="shared" si="40"/>
        <v>298</v>
      </c>
      <c r="DL61" s="1472">
        <v>41725</v>
      </c>
      <c r="DM61" s="697">
        <v>4508.0600000000004</v>
      </c>
      <c r="DN61" s="36">
        <v>299.92</v>
      </c>
      <c r="DO61" s="36">
        <f t="shared" si="46"/>
        <v>44515.4</v>
      </c>
      <c r="DP61" s="35">
        <f t="shared" si="47"/>
        <v>303</v>
      </c>
      <c r="DQ61" s="1475" t="s">
        <v>3849</v>
      </c>
      <c r="DR61" s="272">
        <v>5050.3500000000004</v>
      </c>
      <c r="DS61" s="272">
        <v>902.63</v>
      </c>
      <c r="DT61" s="273">
        <f>DT59</f>
        <v>47149.7</v>
      </c>
      <c r="DU61" s="272">
        <f>DU57</f>
        <v>315</v>
      </c>
      <c r="DV61" s="1472">
        <v>42088</v>
      </c>
      <c r="DW61" s="697">
        <v>4509.3</v>
      </c>
      <c r="DX61" s="36">
        <v>350.8</v>
      </c>
      <c r="DY61" s="36">
        <f>DY59</f>
        <v>49744.399999999994</v>
      </c>
      <c r="DZ61" s="35">
        <f>DZ44</f>
        <v>322</v>
      </c>
      <c r="EA61" s="1472">
        <v>42277</v>
      </c>
      <c r="EB61" s="35">
        <v>4852.08</v>
      </c>
      <c r="EC61" s="697">
        <v>495.35</v>
      </c>
      <c r="ED61" s="273">
        <f t="shared" ref="ED61" si="56">ED60</f>
        <v>52774.2</v>
      </c>
      <c r="EE61" s="272">
        <v>327</v>
      </c>
      <c r="EF61" s="1472">
        <v>42453</v>
      </c>
      <c r="EG61" s="1478">
        <v>4370.5</v>
      </c>
      <c r="EH61" s="1478">
        <v>329.72</v>
      </c>
      <c r="EI61" s="36">
        <f t="shared" si="50"/>
        <v>55225.1</v>
      </c>
      <c r="EJ61" s="272">
        <f t="shared" si="50"/>
        <v>329</v>
      </c>
      <c r="EK61" s="1472">
        <v>42645</v>
      </c>
      <c r="EL61" s="35">
        <v>4366.25</v>
      </c>
      <c r="EM61" s="697">
        <v>329.13</v>
      </c>
      <c r="EN61" s="1172">
        <v>58554.400000000001</v>
      </c>
      <c r="EO61" s="1172">
        <v>330</v>
      </c>
      <c r="EP61" s="1472">
        <v>42816</v>
      </c>
      <c r="EQ61" s="36">
        <v>5736.31</v>
      </c>
      <c r="ER61" s="697">
        <v>1290.383</v>
      </c>
      <c r="ES61" s="36">
        <v>60945.599999999999</v>
      </c>
      <c r="ET61" s="35">
        <v>335</v>
      </c>
      <c r="EU61" s="1472">
        <v>43002</v>
      </c>
      <c r="EV61" s="283">
        <v>6165.32</v>
      </c>
      <c r="EW61" s="283">
        <v>662.01800000000003</v>
      </c>
      <c r="EX61" s="36">
        <v>62910.8</v>
      </c>
      <c r="EY61" s="35">
        <v>335</v>
      </c>
      <c r="EZ61" s="1472">
        <v>43181</v>
      </c>
      <c r="FA61" s="283">
        <v>5580.59</v>
      </c>
      <c r="FB61" s="283">
        <v>388.21300000000002</v>
      </c>
      <c r="FC61" s="36">
        <v>64849.1</v>
      </c>
      <c r="FD61" s="35">
        <v>341</v>
      </c>
      <c r="FE61" s="1472">
        <v>43369</v>
      </c>
      <c r="FF61" s="283">
        <v>5390.85</v>
      </c>
      <c r="FG61" s="283">
        <v>514.005</v>
      </c>
      <c r="FH61" s="36">
        <v>67955.399999999994</v>
      </c>
      <c r="FI61" s="153">
        <v>346</v>
      </c>
      <c r="FJ61" s="1699">
        <v>43551</v>
      </c>
      <c r="FK61" s="185">
        <v>5502.49</v>
      </c>
      <c r="FL61" s="185">
        <v>353.40699999999998</v>
      </c>
      <c r="FM61" s="185">
        <v>69860.2</v>
      </c>
      <c r="FN61" s="185">
        <v>352</v>
      </c>
      <c r="FO61" s="1698">
        <v>43737</v>
      </c>
      <c r="FP61" s="354">
        <v>4975.74</v>
      </c>
      <c r="FQ61" s="354">
        <v>384.12</v>
      </c>
      <c r="FR61" s="354">
        <v>73022.5</v>
      </c>
      <c r="FS61" s="1726">
        <v>357</v>
      </c>
      <c r="FT61" s="1696">
        <v>44010</v>
      </c>
      <c r="FU61" s="354">
        <v>3974.23</v>
      </c>
      <c r="FV61" s="354">
        <v>2543.2600000000002</v>
      </c>
      <c r="FW61" s="354">
        <v>75486.8</v>
      </c>
      <c r="FX61" s="185">
        <v>362</v>
      </c>
      <c r="FY61" s="1472">
        <v>44098</v>
      </c>
      <c r="FZ61" s="843">
        <v>4978.78</v>
      </c>
      <c r="GA61" s="843">
        <v>880.52</v>
      </c>
      <c r="GB61" s="859">
        <v>76303.399999999994</v>
      </c>
      <c r="GC61" s="843">
        <v>363</v>
      </c>
      <c r="GD61" s="1472">
        <v>44280</v>
      </c>
      <c r="GE61" s="843">
        <v>5327.22</v>
      </c>
      <c r="GF61" s="843">
        <v>488.23500000000001</v>
      </c>
      <c r="GG61" s="859">
        <v>83567.600000000006</v>
      </c>
      <c r="GH61" s="843">
        <v>374</v>
      </c>
    </row>
    <row r="62" spans="1:190" s="843" customFormat="1" ht="15" customHeight="1">
      <c r="A62" s="901"/>
      <c r="B62" s="902"/>
      <c r="C62" s="902"/>
      <c r="D62" s="119"/>
      <c r="E62" s="898"/>
      <c r="F62" s="431">
        <v>37696</v>
      </c>
      <c r="G62" s="273">
        <v>764.80835999999999</v>
      </c>
      <c r="H62" s="273">
        <v>6.1354428499999996</v>
      </c>
      <c r="I62" s="273">
        <v>3499.4884380000003</v>
      </c>
      <c r="J62" s="35">
        <v>251</v>
      </c>
      <c r="K62" s="432">
        <v>37875</v>
      </c>
      <c r="L62" s="273">
        <v>789.73</v>
      </c>
      <c r="M62" s="273">
        <v>2.5099999999999998</v>
      </c>
      <c r="N62" s="273">
        <v>3788.3</v>
      </c>
      <c r="O62" s="35">
        <v>254</v>
      </c>
      <c r="P62" s="431">
        <v>38068</v>
      </c>
      <c r="Q62" s="273">
        <v>964.74071000000004</v>
      </c>
      <c r="R62" s="273">
        <v>4.9491495499999996</v>
      </c>
      <c r="S62" s="273">
        <v>4700.5930935000006</v>
      </c>
      <c r="T62" s="35">
        <v>259</v>
      </c>
      <c r="U62" s="432">
        <v>38251</v>
      </c>
      <c r="V62" s="479">
        <v>1638.28926</v>
      </c>
      <c r="W62" s="36">
        <v>33.358899999999998</v>
      </c>
      <c r="X62" s="35">
        <v>4865.7</v>
      </c>
      <c r="Y62" s="35">
        <v>246</v>
      </c>
      <c r="Z62" s="432">
        <v>38438</v>
      </c>
      <c r="AA62" s="479">
        <v>1951.7761499999999</v>
      </c>
      <c r="AB62" s="36">
        <v>32.914200000000001</v>
      </c>
      <c r="AC62" s="64">
        <v>5041</v>
      </c>
      <c r="AD62" s="35">
        <v>250</v>
      </c>
      <c r="AE62" s="432">
        <v>38608</v>
      </c>
      <c r="AF62" s="479">
        <v>1655.41587</v>
      </c>
      <c r="AG62" s="36">
        <v>35.197699999999998</v>
      </c>
      <c r="AH62" s="36">
        <v>5495.8</v>
      </c>
      <c r="AI62" s="35">
        <v>255</v>
      </c>
      <c r="AJ62" s="432">
        <v>38819</v>
      </c>
      <c r="AK62" s="479">
        <v>1375.39751</v>
      </c>
      <c r="AL62" s="36">
        <v>19.415100000000002</v>
      </c>
      <c r="AM62" s="36">
        <v>6112.6</v>
      </c>
      <c r="AN62" s="35">
        <v>267</v>
      </c>
      <c r="AO62" s="432">
        <v>38987</v>
      </c>
      <c r="AP62" s="479">
        <v>1568.17317</v>
      </c>
      <c r="AQ62" s="36">
        <v>38.649900000000002</v>
      </c>
      <c r="AR62" s="36">
        <v>6510.8</v>
      </c>
      <c r="AS62" s="35">
        <v>269</v>
      </c>
      <c r="AT62" s="432">
        <v>39170</v>
      </c>
      <c r="AU62" s="479">
        <v>1760.8755699999999</v>
      </c>
      <c r="AV62" s="36">
        <v>72.7637</v>
      </c>
      <c r="AW62" s="36">
        <v>7780.9</v>
      </c>
      <c r="AX62" s="35">
        <v>272</v>
      </c>
      <c r="AY62" s="431">
        <v>39350</v>
      </c>
      <c r="AZ62" s="36">
        <v>2558.5500000000002</v>
      </c>
      <c r="BA62" s="36">
        <v>136.33000000000001</v>
      </c>
      <c r="BB62" s="36">
        <v>8695.2999999999993</v>
      </c>
      <c r="BC62" s="35">
        <v>277</v>
      </c>
      <c r="BD62" s="431">
        <v>39532</v>
      </c>
      <c r="BE62" s="35">
        <v>2913.34</v>
      </c>
      <c r="BF62" s="36">
        <v>230.12</v>
      </c>
      <c r="BG62" s="36">
        <v>9492.4</v>
      </c>
      <c r="BH62" s="35">
        <v>285</v>
      </c>
      <c r="BI62" s="431">
        <v>39715</v>
      </c>
      <c r="BJ62" s="36">
        <v>2925.45</v>
      </c>
      <c r="BK62" s="35">
        <v>430.44</v>
      </c>
      <c r="BL62" s="36">
        <v>12757.8</v>
      </c>
      <c r="BM62" s="35">
        <v>289</v>
      </c>
      <c r="BN62" s="431">
        <v>39901</v>
      </c>
      <c r="BO62" s="36">
        <v>2450.83</v>
      </c>
      <c r="BP62" s="36">
        <v>295.2</v>
      </c>
      <c r="BQ62" s="36">
        <v>13348.1</v>
      </c>
      <c r="BR62" s="35">
        <v>298</v>
      </c>
      <c r="BS62" s="432">
        <v>40087</v>
      </c>
      <c r="BT62" s="479">
        <v>3123.2395700000002</v>
      </c>
      <c r="BU62" s="36">
        <v>798.55349999999999</v>
      </c>
      <c r="BV62" s="36">
        <v>14928.8</v>
      </c>
      <c r="BW62" s="35">
        <v>255</v>
      </c>
      <c r="BX62" s="431">
        <v>40265</v>
      </c>
      <c r="BY62" s="36">
        <v>5560.1</v>
      </c>
      <c r="BZ62" s="35">
        <v>772.75</v>
      </c>
      <c r="CA62" s="36">
        <v>18063.099999999999</v>
      </c>
      <c r="CB62" s="35">
        <v>265</v>
      </c>
      <c r="CC62" s="431">
        <v>40451</v>
      </c>
      <c r="CD62" s="35">
        <v>7097.38</v>
      </c>
      <c r="CE62" s="36">
        <v>1685.87</v>
      </c>
      <c r="CF62" s="36">
        <v>22066.5</v>
      </c>
      <c r="CG62" s="35">
        <v>274</v>
      </c>
      <c r="CH62" s="432">
        <v>40633</v>
      </c>
      <c r="CI62" s="479">
        <v>6352.1018000000004</v>
      </c>
      <c r="CJ62" s="36">
        <v>1048.97</v>
      </c>
      <c r="CK62" s="36">
        <v>26511.200000000001</v>
      </c>
      <c r="CL62" s="35">
        <v>262</v>
      </c>
      <c r="CM62" s="425">
        <v>40819</v>
      </c>
      <c r="CN62" s="1173">
        <v>5763.94</v>
      </c>
      <c r="CO62" s="36">
        <v>322.95999999999998</v>
      </c>
      <c r="CP62" s="36">
        <v>31722.2</v>
      </c>
      <c r="CQ62" s="35">
        <f t="shared" ref="CQ62:CQ78" si="57">CQ61</f>
        <v>271</v>
      </c>
      <c r="CR62" s="427">
        <v>40995</v>
      </c>
      <c r="CS62" s="697">
        <v>4939</v>
      </c>
      <c r="CT62" s="697">
        <v>752.19</v>
      </c>
      <c r="CU62" s="36">
        <f t="shared" si="44"/>
        <v>35463.199999999997</v>
      </c>
      <c r="CV62" s="35">
        <f t="shared" si="45"/>
        <v>275</v>
      </c>
      <c r="CW62" s="427">
        <v>41185</v>
      </c>
      <c r="CX62" s="697">
        <v>4666.8999999999996</v>
      </c>
      <c r="CY62" s="697">
        <v>1044.83</v>
      </c>
      <c r="CZ62" s="36">
        <f t="shared" si="54"/>
        <v>39367.4</v>
      </c>
      <c r="DA62" s="35">
        <f t="shared" si="55"/>
        <v>284</v>
      </c>
      <c r="DB62" s="696">
        <v>41361</v>
      </c>
      <c r="DC62" s="697">
        <v>3794.29</v>
      </c>
      <c r="DD62" s="697">
        <v>116.04</v>
      </c>
      <c r="DE62" s="36">
        <f>DE61</f>
        <v>38881.199999999997</v>
      </c>
      <c r="DF62" s="35">
        <f t="shared" si="52"/>
        <v>284</v>
      </c>
      <c r="DG62" s="1349">
        <v>41547</v>
      </c>
      <c r="DH62" s="697">
        <v>3937.68</v>
      </c>
      <c r="DI62" s="697">
        <v>271.99</v>
      </c>
      <c r="DJ62" s="36">
        <f t="shared" si="53"/>
        <v>42307.4</v>
      </c>
      <c r="DK62" s="35">
        <f t="shared" si="40"/>
        <v>298</v>
      </c>
      <c r="DL62" s="1472">
        <v>41728</v>
      </c>
      <c r="DM62" s="35">
        <v>4478.6899999999996</v>
      </c>
      <c r="DN62" s="35">
        <v>277.76</v>
      </c>
      <c r="DO62" s="36">
        <f t="shared" si="46"/>
        <v>44515.4</v>
      </c>
      <c r="DP62" s="35">
        <f t="shared" si="47"/>
        <v>303</v>
      </c>
      <c r="DQ62" s="1475" t="s">
        <v>3850</v>
      </c>
      <c r="DR62" s="1478">
        <v>5074.3100000000004</v>
      </c>
      <c r="DS62" s="1478">
        <v>879.77</v>
      </c>
      <c r="DT62" s="273">
        <f>DT58</f>
        <v>47149.7</v>
      </c>
      <c r="DU62" s="272">
        <f>DU60</f>
        <v>315</v>
      </c>
      <c r="DV62" s="1472" t="s">
        <v>3852</v>
      </c>
      <c r="DW62" s="273">
        <v>4558.08</v>
      </c>
      <c r="DX62" s="273">
        <v>393.01</v>
      </c>
      <c r="DY62" s="273">
        <f>DY59</f>
        <v>49744.399999999994</v>
      </c>
      <c r="DZ62" s="272">
        <f>DZ44</f>
        <v>322</v>
      </c>
      <c r="EA62" s="1472">
        <v>42278</v>
      </c>
      <c r="EB62" s="697">
        <v>4856.97</v>
      </c>
      <c r="EC62" s="697">
        <v>424.24</v>
      </c>
      <c r="ED62" s="36">
        <f>DY110</f>
        <v>54300.800000000003</v>
      </c>
      <c r="EE62" s="35">
        <f>DZ110</f>
        <v>326</v>
      </c>
      <c r="EF62" s="1472">
        <v>42456</v>
      </c>
      <c r="EG62" s="1478">
        <v>4355.9399999999996</v>
      </c>
      <c r="EH62" s="1478">
        <v>278.11</v>
      </c>
      <c r="EI62" s="36">
        <f t="shared" si="50"/>
        <v>55225.1</v>
      </c>
      <c r="EJ62" s="272">
        <f t="shared" si="50"/>
        <v>329</v>
      </c>
      <c r="EK62" s="1472">
        <v>42645</v>
      </c>
      <c r="EL62" s="36">
        <v>4381.46</v>
      </c>
      <c r="EM62" s="697">
        <v>311.61</v>
      </c>
      <c r="EN62" s="1172">
        <v>58554.400000000001</v>
      </c>
      <c r="EO62" s="1172">
        <v>330</v>
      </c>
      <c r="EP62" s="1472">
        <v>42817</v>
      </c>
      <c r="EQ62" s="35">
        <v>5726.23</v>
      </c>
      <c r="ER62" s="697">
        <v>1040.8900000000001</v>
      </c>
      <c r="ES62" s="36">
        <v>60945.599999999999</v>
      </c>
      <c r="ET62" s="35">
        <v>335</v>
      </c>
      <c r="EU62" s="1472">
        <v>43003</v>
      </c>
      <c r="EV62" s="283">
        <v>6106.25</v>
      </c>
      <c r="EW62" s="283">
        <v>666.17200000000003</v>
      </c>
      <c r="EX62" s="36">
        <v>62910.8</v>
      </c>
      <c r="EY62" s="35">
        <v>335</v>
      </c>
      <c r="EZ62" s="1472">
        <v>43184</v>
      </c>
      <c r="FA62" s="283">
        <v>5570.19</v>
      </c>
      <c r="FB62" s="283">
        <v>224.53700000000001</v>
      </c>
      <c r="FC62" s="36">
        <v>64849.1</v>
      </c>
      <c r="FD62" s="35">
        <v>341</v>
      </c>
      <c r="FE62" s="1472">
        <v>43370</v>
      </c>
      <c r="FF62" s="283">
        <v>5342.89</v>
      </c>
      <c r="FG62" s="697">
        <v>525.33900000000006</v>
      </c>
      <c r="FH62" s="36">
        <v>67955.399999999994</v>
      </c>
      <c r="FI62" s="35">
        <v>346</v>
      </c>
      <c r="FJ62" s="1699">
        <v>43552</v>
      </c>
      <c r="FK62" s="185">
        <v>5505.5</v>
      </c>
      <c r="FL62" s="185">
        <v>352.50599999999997</v>
      </c>
      <c r="FM62" s="185">
        <v>69860.2</v>
      </c>
      <c r="FN62" s="185">
        <v>352</v>
      </c>
      <c r="FO62" s="1698">
        <v>43738</v>
      </c>
      <c r="FP62" s="354">
        <v>4947.6400000000003</v>
      </c>
      <c r="FQ62" s="354">
        <v>595.78700000000003</v>
      </c>
      <c r="FR62" s="354">
        <v>73022.5</v>
      </c>
      <c r="FS62" s="1726">
        <v>357</v>
      </c>
      <c r="FT62" s="1696">
        <v>44011</v>
      </c>
      <c r="FU62" s="354">
        <v>3981.64</v>
      </c>
      <c r="FV62" s="354">
        <v>154.66</v>
      </c>
      <c r="FW62" s="354">
        <v>75486.8</v>
      </c>
      <c r="FX62" s="185">
        <v>362</v>
      </c>
      <c r="FY62" s="1472">
        <v>44101</v>
      </c>
      <c r="FZ62" s="843">
        <v>4971.6099999999997</v>
      </c>
      <c r="GA62" s="843">
        <v>1034.42</v>
      </c>
      <c r="GB62" s="859">
        <v>76303.399999999994</v>
      </c>
      <c r="GC62" s="843">
        <v>363</v>
      </c>
      <c r="GD62" s="1472">
        <v>44283</v>
      </c>
      <c r="GE62" s="843">
        <v>5343.95</v>
      </c>
      <c r="GF62" s="843">
        <v>382.54899999999998</v>
      </c>
      <c r="GG62" s="859">
        <v>83567.600000000006</v>
      </c>
      <c r="GH62" s="843">
        <v>374</v>
      </c>
    </row>
    <row r="63" spans="1:190" s="843" customFormat="1" ht="15" customHeight="1">
      <c r="A63" s="901"/>
      <c r="B63" s="902"/>
      <c r="C63" s="902"/>
      <c r="D63" s="119"/>
      <c r="E63" s="898"/>
      <c r="F63" s="431">
        <v>37697</v>
      </c>
      <c r="G63" s="273">
        <v>752.84171000000003</v>
      </c>
      <c r="H63" s="273">
        <v>9.0856271</v>
      </c>
      <c r="I63" s="273">
        <v>3499.4884380000003</v>
      </c>
      <c r="J63" s="35">
        <v>251</v>
      </c>
      <c r="K63" s="432">
        <v>37877</v>
      </c>
      <c r="L63" s="273">
        <v>787.22</v>
      </c>
      <c r="M63" s="273">
        <v>2.4900000000000002</v>
      </c>
      <c r="N63" s="273">
        <v>3788.3</v>
      </c>
      <c r="O63" s="35">
        <v>254</v>
      </c>
      <c r="P63" s="431">
        <v>38069</v>
      </c>
      <c r="Q63" s="273">
        <v>967.67307000000005</v>
      </c>
      <c r="R63" s="273">
        <v>5.5129060499999998</v>
      </c>
      <c r="S63" s="273">
        <v>4700.5930935000006</v>
      </c>
      <c r="T63" s="35">
        <v>259</v>
      </c>
      <c r="U63" s="432">
        <v>38252</v>
      </c>
      <c r="V63" s="479">
        <v>1657.67329</v>
      </c>
      <c r="W63" s="36">
        <v>34.760100000000001</v>
      </c>
      <c r="X63" s="35">
        <v>4865.7</v>
      </c>
      <c r="Y63" s="35">
        <v>246</v>
      </c>
      <c r="Z63" s="432">
        <v>38439</v>
      </c>
      <c r="AA63" s="479">
        <v>1939.17957</v>
      </c>
      <c r="AB63" s="36">
        <v>33.5045</v>
      </c>
      <c r="AC63" s="64">
        <v>5041</v>
      </c>
      <c r="AD63" s="35">
        <v>250</v>
      </c>
      <c r="AE63" s="432">
        <v>38609</v>
      </c>
      <c r="AF63" s="479">
        <v>1649.6611</v>
      </c>
      <c r="AG63" s="36">
        <v>24.820900000000002</v>
      </c>
      <c r="AH63" s="36">
        <v>5495.8</v>
      </c>
      <c r="AI63" s="35">
        <v>255</v>
      </c>
      <c r="AJ63" s="432">
        <v>38824</v>
      </c>
      <c r="AK63" s="479">
        <v>1341.03487</v>
      </c>
      <c r="AL63" s="36">
        <v>21.828499999999998</v>
      </c>
      <c r="AM63" s="36">
        <v>6112.6</v>
      </c>
      <c r="AN63" s="35">
        <v>267</v>
      </c>
      <c r="AO63" s="432">
        <v>38988</v>
      </c>
      <c r="AP63" s="479">
        <v>1562.52665</v>
      </c>
      <c r="AQ63" s="36">
        <v>30.079500000000003</v>
      </c>
      <c r="AR63" s="36">
        <v>6510.8</v>
      </c>
      <c r="AS63" s="35">
        <v>269</v>
      </c>
      <c r="AT63" s="432">
        <v>39174</v>
      </c>
      <c r="AU63" s="479">
        <v>1737.3585700000001</v>
      </c>
      <c r="AV63" s="36">
        <v>66.096199999999996</v>
      </c>
      <c r="AW63" s="36">
        <v>7951</v>
      </c>
      <c r="AX63" s="35">
        <v>272</v>
      </c>
      <c r="AY63" s="431">
        <v>39351</v>
      </c>
      <c r="AZ63" s="36">
        <v>2546.0300000000002</v>
      </c>
      <c r="BA63" s="36">
        <v>114.93</v>
      </c>
      <c r="BB63" s="36">
        <v>8695.2999999999993</v>
      </c>
      <c r="BC63" s="35">
        <v>277</v>
      </c>
      <c r="BD63" s="431">
        <v>39537</v>
      </c>
      <c r="BE63" s="36">
        <v>3021.69</v>
      </c>
      <c r="BF63" s="35">
        <v>304.42</v>
      </c>
      <c r="BG63" s="36">
        <v>9492.4</v>
      </c>
      <c r="BH63" s="35">
        <v>285</v>
      </c>
      <c r="BI63" s="431">
        <v>39716</v>
      </c>
      <c r="BJ63" s="35">
        <v>2966.82</v>
      </c>
      <c r="BK63" s="35">
        <v>479.31</v>
      </c>
      <c r="BL63" s="36">
        <v>12757.8</v>
      </c>
      <c r="BM63" s="35">
        <v>289</v>
      </c>
      <c r="BN63" s="431">
        <v>39902</v>
      </c>
      <c r="BO63" s="36">
        <v>2476.8200000000002</v>
      </c>
      <c r="BP63" s="36">
        <v>275.12</v>
      </c>
      <c r="BQ63" s="36">
        <v>13348.1</v>
      </c>
      <c r="BR63" s="35">
        <v>298</v>
      </c>
      <c r="BS63" s="432">
        <v>40090</v>
      </c>
      <c r="BT63" s="479">
        <v>3145.80116</v>
      </c>
      <c r="BU63" s="36">
        <v>865.02199999999993</v>
      </c>
      <c r="BV63" s="36">
        <v>14928.8</v>
      </c>
      <c r="BW63" s="35">
        <v>255</v>
      </c>
      <c r="BX63" s="431">
        <v>40266</v>
      </c>
      <c r="BY63" s="36">
        <v>5524.1</v>
      </c>
      <c r="BZ63" s="35">
        <v>746.22</v>
      </c>
      <c r="CA63" s="36">
        <v>18063.099999999999</v>
      </c>
      <c r="CB63" s="35">
        <v>265</v>
      </c>
      <c r="CC63" s="431">
        <v>40454</v>
      </c>
      <c r="CD63" s="1167">
        <v>7223.49</v>
      </c>
      <c r="CE63" s="1169">
        <v>2489.2199999999998</v>
      </c>
      <c r="CF63" s="36">
        <v>22639</v>
      </c>
      <c r="CG63" s="35">
        <v>248</v>
      </c>
      <c r="CH63" s="431">
        <v>40636</v>
      </c>
      <c r="CI63" s="1167">
        <v>6447.01</v>
      </c>
      <c r="CJ63" s="1169">
        <v>1027.0999999999999</v>
      </c>
      <c r="CK63" s="36">
        <v>27267.4</v>
      </c>
      <c r="CL63" s="35">
        <v>263</v>
      </c>
      <c r="CM63" s="425">
        <v>40820</v>
      </c>
      <c r="CN63" s="1173">
        <v>5726.83</v>
      </c>
      <c r="CO63" s="36">
        <v>285.20999999999998</v>
      </c>
      <c r="CP63" s="36">
        <v>31722.2</v>
      </c>
      <c r="CQ63" s="35">
        <f t="shared" si="57"/>
        <v>271</v>
      </c>
      <c r="CR63" s="427">
        <v>40996</v>
      </c>
      <c r="CS63" s="697">
        <v>5038.8</v>
      </c>
      <c r="CT63" s="697">
        <v>821.21</v>
      </c>
      <c r="CU63" s="36">
        <f t="shared" si="44"/>
        <v>35463.199999999997</v>
      </c>
      <c r="CV63" s="35">
        <f t="shared" si="45"/>
        <v>275</v>
      </c>
      <c r="CW63" s="427">
        <v>41186</v>
      </c>
      <c r="CX63" s="697">
        <v>4646.07</v>
      </c>
      <c r="CY63" s="697">
        <v>663.01</v>
      </c>
      <c r="CZ63" s="36">
        <f t="shared" si="54"/>
        <v>39367.4</v>
      </c>
      <c r="DA63" s="35">
        <f t="shared" si="55"/>
        <v>284</v>
      </c>
      <c r="DB63" s="696">
        <v>41364</v>
      </c>
      <c r="DC63" s="697">
        <v>3722.41</v>
      </c>
      <c r="DD63" s="697">
        <v>167.79</v>
      </c>
      <c r="DE63" s="36">
        <f>DE62</f>
        <v>38881.199999999997</v>
      </c>
      <c r="DF63" s="35">
        <f t="shared" si="52"/>
        <v>284</v>
      </c>
      <c r="DG63" s="1349">
        <v>41548</v>
      </c>
      <c r="DH63" s="697">
        <v>3928.49</v>
      </c>
      <c r="DI63" s="697">
        <v>240.52</v>
      </c>
      <c r="DJ63" s="36">
        <f>DE109</f>
        <v>43407.3</v>
      </c>
      <c r="DK63" s="35">
        <v>298</v>
      </c>
      <c r="DL63" s="1349" t="s">
        <v>3846</v>
      </c>
      <c r="DM63" s="272">
        <v>4491.9799999999996</v>
      </c>
      <c r="DN63" s="272">
        <v>287.26</v>
      </c>
      <c r="DO63" s="36">
        <f>DO44</f>
        <v>44515.4</v>
      </c>
      <c r="DP63" s="35">
        <f>DP61</f>
        <v>303</v>
      </c>
      <c r="DQ63" s="1472">
        <v>41913</v>
      </c>
      <c r="DR63" s="697">
        <v>5153.2700000000004</v>
      </c>
      <c r="DS63" s="697">
        <v>977.12</v>
      </c>
      <c r="DT63" s="36">
        <f>DO122</f>
        <v>48255.5</v>
      </c>
      <c r="DU63" s="35">
        <v>315</v>
      </c>
      <c r="DV63" s="1475" t="s">
        <v>3853</v>
      </c>
      <c r="DW63" s="272">
        <v>4509.28</v>
      </c>
      <c r="DX63" s="273">
        <v>314.93</v>
      </c>
      <c r="DY63" s="273">
        <f>DY60</f>
        <v>49744.399999999994</v>
      </c>
      <c r="DZ63" s="272">
        <f>DZ44</f>
        <v>322</v>
      </c>
      <c r="EA63" s="1472">
        <v>42281</v>
      </c>
      <c r="EB63" s="697">
        <v>4814.6099999999997</v>
      </c>
      <c r="EC63" s="697">
        <v>336.81</v>
      </c>
      <c r="ED63" s="36">
        <f>ED62</f>
        <v>54300.800000000003</v>
      </c>
      <c r="EE63" s="35">
        <f>DZ110</f>
        <v>326</v>
      </c>
      <c r="EF63" s="1472">
        <v>42457</v>
      </c>
      <c r="EG63" s="35">
        <v>4302.58</v>
      </c>
      <c r="EH63" s="697">
        <v>297.92</v>
      </c>
      <c r="EI63" s="36">
        <f t="shared" ref="EI63:EJ66" si="58">EI62</f>
        <v>55225.1</v>
      </c>
      <c r="EJ63" s="272">
        <f t="shared" si="58"/>
        <v>329</v>
      </c>
      <c r="EK63" s="1472">
        <v>42645</v>
      </c>
      <c r="EL63" s="273">
        <v>4380.22</v>
      </c>
      <c r="EM63" s="697">
        <v>265.75</v>
      </c>
      <c r="EN63" s="1172">
        <v>58554.400000000001</v>
      </c>
      <c r="EO63" s="1172">
        <v>330</v>
      </c>
      <c r="EP63" s="1472">
        <v>42821</v>
      </c>
      <c r="EQ63" s="36">
        <v>5697.93</v>
      </c>
      <c r="ER63" s="697">
        <v>777.154</v>
      </c>
      <c r="ES63" s="36">
        <v>60945.599999999999</v>
      </c>
      <c r="ET63" s="35">
        <v>335</v>
      </c>
      <c r="EU63" s="1472">
        <v>43004</v>
      </c>
      <c r="EV63" s="283">
        <v>6104.27</v>
      </c>
      <c r="EW63" s="283">
        <v>715.22</v>
      </c>
      <c r="EX63" s="36">
        <v>62910.8</v>
      </c>
      <c r="EY63" s="35">
        <v>335</v>
      </c>
      <c r="EZ63" s="1472">
        <v>43186</v>
      </c>
      <c r="FA63" s="283">
        <v>5491.8</v>
      </c>
      <c r="FB63" s="283">
        <v>311.447</v>
      </c>
      <c r="FC63" s="36">
        <v>64849.1</v>
      </c>
      <c r="FD63" s="35">
        <v>341</v>
      </c>
      <c r="FE63" s="1472">
        <v>43373</v>
      </c>
      <c r="FF63" s="283">
        <v>5368.96</v>
      </c>
      <c r="FG63" s="697">
        <v>516.42399999999998</v>
      </c>
      <c r="FH63" s="36">
        <v>67955.399999999994</v>
      </c>
      <c r="FI63" s="35">
        <v>346</v>
      </c>
      <c r="FJ63" s="1699">
        <v>43555</v>
      </c>
      <c r="FK63" s="185">
        <v>5491.91</v>
      </c>
      <c r="FL63" s="185">
        <v>361.53699999999998</v>
      </c>
      <c r="FM63" s="185">
        <v>69860.2</v>
      </c>
      <c r="FN63" s="185">
        <v>352</v>
      </c>
      <c r="FO63" s="1698">
        <v>43739</v>
      </c>
      <c r="FP63" s="354">
        <v>4949.3999999999996</v>
      </c>
      <c r="FQ63" s="354">
        <v>304.298</v>
      </c>
      <c r="FR63" s="354">
        <v>73050.899999999994</v>
      </c>
      <c r="FS63" s="1726">
        <v>357</v>
      </c>
      <c r="FT63" s="1696">
        <v>44012</v>
      </c>
      <c r="FU63" s="354">
        <v>3989.09</v>
      </c>
      <c r="FV63" s="354">
        <v>555.72</v>
      </c>
      <c r="FW63" s="354">
        <v>75486.8</v>
      </c>
      <c r="FX63" s="185">
        <v>362</v>
      </c>
      <c r="FY63" s="1472">
        <v>44102</v>
      </c>
      <c r="FZ63" s="843">
        <v>5003.63</v>
      </c>
      <c r="GA63" s="843">
        <v>879.5</v>
      </c>
      <c r="GB63" s="859">
        <v>76303.399999999994</v>
      </c>
      <c r="GC63" s="843">
        <v>363</v>
      </c>
      <c r="GD63" s="1472">
        <v>44284</v>
      </c>
      <c r="GE63" s="843">
        <v>5373.12</v>
      </c>
      <c r="GF63" s="843">
        <v>634.68100000000004</v>
      </c>
      <c r="GG63" s="859">
        <v>83567.600000000006</v>
      </c>
      <c r="GH63" s="843">
        <v>374</v>
      </c>
    </row>
    <row r="64" spans="1:190" s="843" customFormat="1" ht="15" customHeight="1">
      <c r="A64" s="901"/>
      <c r="B64" s="902"/>
      <c r="C64" s="902"/>
      <c r="D64" s="119"/>
      <c r="E64" s="898"/>
      <c r="F64" s="431">
        <v>37698</v>
      </c>
      <c r="G64" s="273">
        <v>742.23010999999997</v>
      </c>
      <c r="H64" s="273">
        <v>8.7164442500000003</v>
      </c>
      <c r="I64" s="273">
        <v>3499.4884380000003</v>
      </c>
      <c r="J64" s="35">
        <v>251</v>
      </c>
      <c r="K64" s="432">
        <v>37878</v>
      </c>
      <c r="L64" s="273">
        <v>785.25</v>
      </c>
      <c r="M64" s="273">
        <v>2.6</v>
      </c>
      <c r="N64" s="273">
        <v>3788.3</v>
      </c>
      <c r="O64" s="35">
        <v>254</v>
      </c>
      <c r="P64" s="431">
        <v>38070</v>
      </c>
      <c r="Q64" s="273">
        <v>966.40326000000005</v>
      </c>
      <c r="R64" s="273">
        <v>6.8436986200000005</v>
      </c>
      <c r="S64" s="273">
        <v>4700.5930935000006</v>
      </c>
      <c r="T64" s="35">
        <v>259</v>
      </c>
      <c r="U64" s="432">
        <v>38253</v>
      </c>
      <c r="V64" s="479">
        <v>1645.80052</v>
      </c>
      <c r="W64" s="36">
        <v>28.101600000000001</v>
      </c>
      <c r="X64" s="35">
        <v>4865.7</v>
      </c>
      <c r="Y64" s="35">
        <v>246</v>
      </c>
      <c r="Z64" s="432">
        <v>38440</v>
      </c>
      <c r="AA64" s="479">
        <v>1916.39129</v>
      </c>
      <c r="AB64" s="36">
        <v>30.857799999999997</v>
      </c>
      <c r="AC64" s="64">
        <v>5041</v>
      </c>
      <c r="AD64" s="35">
        <v>250</v>
      </c>
      <c r="AE64" s="432">
        <v>38610</v>
      </c>
      <c r="AF64" s="479">
        <v>1639.81801</v>
      </c>
      <c r="AG64" s="36">
        <v>22.636099999999999</v>
      </c>
      <c r="AH64" s="36">
        <v>5495.8</v>
      </c>
      <c r="AI64" s="35">
        <v>255</v>
      </c>
      <c r="AJ64" s="432">
        <v>38825</v>
      </c>
      <c r="AK64" s="479">
        <v>1368.9853000000001</v>
      </c>
      <c r="AL64" s="36">
        <v>18.8995</v>
      </c>
      <c r="AM64" s="36">
        <v>6112.6</v>
      </c>
      <c r="AN64" s="35">
        <v>267</v>
      </c>
      <c r="AO64" s="432">
        <v>38991</v>
      </c>
      <c r="AP64" s="479">
        <v>1551.8804</v>
      </c>
      <c r="AQ64" s="36">
        <v>25.215299999999999</v>
      </c>
      <c r="AR64" s="36">
        <v>6885.9</v>
      </c>
      <c r="AS64" s="35">
        <v>269</v>
      </c>
      <c r="AT64" s="432">
        <v>39175</v>
      </c>
      <c r="AU64" s="479">
        <v>1730.7595100000001</v>
      </c>
      <c r="AV64" s="36">
        <v>54.177</v>
      </c>
      <c r="AW64" s="36">
        <v>7951</v>
      </c>
      <c r="AX64" s="35">
        <v>272</v>
      </c>
      <c r="AY64" s="431">
        <v>39352</v>
      </c>
      <c r="AZ64" s="36">
        <v>2544.9</v>
      </c>
      <c r="BA64" s="36">
        <v>128.22</v>
      </c>
      <c r="BB64" s="36">
        <v>8695.2999999999993</v>
      </c>
      <c r="BC64" s="35">
        <v>277</v>
      </c>
      <c r="BD64" s="431">
        <v>39538</v>
      </c>
      <c r="BE64" s="36">
        <v>3016.49</v>
      </c>
      <c r="BF64" s="36">
        <v>304.52</v>
      </c>
      <c r="BG64" s="36">
        <v>9492.4</v>
      </c>
      <c r="BH64" s="35">
        <v>285</v>
      </c>
      <c r="BI64" s="431">
        <v>39726</v>
      </c>
      <c r="BJ64" s="36">
        <v>3001.37</v>
      </c>
      <c r="BK64" s="36">
        <v>450.47</v>
      </c>
      <c r="BL64" s="36">
        <v>12857.8</v>
      </c>
      <c r="BM64" s="35">
        <v>290</v>
      </c>
      <c r="BN64" s="431">
        <v>39903</v>
      </c>
      <c r="BO64" s="36">
        <v>2446.92</v>
      </c>
      <c r="BP64" s="36">
        <v>325.52999999999997</v>
      </c>
      <c r="BQ64" s="36">
        <v>13348.1</v>
      </c>
      <c r="BR64" s="35">
        <v>298</v>
      </c>
      <c r="BS64" s="432">
        <v>40091</v>
      </c>
      <c r="BT64" s="479">
        <v>3187.7077100000001</v>
      </c>
      <c r="BU64" s="36">
        <v>845.79819999999995</v>
      </c>
      <c r="BV64" s="36">
        <v>14928.8</v>
      </c>
      <c r="BW64" s="35">
        <v>255</v>
      </c>
      <c r="BX64" s="431">
        <v>40267</v>
      </c>
      <c r="BY64" s="35">
        <v>5533.62</v>
      </c>
      <c r="BZ64" s="35">
        <v>684.89</v>
      </c>
      <c r="CA64" s="36">
        <v>18063.099999999999</v>
      </c>
      <c r="CB64" s="35">
        <v>265</v>
      </c>
      <c r="CC64" s="431">
        <v>40455</v>
      </c>
      <c r="CD64" s="1167">
        <v>7262.52</v>
      </c>
      <c r="CE64" s="1169">
        <v>2436.54</v>
      </c>
      <c r="CF64" s="36">
        <v>22639</v>
      </c>
      <c r="CG64" s="35">
        <v>248</v>
      </c>
      <c r="CH64" s="431">
        <v>40637</v>
      </c>
      <c r="CI64" s="1167">
        <v>6535.87</v>
      </c>
      <c r="CJ64" s="1169">
        <v>1060.2</v>
      </c>
      <c r="CK64" s="36">
        <v>27267.4</v>
      </c>
      <c r="CL64" s="35">
        <v>263</v>
      </c>
      <c r="CM64" s="425">
        <v>40821</v>
      </c>
      <c r="CN64" s="1173">
        <v>5727.8</v>
      </c>
      <c r="CO64" s="36">
        <v>296.01</v>
      </c>
      <c r="CP64" s="36">
        <v>31722.2</v>
      </c>
      <c r="CQ64" s="35">
        <f t="shared" si="57"/>
        <v>271</v>
      </c>
      <c r="CR64" s="427">
        <v>40997</v>
      </c>
      <c r="CS64" s="697">
        <v>4990.32</v>
      </c>
      <c r="CT64" s="697">
        <v>933.75</v>
      </c>
      <c r="CU64" s="36">
        <f t="shared" si="44"/>
        <v>35463.199999999997</v>
      </c>
      <c r="CV64" s="35">
        <f t="shared" si="45"/>
        <v>275</v>
      </c>
      <c r="CW64" s="427">
        <v>41189</v>
      </c>
      <c r="CX64" s="697">
        <v>4542.6400000000003</v>
      </c>
      <c r="CY64" s="697">
        <v>524.15</v>
      </c>
      <c r="CZ64" s="36">
        <f t="shared" si="54"/>
        <v>39367.4</v>
      </c>
      <c r="DA64" s="35">
        <f t="shared" si="55"/>
        <v>284</v>
      </c>
      <c r="DB64" s="696">
        <v>41365</v>
      </c>
      <c r="DC64" s="697">
        <v>3610.43</v>
      </c>
      <c r="DD64" s="697">
        <v>138.41</v>
      </c>
      <c r="DE64" s="36">
        <f>CZ115</f>
        <v>40035.5</v>
      </c>
      <c r="DF64" s="35">
        <f>DA115</f>
        <v>286</v>
      </c>
      <c r="DG64" s="1349">
        <v>41549</v>
      </c>
      <c r="DH64" s="697">
        <v>3954.49</v>
      </c>
      <c r="DI64" s="697">
        <v>286.63</v>
      </c>
      <c r="DJ64" s="36">
        <f>DJ63</f>
        <v>43407.3</v>
      </c>
      <c r="DK64" s="35">
        <f>DK63</f>
        <v>298</v>
      </c>
      <c r="DL64" s="1472">
        <v>41730</v>
      </c>
      <c r="DM64" s="697">
        <v>4526.9399999999996</v>
      </c>
      <c r="DN64" s="697">
        <v>315.29000000000002</v>
      </c>
      <c r="DO64" s="36">
        <f>DJ116</f>
        <v>45026.3</v>
      </c>
      <c r="DP64" s="35">
        <f>DK116</f>
        <v>300</v>
      </c>
      <c r="DQ64" s="1472">
        <v>41914</v>
      </c>
      <c r="DR64" s="697">
        <v>5237.72</v>
      </c>
      <c r="DS64" s="697">
        <v>937.02</v>
      </c>
      <c r="DT64" s="36">
        <f>DT63</f>
        <v>48255.5</v>
      </c>
      <c r="DU64" s="35">
        <v>315</v>
      </c>
      <c r="DV64" s="1475" t="s">
        <v>3854</v>
      </c>
      <c r="DW64" s="272">
        <v>4530.4799999999996</v>
      </c>
      <c r="DX64" s="272">
        <v>452.72</v>
      </c>
      <c r="DY64" s="273">
        <f>DY58</f>
        <v>49744.399999999994</v>
      </c>
      <c r="DZ64" s="272">
        <f>DZ52</f>
        <v>322</v>
      </c>
      <c r="EA64" s="1472">
        <v>42282</v>
      </c>
      <c r="EB64" s="697">
        <v>4831.6000000000004</v>
      </c>
      <c r="EC64" s="697">
        <v>384.62</v>
      </c>
      <c r="ED64" s="36">
        <f t="shared" ref="ED64:EE79" si="59">ED63</f>
        <v>54300.800000000003</v>
      </c>
      <c r="EE64" s="35">
        <f t="shared" si="59"/>
        <v>326</v>
      </c>
      <c r="EF64" s="1472">
        <v>42458</v>
      </c>
      <c r="EG64" s="35">
        <v>4311.8100000000004</v>
      </c>
      <c r="EH64" s="697">
        <v>303.01</v>
      </c>
      <c r="EI64" s="36">
        <f t="shared" si="58"/>
        <v>55225.1</v>
      </c>
      <c r="EJ64" s="272">
        <f t="shared" si="58"/>
        <v>329</v>
      </c>
      <c r="EK64" s="1472">
        <v>42645</v>
      </c>
      <c r="EL64" s="273">
        <v>4412.83</v>
      </c>
      <c r="EM64" s="697">
        <v>352.11</v>
      </c>
      <c r="EN64" s="1172">
        <v>58554.400000000001</v>
      </c>
      <c r="EO64" s="1172">
        <v>330</v>
      </c>
      <c r="EP64" s="1472">
        <v>42822</v>
      </c>
      <c r="EQ64" s="35">
        <v>5737.42</v>
      </c>
      <c r="ER64" s="697">
        <v>995.93899999999996</v>
      </c>
      <c r="ES64" s="36">
        <v>60945.599999999999</v>
      </c>
      <c r="ET64" s="35">
        <v>335</v>
      </c>
      <c r="EU64" s="1472">
        <v>43005</v>
      </c>
      <c r="EV64" s="283">
        <v>6079.32</v>
      </c>
      <c r="EW64" s="283">
        <v>775.34199999999998</v>
      </c>
      <c r="EX64" s="36">
        <v>62910.8</v>
      </c>
      <c r="EY64" s="35">
        <v>335</v>
      </c>
      <c r="EZ64" s="1472">
        <v>43187</v>
      </c>
      <c r="FA64" s="283">
        <v>5488.87</v>
      </c>
      <c r="FB64" s="283">
        <v>277.358</v>
      </c>
      <c r="FC64" s="36">
        <v>64849.1</v>
      </c>
      <c r="FD64" s="35">
        <v>341</v>
      </c>
      <c r="FE64" s="1472">
        <v>43374</v>
      </c>
      <c r="FF64" s="283">
        <v>5369.91</v>
      </c>
      <c r="FG64" s="697">
        <v>550.52</v>
      </c>
      <c r="FH64" s="36">
        <v>68297.899999999994</v>
      </c>
      <c r="FI64" s="35">
        <v>348</v>
      </c>
      <c r="FJ64" s="1699">
        <v>43556</v>
      </c>
      <c r="FK64" s="185">
        <v>5503.08</v>
      </c>
      <c r="FL64" s="185">
        <v>423.97500000000002</v>
      </c>
      <c r="FM64" s="185">
        <v>70697.399999999994</v>
      </c>
      <c r="FN64" s="185">
        <v>353</v>
      </c>
      <c r="FO64" s="1698">
        <v>43740</v>
      </c>
      <c r="FP64" s="354">
        <v>4936.37</v>
      </c>
      <c r="FQ64" s="354">
        <v>346.03500000000003</v>
      </c>
      <c r="FR64" s="354">
        <v>73050.899999999994</v>
      </c>
      <c r="FS64" s="1726">
        <v>357</v>
      </c>
      <c r="FY64" s="1472">
        <v>44103</v>
      </c>
      <c r="FZ64" s="843">
        <v>4982.37</v>
      </c>
      <c r="GA64" s="843">
        <v>853</v>
      </c>
      <c r="GB64" s="859">
        <v>76303.399999999994</v>
      </c>
      <c r="GC64" s="843">
        <v>363</v>
      </c>
      <c r="GD64" s="1472">
        <v>44286</v>
      </c>
      <c r="GE64" s="843">
        <v>5278.16</v>
      </c>
      <c r="GF64" s="843">
        <v>560.25199999999995</v>
      </c>
      <c r="GG64" s="859">
        <v>83567.600000000006</v>
      </c>
      <c r="GH64" s="843">
        <v>374</v>
      </c>
    </row>
    <row r="65" spans="1:190" s="843" customFormat="1" ht="15" customHeight="1">
      <c r="A65" s="901"/>
      <c r="B65" s="902"/>
      <c r="C65" s="902"/>
      <c r="D65" s="119"/>
      <c r="E65" s="898"/>
      <c r="F65" s="431">
        <v>37699</v>
      </c>
      <c r="G65" s="273">
        <v>747.55233999999996</v>
      </c>
      <c r="H65" s="273">
        <v>2.9922331</v>
      </c>
      <c r="I65" s="273">
        <v>3499.4884380000003</v>
      </c>
      <c r="J65" s="35">
        <v>251</v>
      </c>
      <c r="K65" s="432">
        <v>37879</v>
      </c>
      <c r="L65" s="273">
        <v>787.18</v>
      </c>
      <c r="M65" s="273">
        <v>2.73</v>
      </c>
      <c r="N65" s="273">
        <v>3788.3</v>
      </c>
      <c r="O65" s="35">
        <v>254</v>
      </c>
      <c r="P65" s="431">
        <v>38071</v>
      </c>
      <c r="Q65" s="273">
        <v>962.53306999999995</v>
      </c>
      <c r="R65" s="273">
        <v>6.4060057800000001</v>
      </c>
      <c r="S65" s="273">
        <v>4700.5930935000006</v>
      </c>
      <c r="T65" s="35">
        <v>259</v>
      </c>
      <c r="U65" s="432">
        <v>38255</v>
      </c>
      <c r="V65" s="479">
        <v>1664.44256</v>
      </c>
      <c r="W65" s="36">
        <v>27.937200000000001</v>
      </c>
      <c r="X65" s="35">
        <v>4865.7</v>
      </c>
      <c r="Y65" s="35">
        <v>246</v>
      </c>
      <c r="Z65" s="432">
        <v>38441</v>
      </c>
      <c r="AA65" s="479">
        <v>1919.25323</v>
      </c>
      <c r="AB65" s="36">
        <v>33.225299999999997</v>
      </c>
      <c r="AC65" s="64">
        <v>5041</v>
      </c>
      <c r="AD65" s="35">
        <v>250</v>
      </c>
      <c r="AE65" s="432">
        <v>38613</v>
      </c>
      <c r="AF65" s="479">
        <v>1648.64312</v>
      </c>
      <c r="AG65" s="36">
        <v>13.699199999999999</v>
      </c>
      <c r="AH65" s="36">
        <v>5495.8</v>
      </c>
      <c r="AI65" s="35">
        <v>255</v>
      </c>
      <c r="AJ65" s="432">
        <v>38826</v>
      </c>
      <c r="AK65" s="479">
        <v>1373.7443599999999</v>
      </c>
      <c r="AL65" s="36">
        <v>30.481000000000002</v>
      </c>
      <c r="AM65" s="36">
        <v>6112.6</v>
      </c>
      <c r="AN65" s="35">
        <v>267</v>
      </c>
      <c r="AO65" s="432">
        <v>38993</v>
      </c>
      <c r="AP65" s="479">
        <v>1520.75577</v>
      </c>
      <c r="AQ65" s="36">
        <v>34.404399999999995</v>
      </c>
      <c r="AR65" s="36">
        <v>6885.9</v>
      </c>
      <c r="AS65" s="35">
        <v>269</v>
      </c>
      <c r="AT65" s="432">
        <v>39176</v>
      </c>
      <c r="AU65" s="479">
        <v>1731.6601900000001</v>
      </c>
      <c r="AV65" s="36">
        <v>62.705499999999994</v>
      </c>
      <c r="AW65" s="36">
        <v>7951</v>
      </c>
      <c r="AX65" s="35">
        <v>272</v>
      </c>
      <c r="AY65" s="431">
        <v>39355</v>
      </c>
      <c r="AZ65" s="36">
        <v>2548.1799999999998</v>
      </c>
      <c r="BA65" s="36">
        <v>115.26</v>
      </c>
      <c r="BB65" s="36">
        <v>8695.2999999999993</v>
      </c>
      <c r="BC65" s="35">
        <v>277</v>
      </c>
      <c r="BD65" s="431">
        <v>39539</v>
      </c>
      <c r="BE65" s="36">
        <v>3025.57</v>
      </c>
      <c r="BF65" s="36">
        <v>303.14999999999998</v>
      </c>
      <c r="BG65" s="36">
        <v>9779</v>
      </c>
      <c r="BH65" s="35">
        <v>286</v>
      </c>
      <c r="BI65" s="431">
        <v>39727</v>
      </c>
      <c r="BJ65" s="36">
        <v>2928.38</v>
      </c>
      <c r="BK65" s="36">
        <v>511.54</v>
      </c>
      <c r="BL65" s="36">
        <v>12857.8</v>
      </c>
      <c r="BM65" s="35">
        <v>290</v>
      </c>
      <c r="BN65" s="431">
        <v>39904</v>
      </c>
      <c r="BO65" s="36">
        <v>2443.25</v>
      </c>
      <c r="BP65" s="36">
        <v>410.33</v>
      </c>
      <c r="BQ65" s="36">
        <v>13681.6</v>
      </c>
      <c r="BR65" s="35">
        <v>299</v>
      </c>
      <c r="BS65" s="432">
        <v>40092</v>
      </c>
      <c r="BT65" s="479">
        <v>3215.79387</v>
      </c>
      <c r="BU65" s="36">
        <v>924.12649999999996</v>
      </c>
      <c r="BV65" s="36">
        <v>14928.8</v>
      </c>
      <c r="BW65" s="35">
        <v>255</v>
      </c>
      <c r="BX65" s="431">
        <v>40268</v>
      </c>
      <c r="BY65" s="35">
        <v>5582.33</v>
      </c>
      <c r="BZ65" s="36">
        <v>689.4</v>
      </c>
      <c r="CA65" s="36">
        <v>18063.099999999999</v>
      </c>
      <c r="CB65" s="35">
        <v>265</v>
      </c>
      <c r="CC65" s="431">
        <v>40456</v>
      </c>
      <c r="CD65" s="1167">
        <v>7327.31</v>
      </c>
      <c r="CE65" s="1169">
        <v>2197.29</v>
      </c>
      <c r="CF65" s="36">
        <v>22639</v>
      </c>
      <c r="CG65" s="35">
        <v>248</v>
      </c>
      <c r="CH65" s="431">
        <v>40638</v>
      </c>
      <c r="CI65" s="1167">
        <v>6455.81</v>
      </c>
      <c r="CJ65" s="1169">
        <v>1148.1099999999999</v>
      </c>
      <c r="CK65" s="36">
        <v>27267.4</v>
      </c>
      <c r="CL65" s="35">
        <v>263</v>
      </c>
      <c r="CM65" s="425">
        <v>40825</v>
      </c>
      <c r="CN65" s="1173">
        <v>5533.39</v>
      </c>
      <c r="CO65" s="36">
        <v>324.77999999999997</v>
      </c>
      <c r="CP65" s="36">
        <v>31722.2</v>
      </c>
      <c r="CQ65" s="35">
        <f t="shared" si="57"/>
        <v>271</v>
      </c>
      <c r="CR65" s="427">
        <v>41000</v>
      </c>
      <c r="CS65" s="697">
        <v>5122.2299999999996</v>
      </c>
      <c r="CT65" s="697">
        <v>813.62</v>
      </c>
      <c r="CU65" s="36">
        <v>36439.199999999997</v>
      </c>
      <c r="CV65" s="35">
        <v>278</v>
      </c>
      <c r="CW65" s="427">
        <v>41190</v>
      </c>
      <c r="CX65" s="697">
        <v>4497.08</v>
      </c>
      <c r="CY65" s="697">
        <v>526.57000000000005</v>
      </c>
      <c r="CZ65" s="36">
        <f t="shared" si="54"/>
        <v>39367.4</v>
      </c>
      <c r="DA65" s="35">
        <f t="shared" si="55"/>
        <v>284</v>
      </c>
      <c r="DB65" s="696">
        <v>41366</v>
      </c>
      <c r="DC65" s="697">
        <v>3654.75</v>
      </c>
      <c r="DD65" s="697">
        <v>130.5</v>
      </c>
      <c r="DE65" s="36">
        <f>DE64</f>
        <v>40035.5</v>
      </c>
      <c r="DF65" s="35">
        <f>DF64</f>
        <v>286</v>
      </c>
      <c r="DG65" s="1349">
        <v>41550</v>
      </c>
      <c r="DH65" s="697">
        <v>3948.44</v>
      </c>
      <c r="DI65" s="697">
        <v>264.66000000000003</v>
      </c>
      <c r="DJ65" s="36">
        <f t="shared" ref="DJ65:DJ75" si="60">DJ64</f>
        <v>43407.3</v>
      </c>
      <c r="DK65" s="35">
        <f t="shared" ref="DK65:DK80" si="61">DK64</f>
        <v>298</v>
      </c>
      <c r="DL65" s="1472">
        <v>41731</v>
      </c>
      <c r="DM65" s="697">
        <v>4595.8100000000004</v>
      </c>
      <c r="DN65" s="697">
        <v>500.4</v>
      </c>
      <c r="DO65" s="36">
        <f>DO64</f>
        <v>45026.3</v>
      </c>
      <c r="DP65" s="35">
        <v>304</v>
      </c>
      <c r="DQ65" s="1472">
        <v>41924</v>
      </c>
      <c r="DR65" s="697">
        <v>5334.04</v>
      </c>
      <c r="DS65" s="697">
        <v>915.36</v>
      </c>
      <c r="DT65" s="36">
        <f t="shared" ref="DT65:DT74" si="62">DT64</f>
        <v>48255.5</v>
      </c>
      <c r="DU65" s="35">
        <f t="shared" ref="DU65:DU78" si="63">DU64</f>
        <v>315</v>
      </c>
      <c r="DV65" s="1472">
        <v>42095</v>
      </c>
      <c r="DW65" s="697">
        <v>4513.1099999999997</v>
      </c>
      <c r="DX65" s="697">
        <v>359.72</v>
      </c>
      <c r="DY65" s="36">
        <f>DT118</f>
        <v>50540.5</v>
      </c>
      <c r="DZ65" s="35">
        <v>324</v>
      </c>
      <c r="EA65" s="1472">
        <v>42283</v>
      </c>
      <c r="EB65" s="697">
        <v>4833.33</v>
      </c>
      <c r="EC65" s="36">
        <v>414.84</v>
      </c>
      <c r="ED65" s="36">
        <f t="shared" si="59"/>
        <v>54300.800000000003</v>
      </c>
      <c r="EE65" s="35">
        <f t="shared" si="59"/>
        <v>326</v>
      </c>
      <c r="EF65" s="1472">
        <v>42459</v>
      </c>
      <c r="EG65" s="36">
        <v>4335.3</v>
      </c>
      <c r="EH65" s="697">
        <v>385.44</v>
      </c>
      <c r="EI65" s="36">
        <f t="shared" si="58"/>
        <v>55225.1</v>
      </c>
      <c r="EJ65" s="272">
        <f t="shared" si="58"/>
        <v>329</v>
      </c>
      <c r="EK65" s="1472">
        <v>42645</v>
      </c>
      <c r="EL65" s="1563">
        <v>4451.3599999999997</v>
      </c>
      <c r="EM65" s="697">
        <v>388.68</v>
      </c>
      <c r="EN65" s="1172">
        <v>58554.400000000001</v>
      </c>
      <c r="EO65" s="1172">
        <v>330</v>
      </c>
      <c r="EP65" s="1472">
        <v>42823</v>
      </c>
      <c r="EQ65" s="283">
        <v>5733.24</v>
      </c>
      <c r="ER65" s="283">
        <v>1134.884</v>
      </c>
      <c r="ES65" s="36">
        <v>60945.599999999999</v>
      </c>
      <c r="ET65" s="35">
        <v>335</v>
      </c>
      <c r="EU65" s="1472">
        <v>43006</v>
      </c>
      <c r="EV65" s="283">
        <v>6092.84</v>
      </c>
      <c r="EW65" s="283">
        <v>624.83699999999999</v>
      </c>
      <c r="EX65" s="36">
        <v>62910.8</v>
      </c>
      <c r="EY65" s="35">
        <v>335</v>
      </c>
      <c r="EZ65" s="1472">
        <v>43188</v>
      </c>
      <c r="FA65" s="283">
        <v>5597.44</v>
      </c>
      <c r="FB65" s="283">
        <v>470.36500000000001</v>
      </c>
      <c r="FC65" s="36">
        <v>64849.1</v>
      </c>
      <c r="FD65" s="35">
        <v>341</v>
      </c>
      <c r="FE65" s="1472">
        <v>43375</v>
      </c>
      <c r="FF65" s="283">
        <v>5380.93</v>
      </c>
      <c r="FG65" s="697">
        <v>488.404</v>
      </c>
      <c r="FH65" s="697">
        <v>68297.899999999994</v>
      </c>
      <c r="FI65" s="35">
        <v>348</v>
      </c>
      <c r="FJ65" s="1699">
        <v>43557</v>
      </c>
      <c r="FK65" s="185">
        <v>5522.17</v>
      </c>
      <c r="FL65" s="185">
        <v>412.52499999999998</v>
      </c>
      <c r="FM65" s="185">
        <v>70697.399999999994</v>
      </c>
      <c r="FN65" s="185">
        <v>353</v>
      </c>
      <c r="FO65" s="1698">
        <v>43741</v>
      </c>
      <c r="FP65" s="354">
        <v>4937.82</v>
      </c>
      <c r="FQ65" s="354">
        <v>328.63900000000001</v>
      </c>
      <c r="FR65" s="354">
        <v>73050.899999999994</v>
      </c>
      <c r="FS65" s="1726">
        <v>357</v>
      </c>
      <c r="FY65" s="1472">
        <v>44104</v>
      </c>
      <c r="FZ65" s="843">
        <v>4963.29</v>
      </c>
      <c r="GA65" s="843">
        <v>914.37</v>
      </c>
      <c r="GB65" s="859">
        <v>76303.399999999994</v>
      </c>
      <c r="GC65" s="843">
        <v>363</v>
      </c>
      <c r="GD65" s="1472">
        <v>44287</v>
      </c>
      <c r="GE65" s="843">
        <v>5270.53</v>
      </c>
      <c r="GF65" s="843">
        <v>451.33699999999999</v>
      </c>
      <c r="GG65" s="859">
        <v>83833.600000000006</v>
      </c>
      <c r="GH65" s="843">
        <v>375</v>
      </c>
    </row>
    <row r="66" spans="1:190" s="843" customFormat="1" ht="15" customHeight="1">
      <c r="F66" s="431">
        <v>37700</v>
      </c>
      <c r="G66" s="273">
        <v>763.36129000000005</v>
      </c>
      <c r="H66" s="273">
        <v>6.171441475</v>
      </c>
      <c r="I66" s="273">
        <v>3499.4884380000003</v>
      </c>
      <c r="J66" s="35">
        <v>251</v>
      </c>
      <c r="K66" s="432">
        <v>37880</v>
      </c>
      <c r="L66" s="273">
        <v>791.7</v>
      </c>
      <c r="M66" s="273">
        <v>3.26</v>
      </c>
      <c r="N66" s="273">
        <v>3788.3</v>
      </c>
      <c r="O66" s="35">
        <v>254</v>
      </c>
      <c r="P66" s="431">
        <v>38074</v>
      </c>
      <c r="Q66" s="273">
        <v>958.14297999999997</v>
      </c>
      <c r="R66" s="273">
        <v>4.4105174500000004</v>
      </c>
      <c r="S66" s="273">
        <v>4700.5930935000006</v>
      </c>
      <c r="T66" s="35">
        <v>259</v>
      </c>
      <c r="U66" s="432">
        <v>38256</v>
      </c>
      <c r="V66" s="479">
        <v>1656.3998300000001</v>
      </c>
      <c r="W66" s="36">
        <v>31.867399999999996</v>
      </c>
      <c r="X66" s="35">
        <v>4865.7</v>
      </c>
      <c r="Y66" s="35">
        <v>246</v>
      </c>
      <c r="Z66" s="432">
        <v>38444</v>
      </c>
      <c r="AA66" s="479">
        <v>1905.7742699999999</v>
      </c>
      <c r="AB66" s="36">
        <v>36.280099999999997</v>
      </c>
      <c r="AC66" s="64">
        <v>5112.2</v>
      </c>
      <c r="AD66" s="35">
        <v>251</v>
      </c>
      <c r="AE66" s="432">
        <v>38614</v>
      </c>
      <c r="AF66" s="479">
        <v>1652.64849</v>
      </c>
      <c r="AG66" s="36">
        <v>21.8447</v>
      </c>
      <c r="AH66" s="36">
        <v>5495.8</v>
      </c>
      <c r="AI66" s="35">
        <v>255</v>
      </c>
      <c r="AJ66" s="432">
        <v>38831</v>
      </c>
      <c r="AK66" s="479">
        <v>1376.8675499999999</v>
      </c>
      <c r="AL66" s="36">
        <v>20.635200000000001</v>
      </c>
      <c r="AM66" s="36">
        <v>6112.6</v>
      </c>
      <c r="AN66" s="35">
        <v>267</v>
      </c>
      <c r="AO66" s="432">
        <v>38994</v>
      </c>
      <c r="AP66" s="479">
        <v>1512.1604299999999</v>
      </c>
      <c r="AQ66" s="36">
        <v>39.382199999999997</v>
      </c>
      <c r="AR66" s="36">
        <v>6885.9</v>
      </c>
      <c r="AS66" s="35">
        <v>269</v>
      </c>
      <c r="AT66" s="432">
        <v>39177</v>
      </c>
      <c r="AU66" s="479">
        <v>1723.92562</v>
      </c>
      <c r="AV66" s="36">
        <v>69.126499999999993</v>
      </c>
      <c r="AW66" s="36">
        <v>7951</v>
      </c>
      <c r="AX66" s="35">
        <v>272</v>
      </c>
      <c r="AY66" s="431">
        <v>39356</v>
      </c>
      <c r="AZ66" s="36">
        <v>2627.02</v>
      </c>
      <c r="BA66" s="36">
        <v>233.97</v>
      </c>
      <c r="BB66" s="36">
        <v>8856.2000000000007</v>
      </c>
      <c r="BC66" s="35">
        <v>279</v>
      </c>
      <c r="BD66" s="431">
        <v>39540</v>
      </c>
      <c r="BE66" s="36">
        <v>3077.15</v>
      </c>
      <c r="BF66" s="36">
        <v>339.19</v>
      </c>
      <c r="BG66" s="36">
        <v>9779</v>
      </c>
      <c r="BH66" s="35">
        <v>286</v>
      </c>
      <c r="BI66" s="431">
        <v>39728</v>
      </c>
      <c r="BJ66" s="36">
        <v>2919.19</v>
      </c>
      <c r="BK66" s="36">
        <v>467.04</v>
      </c>
      <c r="BL66" s="36">
        <v>12857.8</v>
      </c>
      <c r="BM66" s="35">
        <v>290</v>
      </c>
      <c r="BN66" s="431">
        <v>39905</v>
      </c>
      <c r="BO66" s="36">
        <v>2428.63</v>
      </c>
      <c r="BP66" s="36">
        <v>468.11</v>
      </c>
      <c r="BQ66" s="36">
        <v>13681.6</v>
      </c>
      <c r="BR66" s="35">
        <v>299</v>
      </c>
      <c r="BS66" s="432">
        <v>40093</v>
      </c>
      <c r="BT66" s="479">
        <v>3216.3803499999999</v>
      </c>
      <c r="BU66" s="36">
        <v>877.51589999999999</v>
      </c>
      <c r="BV66" s="36">
        <v>14928.8</v>
      </c>
      <c r="BW66" s="35">
        <v>255</v>
      </c>
      <c r="BX66" s="431">
        <v>40269</v>
      </c>
      <c r="BY66" s="1167">
        <v>5594.32</v>
      </c>
      <c r="BZ66" s="1169">
        <v>640.39</v>
      </c>
      <c r="CA66" s="36">
        <v>18596.099999999999</v>
      </c>
      <c r="CB66" s="35">
        <v>267</v>
      </c>
      <c r="CC66" s="431">
        <v>40457</v>
      </c>
      <c r="CD66" s="1167">
        <v>7412.61</v>
      </c>
      <c r="CE66" s="1169">
        <v>2436.54</v>
      </c>
      <c r="CF66" s="36">
        <v>22639</v>
      </c>
      <c r="CG66" s="35">
        <v>248</v>
      </c>
      <c r="CH66" s="431">
        <v>40639</v>
      </c>
      <c r="CI66" s="1167">
        <v>6454.05</v>
      </c>
      <c r="CJ66" s="1169">
        <v>819.46</v>
      </c>
      <c r="CK66" s="36">
        <v>27267.4</v>
      </c>
      <c r="CL66" s="35">
        <v>263</v>
      </c>
      <c r="CM66" s="425">
        <v>40826</v>
      </c>
      <c r="CN66" s="1173">
        <v>5518.85</v>
      </c>
      <c r="CO66" s="36">
        <v>255.81</v>
      </c>
      <c r="CP66" s="36">
        <v>31722.2</v>
      </c>
      <c r="CQ66" s="35">
        <f t="shared" si="57"/>
        <v>271</v>
      </c>
      <c r="CR66" s="427">
        <v>41001</v>
      </c>
      <c r="CS66" s="697">
        <v>5182.57</v>
      </c>
      <c r="CT66" s="697">
        <v>990.68</v>
      </c>
      <c r="CU66" s="36">
        <f t="shared" ref="CU66:CU85" si="64">CU65</f>
        <v>36439.199999999997</v>
      </c>
      <c r="CV66" s="35">
        <f t="shared" ref="CV66:CV85" si="65">CV65</f>
        <v>278</v>
      </c>
      <c r="CW66" s="427">
        <v>41191</v>
      </c>
      <c r="CX66" s="697">
        <v>4578.71</v>
      </c>
      <c r="CY66" s="697">
        <v>628.13</v>
      </c>
      <c r="CZ66" s="36">
        <f t="shared" si="54"/>
        <v>39367.4</v>
      </c>
      <c r="DA66" s="35">
        <f t="shared" si="55"/>
        <v>284</v>
      </c>
      <c r="DB66" s="696">
        <v>41367</v>
      </c>
      <c r="DC66" s="697">
        <v>3673.51</v>
      </c>
      <c r="DD66" s="697">
        <v>145.94999999999999</v>
      </c>
      <c r="DE66" s="36">
        <f t="shared" ref="DE66:DE84" si="66">DE65</f>
        <v>40035.5</v>
      </c>
      <c r="DF66" s="35">
        <f t="shared" ref="DF66:DF84" si="67">DF65</f>
        <v>286</v>
      </c>
      <c r="DG66" s="1349">
        <v>41553</v>
      </c>
      <c r="DH66" s="697">
        <v>3882.33</v>
      </c>
      <c r="DI66" s="35">
        <v>246.59</v>
      </c>
      <c r="DJ66" s="36">
        <f t="shared" si="60"/>
        <v>43407.3</v>
      </c>
      <c r="DK66" s="35">
        <f t="shared" si="61"/>
        <v>298</v>
      </c>
      <c r="DL66" s="1472">
        <v>41732</v>
      </c>
      <c r="DM66" s="697">
        <v>4621.2299999999996</v>
      </c>
      <c r="DN66" s="697">
        <v>518.05999999999995</v>
      </c>
      <c r="DO66" s="36">
        <f t="shared" ref="DO66:DO82" si="68">DO65</f>
        <v>45026.3</v>
      </c>
      <c r="DP66" s="35">
        <f t="shared" ref="DP66:DP82" si="69">DP65</f>
        <v>304</v>
      </c>
      <c r="DQ66" s="1472">
        <v>41925</v>
      </c>
      <c r="DR66" s="697">
        <v>5309.24</v>
      </c>
      <c r="DS66" s="36">
        <v>1007.74</v>
      </c>
      <c r="DT66" s="36">
        <f t="shared" si="62"/>
        <v>48255.5</v>
      </c>
      <c r="DU66" s="35">
        <f t="shared" si="63"/>
        <v>315</v>
      </c>
      <c r="DV66" s="1472">
        <v>42096</v>
      </c>
      <c r="DW66" s="697">
        <v>4472.1400000000003</v>
      </c>
      <c r="DX66" s="697">
        <v>274.68</v>
      </c>
      <c r="DY66" s="36">
        <f>DY65</f>
        <v>50540.5</v>
      </c>
      <c r="DZ66" s="35">
        <v>324</v>
      </c>
      <c r="EA66" s="1472">
        <v>42284</v>
      </c>
      <c r="EB66" s="697">
        <v>4800.63</v>
      </c>
      <c r="EC66" s="36">
        <v>397.69</v>
      </c>
      <c r="ED66" s="36">
        <f t="shared" si="59"/>
        <v>54300.800000000003</v>
      </c>
      <c r="EE66" s="35">
        <f t="shared" si="59"/>
        <v>326</v>
      </c>
      <c r="EF66" s="1472">
        <v>42460</v>
      </c>
      <c r="EG66" s="35">
        <v>4357.54</v>
      </c>
      <c r="EH66" s="697">
        <v>412.96</v>
      </c>
      <c r="EI66" s="36">
        <f t="shared" si="58"/>
        <v>55225.1</v>
      </c>
      <c r="EJ66" s="272">
        <f t="shared" si="58"/>
        <v>329</v>
      </c>
      <c r="EK66" s="1472">
        <v>42645</v>
      </c>
      <c r="EL66" s="1172">
        <v>4470.26</v>
      </c>
      <c r="EM66" s="697">
        <v>586.25</v>
      </c>
      <c r="EN66" s="1172">
        <v>58554.400000000001</v>
      </c>
      <c r="EO66" s="1172">
        <v>330</v>
      </c>
      <c r="EP66" s="1472">
        <v>42824</v>
      </c>
      <c r="EQ66" s="283">
        <v>5719.61</v>
      </c>
      <c r="ER66" s="283">
        <v>817.48299999999995</v>
      </c>
      <c r="ES66" s="36">
        <v>60945.599999999999</v>
      </c>
      <c r="ET66" s="35">
        <v>335</v>
      </c>
      <c r="EU66" s="1472">
        <v>43010</v>
      </c>
      <c r="EV66" s="283">
        <v>6092.95</v>
      </c>
      <c r="EW66" s="697">
        <v>925.88499999999999</v>
      </c>
      <c r="EX66" s="36">
        <v>63257.3</v>
      </c>
      <c r="EY66" s="35">
        <v>337</v>
      </c>
      <c r="EZ66" s="1472">
        <v>43191</v>
      </c>
      <c r="FA66" s="283">
        <v>5747.14</v>
      </c>
      <c r="FB66" s="697">
        <v>441.00900000000001</v>
      </c>
      <c r="FC66" s="36">
        <v>65215.3</v>
      </c>
      <c r="FD66" s="35">
        <v>342</v>
      </c>
      <c r="FE66" s="1472">
        <v>43376</v>
      </c>
      <c r="FF66" s="283">
        <v>5422.66</v>
      </c>
      <c r="FG66" s="697">
        <v>563.66999999999996</v>
      </c>
      <c r="FH66" s="36">
        <v>68297.899999999994</v>
      </c>
      <c r="FI66" s="35">
        <v>348</v>
      </c>
      <c r="FJ66" s="1699">
        <v>43558</v>
      </c>
      <c r="FK66" s="185">
        <v>5452.2</v>
      </c>
      <c r="FL66" s="185">
        <v>451.36599999999999</v>
      </c>
      <c r="FM66" s="185">
        <v>70697.399999999994</v>
      </c>
      <c r="FN66" s="185">
        <v>353</v>
      </c>
      <c r="FO66" s="1698">
        <v>43744</v>
      </c>
      <c r="FP66" s="354">
        <v>4916.6899999999996</v>
      </c>
      <c r="FQ66" s="354">
        <v>307.22000000000003</v>
      </c>
      <c r="FR66" s="354">
        <v>73050.899999999994</v>
      </c>
      <c r="FS66" s="1726">
        <v>357</v>
      </c>
      <c r="FY66" s="1472">
        <v>44105</v>
      </c>
      <c r="FZ66" s="843">
        <v>4995.32</v>
      </c>
      <c r="GA66" s="843">
        <v>873.49400000000003</v>
      </c>
      <c r="GB66" s="859">
        <v>76688.3</v>
      </c>
      <c r="GC66" s="843">
        <v>364</v>
      </c>
      <c r="GD66" s="1472">
        <v>44290</v>
      </c>
      <c r="GE66" s="843">
        <v>5088.99</v>
      </c>
      <c r="GF66" s="843">
        <v>521.173</v>
      </c>
      <c r="GG66" s="859">
        <v>83833.600000000006</v>
      </c>
      <c r="GH66" s="843">
        <v>375</v>
      </c>
    </row>
    <row r="67" spans="1:190" s="843" customFormat="1" ht="15" customHeight="1">
      <c r="F67" s="431">
        <v>37702</v>
      </c>
      <c r="G67" s="273">
        <v>764.66517999999996</v>
      </c>
      <c r="H67" s="273">
        <v>4.0069632999999998</v>
      </c>
      <c r="I67" s="273">
        <v>3499.4884380000003</v>
      </c>
      <c r="J67" s="35">
        <v>251</v>
      </c>
      <c r="K67" s="432">
        <v>37881</v>
      </c>
      <c r="L67" s="273">
        <v>792.94</v>
      </c>
      <c r="M67" s="273">
        <v>2.9</v>
      </c>
      <c r="N67" s="273">
        <v>3788.3</v>
      </c>
      <c r="O67" s="35">
        <v>254</v>
      </c>
      <c r="P67" s="431">
        <v>38075</v>
      </c>
      <c r="Q67" s="273">
        <v>970.34272999999996</v>
      </c>
      <c r="R67" s="273">
        <v>7.9479776049999993</v>
      </c>
      <c r="S67" s="273">
        <v>4700.5930935000006</v>
      </c>
      <c r="T67" s="35">
        <v>259</v>
      </c>
      <c r="U67" s="432">
        <v>38257</v>
      </c>
      <c r="V67" s="479">
        <v>1615.87347</v>
      </c>
      <c r="W67" s="36">
        <v>34.678399999999996</v>
      </c>
      <c r="X67" s="35">
        <v>4865.7</v>
      </c>
      <c r="Y67" s="35">
        <v>246</v>
      </c>
      <c r="Z67" s="432">
        <v>38445</v>
      </c>
      <c r="AA67" s="479">
        <v>1875.50926</v>
      </c>
      <c r="AB67" s="36">
        <v>27.506499999999999</v>
      </c>
      <c r="AC67" s="64">
        <v>5112.2</v>
      </c>
      <c r="AD67" s="35">
        <v>251</v>
      </c>
      <c r="AE67" s="432">
        <v>38617</v>
      </c>
      <c r="AF67" s="479">
        <v>1655.29639</v>
      </c>
      <c r="AG67" s="36">
        <v>22.3308</v>
      </c>
      <c r="AH67" s="36">
        <v>5495.8</v>
      </c>
      <c r="AI67" s="35">
        <v>255</v>
      </c>
      <c r="AJ67" s="432">
        <v>38832</v>
      </c>
      <c r="AK67" s="479">
        <v>1400.4346499999999</v>
      </c>
      <c r="AL67" s="36">
        <v>22.720500000000001</v>
      </c>
      <c r="AM67" s="36">
        <v>6112.6</v>
      </c>
      <c r="AN67" s="35">
        <v>267</v>
      </c>
      <c r="AO67" s="432">
        <v>38995</v>
      </c>
      <c r="AP67" s="479">
        <v>1527.05906</v>
      </c>
      <c r="AQ67" s="36">
        <v>21.423400000000001</v>
      </c>
      <c r="AR67" s="36">
        <v>6885.9</v>
      </c>
      <c r="AS67" s="35">
        <v>269</v>
      </c>
      <c r="AT67" s="432">
        <v>39180</v>
      </c>
      <c r="AU67" s="479">
        <v>1727.00404</v>
      </c>
      <c r="AV67" s="36">
        <v>72.246200000000002</v>
      </c>
      <c r="AW67" s="36">
        <v>7951</v>
      </c>
      <c r="AX67" s="35">
        <v>272</v>
      </c>
      <c r="AY67" s="431">
        <v>39357</v>
      </c>
      <c r="AZ67" s="36">
        <v>2647.51</v>
      </c>
      <c r="BA67" s="36">
        <v>209.64</v>
      </c>
      <c r="BB67" s="36">
        <v>8856.2000000000007</v>
      </c>
      <c r="BC67" s="35">
        <v>279</v>
      </c>
      <c r="BD67" s="431">
        <v>39541</v>
      </c>
      <c r="BE67" s="36">
        <v>3084.48</v>
      </c>
      <c r="BF67" s="36">
        <v>335.22</v>
      </c>
      <c r="BG67" s="36">
        <v>9779</v>
      </c>
      <c r="BH67" s="35">
        <v>286</v>
      </c>
      <c r="BI67" s="431">
        <v>39729</v>
      </c>
      <c r="BJ67" s="36">
        <v>2936.57</v>
      </c>
      <c r="BK67" s="36">
        <v>535.44000000000005</v>
      </c>
      <c r="BL67" s="36">
        <v>12857.8</v>
      </c>
      <c r="BM67" s="35">
        <v>290</v>
      </c>
      <c r="BN67" s="431">
        <v>39908</v>
      </c>
      <c r="BO67" s="36">
        <v>2426.54</v>
      </c>
      <c r="BP67" s="36">
        <v>454.17</v>
      </c>
      <c r="BQ67" s="36">
        <v>13681.6</v>
      </c>
      <c r="BR67" s="35">
        <v>299</v>
      </c>
      <c r="BS67" s="432">
        <v>40094</v>
      </c>
      <c r="BT67" s="479">
        <v>3259.0378799999999</v>
      </c>
      <c r="BU67" s="36">
        <v>996.19659999999999</v>
      </c>
      <c r="BV67" s="36">
        <v>14928.8</v>
      </c>
      <c r="BW67" s="35">
        <v>255</v>
      </c>
      <c r="BX67" s="431">
        <v>40272</v>
      </c>
      <c r="BY67" s="1167">
        <v>5596.86</v>
      </c>
      <c r="BZ67" s="1169">
        <v>716.58</v>
      </c>
      <c r="CA67" s="36">
        <v>18596.099999999999</v>
      </c>
      <c r="CB67" s="35">
        <v>267</v>
      </c>
      <c r="CC67" s="431">
        <v>40458</v>
      </c>
      <c r="CD67" s="1167">
        <v>7480.34</v>
      </c>
      <c r="CE67" s="1169">
        <v>2801.1</v>
      </c>
      <c r="CF67" s="36">
        <v>22639</v>
      </c>
      <c r="CG67" s="35">
        <v>248</v>
      </c>
      <c r="CH67" s="431">
        <v>40640</v>
      </c>
      <c r="CI67" s="1167">
        <v>6540.6</v>
      </c>
      <c r="CJ67" s="1169">
        <v>1208.6300000000001</v>
      </c>
      <c r="CK67" s="36">
        <v>27267.4</v>
      </c>
      <c r="CL67" s="35">
        <v>263</v>
      </c>
      <c r="CM67" s="425">
        <v>40827</v>
      </c>
      <c r="CN67" s="1173">
        <v>5293.31</v>
      </c>
      <c r="CO67" s="36">
        <v>335.91</v>
      </c>
      <c r="CP67" s="36">
        <v>31722.2</v>
      </c>
      <c r="CQ67" s="35">
        <f t="shared" si="57"/>
        <v>271</v>
      </c>
      <c r="CR67" s="427">
        <v>41002</v>
      </c>
      <c r="CS67" s="697">
        <v>5126.16</v>
      </c>
      <c r="CT67" s="697">
        <v>738.09</v>
      </c>
      <c r="CU67" s="36">
        <f t="shared" si="64"/>
        <v>36439.199999999997</v>
      </c>
      <c r="CV67" s="35">
        <f t="shared" si="65"/>
        <v>278</v>
      </c>
      <c r="CW67" s="427">
        <v>41192</v>
      </c>
      <c r="CX67" s="697">
        <v>4502.5200000000004</v>
      </c>
      <c r="CY67" s="697">
        <v>608.94000000000005</v>
      </c>
      <c r="CZ67" s="36">
        <f t="shared" si="54"/>
        <v>39367.4</v>
      </c>
      <c r="DA67" s="35">
        <f t="shared" si="55"/>
        <v>284</v>
      </c>
      <c r="DB67" s="696">
        <v>41368</v>
      </c>
      <c r="DC67" s="697">
        <v>3657.04</v>
      </c>
      <c r="DD67" s="697">
        <v>145.41</v>
      </c>
      <c r="DE67" s="36">
        <f t="shared" si="66"/>
        <v>40035.5</v>
      </c>
      <c r="DF67" s="35">
        <f t="shared" si="67"/>
        <v>286</v>
      </c>
      <c r="DG67" s="1349">
        <v>41554</v>
      </c>
      <c r="DH67" s="697">
        <v>3857.25</v>
      </c>
      <c r="DI67" s="35">
        <v>233.27</v>
      </c>
      <c r="DJ67" s="36">
        <f t="shared" si="60"/>
        <v>43407.3</v>
      </c>
      <c r="DK67" s="35">
        <f t="shared" si="61"/>
        <v>298</v>
      </c>
      <c r="DL67" s="1472">
        <v>41735</v>
      </c>
      <c r="DM67" s="697">
        <v>4588.79</v>
      </c>
      <c r="DN67" s="36">
        <v>461.34</v>
      </c>
      <c r="DO67" s="36">
        <f t="shared" si="68"/>
        <v>45026.3</v>
      </c>
      <c r="DP67" s="35">
        <f t="shared" si="69"/>
        <v>304</v>
      </c>
      <c r="DQ67" s="1472">
        <v>41926</v>
      </c>
      <c r="DR67" s="697">
        <v>5292.61</v>
      </c>
      <c r="DS67" s="36">
        <v>1097.52</v>
      </c>
      <c r="DT67" s="36">
        <f t="shared" si="62"/>
        <v>48255.5</v>
      </c>
      <c r="DU67" s="35">
        <f t="shared" si="63"/>
        <v>315</v>
      </c>
      <c r="DV67" s="1472">
        <v>42099</v>
      </c>
      <c r="DW67" s="697">
        <v>4431.1099999999997</v>
      </c>
      <c r="DX67" s="697">
        <v>311.61</v>
      </c>
      <c r="DY67" s="36">
        <f t="shared" ref="DY67:DY76" si="70">DY66</f>
        <v>50540.5</v>
      </c>
      <c r="DZ67" s="35">
        <f t="shared" ref="DZ67:DZ80" si="71">DZ66</f>
        <v>324</v>
      </c>
      <c r="EA67" s="1472">
        <v>42285</v>
      </c>
      <c r="EB67" s="697">
        <v>4781.3599999999997</v>
      </c>
      <c r="EC67" s="273">
        <v>360.77</v>
      </c>
      <c r="ED67" s="36">
        <f t="shared" si="59"/>
        <v>54300.800000000003</v>
      </c>
      <c r="EE67" s="35">
        <f t="shared" si="59"/>
        <v>326</v>
      </c>
      <c r="EF67" s="1472">
        <v>42463</v>
      </c>
      <c r="EG67" s="697">
        <v>4379.2299999999996</v>
      </c>
      <c r="EH67" s="697">
        <v>373.98</v>
      </c>
      <c r="EI67" s="36">
        <v>56662.85</v>
      </c>
      <c r="EJ67" s="35">
        <v>329</v>
      </c>
      <c r="EK67" s="1472">
        <v>42645</v>
      </c>
      <c r="EL67" s="1172">
        <v>4507.58</v>
      </c>
      <c r="EM67" s="697">
        <v>377.28</v>
      </c>
      <c r="EN67" s="1172">
        <v>58554.400000000001</v>
      </c>
      <c r="EO67" s="1172">
        <v>330</v>
      </c>
      <c r="EP67" s="1472">
        <v>42827</v>
      </c>
      <c r="EQ67" s="283">
        <v>5691.37</v>
      </c>
      <c r="ER67" s="36">
        <v>741.06700000000001</v>
      </c>
      <c r="ES67" s="36">
        <v>60712.4</v>
      </c>
      <c r="ET67" s="35">
        <v>333</v>
      </c>
      <c r="EU67" s="1472">
        <v>43011</v>
      </c>
      <c r="EV67" s="283">
        <v>6133.23</v>
      </c>
      <c r="EW67" s="697">
        <v>801.24</v>
      </c>
      <c r="EX67" s="36">
        <v>63257.3</v>
      </c>
      <c r="EY67" s="35">
        <v>337</v>
      </c>
      <c r="EZ67" s="1472">
        <v>43192</v>
      </c>
      <c r="FA67" s="283">
        <v>5827.52</v>
      </c>
      <c r="FB67" s="697">
        <v>599.66499999999996</v>
      </c>
      <c r="FC67" s="36">
        <v>65215.3</v>
      </c>
      <c r="FD67" s="35">
        <v>342</v>
      </c>
      <c r="FE67" s="1472">
        <v>43377</v>
      </c>
      <c r="FF67" s="283">
        <v>5418.28</v>
      </c>
      <c r="FG67" s="697">
        <v>760.02300000000002</v>
      </c>
      <c r="FH67" s="36">
        <v>68297.899999999994</v>
      </c>
      <c r="FI67" s="35">
        <v>348</v>
      </c>
      <c r="FJ67" s="1699">
        <v>43559</v>
      </c>
      <c r="FK67" s="185">
        <v>5459.91</v>
      </c>
      <c r="FL67" s="185">
        <v>363.26400000000001</v>
      </c>
      <c r="FM67" s="185">
        <v>70697.399999999994</v>
      </c>
      <c r="FN67" s="185">
        <v>353</v>
      </c>
      <c r="FO67" s="1698">
        <v>43745</v>
      </c>
      <c r="FP67" s="354">
        <v>4894.3100000000004</v>
      </c>
      <c r="FQ67" s="354">
        <v>301.99099999999999</v>
      </c>
      <c r="FR67" s="354">
        <v>73050.899999999994</v>
      </c>
      <c r="FS67" s="1726">
        <v>357</v>
      </c>
      <c r="FY67" s="1472">
        <v>44108</v>
      </c>
      <c r="FZ67" s="843">
        <v>4998</v>
      </c>
      <c r="GA67" s="843">
        <v>889.375</v>
      </c>
      <c r="GB67" s="859">
        <v>76688.3</v>
      </c>
      <c r="GC67" s="843">
        <v>364</v>
      </c>
      <c r="GD67" s="1472">
        <v>44291</v>
      </c>
      <c r="GE67" s="843">
        <v>5177.4799999999996</v>
      </c>
      <c r="GF67" s="843">
        <v>236.607</v>
      </c>
      <c r="GG67" s="859">
        <v>83833.600000000006</v>
      </c>
      <c r="GH67" s="843">
        <v>375</v>
      </c>
    </row>
    <row r="68" spans="1:190" s="843" customFormat="1" ht="15" customHeight="1">
      <c r="F68" s="431">
        <v>37703</v>
      </c>
      <c r="G68" s="273">
        <v>770.30133000000001</v>
      </c>
      <c r="H68" s="273">
        <v>3.639726875</v>
      </c>
      <c r="I68" s="273">
        <v>3499.4884380000003</v>
      </c>
      <c r="J68" s="35">
        <v>251</v>
      </c>
      <c r="K68" s="432">
        <v>37882</v>
      </c>
      <c r="L68" s="273">
        <v>795.26</v>
      </c>
      <c r="M68" s="273">
        <v>3.53</v>
      </c>
      <c r="N68" s="273">
        <v>3788.3</v>
      </c>
      <c r="O68" s="35">
        <v>254</v>
      </c>
      <c r="P68" s="431">
        <v>38076</v>
      </c>
      <c r="Q68" s="273">
        <v>972.78040999999996</v>
      </c>
      <c r="R68" s="273">
        <v>9.7166638249999995</v>
      </c>
      <c r="S68" s="273">
        <v>4700.5930935000006</v>
      </c>
      <c r="T68" s="35">
        <v>259</v>
      </c>
      <c r="U68" s="432">
        <v>38258</v>
      </c>
      <c r="V68" s="479">
        <v>1625.8300899999999</v>
      </c>
      <c r="W68" s="36">
        <v>26.051499999999997</v>
      </c>
      <c r="X68" s="35">
        <v>4865.7</v>
      </c>
      <c r="Y68" s="35">
        <v>246</v>
      </c>
      <c r="Z68" s="432">
        <v>38446</v>
      </c>
      <c r="AA68" s="479">
        <v>1883.3386499999999</v>
      </c>
      <c r="AB68" s="36">
        <v>28.2669</v>
      </c>
      <c r="AC68" s="64">
        <v>5112.2</v>
      </c>
      <c r="AD68" s="35">
        <v>251</v>
      </c>
      <c r="AE68" s="432">
        <v>38620</v>
      </c>
      <c r="AF68" s="479">
        <v>1645.58347</v>
      </c>
      <c r="AG68" s="36">
        <v>21.434000000000001</v>
      </c>
      <c r="AH68" s="36">
        <v>5495.8</v>
      </c>
      <c r="AI68" s="35">
        <v>255</v>
      </c>
      <c r="AJ68" s="432">
        <v>38833</v>
      </c>
      <c r="AK68" s="479">
        <v>1402.6112800000001</v>
      </c>
      <c r="AL68" s="36">
        <v>27.9861</v>
      </c>
      <c r="AM68" s="36">
        <v>6112.6</v>
      </c>
      <c r="AN68" s="35">
        <v>267</v>
      </c>
      <c r="AO68" s="432">
        <v>38998</v>
      </c>
      <c r="AP68" s="479">
        <v>1507.0632900000001</v>
      </c>
      <c r="AQ68" s="36">
        <v>26.0899</v>
      </c>
      <c r="AR68" s="36">
        <v>6885.9</v>
      </c>
      <c r="AS68" s="35">
        <v>269</v>
      </c>
      <c r="AT68" s="432">
        <v>39181</v>
      </c>
      <c r="AU68" s="479">
        <v>1732.60437</v>
      </c>
      <c r="AV68" s="36">
        <v>54.444500000000005</v>
      </c>
      <c r="AW68" s="36">
        <v>7951</v>
      </c>
      <c r="AX68" s="35">
        <v>272</v>
      </c>
      <c r="AY68" s="431">
        <v>39358</v>
      </c>
      <c r="AZ68" s="36">
        <v>2641.72</v>
      </c>
      <c r="BA68" s="36">
        <v>186.5</v>
      </c>
      <c r="BB68" s="36">
        <v>8856.2000000000007</v>
      </c>
      <c r="BC68" s="35">
        <v>279</v>
      </c>
      <c r="BD68" s="431">
        <v>39544</v>
      </c>
      <c r="BE68" s="36">
        <v>3063.14</v>
      </c>
      <c r="BF68" s="36">
        <v>289.64999999999998</v>
      </c>
      <c r="BG68" s="36">
        <v>9779</v>
      </c>
      <c r="BH68" s="35">
        <v>286</v>
      </c>
      <c r="BI68" s="431">
        <v>39733</v>
      </c>
      <c r="BJ68" s="36">
        <v>2855.94</v>
      </c>
      <c r="BK68" s="36">
        <v>590.51</v>
      </c>
      <c r="BL68" s="36">
        <v>12857.8</v>
      </c>
      <c r="BM68" s="35">
        <v>290</v>
      </c>
      <c r="BN68" s="431">
        <v>39909</v>
      </c>
      <c r="BO68" s="36">
        <v>2466.16</v>
      </c>
      <c r="BP68" s="36">
        <v>452.12</v>
      </c>
      <c r="BQ68" s="36">
        <v>13681.6</v>
      </c>
      <c r="BR68" s="35">
        <v>299</v>
      </c>
      <c r="BS68" s="432">
        <v>40097</v>
      </c>
      <c r="BT68" s="479">
        <v>3259.652</v>
      </c>
      <c r="BU68" s="36">
        <v>1034.0719999999999</v>
      </c>
      <c r="BV68" s="36">
        <v>14928.8</v>
      </c>
      <c r="BW68" s="35">
        <v>255</v>
      </c>
      <c r="BX68" s="431">
        <v>40273</v>
      </c>
      <c r="BY68" s="1167">
        <v>5573.37</v>
      </c>
      <c r="BZ68" s="1169">
        <v>711.66</v>
      </c>
      <c r="CA68" s="36">
        <v>18596.099999999999</v>
      </c>
      <c r="CB68" s="35">
        <v>267</v>
      </c>
      <c r="CC68" s="431">
        <v>40461</v>
      </c>
      <c r="CD68" s="1167">
        <v>7292.54</v>
      </c>
      <c r="CE68" s="1169">
        <v>2364.7600000000002</v>
      </c>
      <c r="CF68" s="36">
        <v>22639</v>
      </c>
      <c r="CG68" s="35">
        <v>248</v>
      </c>
      <c r="CH68" s="431">
        <v>40643</v>
      </c>
      <c r="CI68" s="1167">
        <v>6556.52</v>
      </c>
      <c r="CJ68" s="1169">
        <v>1289.8</v>
      </c>
      <c r="CK68" s="36">
        <v>27267.4</v>
      </c>
      <c r="CL68" s="35">
        <v>263</v>
      </c>
      <c r="CM68" s="425">
        <v>40828</v>
      </c>
      <c r="CN68" s="1173">
        <v>5359.62</v>
      </c>
      <c r="CO68" s="36">
        <v>313.76</v>
      </c>
      <c r="CP68" s="36">
        <v>31722.2</v>
      </c>
      <c r="CQ68" s="35">
        <f t="shared" si="57"/>
        <v>271</v>
      </c>
      <c r="CR68" s="427">
        <v>41003</v>
      </c>
      <c r="CS68" s="697">
        <v>5020.87</v>
      </c>
      <c r="CT68" s="697">
        <v>573.67999999999995</v>
      </c>
      <c r="CU68" s="36">
        <f t="shared" si="64"/>
        <v>36439.199999999997</v>
      </c>
      <c r="CV68" s="35">
        <f t="shared" si="65"/>
        <v>278</v>
      </c>
      <c r="CW68" s="427">
        <v>41193</v>
      </c>
      <c r="CX68" s="697">
        <v>4482.26</v>
      </c>
      <c r="CY68" s="697">
        <v>583.45000000000005</v>
      </c>
      <c r="CZ68" s="36">
        <f t="shared" si="54"/>
        <v>39367.4</v>
      </c>
      <c r="DA68" s="35">
        <f t="shared" si="55"/>
        <v>284</v>
      </c>
      <c r="DB68" s="696">
        <v>41371</v>
      </c>
      <c r="DC68" s="697">
        <v>3650.68</v>
      </c>
      <c r="DD68" s="697">
        <v>114.35</v>
      </c>
      <c r="DE68" s="36">
        <f t="shared" si="66"/>
        <v>40035.5</v>
      </c>
      <c r="DF68" s="35">
        <f t="shared" si="67"/>
        <v>286</v>
      </c>
      <c r="DG68" s="1349">
        <v>41555</v>
      </c>
      <c r="DH68" s="697">
        <v>3792.36</v>
      </c>
      <c r="DI68" s="272">
        <v>265.12</v>
      </c>
      <c r="DJ68" s="36">
        <f t="shared" si="60"/>
        <v>43407.3</v>
      </c>
      <c r="DK68" s="35">
        <f t="shared" si="61"/>
        <v>298</v>
      </c>
      <c r="DL68" s="1472">
        <v>41736</v>
      </c>
      <c r="DM68" s="697">
        <v>4608.29</v>
      </c>
      <c r="DN68" s="36">
        <v>505.45</v>
      </c>
      <c r="DO68" s="36">
        <f t="shared" si="68"/>
        <v>45026.3</v>
      </c>
      <c r="DP68" s="35">
        <f t="shared" si="69"/>
        <v>304</v>
      </c>
      <c r="DQ68" s="1472">
        <v>41927</v>
      </c>
      <c r="DR68" s="697">
        <v>5315.12</v>
      </c>
      <c r="DS68" s="273">
        <v>975.25</v>
      </c>
      <c r="DT68" s="36">
        <f t="shared" si="62"/>
        <v>48255.5</v>
      </c>
      <c r="DU68" s="35">
        <f t="shared" si="63"/>
        <v>315</v>
      </c>
      <c r="DV68" s="1472">
        <v>42100</v>
      </c>
      <c r="DW68" s="697">
        <v>4397.26</v>
      </c>
      <c r="DX68" s="36">
        <v>305.07</v>
      </c>
      <c r="DY68" s="36">
        <f t="shared" si="70"/>
        <v>50540.5</v>
      </c>
      <c r="DZ68" s="35">
        <f t="shared" si="71"/>
        <v>324</v>
      </c>
      <c r="EA68" s="1472">
        <v>42288</v>
      </c>
      <c r="EB68" s="697">
        <v>4728.13</v>
      </c>
      <c r="EC68" s="697">
        <v>338.48</v>
      </c>
      <c r="ED68" s="36">
        <f t="shared" si="59"/>
        <v>54300.800000000003</v>
      </c>
      <c r="EE68" s="35">
        <f t="shared" si="59"/>
        <v>326</v>
      </c>
      <c r="EF68" s="1472">
        <v>42464</v>
      </c>
      <c r="EG68" s="697">
        <v>4430.66</v>
      </c>
      <c r="EH68" s="697">
        <v>490.39</v>
      </c>
      <c r="EI68" s="36">
        <v>56662.85</v>
      </c>
      <c r="EJ68" s="35">
        <v>329</v>
      </c>
      <c r="EK68" s="1472">
        <v>42647</v>
      </c>
      <c r="EL68" s="1172">
        <v>4708.79</v>
      </c>
      <c r="EM68" s="697">
        <v>562.327</v>
      </c>
      <c r="EN68" s="1172">
        <v>58554.400000000001</v>
      </c>
      <c r="EO68" s="1172">
        <v>330</v>
      </c>
      <c r="EP68" s="1472">
        <v>42828</v>
      </c>
      <c r="EQ68" s="283">
        <v>5739.34</v>
      </c>
      <c r="ER68" s="273">
        <v>938.28800000000001</v>
      </c>
      <c r="ES68" s="36">
        <v>60712.4</v>
      </c>
      <c r="ET68" s="35">
        <v>333</v>
      </c>
      <c r="EU68" s="1472">
        <v>43012</v>
      </c>
      <c r="EV68" s="283">
        <v>6159.96</v>
      </c>
      <c r="EW68" s="697">
        <v>884.45600000000002</v>
      </c>
      <c r="EX68" s="36">
        <v>63257.3</v>
      </c>
      <c r="EY68" s="35">
        <v>337</v>
      </c>
      <c r="EZ68" s="1472">
        <v>43193</v>
      </c>
      <c r="FA68" s="283">
        <v>5790.29</v>
      </c>
      <c r="FB68" s="697">
        <v>555.221</v>
      </c>
      <c r="FC68" s="36">
        <v>65215.3</v>
      </c>
      <c r="FD68" s="35">
        <v>342</v>
      </c>
      <c r="FE68" s="1472">
        <v>43380</v>
      </c>
      <c r="FF68" s="283">
        <v>5410.81</v>
      </c>
      <c r="FG68" s="697">
        <v>844.80100000000004</v>
      </c>
      <c r="FH68" s="36">
        <v>68297.899999999994</v>
      </c>
      <c r="FI68" s="35">
        <v>348</v>
      </c>
      <c r="FJ68" s="1699">
        <v>43562</v>
      </c>
      <c r="FK68" s="185">
        <v>5433.89</v>
      </c>
      <c r="FL68" s="185">
        <v>330.541</v>
      </c>
      <c r="FM68" s="185">
        <v>70697.399999999994</v>
      </c>
      <c r="FN68" s="185">
        <v>353</v>
      </c>
      <c r="FO68" s="1698">
        <v>43747</v>
      </c>
      <c r="FP68" s="354">
        <v>4862.26</v>
      </c>
      <c r="FQ68" s="354">
        <v>320.91699999999997</v>
      </c>
      <c r="FR68" s="354">
        <v>73050.899999999994</v>
      </c>
      <c r="FS68" s="1726">
        <v>357</v>
      </c>
      <c r="FY68" s="1472">
        <v>44109</v>
      </c>
      <c r="FZ68" s="843">
        <v>4946.68</v>
      </c>
      <c r="GA68" s="843">
        <v>965.35500000000002</v>
      </c>
      <c r="GB68" s="859">
        <v>76688.3</v>
      </c>
      <c r="GC68" s="843">
        <v>364</v>
      </c>
      <c r="GD68" s="1472">
        <v>44292</v>
      </c>
      <c r="GE68" s="843">
        <v>5281.38</v>
      </c>
      <c r="GF68" s="843">
        <v>508.45499999999998</v>
      </c>
      <c r="GG68" s="859">
        <v>83833.600000000006</v>
      </c>
      <c r="GH68" s="843">
        <v>375</v>
      </c>
    </row>
    <row r="69" spans="1:190" s="843" customFormat="1" ht="15" customHeight="1">
      <c r="F69" s="431">
        <v>37704</v>
      </c>
      <c r="G69" s="273">
        <v>779.38796000000002</v>
      </c>
      <c r="H69" s="273">
        <v>5.2353402249999998</v>
      </c>
      <c r="I69" s="273">
        <v>3499.4884380000003</v>
      </c>
      <c r="J69" s="35">
        <v>251</v>
      </c>
      <c r="K69" s="432">
        <v>37884</v>
      </c>
      <c r="L69" s="273">
        <v>793.65</v>
      </c>
      <c r="M69" s="273">
        <v>3.04</v>
      </c>
      <c r="N69" s="273">
        <v>3788.3</v>
      </c>
      <c r="O69" s="35">
        <v>254</v>
      </c>
      <c r="P69" s="431">
        <v>38077</v>
      </c>
      <c r="Q69" s="273">
        <v>973.88061000000005</v>
      </c>
      <c r="R69" s="273">
        <v>7.1844401250000001</v>
      </c>
      <c r="S69" s="273">
        <v>4700.5930935000006</v>
      </c>
      <c r="T69" s="35">
        <v>259</v>
      </c>
      <c r="U69" s="432">
        <v>38259</v>
      </c>
      <c r="V69" s="479">
        <v>1640.4392</v>
      </c>
      <c r="W69" s="36">
        <v>26.7926</v>
      </c>
      <c r="X69" s="35">
        <v>4865.7</v>
      </c>
      <c r="Y69" s="35">
        <v>246</v>
      </c>
      <c r="Z69" s="432">
        <v>38447</v>
      </c>
      <c r="AA69" s="479">
        <v>1873.21947</v>
      </c>
      <c r="AB69" s="36">
        <v>24.939900000000002</v>
      </c>
      <c r="AC69" s="64">
        <v>5112.2</v>
      </c>
      <c r="AD69" s="35">
        <v>251</v>
      </c>
      <c r="AE69" s="432">
        <v>38621</v>
      </c>
      <c r="AF69" s="479">
        <v>1642.91515</v>
      </c>
      <c r="AG69" s="36">
        <v>21.191399999999998</v>
      </c>
      <c r="AH69" s="36">
        <v>5495.8</v>
      </c>
      <c r="AI69" s="35">
        <v>255</v>
      </c>
      <c r="AJ69" s="432">
        <v>38834</v>
      </c>
      <c r="AK69" s="479">
        <v>1380.77343</v>
      </c>
      <c r="AL69" s="36">
        <v>26.099200000000003</v>
      </c>
      <c r="AM69" s="36">
        <v>6112.6</v>
      </c>
      <c r="AN69" s="35">
        <v>267</v>
      </c>
      <c r="AO69" s="432">
        <v>38999</v>
      </c>
      <c r="AP69" s="479">
        <v>1543.8412699999999</v>
      </c>
      <c r="AQ69" s="36">
        <v>26.839199999999998</v>
      </c>
      <c r="AR69" s="36">
        <v>6885.9</v>
      </c>
      <c r="AS69" s="35">
        <v>269</v>
      </c>
      <c r="AT69" s="432">
        <v>39182</v>
      </c>
      <c r="AU69" s="479">
        <v>1728.6800499999999</v>
      </c>
      <c r="AV69" s="36">
        <v>53.026599999999995</v>
      </c>
      <c r="AW69" s="36">
        <v>7951</v>
      </c>
      <c r="AX69" s="35">
        <v>272</v>
      </c>
      <c r="AY69" s="431">
        <v>39359</v>
      </c>
      <c r="AZ69" s="36">
        <v>2672.16</v>
      </c>
      <c r="BA69" s="36">
        <v>183.58</v>
      </c>
      <c r="BB69" s="36">
        <v>8856.2000000000007</v>
      </c>
      <c r="BC69" s="35">
        <v>279</v>
      </c>
      <c r="BD69" s="431">
        <v>39545</v>
      </c>
      <c r="BE69" s="36">
        <v>3040.59</v>
      </c>
      <c r="BF69" s="36">
        <v>306.97000000000003</v>
      </c>
      <c r="BG69" s="36">
        <v>9779</v>
      </c>
      <c r="BH69" s="35">
        <v>286</v>
      </c>
      <c r="BI69" s="431">
        <v>39734</v>
      </c>
      <c r="BJ69" s="36">
        <v>2888.71</v>
      </c>
      <c r="BK69" s="36">
        <v>516.25</v>
      </c>
      <c r="BL69" s="36">
        <v>12857.8</v>
      </c>
      <c r="BM69" s="35">
        <v>290</v>
      </c>
      <c r="BN69" s="431">
        <v>39910</v>
      </c>
      <c r="BO69" s="36">
        <v>2438.4499999999998</v>
      </c>
      <c r="BP69" s="36">
        <v>435.61</v>
      </c>
      <c r="BQ69" s="36">
        <v>13681.6</v>
      </c>
      <c r="BR69" s="35">
        <v>299</v>
      </c>
      <c r="BS69" s="432">
        <v>40098</v>
      </c>
      <c r="BT69" s="479">
        <v>3236.9760000000001</v>
      </c>
      <c r="BU69" s="36">
        <v>799.51130000000001</v>
      </c>
      <c r="BV69" s="36">
        <v>14928.8</v>
      </c>
      <c r="BW69" s="35">
        <v>255</v>
      </c>
      <c r="BX69" s="431">
        <v>40274</v>
      </c>
      <c r="BY69" s="1167">
        <v>5502.75</v>
      </c>
      <c r="BZ69" s="1169">
        <v>593.73</v>
      </c>
      <c r="CA69" s="36">
        <v>18596.099999999999</v>
      </c>
      <c r="CB69" s="35">
        <v>267</v>
      </c>
      <c r="CC69" s="431">
        <v>40462</v>
      </c>
      <c r="CD69" s="1167">
        <v>7396.43</v>
      </c>
      <c r="CE69" s="1169">
        <v>1564.85</v>
      </c>
      <c r="CF69" s="36">
        <v>22639</v>
      </c>
      <c r="CG69" s="35">
        <v>248</v>
      </c>
      <c r="CH69" s="431">
        <v>40644</v>
      </c>
      <c r="CI69" s="1167">
        <v>6262.69</v>
      </c>
      <c r="CJ69" s="1169">
        <v>1224.17</v>
      </c>
      <c r="CK69" s="36">
        <v>27267.4</v>
      </c>
      <c r="CL69" s="35">
        <v>263</v>
      </c>
      <c r="CM69" s="425">
        <v>40829</v>
      </c>
      <c r="CN69" s="1173">
        <v>5568.36</v>
      </c>
      <c r="CO69" s="36">
        <v>364.96</v>
      </c>
      <c r="CP69" s="36">
        <v>31722.2</v>
      </c>
      <c r="CQ69" s="35">
        <f t="shared" si="57"/>
        <v>271</v>
      </c>
      <c r="CR69" s="427">
        <v>41004</v>
      </c>
      <c r="CS69" s="697">
        <v>5098.91</v>
      </c>
      <c r="CT69" s="697">
        <v>522.45000000000005</v>
      </c>
      <c r="CU69" s="36">
        <f t="shared" si="64"/>
        <v>36439.199999999997</v>
      </c>
      <c r="CV69" s="35">
        <f t="shared" si="65"/>
        <v>278</v>
      </c>
      <c r="CW69" s="427">
        <v>41196</v>
      </c>
      <c r="CX69" s="697">
        <v>4451.93</v>
      </c>
      <c r="CY69" s="697">
        <v>691.42</v>
      </c>
      <c r="CZ69" s="36">
        <f t="shared" si="54"/>
        <v>39367.4</v>
      </c>
      <c r="DA69" s="35">
        <f t="shared" si="55"/>
        <v>284</v>
      </c>
      <c r="DB69" s="696">
        <v>41372</v>
      </c>
      <c r="DC69" s="697">
        <v>3665.42</v>
      </c>
      <c r="DD69" s="697">
        <v>147.52000000000001</v>
      </c>
      <c r="DE69" s="36">
        <f t="shared" si="66"/>
        <v>40035.5</v>
      </c>
      <c r="DF69" s="35">
        <f t="shared" si="67"/>
        <v>286</v>
      </c>
      <c r="DG69" s="1349">
        <v>41556</v>
      </c>
      <c r="DH69" s="697">
        <v>3821.57</v>
      </c>
      <c r="DI69" s="697">
        <v>225.84</v>
      </c>
      <c r="DJ69" s="36">
        <f t="shared" si="60"/>
        <v>43407.3</v>
      </c>
      <c r="DK69" s="35">
        <f t="shared" si="61"/>
        <v>298</v>
      </c>
      <c r="DL69" s="1472">
        <v>41737</v>
      </c>
      <c r="DM69" s="697">
        <v>4586.91</v>
      </c>
      <c r="DN69" s="272">
        <v>626.65</v>
      </c>
      <c r="DO69" s="36">
        <f t="shared" si="68"/>
        <v>45026.3</v>
      </c>
      <c r="DP69" s="35">
        <f t="shared" si="69"/>
        <v>304</v>
      </c>
      <c r="DQ69" s="1472">
        <v>41928</v>
      </c>
      <c r="DR69" s="697">
        <v>5285.84</v>
      </c>
      <c r="DS69" s="697">
        <v>814.41</v>
      </c>
      <c r="DT69" s="36">
        <f t="shared" si="62"/>
        <v>48255.5</v>
      </c>
      <c r="DU69" s="35">
        <f t="shared" si="63"/>
        <v>315</v>
      </c>
      <c r="DV69" s="1472">
        <v>42101</v>
      </c>
      <c r="DW69" s="697">
        <v>4345.03</v>
      </c>
      <c r="DX69" s="36">
        <v>325.77</v>
      </c>
      <c r="DY69" s="36">
        <f t="shared" si="70"/>
        <v>50540.5</v>
      </c>
      <c r="DZ69" s="35">
        <f t="shared" si="71"/>
        <v>324</v>
      </c>
      <c r="EA69" s="1472">
        <v>42289</v>
      </c>
      <c r="EB69" s="697">
        <v>4776.1499999999996</v>
      </c>
      <c r="EC69" s="697">
        <v>416.48</v>
      </c>
      <c r="ED69" s="36">
        <f t="shared" si="59"/>
        <v>54300.800000000003</v>
      </c>
      <c r="EE69" s="35">
        <f t="shared" si="59"/>
        <v>326</v>
      </c>
      <c r="EF69" s="1472">
        <v>42465</v>
      </c>
      <c r="EG69" s="697">
        <v>4409.72</v>
      </c>
      <c r="EH69" s="36">
        <v>317.85000000000002</v>
      </c>
      <c r="EI69" s="36">
        <v>56662.85</v>
      </c>
      <c r="EJ69" s="35">
        <v>329</v>
      </c>
      <c r="EK69" s="1472">
        <v>42648</v>
      </c>
      <c r="EL69" s="35">
        <v>4714.05</v>
      </c>
      <c r="EM69" s="697">
        <v>526.78899999999999</v>
      </c>
      <c r="EN69" s="1172">
        <v>58554.400000000001</v>
      </c>
      <c r="EO69" s="1172">
        <v>330</v>
      </c>
      <c r="EP69" s="1472">
        <v>42829</v>
      </c>
      <c r="EQ69" s="283">
        <v>5777.12</v>
      </c>
      <c r="ER69" s="697">
        <v>983.15899999999999</v>
      </c>
      <c r="ES69" s="36">
        <v>60712.4</v>
      </c>
      <c r="ET69" s="35">
        <v>333</v>
      </c>
      <c r="EU69" s="1472">
        <v>43013</v>
      </c>
      <c r="EV69" s="283">
        <v>6202.31</v>
      </c>
      <c r="EW69" s="697">
        <v>1058.4960000000001</v>
      </c>
      <c r="EX69" s="36">
        <v>63257.3</v>
      </c>
      <c r="EY69" s="35">
        <v>337</v>
      </c>
      <c r="EZ69" s="1472">
        <v>43194</v>
      </c>
      <c r="FA69" s="283">
        <v>5793.05</v>
      </c>
      <c r="FB69" s="697">
        <v>546.68899999999996</v>
      </c>
      <c r="FC69" s="36">
        <v>65215.3</v>
      </c>
      <c r="FD69" s="35">
        <v>342</v>
      </c>
      <c r="FE69" s="1472">
        <v>43381</v>
      </c>
      <c r="FF69" s="283">
        <v>5440.95</v>
      </c>
      <c r="FG69" s="697">
        <v>801.42499999999995</v>
      </c>
      <c r="FH69" s="36">
        <v>68297.899999999994</v>
      </c>
      <c r="FI69" s="35">
        <v>348</v>
      </c>
      <c r="FJ69" s="1699">
        <v>43563</v>
      </c>
      <c r="FK69" s="185">
        <v>5372.23</v>
      </c>
      <c r="FL69" s="185">
        <v>418.005</v>
      </c>
      <c r="FM69" s="185">
        <v>70697.399999999994</v>
      </c>
      <c r="FN69" s="185">
        <v>353</v>
      </c>
      <c r="FO69" s="1698">
        <v>43748</v>
      </c>
      <c r="FP69" s="354">
        <v>4810.22</v>
      </c>
      <c r="FQ69" s="354">
        <v>327.81799999999998</v>
      </c>
      <c r="FR69" s="354">
        <v>73050.899999999994</v>
      </c>
      <c r="FS69" s="1726">
        <v>357</v>
      </c>
      <c r="FY69" s="1472">
        <v>44110</v>
      </c>
      <c r="FZ69" s="843">
        <v>4928.87</v>
      </c>
      <c r="GA69" s="843">
        <v>1067.722</v>
      </c>
      <c r="GB69" s="859">
        <v>76688.3</v>
      </c>
      <c r="GC69" s="843">
        <v>364</v>
      </c>
      <c r="GD69" s="1472">
        <v>44293</v>
      </c>
      <c r="GE69" s="843">
        <v>5337.33</v>
      </c>
      <c r="GF69" s="843">
        <v>582.52300000000002</v>
      </c>
      <c r="GG69" s="859">
        <v>83833.600000000006</v>
      </c>
      <c r="GH69" s="843">
        <v>375</v>
      </c>
    </row>
    <row r="70" spans="1:190" s="843" customFormat="1" ht="15" customHeight="1">
      <c r="A70" s="901"/>
      <c r="B70" s="119"/>
      <c r="C70" s="902"/>
      <c r="D70" s="119"/>
      <c r="E70" s="898"/>
      <c r="F70" s="431">
        <v>37705</v>
      </c>
      <c r="G70" s="273">
        <v>770.84082999999998</v>
      </c>
      <c r="H70" s="273">
        <v>4.5842253499999996</v>
      </c>
      <c r="I70" s="273">
        <v>3499.4884380000003</v>
      </c>
      <c r="J70" s="35">
        <v>251</v>
      </c>
      <c r="K70" s="432">
        <v>37885</v>
      </c>
      <c r="L70" s="273">
        <v>794.08</v>
      </c>
      <c r="M70" s="273">
        <v>2.0499999999999998</v>
      </c>
      <c r="N70" s="273">
        <v>3788.3</v>
      </c>
      <c r="O70" s="35">
        <v>254</v>
      </c>
      <c r="P70" s="431">
        <v>38078</v>
      </c>
      <c r="Q70" s="273">
        <v>985.88807999999995</v>
      </c>
      <c r="R70" s="273">
        <v>18.11358414</v>
      </c>
      <c r="S70" s="273">
        <v>4700.5930935000006</v>
      </c>
      <c r="T70" s="35">
        <v>259</v>
      </c>
      <c r="U70" s="432">
        <v>38260</v>
      </c>
      <c r="V70" s="479">
        <v>1633.0227199999999</v>
      </c>
      <c r="W70" s="36">
        <v>24.778299999999998</v>
      </c>
      <c r="X70" s="35">
        <v>4865.7</v>
      </c>
      <c r="Y70" s="35">
        <v>246</v>
      </c>
      <c r="Z70" s="432">
        <v>38448</v>
      </c>
      <c r="AA70" s="479">
        <v>1853.8605500000001</v>
      </c>
      <c r="AB70" s="36">
        <v>28.602999999999998</v>
      </c>
      <c r="AC70" s="64">
        <v>5112.2</v>
      </c>
      <c r="AD70" s="35">
        <v>251</v>
      </c>
      <c r="AE70" s="432">
        <v>38622</v>
      </c>
      <c r="AF70" s="479">
        <v>1649.0543299999999</v>
      </c>
      <c r="AG70" s="36">
        <v>25.601999999999997</v>
      </c>
      <c r="AH70" s="36">
        <v>5495.8</v>
      </c>
      <c r="AI70" s="35">
        <v>255</v>
      </c>
      <c r="AJ70" s="432">
        <v>38837</v>
      </c>
      <c r="AK70" s="479">
        <v>1361.26953</v>
      </c>
      <c r="AL70" s="36">
        <v>21.476199999999999</v>
      </c>
      <c r="AM70" s="36">
        <v>6112.6</v>
      </c>
      <c r="AN70" s="35">
        <v>267</v>
      </c>
      <c r="AO70" s="432">
        <v>39000</v>
      </c>
      <c r="AP70" s="479">
        <v>1547.2391</v>
      </c>
      <c r="AQ70" s="36">
        <v>33.850099999999998</v>
      </c>
      <c r="AR70" s="36">
        <v>6885.9</v>
      </c>
      <c r="AS70" s="35">
        <v>269</v>
      </c>
      <c r="AT70" s="432">
        <v>39183</v>
      </c>
      <c r="AU70" s="479">
        <v>1719.4779900000001</v>
      </c>
      <c r="AV70" s="36">
        <v>53.589300000000001</v>
      </c>
      <c r="AW70" s="36">
        <v>7951</v>
      </c>
      <c r="AX70" s="35">
        <v>272</v>
      </c>
      <c r="AY70" s="431">
        <v>39362</v>
      </c>
      <c r="AZ70" s="36">
        <v>2735.94</v>
      </c>
      <c r="BA70" s="36">
        <v>232.96</v>
      </c>
      <c r="BB70" s="36">
        <v>8856.2000000000007</v>
      </c>
      <c r="BC70" s="35">
        <v>279</v>
      </c>
      <c r="BD70" s="431">
        <v>39546</v>
      </c>
      <c r="BE70" s="36">
        <v>3068.57</v>
      </c>
      <c r="BF70" s="36">
        <v>324.64</v>
      </c>
      <c r="BG70" s="36">
        <v>9779</v>
      </c>
      <c r="BH70" s="35">
        <v>286</v>
      </c>
      <c r="BI70" s="431">
        <v>39735</v>
      </c>
      <c r="BJ70" s="36">
        <v>2931.25</v>
      </c>
      <c r="BK70" s="36">
        <v>542.08000000000004</v>
      </c>
      <c r="BL70" s="36">
        <v>12857.8</v>
      </c>
      <c r="BM70" s="35">
        <v>290</v>
      </c>
      <c r="BN70" s="431">
        <v>39911</v>
      </c>
      <c r="BO70" s="36">
        <v>2414.27</v>
      </c>
      <c r="BP70" s="36">
        <v>411.24</v>
      </c>
      <c r="BQ70" s="36">
        <v>13681.6</v>
      </c>
      <c r="BR70" s="35">
        <v>299</v>
      </c>
      <c r="BS70" s="432">
        <v>40099</v>
      </c>
      <c r="BT70" s="479">
        <v>3280.3223800000001</v>
      </c>
      <c r="BU70" s="36">
        <v>1103.8970999999999</v>
      </c>
      <c r="BV70" s="36">
        <v>14928.8</v>
      </c>
      <c r="BW70" s="35">
        <v>255</v>
      </c>
      <c r="BX70" s="431">
        <v>40275</v>
      </c>
      <c r="BY70" s="1167">
        <v>5515.98</v>
      </c>
      <c r="BZ70" s="1169">
        <v>506.41</v>
      </c>
      <c r="CA70" s="36">
        <v>18596.099999999999</v>
      </c>
      <c r="CB70" s="35">
        <v>267</v>
      </c>
      <c r="CC70" s="431">
        <v>40463</v>
      </c>
      <c r="CD70" s="1167">
        <v>7463.06</v>
      </c>
      <c r="CE70" s="1169">
        <v>2018.99</v>
      </c>
      <c r="CF70" s="36">
        <v>22639</v>
      </c>
      <c r="CG70" s="35">
        <v>248</v>
      </c>
      <c r="CH70" s="431">
        <v>40645</v>
      </c>
      <c r="CI70" s="1167">
        <v>6423.23</v>
      </c>
      <c r="CJ70" s="1169">
        <v>792.57</v>
      </c>
      <c r="CK70" s="36">
        <v>27267.4</v>
      </c>
      <c r="CL70" s="35">
        <v>263</v>
      </c>
      <c r="CM70" s="425">
        <v>40832</v>
      </c>
      <c r="CN70" s="1173">
        <v>5387.05</v>
      </c>
      <c r="CO70" s="36">
        <v>258.60000000000002</v>
      </c>
      <c r="CP70" s="36">
        <v>31722.2</v>
      </c>
      <c r="CQ70" s="35">
        <f t="shared" si="57"/>
        <v>271</v>
      </c>
      <c r="CR70" s="427">
        <v>41007</v>
      </c>
      <c r="CS70" s="697">
        <v>5106.7700000000004</v>
      </c>
      <c r="CT70" s="697">
        <v>679.81</v>
      </c>
      <c r="CU70" s="36">
        <f t="shared" si="64"/>
        <v>36439.199999999997</v>
      </c>
      <c r="CV70" s="35">
        <f t="shared" si="65"/>
        <v>278</v>
      </c>
      <c r="CW70" s="427">
        <v>41197</v>
      </c>
      <c r="CX70" s="697">
        <v>4467.78</v>
      </c>
      <c r="CY70" s="697">
        <v>530.49</v>
      </c>
      <c r="CZ70" s="36">
        <f t="shared" si="54"/>
        <v>39367.4</v>
      </c>
      <c r="DA70" s="35">
        <f t="shared" si="55"/>
        <v>284</v>
      </c>
      <c r="DB70" s="696">
        <v>41373</v>
      </c>
      <c r="DC70" s="697">
        <v>3732.65</v>
      </c>
      <c r="DD70" s="697">
        <v>187.27</v>
      </c>
      <c r="DE70" s="36">
        <f t="shared" si="66"/>
        <v>40035.5</v>
      </c>
      <c r="DF70" s="35">
        <f t="shared" si="67"/>
        <v>286</v>
      </c>
      <c r="DG70" s="1349">
        <v>41557</v>
      </c>
      <c r="DH70" s="697">
        <v>3843.56</v>
      </c>
      <c r="DI70" s="697">
        <v>219.49</v>
      </c>
      <c r="DJ70" s="36">
        <f t="shared" si="60"/>
        <v>43407.3</v>
      </c>
      <c r="DK70" s="35">
        <f t="shared" si="61"/>
        <v>298</v>
      </c>
      <c r="DL70" s="1472">
        <v>41738</v>
      </c>
      <c r="DM70" s="697">
        <v>4594.33</v>
      </c>
      <c r="DN70" s="697">
        <v>537.46</v>
      </c>
      <c r="DO70" s="36">
        <f t="shared" si="68"/>
        <v>45026.3</v>
      </c>
      <c r="DP70" s="35">
        <f t="shared" si="69"/>
        <v>304</v>
      </c>
      <c r="DQ70" s="1472">
        <v>41931</v>
      </c>
      <c r="DR70" s="697">
        <v>5176.75</v>
      </c>
      <c r="DS70" s="697">
        <v>687.26</v>
      </c>
      <c r="DT70" s="36">
        <f t="shared" si="62"/>
        <v>48255.5</v>
      </c>
      <c r="DU70" s="35">
        <f t="shared" si="63"/>
        <v>315</v>
      </c>
      <c r="DV70" s="1472">
        <v>42102</v>
      </c>
      <c r="DW70" s="697">
        <v>4347.1400000000003</v>
      </c>
      <c r="DX70" s="273">
        <v>371.4</v>
      </c>
      <c r="DY70" s="36">
        <f t="shared" si="70"/>
        <v>50540.5</v>
      </c>
      <c r="DZ70" s="35">
        <f t="shared" si="71"/>
        <v>324</v>
      </c>
      <c r="EA70" s="1472">
        <v>42290</v>
      </c>
      <c r="EB70" s="697">
        <v>4779.66</v>
      </c>
      <c r="EC70" s="697">
        <v>449.5</v>
      </c>
      <c r="ED70" s="36">
        <f t="shared" si="59"/>
        <v>54300.800000000003</v>
      </c>
      <c r="EE70" s="35">
        <f t="shared" si="59"/>
        <v>326</v>
      </c>
      <c r="EF70" s="1472">
        <v>42466</v>
      </c>
      <c r="EG70" s="697">
        <v>4413.8500000000004</v>
      </c>
      <c r="EH70" s="36">
        <v>427.66</v>
      </c>
      <c r="EI70" s="36">
        <v>56662.85</v>
      </c>
      <c r="EJ70" s="35">
        <v>329</v>
      </c>
      <c r="EK70" s="1472">
        <v>42649</v>
      </c>
      <c r="EL70" s="35">
        <v>4723.7299999999996</v>
      </c>
      <c r="EM70" s="697">
        <v>488.91199999999998</v>
      </c>
      <c r="EN70" s="1172">
        <v>58554.400000000001</v>
      </c>
      <c r="EO70" s="1172">
        <v>330</v>
      </c>
      <c r="EP70" s="1472">
        <v>42830</v>
      </c>
      <c r="EQ70" s="283">
        <v>5756.92</v>
      </c>
      <c r="ER70" s="697">
        <v>1114.8019999999999</v>
      </c>
      <c r="ES70" s="36">
        <v>60712.4</v>
      </c>
      <c r="ET70" s="35">
        <v>333</v>
      </c>
      <c r="EU70" s="1472">
        <v>43016</v>
      </c>
      <c r="EV70" s="283">
        <v>6205.5</v>
      </c>
      <c r="EW70" s="697">
        <v>1054.248</v>
      </c>
      <c r="EX70" s="36">
        <v>63257.3</v>
      </c>
      <c r="EY70" s="35">
        <v>337</v>
      </c>
      <c r="EZ70" s="1472">
        <v>43195</v>
      </c>
      <c r="FA70" s="283">
        <v>5841.19</v>
      </c>
      <c r="FB70" s="697">
        <v>572.04399999999998</v>
      </c>
      <c r="FC70" s="36">
        <v>65215.3</v>
      </c>
      <c r="FD70" s="35">
        <v>342</v>
      </c>
      <c r="FE70" s="1472">
        <v>43382</v>
      </c>
      <c r="FF70" s="283">
        <v>5455.81</v>
      </c>
      <c r="FG70" s="1478">
        <v>801.21799999999996</v>
      </c>
      <c r="FH70" s="36">
        <v>68297.899999999994</v>
      </c>
      <c r="FI70" s="35">
        <v>348</v>
      </c>
      <c r="FJ70" s="1699">
        <v>43564</v>
      </c>
      <c r="FK70" s="185">
        <v>5318.75</v>
      </c>
      <c r="FL70" s="185">
        <v>365.92</v>
      </c>
      <c r="FM70" s="185">
        <v>70697.399999999994</v>
      </c>
      <c r="FN70" s="185">
        <v>353</v>
      </c>
      <c r="FO70" s="1698">
        <v>43751</v>
      </c>
      <c r="FP70" s="354">
        <v>4761.88</v>
      </c>
      <c r="FQ70" s="354">
        <v>298.19900000000001</v>
      </c>
      <c r="FR70" s="354">
        <v>73050.899999999994</v>
      </c>
      <c r="FS70" s="1726">
        <v>357</v>
      </c>
      <c r="FY70" s="1472">
        <v>44111</v>
      </c>
      <c r="FZ70" s="843">
        <v>4934.47</v>
      </c>
      <c r="GA70" s="843">
        <v>888.70699999999999</v>
      </c>
      <c r="GB70" s="859">
        <v>76688.3</v>
      </c>
      <c r="GC70" s="843">
        <v>364</v>
      </c>
      <c r="GD70" s="1472">
        <v>44294</v>
      </c>
      <c r="GE70" s="843">
        <v>5254.78</v>
      </c>
      <c r="GF70" s="843">
        <v>475.87799999999999</v>
      </c>
      <c r="GG70" s="859">
        <v>83833.600000000006</v>
      </c>
      <c r="GH70" s="843">
        <v>375</v>
      </c>
    </row>
    <row r="71" spans="1:190" s="843" customFormat="1" ht="15" customHeight="1">
      <c r="A71" s="901"/>
      <c r="B71" s="119"/>
      <c r="C71" s="902"/>
      <c r="D71" s="119"/>
      <c r="E71" s="898"/>
      <c r="F71" s="431">
        <v>37707</v>
      </c>
      <c r="G71" s="273">
        <v>767.24176</v>
      </c>
      <c r="H71" s="273">
        <v>2.9108087</v>
      </c>
      <c r="I71" s="273">
        <v>3499.4884380000003</v>
      </c>
      <c r="J71" s="35">
        <v>251</v>
      </c>
      <c r="K71" s="432">
        <v>37886</v>
      </c>
      <c r="L71" s="273">
        <v>795.16</v>
      </c>
      <c r="M71" s="273">
        <v>2.72</v>
      </c>
      <c r="N71" s="273">
        <v>3788.3</v>
      </c>
      <c r="O71" s="35">
        <v>254</v>
      </c>
      <c r="P71" s="431">
        <v>38080</v>
      </c>
      <c r="Q71" s="273">
        <v>993.33272999999997</v>
      </c>
      <c r="R71" s="273">
        <v>10.233791224999999</v>
      </c>
      <c r="S71" s="273">
        <v>4700.5930935000006</v>
      </c>
      <c r="T71" s="35">
        <v>259</v>
      </c>
      <c r="U71" s="432">
        <v>38262</v>
      </c>
      <c r="V71" s="479">
        <v>1610.8941199999999</v>
      </c>
      <c r="W71" s="36">
        <v>17.473199999999999</v>
      </c>
      <c r="X71" s="35">
        <v>4927.3999999999996</v>
      </c>
      <c r="Y71" s="35">
        <v>247</v>
      </c>
      <c r="Z71" s="432">
        <v>38449</v>
      </c>
      <c r="AA71" s="479">
        <v>1856.89813</v>
      </c>
      <c r="AB71" s="36">
        <v>28.554000000000002</v>
      </c>
      <c r="AC71" s="64">
        <v>5112.2</v>
      </c>
      <c r="AD71" s="35">
        <v>251</v>
      </c>
      <c r="AE71" s="432">
        <v>38623</v>
      </c>
      <c r="AF71" s="479">
        <v>1660.8308500000001</v>
      </c>
      <c r="AG71" s="36">
        <v>32.003399999999999</v>
      </c>
      <c r="AH71" s="36">
        <v>5495.8</v>
      </c>
      <c r="AI71" s="35">
        <v>255</v>
      </c>
      <c r="AJ71" s="432">
        <v>38839</v>
      </c>
      <c r="AK71" s="479">
        <v>1355.16129</v>
      </c>
      <c r="AL71" s="36">
        <v>22.124500000000001</v>
      </c>
      <c r="AM71" s="36">
        <v>6260.9</v>
      </c>
      <c r="AN71" s="35">
        <v>268</v>
      </c>
      <c r="AO71" s="432">
        <v>39001</v>
      </c>
      <c r="AP71" s="479">
        <v>1569.25234</v>
      </c>
      <c r="AQ71" s="36">
        <v>28.101799999999997</v>
      </c>
      <c r="AR71" s="36">
        <v>6885.9</v>
      </c>
      <c r="AS71" s="35">
        <v>269</v>
      </c>
      <c r="AT71" s="432">
        <v>39184</v>
      </c>
      <c r="AU71" s="479">
        <v>1718.8753400000001</v>
      </c>
      <c r="AV71" s="36">
        <v>47.706499999999998</v>
      </c>
      <c r="AW71" s="36">
        <v>7951</v>
      </c>
      <c r="AX71" s="35">
        <v>272</v>
      </c>
      <c r="AY71" s="431">
        <v>39363</v>
      </c>
      <c r="AZ71" s="36">
        <v>2762.37</v>
      </c>
      <c r="BA71" s="36">
        <v>244.63</v>
      </c>
      <c r="BB71" s="36">
        <v>8856.2000000000007</v>
      </c>
      <c r="BC71" s="35">
        <v>279</v>
      </c>
      <c r="BD71" s="431">
        <v>39547</v>
      </c>
      <c r="BE71" s="36">
        <v>3069.93</v>
      </c>
      <c r="BF71" s="36">
        <v>359.96</v>
      </c>
      <c r="BG71" s="36">
        <v>9779</v>
      </c>
      <c r="BH71" s="35">
        <v>286</v>
      </c>
      <c r="BI71" s="431">
        <v>39736</v>
      </c>
      <c r="BJ71" s="36">
        <v>2925.98</v>
      </c>
      <c r="BK71" s="36">
        <v>511.74</v>
      </c>
      <c r="BL71" s="36">
        <v>12857.8</v>
      </c>
      <c r="BM71" s="35">
        <v>290</v>
      </c>
      <c r="BN71" s="431">
        <v>39912</v>
      </c>
      <c r="BO71" s="36">
        <v>2408.67</v>
      </c>
      <c r="BP71" s="36">
        <v>375.77</v>
      </c>
      <c r="BQ71" s="36">
        <v>13681.6</v>
      </c>
      <c r="BR71" s="35">
        <v>299</v>
      </c>
      <c r="BS71" s="432">
        <v>40100</v>
      </c>
      <c r="BT71" s="479">
        <v>3296.0337</v>
      </c>
      <c r="BU71" s="36">
        <v>1201.0529000000001</v>
      </c>
      <c r="BV71" s="36">
        <v>14928.8</v>
      </c>
      <c r="BW71" s="35">
        <v>255</v>
      </c>
      <c r="BX71" s="431">
        <v>40276</v>
      </c>
      <c r="BY71" s="1167">
        <v>5569.64</v>
      </c>
      <c r="BZ71" s="1169">
        <v>662.18</v>
      </c>
      <c r="CA71" s="36">
        <v>18596.099999999999</v>
      </c>
      <c r="CB71" s="35">
        <v>267</v>
      </c>
      <c r="CC71" s="431">
        <v>40464</v>
      </c>
      <c r="CD71" s="1167">
        <v>7513.46</v>
      </c>
      <c r="CE71" s="1169">
        <v>2033.72</v>
      </c>
      <c r="CF71" s="36">
        <v>22639</v>
      </c>
      <c r="CG71" s="35">
        <v>248</v>
      </c>
      <c r="CH71" s="431">
        <v>40646</v>
      </c>
      <c r="CI71" s="1167">
        <v>6386.36</v>
      </c>
      <c r="CJ71" s="1169">
        <v>855.03</v>
      </c>
      <c r="CK71" s="36">
        <v>27267.4</v>
      </c>
      <c r="CL71" s="35">
        <v>263</v>
      </c>
      <c r="CM71" s="425">
        <v>40833</v>
      </c>
      <c r="CN71" s="1173">
        <v>5423.92</v>
      </c>
      <c r="CO71" s="36">
        <v>227.82</v>
      </c>
      <c r="CP71" s="36">
        <v>31722.2</v>
      </c>
      <c r="CQ71" s="35">
        <f t="shared" si="57"/>
        <v>271</v>
      </c>
      <c r="CR71" s="427">
        <v>41008</v>
      </c>
      <c r="CS71" s="697">
        <v>5099.04</v>
      </c>
      <c r="CT71" s="697">
        <v>688.85</v>
      </c>
      <c r="CU71" s="36">
        <f t="shared" si="64"/>
        <v>36439.199999999997</v>
      </c>
      <c r="CV71" s="35">
        <f t="shared" si="65"/>
        <v>278</v>
      </c>
      <c r="CW71" s="427">
        <v>41198</v>
      </c>
      <c r="CX71" s="697">
        <v>4481.55</v>
      </c>
      <c r="CY71" s="697">
        <v>485.28</v>
      </c>
      <c r="CZ71" s="36">
        <f t="shared" si="54"/>
        <v>39367.4</v>
      </c>
      <c r="DA71" s="35">
        <f t="shared" si="55"/>
        <v>284</v>
      </c>
      <c r="DB71" s="696">
        <v>41374</v>
      </c>
      <c r="DC71" s="697">
        <v>3738.7</v>
      </c>
      <c r="DD71" s="697">
        <v>209.8</v>
      </c>
      <c r="DE71" s="36">
        <f t="shared" si="66"/>
        <v>40035.5</v>
      </c>
      <c r="DF71" s="35">
        <f t="shared" si="67"/>
        <v>286</v>
      </c>
      <c r="DG71" s="1349">
        <v>41567</v>
      </c>
      <c r="DH71" s="697">
        <v>3771.68</v>
      </c>
      <c r="DI71" s="697">
        <v>110.44</v>
      </c>
      <c r="DJ71" s="36">
        <f t="shared" si="60"/>
        <v>43407.3</v>
      </c>
      <c r="DK71" s="35">
        <f t="shared" si="61"/>
        <v>298</v>
      </c>
      <c r="DL71" s="1472">
        <v>41739</v>
      </c>
      <c r="DM71" s="697">
        <v>4592.7299999999996</v>
      </c>
      <c r="DN71" s="697">
        <v>420.81</v>
      </c>
      <c r="DO71" s="36">
        <f t="shared" si="68"/>
        <v>45026.3</v>
      </c>
      <c r="DP71" s="35">
        <f t="shared" si="69"/>
        <v>304</v>
      </c>
      <c r="DQ71" s="1472">
        <v>41932</v>
      </c>
      <c r="DR71" s="697">
        <v>5144.5</v>
      </c>
      <c r="DS71" s="697">
        <v>596.96</v>
      </c>
      <c r="DT71" s="36">
        <f t="shared" si="62"/>
        <v>48255.5</v>
      </c>
      <c r="DU71" s="35">
        <f t="shared" si="63"/>
        <v>315</v>
      </c>
      <c r="DV71" s="1472">
        <v>42103</v>
      </c>
      <c r="DW71" s="697">
        <v>4345.8900000000003</v>
      </c>
      <c r="DX71" s="697">
        <v>367.69</v>
      </c>
      <c r="DY71" s="36">
        <f t="shared" si="70"/>
        <v>50540.5</v>
      </c>
      <c r="DZ71" s="35">
        <f t="shared" si="71"/>
        <v>324</v>
      </c>
      <c r="EA71" s="1472">
        <v>42291</v>
      </c>
      <c r="EB71" s="697">
        <v>4716.08</v>
      </c>
      <c r="EC71" s="697">
        <v>308.91000000000003</v>
      </c>
      <c r="ED71" s="36">
        <f t="shared" si="59"/>
        <v>54300.800000000003</v>
      </c>
      <c r="EE71" s="35">
        <f t="shared" si="59"/>
        <v>326</v>
      </c>
      <c r="EF71" s="1472">
        <v>42467</v>
      </c>
      <c r="EG71" s="697">
        <v>4443.07</v>
      </c>
      <c r="EH71" s="273">
        <v>433.43</v>
      </c>
      <c r="EI71" s="36">
        <v>56662.85</v>
      </c>
      <c r="EJ71" s="35">
        <v>329</v>
      </c>
      <c r="EK71" s="1472">
        <v>42652</v>
      </c>
      <c r="EL71" s="35">
        <v>4698.63</v>
      </c>
      <c r="EM71" s="697">
        <v>559.29200000000003</v>
      </c>
      <c r="EN71" s="1172">
        <v>58554.400000000001</v>
      </c>
      <c r="EO71" s="1172">
        <v>330</v>
      </c>
      <c r="EP71" s="1472">
        <v>42831</v>
      </c>
      <c r="EQ71" s="283">
        <v>5736.4</v>
      </c>
      <c r="ER71" s="697">
        <v>1016.441</v>
      </c>
      <c r="ES71" s="36">
        <v>60712.4</v>
      </c>
      <c r="ET71" s="35">
        <v>333</v>
      </c>
      <c r="EU71" s="1472">
        <v>43017</v>
      </c>
      <c r="EV71" s="283">
        <v>6128.9</v>
      </c>
      <c r="EW71" s="697">
        <v>967.84400000000005</v>
      </c>
      <c r="EX71" s="36">
        <v>63257.3</v>
      </c>
      <c r="EY71" s="35">
        <v>337</v>
      </c>
      <c r="EZ71" s="1472">
        <v>43198</v>
      </c>
      <c r="FA71" s="283">
        <v>5865.38</v>
      </c>
      <c r="FB71" s="697">
        <v>622.05700000000002</v>
      </c>
      <c r="FC71" s="36">
        <v>65215.3</v>
      </c>
      <c r="FD71" s="35">
        <v>342</v>
      </c>
      <c r="FE71" s="1472">
        <v>43383</v>
      </c>
      <c r="FF71" s="283">
        <v>5436.15</v>
      </c>
      <c r="FG71" s="1478">
        <v>801.94600000000003</v>
      </c>
      <c r="FH71" s="36">
        <v>68297.899999999994</v>
      </c>
      <c r="FI71" s="35">
        <v>348</v>
      </c>
      <c r="FJ71" s="1699">
        <v>43565</v>
      </c>
      <c r="FK71" s="185">
        <v>5261.6</v>
      </c>
      <c r="FL71" s="185">
        <v>274.839</v>
      </c>
      <c r="FM71" s="185">
        <v>70697.399999999994</v>
      </c>
      <c r="FN71" s="185">
        <v>353</v>
      </c>
      <c r="FO71" s="1698">
        <v>43752</v>
      </c>
      <c r="FP71" s="354">
        <v>4711.3100000000004</v>
      </c>
      <c r="FQ71" s="354">
        <v>299.89800000000002</v>
      </c>
      <c r="FR71" s="354">
        <v>73050.899999999994</v>
      </c>
      <c r="FS71" s="1726">
        <v>357</v>
      </c>
      <c r="FY71" s="1472">
        <v>44112</v>
      </c>
      <c r="FZ71" s="843">
        <v>4916.97</v>
      </c>
      <c r="GA71" s="843">
        <v>793.81100000000004</v>
      </c>
      <c r="GB71" s="859">
        <v>76688.3</v>
      </c>
      <c r="GC71" s="843">
        <v>364</v>
      </c>
      <c r="GD71" s="1472">
        <v>44297</v>
      </c>
      <c r="GE71" s="843">
        <v>5164.7</v>
      </c>
      <c r="GF71" s="843">
        <v>465.55</v>
      </c>
      <c r="GG71" s="859">
        <v>83833.600000000006</v>
      </c>
      <c r="GH71" s="843">
        <v>375</v>
      </c>
    </row>
    <row r="72" spans="1:190" s="843" customFormat="1" ht="15" customHeight="1">
      <c r="A72" s="901"/>
      <c r="B72" s="902"/>
      <c r="C72" s="119"/>
      <c r="D72" s="119"/>
      <c r="E72" s="898"/>
      <c r="F72" s="431">
        <v>37709</v>
      </c>
      <c r="G72" s="273">
        <v>757.45223999999996</v>
      </c>
      <c r="H72" s="273">
        <v>4.0695345500000002</v>
      </c>
      <c r="I72" s="273">
        <v>3499.4884380000003</v>
      </c>
      <c r="J72" s="35">
        <v>251</v>
      </c>
      <c r="K72" s="432">
        <v>37887</v>
      </c>
      <c r="L72" s="273">
        <v>796.59</v>
      </c>
      <c r="M72" s="273">
        <v>2.91</v>
      </c>
      <c r="N72" s="273">
        <v>3788.3</v>
      </c>
      <c r="O72" s="35">
        <v>254</v>
      </c>
      <c r="P72" s="431">
        <v>38081</v>
      </c>
      <c r="Q72" s="273">
        <v>1001.61195</v>
      </c>
      <c r="R72" s="273">
        <v>31.440828249999999</v>
      </c>
      <c r="S72" s="273">
        <v>4700.5930935000006</v>
      </c>
      <c r="T72" s="35">
        <v>259</v>
      </c>
      <c r="U72" s="432">
        <v>38263</v>
      </c>
      <c r="V72" s="479">
        <v>1633.1924899999999</v>
      </c>
      <c r="W72" s="36">
        <v>19.9741</v>
      </c>
      <c r="X72" s="35">
        <v>4927.3999999999996</v>
      </c>
      <c r="Y72" s="35">
        <v>247</v>
      </c>
      <c r="Z72" s="432">
        <v>38451</v>
      </c>
      <c r="AA72" s="479">
        <v>1865.0655999999999</v>
      </c>
      <c r="AB72" s="36">
        <v>23.359400000000001</v>
      </c>
      <c r="AC72" s="64">
        <v>5112.2</v>
      </c>
      <c r="AD72" s="35">
        <v>251</v>
      </c>
      <c r="AE72" s="432">
        <v>38624</v>
      </c>
      <c r="AF72" s="479">
        <v>1673.20767</v>
      </c>
      <c r="AG72" s="36">
        <v>33.382999999999996</v>
      </c>
      <c r="AH72" s="36">
        <v>5495.8</v>
      </c>
      <c r="AI72" s="35">
        <v>255</v>
      </c>
      <c r="AJ72" s="432">
        <v>38840</v>
      </c>
      <c r="AK72" s="479">
        <v>1354.5355999999999</v>
      </c>
      <c r="AL72" s="36">
        <v>23.555399999999999</v>
      </c>
      <c r="AM72" s="36">
        <v>6260.9</v>
      </c>
      <c r="AN72" s="35">
        <v>268</v>
      </c>
      <c r="AO72" s="432">
        <v>39002</v>
      </c>
      <c r="AP72" s="479">
        <v>1557.2025900000001</v>
      </c>
      <c r="AQ72" s="36">
        <v>23.108000000000001</v>
      </c>
      <c r="AR72" s="36">
        <v>6885.9</v>
      </c>
      <c r="AS72" s="35">
        <v>269</v>
      </c>
      <c r="AT72" s="432">
        <v>39187</v>
      </c>
      <c r="AU72" s="479">
        <v>1703.6521600000001</v>
      </c>
      <c r="AV72" s="36">
        <v>35.879199999999997</v>
      </c>
      <c r="AW72" s="36">
        <v>7951</v>
      </c>
      <c r="AX72" s="35">
        <v>272</v>
      </c>
      <c r="AY72" s="431">
        <v>39364</v>
      </c>
      <c r="AZ72" s="36">
        <v>2802.61</v>
      </c>
      <c r="BA72" s="36">
        <v>225.71</v>
      </c>
      <c r="BB72" s="36">
        <v>8856.2000000000007</v>
      </c>
      <c r="BC72" s="35">
        <v>279</v>
      </c>
      <c r="BD72" s="431">
        <v>39548</v>
      </c>
      <c r="BE72" s="36">
        <v>3075.45</v>
      </c>
      <c r="BF72" s="36">
        <v>318.10000000000002</v>
      </c>
      <c r="BG72" s="36">
        <v>9779</v>
      </c>
      <c r="BH72" s="35">
        <v>286</v>
      </c>
      <c r="BI72" s="431">
        <v>39737</v>
      </c>
      <c r="BJ72" s="36">
        <v>2918.55</v>
      </c>
      <c r="BK72" s="36">
        <v>564.48</v>
      </c>
      <c r="BL72" s="36">
        <v>12857.8</v>
      </c>
      <c r="BM72" s="35">
        <v>290</v>
      </c>
      <c r="BN72" s="431">
        <v>39915</v>
      </c>
      <c r="BO72" s="36">
        <v>2437.79</v>
      </c>
      <c r="BP72" s="36">
        <v>390.72</v>
      </c>
      <c r="BQ72" s="36">
        <v>13681.6</v>
      </c>
      <c r="BR72" s="35">
        <v>299</v>
      </c>
      <c r="BS72" s="432">
        <v>40101</v>
      </c>
      <c r="BT72" s="479">
        <v>3284.4968199999998</v>
      </c>
      <c r="BU72" s="36">
        <v>1098.5777</v>
      </c>
      <c r="BV72" s="36">
        <v>14928.8</v>
      </c>
      <c r="BW72" s="35">
        <v>255</v>
      </c>
      <c r="BX72" s="431">
        <v>40279</v>
      </c>
      <c r="BY72" s="1167">
        <v>5556.53</v>
      </c>
      <c r="BZ72" s="1169">
        <v>929.07</v>
      </c>
      <c r="CA72" s="36">
        <v>18596.099999999999</v>
      </c>
      <c r="CB72" s="35">
        <v>267</v>
      </c>
      <c r="CC72" s="431">
        <v>40465</v>
      </c>
      <c r="CD72" s="1167">
        <v>7492.83</v>
      </c>
      <c r="CE72" s="1169">
        <v>1975.89</v>
      </c>
      <c r="CF72" s="36">
        <v>22639</v>
      </c>
      <c r="CG72" s="35">
        <v>248</v>
      </c>
      <c r="CH72" s="431">
        <v>40650</v>
      </c>
      <c r="CI72" s="1167">
        <v>6346.99</v>
      </c>
      <c r="CJ72" s="1169">
        <v>743.53</v>
      </c>
      <c r="CK72" s="36">
        <v>27267.4</v>
      </c>
      <c r="CL72" s="35">
        <v>263</v>
      </c>
      <c r="CM72" s="425">
        <v>40834</v>
      </c>
      <c r="CN72" s="1173">
        <v>5307.44</v>
      </c>
      <c r="CO72" s="36">
        <v>209.95</v>
      </c>
      <c r="CP72" s="36">
        <v>31722.2</v>
      </c>
      <c r="CQ72" s="35">
        <f t="shared" si="57"/>
        <v>271</v>
      </c>
      <c r="CR72" s="427">
        <v>41009</v>
      </c>
      <c r="CS72" s="697">
        <v>5214.03</v>
      </c>
      <c r="CT72" s="697">
        <v>929.44</v>
      </c>
      <c r="CU72" s="36">
        <f t="shared" si="64"/>
        <v>36439.199999999997</v>
      </c>
      <c r="CV72" s="35">
        <f t="shared" si="65"/>
        <v>278</v>
      </c>
      <c r="CW72" s="427">
        <v>41199</v>
      </c>
      <c r="CX72" s="697">
        <v>4456.8</v>
      </c>
      <c r="CY72" s="697">
        <v>419.45</v>
      </c>
      <c r="CZ72" s="36">
        <f t="shared" si="54"/>
        <v>39367.4</v>
      </c>
      <c r="DA72" s="35">
        <f t="shared" si="55"/>
        <v>284</v>
      </c>
      <c r="DB72" s="696">
        <v>41375</v>
      </c>
      <c r="DC72" s="697">
        <v>3720.36</v>
      </c>
      <c r="DD72" s="697">
        <v>148.1</v>
      </c>
      <c r="DE72" s="36">
        <f t="shared" si="66"/>
        <v>40035.5</v>
      </c>
      <c r="DF72" s="35">
        <f t="shared" si="67"/>
        <v>286</v>
      </c>
      <c r="DG72" s="1349">
        <v>41568</v>
      </c>
      <c r="DH72" s="697">
        <v>3763.89</v>
      </c>
      <c r="DI72" s="697">
        <v>167.12</v>
      </c>
      <c r="DJ72" s="36">
        <f t="shared" si="60"/>
        <v>43407.3</v>
      </c>
      <c r="DK72" s="35">
        <f t="shared" si="61"/>
        <v>298</v>
      </c>
      <c r="DL72" s="1472">
        <v>41742</v>
      </c>
      <c r="DM72" s="697">
        <v>4573.57</v>
      </c>
      <c r="DN72" s="697">
        <v>224.28</v>
      </c>
      <c r="DO72" s="36">
        <f t="shared" si="68"/>
        <v>45026.3</v>
      </c>
      <c r="DP72" s="35">
        <f t="shared" si="69"/>
        <v>304</v>
      </c>
      <c r="DQ72" s="1472">
        <v>41933</v>
      </c>
      <c r="DR72" s="697">
        <v>5233.82</v>
      </c>
      <c r="DS72" s="697">
        <v>694.23</v>
      </c>
      <c r="DT72" s="36">
        <f t="shared" si="62"/>
        <v>48255.5</v>
      </c>
      <c r="DU72" s="35">
        <f t="shared" si="63"/>
        <v>315</v>
      </c>
      <c r="DV72" s="1472">
        <v>42106</v>
      </c>
      <c r="DW72" s="697">
        <v>4305.2700000000004</v>
      </c>
      <c r="DX72" s="697">
        <v>289.57</v>
      </c>
      <c r="DY72" s="36">
        <f t="shared" si="70"/>
        <v>50540.5</v>
      </c>
      <c r="DZ72" s="35">
        <f t="shared" si="71"/>
        <v>324</v>
      </c>
      <c r="EA72" s="1472">
        <v>42292</v>
      </c>
      <c r="EB72" s="697">
        <v>4676.63</v>
      </c>
      <c r="EC72" s="697">
        <v>404.5</v>
      </c>
      <c r="ED72" s="36">
        <f t="shared" si="59"/>
        <v>54300.800000000003</v>
      </c>
      <c r="EE72" s="35">
        <f t="shared" si="59"/>
        <v>326</v>
      </c>
      <c r="EF72" s="1472">
        <v>42470</v>
      </c>
      <c r="EG72" s="697">
        <v>4431.13</v>
      </c>
      <c r="EH72" s="697">
        <v>463.71</v>
      </c>
      <c r="EI72" s="36">
        <v>56662.85</v>
      </c>
      <c r="EJ72" s="35">
        <v>329</v>
      </c>
      <c r="EK72" s="1472">
        <v>42653</v>
      </c>
      <c r="EL72" s="35">
        <v>4689.32</v>
      </c>
      <c r="EM72" s="697">
        <v>448.61099999999999</v>
      </c>
      <c r="EN72" s="1172">
        <v>58554.400000000001</v>
      </c>
      <c r="EO72" s="1172">
        <v>330</v>
      </c>
      <c r="EP72" s="1472">
        <v>42834</v>
      </c>
      <c r="EQ72" s="283">
        <v>5700.79</v>
      </c>
      <c r="ER72" s="697">
        <v>777.23199999999997</v>
      </c>
      <c r="ES72" s="36">
        <v>60712.4</v>
      </c>
      <c r="ET72" s="35">
        <v>333</v>
      </c>
      <c r="EU72" s="1472">
        <v>43018</v>
      </c>
      <c r="EV72" s="283">
        <v>6141.81</v>
      </c>
      <c r="EW72" s="697">
        <v>765.10199999999998</v>
      </c>
      <c r="EX72" s="36">
        <v>63257.3</v>
      </c>
      <c r="EY72" s="35">
        <v>337</v>
      </c>
      <c r="EZ72" s="1472">
        <v>43199</v>
      </c>
      <c r="FA72" s="283">
        <v>5879.42</v>
      </c>
      <c r="FB72" s="697">
        <v>691.524</v>
      </c>
      <c r="FC72" s="36">
        <v>65215.3</v>
      </c>
      <c r="FD72" s="35">
        <v>342</v>
      </c>
      <c r="FE72" s="1472">
        <v>43384</v>
      </c>
      <c r="FF72" s="36">
        <v>5435.01</v>
      </c>
      <c r="FG72" s="697">
        <v>644.98500000000001</v>
      </c>
      <c r="FH72" s="36">
        <v>68297.899999999994</v>
      </c>
      <c r="FI72" s="35">
        <v>348</v>
      </c>
      <c r="FJ72" s="1699">
        <v>43566</v>
      </c>
      <c r="FK72" s="185">
        <v>5326.39</v>
      </c>
      <c r="FL72" s="185">
        <v>284.18700000000001</v>
      </c>
      <c r="FM72" s="185">
        <v>70697.399999999994</v>
      </c>
      <c r="FN72" s="185">
        <v>353</v>
      </c>
      <c r="FO72" s="1698">
        <v>43753</v>
      </c>
      <c r="FP72" s="354">
        <v>4821.6499999999996</v>
      </c>
      <c r="FQ72" s="354">
        <v>328.05500000000001</v>
      </c>
      <c r="FR72" s="354">
        <v>73050.899999999994</v>
      </c>
      <c r="FS72" s="1726">
        <v>357</v>
      </c>
      <c r="FY72" s="1472">
        <v>44115</v>
      </c>
      <c r="FZ72" s="843">
        <v>4858.3599999999997</v>
      </c>
      <c r="GA72" s="843">
        <v>875.10599999999999</v>
      </c>
      <c r="GB72" s="859">
        <v>76688.3</v>
      </c>
      <c r="GC72" s="843">
        <v>364</v>
      </c>
      <c r="GD72" s="1472">
        <v>44298</v>
      </c>
      <c r="GE72" s="843">
        <v>5188.28</v>
      </c>
      <c r="GF72" s="843">
        <v>494.31200000000001</v>
      </c>
      <c r="GG72" s="859">
        <v>83833.600000000006</v>
      </c>
      <c r="GH72" s="843">
        <v>375</v>
      </c>
    </row>
    <row r="73" spans="1:190" s="843" customFormat="1" ht="15" customHeight="1">
      <c r="A73" s="901"/>
      <c r="B73" s="902"/>
      <c r="C73" s="902"/>
      <c r="D73" s="119"/>
      <c r="E73" s="898"/>
      <c r="F73" s="431">
        <v>37710</v>
      </c>
      <c r="G73" s="273">
        <v>756.77427</v>
      </c>
      <c r="H73" s="273">
        <v>3.0491393750000002</v>
      </c>
      <c r="I73" s="273">
        <v>3499.4884380000003</v>
      </c>
      <c r="J73" s="35">
        <v>251</v>
      </c>
      <c r="K73" s="432">
        <v>37888</v>
      </c>
      <c r="L73" s="273">
        <v>796.72</v>
      </c>
      <c r="M73" s="273">
        <v>2.75</v>
      </c>
      <c r="N73" s="273">
        <v>3788.3</v>
      </c>
      <c r="O73" s="35">
        <v>254</v>
      </c>
      <c r="P73" s="431">
        <v>38082</v>
      </c>
      <c r="Q73" s="273">
        <v>1004.6824</v>
      </c>
      <c r="R73" s="273">
        <v>11.228724854999999</v>
      </c>
      <c r="S73" s="273">
        <v>4700.5930935000006</v>
      </c>
      <c r="T73" s="35">
        <v>259</v>
      </c>
      <c r="U73" s="432">
        <v>38264</v>
      </c>
      <c r="V73" s="479">
        <v>1658.8700200000001</v>
      </c>
      <c r="W73" s="36">
        <v>27.1435</v>
      </c>
      <c r="X73" s="35">
        <v>4927.3999999999996</v>
      </c>
      <c r="Y73" s="35">
        <v>247</v>
      </c>
      <c r="Z73" s="432">
        <v>38452</v>
      </c>
      <c r="AA73" s="479">
        <v>1848.22335</v>
      </c>
      <c r="AB73" s="36">
        <v>25.7394</v>
      </c>
      <c r="AC73" s="64">
        <v>5112.2</v>
      </c>
      <c r="AD73" s="35">
        <v>251</v>
      </c>
      <c r="AE73" s="432">
        <v>38627</v>
      </c>
      <c r="AF73" s="479">
        <v>1685.36922</v>
      </c>
      <c r="AG73" s="36">
        <v>32.511399999999995</v>
      </c>
      <c r="AH73" s="36">
        <v>5522.4</v>
      </c>
      <c r="AI73" s="35">
        <v>257</v>
      </c>
      <c r="AJ73" s="432">
        <v>38841</v>
      </c>
      <c r="AK73" s="479">
        <v>1370.1661200000001</v>
      </c>
      <c r="AL73" s="36">
        <v>21.363300000000002</v>
      </c>
      <c r="AM73" s="36">
        <v>6260.9</v>
      </c>
      <c r="AN73" s="35">
        <v>268</v>
      </c>
      <c r="AO73" s="432">
        <v>39005</v>
      </c>
      <c r="AP73" s="479">
        <v>1540.92752</v>
      </c>
      <c r="AQ73" s="36">
        <v>22.969100000000001</v>
      </c>
      <c r="AR73" s="36">
        <v>6885.9</v>
      </c>
      <c r="AS73" s="35">
        <v>269</v>
      </c>
      <c r="AT73" s="432">
        <v>39188</v>
      </c>
      <c r="AU73" s="479">
        <v>1685.90753</v>
      </c>
      <c r="AV73" s="36">
        <v>91.274599999999992</v>
      </c>
      <c r="AW73" s="36">
        <v>7951</v>
      </c>
      <c r="AX73" s="35">
        <v>272</v>
      </c>
      <c r="AY73" s="431">
        <v>39371</v>
      </c>
      <c r="AZ73" s="36">
        <v>2871.11</v>
      </c>
      <c r="BA73" s="36">
        <v>258.01</v>
      </c>
      <c r="BB73" s="36">
        <v>8856.2000000000007</v>
      </c>
      <c r="BC73" s="35">
        <v>279</v>
      </c>
      <c r="BD73" s="431">
        <v>39551</v>
      </c>
      <c r="BE73" s="36">
        <v>3077.52</v>
      </c>
      <c r="BF73" s="36">
        <v>363.08</v>
      </c>
      <c r="BG73" s="36">
        <v>9779</v>
      </c>
      <c r="BH73" s="35">
        <v>286</v>
      </c>
      <c r="BI73" s="431">
        <v>39740</v>
      </c>
      <c r="BJ73" s="36">
        <v>2881.7</v>
      </c>
      <c r="BK73" s="36">
        <v>463.53</v>
      </c>
      <c r="BL73" s="36">
        <v>12857.8</v>
      </c>
      <c r="BM73" s="35">
        <v>290</v>
      </c>
      <c r="BN73" s="431">
        <v>39916</v>
      </c>
      <c r="BO73" s="35">
        <v>2467.39</v>
      </c>
      <c r="BP73" s="36">
        <v>389.61</v>
      </c>
      <c r="BQ73" s="36">
        <v>13681.6</v>
      </c>
      <c r="BR73" s="35">
        <v>299</v>
      </c>
      <c r="BS73" s="432">
        <v>40104</v>
      </c>
      <c r="BT73" s="479">
        <v>3309.52207</v>
      </c>
      <c r="BU73" s="36">
        <v>1078.4995999999999</v>
      </c>
      <c r="BV73" s="36">
        <v>14928.8</v>
      </c>
      <c r="BW73" s="35">
        <v>255</v>
      </c>
      <c r="BX73" s="431">
        <v>40280</v>
      </c>
      <c r="BY73" s="1167">
        <v>5527.81</v>
      </c>
      <c r="BZ73" s="1169">
        <v>791.42</v>
      </c>
      <c r="CA73" s="36">
        <v>18596.099999999999</v>
      </c>
      <c r="CB73" s="35">
        <v>267</v>
      </c>
      <c r="CC73" s="431">
        <v>40469</v>
      </c>
      <c r="CD73" s="1167">
        <v>7493.6</v>
      </c>
      <c r="CE73" s="1169">
        <v>1900.07</v>
      </c>
      <c r="CF73" s="36">
        <v>22639</v>
      </c>
      <c r="CG73" s="35">
        <v>248</v>
      </c>
      <c r="CH73" s="431">
        <v>40651</v>
      </c>
      <c r="CI73" s="1167">
        <v>6318.23</v>
      </c>
      <c r="CJ73" s="1169">
        <v>715.04</v>
      </c>
      <c r="CK73" s="36">
        <v>27267.4</v>
      </c>
      <c r="CL73" s="35">
        <v>263</v>
      </c>
      <c r="CM73" s="425">
        <v>40835</v>
      </c>
      <c r="CN73" s="1173">
        <v>5258.46</v>
      </c>
      <c r="CO73" s="36">
        <v>277.72000000000003</v>
      </c>
      <c r="CP73" s="36">
        <v>31722.2</v>
      </c>
      <c r="CQ73" s="35">
        <f t="shared" si="57"/>
        <v>271</v>
      </c>
      <c r="CR73" s="427">
        <v>41010</v>
      </c>
      <c r="CS73" s="697">
        <v>5226.62</v>
      </c>
      <c r="CT73" s="697">
        <v>851.05</v>
      </c>
      <c r="CU73" s="36">
        <f t="shared" si="64"/>
        <v>36439.199999999997</v>
      </c>
      <c r="CV73" s="35">
        <f t="shared" si="65"/>
        <v>278</v>
      </c>
      <c r="CW73" s="427">
        <v>41200</v>
      </c>
      <c r="CX73" s="697">
        <v>4458.57</v>
      </c>
      <c r="CY73" s="697">
        <v>369.46</v>
      </c>
      <c r="CZ73" s="36">
        <f t="shared" si="54"/>
        <v>39367.4</v>
      </c>
      <c r="DA73" s="35">
        <f t="shared" si="55"/>
        <v>284</v>
      </c>
      <c r="DB73" s="696">
        <v>41379</v>
      </c>
      <c r="DC73" s="697">
        <v>3763.72</v>
      </c>
      <c r="DD73" s="697">
        <v>206.98</v>
      </c>
      <c r="DE73" s="36">
        <f t="shared" si="66"/>
        <v>40035.5</v>
      </c>
      <c r="DF73" s="35">
        <f t="shared" si="67"/>
        <v>286</v>
      </c>
      <c r="DG73" s="1349">
        <v>41569</v>
      </c>
      <c r="DH73" s="697">
        <v>3814.67</v>
      </c>
      <c r="DI73" s="697">
        <v>188.83</v>
      </c>
      <c r="DJ73" s="36">
        <f t="shared" si="60"/>
        <v>43407.3</v>
      </c>
      <c r="DK73" s="35">
        <f t="shared" si="61"/>
        <v>298</v>
      </c>
      <c r="DL73" s="1472">
        <v>41744</v>
      </c>
      <c r="DM73" s="697">
        <v>4606.76</v>
      </c>
      <c r="DN73" s="697">
        <v>547.15</v>
      </c>
      <c r="DO73" s="36">
        <f t="shared" si="68"/>
        <v>45026.3</v>
      </c>
      <c r="DP73" s="35">
        <f t="shared" si="69"/>
        <v>304</v>
      </c>
      <c r="DQ73" s="1472">
        <v>41934</v>
      </c>
      <c r="DR73" s="697">
        <v>5170.1499999999996</v>
      </c>
      <c r="DS73" s="697">
        <v>722.56</v>
      </c>
      <c r="DT73" s="36">
        <f t="shared" si="62"/>
        <v>48255.5</v>
      </c>
      <c r="DU73" s="35">
        <f t="shared" si="63"/>
        <v>315</v>
      </c>
      <c r="DV73" s="1472">
        <v>42107</v>
      </c>
      <c r="DW73" s="697">
        <v>4291.63</v>
      </c>
      <c r="DX73" s="697">
        <v>412.2</v>
      </c>
      <c r="DY73" s="36">
        <f t="shared" si="70"/>
        <v>50540.5</v>
      </c>
      <c r="DZ73" s="35">
        <f t="shared" si="71"/>
        <v>324</v>
      </c>
      <c r="EA73" s="1472">
        <v>42295</v>
      </c>
      <c r="EB73" s="697">
        <v>4608.03</v>
      </c>
      <c r="EC73" s="697">
        <v>310.89</v>
      </c>
      <c r="ED73" s="36">
        <f t="shared" si="59"/>
        <v>54300.800000000003</v>
      </c>
      <c r="EE73" s="35">
        <f t="shared" si="59"/>
        <v>326</v>
      </c>
      <c r="EF73" s="1472">
        <v>42471</v>
      </c>
      <c r="EG73" s="697">
        <v>4401.78</v>
      </c>
      <c r="EH73" s="697">
        <v>418.53</v>
      </c>
      <c r="EI73" s="36">
        <v>56662.85</v>
      </c>
      <c r="EJ73" s="35">
        <v>329</v>
      </c>
      <c r="EK73" s="1472">
        <v>42656</v>
      </c>
      <c r="EL73" s="35">
        <v>4701.3100000000004</v>
      </c>
      <c r="EM73" s="697">
        <v>407.91899999999998</v>
      </c>
      <c r="EN73" s="1172">
        <v>58554.400000000001</v>
      </c>
      <c r="EO73" s="1172">
        <v>330</v>
      </c>
      <c r="EP73" s="1472">
        <v>42835</v>
      </c>
      <c r="EQ73" s="283">
        <v>5689.67</v>
      </c>
      <c r="ER73" s="697">
        <v>722.745</v>
      </c>
      <c r="ES73" s="36">
        <v>60712.4</v>
      </c>
      <c r="ET73" s="35">
        <v>333</v>
      </c>
      <c r="EU73" s="1472">
        <v>43019</v>
      </c>
      <c r="EV73" s="283">
        <v>6108.57</v>
      </c>
      <c r="EW73" s="697">
        <v>1092.049</v>
      </c>
      <c r="EX73" s="36">
        <v>63257.3</v>
      </c>
      <c r="EY73" s="35">
        <v>337</v>
      </c>
      <c r="EZ73" s="1472">
        <v>43200</v>
      </c>
      <c r="FA73" s="283">
        <v>5859.61</v>
      </c>
      <c r="FB73" s="1478">
        <v>710.96900000000005</v>
      </c>
      <c r="FC73" s="36">
        <v>65215.3</v>
      </c>
      <c r="FD73" s="35">
        <v>342</v>
      </c>
      <c r="FE73" s="1472">
        <v>43387</v>
      </c>
      <c r="FF73" s="283">
        <v>5446.41</v>
      </c>
      <c r="FG73" s="283">
        <v>576.62400000000002</v>
      </c>
      <c r="FH73" s="36">
        <v>68297.899999999994</v>
      </c>
      <c r="FI73" s="35">
        <v>348</v>
      </c>
      <c r="FJ73" s="1699">
        <v>43570</v>
      </c>
      <c r="FK73" s="185">
        <v>5309.47</v>
      </c>
      <c r="FL73" s="185">
        <v>296.02300000000002</v>
      </c>
      <c r="FM73" s="185">
        <v>70697.399999999994</v>
      </c>
      <c r="FN73" s="185">
        <v>353</v>
      </c>
      <c r="FO73" s="1698">
        <v>43754</v>
      </c>
      <c r="FP73" s="354">
        <v>4781.63</v>
      </c>
      <c r="FQ73" s="354">
        <v>324.57900000000001</v>
      </c>
      <c r="FR73" s="354">
        <v>73050.899999999994</v>
      </c>
      <c r="FS73" s="1726">
        <v>357</v>
      </c>
      <c r="FY73" s="1472">
        <v>44116</v>
      </c>
      <c r="FZ73" s="843">
        <v>4809.7</v>
      </c>
      <c r="GA73" s="843">
        <v>694.49599999999998</v>
      </c>
      <c r="GB73" s="859">
        <v>76688.3</v>
      </c>
      <c r="GC73" s="843">
        <v>364</v>
      </c>
      <c r="GD73" s="1472">
        <v>44299</v>
      </c>
      <c r="GE73" s="843">
        <v>5258.5</v>
      </c>
      <c r="GF73" s="843">
        <v>511.93599999999998</v>
      </c>
      <c r="GG73" s="859">
        <v>83833.600000000006</v>
      </c>
      <c r="GH73" s="843">
        <v>375</v>
      </c>
    </row>
    <row r="74" spans="1:190" s="843" customFormat="1" ht="15" customHeight="1">
      <c r="A74" s="901"/>
      <c r="B74" s="119"/>
      <c r="C74" s="902"/>
      <c r="D74" s="119"/>
      <c r="E74" s="898"/>
      <c r="F74" s="431">
        <v>37711</v>
      </c>
      <c r="G74" s="273">
        <v>750.84230000000002</v>
      </c>
      <c r="H74" s="273">
        <v>2.7476364000000002</v>
      </c>
      <c r="I74" s="273">
        <v>3499.4884380000003</v>
      </c>
      <c r="J74" s="35">
        <v>251</v>
      </c>
      <c r="K74" s="432">
        <v>37892</v>
      </c>
      <c r="L74" s="273">
        <v>793.77</v>
      </c>
      <c r="M74" s="273">
        <v>3.26</v>
      </c>
      <c r="N74" s="273">
        <v>3788.3</v>
      </c>
      <c r="O74" s="35">
        <v>254</v>
      </c>
      <c r="P74" s="431">
        <v>38083</v>
      </c>
      <c r="Q74" s="273">
        <v>1013.63428</v>
      </c>
      <c r="R74" s="273">
        <v>14.354049915000001</v>
      </c>
      <c r="S74" s="273">
        <v>4700.5930935000006</v>
      </c>
      <c r="T74" s="35">
        <v>259</v>
      </c>
      <c r="U74" s="432">
        <v>38265</v>
      </c>
      <c r="V74" s="479">
        <v>1635.75557</v>
      </c>
      <c r="W74" s="36">
        <v>25.735899999999997</v>
      </c>
      <c r="X74" s="35">
        <v>4927.3999999999996</v>
      </c>
      <c r="Y74" s="35">
        <v>247</v>
      </c>
      <c r="Z74" s="432">
        <v>38453</v>
      </c>
      <c r="AA74" s="479">
        <v>1814.8623399999999</v>
      </c>
      <c r="AB74" s="36">
        <v>31.1128</v>
      </c>
      <c r="AC74" s="64">
        <v>5112.2</v>
      </c>
      <c r="AD74" s="35">
        <v>251</v>
      </c>
      <c r="AE74" s="432">
        <v>38628</v>
      </c>
      <c r="AF74" s="479">
        <v>1677.75892</v>
      </c>
      <c r="AG74" s="36">
        <v>26.883600000000001</v>
      </c>
      <c r="AH74" s="36">
        <v>5522.4</v>
      </c>
      <c r="AI74" s="35">
        <v>257</v>
      </c>
      <c r="AJ74" s="432">
        <v>38844</v>
      </c>
      <c r="AK74" s="479">
        <v>1379.4377899999999</v>
      </c>
      <c r="AL74" s="36">
        <v>17.473199999999999</v>
      </c>
      <c r="AM74" s="36">
        <v>6260.9</v>
      </c>
      <c r="AN74" s="35">
        <v>268</v>
      </c>
      <c r="AO74" s="432">
        <v>39006</v>
      </c>
      <c r="AP74" s="479">
        <v>1535.33665</v>
      </c>
      <c r="AQ74" s="36">
        <v>21.4316</v>
      </c>
      <c r="AR74" s="36">
        <v>6885.9</v>
      </c>
      <c r="AS74" s="35">
        <v>269</v>
      </c>
      <c r="AT74" s="432">
        <v>39189</v>
      </c>
      <c r="AU74" s="479">
        <v>1697.5484799999999</v>
      </c>
      <c r="AV74" s="36">
        <v>43.2425</v>
      </c>
      <c r="AW74" s="36">
        <v>7951</v>
      </c>
      <c r="AX74" s="35">
        <v>272</v>
      </c>
      <c r="AY74" s="431">
        <v>39372</v>
      </c>
      <c r="AZ74" s="36">
        <v>2809.71</v>
      </c>
      <c r="BA74" s="36">
        <v>252.25</v>
      </c>
      <c r="BB74" s="36">
        <v>8856.2000000000007</v>
      </c>
      <c r="BC74" s="35">
        <v>279</v>
      </c>
      <c r="BD74" s="431">
        <v>39553</v>
      </c>
      <c r="BE74" s="36">
        <v>3098.24</v>
      </c>
      <c r="BF74" s="36">
        <v>412.27</v>
      </c>
      <c r="BG74" s="36">
        <v>9779</v>
      </c>
      <c r="BH74" s="35">
        <v>286</v>
      </c>
      <c r="BI74" s="431">
        <v>39741</v>
      </c>
      <c r="BJ74" s="36">
        <v>2856.8</v>
      </c>
      <c r="BK74" s="36">
        <v>336.53</v>
      </c>
      <c r="BL74" s="36">
        <v>12857.8</v>
      </c>
      <c r="BM74" s="35">
        <v>290</v>
      </c>
      <c r="BN74" s="431">
        <v>39918</v>
      </c>
      <c r="BO74" s="35">
        <v>2539.4699999999998</v>
      </c>
      <c r="BP74" s="35">
        <v>400.98</v>
      </c>
      <c r="BQ74" s="36">
        <v>13681.6</v>
      </c>
      <c r="BR74" s="35">
        <v>299</v>
      </c>
      <c r="BS74" s="432">
        <v>40105</v>
      </c>
      <c r="BT74" s="479">
        <v>3306.12417</v>
      </c>
      <c r="BU74" s="36">
        <v>1216.6786999999999</v>
      </c>
      <c r="BV74" s="36">
        <v>14928.8</v>
      </c>
      <c r="BW74" s="35">
        <v>255</v>
      </c>
      <c r="BX74" s="431">
        <v>40281</v>
      </c>
      <c r="BY74" s="1167">
        <v>5522.67</v>
      </c>
      <c r="BZ74" s="1169">
        <v>725.71</v>
      </c>
      <c r="CA74" s="36">
        <v>18596.099999999999</v>
      </c>
      <c r="CB74" s="35">
        <v>267</v>
      </c>
      <c r="CC74" s="431">
        <v>40470</v>
      </c>
      <c r="CD74" s="1167">
        <v>7476.83</v>
      </c>
      <c r="CE74" s="1169">
        <v>1939.56</v>
      </c>
      <c r="CF74" s="36">
        <v>22639</v>
      </c>
      <c r="CG74" s="35">
        <v>248</v>
      </c>
      <c r="CH74" s="431">
        <v>40652</v>
      </c>
      <c r="CI74" s="1167">
        <v>6250</v>
      </c>
      <c r="CJ74" s="1169">
        <v>791.88</v>
      </c>
      <c r="CK74" s="36">
        <v>27267.4</v>
      </c>
      <c r="CL74" s="35">
        <v>263</v>
      </c>
      <c r="CM74" s="425">
        <v>40836</v>
      </c>
      <c r="CN74" s="1173">
        <v>5544.75</v>
      </c>
      <c r="CO74" s="36">
        <v>402.16</v>
      </c>
      <c r="CP74" s="36">
        <v>31722.2</v>
      </c>
      <c r="CQ74" s="35">
        <f t="shared" si="57"/>
        <v>271</v>
      </c>
      <c r="CR74" s="427">
        <v>41011</v>
      </c>
      <c r="CS74" s="697">
        <v>5343.6</v>
      </c>
      <c r="CT74" s="697">
        <v>1078.54</v>
      </c>
      <c r="CU74" s="36">
        <f t="shared" si="64"/>
        <v>36439.199999999997</v>
      </c>
      <c r="CV74" s="35">
        <f t="shared" si="65"/>
        <v>278</v>
      </c>
      <c r="CW74" s="427">
        <v>41203</v>
      </c>
      <c r="CX74" s="697">
        <v>4447.47</v>
      </c>
      <c r="CY74" s="697">
        <v>386.78</v>
      </c>
      <c r="CZ74" s="36">
        <f t="shared" si="54"/>
        <v>39367.4</v>
      </c>
      <c r="DA74" s="35">
        <f t="shared" si="55"/>
        <v>284</v>
      </c>
      <c r="DB74" s="696">
        <v>41380</v>
      </c>
      <c r="DC74" s="697">
        <v>3698.73</v>
      </c>
      <c r="DD74" s="697">
        <v>219.79</v>
      </c>
      <c r="DE74" s="36">
        <f t="shared" si="66"/>
        <v>40035.5</v>
      </c>
      <c r="DF74" s="35">
        <f t="shared" si="67"/>
        <v>286</v>
      </c>
      <c r="DG74" s="1349">
        <v>41570</v>
      </c>
      <c r="DH74" s="697">
        <v>3883.86</v>
      </c>
      <c r="DI74" s="697">
        <v>296.44</v>
      </c>
      <c r="DJ74" s="36">
        <f t="shared" si="60"/>
        <v>43407.3</v>
      </c>
      <c r="DK74" s="35">
        <f t="shared" si="61"/>
        <v>298</v>
      </c>
      <c r="DL74" s="1472">
        <v>41745</v>
      </c>
      <c r="DM74" s="697">
        <v>4590.1499999999996</v>
      </c>
      <c r="DN74" s="697">
        <v>530.53</v>
      </c>
      <c r="DO74" s="36">
        <f t="shared" si="68"/>
        <v>45026.3</v>
      </c>
      <c r="DP74" s="35">
        <f t="shared" si="69"/>
        <v>304</v>
      </c>
      <c r="DQ74" s="1472">
        <v>41935</v>
      </c>
      <c r="DR74" s="697">
        <v>5154.1099999999997</v>
      </c>
      <c r="DS74" s="697">
        <v>572.54999999999995</v>
      </c>
      <c r="DT74" s="36">
        <f t="shared" si="62"/>
        <v>48255.5</v>
      </c>
      <c r="DU74" s="35">
        <f t="shared" si="63"/>
        <v>315</v>
      </c>
      <c r="DV74" s="1472">
        <v>42109</v>
      </c>
      <c r="DW74" s="697">
        <v>4360.5</v>
      </c>
      <c r="DX74" s="697">
        <v>469.74</v>
      </c>
      <c r="DY74" s="36">
        <f t="shared" si="70"/>
        <v>50540.5</v>
      </c>
      <c r="DZ74" s="35">
        <f t="shared" si="71"/>
        <v>324</v>
      </c>
      <c r="EA74" s="1472">
        <v>42296</v>
      </c>
      <c r="EB74" s="697">
        <v>4644.6400000000003</v>
      </c>
      <c r="EC74" s="697">
        <v>335.8</v>
      </c>
      <c r="ED74" s="36">
        <f t="shared" si="59"/>
        <v>54300.800000000003</v>
      </c>
      <c r="EE74" s="35">
        <f t="shared" si="59"/>
        <v>326</v>
      </c>
      <c r="EF74" s="1472">
        <v>42472</v>
      </c>
      <c r="EG74" s="697">
        <v>4407.5200000000004</v>
      </c>
      <c r="EH74" s="697">
        <v>474.97</v>
      </c>
      <c r="EI74" s="36">
        <v>56662.85</v>
      </c>
      <c r="EJ74" s="35">
        <v>329</v>
      </c>
      <c r="EK74" s="1472">
        <v>42659</v>
      </c>
      <c r="EL74" s="35">
        <v>4709.63</v>
      </c>
      <c r="EM74" s="697">
        <v>483.83300000000003</v>
      </c>
      <c r="EN74" s="1172">
        <v>58554.400000000001</v>
      </c>
      <c r="EO74" s="1172">
        <v>330</v>
      </c>
      <c r="EP74" s="1472">
        <v>42836</v>
      </c>
      <c r="EQ74" s="283">
        <v>5683.46</v>
      </c>
      <c r="ER74" s="697">
        <v>782.62400000000002</v>
      </c>
      <c r="ES74" s="36">
        <v>60712.4</v>
      </c>
      <c r="ET74" s="35">
        <v>333</v>
      </c>
      <c r="EU74" s="1472">
        <v>43020</v>
      </c>
      <c r="EV74" s="283">
        <v>6064.41</v>
      </c>
      <c r="EW74" s="697">
        <v>743.29100000000005</v>
      </c>
      <c r="EX74" s="36">
        <v>63257.3</v>
      </c>
      <c r="EY74" s="35">
        <v>337</v>
      </c>
      <c r="EZ74" s="1472">
        <v>43201</v>
      </c>
      <c r="FA74" s="283">
        <v>5833.26</v>
      </c>
      <c r="FB74" s="1478">
        <v>529.19000000000005</v>
      </c>
      <c r="FC74" s="36">
        <v>65215.3</v>
      </c>
      <c r="FD74" s="35">
        <v>342</v>
      </c>
      <c r="FE74" s="1472">
        <v>43388</v>
      </c>
      <c r="FF74" s="283">
        <v>5384.41</v>
      </c>
      <c r="FG74" s="283">
        <v>493.94</v>
      </c>
      <c r="FH74" s="36">
        <v>68297.899999999994</v>
      </c>
      <c r="FI74" s="35">
        <v>348</v>
      </c>
      <c r="FJ74" s="1699">
        <v>43571</v>
      </c>
      <c r="FK74" s="185">
        <v>5248.92</v>
      </c>
      <c r="FL74" s="185">
        <v>269.91399999999999</v>
      </c>
      <c r="FM74" s="185">
        <v>70697.399999999994</v>
      </c>
      <c r="FN74" s="185">
        <v>353</v>
      </c>
      <c r="FO74" s="1696">
        <v>43755</v>
      </c>
      <c r="FP74" s="354">
        <v>4771</v>
      </c>
      <c r="FQ74" s="354">
        <v>313.14100000000002</v>
      </c>
      <c r="FR74" s="354">
        <v>73050.899999999994</v>
      </c>
      <c r="FS74" s="1726">
        <v>357</v>
      </c>
      <c r="FY74" s="1472">
        <v>44117</v>
      </c>
      <c r="FZ74" s="843">
        <v>4839.8599999999997</v>
      </c>
      <c r="GA74" s="843">
        <v>589.851</v>
      </c>
      <c r="GB74" s="859">
        <v>76688.3</v>
      </c>
      <c r="GC74" s="843">
        <v>364</v>
      </c>
      <c r="GD74" s="1472">
        <v>44301</v>
      </c>
      <c r="GE74" s="843">
        <v>5310.19</v>
      </c>
      <c r="GF74" s="843">
        <v>556.42100000000005</v>
      </c>
      <c r="GG74" s="859">
        <v>83833.600000000006</v>
      </c>
      <c r="GH74" s="843">
        <v>375</v>
      </c>
    </row>
    <row r="75" spans="1:190" s="843" customFormat="1" ht="15" customHeight="1">
      <c r="A75" s="901"/>
      <c r="B75" s="898"/>
      <c r="C75" s="902"/>
      <c r="D75" s="119"/>
      <c r="E75" s="898"/>
      <c r="F75" s="431">
        <v>37712</v>
      </c>
      <c r="G75" s="273">
        <v>752.92434000000003</v>
      </c>
      <c r="H75" s="273">
        <v>2.26817248</v>
      </c>
      <c r="I75" s="273">
        <v>3499.7884380000005</v>
      </c>
      <c r="J75" s="35">
        <v>251</v>
      </c>
      <c r="K75" s="432">
        <v>37893</v>
      </c>
      <c r="L75" s="273">
        <v>789.74</v>
      </c>
      <c r="M75" s="273">
        <v>2.7</v>
      </c>
      <c r="N75" s="273">
        <v>3788.3</v>
      </c>
      <c r="O75" s="35">
        <v>254</v>
      </c>
      <c r="P75" s="431">
        <v>38087</v>
      </c>
      <c r="Q75" s="273">
        <v>1031.3331000000001</v>
      </c>
      <c r="R75" s="273">
        <v>14.618216425</v>
      </c>
      <c r="S75" s="273">
        <v>4700.5930935000006</v>
      </c>
      <c r="T75" s="35">
        <v>259</v>
      </c>
      <c r="U75" s="432">
        <v>38266</v>
      </c>
      <c r="V75" s="479">
        <v>1643.17713</v>
      </c>
      <c r="W75" s="36">
        <v>19.5825</v>
      </c>
      <c r="X75" s="35">
        <v>4927.3999999999996</v>
      </c>
      <c r="Y75" s="35">
        <v>247</v>
      </c>
      <c r="Z75" s="432">
        <v>38454</v>
      </c>
      <c r="AA75" s="479">
        <v>1780.3877600000001</v>
      </c>
      <c r="AB75" s="36">
        <v>27.492599999999999</v>
      </c>
      <c r="AC75" s="64">
        <v>5112.2</v>
      </c>
      <c r="AD75" s="35">
        <v>251</v>
      </c>
      <c r="AE75" s="432">
        <v>38629</v>
      </c>
      <c r="AF75" s="479">
        <v>1679.9055699999999</v>
      </c>
      <c r="AG75" s="36">
        <v>26.131</v>
      </c>
      <c r="AH75" s="36">
        <v>5522.4</v>
      </c>
      <c r="AI75" s="35">
        <v>257</v>
      </c>
      <c r="AJ75" s="432">
        <v>38845</v>
      </c>
      <c r="AK75" s="479">
        <v>1389.02126</v>
      </c>
      <c r="AL75" s="36">
        <v>28.035500000000003</v>
      </c>
      <c r="AM75" s="36">
        <v>6260.9</v>
      </c>
      <c r="AN75" s="35">
        <v>268</v>
      </c>
      <c r="AO75" s="432">
        <v>39007</v>
      </c>
      <c r="AP75" s="479">
        <v>1541.5363199999999</v>
      </c>
      <c r="AQ75" s="36">
        <v>70.288800000000009</v>
      </c>
      <c r="AR75" s="36">
        <v>6885.9</v>
      </c>
      <c r="AS75" s="35">
        <v>269</v>
      </c>
      <c r="AT75" s="432">
        <v>39190</v>
      </c>
      <c r="AU75" s="479">
        <v>1690.6747499999999</v>
      </c>
      <c r="AV75" s="36">
        <v>37.831099999999999</v>
      </c>
      <c r="AW75" s="36">
        <v>7951</v>
      </c>
      <c r="AX75" s="35">
        <v>272</v>
      </c>
      <c r="AY75" s="431">
        <v>39373</v>
      </c>
      <c r="AZ75" s="36">
        <v>2860.56</v>
      </c>
      <c r="BA75" s="36">
        <v>241.36</v>
      </c>
      <c r="BB75" s="36">
        <v>8856.2000000000007</v>
      </c>
      <c r="BC75" s="35">
        <v>279</v>
      </c>
      <c r="BD75" s="431">
        <v>39554</v>
      </c>
      <c r="BE75" s="36">
        <v>3120.51</v>
      </c>
      <c r="BF75" s="36">
        <v>326.52</v>
      </c>
      <c r="BG75" s="36">
        <v>9779</v>
      </c>
      <c r="BH75" s="35">
        <v>286</v>
      </c>
      <c r="BI75" s="431">
        <v>39742</v>
      </c>
      <c r="BJ75" s="36">
        <v>2824.57</v>
      </c>
      <c r="BK75" s="35">
        <v>405.26</v>
      </c>
      <c r="BL75" s="36">
        <v>12857.8</v>
      </c>
      <c r="BM75" s="35">
        <v>290</v>
      </c>
      <c r="BN75" s="431">
        <v>39919</v>
      </c>
      <c r="BO75" s="36">
        <v>2550.7399999999998</v>
      </c>
      <c r="BP75" s="36">
        <v>429.45</v>
      </c>
      <c r="BQ75" s="36">
        <v>13681.6</v>
      </c>
      <c r="BR75" s="35">
        <v>299</v>
      </c>
      <c r="BS75" s="432">
        <v>40106</v>
      </c>
      <c r="BT75" s="479">
        <v>3326.08401</v>
      </c>
      <c r="BU75" s="36">
        <v>1245.1792</v>
      </c>
      <c r="BV75" s="36">
        <v>14928.8</v>
      </c>
      <c r="BW75" s="35">
        <v>255</v>
      </c>
      <c r="BX75" s="431">
        <v>40283</v>
      </c>
      <c r="BY75" s="1167">
        <v>5489.67</v>
      </c>
      <c r="BZ75" s="1169">
        <v>772.25</v>
      </c>
      <c r="CA75" s="36">
        <v>18596.099999999999</v>
      </c>
      <c r="CB75" s="35">
        <v>267</v>
      </c>
      <c r="CC75" s="431">
        <v>40471</v>
      </c>
      <c r="CD75" s="1167">
        <v>7522.39</v>
      </c>
      <c r="CE75" s="1169">
        <v>1908.77</v>
      </c>
      <c r="CF75" s="36">
        <v>22639</v>
      </c>
      <c r="CG75" s="35">
        <v>248</v>
      </c>
      <c r="CH75" s="431">
        <v>40653</v>
      </c>
      <c r="CI75" s="1167">
        <v>6132.56</v>
      </c>
      <c r="CJ75" s="1169">
        <v>611.66</v>
      </c>
      <c r="CK75" s="36">
        <v>27267.4</v>
      </c>
      <c r="CL75" s="35">
        <v>263</v>
      </c>
      <c r="CM75" s="425">
        <v>40839</v>
      </c>
      <c r="CN75" s="1173">
        <v>5654.25</v>
      </c>
      <c r="CO75" s="36">
        <v>616.29999999999995</v>
      </c>
      <c r="CP75" s="36">
        <v>31722.2</v>
      </c>
      <c r="CQ75" s="35">
        <f t="shared" si="57"/>
        <v>271</v>
      </c>
      <c r="CR75" s="427">
        <v>41014</v>
      </c>
      <c r="CS75" s="697">
        <v>5464.16</v>
      </c>
      <c r="CT75" s="697">
        <v>1201.8499999999999</v>
      </c>
      <c r="CU75" s="36">
        <f t="shared" si="64"/>
        <v>36439.199999999997</v>
      </c>
      <c r="CV75" s="35">
        <f t="shared" si="65"/>
        <v>278</v>
      </c>
      <c r="CW75" s="427">
        <v>41204</v>
      </c>
      <c r="CX75" s="697">
        <v>4515.8999999999996</v>
      </c>
      <c r="CY75" s="697">
        <v>340.62</v>
      </c>
      <c r="CZ75" s="36">
        <f t="shared" si="54"/>
        <v>39367.4</v>
      </c>
      <c r="DA75" s="35">
        <f t="shared" si="55"/>
        <v>284</v>
      </c>
      <c r="DB75" s="696">
        <v>41381</v>
      </c>
      <c r="DC75" s="697">
        <v>3701.89</v>
      </c>
      <c r="DD75" s="697">
        <v>170.44</v>
      </c>
      <c r="DE75" s="36">
        <f t="shared" si="66"/>
        <v>40035.5</v>
      </c>
      <c r="DF75" s="35">
        <f t="shared" si="67"/>
        <v>286</v>
      </c>
      <c r="DG75" s="1349">
        <v>41571</v>
      </c>
      <c r="DH75" s="697">
        <v>3799.27</v>
      </c>
      <c r="DI75" s="697">
        <v>230.31</v>
      </c>
      <c r="DJ75" s="36">
        <f t="shared" si="60"/>
        <v>43407.3</v>
      </c>
      <c r="DK75" s="35">
        <f t="shared" si="61"/>
        <v>298</v>
      </c>
      <c r="DL75" s="1472">
        <v>41746</v>
      </c>
      <c r="DM75" s="697">
        <v>4598.92</v>
      </c>
      <c r="DN75" s="697">
        <v>444.09</v>
      </c>
      <c r="DO75" s="36">
        <f t="shared" si="68"/>
        <v>45026.3</v>
      </c>
      <c r="DP75" s="35">
        <f t="shared" si="69"/>
        <v>304</v>
      </c>
      <c r="DQ75" s="1472">
        <v>41938</v>
      </c>
      <c r="DR75" s="697">
        <v>5111.6400000000003</v>
      </c>
      <c r="DS75" s="697">
        <v>529.46</v>
      </c>
      <c r="DT75" s="36">
        <f>DT74</f>
        <v>48255.5</v>
      </c>
      <c r="DU75" s="35">
        <f t="shared" si="63"/>
        <v>315</v>
      </c>
      <c r="DV75" s="1472">
        <v>42110</v>
      </c>
      <c r="DW75" s="697">
        <v>4373.34</v>
      </c>
      <c r="DX75" s="697">
        <v>538.52</v>
      </c>
      <c r="DY75" s="36">
        <f t="shared" si="70"/>
        <v>50540.5</v>
      </c>
      <c r="DZ75" s="35">
        <f t="shared" si="71"/>
        <v>324</v>
      </c>
      <c r="EA75" s="1472">
        <v>42297</v>
      </c>
      <c r="EB75" s="697">
        <v>4657.6499999999996</v>
      </c>
      <c r="EC75" s="697">
        <v>339.16</v>
      </c>
      <c r="ED75" s="36">
        <f t="shared" si="59"/>
        <v>54300.800000000003</v>
      </c>
      <c r="EE75" s="35">
        <f t="shared" si="59"/>
        <v>326</v>
      </c>
      <c r="EF75" s="1472">
        <v>42473</v>
      </c>
      <c r="EG75" s="697">
        <v>4408.6400000000003</v>
      </c>
      <c r="EH75" s="697">
        <v>390.07</v>
      </c>
      <c r="EI75" s="36">
        <v>56662.85</v>
      </c>
      <c r="EJ75" s="35">
        <v>329</v>
      </c>
      <c r="EK75" s="1472">
        <v>42660</v>
      </c>
      <c r="EL75" s="35">
        <v>4692.95</v>
      </c>
      <c r="EM75" s="697">
        <v>456.71499999999997</v>
      </c>
      <c r="EN75" s="1172">
        <v>58554.400000000001</v>
      </c>
      <c r="EO75" s="1172">
        <v>330</v>
      </c>
      <c r="EP75" s="1472">
        <v>42837</v>
      </c>
      <c r="EQ75" s="283">
        <v>5646.38</v>
      </c>
      <c r="ER75" s="697">
        <v>714.84299999999996</v>
      </c>
      <c r="ES75" s="36">
        <v>60712.4</v>
      </c>
      <c r="ET75" s="35">
        <v>333</v>
      </c>
      <c r="EU75" s="1472">
        <v>43023</v>
      </c>
      <c r="EV75" s="283">
        <v>6008.95</v>
      </c>
      <c r="EW75" s="697">
        <v>620.13199999999995</v>
      </c>
      <c r="EX75" s="36">
        <v>63257.3</v>
      </c>
      <c r="EY75" s="35">
        <v>337</v>
      </c>
      <c r="EZ75" s="1472">
        <v>43202</v>
      </c>
      <c r="FA75" s="36">
        <v>5813.14</v>
      </c>
      <c r="FB75" s="697">
        <v>553.42600000000004</v>
      </c>
      <c r="FC75" s="36">
        <v>65215.3</v>
      </c>
      <c r="FD75" s="35">
        <v>342</v>
      </c>
      <c r="FE75" s="1472">
        <v>43389</v>
      </c>
      <c r="FF75" s="283">
        <v>5399.88</v>
      </c>
      <c r="FG75" s="283">
        <v>492.52600000000001</v>
      </c>
      <c r="FH75" s="36">
        <v>68297.899999999994</v>
      </c>
      <c r="FI75" s="35">
        <v>348</v>
      </c>
      <c r="FJ75" s="1699">
        <v>43572</v>
      </c>
      <c r="FK75" s="185">
        <v>5259.41</v>
      </c>
      <c r="FL75" s="185">
        <v>314.55</v>
      </c>
      <c r="FM75" s="185">
        <v>70697.399999999994</v>
      </c>
      <c r="FN75" s="185">
        <v>353</v>
      </c>
      <c r="FO75" s="1696">
        <v>43758</v>
      </c>
      <c r="FP75" s="354">
        <v>4782.09</v>
      </c>
      <c r="FQ75" s="354">
        <v>312.63499999999999</v>
      </c>
      <c r="FR75" s="354">
        <v>73050.899999999994</v>
      </c>
      <c r="FS75" s="1726">
        <v>357</v>
      </c>
      <c r="FY75" s="1472">
        <v>44118</v>
      </c>
      <c r="FZ75" s="843">
        <v>4839.05</v>
      </c>
      <c r="GA75" s="843">
        <v>650.71699999999998</v>
      </c>
      <c r="GB75" s="859">
        <v>76688.3</v>
      </c>
      <c r="GC75" s="843">
        <v>364</v>
      </c>
      <c r="GD75" s="1472">
        <v>44304</v>
      </c>
      <c r="GE75" s="843">
        <v>5331.43</v>
      </c>
      <c r="GF75" s="843">
        <v>602.76900000000001</v>
      </c>
      <c r="GG75" s="859">
        <v>83833.600000000006</v>
      </c>
      <c r="GH75" s="843">
        <v>375</v>
      </c>
    </row>
    <row r="76" spans="1:190" s="843" customFormat="1" ht="15" customHeight="1">
      <c r="A76" s="901"/>
      <c r="B76" s="900"/>
      <c r="C76" s="119"/>
      <c r="D76" s="119"/>
      <c r="E76" s="898"/>
      <c r="F76" s="431">
        <v>37713</v>
      </c>
      <c r="G76" s="273">
        <v>758.04913999999997</v>
      </c>
      <c r="H76" s="273">
        <v>2.8854485250000002</v>
      </c>
      <c r="I76" s="273">
        <v>3499.7884380000005</v>
      </c>
      <c r="J76" s="35">
        <v>251</v>
      </c>
      <c r="K76" s="432">
        <v>37894</v>
      </c>
      <c r="L76" s="273">
        <v>788.88</v>
      </c>
      <c r="M76" s="273">
        <v>5.18</v>
      </c>
      <c r="N76" s="273">
        <v>3788.3</v>
      </c>
      <c r="O76" s="35">
        <v>254</v>
      </c>
      <c r="P76" s="431">
        <v>38088</v>
      </c>
      <c r="Q76" s="273">
        <v>1033.10868</v>
      </c>
      <c r="R76" s="273">
        <v>16.537739675000001</v>
      </c>
      <c r="S76" s="273">
        <v>4700.5930935000006</v>
      </c>
      <c r="T76" s="35">
        <v>259</v>
      </c>
      <c r="U76" s="432">
        <v>38267</v>
      </c>
      <c r="V76" s="479">
        <v>1636.47019</v>
      </c>
      <c r="W76" s="36">
        <v>20.81</v>
      </c>
      <c r="X76" s="35">
        <v>4927.3999999999996</v>
      </c>
      <c r="Y76" s="35">
        <v>247</v>
      </c>
      <c r="Z76" s="432">
        <v>38455</v>
      </c>
      <c r="AA76" s="479">
        <v>1790.4149500000001</v>
      </c>
      <c r="AB76" s="36">
        <v>27.674299999999999</v>
      </c>
      <c r="AC76" s="64">
        <v>5112.2</v>
      </c>
      <c r="AD76" s="35">
        <v>251</v>
      </c>
      <c r="AE76" s="432">
        <v>38630</v>
      </c>
      <c r="AF76" s="479">
        <v>1671.7410199999999</v>
      </c>
      <c r="AG76" s="36">
        <v>21.419499999999999</v>
      </c>
      <c r="AH76" s="36">
        <v>5522.4</v>
      </c>
      <c r="AI76" s="35">
        <v>257</v>
      </c>
      <c r="AJ76" s="432">
        <v>38846</v>
      </c>
      <c r="AK76" s="479">
        <v>1402.93553</v>
      </c>
      <c r="AL76" s="36">
        <v>21.5657</v>
      </c>
      <c r="AM76" s="36">
        <v>6260.9</v>
      </c>
      <c r="AN76" s="35">
        <v>268</v>
      </c>
      <c r="AO76" s="432">
        <v>39008</v>
      </c>
      <c r="AP76" s="479">
        <v>1535.5978600000001</v>
      </c>
      <c r="AQ76" s="36">
        <v>21.7606</v>
      </c>
      <c r="AR76" s="36">
        <v>6885.9</v>
      </c>
      <c r="AS76" s="35">
        <v>269</v>
      </c>
      <c r="AT76" s="432">
        <v>39191</v>
      </c>
      <c r="AU76" s="479">
        <v>1690.3240900000001</v>
      </c>
      <c r="AV76" s="36">
        <v>40.0212</v>
      </c>
      <c r="AW76" s="36">
        <v>7951</v>
      </c>
      <c r="AX76" s="35">
        <v>272</v>
      </c>
      <c r="AY76" s="431">
        <v>39376</v>
      </c>
      <c r="AZ76" s="36">
        <v>2901.69</v>
      </c>
      <c r="BA76" s="36">
        <v>316.83</v>
      </c>
      <c r="BB76" s="36">
        <v>8856.2000000000007</v>
      </c>
      <c r="BC76" s="35">
        <v>279</v>
      </c>
      <c r="BD76" s="431">
        <v>39555</v>
      </c>
      <c r="BE76" s="36">
        <v>3071.11</v>
      </c>
      <c r="BF76" s="36">
        <v>400.35</v>
      </c>
      <c r="BG76" s="36">
        <v>9779</v>
      </c>
      <c r="BH76" s="35">
        <v>286</v>
      </c>
      <c r="BI76" s="431">
        <v>39743</v>
      </c>
      <c r="BJ76" s="36">
        <v>2827.82</v>
      </c>
      <c r="BK76" s="36">
        <v>322.8</v>
      </c>
      <c r="BL76" s="36">
        <v>12857.8</v>
      </c>
      <c r="BM76" s="35">
        <v>290</v>
      </c>
      <c r="BN76" s="431">
        <v>39922</v>
      </c>
      <c r="BO76" s="36">
        <v>2587.5500000000002</v>
      </c>
      <c r="BP76" s="36">
        <v>477.35</v>
      </c>
      <c r="BQ76" s="36">
        <v>13681.6</v>
      </c>
      <c r="BR76" s="35">
        <v>299</v>
      </c>
      <c r="BS76" s="432">
        <v>40107</v>
      </c>
      <c r="BT76" s="479">
        <v>3318.9505800000002</v>
      </c>
      <c r="BU76" s="36">
        <v>1241.7950999999998</v>
      </c>
      <c r="BV76" s="36">
        <v>14928.8</v>
      </c>
      <c r="BW76" s="35">
        <v>255</v>
      </c>
      <c r="BX76" s="431">
        <v>40286</v>
      </c>
      <c r="BY76" s="1167">
        <v>5467.13</v>
      </c>
      <c r="BZ76" s="1169">
        <v>907.96</v>
      </c>
      <c r="CA76" s="36">
        <v>18596.099999999999</v>
      </c>
      <c r="CB76" s="35">
        <v>267</v>
      </c>
      <c r="CC76" s="431">
        <v>40472</v>
      </c>
      <c r="CD76" s="36">
        <v>7615.37</v>
      </c>
      <c r="CE76" s="35">
        <v>2423.4699999999998</v>
      </c>
      <c r="CF76" s="36">
        <v>22639</v>
      </c>
      <c r="CG76" s="35">
        <v>248</v>
      </c>
      <c r="CH76" s="431">
        <v>40654</v>
      </c>
      <c r="CI76" s="36">
        <v>6192.62</v>
      </c>
      <c r="CJ76" s="35">
        <v>476.83</v>
      </c>
      <c r="CK76" s="36">
        <v>27267.4</v>
      </c>
      <c r="CL76" s="35">
        <v>263</v>
      </c>
      <c r="CM76" s="425">
        <v>40840</v>
      </c>
      <c r="CN76" s="1173">
        <v>5473.62</v>
      </c>
      <c r="CO76" s="36">
        <v>419.52</v>
      </c>
      <c r="CP76" s="36">
        <v>31722.2</v>
      </c>
      <c r="CQ76" s="35">
        <f t="shared" si="57"/>
        <v>271</v>
      </c>
      <c r="CR76" s="427">
        <v>41015</v>
      </c>
      <c r="CS76" s="697">
        <v>5417.92</v>
      </c>
      <c r="CT76" s="697">
        <v>1120.76</v>
      </c>
      <c r="CU76" s="36">
        <f t="shared" si="64"/>
        <v>36439.199999999997</v>
      </c>
      <c r="CV76" s="35">
        <f t="shared" si="65"/>
        <v>278</v>
      </c>
      <c r="CW76" s="427">
        <v>41205</v>
      </c>
      <c r="CX76" s="697">
        <v>4574.97</v>
      </c>
      <c r="CY76" s="697">
        <v>397.47</v>
      </c>
      <c r="CZ76" s="36">
        <f t="shared" si="54"/>
        <v>39367.4</v>
      </c>
      <c r="DA76" s="35">
        <f t="shared" si="55"/>
        <v>284</v>
      </c>
      <c r="DB76" s="696">
        <v>41382</v>
      </c>
      <c r="DC76" s="697">
        <v>3707.49</v>
      </c>
      <c r="DD76" s="697">
        <v>202.85</v>
      </c>
      <c r="DE76" s="36">
        <f t="shared" si="66"/>
        <v>40035.5</v>
      </c>
      <c r="DF76" s="35">
        <f t="shared" si="67"/>
        <v>286</v>
      </c>
      <c r="DG76" s="1349">
        <v>41574</v>
      </c>
      <c r="DH76" s="697">
        <v>3909.14</v>
      </c>
      <c r="DI76" s="697">
        <v>249.9</v>
      </c>
      <c r="DJ76" s="36">
        <f>DJ75</f>
        <v>43407.3</v>
      </c>
      <c r="DK76" s="35">
        <f t="shared" si="61"/>
        <v>298</v>
      </c>
      <c r="DL76" s="1472">
        <v>41749</v>
      </c>
      <c r="DM76" s="697">
        <v>4616.4399999999996</v>
      </c>
      <c r="DN76" s="697">
        <v>399.15</v>
      </c>
      <c r="DO76" s="36">
        <f t="shared" si="68"/>
        <v>45026.3</v>
      </c>
      <c r="DP76" s="35">
        <f t="shared" si="69"/>
        <v>304</v>
      </c>
      <c r="DQ76" s="1472">
        <v>41939</v>
      </c>
      <c r="DR76" s="697">
        <v>5157.24</v>
      </c>
      <c r="DS76" s="697">
        <v>505.05</v>
      </c>
      <c r="DT76" s="36">
        <f>DT75</f>
        <v>48255.5</v>
      </c>
      <c r="DU76" s="35">
        <f t="shared" si="63"/>
        <v>315</v>
      </c>
      <c r="DV76" s="1472">
        <v>42113</v>
      </c>
      <c r="DW76" s="697">
        <v>4373.66</v>
      </c>
      <c r="DX76" s="697">
        <v>563.38</v>
      </c>
      <c r="DY76" s="36">
        <f t="shared" si="70"/>
        <v>50540.5</v>
      </c>
      <c r="DZ76" s="35">
        <f t="shared" si="71"/>
        <v>324</v>
      </c>
      <c r="EA76" s="1472">
        <v>42298</v>
      </c>
      <c r="EB76" s="697">
        <v>4647.68</v>
      </c>
      <c r="EC76" s="697">
        <v>356.18</v>
      </c>
      <c r="ED76" s="36">
        <f t="shared" si="59"/>
        <v>54300.800000000003</v>
      </c>
      <c r="EE76" s="35">
        <f t="shared" si="59"/>
        <v>326</v>
      </c>
      <c r="EF76" s="1472">
        <v>42477</v>
      </c>
      <c r="EG76" s="697">
        <v>4393.34</v>
      </c>
      <c r="EH76" s="697">
        <v>316.32</v>
      </c>
      <c r="EI76" s="36">
        <v>56662.85</v>
      </c>
      <c r="EJ76" s="35">
        <v>329</v>
      </c>
      <c r="EK76" s="1472">
        <v>42661</v>
      </c>
      <c r="EL76" s="35">
        <v>4711.8599999999997</v>
      </c>
      <c r="EM76" s="697">
        <v>571.59100000000001</v>
      </c>
      <c r="EN76" s="1172">
        <v>58554.400000000001</v>
      </c>
      <c r="EO76" s="1172">
        <v>330</v>
      </c>
      <c r="EP76" s="1472">
        <v>42838</v>
      </c>
      <c r="EQ76" s="283">
        <v>5645.86</v>
      </c>
      <c r="ER76" s="697">
        <v>595.79499999999996</v>
      </c>
      <c r="ES76" s="36">
        <v>60712.4</v>
      </c>
      <c r="ET76" s="35">
        <v>333</v>
      </c>
      <c r="EU76" s="1472">
        <v>43024</v>
      </c>
      <c r="EV76" s="283">
        <v>6013.84</v>
      </c>
      <c r="EW76" s="1478">
        <v>502.96499999999997</v>
      </c>
      <c r="EX76" s="36">
        <v>63257.3</v>
      </c>
      <c r="EY76" s="35">
        <v>337</v>
      </c>
      <c r="EZ76" s="1472">
        <v>43205</v>
      </c>
      <c r="FA76" s="283">
        <v>5773.61</v>
      </c>
      <c r="FB76" s="283">
        <v>412.25400000000002</v>
      </c>
      <c r="FC76" s="36">
        <v>65215.3</v>
      </c>
      <c r="FD76" s="35">
        <v>342</v>
      </c>
      <c r="FE76" s="1472">
        <v>43390</v>
      </c>
      <c r="FF76" s="283">
        <v>5380.79</v>
      </c>
      <c r="FG76" s="283">
        <v>511.44400000000002</v>
      </c>
      <c r="FH76" s="36">
        <v>68297.899999999994</v>
      </c>
      <c r="FI76" s="35">
        <v>348</v>
      </c>
      <c r="FJ76" s="1699">
        <v>43573</v>
      </c>
      <c r="FK76" s="185">
        <v>5321.41</v>
      </c>
      <c r="FL76" s="185">
        <v>352.13299999999998</v>
      </c>
      <c r="FM76" s="185">
        <v>70697.399999999994</v>
      </c>
      <c r="FN76" s="185">
        <v>353</v>
      </c>
      <c r="FO76" s="1696">
        <v>43759</v>
      </c>
      <c r="FP76" s="354">
        <v>4761.42</v>
      </c>
      <c r="FQ76" s="354">
        <v>350.49200000000002</v>
      </c>
      <c r="FR76" s="354">
        <v>73050.899999999994</v>
      </c>
      <c r="FS76" s="1726">
        <v>357</v>
      </c>
      <c r="FY76" s="1472">
        <v>44119</v>
      </c>
      <c r="FZ76" s="843">
        <v>4872.3</v>
      </c>
      <c r="GA76" s="843">
        <v>548.07399999999996</v>
      </c>
      <c r="GB76" s="859">
        <v>76688.3</v>
      </c>
      <c r="GC76" s="843">
        <v>364</v>
      </c>
      <c r="GD76" s="1472">
        <v>44305</v>
      </c>
      <c r="GE76" s="843">
        <v>5349.92</v>
      </c>
      <c r="GF76" s="843">
        <v>697.29700000000003</v>
      </c>
      <c r="GG76" s="859">
        <v>83833.600000000006</v>
      </c>
      <c r="GH76" s="843">
        <v>375</v>
      </c>
    </row>
    <row r="77" spans="1:190" s="843" customFormat="1" ht="15" customHeight="1">
      <c r="F77" s="431">
        <v>37714</v>
      </c>
      <c r="G77" s="273">
        <v>758.04040999999995</v>
      </c>
      <c r="H77" s="273">
        <v>3.1213223999999999</v>
      </c>
      <c r="I77" s="273">
        <v>3499.7884380000005</v>
      </c>
      <c r="J77" s="35">
        <v>251</v>
      </c>
      <c r="K77" s="431">
        <v>37895</v>
      </c>
      <c r="L77" s="273">
        <v>792.25631999999996</v>
      </c>
      <c r="M77" s="273">
        <v>2.9302794250000002</v>
      </c>
      <c r="N77" s="273">
        <v>3840.3091555000001</v>
      </c>
      <c r="O77" s="35">
        <v>255</v>
      </c>
      <c r="P77" s="431">
        <v>38089</v>
      </c>
      <c r="Q77" s="273">
        <v>1047.5055600000001</v>
      </c>
      <c r="R77" s="273">
        <v>15.458065444999999</v>
      </c>
      <c r="S77" s="273">
        <v>4700.5930935000006</v>
      </c>
      <c r="T77" s="35">
        <v>259</v>
      </c>
      <c r="U77" s="432">
        <v>38269</v>
      </c>
      <c r="V77" s="479">
        <v>1647.1375800000001</v>
      </c>
      <c r="W77" s="36">
        <v>24.876200000000001</v>
      </c>
      <c r="X77" s="35">
        <v>4927.3999999999996</v>
      </c>
      <c r="Y77" s="35">
        <v>247</v>
      </c>
      <c r="Z77" s="432">
        <v>38458</v>
      </c>
      <c r="AA77" s="479">
        <v>1770.46426</v>
      </c>
      <c r="AB77" s="36">
        <v>17.105499999999999</v>
      </c>
      <c r="AC77" s="64">
        <v>5112.2</v>
      </c>
      <c r="AD77" s="35">
        <v>251</v>
      </c>
      <c r="AE77" s="432">
        <v>38631</v>
      </c>
      <c r="AF77" s="479">
        <v>1677.19352</v>
      </c>
      <c r="AG77" s="36">
        <v>17.117799999999999</v>
      </c>
      <c r="AH77" s="36">
        <v>5522.4</v>
      </c>
      <c r="AI77" s="35">
        <v>257</v>
      </c>
      <c r="AJ77" s="432">
        <v>38847</v>
      </c>
      <c r="AK77" s="479">
        <v>1416.83215</v>
      </c>
      <c r="AL77" s="36">
        <v>24.2319</v>
      </c>
      <c r="AM77" s="36">
        <v>6260.9</v>
      </c>
      <c r="AN77" s="35">
        <v>268</v>
      </c>
      <c r="AO77" s="432">
        <v>39009</v>
      </c>
      <c r="AP77" s="479">
        <v>1539.01837</v>
      </c>
      <c r="AQ77" s="36">
        <v>20.539200000000001</v>
      </c>
      <c r="AR77" s="36">
        <v>6885.9</v>
      </c>
      <c r="AS77" s="35">
        <v>269</v>
      </c>
      <c r="AT77" s="432">
        <v>39194</v>
      </c>
      <c r="AU77" s="479">
        <v>1674.1194599999999</v>
      </c>
      <c r="AV77" s="36">
        <v>32.761900000000004</v>
      </c>
      <c r="AW77" s="36">
        <v>7951</v>
      </c>
      <c r="AX77" s="35">
        <v>272</v>
      </c>
      <c r="AY77" s="431">
        <v>39378</v>
      </c>
      <c r="AZ77" s="36">
        <v>2873.79</v>
      </c>
      <c r="BA77" s="36">
        <v>286.17</v>
      </c>
      <c r="BB77" s="36">
        <v>8856.2000000000007</v>
      </c>
      <c r="BC77" s="35">
        <v>279</v>
      </c>
      <c r="BD77" s="431">
        <v>39558</v>
      </c>
      <c r="BE77" s="36">
        <v>3091.45</v>
      </c>
      <c r="BF77" s="36">
        <v>390.82</v>
      </c>
      <c r="BG77" s="36">
        <v>9779</v>
      </c>
      <c r="BH77" s="35">
        <v>286</v>
      </c>
      <c r="BI77" s="431">
        <v>39744</v>
      </c>
      <c r="BJ77" s="35">
        <v>2868.11</v>
      </c>
      <c r="BK77" s="35">
        <v>380.35</v>
      </c>
      <c r="BL77" s="36">
        <v>12857.8</v>
      </c>
      <c r="BM77" s="35">
        <v>290</v>
      </c>
      <c r="BN77" s="431">
        <v>39923</v>
      </c>
      <c r="BO77" s="36">
        <v>2653.1</v>
      </c>
      <c r="BP77" s="36">
        <v>542.65</v>
      </c>
      <c r="BQ77" s="36">
        <v>13681.6</v>
      </c>
      <c r="BR77" s="35">
        <v>299</v>
      </c>
      <c r="BS77" s="432">
        <v>40108</v>
      </c>
      <c r="BT77" s="479">
        <v>3317.9337700000001</v>
      </c>
      <c r="BU77" s="36">
        <v>880.0843000000001</v>
      </c>
      <c r="BV77" s="36">
        <v>14928.8</v>
      </c>
      <c r="BW77" s="35">
        <v>255</v>
      </c>
      <c r="BX77" s="431">
        <v>40287</v>
      </c>
      <c r="BY77" s="1167">
        <v>5529.06</v>
      </c>
      <c r="BZ77" s="1169">
        <v>963.72</v>
      </c>
      <c r="CA77" s="36">
        <v>18596.099999999999</v>
      </c>
      <c r="CB77" s="35">
        <v>267</v>
      </c>
      <c r="CC77" s="431">
        <v>40475</v>
      </c>
      <c r="CD77" s="36">
        <v>7699.69</v>
      </c>
      <c r="CE77" s="36">
        <v>2439.5</v>
      </c>
      <c r="CF77" s="36">
        <v>22639</v>
      </c>
      <c r="CG77" s="35">
        <v>248</v>
      </c>
      <c r="CH77" s="431">
        <v>40657</v>
      </c>
      <c r="CI77" s="36">
        <v>6076.32</v>
      </c>
      <c r="CJ77" s="36">
        <v>631.11</v>
      </c>
      <c r="CK77" s="36">
        <v>27267.4</v>
      </c>
      <c r="CL77" s="35">
        <v>263</v>
      </c>
      <c r="CM77" s="425">
        <v>40841</v>
      </c>
      <c r="CN77" s="1173">
        <v>5555.28</v>
      </c>
      <c r="CO77" s="36">
        <v>350.04</v>
      </c>
      <c r="CP77" s="36">
        <v>31722.2</v>
      </c>
      <c r="CQ77" s="35">
        <f t="shared" si="57"/>
        <v>271</v>
      </c>
      <c r="CR77" s="427">
        <v>41016</v>
      </c>
      <c r="CS77" s="697">
        <v>5502.3</v>
      </c>
      <c r="CT77" s="697">
        <v>1013.8</v>
      </c>
      <c r="CU77" s="36">
        <f t="shared" si="64"/>
        <v>36439.199999999997</v>
      </c>
      <c r="CV77" s="35">
        <f t="shared" si="65"/>
        <v>278</v>
      </c>
      <c r="CW77" s="427">
        <v>41212</v>
      </c>
      <c r="CX77" s="697">
        <v>4552.4399999999996</v>
      </c>
      <c r="CY77" s="697">
        <v>272.74</v>
      </c>
      <c r="CZ77" s="36">
        <f t="shared" si="54"/>
        <v>39367.4</v>
      </c>
      <c r="DA77" s="35">
        <f t="shared" si="55"/>
        <v>284</v>
      </c>
      <c r="DB77" s="696">
        <v>41385</v>
      </c>
      <c r="DC77" s="697">
        <v>3666.99</v>
      </c>
      <c r="DD77" s="697">
        <v>177.78</v>
      </c>
      <c r="DE77" s="36">
        <f t="shared" si="66"/>
        <v>40035.5</v>
      </c>
      <c r="DF77" s="35">
        <f t="shared" si="67"/>
        <v>286</v>
      </c>
      <c r="DG77" s="1349">
        <v>41575</v>
      </c>
      <c r="DH77" s="697">
        <v>3951.51</v>
      </c>
      <c r="DI77" s="697">
        <v>368.62</v>
      </c>
      <c r="DJ77" s="36">
        <f>DJ76</f>
        <v>43407.3</v>
      </c>
      <c r="DK77" s="35">
        <f t="shared" si="61"/>
        <v>298</v>
      </c>
      <c r="DL77" s="1472">
        <v>41750</v>
      </c>
      <c r="DM77" s="697">
        <v>4648.75</v>
      </c>
      <c r="DN77" s="697">
        <v>461.18</v>
      </c>
      <c r="DO77" s="36">
        <f t="shared" si="68"/>
        <v>45026.3</v>
      </c>
      <c r="DP77" s="35">
        <f t="shared" si="69"/>
        <v>304</v>
      </c>
      <c r="DQ77" s="1472">
        <v>41940</v>
      </c>
      <c r="DR77" s="697">
        <v>5128.84</v>
      </c>
      <c r="DS77" s="697">
        <v>462.59</v>
      </c>
      <c r="DT77" s="36">
        <f>DT76</f>
        <v>48255.5</v>
      </c>
      <c r="DU77" s="35">
        <f t="shared" si="63"/>
        <v>315</v>
      </c>
      <c r="DV77" s="1472">
        <v>42114</v>
      </c>
      <c r="DW77" s="697">
        <v>4308.45</v>
      </c>
      <c r="DX77" s="697">
        <v>460.26</v>
      </c>
      <c r="DY77" s="36">
        <f>DY76</f>
        <v>50540.5</v>
      </c>
      <c r="DZ77" s="35">
        <f t="shared" si="71"/>
        <v>324</v>
      </c>
      <c r="EA77" s="1472">
        <v>42302</v>
      </c>
      <c r="EB77" s="697">
        <v>4649.29</v>
      </c>
      <c r="EC77" s="697">
        <v>325.70999999999998</v>
      </c>
      <c r="ED77" s="36">
        <f t="shared" si="59"/>
        <v>54300.800000000003</v>
      </c>
      <c r="EE77" s="35">
        <f t="shared" si="59"/>
        <v>326</v>
      </c>
      <c r="EF77" s="1472">
        <v>42478</v>
      </c>
      <c r="EG77" s="697">
        <v>4391.42</v>
      </c>
      <c r="EH77" s="697">
        <v>425.79</v>
      </c>
      <c r="EI77" s="36">
        <v>56662.85</v>
      </c>
      <c r="EJ77" s="35">
        <v>329</v>
      </c>
      <c r="EK77" s="1472">
        <v>42662</v>
      </c>
      <c r="EL77" s="35">
        <v>4702.51</v>
      </c>
      <c r="EM77" s="697">
        <v>560.26499999999999</v>
      </c>
      <c r="EN77" s="1172">
        <v>58554.400000000001</v>
      </c>
      <c r="EO77" s="1172">
        <v>330</v>
      </c>
      <c r="EP77" s="1472">
        <v>42841</v>
      </c>
      <c r="EQ77" s="283">
        <v>5592.83</v>
      </c>
      <c r="ER77" s="697">
        <v>724.221</v>
      </c>
      <c r="ES77" s="36">
        <v>60712.4</v>
      </c>
      <c r="ET77" s="35">
        <v>333</v>
      </c>
      <c r="EU77" s="1472">
        <v>43025</v>
      </c>
      <c r="EV77" s="283">
        <v>6031.74</v>
      </c>
      <c r="EW77" s="1478">
        <v>615.68200000000002</v>
      </c>
      <c r="EX77" s="36">
        <v>63257.3</v>
      </c>
      <c r="EY77" s="35">
        <v>337</v>
      </c>
      <c r="EZ77" s="1472">
        <v>43206</v>
      </c>
      <c r="FA77" s="283">
        <v>5784.67</v>
      </c>
      <c r="FB77" s="283">
        <v>515.62300000000005</v>
      </c>
      <c r="FC77" s="36">
        <v>65215.3</v>
      </c>
      <c r="FD77" s="35">
        <v>342</v>
      </c>
      <c r="FE77" s="1472">
        <v>43391</v>
      </c>
      <c r="FF77" s="283">
        <v>5381.52</v>
      </c>
      <c r="FG77" s="283">
        <v>476.33600000000001</v>
      </c>
      <c r="FH77" s="36">
        <v>68297.899999999994</v>
      </c>
      <c r="FI77" s="35">
        <v>348</v>
      </c>
      <c r="FJ77" s="1699">
        <v>43576</v>
      </c>
      <c r="FK77" s="185">
        <v>5323.74</v>
      </c>
      <c r="FL77" s="185">
        <v>351.84100000000001</v>
      </c>
      <c r="FM77" s="185">
        <v>70697.399999999994</v>
      </c>
      <c r="FN77" s="185">
        <v>353</v>
      </c>
      <c r="FO77" s="1696">
        <v>43760</v>
      </c>
      <c r="FP77" s="354">
        <v>4708.68</v>
      </c>
      <c r="FQ77" s="354">
        <v>288.36900000000003</v>
      </c>
      <c r="FR77" s="354">
        <v>73050.899999999994</v>
      </c>
      <c r="FS77" s="1726">
        <v>357</v>
      </c>
      <c r="FY77" s="1472">
        <v>44122</v>
      </c>
      <c r="FZ77" s="843">
        <v>4877.6499999999996</v>
      </c>
      <c r="GA77" s="843">
        <v>657.30700000000002</v>
      </c>
      <c r="GB77" s="859">
        <v>76688.3</v>
      </c>
      <c r="GC77" s="843">
        <v>364</v>
      </c>
      <c r="GD77" s="1472">
        <v>44306</v>
      </c>
      <c r="GE77" s="843">
        <v>5421.78</v>
      </c>
      <c r="GF77" s="843">
        <v>1299.8440000000001</v>
      </c>
      <c r="GG77" s="859">
        <v>83833.600000000006</v>
      </c>
      <c r="GH77" s="843">
        <v>375</v>
      </c>
    </row>
    <row r="78" spans="1:190" s="843" customFormat="1" ht="15" customHeight="1">
      <c r="A78" s="901"/>
      <c r="B78" s="119"/>
      <c r="C78" s="119"/>
      <c r="D78" s="119"/>
      <c r="E78" s="898"/>
      <c r="F78" s="431">
        <v>37716</v>
      </c>
      <c r="G78" s="273">
        <v>766.16322000000002</v>
      </c>
      <c r="H78" s="273">
        <v>4.1703152599999997</v>
      </c>
      <c r="I78" s="273">
        <v>3499.7884380000005</v>
      </c>
      <c r="J78" s="35">
        <v>251</v>
      </c>
      <c r="K78" s="431">
        <v>37896</v>
      </c>
      <c r="L78" s="273">
        <v>792.42624000000001</v>
      </c>
      <c r="M78" s="273">
        <v>2.3502808750000002</v>
      </c>
      <c r="N78" s="273">
        <v>3840.3091555000001</v>
      </c>
      <c r="O78" s="35">
        <v>255</v>
      </c>
      <c r="P78" s="431">
        <v>38090</v>
      </c>
      <c r="Q78" s="273">
        <v>1050.2903699999999</v>
      </c>
      <c r="R78" s="273">
        <v>16.570841255000001</v>
      </c>
      <c r="S78" s="273">
        <v>4700.5930935000006</v>
      </c>
      <c r="T78" s="35">
        <v>259</v>
      </c>
      <c r="U78" s="432">
        <v>38271</v>
      </c>
      <c r="V78" s="479">
        <v>1668.11123</v>
      </c>
      <c r="W78" s="36">
        <v>28.523099999999999</v>
      </c>
      <c r="X78" s="35">
        <v>4927.3999999999996</v>
      </c>
      <c r="Y78" s="35">
        <v>247</v>
      </c>
      <c r="Z78" s="432">
        <v>38459</v>
      </c>
      <c r="AA78" s="479">
        <v>1731.4321299999999</v>
      </c>
      <c r="AB78" s="36">
        <v>24.085799999999999</v>
      </c>
      <c r="AC78" s="64">
        <v>5112.2</v>
      </c>
      <c r="AD78" s="35">
        <v>251</v>
      </c>
      <c r="AE78" s="432">
        <v>38634</v>
      </c>
      <c r="AF78" s="479">
        <v>1669.8546799999999</v>
      </c>
      <c r="AG78" s="36">
        <v>21.906100000000002</v>
      </c>
      <c r="AH78" s="36">
        <v>5522.4</v>
      </c>
      <c r="AI78" s="35">
        <v>257</v>
      </c>
      <c r="AJ78" s="432">
        <v>38851</v>
      </c>
      <c r="AK78" s="479">
        <v>1419.54323</v>
      </c>
      <c r="AL78" s="36">
        <v>24.965600000000002</v>
      </c>
      <c r="AM78" s="36">
        <v>6260.9</v>
      </c>
      <c r="AN78" s="35">
        <v>268</v>
      </c>
      <c r="AO78" s="432">
        <v>39012</v>
      </c>
      <c r="AP78" s="479">
        <v>1542.4391000000001</v>
      </c>
      <c r="AQ78" s="36">
        <v>21.547999999999998</v>
      </c>
      <c r="AR78" s="36">
        <v>6885.9</v>
      </c>
      <c r="AS78" s="35">
        <v>269</v>
      </c>
      <c r="AT78" s="432">
        <v>39195</v>
      </c>
      <c r="AU78" s="479">
        <v>1688.8374699999999</v>
      </c>
      <c r="AV78" s="36">
        <v>37.694900000000004</v>
      </c>
      <c r="AW78" s="36">
        <v>7951</v>
      </c>
      <c r="AX78" s="35">
        <v>272</v>
      </c>
      <c r="AY78" s="431">
        <v>39379</v>
      </c>
      <c r="AZ78" s="36">
        <v>2856.51</v>
      </c>
      <c r="BA78" s="36">
        <v>221.66</v>
      </c>
      <c r="BB78" s="36">
        <v>8856.2000000000007</v>
      </c>
      <c r="BC78" s="35">
        <v>279</v>
      </c>
      <c r="BD78" s="431">
        <v>39559</v>
      </c>
      <c r="BE78" s="36">
        <v>3081.37</v>
      </c>
      <c r="BF78" s="36">
        <v>401.92</v>
      </c>
      <c r="BG78" s="36">
        <v>9779</v>
      </c>
      <c r="BH78" s="35">
        <v>286</v>
      </c>
      <c r="BI78" s="431">
        <v>39747</v>
      </c>
      <c r="BJ78" s="35">
        <v>2803.28</v>
      </c>
      <c r="BK78" s="36">
        <v>310.12</v>
      </c>
      <c r="BL78" s="36">
        <v>12857.8</v>
      </c>
      <c r="BM78" s="35">
        <v>290</v>
      </c>
      <c r="BN78" s="431">
        <v>39924</v>
      </c>
      <c r="BO78" s="36">
        <v>2620.16</v>
      </c>
      <c r="BP78" s="36">
        <v>527.05999999999995</v>
      </c>
      <c r="BQ78" s="36">
        <v>13681.6</v>
      </c>
      <c r="BR78" s="35">
        <v>299</v>
      </c>
      <c r="BS78" s="432">
        <v>40111</v>
      </c>
      <c r="BT78" s="479">
        <v>3356.5129700000002</v>
      </c>
      <c r="BU78" s="36">
        <v>1184.7712999999999</v>
      </c>
      <c r="BV78" s="36">
        <v>14928.8</v>
      </c>
      <c r="BW78" s="35">
        <v>255</v>
      </c>
      <c r="BX78" s="431">
        <v>40288</v>
      </c>
      <c r="BY78" s="1167">
        <v>5608.9</v>
      </c>
      <c r="BZ78" s="1169">
        <v>1053.45</v>
      </c>
      <c r="CA78" s="36">
        <v>18596.099999999999</v>
      </c>
      <c r="CB78" s="35">
        <v>267</v>
      </c>
      <c r="CC78" s="431">
        <v>40476</v>
      </c>
      <c r="CD78" s="35">
        <v>7740.48</v>
      </c>
      <c r="CE78" s="35">
        <v>2333.96</v>
      </c>
      <c r="CF78" s="36">
        <v>22639</v>
      </c>
      <c r="CG78" s="35">
        <v>248</v>
      </c>
      <c r="CH78" s="431">
        <v>40658</v>
      </c>
      <c r="CI78" s="35">
        <v>5863.98</v>
      </c>
      <c r="CJ78" s="35">
        <v>613.09</v>
      </c>
      <c r="CK78" s="36">
        <v>27267.4</v>
      </c>
      <c r="CL78" s="35">
        <v>263</v>
      </c>
      <c r="CM78" s="425">
        <v>40842</v>
      </c>
      <c r="CN78" s="36">
        <v>5411.99</v>
      </c>
      <c r="CO78" s="36">
        <v>343.47</v>
      </c>
      <c r="CP78" s="36">
        <v>31722.2</v>
      </c>
      <c r="CQ78" s="35">
        <f t="shared" si="57"/>
        <v>271</v>
      </c>
      <c r="CR78" s="427">
        <v>41017</v>
      </c>
      <c r="CS78" s="697">
        <v>5480.18</v>
      </c>
      <c r="CT78" s="697">
        <v>991.64</v>
      </c>
      <c r="CU78" s="36">
        <f t="shared" si="64"/>
        <v>36439.199999999997</v>
      </c>
      <c r="CV78" s="35">
        <f t="shared" si="65"/>
        <v>278</v>
      </c>
      <c r="CW78" s="427">
        <v>41213</v>
      </c>
      <c r="CX78" s="697">
        <v>4493.92</v>
      </c>
      <c r="CY78" s="697">
        <v>413.57</v>
      </c>
      <c r="CZ78" s="36">
        <f t="shared" si="54"/>
        <v>39367.4</v>
      </c>
      <c r="DA78" s="35">
        <f t="shared" si="55"/>
        <v>284</v>
      </c>
      <c r="DB78" s="696">
        <v>41386</v>
      </c>
      <c r="DC78" s="697">
        <v>3660.88</v>
      </c>
      <c r="DD78" s="697">
        <v>133.44999999999999</v>
      </c>
      <c r="DE78" s="36">
        <f t="shared" si="66"/>
        <v>40035.5</v>
      </c>
      <c r="DF78" s="35">
        <f t="shared" si="67"/>
        <v>286</v>
      </c>
      <c r="DG78" s="1349">
        <v>41576</v>
      </c>
      <c r="DH78" s="697">
        <v>3989.14</v>
      </c>
      <c r="DI78" s="697">
        <v>391.58</v>
      </c>
      <c r="DJ78" s="36">
        <f>DJ77</f>
        <v>43407.3</v>
      </c>
      <c r="DK78" s="35">
        <f t="shared" si="61"/>
        <v>298</v>
      </c>
      <c r="DL78" s="1472">
        <v>41751</v>
      </c>
      <c r="DM78" s="697">
        <v>4659.99</v>
      </c>
      <c r="DN78" s="697">
        <v>391.32</v>
      </c>
      <c r="DO78" s="36">
        <f t="shared" si="68"/>
        <v>45026.3</v>
      </c>
      <c r="DP78" s="35">
        <f t="shared" si="69"/>
        <v>304</v>
      </c>
      <c r="DQ78" s="1472">
        <v>41941</v>
      </c>
      <c r="DR78" s="697">
        <v>5109.43</v>
      </c>
      <c r="DS78" s="697">
        <v>545.67999999999995</v>
      </c>
      <c r="DT78" s="36">
        <f>DT77</f>
        <v>48255.5</v>
      </c>
      <c r="DU78" s="35">
        <f t="shared" si="63"/>
        <v>315</v>
      </c>
      <c r="DV78" s="1472">
        <v>42115</v>
      </c>
      <c r="DW78" s="697">
        <v>4283.25</v>
      </c>
      <c r="DX78" s="697">
        <v>439.82</v>
      </c>
      <c r="DY78" s="36">
        <f>DY77</f>
        <v>50540.5</v>
      </c>
      <c r="DZ78" s="35">
        <f t="shared" si="71"/>
        <v>324</v>
      </c>
      <c r="EA78" s="1472">
        <v>42303</v>
      </c>
      <c r="EB78" s="1478">
        <v>4630.58</v>
      </c>
      <c r="EC78" s="1478">
        <v>415.46</v>
      </c>
      <c r="ED78" s="273">
        <f t="shared" si="59"/>
        <v>54300.800000000003</v>
      </c>
      <c r="EE78" s="272">
        <f>EE77</f>
        <v>326</v>
      </c>
      <c r="EF78" s="1472">
        <v>42479</v>
      </c>
      <c r="EG78" s="697">
        <v>4357.63</v>
      </c>
      <c r="EH78" s="697">
        <v>339.96</v>
      </c>
      <c r="EI78" s="36">
        <v>56662.85</v>
      </c>
      <c r="EJ78" s="35">
        <v>329</v>
      </c>
      <c r="EK78" s="1472">
        <v>42663</v>
      </c>
      <c r="EL78" s="35">
        <v>4692.4399999999996</v>
      </c>
      <c r="EM78" s="697">
        <v>500.75799999999998</v>
      </c>
      <c r="EN78" s="1172">
        <v>58554.400000000001</v>
      </c>
      <c r="EO78" s="1172">
        <v>330</v>
      </c>
      <c r="EP78" s="1472">
        <v>42842</v>
      </c>
      <c r="EQ78" s="283">
        <v>5596.12</v>
      </c>
      <c r="ER78" s="697">
        <v>760.82100000000003</v>
      </c>
      <c r="ES78" s="36">
        <v>60712.4</v>
      </c>
      <c r="ET78" s="35">
        <v>333</v>
      </c>
      <c r="EU78" s="1472">
        <v>43026</v>
      </c>
      <c r="EV78" s="36">
        <v>6025.27</v>
      </c>
      <c r="EW78" s="697">
        <v>528.53399999999999</v>
      </c>
      <c r="EX78" s="36">
        <v>63257.3</v>
      </c>
      <c r="EY78" s="35">
        <v>337</v>
      </c>
      <c r="EZ78" s="1472">
        <v>43207</v>
      </c>
      <c r="FA78" s="283">
        <v>5777.95</v>
      </c>
      <c r="FB78" s="283">
        <v>507.76100000000002</v>
      </c>
      <c r="FC78" s="36">
        <v>65215.3</v>
      </c>
      <c r="FD78" s="35">
        <v>342</v>
      </c>
      <c r="FE78" s="1472">
        <v>43394</v>
      </c>
      <c r="FF78" s="283">
        <v>5331.17</v>
      </c>
      <c r="FG78" s="283">
        <v>439.596</v>
      </c>
      <c r="FH78" s="36">
        <v>68297.899999999994</v>
      </c>
      <c r="FI78" s="35">
        <v>348</v>
      </c>
      <c r="FJ78" s="1699">
        <v>43578</v>
      </c>
      <c r="FK78" s="185">
        <v>5260.86</v>
      </c>
      <c r="FL78" s="185">
        <v>298.62900000000002</v>
      </c>
      <c r="FM78" s="185">
        <v>70697.399999999994</v>
      </c>
      <c r="FN78" s="185">
        <v>353</v>
      </c>
      <c r="FO78" s="1696">
        <v>43761</v>
      </c>
      <c r="FP78" s="354">
        <v>4726.62</v>
      </c>
      <c r="FQ78" s="354">
        <v>271.36799999999999</v>
      </c>
      <c r="FR78" s="354">
        <v>73050.899999999994</v>
      </c>
      <c r="FS78" s="1726">
        <v>357</v>
      </c>
      <c r="FY78" s="1472">
        <v>44123</v>
      </c>
      <c r="FZ78" s="843">
        <v>4902.16</v>
      </c>
      <c r="GA78" s="843">
        <v>784.14499999999998</v>
      </c>
      <c r="GB78" s="859">
        <v>76688.3</v>
      </c>
      <c r="GC78" s="843">
        <v>364</v>
      </c>
      <c r="GD78" s="1472">
        <v>44307</v>
      </c>
      <c r="GE78" s="843">
        <v>5423.22</v>
      </c>
      <c r="GF78" s="843">
        <v>776.67200000000003</v>
      </c>
      <c r="GG78" s="859">
        <v>83833.600000000006</v>
      </c>
      <c r="GH78" s="843">
        <v>375</v>
      </c>
    </row>
    <row r="79" spans="1:190" s="843" customFormat="1" ht="15" customHeight="1">
      <c r="A79" s="901"/>
      <c r="B79" s="119"/>
      <c r="C79" s="119"/>
      <c r="D79" s="119"/>
      <c r="E79" s="898"/>
      <c r="F79" s="431">
        <v>37717</v>
      </c>
      <c r="G79" s="273">
        <v>768.21928000000003</v>
      </c>
      <c r="H79" s="273">
        <v>3.1432280000000001</v>
      </c>
      <c r="I79" s="273">
        <v>3499.7884380000005</v>
      </c>
      <c r="J79" s="35">
        <v>251</v>
      </c>
      <c r="K79" s="431">
        <v>37898</v>
      </c>
      <c r="L79" s="273">
        <v>792.6037</v>
      </c>
      <c r="M79" s="273">
        <v>1.6912342</v>
      </c>
      <c r="N79" s="273">
        <v>3840.3091555000001</v>
      </c>
      <c r="O79" s="35">
        <v>255</v>
      </c>
      <c r="P79" s="431">
        <v>38092</v>
      </c>
      <c r="Q79" s="273">
        <v>1038.5715</v>
      </c>
      <c r="R79" s="273">
        <v>13.031545455</v>
      </c>
      <c r="S79" s="273">
        <v>4700.5930935000006</v>
      </c>
      <c r="T79" s="35">
        <v>259</v>
      </c>
      <c r="U79" s="432">
        <v>38272</v>
      </c>
      <c r="V79" s="479">
        <v>1680.84518</v>
      </c>
      <c r="W79" s="36">
        <v>28.561500000000002</v>
      </c>
      <c r="X79" s="35">
        <v>4927.3999999999996</v>
      </c>
      <c r="Y79" s="35">
        <v>247</v>
      </c>
      <c r="Z79" s="432">
        <v>38460</v>
      </c>
      <c r="AA79" s="479">
        <v>1687.4199100000001</v>
      </c>
      <c r="AB79" s="36">
        <v>39.134900000000002</v>
      </c>
      <c r="AC79" s="64">
        <v>5112.2</v>
      </c>
      <c r="AD79" s="35">
        <v>251</v>
      </c>
      <c r="AE79" s="432">
        <v>38635</v>
      </c>
      <c r="AF79" s="479">
        <v>1666.43597</v>
      </c>
      <c r="AG79" s="36">
        <v>14.434999999999999</v>
      </c>
      <c r="AH79" s="36">
        <v>5522.4</v>
      </c>
      <c r="AI79" s="35">
        <v>257</v>
      </c>
      <c r="AJ79" s="432">
        <v>38852</v>
      </c>
      <c r="AK79" s="479">
        <v>1402.97444</v>
      </c>
      <c r="AL79" s="36">
        <v>24.433199999999999</v>
      </c>
      <c r="AM79" s="36">
        <v>6260.9</v>
      </c>
      <c r="AN79" s="35">
        <v>268</v>
      </c>
      <c r="AO79" s="432">
        <v>39021</v>
      </c>
      <c r="AP79" s="479">
        <v>1541.6547599999999</v>
      </c>
      <c r="AQ79" s="36">
        <v>26.120800000000003</v>
      </c>
      <c r="AR79" s="36">
        <v>6885.9</v>
      </c>
      <c r="AS79" s="35">
        <v>269</v>
      </c>
      <c r="AT79" s="432">
        <v>39196</v>
      </c>
      <c r="AU79" s="479">
        <v>1693.4460999999999</v>
      </c>
      <c r="AV79" s="36">
        <v>40.395499999999998</v>
      </c>
      <c r="AW79" s="36">
        <v>7951</v>
      </c>
      <c r="AX79" s="35">
        <v>272</v>
      </c>
      <c r="AY79" s="431">
        <v>39380</v>
      </c>
      <c r="AZ79" s="36">
        <v>2901.99</v>
      </c>
      <c r="BA79" s="36">
        <v>227.73</v>
      </c>
      <c r="BB79" s="36">
        <v>8856.2000000000007</v>
      </c>
      <c r="BC79" s="35">
        <v>279</v>
      </c>
      <c r="BD79" s="431">
        <v>39560</v>
      </c>
      <c r="BE79" s="36">
        <v>3084.78</v>
      </c>
      <c r="BF79" s="36">
        <v>355.35</v>
      </c>
      <c r="BG79" s="36">
        <v>9779</v>
      </c>
      <c r="BH79" s="35">
        <v>286</v>
      </c>
      <c r="BI79" s="431">
        <v>39748</v>
      </c>
      <c r="BJ79" s="35">
        <v>2732.93</v>
      </c>
      <c r="BK79" s="36">
        <v>281.43</v>
      </c>
      <c r="BL79" s="36">
        <v>12857.8</v>
      </c>
      <c r="BM79" s="35">
        <v>290</v>
      </c>
      <c r="BN79" s="431">
        <v>39925</v>
      </c>
      <c r="BO79" s="36">
        <v>2611.5500000000002</v>
      </c>
      <c r="BP79" s="36">
        <v>456.17</v>
      </c>
      <c r="BQ79" s="36">
        <v>13681.6</v>
      </c>
      <c r="BR79" s="35">
        <v>299</v>
      </c>
      <c r="BS79" s="432">
        <v>40112</v>
      </c>
      <c r="BT79" s="479">
        <v>3341.5914899999998</v>
      </c>
      <c r="BU79" s="36">
        <v>1146.4349999999999</v>
      </c>
      <c r="BV79" s="36">
        <v>14928.8</v>
      </c>
      <c r="BW79" s="35">
        <v>255</v>
      </c>
      <c r="BX79" s="431">
        <v>40289</v>
      </c>
      <c r="BY79" s="35">
        <v>5597.04</v>
      </c>
      <c r="BZ79" s="35">
        <v>1183.23</v>
      </c>
      <c r="CA79" s="36">
        <v>18596.099999999999</v>
      </c>
      <c r="CB79" s="35">
        <v>267</v>
      </c>
      <c r="CC79" s="431">
        <v>40477</v>
      </c>
      <c r="CD79" s="36">
        <v>7817.24</v>
      </c>
      <c r="CE79" s="35">
        <v>2836.85</v>
      </c>
      <c r="CF79" s="36">
        <v>22639</v>
      </c>
      <c r="CG79" s="35">
        <v>248</v>
      </c>
      <c r="CH79" s="431">
        <v>40659</v>
      </c>
      <c r="CI79" s="36">
        <v>5806.31</v>
      </c>
      <c r="CJ79" s="35">
        <v>446.66</v>
      </c>
      <c r="CK79" s="36">
        <v>27267.4</v>
      </c>
      <c r="CL79" s="35">
        <v>263</v>
      </c>
      <c r="CM79" s="425">
        <v>40843</v>
      </c>
      <c r="CN79" s="36">
        <v>5308.79</v>
      </c>
      <c r="CO79" s="36">
        <v>344.52</v>
      </c>
      <c r="CP79" s="36">
        <v>31722.2</v>
      </c>
      <c r="CQ79" s="35">
        <v>271</v>
      </c>
      <c r="CR79" s="427">
        <v>41018</v>
      </c>
      <c r="CS79" s="697">
        <v>5367.52</v>
      </c>
      <c r="CT79" s="697">
        <v>779.09</v>
      </c>
      <c r="CU79" s="36">
        <f t="shared" si="64"/>
        <v>36439.199999999997</v>
      </c>
      <c r="CV79" s="35">
        <f t="shared" si="65"/>
        <v>278</v>
      </c>
      <c r="CW79" s="427">
        <v>41214</v>
      </c>
      <c r="CX79" s="697">
        <v>4484.99</v>
      </c>
      <c r="CY79" s="697">
        <v>340.32</v>
      </c>
      <c r="CZ79" s="36">
        <v>38881.199999999997</v>
      </c>
      <c r="DA79" s="35">
        <v>284</v>
      </c>
      <c r="DB79" s="696">
        <v>41387</v>
      </c>
      <c r="DC79" s="697">
        <v>3662.41</v>
      </c>
      <c r="DD79" s="697">
        <v>121.43</v>
      </c>
      <c r="DE79" s="36">
        <f t="shared" si="66"/>
        <v>40035.5</v>
      </c>
      <c r="DF79" s="35">
        <f t="shared" si="67"/>
        <v>286</v>
      </c>
      <c r="DG79" s="1349">
        <v>41577</v>
      </c>
      <c r="DH79" s="697">
        <v>3946.02</v>
      </c>
      <c r="DI79" s="697">
        <v>384.34</v>
      </c>
      <c r="DJ79" s="36">
        <f>DJ78</f>
        <v>43407.3</v>
      </c>
      <c r="DK79" s="35">
        <f t="shared" si="61"/>
        <v>298</v>
      </c>
      <c r="DL79" s="1472">
        <v>41752</v>
      </c>
      <c r="DM79" s="697">
        <v>4694.22</v>
      </c>
      <c r="DN79" s="697">
        <v>547.30999999999995</v>
      </c>
      <c r="DO79" s="36">
        <f t="shared" si="68"/>
        <v>45026.3</v>
      </c>
      <c r="DP79" s="35">
        <f t="shared" si="69"/>
        <v>304</v>
      </c>
      <c r="DQ79" s="1476">
        <v>41942</v>
      </c>
      <c r="DR79" s="1478">
        <v>5173.2299999999996</v>
      </c>
      <c r="DS79" s="1478">
        <v>724.84</v>
      </c>
      <c r="DT79" s="273">
        <f>DT78</f>
        <v>48255.5</v>
      </c>
      <c r="DU79" s="272">
        <f>DU78</f>
        <v>315</v>
      </c>
      <c r="DV79" s="1472">
        <v>42116</v>
      </c>
      <c r="DW79" s="697">
        <v>4252.95</v>
      </c>
      <c r="DX79" s="697">
        <v>525.58000000000004</v>
      </c>
      <c r="DY79" s="36">
        <f>DY78</f>
        <v>50540.5</v>
      </c>
      <c r="DZ79" s="35">
        <f t="shared" si="71"/>
        <v>324</v>
      </c>
      <c r="EA79" s="1472">
        <v>42304</v>
      </c>
      <c r="EB79" s="1478">
        <v>4589.33</v>
      </c>
      <c r="EC79" s="1478">
        <v>297.06</v>
      </c>
      <c r="ED79" s="273">
        <f t="shared" si="59"/>
        <v>54300.800000000003</v>
      </c>
      <c r="EE79" s="272">
        <f>EE78</f>
        <v>326</v>
      </c>
      <c r="EF79" s="1472">
        <v>42480</v>
      </c>
      <c r="EG79" s="697">
        <v>4359.3999999999996</v>
      </c>
      <c r="EH79" s="697">
        <v>434.03</v>
      </c>
      <c r="EI79" s="36">
        <v>56662.85</v>
      </c>
      <c r="EJ79" s="35">
        <v>329</v>
      </c>
      <c r="EK79" s="1472">
        <v>42666</v>
      </c>
      <c r="EL79" s="36">
        <v>4693</v>
      </c>
      <c r="EM79" s="697">
        <v>567.39300000000003</v>
      </c>
      <c r="EN79" s="1172">
        <v>58554.400000000001</v>
      </c>
      <c r="EO79" s="1172">
        <v>330</v>
      </c>
      <c r="EP79" s="1472">
        <v>42843</v>
      </c>
      <c r="EQ79" s="283">
        <v>5571.52</v>
      </c>
      <c r="ER79" s="1478">
        <v>705.71299999999997</v>
      </c>
      <c r="ES79" s="36">
        <v>60712.4</v>
      </c>
      <c r="ET79" s="35">
        <v>333</v>
      </c>
      <c r="EU79" s="1472">
        <v>43027</v>
      </c>
      <c r="EV79" s="283">
        <v>6039.56</v>
      </c>
      <c r="EW79" s="283">
        <v>600.71799999999996</v>
      </c>
      <c r="EX79" s="36">
        <v>63257.3</v>
      </c>
      <c r="EY79" s="35">
        <v>337</v>
      </c>
      <c r="EZ79" s="1472">
        <v>43208</v>
      </c>
      <c r="FA79" s="283">
        <v>5823</v>
      </c>
      <c r="FB79" s="283">
        <v>561.48900000000003</v>
      </c>
      <c r="FC79" s="36">
        <v>65215.3</v>
      </c>
      <c r="FD79" s="35">
        <v>342</v>
      </c>
      <c r="FE79" s="1472">
        <v>43395</v>
      </c>
      <c r="FF79" s="283">
        <v>5251.95</v>
      </c>
      <c r="FG79" s="283">
        <v>435.32499999999999</v>
      </c>
      <c r="FH79" s="36">
        <v>68297.899999999994</v>
      </c>
      <c r="FI79" s="35">
        <v>348</v>
      </c>
      <c r="FJ79" s="1699">
        <v>43579</v>
      </c>
      <c r="FK79" s="185">
        <v>5240.37</v>
      </c>
      <c r="FL79" s="185">
        <v>332.84199999999998</v>
      </c>
      <c r="FM79" s="185">
        <v>70697.399999999994</v>
      </c>
      <c r="FN79" s="185">
        <v>353</v>
      </c>
      <c r="FO79" s="1696">
        <v>43762</v>
      </c>
      <c r="FP79" s="354">
        <v>4772</v>
      </c>
      <c r="FQ79" s="354">
        <v>322.69200000000001</v>
      </c>
      <c r="FR79" s="354">
        <v>73050.899999999994</v>
      </c>
      <c r="FS79" s="1726">
        <v>357</v>
      </c>
      <c r="FY79" s="1472">
        <v>44124</v>
      </c>
      <c r="FZ79" s="843">
        <v>4917.25</v>
      </c>
      <c r="GA79" s="843">
        <v>915.05100000000004</v>
      </c>
      <c r="GB79" s="859">
        <v>76688.3</v>
      </c>
      <c r="GC79" s="843">
        <v>364</v>
      </c>
      <c r="GD79" s="1472">
        <v>44308</v>
      </c>
      <c r="GE79" s="843">
        <v>5435.03</v>
      </c>
      <c r="GF79" s="843">
        <v>883.29300000000001</v>
      </c>
      <c r="GG79" s="859">
        <v>83833.600000000006</v>
      </c>
      <c r="GH79" s="843">
        <v>375</v>
      </c>
    </row>
    <row r="80" spans="1:190" s="843" customFormat="1" ht="15" customHeight="1">
      <c r="F80" s="431">
        <v>37718</v>
      </c>
      <c r="G80" s="273">
        <v>764.91227000000003</v>
      </c>
      <c r="H80" s="273">
        <v>3.3730983499999998</v>
      </c>
      <c r="I80" s="273">
        <v>3499.7884380000005</v>
      </c>
      <c r="J80" s="35">
        <v>251</v>
      </c>
      <c r="K80" s="431">
        <v>37900</v>
      </c>
      <c r="L80" s="273">
        <v>793.404</v>
      </c>
      <c r="M80" s="273">
        <v>2.3244721249999998</v>
      </c>
      <c r="N80" s="273">
        <v>3840.3091555000001</v>
      </c>
      <c r="O80" s="35">
        <v>255</v>
      </c>
      <c r="P80" s="431">
        <v>38094</v>
      </c>
      <c r="Q80" s="273">
        <v>1043.36483</v>
      </c>
      <c r="R80" s="273">
        <v>10.505908424999999</v>
      </c>
      <c r="S80" s="273">
        <v>4700.5930935000006</v>
      </c>
      <c r="T80" s="35">
        <v>259</v>
      </c>
      <c r="U80" s="432">
        <v>38273</v>
      </c>
      <c r="V80" s="479">
        <v>1681.5549599999999</v>
      </c>
      <c r="W80" s="36">
        <v>17.2361</v>
      </c>
      <c r="X80" s="35">
        <v>4927.3999999999996</v>
      </c>
      <c r="Y80" s="35">
        <v>247</v>
      </c>
      <c r="Z80" s="432">
        <v>38461</v>
      </c>
      <c r="AA80" s="479">
        <v>1771.2431300000001</v>
      </c>
      <c r="AB80" s="36">
        <v>51.132600000000004</v>
      </c>
      <c r="AC80" s="64">
        <v>5112.2</v>
      </c>
      <c r="AD80" s="35">
        <v>251</v>
      </c>
      <c r="AE80" s="432">
        <v>38636</v>
      </c>
      <c r="AF80" s="479">
        <v>1669.3810599999999</v>
      </c>
      <c r="AG80" s="36">
        <v>13.9041</v>
      </c>
      <c r="AH80" s="36">
        <v>5522.4</v>
      </c>
      <c r="AI80" s="35">
        <v>257</v>
      </c>
      <c r="AJ80" s="432">
        <v>38853</v>
      </c>
      <c r="AK80" s="479">
        <v>1401.7159899999999</v>
      </c>
      <c r="AL80" s="36">
        <v>19.495899999999999</v>
      </c>
      <c r="AM80" s="36">
        <v>6260.9</v>
      </c>
      <c r="AN80" s="35">
        <v>268</v>
      </c>
      <c r="AO80" s="432">
        <v>39022</v>
      </c>
      <c r="AP80" s="479">
        <v>1533.2036700000001</v>
      </c>
      <c r="AQ80" s="36">
        <v>25.628500000000003</v>
      </c>
      <c r="AR80" s="36">
        <v>7002.7</v>
      </c>
      <c r="AS80" s="35">
        <v>267</v>
      </c>
      <c r="AT80" s="432">
        <v>39197</v>
      </c>
      <c r="AU80" s="479">
        <v>1699.0618099999999</v>
      </c>
      <c r="AV80" s="36">
        <v>52.218899999999998</v>
      </c>
      <c r="AW80" s="36">
        <v>7951</v>
      </c>
      <c r="AX80" s="35">
        <v>272</v>
      </c>
      <c r="AY80" s="431">
        <v>39383</v>
      </c>
      <c r="AZ80" s="36">
        <v>2886.95</v>
      </c>
      <c r="BA80" s="36">
        <v>239.34</v>
      </c>
      <c r="BB80" s="36">
        <v>8856.2000000000007</v>
      </c>
      <c r="BC80" s="35">
        <v>279</v>
      </c>
      <c r="BD80" s="431">
        <v>39561</v>
      </c>
      <c r="BE80" s="36">
        <v>3053.32</v>
      </c>
      <c r="BF80" s="36">
        <v>314.68</v>
      </c>
      <c r="BG80" s="36">
        <v>9779</v>
      </c>
      <c r="BH80" s="35">
        <v>286</v>
      </c>
      <c r="BI80" s="431">
        <v>39749</v>
      </c>
      <c r="BJ80" s="36">
        <v>2768.52</v>
      </c>
      <c r="BK80" s="35">
        <v>225.67</v>
      </c>
      <c r="BL80" s="36">
        <v>12857.8</v>
      </c>
      <c r="BM80" s="35">
        <v>290</v>
      </c>
      <c r="BN80" s="431">
        <v>39926</v>
      </c>
      <c r="BO80" s="36">
        <v>2596.66</v>
      </c>
      <c r="BP80" s="36">
        <v>477.19</v>
      </c>
      <c r="BQ80" s="36">
        <v>13681.6</v>
      </c>
      <c r="BR80" s="35">
        <v>299</v>
      </c>
      <c r="BS80" s="432">
        <v>40113</v>
      </c>
      <c r="BT80" s="479">
        <v>3311.9928199999999</v>
      </c>
      <c r="BU80" s="36">
        <v>803.27449999999999</v>
      </c>
      <c r="BV80" s="36">
        <v>14928.8</v>
      </c>
      <c r="BW80" s="35">
        <v>255</v>
      </c>
      <c r="BX80" s="431">
        <v>40290</v>
      </c>
      <c r="BY80" s="36">
        <v>5615.29</v>
      </c>
      <c r="BZ80" s="35">
        <v>1237.32</v>
      </c>
      <c r="CA80" s="36">
        <v>18596.099999999999</v>
      </c>
      <c r="CB80" s="35">
        <v>267</v>
      </c>
      <c r="CC80" s="431">
        <v>40478</v>
      </c>
      <c r="CD80" s="35">
        <v>7848.55</v>
      </c>
      <c r="CE80" s="36">
        <v>2544.5500000000002</v>
      </c>
      <c r="CF80" s="36">
        <v>22639</v>
      </c>
      <c r="CG80" s="35">
        <v>248</v>
      </c>
      <c r="CH80" s="431">
        <v>40660</v>
      </c>
      <c r="CI80" s="35">
        <v>6083.28</v>
      </c>
      <c r="CJ80" s="36">
        <v>507.15</v>
      </c>
      <c r="CK80" s="36">
        <v>27267.4</v>
      </c>
      <c r="CL80" s="35">
        <v>263</v>
      </c>
      <c r="CM80" s="431">
        <v>40846</v>
      </c>
      <c r="CN80" s="36">
        <v>5077.13</v>
      </c>
      <c r="CO80" s="36">
        <v>330.99</v>
      </c>
      <c r="CP80" s="36">
        <f>CP79</f>
        <v>31722.2</v>
      </c>
      <c r="CQ80" s="35">
        <f>CQ79</f>
        <v>271</v>
      </c>
      <c r="CR80" s="427">
        <v>41021</v>
      </c>
      <c r="CS80" s="697">
        <v>5367.19</v>
      </c>
      <c r="CT80" s="697">
        <v>653.19000000000005</v>
      </c>
      <c r="CU80" s="36">
        <f t="shared" si="64"/>
        <v>36439.199999999997</v>
      </c>
      <c r="CV80" s="35">
        <f t="shared" si="65"/>
        <v>278</v>
      </c>
      <c r="CW80" s="427">
        <v>41217</v>
      </c>
      <c r="CX80" s="697">
        <v>4409.37</v>
      </c>
      <c r="CY80" s="697">
        <v>315.60000000000002</v>
      </c>
      <c r="CZ80" s="36">
        <f t="shared" ref="CZ80:CZ98" si="72">CZ79</f>
        <v>38881.199999999997</v>
      </c>
      <c r="DA80" s="35">
        <f t="shared" ref="DA80:DA98" si="73">DA79</f>
        <v>284</v>
      </c>
      <c r="DB80" s="696">
        <v>41388</v>
      </c>
      <c r="DC80" s="697">
        <v>3660.6</v>
      </c>
      <c r="DD80" s="697">
        <v>130.22</v>
      </c>
      <c r="DE80" s="36">
        <f t="shared" si="66"/>
        <v>40035.5</v>
      </c>
      <c r="DF80" s="35">
        <f t="shared" si="67"/>
        <v>286</v>
      </c>
      <c r="DG80" s="1349">
        <v>41578</v>
      </c>
      <c r="DH80" s="697">
        <v>3967.73</v>
      </c>
      <c r="DI80" s="697">
        <v>351.83</v>
      </c>
      <c r="DJ80" s="36">
        <f>DJ79</f>
        <v>43407.3</v>
      </c>
      <c r="DK80" s="35">
        <f t="shared" si="61"/>
        <v>298</v>
      </c>
      <c r="DL80" s="1472">
        <v>41753</v>
      </c>
      <c r="DM80" s="697">
        <v>4702.45</v>
      </c>
      <c r="DN80" s="697">
        <v>673.61</v>
      </c>
      <c r="DO80" s="36">
        <f t="shared" si="68"/>
        <v>45026.3</v>
      </c>
      <c r="DP80" s="35">
        <f t="shared" si="69"/>
        <v>304</v>
      </c>
      <c r="DQ80" s="1472">
        <v>41945</v>
      </c>
      <c r="DR80" s="697">
        <v>5105.22</v>
      </c>
      <c r="DS80" s="697">
        <v>732.57</v>
      </c>
      <c r="DT80" s="36">
        <v>49744.399999999994</v>
      </c>
      <c r="DU80" s="35">
        <v>317</v>
      </c>
      <c r="DV80" s="1472">
        <v>42117</v>
      </c>
      <c r="DW80" s="697">
        <v>4192.21</v>
      </c>
      <c r="DX80" s="697">
        <v>377.68</v>
      </c>
      <c r="DY80" s="36">
        <f>DY79</f>
        <v>50540.5</v>
      </c>
      <c r="DZ80" s="35">
        <f t="shared" si="71"/>
        <v>324</v>
      </c>
      <c r="EA80" s="1472">
        <v>42305</v>
      </c>
      <c r="EB80" s="35">
        <v>4579.37</v>
      </c>
      <c r="EC80" s="697">
        <v>262.56</v>
      </c>
      <c r="ED80" s="273">
        <f t="shared" ref="ED80" si="74">ED79</f>
        <v>54300.800000000003</v>
      </c>
      <c r="EE80" s="272">
        <v>328</v>
      </c>
      <c r="EF80" s="1472">
        <v>42481</v>
      </c>
      <c r="EG80" s="697">
        <v>4340.34</v>
      </c>
      <c r="EH80" s="697">
        <v>416.91</v>
      </c>
      <c r="EI80" s="36">
        <v>56662.85</v>
      </c>
      <c r="EJ80" s="35">
        <v>329</v>
      </c>
      <c r="EK80" s="1472">
        <v>42667</v>
      </c>
      <c r="EL80" s="36">
        <v>4693.7</v>
      </c>
      <c r="EM80" s="697">
        <v>644.88699999999994</v>
      </c>
      <c r="EN80" s="1172">
        <v>58554.400000000001</v>
      </c>
      <c r="EO80" s="1172">
        <v>330</v>
      </c>
      <c r="EP80" s="1472">
        <v>42844</v>
      </c>
      <c r="EQ80" s="283">
        <v>5555.1</v>
      </c>
      <c r="ER80" s="1478">
        <v>684.18200000000002</v>
      </c>
      <c r="ES80" s="36">
        <v>60712.4</v>
      </c>
      <c r="ET80" s="35">
        <v>333</v>
      </c>
      <c r="EU80" s="1472">
        <v>43030</v>
      </c>
      <c r="EV80" s="283">
        <v>6041.2</v>
      </c>
      <c r="EW80" s="283">
        <v>543.678</v>
      </c>
      <c r="EX80" s="36">
        <v>63257.3</v>
      </c>
      <c r="EY80" s="35">
        <v>337</v>
      </c>
      <c r="EZ80" s="1472">
        <v>43209</v>
      </c>
      <c r="FA80" s="283">
        <v>5843.47</v>
      </c>
      <c r="FB80" s="283">
        <v>577.46699999999998</v>
      </c>
      <c r="FC80" s="36">
        <v>65215.3</v>
      </c>
      <c r="FD80" s="35">
        <v>342</v>
      </c>
      <c r="FE80" s="1472">
        <v>43396</v>
      </c>
      <c r="FF80" s="283">
        <v>5252.67</v>
      </c>
      <c r="FG80" s="283">
        <v>379.40100000000001</v>
      </c>
      <c r="FH80" s="36">
        <v>68297.899999999994</v>
      </c>
      <c r="FI80" s="35">
        <v>348</v>
      </c>
      <c r="FJ80" s="1699">
        <v>43580</v>
      </c>
      <c r="FK80" s="185">
        <v>5266.18</v>
      </c>
      <c r="FL80" s="185">
        <v>382.97399999999999</v>
      </c>
      <c r="FM80" s="185">
        <v>70697.399999999994</v>
      </c>
      <c r="FN80" s="185">
        <v>353</v>
      </c>
      <c r="FO80" s="1696">
        <v>43765</v>
      </c>
      <c r="FP80" s="354">
        <v>4752.6499999999996</v>
      </c>
      <c r="FQ80" s="354">
        <v>257.08100000000002</v>
      </c>
      <c r="FR80" s="354">
        <v>73050.899999999994</v>
      </c>
      <c r="FS80" s="1726">
        <v>357</v>
      </c>
      <c r="FY80" s="1472">
        <v>44125</v>
      </c>
      <c r="FZ80" s="843">
        <v>4916.8500000000004</v>
      </c>
      <c r="GA80" s="843">
        <v>855.255</v>
      </c>
      <c r="GB80" s="859">
        <v>76688.3</v>
      </c>
      <c r="GC80" s="843">
        <v>364</v>
      </c>
      <c r="GD80" s="1472">
        <v>44311</v>
      </c>
      <c r="GE80" s="843">
        <v>5498.21</v>
      </c>
      <c r="GF80" s="843">
        <v>1188.8620000000001</v>
      </c>
      <c r="GG80" s="859">
        <v>83833.600000000006</v>
      </c>
      <c r="GH80" s="843">
        <v>375</v>
      </c>
    </row>
    <row r="81" spans="1:190" s="843" customFormat="1" ht="15" customHeight="1">
      <c r="A81" s="901"/>
      <c r="D81" s="119"/>
      <c r="E81" s="898"/>
      <c r="F81" s="431">
        <v>37719</v>
      </c>
      <c r="G81" s="273">
        <v>769.16669000000002</v>
      </c>
      <c r="H81" s="273">
        <v>4.4825844249999998</v>
      </c>
      <c r="I81" s="273">
        <v>3499.7884380000005</v>
      </c>
      <c r="J81" s="35">
        <v>251</v>
      </c>
      <c r="K81" s="431">
        <v>37901</v>
      </c>
      <c r="L81" s="273">
        <v>794.02152000000001</v>
      </c>
      <c r="M81" s="273">
        <v>2.5160817999999998</v>
      </c>
      <c r="N81" s="273">
        <v>3840.3091555000001</v>
      </c>
      <c r="O81" s="35">
        <v>255</v>
      </c>
      <c r="P81" s="431">
        <v>38095</v>
      </c>
      <c r="Q81" s="273">
        <v>1048.8092799999999</v>
      </c>
      <c r="R81" s="273">
        <v>13.099305435</v>
      </c>
      <c r="S81" s="273">
        <v>4700.5930935000006</v>
      </c>
      <c r="T81" s="35">
        <v>259</v>
      </c>
      <c r="U81" s="432">
        <v>38274</v>
      </c>
      <c r="V81" s="479">
        <v>1688.7032099999999</v>
      </c>
      <c r="W81" s="36">
        <v>15.6578</v>
      </c>
      <c r="X81" s="35">
        <v>4927.3999999999996</v>
      </c>
      <c r="Y81" s="35">
        <v>247</v>
      </c>
      <c r="Z81" s="432">
        <v>38462</v>
      </c>
      <c r="AA81" s="479">
        <v>1742.28475</v>
      </c>
      <c r="AB81" s="36">
        <v>24.145299999999999</v>
      </c>
      <c r="AC81" s="64">
        <v>5112.2</v>
      </c>
      <c r="AD81" s="35">
        <v>251</v>
      </c>
      <c r="AE81" s="432">
        <v>38637</v>
      </c>
      <c r="AF81" s="479">
        <v>1670.9572800000001</v>
      </c>
      <c r="AG81" s="36">
        <v>16.522300000000001</v>
      </c>
      <c r="AH81" s="36">
        <v>5522.4</v>
      </c>
      <c r="AI81" s="35">
        <v>257</v>
      </c>
      <c r="AJ81" s="432">
        <v>38854</v>
      </c>
      <c r="AK81" s="479">
        <v>1392.6276600000001</v>
      </c>
      <c r="AL81" s="36">
        <v>21.7988</v>
      </c>
      <c r="AM81" s="36">
        <v>6260.9</v>
      </c>
      <c r="AN81" s="35">
        <v>268</v>
      </c>
      <c r="AO81" s="432">
        <v>39023</v>
      </c>
      <c r="AP81" s="479">
        <v>1531.69505</v>
      </c>
      <c r="AQ81" s="36">
        <v>25.963900000000002</v>
      </c>
      <c r="AR81" s="36">
        <v>7002.7</v>
      </c>
      <c r="AS81" s="35">
        <v>267</v>
      </c>
      <c r="AT81" s="432">
        <v>39198</v>
      </c>
      <c r="AU81" s="479">
        <v>1717.6029699999999</v>
      </c>
      <c r="AV81" s="36">
        <v>55.148000000000003</v>
      </c>
      <c r="AW81" s="36">
        <v>7951</v>
      </c>
      <c r="AX81" s="35">
        <v>272</v>
      </c>
      <c r="AY81" s="431">
        <v>39384</v>
      </c>
      <c r="AZ81" s="36">
        <v>2862.46</v>
      </c>
      <c r="BA81" s="36">
        <v>202.49</v>
      </c>
      <c r="BB81" s="36">
        <v>8856.2000000000007</v>
      </c>
      <c r="BC81" s="35">
        <v>279</v>
      </c>
      <c r="BD81" s="431">
        <v>39562</v>
      </c>
      <c r="BE81" s="35">
        <v>3072.85</v>
      </c>
      <c r="BF81" s="36">
        <v>302.60000000000002</v>
      </c>
      <c r="BG81" s="36">
        <v>9779</v>
      </c>
      <c r="BH81" s="35">
        <v>286</v>
      </c>
      <c r="BI81" s="431">
        <v>39750</v>
      </c>
      <c r="BJ81" s="35">
        <v>2759.04</v>
      </c>
      <c r="BK81" s="35">
        <v>259.45999999999998</v>
      </c>
      <c r="BL81" s="36">
        <v>12857.8</v>
      </c>
      <c r="BM81" s="35">
        <v>290</v>
      </c>
      <c r="BN81" s="431">
        <v>39929</v>
      </c>
      <c r="BO81" s="36">
        <v>2594.9299999999998</v>
      </c>
      <c r="BP81" s="36">
        <v>411.58</v>
      </c>
      <c r="BQ81" s="36">
        <v>13681.6</v>
      </c>
      <c r="BR81" s="35">
        <v>299</v>
      </c>
      <c r="BS81" s="432">
        <v>40114</v>
      </c>
      <c r="BT81" s="479">
        <v>3346.7868800000001</v>
      </c>
      <c r="BU81" s="36">
        <v>703.15150000000006</v>
      </c>
      <c r="BV81" s="36">
        <v>14928.8</v>
      </c>
      <c r="BW81" s="35">
        <v>255</v>
      </c>
      <c r="BX81" s="431">
        <v>40293</v>
      </c>
      <c r="BY81" s="35">
        <v>5626.16</v>
      </c>
      <c r="BZ81" s="35">
        <v>1510.17</v>
      </c>
      <c r="CA81" s="36">
        <v>18596.099999999999</v>
      </c>
      <c r="CB81" s="35">
        <v>267</v>
      </c>
      <c r="CC81" s="431">
        <v>40479</v>
      </c>
      <c r="CD81" s="36">
        <v>7939.05</v>
      </c>
      <c r="CE81" s="35">
        <v>2946.37</v>
      </c>
      <c r="CF81" s="36">
        <v>22639</v>
      </c>
      <c r="CG81" s="35">
        <v>248</v>
      </c>
      <c r="CH81" s="431">
        <v>40661</v>
      </c>
      <c r="CI81" s="36">
        <v>6050.85</v>
      </c>
      <c r="CJ81" s="35">
        <v>666.46</v>
      </c>
      <c r="CK81" s="36">
        <v>27267.4</v>
      </c>
      <c r="CL81" s="35">
        <v>263</v>
      </c>
      <c r="CM81" s="432">
        <v>40847</v>
      </c>
      <c r="CN81" s="479">
        <v>5036.5</v>
      </c>
      <c r="CO81" s="36">
        <v>290.86</v>
      </c>
      <c r="CP81" s="36">
        <v>31722.2</v>
      </c>
      <c r="CQ81" s="35">
        <v>271</v>
      </c>
      <c r="CR81" s="427">
        <v>41022</v>
      </c>
      <c r="CS81" s="697">
        <v>5388.27</v>
      </c>
      <c r="CT81" s="697">
        <v>911.12</v>
      </c>
      <c r="CU81" s="36">
        <f t="shared" si="64"/>
        <v>36439.199999999997</v>
      </c>
      <c r="CV81" s="35">
        <f t="shared" si="65"/>
        <v>278</v>
      </c>
      <c r="CW81" s="427">
        <v>41218</v>
      </c>
      <c r="CX81" s="697">
        <v>4393.71</v>
      </c>
      <c r="CY81" s="697">
        <v>309.75</v>
      </c>
      <c r="CZ81" s="36">
        <f t="shared" si="72"/>
        <v>38881.199999999997</v>
      </c>
      <c r="DA81" s="35">
        <f t="shared" si="73"/>
        <v>284</v>
      </c>
      <c r="DB81" s="696">
        <v>41389</v>
      </c>
      <c r="DC81" s="697">
        <v>3653.88</v>
      </c>
      <c r="DD81" s="697">
        <v>112.84</v>
      </c>
      <c r="DE81" s="36">
        <f t="shared" si="66"/>
        <v>40035.5</v>
      </c>
      <c r="DF81" s="35">
        <f t="shared" si="67"/>
        <v>286</v>
      </c>
      <c r="DG81" s="1349">
        <v>41581</v>
      </c>
      <c r="DH81" s="697">
        <v>3993.33</v>
      </c>
      <c r="DI81" s="697">
        <v>315.23</v>
      </c>
      <c r="DJ81" s="36">
        <v>44515.4</v>
      </c>
      <c r="DK81" s="35">
        <v>298</v>
      </c>
      <c r="DL81" s="1472">
        <v>41756</v>
      </c>
      <c r="DM81" s="697">
        <v>4666.41</v>
      </c>
      <c r="DN81" s="36">
        <v>433.85</v>
      </c>
      <c r="DO81" s="36">
        <f t="shared" si="68"/>
        <v>45026.3</v>
      </c>
      <c r="DP81" s="35">
        <f t="shared" si="69"/>
        <v>304</v>
      </c>
      <c r="DQ81" s="1472">
        <v>41946</v>
      </c>
      <c r="DR81" s="697">
        <v>5065.1400000000003</v>
      </c>
      <c r="DS81" s="697">
        <v>680.92</v>
      </c>
      <c r="DT81" s="36">
        <v>49744.399999999994</v>
      </c>
      <c r="DU81" s="35">
        <v>317</v>
      </c>
      <c r="DV81" s="1472">
        <v>42120</v>
      </c>
      <c r="DW81" s="1478">
        <v>4094.48</v>
      </c>
      <c r="DX81" s="1478">
        <v>341.52</v>
      </c>
      <c r="DY81" s="273">
        <f>DY80</f>
        <v>50540.5</v>
      </c>
      <c r="DZ81" s="272">
        <f>DZ80</f>
        <v>324</v>
      </c>
      <c r="EA81" s="1472">
        <v>42306</v>
      </c>
      <c r="EB81" s="35">
        <v>4564.49</v>
      </c>
      <c r="EC81" s="697">
        <v>456.05</v>
      </c>
      <c r="ED81" s="273">
        <v>55070.400000000001</v>
      </c>
      <c r="EE81" s="272">
        <v>328</v>
      </c>
      <c r="EF81" s="1472">
        <v>42484</v>
      </c>
      <c r="EG81" s="697">
        <v>4338.25</v>
      </c>
      <c r="EH81" s="697">
        <v>307.51</v>
      </c>
      <c r="EI81" s="36">
        <v>56662.85</v>
      </c>
      <c r="EJ81" s="35">
        <v>329</v>
      </c>
      <c r="EK81" s="1472">
        <v>42668</v>
      </c>
      <c r="EL81" s="35">
        <v>4681.87</v>
      </c>
      <c r="EM81" s="697">
        <v>609.44500000000005</v>
      </c>
      <c r="EN81" s="1172">
        <v>58554.400000000001</v>
      </c>
      <c r="EO81" s="1172">
        <v>330</v>
      </c>
      <c r="EP81" s="1472">
        <v>42845</v>
      </c>
      <c r="EQ81" s="36">
        <v>5521.66</v>
      </c>
      <c r="ER81" s="697">
        <v>557.88900000000001</v>
      </c>
      <c r="ES81" s="36">
        <v>60712.4</v>
      </c>
      <c r="ET81" s="35">
        <v>333</v>
      </c>
      <c r="EU81" s="1472">
        <v>43031</v>
      </c>
      <c r="EV81" s="283">
        <v>5981.95</v>
      </c>
      <c r="EW81" s="283">
        <v>523.25800000000004</v>
      </c>
      <c r="EX81" s="36">
        <v>63257.3</v>
      </c>
      <c r="EY81" s="35">
        <v>337</v>
      </c>
      <c r="EZ81" s="1472">
        <v>43212</v>
      </c>
      <c r="FA81" s="283">
        <v>5813.29</v>
      </c>
      <c r="FB81" s="283">
        <v>492.41199999999998</v>
      </c>
      <c r="FC81" s="36">
        <v>65215.3</v>
      </c>
      <c r="FD81" s="35">
        <v>342</v>
      </c>
      <c r="FE81" s="1472">
        <v>43397</v>
      </c>
      <c r="FF81" s="283">
        <v>5276.33</v>
      </c>
      <c r="FG81" s="283">
        <v>368.02699999999999</v>
      </c>
      <c r="FH81" s="36">
        <v>68297.899999999994</v>
      </c>
      <c r="FI81" s="35">
        <v>348</v>
      </c>
      <c r="FJ81" s="1699">
        <v>43583</v>
      </c>
      <c r="FK81" s="185">
        <v>5238.2</v>
      </c>
      <c r="FL81" s="185">
        <v>344.25900000000001</v>
      </c>
      <c r="FM81" s="185">
        <v>70697.399999999994</v>
      </c>
      <c r="FN81" s="185">
        <v>353</v>
      </c>
      <c r="FO81" s="1696">
        <v>43766</v>
      </c>
      <c r="FP81" s="354">
        <v>4699.2299999999996</v>
      </c>
      <c r="FQ81" s="354">
        <v>305.89600000000002</v>
      </c>
      <c r="FR81" s="354">
        <v>73050.899999999994</v>
      </c>
      <c r="FS81" s="1726">
        <v>357</v>
      </c>
      <c r="FY81" s="1472">
        <v>44126</v>
      </c>
      <c r="FZ81" s="843">
        <v>4914.04</v>
      </c>
      <c r="GA81" s="843">
        <v>1029.0329999999999</v>
      </c>
      <c r="GB81" s="859">
        <v>76688.3</v>
      </c>
      <c r="GC81" s="843">
        <v>364</v>
      </c>
      <c r="GD81" s="1472">
        <v>44312</v>
      </c>
      <c r="GE81" s="843">
        <v>5485.87</v>
      </c>
      <c r="GF81" s="843">
        <v>1195.7550000000001</v>
      </c>
      <c r="GG81" s="859">
        <v>83833.600000000006</v>
      </c>
      <c r="GH81" s="843">
        <v>375</v>
      </c>
    </row>
    <row r="82" spans="1:190" s="843" customFormat="1" ht="15" customHeight="1">
      <c r="A82" s="901"/>
      <c r="B82" s="898"/>
      <c r="C82" s="898"/>
      <c r="D82" s="119"/>
      <c r="E82" s="898"/>
      <c r="F82" s="431">
        <v>37720</v>
      </c>
      <c r="G82" s="273">
        <v>772.00615000000005</v>
      </c>
      <c r="H82" s="273">
        <v>5.1796211249999997</v>
      </c>
      <c r="I82" s="273">
        <v>3499.7884380000005</v>
      </c>
      <c r="J82" s="35">
        <v>251</v>
      </c>
      <c r="K82" s="431">
        <v>37902</v>
      </c>
      <c r="L82" s="273">
        <v>793.43768</v>
      </c>
      <c r="M82" s="273">
        <v>2.4707542999999998</v>
      </c>
      <c r="N82" s="273">
        <v>3840.3091555000001</v>
      </c>
      <c r="O82" s="35">
        <v>255</v>
      </c>
      <c r="P82" s="431">
        <v>38096</v>
      </c>
      <c r="Q82" s="273">
        <v>1072.04189</v>
      </c>
      <c r="R82" s="273">
        <v>22.608008425000001</v>
      </c>
      <c r="S82" s="273">
        <v>4700.5930935000006</v>
      </c>
      <c r="T82" s="35">
        <v>259</v>
      </c>
      <c r="U82" s="432">
        <v>38276</v>
      </c>
      <c r="V82" s="479">
        <v>1713.6831</v>
      </c>
      <c r="W82" s="36">
        <v>22.962399999999999</v>
      </c>
      <c r="X82" s="35">
        <v>4927.3999999999996</v>
      </c>
      <c r="Y82" s="35">
        <v>247</v>
      </c>
      <c r="Z82" s="432">
        <v>38463</v>
      </c>
      <c r="AA82" s="479">
        <v>1753.61951</v>
      </c>
      <c r="AB82" s="36">
        <v>19.0397</v>
      </c>
      <c r="AC82" s="64">
        <v>5112.2</v>
      </c>
      <c r="AD82" s="35">
        <v>251</v>
      </c>
      <c r="AE82" s="432">
        <v>38641</v>
      </c>
      <c r="AF82" s="479">
        <v>1658.4431300000001</v>
      </c>
      <c r="AG82" s="36">
        <v>14.1548</v>
      </c>
      <c r="AH82" s="36">
        <v>5522.4</v>
      </c>
      <c r="AI82" s="35">
        <v>257</v>
      </c>
      <c r="AJ82" s="432">
        <v>38855</v>
      </c>
      <c r="AK82" s="479">
        <v>1395.0462600000001</v>
      </c>
      <c r="AL82" s="36">
        <v>17.872800000000002</v>
      </c>
      <c r="AM82" s="36">
        <v>6260.9</v>
      </c>
      <c r="AN82" s="35">
        <v>268</v>
      </c>
      <c r="AO82" s="432">
        <v>39026</v>
      </c>
      <c r="AP82" s="479">
        <v>1491.7470900000001</v>
      </c>
      <c r="AQ82" s="36">
        <v>27.791800000000002</v>
      </c>
      <c r="AR82" s="36">
        <v>7002.7</v>
      </c>
      <c r="AS82" s="35">
        <v>267</v>
      </c>
      <c r="AT82" s="432">
        <v>39201</v>
      </c>
      <c r="AU82" s="479">
        <v>1733.8384699999999</v>
      </c>
      <c r="AV82" s="36">
        <v>74.086300000000008</v>
      </c>
      <c r="AW82" s="36">
        <v>7951</v>
      </c>
      <c r="AX82" s="35">
        <v>272</v>
      </c>
      <c r="AY82" s="431">
        <v>39385</v>
      </c>
      <c r="AZ82" s="36">
        <v>2855.36</v>
      </c>
      <c r="BA82" s="36">
        <v>202.66</v>
      </c>
      <c r="BB82" s="36">
        <v>8856.2000000000007</v>
      </c>
      <c r="BC82" s="35">
        <v>279</v>
      </c>
      <c r="BD82" s="431">
        <v>39565</v>
      </c>
      <c r="BE82" s="35">
        <v>3087.11</v>
      </c>
      <c r="BF82" s="36">
        <v>299.26</v>
      </c>
      <c r="BG82" s="36">
        <v>9779</v>
      </c>
      <c r="BH82" s="35">
        <v>286</v>
      </c>
      <c r="BI82" s="431">
        <v>39751</v>
      </c>
      <c r="BJ82" s="35">
        <v>2748.6</v>
      </c>
      <c r="BK82" s="35">
        <v>234.72</v>
      </c>
      <c r="BL82" s="36">
        <v>12857.8</v>
      </c>
      <c r="BM82" s="35">
        <v>290</v>
      </c>
      <c r="BN82" s="431">
        <v>39930</v>
      </c>
      <c r="BO82" s="36">
        <v>2585.08</v>
      </c>
      <c r="BP82" s="36">
        <v>502.09</v>
      </c>
      <c r="BQ82" s="36">
        <v>13681.6</v>
      </c>
      <c r="BR82" s="35">
        <v>299</v>
      </c>
      <c r="BS82" s="432">
        <v>40115</v>
      </c>
      <c r="BT82" s="479">
        <v>3364.2619100000002</v>
      </c>
      <c r="BU82" s="36">
        <v>1006.4087</v>
      </c>
      <c r="BV82" s="36">
        <v>14928.8</v>
      </c>
      <c r="BW82" s="35">
        <v>255</v>
      </c>
      <c r="BX82" s="431">
        <v>40294</v>
      </c>
      <c r="BY82" s="35">
        <v>5645.29</v>
      </c>
      <c r="BZ82" s="35">
        <v>1297.9100000000001</v>
      </c>
      <c r="CA82" s="36">
        <v>18596.099999999999</v>
      </c>
      <c r="CB82" s="35">
        <v>267</v>
      </c>
      <c r="CC82" s="431">
        <v>40482</v>
      </c>
      <c r="CD82" s="35">
        <v>9757.1200000000008</v>
      </c>
      <c r="CE82" s="35">
        <v>3208.91</v>
      </c>
      <c r="CF82" s="36">
        <v>22639</v>
      </c>
      <c r="CG82" s="35">
        <v>248</v>
      </c>
      <c r="CH82" s="431">
        <v>40665</v>
      </c>
      <c r="CI82" s="1167">
        <v>5991.38</v>
      </c>
      <c r="CJ82" s="1169">
        <v>509.5</v>
      </c>
      <c r="CK82" s="36">
        <v>29034.3</v>
      </c>
      <c r="CL82" s="35">
        <v>266</v>
      </c>
      <c r="CM82" s="425">
        <v>40848</v>
      </c>
      <c r="CN82" s="1173">
        <v>5205.17</v>
      </c>
      <c r="CO82" s="36">
        <v>265.52</v>
      </c>
      <c r="CP82" s="36">
        <v>32676.9</v>
      </c>
      <c r="CQ82" s="35">
        <v>272</v>
      </c>
      <c r="CR82" s="427">
        <v>41023</v>
      </c>
      <c r="CS82" s="697">
        <v>5357.01</v>
      </c>
      <c r="CT82" s="697">
        <v>874.25</v>
      </c>
      <c r="CU82" s="36">
        <f t="shared" si="64"/>
        <v>36439.199999999997</v>
      </c>
      <c r="CV82" s="35">
        <f t="shared" si="65"/>
        <v>278</v>
      </c>
      <c r="CW82" s="427">
        <v>41219</v>
      </c>
      <c r="CX82" s="697">
        <v>4385.5600000000004</v>
      </c>
      <c r="CY82" s="697">
        <v>344.25</v>
      </c>
      <c r="CZ82" s="36">
        <f t="shared" si="72"/>
        <v>38881.199999999997</v>
      </c>
      <c r="DA82" s="35">
        <f t="shared" si="73"/>
        <v>284</v>
      </c>
      <c r="DB82" s="696">
        <v>41392</v>
      </c>
      <c r="DC82" s="697">
        <v>3620.89</v>
      </c>
      <c r="DD82" s="35">
        <v>112.35</v>
      </c>
      <c r="DE82" s="36">
        <f t="shared" si="66"/>
        <v>40035.5</v>
      </c>
      <c r="DF82" s="35">
        <f t="shared" si="67"/>
        <v>286</v>
      </c>
      <c r="DG82" s="1349">
        <v>41582</v>
      </c>
      <c r="DH82" s="697">
        <v>4085.21</v>
      </c>
      <c r="DI82" s="697">
        <v>412.05</v>
      </c>
      <c r="DJ82" s="36">
        <v>44515.4</v>
      </c>
      <c r="DK82" s="35">
        <v>299</v>
      </c>
      <c r="DL82" s="1472">
        <v>41757</v>
      </c>
      <c r="DM82" s="35">
        <v>4624.76</v>
      </c>
      <c r="DN82" s="35">
        <v>435.86</v>
      </c>
      <c r="DO82" s="36">
        <f t="shared" si="68"/>
        <v>45026.3</v>
      </c>
      <c r="DP82" s="35">
        <f t="shared" si="69"/>
        <v>304</v>
      </c>
      <c r="DQ82" s="1472">
        <v>41948</v>
      </c>
      <c r="DR82" s="697">
        <v>5017.22</v>
      </c>
      <c r="DS82" s="697">
        <v>743.81</v>
      </c>
      <c r="DT82" s="36">
        <v>49744.399999999994</v>
      </c>
      <c r="DU82" s="35">
        <v>317</v>
      </c>
      <c r="DV82" s="1472">
        <v>42121</v>
      </c>
      <c r="DW82" s="697">
        <v>4118.49</v>
      </c>
      <c r="DX82" s="36">
        <v>323.41000000000003</v>
      </c>
      <c r="DY82" s="36">
        <f>DY80</f>
        <v>50540.5</v>
      </c>
      <c r="DZ82" s="35">
        <f>DZ65</f>
        <v>324</v>
      </c>
      <c r="EA82" s="1472">
        <v>42309</v>
      </c>
      <c r="EB82" s="697">
        <v>4514.8500000000004</v>
      </c>
      <c r="EC82" s="697">
        <v>267.83999999999997</v>
      </c>
      <c r="ED82" s="36">
        <v>55225.1</v>
      </c>
      <c r="EE82" s="35">
        <v>329</v>
      </c>
      <c r="EF82" s="1472">
        <v>42485</v>
      </c>
      <c r="EG82" s="1478">
        <v>4321.63</v>
      </c>
      <c r="EH82" s="1478">
        <v>331.28</v>
      </c>
      <c r="EI82" s="36">
        <v>56662.85</v>
      </c>
      <c r="EJ82" s="272">
        <v>329</v>
      </c>
      <c r="EK82" s="1472">
        <v>42669</v>
      </c>
      <c r="EL82" s="35">
        <v>4658.21</v>
      </c>
      <c r="EM82" s="697">
        <v>591.44299999999998</v>
      </c>
      <c r="EN82" s="1172">
        <v>58554.400000000001</v>
      </c>
      <c r="EO82" s="1172">
        <v>330</v>
      </c>
      <c r="EP82" s="1472">
        <v>42848</v>
      </c>
      <c r="EQ82" s="35">
        <v>5438.25</v>
      </c>
      <c r="ER82" s="697">
        <v>506.22800000000001</v>
      </c>
      <c r="ES82" s="36">
        <v>60712.4</v>
      </c>
      <c r="ET82" s="35">
        <v>333</v>
      </c>
      <c r="EU82" s="1472">
        <v>43032</v>
      </c>
      <c r="EV82" s="283">
        <v>5968.02</v>
      </c>
      <c r="EW82" s="283">
        <v>536.07100000000003</v>
      </c>
      <c r="EX82" s="36">
        <v>63257.3</v>
      </c>
      <c r="EY82" s="35">
        <v>337</v>
      </c>
      <c r="EZ82" s="1472">
        <v>43213</v>
      </c>
      <c r="FA82" s="283">
        <v>5806.13</v>
      </c>
      <c r="FB82" s="283">
        <v>485.65800000000002</v>
      </c>
      <c r="FC82" s="36">
        <v>65215.3</v>
      </c>
      <c r="FD82" s="35">
        <v>342</v>
      </c>
      <c r="FE82" s="1472">
        <v>43398</v>
      </c>
      <c r="FF82" s="283">
        <v>5282.04</v>
      </c>
      <c r="FG82" s="697">
        <v>425.10599999999999</v>
      </c>
      <c r="FH82" s="36">
        <v>68297.899999999994</v>
      </c>
      <c r="FI82" s="35">
        <v>348</v>
      </c>
      <c r="FJ82" s="1699">
        <v>43584</v>
      </c>
      <c r="FK82" s="185">
        <v>5175.47</v>
      </c>
      <c r="FL82" s="185">
        <v>298.61099999999999</v>
      </c>
      <c r="FM82" s="185">
        <v>70697.399999999994</v>
      </c>
      <c r="FN82" s="185">
        <v>353</v>
      </c>
      <c r="FO82" s="1696">
        <v>43767</v>
      </c>
      <c r="FP82" s="354">
        <v>4670.75</v>
      </c>
      <c r="FQ82" s="354">
        <v>358.18200000000002</v>
      </c>
      <c r="FR82" s="354">
        <v>73050.899999999994</v>
      </c>
      <c r="FS82" s="1726">
        <v>357</v>
      </c>
      <c r="FY82" s="1472" t="s">
        <v>5544</v>
      </c>
      <c r="FZ82" s="843">
        <v>4892.01</v>
      </c>
      <c r="GA82" s="843">
        <v>885.96500000000003</v>
      </c>
      <c r="GB82" s="859">
        <v>76688.3</v>
      </c>
      <c r="GC82" s="843">
        <v>364</v>
      </c>
      <c r="GD82" s="1472">
        <v>44313</v>
      </c>
      <c r="GE82" s="843">
        <v>5422.39</v>
      </c>
      <c r="GF82" s="843">
        <v>824.36699999999996</v>
      </c>
      <c r="GG82" s="859">
        <v>83833.600000000006</v>
      </c>
      <c r="GH82" s="843">
        <v>375</v>
      </c>
    </row>
    <row r="83" spans="1:190" s="843" customFormat="1" ht="15" customHeight="1">
      <c r="F83" s="431">
        <v>37721</v>
      </c>
      <c r="G83" s="273">
        <v>778.93174999999997</v>
      </c>
      <c r="H83" s="273">
        <v>6.5743545250000004</v>
      </c>
      <c r="I83" s="273">
        <v>3499.7884380000005</v>
      </c>
      <c r="J83" s="35">
        <v>251</v>
      </c>
      <c r="K83" s="431">
        <v>37903</v>
      </c>
      <c r="L83" s="273">
        <v>788.85065999999995</v>
      </c>
      <c r="M83" s="273">
        <v>3.7302707499999999</v>
      </c>
      <c r="N83" s="273">
        <v>3840.3091555000001</v>
      </c>
      <c r="O83" s="35">
        <v>255</v>
      </c>
      <c r="P83" s="431">
        <v>38097</v>
      </c>
      <c r="Q83" s="273">
        <v>1090.1277600000001</v>
      </c>
      <c r="R83" s="273">
        <v>16.79545203</v>
      </c>
      <c r="S83" s="273">
        <v>4700.5930935000006</v>
      </c>
      <c r="T83" s="35">
        <v>259</v>
      </c>
      <c r="U83" s="432">
        <v>38277</v>
      </c>
      <c r="V83" s="479">
        <v>1729.9037000000001</v>
      </c>
      <c r="W83" s="36">
        <v>21.670999999999999</v>
      </c>
      <c r="X83" s="35">
        <v>4927.3999999999996</v>
      </c>
      <c r="Y83" s="35">
        <v>247</v>
      </c>
      <c r="Z83" s="432">
        <v>38465</v>
      </c>
      <c r="AA83" s="479">
        <v>1763.35787</v>
      </c>
      <c r="AB83" s="36">
        <v>23.0717</v>
      </c>
      <c r="AC83" s="64">
        <v>5112.2</v>
      </c>
      <c r="AD83" s="35">
        <v>251</v>
      </c>
      <c r="AE83" s="432">
        <v>38642</v>
      </c>
      <c r="AF83" s="479">
        <v>1658.3769600000001</v>
      </c>
      <c r="AG83" s="36">
        <v>15.411600000000002</v>
      </c>
      <c r="AH83" s="36">
        <v>5522.4</v>
      </c>
      <c r="AI83" s="35">
        <v>257</v>
      </c>
      <c r="AJ83" s="432">
        <v>38858</v>
      </c>
      <c r="AK83" s="479">
        <v>1383.7752</v>
      </c>
      <c r="AL83" s="36">
        <v>17.2165</v>
      </c>
      <c r="AM83" s="36">
        <v>6260.9</v>
      </c>
      <c r="AN83" s="35">
        <v>268</v>
      </c>
      <c r="AO83" s="432">
        <v>39027</v>
      </c>
      <c r="AP83" s="479">
        <v>1470.1500100000001</v>
      </c>
      <c r="AQ83" s="36">
        <v>24.5198</v>
      </c>
      <c r="AR83" s="36">
        <v>7002.7</v>
      </c>
      <c r="AS83" s="35">
        <v>267</v>
      </c>
      <c r="AT83" s="432">
        <v>39202</v>
      </c>
      <c r="AU83" s="479">
        <v>1743.3283300000001</v>
      </c>
      <c r="AV83" s="36">
        <v>59.184600000000003</v>
      </c>
      <c r="AW83" s="36">
        <v>7951</v>
      </c>
      <c r="AX83" s="35">
        <v>272</v>
      </c>
      <c r="AY83" s="431">
        <v>39386</v>
      </c>
      <c r="AZ83" s="36">
        <v>2850.81</v>
      </c>
      <c r="BA83" s="36">
        <v>169.61</v>
      </c>
      <c r="BB83" s="36">
        <v>8856.2000000000007</v>
      </c>
      <c r="BC83" s="35">
        <v>279</v>
      </c>
      <c r="BD83" s="431">
        <v>39566</v>
      </c>
      <c r="BE83" s="36">
        <v>3061.69</v>
      </c>
      <c r="BF83" s="35">
        <v>265.88</v>
      </c>
      <c r="BG83" s="36">
        <v>9779</v>
      </c>
      <c r="BH83" s="35">
        <v>286</v>
      </c>
      <c r="BI83" s="431">
        <v>39754</v>
      </c>
      <c r="BJ83" s="36">
        <v>2684.69</v>
      </c>
      <c r="BK83" s="36">
        <v>249.05</v>
      </c>
      <c r="BL83" s="36">
        <v>12830.2</v>
      </c>
      <c r="BM83" s="35">
        <v>293</v>
      </c>
      <c r="BN83" s="431">
        <v>39931</v>
      </c>
      <c r="BO83" s="36">
        <v>2560.84</v>
      </c>
      <c r="BP83" s="36">
        <v>520.79</v>
      </c>
      <c r="BQ83" s="36">
        <v>13681.6</v>
      </c>
      <c r="BR83" s="35">
        <v>299</v>
      </c>
      <c r="BS83" s="431">
        <v>40118</v>
      </c>
      <c r="BT83" s="1167">
        <v>3392.02</v>
      </c>
      <c r="BU83" s="1169">
        <v>970.65</v>
      </c>
      <c r="BV83" s="36">
        <v>16386.2</v>
      </c>
      <c r="BW83" s="35">
        <v>256</v>
      </c>
      <c r="BX83" s="431">
        <v>40295</v>
      </c>
      <c r="BY83" s="35">
        <v>5644.19</v>
      </c>
      <c r="BZ83" s="35">
        <v>1172.26</v>
      </c>
      <c r="CA83" s="36">
        <v>18596.099999999999</v>
      </c>
      <c r="CB83" s="35">
        <v>267</v>
      </c>
      <c r="CC83" s="431">
        <v>40483</v>
      </c>
      <c r="CD83" s="1167">
        <v>7947.8</v>
      </c>
      <c r="CE83" s="1169">
        <v>2270.79</v>
      </c>
      <c r="CF83" s="36">
        <v>22989.3</v>
      </c>
      <c r="CG83" s="35">
        <v>251</v>
      </c>
      <c r="CH83" s="431">
        <v>40666</v>
      </c>
      <c r="CI83" s="1167">
        <v>5865.71</v>
      </c>
      <c r="CJ83" s="1169">
        <v>453.05</v>
      </c>
      <c r="CK83" s="36">
        <v>29034.3</v>
      </c>
      <c r="CL83" s="35">
        <v>266</v>
      </c>
      <c r="CM83" s="425">
        <v>40849</v>
      </c>
      <c r="CN83" s="1173">
        <v>5209.41</v>
      </c>
      <c r="CO83" s="36">
        <v>282.75</v>
      </c>
      <c r="CP83" s="36">
        <f t="shared" ref="CP83:CP98" si="75">CP82</f>
        <v>32676.9</v>
      </c>
      <c r="CQ83" s="35">
        <f t="shared" ref="CQ83:CQ98" si="76">CQ82</f>
        <v>272</v>
      </c>
      <c r="CR83" s="427">
        <v>41024</v>
      </c>
      <c r="CS83" s="697">
        <v>5248.63</v>
      </c>
      <c r="CT83" s="697">
        <v>755.27</v>
      </c>
      <c r="CU83" s="36">
        <f t="shared" si="64"/>
        <v>36439.199999999997</v>
      </c>
      <c r="CV83" s="35">
        <f t="shared" si="65"/>
        <v>278</v>
      </c>
      <c r="CW83" s="427">
        <v>41220</v>
      </c>
      <c r="CX83" s="697">
        <v>4344.62</v>
      </c>
      <c r="CY83" s="697">
        <v>268.3</v>
      </c>
      <c r="CZ83" s="36">
        <f t="shared" si="72"/>
        <v>38881.199999999997</v>
      </c>
      <c r="DA83" s="35">
        <f t="shared" si="73"/>
        <v>284</v>
      </c>
      <c r="DB83" s="696">
        <v>41393</v>
      </c>
      <c r="DC83" s="35">
        <v>3617.35</v>
      </c>
      <c r="DD83" s="35">
        <v>134.55000000000001</v>
      </c>
      <c r="DE83" s="36">
        <f t="shared" si="66"/>
        <v>40035.5</v>
      </c>
      <c r="DF83" s="35">
        <f t="shared" si="67"/>
        <v>286</v>
      </c>
      <c r="DG83" s="1349">
        <v>41583</v>
      </c>
      <c r="DH83" s="697">
        <v>4090.12</v>
      </c>
      <c r="DI83" s="697">
        <v>388.92</v>
      </c>
      <c r="DJ83" s="36">
        <v>44515.4</v>
      </c>
      <c r="DK83" s="35">
        <v>299</v>
      </c>
      <c r="DL83" s="1349">
        <v>41758</v>
      </c>
      <c r="DM83" s="272">
        <v>4567.04</v>
      </c>
      <c r="DN83" s="272">
        <v>387.58</v>
      </c>
      <c r="DO83" s="36">
        <f>DO64</f>
        <v>45026.3</v>
      </c>
      <c r="DP83" s="35">
        <f>DP81</f>
        <v>304</v>
      </c>
      <c r="DQ83" s="1472">
        <v>41949</v>
      </c>
      <c r="DR83" s="697">
        <v>2025.1</v>
      </c>
      <c r="DS83" s="36">
        <v>620.17999999999995</v>
      </c>
      <c r="DT83" s="36">
        <v>49744.399999999994</v>
      </c>
      <c r="DU83" s="35">
        <v>317</v>
      </c>
      <c r="DV83" s="1472">
        <v>42123</v>
      </c>
      <c r="DW83" s="273">
        <v>4099.21</v>
      </c>
      <c r="DX83" s="273">
        <v>316.18</v>
      </c>
      <c r="DY83" s="273">
        <f>DY80</f>
        <v>50540.5</v>
      </c>
      <c r="DZ83" s="272">
        <f>DZ65</f>
        <v>324</v>
      </c>
      <c r="EA83" s="1472">
        <v>42310</v>
      </c>
      <c r="EB83" s="697">
        <v>4536.05</v>
      </c>
      <c r="EC83" s="697">
        <v>290.52</v>
      </c>
      <c r="ED83" s="36">
        <f>ED82</f>
        <v>55225.1</v>
      </c>
      <c r="EE83" s="35">
        <v>329</v>
      </c>
      <c r="EF83" s="1472">
        <v>42486</v>
      </c>
      <c r="EG83" s="1478">
        <v>4281.93</v>
      </c>
      <c r="EH83" s="1478">
        <v>343.65</v>
      </c>
      <c r="EI83" s="36">
        <v>56662.85</v>
      </c>
      <c r="EJ83" s="272">
        <v>329</v>
      </c>
      <c r="EK83" s="1472">
        <v>42670</v>
      </c>
      <c r="EL83" s="35">
        <v>4636.2299999999996</v>
      </c>
      <c r="EM83" s="697">
        <v>605.92999999999995</v>
      </c>
      <c r="EN83" s="1172">
        <v>58554.400000000001</v>
      </c>
      <c r="EO83" s="1172">
        <v>330</v>
      </c>
      <c r="EP83" s="1472">
        <v>42849</v>
      </c>
      <c r="EQ83" s="36">
        <v>5435.63</v>
      </c>
      <c r="ER83" s="697">
        <v>499.93099999999998</v>
      </c>
      <c r="ES83" s="36">
        <v>60712.4</v>
      </c>
      <c r="ET83" s="35">
        <v>333</v>
      </c>
      <c r="EU83" s="1472">
        <v>43033</v>
      </c>
      <c r="EV83" s="283">
        <v>6001.53</v>
      </c>
      <c r="EW83" s="283">
        <v>582.83199999999999</v>
      </c>
      <c r="EX83" s="36">
        <v>63257.3</v>
      </c>
      <c r="EY83" s="35">
        <v>337</v>
      </c>
      <c r="EZ83" s="1472">
        <v>43214</v>
      </c>
      <c r="FA83" s="283">
        <v>5777.36</v>
      </c>
      <c r="FB83" s="283">
        <v>495.35199999999998</v>
      </c>
      <c r="FC83" s="36">
        <v>65215.3</v>
      </c>
      <c r="FD83" s="35">
        <v>342</v>
      </c>
      <c r="FE83" s="1472">
        <v>43401</v>
      </c>
      <c r="FF83" s="283">
        <v>5212.2299999999996</v>
      </c>
      <c r="FG83" s="697">
        <v>371.71699999999998</v>
      </c>
      <c r="FH83" s="36">
        <v>68297.899999999994</v>
      </c>
      <c r="FI83" s="35">
        <v>348</v>
      </c>
      <c r="FJ83" s="1699">
        <v>43585</v>
      </c>
      <c r="FK83" s="185">
        <v>5202.8500000000004</v>
      </c>
      <c r="FL83" s="185">
        <v>415.17399999999998</v>
      </c>
      <c r="FM83" s="185">
        <v>70697.399999999994</v>
      </c>
      <c r="FN83" s="185">
        <v>353</v>
      </c>
      <c r="FO83" s="1696">
        <v>43768</v>
      </c>
      <c r="FP83" s="354">
        <v>4683.21</v>
      </c>
      <c r="FQ83" s="354">
        <v>347.29</v>
      </c>
      <c r="FR83" s="354">
        <v>73050.899999999994</v>
      </c>
      <c r="FS83" s="1726">
        <v>357</v>
      </c>
      <c r="FY83" s="1472" t="s">
        <v>5545</v>
      </c>
      <c r="FZ83" s="843">
        <v>4867.97</v>
      </c>
      <c r="GA83" s="843">
        <v>1000.931</v>
      </c>
      <c r="GB83" s="859">
        <v>76688.3</v>
      </c>
      <c r="GC83" s="843">
        <v>364</v>
      </c>
      <c r="GD83" s="1472">
        <v>44314</v>
      </c>
      <c r="GE83" s="843">
        <v>5461.34</v>
      </c>
      <c r="GF83" s="843">
        <v>940.32500000000005</v>
      </c>
      <c r="GG83" s="859">
        <v>83833.600000000006</v>
      </c>
      <c r="GH83" s="843">
        <v>375</v>
      </c>
    </row>
    <row r="84" spans="1:190" s="843" customFormat="1" ht="15" customHeight="1">
      <c r="A84" s="901"/>
      <c r="B84" s="898"/>
      <c r="C84" s="898"/>
      <c r="D84" s="119"/>
      <c r="E84" s="898"/>
      <c r="F84" s="431">
        <v>37723</v>
      </c>
      <c r="G84" s="273">
        <v>787.62699999999995</v>
      </c>
      <c r="H84" s="273">
        <v>6.4092035000000003</v>
      </c>
      <c r="I84" s="273">
        <v>3499.7884380000005</v>
      </c>
      <c r="J84" s="35">
        <v>251</v>
      </c>
      <c r="K84" s="431">
        <v>37905</v>
      </c>
      <c r="L84" s="273">
        <v>786.83304999999996</v>
      </c>
      <c r="M84" s="273">
        <v>2.9897159499999999</v>
      </c>
      <c r="N84" s="273">
        <v>3840.3091555000001</v>
      </c>
      <c r="O84" s="35">
        <v>255</v>
      </c>
      <c r="P84" s="431">
        <v>38098</v>
      </c>
      <c r="Q84" s="273">
        <v>1081.6504600000001</v>
      </c>
      <c r="R84" s="273">
        <v>19.128286849999999</v>
      </c>
      <c r="S84" s="273">
        <v>4700.5930935000006</v>
      </c>
      <c r="T84" s="35">
        <v>259</v>
      </c>
      <c r="U84" s="432">
        <v>38278</v>
      </c>
      <c r="V84" s="479">
        <v>1747.58149</v>
      </c>
      <c r="W84" s="36">
        <v>26.766100000000002</v>
      </c>
      <c r="X84" s="35">
        <v>4927.3999999999996</v>
      </c>
      <c r="Y84" s="35">
        <v>247</v>
      </c>
      <c r="Z84" s="432">
        <v>38466</v>
      </c>
      <c r="AA84" s="479">
        <v>1747.8543299999999</v>
      </c>
      <c r="AB84" s="36">
        <v>19.613499999999998</v>
      </c>
      <c r="AC84" s="64">
        <v>5112.2</v>
      </c>
      <c r="AD84" s="35">
        <v>251</v>
      </c>
      <c r="AE84" s="432">
        <v>38643</v>
      </c>
      <c r="AF84" s="479">
        <v>1665.5707</v>
      </c>
      <c r="AG84" s="36">
        <v>15.829499999999999</v>
      </c>
      <c r="AH84" s="36">
        <v>5522.4</v>
      </c>
      <c r="AI84" s="35">
        <v>257</v>
      </c>
      <c r="AJ84" s="432">
        <v>38859</v>
      </c>
      <c r="AK84" s="479">
        <v>1375.0916099999999</v>
      </c>
      <c r="AL84" s="36">
        <v>16.406700000000001</v>
      </c>
      <c r="AM84" s="36">
        <v>6260.9</v>
      </c>
      <c r="AN84" s="35">
        <v>268</v>
      </c>
      <c r="AO84" s="432">
        <v>39029</v>
      </c>
      <c r="AP84" s="479">
        <v>1437.72441</v>
      </c>
      <c r="AQ84" s="36">
        <v>42.870999999999995</v>
      </c>
      <c r="AR84" s="36">
        <v>7002.7</v>
      </c>
      <c r="AS84" s="35">
        <v>267</v>
      </c>
      <c r="AT84" s="432">
        <v>39205</v>
      </c>
      <c r="AU84" s="479">
        <v>1762.35997</v>
      </c>
      <c r="AV84" s="36">
        <v>84.951899999999995</v>
      </c>
      <c r="AW84" s="36">
        <v>8254.7000000000007</v>
      </c>
      <c r="AX84" s="35">
        <v>274</v>
      </c>
      <c r="AY84" s="431">
        <v>39387</v>
      </c>
      <c r="AZ84" s="36">
        <v>2836.31</v>
      </c>
      <c r="BA84" s="36">
        <v>177.74</v>
      </c>
      <c r="BB84" s="36">
        <v>9180.6</v>
      </c>
      <c r="BC84" s="35">
        <v>281</v>
      </c>
      <c r="BD84" s="431">
        <v>39567</v>
      </c>
      <c r="BE84" s="36">
        <v>3063.92</v>
      </c>
      <c r="BF84" s="36">
        <v>246.76</v>
      </c>
      <c r="BG84" s="36">
        <v>9779</v>
      </c>
      <c r="BH84" s="35">
        <v>286</v>
      </c>
      <c r="BI84" s="431">
        <v>39755</v>
      </c>
      <c r="BJ84" s="36">
        <v>2633.83</v>
      </c>
      <c r="BK84" s="36">
        <v>228.14</v>
      </c>
      <c r="BL84" s="36">
        <v>12830.2</v>
      </c>
      <c r="BM84" s="35">
        <v>293</v>
      </c>
      <c r="BN84" s="431">
        <v>39932</v>
      </c>
      <c r="BO84" s="36">
        <v>2553.73</v>
      </c>
      <c r="BP84" s="36">
        <v>331.59</v>
      </c>
      <c r="BQ84" s="36">
        <v>13681.6</v>
      </c>
      <c r="BR84" s="35">
        <v>299</v>
      </c>
      <c r="BS84" s="431">
        <v>40119</v>
      </c>
      <c r="BT84" s="1167">
        <v>3412.92</v>
      </c>
      <c r="BU84" s="1169">
        <v>951.79</v>
      </c>
      <c r="BV84" s="36">
        <v>16386.2</v>
      </c>
      <c r="BW84" s="35">
        <v>256</v>
      </c>
      <c r="BX84" s="431">
        <v>40296</v>
      </c>
      <c r="BY84" s="36">
        <v>5655.84</v>
      </c>
      <c r="BZ84" s="35">
        <v>1365.48</v>
      </c>
      <c r="CA84" s="36">
        <v>18596.099999999999</v>
      </c>
      <c r="CB84" s="35">
        <v>267</v>
      </c>
      <c r="CC84" s="431">
        <v>40484</v>
      </c>
      <c r="CD84" s="1167">
        <v>7940.29</v>
      </c>
      <c r="CE84" s="1169">
        <v>2480.41</v>
      </c>
      <c r="CF84" s="36">
        <v>22989.3</v>
      </c>
      <c r="CG84" s="35">
        <v>251</v>
      </c>
      <c r="CH84" s="431">
        <v>40667</v>
      </c>
      <c r="CI84" s="1167">
        <v>5973.09</v>
      </c>
      <c r="CJ84" s="1169">
        <v>381.45</v>
      </c>
      <c r="CK84" s="36">
        <v>29034.3</v>
      </c>
      <c r="CL84" s="35">
        <v>266</v>
      </c>
      <c r="CM84" s="425">
        <v>40850</v>
      </c>
      <c r="CN84" s="1173">
        <v>5208.97</v>
      </c>
      <c r="CO84" s="36">
        <v>181.94</v>
      </c>
      <c r="CP84" s="36">
        <f t="shared" si="75"/>
        <v>32676.9</v>
      </c>
      <c r="CQ84" s="35">
        <f t="shared" si="76"/>
        <v>272</v>
      </c>
      <c r="CR84" s="427">
        <v>41025</v>
      </c>
      <c r="CS84" s="697">
        <v>5163.43</v>
      </c>
      <c r="CT84" s="697">
        <v>614.05999999999995</v>
      </c>
      <c r="CU84" s="36">
        <f t="shared" si="64"/>
        <v>36439.199999999997</v>
      </c>
      <c r="CV84" s="35">
        <f t="shared" si="65"/>
        <v>278</v>
      </c>
      <c r="CW84" s="427">
        <v>41221</v>
      </c>
      <c r="CX84" s="697">
        <v>4347.6400000000003</v>
      </c>
      <c r="CY84" s="697">
        <v>276.66000000000003</v>
      </c>
      <c r="CZ84" s="36">
        <f t="shared" si="72"/>
        <v>38881.199999999997</v>
      </c>
      <c r="DA84" s="35">
        <f t="shared" si="73"/>
        <v>284</v>
      </c>
      <c r="DB84" s="696">
        <v>41394</v>
      </c>
      <c r="DC84" s="697">
        <v>3618.49</v>
      </c>
      <c r="DD84" s="697">
        <v>136.43</v>
      </c>
      <c r="DE84" s="36">
        <f t="shared" si="66"/>
        <v>40035.5</v>
      </c>
      <c r="DF84" s="35">
        <f t="shared" si="67"/>
        <v>286</v>
      </c>
      <c r="DG84" s="1349">
        <v>41584</v>
      </c>
      <c r="DH84" s="697">
        <v>4111.97</v>
      </c>
      <c r="DI84" s="35">
        <v>390.19</v>
      </c>
      <c r="DJ84" s="36">
        <v>44515.4</v>
      </c>
      <c r="DK84" s="35">
        <v>299</v>
      </c>
      <c r="DL84" s="1475">
        <v>41759</v>
      </c>
      <c r="DM84" s="272">
        <v>4566.8599999999997</v>
      </c>
      <c r="DN84" s="272">
        <v>436.36</v>
      </c>
      <c r="DO84" s="36">
        <f>DO82</f>
        <v>45026.3</v>
      </c>
      <c r="DP84" s="35">
        <f>DP82</f>
        <v>304</v>
      </c>
      <c r="DQ84" s="1472">
        <v>41952</v>
      </c>
      <c r="DR84" s="697">
        <v>4938.6499999999996</v>
      </c>
      <c r="DS84" s="36">
        <v>857.76</v>
      </c>
      <c r="DT84" s="36">
        <v>49744.399999999994</v>
      </c>
      <c r="DU84" s="35">
        <v>317</v>
      </c>
      <c r="DV84" s="1472">
        <v>42124</v>
      </c>
      <c r="DW84" s="272">
        <v>4047.29</v>
      </c>
      <c r="DX84" s="273">
        <v>382.32</v>
      </c>
      <c r="DY84" s="273">
        <f>DY81</f>
        <v>50540.5</v>
      </c>
      <c r="DZ84" s="272">
        <f>DZ65</f>
        <v>324</v>
      </c>
      <c r="EA84" s="1472">
        <v>42311</v>
      </c>
      <c r="EB84" s="697">
        <v>4551.51</v>
      </c>
      <c r="EC84" s="697">
        <v>320.61</v>
      </c>
      <c r="ED84" s="36">
        <f t="shared" ref="ED84:ED99" si="77">ED83</f>
        <v>55225.1</v>
      </c>
      <c r="EE84" s="35">
        <v>329</v>
      </c>
      <c r="EF84" s="1472">
        <v>42487</v>
      </c>
      <c r="EG84" s="35">
        <v>4238.95</v>
      </c>
      <c r="EH84" s="697">
        <v>356.44</v>
      </c>
      <c r="EI84" s="36">
        <v>56662.85</v>
      </c>
      <c r="EJ84" s="272">
        <v>329</v>
      </c>
      <c r="EK84" s="1472">
        <v>42673</v>
      </c>
      <c r="EL84" s="35">
        <v>4605.09</v>
      </c>
      <c r="EM84" s="697">
        <v>457.166</v>
      </c>
      <c r="EN84" s="1172">
        <v>58554.400000000001</v>
      </c>
      <c r="EO84" s="1172">
        <v>330</v>
      </c>
      <c r="EP84" s="1472">
        <v>42850</v>
      </c>
      <c r="EQ84" s="35">
        <v>5469.47</v>
      </c>
      <c r="ER84" s="697">
        <v>500.387</v>
      </c>
      <c r="ES84" s="36">
        <v>60712.4</v>
      </c>
      <c r="ET84" s="35">
        <v>333</v>
      </c>
      <c r="EU84" s="1472">
        <v>43034</v>
      </c>
      <c r="EV84" s="283">
        <v>6018.26</v>
      </c>
      <c r="EW84" s="283">
        <v>662.99599999999998</v>
      </c>
      <c r="EX84" s="36">
        <v>63257.3</v>
      </c>
      <c r="EY84" s="35">
        <v>337</v>
      </c>
      <c r="EZ84" s="1472">
        <v>43215</v>
      </c>
      <c r="FA84" s="283">
        <v>5802.03</v>
      </c>
      <c r="FB84" s="283">
        <v>485.072</v>
      </c>
      <c r="FC84" s="36">
        <v>65215.3</v>
      </c>
      <c r="FD84" s="35">
        <v>342</v>
      </c>
      <c r="FE84" s="1472">
        <v>43402</v>
      </c>
      <c r="FF84" s="283">
        <v>5246.51</v>
      </c>
      <c r="FG84" s="697">
        <v>442.80799999999999</v>
      </c>
      <c r="FH84" s="36">
        <v>68297.899999999994</v>
      </c>
      <c r="FI84" s="35">
        <v>348</v>
      </c>
      <c r="FJ84" s="1699">
        <v>43587</v>
      </c>
      <c r="FK84" s="185">
        <v>5286.75</v>
      </c>
      <c r="FL84" s="185">
        <v>475.3</v>
      </c>
      <c r="FM84" s="185">
        <v>71254.2</v>
      </c>
      <c r="FN84" s="185">
        <v>355</v>
      </c>
      <c r="FO84" s="1696">
        <v>43769</v>
      </c>
      <c r="FP84" s="354">
        <v>4682.8999999999996</v>
      </c>
      <c r="FQ84" s="354">
        <v>405.43200000000002</v>
      </c>
      <c r="FR84" s="354">
        <v>73050.899999999994</v>
      </c>
      <c r="FS84" s="1726">
        <v>357</v>
      </c>
      <c r="FY84" s="1472" t="s">
        <v>5546</v>
      </c>
      <c r="FZ84" s="843">
        <v>4838.5200000000004</v>
      </c>
      <c r="GA84" s="843">
        <v>1112.03</v>
      </c>
      <c r="GB84" s="859">
        <v>76688.3</v>
      </c>
      <c r="GC84" s="843">
        <v>364</v>
      </c>
      <c r="GD84" s="1472">
        <v>44315</v>
      </c>
      <c r="GE84" s="843">
        <v>5479.62</v>
      </c>
      <c r="GF84" s="843">
        <v>1172.8879999999999</v>
      </c>
      <c r="GG84" s="859">
        <v>83833.600000000006</v>
      </c>
      <c r="GH84" s="843">
        <v>375</v>
      </c>
    </row>
    <row r="85" spans="1:190" s="843" customFormat="1" ht="15" customHeight="1">
      <c r="A85" s="901"/>
      <c r="B85" s="898"/>
      <c r="C85" s="898"/>
      <c r="D85" s="119"/>
      <c r="E85" s="898"/>
      <c r="F85" s="431">
        <v>37724</v>
      </c>
      <c r="G85" s="273">
        <v>780.55998999999997</v>
      </c>
      <c r="H85" s="273">
        <v>4.4193715249999999</v>
      </c>
      <c r="I85" s="273">
        <v>3499.7884380000005</v>
      </c>
      <c r="J85" s="35">
        <v>251</v>
      </c>
      <c r="K85" s="431">
        <v>37907</v>
      </c>
      <c r="L85" s="273">
        <v>783.69069000000002</v>
      </c>
      <c r="M85" s="273">
        <v>3.381822375</v>
      </c>
      <c r="N85" s="273">
        <v>3840.3091555000001</v>
      </c>
      <c r="O85" s="35">
        <v>255</v>
      </c>
      <c r="P85" s="431">
        <v>38099</v>
      </c>
      <c r="Q85" s="273">
        <v>1086.42029</v>
      </c>
      <c r="R85" s="273">
        <v>15.85873185</v>
      </c>
      <c r="S85" s="273">
        <v>4700.5930935000006</v>
      </c>
      <c r="T85" s="35">
        <v>259</v>
      </c>
      <c r="U85" s="432">
        <v>38279</v>
      </c>
      <c r="V85" s="479">
        <v>1749.2193400000001</v>
      </c>
      <c r="W85" s="36">
        <v>31.35</v>
      </c>
      <c r="X85" s="35">
        <v>4927.3999999999996</v>
      </c>
      <c r="Y85" s="35">
        <v>247</v>
      </c>
      <c r="Z85" s="432">
        <v>38467</v>
      </c>
      <c r="AA85" s="479">
        <v>1717.1481200000001</v>
      </c>
      <c r="AB85" s="36">
        <v>20.682499999999997</v>
      </c>
      <c r="AC85" s="64">
        <v>5112.2</v>
      </c>
      <c r="AD85" s="35">
        <v>251</v>
      </c>
      <c r="AE85" s="432">
        <v>38644</v>
      </c>
      <c r="AF85" s="479">
        <v>1661.27124</v>
      </c>
      <c r="AG85" s="36">
        <v>21.194399999999998</v>
      </c>
      <c r="AH85" s="36">
        <v>5522.4</v>
      </c>
      <c r="AI85" s="35">
        <v>257</v>
      </c>
      <c r="AJ85" s="432">
        <v>38860</v>
      </c>
      <c r="AK85" s="479">
        <v>1366.9640099999999</v>
      </c>
      <c r="AL85" s="36">
        <v>13.6387</v>
      </c>
      <c r="AM85" s="36">
        <v>6260.9</v>
      </c>
      <c r="AN85" s="35">
        <v>268</v>
      </c>
      <c r="AO85" s="432">
        <v>39030</v>
      </c>
      <c r="AP85" s="479">
        <v>1475.54772</v>
      </c>
      <c r="AQ85" s="36">
        <v>59.120100000000001</v>
      </c>
      <c r="AR85" s="36">
        <v>7002.7</v>
      </c>
      <c r="AS85" s="35">
        <v>267</v>
      </c>
      <c r="AT85" s="432">
        <v>39208</v>
      </c>
      <c r="AU85" s="479">
        <v>1772.83185</v>
      </c>
      <c r="AV85" s="36">
        <v>103.14239999999999</v>
      </c>
      <c r="AW85" s="36">
        <v>8254.7000000000007</v>
      </c>
      <c r="AX85" s="35">
        <v>274</v>
      </c>
      <c r="AY85" s="431">
        <v>39390</v>
      </c>
      <c r="AZ85" s="36">
        <v>2871.76</v>
      </c>
      <c r="BA85" s="36">
        <v>211.8</v>
      </c>
      <c r="BB85" s="36">
        <v>9180.6</v>
      </c>
      <c r="BC85" s="35">
        <v>281</v>
      </c>
      <c r="BD85" s="431">
        <v>39568</v>
      </c>
      <c r="BE85" s="36">
        <v>3072.85</v>
      </c>
      <c r="BF85" s="36">
        <v>272.47000000000003</v>
      </c>
      <c r="BG85" s="36">
        <v>9779</v>
      </c>
      <c r="BH85" s="35">
        <v>286</v>
      </c>
      <c r="BI85" s="431">
        <v>39756</v>
      </c>
      <c r="BJ85" s="36">
        <v>2720.43</v>
      </c>
      <c r="BK85" s="36">
        <v>211.24</v>
      </c>
      <c r="BL85" s="36">
        <v>12830.2</v>
      </c>
      <c r="BM85" s="35">
        <v>293</v>
      </c>
      <c r="BN85" s="431">
        <v>39933</v>
      </c>
      <c r="BO85" s="36">
        <v>2554.36</v>
      </c>
      <c r="BP85" s="36">
        <v>372.51</v>
      </c>
      <c r="BQ85" s="36">
        <v>13681.6</v>
      </c>
      <c r="BR85" s="35">
        <v>299</v>
      </c>
      <c r="BS85" s="431">
        <v>40120</v>
      </c>
      <c r="BT85" s="1167">
        <v>3409.85</v>
      </c>
      <c r="BU85" s="1169">
        <v>818.31</v>
      </c>
      <c r="BV85" s="36">
        <v>16386.2</v>
      </c>
      <c r="BW85" s="35">
        <v>256</v>
      </c>
      <c r="BX85" s="431">
        <v>40297</v>
      </c>
      <c r="BY85" s="36">
        <v>5654.88</v>
      </c>
      <c r="BZ85" s="35">
        <v>1389.42</v>
      </c>
      <c r="CA85" s="36">
        <v>18596.099999999999</v>
      </c>
      <c r="CB85" s="35">
        <v>267</v>
      </c>
      <c r="CC85" s="431">
        <v>40485</v>
      </c>
      <c r="CD85" s="1167">
        <v>7931.61</v>
      </c>
      <c r="CE85" s="1169">
        <v>2193.3000000000002</v>
      </c>
      <c r="CF85" s="36">
        <v>22989.3</v>
      </c>
      <c r="CG85" s="35">
        <v>251</v>
      </c>
      <c r="CH85" s="431">
        <v>40668</v>
      </c>
      <c r="CI85" s="1167">
        <v>5899.4</v>
      </c>
      <c r="CJ85" s="1169">
        <v>531.58000000000004</v>
      </c>
      <c r="CK85" s="36">
        <v>29034.3</v>
      </c>
      <c r="CL85" s="35">
        <v>266</v>
      </c>
      <c r="CM85" s="425">
        <v>40860</v>
      </c>
      <c r="CN85" s="1173">
        <v>5042.24</v>
      </c>
      <c r="CO85" s="36">
        <v>206.55</v>
      </c>
      <c r="CP85" s="36">
        <f t="shared" si="75"/>
        <v>32676.9</v>
      </c>
      <c r="CQ85" s="35">
        <f t="shared" si="76"/>
        <v>272</v>
      </c>
      <c r="CR85" s="427">
        <v>41028</v>
      </c>
      <c r="CS85" s="35">
        <v>5011.24</v>
      </c>
      <c r="CT85" s="35">
        <v>430.36</v>
      </c>
      <c r="CU85" s="36">
        <f t="shared" si="64"/>
        <v>36439.199999999997</v>
      </c>
      <c r="CV85" s="35">
        <f t="shared" si="65"/>
        <v>278</v>
      </c>
      <c r="CW85" s="427">
        <v>41224</v>
      </c>
      <c r="CX85" s="697">
        <v>4253.3999999999996</v>
      </c>
      <c r="CY85" s="697">
        <v>345.36</v>
      </c>
      <c r="CZ85" s="36">
        <f t="shared" si="72"/>
        <v>38881.199999999997</v>
      </c>
      <c r="DA85" s="35">
        <f t="shared" si="73"/>
        <v>284</v>
      </c>
      <c r="DB85" s="1349">
        <v>41396</v>
      </c>
      <c r="DC85" s="1348">
        <v>3654.86</v>
      </c>
      <c r="DD85" s="1348">
        <v>171.12</v>
      </c>
      <c r="DE85" s="1348">
        <v>42307.4</v>
      </c>
      <c r="DF85" s="843">
        <v>293</v>
      </c>
      <c r="DG85" s="1349">
        <v>41585</v>
      </c>
      <c r="DH85" s="697">
        <v>4200.8100000000004</v>
      </c>
      <c r="DI85" s="35">
        <v>473.9</v>
      </c>
      <c r="DJ85" s="36">
        <v>44515.4</v>
      </c>
      <c r="DK85" s="35">
        <v>299</v>
      </c>
      <c r="DL85" s="1472">
        <v>41763</v>
      </c>
      <c r="DM85" s="697">
        <v>4504.78</v>
      </c>
      <c r="DN85" s="697">
        <v>329.95</v>
      </c>
      <c r="DO85" s="36">
        <v>47149.7</v>
      </c>
      <c r="DP85" s="35">
        <v>306</v>
      </c>
      <c r="DQ85" s="1472">
        <v>41953</v>
      </c>
      <c r="DR85" s="697">
        <v>4914.71</v>
      </c>
      <c r="DS85" s="273">
        <v>709.77</v>
      </c>
      <c r="DT85" s="36">
        <v>49744.399999999994</v>
      </c>
      <c r="DU85" s="35">
        <v>317</v>
      </c>
      <c r="DV85" s="1472">
        <v>42128</v>
      </c>
      <c r="DW85" s="697">
        <v>3959.74</v>
      </c>
      <c r="DX85" s="697">
        <v>330.44</v>
      </c>
      <c r="DY85" s="36">
        <v>52774.2</v>
      </c>
      <c r="DZ85" s="35">
        <v>324</v>
      </c>
      <c r="EA85" s="1472">
        <v>42312</v>
      </c>
      <c r="EB85" s="697">
        <v>4511.3100000000004</v>
      </c>
      <c r="EC85" s="36">
        <v>290.11</v>
      </c>
      <c r="ED85" s="36">
        <f t="shared" si="77"/>
        <v>55225.1</v>
      </c>
      <c r="EE85" s="35">
        <v>329</v>
      </c>
      <c r="EF85" s="1472">
        <v>42488</v>
      </c>
      <c r="EG85" s="36">
        <v>4195.7</v>
      </c>
      <c r="EH85" s="697">
        <v>442.23</v>
      </c>
      <c r="EI85" s="36">
        <v>56662.85</v>
      </c>
      <c r="EJ85" s="272">
        <v>329</v>
      </c>
      <c r="EK85" s="1472">
        <v>42674</v>
      </c>
      <c r="EL85" s="35">
        <v>4592.18</v>
      </c>
      <c r="EM85" s="697">
        <v>389.00299999999999</v>
      </c>
      <c r="EN85" s="1172">
        <v>58554.400000000001</v>
      </c>
      <c r="EO85" s="1172">
        <v>330</v>
      </c>
      <c r="EP85" s="1472">
        <v>42851</v>
      </c>
      <c r="EQ85" s="283">
        <v>5517.37</v>
      </c>
      <c r="ER85" s="283">
        <v>677.80700000000002</v>
      </c>
      <c r="ES85" s="36">
        <v>60712.4</v>
      </c>
      <c r="ET85" s="35">
        <v>333</v>
      </c>
      <c r="EU85" s="1472">
        <v>43037</v>
      </c>
      <c r="EV85" s="283">
        <v>5995.41</v>
      </c>
      <c r="EW85" s="283">
        <v>640.85799999999995</v>
      </c>
      <c r="EX85" s="36">
        <v>63257.3</v>
      </c>
      <c r="EY85" s="35">
        <v>337</v>
      </c>
      <c r="EZ85" s="1472">
        <v>43216</v>
      </c>
      <c r="FA85" s="283">
        <v>5813.8</v>
      </c>
      <c r="FB85" s="283">
        <v>547.08799999999997</v>
      </c>
      <c r="FC85" s="36">
        <v>65215.3</v>
      </c>
      <c r="FD85" s="35">
        <v>342</v>
      </c>
      <c r="FE85" s="1472">
        <v>43403</v>
      </c>
      <c r="FF85" s="283">
        <v>5299.07</v>
      </c>
      <c r="FG85" s="697">
        <v>552.49699999999996</v>
      </c>
      <c r="FH85" s="36">
        <v>68297.899999999994</v>
      </c>
      <c r="FI85" s="35">
        <v>348</v>
      </c>
      <c r="FJ85" s="1699">
        <v>43590</v>
      </c>
      <c r="FK85" s="185">
        <v>5394.9</v>
      </c>
      <c r="FL85" s="185">
        <v>535.95899999999995</v>
      </c>
      <c r="FM85" s="185">
        <v>71254.2</v>
      </c>
      <c r="FN85" s="185">
        <v>355</v>
      </c>
      <c r="FO85" s="1696">
        <v>43772</v>
      </c>
      <c r="FP85" s="354">
        <v>4712.09</v>
      </c>
      <c r="FQ85" s="354">
        <v>325.97800000000001</v>
      </c>
      <c r="FR85" s="354">
        <v>73108.5</v>
      </c>
      <c r="FS85" s="1726">
        <v>357</v>
      </c>
      <c r="FY85" s="1472" t="s">
        <v>5547</v>
      </c>
      <c r="FZ85" s="843">
        <v>4846.1000000000004</v>
      </c>
      <c r="GA85" s="843">
        <v>963.36</v>
      </c>
      <c r="GB85" s="859">
        <v>76688.3</v>
      </c>
      <c r="GC85" s="843">
        <v>364</v>
      </c>
      <c r="GD85" s="1472">
        <v>44318</v>
      </c>
      <c r="GE85" s="843">
        <v>5517.02</v>
      </c>
      <c r="GF85" s="843">
        <v>1406.9639999999999</v>
      </c>
      <c r="GG85" s="859">
        <v>84349.7</v>
      </c>
      <c r="GH85" s="843">
        <v>375</v>
      </c>
    </row>
    <row r="86" spans="1:190" s="843" customFormat="1" ht="15" customHeight="1">
      <c r="F86" s="431">
        <v>37726</v>
      </c>
      <c r="G86" s="273">
        <v>778.81052</v>
      </c>
      <c r="H86" s="273">
        <v>2.9018767250000002</v>
      </c>
      <c r="I86" s="273">
        <v>3499.7884380000005</v>
      </c>
      <c r="J86" s="35">
        <v>251</v>
      </c>
      <c r="K86" s="431">
        <v>37908</v>
      </c>
      <c r="L86" s="273">
        <v>780.95519000000002</v>
      </c>
      <c r="M86" s="273">
        <v>2.4493790249999998</v>
      </c>
      <c r="N86" s="273">
        <v>3840.3091555000001</v>
      </c>
      <c r="O86" s="35">
        <v>255</v>
      </c>
      <c r="P86" s="431">
        <v>38101</v>
      </c>
      <c r="Q86" s="273">
        <v>1080.27278</v>
      </c>
      <c r="R86" s="273">
        <v>12.39634468</v>
      </c>
      <c r="S86" s="273">
        <v>4700.5930935000006</v>
      </c>
      <c r="T86" s="35">
        <v>259</v>
      </c>
      <c r="U86" s="432">
        <v>38280</v>
      </c>
      <c r="V86" s="479">
        <v>1745.89789</v>
      </c>
      <c r="W86" s="36">
        <v>23.715700000000002</v>
      </c>
      <c r="X86" s="35">
        <v>4927.3999999999996</v>
      </c>
      <c r="Y86" s="35">
        <v>247</v>
      </c>
      <c r="Z86" s="432">
        <v>38468</v>
      </c>
      <c r="AA86" s="479">
        <v>1695.06565</v>
      </c>
      <c r="AB86" s="36">
        <v>19.5943</v>
      </c>
      <c r="AC86" s="64">
        <v>5112.2</v>
      </c>
      <c r="AD86" s="35">
        <v>251</v>
      </c>
      <c r="AE86" s="432">
        <v>38645</v>
      </c>
      <c r="AF86" s="479">
        <v>1663.06168</v>
      </c>
      <c r="AG86" s="36">
        <v>19.6463</v>
      </c>
      <c r="AH86" s="36">
        <v>5522.4</v>
      </c>
      <c r="AI86" s="35">
        <v>257</v>
      </c>
      <c r="AJ86" s="432">
        <v>38861</v>
      </c>
      <c r="AK86" s="479">
        <v>1365.9296099999999</v>
      </c>
      <c r="AL86" s="36">
        <v>15.197800000000001</v>
      </c>
      <c r="AM86" s="36">
        <v>6260.9</v>
      </c>
      <c r="AN86" s="35">
        <v>268</v>
      </c>
      <c r="AO86" s="432">
        <v>39035</v>
      </c>
      <c r="AP86" s="479">
        <v>1506.08349</v>
      </c>
      <c r="AQ86" s="36">
        <v>25.072800000000001</v>
      </c>
      <c r="AR86" s="36">
        <v>7002.7</v>
      </c>
      <c r="AS86" s="35">
        <v>267</v>
      </c>
      <c r="AT86" s="432">
        <v>39209</v>
      </c>
      <c r="AU86" s="479">
        <v>1777.01944</v>
      </c>
      <c r="AV86" s="36">
        <v>84.408199999999994</v>
      </c>
      <c r="AW86" s="36">
        <v>8254.7000000000007</v>
      </c>
      <c r="AX86" s="35">
        <v>274</v>
      </c>
      <c r="AY86" s="431">
        <v>39391</v>
      </c>
      <c r="AZ86" s="36">
        <v>2870.3</v>
      </c>
      <c r="BA86" s="36">
        <v>197.83</v>
      </c>
      <c r="BB86" s="36">
        <v>9180.6</v>
      </c>
      <c r="BC86" s="35">
        <v>281</v>
      </c>
      <c r="BD86" s="431">
        <v>39572</v>
      </c>
      <c r="BE86" s="36">
        <v>3101.94</v>
      </c>
      <c r="BF86" s="36">
        <v>281.39999999999998</v>
      </c>
      <c r="BG86" s="36">
        <v>10051.4</v>
      </c>
      <c r="BH86" s="35">
        <v>286</v>
      </c>
      <c r="BI86" s="431">
        <v>39757</v>
      </c>
      <c r="BJ86" s="36">
        <v>2673.32</v>
      </c>
      <c r="BK86" s="36">
        <v>201.15</v>
      </c>
      <c r="BL86" s="36">
        <v>12830.2</v>
      </c>
      <c r="BM86" s="35">
        <v>293</v>
      </c>
      <c r="BN86" s="431">
        <v>39936</v>
      </c>
      <c r="BO86" s="36">
        <v>2539.17</v>
      </c>
      <c r="BP86" s="36">
        <v>487.91</v>
      </c>
      <c r="BQ86" s="36">
        <v>14156.3</v>
      </c>
      <c r="BR86" s="35">
        <v>299</v>
      </c>
      <c r="BS86" s="431">
        <v>40121</v>
      </c>
      <c r="BT86" s="1167">
        <v>3403.64</v>
      </c>
      <c r="BU86" s="1169">
        <v>975.87</v>
      </c>
      <c r="BV86" s="36">
        <v>16386.2</v>
      </c>
      <c r="BW86" s="35">
        <v>256</v>
      </c>
      <c r="BX86" s="431">
        <v>40300</v>
      </c>
      <c r="BY86" s="1167">
        <v>5631.3</v>
      </c>
      <c r="BZ86" s="1169">
        <v>1547.5</v>
      </c>
      <c r="CA86" s="36">
        <v>19448</v>
      </c>
      <c r="CB86" s="35">
        <v>267</v>
      </c>
      <c r="CC86" s="431">
        <v>40486</v>
      </c>
      <c r="CD86" s="1167">
        <v>7986.92</v>
      </c>
      <c r="CE86" s="1169">
        <v>2490.29</v>
      </c>
      <c r="CF86" s="36">
        <v>22989.3</v>
      </c>
      <c r="CG86" s="35">
        <v>251</v>
      </c>
      <c r="CH86" s="431">
        <v>40671</v>
      </c>
      <c r="CI86" s="1167">
        <v>5611.47</v>
      </c>
      <c r="CJ86" s="1169">
        <v>462.28</v>
      </c>
      <c r="CK86" s="36">
        <v>29034.3</v>
      </c>
      <c r="CL86" s="35">
        <v>266</v>
      </c>
      <c r="CM86" s="425">
        <v>40861</v>
      </c>
      <c r="CN86" s="1173">
        <v>4877.53</v>
      </c>
      <c r="CO86" s="36">
        <v>321.74</v>
      </c>
      <c r="CP86" s="36">
        <f t="shared" si="75"/>
        <v>32676.9</v>
      </c>
      <c r="CQ86" s="35">
        <f t="shared" si="76"/>
        <v>272</v>
      </c>
      <c r="CR86" s="427">
        <v>41029</v>
      </c>
      <c r="CS86" s="36">
        <v>5098.8999999999996</v>
      </c>
      <c r="CT86" s="35">
        <v>448.79</v>
      </c>
      <c r="CU86" s="36">
        <f>CU85</f>
        <v>36439.199999999997</v>
      </c>
      <c r="CV86" s="35">
        <f>CV82</f>
        <v>278</v>
      </c>
      <c r="CW86" s="427">
        <v>41225</v>
      </c>
      <c r="CX86" s="697">
        <v>4223.7</v>
      </c>
      <c r="CY86" s="697">
        <v>247.87</v>
      </c>
      <c r="CZ86" s="36">
        <f t="shared" si="72"/>
        <v>38881.199999999997</v>
      </c>
      <c r="DA86" s="35">
        <f t="shared" si="73"/>
        <v>284</v>
      </c>
      <c r="DB86" s="1349">
        <v>41399</v>
      </c>
      <c r="DC86" s="1348">
        <v>3655.31</v>
      </c>
      <c r="DD86" s="1348">
        <v>140.56</v>
      </c>
      <c r="DE86" s="1348">
        <v>42307.4</v>
      </c>
      <c r="DF86" s="843">
        <v>293</v>
      </c>
      <c r="DG86" s="1349">
        <v>41588</v>
      </c>
      <c r="DH86" s="697">
        <v>4244.7</v>
      </c>
      <c r="DI86" s="272">
        <v>498.43</v>
      </c>
      <c r="DJ86" s="36">
        <v>44515.4</v>
      </c>
      <c r="DK86" s="35">
        <v>299</v>
      </c>
      <c r="DL86" s="1472">
        <v>41764</v>
      </c>
      <c r="DM86" s="697">
        <v>4506.45</v>
      </c>
      <c r="DN86" s="697">
        <v>368.14</v>
      </c>
      <c r="DO86" s="36">
        <v>47149.7</v>
      </c>
      <c r="DP86" s="35">
        <v>306</v>
      </c>
      <c r="DQ86" s="1472">
        <v>41954</v>
      </c>
      <c r="DR86" s="697">
        <v>4934.78</v>
      </c>
      <c r="DS86" s="697">
        <v>668.78</v>
      </c>
      <c r="DT86" s="36">
        <v>49744.399999999994</v>
      </c>
      <c r="DU86" s="35">
        <v>317</v>
      </c>
      <c r="DV86" s="1472">
        <v>42129</v>
      </c>
      <c r="DW86" s="697">
        <v>4014.37</v>
      </c>
      <c r="DX86" s="697">
        <v>327.3</v>
      </c>
      <c r="DY86" s="36">
        <f>DY85</f>
        <v>52774.2</v>
      </c>
      <c r="DZ86" s="35">
        <v>324</v>
      </c>
      <c r="EA86" s="1472">
        <v>42313</v>
      </c>
      <c r="EB86" s="697">
        <v>4502.16</v>
      </c>
      <c r="EC86" s="36">
        <v>335.47</v>
      </c>
      <c r="ED86" s="36">
        <f t="shared" si="77"/>
        <v>55225.1</v>
      </c>
      <c r="EE86" s="35">
        <v>329</v>
      </c>
      <c r="EF86" s="1472">
        <v>42492</v>
      </c>
      <c r="EG86" s="697">
        <v>4171.41</v>
      </c>
      <c r="EH86" s="697">
        <v>461.17</v>
      </c>
      <c r="EI86" s="1172">
        <v>57221.413999999997</v>
      </c>
      <c r="EJ86" s="1172">
        <v>329</v>
      </c>
      <c r="EK86" s="1472">
        <v>42675</v>
      </c>
      <c r="EL86" s="35">
        <v>4596.8599999999997</v>
      </c>
      <c r="EM86" s="697">
        <v>376.96699999999998</v>
      </c>
      <c r="EN86" s="1172">
        <v>59005.799999999996</v>
      </c>
      <c r="EO86" s="1172">
        <v>330</v>
      </c>
      <c r="EP86" s="1472">
        <v>42852</v>
      </c>
      <c r="EQ86" s="283">
        <v>5534.42</v>
      </c>
      <c r="ER86" s="283">
        <v>698.84500000000003</v>
      </c>
      <c r="ES86" s="36">
        <v>60712.4</v>
      </c>
      <c r="ET86" s="35">
        <v>333</v>
      </c>
      <c r="EU86" s="1472">
        <v>43038</v>
      </c>
      <c r="EV86" s="283">
        <v>5996.25</v>
      </c>
      <c r="EW86" s="283">
        <v>509.63299999999998</v>
      </c>
      <c r="EX86" s="36">
        <v>63257.3</v>
      </c>
      <c r="EY86" s="35">
        <v>337</v>
      </c>
      <c r="EZ86" s="1472">
        <v>43220</v>
      </c>
      <c r="FA86" s="283">
        <v>5739.23</v>
      </c>
      <c r="FB86" s="283">
        <v>592.76199999999994</v>
      </c>
      <c r="FC86" s="36">
        <v>65215.3</v>
      </c>
      <c r="FD86" s="35">
        <v>342</v>
      </c>
      <c r="FE86" s="1472">
        <v>43404</v>
      </c>
      <c r="FF86" s="283">
        <v>5284.13</v>
      </c>
      <c r="FG86" s="697">
        <v>514.71400000000006</v>
      </c>
      <c r="FH86" s="36">
        <v>68297.899999999994</v>
      </c>
      <c r="FI86" s="35">
        <v>348</v>
      </c>
      <c r="FJ86" s="1699">
        <v>43591</v>
      </c>
      <c r="FK86" s="185">
        <v>5342.08</v>
      </c>
      <c r="FL86" s="185">
        <v>467.34500000000003</v>
      </c>
      <c r="FM86" s="185">
        <v>71254.2</v>
      </c>
      <c r="FN86" s="185">
        <v>355</v>
      </c>
      <c r="FO86" s="1696">
        <v>43773</v>
      </c>
      <c r="FP86" s="354">
        <v>4678.3599999999997</v>
      </c>
      <c r="FQ86" s="354">
        <v>269.036</v>
      </c>
      <c r="FR86" s="354">
        <v>73108.5</v>
      </c>
      <c r="FS86" s="1726">
        <v>357</v>
      </c>
      <c r="FY86" s="1472">
        <v>44136</v>
      </c>
      <c r="FZ86" s="843">
        <v>4896.6899999999996</v>
      </c>
      <c r="GA86" s="843">
        <v>785.35</v>
      </c>
      <c r="GB86" s="859">
        <v>76751.399999999994</v>
      </c>
      <c r="GC86" s="843">
        <v>364</v>
      </c>
      <c r="GD86" s="1472">
        <v>44319</v>
      </c>
      <c r="GE86" s="843">
        <v>5511.36</v>
      </c>
      <c r="GF86" s="843">
        <v>1159.8309999999999</v>
      </c>
      <c r="GG86" s="859">
        <v>84349.7</v>
      </c>
      <c r="GH86" s="843">
        <v>375</v>
      </c>
    </row>
    <row r="87" spans="1:190" s="843" customFormat="1" ht="15" customHeight="1">
      <c r="A87" s="901"/>
      <c r="B87" s="898"/>
      <c r="C87" s="902"/>
      <c r="D87" s="119"/>
      <c r="E87" s="898"/>
      <c r="F87" s="431">
        <v>37727</v>
      </c>
      <c r="G87" s="273">
        <v>783.18550000000005</v>
      </c>
      <c r="H87" s="273">
        <v>3.8920394250000001</v>
      </c>
      <c r="I87" s="273">
        <v>3499.7884380000005</v>
      </c>
      <c r="J87" s="35">
        <v>251</v>
      </c>
      <c r="K87" s="431">
        <v>37909</v>
      </c>
      <c r="L87" s="273">
        <v>780.24270999999999</v>
      </c>
      <c r="M87" s="273">
        <v>4.5527045250000002</v>
      </c>
      <c r="N87" s="273">
        <v>3840.3091555000001</v>
      </c>
      <c r="O87" s="35">
        <v>255</v>
      </c>
      <c r="P87" s="431">
        <v>38102</v>
      </c>
      <c r="Q87" s="273">
        <v>1082.1600900000001</v>
      </c>
      <c r="R87" s="273">
        <v>22.148630675</v>
      </c>
      <c r="S87" s="273">
        <v>4700.5930935000006</v>
      </c>
      <c r="T87" s="35">
        <v>259</v>
      </c>
      <c r="U87" s="432">
        <v>38281</v>
      </c>
      <c r="V87" s="479">
        <v>1756.8126600000001</v>
      </c>
      <c r="W87" s="36">
        <v>34.316299999999998</v>
      </c>
      <c r="X87" s="35">
        <v>4927.3999999999996</v>
      </c>
      <c r="Y87" s="35">
        <v>247</v>
      </c>
      <c r="Z87" s="432">
        <v>38469</v>
      </c>
      <c r="AA87" s="479">
        <v>1651.65699</v>
      </c>
      <c r="AB87" s="36">
        <v>23.8691</v>
      </c>
      <c r="AC87" s="64">
        <v>5112.2</v>
      </c>
      <c r="AD87" s="35">
        <v>251</v>
      </c>
      <c r="AE87" s="432">
        <v>38648</v>
      </c>
      <c r="AF87" s="479">
        <v>1650.22056</v>
      </c>
      <c r="AG87" s="36">
        <v>23.0183</v>
      </c>
      <c r="AH87" s="36">
        <v>5522.4</v>
      </c>
      <c r="AI87" s="35">
        <v>257</v>
      </c>
      <c r="AJ87" s="432">
        <v>38862</v>
      </c>
      <c r="AK87" s="479">
        <v>1370.15336</v>
      </c>
      <c r="AL87" s="36">
        <v>27.173899999999996</v>
      </c>
      <c r="AM87" s="36">
        <v>6260.9</v>
      </c>
      <c r="AN87" s="35">
        <v>268</v>
      </c>
      <c r="AO87" s="432">
        <v>39036</v>
      </c>
      <c r="AP87" s="479">
        <v>1514.9234300000001</v>
      </c>
      <c r="AQ87" s="36">
        <v>44.948</v>
      </c>
      <c r="AR87" s="36">
        <v>7002.7</v>
      </c>
      <c r="AS87" s="35">
        <v>267</v>
      </c>
      <c r="AT87" s="432">
        <v>39210</v>
      </c>
      <c r="AU87" s="479">
        <v>1771.4535100000001</v>
      </c>
      <c r="AV87" s="36">
        <v>66.664299999999997</v>
      </c>
      <c r="AW87" s="36">
        <v>8254.7000000000007</v>
      </c>
      <c r="AX87" s="35">
        <v>274</v>
      </c>
      <c r="AY87" s="431">
        <v>39392</v>
      </c>
      <c r="AZ87" s="36">
        <v>2885.69</v>
      </c>
      <c r="BA87" s="36">
        <v>195.7</v>
      </c>
      <c r="BB87" s="36">
        <v>9180.6</v>
      </c>
      <c r="BC87" s="35">
        <v>281</v>
      </c>
      <c r="BD87" s="431">
        <v>39573</v>
      </c>
      <c r="BE87" s="36">
        <v>3087.43</v>
      </c>
      <c r="BF87" s="36">
        <v>284.72000000000003</v>
      </c>
      <c r="BG87" s="36">
        <v>10051.4</v>
      </c>
      <c r="BH87" s="35">
        <v>286</v>
      </c>
      <c r="BI87" s="431">
        <v>39758</v>
      </c>
      <c r="BJ87" s="36">
        <v>2667.16</v>
      </c>
      <c r="BK87" s="36">
        <v>182.91</v>
      </c>
      <c r="BL87" s="36">
        <v>12830.2</v>
      </c>
      <c r="BM87" s="35">
        <v>293</v>
      </c>
      <c r="BN87" s="431">
        <v>39937</v>
      </c>
      <c r="BO87" s="36">
        <v>2509.14</v>
      </c>
      <c r="BP87" s="36">
        <v>652.52</v>
      </c>
      <c r="BQ87" s="36">
        <v>14156.3</v>
      </c>
      <c r="BR87" s="35">
        <v>299</v>
      </c>
      <c r="BS87" s="431">
        <v>40122</v>
      </c>
      <c r="BT87" s="1167">
        <v>3413.53</v>
      </c>
      <c r="BU87" s="1169">
        <v>845.2</v>
      </c>
      <c r="BV87" s="36">
        <v>16386.2</v>
      </c>
      <c r="BW87" s="35">
        <v>256</v>
      </c>
      <c r="BX87" s="431">
        <v>40301</v>
      </c>
      <c r="BY87" s="1167">
        <v>5593.8</v>
      </c>
      <c r="BZ87" s="1169">
        <v>1570.54</v>
      </c>
      <c r="CA87" s="36">
        <v>19448</v>
      </c>
      <c r="CB87" s="35">
        <v>267</v>
      </c>
      <c r="CC87" s="431">
        <v>40489</v>
      </c>
      <c r="CD87" s="1167">
        <v>7988.71</v>
      </c>
      <c r="CE87" s="1169">
        <v>2720.75</v>
      </c>
      <c r="CF87" s="36">
        <v>22989.3</v>
      </c>
      <c r="CG87" s="35">
        <v>251</v>
      </c>
      <c r="CH87" s="431">
        <v>40672</v>
      </c>
      <c r="CI87" s="1167">
        <v>5638.81</v>
      </c>
      <c r="CJ87" s="1169">
        <v>426.6</v>
      </c>
      <c r="CK87" s="36">
        <v>29034.3</v>
      </c>
      <c r="CL87" s="35">
        <v>266</v>
      </c>
      <c r="CM87" s="425">
        <v>40862</v>
      </c>
      <c r="CN87" s="1173">
        <v>4649.33</v>
      </c>
      <c r="CO87" s="36">
        <v>252.87</v>
      </c>
      <c r="CP87" s="36">
        <f t="shared" si="75"/>
        <v>32676.9</v>
      </c>
      <c r="CQ87" s="35">
        <f t="shared" si="76"/>
        <v>272</v>
      </c>
      <c r="CR87" s="427">
        <v>41031</v>
      </c>
      <c r="CS87" s="697">
        <v>5122.2299999999996</v>
      </c>
      <c r="CT87" s="697">
        <v>813.62</v>
      </c>
      <c r="CU87" s="36">
        <v>37666.199999999997</v>
      </c>
      <c r="CV87" s="35">
        <v>279</v>
      </c>
      <c r="CW87" s="427">
        <v>41226</v>
      </c>
      <c r="CX87" s="697">
        <v>4291.26</v>
      </c>
      <c r="CY87" s="697">
        <v>253.94</v>
      </c>
      <c r="CZ87" s="36">
        <f t="shared" si="72"/>
        <v>38881.199999999997</v>
      </c>
      <c r="DA87" s="35">
        <f t="shared" si="73"/>
        <v>284</v>
      </c>
      <c r="DB87" s="1349">
        <v>41400</v>
      </c>
      <c r="DC87" s="1348">
        <v>3663.12</v>
      </c>
      <c r="DD87" s="1348">
        <v>107.91</v>
      </c>
      <c r="DE87" s="1348">
        <v>42307.4</v>
      </c>
      <c r="DF87" s="843">
        <v>293</v>
      </c>
      <c r="DG87" s="1349">
        <v>41589</v>
      </c>
      <c r="DH87" s="697">
        <v>4198.51</v>
      </c>
      <c r="DI87" s="697">
        <v>504.38</v>
      </c>
      <c r="DJ87" s="36">
        <v>44515.4</v>
      </c>
      <c r="DK87" s="35">
        <v>299</v>
      </c>
      <c r="DL87" s="1472">
        <v>41765</v>
      </c>
      <c r="DM87" s="697">
        <v>4562.97</v>
      </c>
      <c r="DN87" s="697">
        <v>447.96</v>
      </c>
      <c r="DO87" s="36">
        <v>47149.7</v>
      </c>
      <c r="DP87" s="35">
        <v>306</v>
      </c>
      <c r="DQ87" s="1472">
        <v>41955</v>
      </c>
      <c r="DR87" s="697">
        <v>5005.66</v>
      </c>
      <c r="DS87" s="697">
        <v>846.32</v>
      </c>
      <c r="DT87" s="36">
        <v>49744.399999999994</v>
      </c>
      <c r="DU87" s="35">
        <v>317</v>
      </c>
      <c r="DV87" s="1472">
        <v>42130</v>
      </c>
      <c r="DW87" s="697">
        <v>4089.88</v>
      </c>
      <c r="DX87" s="697">
        <v>364.84</v>
      </c>
      <c r="DY87" s="36">
        <f t="shared" ref="DY87:DY96" si="78">DY86</f>
        <v>52774.2</v>
      </c>
      <c r="DZ87" s="35">
        <f t="shared" ref="DZ87:DZ100" si="79">DZ86</f>
        <v>324</v>
      </c>
      <c r="EA87" s="1472">
        <v>42316</v>
      </c>
      <c r="EB87" s="697">
        <v>4443.1499999999996</v>
      </c>
      <c r="EC87" s="273">
        <v>314.72000000000003</v>
      </c>
      <c r="ED87" s="36">
        <f t="shared" si="77"/>
        <v>55225.1</v>
      </c>
      <c r="EE87" s="35">
        <v>329</v>
      </c>
      <c r="EF87" s="1472">
        <v>42493</v>
      </c>
      <c r="EG87" s="697">
        <v>4272.18</v>
      </c>
      <c r="EH87" s="36">
        <v>405.85</v>
      </c>
      <c r="EI87" s="1172">
        <v>57221.413999999997</v>
      </c>
      <c r="EJ87" s="1172">
        <v>329</v>
      </c>
      <c r="EK87" s="1472">
        <v>42676</v>
      </c>
      <c r="EL87" s="35">
        <v>4633.1899999999996</v>
      </c>
      <c r="EM87" s="697">
        <v>457.04500000000002</v>
      </c>
      <c r="EN87" s="1172">
        <v>59005.799999999996</v>
      </c>
      <c r="EO87" s="1172">
        <v>330</v>
      </c>
      <c r="EP87" s="1472">
        <v>42855</v>
      </c>
      <c r="EQ87" s="283">
        <v>5475.55</v>
      </c>
      <c r="ER87" s="283">
        <v>614.75699999999995</v>
      </c>
      <c r="ES87" s="36">
        <v>60712.4</v>
      </c>
      <c r="ET87" s="35">
        <v>333</v>
      </c>
      <c r="EU87" s="1472">
        <v>43039</v>
      </c>
      <c r="EV87" s="283">
        <v>6019.59</v>
      </c>
      <c r="EW87" s="283">
        <v>537.46600000000001</v>
      </c>
      <c r="EX87" s="36">
        <v>63257.3</v>
      </c>
      <c r="EY87" s="35">
        <v>337</v>
      </c>
      <c r="EZ87" s="1472">
        <v>43223</v>
      </c>
      <c r="FA87" s="283">
        <v>5698.69</v>
      </c>
      <c r="FB87" s="697">
        <v>474.17500000000001</v>
      </c>
      <c r="FC87" s="36">
        <v>65921.8</v>
      </c>
      <c r="FD87" s="35">
        <v>343</v>
      </c>
      <c r="FE87" s="1472">
        <v>43405</v>
      </c>
      <c r="FF87" s="283">
        <v>5258.48</v>
      </c>
      <c r="FG87" s="697">
        <v>529.96</v>
      </c>
      <c r="FH87" s="36">
        <v>68483</v>
      </c>
      <c r="FI87" s="35">
        <v>349</v>
      </c>
      <c r="FJ87" s="1699">
        <v>43592</v>
      </c>
      <c r="FK87" s="185">
        <v>5290</v>
      </c>
      <c r="FL87" s="185">
        <v>433.50599999999997</v>
      </c>
      <c r="FM87" s="185">
        <v>71254.2</v>
      </c>
      <c r="FN87" s="185">
        <v>355</v>
      </c>
      <c r="FO87" s="1696">
        <v>43774</v>
      </c>
      <c r="FP87" s="185">
        <v>4703.7</v>
      </c>
      <c r="FQ87" s="185">
        <v>307.76499999999999</v>
      </c>
      <c r="FR87" s="185">
        <v>73108.5</v>
      </c>
      <c r="FS87" s="185">
        <v>357</v>
      </c>
      <c r="FY87" s="1472">
        <v>44137</v>
      </c>
      <c r="FZ87" s="843">
        <v>4918.38</v>
      </c>
      <c r="GA87" s="843">
        <v>892.35</v>
      </c>
      <c r="GB87" s="859">
        <v>76751.399999999994</v>
      </c>
      <c r="GC87" s="843">
        <v>364</v>
      </c>
      <c r="GD87" s="1472">
        <v>44320</v>
      </c>
      <c r="GE87" s="843">
        <v>5535.48</v>
      </c>
      <c r="GF87" s="843">
        <v>1356.1</v>
      </c>
      <c r="GG87" s="859">
        <v>84349.7</v>
      </c>
      <c r="GH87" s="843">
        <v>375</v>
      </c>
    </row>
    <row r="88" spans="1:190" s="843" customFormat="1" ht="15" customHeight="1">
      <c r="A88" s="901"/>
      <c r="B88" s="119"/>
      <c r="C88" s="900"/>
      <c r="D88" s="119"/>
      <c r="E88" s="898"/>
      <c r="F88" s="431">
        <v>37728</v>
      </c>
      <c r="G88" s="273">
        <v>784.41513999999995</v>
      </c>
      <c r="H88" s="273">
        <v>4.3641745250000001</v>
      </c>
      <c r="I88" s="273">
        <v>3499.7884380000005</v>
      </c>
      <c r="J88" s="35">
        <v>251</v>
      </c>
      <c r="K88" s="431">
        <v>37910</v>
      </c>
      <c r="L88" s="273">
        <v>779.8424</v>
      </c>
      <c r="M88" s="273">
        <v>2.0519234000000002</v>
      </c>
      <c r="N88" s="273">
        <v>3840.3091555000001</v>
      </c>
      <c r="O88" s="35">
        <v>255</v>
      </c>
      <c r="P88" s="431">
        <v>38103</v>
      </c>
      <c r="Q88" s="273">
        <v>1090.38275</v>
      </c>
      <c r="R88" s="273">
        <v>20.467708399999999</v>
      </c>
      <c r="S88" s="273">
        <v>4700.5930935000006</v>
      </c>
      <c r="T88" s="35">
        <v>259</v>
      </c>
      <c r="U88" s="432">
        <v>38284</v>
      </c>
      <c r="V88" s="479">
        <v>1799.55738</v>
      </c>
      <c r="W88" s="36">
        <v>38.044899999999998</v>
      </c>
      <c r="X88" s="35">
        <v>4927.3999999999996</v>
      </c>
      <c r="Y88" s="35">
        <v>247</v>
      </c>
      <c r="Z88" s="432">
        <v>38470</v>
      </c>
      <c r="AA88" s="479">
        <v>1591.5708</v>
      </c>
      <c r="AB88" s="36">
        <v>39.320499999999996</v>
      </c>
      <c r="AC88" s="64">
        <v>5112.2</v>
      </c>
      <c r="AD88" s="35">
        <v>251</v>
      </c>
      <c r="AE88" s="432">
        <v>38649</v>
      </c>
      <c r="AF88" s="479">
        <v>1649.6033399999999</v>
      </c>
      <c r="AG88" s="36">
        <v>14.857699999999999</v>
      </c>
      <c r="AH88" s="36">
        <v>5522.4</v>
      </c>
      <c r="AI88" s="35">
        <v>257</v>
      </c>
      <c r="AJ88" s="432">
        <v>38865</v>
      </c>
      <c r="AK88" s="479">
        <v>1366.89735</v>
      </c>
      <c r="AL88" s="36">
        <v>13.982200000000001</v>
      </c>
      <c r="AM88" s="36">
        <v>6260.9</v>
      </c>
      <c r="AN88" s="35">
        <v>268</v>
      </c>
      <c r="AO88" s="432">
        <v>39037</v>
      </c>
      <c r="AP88" s="479">
        <v>1522.4418000000001</v>
      </c>
      <c r="AQ88" s="36">
        <v>39.948099999999997</v>
      </c>
      <c r="AR88" s="36">
        <v>7002.7</v>
      </c>
      <c r="AS88" s="35">
        <v>267</v>
      </c>
      <c r="AT88" s="432">
        <v>39211</v>
      </c>
      <c r="AU88" s="479">
        <v>1783.17779</v>
      </c>
      <c r="AV88" s="36">
        <v>81.323400000000007</v>
      </c>
      <c r="AW88" s="36">
        <v>8254.7000000000007</v>
      </c>
      <c r="AX88" s="35">
        <v>274</v>
      </c>
      <c r="AY88" s="431">
        <v>39394</v>
      </c>
      <c r="AZ88" s="36">
        <v>2940.15</v>
      </c>
      <c r="BA88" s="36">
        <v>249.76</v>
      </c>
      <c r="BB88" s="36">
        <v>9180.6</v>
      </c>
      <c r="BC88" s="35">
        <v>281</v>
      </c>
      <c r="BD88" s="431">
        <v>39574</v>
      </c>
      <c r="BE88" s="36">
        <v>3096.23</v>
      </c>
      <c r="BF88" s="36">
        <v>273.93</v>
      </c>
      <c r="BG88" s="36">
        <v>10051.4</v>
      </c>
      <c r="BH88" s="35">
        <v>286</v>
      </c>
      <c r="BI88" s="431">
        <v>39761</v>
      </c>
      <c r="BJ88" s="36">
        <v>2584.02</v>
      </c>
      <c r="BK88" s="36">
        <v>209.27</v>
      </c>
      <c r="BL88" s="36">
        <v>12830.2</v>
      </c>
      <c r="BM88" s="35">
        <v>293</v>
      </c>
      <c r="BN88" s="431">
        <v>39938</v>
      </c>
      <c r="BO88" s="36">
        <v>2507.9</v>
      </c>
      <c r="BP88" s="36">
        <v>391.11</v>
      </c>
      <c r="BQ88" s="36">
        <v>14156.3</v>
      </c>
      <c r="BR88" s="35">
        <v>299</v>
      </c>
      <c r="BS88" s="431">
        <v>40125</v>
      </c>
      <c r="BT88" s="1167">
        <v>3411.48</v>
      </c>
      <c r="BU88" s="1169">
        <v>1020.25</v>
      </c>
      <c r="BV88" s="36">
        <v>16386.2</v>
      </c>
      <c r="BW88" s="35">
        <v>256</v>
      </c>
      <c r="BX88" s="431">
        <v>40302</v>
      </c>
      <c r="BY88" s="1167">
        <v>5534.65</v>
      </c>
      <c r="BZ88" s="1169">
        <v>1479.75</v>
      </c>
      <c r="CA88" s="36">
        <v>19448</v>
      </c>
      <c r="CB88" s="35">
        <v>267</v>
      </c>
      <c r="CC88" s="431">
        <v>40490</v>
      </c>
      <c r="CD88" s="1167">
        <v>7974.05</v>
      </c>
      <c r="CE88" s="1169">
        <v>2426.5100000000002</v>
      </c>
      <c r="CF88" s="36">
        <v>22989.3</v>
      </c>
      <c r="CG88" s="35">
        <v>251</v>
      </c>
      <c r="CH88" s="431">
        <v>40673</v>
      </c>
      <c r="CI88" s="1167">
        <v>5519.87</v>
      </c>
      <c r="CJ88" s="1169">
        <v>382.36</v>
      </c>
      <c r="CK88" s="36">
        <v>29034.3</v>
      </c>
      <c r="CL88" s="35">
        <v>266</v>
      </c>
      <c r="CM88" s="425">
        <v>40863</v>
      </c>
      <c r="CN88" s="1173">
        <v>4987.5600000000004</v>
      </c>
      <c r="CO88" s="36">
        <v>285.14999999999998</v>
      </c>
      <c r="CP88" s="36">
        <f t="shared" si="75"/>
        <v>32676.9</v>
      </c>
      <c r="CQ88" s="35">
        <f t="shared" si="76"/>
        <v>272</v>
      </c>
      <c r="CR88" s="427">
        <v>41032</v>
      </c>
      <c r="CS88" s="697">
        <v>5182.57</v>
      </c>
      <c r="CT88" s="697">
        <v>990.68</v>
      </c>
      <c r="CU88" s="36">
        <f t="shared" ref="CU88:CU107" si="80">CU87</f>
        <v>37666.199999999997</v>
      </c>
      <c r="CV88" s="35">
        <f t="shared" ref="CV88:CV107" si="81">CV87</f>
        <v>279</v>
      </c>
      <c r="CW88" s="427">
        <v>41227</v>
      </c>
      <c r="CX88" s="697">
        <v>4310.68</v>
      </c>
      <c r="CY88" s="697">
        <v>286.04000000000002</v>
      </c>
      <c r="CZ88" s="36">
        <f t="shared" si="72"/>
        <v>38881.199999999997</v>
      </c>
      <c r="DA88" s="35">
        <f t="shared" si="73"/>
        <v>284</v>
      </c>
      <c r="DB88" s="1349">
        <v>41401</v>
      </c>
      <c r="DC88" s="1348">
        <v>3710.09</v>
      </c>
      <c r="DD88" s="1348">
        <v>188.55</v>
      </c>
      <c r="DE88" s="1348">
        <v>42307.4</v>
      </c>
      <c r="DF88" s="843">
        <v>293</v>
      </c>
      <c r="DG88" s="1349">
        <v>41590</v>
      </c>
      <c r="DH88" s="697">
        <v>4197.71</v>
      </c>
      <c r="DI88" s="697">
        <v>381.03</v>
      </c>
      <c r="DJ88" s="36">
        <v>44515.4</v>
      </c>
      <c r="DK88" s="35">
        <v>299</v>
      </c>
      <c r="DL88" s="1472">
        <v>41766</v>
      </c>
      <c r="DM88" s="697">
        <v>4575.51</v>
      </c>
      <c r="DN88" s="36">
        <v>419.23</v>
      </c>
      <c r="DO88" s="36">
        <v>47149.7</v>
      </c>
      <c r="DP88" s="35">
        <v>306</v>
      </c>
      <c r="DQ88" s="1472">
        <v>41956</v>
      </c>
      <c r="DR88" s="697">
        <v>4984.46</v>
      </c>
      <c r="DS88" s="697">
        <v>694.57</v>
      </c>
      <c r="DT88" s="36">
        <v>49744.399999999994</v>
      </c>
      <c r="DU88" s="35">
        <v>317</v>
      </c>
      <c r="DV88" s="1472">
        <v>42131</v>
      </c>
      <c r="DW88" s="697">
        <v>4122.32</v>
      </c>
      <c r="DX88" s="36">
        <v>419.32</v>
      </c>
      <c r="DY88" s="36">
        <f t="shared" si="78"/>
        <v>52774.2</v>
      </c>
      <c r="DZ88" s="35">
        <f t="shared" si="79"/>
        <v>324</v>
      </c>
      <c r="EA88" s="1472">
        <v>42317</v>
      </c>
      <c r="EB88" s="697">
        <v>4416.91</v>
      </c>
      <c r="EC88" s="697">
        <v>321.93</v>
      </c>
      <c r="ED88" s="36">
        <f t="shared" si="77"/>
        <v>55225.1</v>
      </c>
      <c r="EE88" s="35">
        <v>329</v>
      </c>
      <c r="EF88" s="1472">
        <v>42494</v>
      </c>
      <c r="EG88" s="697">
        <v>4258.2</v>
      </c>
      <c r="EH88" s="36">
        <v>400.76</v>
      </c>
      <c r="EI88" s="1172">
        <v>57221.413999999997</v>
      </c>
      <c r="EJ88" s="1172">
        <v>329</v>
      </c>
      <c r="EK88" s="1472">
        <v>42677</v>
      </c>
      <c r="EL88" s="35">
        <v>4672.88</v>
      </c>
      <c r="EM88" s="697">
        <v>503.74700000000001</v>
      </c>
      <c r="EN88" s="1172">
        <v>59005.799999999996</v>
      </c>
      <c r="EO88" s="1172">
        <v>330</v>
      </c>
      <c r="EP88" s="1472">
        <v>42857</v>
      </c>
      <c r="EQ88" s="283">
        <v>5521.38</v>
      </c>
      <c r="ER88" s="273">
        <v>774.28</v>
      </c>
      <c r="ES88" s="36">
        <v>60896.4</v>
      </c>
      <c r="ET88" s="35">
        <v>333</v>
      </c>
      <c r="EU88" s="1472">
        <v>43040</v>
      </c>
      <c r="EV88" s="283">
        <v>6072.33</v>
      </c>
      <c r="EW88" s="697">
        <v>663.74199999999996</v>
      </c>
      <c r="EX88" s="36">
        <v>63353.883000000002</v>
      </c>
      <c r="EY88" s="35">
        <v>338</v>
      </c>
      <c r="EZ88" s="1472">
        <v>43226</v>
      </c>
      <c r="FA88" s="283">
        <v>5694.28</v>
      </c>
      <c r="FB88" s="697">
        <v>531.678</v>
      </c>
      <c r="FC88" s="36">
        <v>65921.8</v>
      </c>
      <c r="FD88" s="35">
        <v>343</v>
      </c>
      <c r="FE88" s="1472">
        <v>43408</v>
      </c>
      <c r="FF88" s="283">
        <v>5238.99</v>
      </c>
      <c r="FG88" s="697">
        <v>539.32500000000005</v>
      </c>
      <c r="FH88" s="697">
        <v>68483</v>
      </c>
      <c r="FI88" s="35">
        <v>349</v>
      </c>
      <c r="FJ88" s="1699">
        <v>43593</v>
      </c>
      <c r="FK88" s="185">
        <v>5272.39</v>
      </c>
      <c r="FL88" s="185">
        <v>331.78399999999999</v>
      </c>
      <c r="FM88" s="185">
        <v>71254.2</v>
      </c>
      <c r="FN88" s="185">
        <v>355</v>
      </c>
      <c r="FO88" s="1696">
        <v>43775</v>
      </c>
      <c r="FP88" s="185">
        <v>4754.7</v>
      </c>
      <c r="FQ88" s="185">
        <v>385.25700000000001</v>
      </c>
      <c r="FR88" s="185">
        <v>73108.5</v>
      </c>
      <c r="FS88" s="185">
        <v>357</v>
      </c>
      <c r="FY88" s="1472">
        <v>44138</v>
      </c>
      <c r="FZ88" s="843">
        <v>4928.0200000000004</v>
      </c>
      <c r="GA88" s="843">
        <v>795.13</v>
      </c>
      <c r="GB88" s="859">
        <v>76751.399999999994</v>
      </c>
      <c r="GC88" s="843">
        <v>364</v>
      </c>
      <c r="GD88" s="1472">
        <v>44321</v>
      </c>
      <c r="GE88" s="843">
        <v>5588.83</v>
      </c>
      <c r="GF88" s="843">
        <v>1398.511</v>
      </c>
      <c r="GG88" s="859">
        <v>84349.7</v>
      </c>
      <c r="GH88" s="843">
        <v>375</v>
      </c>
    </row>
    <row r="89" spans="1:190" s="843" customFormat="1" ht="15" customHeight="1">
      <c r="A89" s="185"/>
      <c r="B89" s="185"/>
      <c r="C89" s="185"/>
      <c r="D89" s="185"/>
      <c r="E89" s="185"/>
      <c r="F89" s="431">
        <v>37730</v>
      </c>
      <c r="G89" s="273">
        <v>790.00883999999996</v>
      </c>
      <c r="H89" s="273">
        <v>6.1960888250000004</v>
      </c>
      <c r="I89" s="273">
        <v>3499.7884380000005</v>
      </c>
      <c r="J89" s="35">
        <v>251</v>
      </c>
      <c r="K89" s="431">
        <v>37912</v>
      </c>
      <c r="L89" s="273">
        <v>782.88343999999995</v>
      </c>
      <c r="M89" s="273">
        <v>2.357790075</v>
      </c>
      <c r="N89" s="273">
        <v>3840.3091555000001</v>
      </c>
      <c r="O89" s="35">
        <v>255</v>
      </c>
      <c r="P89" s="431">
        <v>38104</v>
      </c>
      <c r="Q89" s="273">
        <v>1112.1932099999999</v>
      </c>
      <c r="R89" s="273">
        <v>25.490911775000001</v>
      </c>
      <c r="S89" s="273">
        <v>4700.5930935000006</v>
      </c>
      <c r="T89" s="35">
        <v>259</v>
      </c>
      <c r="U89" s="432">
        <v>38285</v>
      </c>
      <c r="V89" s="479">
        <v>1796.54801</v>
      </c>
      <c r="W89" s="36">
        <v>32.859300000000005</v>
      </c>
      <c r="X89" s="35">
        <v>4927.3999999999996</v>
      </c>
      <c r="Y89" s="35">
        <v>247</v>
      </c>
      <c r="Z89" s="432">
        <v>38472</v>
      </c>
      <c r="AA89" s="479">
        <v>1537.8699099999999</v>
      </c>
      <c r="AB89" s="36">
        <v>25.741199999999999</v>
      </c>
      <c r="AC89" s="64">
        <v>5112.2</v>
      </c>
      <c r="AD89" s="35">
        <v>251</v>
      </c>
      <c r="AE89" s="432">
        <v>38650</v>
      </c>
      <c r="AF89" s="479">
        <v>1664.16238</v>
      </c>
      <c r="AG89" s="36">
        <v>19.753299999999999</v>
      </c>
      <c r="AH89" s="36">
        <v>5522.4</v>
      </c>
      <c r="AI89" s="35">
        <v>257</v>
      </c>
      <c r="AJ89" s="432">
        <v>38866</v>
      </c>
      <c r="AK89" s="479">
        <v>1355.67435</v>
      </c>
      <c r="AL89" s="36">
        <v>11.179399999999999</v>
      </c>
      <c r="AM89" s="36">
        <v>6260.9</v>
      </c>
      <c r="AN89" s="35">
        <v>268</v>
      </c>
      <c r="AO89" s="432">
        <v>39040</v>
      </c>
      <c r="AP89" s="479">
        <v>1499.8248599999999</v>
      </c>
      <c r="AQ89" s="36">
        <v>30.810600000000001</v>
      </c>
      <c r="AR89" s="36">
        <v>7002.7</v>
      </c>
      <c r="AS89" s="35">
        <v>267</v>
      </c>
      <c r="AT89" s="432">
        <v>39212</v>
      </c>
      <c r="AU89" s="479">
        <v>1798.10599</v>
      </c>
      <c r="AV89" s="36">
        <v>75.606399999999994</v>
      </c>
      <c r="AW89" s="36">
        <v>8254.7000000000007</v>
      </c>
      <c r="AX89" s="35">
        <v>274</v>
      </c>
      <c r="AY89" s="431">
        <v>39397</v>
      </c>
      <c r="AZ89" s="36">
        <v>2954.45</v>
      </c>
      <c r="BA89" s="36">
        <v>250.98</v>
      </c>
      <c r="BB89" s="36">
        <v>9180.6</v>
      </c>
      <c r="BC89" s="35">
        <v>281</v>
      </c>
      <c r="BD89" s="431">
        <v>39575</v>
      </c>
      <c r="BE89" s="36">
        <v>3079.09</v>
      </c>
      <c r="BF89" s="36">
        <v>269.94</v>
      </c>
      <c r="BG89" s="36">
        <v>10051.4</v>
      </c>
      <c r="BH89" s="35">
        <v>286</v>
      </c>
      <c r="BI89" s="431">
        <v>39762</v>
      </c>
      <c r="BJ89" s="36">
        <v>2616.58</v>
      </c>
      <c r="BK89" s="36">
        <v>173.47</v>
      </c>
      <c r="BL89" s="36">
        <v>12830.2</v>
      </c>
      <c r="BM89" s="35">
        <v>293</v>
      </c>
      <c r="BN89" s="431">
        <v>39939</v>
      </c>
      <c r="BO89" s="36">
        <v>2499.58</v>
      </c>
      <c r="BP89" s="36">
        <v>393.32</v>
      </c>
      <c r="BQ89" s="36">
        <v>14156.3</v>
      </c>
      <c r="BR89" s="35">
        <v>299</v>
      </c>
      <c r="BS89" s="431">
        <v>40126</v>
      </c>
      <c r="BT89" s="1167">
        <v>3428.9</v>
      </c>
      <c r="BU89" s="1169">
        <v>930.75</v>
      </c>
      <c r="BV89" s="36">
        <v>16386.2</v>
      </c>
      <c r="BW89" s="35">
        <v>256</v>
      </c>
      <c r="BX89" s="431">
        <v>40303</v>
      </c>
      <c r="BY89" s="1167">
        <v>5585.4</v>
      </c>
      <c r="BZ89" s="1169">
        <v>1294.83</v>
      </c>
      <c r="CA89" s="36">
        <v>19448</v>
      </c>
      <c r="CB89" s="35">
        <v>267</v>
      </c>
      <c r="CC89" s="431">
        <v>40491</v>
      </c>
      <c r="CD89" s="1167">
        <v>8083.02</v>
      </c>
      <c r="CE89" s="1169">
        <v>2329.5100000000002</v>
      </c>
      <c r="CF89" s="36">
        <v>22989.3</v>
      </c>
      <c r="CG89" s="35">
        <v>251</v>
      </c>
      <c r="CH89" s="431">
        <v>40674</v>
      </c>
      <c r="CI89" s="1167">
        <v>5482.87</v>
      </c>
      <c r="CJ89" s="1169">
        <v>307.12</v>
      </c>
      <c r="CK89" s="36">
        <v>29034.3</v>
      </c>
      <c r="CL89" s="35">
        <v>266</v>
      </c>
      <c r="CM89" s="425">
        <v>40864</v>
      </c>
      <c r="CN89" s="1173">
        <v>5166.96</v>
      </c>
      <c r="CO89" s="36">
        <v>416.49</v>
      </c>
      <c r="CP89" s="36">
        <f t="shared" si="75"/>
        <v>32676.9</v>
      </c>
      <c r="CQ89" s="35">
        <f t="shared" si="76"/>
        <v>272</v>
      </c>
      <c r="CR89" s="427">
        <v>41036</v>
      </c>
      <c r="CS89" s="697">
        <v>5126.16</v>
      </c>
      <c r="CT89" s="697">
        <v>738.09</v>
      </c>
      <c r="CU89" s="36">
        <f t="shared" si="80"/>
        <v>37666.199999999997</v>
      </c>
      <c r="CV89" s="35">
        <f t="shared" si="81"/>
        <v>279</v>
      </c>
      <c r="CW89" s="427">
        <v>41228</v>
      </c>
      <c r="CX89" s="697">
        <v>4365.68</v>
      </c>
      <c r="CY89" s="697">
        <v>291.14</v>
      </c>
      <c r="CZ89" s="36">
        <f t="shared" si="72"/>
        <v>38881.199999999997</v>
      </c>
      <c r="DA89" s="35">
        <f t="shared" si="73"/>
        <v>284</v>
      </c>
      <c r="DB89" s="1349">
        <v>41402</v>
      </c>
      <c r="DC89" s="1348">
        <v>3704.35</v>
      </c>
      <c r="DD89" s="1348">
        <v>209.79</v>
      </c>
      <c r="DE89" s="1348">
        <v>42307.4</v>
      </c>
      <c r="DF89" s="843">
        <v>293</v>
      </c>
      <c r="DG89" s="1349">
        <v>41591</v>
      </c>
      <c r="DH89" s="697">
        <v>4212.72</v>
      </c>
      <c r="DI89" s="697">
        <v>471.29</v>
      </c>
      <c r="DJ89" s="36">
        <v>44515.4</v>
      </c>
      <c r="DK89" s="35">
        <v>299</v>
      </c>
      <c r="DL89" s="1472">
        <v>41767</v>
      </c>
      <c r="DM89" s="697">
        <v>4555.12</v>
      </c>
      <c r="DN89" s="36">
        <v>348.15</v>
      </c>
      <c r="DO89" s="36">
        <v>47149.7</v>
      </c>
      <c r="DP89" s="35">
        <v>306</v>
      </c>
      <c r="DQ89" s="1472">
        <v>41959</v>
      </c>
      <c r="DR89" s="697">
        <v>4963.8999999999996</v>
      </c>
      <c r="DS89" s="697">
        <v>753.02</v>
      </c>
      <c r="DT89" s="36">
        <v>49744.399999999994</v>
      </c>
      <c r="DU89" s="35">
        <v>317</v>
      </c>
      <c r="DV89" s="1472">
        <v>42134</v>
      </c>
      <c r="DW89" s="697">
        <v>4277.05</v>
      </c>
      <c r="DX89" s="36">
        <v>520.80999999999995</v>
      </c>
      <c r="DY89" s="36">
        <f t="shared" si="78"/>
        <v>52774.2</v>
      </c>
      <c r="DZ89" s="35">
        <f t="shared" si="79"/>
        <v>324</v>
      </c>
      <c r="EA89" s="1472">
        <v>42318</v>
      </c>
      <c r="EB89" s="697">
        <v>4410.58</v>
      </c>
      <c r="EC89" s="697">
        <v>294.08</v>
      </c>
      <c r="ED89" s="36">
        <f t="shared" si="77"/>
        <v>55225.1</v>
      </c>
      <c r="EE89" s="35">
        <v>329</v>
      </c>
      <c r="EF89" s="1472">
        <v>42495</v>
      </c>
      <c r="EG89" s="697">
        <v>4306.8</v>
      </c>
      <c r="EH89" s="273">
        <v>478.12</v>
      </c>
      <c r="EI89" s="1172">
        <v>57221.413999999997</v>
      </c>
      <c r="EJ89" s="1172">
        <v>329</v>
      </c>
      <c r="EK89" s="1472">
        <v>42680</v>
      </c>
      <c r="EL89" s="35">
        <v>4672.3900000000003</v>
      </c>
      <c r="EM89" s="697">
        <v>468.68799999999999</v>
      </c>
      <c r="EN89" s="1172">
        <v>59005.799999999996</v>
      </c>
      <c r="EO89" s="1172">
        <v>330</v>
      </c>
      <c r="EP89" s="1472">
        <v>42858</v>
      </c>
      <c r="EQ89" s="283">
        <v>5545.1</v>
      </c>
      <c r="ER89" s="697">
        <v>693.99800000000005</v>
      </c>
      <c r="ES89" s="36">
        <v>60896.4</v>
      </c>
      <c r="ET89" s="35">
        <v>333</v>
      </c>
      <c r="EU89" s="1472">
        <v>43041</v>
      </c>
      <c r="EV89" s="283">
        <v>6099.02</v>
      </c>
      <c r="EW89" s="697">
        <v>675.92399999999998</v>
      </c>
      <c r="EX89" s="36">
        <v>63353.883000000002</v>
      </c>
      <c r="EY89" s="35">
        <v>338</v>
      </c>
      <c r="EZ89" s="1472">
        <v>43227</v>
      </c>
      <c r="FA89" s="283">
        <v>5683.54</v>
      </c>
      <c r="FB89" s="697">
        <v>490.29199999999997</v>
      </c>
      <c r="FC89" s="36">
        <v>65921.8</v>
      </c>
      <c r="FD89" s="35">
        <v>343</v>
      </c>
      <c r="FE89" s="1472">
        <v>43409</v>
      </c>
      <c r="FF89" s="283">
        <v>5224.9399999999996</v>
      </c>
      <c r="FG89" s="697">
        <v>538.20500000000004</v>
      </c>
      <c r="FH89" s="36">
        <v>68483</v>
      </c>
      <c r="FI89" s="35">
        <v>349</v>
      </c>
      <c r="FJ89" s="1699">
        <v>43594</v>
      </c>
      <c r="FK89" s="185">
        <v>5275.83</v>
      </c>
      <c r="FL89" s="185">
        <v>376.233</v>
      </c>
      <c r="FM89" s="185">
        <v>71254.2</v>
      </c>
      <c r="FN89" s="185">
        <v>355</v>
      </c>
      <c r="FO89" s="1696">
        <v>43776</v>
      </c>
      <c r="FP89" s="185">
        <v>4771.92</v>
      </c>
      <c r="FQ89" s="185">
        <v>367.09199999999998</v>
      </c>
      <c r="FR89" s="185">
        <v>73108.5</v>
      </c>
      <c r="FS89" s="185">
        <v>357</v>
      </c>
      <c r="FY89" s="1472">
        <v>44139</v>
      </c>
      <c r="FZ89" s="843">
        <v>4919.6000000000004</v>
      </c>
      <c r="GA89" s="843">
        <v>820.78</v>
      </c>
      <c r="GB89" s="859">
        <v>76751.399999999994</v>
      </c>
      <c r="GC89" s="843">
        <v>364</v>
      </c>
      <c r="GD89" s="1472">
        <v>44322</v>
      </c>
      <c r="GE89" s="843">
        <v>5606.02</v>
      </c>
      <c r="GF89" s="843">
        <v>1486.269</v>
      </c>
      <c r="GG89" s="859">
        <v>84349.7</v>
      </c>
      <c r="GH89" s="843">
        <v>375</v>
      </c>
    </row>
    <row r="90" spans="1:190" s="843" customFormat="1" ht="15" customHeight="1">
      <c r="A90" s="185"/>
      <c r="B90" s="185"/>
      <c r="C90" s="185"/>
      <c r="D90" s="185"/>
      <c r="E90" s="185"/>
      <c r="F90" s="431">
        <v>37731</v>
      </c>
      <c r="G90" s="273">
        <v>793.70063000000005</v>
      </c>
      <c r="H90" s="273">
        <v>5.8596592750000003</v>
      </c>
      <c r="I90" s="273">
        <v>3499.7884380000005</v>
      </c>
      <c r="J90" s="35">
        <v>251</v>
      </c>
      <c r="K90" s="431">
        <v>37913</v>
      </c>
      <c r="L90" s="273">
        <v>787.26702999999998</v>
      </c>
      <c r="M90" s="273">
        <v>3.0693737749999999</v>
      </c>
      <c r="N90" s="273">
        <v>3840.3091555000001</v>
      </c>
      <c r="O90" s="35">
        <v>255</v>
      </c>
      <c r="P90" s="432">
        <v>38109</v>
      </c>
      <c r="Q90" s="273">
        <v>1143.98</v>
      </c>
      <c r="R90" s="273">
        <v>25.53</v>
      </c>
      <c r="S90" s="273">
        <v>4700.5930935000006</v>
      </c>
      <c r="T90" s="35">
        <v>259</v>
      </c>
      <c r="U90" s="432">
        <v>38286</v>
      </c>
      <c r="V90" s="479">
        <v>1787.6017199999999</v>
      </c>
      <c r="W90" s="36">
        <v>25.8611</v>
      </c>
      <c r="X90" s="35">
        <v>4927.3999999999996</v>
      </c>
      <c r="Y90" s="35">
        <v>247</v>
      </c>
      <c r="Z90" s="432">
        <v>38474</v>
      </c>
      <c r="AA90" s="479">
        <v>1435.6535100000001</v>
      </c>
      <c r="AB90" s="36">
        <v>34.5961</v>
      </c>
      <c r="AC90" s="64">
        <v>5214.3</v>
      </c>
      <c r="AD90" s="35">
        <v>251</v>
      </c>
      <c r="AE90" s="432">
        <v>38651</v>
      </c>
      <c r="AF90" s="479">
        <v>1680.35689</v>
      </c>
      <c r="AG90" s="36">
        <v>23.69</v>
      </c>
      <c r="AH90" s="36">
        <v>5522.4</v>
      </c>
      <c r="AI90" s="35">
        <v>257</v>
      </c>
      <c r="AJ90" s="432">
        <v>38867</v>
      </c>
      <c r="AK90" s="479">
        <v>1350.73992</v>
      </c>
      <c r="AL90" s="36">
        <v>20.8429</v>
      </c>
      <c r="AM90" s="36">
        <v>6260.9</v>
      </c>
      <c r="AN90" s="35">
        <v>268</v>
      </c>
      <c r="AO90" s="432">
        <v>39041</v>
      </c>
      <c r="AP90" s="479">
        <v>1515.5930000000001</v>
      </c>
      <c r="AQ90" s="36">
        <v>25.4315</v>
      </c>
      <c r="AR90" s="36">
        <v>7002.7</v>
      </c>
      <c r="AS90" s="35">
        <v>267</v>
      </c>
      <c r="AT90" s="432">
        <v>39215</v>
      </c>
      <c r="AU90" s="479">
        <v>1810.44085</v>
      </c>
      <c r="AV90" s="36">
        <v>82.961100000000002</v>
      </c>
      <c r="AW90" s="36">
        <v>8254.7000000000007</v>
      </c>
      <c r="AX90" s="35">
        <v>274</v>
      </c>
      <c r="AY90" s="431">
        <v>39398</v>
      </c>
      <c r="AZ90" s="36">
        <v>2960.24</v>
      </c>
      <c r="BA90" s="36">
        <v>233.71</v>
      </c>
      <c r="BB90" s="36">
        <v>9180.6</v>
      </c>
      <c r="BC90" s="35">
        <v>281</v>
      </c>
      <c r="BD90" s="431">
        <v>39576</v>
      </c>
      <c r="BE90" s="36">
        <v>3092.05</v>
      </c>
      <c r="BF90" s="36">
        <v>280.06</v>
      </c>
      <c r="BG90" s="36">
        <v>10051.4</v>
      </c>
      <c r="BH90" s="35">
        <v>286</v>
      </c>
      <c r="BI90" s="431">
        <v>39763</v>
      </c>
      <c r="BJ90" s="36">
        <v>2612.94</v>
      </c>
      <c r="BK90" s="36">
        <v>160.03</v>
      </c>
      <c r="BL90" s="36">
        <v>12830.2</v>
      </c>
      <c r="BM90" s="35">
        <v>293</v>
      </c>
      <c r="BN90" s="431">
        <v>39940</v>
      </c>
      <c r="BO90" s="36">
        <v>2493.59</v>
      </c>
      <c r="BP90" s="36">
        <v>436.82</v>
      </c>
      <c r="BQ90" s="36">
        <v>14156.3</v>
      </c>
      <c r="BR90" s="35">
        <v>299</v>
      </c>
      <c r="BS90" s="431">
        <v>40127</v>
      </c>
      <c r="BT90" s="1167">
        <v>3446.62</v>
      </c>
      <c r="BU90" s="1169">
        <v>867.16</v>
      </c>
      <c r="BV90" s="36">
        <v>16386.2</v>
      </c>
      <c r="BW90" s="35">
        <v>256</v>
      </c>
      <c r="BX90" s="431">
        <v>40304</v>
      </c>
      <c r="BY90" s="1167">
        <v>5618.42</v>
      </c>
      <c r="BZ90" s="1169">
        <v>1408.37</v>
      </c>
      <c r="CA90" s="36">
        <v>19448</v>
      </c>
      <c r="CB90" s="35">
        <v>267</v>
      </c>
      <c r="CC90" s="431">
        <v>40492</v>
      </c>
      <c r="CD90" s="1167">
        <v>8141.25</v>
      </c>
      <c r="CE90" s="1169">
        <v>2581.1799999999998</v>
      </c>
      <c r="CF90" s="36">
        <v>22989.3</v>
      </c>
      <c r="CG90" s="35">
        <v>251</v>
      </c>
      <c r="CH90" s="431">
        <v>40675</v>
      </c>
      <c r="CI90" s="1167">
        <v>5612.52</v>
      </c>
      <c r="CJ90" s="1169">
        <v>449.99</v>
      </c>
      <c r="CK90" s="36">
        <v>29034.3</v>
      </c>
      <c r="CL90" s="35">
        <v>266</v>
      </c>
      <c r="CM90" s="425">
        <v>40867</v>
      </c>
      <c r="CN90" s="1173">
        <v>5313.23</v>
      </c>
      <c r="CO90" s="36">
        <v>475.65</v>
      </c>
      <c r="CP90" s="36">
        <f t="shared" si="75"/>
        <v>32676.9</v>
      </c>
      <c r="CQ90" s="35">
        <f t="shared" si="76"/>
        <v>272</v>
      </c>
      <c r="CR90" s="427">
        <v>41037</v>
      </c>
      <c r="CS90" s="697">
        <v>5020.87</v>
      </c>
      <c r="CT90" s="697">
        <v>573.67999999999995</v>
      </c>
      <c r="CU90" s="36">
        <f t="shared" si="80"/>
        <v>37666.199999999997</v>
      </c>
      <c r="CV90" s="35">
        <f t="shared" si="81"/>
        <v>279</v>
      </c>
      <c r="CW90" s="427">
        <v>41231</v>
      </c>
      <c r="CX90" s="697">
        <v>4341.6400000000003</v>
      </c>
      <c r="CY90" s="697">
        <v>368.85</v>
      </c>
      <c r="CZ90" s="36">
        <f t="shared" si="72"/>
        <v>38881.199999999997</v>
      </c>
      <c r="DA90" s="35">
        <f t="shared" si="73"/>
        <v>284</v>
      </c>
      <c r="DB90" s="1349">
        <v>41403</v>
      </c>
      <c r="DC90" s="1348">
        <v>3742.21</v>
      </c>
      <c r="DD90" s="1348">
        <v>168.19</v>
      </c>
      <c r="DE90" s="1348">
        <v>42307.4</v>
      </c>
      <c r="DF90" s="843">
        <v>293</v>
      </c>
      <c r="DG90" s="1349">
        <v>41592</v>
      </c>
      <c r="DH90" s="697">
        <v>4241.54</v>
      </c>
      <c r="DI90" s="697">
        <v>516.5</v>
      </c>
      <c r="DJ90" s="36">
        <v>44515.4</v>
      </c>
      <c r="DK90" s="35">
        <v>299</v>
      </c>
      <c r="DL90" s="1472">
        <v>41770</v>
      </c>
      <c r="DM90" s="697">
        <v>4498.3500000000004</v>
      </c>
      <c r="DN90" s="272">
        <v>378.58</v>
      </c>
      <c r="DO90" s="36">
        <v>47149.7</v>
      </c>
      <c r="DP90" s="35">
        <v>306</v>
      </c>
      <c r="DQ90" s="1472">
        <v>41960</v>
      </c>
      <c r="DR90" s="697">
        <v>4917.43</v>
      </c>
      <c r="DS90" s="697">
        <v>691.01</v>
      </c>
      <c r="DT90" s="36">
        <v>49744.399999999994</v>
      </c>
      <c r="DU90" s="35">
        <v>317</v>
      </c>
      <c r="DV90" s="1472">
        <v>42135</v>
      </c>
      <c r="DW90" s="697">
        <v>4349.22</v>
      </c>
      <c r="DX90" s="273">
        <v>596.71</v>
      </c>
      <c r="DY90" s="36">
        <f t="shared" si="78"/>
        <v>52774.2</v>
      </c>
      <c r="DZ90" s="35">
        <f t="shared" si="79"/>
        <v>324</v>
      </c>
      <c r="EA90" s="1472">
        <v>42319</v>
      </c>
      <c r="EB90" s="697">
        <v>4371.54</v>
      </c>
      <c r="EC90" s="697">
        <v>255.03</v>
      </c>
      <c r="ED90" s="36">
        <f t="shared" si="77"/>
        <v>55225.1</v>
      </c>
      <c r="EE90" s="35">
        <v>329</v>
      </c>
      <c r="EF90" s="1472">
        <v>42498</v>
      </c>
      <c r="EG90" s="697">
        <v>4340.07</v>
      </c>
      <c r="EH90" s="697">
        <v>397.17</v>
      </c>
      <c r="EI90" s="1172">
        <v>57221.413999999997</v>
      </c>
      <c r="EJ90" s="1172">
        <v>329</v>
      </c>
      <c r="EK90" s="1472">
        <v>42681</v>
      </c>
      <c r="EL90" s="35">
        <v>4689.18</v>
      </c>
      <c r="EM90" s="697">
        <v>633.91700000000003</v>
      </c>
      <c r="EN90" s="1172">
        <v>59005.799999999996</v>
      </c>
      <c r="EO90" s="1172">
        <v>330</v>
      </c>
      <c r="EP90" s="1472">
        <v>42859</v>
      </c>
      <c r="EQ90" s="283">
        <v>5540.71</v>
      </c>
      <c r="ER90" s="697">
        <v>758.83399999999995</v>
      </c>
      <c r="ES90" s="36">
        <v>60896.4</v>
      </c>
      <c r="ET90" s="35">
        <v>333</v>
      </c>
      <c r="EU90" s="1472">
        <v>43044</v>
      </c>
      <c r="EV90" s="283">
        <v>6072.99</v>
      </c>
      <c r="EW90" s="697">
        <v>538.49800000000005</v>
      </c>
      <c r="EX90" s="36">
        <v>63353.883000000002</v>
      </c>
      <c r="EY90" s="35">
        <v>338</v>
      </c>
      <c r="EZ90" s="1472">
        <v>43228</v>
      </c>
      <c r="FA90" s="283">
        <v>5642.47</v>
      </c>
      <c r="FB90" s="697">
        <v>472.97699999999998</v>
      </c>
      <c r="FC90" s="36">
        <v>65921.8</v>
      </c>
      <c r="FD90" s="35">
        <v>343</v>
      </c>
      <c r="FE90" s="1472">
        <v>43410</v>
      </c>
      <c r="FF90" s="283">
        <v>5204.3599999999997</v>
      </c>
      <c r="FG90" s="697">
        <v>440.03100000000001</v>
      </c>
      <c r="FH90" s="697">
        <v>68483</v>
      </c>
      <c r="FI90" s="35">
        <v>349</v>
      </c>
      <c r="FJ90" s="1699">
        <v>43597</v>
      </c>
      <c r="FK90" s="185">
        <v>5273.93</v>
      </c>
      <c r="FL90" s="185">
        <v>358.16199999999998</v>
      </c>
      <c r="FM90" s="185">
        <v>71254.2</v>
      </c>
      <c r="FN90" s="185">
        <v>355</v>
      </c>
      <c r="FO90" s="1696">
        <v>43780</v>
      </c>
      <c r="FP90" s="185">
        <v>4781.4799999999996</v>
      </c>
      <c r="FQ90" s="185">
        <v>296.63400000000001</v>
      </c>
      <c r="FR90" s="185">
        <v>73108.5</v>
      </c>
      <c r="FS90" s="185">
        <v>357</v>
      </c>
      <c r="FY90" s="1472">
        <v>44140</v>
      </c>
      <c r="FZ90" s="843">
        <v>4942.12</v>
      </c>
      <c r="GA90" s="843">
        <v>928.85</v>
      </c>
      <c r="GB90" s="859">
        <v>76751.399999999994</v>
      </c>
      <c r="GC90" s="843">
        <v>364</v>
      </c>
      <c r="GD90" s="1472">
        <v>44325</v>
      </c>
      <c r="GE90" s="843">
        <v>5645.69</v>
      </c>
      <c r="GF90" s="843">
        <v>1352.039</v>
      </c>
      <c r="GG90" s="859">
        <v>84349.7</v>
      </c>
      <c r="GH90" s="843">
        <v>375</v>
      </c>
    </row>
    <row r="91" spans="1:190" s="843" customFormat="1" ht="15" customHeight="1">
      <c r="C91" s="185"/>
      <c r="D91" s="185"/>
      <c r="E91" s="185"/>
      <c r="F91" s="431">
        <v>37732</v>
      </c>
      <c r="G91" s="273">
        <v>795.72474</v>
      </c>
      <c r="H91" s="273">
        <v>4.99682695</v>
      </c>
      <c r="I91" s="273">
        <v>3499.7884380000005</v>
      </c>
      <c r="J91" s="35">
        <v>251</v>
      </c>
      <c r="K91" s="431">
        <v>37914</v>
      </c>
      <c r="L91" s="273">
        <v>790.23931000000005</v>
      </c>
      <c r="M91" s="273">
        <v>3.1442877249999999</v>
      </c>
      <c r="N91" s="273">
        <v>3840.3091555000001</v>
      </c>
      <c r="O91" s="35">
        <v>255</v>
      </c>
      <c r="P91" s="432">
        <v>38112</v>
      </c>
      <c r="Q91" s="273">
        <v>1164.04</v>
      </c>
      <c r="R91" s="273">
        <v>26.12</v>
      </c>
      <c r="S91" s="273">
        <v>4700.5930935000006</v>
      </c>
      <c r="T91" s="35">
        <v>259</v>
      </c>
      <c r="U91" s="432">
        <v>38287</v>
      </c>
      <c r="V91" s="479">
        <v>1779.1683700000001</v>
      </c>
      <c r="W91" s="36">
        <v>25.0136</v>
      </c>
      <c r="X91" s="35">
        <v>4927.3999999999996</v>
      </c>
      <c r="Y91" s="35">
        <v>247</v>
      </c>
      <c r="Z91" s="432">
        <v>38475</v>
      </c>
      <c r="AA91" s="479">
        <v>1520.7614799999999</v>
      </c>
      <c r="AB91" s="36">
        <v>27.286399999999997</v>
      </c>
      <c r="AC91" s="64">
        <v>5214.3</v>
      </c>
      <c r="AD91" s="35">
        <v>251</v>
      </c>
      <c r="AE91" s="432">
        <v>38652</v>
      </c>
      <c r="AF91" s="479">
        <v>1686.7808500000001</v>
      </c>
      <c r="AG91" s="36">
        <v>25.595700000000001</v>
      </c>
      <c r="AH91" s="36">
        <v>5522.4</v>
      </c>
      <c r="AI91" s="35">
        <v>257</v>
      </c>
      <c r="AJ91" s="432">
        <v>38868</v>
      </c>
      <c r="AK91" s="479">
        <v>1355.03541</v>
      </c>
      <c r="AL91" s="36">
        <v>11.344199999999999</v>
      </c>
      <c r="AM91" s="36">
        <v>6260.9</v>
      </c>
      <c r="AN91" s="35">
        <v>268</v>
      </c>
      <c r="AO91" s="432">
        <v>39042</v>
      </c>
      <c r="AP91" s="479">
        <v>1555.9260300000001</v>
      </c>
      <c r="AQ91" s="36">
        <v>54.277200000000008</v>
      </c>
      <c r="AR91" s="36">
        <v>7002.7</v>
      </c>
      <c r="AS91" s="35">
        <v>267</v>
      </c>
      <c r="AT91" s="432">
        <v>39216</v>
      </c>
      <c r="AU91" s="479">
        <v>1828.9569799999999</v>
      </c>
      <c r="AV91" s="36">
        <v>117.35889999999999</v>
      </c>
      <c r="AW91" s="36">
        <v>8254.7000000000007</v>
      </c>
      <c r="AX91" s="35">
        <v>274</v>
      </c>
      <c r="AY91" s="431">
        <v>39399</v>
      </c>
      <c r="AZ91" s="36">
        <v>2960.51</v>
      </c>
      <c r="BA91" s="36">
        <v>249.5</v>
      </c>
      <c r="BB91" s="36">
        <v>9180.6</v>
      </c>
      <c r="BC91" s="35">
        <v>281</v>
      </c>
      <c r="BD91" s="431">
        <v>39579</v>
      </c>
      <c r="BE91" s="36">
        <v>3087.04</v>
      </c>
      <c r="BF91" s="36">
        <v>326.95</v>
      </c>
      <c r="BG91" s="36">
        <v>10051.4</v>
      </c>
      <c r="BH91" s="35">
        <v>286</v>
      </c>
      <c r="BI91" s="431">
        <v>39764</v>
      </c>
      <c r="BJ91" s="36">
        <v>2693.28</v>
      </c>
      <c r="BK91" s="36">
        <v>266.68</v>
      </c>
      <c r="BL91" s="36">
        <v>12830.2</v>
      </c>
      <c r="BM91" s="35">
        <v>293</v>
      </c>
      <c r="BN91" s="431">
        <v>39943</v>
      </c>
      <c r="BO91" s="36">
        <v>2489.02</v>
      </c>
      <c r="BP91" s="36">
        <v>479.57</v>
      </c>
      <c r="BQ91" s="36">
        <v>14156.3</v>
      </c>
      <c r="BR91" s="35">
        <v>299</v>
      </c>
      <c r="BS91" s="431">
        <v>40128</v>
      </c>
      <c r="BT91" s="1167">
        <v>3422.63</v>
      </c>
      <c r="BU91" s="1169">
        <v>1087.93</v>
      </c>
      <c r="BV91" s="36">
        <v>16386.2</v>
      </c>
      <c r="BW91" s="35">
        <v>256</v>
      </c>
      <c r="BX91" s="431">
        <v>40307</v>
      </c>
      <c r="BY91" s="1167">
        <v>5581.01</v>
      </c>
      <c r="BZ91" s="1169">
        <v>1537.46</v>
      </c>
      <c r="CA91" s="36">
        <v>19448</v>
      </c>
      <c r="CB91" s="35">
        <v>267</v>
      </c>
      <c r="CC91" s="431">
        <v>40493</v>
      </c>
      <c r="CD91" s="1167">
        <v>8187.33</v>
      </c>
      <c r="CE91" s="1169">
        <v>2252.71</v>
      </c>
      <c r="CF91" s="36">
        <v>22989.3</v>
      </c>
      <c r="CG91" s="35">
        <v>251</v>
      </c>
      <c r="CH91" s="431">
        <v>40678</v>
      </c>
      <c r="CI91" s="1167">
        <v>5788.15</v>
      </c>
      <c r="CJ91" s="1169">
        <v>563.29999999999995</v>
      </c>
      <c r="CK91" s="36">
        <v>29034.3</v>
      </c>
      <c r="CL91" s="35">
        <v>266</v>
      </c>
      <c r="CM91" s="425">
        <v>40868</v>
      </c>
      <c r="CN91" s="1173">
        <v>5322.68</v>
      </c>
      <c r="CO91" s="36">
        <v>519.46</v>
      </c>
      <c r="CP91" s="36">
        <f t="shared" si="75"/>
        <v>32676.9</v>
      </c>
      <c r="CQ91" s="35">
        <f t="shared" si="76"/>
        <v>272</v>
      </c>
      <c r="CR91" s="427">
        <v>41038</v>
      </c>
      <c r="CS91" s="697">
        <v>5098.91</v>
      </c>
      <c r="CT91" s="697">
        <v>522.45000000000005</v>
      </c>
      <c r="CU91" s="36">
        <f t="shared" si="80"/>
        <v>37666.199999999997</v>
      </c>
      <c r="CV91" s="35">
        <f t="shared" si="81"/>
        <v>279</v>
      </c>
      <c r="CW91" s="427">
        <v>41232</v>
      </c>
      <c r="CX91" s="697">
        <v>4226.41</v>
      </c>
      <c r="CY91" s="697">
        <v>253.22</v>
      </c>
      <c r="CZ91" s="36">
        <f t="shared" si="72"/>
        <v>38881.199999999997</v>
      </c>
      <c r="DA91" s="35">
        <f t="shared" si="73"/>
        <v>284</v>
      </c>
      <c r="DB91" s="1349">
        <v>41406</v>
      </c>
      <c r="DC91" s="1348">
        <v>3816.75</v>
      </c>
      <c r="DD91" s="1348">
        <v>261.14</v>
      </c>
      <c r="DE91" s="1348">
        <v>42307.4</v>
      </c>
      <c r="DF91" s="843">
        <v>293</v>
      </c>
      <c r="DG91" s="1349">
        <v>41595</v>
      </c>
      <c r="DH91" s="697">
        <v>4256.42</v>
      </c>
      <c r="DI91" s="697">
        <v>498.95</v>
      </c>
      <c r="DJ91" s="36">
        <v>44515.4</v>
      </c>
      <c r="DK91" s="35">
        <v>299</v>
      </c>
      <c r="DL91" s="1472">
        <v>41771</v>
      </c>
      <c r="DM91" s="697">
        <v>4497.12</v>
      </c>
      <c r="DN91" s="697">
        <v>394.14</v>
      </c>
      <c r="DO91" s="36">
        <v>47149.7</v>
      </c>
      <c r="DP91" s="35">
        <v>306</v>
      </c>
      <c r="DQ91" s="1472">
        <v>41961</v>
      </c>
      <c r="DR91" s="697">
        <v>4898.82</v>
      </c>
      <c r="DS91" s="697">
        <v>628</v>
      </c>
      <c r="DT91" s="36">
        <v>49744.399999999994</v>
      </c>
      <c r="DU91" s="35">
        <v>317</v>
      </c>
      <c r="DV91" s="1472">
        <v>42136</v>
      </c>
      <c r="DW91" s="697">
        <v>4326.6099999999997</v>
      </c>
      <c r="DX91" s="697">
        <v>554.4</v>
      </c>
      <c r="DY91" s="36">
        <f t="shared" si="78"/>
        <v>52774.2</v>
      </c>
      <c r="DZ91" s="35">
        <f t="shared" si="79"/>
        <v>324</v>
      </c>
      <c r="EA91" s="1472">
        <v>42320</v>
      </c>
      <c r="EB91" s="697">
        <v>4433.58</v>
      </c>
      <c r="EC91" s="697">
        <v>304.38</v>
      </c>
      <c r="ED91" s="36">
        <f t="shared" si="77"/>
        <v>55225.1</v>
      </c>
      <c r="EE91" s="35">
        <v>329</v>
      </c>
      <c r="EF91" s="1472">
        <v>42499</v>
      </c>
      <c r="EG91" s="697">
        <v>4329.3999999999996</v>
      </c>
      <c r="EH91" s="697">
        <v>493.96</v>
      </c>
      <c r="EI91" s="1172">
        <v>57221.413999999997</v>
      </c>
      <c r="EJ91" s="1172">
        <v>329</v>
      </c>
      <c r="EK91" s="1472">
        <v>42682</v>
      </c>
      <c r="EL91" s="35">
        <v>4691.0600000000004</v>
      </c>
      <c r="EM91" s="697">
        <v>643.70000000000005</v>
      </c>
      <c r="EN91" s="1172">
        <v>59005.799999999996</v>
      </c>
      <c r="EO91" s="1172">
        <v>330</v>
      </c>
      <c r="EP91" s="1472">
        <v>42862</v>
      </c>
      <c r="EQ91" s="283">
        <v>5533.45</v>
      </c>
      <c r="ER91" s="697">
        <v>737.72699999999998</v>
      </c>
      <c r="ES91" s="36">
        <v>60896.4</v>
      </c>
      <c r="ET91" s="35">
        <v>333</v>
      </c>
      <c r="EU91" s="1472">
        <v>43045</v>
      </c>
      <c r="EV91" s="283">
        <v>6104.51</v>
      </c>
      <c r="EW91" s="697">
        <v>671.98699999999997</v>
      </c>
      <c r="EX91" s="36">
        <v>63353.883000000002</v>
      </c>
      <c r="EY91" s="35">
        <v>338</v>
      </c>
      <c r="EZ91" s="1472">
        <v>43229</v>
      </c>
      <c r="FA91" s="283">
        <v>5627.33</v>
      </c>
      <c r="FB91" s="697">
        <v>560.35599999999999</v>
      </c>
      <c r="FC91" s="36">
        <v>65921.8</v>
      </c>
      <c r="FD91" s="35">
        <v>343</v>
      </c>
      <c r="FE91" s="1472">
        <v>43411</v>
      </c>
      <c r="FF91" s="283">
        <v>5242.22</v>
      </c>
      <c r="FG91" s="697">
        <v>484.488</v>
      </c>
      <c r="FH91" s="36">
        <v>68483</v>
      </c>
      <c r="FI91" s="35">
        <v>349</v>
      </c>
      <c r="FJ91" s="1699">
        <v>43598</v>
      </c>
      <c r="FK91" s="185">
        <v>5247.83</v>
      </c>
      <c r="FL91" s="185">
        <v>305.03199999999998</v>
      </c>
      <c r="FM91" s="185">
        <v>71254.2</v>
      </c>
      <c r="FN91" s="185">
        <v>355</v>
      </c>
      <c r="FO91" s="1696">
        <v>43781</v>
      </c>
      <c r="FP91" s="185">
        <v>4779.1899999999996</v>
      </c>
      <c r="FQ91" s="185">
        <v>392.50400000000002</v>
      </c>
      <c r="FR91" s="185">
        <v>73108.5</v>
      </c>
      <c r="FS91" s="185">
        <v>357</v>
      </c>
      <c r="FY91" s="1472">
        <v>44143</v>
      </c>
      <c r="FZ91" s="843">
        <v>4923.66</v>
      </c>
      <c r="GA91" s="843">
        <v>786.66</v>
      </c>
      <c r="GB91" s="859">
        <v>76751.399999999994</v>
      </c>
      <c r="GC91" s="843">
        <v>364</v>
      </c>
      <c r="GD91" s="1472">
        <v>44327</v>
      </c>
      <c r="GE91" s="843">
        <v>5724.37</v>
      </c>
      <c r="GF91" s="843">
        <v>1403.3510000000001</v>
      </c>
      <c r="GG91" s="859">
        <v>84349.7</v>
      </c>
      <c r="GH91" s="843">
        <v>375</v>
      </c>
    </row>
    <row r="92" spans="1:190" s="843" customFormat="1" ht="15" customHeight="1">
      <c r="A92" s="185"/>
      <c r="B92" s="185"/>
      <c r="C92" s="185"/>
      <c r="D92" s="185"/>
      <c r="E92" s="185"/>
      <c r="F92" s="431">
        <v>37733</v>
      </c>
      <c r="G92" s="273">
        <v>796.48113000000001</v>
      </c>
      <c r="H92" s="273">
        <v>6.4828594749999997</v>
      </c>
      <c r="I92" s="273">
        <v>3499.7884380000005</v>
      </c>
      <c r="J92" s="35">
        <v>251</v>
      </c>
      <c r="K92" s="431">
        <v>37915</v>
      </c>
      <c r="L92" s="273">
        <v>792.65270999999996</v>
      </c>
      <c r="M92" s="273">
        <v>3.9458061999999998</v>
      </c>
      <c r="N92" s="273">
        <v>3840.3091555000001</v>
      </c>
      <c r="O92" s="35">
        <v>255</v>
      </c>
      <c r="P92" s="432">
        <v>38113</v>
      </c>
      <c r="Q92" s="273">
        <v>1196.3499999999999</v>
      </c>
      <c r="R92" s="273">
        <v>26.14</v>
      </c>
      <c r="S92" s="273">
        <v>4700.5930935000006</v>
      </c>
      <c r="T92" s="35">
        <v>259</v>
      </c>
      <c r="U92" s="432">
        <v>38288</v>
      </c>
      <c r="V92" s="479">
        <v>1744.44733</v>
      </c>
      <c r="W92" s="36">
        <v>28.341799999999999</v>
      </c>
      <c r="X92" s="35">
        <v>4927.3999999999996</v>
      </c>
      <c r="Y92" s="35">
        <v>247</v>
      </c>
      <c r="Z92" s="432">
        <v>38476</v>
      </c>
      <c r="AA92" s="479">
        <v>1584.60086</v>
      </c>
      <c r="AB92" s="36">
        <v>32.447899999999997</v>
      </c>
      <c r="AC92" s="64">
        <v>5214.3</v>
      </c>
      <c r="AD92" s="35">
        <v>251</v>
      </c>
      <c r="AE92" s="432">
        <v>38655</v>
      </c>
      <c r="AF92" s="479">
        <v>1679.28152</v>
      </c>
      <c r="AG92" s="36">
        <v>22.552399999999999</v>
      </c>
      <c r="AH92" s="36">
        <v>5522.4</v>
      </c>
      <c r="AI92" s="35">
        <v>257</v>
      </c>
      <c r="AJ92" s="432">
        <v>38869</v>
      </c>
      <c r="AK92" s="479">
        <v>1349.75164</v>
      </c>
      <c r="AL92" s="36">
        <v>12.216100000000001</v>
      </c>
      <c r="AM92" s="36">
        <v>6455</v>
      </c>
      <c r="AN92" s="35">
        <v>269</v>
      </c>
      <c r="AO92" s="432">
        <v>39043</v>
      </c>
      <c r="AP92" s="479">
        <v>1558.3953899999999</v>
      </c>
      <c r="AQ92" s="36">
        <v>43.602600000000002</v>
      </c>
      <c r="AR92" s="36">
        <v>7002.7</v>
      </c>
      <c r="AS92" s="35">
        <v>267</v>
      </c>
      <c r="AT92" s="432">
        <v>39217</v>
      </c>
      <c r="AU92" s="479">
        <v>1842.91029</v>
      </c>
      <c r="AV92" s="36">
        <v>129.7105</v>
      </c>
      <c r="AW92" s="36">
        <v>8254.7000000000007</v>
      </c>
      <c r="AX92" s="35">
        <v>274</v>
      </c>
      <c r="AY92" s="431">
        <v>39400</v>
      </c>
      <c r="AZ92" s="36">
        <v>2985.18</v>
      </c>
      <c r="BA92" s="36">
        <v>269.86</v>
      </c>
      <c r="BB92" s="36">
        <v>9180.6</v>
      </c>
      <c r="BC92" s="35">
        <v>281</v>
      </c>
      <c r="BD92" s="431">
        <v>39580</v>
      </c>
      <c r="BE92" s="36">
        <v>3081.37</v>
      </c>
      <c r="BF92" s="36">
        <v>299.58999999999997</v>
      </c>
      <c r="BG92" s="36">
        <v>10051.4</v>
      </c>
      <c r="BH92" s="35">
        <v>286</v>
      </c>
      <c r="BI92" s="431">
        <v>39765</v>
      </c>
      <c r="BJ92" s="36">
        <v>2676.83</v>
      </c>
      <c r="BK92" s="36">
        <v>234.19</v>
      </c>
      <c r="BL92" s="36">
        <v>12830.2</v>
      </c>
      <c r="BM92" s="35">
        <v>293</v>
      </c>
      <c r="BN92" s="431">
        <v>39944</v>
      </c>
      <c r="BO92" s="36">
        <v>2496.0500000000002</v>
      </c>
      <c r="BP92" s="36">
        <v>424.55</v>
      </c>
      <c r="BQ92" s="36">
        <v>14156.3</v>
      </c>
      <c r="BR92" s="35">
        <v>299</v>
      </c>
      <c r="BS92" s="431">
        <v>40129</v>
      </c>
      <c r="BT92" s="1167">
        <v>3382.87</v>
      </c>
      <c r="BU92" s="1169">
        <v>889.19</v>
      </c>
      <c r="BV92" s="36">
        <v>16386.2</v>
      </c>
      <c r="BW92" s="35">
        <v>256</v>
      </c>
      <c r="BX92" s="431">
        <v>40308</v>
      </c>
      <c r="BY92" s="1167">
        <v>5567.52</v>
      </c>
      <c r="BZ92" s="1169">
        <v>1866.02</v>
      </c>
      <c r="CA92" s="36">
        <v>19448</v>
      </c>
      <c r="CB92" s="35">
        <v>267</v>
      </c>
      <c r="CC92" s="431">
        <v>40496</v>
      </c>
      <c r="CD92" s="1167">
        <v>8307.7000000000007</v>
      </c>
      <c r="CE92" s="1169">
        <v>2202.73</v>
      </c>
      <c r="CF92" s="36">
        <v>22989.3</v>
      </c>
      <c r="CG92" s="35">
        <v>251</v>
      </c>
      <c r="CH92" s="431">
        <v>40679</v>
      </c>
      <c r="CI92" s="1167">
        <v>5791.1</v>
      </c>
      <c r="CJ92" s="1169">
        <v>609.22</v>
      </c>
      <c r="CK92" s="36">
        <v>29034.3</v>
      </c>
      <c r="CL92" s="35">
        <v>266</v>
      </c>
      <c r="CM92" s="425">
        <v>40869</v>
      </c>
      <c r="CN92" s="1173">
        <v>5596.96</v>
      </c>
      <c r="CO92" s="36">
        <v>802.92</v>
      </c>
      <c r="CP92" s="36">
        <f t="shared" si="75"/>
        <v>32676.9</v>
      </c>
      <c r="CQ92" s="35">
        <f t="shared" si="76"/>
        <v>272</v>
      </c>
      <c r="CR92" s="427">
        <v>41039</v>
      </c>
      <c r="CS92" s="697">
        <v>5106.7700000000004</v>
      </c>
      <c r="CT92" s="697">
        <v>679.81</v>
      </c>
      <c r="CU92" s="36">
        <f t="shared" si="80"/>
        <v>37666.199999999997</v>
      </c>
      <c r="CV92" s="35">
        <f t="shared" si="81"/>
        <v>279</v>
      </c>
      <c r="CW92" s="427">
        <v>41233</v>
      </c>
      <c r="CX92" s="697">
        <v>4161.1899999999996</v>
      </c>
      <c r="CY92" s="697">
        <v>227.42</v>
      </c>
      <c r="CZ92" s="36">
        <f t="shared" si="72"/>
        <v>38881.199999999997</v>
      </c>
      <c r="DA92" s="35">
        <f t="shared" si="73"/>
        <v>284</v>
      </c>
      <c r="DB92" s="1349">
        <v>41407</v>
      </c>
      <c r="DC92" s="1348">
        <v>3875.83</v>
      </c>
      <c r="DD92" s="1348">
        <v>295.39999999999998</v>
      </c>
      <c r="DE92" s="1348">
        <v>42307.4</v>
      </c>
      <c r="DF92" s="843">
        <v>293</v>
      </c>
      <c r="DG92" s="1349">
        <v>41596</v>
      </c>
      <c r="DH92" s="697">
        <v>4279.43</v>
      </c>
      <c r="DI92" s="697">
        <v>579.96</v>
      </c>
      <c r="DJ92" s="36">
        <v>44515.4</v>
      </c>
      <c r="DK92" s="35">
        <v>299</v>
      </c>
      <c r="DL92" s="1472">
        <v>41773</v>
      </c>
      <c r="DM92" s="697">
        <v>4457.49</v>
      </c>
      <c r="DN92" s="697">
        <v>377.6</v>
      </c>
      <c r="DO92" s="36">
        <v>47149.7</v>
      </c>
      <c r="DP92" s="35">
        <v>306</v>
      </c>
      <c r="DQ92" s="1472">
        <v>41962</v>
      </c>
      <c r="DR92" s="697">
        <v>4926.24</v>
      </c>
      <c r="DS92" s="697">
        <v>576.33000000000004</v>
      </c>
      <c r="DT92" s="36">
        <v>49744.399999999994</v>
      </c>
      <c r="DU92" s="35">
        <v>317</v>
      </c>
      <c r="DV92" s="1472">
        <v>42137</v>
      </c>
      <c r="DW92" s="697">
        <v>4642.66</v>
      </c>
      <c r="DX92" s="697">
        <v>637.91</v>
      </c>
      <c r="DY92" s="36">
        <f t="shared" si="78"/>
        <v>52774.2</v>
      </c>
      <c r="DZ92" s="35">
        <f t="shared" si="79"/>
        <v>324</v>
      </c>
      <c r="EA92" s="1472">
        <v>42323</v>
      </c>
      <c r="EB92" s="697">
        <v>4424.21</v>
      </c>
      <c r="EC92" s="697">
        <v>221.85</v>
      </c>
      <c r="ED92" s="36">
        <f t="shared" si="77"/>
        <v>55225.1</v>
      </c>
      <c r="EE92" s="35">
        <v>329</v>
      </c>
      <c r="EF92" s="1472">
        <v>42500</v>
      </c>
      <c r="EG92" s="697">
        <v>4330.32</v>
      </c>
      <c r="EH92" s="697">
        <v>430.7</v>
      </c>
      <c r="EI92" s="1172">
        <v>57221.413999999997</v>
      </c>
      <c r="EJ92" s="1172">
        <v>329</v>
      </c>
      <c r="EK92" s="1472">
        <v>42683</v>
      </c>
      <c r="EL92" s="35">
        <v>4671.26</v>
      </c>
      <c r="EM92" s="697">
        <v>554.95600000000002</v>
      </c>
      <c r="EN92" s="1172">
        <v>59005.799999999996</v>
      </c>
      <c r="EO92" s="1172">
        <v>330</v>
      </c>
      <c r="EP92" s="1472">
        <v>42863</v>
      </c>
      <c r="EQ92" s="283">
        <v>5529.51</v>
      </c>
      <c r="ER92" s="697">
        <v>632.47500000000002</v>
      </c>
      <c r="ES92" s="36">
        <v>60896.4</v>
      </c>
      <c r="ET92" s="35">
        <v>333</v>
      </c>
      <c r="EU92" s="1472">
        <v>43046</v>
      </c>
      <c r="EV92" s="283">
        <v>6129.69</v>
      </c>
      <c r="EW92" s="697">
        <v>744.50400000000002</v>
      </c>
      <c r="EX92" s="36">
        <v>63353.883000000002</v>
      </c>
      <c r="EY92" s="35">
        <v>338</v>
      </c>
      <c r="EZ92" s="1472">
        <v>43230</v>
      </c>
      <c r="FA92" s="283">
        <v>5587.22</v>
      </c>
      <c r="FB92" s="697">
        <v>562.476</v>
      </c>
      <c r="FC92" s="36">
        <v>65921.8</v>
      </c>
      <c r="FD92" s="35">
        <v>343</v>
      </c>
      <c r="FE92" s="1472">
        <v>43412</v>
      </c>
      <c r="FF92" s="283">
        <v>5259.11</v>
      </c>
      <c r="FG92" s="697">
        <v>593.702</v>
      </c>
      <c r="FH92" s="697">
        <v>68483</v>
      </c>
      <c r="FI92" s="35">
        <v>349</v>
      </c>
      <c r="FJ92" s="1699">
        <v>43599</v>
      </c>
      <c r="FK92" s="185">
        <v>5217.91</v>
      </c>
      <c r="FL92" s="185">
        <v>251.36500000000001</v>
      </c>
      <c r="FM92" s="185">
        <v>71254.2</v>
      </c>
      <c r="FN92" s="185">
        <v>355</v>
      </c>
      <c r="FO92" s="1696">
        <v>43782</v>
      </c>
      <c r="FP92" s="185">
        <v>4737.17</v>
      </c>
      <c r="FQ92" s="185">
        <v>389.95499999999998</v>
      </c>
      <c r="FR92" s="185">
        <v>73108.5</v>
      </c>
      <c r="FS92" s="185">
        <v>357</v>
      </c>
      <c r="FY92" s="1472">
        <v>44144</v>
      </c>
      <c r="FZ92" s="843">
        <v>4928.08</v>
      </c>
      <c r="GA92" s="843">
        <v>881.33</v>
      </c>
      <c r="GB92" s="859">
        <v>76751.399999999994</v>
      </c>
      <c r="GC92" s="843">
        <v>364</v>
      </c>
      <c r="GD92" s="1472">
        <v>44328</v>
      </c>
      <c r="GE92" s="843">
        <v>5750.5</v>
      </c>
      <c r="GF92" s="843">
        <v>1453.569</v>
      </c>
      <c r="GG92" s="859">
        <v>84349.7</v>
      </c>
      <c r="GH92" s="843">
        <v>375</v>
      </c>
    </row>
    <row r="93" spans="1:190" s="843" customFormat="1" ht="15" customHeight="1">
      <c r="A93" s="185"/>
      <c r="B93" s="185"/>
      <c r="C93" s="185"/>
      <c r="D93" s="185"/>
      <c r="E93" s="185"/>
      <c r="F93" s="431">
        <v>37734</v>
      </c>
      <c r="G93" s="273">
        <v>798.67727000000002</v>
      </c>
      <c r="H93" s="273">
        <v>6.0183847750000004</v>
      </c>
      <c r="I93" s="273">
        <v>3499.7884380000005</v>
      </c>
      <c r="J93" s="35">
        <v>251</v>
      </c>
      <c r="K93" s="431">
        <v>37916</v>
      </c>
      <c r="L93" s="273">
        <v>800.07115999999996</v>
      </c>
      <c r="M93" s="273">
        <v>5.0347158600000004</v>
      </c>
      <c r="N93" s="273">
        <v>3840.3091555000001</v>
      </c>
      <c r="O93" s="35">
        <v>255</v>
      </c>
      <c r="P93" s="432">
        <v>38115</v>
      </c>
      <c r="Q93" s="273">
        <v>1184.3</v>
      </c>
      <c r="R93" s="273">
        <v>26.51</v>
      </c>
      <c r="S93" s="273">
        <v>4700.5930935000006</v>
      </c>
      <c r="T93" s="35">
        <v>259</v>
      </c>
      <c r="U93" s="432">
        <v>38290</v>
      </c>
      <c r="V93" s="479">
        <v>1696.4638399999999</v>
      </c>
      <c r="W93" s="36">
        <v>29.225599999999996</v>
      </c>
      <c r="X93" s="35">
        <v>4927.3999999999996</v>
      </c>
      <c r="Y93" s="35">
        <v>247</v>
      </c>
      <c r="Z93" s="432">
        <v>38477</v>
      </c>
      <c r="AA93" s="479">
        <v>1590.83563</v>
      </c>
      <c r="AB93" s="36">
        <v>26.900700000000001</v>
      </c>
      <c r="AC93" s="64">
        <v>5214.3</v>
      </c>
      <c r="AD93" s="35">
        <v>251</v>
      </c>
      <c r="AE93" s="432">
        <v>38656</v>
      </c>
      <c r="AF93" s="479">
        <v>1694.6175800000001</v>
      </c>
      <c r="AG93" s="36">
        <v>20.774000000000001</v>
      </c>
      <c r="AH93" s="36">
        <v>5522.4</v>
      </c>
      <c r="AI93" s="35">
        <v>257</v>
      </c>
      <c r="AJ93" s="432">
        <v>38872</v>
      </c>
      <c r="AK93" s="479">
        <v>1322.39887</v>
      </c>
      <c r="AL93" s="36">
        <v>14.433400000000001</v>
      </c>
      <c r="AM93" s="36">
        <v>6455</v>
      </c>
      <c r="AN93" s="35">
        <v>269</v>
      </c>
      <c r="AO93" s="432">
        <v>39044</v>
      </c>
      <c r="AP93" s="479">
        <v>1560.03862</v>
      </c>
      <c r="AQ93" s="36">
        <v>31.3005</v>
      </c>
      <c r="AR93" s="36">
        <v>7002.7</v>
      </c>
      <c r="AS93" s="35">
        <v>267</v>
      </c>
      <c r="AT93" s="432">
        <v>39218</v>
      </c>
      <c r="AU93" s="479">
        <v>1857.7986599999999</v>
      </c>
      <c r="AV93" s="36">
        <v>124.03</v>
      </c>
      <c r="AW93" s="36">
        <v>8254.7000000000007</v>
      </c>
      <c r="AX93" s="35">
        <v>274</v>
      </c>
      <c r="AY93" s="431">
        <v>39401</v>
      </c>
      <c r="AZ93" s="36">
        <v>3013</v>
      </c>
      <c r="BA93" s="36">
        <v>222.7</v>
      </c>
      <c r="BB93" s="36">
        <v>9180.6</v>
      </c>
      <c r="BC93" s="35">
        <v>281</v>
      </c>
      <c r="BD93" s="431">
        <v>39581</v>
      </c>
      <c r="BE93" s="36">
        <v>3026.24</v>
      </c>
      <c r="BF93" s="36">
        <v>370.42</v>
      </c>
      <c r="BG93" s="36">
        <v>10051.4</v>
      </c>
      <c r="BH93" s="35">
        <v>286</v>
      </c>
      <c r="BI93" s="431">
        <v>39768</v>
      </c>
      <c r="BJ93" s="36">
        <v>2636.74</v>
      </c>
      <c r="BK93" s="36">
        <v>135.9</v>
      </c>
      <c r="BL93" s="36">
        <v>12830.2</v>
      </c>
      <c r="BM93" s="35">
        <v>293</v>
      </c>
      <c r="BN93" s="431">
        <v>39945</v>
      </c>
      <c r="BO93" s="36">
        <v>2528.17</v>
      </c>
      <c r="BP93" s="36">
        <v>405.8</v>
      </c>
      <c r="BQ93" s="36">
        <v>14156.3</v>
      </c>
      <c r="BR93" s="35">
        <v>299</v>
      </c>
      <c r="BS93" s="431">
        <v>40132</v>
      </c>
      <c r="BT93" s="1167">
        <v>3383.24</v>
      </c>
      <c r="BU93" s="1169">
        <v>695.19</v>
      </c>
      <c r="BV93" s="36">
        <v>16386.2</v>
      </c>
      <c r="BW93" s="35">
        <v>256</v>
      </c>
      <c r="BX93" s="431">
        <v>40309</v>
      </c>
      <c r="BY93" s="1167">
        <v>5728.23</v>
      </c>
      <c r="BZ93" s="1169">
        <v>1874.95</v>
      </c>
      <c r="CA93" s="36">
        <v>19448</v>
      </c>
      <c r="CB93" s="35">
        <v>267</v>
      </c>
      <c r="CC93" s="431">
        <v>40497</v>
      </c>
      <c r="CD93" s="1167">
        <v>8443.35</v>
      </c>
      <c r="CE93" s="1169">
        <v>2573.6</v>
      </c>
      <c r="CF93" s="36">
        <v>22989.3</v>
      </c>
      <c r="CG93" s="35">
        <v>251</v>
      </c>
      <c r="CH93" s="431">
        <v>40681</v>
      </c>
      <c r="CI93" s="1167">
        <v>5760.61</v>
      </c>
      <c r="CJ93" s="1169">
        <v>455.05</v>
      </c>
      <c r="CK93" s="36">
        <v>29034.3</v>
      </c>
      <c r="CL93" s="35">
        <v>266</v>
      </c>
      <c r="CM93" s="425">
        <v>40870</v>
      </c>
      <c r="CN93" s="1173">
        <v>5372.66</v>
      </c>
      <c r="CO93" s="36">
        <v>1051.3900000000001</v>
      </c>
      <c r="CP93" s="36">
        <f t="shared" si="75"/>
        <v>32676.9</v>
      </c>
      <c r="CQ93" s="35">
        <f t="shared" si="76"/>
        <v>272</v>
      </c>
      <c r="CR93" s="427">
        <v>41042</v>
      </c>
      <c r="CS93" s="697">
        <v>5099.04</v>
      </c>
      <c r="CT93" s="697">
        <v>688.85</v>
      </c>
      <c r="CU93" s="36">
        <f t="shared" si="80"/>
        <v>37666.199999999997</v>
      </c>
      <c r="CV93" s="35">
        <f t="shared" si="81"/>
        <v>279</v>
      </c>
      <c r="CW93" s="427">
        <v>41234</v>
      </c>
      <c r="CX93" s="697">
        <v>4146.63</v>
      </c>
      <c r="CY93" s="697">
        <v>242.09</v>
      </c>
      <c r="CZ93" s="36">
        <f t="shared" si="72"/>
        <v>38881.199999999997</v>
      </c>
      <c r="DA93" s="35">
        <f t="shared" si="73"/>
        <v>284</v>
      </c>
      <c r="DB93" s="1349">
        <v>41408</v>
      </c>
      <c r="DC93" s="1348">
        <v>3957.06</v>
      </c>
      <c r="DD93" s="1348">
        <v>423.77</v>
      </c>
      <c r="DE93" s="1348">
        <v>42307.4</v>
      </c>
      <c r="DF93" s="843">
        <v>293</v>
      </c>
      <c r="DG93" s="1349">
        <v>41597</v>
      </c>
      <c r="DH93" s="697">
        <v>4381.37</v>
      </c>
      <c r="DI93" s="697">
        <v>787.92</v>
      </c>
      <c r="DJ93" s="36">
        <v>44515.4</v>
      </c>
      <c r="DK93" s="35">
        <v>299</v>
      </c>
      <c r="DL93" s="1472">
        <v>41774</v>
      </c>
      <c r="DM93" s="697">
        <v>4416.96</v>
      </c>
      <c r="DN93" s="697">
        <v>305.33999999999997</v>
      </c>
      <c r="DO93" s="36">
        <v>47149.7</v>
      </c>
      <c r="DP93" s="35">
        <v>306</v>
      </c>
      <c r="DQ93" s="1472">
        <v>41963</v>
      </c>
      <c r="DR93" s="697">
        <v>4899.6099999999997</v>
      </c>
      <c r="DS93" s="697">
        <v>486.7</v>
      </c>
      <c r="DT93" s="36">
        <v>49744.399999999994</v>
      </c>
      <c r="DU93" s="35">
        <v>317</v>
      </c>
      <c r="DV93" s="1472">
        <v>42138</v>
      </c>
      <c r="DW93" s="697">
        <v>4314.8900000000003</v>
      </c>
      <c r="DX93" s="697">
        <v>669.39</v>
      </c>
      <c r="DY93" s="36">
        <f t="shared" si="78"/>
        <v>52774.2</v>
      </c>
      <c r="DZ93" s="35">
        <f t="shared" si="79"/>
        <v>324</v>
      </c>
      <c r="EA93" s="1472">
        <v>42324</v>
      </c>
      <c r="EB93" s="697">
        <v>4475.8100000000004</v>
      </c>
      <c r="EC93" s="697">
        <v>415.64</v>
      </c>
      <c r="ED93" s="36">
        <f t="shared" si="77"/>
        <v>55225.1</v>
      </c>
      <c r="EE93" s="35">
        <v>329</v>
      </c>
      <c r="EF93" s="1472">
        <v>42501</v>
      </c>
      <c r="EG93" s="697">
        <v>4318.45</v>
      </c>
      <c r="EH93" s="697">
        <v>322.02</v>
      </c>
      <c r="EI93" s="1172">
        <v>57221.413999999997</v>
      </c>
      <c r="EJ93" s="1172">
        <v>329</v>
      </c>
      <c r="EK93" s="1472">
        <v>42684</v>
      </c>
      <c r="EL93" s="35">
        <v>4677.1400000000003</v>
      </c>
      <c r="EM93" s="697">
        <v>645.95899999999995</v>
      </c>
      <c r="EN93" s="1172">
        <v>59005.799999999996</v>
      </c>
      <c r="EO93" s="1172">
        <v>330</v>
      </c>
      <c r="EP93" s="1472">
        <v>42864</v>
      </c>
      <c r="EQ93" s="283">
        <v>5511.06</v>
      </c>
      <c r="ER93" s="697">
        <v>774.03200000000004</v>
      </c>
      <c r="ES93" s="36">
        <v>60896.4</v>
      </c>
      <c r="ET93" s="35">
        <v>333</v>
      </c>
      <c r="EU93" s="1472">
        <v>43047</v>
      </c>
      <c r="EV93" s="283">
        <v>6159.07</v>
      </c>
      <c r="EW93" s="697">
        <v>765.601</v>
      </c>
      <c r="EX93" s="36">
        <v>63353.883000000002</v>
      </c>
      <c r="EY93" s="35">
        <v>338</v>
      </c>
      <c r="EZ93" s="1472">
        <v>43233</v>
      </c>
      <c r="FA93" s="283">
        <v>5558.67</v>
      </c>
      <c r="FB93" s="1478">
        <v>378.79399999999998</v>
      </c>
      <c r="FC93" s="36">
        <v>65921.8</v>
      </c>
      <c r="FD93" s="35">
        <v>343</v>
      </c>
      <c r="FE93" s="1472">
        <v>43415</v>
      </c>
      <c r="FF93" s="283">
        <v>5278.98</v>
      </c>
      <c r="FG93" s="1478">
        <v>527.44100000000003</v>
      </c>
      <c r="FH93" s="36">
        <v>68483</v>
      </c>
      <c r="FI93" s="35">
        <v>349</v>
      </c>
      <c r="FJ93" s="1699">
        <v>43600</v>
      </c>
      <c r="FK93" s="185">
        <v>5196.03</v>
      </c>
      <c r="FL93" s="185">
        <v>256.27800000000002</v>
      </c>
      <c r="FM93" s="185">
        <v>71254.2</v>
      </c>
      <c r="FN93" s="185">
        <v>355</v>
      </c>
      <c r="FO93" s="1696">
        <v>43783</v>
      </c>
      <c r="FP93" s="185">
        <v>4710.37</v>
      </c>
      <c r="FQ93" s="185">
        <v>319.096</v>
      </c>
      <c r="FR93" s="185">
        <v>73108.5</v>
      </c>
      <c r="FS93" s="185">
        <v>357</v>
      </c>
      <c r="FY93" s="1472">
        <v>44145</v>
      </c>
      <c r="FZ93" s="843">
        <v>4899.6499999999996</v>
      </c>
      <c r="GA93" s="843">
        <v>925.11</v>
      </c>
      <c r="GB93" s="859">
        <v>76751.399999999994</v>
      </c>
      <c r="GC93" s="843">
        <v>364</v>
      </c>
      <c r="GD93" s="1472">
        <v>44332</v>
      </c>
      <c r="GE93" s="843">
        <v>5813.17</v>
      </c>
      <c r="GF93" s="843">
        <v>1418.365</v>
      </c>
      <c r="GG93" s="859">
        <v>84349.7</v>
      </c>
      <c r="GH93" s="843">
        <v>375</v>
      </c>
    </row>
    <row r="94" spans="1:190" s="843" customFormat="1" ht="15" customHeight="1">
      <c r="A94" s="185"/>
      <c r="B94" s="185"/>
      <c r="C94" s="185"/>
      <c r="D94" s="185"/>
      <c r="E94" s="185"/>
      <c r="F94" s="431">
        <v>37735</v>
      </c>
      <c r="G94" s="273">
        <v>797.50129000000004</v>
      </c>
      <c r="H94" s="273">
        <v>6.3775976249999999</v>
      </c>
      <c r="I94" s="273">
        <v>3499.7884380000005</v>
      </c>
      <c r="J94" s="35">
        <v>251</v>
      </c>
      <c r="K94" s="431">
        <v>37917</v>
      </c>
      <c r="L94" s="273">
        <v>802.43439000000001</v>
      </c>
      <c r="M94" s="273">
        <v>5.2003807000000002</v>
      </c>
      <c r="N94" s="273">
        <v>3840.3091555000001</v>
      </c>
      <c r="O94" s="35">
        <v>255</v>
      </c>
      <c r="P94" s="432">
        <v>38117</v>
      </c>
      <c r="Q94" s="273">
        <v>1156.3</v>
      </c>
      <c r="R94" s="273">
        <v>21.1</v>
      </c>
      <c r="S94" s="273">
        <v>4700.5930935000006</v>
      </c>
      <c r="T94" s="35">
        <v>259</v>
      </c>
      <c r="U94" s="432">
        <v>38291</v>
      </c>
      <c r="V94" s="479">
        <v>1710.4483700000001</v>
      </c>
      <c r="W94" s="36">
        <v>22.5945</v>
      </c>
      <c r="X94" s="35">
        <v>4927.3999999999996</v>
      </c>
      <c r="Y94" s="35">
        <v>247</v>
      </c>
      <c r="Z94" s="432">
        <v>38479</v>
      </c>
      <c r="AA94" s="479">
        <v>1546.9750899999999</v>
      </c>
      <c r="AB94" s="36">
        <v>23.831299999999999</v>
      </c>
      <c r="AC94" s="64">
        <v>5214.3</v>
      </c>
      <c r="AD94" s="35">
        <v>251</v>
      </c>
      <c r="AE94" s="432">
        <v>38664</v>
      </c>
      <c r="AF94" s="479">
        <v>1707.6650500000001</v>
      </c>
      <c r="AG94" s="36">
        <v>27.929500000000001</v>
      </c>
      <c r="AH94" s="36">
        <v>5605.4</v>
      </c>
      <c r="AI94" s="35">
        <v>259</v>
      </c>
      <c r="AJ94" s="432">
        <v>38873</v>
      </c>
      <c r="AK94" s="479">
        <v>1324.87147</v>
      </c>
      <c r="AL94" s="36">
        <v>12.959899999999999</v>
      </c>
      <c r="AM94" s="36">
        <v>6455</v>
      </c>
      <c r="AN94" s="35">
        <v>269</v>
      </c>
      <c r="AO94" s="432">
        <v>39047</v>
      </c>
      <c r="AP94" s="479">
        <v>1544.03855</v>
      </c>
      <c r="AQ94" s="36">
        <v>57.021000000000001</v>
      </c>
      <c r="AR94" s="36">
        <v>7002.7</v>
      </c>
      <c r="AS94" s="35">
        <v>267</v>
      </c>
      <c r="AT94" s="432">
        <v>39219</v>
      </c>
      <c r="AU94" s="479">
        <v>1879.8282300000001</v>
      </c>
      <c r="AV94" s="36">
        <v>135.8468</v>
      </c>
      <c r="AW94" s="36">
        <v>8254.7000000000007</v>
      </c>
      <c r="AX94" s="35">
        <v>274</v>
      </c>
      <c r="AY94" s="431">
        <v>39404</v>
      </c>
      <c r="AZ94" s="36">
        <v>3048.28</v>
      </c>
      <c r="BA94" s="36">
        <v>231.49</v>
      </c>
      <c r="BB94" s="36">
        <v>9180.6</v>
      </c>
      <c r="BC94" s="35">
        <v>281</v>
      </c>
      <c r="BD94" s="431">
        <v>39582</v>
      </c>
      <c r="BE94" s="36">
        <v>3019.75</v>
      </c>
      <c r="BF94" s="36">
        <v>350.24</v>
      </c>
      <c r="BG94" s="36">
        <v>10051.4</v>
      </c>
      <c r="BH94" s="35">
        <v>286</v>
      </c>
      <c r="BI94" s="431">
        <v>39769</v>
      </c>
      <c r="BJ94" s="36">
        <v>2632.03</v>
      </c>
      <c r="BK94" s="35">
        <v>139.88999999999999</v>
      </c>
      <c r="BL94" s="36">
        <v>12830.2</v>
      </c>
      <c r="BM94" s="35">
        <v>293</v>
      </c>
      <c r="BN94" s="431">
        <v>39946</v>
      </c>
      <c r="BO94" s="35">
        <v>2519.83</v>
      </c>
      <c r="BP94" s="36">
        <v>423.94</v>
      </c>
      <c r="BQ94" s="36">
        <v>14156.3</v>
      </c>
      <c r="BR94" s="35">
        <v>299</v>
      </c>
      <c r="BS94" s="431">
        <v>40133</v>
      </c>
      <c r="BT94" s="1167">
        <v>4148.12</v>
      </c>
      <c r="BU94" s="1169">
        <v>738.04</v>
      </c>
      <c r="BV94" s="36">
        <v>16386.2</v>
      </c>
      <c r="BW94" s="35">
        <v>256</v>
      </c>
      <c r="BX94" s="431">
        <v>40310</v>
      </c>
      <c r="BY94" s="1167">
        <v>5811.74</v>
      </c>
      <c r="BZ94" s="1169">
        <v>2282.35</v>
      </c>
      <c r="CA94" s="36">
        <v>19448</v>
      </c>
      <c r="CB94" s="35">
        <v>267</v>
      </c>
      <c r="CC94" s="431">
        <v>40503</v>
      </c>
      <c r="CD94" s="1167">
        <v>8598.17</v>
      </c>
      <c r="CE94" s="1169">
        <v>2824.78</v>
      </c>
      <c r="CF94" s="36">
        <v>22989.3</v>
      </c>
      <c r="CG94" s="35">
        <v>251</v>
      </c>
      <c r="CH94" s="431">
        <v>40682</v>
      </c>
      <c r="CI94" s="1167">
        <v>5718.07</v>
      </c>
      <c r="CJ94" s="1169">
        <v>426.5</v>
      </c>
      <c r="CK94" s="36">
        <v>29034.3</v>
      </c>
      <c r="CL94" s="35">
        <v>266</v>
      </c>
      <c r="CM94" s="425">
        <v>40871</v>
      </c>
      <c r="CN94" s="1173">
        <v>5373.3</v>
      </c>
      <c r="CO94" s="36">
        <v>530.92999999999995</v>
      </c>
      <c r="CP94" s="36">
        <f t="shared" si="75"/>
        <v>32676.9</v>
      </c>
      <c r="CQ94" s="35">
        <f t="shared" si="76"/>
        <v>272</v>
      </c>
      <c r="CR94" s="427">
        <v>41043</v>
      </c>
      <c r="CS94" s="697">
        <v>5214.03</v>
      </c>
      <c r="CT94" s="697">
        <v>929.44</v>
      </c>
      <c r="CU94" s="36">
        <f t="shared" si="80"/>
        <v>37666.199999999997</v>
      </c>
      <c r="CV94" s="35">
        <f t="shared" si="81"/>
        <v>279</v>
      </c>
      <c r="CW94" s="427">
        <v>41235</v>
      </c>
      <c r="CX94" s="697">
        <v>4143.5600000000004</v>
      </c>
      <c r="CY94" s="697">
        <v>270.37</v>
      </c>
      <c r="CZ94" s="36">
        <f t="shared" si="72"/>
        <v>38881.199999999997</v>
      </c>
      <c r="DA94" s="35">
        <f t="shared" si="73"/>
        <v>284</v>
      </c>
      <c r="DB94" s="1349">
        <v>41409</v>
      </c>
      <c r="DC94" s="1348">
        <v>3901.23</v>
      </c>
      <c r="DD94" s="1348">
        <v>409.1</v>
      </c>
      <c r="DE94" s="1348">
        <v>42307.4</v>
      </c>
      <c r="DF94" s="843">
        <v>293</v>
      </c>
      <c r="DG94" s="1349">
        <v>41598</v>
      </c>
      <c r="DH94" s="697">
        <v>4439.6000000000004</v>
      </c>
      <c r="DI94" s="697">
        <v>889.01</v>
      </c>
      <c r="DJ94" s="36">
        <v>44515.4</v>
      </c>
      <c r="DK94" s="35">
        <v>299</v>
      </c>
      <c r="DL94" s="1472">
        <v>41777</v>
      </c>
      <c r="DM94" s="697">
        <v>4402.51</v>
      </c>
      <c r="DN94" s="697">
        <v>229.19</v>
      </c>
      <c r="DO94" s="36">
        <v>47149.7</v>
      </c>
      <c r="DP94" s="35">
        <v>306</v>
      </c>
      <c r="DQ94" s="1472">
        <v>41966</v>
      </c>
      <c r="DR94" s="697">
        <v>4838.1099999999997</v>
      </c>
      <c r="DS94" s="697">
        <v>349</v>
      </c>
      <c r="DT94" s="36">
        <v>49744.399999999994</v>
      </c>
      <c r="DU94" s="35">
        <v>317</v>
      </c>
      <c r="DV94" s="1472">
        <v>42141</v>
      </c>
      <c r="DW94" s="697">
        <v>4316</v>
      </c>
      <c r="DX94" s="697">
        <v>710.61</v>
      </c>
      <c r="DY94" s="36">
        <f t="shared" si="78"/>
        <v>52774.2</v>
      </c>
      <c r="DZ94" s="35">
        <f t="shared" si="79"/>
        <v>324</v>
      </c>
      <c r="EA94" s="1472">
        <v>42325</v>
      </c>
      <c r="EB94" s="697">
        <v>4496.3599999999997</v>
      </c>
      <c r="EC94" s="697">
        <v>402.2</v>
      </c>
      <c r="ED94" s="36">
        <f t="shared" si="77"/>
        <v>55225.1</v>
      </c>
      <c r="EE94" s="35">
        <v>329</v>
      </c>
      <c r="EF94" s="1472">
        <v>42502</v>
      </c>
      <c r="EG94" s="697">
        <v>4298.6499999999996</v>
      </c>
      <c r="EH94" s="697">
        <v>311.29000000000002</v>
      </c>
      <c r="EI94" s="1172">
        <v>57221.413999999997</v>
      </c>
      <c r="EJ94" s="1172">
        <v>329</v>
      </c>
      <c r="EK94" s="1472">
        <v>42687</v>
      </c>
      <c r="EL94" s="35" t="s">
        <v>3994</v>
      </c>
      <c r="EM94" s="697">
        <v>564.63199999999995</v>
      </c>
      <c r="EN94" s="1172">
        <v>59005.799999999996</v>
      </c>
      <c r="EO94" s="1172">
        <v>330</v>
      </c>
      <c r="EP94" s="1472">
        <v>42866</v>
      </c>
      <c r="EQ94" s="283">
        <v>5496.21</v>
      </c>
      <c r="ER94" s="697">
        <v>687.05499999999995</v>
      </c>
      <c r="ES94" s="36">
        <v>60896.4</v>
      </c>
      <c r="ET94" s="35">
        <v>333</v>
      </c>
      <c r="EU94" s="1472">
        <v>43048</v>
      </c>
      <c r="EV94" s="283">
        <v>6193.57</v>
      </c>
      <c r="EW94" s="697">
        <v>870.54399999999998</v>
      </c>
      <c r="EX94" s="36">
        <v>63353.883000000002</v>
      </c>
      <c r="EY94" s="35">
        <v>338</v>
      </c>
      <c r="EZ94" s="1472">
        <v>43234</v>
      </c>
      <c r="FA94" s="283">
        <v>5557.58</v>
      </c>
      <c r="FB94" s="1478">
        <v>330.81799999999998</v>
      </c>
      <c r="FC94" s="36">
        <v>65921.8</v>
      </c>
      <c r="FD94" s="35">
        <v>343</v>
      </c>
      <c r="FE94" s="1472">
        <v>43416</v>
      </c>
      <c r="FF94" s="283">
        <v>5239.0600000000004</v>
      </c>
      <c r="FG94" s="1478">
        <v>518.428</v>
      </c>
      <c r="FH94" s="1478">
        <v>68483</v>
      </c>
      <c r="FI94" s="35">
        <v>349</v>
      </c>
      <c r="FJ94" s="1699">
        <v>43601</v>
      </c>
      <c r="FK94" s="185">
        <v>5230.79</v>
      </c>
      <c r="FL94" s="185">
        <v>290.68200000000002</v>
      </c>
      <c r="FM94" s="185">
        <v>71254.2</v>
      </c>
      <c r="FN94" s="185">
        <v>355</v>
      </c>
      <c r="FO94" s="1696">
        <v>43786</v>
      </c>
      <c r="FP94" s="185">
        <v>4717.3900000000003</v>
      </c>
      <c r="FQ94" s="185">
        <v>363.68299999999999</v>
      </c>
      <c r="FR94" s="185">
        <v>73108.5</v>
      </c>
      <c r="FS94" s="185">
        <v>357</v>
      </c>
      <c r="FY94" s="1472">
        <v>44146</v>
      </c>
      <c r="FZ94" s="843">
        <v>4883.7</v>
      </c>
      <c r="GA94" s="843">
        <v>975.27</v>
      </c>
      <c r="GB94" s="859">
        <v>76751.399999999994</v>
      </c>
      <c r="GC94" s="843">
        <v>364</v>
      </c>
      <c r="GD94" s="1472">
        <v>44333</v>
      </c>
      <c r="GE94" s="843">
        <v>5840.09</v>
      </c>
      <c r="GF94" s="843">
        <v>1534.6220000000001</v>
      </c>
      <c r="GG94" s="859">
        <v>84349.7</v>
      </c>
      <c r="GH94" s="843">
        <v>375</v>
      </c>
    </row>
    <row r="95" spans="1:190" s="843" customFormat="1" ht="15" customHeight="1">
      <c r="F95" s="431">
        <v>37737</v>
      </c>
      <c r="G95" s="273">
        <v>797.63773000000003</v>
      </c>
      <c r="H95" s="273">
        <v>5.6895408500000002</v>
      </c>
      <c r="I95" s="273">
        <v>3499.7884380000005</v>
      </c>
      <c r="J95" s="35">
        <v>251</v>
      </c>
      <c r="K95" s="431">
        <v>37919</v>
      </c>
      <c r="L95" s="273">
        <v>800.49733000000003</v>
      </c>
      <c r="M95" s="273">
        <v>3.648647435</v>
      </c>
      <c r="N95" s="273">
        <v>3840.3091555000001</v>
      </c>
      <c r="O95" s="35">
        <v>255</v>
      </c>
      <c r="P95" s="432">
        <v>38118</v>
      </c>
      <c r="Q95" s="273">
        <v>1153.26</v>
      </c>
      <c r="R95" s="273">
        <v>19.3</v>
      </c>
      <c r="S95" s="273">
        <v>4700.5930935000006</v>
      </c>
      <c r="T95" s="35">
        <v>259</v>
      </c>
      <c r="U95" s="432">
        <v>38293</v>
      </c>
      <c r="V95" s="479">
        <v>1735.03144</v>
      </c>
      <c r="W95" s="36">
        <v>29.157900000000001</v>
      </c>
      <c r="X95" s="35">
        <v>4931.8</v>
      </c>
      <c r="Y95" s="35">
        <v>247</v>
      </c>
      <c r="Z95" s="432">
        <v>38480</v>
      </c>
      <c r="AA95" s="479">
        <v>1536.95893</v>
      </c>
      <c r="AB95" s="36">
        <v>20.707799999999999</v>
      </c>
      <c r="AC95" s="64">
        <v>5214.3</v>
      </c>
      <c r="AD95" s="35">
        <v>251</v>
      </c>
      <c r="AE95" s="432">
        <v>38665</v>
      </c>
      <c r="AF95" s="479">
        <v>1691.60689</v>
      </c>
      <c r="AG95" s="36">
        <v>23.890999999999998</v>
      </c>
      <c r="AH95" s="36">
        <v>5605.4</v>
      </c>
      <c r="AI95" s="35">
        <v>259</v>
      </c>
      <c r="AJ95" s="432">
        <v>38874</v>
      </c>
      <c r="AK95" s="479">
        <v>1337.27153</v>
      </c>
      <c r="AL95" s="36">
        <v>14.4954</v>
      </c>
      <c r="AM95" s="36">
        <v>6455</v>
      </c>
      <c r="AN95" s="35">
        <v>269</v>
      </c>
      <c r="AO95" s="432">
        <v>39048</v>
      </c>
      <c r="AP95" s="479">
        <v>1536.8706099999999</v>
      </c>
      <c r="AQ95" s="36">
        <v>28.052699999999998</v>
      </c>
      <c r="AR95" s="36">
        <v>7002.7</v>
      </c>
      <c r="AS95" s="35">
        <v>267</v>
      </c>
      <c r="AT95" s="432">
        <v>39222</v>
      </c>
      <c r="AU95" s="479">
        <v>1927.0510099999999</v>
      </c>
      <c r="AV95" s="36">
        <v>160.7157</v>
      </c>
      <c r="AW95" s="36">
        <v>8254.7000000000007</v>
      </c>
      <c r="AX95" s="35">
        <v>274</v>
      </c>
      <c r="AY95" s="431">
        <v>39405</v>
      </c>
      <c r="AZ95" s="36">
        <v>3093.54</v>
      </c>
      <c r="BA95" s="36">
        <v>280.68</v>
      </c>
      <c r="BB95" s="36">
        <v>9180.6</v>
      </c>
      <c r="BC95" s="35">
        <v>281</v>
      </c>
      <c r="BD95" s="431">
        <v>39583</v>
      </c>
      <c r="BE95" s="36">
        <v>3052.61</v>
      </c>
      <c r="BF95" s="36">
        <v>405.63</v>
      </c>
      <c r="BG95" s="36">
        <v>10051.4</v>
      </c>
      <c r="BH95" s="35">
        <v>286</v>
      </c>
      <c r="BI95" s="431">
        <v>39770</v>
      </c>
      <c r="BJ95" s="36">
        <v>2620.9899999999998</v>
      </c>
      <c r="BK95" s="36">
        <v>214.43</v>
      </c>
      <c r="BL95" s="36">
        <v>12830.2</v>
      </c>
      <c r="BM95" s="35">
        <v>293</v>
      </c>
      <c r="BN95" s="431">
        <v>39947</v>
      </c>
      <c r="BO95" s="35">
        <v>2506.89</v>
      </c>
      <c r="BP95" s="35">
        <v>424.18</v>
      </c>
      <c r="BQ95" s="36">
        <v>14156.3</v>
      </c>
      <c r="BR95" s="35">
        <v>299</v>
      </c>
      <c r="BS95" s="431">
        <v>40134</v>
      </c>
      <c r="BT95" s="1167">
        <v>4149.82</v>
      </c>
      <c r="BU95" s="1169">
        <v>913.81</v>
      </c>
      <c r="BV95" s="36">
        <v>16386.2</v>
      </c>
      <c r="BW95" s="35">
        <v>256</v>
      </c>
      <c r="BX95" s="431">
        <v>40311</v>
      </c>
      <c r="BY95" s="1167">
        <v>5747.35</v>
      </c>
      <c r="BZ95" s="1169">
        <v>1853.95</v>
      </c>
      <c r="CA95" s="36">
        <v>19448</v>
      </c>
      <c r="CB95" s="35">
        <v>267</v>
      </c>
      <c r="CC95" s="431">
        <v>40504</v>
      </c>
      <c r="CD95" s="1167">
        <v>8521.06</v>
      </c>
      <c r="CE95" s="1169">
        <v>2745.72</v>
      </c>
      <c r="CF95" s="36">
        <v>22989.3</v>
      </c>
      <c r="CG95" s="35">
        <v>251</v>
      </c>
      <c r="CH95" s="431">
        <v>40685</v>
      </c>
      <c r="CI95" s="36">
        <v>5512.2</v>
      </c>
      <c r="CJ95" s="35">
        <v>440.67</v>
      </c>
      <c r="CK95" s="36">
        <v>29034.3</v>
      </c>
      <c r="CL95" s="35">
        <v>266</v>
      </c>
      <c r="CM95" s="425">
        <v>40874</v>
      </c>
      <c r="CN95" s="1173">
        <v>5065.18</v>
      </c>
      <c r="CO95" s="36">
        <v>451.43</v>
      </c>
      <c r="CP95" s="36">
        <f t="shared" si="75"/>
        <v>32676.9</v>
      </c>
      <c r="CQ95" s="35">
        <f t="shared" si="76"/>
        <v>272</v>
      </c>
      <c r="CR95" s="427">
        <v>41044</v>
      </c>
      <c r="CS95" s="697">
        <v>5226.62</v>
      </c>
      <c r="CT95" s="697">
        <v>851.05</v>
      </c>
      <c r="CU95" s="36">
        <f t="shared" si="80"/>
        <v>37666.199999999997</v>
      </c>
      <c r="CV95" s="35">
        <f t="shared" si="81"/>
        <v>279</v>
      </c>
      <c r="CW95" s="427">
        <v>41239</v>
      </c>
      <c r="CX95" s="697">
        <v>4050.98</v>
      </c>
      <c r="CY95" s="697">
        <v>206.19</v>
      </c>
      <c r="CZ95" s="36">
        <f t="shared" si="72"/>
        <v>38881.199999999997</v>
      </c>
      <c r="DA95" s="35">
        <f t="shared" si="73"/>
        <v>284</v>
      </c>
      <c r="DB95" s="1349">
        <v>41410</v>
      </c>
      <c r="DC95" s="1348">
        <v>3982.07</v>
      </c>
      <c r="DD95" s="1348">
        <v>396.19</v>
      </c>
      <c r="DE95" s="1348">
        <v>42307.4</v>
      </c>
      <c r="DF95" s="843">
        <v>293</v>
      </c>
      <c r="DG95" s="1349">
        <v>41599</v>
      </c>
      <c r="DH95" s="697">
        <v>4395.9399999999996</v>
      </c>
      <c r="DI95" s="697">
        <v>728.12</v>
      </c>
      <c r="DJ95" s="36">
        <v>44515.4</v>
      </c>
      <c r="DK95" s="35">
        <v>299</v>
      </c>
      <c r="DL95" s="1472">
        <v>41778</v>
      </c>
      <c r="DM95" s="697">
        <v>4364.2700000000004</v>
      </c>
      <c r="DN95" s="697">
        <v>217.07</v>
      </c>
      <c r="DO95" s="36">
        <v>47149.7</v>
      </c>
      <c r="DP95" s="35">
        <v>306</v>
      </c>
      <c r="DQ95" s="1472">
        <v>41967</v>
      </c>
      <c r="DR95" s="697">
        <v>4768.8999999999996</v>
      </c>
      <c r="DS95" s="697">
        <v>354.78</v>
      </c>
      <c r="DT95" s="36">
        <v>49744.399999999994</v>
      </c>
      <c r="DU95" s="35">
        <v>317</v>
      </c>
      <c r="DV95" s="1472">
        <v>42142</v>
      </c>
      <c r="DW95" s="697">
        <v>4407.43</v>
      </c>
      <c r="DX95" s="697">
        <v>753.99</v>
      </c>
      <c r="DY95" s="36">
        <f t="shared" si="78"/>
        <v>52774.2</v>
      </c>
      <c r="DZ95" s="35">
        <f t="shared" si="79"/>
        <v>324</v>
      </c>
      <c r="EA95" s="1472">
        <v>42326</v>
      </c>
      <c r="EB95" s="697">
        <v>4496.68</v>
      </c>
      <c r="EC95" s="697">
        <v>347.17</v>
      </c>
      <c r="ED95" s="36">
        <f t="shared" si="77"/>
        <v>55225.1</v>
      </c>
      <c r="EE95" s="35">
        <v>329</v>
      </c>
      <c r="EF95" s="1472">
        <v>42505</v>
      </c>
      <c r="EG95" s="697">
        <v>4275.4799999999996</v>
      </c>
      <c r="EH95" s="697">
        <v>258.01</v>
      </c>
      <c r="EI95" s="1172">
        <v>57221.413999999997</v>
      </c>
      <c r="EJ95" s="1172">
        <v>329</v>
      </c>
      <c r="EK95" s="1472">
        <v>42688</v>
      </c>
      <c r="EL95" s="36">
        <v>4644.99</v>
      </c>
      <c r="EM95" s="697">
        <v>644.12</v>
      </c>
      <c r="EN95" s="1172">
        <v>59005.799999999996</v>
      </c>
      <c r="EO95" s="1172">
        <v>330</v>
      </c>
      <c r="EP95" s="1472">
        <v>42869</v>
      </c>
      <c r="EQ95" s="283">
        <v>5460.07</v>
      </c>
      <c r="ER95" s="697">
        <v>550.10699999999997</v>
      </c>
      <c r="ES95" s="36">
        <v>60896.4</v>
      </c>
      <c r="ET95" s="35">
        <v>333</v>
      </c>
      <c r="EU95" s="1472">
        <v>43051</v>
      </c>
      <c r="EV95" s="283">
        <v>6223.78</v>
      </c>
      <c r="EW95" s="697">
        <v>983.48900000000003</v>
      </c>
      <c r="EX95" s="36">
        <v>63353.883000000002</v>
      </c>
      <c r="EY95" s="35">
        <v>338</v>
      </c>
      <c r="EZ95" s="1472">
        <v>43235</v>
      </c>
      <c r="FA95" s="36">
        <v>5548.89</v>
      </c>
      <c r="FB95" s="697">
        <v>355.29300000000001</v>
      </c>
      <c r="FC95" s="36">
        <v>65921.8</v>
      </c>
      <c r="FD95" s="35">
        <v>343</v>
      </c>
      <c r="FE95" s="1472">
        <v>43417</v>
      </c>
      <c r="FF95" s="36">
        <v>5258.59</v>
      </c>
      <c r="FG95" s="697">
        <v>531.55700000000002</v>
      </c>
      <c r="FH95" s="36">
        <v>68483</v>
      </c>
      <c r="FI95" s="35">
        <v>349</v>
      </c>
      <c r="FJ95" s="1699">
        <v>43604</v>
      </c>
      <c r="FK95" s="185">
        <v>5230.79</v>
      </c>
      <c r="FL95" s="185">
        <v>443.56</v>
      </c>
      <c r="FM95" s="185">
        <v>71254.2</v>
      </c>
      <c r="FN95" s="185">
        <v>355</v>
      </c>
      <c r="FO95" s="1696">
        <v>43787</v>
      </c>
      <c r="FP95" s="185">
        <v>4722.0200000000004</v>
      </c>
      <c r="FQ95" s="185">
        <v>409.61900000000003</v>
      </c>
      <c r="FR95" s="185">
        <v>73108.5</v>
      </c>
      <c r="FS95" s="185">
        <v>357</v>
      </c>
      <c r="FY95" s="1472">
        <v>44147</v>
      </c>
      <c r="FZ95" s="843">
        <v>4905.04</v>
      </c>
      <c r="GA95" s="843">
        <v>988.07</v>
      </c>
      <c r="GB95" s="859">
        <v>76751.399999999994</v>
      </c>
      <c r="GC95" s="843">
        <v>364</v>
      </c>
      <c r="GD95" s="1472">
        <v>44334</v>
      </c>
      <c r="GE95" s="843">
        <v>5829.23</v>
      </c>
      <c r="GF95" s="843">
        <v>1719.634</v>
      </c>
      <c r="GG95" s="859">
        <v>84349.7</v>
      </c>
      <c r="GH95" s="843">
        <v>375</v>
      </c>
    </row>
    <row r="96" spans="1:190" s="843" customFormat="1" ht="15" customHeight="1">
      <c r="F96" s="431">
        <v>37738</v>
      </c>
      <c r="G96" s="273">
        <v>780.25174000000004</v>
      </c>
      <c r="H96" s="273">
        <v>5.4778216999999998</v>
      </c>
      <c r="I96" s="273">
        <v>3499.7884380000005</v>
      </c>
      <c r="J96" s="35">
        <v>251</v>
      </c>
      <c r="K96" s="431">
        <v>37920</v>
      </c>
      <c r="L96" s="273">
        <v>798.08217999999999</v>
      </c>
      <c r="M96" s="273">
        <v>3.1289983499999998</v>
      </c>
      <c r="N96" s="273">
        <v>3840.3091555000001</v>
      </c>
      <c r="O96" s="35">
        <v>255</v>
      </c>
      <c r="P96" s="432">
        <v>38119</v>
      </c>
      <c r="Q96" s="273">
        <v>1135.3499999999999</v>
      </c>
      <c r="R96" s="273">
        <v>17.45</v>
      </c>
      <c r="S96" s="273">
        <v>4700.5930935000006</v>
      </c>
      <c r="T96" s="35">
        <v>259</v>
      </c>
      <c r="U96" s="432">
        <v>38294</v>
      </c>
      <c r="V96" s="479">
        <v>1738.11491</v>
      </c>
      <c r="W96" s="36">
        <v>21.8949</v>
      </c>
      <c r="X96" s="35">
        <v>4931.8</v>
      </c>
      <c r="Y96" s="35">
        <v>247</v>
      </c>
      <c r="Z96" s="432">
        <v>38481</v>
      </c>
      <c r="AA96" s="479">
        <v>1551.8023900000001</v>
      </c>
      <c r="AB96" s="36">
        <v>12.5975</v>
      </c>
      <c r="AC96" s="64">
        <v>5214.3</v>
      </c>
      <c r="AD96" s="35">
        <v>251</v>
      </c>
      <c r="AE96" s="432">
        <v>38666</v>
      </c>
      <c r="AF96" s="479">
        <v>1709.81699</v>
      </c>
      <c r="AG96" s="36">
        <v>25.128</v>
      </c>
      <c r="AH96" s="36">
        <v>5605.4</v>
      </c>
      <c r="AI96" s="35">
        <v>259</v>
      </c>
      <c r="AJ96" s="432">
        <v>38875</v>
      </c>
      <c r="AK96" s="479">
        <v>1330.9601500000001</v>
      </c>
      <c r="AL96" s="36">
        <v>13.0982</v>
      </c>
      <c r="AM96" s="36">
        <v>6455</v>
      </c>
      <c r="AN96" s="35">
        <v>269</v>
      </c>
      <c r="AO96" s="432">
        <v>39049</v>
      </c>
      <c r="AP96" s="479">
        <v>1503.63843</v>
      </c>
      <c r="AQ96" s="36">
        <v>39.555</v>
      </c>
      <c r="AR96" s="36">
        <v>7002.7</v>
      </c>
      <c r="AS96" s="35">
        <v>267</v>
      </c>
      <c r="AT96" s="432">
        <v>39223</v>
      </c>
      <c r="AU96" s="479">
        <v>1894.13994</v>
      </c>
      <c r="AV96" s="36">
        <v>156.36510000000001</v>
      </c>
      <c r="AW96" s="36">
        <v>8254.7000000000007</v>
      </c>
      <c r="AX96" s="35">
        <v>274</v>
      </c>
      <c r="AY96" s="431">
        <v>39406</v>
      </c>
      <c r="AZ96" s="36">
        <v>3012.42</v>
      </c>
      <c r="BA96" s="36">
        <v>238.75</v>
      </c>
      <c r="BB96" s="36">
        <v>9180.6</v>
      </c>
      <c r="BC96" s="35">
        <v>281</v>
      </c>
      <c r="BD96" s="431">
        <v>39586</v>
      </c>
      <c r="BE96" s="36">
        <v>3055.74</v>
      </c>
      <c r="BF96" s="36">
        <v>417.72</v>
      </c>
      <c r="BG96" s="36">
        <v>10051.4</v>
      </c>
      <c r="BH96" s="35">
        <v>286</v>
      </c>
      <c r="BI96" s="431">
        <v>39771</v>
      </c>
      <c r="BJ96" s="35">
        <v>2625.85</v>
      </c>
      <c r="BK96" s="36">
        <v>249.8</v>
      </c>
      <c r="BL96" s="36">
        <v>12830.2</v>
      </c>
      <c r="BM96" s="35">
        <v>293</v>
      </c>
      <c r="BN96" s="431">
        <v>39950</v>
      </c>
      <c r="BO96" s="36">
        <v>2500.0700000000002</v>
      </c>
      <c r="BP96" s="36">
        <v>509.29</v>
      </c>
      <c r="BQ96" s="36">
        <v>14156.3</v>
      </c>
      <c r="BR96" s="35">
        <v>299</v>
      </c>
      <c r="BS96" s="431">
        <v>40135</v>
      </c>
      <c r="BT96" s="1167">
        <v>4077.78</v>
      </c>
      <c r="BU96" s="1169">
        <v>816.15</v>
      </c>
      <c r="BV96" s="36">
        <v>16386.2</v>
      </c>
      <c r="BW96" s="35">
        <v>256</v>
      </c>
      <c r="BX96" s="431">
        <v>40314</v>
      </c>
      <c r="BY96" s="1167">
        <v>5825.89</v>
      </c>
      <c r="BZ96" s="1169">
        <v>1892.15</v>
      </c>
      <c r="CA96" s="36">
        <v>19448</v>
      </c>
      <c r="CB96" s="35">
        <v>267</v>
      </c>
      <c r="CC96" s="431">
        <v>40505</v>
      </c>
      <c r="CD96" s="36">
        <v>8554.82</v>
      </c>
      <c r="CE96" s="35">
        <v>2736.07</v>
      </c>
      <c r="CF96" s="36">
        <v>22989.3</v>
      </c>
      <c r="CG96" s="35">
        <v>251</v>
      </c>
      <c r="CH96" s="431">
        <v>40686</v>
      </c>
      <c r="CI96" s="36">
        <v>5376.3</v>
      </c>
      <c r="CJ96" s="36">
        <v>344.05</v>
      </c>
      <c r="CK96" s="36">
        <v>29034.3</v>
      </c>
      <c r="CL96" s="35">
        <v>266</v>
      </c>
      <c r="CM96" s="425">
        <v>40875</v>
      </c>
      <c r="CN96" s="1173">
        <v>5225.3100000000004</v>
      </c>
      <c r="CO96" s="36">
        <v>331.95</v>
      </c>
      <c r="CP96" s="36">
        <f t="shared" si="75"/>
        <v>32676.9</v>
      </c>
      <c r="CQ96" s="35">
        <f t="shared" si="76"/>
        <v>272</v>
      </c>
      <c r="CR96" s="427">
        <v>41045</v>
      </c>
      <c r="CS96" s="697">
        <v>5343.6</v>
      </c>
      <c r="CT96" s="697">
        <v>1078.54</v>
      </c>
      <c r="CU96" s="36">
        <f t="shared" si="80"/>
        <v>37666.199999999997</v>
      </c>
      <c r="CV96" s="35">
        <f t="shared" si="81"/>
        <v>279</v>
      </c>
      <c r="CW96" s="427">
        <v>41240</v>
      </c>
      <c r="CX96" s="697">
        <v>4027.76</v>
      </c>
      <c r="CY96" s="697">
        <v>166.83</v>
      </c>
      <c r="CZ96" s="36">
        <f t="shared" si="72"/>
        <v>38881.199999999997</v>
      </c>
      <c r="DA96" s="35">
        <f t="shared" si="73"/>
        <v>284</v>
      </c>
      <c r="DB96" s="1349">
        <v>41413</v>
      </c>
      <c r="DC96" s="1348">
        <v>4079.98</v>
      </c>
      <c r="DD96" s="1348">
        <v>538.58000000000004</v>
      </c>
      <c r="DE96" s="1348">
        <v>42307.4</v>
      </c>
      <c r="DF96" s="843">
        <v>293</v>
      </c>
      <c r="DG96" s="1349">
        <v>41602</v>
      </c>
      <c r="DH96" s="697">
        <v>4324.7</v>
      </c>
      <c r="DI96" s="697">
        <v>659.04</v>
      </c>
      <c r="DJ96" s="36">
        <v>44515.4</v>
      </c>
      <c r="DK96" s="35">
        <v>299</v>
      </c>
      <c r="DL96" s="1472">
        <v>41779</v>
      </c>
      <c r="DM96" s="697">
        <v>4363.5</v>
      </c>
      <c r="DN96" s="697">
        <v>196.8</v>
      </c>
      <c r="DO96" s="36">
        <v>47149.7</v>
      </c>
      <c r="DP96" s="35">
        <v>306</v>
      </c>
      <c r="DQ96" s="1472">
        <v>41968</v>
      </c>
      <c r="DR96" s="1478">
        <v>4804.45</v>
      </c>
      <c r="DS96" s="1478">
        <v>347.03</v>
      </c>
      <c r="DT96" s="273">
        <v>49744.399999999994</v>
      </c>
      <c r="DU96" s="272">
        <v>317</v>
      </c>
      <c r="DV96" s="1472">
        <v>42143</v>
      </c>
      <c r="DW96" s="697">
        <v>4459.29</v>
      </c>
      <c r="DX96" s="697">
        <v>808.75</v>
      </c>
      <c r="DY96" s="36">
        <f t="shared" si="78"/>
        <v>52774.2</v>
      </c>
      <c r="DZ96" s="35">
        <f t="shared" si="79"/>
        <v>324</v>
      </c>
      <c r="EA96" s="1472">
        <v>42327</v>
      </c>
      <c r="EB96" s="697">
        <v>4531.63</v>
      </c>
      <c r="EC96" s="697">
        <v>403.77</v>
      </c>
      <c r="ED96" s="36">
        <f t="shared" si="77"/>
        <v>55225.1</v>
      </c>
      <c r="EE96" s="35">
        <v>329</v>
      </c>
      <c r="EF96" s="1472">
        <v>42506</v>
      </c>
      <c r="EG96" s="697">
        <v>4288.6499999999996</v>
      </c>
      <c r="EH96" s="697">
        <v>288.64</v>
      </c>
      <c r="EI96" s="1172">
        <v>57221.413999999997</v>
      </c>
      <c r="EJ96" s="1172">
        <v>329</v>
      </c>
      <c r="EK96" s="1472">
        <v>42689</v>
      </c>
      <c r="EL96" s="36">
        <v>4664.8100000000004</v>
      </c>
      <c r="EM96" s="697">
        <v>646.56799999999998</v>
      </c>
      <c r="EN96" s="1172">
        <v>59005.799999999996</v>
      </c>
      <c r="EO96" s="1172">
        <v>330</v>
      </c>
      <c r="EP96" s="1472">
        <v>42870</v>
      </c>
      <c r="EQ96" s="283">
        <v>5428.06</v>
      </c>
      <c r="ER96" s="697">
        <v>537.98699999999997</v>
      </c>
      <c r="ES96" s="36">
        <v>60896.4</v>
      </c>
      <c r="ET96" s="35">
        <v>333</v>
      </c>
      <c r="EU96" s="1472">
        <v>43052</v>
      </c>
      <c r="EV96" s="283">
        <v>6216.62</v>
      </c>
      <c r="EW96" s="697">
        <v>903.38099999999997</v>
      </c>
      <c r="EX96" s="36">
        <v>63353.883000000002</v>
      </c>
      <c r="EY96" s="35">
        <v>338</v>
      </c>
      <c r="EZ96" s="1472">
        <v>43236</v>
      </c>
      <c r="FA96" s="283">
        <v>5511.76</v>
      </c>
      <c r="FB96" s="283">
        <v>394.86399999999998</v>
      </c>
      <c r="FC96" s="36">
        <v>65921.8</v>
      </c>
      <c r="FD96" s="35">
        <v>343</v>
      </c>
      <c r="FE96" s="1472">
        <v>43418</v>
      </c>
      <c r="FF96" s="283">
        <v>5245.59</v>
      </c>
      <c r="FG96" s="283">
        <v>631.61099999999999</v>
      </c>
      <c r="FH96" s="283">
        <v>68483</v>
      </c>
      <c r="FI96" s="35">
        <v>349</v>
      </c>
      <c r="FJ96" s="1699">
        <v>43605</v>
      </c>
      <c r="FK96" s="185">
        <v>5276.14</v>
      </c>
      <c r="FL96" s="185">
        <v>387.73</v>
      </c>
      <c r="FM96" s="185">
        <v>71254.2</v>
      </c>
      <c r="FN96" s="185">
        <v>355</v>
      </c>
      <c r="FO96" s="1696">
        <v>43788</v>
      </c>
      <c r="FP96" s="185">
        <v>4722.37</v>
      </c>
      <c r="FQ96" s="185">
        <v>380.834</v>
      </c>
      <c r="FR96" s="185">
        <v>73108.5</v>
      </c>
      <c r="FS96" s="185">
        <v>357</v>
      </c>
      <c r="FY96" s="1472">
        <v>44150</v>
      </c>
      <c r="FZ96" s="843">
        <v>4867.74</v>
      </c>
      <c r="GA96" s="843">
        <v>1197.72</v>
      </c>
      <c r="GB96" s="859">
        <v>76751.399999999994</v>
      </c>
      <c r="GC96" s="843">
        <v>364</v>
      </c>
      <c r="GD96" s="1472">
        <v>44335</v>
      </c>
      <c r="GE96" s="843">
        <v>5873.14</v>
      </c>
      <c r="GF96" s="843">
        <v>2099.0509999999999</v>
      </c>
      <c r="GG96" s="859">
        <v>84349.7</v>
      </c>
      <c r="GH96" s="843">
        <v>375</v>
      </c>
    </row>
    <row r="97" spans="6:190" s="843" customFormat="1" ht="15" customHeight="1">
      <c r="F97" s="431">
        <v>37739</v>
      </c>
      <c r="G97" s="273">
        <v>784.06232999999997</v>
      </c>
      <c r="H97" s="273">
        <v>4.9098329500000002</v>
      </c>
      <c r="I97" s="273">
        <v>3499.7884380000005</v>
      </c>
      <c r="J97" s="35">
        <v>251</v>
      </c>
      <c r="K97" s="431">
        <v>37921</v>
      </c>
      <c r="L97" s="273">
        <v>799.61157000000003</v>
      </c>
      <c r="M97" s="273">
        <v>3.3943367750000002</v>
      </c>
      <c r="N97" s="273">
        <v>3840.3091555000001</v>
      </c>
      <c r="O97" s="35">
        <v>255</v>
      </c>
      <c r="P97" s="432">
        <v>38120</v>
      </c>
      <c r="Q97" s="273">
        <v>1122.3</v>
      </c>
      <c r="R97" s="273">
        <v>11.95</v>
      </c>
      <c r="S97" s="273">
        <v>4700.5930935000006</v>
      </c>
      <c r="T97" s="35">
        <v>259</v>
      </c>
      <c r="U97" s="432">
        <v>38295</v>
      </c>
      <c r="V97" s="479">
        <v>1727.6478300000001</v>
      </c>
      <c r="W97" s="36">
        <v>20.095300000000002</v>
      </c>
      <c r="X97" s="35">
        <v>4931.8</v>
      </c>
      <c r="Y97" s="35">
        <v>247</v>
      </c>
      <c r="Z97" s="432">
        <v>38482</v>
      </c>
      <c r="AA97" s="479">
        <v>1579.3580400000001</v>
      </c>
      <c r="AB97" s="36">
        <v>24.6449</v>
      </c>
      <c r="AC97" s="64">
        <v>5214.3</v>
      </c>
      <c r="AD97" s="35">
        <v>251</v>
      </c>
      <c r="AE97" s="432">
        <v>38670</v>
      </c>
      <c r="AF97" s="479">
        <v>1719.0008700000001</v>
      </c>
      <c r="AG97" s="36">
        <v>30.385700000000003</v>
      </c>
      <c r="AH97" s="36">
        <v>5605.4</v>
      </c>
      <c r="AI97" s="35">
        <v>259</v>
      </c>
      <c r="AJ97" s="432">
        <v>38876</v>
      </c>
      <c r="AK97" s="479">
        <v>1328.2091700000001</v>
      </c>
      <c r="AL97" s="36">
        <v>16.510100000000001</v>
      </c>
      <c r="AM97" s="36">
        <v>6455</v>
      </c>
      <c r="AN97" s="35">
        <v>269</v>
      </c>
      <c r="AO97" s="432">
        <v>39050</v>
      </c>
      <c r="AP97" s="479">
        <v>1523.8678299999999</v>
      </c>
      <c r="AQ97" s="36">
        <v>19.8139</v>
      </c>
      <c r="AR97" s="36">
        <v>7002.7</v>
      </c>
      <c r="AS97" s="35">
        <v>267</v>
      </c>
      <c r="AT97" s="432">
        <v>39224</v>
      </c>
      <c r="AU97" s="479">
        <v>1891.5195699999999</v>
      </c>
      <c r="AV97" s="36">
        <v>106.3126</v>
      </c>
      <c r="AW97" s="36">
        <v>8254.7000000000007</v>
      </c>
      <c r="AX97" s="35">
        <v>274</v>
      </c>
      <c r="AY97" s="431">
        <v>39407</v>
      </c>
      <c r="AZ97" s="36">
        <v>2984.93</v>
      </c>
      <c r="BA97" s="36">
        <v>147.74</v>
      </c>
      <c r="BB97" s="36">
        <v>9180.6</v>
      </c>
      <c r="BC97" s="35">
        <v>281</v>
      </c>
      <c r="BD97" s="431">
        <v>39588</v>
      </c>
      <c r="BE97" s="36">
        <v>3054.63</v>
      </c>
      <c r="BF97" s="36">
        <v>494.11</v>
      </c>
      <c r="BG97" s="36">
        <v>10051.4</v>
      </c>
      <c r="BH97" s="35">
        <v>286</v>
      </c>
      <c r="BI97" s="431">
        <v>39772</v>
      </c>
      <c r="BJ97" s="35">
        <v>2615.92</v>
      </c>
      <c r="BK97" s="36">
        <v>201.25</v>
      </c>
      <c r="BL97" s="36">
        <v>12830.2</v>
      </c>
      <c r="BM97" s="35">
        <v>293</v>
      </c>
      <c r="BN97" s="431">
        <v>39951</v>
      </c>
      <c r="BO97" s="36">
        <v>2526.77</v>
      </c>
      <c r="BP97" s="36">
        <v>559.27</v>
      </c>
      <c r="BQ97" s="36">
        <v>14156.3</v>
      </c>
      <c r="BR97" s="35">
        <v>299</v>
      </c>
      <c r="BS97" s="431">
        <v>40136</v>
      </c>
      <c r="BT97" s="1167">
        <v>4144.75</v>
      </c>
      <c r="BU97" s="1169">
        <v>861.97</v>
      </c>
      <c r="BV97" s="36">
        <v>16386.2</v>
      </c>
      <c r="BW97" s="35">
        <v>256</v>
      </c>
      <c r="BX97" s="431">
        <v>40315</v>
      </c>
      <c r="BY97" s="1167">
        <v>5839.15</v>
      </c>
      <c r="BZ97" s="1169">
        <v>2305.65</v>
      </c>
      <c r="CA97" s="36">
        <v>19448</v>
      </c>
      <c r="CB97" s="35">
        <v>267</v>
      </c>
      <c r="CC97" s="431">
        <v>40506</v>
      </c>
      <c r="CD97" s="36">
        <v>8672.91</v>
      </c>
      <c r="CE97" s="36">
        <v>2693.03</v>
      </c>
      <c r="CF97" s="36">
        <v>22989.3</v>
      </c>
      <c r="CG97" s="35">
        <v>251</v>
      </c>
      <c r="CH97" s="431">
        <v>40687</v>
      </c>
      <c r="CI97" s="35">
        <v>5444.28</v>
      </c>
      <c r="CJ97" s="35">
        <v>349.9</v>
      </c>
      <c r="CK97" s="36">
        <v>29034.3</v>
      </c>
      <c r="CL97" s="35">
        <v>266</v>
      </c>
      <c r="CM97" s="425">
        <v>40876</v>
      </c>
      <c r="CN97" s="1173">
        <v>5154.68</v>
      </c>
      <c r="CO97" s="36">
        <v>255.4</v>
      </c>
      <c r="CP97" s="36">
        <f t="shared" si="75"/>
        <v>32676.9</v>
      </c>
      <c r="CQ97" s="35">
        <f t="shared" si="76"/>
        <v>272</v>
      </c>
      <c r="CR97" s="427">
        <v>41046</v>
      </c>
      <c r="CS97" s="697">
        <v>5464.16</v>
      </c>
      <c r="CT97" s="697">
        <v>1201.8499999999999</v>
      </c>
      <c r="CU97" s="36">
        <f t="shared" si="80"/>
        <v>37666.199999999997</v>
      </c>
      <c r="CV97" s="35">
        <f t="shared" si="81"/>
        <v>279</v>
      </c>
      <c r="CW97" s="427">
        <v>41241</v>
      </c>
      <c r="CX97" s="697">
        <v>3991.51</v>
      </c>
      <c r="CY97" s="697">
        <v>187.1</v>
      </c>
      <c r="CZ97" s="36">
        <f t="shared" si="72"/>
        <v>38881.199999999997</v>
      </c>
      <c r="DA97" s="35">
        <f t="shared" si="73"/>
        <v>284</v>
      </c>
      <c r="DB97" s="1349">
        <v>41414</v>
      </c>
      <c r="DC97" s="1348">
        <v>4096.76</v>
      </c>
      <c r="DD97" s="1348">
        <v>470.45</v>
      </c>
      <c r="DE97" s="1348">
        <v>42307.4</v>
      </c>
      <c r="DF97" s="843">
        <v>293</v>
      </c>
      <c r="DG97" s="1349">
        <v>41603</v>
      </c>
      <c r="DH97" s="697">
        <v>4354.8900000000003</v>
      </c>
      <c r="DI97" s="697">
        <v>750.62</v>
      </c>
      <c r="DJ97" s="36">
        <v>44515.4</v>
      </c>
      <c r="DK97" s="35">
        <v>299</v>
      </c>
      <c r="DL97" s="1472">
        <v>41780</v>
      </c>
      <c r="DM97" s="697">
        <v>4410.63</v>
      </c>
      <c r="DN97" s="697">
        <v>271.35000000000002</v>
      </c>
      <c r="DO97" s="36">
        <v>47149.7</v>
      </c>
      <c r="DP97" s="35">
        <v>306</v>
      </c>
      <c r="DQ97" s="1472">
        <v>41969</v>
      </c>
      <c r="DR97" s="697">
        <v>4756.6099999999997</v>
      </c>
      <c r="DS97" s="36">
        <v>312.70999999999998</v>
      </c>
      <c r="DT97" s="36">
        <v>49744.399999999994</v>
      </c>
      <c r="DU97" s="35">
        <v>317</v>
      </c>
      <c r="DV97" s="1472">
        <v>42144</v>
      </c>
      <c r="DW97" s="697">
        <v>4455.57</v>
      </c>
      <c r="DX97" s="697">
        <v>782.91</v>
      </c>
      <c r="DY97" s="36">
        <f>DY96</f>
        <v>52774.2</v>
      </c>
      <c r="DZ97" s="35">
        <f t="shared" si="79"/>
        <v>324</v>
      </c>
      <c r="EA97" s="1472">
        <v>42330</v>
      </c>
      <c r="EB97" s="697">
        <v>4596.8100000000004</v>
      </c>
      <c r="EC97" s="697">
        <v>430.65</v>
      </c>
      <c r="ED97" s="36">
        <f t="shared" si="77"/>
        <v>55225.1</v>
      </c>
      <c r="EE97" s="35">
        <v>329</v>
      </c>
      <c r="EF97" s="1472">
        <v>42507</v>
      </c>
      <c r="EG97" s="697">
        <v>4326.6400000000003</v>
      </c>
      <c r="EH97" s="697">
        <v>302.02</v>
      </c>
      <c r="EI97" s="1172">
        <v>57221.413999999997</v>
      </c>
      <c r="EJ97" s="1172">
        <v>329</v>
      </c>
      <c r="EK97" s="1472">
        <v>42690</v>
      </c>
      <c r="EL97" s="35">
        <v>4676.76</v>
      </c>
      <c r="EM97" s="697">
        <v>607.15599999999995</v>
      </c>
      <c r="EN97" s="1172">
        <v>59005.799999999996</v>
      </c>
      <c r="EO97" s="1172">
        <v>330</v>
      </c>
      <c r="EP97" s="1472">
        <v>42871</v>
      </c>
      <c r="EQ97" s="283">
        <v>5435.68</v>
      </c>
      <c r="ER97" s="697">
        <v>563.13300000000004</v>
      </c>
      <c r="ES97" s="36">
        <v>60896.4</v>
      </c>
      <c r="ET97" s="35">
        <v>333</v>
      </c>
      <c r="EU97" s="1472">
        <v>43053</v>
      </c>
      <c r="EV97" s="283">
        <v>6252.14</v>
      </c>
      <c r="EW97" s="1478">
        <v>1176.9110000000001</v>
      </c>
      <c r="EX97" s="36">
        <v>63353.883000000002</v>
      </c>
      <c r="EY97" s="35">
        <v>338</v>
      </c>
      <c r="EZ97" s="1472">
        <v>43237</v>
      </c>
      <c r="FA97" s="283">
        <v>5443.31</v>
      </c>
      <c r="FB97" s="283">
        <v>492.798</v>
      </c>
      <c r="FC97" s="36">
        <v>65921.8</v>
      </c>
      <c r="FD97" s="35">
        <v>343</v>
      </c>
      <c r="FE97" s="1472">
        <v>43419</v>
      </c>
      <c r="FF97" s="283">
        <v>5244.63</v>
      </c>
      <c r="FG97" s="283">
        <v>555.755</v>
      </c>
      <c r="FH97" s="36">
        <v>68483</v>
      </c>
      <c r="FI97" s="35">
        <v>349</v>
      </c>
      <c r="FJ97" s="1699">
        <v>43606</v>
      </c>
      <c r="FK97" s="185">
        <v>5236.8500000000004</v>
      </c>
      <c r="FL97" s="185">
        <v>351.697</v>
      </c>
      <c r="FM97" s="185">
        <v>71254.2</v>
      </c>
      <c r="FN97" s="185">
        <v>355</v>
      </c>
      <c r="FO97" s="1696">
        <v>43789</v>
      </c>
      <c r="FP97" s="185">
        <v>4691.9399999999996</v>
      </c>
      <c r="FQ97" s="185">
        <v>406.346</v>
      </c>
      <c r="FR97" s="185">
        <v>73108.5</v>
      </c>
      <c r="FS97" s="185">
        <v>357</v>
      </c>
      <c r="FY97" s="1472">
        <v>44151</v>
      </c>
      <c r="FZ97" s="843">
        <v>4871.42</v>
      </c>
      <c r="GA97" s="843">
        <v>790.16</v>
      </c>
      <c r="GB97" s="859">
        <v>76751.399999999994</v>
      </c>
      <c r="GC97" s="843">
        <v>364</v>
      </c>
      <c r="GD97" s="1472">
        <v>44336</v>
      </c>
      <c r="GE97" s="843">
        <v>5813.07</v>
      </c>
      <c r="GF97" s="843">
        <v>1652.789</v>
      </c>
      <c r="GG97" s="859">
        <v>84349.7</v>
      </c>
      <c r="GH97" s="843">
        <v>375</v>
      </c>
    </row>
    <row r="98" spans="6:190" s="843" customFormat="1" ht="15" customHeight="1">
      <c r="F98" s="431">
        <v>37740</v>
      </c>
      <c r="G98" s="273">
        <v>782.75093000000004</v>
      </c>
      <c r="H98" s="273">
        <v>5.1721172500000003</v>
      </c>
      <c r="I98" s="273">
        <v>3499.7884380000005</v>
      </c>
      <c r="J98" s="35">
        <v>251</v>
      </c>
      <c r="K98" s="431">
        <v>37922</v>
      </c>
      <c r="L98" s="273">
        <v>799.41</v>
      </c>
      <c r="M98" s="273">
        <v>2.8609832449999999</v>
      </c>
      <c r="N98" s="273">
        <v>3840.3091555000001</v>
      </c>
      <c r="O98" s="35">
        <v>255</v>
      </c>
      <c r="P98" s="432">
        <v>38122</v>
      </c>
      <c r="Q98" s="273">
        <v>1127.26</v>
      </c>
      <c r="R98" s="273">
        <v>11.01</v>
      </c>
      <c r="S98" s="273">
        <v>4700.5930935000006</v>
      </c>
      <c r="T98" s="35">
        <v>259</v>
      </c>
      <c r="U98" s="432">
        <v>38297</v>
      </c>
      <c r="V98" s="479">
        <v>1727.7164299999999</v>
      </c>
      <c r="W98" s="36">
        <v>19.015000000000001</v>
      </c>
      <c r="X98" s="35">
        <v>4931.8</v>
      </c>
      <c r="Y98" s="35">
        <v>247</v>
      </c>
      <c r="Z98" s="432">
        <v>38483</v>
      </c>
      <c r="AA98" s="479">
        <v>1580.03351</v>
      </c>
      <c r="AB98" s="36">
        <v>20.943899999999999</v>
      </c>
      <c r="AC98" s="64">
        <v>5214.3</v>
      </c>
      <c r="AD98" s="35">
        <v>251</v>
      </c>
      <c r="AE98" s="432">
        <v>38671</v>
      </c>
      <c r="AF98" s="479">
        <v>1716.88967</v>
      </c>
      <c r="AG98" s="36">
        <v>32.926900000000003</v>
      </c>
      <c r="AH98" s="36">
        <v>5605.4</v>
      </c>
      <c r="AI98" s="35">
        <v>259</v>
      </c>
      <c r="AJ98" s="432">
        <v>38879</v>
      </c>
      <c r="AK98" s="479">
        <v>1320.5090299999999</v>
      </c>
      <c r="AL98" s="36">
        <v>8.0781999999999989</v>
      </c>
      <c r="AM98" s="36">
        <v>6455</v>
      </c>
      <c r="AN98" s="35">
        <v>269</v>
      </c>
      <c r="AO98" s="432">
        <v>39051</v>
      </c>
      <c r="AP98" s="479">
        <v>1527.29522</v>
      </c>
      <c r="AQ98" s="36">
        <v>21.203899999999997</v>
      </c>
      <c r="AR98" s="36">
        <v>7002.7</v>
      </c>
      <c r="AS98" s="35">
        <v>267</v>
      </c>
      <c r="AT98" s="432">
        <v>39225</v>
      </c>
      <c r="AU98" s="479">
        <v>1902.17669</v>
      </c>
      <c r="AV98" s="36">
        <v>138.90879999999999</v>
      </c>
      <c r="AW98" s="36">
        <v>8254.7000000000007</v>
      </c>
      <c r="AX98" s="35">
        <v>274</v>
      </c>
      <c r="AY98" s="431">
        <v>39408</v>
      </c>
      <c r="AZ98" s="36">
        <v>2958.2</v>
      </c>
      <c r="BA98" s="36">
        <v>142.80000000000001</v>
      </c>
      <c r="BB98" s="36">
        <v>9180.6</v>
      </c>
      <c r="BC98" s="35">
        <v>281</v>
      </c>
      <c r="BD98" s="431">
        <v>39589</v>
      </c>
      <c r="BE98" s="36">
        <v>3057.33</v>
      </c>
      <c r="BF98" s="36">
        <v>391.02</v>
      </c>
      <c r="BG98" s="36">
        <v>10051.4</v>
      </c>
      <c r="BH98" s="35">
        <v>286</v>
      </c>
      <c r="BI98" s="431">
        <v>39775</v>
      </c>
      <c r="BJ98" s="35">
        <v>2716.81</v>
      </c>
      <c r="BK98" s="36">
        <v>269.75</v>
      </c>
      <c r="BL98" s="36">
        <v>12830.2</v>
      </c>
      <c r="BM98" s="35">
        <v>293</v>
      </c>
      <c r="BN98" s="431">
        <v>39952</v>
      </c>
      <c r="BO98" s="36">
        <v>2557.1</v>
      </c>
      <c r="BP98" s="36">
        <v>477.16</v>
      </c>
      <c r="BQ98" s="36">
        <v>14156.3</v>
      </c>
      <c r="BR98" s="35">
        <v>299</v>
      </c>
      <c r="BS98" s="431">
        <v>40139</v>
      </c>
      <c r="BT98" s="1167">
        <v>4203.08</v>
      </c>
      <c r="BU98" s="1169">
        <v>943.76</v>
      </c>
      <c r="BV98" s="36">
        <v>16386.2</v>
      </c>
      <c r="BW98" s="35">
        <v>256</v>
      </c>
      <c r="BX98" s="431">
        <v>40316</v>
      </c>
      <c r="BY98" s="1167">
        <v>5876.55</v>
      </c>
      <c r="BZ98" s="1169">
        <v>2041.44</v>
      </c>
      <c r="CA98" s="36">
        <v>19448</v>
      </c>
      <c r="CB98" s="35">
        <v>267</v>
      </c>
      <c r="CC98" s="431">
        <v>40507</v>
      </c>
      <c r="CD98" s="35">
        <v>8721.09</v>
      </c>
      <c r="CE98" s="35">
        <v>2870.27</v>
      </c>
      <c r="CF98" s="36">
        <v>22989.3</v>
      </c>
      <c r="CG98" s="35">
        <v>251</v>
      </c>
      <c r="CH98" s="431">
        <v>40688</v>
      </c>
      <c r="CI98" s="36">
        <v>5292.54</v>
      </c>
      <c r="CJ98" s="35">
        <v>324.25</v>
      </c>
      <c r="CK98" s="36">
        <v>29034.3</v>
      </c>
      <c r="CL98" s="35">
        <v>266</v>
      </c>
      <c r="CM98" s="425">
        <v>40877</v>
      </c>
      <c r="CN98" s="1173">
        <v>5268.55</v>
      </c>
      <c r="CO98" s="36">
        <v>319.35000000000002</v>
      </c>
      <c r="CP98" s="36">
        <f t="shared" si="75"/>
        <v>32676.9</v>
      </c>
      <c r="CQ98" s="35">
        <f t="shared" si="76"/>
        <v>272</v>
      </c>
      <c r="CR98" s="427">
        <v>41049</v>
      </c>
      <c r="CS98" s="697">
        <v>5417.92</v>
      </c>
      <c r="CT98" s="697">
        <v>1120.76</v>
      </c>
      <c r="CU98" s="36">
        <f t="shared" si="80"/>
        <v>37666.199999999997</v>
      </c>
      <c r="CV98" s="35">
        <f t="shared" si="81"/>
        <v>279</v>
      </c>
      <c r="CW98" s="427">
        <v>41242</v>
      </c>
      <c r="CX98" s="697">
        <v>4210.58</v>
      </c>
      <c r="CY98" s="697">
        <v>336.43</v>
      </c>
      <c r="CZ98" s="36">
        <f t="shared" si="72"/>
        <v>38881.199999999997</v>
      </c>
      <c r="DA98" s="35">
        <f t="shared" si="73"/>
        <v>284</v>
      </c>
      <c r="DB98" s="1349">
        <v>41415</v>
      </c>
      <c r="DC98" s="1348">
        <v>4047.24</v>
      </c>
      <c r="DD98" s="1348">
        <v>417.98</v>
      </c>
      <c r="DE98" s="1348">
        <v>42307.4</v>
      </c>
      <c r="DF98" s="843">
        <v>293</v>
      </c>
      <c r="DG98" s="1349">
        <v>41604</v>
      </c>
      <c r="DH98" s="697">
        <v>4277.55</v>
      </c>
      <c r="DI98" s="697">
        <v>726.21</v>
      </c>
      <c r="DJ98" s="36">
        <v>44515.4</v>
      </c>
      <c r="DK98" s="35">
        <v>299</v>
      </c>
      <c r="DL98" s="1472">
        <v>41781</v>
      </c>
      <c r="DM98" s="697">
        <v>4384.0600000000004</v>
      </c>
      <c r="DN98" s="697">
        <v>258.8</v>
      </c>
      <c r="DO98" s="36">
        <v>47149.7</v>
      </c>
      <c r="DP98" s="35">
        <v>306</v>
      </c>
      <c r="DQ98" s="1472">
        <v>41970</v>
      </c>
      <c r="DR98" s="273">
        <v>4772.5600000000004</v>
      </c>
      <c r="DS98" s="273">
        <v>263.8</v>
      </c>
      <c r="DT98" s="273">
        <v>49744.399999999994</v>
      </c>
      <c r="DU98" s="272">
        <v>317</v>
      </c>
      <c r="DV98" s="1472">
        <v>42145</v>
      </c>
      <c r="DW98" s="697">
        <v>4483.28</v>
      </c>
      <c r="DX98" s="697">
        <v>779.78</v>
      </c>
      <c r="DY98" s="36">
        <f>DY97</f>
        <v>52774.2</v>
      </c>
      <c r="DZ98" s="35">
        <f t="shared" si="79"/>
        <v>324</v>
      </c>
      <c r="EA98" s="1472">
        <v>42331</v>
      </c>
      <c r="EB98" s="1478">
        <v>4585.1099999999997</v>
      </c>
      <c r="EC98" s="1478">
        <v>586.29</v>
      </c>
      <c r="ED98" s="273">
        <f t="shared" si="77"/>
        <v>55225.1</v>
      </c>
      <c r="EE98" s="35">
        <v>329</v>
      </c>
      <c r="EF98" s="1472">
        <v>42508</v>
      </c>
      <c r="EG98" s="697">
        <v>4364.3100000000004</v>
      </c>
      <c r="EH98" s="697">
        <v>361.29</v>
      </c>
      <c r="EI98" s="1172">
        <v>57221.413999999997</v>
      </c>
      <c r="EJ98" s="1172">
        <v>329</v>
      </c>
      <c r="EK98" s="1472">
        <v>42691</v>
      </c>
      <c r="EL98" s="35">
        <v>4698.54</v>
      </c>
      <c r="EM98" s="697">
        <v>628.16499999999996</v>
      </c>
      <c r="EN98" s="1172">
        <v>59005.799999999996</v>
      </c>
      <c r="EO98" s="1172">
        <v>330</v>
      </c>
      <c r="EP98" s="1472">
        <v>42872</v>
      </c>
      <c r="EQ98" s="283">
        <v>5429.67</v>
      </c>
      <c r="ER98" s="697">
        <v>684.04499999999996</v>
      </c>
      <c r="ES98" s="36">
        <v>60896.4</v>
      </c>
      <c r="ET98" s="35">
        <v>333</v>
      </c>
      <c r="EU98" s="1472">
        <v>43054</v>
      </c>
      <c r="EV98" s="283">
        <v>6235.71</v>
      </c>
      <c r="EW98" s="1478">
        <v>883.23</v>
      </c>
      <c r="EX98" s="36">
        <v>63353.883000000002</v>
      </c>
      <c r="EY98" s="35">
        <v>338</v>
      </c>
      <c r="EZ98" s="1472">
        <v>43240</v>
      </c>
      <c r="FA98" s="283">
        <v>5390.7</v>
      </c>
      <c r="FB98" s="283">
        <v>395.66500000000002</v>
      </c>
      <c r="FC98" s="36">
        <v>65921.8</v>
      </c>
      <c r="FD98" s="35">
        <v>343</v>
      </c>
      <c r="FE98" s="1472">
        <v>43422</v>
      </c>
      <c r="FF98" s="283">
        <v>5256.07</v>
      </c>
      <c r="FG98" s="283">
        <v>556.54100000000005</v>
      </c>
      <c r="FH98" s="283">
        <v>68483</v>
      </c>
      <c r="FI98" s="35">
        <v>349</v>
      </c>
      <c r="FJ98" s="1699">
        <v>43607</v>
      </c>
      <c r="FK98" s="185">
        <v>5250.95</v>
      </c>
      <c r="FL98" s="185">
        <v>290.54500000000002</v>
      </c>
      <c r="FM98" s="185">
        <v>71254.2</v>
      </c>
      <c r="FN98" s="185">
        <v>355</v>
      </c>
      <c r="FO98" s="1696">
        <v>43790</v>
      </c>
      <c r="FP98" s="185">
        <v>4706.67</v>
      </c>
      <c r="FQ98" s="185">
        <v>421.017</v>
      </c>
      <c r="FR98" s="185">
        <v>73108.5</v>
      </c>
      <c r="FS98" s="185">
        <v>357</v>
      </c>
      <c r="FY98" s="1472">
        <v>44152</v>
      </c>
      <c r="FZ98" s="843">
        <v>4905.1000000000004</v>
      </c>
      <c r="GA98" s="843">
        <v>790.92</v>
      </c>
      <c r="GB98" s="859">
        <v>76751.399999999994</v>
      </c>
      <c r="GC98" s="843">
        <v>364</v>
      </c>
      <c r="GD98" s="1472">
        <v>44339</v>
      </c>
      <c r="GE98" s="843">
        <v>5787.6</v>
      </c>
      <c r="GF98" s="843">
        <v>1485.999</v>
      </c>
      <c r="GG98" s="859">
        <v>84349.7</v>
      </c>
      <c r="GH98" s="843">
        <v>375</v>
      </c>
    </row>
    <row r="99" spans="6:190" s="843" customFormat="1" ht="15" customHeight="1">
      <c r="F99" s="431">
        <v>37741</v>
      </c>
      <c r="G99" s="273">
        <v>787.94057999999995</v>
      </c>
      <c r="H99" s="273">
        <v>11.84866794</v>
      </c>
      <c r="I99" s="273">
        <v>3499.7884380000005</v>
      </c>
      <c r="J99" s="35">
        <v>251</v>
      </c>
      <c r="K99" s="431">
        <v>37923</v>
      </c>
      <c r="L99" s="273">
        <v>800.59045000000003</v>
      </c>
      <c r="M99" s="273">
        <v>3.6142231950000001</v>
      </c>
      <c r="N99" s="273">
        <v>3840.3091555000001</v>
      </c>
      <c r="O99" s="35">
        <v>255</v>
      </c>
      <c r="P99" s="432">
        <v>38123</v>
      </c>
      <c r="Q99" s="273">
        <v>1142.57</v>
      </c>
      <c r="R99" s="273">
        <v>12.89</v>
      </c>
      <c r="S99" s="273">
        <v>4700.5930935000006</v>
      </c>
      <c r="T99" s="35">
        <v>259</v>
      </c>
      <c r="U99" s="432">
        <v>38299</v>
      </c>
      <c r="V99" s="479">
        <v>1731.1688799999999</v>
      </c>
      <c r="W99" s="36">
        <v>31.0077</v>
      </c>
      <c r="X99" s="35">
        <v>4931.8</v>
      </c>
      <c r="Y99" s="35">
        <v>247</v>
      </c>
      <c r="Z99" s="432">
        <v>38484</v>
      </c>
      <c r="AA99" s="479">
        <v>1585.9255499999999</v>
      </c>
      <c r="AB99" s="36">
        <v>21.527999999999999</v>
      </c>
      <c r="AC99" s="64">
        <v>5214.3</v>
      </c>
      <c r="AD99" s="35">
        <v>251</v>
      </c>
      <c r="AE99" s="432">
        <v>38672</v>
      </c>
      <c r="AF99" s="479">
        <v>1713.5872400000001</v>
      </c>
      <c r="AG99" s="36">
        <v>28.127400000000002</v>
      </c>
      <c r="AH99" s="36">
        <v>5605.4</v>
      </c>
      <c r="AI99" s="35">
        <v>259</v>
      </c>
      <c r="AJ99" s="432">
        <v>38880</v>
      </c>
      <c r="AK99" s="479">
        <v>1302.92481</v>
      </c>
      <c r="AL99" s="36">
        <v>18.024999999999999</v>
      </c>
      <c r="AM99" s="36">
        <v>6455</v>
      </c>
      <c r="AN99" s="35">
        <v>269</v>
      </c>
      <c r="AO99" s="432">
        <v>39054</v>
      </c>
      <c r="AP99" s="479">
        <v>1544.17578</v>
      </c>
      <c r="AQ99" s="36">
        <v>27.210199999999997</v>
      </c>
      <c r="AR99" s="36">
        <v>7085.2</v>
      </c>
      <c r="AS99" s="35">
        <v>268</v>
      </c>
      <c r="AT99" s="432">
        <v>39226</v>
      </c>
      <c r="AU99" s="479">
        <v>1916.84725</v>
      </c>
      <c r="AV99" s="36">
        <v>158.7929</v>
      </c>
      <c r="AW99" s="36">
        <v>8254.7000000000007</v>
      </c>
      <c r="AX99" s="35">
        <v>274</v>
      </c>
      <c r="AY99" s="431">
        <v>39411</v>
      </c>
      <c r="AZ99" s="36">
        <v>2944.4</v>
      </c>
      <c r="BA99" s="36">
        <v>151.25</v>
      </c>
      <c r="BB99" s="36">
        <v>9180.6</v>
      </c>
      <c r="BC99" s="35">
        <v>281</v>
      </c>
      <c r="BD99" s="431">
        <v>39590</v>
      </c>
      <c r="BE99" s="36">
        <v>3090.96</v>
      </c>
      <c r="BF99" s="36">
        <v>365.86</v>
      </c>
      <c r="BG99" s="36">
        <v>10051.4</v>
      </c>
      <c r="BH99" s="35">
        <v>286</v>
      </c>
      <c r="BI99" s="431">
        <v>39776</v>
      </c>
      <c r="BJ99" s="36">
        <v>2678.68</v>
      </c>
      <c r="BK99" s="35">
        <v>243.39</v>
      </c>
      <c r="BL99" s="36">
        <v>12830.2</v>
      </c>
      <c r="BM99" s="35">
        <v>293</v>
      </c>
      <c r="BN99" s="431">
        <v>39953</v>
      </c>
      <c r="BO99" s="36">
        <v>2554.35</v>
      </c>
      <c r="BP99" s="36">
        <v>414.71</v>
      </c>
      <c r="BQ99" s="36">
        <v>14156.3</v>
      </c>
      <c r="BR99" s="35">
        <v>299</v>
      </c>
      <c r="BS99" s="431">
        <v>40140</v>
      </c>
      <c r="BT99" s="36">
        <v>4273.91</v>
      </c>
      <c r="BU99" s="36">
        <v>1058.95</v>
      </c>
      <c r="BV99" s="36">
        <v>16386.2</v>
      </c>
      <c r="BW99" s="35">
        <v>256</v>
      </c>
      <c r="BX99" s="431">
        <v>40317</v>
      </c>
      <c r="BY99" s="36">
        <v>5921.5</v>
      </c>
      <c r="BZ99" s="35">
        <v>1939.92</v>
      </c>
      <c r="CA99" s="36">
        <v>19448</v>
      </c>
      <c r="CB99" s="35">
        <v>267</v>
      </c>
      <c r="CC99" s="431">
        <v>40510</v>
      </c>
      <c r="CD99" s="36">
        <v>8658.86</v>
      </c>
      <c r="CE99" s="35">
        <v>2580.36</v>
      </c>
      <c r="CF99" s="36">
        <v>22989.3</v>
      </c>
      <c r="CG99" s="35">
        <v>251</v>
      </c>
      <c r="CH99" s="431">
        <v>40689</v>
      </c>
      <c r="CI99" s="35">
        <v>5397.62</v>
      </c>
      <c r="CJ99" s="36">
        <v>296.49</v>
      </c>
      <c r="CK99" s="36">
        <v>29034.3</v>
      </c>
      <c r="CL99" s="35">
        <v>266</v>
      </c>
      <c r="CM99" s="425">
        <v>40878</v>
      </c>
      <c r="CN99" s="1173">
        <v>5236.76</v>
      </c>
      <c r="CO99" s="36">
        <v>195.64</v>
      </c>
      <c r="CP99" s="36">
        <v>32231.5</v>
      </c>
      <c r="CQ99" s="35">
        <v>272</v>
      </c>
      <c r="CR99" s="427">
        <v>41050</v>
      </c>
      <c r="CS99" s="697">
        <v>5502.3</v>
      </c>
      <c r="CT99" s="697">
        <v>1013.8</v>
      </c>
      <c r="CU99" s="36">
        <f t="shared" si="80"/>
        <v>37666.199999999997</v>
      </c>
      <c r="CV99" s="35">
        <f t="shared" si="81"/>
        <v>279</v>
      </c>
      <c r="CW99" s="427">
        <v>41245</v>
      </c>
      <c r="CX99" s="697">
        <v>4157.5</v>
      </c>
      <c r="CY99" s="697">
        <v>312.55</v>
      </c>
      <c r="CZ99" s="36">
        <v>40035.5</v>
      </c>
      <c r="DA99" s="35">
        <v>286</v>
      </c>
      <c r="DB99" s="1349">
        <v>41416</v>
      </c>
      <c r="DC99" s="1348">
        <v>3974.15</v>
      </c>
      <c r="DD99" s="1348">
        <v>313.02999999999997</v>
      </c>
      <c r="DE99" s="1348">
        <v>42307.4</v>
      </c>
      <c r="DF99" s="843">
        <v>293</v>
      </c>
      <c r="DG99" s="1349">
        <v>41605</v>
      </c>
      <c r="DH99" s="697">
        <v>4268.66</v>
      </c>
      <c r="DI99" s="36">
        <v>580.29999999999995</v>
      </c>
      <c r="DJ99" s="36">
        <v>44515.4</v>
      </c>
      <c r="DK99" s="35">
        <v>299</v>
      </c>
      <c r="DL99" s="1472">
        <v>41784</v>
      </c>
      <c r="DM99" s="697">
        <v>4378.25</v>
      </c>
      <c r="DN99" s="697">
        <v>182.82</v>
      </c>
      <c r="DO99" s="36">
        <v>47149.7</v>
      </c>
      <c r="DP99" s="35">
        <v>306</v>
      </c>
      <c r="DQ99" s="1479">
        <v>41973</v>
      </c>
      <c r="DR99" s="272">
        <v>4769.43</v>
      </c>
      <c r="DS99" s="273">
        <v>232.37</v>
      </c>
      <c r="DT99" s="273">
        <v>49744.399999999994</v>
      </c>
      <c r="DU99" s="272">
        <v>317</v>
      </c>
      <c r="DV99" s="1472">
        <v>42148</v>
      </c>
      <c r="DW99" s="697">
        <v>4484.62</v>
      </c>
      <c r="DX99" s="697">
        <v>343.18</v>
      </c>
      <c r="DY99" s="36">
        <f>DY98</f>
        <v>52774.2</v>
      </c>
      <c r="DZ99" s="35">
        <f t="shared" si="79"/>
        <v>324</v>
      </c>
      <c r="EA99" s="1472">
        <v>42332</v>
      </c>
      <c r="EB99" s="1478">
        <v>4574.0600000000004</v>
      </c>
      <c r="EC99" s="1478">
        <v>443.03</v>
      </c>
      <c r="ED99" s="273">
        <f t="shared" si="77"/>
        <v>55225.1</v>
      </c>
      <c r="EE99" s="35">
        <v>329</v>
      </c>
      <c r="EF99" s="1472">
        <v>42509</v>
      </c>
      <c r="EG99" s="697">
        <v>4392.88</v>
      </c>
      <c r="EH99" s="697">
        <v>424.77</v>
      </c>
      <c r="EI99" s="1172">
        <v>57221.413999999997</v>
      </c>
      <c r="EJ99" s="1172">
        <v>329</v>
      </c>
      <c r="EK99" s="1472">
        <v>42694</v>
      </c>
      <c r="EL99" s="35">
        <v>4721.99</v>
      </c>
      <c r="EM99" s="697">
        <v>573.71400000000006</v>
      </c>
      <c r="EN99" s="1172">
        <v>59005.799999999996</v>
      </c>
      <c r="EO99" s="1172">
        <v>330</v>
      </c>
      <c r="EP99" s="1472">
        <v>42873</v>
      </c>
      <c r="EQ99" s="283">
        <v>5399.66</v>
      </c>
      <c r="ER99" s="1478">
        <v>635.22799999999995</v>
      </c>
      <c r="ES99" s="36">
        <v>60896.4</v>
      </c>
      <c r="ET99" s="35">
        <v>333</v>
      </c>
      <c r="EU99" s="1472">
        <v>43055</v>
      </c>
      <c r="EV99" s="36">
        <v>6282.09</v>
      </c>
      <c r="EW99" s="697">
        <v>737.98299999999995</v>
      </c>
      <c r="EX99" s="36">
        <v>63353.883000000002</v>
      </c>
      <c r="EY99" s="35">
        <v>338</v>
      </c>
      <c r="EZ99" s="1472">
        <v>43241</v>
      </c>
      <c r="FA99" s="283">
        <v>5413.29</v>
      </c>
      <c r="FB99" s="283">
        <v>561.80999999999995</v>
      </c>
      <c r="FC99" s="36">
        <v>65921.8</v>
      </c>
      <c r="FD99" s="35">
        <v>343</v>
      </c>
      <c r="FE99" s="1472">
        <v>43423</v>
      </c>
      <c r="FF99" s="283">
        <v>5257.11</v>
      </c>
      <c r="FG99" s="283">
        <v>803.05899999999997</v>
      </c>
      <c r="FH99" s="36">
        <v>68483</v>
      </c>
      <c r="FI99" s="35">
        <v>349</v>
      </c>
      <c r="FJ99" s="1699">
        <v>43608</v>
      </c>
      <c r="FK99" s="185">
        <v>5250.6</v>
      </c>
      <c r="FL99" s="185">
        <v>319.488</v>
      </c>
      <c r="FM99" s="185">
        <v>71254.2</v>
      </c>
      <c r="FN99" s="185">
        <v>355</v>
      </c>
      <c r="FO99" s="1696">
        <v>43793</v>
      </c>
      <c r="FP99" s="185">
        <v>4688.43</v>
      </c>
      <c r="FQ99" s="185">
        <v>377.19900000000001</v>
      </c>
      <c r="FR99" s="185">
        <v>73108.5</v>
      </c>
      <c r="FS99" s="185">
        <v>357</v>
      </c>
      <c r="FY99" s="1472">
        <v>44153</v>
      </c>
      <c r="FZ99" s="843">
        <v>4887.12</v>
      </c>
      <c r="GA99" s="843">
        <v>544.99</v>
      </c>
      <c r="GB99" s="859">
        <v>76751.399999999994</v>
      </c>
      <c r="GC99" s="843">
        <v>364</v>
      </c>
      <c r="GD99" s="1472">
        <v>44340</v>
      </c>
      <c r="GE99" s="843">
        <v>5842.91</v>
      </c>
      <c r="GF99" s="843">
        <v>1820.078</v>
      </c>
      <c r="GG99" s="859">
        <v>84349.7</v>
      </c>
      <c r="GH99" s="843">
        <v>375</v>
      </c>
    </row>
    <row r="100" spans="6:190" s="843" customFormat="1" ht="15" customHeight="1">
      <c r="F100" s="432">
        <v>37744</v>
      </c>
      <c r="G100" s="273">
        <v>790.87</v>
      </c>
      <c r="H100" s="273">
        <v>8.32</v>
      </c>
      <c r="I100" s="273">
        <v>3516.3</v>
      </c>
      <c r="J100" s="35">
        <v>251</v>
      </c>
      <c r="K100" s="431">
        <v>37924</v>
      </c>
      <c r="L100" s="273">
        <v>801.26648999999998</v>
      </c>
      <c r="M100" s="273">
        <v>7.4994816000000002</v>
      </c>
      <c r="N100" s="273">
        <v>3840.3091555000001</v>
      </c>
      <c r="O100" s="35">
        <v>255</v>
      </c>
      <c r="P100" s="432">
        <v>38124</v>
      </c>
      <c r="Q100" s="273">
        <v>1149.74</v>
      </c>
      <c r="R100" s="273">
        <v>14.47</v>
      </c>
      <c r="S100" s="273">
        <v>4700.5930935000006</v>
      </c>
      <c r="T100" s="35">
        <v>259</v>
      </c>
      <c r="U100" s="432">
        <v>38300</v>
      </c>
      <c r="V100" s="479">
        <v>1748.7215200000001</v>
      </c>
      <c r="W100" s="36">
        <v>27.846499999999999</v>
      </c>
      <c r="X100" s="35">
        <v>4931.8</v>
      </c>
      <c r="Y100" s="35">
        <v>247</v>
      </c>
      <c r="Z100" s="432">
        <v>38486</v>
      </c>
      <c r="AA100" s="479">
        <v>1585.1935000000001</v>
      </c>
      <c r="AB100" s="36">
        <v>15.142599999999998</v>
      </c>
      <c r="AC100" s="64">
        <v>5214.3</v>
      </c>
      <c r="AD100" s="35">
        <v>251</v>
      </c>
      <c r="AE100" s="432">
        <v>38673</v>
      </c>
      <c r="AF100" s="479">
        <v>1696.1632999999999</v>
      </c>
      <c r="AG100" s="36">
        <v>37.571800000000003</v>
      </c>
      <c r="AH100" s="36">
        <v>5605.4</v>
      </c>
      <c r="AI100" s="35">
        <v>259</v>
      </c>
      <c r="AJ100" s="432">
        <v>38883</v>
      </c>
      <c r="AK100" s="479">
        <v>1294.04321</v>
      </c>
      <c r="AL100" s="36">
        <v>16.684800000000003</v>
      </c>
      <c r="AM100" s="36">
        <v>6455</v>
      </c>
      <c r="AN100" s="35">
        <v>269</v>
      </c>
      <c r="AO100" s="432">
        <v>39055</v>
      </c>
      <c r="AP100" s="479">
        <v>1574.8053299999999</v>
      </c>
      <c r="AQ100" s="36">
        <v>43.793599999999998</v>
      </c>
      <c r="AR100" s="36">
        <v>7085.2</v>
      </c>
      <c r="AS100" s="35">
        <v>268</v>
      </c>
      <c r="AT100" s="432">
        <v>39229</v>
      </c>
      <c r="AU100" s="479">
        <v>1949.45416</v>
      </c>
      <c r="AV100" s="36">
        <v>178.98179999999999</v>
      </c>
      <c r="AW100" s="36">
        <v>8254.7000000000007</v>
      </c>
      <c r="AX100" s="35">
        <v>274</v>
      </c>
      <c r="AY100" s="431">
        <v>39412</v>
      </c>
      <c r="AZ100" s="36">
        <v>3071.44</v>
      </c>
      <c r="BA100" s="36">
        <v>220.99</v>
      </c>
      <c r="BB100" s="36">
        <v>9180.6</v>
      </c>
      <c r="BC100" s="35">
        <v>281</v>
      </c>
      <c r="BD100" s="431">
        <v>39593</v>
      </c>
      <c r="BE100" s="36">
        <v>3114.84</v>
      </c>
      <c r="BF100" s="36">
        <v>428.73</v>
      </c>
      <c r="BG100" s="36">
        <v>10051.4</v>
      </c>
      <c r="BH100" s="35">
        <v>286</v>
      </c>
      <c r="BI100" s="431">
        <v>39777</v>
      </c>
      <c r="BJ100" s="35">
        <v>2618.0700000000002</v>
      </c>
      <c r="BK100" s="35">
        <v>170.45</v>
      </c>
      <c r="BL100" s="36">
        <v>12830.2</v>
      </c>
      <c r="BM100" s="35">
        <v>293</v>
      </c>
      <c r="BN100" s="431">
        <v>39954</v>
      </c>
      <c r="BO100" s="36">
        <v>2552.96</v>
      </c>
      <c r="BP100" s="36">
        <v>418.48</v>
      </c>
      <c r="BQ100" s="36">
        <v>14156.3</v>
      </c>
      <c r="BR100" s="35">
        <v>299</v>
      </c>
      <c r="BS100" s="431">
        <v>40141</v>
      </c>
      <c r="BT100" s="36">
        <v>4292.78</v>
      </c>
      <c r="BU100" s="36">
        <v>882.26</v>
      </c>
      <c r="BV100" s="36">
        <v>16386.2</v>
      </c>
      <c r="BW100" s="35">
        <v>256</v>
      </c>
      <c r="BX100" s="431">
        <v>40318</v>
      </c>
      <c r="BY100" s="36">
        <v>5981.86</v>
      </c>
      <c r="BZ100" s="35">
        <v>1796.49</v>
      </c>
      <c r="CA100" s="36">
        <v>19448</v>
      </c>
      <c r="CB100" s="35">
        <v>267</v>
      </c>
      <c r="CC100" s="431">
        <v>40511</v>
      </c>
      <c r="CD100" s="35">
        <v>8599.41</v>
      </c>
      <c r="CE100" s="36">
        <v>2277.13</v>
      </c>
      <c r="CF100" s="36">
        <v>22989.3</v>
      </c>
      <c r="CG100" s="35">
        <v>251</v>
      </c>
      <c r="CH100" s="431">
        <v>40692</v>
      </c>
      <c r="CI100" s="36">
        <v>5489.88</v>
      </c>
      <c r="CJ100" s="35">
        <v>330.98</v>
      </c>
      <c r="CK100" s="36">
        <v>29034.3</v>
      </c>
      <c r="CL100" s="35">
        <v>266</v>
      </c>
      <c r="CM100" s="425">
        <v>40881</v>
      </c>
      <c r="CN100" s="1173">
        <v>5161.2299999999996</v>
      </c>
      <c r="CO100" s="36">
        <v>210.2</v>
      </c>
      <c r="CP100" s="36">
        <f t="shared" ref="CP100:CP115" si="82">CP99</f>
        <v>32231.5</v>
      </c>
      <c r="CQ100" s="35">
        <f t="shared" ref="CQ100:CQ115" si="83">CQ99</f>
        <v>272</v>
      </c>
      <c r="CR100" s="427">
        <v>41051</v>
      </c>
      <c r="CS100" s="697">
        <v>5480.18</v>
      </c>
      <c r="CT100" s="697">
        <v>991.64</v>
      </c>
      <c r="CU100" s="36">
        <f t="shared" si="80"/>
        <v>37666.199999999997</v>
      </c>
      <c r="CV100" s="35">
        <f t="shared" si="81"/>
        <v>279</v>
      </c>
      <c r="CW100" s="427">
        <v>41246</v>
      </c>
      <c r="CX100" s="697">
        <v>4086.66</v>
      </c>
      <c r="CY100" s="697">
        <v>169.85</v>
      </c>
      <c r="CZ100" s="36">
        <f t="shared" ref="CZ100:CZ117" si="84">CZ99</f>
        <v>40035.5</v>
      </c>
      <c r="DA100" s="35">
        <f t="shared" ref="DA100:DA117" si="85">DA99</f>
        <v>286</v>
      </c>
      <c r="DB100" s="1349">
        <v>41420</v>
      </c>
      <c r="DC100" s="1348">
        <v>3895.02</v>
      </c>
      <c r="DD100" s="1348">
        <v>165.58</v>
      </c>
      <c r="DE100" s="1348">
        <v>42307.4</v>
      </c>
      <c r="DF100" s="843">
        <v>293</v>
      </c>
      <c r="DG100" s="1349">
        <v>41606</v>
      </c>
      <c r="DH100" s="35">
        <v>4230.7299999999996</v>
      </c>
      <c r="DI100" s="35">
        <v>366.51</v>
      </c>
      <c r="DJ100" s="36">
        <v>44515.4</v>
      </c>
      <c r="DK100" s="35">
        <v>299</v>
      </c>
      <c r="DL100" s="1472">
        <v>41785</v>
      </c>
      <c r="DM100" s="697">
        <v>4378.34</v>
      </c>
      <c r="DN100" s="697">
        <v>236.08</v>
      </c>
      <c r="DO100" s="36">
        <v>47149.7</v>
      </c>
      <c r="DP100" s="35">
        <v>306</v>
      </c>
      <c r="DQ100" s="1472">
        <v>41974</v>
      </c>
      <c r="DR100" s="697">
        <v>4868.6499999999996</v>
      </c>
      <c r="DS100" s="697">
        <v>341.53</v>
      </c>
      <c r="DT100" s="36">
        <v>50540.5</v>
      </c>
      <c r="DU100" s="35">
        <v>317</v>
      </c>
      <c r="DV100" s="1472">
        <v>42149</v>
      </c>
      <c r="DW100" s="697">
        <v>4615.0200000000004</v>
      </c>
      <c r="DX100" s="697">
        <v>855.79</v>
      </c>
      <c r="DY100" s="36">
        <f>DY99</f>
        <v>52774.2</v>
      </c>
      <c r="DZ100" s="35">
        <f t="shared" si="79"/>
        <v>324</v>
      </c>
      <c r="EA100" s="1472">
        <v>42333</v>
      </c>
      <c r="EB100" s="35">
        <v>4570.1099999999997</v>
      </c>
      <c r="EC100" s="697">
        <v>387.84</v>
      </c>
      <c r="ED100" s="273">
        <f t="shared" ref="ED100" si="86">ED99</f>
        <v>55225.1</v>
      </c>
      <c r="EE100" s="35">
        <v>329</v>
      </c>
      <c r="EF100" s="1472">
        <v>42512</v>
      </c>
      <c r="EG100" s="1478">
        <v>4394.32</v>
      </c>
      <c r="EH100" s="1478">
        <v>369.55</v>
      </c>
      <c r="EI100" s="1172">
        <v>57221.413999999997</v>
      </c>
      <c r="EJ100" s="1172">
        <v>329</v>
      </c>
      <c r="EK100" s="1472">
        <v>42695</v>
      </c>
      <c r="EL100" s="36">
        <v>4721.3999999999996</v>
      </c>
      <c r="EM100" s="697">
        <v>610.88</v>
      </c>
      <c r="EN100" s="1172">
        <v>59005.799999999996</v>
      </c>
      <c r="EO100" s="1172">
        <v>330</v>
      </c>
      <c r="EP100" s="1472">
        <v>42876</v>
      </c>
      <c r="EQ100" s="283">
        <v>5363.73</v>
      </c>
      <c r="ER100" s="1478">
        <v>458.24099999999999</v>
      </c>
      <c r="ES100" s="36">
        <v>60896.4</v>
      </c>
      <c r="ET100" s="35">
        <v>333</v>
      </c>
      <c r="EU100" s="1472">
        <v>43058</v>
      </c>
      <c r="EV100" s="283">
        <v>6306.95</v>
      </c>
      <c r="EW100" s="283">
        <v>970.78899999999999</v>
      </c>
      <c r="EX100" s="36">
        <v>63353.883000000002</v>
      </c>
      <c r="EY100" s="35">
        <v>338</v>
      </c>
      <c r="EZ100" s="1472">
        <v>43242</v>
      </c>
      <c r="FA100" s="283">
        <v>5391.89</v>
      </c>
      <c r="FB100" s="283">
        <v>438.416</v>
      </c>
      <c r="FC100" s="36">
        <v>65921.8</v>
      </c>
      <c r="FD100" s="35">
        <v>343</v>
      </c>
      <c r="FE100" s="1472">
        <v>43424</v>
      </c>
      <c r="FF100" s="283">
        <v>5298.84</v>
      </c>
      <c r="FG100" s="283">
        <v>717.154</v>
      </c>
      <c r="FH100" s="283">
        <v>68483</v>
      </c>
      <c r="FI100" s="35">
        <v>349</v>
      </c>
      <c r="FJ100" s="1699">
        <v>43611</v>
      </c>
      <c r="FK100" s="185">
        <v>5253.33</v>
      </c>
      <c r="FL100" s="185">
        <v>328.91199999999998</v>
      </c>
      <c r="FM100" s="185">
        <v>71254.2</v>
      </c>
      <c r="FN100" s="185">
        <v>355</v>
      </c>
      <c r="FO100" s="1696">
        <v>43794</v>
      </c>
      <c r="FP100" s="185">
        <v>4693.63</v>
      </c>
      <c r="FQ100" s="185">
        <v>444.08</v>
      </c>
      <c r="FR100" s="185">
        <v>73108.5</v>
      </c>
      <c r="FS100" s="185">
        <v>357</v>
      </c>
      <c r="FY100" s="1472">
        <v>44154</v>
      </c>
      <c r="FZ100" s="843">
        <v>4879.96</v>
      </c>
      <c r="GA100" s="843">
        <v>585.30999999999995</v>
      </c>
      <c r="GB100" s="859">
        <v>76751.399999999994</v>
      </c>
      <c r="GC100" s="843">
        <v>364</v>
      </c>
      <c r="GD100" s="1472">
        <v>44341</v>
      </c>
      <c r="GE100" s="843">
        <v>5884.79</v>
      </c>
      <c r="GF100" s="843">
        <v>2008.825</v>
      </c>
      <c r="GG100" s="859">
        <v>84349.7</v>
      </c>
      <c r="GH100" s="843">
        <v>375</v>
      </c>
    </row>
    <row r="101" spans="6:190" s="843" customFormat="1" ht="15" customHeight="1">
      <c r="F101" s="432">
        <v>37745</v>
      </c>
      <c r="G101" s="273">
        <v>787.87</v>
      </c>
      <c r="H101" s="273">
        <v>9.66</v>
      </c>
      <c r="I101" s="273">
        <v>3516.3</v>
      </c>
      <c r="J101" s="35">
        <v>251</v>
      </c>
      <c r="K101" s="432">
        <v>37926</v>
      </c>
      <c r="L101" s="273">
        <v>804.72</v>
      </c>
      <c r="M101" s="273">
        <v>6.42</v>
      </c>
      <c r="N101" s="273">
        <v>3924.3</v>
      </c>
      <c r="O101" s="35">
        <v>257</v>
      </c>
      <c r="P101" s="432">
        <v>38125</v>
      </c>
      <c r="Q101" s="273">
        <v>1144.3</v>
      </c>
      <c r="R101" s="273">
        <v>13.75</v>
      </c>
      <c r="S101" s="273">
        <v>4700.5930935000006</v>
      </c>
      <c r="T101" s="35">
        <v>259</v>
      </c>
      <c r="U101" s="432">
        <v>38301</v>
      </c>
      <c r="V101" s="479">
        <v>1769.26641</v>
      </c>
      <c r="W101" s="36">
        <v>30.479500000000002</v>
      </c>
      <c r="X101" s="35">
        <v>4931.8</v>
      </c>
      <c r="Y101" s="35">
        <v>247</v>
      </c>
      <c r="Z101" s="432">
        <v>38487</v>
      </c>
      <c r="AA101" s="479">
        <v>1600.1940199999999</v>
      </c>
      <c r="AB101" s="36">
        <v>22.702999999999999</v>
      </c>
      <c r="AC101" s="64">
        <v>5214.3</v>
      </c>
      <c r="AD101" s="35">
        <v>251</v>
      </c>
      <c r="AE101" s="432">
        <v>38676</v>
      </c>
      <c r="AF101" s="479">
        <v>1666.8312699999999</v>
      </c>
      <c r="AG101" s="36">
        <v>24.305799999999998</v>
      </c>
      <c r="AH101" s="36">
        <v>5605.4</v>
      </c>
      <c r="AI101" s="35">
        <v>259</v>
      </c>
      <c r="AJ101" s="432">
        <v>38886</v>
      </c>
      <c r="AK101" s="479">
        <v>1312.1206400000001</v>
      </c>
      <c r="AL101" s="36">
        <v>18.866999999999997</v>
      </c>
      <c r="AM101" s="36">
        <v>6455</v>
      </c>
      <c r="AN101" s="35">
        <v>269</v>
      </c>
      <c r="AO101" s="432">
        <v>39056</v>
      </c>
      <c r="AP101" s="479">
        <v>1581.1472799999999</v>
      </c>
      <c r="AQ101" s="36">
        <v>59.9861</v>
      </c>
      <c r="AR101" s="36">
        <v>7085.2</v>
      </c>
      <c r="AS101" s="35">
        <v>268</v>
      </c>
      <c r="AT101" s="432">
        <v>39230</v>
      </c>
      <c r="AU101" s="479">
        <v>1937.47099</v>
      </c>
      <c r="AV101" s="36">
        <v>154.1848</v>
      </c>
      <c r="AW101" s="36">
        <v>8254.7000000000007</v>
      </c>
      <c r="AX101" s="35">
        <v>274</v>
      </c>
      <c r="AY101" s="431">
        <v>39413</v>
      </c>
      <c r="AZ101" s="36">
        <v>3001.19</v>
      </c>
      <c r="BA101" s="36">
        <v>194.81</v>
      </c>
      <c r="BB101" s="36">
        <v>9180.6</v>
      </c>
      <c r="BC101" s="35">
        <v>281</v>
      </c>
      <c r="BD101" s="431">
        <v>39594</v>
      </c>
      <c r="BE101" s="36">
        <v>3133.5</v>
      </c>
      <c r="BF101" s="36">
        <v>461.15</v>
      </c>
      <c r="BG101" s="36">
        <v>10051.4</v>
      </c>
      <c r="BH101" s="35">
        <v>286</v>
      </c>
      <c r="BI101" s="431">
        <v>39778</v>
      </c>
      <c r="BJ101" s="35">
        <v>2559.87</v>
      </c>
      <c r="BK101" s="36">
        <v>180</v>
      </c>
      <c r="BL101" s="36">
        <v>12830.2</v>
      </c>
      <c r="BM101" s="35">
        <v>293</v>
      </c>
      <c r="BN101" s="431">
        <v>39957</v>
      </c>
      <c r="BO101" s="36">
        <v>2570.58</v>
      </c>
      <c r="BP101" s="36">
        <v>575.75</v>
      </c>
      <c r="BQ101" s="36">
        <v>14156.3</v>
      </c>
      <c r="BR101" s="35">
        <v>299</v>
      </c>
      <c r="BS101" s="431">
        <v>40142</v>
      </c>
      <c r="BT101" s="36">
        <v>4325.51</v>
      </c>
      <c r="BU101" s="36">
        <v>801.91</v>
      </c>
      <c r="BV101" s="36">
        <v>16386.2</v>
      </c>
      <c r="BW101" s="35">
        <v>256</v>
      </c>
      <c r="BX101" s="431">
        <v>40321</v>
      </c>
      <c r="BY101" s="35">
        <v>6096.88</v>
      </c>
      <c r="BZ101" s="35">
        <v>2054.04</v>
      </c>
      <c r="CA101" s="36">
        <v>19448</v>
      </c>
      <c r="CB101" s="35">
        <v>267</v>
      </c>
      <c r="CC101" s="431">
        <v>40512</v>
      </c>
      <c r="CD101" s="36">
        <v>8602.44</v>
      </c>
      <c r="CE101" s="35">
        <v>1922.58</v>
      </c>
      <c r="CF101" s="36">
        <v>22989.3</v>
      </c>
      <c r="CG101" s="35">
        <v>251</v>
      </c>
      <c r="CH101" s="431">
        <v>40693</v>
      </c>
      <c r="CI101" s="36">
        <v>5603.6</v>
      </c>
      <c r="CJ101" s="35">
        <v>481.57</v>
      </c>
      <c r="CK101" s="36">
        <v>29034.3</v>
      </c>
      <c r="CL101" s="35">
        <v>266</v>
      </c>
      <c r="CM101" s="425">
        <v>40882</v>
      </c>
      <c r="CN101" s="1173">
        <v>5051.67</v>
      </c>
      <c r="CO101" s="36">
        <v>223.23</v>
      </c>
      <c r="CP101" s="36">
        <f t="shared" si="82"/>
        <v>32231.5</v>
      </c>
      <c r="CQ101" s="35">
        <f t="shared" si="83"/>
        <v>272</v>
      </c>
      <c r="CR101" s="427">
        <v>41052</v>
      </c>
      <c r="CS101" s="697">
        <v>5367.52</v>
      </c>
      <c r="CT101" s="697">
        <v>779.09</v>
      </c>
      <c r="CU101" s="36">
        <f t="shared" si="80"/>
        <v>37666.199999999997</v>
      </c>
      <c r="CV101" s="35">
        <f t="shared" si="81"/>
        <v>279</v>
      </c>
      <c r="CW101" s="427">
        <v>41247</v>
      </c>
      <c r="CX101" s="697">
        <v>4086.05</v>
      </c>
      <c r="CY101" s="697">
        <v>153.87</v>
      </c>
      <c r="CZ101" s="36">
        <f t="shared" si="84"/>
        <v>40035.5</v>
      </c>
      <c r="DA101" s="35">
        <f t="shared" si="85"/>
        <v>286</v>
      </c>
      <c r="DB101" s="1349">
        <v>41421</v>
      </c>
      <c r="DC101" s="1348">
        <v>3958.81</v>
      </c>
      <c r="DD101" s="1348">
        <v>187.43</v>
      </c>
      <c r="DE101" s="1348">
        <v>42307.4</v>
      </c>
      <c r="DF101" s="843">
        <v>293</v>
      </c>
      <c r="DG101" s="1472">
        <v>41609</v>
      </c>
      <c r="DH101" s="697">
        <v>4147.21</v>
      </c>
      <c r="DI101" s="697">
        <v>348.69</v>
      </c>
      <c r="DJ101" s="36">
        <v>45026.3</v>
      </c>
      <c r="DK101" s="35">
        <v>300</v>
      </c>
      <c r="DL101" s="1472">
        <v>41786</v>
      </c>
      <c r="DM101" s="697">
        <v>4415.75</v>
      </c>
      <c r="DN101" s="697">
        <v>240.16</v>
      </c>
      <c r="DO101" s="36">
        <v>47149.7</v>
      </c>
      <c r="DP101" s="35">
        <v>306</v>
      </c>
      <c r="DQ101" s="1472">
        <v>41975</v>
      </c>
      <c r="DR101" s="697">
        <v>4932.8900000000003</v>
      </c>
      <c r="DS101" s="697">
        <v>373.57</v>
      </c>
      <c r="DT101" s="36">
        <v>50540.5</v>
      </c>
      <c r="DU101" s="35">
        <v>317</v>
      </c>
      <c r="DV101" s="1472">
        <v>42150</v>
      </c>
      <c r="DW101" s="1478">
        <v>4627.17</v>
      </c>
      <c r="DX101" s="1478">
        <v>835.7</v>
      </c>
      <c r="DY101" s="273">
        <f>DY100</f>
        <v>52774.2</v>
      </c>
      <c r="DZ101" s="272">
        <f>DZ100</f>
        <v>324</v>
      </c>
      <c r="EA101" s="1472">
        <v>42334</v>
      </c>
      <c r="EB101" s="35">
        <v>4573.75</v>
      </c>
      <c r="EC101" s="697">
        <v>348.28</v>
      </c>
      <c r="ED101" s="273">
        <f>ED100</f>
        <v>55225.1</v>
      </c>
      <c r="EE101" s="35">
        <v>329</v>
      </c>
      <c r="EF101" s="1472">
        <v>42514</v>
      </c>
      <c r="EG101" s="1478">
        <v>4394.07</v>
      </c>
      <c r="EH101" s="1478">
        <v>392.15</v>
      </c>
      <c r="EI101" s="1172">
        <v>57221.413999999997</v>
      </c>
      <c r="EJ101" s="1172">
        <v>329</v>
      </c>
      <c r="EK101" s="1472">
        <v>42696</v>
      </c>
      <c r="EL101" s="35">
        <v>4750.21</v>
      </c>
      <c r="EM101" s="697">
        <v>655.95899999999995</v>
      </c>
      <c r="EN101" s="1172">
        <v>59005.799999999996</v>
      </c>
      <c r="EO101" s="1172">
        <v>330</v>
      </c>
      <c r="EP101" s="1472">
        <v>42877</v>
      </c>
      <c r="EQ101" s="36">
        <v>5385.36</v>
      </c>
      <c r="ER101" s="697">
        <v>560.41700000000003</v>
      </c>
      <c r="ES101" s="36">
        <v>60896.4</v>
      </c>
      <c r="ET101" s="35">
        <v>333</v>
      </c>
      <c r="EU101" s="1472">
        <v>43059</v>
      </c>
      <c r="EV101" s="283">
        <v>6319.12</v>
      </c>
      <c r="EW101" s="283">
        <v>1158.4960000000001</v>
      </c>
      <c r="EX101" s="36">
        <v>63353.883000000002</v>
      </c>
      <c r="EY101" s="35">
        <v>338</v>
      </c>
      <c r="EZ101" s="1472">
        <v>43243</v>
      </c>
      <c r="FA101" s="283">
        <v>5361.09</v>
      </c>
      <c r="FB101" s="283">
        <v>488.61</v>
      </c>
      <c r="FC101" s="36">
        <v>65921.8</v>
      </c>
      <c r="FD101" s="35">
        <v>343</v>
      </c>
      <c r="FE101" s="1472">
        <v>43426</v>
      </c>
      <c r="FF101" s="283">
        <v>5305.95</v>
      </c>
      <c r="FG101" s="283">
        <v>552.65</v>
      </c>
      <c r="FH101" s="36">
        <v>68483</v>
      </c>
      <c r="FI101" s="35">
        <v>349</v>
      </c>
      <c r="FJ101" s="1699">
        <v>43612</v>
      </c>
      <c r="FK101" s="185">
        <v>5253.55</v>
      </c>
      <c r="FL101" s="185">
        <v>351.44099999999997</v>
      </c>
      <c r="FM101" s="185">
        <v>71254.2</v>
      </c>
      <c r="FN101" s="185">
        <v>355</v>
      </c>
      <c r="FO101" s="1696">
        <v>43795</v>
      </c>
      <c r="FP101" s="185">
        <v>4722.3100000000004</v>
      </c>
      <c r="FQ101" s="185">
        <v>560.36500000000001</v>
      </c>
      <c r="FR101" s="185">
        <v>73108.5</v>
      </c>
      <c r="FS101" s="185">
        <v>357</v>
      </c>
      <c r="FY101" s="1472">
        <v>44157</v>
      </c>
      <c r="FZ101" s="843">
        <v>4845.09</v>
      </c>
      <c r="GA101" s="843">
        <v>495.54</v>
      </c>
      <c r="GB101" s="859">
        <v>76751.399999999994</v>
      </c>
      <c r="GC101" s="843">
        <v>364</v>
      </c>
      <c r="GD101" s="1472">
        <v>44343</v>
      </c>
      <c r="GE101" s="843">
        <v>5985.82</v>
      </c>
      <c r="GF101" s="843">
        <v>2368.8850000000002</v>
      </c>
      <c r="GG101" s="859">
        <v>84349.7</v>
      </c>
      <c r="GH101" s="843">
        <v>375</v>
      </c>
    </row>
    <row r="102" spans="6:190" s="843" customFormat="1" ht="15" customHeight="1">
      <c r="F102" s="432">
        <v>37746</v>
      </c>
      <c r="G102" s="273">
        <v>790.72</v>
      </c>
      <c r="H102" s="273">
        <v>7.2</v>
      </c>
      <c r="I102" s="273">
        <v>3516.3</v>
      </c>
      <c r="J102" s="35">
        <v>251</v>
      </c>
      <c r="K102" s="432">
        <v>37927</v>
      </c>
      <c r="L102" s="273">
        <v>812.98</v>
      </c>
      <c r="M102" s="273">
        <v>6.81</v>
      </c>
      <c r="N102" s="273">
        <v>3924.3</v>
      </c>
      <c r="O102" s="35">
        <v>257</v>
      </c>
      <c r="P102" s="432">
        <v>38126</v>
      </c>
      <c r="Q102" s="273">
        <v>1141.3599999999999</v>
      </c>
      <c r="R102" s="273">
        <v>10.8</v>
      </c>
      <c r="S102" s="273">
        <v>4700.5930935000006</v>
      </c>
      <c r="T102" s="35">
        <v>259</v>
      </c>
      <c r="U102" s="432">
        <v>38308</v>
      </c>
      <c r="V102" s="479">
        <v>1784.3352299999999</v>
      </c>
      <c r="W102" s="36">
        <v>26.171600000000002</v>
      </c>
      <c r="X102" s="35">
        <v>4931.8</v>
      </c>
      <c r="Y102" s="35">
        <v>247</v>
      </c>
      <c r="Z102" s="432">
        <v>38488</v>
      </c>
      <c r="AA102" s="479">
        <v>1630.67398</v>
      </c>
      <c r="AB102" s="36">
        <v>22.0533</v>
      </c>
      <c r="AC102" s="64">
        <v>5214.3</v>
      </c>
      <c r="AD102" s="35">
        <v>251</v>
      </c>
      <c r="AE102" s="432">
        <v>38677</v>
      </c>
      <c r="AF102" s="479">
        <v>1679.54898</v>
      </c>
      <c r="AG102" s="36">
        <v>18.613099999999999</v>
      </c>
      <c r="AH102" s="36">
        <v>5605.4</v>
      </c>
      <c r="AI102" s="35">
        <v>259</v>
      </c>
      <c r="AJ102" s="432">
        <v>38887</v>
      </c>
      <c r="AK102" s="479">
        <v>1320.59211</v>
      </c>
      <c r="AL102" s="36">
        <v>14.748799999999999</v>
      </c>
      <c r="AM102" s="36">
        <v>6455</v>
      </c>
      <c r="AN102" s="35">
        <v>269</v>
      </c>
      <c r="AO102" s="432">
        <v>39057</v>
      </c>
      <c r="AP102" s="479">
        <v>1567.7664299999999</v>
      </c>
      <c r="AQ102" s="36">
        <v>37.4771</v>
      </c>
      <c r="AR102" s="36">
        <v>7085.2</v>
      </c>
      <c r="AS102" s="35">
        <v>268</v>
      </c>
      <c r="AT102" s="432">
        <v>39231</v>
      </c>
      <c r="AU102" s="479">
        <v>1948.8562099999999</v>
      </c>
      <c r="AV102" s="36">
        <v>172.95150000000001</v>
      </c>
      <c r="AW102" s="36">
        <v>8254.7000000000007</v>
      </c>
      <c r="AX102" s="35">
        <v>274</v>
      </c>
      <c r="AY102" s="431">
        <v>39414</v>
      </c>
      <c r="AZ102" s="36">
        <v>2971.92</v>
      </c>
      <c r="BA102" s="36">
        <v>124.75</v>
      </c>
      <c r="BB102" s="36">
        <v>9180.6</v>
      </c>
      <c r="BC102" s="35">
        <v>281</v>
      </c>
      <c r="BD102" s="431">
        <v>39595</v>
      </c>
      <c r="BE102" s="35">
        <v>3101.83</v>
      </c>
      <c r="BF102" s="36">
        <v>447.94</v>
      </c>
      <c r="BG102" s="36">
        <v>10051.4</v>
      </c>
      <c r="BH102" s="35">
        <v>286</v>
      </c>
      <c r="BI102" s="431">
        <v>39779</v>
      </c>
      <c r="BJ102" s="35">
        <v>2459.48</v>
      </c>
      <c r="BK102" s="36">
        <v>261.88</v>
      </c>
      <c r="BL102" s="36">
        <v>12830.2</v>
      </c>
      <c r="BM102" s="35">
        <v>293</v>
      </c>
      <c r="BN102" s="431">
        <v>39958</v>
      </c>
      <c r="BO102" s="36">
        <v>2584.23</v>
      </c>
      <c r="BP102" s="36">
        <v>410.55</v>
      </c>
      <c r="BQ102" s="36">
        <v>14156.3</v>
      </c>
      <c r="BR102" s="35">
        <v>299</v>
      </c>
      <c r="BS102" s="431">
        <v>40143</v>
      </c>
      <c r="BT102" s="36">
        <v>4380.95</v>
      </c>
      <c r="BU102" s="36">
        <v>912.63</v>
      </c>
      <c r="BV102" s="36">
        <v>16386.2</v>
      </c>
      <c r="BW102" s="35">
        <v>256</v>
      </c>
      <c r="BX102" s="431">
        <v>40322</v>
      </c>
      <c r="BY102" s="35">
        <v>5993.04</v>
      </c>
      <c r="BZ102" s="35">
        <v>1851.69</v>
      </c>
      <c r="CA102" s="36">
        <v>19448</v>
      </c>
      <c r="CB102" s="35">
        <v>267</v>
      </c>
      <c r="CC102" s="431">
        <v>40513</v>
      </c>
      <c r="CD102" s="1167">
        <v>8723.18</v>
      </c>
      <c r="CE102" s="1169">
        <v>2479.36</v>
      </c>
      <c r="CF102" s="36">
        <v>24410.6</v>
      </c>
      <c r="CG102" s="35">
        <v>251</v>
      </c>
      <c r="CH102" s="431">
        <v>40694</v>
      </c>
      <c r="CI102" s="35">
        <v>5758.26</v>
      </c>
      <c r="CJ102" s="35">
        <v>730.75</v>
      </c>
      <c r="CK102" s="36">
        <v>29034.3</v>
      </c>
      <c r="CL102" s="35">
        <v>266</v>
      </c>
      <c r="CM102" s="425">
        <v>40884</v>
      </c>
      <c r="CN102" s="1173">
        <v>5031.1899999999996</v>
      </c>
      <c r="CO102" s="36">
        <v>274.43</v>
      </c>
      <c r="CP102" s="36">
        <f t="shared" si="82"/>
        <v>32231.5</v>
      </c>
      <c r="CQ102" s="35">
        <f t="shared" si="83"/>
        <v>272</v>
      </c>
      <c r="CR102" s="427">
        <v>41053</v>
      </c>
      <c r="CS102" s="697">
        <v>5367.19</v>
      </c>
      <c r="CT102" s="697">
        <v>653.19000000000005</v>
      </c>
      <c r="CU102" s="36">
        <f t="shared" si="80"/>
        <v>37666.199999999997</v>
      </c>
      <c r="CV102" s="35">
        <f t="shared" si="81"/>
        <v>279</v>
      </c>
      <c r="CW102" s="427">
        <v>41248</v>
      </c>
      <c r="CX102" s="697">
        <v>4092.45</v>
      </c>
      <c r="CY102" s="697">
        <v>245.5</v>
      </c>
      <c r="CZ102" s="36">
        <f t="shared" si="84"/>
        <v>40035.5</v>
      </c>
      <c r="DA102" s="35">
        <f t="shared" si="85"/>
        <v>286</v>
      </c>
      <c r="DB102" s="1349">
        <v>41422</v>
      </c>
      <c r="DC102" s="1348">
        <v>3977.45</v>
      </c>
      <c r="DD102" s="1348">
        <v>237.01</v>
      </c>
      <c r="DE102" s="1348">
        <v>42307.4</v>
      </c>
      <c r="DF102" s="843">
        <v>293</v>
      </c>
      <c r="DG102" s="1472">
        <v>41610</v>
      </c>
      <c r="DH102" s="697">
        <v>4197.92</v>
      </c>
      <c r="DI102" s="697">
        <v>347.85</v>
      </c>
      <c r="DJ102" s="36">
        <v>45026.3</v>
      </c>
      <c r="DK102" s="35">
        <v>300</v>
      </c>
      <c r="DL102" s="1472">
        <v>41787</v>
      </c>
      <c r="DM102" s="697">
        <v>4430.9799999999996</v>
      </c>
      <c r="DN102" s="36">
        <v>321.20999999999998</v>
      </c>
      <c r="DO102" s="36">
        <v>47149.7</v>
      </c>
      <c r="DP102" s="35">
        <v>306</v>
      </c>
      <c r="DQ102" s="1472">
        <v>41976</v>
      </c>
      <c r="DR102" s="697">
        <v>4992</v>
      </c>
      <c r="DS102" s="697">
        <v>516.53</v>
      </c>
      <c r="DT102" s="36">
        <v>50540.5</v>
      </c>
      <c r="DU102" s="35">
        <v>317</v>
      </c>
      <c r="DV102" s="1472">
        <v>42151</v>
      </c>
      <c r="DW102" s="697">
        <v>4616.12</v>
      </c>
      <c r="DX102" s="36">
        <v>842.49</v>
      </c>
      <c r="DY102" s="36">
        <f>DY100</f>
        <v>52774.2</v>
      </c>
      <c r="DZ102" s="35">
        <f>DZ85</f>
        <v>324</v>
      </c>
      <c r="EA102" s="1476">
        <v>42337</v>
      </c>
      <c r="EB102" s="35">
        <v>4580.76</v>
      </c>
      <c r="EC102" s="697">
        <v>405.02</v>
      </c>
      <c r="ED102" s="273">
        <f>ED100</f>
        <v>55225.1</v>
      </c>
      <c r="EE102" s="35">
        <v>329</v>
      </c>
      <c r="EF102" s="1472">
        <v>42515</v>
      </c>
      <c r="EG102" s="35">
        <v>4366.03</v>
      </c>
      <c r="EH102" s="697">
        <v>376.82</v>
      </c>
      <c r="EI102" s="1172">
        <v>57221.413999999997</v>
      </c>
      <c r="EJ102" s="1172">
        <v>329</v>
      </c>
      <c r="EK102" s="1472">
        <v>42697</v>
      </c>
      <c r="EL102" s="35">
        <v>4765.3599999999997</v>
      </c>
      <c r="EM102" s="697">
        <v>1478.184</v>
      </c>
      <c r="EN102" s="1172">
        <v>59005.799999999996</v>
      </c>
      <c r="EO102" s="1172">
        <v>330</v>
      </c>
      <c r="EP102" s="1472">
        <v>42878</v>
      </c>
      <c r="EQ102" s="35">
        <v>5394.82</v>
      </c>
      <c r="ER102" s="697">
        <v>612.78099999999995</v>
      </c>
      <c r="ES102" s="36">
        <v>60896.4</v>
      </c>
      <c r="ET102" s="35">
        <v>333</v>
      </c>
      <c r="EU102" s="1472">
        <v>43060</v>
      </c>
      <c r="EV102" s="283">
        <v>6281.87</v>
      </c>
      <c r="EW102" s="283">
        <v>1091.905</v>
      </c>
      <c r="EX102" s="36">
        <v>63353.883000000002</v>
      </c>
      <c r="EY102" s="35">
        <v>338</v>
      </c>
      <c r="EZ102" s="1472">
        <v>43244</v>
      </c>
      <c r="FA102" s="283">
        <v>5429.69</v>
      </c>
      <c r="FB102" s="283">
        <v>473.44400000000002</v>
      </c>
      <c r="FC102" s="36">
        <v>65921.8</v>
      </c>
      <c r="FD102" s="35">
        <v>343</v>
      </c>
      <c r="FE102" s="1472">
        <v>43429</v>
      </c>
      <c r="FF102" s="283">
        <v>5276.24</v>
      </c>
      <c r="FG102" s="283">
        <v>569.45699999999999</v>
      </c>
      <c r="FH102" s="283">
        <v>68483</v>
      </c>
      <c r="FI102" s="35">
        <v>349</v>
      </c>
      <c r="FJ102" s="1699">
        <v>43613</v>
      </c>
      <c r="FK102" s="185">
        <v>5328.76</v>
      </c>
      <c r="FL102" s="185">
        <v>403.13400000000001</v>
      </c>
      <c r="FM102" s="185">
        <v>71254.2</v>
      </c>
      <c r="FN102" s="185">
        <v>355</v>
      </c>
      <c r="FO102" s="1696">
        <v>43796</v>
      </c>
      <c r="FP102" s="185">
        <v>4730.3500000000004</v>
      </c>
      <c r="FQ102" s="185">
        <v>564.22199999999998</v>
      </c>
      <c r="FR102" s="185">
        <v>73108.5</v>
      </c>
      <c r="FS102" s="185">
        <v>357</v>
      </c>
      <c r="FY102" s="1472" t="s">
        <v>5548</v>
      </c>
      <c r="FZ102" s="843">
        <v>4817.7</v>
      </c>
      <c r="GA102" s="843">
        <v>621.29</v>
      </c>
      <c r="GB102" s="859">
        <v>76751.399999999994</v>
      </c>
      <c r="GC102" s="843">
        <v>364</v>
      </c>
      <c r="GD102" s="1472">
        <v>44346</v>
      </c>
      <c r="GE102" s="843">
        <v>6008.69</v>
      </c>
      <c r="GF102" s="843">
        <v>2149.2150000000001</v>
      </c>
      <c r="GG102" s="859">
        <v>84349.7</v>
      </c>
      <c r="GH102" s="843">
        <v>375</v>
      </c>
    </row>
    <row r="103" spans="6:190" s="843" customFormat="1" ht="15" customHeight="1">
      <c r="F103" s="432">
        <v>37747</v>
      </c>
      <c r="G103" s="273">
        <v>788.34</v>
      </c>
      <c r="H103" s="273">
        <v>5.75</v>
      </c>
      <c r="I103" s="273">
        <v>3516.3</v>
      </c>
      <c r="J103" s="35">
        <v>251</v>
      </c>
      <c r="K103" s="432">
        <v>37928</v>
      </c>
      <c r="L103" s="273">
        <v>816.03</v>
      </c>
      <c r="M103" s="273">
        <v>6.25</v>
      </c>
      <c r="N103" s="273">
        <v>3924.3</v>
      </c>
      <c r="O103" s="35">
        <v>257</v>
      </c>
      <c r="P103" s="432">
        <v>38127</v>
      </c>
      <c r="Q103" s="273">
        <v>1141.43</v>
      </c>
      <c r="R103" s="273">
        <v>10.06</v>
      </c>
      <c r="S103" s="273">
        <v>4700.5930935000006</v>
      </c>
      <c r="T103" s="35">
        <v>259</v>
      </c>
      <c r="U103" s="432">
        <v>38309</v>
      </c>
      <c r="V103" s="479">
        <v>1793.8025299999999</v>
      </c>
      <c r="W103" s="36">
        <v>31.715600000000002</v>
      </c>
      <c r="X103" s="35">
        <v>4931.8</v>
      </c>
      <c r="Y103" s="35">
        <v>247</v>
      </c>
      <c r="Z103" s="432">
        <v>38489</v>
      </c>
      <c r="AA103" s="479">
        <v>1649.0385200000001</v>
      </c>
      <c r="AB103" s="36">
        <v>25.905900000000003</v>
      </c>
      <c r="AC103" s="64">
        <v>5214.3</v>
      </c>
      <c r="AD103" s="35">
        <v>251</v>
      </c>
      <c r="AE103" s="432">
        <v>38678</v>
      </c>
      <c r="AF103" s="479">
        <v>1689.62408</v>
      </c>
      <c r="AG103" s="36">
        <v>17.752299999999998</v>
      </c>
      <c r="AH103" s="36">
        <v>5605.4</v>
      </c>
      <c r="AI103" s="35">
        <v>259</v>
      </c>
      <c r="AJ103" s="432">
        <v>38888</v>
      </c>
      <c r="AK103" s="479">
        <v>1327.3596700000001</v>
      </c>
      <c r="AL103" s="36">
        <v>17.281600000000001</v>
      </c>
      <c r="AM103" s="36">
        <v>6455</v>
      </c>
      <c r="AN103" s="35">
        <v>269</v>
      </c>
      <c r="AO103" s="432">
        <v>39058</v>
      </c>
      <c r="AP103" s="479">
        <v>1586.5114100000001</v>
      </c>
      <c r="AQ103" s="36">
        <v>52.215499999999999</v>
      </c>
      <c r="AR103" s="36">
        <v>7085.2</v>
      </c>
      <c r="AS103" s="35">
        <v>268</v>
      </c>
      <c r="AT103" s="432">
        <v>39232</v>
      </c>
      <c r="AU103" s="479">
        <v>1956.39888</v>
      </c>
      <c r="AV103" s="36">
        <v>161.10300000000001</v>
      </c>
      <c r="AW103" s="36">
        <v>8254.7000000000007</v>
      </c>
      <c r="AX103" s="35">
        <v>274</v>
      </c>
      <c r="AY103" s="431">
        <v>39415</v>
      </c>
      <c r="AZ103" s="36">
        <v>2971.11</v>
      </c>
      <c r="BA103" s="36">
        <v>140.06</v>
      </c>
      <c r="BB103" s="36">
        <v>9180.6</v>
      </c>
      <c r="BC103" s="35">
        <v>281</v>
      </c>
      <c r="BD103" s="431">
        <v>39596</v>
      </c>
      <c r="BE103" s="35">
        <v>3128.67</v>
      </c>
      <c r="BF103" s="36">
        <v>365.59</v>
      </c>
      <c r="BG103" s="36">
        <v>10051.4</v>
      </c>
      <c r="BH103" s="35">
        <v>286</v>
      </c>
      <c r="BI103" s="431">
        <v>39782</v>
      </c>
      <c r="BJ103" s="35">
        <v>2468.92</v>
      </c>
      <c r="BK103" s="35">
        <v>176.09</v>
      </c>
      <c r="BL103" s="36">
        <v>12830.2</v>
      </c>
      <c r="BM103" s="35">
        <v>293</v>
      </c>
      <c r="BN103" s="431">
        <v>39959</v>
      </c>
      <c r="BO103" s="36">
        <v>2570.08</v>
      </c>
      <c r="BP103" s="36">
        <v>651.91999999999996</v>
      </c>
      <c r="BQ103" s="36">
        <v>14156.3</v>
      </c>
      <c r="BR103" s="35">
        <v>299</v>
      </c>
      <c r="BS103" s="431">
        <v>40148</v>
      </c>
      <c r="BT103" s="1167">
        <v>4424.0200000000004</v>
      </c>
      <c r="BU103" s="1169">
        <v>1015.59</v>
      </c>
      <c r="BV103" s="36">
        <v>16417.900000000001</v>
      </c>
      <c r="BW103" s="35">
        <v>256</v>
      </c>
      <c r="BX103" s="431">
        <v>40323</v>
      </c>
      <c r="BY103" s="35">
        <v>5988.94</v>
      </c>
      <c r="BZ103" s="35">
        <v>1895.92</v>
      </c>
      <c r="CA103" s="36">
        <v>19448</v>
      </c>
      <c r="CB103" s="35">
        <v>267</v>
      </c>
      <c r="CC103" s="431">
        <v>40514</v>
      </c>
      <c r="CD103" s="1167">
        <v>8838.1</v>
      </c>
      <c r="CE103" s="1169">
        <v>3179.69</v>
      </c>
      <c r="CF103" s="36">
        <v>24410.6</v>
      </c>
      <c r="CG103" s="35">
        <v>251</v>
      </c>
      <c r="CH103" s="431">
        <v>40695</v>
      </c>
      <c r="CI103" s="479">
        <v>5668.6849199999997</v>
      </c>
      <c r="CJ103" s="1169">
        <v>461.52449999999999</v>
      </c>
      <c r="CK103" s="36">
        <v>30104.5</v>
      </c>
      <c r="CL103" s="35">
        <v>267</v>
      </c>
      <c r="CM103" s="425">
        <v>40885</v>
      </c>
      <c r="CN103" s="1173">
        <v>4932.3</v>
      </c>
      <c r="CO103" s="36">
        <v>202.42</v>
      </c>
      <c r="CP103" s="36">
        <f t="shared" si="82"/>
        <v>32231.5</v>
      </c>
      <c r="CQ103" s="35">
        <f t="shared" si="83"/>
        <v>272</v>
      </c>
      <c r="CR103" s="427">
        <v>41056</v>
      </c>
      <c r="CS103" s="697">
        <v>5388.27</v>
      </c>
      <c r="CT103" s="697">
        <v>911.12</v>
      </c>
      <c r="CU103" s="36">
        <f t="shared" si="80"/>
        <v>37666.199999999997</v>
      </c>
      <c r="CV103" s="35">
        <f t="shared" si="81"/>
        <v>279</v>
      </c>
      <c r="CW103" s="427">
        <v>41249</v>
      </c>
      <c r="CX103" s="697">
        <v>4066.25</v>
      </c>
      <c r="CY103" s="697">
        <v>269.5</v>
      </c>
      <c r="CZ103" s="36">
        <f t="shared" si="84"/>
        <v>40035.5</v>
      </c>
      <c r="DA103" s="35">
        <f t="shared" si="85"/>
        <v>286</v>
      </c>
      <c r="DB103" s="1349">
        <v>41423</v>
      </c>
      <c r="DC103" s="1348">
        <v>4082.48</v>
      </c>
      <c r="DD103" s="1348">
        <v>433.03</v>
      </c>
      <c r="DE103" s="1348">
        <v>42307.4</v>
      </c>
      <c r="DF103" s="843">
        <v>293</v>
      </c>
      <c r="DG103" s="1472">
        <v>41611</v>
      </c>
      <c r="DH103" s="697">
        <v>4310.72</v>
      </c>
      <c r="DI103" s="697">
        <v>541.53</v>
      </c>
      <c r="DJ103" s="36">
        <v>45026.3</v>
      </c>
      <c r="DK103" s="35">
        <v>300</v>
      </c>
      <c r="DL103" s="1476">
        <v>41788</v>
      </c>
      <c r="DM103" s="272">
        <v>4430.4799999999996</v>
      </c>
      <c r="DN103" s="273">
        <v>323.3</v>
      </c>
      <c r="DO103" s="273">
        <v>47149.7</v>
      </c>
      <c r="DP103" s="272">
        <v>306</v>
      </c>
      <c r="DQ103" s="1472">
        <v>41977</v>
      </c>
      <c r="DR103" s="697">
        <v>4961.8500000000004</v>
      </c>
      <c r="DS103" s="36">
        <v>513.5</v>
      </c>
      <c r="DT103" s="36">
        <v>50540.5</v>
      </c>
      <c r="DU103" s="35">
        <v>317</v>
      </c>
      <c r="DV103" s="1472">
        <v>42152</v>
      </c>
      <c r="DW103" s="273">
        <v>4544.71</v>
      </c>
      <c r="DX103" s="273">
        <v>858.81</v>
      </c>
      <c r="DY103" s="273">
        <f>DY100</f>
        <v>52774.2</v>
      </c>
      <c r="DZ103" s="272">
        <f>DZ85</f>
        <v>324</v>
      </c>
      <c r="EA103" s="1476">
        <v>42338</v>
      </c>
      <c r="EB103" s="36">
        <v>4581</v>
      </c>
      <c r="EC103" s="697">
        <v>455.56</v>
      </c>
      <c r="ED103" s="273">
        <f>ED102</f>
        <v>55225.1</v>
      </c>
      <c r="EE103" s="35">
        <v>329</v>
      </c>
      <c r="EF103" s="1472">
        <v>42516</v>
      </c>
      <c r="EG103" s="36">
        <v>4388.01</v>
      </c>
      <c r="EH103" s="697">
        <v>349.96</v>
      </c>
      <c r="EI103" s="1172">
        <v>57221.413999999997</v>
      </c>
      <c r="EJ103" s="1172">
        <v>329</v>
      </c>
      <c r="EK103" s="1472">
        <v>42698</v>
      </c>
      <c r="EL103" s="35">
        <v>4791.33</v>
      </c>
      <c r="EM103" s="697">
        <v>658.42600000000004</v>
      </c>
      <c r="EN103" s="1172">
        <v>59005.799999999996</v>
      </c>
      <c r="EO103" s="1172">
        <v>330</v>
      </c>
      <c r="EP103" s="1472">
        <v>42879</v>
      </c>
      <c r="EQ103" s="36">
        <v>5412.69</v>
      </c>
      <c r="ER103" s="697">
        <v>544.44000000000005</v>
      </c>
      <c r="ES103" s="36">
        <v>60896.4</v>
      </c>
      <c r="ET103" s="35">
        <v>333</v>
      </c>
      <c r="EU103" s="1472">
        <v>43061</v>
      </c>
      <c r="EV103" s="283">
        <v>6289.33</v>
      </c>
      <c r="EW103" s="283">
        <v>898.005</v>
      </c>
      <c r="EX103" s="36">
        <v>63353.883000000002</v>
      </c>
      <c r="EY103" s="35">
        <v>338</v>
      </c>
      <c r="EZ103" s="1472">
        <v>43247</v>
      </c>
      <c r="FA103" s="283">
        <v>5456.82</v>
      </c>
      <c r="FB103" s="283">
        <v>445.96499999999997</v>
      </c>
      <c r="FC103" s="36">
        <v>65921.8</v>
      </c>
      <c r="FD103" s="35">
        <v>343</v>
      </c>
      <c r="FE103" s="1472">
        <v>43430</v>
      </c>
      <c r="FF103" s="283">
        <v>5279.26</v>
      </c>
      <c r="FG103" s="283">
        <v>615.74699999999996</v>
      </c>
      <c r="FH103" s="36">
        <v>68483</v>
      </c>
      <c r="FI103" s="35">
        <v>349</v>
      </c>
      <c r="FJ103" s="1699">
        <v>43614</v>
      </c>
      <c r="FK103" s="185">
        <v>5354.2</v>
      </c>
      <c r="FL103" s="185">
        <v>332.97699999999998</v>
      </c>
      <c r="FM103" s="185">
        <v>71254.2</v>
      </c>
      <c r="FN103" s="185">
        <v>355</v>
      </c>
      <c r="FO103" s="1696">
        <v>43797</v>
      </c>
      <c r="FP103" s="185">
        <v>4731.4399999999996</v>
      </c>
      <c r="FQ103" s="185">
        <v>430.2</v>
      </c>
      <c r="FR103" s="185">
        <v>73108.5</v>
      </c>
      <c r="FS103" s="185">
        <v>357</v>
      </c>
      <c r="FY103" s="1472" t="s">
        <v>5549</v>
      </c>
      <c r="FZ103" s="843">
        <v>4833.2</v>
      </c>
      <c r="GA103" s="843">
        <v>671.04</v>
      </c>
      <c r="GB103" s="859">
        <v>76751.399999999994</v>
      </c>
      <c r="GC103" s="843">
        <v>364</v>
      </c>
      <c r="GD103" s="1472">
        <v>44347</v>
      </c>
      <c r="GE103" s="843">
        <v>5990.99</v>
      </c>
      <c r="GF103" s="843">
        <v>1736.338</v>
      </c>
      <c r="GG103" s="859">
        <v>84349.7</v>
      </c>
      <c r="GH103" s="843">
        <v>375</v>
      </c>
    </row>
    <row r="104" spans="6:190" s="843" customFormat="1" ht="15" customHeight="1">
      <c r="F104" s="432">
        <v>37748</v>
      </c>
      <c r="G104" s="273">
        <v>786.79</v>
      </c>
      <c r="H104" s="273">
        <v>5.13</v>
      </c>
      <c r="I104" s="273">
        <v>3516.3</v>
      </c>
      <c r="J104" s="35">
        <v>251</v>
      </c>
      <c r="K104" s="432">
        <v>37929</v>
      </c>
      <c r="L104" s="273">
        <v>822.84</v>
      </c>
      <c r="M104" s="273">
        <v>5.68</v>
      </c>
      <c r="N104" s="273">
        <v>3924.3</v>
      </c>
      <c r="O104" s="35">
        <v>257</v>
      </c>
      <c r="P104" s="432">
        <v>38129</v>
      </c>
      <c r="Q104" s="273">
        <v>1143.19</v>
      </c>
      <c r="R104" s="273">
        <v>11.59</v>
      </c>
      <c r="S104" s="273">
        <v>4700.5930935000006</v>
      </c>
      <c r="T104" s="35">
        <v>259</v>
      </c>
      <c r="U104" s="432">
        <v>38311</v>
      </c>
      <c r="V104" s="479">
        <v>1820.99263</v>
      </c>
      <c r="W104" s="36">
        <v>43.960700000000003</v>
      </c>
      <c r="X104" s="35">
        <v>4931.8</v>
      </c>
      <c r="Y104" s="35">
        <v>247</v>
      </c>
      <c r="Z104" s="432">
        <v>38491</v>
      </c>
      <c r="AA104" s="479">
        <v>1623.75514</v>
      </c>
      <c r="AB104" s="36">
        <v>35.375299999999996</v>
      </c>
      <c r="AC104" s="64">
        <v>5214.3</v>
      </c>
      <c r="AD104" s="35">
        <v>251</v>
      </c>
      <c r="AE104" s="432">
        <v>38679</v>
      </c>
      <c r="AF104" s="479">
        <v>1711.2831000000001</v>
      </c>
      <c r="AG104" s="36">
        <v>25.843</v>
      </c>
      <c r="AH104" s="36">
        <v>5605.4</v>
      </c>
      <c r="AI104" s="35">
        <v>259</v>
      </c>
      <c r="AJ104" s="432">
        <v>38889</v>
      </c>
      <c r="AK104" s="479">
        <v>1340.0409400000001</v>
      </c>
      <c r="AL104" s="36">
        <v>16.446999999999999</v>
      </c>
      <c r="AM104" s="36">
        <v>6455</v>
      </c>
      <c r="AN104" s="35">
        <v>269</v>
      </c>
      <c r="AO104" s="432">
        <v>39061</v>
      </c>
      <c r="AP104" s="479">
        <v>1593.9557299999999</v>
      </c>
      <c r="AQ104" s="36">
        <v>46.4084</v>
      </c>
      <c r="AR104" s="36">
        <v>7085.2</v>
      </c>
      <c r="AS104" s="35">
        <v>268</v>
      </c>
      <c r="AT104" s="432">
        <v>39233</v>
      </c>
      <c r="AU104" s="479">
        <v>2003.58484</v>
      </c>
      <c r="AV104" s="36">
        <v>170.18049999999999</v>
      </c>
      <c r="AW104" s="36">
        <v>8254.7000000000007</v>
      </c>
      <c r="AX104" s="35">
        <v>274</v>
      </c>
      <c r="AY104" s="431">
        <v>39418</v>
      </c>
      <c r="AZ104" s="36">
        <v>2878.74</v>
      </c>
      <c r="BA104" s="36">
        <v>135.19</v>
      </c>
      <c r="BB104" s="36">
        <v>9192.9</v>
      </c>
      <c r="BC104" s="35">
        <v>281</v>
      </c>
      <c r="BD104" s="431">
        <v>39597</v>
      </c>
      <c r="BE104" s="36">
        <v>3167.99</v>
      </c>
      <c r="BF104" s="35">
        <v>479.95</v>
      </c>
      <c r="BG104" s="36">
        <v>10051.4</v>
      </c>
      <c r="BH104" s="35">
        <v>286</v>
      </c>
      <c r="BI104" s="431">
        <v>39783</v>
      </c>
      <c r="BJ104" s="36">
        <v>2517.0500000000002</v>
      </c>
      <c r="BK104" s="36">
        <v>211.92</v>
      </c>
      <c r="BL104" s="36">
        <v>12861.2</v>
      </c>
      <c r="BM104" s="35">
        <v>293</v>
      </c>
      <c r="BN104" s="431">
        <v>39960</v>
      </c>
      <c r="BO104" s="36">
        <v>2580.8000000000002</v>
      </c>
      <c r="BP104" s="36">
        <v>636.27</v>
      </c>
      <c r="BQ104" s="36">
        <v>14156.3</v>
      </c>
      <c r="BR104" s="35">
        <v>299</v>
      </c>
      <c r="BS104" s="431">
        <v>40149</v>
      </c>
      <c r="BT104" s="1167">
        <v>4403.5200000000004</v>
      </c>
      <c r="BU104" s="1169">
        <v>1033.67</v>
      </c>
      <c r="BV104" s="36">
        <v>16417.900000000001</v>
      </c>
      <c r="BW104" s="35">
        <v>256</v>
      </c>
      <c r="BX104" s="431">
        <v>40324</v>
      </c>
      <c r="BY104" s="36">
        <v>6073.92</v>
      </c>
      <c r="BZ104" s="35">
        <v>2060.84</v>
      </c>
      <c r="CA104" s="36">
        <v>19448</v>
      </c>
      <c r="CB104" s="35">
        <v>267</v>
      </c>
      <c r="CC104" s="431">
        <v>40517</v>
      </c>
      <c r="CD104" s="1167">
        <v>8918.51</v>
      </c>
      <c r="CE104" s="1169">
        <v>3249.58</v>
      </c>
      <c r="CF104" s="36">
        <v>24410.6</v>
      </c>
      <c r="CG104" s="35">
        <v>251</v>
      </c>
      <c r="CH104" s="431">
        <v>40696</v>
      </c>
      <c r="CI104" s="479">
        <v>5762.7089100000003</v>
      </c>
      <c r="CJ104" s="1169">
        <v>507.20249999999999</v>
      </c>
      <c r="CK104" s="36">
        <v>30104.5</v>
      </c>
      <c r="CL104" s="35">
        <v>267</v>
      </c>
      <c r="CM104" s="425">
        <v>40888</v>
      </c>
      <c r="CN104" s="1173">
        <v>4846.8100000000004</v>
      </c>
      <c r="CO104" s="36">
        <v>204.66</v>
      </c>
      <c r="CP104" s="36">
        <f t="shared" si="82"/>
        <v>32231.5</v>
      </c>
      <c r="CQ104" s="35">
        <f t="shared" si="83"/>
        <v>272</v>
      </c>
      <c r="CR104" s="427">
        <v>41057</v>
      </c>
      <c r="CS104" s="697">
        <v>5357.01</v>
      </c>
      <c r="CT104" s="697">
        <v>874.25</v>
      </c>
      <c r="CU104" s="36">
        <f t="shared" si="80"/>
        <v>37666.199999999997</v>
      </c>
      <c r="CV104" s="35">
        <f t="shared" si="81"/>
        <v>279</v>
      </c>
      <c r="CW104" s="427">
        <v>41252</v>
      </c>
      <c r="CX104" s="697">
        <v>4018.06</v>
      </c>
      <c r="CY104" s="697">
        <v>213.62</v>
      </c>
      <c r="CZ104" s="36">
        <f t="shared" si="84"/>
        <v>40035.5</v>
      </c>
      <c r="DA104" s="35">
        <f t="shared" si="85"/>
        <v>286</v>
      </c>
      <c r="DB104" s="1349">
        <v>41424</v>
      </c>
      <c r="DC104" s="1348">
        <v>4100.51</v>
      </c>
      <c r="DD104" s="1348">
        <v>466.76</v>
      </c>
      <c r="DE104" s="1348">
        <v>42307.4</v>
      </c>
      <c r="DF104" s="843">
        <v>293</v>
      </c>
      <c r="DG104" s="1472">
        <v>41612</v>
      </c>
      <c r="DH104" s="697">
        <v>4294.2299999999996</v>
      </c>
      <c r="DI104" s="35">
        <v>463.71</v>
      </c>
      <c r="DJ104" s="36">
        <v>45026.3</v>
      </c>
      <c r="DK104" s="35">
        <v>300</v>
      </c>
      <c r="DL104" s="1472">
        <v>41791</v>
      </c>
      <c r="DM104" s="697">
        <v>4448.58</v>
      </c>
      <c r="DN104" s="697">
        <v>376.07</v>
      </c>
      <c r="DO104" s="36">
        <v>48255.5</v>
      </c>
      <c r="DP104" s="35">
        <v>307</v>
      </c>
      <c r="DQ104" s="1472">
        <v>41980</v>
      </c>
      <c r="DR104" s="697">
        <v>4930.37</v>
      </c>
      <c r="DS104" s="36">
        <v>383.39</v>
      </c>
      <c r="DT104" s="36">
        <v>50540.5</v>
      </c>
      <c r="DU104" s="35">
        <v>317</v>
      </c>
      <c r="DV104" s="1476">
        <v>42155</v>
      </c>
      <c r="DW104" s="272">
        <v>4586.95</v>
      </c>
      <c r="DX104" s="273">
        <v>788.42</v>
      </c>
      <c r="DY104" s="273">
        <f>DY101</f>
        <v>52774.2</v>
      </c>
      <c r="DZ104" s="272">
        <f>DZ85</f>
        <v>324</v>
      </c>
      <c r="EA104" s="1472"/>
      <c r="EB104" s="697"/>
      <c r="EC104" s="697"/>
      <c r="ED104" s="36"/>
      <c r="EE104" s="35"/>
      <c r="EF104" s="1472">
        <v>42519</v>
      </c>
      <c r="EG104" s="273">
        <v>4426.78</v>
      </c>
      <c r="EH104" s="697">
        <v>427.97</v>
      </c>
      <c r="EI104" s="1172">
        <v>57221.413999999997</v>
      </c>
      <c r="EJ104" s="1172">
        <v>329</v>
      </c>
      <c r="EK104" s="1472">
        <v>42701</v>
      </c>
      <c r="EL104" s="35">
        <v>4786.58</v>
      </c>
      <c r="EM104" s="697">
        <v>610.30600000000004</v>
      </c>
      <c r="EN104" s="1172">
        <v>59005.799999999996</v>
      </c>
      <c r="EO104" s="1172">
        <v>330</v>
      </c>
      <c r="EP104" s="1472">
        <v>42880</v>
      </c>
      <c r="EQ104" s="35">
        <v>5413.82</v>
      </c>
      <c r="ER104" s="697">
        <v>523.91899999999998</v>
      </c>
      <c r="ES104" s="36">
        <v>60896.4</v>
      </c>
      <c r="ET104" s="35">
        <v>333</v>
      </c>
      <c r="EU104" s="1472">
        <v>43062</v>
      </c>
      <c r="EV104" s="283">
        <v>6322.51</v>
      </c>
      <c r="EW104" s="283">
        <v>854.548</v>
      </c>
      <c r="EX104" s="36">
        <v>63353.883000000002</v>
      </c>
      <c r="EY104" s="35">
        <v>338</v>
      </c>
      <c r="EZ104" s="1472">
        <v>43248</v>
      </c>
      <c r="FA104" s="283">
        <v>5417.42</v>
      </c>
      <c r="FB104" s="283">
        <v>431.65899999999999</v>
      </c>
      <c r="FC104" s="36">
        <v>65921.8</v>
      </c>
      <c r="FD104" s="35">
        <v>343</v>
      </c>
      <c r="FE104" s="1472">
        <v>43431</v>
      </c>
      <c r="FF104" s="283">
        <v>5288.55</v>
      </c>
      <c r="FG104" s="283">
        <v>638.85299999999995</v>
      </c>
      <c r="FH104" s="283">
        <v>68483</v>
      </c>
      <c r="FI104" s="35">
        <v>349</v>
      </c>
      <c r="FJ104" s="1699">
        <v>43615</v>
      </c>
      <c r="FK104" s="185">
        <v>5377.75</v>
      </c>
      <c r="FL104" s="185">
        <v>425.00700000000001</v>
      </c>
      <c r="FM104" s="185">
        <v>71254.2</v>
      </c>
      <c r="FN104" s="185">
        <v>355</v>
      </c>
      <c r="FO104" s="1696">
        <v>43800</v>
      </c>
      <c r="FP104" s="185">
        <v>4758.8100000000004</v>
      </c>
      <c r="FQ104" s="185">
        <v>521.649</v>
      </c>
      <c r="FR104" s="185">
        <v>74586.600000000006</v>
      </c>
      <c r="FS104" s="185">
        <v>358</v>
      </c>
      <c r="FY104" s="1472" t="s">
        <v>5550</v>
      </c>
      <c r="FZ104" s="843">
        <v>4861.88</v>
      </c>
      <c r="GA104" s="843">
        <v>602.74</v>
      </c>
      <c r="GB104" s="859">
        <v>76751.399999999994</v>
      </c>
      <c r="GC104" s="843">
        <v>364</v>
      </c>
      <c r="GD104" s="1472">
        <v>44348</v>
      </c>
      <c r="GE104" s="843">
        <v>5993.33</v>
      </c>
      <c r="GF104" s="843">
        <v>1903.5260000000001</v>
      </c>
      <c r="GG104" s="859">
        <v>85204.7</v>
      </c>
      <c r="GH104" s="843">
        <v>382</v>
      </c>
    </row>
    <row r="105" spans="6:190" s="843" customFormat="1" ht="15" customHeight="1">
      <c r="F105" s="432">
        <v>37749</v>
      </c>
      <c r="G105" s="273">
        <v>788.2</v>
      </c>
      <c r="H105" s="273">
        <v>4.1399999999999997</v>
      </c>
      <c r="I105" s="273">
        <v>3516.3</v>
      </c>
      <c r="J105" s="35">
        <v>251</v>
      </c>
      <c r="K105" s="432">
        <v>37930</v>
      </c>
      <c r="L105" s="273">
        <v>831.1</v>
      </c>
      <c r="M105" s="273">
        <v>8.3699999999999992</v>
      </c>
      <c r="N105" s="273">
        <v>3924.3</v>
      </c>
      <c r="O105" s="35">
        <v>257</v>
      </c>
      <c r="P105" s="432">
        <v>38130</v>
      </c>
      <c r="Q105" s="273">
        <v>1144.8499999999999</v>
      </c>
      <c r="R105" s="273">
        <v>13.5</v>
      </c>
      <c r="S105" s="273">
        <v>4700.5930935000006</v>
      </c>
      <c r="T105" s="35">
        <v>259</v>
      </c>
      <c r="U105" s="432">
        <v>38312</v>
      </c>
      <c r="V105" s="479">
        <v>1823.8311799999999</v>
      </c>
      <c r="W105" s="36">
        <v>42.392700000000005</v>
      </c>
      <c r="X105" s="35">
        <v>4931.8</v>
      </c>
      <c r="Y105" s="35">
        <v>247</v>
      </c>
      <c r="Z105" s="432">
        <v>38495</v>
      </c>
      <c r="AA105" s="479">
        <v>1660.08278</v>
      </c>
      <c r="AB105" s="36">
        <v>26.2224</v>
      </c>
      <c r="AC105" s="64">
        <v>5214.3</v>
      </c>
      <c r="AD105" s="35">
        <v>251</v>
      </c>
      <c r="AE105" s="432">
        <v>38683</v>
      </c>
      <c r="AF105" s="479">
        <v>1718.2094500000001</v>
      </c>
      <c r="AG105" s="36">
        <v>28.103199999999998</v>
      </c>
      <c r="AH105" s="36">
        <v>5605.4</v>
      </c>
      <c r="AI105" s="35">
        <v>259</v>
      </c>
      <c r="AJ105" s="432">
        <v>38890</v>
      </c>
      <c r="AK105" s="479">
        <v>1338.0748100000001</v>
      </c>
      <c r="AL105" s="36">
        <v>15.4472</v>
      </c>
      <c r="AM105" s="36">
        <v>6455</v>
      </c>
      <c r="AN105" s="35">
        <v>269</v>
      </c>
      <c r="AO105" s="432">
        <v>39062</v>
      </c>
      <c r="AP105" s="479">
        <v>1566.8440399999999</v>
      </c>
      <c r="AQ105" s="36">
        <v>56.614800000000002</v>
      </c>
      <c r="AR105" s="36">
        <v>7085.2</v>
      </c>
      <c r="AS105" s="35">
        <v>268</v>
      </c>
      <c r="AT105" s="432">
        <v>39236</v>
      </c>
      <c r="AU105" s="479">
        <v>2007.0488600000001</v>
      </c>
      <c r="AV105" s="36">
        <v>206.79689999999999</v>
      </c>
      <c r="AW105" s="36">
        <v>8358.6</v>
      </c>
      <c r="AX105" s="35">
        <v>273</v>
      </c>
      <c r="AY105" s="431">
        <v>39419</v>
      </c>
      <c r="AZ105" s="36">
        <v>2873.3</v>
      </c>
      <c r="BA105" s="36">
        <v>186.95</v>
      </c>
      <c r="BB105" s="36">
        <v>9192.9</v>
      </c>
      <c r="BC105" s="35">
        <v>281</v>
      </c>
      <c r="BD105" s="431">
        <v>39600</v>
      </c>
      <c r="BE105" s="36">
        <v>3207.89</v>
      </c>
      <c r="BF105" s="36">
        <v>379.98</v>
      </c>
      <c r="BG105" s="36">
        <v>10883.6</v>
      </c>
      <c r="BH105" s="35">
        <v>286</v>
      </c>
      <c r="BI105" s="431">
        <v>39784</v>
      </c>
      <c r="BJ105" s="36">
        <v>2507.56</v>
      </c>
      <c r="BK105" s="36">
        <v>154.69999999999999</v>
      </c>
      <c r="BL105" s="36">
        <v>12861.2</v>
      </c>
      <c r="BM105" s="35">
        <v>293</v>
      </c>
      <c r="BN105" s="431">
        <v>39961</v>
      </c>
      <c r="BO105" s="36">
        <v>2588.7199999999998</v>
      </c>
      <c r="BP105" s="36">
        <v>650.82000000000005</v>
      </c>
      <c r="BQ105" s="36">
        <v>14156.3</v>
      </c>
      <c r="BR105" s="35">
        <v>299</v>
      </c>
      <c r="BS105" s="431">
        <v>40150</v>
      </c>
      <c r="BT105" s="1167">
        <v>4410.4799999999996</v>
      </c>
      <c r="BU105" s="1169">
        <v>1016.08</v>
      </c>
      <c r="BV105" s="36">
        <v>16417.900000000001</v>
      </c>
      <c r="BW105" s="35">
        <v>256</v>
      </c>
      <c r="BX105" s="431">
        <v>40328</v>
      </c>
      <c r="BY105" s="36">
        <v>6108.5</v>
      </c>
      <c r="BZ105" s="35">
        <v>2136.3200000000002</v>
      </c>
      <c r="CA105" s="36">
        <v>19448</v>
      </c>
      <c r="CB105" s="35">
        <v>267</v>
      </c>
      <c r="CC105" s="431">
        <v>40518</v>
      </c>
      <c r="CD105" s="1167">
        <v>8771.41</v>
      </c>
      <c r="CE105" s="1169">
        <v>2710.62</v>
      </c>
      <c r="CF105" s="36">
        <v>24410.6</v>
      </c>
      <c r="CG105" s="35">
        <v>251</v>
      </c>
      <c r="CH105" s="431">
        <v>40699</v>
      </c>
      <c r="CI105" s="479">
        <v>5762.8863499999998</v>
      </c>
      <c r="CJ105" s="1169">
        <v>561.43459999999993</v>
      </c>
      <c r="CK105" s="36">
        <v>30104.5</v>
      </c>
      <c r="CL105" s="35">
        <v>267</v>
      </c>
      <c r="CM105" s="425">
        <v>40889</v>
      </c>
      <c r="CN105" s="1173">
        <v>4849.95</v>
      </c>
      <c r="CO105" s="36">
        <v>197.89</v>
      </c>
      <c r="CP105" s="36">
        <f t="shared" si="82"/>
        <v>32231.5</v>
      </c>
      <c r="CQ105" s="35">
        <f t="shared" si="83"/>
        <v>272</v>
      </c>
      <c r="CR105" s="427">
        <v>41058</v>
      </c>
      <c r="CS105" s="697">
        <v>5248.63</v>
      </c>
      <c r="CT105" s="697">
        <v>755.27</v>
      </c>
      <c r="CU105" s="36">
        <f t="shared" si="80"/>
        <v>37666.199999999997</v>
      </c>
      <c r="CV105" s="35">
        <f t="shared" si="81"/>
        <v>279</v>
      </c>
      <c r="CW105" s="427">
        <v>41253</v>
      </c>
      <c r="CX105" s="697">
        <v>4008.83</v>
      </c>
      <c r="CY105" s="697">
        <v>210.43</v>
      </c>
      <c r="CZ105" s="36">
        <f t="shared" si="84"/>
        <v>40035.5</v>
      </c>
      <c r="DA105" s="35">
        <f t="shared" si="85"/>
        <v>286</v>
      </c>
      <c r="DB105" s="1349">
        <v>41427</v>
      </c>
      <c r="DC105" s="697">
        <v>4162.8</v>
      </c>
      <c r="DD105" s="697">
        <v>476.17</v>
      </c>
      <c r="DE105" s="36">
        <v>43407.3</v>
      </c>
      <c r="DF105" s="35">
        <v>296</v>
      </c>
      <c r="DG105" s="1472">
        <v>41613</v>
      </c>
      <c r="DH105" s="697">
        <v>4277.3900000000003</v>
      </c>
      <c r="DI105" s="36">
        <v>441.7</v>
      </c>
      <c r="DJ105" s="36">
        <v>45026.3</v>
      </c>
      <c r="DK105" s="35">
        <v>300</v>
      </c>
      <c r="DL105" s="1472">
        <v>41792</v>
      </c>
      <c r="DM105" s="697">
        <v>4447.46</v>
      </c>
      <c r="DN105" s="697">
        <v>432.5</v>
      </c>
      <c r="DO105" s="36">
        <v>48255.5</v>
      </c>
      <c r="DP105" s="35">
        <v>307</v>
      </c>
      <c r="DQ105" s="1472">
        <v>41981</v>
      </c>
      <c r="DR105" s="697">
        <v>4930.82</v>
      </c>
      <c r="DS105" s="273">
        <v>426.49</v>
      </c>
      <c r="DT105" s="36">
        <v>50540.5</v>
      </c>
      <c r="DU105" s="35">
        <v>317</v>
      </c>
      <c r="DV105" s="1472">
        <v>42156</v>
      </c>
      <c r="DW105" s="697">
        <v>4623.63</v>
      </c>
      <c r="DX105" s="697">
        <v>1002.34</v>
      </c>
      <c r="DY105" s="36">
        <v>54300.800000000003</v>
      </c>
      <c r="DZ105" s="35">
        <v>326</v>
      </c>
      <c r="EA105" s="1472"/>
      <c r="EB105" s="697"/>
      <c r="EC105" s="697"/>
      <c r="ED105" s="36"/>
      <c r="EE105" s="35"/>
      <c r="EF105" s="1472">
        <v>42520</v>
      </c>
      <c r="EG105" s="273">
        <v>4423</v>
      </c>
      <c r="EH105" s="697">
        <v>463.7</v>
      </c>
      <c r="EI105" s="1172">
        <v>57221.413999999997</v>
      </c>
      <c r="EJ105" s="1172">
        <v>329</v>
      </c>
      <c r="EK105" s="1472">
        <v>42702</v>
      </c>
      <c r="EL105" s="35">
        <v>4797.6499999999996</v>
      </c>
      <c r="EM105" s="697">
        <v>748.08799999999997</v>
      </c>
      <c r="EN105" s="1172">
        <v>59005.799999999996</v>
      </c>
      <c r="EO105" s="1172">
        <v>330</v>
      </c>
      <c r="EP105" s="1472">
        <v>42883</v>
      </c>
      <c r="EQ105" s="283">
        <v>5372.86</v>
      </c>
      <c r="ER105" s="283">
        <v>363.41699999999997</v>
      </c>
      <c r="ES105" s="36">
        <v>60896.4</v>
      </c>
      <c r="ET105" s="35">
        <v>333</v>
      </c>
      <c r="EU105" s="1472">
        <v>43065</v>
      </c>
      <c r="EV105" s="283">
        <v>6336.88</v>
      </c>
      <c r="EW105" s="283">
        <v>790.84</v>
      </c>
      <c r="EX105" s="36">
        <v>63353.883000000002</v>
      </c>
      <c r="EY105" s="35">
        <v>338</v>
      </c>
      <c r="EZ105" s="1472">
        <v>43249</v>
      </c>
      <c r="FA105" s="283">
        <v>5409.7</v>
      </c>
      <c r="FB105" s="283">
        <v>564.35299999999995</v>
      </c>
      <c r="FC105" s="36">
        <v>65921.8</v>
      </c>
      <c r="FD105" s="35">
        <v>343</v>
      </c>
      <c r="FE105" s="1472">
        <v>43432</v>
      </c>
      <c r="FF105" s="283">
        <v>5286.72</v>
      </c>
      <c r="FG105" s="697">
        <v>594.27700000000004</v>
      </c>
      <c r="FH105" s="36">
        <v>68483</v>
      </c>
      <c r="FI105" s="35">
        <v>349</v>
      </c>
      <c r="FJ105" s="1699">
        <v>43625</v>
      </c>
      <c r="FK105" s="185">
        <v>5402.97</v>
      </c>
      <c r="FL105" s="185">
        <v>304.67</v>
      </c>
      <c r="FM105" s="185">
        <v>71962.899999999994</v>
      </c>
      <c r="FN105" s="185">
        <v>355</v>
      </c>
      <c r="FO105" s="1696">
        <v>43801</v>
      </c>
      <c r="FP105" s="185">
        <v>4734.59</v>
      </c>
      <c r="FQ105" s="185">
        <v>482.47800000000001</v>
      </c>
      <c r="FR105" s="185">
        <v>74586.600000000006</v>
      </c>
      <c r="FS105" s="185">
        <v>358</v>
      </c>
      <c r="FY105" s="1472" t="s">
        <v>5551</v>
      </c>
      <c r="FZ105" s="843">
        <v>4869.09</v>
      </c>
      <c r="GA105" s="843">
        <v>758.33</v>
      </c>
      <c r="GB105" s="859">
        <v>76751.399999999994</v>
      </c>
      <c r="GC105" s="843">
        <v>364</v>
      </c>
      <c r="GD105" s="1472">
        <v>44349</v>
      </c>
      <c r="GE105" s="843">
        <v>6019</v>
      </c>
      <c r="GF105" s="843">
        <v>2287.3270000000002</v>
      </c>
      <c r="GG105" s="859">
        <v>85204.7</v>
      </c>
      <c r="GH105" s="843">
        <v>382</v>
      </c>
    </row>
    <row r="106" spans="6:190" s="843" customFormat="1" ht="15" customHeight="1">
      <c r="F106" s="432">
        <v>37751</v>
      </c>
      <c r="G106" s="273">
        <v>793.62</v>
      </c>
      <c r="H106" s="273">
        <v>5.38</v>
      </c>
      <c r="I106" s="273">
        <v>3516.3</v>
      </c>
      <c r="J106" s="35">
        <v>251</v>
      </c>
      <c r="K106" s="432">
        <v>37931</v>
      </c>
      <c r="L106" s="273">
        <v>825.75</v>
      </c>
      <c r="M106" s="273">
        <v>6.79</v>
      </c>
      <c r="N106" s="273">
        <v>3924.3</v>
      </c>
      <c r="O106" s="35">
        <v>257</v>
      </c>
      <c r="P106" s="432">
        <v>38131</v>
      </c>
      <c r="Q106" s="273">
        <v>1140.29</v>
      </c>
      <c r="R106" s="273">
        <v>12.51</v>
      </c>
      <c r="S106" s="273">
        <v>4700.5930935000006</v>
      </c>
      <c r="T106" s="35">
        <v>259</v>
      </c>
      <c r="U106" s="432">
        <v>38313</v>
      </c>
      <c r="V106" s="479">
        <v>1835.8467800000001</v>
      </c>
      <c r="W106" s="36">
        <v>47.130299999999998</v>
      </c>
      <c r="X106" s="35">
        <v>4931.8</v>
      </c>
      <c r="Y106" s="35">
        <v>247</v>
      </c>
      <c r="Z106" s="432">
        <v>38496</v>
      </c>
      <c r="AA106" s="479">
        <v>1642.00181</v>
      </c>
      <c r="AB106" s="36">
        <v>24.712200000000003</v>
      </c>
      <c r="AC106" s="64">
        <v>5214.3</v>
      </c>
      <c r="AD106" s="35">
        <v>251</v>
      </c>
      <c r="AE106" s="432">
        <v>38684</v>
      </c>
      <c r="AF106" s="479">
        <v>1708.8963000000001</v>
      </c>
      <c r="AG106" s="36">
        <v>34.868299999999998</v>
      </c>
      <c r="AH106" s="36">
        <v>5605.4</v>
      </c>
      <c r="AI106" s="35">
        <v>259</v>
      </c>
      <c r="AJ106" s="432">
        <v>38893</v>
      </c>
      <c r="AK106" s="479">
        <v>1323.94823</v>
      </c>
      <c r="AL106" s="36">
        <v>12.2438</v>
      </c>
      <c r="AM106" s="36">
        <v>6455</v>
      </c>
      <c r="AN106" s="35">
        <v>269</v>
      </c>
      <c r="AO106" s="432">
        <v>39063</v>
      </c>
      <c r="AP106" s="479">
        <v>1585.3976500000001</v>
      </c>
      <c r="AQ106" s="36">
        <v>31.122300000000003</v>
      </c>
      <c r="AR106" s="36">
        <v>7085.2</v>
      </c>
      <c r="AS106" s="35">
        <v>268</v>
      </c>
      <c r="AT106" s="432">
        <v>39237</v>
      </c>
      <c r="AU106" s="479">
        <v>2017.4419600000001</v>
      </c>
      <c r="AV106" s="36">
        <v>184.6576</v>
      </c>
      <c r="AW106" s="36">
        <v>8358.6</v>
      </c>
      <c r="AX106" s="35">
        <v>273</v>
      </c>
      <c r="AY106" s="431">
        <v>39420</v>
      </c>
      <c r="AZ106" s="36">
        <v>2905.19</v>
      </c>
      <c r="BA106" s="36">
        <v>160.4</v>
      </c>
      <c r="BB106" s="36">
        <v>9192.9</v>
      </c>
      <c r="BC106" s="35">
        <v>281</v>
      </c>
      <c r="BD106" s="431">
        <v>39601</v>
      </c>
      <c r="BE106" s="36">
        <v>3119.03</v>
      </c>
      <c r="BF106" s="36">
        <v>394.61</v>
      </c>
      <c r="BG106" s="36">
        <v>10883.6</v>
      </c>
      <c r="BH106" s="35">
        <v>286</v>
      </c>
      <c r="BI106" s="431">
        <v>39785</v>
      </c>
      <c r="BJ106" s="36">
        <v>2538.79</v>
      </c>
      <c r="BK106" s="36">
        <v>169.27</v>
      </c>
      <c r="BL106" s="36">
        <v>12861.2</v>
      </c>
      <c r="BM106" s="35">
        <v>293</v>
      </c>
      <c r="BN106" s="431">
        <v>39964</v>
      </c>
      <c r="BO106" s="36">
        <v>2572.1799999999998</v>
      </c>
      <c r="BP106" s="36">
        <v>488.73</v>
      </c>
      <c r="BQ106" s="36">
        <v>14156.3</v>
      </c>
      <c r="BR106" s="35">
        <v>299</v>
      </c>
      <c r="BS106" s="431">
        <v>40153</v>
      </c>
      <c r="BT106" s="1167">
        <v>4383.3100000000004</v>
      </c>
      <c r="BU106" s="1169">
        <v>1052.77</v>
      </c>
      <c r="BV106" s="36">
        <v>16417.900000000001</v>
      </c>
      <c r="BW106" s="35">
        <v>256</v>
      </c>
      <c r="BX106" s="431">
        <v>40329</v>
      </c>
      <c r="BY106" s="35">
        <v>6107.81</v>
      </c>
      <c r="BZ106" s="35">
        <v>1933.67</v>
      </c>
      <c r="CA106" s="36">
        <v>19448</v>
      </c>
      <c r="CB106" s="35">
        <v>267</v>
      </c>
      <c r="CC106" s="431">
        <v>40519</v>
      </c>
      <c r="CD106" s="1167">
        <v>8585.8799999999992</v>
      </c>
      <c r="CE106" s="1169">
        <v>2050.63</v>
      </c>
      <c r="CF106" s="36">
        <v>24410.6</v>
      </c>
      <c r="CG106" s="35">
        <v>251</v>
      </c>
      <c r="CH106" s="431">
        <v>40700</v>
      </c>
      <c r="CI106" s="479">
        <v>5844.7287699999997</v>
      </c>
      <c r="CJ106" s="1169">
        <v>670.82920000000001</v>
      </c>
      <c r="CK106" s="36">
        <v>30104.5</v>
      </c>
      <c r="CL106" s="35">
        <v>267</v>
      </c>
      <c r="CM106" s="425">
        <v>40890</v>
      </c>
      <c r="CN106" s="1173">
        <v>5063.12</v>
      </c>
      <c r="CO106" s="36">
        <v>327.10000000000002</v>
      </c>
      <c r="CP106" s="36">
        <f t="shared" si="82"/>
        <v>32231.5</v>
      </c>
      <c r="CQ106" s="35">
        <f t="shared" si="83"/>
        <v>272</v>
      </c>
      <c r="CR106" s="427">
        <v>41059</v>
      </c>
      <c r="CS106" s="697">
        <v>5163.43</v>
      </c>
      <c r="CT106" s="697">
        <v>614.05999999999995</v>
      </c>
      <c r="CU106" s="36">
        <f t="shared" si="80"/>
        <v>37666.199999999997</v>
      </c>
      <c r="CV106" s="35">
        <f t="shared" si="81"/>
        <v>279</v>
      </c>
      <c r="CW106" s="427">
        <v>41254</v>
      </c>
      <c r="CX106" s="697">
        <v>4048.59</v>
      </c>
      <c r="CY106" s="697">
        <v>160.22</v>
      </c>
      <c r="CZ106" s="36">
        <f t="shared" si="84"/>
        <v>40035.5</v>
      </c>
      <c r="DA106" s="35">
        <f t="shared" si="85"/>
        <v>286</v>
      </c>
      <c r="DB106" s="1349">
        <v>41428</v>
      </c>
      <c r="DC106" s="697">
        <v>3974.97</v>
      </c>
      <c r="DD106" s="697">
        <v>546.99</v>
      </c>
      <c r="DE106" s="36">
        <v>43407.3</v>
      </c>
      <c r="DF106" s="35">
        <v>296</v>
      </c>
      <c r="DG106" s="1472">
        <v>41616</v>
      </c>
      <c r="DH106" s="697">
        <v>4302.57</v>
      </c>
      <c r="DI106" s="272">
        <v>526.59</v>
      </c>
      <c r="DJ106" s="36">
        <v>45026.3</v>
      </c>
      <c r="DK106" s="35">
        <v>300</v>
      </c>
      <c r="DL106" s="1472">
        <v>41793</v>
      </c>
      <c r="DM106" s="697">
        <v>4418.79</v>
      </c>
      <c r="DN106" s="697">
        <v>392.28</v>
      </c>
      <c r="DO106" s="36">
        <v>48255.5</v>
      </c>
      <c r="DP106" s="35">
        <v>307</v>
      </c>
      <c r="DQ106" s="1472">
        <v>41982</v>
      </c>
      <c r="DR106" s="697">
        <v>4944.03</v>
      </c>
      <c r="DS106" s="697">
        <v>433.87</v>
      </c>
      <c r="DT106" s="36">
        <v>50540.5</v>
      </c>
      <c r="DU106" s="35">
        <v>317</v>
      </c>
      <c r="DV106" s="1472">
        <v>42157</v>
      </c>
      <c r="DW106" s="697">
        <v>4586.8500000000004</v>
      </c>
      <c r="DX106" s="697">
        <v>725.01</v>
      </c>
      <c r="DY106" s="36">
        <f>DY105</f>
        <v>54300.800000000003</v>
      </c>
      <c r="DZ106" s="35">
        <v>326</v>
      </c>
      <c r="EA106" s="1472"/>
      <c r="EB106" s="697"/>
      <c r="EC106" s="697"/>
      <c r="ED106" s="36"/>
      <c r="EE106" s="35"/>
      <c r="EF106" s="1472">
        <v>42521</v>
      </c>
      <c r="EG106" s="1563">
        <v>4419.3900000000003</v>
      </c>
      <c r="EH106" s="697">
        <v>426.24</v>
      </c>
      <c r="EI106" s="1172">
        <v>57221.413999999997</v>
      </c>
      <c r="EJ106" s="1172">
        <v>329</v>
      </c>
      <c r="EK106" s="1472">
        <v>42703</v>
      </c>
      <c r="EL106" s="35">
        <v>4793.3100000000004</v>
      </c>
      <c r="EM106" s="697">
        <v>808.06899999999996</v>
      </c>
      <c r="EN106" s="1172">
        <v>59005.799999999996</v>
      </c>
      <c r="EO106" s="1172">
        <v>330</v>
      </c>
      <c r="EP106" s="1472">
        <v>42884</v>
      </c>
      <c r="EQ106" s="283">
        <v>5356.58</v>
      </c>
      <c r="ER106" s="283">
        <v>342.01400000000001</v>
      </c>
      <c r="ES106" s="36">
        <v>60896.4</v>
      </c>
      <c r="ET106" s="35">
        <v>333</v>
      </c>
      <c r="EU106" s="1472">
        <v>43066</v>
      </c>
      <c r="EV106" s="283">
        <v>6302.46</v>
      </c>
      <c r="EW106" s="283">
        <v>928.91</v>
      </c>
      <c r="EX106" s="36">
        <v>63353.883000000002</v>
      </c>
      <c r="EY106" s="35">
        <v>338</v>
      </c>
      <c r="EZ106" s="1472">
        <v>43250</v>
      </c>
      <c r="FA106" s="283">
        <v>5395.75</v>
      </c>
      <c r="FB106" s="283">
        <v>461.30500000000001</v>
      </c>
      <c r="FC106" s="36">
        <v>65921.8</v>
      </c>
      <c r="FD106" s="35">
        <v>343</v>
      </c>
      <c r="FE106" s="1472">
        <v>43433</v>
      </c>
      <c r="FF106" s="283">
        <v>5281.25</v>
      </c>
      <c r="FG106" s="697">
        <v>735.553</v>
      </c>
      <c r="FH106" s="697">
        <v>68483</v>
      </c>
      <c r="FI106" s="35">
        <v>349</v>
      </c>
      <c r="FJ106" s="1699">
        <v>43626</v>
      </c>
      <c r="FK106" s="185">
        <v>5431.6</v>
      </c>
      <c r="FL106" s="185">
        <v>484.892</v>
      </c>
      <c r="FM106" s="185">
        <v>71962.899999999994</v>
      </c>
      <c r="FN106" s="185">
        <v>355</v>
      </c>
      <c r="FO106" s="1696">
        <v>43802</v>
      </c>
      <c r="FP106" s="185">
        <v>4697.3500000000004</v>
      </c>
      <c r="FQ106" s="185">
        <v>412.37900000000002</v>
      </c>
      <c r="FR106" s="185">
        <v>74586.600000000006</v>
      </c>
      <c r="FS106" s="185">
        <v>358</v>
      </c>
      <c r="FY106" s="1472" t="s">
        <v>5552</v>
      </c>
      <c r="FZ106" s="843">
        <v>4881.82</v>
      </c>
      <c r="GA106" s="843">
        <v>766.22</v>
      </c>
      <c r="GB106" s="859">
        <v>76751.399999999994</v>
      </c>
      <c r="GC106" s="843">
        <v>364</v>
      </c>
      <c r="GD106" s="1472">
        <v>44350</v>
      </c>
      <c r="GE106" s="843">
        <v>6053.43</v>
      </c>
      <c r="GF106" s="843">
        <v>2182.2510000000002</v>
      </c>
      <c r="GG106" s="859">
        <v>85204.7</v>
      </c>
      <c r="GH106" s="843">
        <v>382</v>
      </c>
    </row>
    <row r="107" spans="6:190" s="843" customFormat="1" ht="15" customHeight="1">
      <c r="F107" s="432">
        <v>37752</v>
      </c>
      <c r="G107" s="273">
        <v>793.14</v>
      </c>
      <c r="H107" s="273">
        <v>4.6900000000000004</v>
      </c>
      <c r="I107" s="273">
        <v>3516.3</v>
      </c>
      <c r="J107" s="35">
        <v>251</v>
      </c>
      <c r="K107" s="432">
        <v>37933</v>
      </c>
      <c r="L107" s="273">
        <v>827.33</v>
      </c>
      <c r="M107" s="273">
        <v>4.9000000000000004</v>
      </c>
      <c r="N107" s="273">
        <v>3924.3</v>
      </c>
      <c r="O107" s="35">
        <v>257</v>
      </c>
      <c r="P107" s="432">
        <v>38132</v>
      </c>
      <c r="Q107" s="273">
        <v>1141.77</v>
      </c>
      <c r="R107" s="273">
        <v>11.95</v>
      </c>
      <c r="S107" s="273">
        <v>4700.5930935000006</v>
      </c>
      <c r="T107" s="35">
        <v>259</v>
      </c>
      <c r="U107" s="432">
        <v>38314</v>
      </c>
      <c r="V107" s="479">
        <v>1893.68858</v>
      </c>
      <c r="W107" s="36">
        <v>62.315899999999999</v>
      </c>
      <c r="X107" s="35">
        <v>4931.8</v>
      </c>
      <c r="Y107" s="35">
        <v>247</v>
      </c>
      <c r="Z107" s="432">
        <v>38497</v>
      </c>
      <c r="AA107" s="479">
        <v>1657.5845300000001</v>
      </c>
      <c r="AB107" s="36">
        <v>24.334499999999998</v>
      </c>
      <c r="AC107" s="64">
        <v>5214.3</v>
      </c>
      <c r="AD107" s="35">
        <v>251</v>
      </c>
      <c r="AE107" s="432">
        <v>38685</v>
      </c>
      <c r="AF107" s="479">
        <v>1695.46729</v>
      </c>
      <c r="AG107" s="36">
        <v>37.570700000000002</v>
      </c>
      <c r="AH107" s="36">
        <v>5605.4</v>
      </c>
      <c r="AI107" s="35">
        <v>259</v>
      </c>
      <c r="AJ107" s="432">
        <v>38894</v>
      </c>
      <c r="AK107" s="479">
        <v>1320.3335300000001</v>
      </c>
      <c r="AL107" s="36">
        <v>15.959899999999999</v>
      </c>
      <c r="AM107" s="36">
        <v>6455</v>
      </c>
      <c r="AN107" s="35">
        <v>269</v>
      </c>
      <c r="AO107" s="432">
        <v>39064</v>
      </c>
      <c r="AP107" s="479">
        <v>1570.2105899999999</v>
      </c>
      <c r="AQ107" s="36">
        <v>36.481999999999999</v>
      </c>
      <c r="AR107" s="36">
        <v>7085.2</v>
      </c>
      <c r="AS107" s="35">
        <v>268</v>
      </c>
      <c r="AT107" s="432">
        <v>39238</v>
      </c>
      <c r="AU107" s="479">
        <v>2006.82889</v>
      </c>
      <c r="AV107" s="36">
        <v>179.7467</v>
      </c>
      <c r="AW107" s="36">
        <v>8358.6</v>
      </c>
      <c r="AX107" s="35">
        <v>273</v>
      </c>
      <c r="AY107" s="431">
        <v>39421</v>
      </c>
      <c r="AZ107" s="36">
        <v>2889.41</v>
      </c>
      <c r="BA107" s="36">
        <v>98.01</v>
      </c>
      <c r="BB107" s="36">
        <v>9192.9</v>
      </c>
      <c r="BC107" s="35">
        <v>281</v>
      </c>
      <c r="BD107" s="431">
        <v>39602</v>
      </c>
      <c r="BE107" s="36">
        <v>3125.43</v>
      </c>
      <c r="BF107" s="36">
        <v>445.52</v>
      </c>
      <c r="BG107" s="36">
        <v>10883.6</v>
      </c>
      <c r="BH107" s="35">
        <v>286</v>
      </c>
      <c r="BI107" s="431">
        <v>39786</v>
      </c>
      <c r="BJ107" s="36">
        <v>2544.66</v>
      </c>
      <c r="BK107" s="36">
        <v>207.25</v>
      </c>
      <c r="BL107" s="36">
        <v>12861.2</v>
      </c>
      <c r="BM107" s="35">
        <v>293</v>
      </c>
      <c r="BN107" s="431">
        <v>39965</v>
      </c>
      <c r="BO107" s="36">
        <v>2597</v>
      </c>
      <c r="BP107" s="36">
        <v>549.78</v>
      </c>
      <c r="BQ107" s="36">
        <v>14704</v>
      </c>
      <c r="BR107" s="35">
        <v>300</v>
      </c>
      <c r="BS107" s="431">
        <v>40154</v>
      </c>
      <c r="BT107" s="1167">
        <v>4339.68</v>
      </c>
      <c r="BU107" s="1169">
        <v>1000.61</v>
      </c>
      <c r="BV107" s="36">
        <v>16417.900000000001</v>
      </c>
      <c r="BW107" s="35">
        <v>256</v>
      </c>
      <c r="BX107" s="431">
        <v>40330</v>
      </c>
      <c r="BY107" s="1167">
        <v>6152.39</v>
      </c>
      <c r="BZ107" s="1169">
        <v>2122.9299999999998</v>
      </c>
      <c r="CA107" s="36">
        <v>21744.6</v>
      </c>
      <c r="CB107" s="35">
        <v>273</v>
      </c>
      <c r="CC107" s="431">
        <v>40520</v>
      </c>
      <c r="CD107" s="1167">
        <v>8451.59</v>
      </c>
      <c r="CE107" s="1169">
        <v>1969.49</v>
      </c>
      <c r="CF107" s="36">
        <v>24410.6</v>
      </c>
      <c r="CG107" s="35">
        <v>251</v>
      </c>
      <c r="CH107" s="431">
        <v>40701</v>
      </c>
      <c r="CI107" s="479">
        <v>5941.7758999999996</v>
      </c>
      <c r="CJ107" s="1169">
        <v>877.23199999999997</v>
      </c>
      <c r="CK107" s="36">
        <v>30104.5</v>
      </c>
      <c r="CL107" s="35">
        <v>267</v>
      </c>
      <c r="CM107" s="425">
        <v>40891</v>
      </c>
      <c r="CN107" s="1173">
        <v>4968.78</v>
      </c>
      <c r="CO107" s="36">
        <v>421.37</v>
      </c>
      <c r="CP107" s="36">
        <f t="shared" si="82"/>
        <v>32231.5</v>
      </c>
      <c r="CQ107" s="35">
        <f t="shared" si="83"/>
        <v>272</v>
      </c>
      <c r="CR107" s="427">
        <v>41060</v>
      </c>
      <c r="CS107" s="35">
        <v>5011.24</v>
      </c>
      <c r="CT107" s="35">
        <v>430.36</v>
      </c>
      <c r="CU107" s="36">
        <f t="shared" si="80"/>
        <v>37666.199999999997</v>
      </c>
      <c r="CV107" s="35">
        <f t="shared" si="81"/>
        <v>279</v>
      </c>
      <c r="CW107" s="427">
        <v>41255</v>
      </c>
      <c r="CX107" s="697">
        <v>4063.3</v>
      </c>
      <c r="CY107" s="697">
        <v>199.56</v>
      </c>
      <c r="CZ107" s="36">
        <f t="shared" si="84"/>
        <v>40035.5</v>
      </c>
      <c r="DA107" s="35">
        <f t="shared" si="85"/>
        <v>286</v>
      </c>
      <c r="DB107" s="1349">
        <v>41429</v>
      </c>
      <c r="DC107" s="697">
        <v>4222.95</v>
      </c>
      <c r="DD107" s="697">
        <v>611.76</v>
      </c>
      <c r="DE107" s="36">
        <v>43407.3</v>
      </c>
      <c r="DF107" s="35">
        <v>296</v>
      </c>
      <c r="DG107" s="1472">
        <v>41617</v>
      </c>
      <c r="DH107" s="697">
        <v>4289.82</v>
      </c>
      <c r="DI107" s="697">
        <v>647.37</v>
      </c>
      <c r="DJ107" s="36">
        <v>45026.3</v>
      </c>
      <c r="DK107" s="35">
        <v>300</v>
      </c>
      <c r="DL107" s="1472">
        <v>41794</v>
      </c>
      <c r="DM107" s="697">
        <v>4401</v>
      </c>
      <c r="DN107" s="36">
        <v>408.61</v>
      </c>
      <c r="DO107" s="36">
        <v>48255.5</v>
      </c>
      <c r="DP107" s="35">
        <v>307</v>
      </c>
      <c r="DQ107" s="1472">
        <v>41983</v>
      </c>
      <c r="DR107" s="697">
        <v>4943.7299999999996</v>
      </c>
      <c r="DS107" s="697">
        <v>421.6</v>
      </c>
      <c r="DT107" s="36">
        <v>50540.5</v>
      </c>
      <c r="DU107" s="35">
        <v>317</v>
      </c>
      <c r="DV107" s="1472">
        <v>42159</v>
      </c>
      <c r="DW107" s="697">
        <v>4591.43</v>
      </c>
      <c r="DX107" s="697">
        <v>499.26</v>
      </c>
      <c r="DY107" s="36">
        <f t="shared" ref="DY107:DY125" si="87">DY106</f>
        <v>54300.800000000003</v>
      </c>
      <c r="DZ107" s="35">
        <f t="shared" ref="DZ107:DZ120" si="88">DZ106</f>
        <v>326</v>
      </c>
      <c r="EA107" s="1472"/>
      <c r="EB107" s="697"/>
      <c r="EC107" s="36"/>
      <c r="ED107" s="36"/>
      <c r="EE107" s="35"/>
      <c r="EF107" s="1472"/>
      <c r="EG107" s="697"/>
      <c r="EH107" s="697"/>
      <c r="EI107" s="1172"/>
      <c r="EJ107" s="1172"/>
      <c r="EK107" s="1472">
        <v>42704</v>
      </c>
      <c r="EL107" s="35">
        <v>4801.24</v>
      </c>
      <c r="EM107" s="697">
        <v>630.58500000000004</v>
      </c>
      <c r="EN107" s="1172">
        <v>59005.799999999996</v>
      </c>
      <c r="EO107" s="1172">
        <v>330</v>
      </c>
      <c r="EP107" s="1472">
        <v>42885</v>
      </c>
      <c r="EQ107" s="283">
        <v>5373.26</v>
      </c>
      <c r="ER107" s="283">
        <v>317.89400000000001</v>
      </c>
      <c r="ES107" s="36">
        <v>60896.4</v>
      </c>
      <c r="ET107" s="35">
        <v>333</v>
      </c>
      <c r="EU107" s="1472">
        <v>43067</v>
      </c>
      <c r="EV107" s="283">
        <v>6272.57</v>
      </c>
      <c r="EW107" s="283">
        <v>813.20399999999995</v>
      </c>
      <c r="EX107" s="36">
        <v>63353.883000000002</v>
      </c>
      <c r="EY107" s="35">
        <v>338</v>
      </c>
      <c r="EZ107" s="1472">
        <v>43251</v>
      </c>
      <c r="FA107" s="697">
        <v>5343.88</v>
      </c>
      <c r="FB107" s="697">
        <v>361.88600000000002</v>
      </c>
      <c r="FC107" s="36">
        <v>65921.8</v>
      </c>
      <c r="FD107" s="35">
        <v>343</v>
      </c>
      <c r="FE107" s="1472">
        <v>43436</v>
      </c>
      <c r="FF107" s="283">
        <v>5290.77</v>
      </c>
      <c r="FG107" s="697">
        <v>576.54300000000001</v>
      </c>
      <c r="FH107" s="36">
        <v>69406.100000000006</v>
      </c>
      <c r="FI107" s="35">
        <v>349</v>
      </c>
      <c r="FJ107" s="1699">
        <v>43627</v>
      </c>
      <c r="FK107" s="185">
        <v>5475.98</v>
      </c>
      <c r="FL107" s="185">
        <v>578.68399999999997</v>
      </c>
      <c r="FM107" s="185">
        <v>71962.899999999994</v>
      </c>
      <c r="FN107" s="185">
        <v>355</v>
      </c>
      <c r="FO107" s="1696">
        <v>43803</v>
      </c>
      <c r="FP107" s="185">
        <v>4702.9799999999996</v>
      </c>
      <c r="FQ107" s="185">
        <v>462.06099999999998</v>
      </c>
      <c r="FR107" s="185">
        <v>74586.600000000006</v>
      </c>
      <c r="FS107" s="185">
        <v>358</v>
      </c>
      <c r="FY107" s="1472" t="s">
        <v>5553</v>
      </c>
      <c r="FZ107" s="843">
        <v>4866.84</v>
      </c>
      <c r="GA107" s="843">
        <v>804.21</v>
      </c>
      <c r="GB107" s="859">
        <v>76751.399999999994</v>
      </c>
      <c r="GC107" s="843">
        <v>364</v>
      </c>
      <c r="GD107" s="1472">
        <v>44353</v>
      </c>
      <c r="GE107" s="843">
        <v>6038.29</v>
      </c>
      <c r="GF107" s="843">
        <v>2669.3890000000001</v>
      </c>
      <c r="GG107" s="859">
        <v>85204.7</v>
      </c>
      <c r="GH107" s="843">
        <v>382</v>
      </c>
    </row>
    <row r="108" spans="6:190" s="843" customFormat="1" ht="15" customHeight="1">
      <c r="F108" s="432">
        <v>37753</v>
      </c>
      <c r="G108" s="273">
        <v>793.17</v>
      </c>
      <c r="H108" s="273">
        <v>5.53</v>
      </c>
      <c r="I108" s="273">
        <v>3516.3</v>
      </c>
      <c r="J108" s="35">
        <v>251</v>
      </c>
      <c r="K108" s="432">
        <v>37934</v>
      </c>
      <c r="L108" s="273">
        <v>831.05</v>
      </c>
      <c r="M108" s="273">
        <v>5.41</v>
      </c>
      <c r="N108" s="273">
        <v>3924.3</v>
      </c>
      <c r="O108" s="35">
        <v>257</v>
      </c>
      <c r="P108" s="432">
        <v>38133</v>
      </c>
      <c r="Q108" s="273">
        <v>1155.6600000000001</v>
      </c>
      <c r="R108" s="273">
        <v>13.2</v>
      </c>
      <c r="S108" s="273">
        <v>4700.5930935000006</v>
      </c>
      <c r="T108" s="35">
        <v>259</v>
      </c>
      <c r="U108" s="432">
        <v>38315</v>
      </c>
      <c r="V108" s="479">
        <v>1903.95578</v>
      </c>
      <c r="W108" s="36">
        <v>62.65</v>
      </c>
      <c r="X108" s="35">
        <v>4931.8</v>
      </c>
      <c r="Y108" s="35">
        <v>247</v>
      </c>
      <c r="Z108" s="432">
        <v>38498</v>
      </c>
      <c r="AA108" s="479">
        <v>1654.44805</v>
      </c>
      <c r="AB108" s="36">
        <v>20.898800000000001</v>
      </c>
      <c r="AC108" s="64">
        <v>5214.3</v>
      </c>
      <c r="AD108" s="35">
        <v>251</v>
      </c>
      <c r="AE108" s="432">
        <v>38686</v>
      </c>
      <c r="AF108" s="479">
        <v>1694.4199000000001</v>
      </c>
      <c r="AG108" s="36">
        <v>31.388200000000001</v>
      </c>
      <c r="AH108" s="36">
        <v>5605.4</v>
      </c>
      <c r="AI108" s="35">
        <v>259</v>
      </c>
      <c r="AJ108" s="432">
        <v>38895</v>
      </c>
      <c r="AK108" s="479">
        <v>1337.0755099999999</v>
      </c>
      <c r="AL108" s="36">
        <v>22.033099999999997</v>
      </c>
      <c r="AM108" s="36">
        <v>6455</v>
      </c>
      <c r="AN108" s="35">
        <v>269</v>
      </c>
      <c r="AO108" s="432">
        <v>39065</v>
      </c>
      <c r="AP108" s="479">
        <v>1582.9004500000001</v>
      </c>
      <c r="AQ108" s="36">
        <v>39.5182</v>
      </c>
      <c r="AR108" s="36">
        <v>7085.2</v>
      </c>
      <c r="AS108" s="35">
        <v>268</v>
      </c>
      <c r="AT108" s="432">
        <v>39239</v>
      </c>
      <c r="AU108" s="479">
        <v>2024.2308700000001</v>
      </c>
      <c r="AV108" s="36">
        <v>157.11449999999999</v>
      </c>
      <c r="AW108" s="36">
        <v>8358.6</v>
      </c>
      <c r="AX108" s="35">
        <v>273</v>
      </c>
      <c r="AY108" s="431">
        <v>39422</v>
      </c>
      <c r="AZ108" s="36">
        <v>2930.68</v>
      </c>
      <c r="BA108" s="36">
        <v>111.74</v>
      </c>
      <c r="BB108" s="36">
        <v>9192.9</v>
      </c>
      <c r="BC108" s="35">
        <v>281</v>
      </c>
      <c r="BD108" s="431">
        <v>39603</v>
      </c>
      <c r="BE108" s="36">
        <v>3138.63</v>
      </c>
      <c r="BF108" s="36">
        <v>498.53</v>
      </c>
      <c r="BG108" s="36">
        <v>10883.6</v>
      </c>
      <c r="BH108" s="35">
        <v>286</v>
      </c>
      <c r="BI108" s="431">
        <v>39796</v>
      </c>
      <c r="BJ108" s="36">
        <v>2536.9</v>
      </c>
      <c r="BK108" s="36">
        <v>133.80000000000001</v>
      </c>
      <c r="BL108" s="36">
        <v>12861.2</v>
      </c>
      <c r="BM108" s="35">
        <v>293</v>
      </c>
      <c r="BN108" s="431">
        <v>39966</v>
      </c>
      <c r="BO108" s="36">
        <v>2633.69</v>
      </c>
      <c r="BP108" s="36">
        <v>608.07000000000005</v>
      </c>
      <c r="BQ108" s="36">
        <v>14704</v>
      </c>
      <c r="BR108" s="35">
        <v>300</v>
      </c>
      <c r="BS108" s="431">
        <v>40155</v>
      </c>
      <c r="BT108" s="1167">
        <v>4356.01</v>
      </c>
      <c r="BU108" s="1169">
        <v>880.38</v>
      </c>
      <c r="BV108" s="36">
        <v>16417.900000000001</v>
      </c>
      <c r="BW108" s="35">
        <v>256</v>
      </c>
      <c r="BX108" s="431">
        <v>40331</v>
      </c>
      <c r="BY108" s="1167">
        <v>6140.21</v>
      </c>
      <c r="BZ108" s="1169">
        <v>1718.82</v>
      </c>
      <c r="CA108" s="36">
        <v>21744.6</v>
      </c>
      <c r="CB108" s="35">
        <v>273</v>
      </c>
      <c r="CC108" s="431">
        <v>40521</v>
      </c>
      <c r="CD108" s="1167">
        <v>8580.2000000000007</v>
      </c>
      <c r="CE108" s="1169">
        <v>1622.75</v>
      </c>
      <c r="CF108" s="36">
        <v>24410.6</v>
      </c>
      <c r="CG108" s="35">
        <v>251</v>
      </c>
      <c r="CH108" s="431">
        <v>40702</v>
      </c>
      <c r="CI108" s="479">
        <v>5949.1260499999999</v>
      </c>
      <c r="CJ108" s="1169">
        <v>771.02839999999992</v>
      </c>
      <c r="CK108" s="36">
        <v>30104.5</v>
      </c>
      <c r="CL108" s="35">
        <v>267</v>
      </c>
      <c r="CM108" s="425">
        <v>40892</v>
      </c>
      <c r="CN108" s="1173">
        <v>5000.18</v>
      </c>
      <c r="CO108" s="36">
        <v>216.65</v>
      </c>
      <c r="CP108" s="36">
        <f t="shared" si="82"/>
        <v>32231.5</v>
      </c>
      <c r="CQ108" s="35">
        <f t="shared" si="83"/>
        <v>272</v>
      </c>
      <c r="CR108" s="427">
        <v>41063</v>
      </c>
      <c r="CS108" s="697">
        <v>5122.2299999999996</v>
      </c>
      <c r="CT108" s="697">
        <v>813.62</v>
      </c>
      <c r="CU108" s="36">
        <v>38410.9</v>
      </c>
      <c r="CV108" s="35">
        <v>279</v>
      </c>
      <c r="CW108" s="427">
        <v>41256</v>
      </c>
      <c r="CX108" s="697">
        <v>4088.62</v>
      </c>
      <c r="CY108" s="697">
        <v>176.49</v>
      </c>
      <c r="CZ108" s="36">
        <f t="shared" si="84"/>
        <v>40035.5</v>
      </c>
      <c r="DA108" s="35">
        <f t="shared" si="85"/>
        <v>286</v>
      </c>
      <c r="DB108" s="1349">
        <v>41430</v>
      </c>
      <c r="DC108" s="697">
        <v>4310.63</v>
      </c>
      <c r="DD108" s="697">
        <v>660.86</v>
      </c>
      <c r="DE108" s="36">
        <v>43407.3</v>
      </c>
      <c r="DF108" s="35">
        <v>296</v>
      </c>
      <c r="DG108" s="1472">
        <v>41618</v>
      </c>
      <c r="DH108" s="697">
        <v>4329.54</v>
      </c>
      <c r="DI108" s="697">
        <v>746.05</v>
      </c>
      <c r="DJ108" s="36">
        <v>45026.3</v>
      </c>
      <c r="DK108" s="35">
        <v>300</v>
      </c>
      <c r="DL108" s="1472">
        <v>41795</v>
      </c>
      <c r="DM108" s="697">
        <v>4396.54</v>
      </c>
      <c r="DN108" s="36">
        <v>419.39</v>
      </c>
      <c r="DO108" s="36">
        <v>48255.5</v>
      </c>
      <c r="DP108" s="35">
        <v>307</v>
      </c>
      <c r="DQ108" s="1472">
        <v>41984</v>
      </c>
      <c r="DR108" s="697">
        <v>4933.03</v>
      </c>
      <c r="DS108" s="697">
        <v>136.88999999999999</v>
      </c>
      <c r="DT108" s="36">
        <v>50540.5</v>
      </c>
      <c r="DU108" s="35">
        <v>317</v>
      </c>
      <c r="DV108" s="1472">
        <v>42162</v>
      </c>
      <c r="DW108" s="697">
        <v>4617.7</v>
      </c>
      <c r="DX108" s="36">
        <v>648.33000000000004</v>
      </c>
      <c r="DY108" s="36">
        <f t="shared" si="87"/>
        <v>54300.800000000003</v>
      </c>
      <c r="DZ108" s="35">
        <f t="shared" si="88"/>
        <v>326</v>
      </c>
      <c r="EA108" s="1472"/>
      <c r="EB108" s="697"/>
      <c r="EC108" s="36"/>
      <c r="ED108" s="36"/>
      <c r="EE108" s="35"/>
      <c r="EF108" s="1472"/>
      <c r="EG108" s="697"/>
      <c r="EH108" s="36"/>
      <c r="EI108" s="1172"/>
      <c r="EJ108" s="1172"/>
      <c r="EK108" s="1472">
        <v>42705</v>
      </c>
      <c r="EL108" s="35">
        <v>4823.0200000000004</v>
      </c>
      <c r="EM108" s="697">
        <v>803.45299999999997</v>
      </c>
      <c r="EN108" s="1172">
        <v>59635.4</v>
      </c>
      <c r="EO108" s="1172">
        <v>331</v>
      </c>
      <c r="EP108" s="1472">
        <v>42886</v>
      </c>
      <c r="EQ108" s="283">
        <v>5403.12</v>
      </c>
      <c r="ER108" s="283">
        <v>506.19799999999998</v>
      </c>
      <c r="ES108" s="36">
        <v>60896.4</v>
      </c>
      <c r="ET108" s="35">
        <v>333</v>
      </c>
      <c r="EU108" s="1472">
        <v>43068</v>
      </c>
      <c r="EV108" s="283">
        <v>6278.55</v>
      </c>
      <c r="EW108" s="283">
        <v>679.23199999999997</v>
      </c>
      <c r="EX108" s="36">
        <v>63353.883000000002</v>
      </c>
      <c r="EY108" s="35">
        <v>338</v>
      </c>
      <c r="EZ108" s="1472">
        <v>43254</v>
      </c>
      <c r="FA108" s="283">
        <v>5316.97</v>
      </c>
      <c r="FB108" s="697">
        <v>425.49900000000002</v>
      </c>
      <c r="FC108" s="36">
        <v>67071.899999999994</v>
      </c>
      <c r="FD108" s="35">
        <v>343</v>
      </c>
      <c r="FE108" s="1472">
        <v>43437</v>
      </c>
      <c r="FF108" s="283">
        <v>5296.55</v>
      </c>
      <c r="FG108" s="697">
        <v>549.86199999999997</v>
      </c>
      <c r="FH108" s="36">
        <v>69406.100000000006</v>
      </c>
      <c r="FI108" s="35">
        <v>349</v>
      </c>
      <c r="FJ108" s="1699">
        <v>43628</v>
      </c>
      <c r="FK108" s="185">
        <v>5469.63</v>
      </c>
      <c r="FL108" s="185">
        <v>522.63900000000001</v>
      </c>
      <c r="FM108" s="185">
        <v>71962.899999999994</v>
      </c>
      <c r="FN108" s="185">
        <v>355</v>
      </c>
      <c r="FO108" s="1696">
        <v>43804</v>
      </c>
      <c r="FP108" s="185">
        <v>4671.34</v>
      </c>
      <c r="FQ108" s="185">
        <v>432.41899999999998</v>
      </c>
      <c r="FR108" s="185">
        <v>74586.600000000006</v>
      </c>
      <c r="FS108" s="185">
        <v>358</v>
      </c>
      <c r="FY108" s="1472">
        <v>44166</v>
      </c>
      <c r="FZ108" s="843">
        <v>4903.96</v>
      </c>
      <c r="GA108" s="843">
        <v>663.84699999999998</v>
      </c>
      <c r="GB108" s="859">
        <v>82633.3</v>
      </c>
      <c r="GC108" s="843">
        <v>368</v>
      </c>
      <c r="GD108" s="1472">
        <v>44354</v>
      </c>
      <c r="GE108" s="843">
        <v>5975.85</v>
      </c>
      <c r="GF108" s="843">
        <v>2083.2809999999999</v>
      </c>
      <c r="GG108" s="859">
        <v>85204.7</v>
      </c>
      <c r="GH108" s="843">
        <v>382</v>
      </c>
    </row>
    <row r="109" spans="6:190" s="843" customFormat="1" ht="15" customHeight="1">
      <c r="F109" s="432">
        <v>37754</v>
      </c>
      <c r="G109" s="273">
        <v>795.79</v>
      </c>
      <c r="H109" s="273">
        <v>5.23</v>
      </c>
      <c r="I109" s="273">
        <v>3516.3</v>
      </c>
      <c r="J109" s="35">
        <v>251</v>
      </c>
      <c r="K109" s="432">
        <v>37935</v>
      </c>
      <c r="L109" s="273">
        <v>833.47</v>
      </c>
      <c r="M109" s="273">
        <v>7.03</v>
      </c>
      <c r="N109" s="273">
        <v>3924.3</v>
      </c>
      <c r="O109" s="35">
        <v>257</v>
      </c>
      <c r="P109" s="432">
        <v>38134</v>
      </c>
      <c r="Q109" s="273">
        <v>1168.8900000000001</v>
      </c>
      <c r="R109" s="273">
        <v>14.4</v>
      </c>
      <c r="S109" s="273">
        <v>4700.5930935000006</v>
      </c>
      <c r="T109" s="35">
        <v>259</v>
      </c>
      <c r="U109" s="432">
        <v>38316</v>
      </c>
      <c r="V109" s="479">
        <v>1931.5011099999999</v>
      </c>
      <c r="W109" s="36">
        <v>53.795399999999994</v>
      </c>
      <c r="X109" s="35">
        <v>4931.8</v>
      </c>
      <c r="Y109" s="35">
        <v>247</v>
      </c>
      <c r="Z109" s="432">
        <v>38500</v>
      </c>
      <c r="AA109" s="479">
        <v>1649.6877400000001</v>
      </c>
      <c r="AB109" s="36">
        <v>20.430199999999999</v>
      </c>
      <c r="AC109" s="64">
        <v>5214.3</v>
      </c>
      <c r="AD109" s="35">
        <v>251</v>
      </c>
      <c r="AE109" s="432">
        <v>38690</v>
      </c>
      <c r="AF109" s="479">
        <v>1673.2152799999999</v>
      </c>
      <c r="AG109" s="36">
        <v>28.590899999999998</v>
      </c>
      <c r="AH109" s="36">
        <v>5658.6</v>
      </c>
      <c r="AI109" s="35">
        <v>260</v>
      </c>
      <c r="AJ109" s="432">
        <v>38896</v>
      </c>
      <c r="AK109" s="479">
        <v>1334.1889100000001</v>
      </c>
      <c r="AL109" s="36">
        <v>18.57</v>
      </c>
      <c r="AM109" s="36">
        <v>6455</v>
      </c>
      <c r="AN109" s="35">
        <v>269</v>
      </c>
      <c r="AO109" s="432">
        <v>39068</v>
      </c>
      <c r="AP109" s="479">
        <v>1577.8913</v>
      </c>
      <c r="AQ109" s="36">
        <v>32.869600000000005</v>
      </c>
      <c r="AR109" s="36">
        <v>7085.2</v>
      </c>
      <c r="AS109" s="35">
        <v>268</v>
      </c>
      <c r="AT109" s="432">
        <v>39240</v>
      </c>
      <c r="AU109" s="479">
        <v>2006.4167500000001</v>
      </c>
      <c r="AV109" s="36">
        <v>140.0119</v>
      </c>
      <c r="AW109" s="36">
        <v>8358.6</v>
      </c>
      <c r="AX109" s="35">
        <v>273</v>
      </c>
      <c r="AY109" s="431">
        <v>39425</v>
      </c>
      <c r="AZ109" s="36">
        <v>2928.89</v>
      </c>
      <c r="BA109" s="36">
        <v>113.39</v>
      </c>
      <c r="BB109" s="36">
        <v>9192.9</v>
      </c>
      <c r="BC109" s="35">
        <v>281</v>
      </c>
      <c r="BD109" s="431">
        <v>39604</v>
      </c>
      <c r="BE109" s="36">
        <v>3154.19</v>
      </c>
      <c r="BF109" s="36">
        <v>446.33</v>
      </c>
      <c r="BG109" s="36">
        <v>10883.6</v>
      </c>
      <c r="BH109" s="35">
        <v>286</v>
      </c>
      <c r="BI109" s="431">
        <v>39797</v>
      </c>
      <c r="BJ109" s="36">
        <v>2507.6999999999998</v>
      </c>
      <c r="BK109" s="36">
        <v>109.53</v>
      </c>
      <c r="BL109" s="36">
        <v>12861.2</v>
      </c>
      <c r="BM109" s="35">
        <v>293</v>
      </c>
      <c r="BN109" s="431">
        <v>39967</v>
      </c>
      <c r="BO109" s="36">
        <v>2643.52</v>
      </c>
      <c r="BP109" s="36">
        <v>544.76</v>
      </c>
      <c r="BQ109" s="36">
        <v>14704</v>
      </c>
      <c r="BR109" s="35">
        <v>300</v>
      </c>
      <c r="BS109" s="431">
        <v>40156</v>
      </c>
      <c r="BT109" s="1167">
        <v>4415.28</v>
      </c>
      <c r="BU109" s="1169">
        <v>918.8</v>
      </c>
      <c r="BV109" s="36">
        <v>16417.900000000001</v>
      </c>
      <c r="BW109" s="35">
        <v>256</v>
      </c>
      <c r="BX109" s="431">
        <v>40332</v>
      </c>
      <c r="BY109" s="1167">
        <v>6202.67</v>
      </c>
      <c r="BZ109" s="1169">
        <v>1621.9</v>
      </c>
      <c r="CA109" s="36">
        <v>21744.6</v>
      </c>
      <c r="CB109" s="35">
        <v>273</v>
      </c>
      <c r="CC109" s="431">
        <v>40524</v>
      </c>
      <c r="CD109" s="1167">
        <v>8295.42</v>
      </c>
      <c r="CE109" s="1169">
        <v>1717.37</v>
      </c>
      <c r="CF109" s="36">
        <v>24410.6</v>
      </c>
      <c r="CG109" s="35">
        <v>251</v>
      </c>
      <c r="CH109" s="431">
        <v>40703</v>
      </c>
      <c r="CI109" s="479">
        <v>5989.8136000000004</v>
      </c>
      <c r="CJ109" s="1169">
        <v>666.89560000000006</v>
      </c>
      <c r="CK109" s="36">
        <v>30104.5</v>
      </c>
      <c r="CL109" s="35">
        <v>267</v>
      </c>
      <c r="CM109" s="425">
        <v>40895</v>
      </c>
      <c r="CN109" s="1173">
        <v>4996.34</v>
      </c>
      <c r="CO109" s="36">
        <v>210.33</v>
      </c>
      <c r="CP109" s="36">
        <f t="shared" si="82"/>
        <v>32231.5</v>
      </c>
      <c r="CQ109" s="35">
        <f t="shared" si="83"/>
        <v>272</v>
      </c>
      <c r="CR109" s="427">
        <v>41064</v>
      </c>
      <c r="CS109" s="697">
        <v>5182.57</v>
      </c>
      <c r="CT109" s="697">
        <v>990.68</v>
      </c>
      <c r="CU109" s="36">
        <f>CU108</f>
        <v>38410.9</v>
      </c>
      <c r="CV109" s="35">
        <f>CV108</f>
        <v>279</v>
      </c>
      <c r="CW109" s="427">
        <v>41260</v>
      </c>
      <c r="CX109" s="697">
        <v>4177.3900000000003</v>
      </c>
      <c r="CY109" s="697">
        <v>218.74</v>
      </c>
      <c r="CZ109" s="36">
        <f t="shared" si="84"/>
        <v>40035.5</v>
      </c>
      <c r="DA109" s="35">
        <f t="shared" si="85"/>
        <v>286</v>
      </c>
      <c r="DB109" s="1349">
        <v>41431</v>
      </c>
      <c r="DC109" s="697">
        <v>4300.74</v>
      </c>
      <c r="DD109" s="697">
        <v>631.64</v>
      </c>
      <c r="DE109" s="36">
        <v>43407.3</v>
      </c>
      <c r="DF109" s="35">
        <v>296</v>
      </c>
      <c r="DG109" s="1472">
        <v>41619</v>
      </c>
      <c r="DH109" s="697">
        <v>4333.79</v>
      </c>
      <c r="DI109" s="697">
        <v>715.95</v>
      </c>
      <c r="DJ109" s="36">
        <v>45026.3</v>
      </c>
      <c r="DK109" s="35">
        <v>300</v>
      </c>
      <c r="DL109" s="1472">
        <v>41798</v>
      </c>
      <c r="DM109" s="697">
        <v>4346.34</v>
      </c>
      <c r="DN109" s="272">
        <v>416.11</v>
      </c>
      <c r="DO109" s="36">
        <v>48255.5</v>
      </c>
      <c r="DP109" s="35">
        <v>307</v>
      </c>
      <c r="DQ109" s="1472">
        <v>41987</v>
      </c>
      <c r="DR109" s="697">
        <v>4892.96</v>
      </c>
      <c r="DS109" s="697">
        <v>200.59</v>
      </c>
      <c r="DT109" s="36">
        <v>50540.5</v>
      </c>
      <c r="DU109" s="35">
        <v>317</v>
      </c>
      <c r="DV109" s="1472">
        <v>42163</v>
      </c>
      <c r="DW109" s="697">
        <v>4542.2700000000004</v>
      </c>
      <c r="DX109" s="36">
        <v>586.04999999999995</v>
      </c>
      <c r="DY109" s="36">
        <f t="shared" si="87"/>
        <v>54300.800000000003</v>
      </c>
      <c r="DZ109" s="35">
        <f t="shared" si="88"/>
        <v>326</v>
      </c>
      <c r="EA109" s="1472"/>
      <c r="EB109" s="697"/>
      <c r="EC109" s="273"/>
      <c r="ED109" s="36"/>
      <c r="EE109" s="35"/>
      <c r="EF109" s="1472"/>
      <c r="EG109" s="697"/>
      <c r="EH109" s="36"/>
      <c r="EI109" s="1172"/>
      <c r="EJ109" s="1172"/>
      <c r="EK109" s="1472">
        <v>42708</v>
      </c>
      <c r="EL109" s="35">
        <v>4822.29</v>
      </c>
      <c r="EM109" s="697">
        <v>733.4</v>
      </c>
      <c r="EN109" s="1172">
        <v>59635.4</v>
      </c>
      <c r="EO109" s="1172">
        <v>331</v>
      </c>
      <c r="EP109" s="1472">
        <v>42887</v>
      </c>
      <c r="EQ109" s="283">
        <v>5438.71</v>
      </c>
      <c r="ER109" s="697">
        <v>526.04200000000003</v>
      </c>
      <c r="ES109" s="36">
        <v>61656.5</v>
      </c>
      <c r="ET109" s="35">
        <v>334</v>
      </c>
      <c r="EU109" s="1472">
        <v>43069</v>
      </c>
      <c r="EV109" s="283">
        <v>6306.86</v>
      </c>
      <c r="EW109" s="283">
        <v>620.08000000000004</v>
      </c>
      <c r="EX109" s="36">
        <v>63353.883000000002</v>
      </c>
      <c r="EY109" s="35">
        <v>338</v>
      </c>
      <c r="EZ109" s="1472">
        <v>43255</v>
      </c>
      <c r="FA109" s="283">
        <v>5313.71</v>
      </c>
      <c r="FB109" s="697">
        <v>402.05500000000001</v>
      </c>
      <c r="FC109" s="36">
        <v>67071.899999999994</v>
      </c>
      <c r="FD109" s="35">
        <v>343</v>
      </c>
      <c r="FE109" s="1472">
        <v>43438</v>
      </c>
      <c r="FF109" s="283">
        <v>5345.43</v>
      </c>
      <c r="FG109" s="697">
        <v>683.48599999999999</v>
      </c>
      <c r="FH109" s="36">
        <v>69406.100000000006</v>
      </c>
      <c r="FI109" s="35">
        <v>349</v>
      </c>
      <c r="FJ109" s="1699">
        <v>43629</v>
      </c>
      <c r="FK109" s="185">
        <v>5474.31</v>
      </c>
      <c r="FL109" s="185">
        <v>572.505</v>
      </c>
      <c r="FM109" s="185">
        <v>71962.899999999994</v>
      </c>
      <c r="FN109" s="185">
        <v>355</v>
      </c>
      <c r="FO109" s="1696">
        <v>43807</v>
      </c>
      <c r="FP109" s="185">
        <v>4596</v>
      </c>
      <c r="FQ109" s="185">
        <v>349.01400000000001</v>
      </c>
      <c r="FR109" s="185">
        <v>74586.600000000006</v>
      </c>
      <c r="FS109" s="185">
        <v>358</v>
      </c>
      <c r="FY109" s="1472">
        <v>44167</v>
      </c>
      <c r="FZ109" s="843">
        <v>4934.8599999999997</v>
      </c>
      <c r="GA109" s="843">
        <v>841.07799999999997</v>
      </c>
      <c r="GB109" s="859">
        <v>82633.3</v>
      </c>
      <c r="GC109" s="843">
        <v>368</v>
      </c>
      <c r="GD109" s="1472">
        <v>44355</v>
      </c>
      <c r="GE109" s="843">
        <v>6023.15</v>
      </c>
      <c r="GF109" s="843">
        <v>2065.7559999999999</v>
      </c>
      <c r="GG109" s="859">
        <v>85204.7</v>
      </c>
      <c r="GH109" s="843">
        <v>382</v>
      </c>
    </row>
    <row r="110" spans="6:190" s="843" customFormat="1" ht="15" customHeight="1" thickBot="1">
      <c r="F110" s="432">
        <v>37755</v>
      </c>
      <c r="G110" s="273">
        <v>797.59</v>
      </c>
      <c r="H110" s="273">
        <v>7.53</v>
      </c>
      <c r="I110" s="273">
        <v>3516.3</v>
      </c>
      <c r="J110" s="35">
        <v>251</v>
      </c>
      <c r="K110" s="432">
        <v>37936</v>
      </c>
      <c r="L110" s="273">
        <v>835.52</v>
      </c>
      <c r="M110" s="273">
        <v>10.06</v>
      </c>
      <c r="N110" s="273">
        <v>3924.3</v>
      </c>
      <c r="O110" s="35">
        <v>257</v>
      </c>
      <c r="P110" s="432">
        <v>38136</v>
      </c>
      <c r="Q110" s="273">
        <v>1181.9000000000001</v>
      </c>
      <c r="R110" s="273">
        <v>20.3</v>
      </c>
      <c r="S110" s="273">
        <v>4700.5930935000006</v>
      </c>
      <c r="T110" s="35">
        <v>259</v>
      </c>
      <c r="U110" s="432">
        <v>38318</v>
      </c>
      <c r="V110" s="479">
        <v>1936.84996</v>
      </c>
      <c r="W110" s="36">
        <v>58.700099999999999</v>
      </c>
      <c r="X110" s="35">
        <v>4931.8</v>
      </c>
      <c r="Y110" s="35">
        <v>247</v>
      </c>
      <c r="Z110" s="432">
        <v>38501</v>
      </c>
      <c r="AA110" s="479">
        <v>1641.96711</v>
      </c>
      <c r="AB110" s="36">
        <v>18.084399999999999</v>
      </c>
      <c r="AC110" s="64">
        <v>5214.3</v>
      </c>
      <c r="AD110" s="35">
        <v>251</v>
      </c>
      <c r="AE110" s="432">
        <v>38691</v>
      </c>
      <c r="AF110" s="479">
        <v>1650.0778800000001</v>
      </c>
      <c r="AG110" s="36">
        <v>24.622999999999998</v>
      </c>
      <c r="AH110" s="36">
        <v>5658.6</v>
      </c>
      <c r="AI110" s="35">
        <v>260</v>
      </c>
      <c r="AJ110" s="1174">
        <v>38897</v>
      </c>
      <c r="AK110" s="480">
        <v>1339.5225399999999</v>
      </c>
      <c r="AL110" s="287">
        <v>21.950299999999999</v>
      </c>
      <c r="AM110" s="287">
        <v>6455</v>
      </c>
      <c r="AN110" s="286">
        <v>269</v>
      </c>
      <c r="AO110" s="432">
        <v>39069</v>
      </c>
      <c r="AP110" s="479">
        <v>1572.72371</v>
      </c>
      <c r="AQ110" s="36">
        <v>30.715899999999998</v>
      </c>
      <c r="AR110" s="36">
        <v>7085.2</v>
      </c>
      <c r="AS110" s="35">
        <v>268</v>
      </c>
      <c r="AT110" s="432">
        <v>39243</v>
      </c>
      <c r="AU110" s="479">
        <v>2008.2850599999999</v>
      </c>
      <c r="AV110" s="36">
        <v>116.1297</v>
      </c>
      <c r="AW110" s="36">
        <v>8358.6</v>
      </c>
      <c r="AX110" s="35">
        <v>273</v>
      </c>
      <c r="AY110" s="431">
        <v>39426</v>
      </c>
      <c r="AZ110" s="36">
        <v>2906.25</v>
      </c>
      <c r="BA110" s="36">
        <v>100.95</v>
      </c>
      <c r="BB110" s="36">
        <v>9192.9</v>
      </c>
      <c r="BC110" s="35">
        <v>281</v>
      </c>
      <c r="BD110" s="431">
        <v>39607</v>
      </c>
      <c r="BE110" s="36">
        <v>3179.55</v>
      </c>
      <c r="BF110" s="36">
        <v>550.17999999999995</v>
      </c>
      <c r="BG110" s="36">
        <v>10883.6</v>
      </c>
      <c r="BH110" s="35">
        <v>286</v>
      </c>
      <c r="BI110" s="431">
        <v>39799</v>
      </c>
      <c r="BJ110" s="36">
        <v>2480.62</v>
      </c>
      <c r="BK110" s="36">
        <v>109.03</v>
      </c>
      <c r="BL110" s="36">
        <v>12861.2</v>
      </c>
      <c r="BM110" s="35">
        <v>293</v>
      </c>
      <c r="BN110" s="431">
        <v>39968</v>
      </c>
      <c r="BO110" s="36">
        <v>2683.48</v>
      </c>
      <c r="BP110" s="36">
        <v>672.76</v>
      </c>
      <c r="BQ110" s="36">
        <v>14704</v>
      </c>
      <c r="BR110" s="35">
        <v>300</v>
      </c>
      <c r="BS110" s="431">
        <v>40157</v>
      </c>
      <c r="BT110" s="1167">
        <v>4437.7299999999996</v>
      </c>
      <c r="BU110" s="1169">
        <v>1144.99</v>
      </c>
      <c r="BV110" s="36">
        <v>16417.900000000001</v>
      </c>
      <c r="BW110" s="35">
        <v>256</v>
      </c>
      <c r="BX110" s="431">
        <v>40335</v>
      </c>
      <c r="BY110" s="1167">
        <v>6194.91</v>
      </c>
      <c r="BZ110" s="1169">
        <v>1671.47</v>
      </c>
      <c r="CA110" s="36">
        <v>21744.6</v>
      </c>
      <c r="CB110" s="35">
        <v>273</v>
      </c>
      <c r="CC110" s="431">
        <v>40525</v>
      </c>
      <c r="CD110" s="1167">
        <v>8329.11</v>
      </c>
      <c r="CE110" s="1169">
        <v>1745.42</v>
      </c>
      <c r="CF110" s="36">
        <v>24410.6</v>
      </c>
      <c r="CG110" s="35">
        <v>251</v>
      </c>
      <c r="CH110" s="431">
        <v>40706</v>
      </c>
      <c r="CI110" s="479">
        <v>5676.2865599999996</v>
      </c>
      <c r="CJ110" s="1169">
        <v>596.95569999999998</v>
      </c>
      <c r="CK110" s="36">
        <v>30104.5</v>
      </c>
      <c r="CL110" s="35">
        <v>267</v>
      </c>
      <c r="CM110" s="425">
        <v>40896</v>
      </c>
      <c r="CN110" s="1173">
        <v>5079.91</v>
      </c>
      <c r="CO110" s="36">
        <v>347.01</v>
      </c>
      <c r="CP110" s="36">
        <f t="shared" si="82"/>
        <v>32231.5</v>
      </c>
      <c r="CQ110" s="35">
        <f t="shared" si="83"/>
        <v>272</v>
      </c>
      <c r="CR110" s="427">
        <v>41065</v>
      </c>
      <c r="CS110" s="697">
        <v>5126.16</v>
      </c>
      <c r="CT110" s="697">
        <v>738.09</v>
      </c>
      <c r="CU110" s="36">
        <f>CU109</f>
        <v>38410.9</v>
      </c>
      <c r="CV110" s="35">
        <f>CV109</f>
        <v>279</v>
      </c>
      <c r="CW110" s="427">
        <v>41261</v>
      </c>
      <c r="CX110" s="697">
        <v>4134.95</v>
      </c>
      <c r="CY110" s="697">
        <v>202.54</v>
      </c>
      <c r="CZ110" s="36">
        <f t="shared" si="84"/>
        <v>40035.5</v>
      </c>
      <c r="DA110" s="35">
        <f t="shared" si="85"/>
        <v>286</v>
      </c>
      <c r="DB110" s="1349">
        <v>41434</v>
      </c>
      <c r="DC110" s="697">
        <v>4133.6000000000004</v>
      </c>
      <c r="DD110" s="697">
        <v>431.74</v>
      </c>
      <c r="DE110" s="36">
        <v>43407.3</v>
      </c>
      <c r="DF110" s="35">
        <v>296</v>
      </c>
      <c r="DG110" s="1472">
        <v>41620</v>
      </c>
      <c r="DH110" s="697">
        <v>4299.58</v>
      </c>
      <c r="DI110" s="697">
        <v>563.65</v>
      </c>
      <c r="DJ110" s="36">
        <v>45026.3</v>
      </c>
      <c r="DK110" s="35">
        <v>300</v>
      </c>
      <c r="DL110" s="1472">
        <v>41799</v>
      </c>
      <c r="DM110" s="697">
        <v>4415.96</v>
      </c>
      <c r="DN110" s="697">
        <v>420.58</v>
      </c>
      <c r="DO110" s="36">
        <v>48255.5</v>
      </c>
      <c r="DP110" s="35">
        <v>307</v>
      </c>
      <c r="DQ110" s="1472">
        <v>41988</v>
      </c>
      <c r="DR110" s="697">
        <v>4878.6499999999996</v>
      </c>
      <c r="DS110" s="697">
        <v>238.58</v>
      </c>
      <c r="DT110" s="36">
        <v>50540.5</v>
      </c>
      <c r="DU110" s="35">
        <v>317</v>
      </c>
      <c r="DV110" s="1472">
        <v>42164</v>
      </c>
      <c r="DW110" s="697">
        <v>4513.9799999999996</v>
      </c>
      <c r="DX110" s="273">
        <v>467.7</v>
      </c>
      <c r="DY110" s="36">
        <f t="shared" si="87"/>
        <v>54300.800000000003</v>
      </c>
      <c r="DZ110" s="35">
        <f t="shared" si="88"/>
        <v>326</v>
      </c>
      <c r="EA110" s="1472"/>
      <c r="EB110" s="697"/>
      <c r="EC110" s="697"/>
      <c r="ED110" s="36"/>
      <c r="EE110" s="35"/>
      <c r="EF110" s="1472"/>
      <c r="EG110" s="697"/>
      <c r="EH110" s="273"/>
      <c r="EI110" s="1172"/>
      <c r="EJ110" s="1172"/>
      <c r="EK110" s="1472">
        <v>42709</v>
      </c>
      <c r="EL110" s="35">
        <v>4836.33</v>
      </c>
      <c r="EM110" s="697">
        <v>807.78599999999994</v>
      </c>
      <c r="EN110" s="1172">
        <v>59635.4</v>
      </c>
      <c r="EO110" s="1172">
        <v>331</v>
      </c>
      <c r="EP110" s="1472">
        <v>42890</v>
      </c>
      <c r="EQ110" s="283">
        <v>5443.99</v>
      </c>
      <c r="ER110" s="697">
        <v>460.12</v>
      </c>
      <c r="ES110" s="36">
        <v>61656.5</v>
      </c>
      <c r="ET110" s="35">
        <v>334</v>
      </c>
      <c r="EU110" s="1472">
        <v>43072</v>
      </c>
      <c r="EV110" s="283">
        <v>6296.2</v>
      </c>
      <c r="EW110" s="697">
        <v>573.76199999999994</v>
      </c>
      <c r="EX110" s="36">
        <v>64521.603000000003</v>
      </c>
      <c r="EY110" s="35">
        <v>340</v>
      </c>
      <c r="EZ110" s="1472">
        <v>43256</v>
      </c>
      <c r="FA110" s="283">
        <v>5346.8</v>
      </c>
      <c r="FB110" s="697">
        <v>382.3</v>
      </c>
      <c r="FC110" s="36">
        <v>67071.899999999994</v>
      </c>
      <c r="FD110" s="35">
        <v>343</v>
      </c>
      <c r="FE110" s="1472">
        <v>43439</v>
      </c>
      <c r="FF110" s="283">
        <v>5361.11</v>
      </c>
      <c r="FG110" s="697">
        <v>679.59500000000003</v>
      </c>
      <c r="FH110" s="36">
        <v>69406.100000000006</v>
      </c>
      <c r="FI110" s="35">
        <v>349</v>
      </c>
      <c r="FJ110" s="1699">
        <v>43632</v>
      </c>
      <c r="FK110" s="185">
        <v>5430.84</v>
      </c>
      <c r="FL110" s="185">
        <v>534.31100000000004</v>
      </c>
      <c r="FM110" s="185">
        <v>71962.899999999994</v>
      </c>
      <c r="FN110" s="185">
        <v>355</v>
      </c>
      <c r="FO110" s="1696">
        <v>43808</v>
      </c>
      <c r="FP110" s="185">
        <v>4533.75</v>
      </c>
      <c r="FQ110" s="185">
        <v>275.29399999999998</v>
      </c>
      <c r="FR110" s="185">
        <v>74586.600000000006</v>
      </c>
      <c r="FS110" s="185">
        <v>358</v>
      </c>
      <c r="FY110" s="1472">
        <v>44168</v>
      </c>
      <c r="FZ110" s="843">
        <v>4974.84</v>
      </c>
      <c r="GA110" s="843">
        <v>822.63900000000001</v>
      </c>
      <c r="GB110" s="859">
        <v>82633.3</v>
      </c>
      <c r="GC110" s="843">
        <v>368</v>
      </c>
      <c r="GD110" s="1472">
        <v>44356</v>
      </c>
      <c r="GE110" s="843">
        <v>6055.05</v>
      </c>
      <c r="GF110" s="843">
        <v>2700.5549999999998</v>
      </c>
      <c r="GG110" s="859">
        <v>85204.7</v>
      </c>
      <c r="GH110" s="843">
        <v>382</v>
      </c>
    </row>
    <row r="111" spans="6:190" s="843" customFormat="1" ht="15" customHeight="1">
      <c r="F111" s="432">
        <v>37758</v>
      </c>
      <c r="G111" s="273">
        <v>797.5</v>
      </c>
      <c r="H111" s="273">
        <v>4.62</v>
      </c>
      <c r="I111" s="273">
        <v>3516.3</v>
      </c>
      <c r="J111" s="35">
        <v>251</v>
      </c>
      <c r="K111" s="432">
        <v>37937</v>
      </c>
      <c r="L111" s="273">
        <v>833.73</v>
      </c>
      <c r="M111" s="273">
        <v>8.6999999999999993</v>
      </c>
      <c r="N111" s="273">
        <v>3924.3</v>
      </c>
      <c r="O111" s="35">
        <v>257</v>
      </c>
      <c r="P111" s="432">
        <v>38137</v>
      </c>
      <c r="Q111" s="273">
        <v>1186.01</v>
      </c>
      <c r="R111" s="273">
        <v>18.059999999999999</v>
      </c>
      <c r="S111" s="273">
        <v>4700.5930935000006</v>
      </c>
      <c r="T111" s="35">
        <v>259</v>
      </c>
      <c r="U111" s="432">
        <v>38319</v>
      </c>
      <c r="V111" s="479">
        <v>1900.11474</v>
      </c>
      <c r="W111" s="36">
        <v>48.953600000000002</v>
      </c>
      <c r="X111" s="35">
        <v>4931.8</v>
      </c>
      <c r="Y111" s="35">
        <v>247</v>
      </c>
      <c r="Z111" s="432">
        <v>38502</v>
      </c>
      <c r="AA111" s="479">
        <v>1642.32251</v>
      </c>
      <c r="AB111" s="36">
        <v>19.1617</v>
      </c>
      <c r="AC111" s="64">
        <v>5214.3</v>
      </c>
      <c r="AD111" s="35">
        <v>251</v>
      </c>
      <c r="AE111" s="432">
        <v>38692</v>
      </c>
      <c r="AF111" s="479">
        <v>1668.8413399999999</v>
      </c>
      <c r="AG111" s="36">
        <v>22.980399999999999</v>
      </c>
      <c r="AH111" s="36">
        <v>5658.6</v>
      </c>
      <c r="AI111" s="35">
        <v>260</v>
      </c>
      <c r="AJ111" s="1172"/>
      <c r="AK111" s="1172"/>
      <c r="AL111" s="1172"/>
      <c r="AM111" s="1172"/>
      <c r="AN111" s="1172"/>
      <c r="AO111" s="432">
        <v>39070</v>
      </c>
      <c r="AP111" s="479">
        <v>1577.9273599999999</v>
      </c>
      <c r="AQ111" s="36">
        <v>31.493099999999998</v>
      </c>
      <c r="AR111" s="36">
        <v>7085.2</v>
      </c>
      <c r="AS111" s="35">
        <v>268</v>
      </c>
      <c r="AT111" s="432">
        <v>39244</v>
      </c>
      <c r="AU111" s="479">
        <v>1986.3694499999999</v>
      </c>
      <c r="AV111" s="36">
        <v>109.6801</v>
      </c>
      <c r="AW111" s="36">
        <v>8358.6</v>
      </c>
      <c r="AX111" s="35">
        <v>273</v>
      </c>
      <c r="AY111" s="431">
        <v>39427</v>
      </c>
      <c r="AZ111" s="36">
        <v>2899.55</v>
      </c>
      <c r="BA111" s="36">
        <v>96.1</v>
      </c>
      <c r="BB111" s="36">
        <v>9192.9</v>
      </c>
      <c r="BC111" s="35">
        <v>281</v>
      </c>
      <c r="BD111" s="431">
        <v>39608</v>
      </c>
      <c r="BE111" s="36">
        <v>3100.67</v>
      </c>
      <c r="BF111" s="36">
        <v>432.24</v>
      </c>
      <c r="BG111" s="36">
        <v>10883.6</v>
      </c>
      <c r="BH111" s="35">
        <v>286</v>
      </c>
      <c r="BI111" s="431">
        <v>39800</v>
      </c>
      <c r="BJ111" s="36">
        <v>2518.02</v>
      </c>
      <c r="BK111" s="36">
        <v>182.26</v>
      </c>
      <c r="BL111" s="36">
        <v>12861.2</v>
      </c>
      <c r="BM111" s="35">
        <v>293</v>
      </c>
      <c r="BN111" s="431">
        <v>39971</v>
      </c>
      <c r="BO111" s="36">
        <v>2790.46</v>
      </c>
      <c r="BP111" s="36">
        <v>781.68</v>
      </c>
      <c r="BQ111" s="36">
        <v>14704</v>
      </c>
      <c r="BR111" s="35">
        <v>300</v>
      </c>
      <c r="BS111" s="431">
        <v>40160</v>
      </c>
      <c r="BT111" s="1167">
        <v>4438.5</v>
      </c>
      <c r="BU111" s="1169">
        <v>1020.21</v>
      </c>
      <c r="BV111" s="36">
        <v>16417.900000000001</v>
      </c>
      <c r="BW111" s="35">
        <v>256</v>
      </c>
      <c r="BX111" s="431">
        <v>40336</v>
      </c>
      <c r="BY111" s="1167">
        <v>6067.43</v>
      </c>
      <c r="BZ111" s="1169">
        <v>1597.07</v>
      </c>
      <c r="CA111" s="36">
        <v>21744.6</v>
      </c>
      <c r="CB111" s="35">
        <v>273</v>
      </c>
      <c r="CC111" s="431">
        <v>40526</v>
      </c>
      <c r="CD111" s="1167">
        <v>8354.84</v>
      </c>
      <c r="CE111" s="1169">
        <v>1557.1</v>
      </c>
      <c r="CF111" s="36">
        <v>24410.6</v>
      </c>
      <c r="CG111" s="35">
        <v>251</v>
      </c>
      <c r="CH111" s="431">
        <v>40707</v>
      </c>
      <c r="CI111" s="479">
        <v>5904.7307000000001</v>
      </c>
      <c r="CJ111" s="1169">
        <v>567.84570000000008</v>
      </c>
      <c r="CK111" s="36">
        <v>30104.5</v>
      </c>
      <c r="CL111" s="35">
        <v>267</v>
      </c>
      <c r="CM111" s="425">
        <v>40897</v>
      </c>
      <c r="CN111" s="1173">
        <v>5089.3500000000004</v>
      </c>
      <c r="CO111" s="36">
        <v>334.41</v>
      </c>
      <c r="CP111" s="36">
        <f t="shared" si="82"/>
        <v>32231.5</v>
      </c>
      <c r="CQ111" s="35">
        <f t="shared" si="83"/>
        <v>272</v>
      </c>
      <c r="CR111" s="427">
        <v>41066</v>
      </c>
      <c r="CS111" s="697">
        <v>5020.87</v>
      </c>
      <c r="CT111" s="697">
        <v>573.67999999999995</v>
      </c>
      <c r="CU111" s="36">
        <v>38410.9</v>
      </c>
      <c r="CV111" s="35">
        <f t="shared" ref="CV111:CV127" si="89">CV110</f>
        <v>279</v>
      </c>
      <c r="CW111" s="427">
        <v>41262</v>
      </c>
      <c r="CX111" s="697">
        <v>4226.41</v>
      </c>
      <c r="CY111" s="697">
        <v>253.21</v>
      </c>
      <c r="CZ111" s="36">
        <f t="shared" si="84"/>
        <v>40035.5</v>
      </c>
      <c r="DA111" s="35">
        <f t="shared" si="85"/>
        <v>286</v>
      </c>
      <c r="DB111" s="1349">
        <v>41435</v>
      </c>
      <c r="DC111" s="697">
        <v>4266.63</v>
      </c>
      <c r="DD111" s="697">
        <v>473.44</v>
      </c>
      <c r="DE111" s="36">
        <v>43407.3</v>
      </c>
      <c r="DF111" s="35">
        <v>296</v>
      </c>
      <c r="DG111" s="1472">
        <v>41623</v>
      </c>
      <c r="DH111" s="697">
        <v>4280.72</v>
      </c>
      <c r="DI111" s="697">
        <v>497.6</v>
      </c>
      <c r="DJ111" s="36">
        <v>45026.3</v>
      </c>
      <c r="DK111" s="35">
        <v>300</v>
      </c>
      <c r="DL111" s="1472">
        <v>41800</v>
      </c>
      <c r="DM111" s="697">
        <v>4401.88</v>
      </c>
      <c r="DN111" s="697">
        <v>452.24</v>
      </c>
      <c r="DO111" s="36">
        <v>48255.5</v>
      </c>
      <c r="DP111" s="35">
        <v>307</v>
      </c>
      <c r="DQ111" s="1472">
        <v>41990</v>
      </c>
      <c r="DR111" s="697">
        <v>4837.93</v>
      </c>
      <c r="DS111" s="697">
        <v>284.52999999999997</v>
      </c>
      <c r="DT111" s="36">
        <v>50540.5</v>
      </c>
      <c r="DU111" s="35">
        <v>317</v>
      </c>
      <c r="DV111" s="1472">
        <v>42165</v>
      </c>
      <c r="DW111" s="697">
        <v>4556.6899999999996</v>
      </c>
      <c r="DX111" s="697">
        <v>521.88</v>
      </c>
      <c r="DY111" s="36">
        <f t="shared" si="87"/>
        <v>54300.800000000003</v>
      </c>
      <c r="DZ111" s="35">
        <f t="shared" si="88"/>
        <v>326</v>
      </c>
      <c r="EA111" s="1472"/>
      <c r="EB111" s="697"/>
      <c r="EC111" s="697"/>
      <c r="ED111" s="36"/>
      <c r="EE111" s="35"/>
      <c r="EF111" s="1472"/>
      <c r="EG111" s="697"/>
      <c r="EH111" s="697"/>
      <c r="EI111" s="1172"/>
      <c r="EJ111" s="1172"/>
      <c r="EK111" s="1472">
        <v>42710</v>
      </c>
      <c r="EL111" s="35">
        <v>4846.09</v>
      </c>
      <c r="EM111" s="697">
        <v>795.36400000000003</v>
      </c>
      <c r="EN111" s="1172">
        <v>59635.4</v>
      </c>
      <c r="EO111" s="1172">
        <v>331</v>
      </c>
      <c r="EP111" s="1472">
        <v>42891</v>
      </c>
      <c r="EQ111" s="283">
        <v>5482.53</v>
      </c>
      <c r="ER111" s="697">
        <v>596.01700000000005</v>
      </c>
      <c r="ES111" s="36">
        <v>61656.5</v>
      </c>
      <c r="ET111" s="35">
        <v>334</v>
      </c>
      <c r="EU111" s="1472">
        <v>43073</v>
      </c>
      <c r="EV111" s="283">
        <v>6262.77</v>
      </c>
      <c r="EW111" s="697">
        <v>687.11400000000003</v>
      </c>
      <c r="EX111" s="36">
        <v>64521.603000000003</v>
      </c>
      <c r="EY111" s="35">
        <v>340</v>
      </c>
      <c r="EZ111" s="1472">
        <v>43257</v>
      </c>
      <c r="FA111" s="283">
        <v>5398.76</v>
      </c>
      <c r="FB111" s="697">
        <v>456.43</v>
      </c>
      <c r="FC111" s="36">
        <v>67071.899999999994</v>
      </c>
      <c r="FD111" s="35">
        <v>343</v>
      </c>
      <c r="FE111" s="1472">
        <v>43440</v>
      </c>
      <c r="FF111" s="283">
        <v>5332.81</v>
      </c>
      <c r="FG111" s="697">
        <v>514.04600000000005</v>
      </c>
      <c r="FH111" s="36">
        <v>69406.100000000006</v>
      </c>
      <c r="FI111" s="35">
        <v>349</v>
      </c>
      <c r="FJ111" s="1699">
        <v>43633</v>
      </c>
      <c r="FK111" s="185">
        <v>5375.29</v>
      </c>
      <c r="FL111" s="185">
        <v>535.27800000000002</v>
      </c>
      <c r="FM111" s="185">
        <v>71962.899999999994</v>
      </c>
      <c r="FN111" s="185">
        <v>355</v>
      </c>
      <c r="FO111" s="1696">
        <v>43809</v>
      </c>
      <c r="FP111" s="185">
        <v>4506.9399999999996</v>
      </c>
      <c r="FQ111" s="185">
        <v>305.87200000000001</v>
      </c>
      <c r="FR111" s="185">
        <v>74586.600000000006</v>
      </c>
      <c r="FS111" s="185">
        <v>358</v>
      </c>
      <c r="FY111" s="1472">
        <v>44171</v>
      </c>
      <c r="FZ111" s="843">
        <v>5024.3900000000003</v>
      </c>
      <c r="GA111" s="843">
        <v>843.8</v>
      </c>
      <c r="GB111" s="859">
        <v>82633.3</v>
      </c>
      <c r="GC111" s="843">
        <v>368</v>
      </c>
      <c r="GD111" s="1472">
        <v>44357</v>
      </c>
      <c r="GE111" s="843">
        <v>6066.64</v>
      </c>
      <c r="GF111" s="843">
        <v>2669.26</v>
      </c>
      <c r="GG111" s="859">
        <v>85204.7</v>
      </c>
      <c r="GH111" s="843">
        <v>382</v>
      </c>
    </row>
    <row r="112" spans="6:190" s="843" customFormat="1" ht="15" customHeight="1">
      <c r="F112" s="432">
        <v>37759</v>
      </c>
      <c r="G112" s="273">
        <v>797.4</v>
      </c>
      <c r="H112" s="273">
        <v>11.45</v>
      </c>
      <c r="I112" s="273">
        <v>3516.3</v>
      </c>
      <c r="J112" s="35">
        <v>251</v>
      </c>
      <c r="K112" s="432">
        <v>37938</v>
      </c>
      <c r="L112" s="273">
        <v>837.08</v>
      </c>
      <c r="M112" s="273">
        <v>7.16</v>
      </c>
      <c r="N112" s="273">
        <v>3924.3</v>
      </c>
      <c r="O112" s="35">
        <v>257</v>
      </c>
      <c r="P112" s="432">
        <v>38138</v>
      </c>
      <c r="Q112" s="273">
        <v>1185.83</v>
      </c>
      <c r="R112" s="273">
        <v>14.26</v>
      </c>
      <c r="S112" s="273">
        <v>4700.5930935000006</v>
      </c>
      <c r="T112" s="35">
        <v>259</v>
      </c>
      <c r="U112" s="432">
        <v>38320</v>
      </c>
      <c r="V112" s="479">
        <v>1882.6342999999999</v>
      </c>
      <c r="W112" s="36">
        <v>42.621699999999997</v>
      </c>
      <c r="X112" s="35">
        <v>4931.8</v>
      </c>
      <c r="Y112" s="35">
        <v>247</v>
      </c>
      <c r="Z112" s="432">
        <v>38503</v>
      </c>
      <c r="AA112" s="479">
        <v>1648.28467</v>
      </c>
      <c r="AB112" s="36">
        <v>24.2075</v>
      </c>
      <c r="AC112" s="64">
        <v>5214.3</v>
      </c>
      <c r="AD112" s="35">
        <v>251</v>
      </c>
      <c r="AE112" s="432">
        <v>38693</v>
      </c>
      <c r="AF112" s="479">
        <v>1660.3359800000001</v>
      </c>
      <c r="AG112" s="36">
        <v>18.372</v>
      </c>
      <c r="AH112" s="36">
        <v>5658.6</v>
      </c>
      <c r="AI112" s="35">
        <v>260</v>
      </c>
      <c r="AJ112" s="1172"/>
      <c r="AK112" s="1172"/>
      <c r="AL112" s="1172"/>
      <c r="AM112" s="1172"/>
      <c r="AN112" s="1172"/>
      <c r="AO112" s="432">
        <v>39071</v>
      </c>
      <c r="AP112" s="479">
        <v>1569.45183</v>
      </c>
      <c r="AQ112" s="36">
        <v>34.2498</v>
      </c>
      <c r="AR112" s="36">
        <v>7085.2</v>
      </c>
      <c r="AS112" s="35">
        <v>268</v>
      </c>
      <c r="AT112" s="432">
        <v>39245</v>
      </c>
      <c r="AU112" s="479">
        <v>1961.21028</v>
      </c>
      <c r="AV112" s="36">
        <v>106.59570000000001</v>
      </c>
      <c r="AW112" s="36">
        <v>8358.6</v>
      </c>
      <c r="AX112" s="35">
        <v>273</v>
      </c>
      <c r="AY112" s="431">
        <v>39428</v>
      </c>
      <c r="AZ112" s="36">
        <v>2898.35</v>
      </c>
      <c r="BA112" s="36">
        <v>110.95</v>
      </c>
      <c r="BB112" s="36">
        <v>9192.9</v>
      </c>
      <c r="BC112" s="35">
        <v>281</v>
      </c>
      <c r="BD112" s="431">
        <v>39609</v>
      </c>
      <c r="BE112" s="36">
        <v>3118.77</v>
      </c>
      <c r="BF112" s="36">
        <v>335.72</v>
      </c>
      <c r="BG112" s="36">
        <v>10883.6</v>
      </c>
      <c r="BH112" s="35">
        <v>286</v>
      </c>
      <c r="BI112" s="431">
        <v>39803</v>
      </c>
      <c r="BJ112" s="36">
        <v>2590.9499999999998</v>
      </c>
      <c r="BK112" s="36">
        <v>247.07</v>
      </c>
      <c r="BL112" s="36">
        <v>12861.2</v>
      </c>
      <c r="BM112" s="35">
        <v>293</v>
      </c>
      <c r="BN112" s="431">
        <v>39972</v>
      </c>
      <c r="BO112" s="36">
        <v>2750.32</v>
      </c>
      <c r="BP112" s="36">
        <v>636.23</v>
      </c>
      <c r="BQ112" s="36">
        <v>14704</v>
      </c>
      <c r="BR112" s="35">
        <v>300</v>
      </c>
      <c r="BS112" s="431">
        <v>40161</v>
      </c>
      <c r="BT112" s="1167">
        <v>4452.2</v>
      </c>
      <c r="BU112" s="1169">
        <v>865.25</v>
      </c>
      <c r="BV112" s="36">
        <v>16417.900000000001</v>
      </c>
      <c r="BW112" s="35">
        <v>256</v>
      </c>
      <c r="BX112" s="431">
        <v>40337</v>
      </c>
      <c r="BY112" s="1167">
        <v>6176.49</v>
      </c>
      <c r="BZ112" s="1169">
        <v>1364.79</v>
      </c>
      <c r="CA112" s="36">
        <v>21744.6</v>
      </c>
      <c r="CB112" s="35">
        <v>273</v>
      </c>
      <c r="CC112" s="431">
        <v>40527</v>
      </c>
      <c r="CD112" s="1167">
        <v>8206.17</v>
      </c>
      <c r="CE112" s="1169">
        <v>1269.94</v>
      </c>
      <c r="CF112" s="36">
        <v>24410.6</v>
      </c>
      <c r="CG112" s="35">
        <v>251</v>
      </c>
      <c r="CH112" s="431">
        <v>40708</v>
      </c>
      <c r="CI112" s="479">
        <v>5817.2979500000001</v>
      </c>
      <c r="CJ112" s="1169">
        <v>606.49279999999999</v>
      </c>
      <c r="CK112" s="36">
        <v>30104.5</v>
      </c>
      <c r="CL112" s="35">
        <v>267</v>
      </c>
      <c r="CM112" s="425">
        <v>40898</v>
      </c>
      <c r="CN112" s="1173">
        <v>5163.8900000000003</v>
      </c>
      <c r="CO112" s="36">
        <v>415.77</v>
      </c>
      <c r="CP112" s="36">
        <f t="shared" si="82"/>
        <v>32231.5</v>
      </c>
      <c r="CQ112" s="35">
        <f t="shared" si="83"/>
        <v>272</v>
      </c>
      <c r="CR112" s="427">
        <v>41067</v>
      </c>
      <c r="CS112" s="697">
        <v>5098.91</v>
      </c>
      <c r="CT112" s="697">
        <v>522.45000000000005</v>
      </c>
      <c r="CU112" s="36">
        <f t="shared" ref="CU112:CU127" si="90">CU111</f>
        <v>38410.9</v>
      </c>
      <c r="CV112" s="35">
        <f t="shared" si="89"/>
        <v>279</v>
      </c>
      <c r="CW112" s="427">
        <v>41263</v>
      </c>
      <c r="CX112" s="697">
        <v>4174.7700000000004</v>
      </c>
      <c r="CY112" s="697">
        <v>225.9</v>
      </c>
      <c r="CZ112" s="36">
        <f t="shared" si="84"/>
        <v>40035.5</v>
      </c>
      <c r="DA112" s="35">
        <f t="shared" si="85"/>
        <v>286</v>
      </c>
      <c r="DB112" s="1349">
        <v>41436</v>
      </c>
      <c r="DC112" s="697">
        <v>4062.75</v>
      </c>
      <c r="DD112" s="697">
        <v>645.16999999999996</v>
      </c>
      <c r="DE112" s="36">
        <v>43407.3</v>
      </c>
      <c r="DF112" s="35">
        <v>296</v>
      </c>
      <c r="DG112" s="1472">
        <v>41625</v>
      </c>
      <c r="DH112" s="697">
        <v>4270.59</v>
      </c>
      <c r="DI112" s="697">
        <v>593.72</v>
      </c>
      <c r="DJ112" s="36">
        <v>45026.3</v>
      </c>
      <c r="DK112" s="35">
        <v>300</v>
      </c>
      <c r="DL112" s="1472">
        <v>41801</v>
      </c>
      <c r="DM112" s="697">
        <v>4411.17</v>
      </c>
      <c r="DN112" s="697">
        <v>437.36</v>
      </c>
      <c r="DO112" s="36">
        <v>48255.5</v>
      </c>
      <c r="DP112" s="35">
        <v>307</v>
      </c>
      <c r="DQ112" s="1472">
        <v>41991</v>
      </c>
      <c r="DR112" s="697">
        <v>4856.42</v>
      </c>
      <c r="DS112" s="697">
        <v>231.32</v>
      </c>
      <c r="DT112" s="36">
        <v>50540.5</v>
      </c>
      <c r="DU112" s="35">
        <v>317</v>
      </c>
      <c r="DV112" s="1472">
        <v>42166</v>
      </c>
      <c r="DW112" s="697">
        <v>4515.1400000000003</v>
      </c>
      <c r="DX112" s="697">
        <v>450.67</v>
      </c>
      <c r="DY112" s="36">
        <f t="shared" si="87"/>
        <v>54300.800000000003</v>
      </c>
      <c r="DZ112" s="35">
        <f t="shared" si="88"/>
        <v>326</v>
      </c>
      <c r="EA112" s="1472"/>
      <c r="EB112" s="697"/>
      <c r="EC112" s="697"/>
      <c r="ED112" s="36"/>
      <c r="EE112" s="35"/>
      <c r="EF112" s="1472"/>
      <c r="EG112" s="697"/>
      <c r="EH112" s="697"/>
      <c r="EI112" s="1172"/>
      <c r="EJ112" s="1172"/>
      <c r="EK112" s="1472">
        <v>42711</v>
      </c>
      <c r="EL112" s="35">
        <v>4871.29</v>
      </c>
      <c r="EM112" s="697">
        <v>864.24599999999998</v>
      </c>
      <c r="EN112" s="1172">
        <v>59635.4</v>
      </c>
      <c r="EO112" s="1172">
        <v>331</v>
      </c>
      <c r="EP112" s="1472">
        <v>42892</v>
      </c>
      <c r="EQ112" s="283">
        <v>5500.66</v>
      </c>
      <c r="ER112" s="697">
        <v>639.44399999999996</v>
      </c>
      <c r="ES112" s="36">
        <v>61656.5</v>
      </c>
      <c r="ET112" s="35">
        <v>334</v>
      </c>
      <c r="EU112" s="1472">
        <v>43074</v>
      </c>
      <c r="EV112" s="283">
        <v>6286.75</v>
      </c>
      <c r="EW112" s="697">
        <v>648.50300000000004</v>
      </c>
      <c r="EX112" s="36">
        <v>64521.603000000003</v>
      </c>
      <c r="EY112" s="35">
        <v>340</v>
      </c>
      <c r="EZ112" s="1472">
        <v>43258</v>
      </c>
      <c r="FA112" s="283">
        <v>5366.67</v>
      </c>
      <c r="FB112" s="697">
        <v>454.411</v>
      </c>
      <c r="FC112" s="36">
        <v>67071.899999999994</v>
      </c>
      <c r="FD112" s="35">
        <v>343</v>
      </c>
      <c r="FE112" s="1472">
        <v>43443</v>
      </c>
      <c r="FF112" s="283">
        <v>5306.23</v>
      </c>
      <c r="FG112" s="697">
        <v>516.79100000000005</v>
      </c>
      <c r="FH112" s="36">
        <v>69406.100000000006</v>
      </c>
      <c r="FI112" s="35">
        <v>349</v>
      </c>
      <c r="FJ112" s="1699">
        <v>43634</v>
      </c>
      <c r="FK112" s="185">
        <v>5400.24</v>
      </c>
      <c r="FL112" s="185">
        <v>528.82899999999995</v>
      </c>
      <c r="FM112" s="185">
        <v>71962.899999999994</v>
      </c>
      <c r="FN112" s="185">
        <v>355</v>
      </c>
      <c r="FO112" s="1696">
        <v>43810</v>
      </c>
      <c r="FP112" s="185">
        <v>4512.3900000000003</v>
      </c>
      <c r="FQ112" s="185">
        <v>294.21499999999997</v>
      </c>
      <c r="FR112" s="185">
        <v>74586.600000000006</v>
      </c>
      <c r="FS112" s="185">
        <v>358</v>
      </c>
      <c r="FY112" s="1472">
        <v>44172</v>
      </c>
      <c r="FZ112" s="843">
        <v>5053.49</v>
      </c>
      <c r="GA112" s="843">
        <v>848.12699999999995</v>
      </c>
      <c r="GB112" s="859">
        <v>82633.3</v>
      </c>
      <c r="GC112" s="843">
        <v>368</v>
      </c>
      <c r="GD112" s="1472">
        <v>44360</v>
      </c>
      <c r="GE112" s="843">
        <v>6036.05</v>
      </c>
      <c r="GF112" s="843">
        <v>2069.076</v>
      </c>
      <c r="GG112" s="859">
        <v>85204.7</v>
      </c>
      <c r="GH112" s="843">
        <v>382</v>
      </c>
    </row>
    <row r="113" spans="6:190" s="843" customFormat="1" ht="15" customHeight="1">
      <c r="F113" s="432">
        <v>37760</v>
      </c>
      <c r="G113" s="273">
        <v>795.6</v>
      </c>
      <c r="H113" s="273">
        <v>5.47</v>
      </c>
      <c r="I113" s="273">
        <v>3516.3</v>
      </c>
      <c r="J113" s="35">
        <v>251</v>
      </c>
      <c r="K113" s="432">
        <v>37940</v>
      </c>
      <c r="L113" s="273">
        <v>852.08</v>
      </c>
      <c r="M113" s="273">
        <v>8.7200000000000006</v>
      </c>
      <c r="N113" s="273">
        <v>3924.3</v>
      </c>
      <c r="O113" s="35">
        <v>257</v>
      </c>
      <c r="P113" s="432">
        <v>38139</v>
      </c>
      <c r="Q113" s="479">
        <v>1185.6912199999999</v>
      </c>
      <c r="R113" s="36">
        <v>13.1591</v>
      </c>
      <c r="S113" s="35">
        <v>4871.8</v>
      </c>
      <c r="T113" s="35">
        <v>259</v>
      </c>
      <c r="U113" s="432">
        <v>38321</v>
      </c>
      <c r="V113" s="479">
        <v>1877.04943</v>
      </c>
      <c r="W113" s="36">
        <v>36.065899999999999</v>
      </c>
      <c r="X113" s="35">
        <v>4931.8</v>
      </c>
      <c r="Y113" s="35">
        <v>247</v>
      </c>
      <c r="Z113" s="432">
        <v>38504</v>
      </c>
      <c r="AA113" s="479">
        <v>1653.2563</v>
      </c>
      <c r="AB113" s="36">
        <v>21.620799999999999</v>
      </c>
      <c r="AC113" s="35">
        <v>5266.52</v>
      </c>
      <c r="AD113" s="35">
        <v>251</v>
      </c>
      <c r="AE113" s="432">
        <v>38694</v>
      </c>
      <c r="AF113" s="479">
        <v>1637.34078</v>
      </c>
      <c r="AG113" s="36">
        <v>20.080400000000001</v>
      </c>
      <c r="AH113" s="36">
        <v>5658.6</v>
      </c>
      <c r="AI113" s="35">
        <v>260</v>
      </c>
      <c r="AJ113" s="1172"/>
      <c r="AK113" s="1172"/>
      <c r="AL113" s="1172"/>
      <c r="AM113" s="1172"/>
      <c r="AN113" s="1172"/>
      <c r="AO113" s="432">
        <v>39075</v>
      </c>
      <c r="AP113" s="479">
        <v>1604.20983</v>
      </c>
      <c r="AQ113" s="36">
        <v>56.417299999999997</v>
      </c>
      <c r="AR113" s="36">
        <v>7085.2</v>
      </c>
      <c r="AS113" s="35">
        <v>268</v>
      </c>
      <c r="AT113" s="432">
        <v>39246</v>
      </c>
      <c r="AU113" s="479">
        <v>1990.84698</v>
      </c>
      <c r="AV113" s="36">
        <v>125.23949999999999</v>
      </c>
      <c r="AW113" s="36">
        <v>8358.6</v>
      </c>
      <c r="AX113" s="35">
        <v>273</v>
      </c>
      <c r="AY113" s="431">
        <v>39429</v>
      </c>
      <c r="AZ113" s="36">
        <v>2936.17</v>
      </c>
      <c r="BA113" s="36">
        <v>108.33</v>
      </c>
      <c r="BB113" s="36">
        <v>9192.9</v>
      </c>
      <c r="BC113" s="35">
        <v>281</v>
      </c>
      <c r="BD113" s="431">
        <v>39610</v>
      </c>
      <c r="BE113" s="36">
        <v>3025.7</v>
      </c>
      <c r="BF113" s="36">
        <v>361.22</v>
      </c>
      <c r="BG113" s="36">
        <v>10883.6</v>
      </c>
      <c r="BH113" s="35">
        <v>286</v>
      </c>
      <c r="BI113" s="431">
        <v>39804</v>
      </c>
      <c r="BJ113" s="36">
        <v>2584.62</v>
      </c>
      <c r="BK113" s="35">
        <v>204.32</v>
      </c>
      <c r="BL113" s="36">
        <v>12861.2</v>
      </c>
      <c r="BM113" s="35">
        <v>293</v>
      </c>
      <c r="BN113" s="431">
        <v>39973</v>
      </c>
      <c r="BO113" s="36">
        <v>2740.77</v>
      </c>
      <c r="BP113" s="36">
        <v>559.62</v>
      </c>
      <c r="BQ113" s="36">
        <v>14704</v>
      </c>
      <c r="BR113" s="35">
        <v>300</v>
      </c>
      <c r="BS113" s="431">
        <v>40162</v>
      </c>
      <c r="BT113" s="1167">
        <v>4414.3500000000004</v>
      </c>
      <c r="BU113" s="1169">
        <v>1100.6500000000001</v>
      </c>
      <c r="BV113" s="36">
        <v>16417.900000000001</v>
      </c>
      <c r="BW113" s="35">
        <v>256</v>
      </c>
      <c r="BX113" s="431">
        <v>40338</v>
      </c>
      <c r="BY113" s="1167">
        <v>6194.84</v>
      </c>
      <c r="BZ113" s="1169">
        <v>1779.69</v>
      </c>
      <c r="CA113" s="36">
        <v>21744.6</v>
      </c>
      <c r="CB113" s="35">
        <v>273</v>
      </c>
      <c r="CC113" s="431">
        <v>40531</v>
      </c>
      <c r="CD113" s="1167">
        <v>7654.41</v>
      </c>
      <c r="CE113" s="1169">
        <v>1486.82</v>
      </c>
      <c r="CF113" s="36">
        <v>24410.6</v>
      </c>
      <c r="CG113" s="35">
        <v>251</v>
      </c>
      <c r="CH113" s="431">
        <v>40709</v>
      </c>
      <c r="CI113" s="479">
        <v>5812.8239400000002</v>
      </c>
      <c r="CJ113" s="1169">
        <v>474.7192</v>
      </c>
      <c r="CK113" s="36">
        <v>30104.5</v>
      </c>
      <c r="CL113" s="35">
        <v>267</v>
      </c>
      <c r="CM113" s="425">
        <v>40899</v>
      </c>
      <c r="CN113" s="1173">
        <v>5232.38</v>
      </c>
      <c r="CO113" s="36">
        <v>501.78</v>
      </c>
      <c r="CP113" s="36">
        <f t="shared" si="82"/>
        <v>32231.5</v>
      </c>
      <c r="CQ113" s="35">
        <f t="shared" si="83"/>
        <v>272</v>
      </c>
      <c r="CR113" s="427">
        <v>41070</v>
      </c>
      <c r="CS113" s="697">
        <v>5106.7700000000004</v>
      </c>
      <c r="CT113" s="697">
        <v>679.81</v>
      </c>
      <c r="CU113" s="36">
        <f t="shared" si="90"/>
        <v>38410.9</v>
      </c>
      <c r="CV113" s="35">
        <f t="shared" si="89"/>
        <v>279</v>
      </c>
      <c r="CW113" s="427">
        <v>41266</v>
      </c>
      <c r="CX113" s="697">
        <v>4144.54</v>
      </c>
      <c r="CY113" s="697">
        <v>197.03</v>
      </c>
      <c r="CZ113" s="36">
        <f t="shared" si="84"/>
        <v>40035.5</v>
      </c>
      <c r="DA113" s="35">
        <f t="shared" si="85"/>
        <v>286</v>
      </c>
      <c r="DB113" s="1349">
        <v>41437</v>
      </c>
      <c r="DC113" s="697">
        <v>4328.4799999999996</v>
      </c>
      <c r="DD113" s="697">
        <v>752.3</v>
      </c>
      <c r="DE113" s="36">
        <v>43407.3</v>
      </c>
      <c r="DF113" s="35">
        <v>296</v>
      </c>
      <c r="DG113" s="1472">
        <v>41626</v>
      </c>
      <c r="DH113" s="697">
        <v>4240.13</v>
      </c>
      <c r="DI113" s="697">
        <v>482.67</v>
      </c>
      <c r="DJ113" s="36">
        <v>45026.3</v>
      </c>
      <c r="DK113" s="35">
        <v>300</v>
      </c>
      <c r="DL113" s="1472">
        <v>41802</v>
      </c>
      <c r="DM113" s="697">
        <v>4408.8</v>
      </c>
      <c r="DN113" s="697">
        <v>368.76</v>
      </c>
      <c r="DO113" s="36">
        <v>48255.5</v>
      </c>
      <c r="DP113" s="35">
        <v>307</v>
      </c>
      <c r="DQ113" s="1472">
        <v>41994</v>
      </c>
      <c r="DR113" s="697">
        <v>4849.6899999999996</v>
      </c>
      <c r="DS113" s="697">
        <v>237.88</v>
      </c>
      <c r="DT113" s="36">
        <v>50540.5</v>
      </c>
      <c r="DU113" s="35">
        <v>317</v>
      </c>
      <c r="DV113" s="1472">
        <v>42169</v>
      </c>
      <c r="DW113" s="697">
        <v>4453.37</v>
      </c>
      <c r="DX113" s="697">
        <v>353.03</v>
      </c>
      <c r="DY113" s="36">
        <f t="shared" si="87"/>
        <v>54300.800000000003</v>
      </c>
      <c r="DZ113" s="35">
        <f t="shared" si="88"/>
        <v>326</v>
      </c>
      <c r="EA113" s="1472"/>
      <c r="EB113" s="697"/>
      <c r="EC113" s="697"/>
      <c r="ED113" s="36"/>
      <c r="EE113" s="35"/>
      <c r="EF113" s="1472"/>
      <c r="EG113" s="697"/>
      <c r="EH113" s="697"/>
      <c r="EI113" s="1172"/>
      <c r="EJ113" s="1172"/>
      <c r="EK113" s="1472">
        <v>42712</v>
      </c>
      <c r="EL113" s="35">
        <v>4892.82</v>
      </c>
      <c r="EM113" s="697">
        <v>1149.8330000000001</v>
      </c>
      <c r="EN113" s="1172">
        <v>59635.4</v>
      </c>
      <c r="EO113" s="1172">
        <v>331</v>
      </c>
      <c r="EP113" s="1472">
        <v>42893</v>
      </c>
      <c r="EQ113" s="283">
        <v>5489.88</v>
      </c>
      <c r="ER113" s="697">
        <v>567.34100000000001</v>
      </c>
      <c r="ES113" s="36">
        <v>61656.5</v>
      </c>
      <c r="ET113" s="35">
        <v>334</v>
      </c>
      <c r="EU113" s="1472">
        <v>43075</v>
      </c>
      <c r="EV113" s="283">
        <v>6266.3</v>
      </c>
      <c r="EW113" s="697">
        <v>584.80100000000004</v>
      </c>
      <c r="EX113" s="36">
        <v>64521.603000000003</v>
      </c>
      <c r="EY113" s="35">
        <v>340</v>
      </c>
      <c r="EZ113" s="1472">
        <v>43261</v>
      </c>
      <c r="FA113" s="283">
        <v>5323.29</v>
      </c>
      <c r="FB113" s="697">
        <v>407.73</v>
      </c>
      <c r="FC113" s="36">
        <v>67071.899999999994</v>
      </c>
      <c r="FD113" s="35">
        <v>343</v>
      </c>
      <c r="FE113" s="1472">
        <v>43444</v>
      </c>
      <c r="FF113" s="283">
        <v>5295.7</v>
      </c>
      <c r="FG113" s="1478">
        <v>567.678</v>
      </c>
      <c r="FH113" s="36">
        <v>69406.100000000006</v>
      </c>
      <c r="FI113" s="35">
        <v>349</v>
      </c>
      <c r="FJ113" s="1699">
        <v>43635</v>
      </c>
      <c r="FK113" s="185">
        <v>5411.4</v>
      </c>
      <c r="FL113" s="185">
        <v>554.04300000000001</v>
      </c>
      <c r="FM113" s="185">
        <v>71962.899999999994</v>
      </c>
      <c r="FN113" s="185">
        <v>355</v>
      </c>
      <c r="FO113" s="1696">
        <v>43811</v>
      </c>
      <c r="FP113" s="185">
        <v>4514.45</v>
      </c>
      <c r="FQ113" s="185">
        <v>349.59300000000002</v>
      </c>
      <c r="FR113" s="185">
        <v>74586.600000000006</v>
      </c>
      <c r="FS113" s="185">
        <v>358</v>
      </c>
      <c r="FY113" s="1472">
        <v>44173</v>
      </c>
      <c r="FZ113" s="843">
        <v>5049.8</v>
      </c>
      <c r="GA113" s="843">
        <v>719.59400000000005</v>
      </c>
      <c r="GB113" s="859">
        <v>82633.3</v>
      </c>
      <c r="GC113" s="843">
        <v>368</v>
      </c>
      <c r="GD113" s="1472">
        <v>44361</v>
      </c>
      <c r="GE113" s="843">
        <v>6013.62</v>
      </c>
      <c r="GF113" s="843">
        <v>1740.1669999999999</v>
      </c>
      <c r="GG113" s="859">
        <v>85204.7</v>
      </c>
      <c r="GH113" s="843">
        <v>382</v>
      </c>
    </row>
    <row r="114" spans="6:190" s="843" customFormat="1" ht="15" customHeight="1">
      <c r="F114" s="432">
        <v>37761</v>
      </c>
      <c r="G114" s="273">
        <v>795.7</v>
      </c>
      <c r="H114" s="273">
        <v>5.34</v>
      </c>
      <c r="I114" s="273">
        <v>3516.3</v>
      </c>
      <c r="J114" s="35">
        <v>251</v>
      </c>
      <c r="K114" s="432">
        <v>37941</v>
      </c>
      <c r="L114" s="273">
        <v>855.13</v>
      </c>
      <c r="M114" s="273">
        <v>8.2799999999999994</v>
      </c>
      <c r="N114" s="273">
        <v>3924.3</v>
      </c>
      <c r="O114" s="35">
        <v>257</v>
      </c>
      <c r="P114" s="432">
        <v>38140</v>
      </c>
      <c r="Q114" s="479">
        <v>1188.40102</v>
      </c>
      <c r="R114" s="36">
        <v>15.9321</v>
      </c>
      <c r="S114" s="35">
        <v>4871.8</v>
      </c>
      <c r="T114" s="35">
        <v>259</v>
      </c>
      <c r="U114" s="432">
        <v>38322</v>
      </c>
      <c r="V114" s="479">
        <v>1899.3731499999999</v>
      </c>
      <c r="W114" s="36">
        <v>37.406799999999997</v>
      </c>
      <c r="X114" s="35">
        <v>4939.1000000000004</v>
      </c>
      <c r="Y114" s="35">
        <v>248</v>
      </c>
      <c r="Z114" s="432">
        <v>38505</v>
      </c>
      <c r="AA114" s="479">
        <v>1654.22234</v>
      </c>
      <c r="AB114" s="36">
        <v>22.160699999999999</v>
      </c>
      <c r="AC114" s="35">
        <v>5266.52</v>
      </c>
      <c r="AD114" s="35">
        <v>251</v>
      </c>
      <c r="AE114" s="432">
        <v>38697</v>
      </c>
      <c r="AF114" s="479">
        <v>1616.721</v>
      </c>
      <c r="AG114" s="36">
        <v>23.327000000000002</v>
      </c>
      <c r="AH114" s="36">
        <v>5658.6</v>
      </c>
      <c r="AI114" s="35">
        <v>260</v>
      </c>
      <c r="AJ114" s="1172"/>
      <c r="AK114" s="1172"/>
      <c r="AL114" s="1172"/>
      <c r="AM114" s="1172"/>
      <c r="AN114" s="1172"/>
      <c r="AO114" s="432">
        <v>39077</v>
      </c>
      <c r="AP114" s="479">
        <v>1611.42274</v>
      </c>
      <c r="AQ114" s="36">
        <v>63.293300000000002</v>
      </c>
      <c r="AR114" s="36">
        <v>7085.2</v>
      </c>
      <c r="AS114" s="35">
        <v>268</v>
      </c>
      <c r="AT114" s="432">
        <v>39247</v>
      </c>
      <c r="AU114" s="479">
        <v>2028.82619</v>
      </c>
      <c r="AV114" s="36">
        <v>135.7021</v>
      </c>
      <c r="AW114" s="36">
        <v>8358.6</v>
      </c>
      <c r="AX114" s="35">
        <v>273</v>
      </c>
      <c r="AY114" s="431">
        <v>39433</v>
      </c>
      <c r="AZ114" s="36">
        <v>2965.58</v>
      </c>
      <c r="BA114" s="36">
        <v>121.09</v>
      </c>
      <c r="BB114" s="36">
        <v>9192.9</v>
      </c>
      <c r="BC114" s="35">
        <v>281</v>
      </c>
      <c r="BD114" s="431">
        <v>39611</v>
      </c>
      <c r="BE114" s="36">
        <v>3070.75</v>
      </c>
      <c r="BF114" s="36">
        <v>270.54000000000002</v>
      </c>
      <c r="BG114" s="36">
        <v>10883.6</v>
      </c>
      <c r="BH114" s="35">
        <v>286</v>
      </c>
      <c r="BI114" s="431">
        <v>39805</v>
      </c>
      <c r="BJ114" s="35">
        <v>2598.11</v>
      </c>
      <c r="BK114" s="36">
        <v>242.34</v>
      </c>
      <c r="BL114" s="36">
        <v>12861.2</v>
      </c>
      <c r="BM114" s="35">
        <v>293</v>
      </c>
      <c r="BN114" s="431">
        <v>39974</v>
      </c>
      <c r="BO114" s="36">
        <v>2743.2</v>
      </c>
      <c r="BP114" s="36">
        <v>538.91999999999996</v>
      </c>
      <c r="BQ114" s="36">
        <v>14704</v>
      </c>
      <c r="BR114" s="35">
        <v>300</v>
      </c>
      <c r="BS114" s="431">
        <v>40164</v>
      </c>
      <c r="BT114" s="1167">
        <v>4393.6400000000003</v>
      </c>
      <c r="BU114" s="1169">
        <v>835.64</v>
      </c>
      <c r="BV114" s="36">
        <v>16417.900000000001</v>
      </c>
      <c r="BW114" s="35">
        <v>256</v>
      </c>
      <c r="BX114" s="431">
        <v>40339</v>
      </c>
      <c r="BY114" s="1167">
        <v>6259.7</v>
      </c>
      <c r="BZ114" s="1169">
        <v>2055.3000000000002</v>
      </c>
      <c r="CA114" s="36">
        <v>21744.6</v>
      </c>
      <c r="CB114" s="35">
        <v>273</v>
      </c>
      <c r="CC114" s="431">
        <v>40532</v>
      </c>
      <c r="CD114" s="1167">
        <v>7959.28</v>
      </c>
      <c r="CE114" s="1169">
        <v>1459.27</v>
      </c>
      <c r="CF114" s="36">
        <v>24410.6</v>
      </c>
      <c r="CG114" s="35">
        <v>251</v>
      </c>
      <c r="CH114" s="431">
        <v>40710</v>
      </c>
      <c r="CI114" s="479">
        <v>5776.1780900000003</v>
      </c>
      <c r="CJ114" s="1169">
        <v>485.61400000000003</v>
      </c>
      <c r="CK114" s="36">
        <v>30104.5</v>
      </c>
      <c r="CL114" s="35">
        <v>267</v>
      </c>
      <c r="CM114" s="425">
        <v>40903</v>
      </c>
      <c r="CN114" s="1173">
        <v>5155.1400000000003</v>
      </c>
      <c r="CO114" s="36">
        <v>360.92</v>
      </c>
      <c r="CP114" s="36">
        <f t="shared" si="82"/>
        <v>32231.5</v>
      </c>
      <c r="CQ114" s="35">
        <f t="shared" si="83"/>
        <v>272</v>
      </c>
      <c r="CR114" s="427">
        <v>41071</v>
      </c>
      <c r="CS114" s="697">
        <v>5099.04</v>
      </c>
      <c r="CT114" s="697">
        <v>688.85</v>
      </c>
      <c r="CU114" s="36">
        <f t="shared" si="90"/>
        <v>38410.9</v>
      </c>
      <c r="CV114" s="35">
        <f t="shared" si="89"/>
        <v>279</v>
      </c>
      <c r="CW114" s="427">
        <v>41267</v>
      </c>
      <c r="CX114" s="697">
        <v>4150.72</v>
      </c>
      <c r="CY114" s="697">
        <v>181.72</v>
      </c>
      <c r="CZ114" s="36">
        <f t="shared" si="84"/>
        <v>40035.5</v>
      </c>
      <c r="DA114" s="35">
        <f t="shared" si="85"/>
        <v>286</v>
      </c>
      <c r="DB114" s="1349">
        <v>41438</v>
      </c>
      <c r="DC114" s="697">
        <v>4299.66</v>
      </c>
      <c r="DD114" s="697">
        <v>593.5</v>
      </c>
      <c r="DE114" s="36">
        <v>43407.3</v>
      </c>
      <c r="DF114" s="35">
        <v>296</v>
      </c>
      <c r="DG114" s="1472">
        <v>41627</v>
      </c>
      <c r="DH114" s="697">
        <v>4244.6400000000003</v>
      </c>
      <c r="DI114" s="697">
        <v>475.11</v>
      </c>
      <c r="DJ114" s="36">
        <v>45026.3</v>
      </c>
      <c r="DK114" s="35">
        <v>300</v>
      </c>
      <c r="DL114" s="1472">
        <v>41805</v>
      </c>
      <c r="DM114" s="697">
        <v>4361.59</v>
      </c>
      <c r="DN114" s="697">
        <v>314.16000000000003</v>
      </c>
      <c r="DO114" s="36">
        <v>48255.5</v>
      </c>
      <c r="DP114" s="35">
        <v>307</v>
      </c>
      <c r="DQ114" s="1472">
        <v>41995</v>
      </c>
      <c r="DR114" s="697">
        <v>4868.47</v>
      </c>
      <c r="DS114" s="697">
        <v>266.97000000000003</v>
      </c>
      <c r="DT114" s="36">
        <v>50540.5</v>
      </c>
      <c r="DU114" s="35">
        <v>317</v>
      </c>
      <c r="DV114" s="1472">
        <v>42170</v>
      </c>
      <c r="DW114" s="697">
        <v>4477.5600000000004</v>
      </c>
      <c r="DX114" s="697">
        <v>318.69</v>
      </c>
      <c r="DY114" s="36">
        <f t="shared" si="87"/>
        <v>54300.800000000003</v>
      </c>
      <c r="DZ114" s="35">
        <f t="shared" si="88"/>
        <v>326</v>
      </c>
      <c r="EA114" s="1472"/>
      <c r="EB114" s="697"/>
      <c r="EC114" s="697"/>
      <c r="ED114" s="36"/>
      <c r="EE114" s="35"/>
      <c r="EF114" s="1472"/>
      <c r="EG114" s="697"/>
      <c r="EH114" s="697"/>
      <c r="EI114" s="1172"/>
      <c r="EJ114" s="1172"/>
      <c r="EK114" s="1472">
        <v>42715</v>
      </c>
      <c r="EL114" s="35">
        <v>4861.12</v>
      </c>
      <c r="EM114" s="697">
        <v>823.64</v>
      </c>
      <c r="EN114" s="1172">
        <v>59635.4</v>
      </c>
      <c r="EO114" s="1172">
        <v>331</v>
      </c>
      <c r="EP114" s="1472">
        <v>42894</v>
      </c>
      <c r="EQ114" s="283">
        <v>5475.75</v>
      </c>
      <c r="ER114" s="697">
        <v>517.12400000000002</v>
      </c>
      <c r="ES114" s="36">
        <v>61656.5</v>
      </c>
      <c r="ET114" s="35">
        <v>334</v>
      </c>
      <c r="EU114" s="1472">
        <v>43076</v>
      </c>
      <c r="EV114" s="283">
        <v>6248.23</v>
      </c>
      <c r="EW114" s="697">
        <v>517.12300000000005</v>
      </c>
      <c r="EX114" s="36">
        <v>64521.603000000003</v>
      </c>
      <c r="EY114" s="35">
        <v>340</v>
      </c>
      <c r="EZ114" s="1472">
        <v>43262</v>
      </c>
      <c r="FA114" s="283">
        <v>5326.44</v>
      </c>
      <c r="FB114" s="1478">
        <v>450.00700000000001</v>
      </c>
      <c r="FC114" s="36">
        <v>67071.899999999994</v>
      </c>
      <c r="FD114" s="35">
        <v>343</v>
      </c>
      <c r="FE114" s="1472">
        <v>43445</v>
      </c>
      <c r="FF114" s="283">
        <v>5275.76</v>
      </c>
      <c r="FG114" s="1478">
        <v>483.464</v>
      </c>
      <c r="FH114" s="36">
        <v>69406.100000000006</v>
      </c>
      <c r="FI114" s="35">
        <v>349</v>
      </c>
      <c r="FJ114" s="1699">
        <v>43636</v>
      </c>
      <c r="FK114" s="185">
        <v>5395.63</v>
      </c>
      <c r="FL114" s="185">
        <v>445.67099999999999</v>
      </c>
      <c r="FM114" s="185">
        <v>71962.899999999994</v>
      </c>
      <c r="FN114" s="185">
        <v>355</v>
      </c>
      <c r="FO114" s="1696">
        <v>43814</v>
      </c>
      <c r="FP114" s="185">
        <v>4498.49</v>
      </c>
      <c r="FQ114" s="185">
        <v>306.54000000000002</v>
      </c>
      <c r="FR114" s="185">
        <v>74586.600000000006</v>
      </c>
      <c r="FS114" s="185">
        <v>358</v>
      </c>
      <c r="FY114" s="1472">
        <v>44174</v>
      </c>
      <c r="FZ114" s="843">
        <v>5069.88</v>
      </c>
      <c r="GA114" s="843">
        <v>825.31100000000004</v>
      </c>
      <c r="GB114" s="859">
        <v>82633.3</v>
      </c>
      <c r="GC114" s="843">
        <v>368</v>
      </c>
      <c r="GD114" s="1472">
        <v>44362</v>
      </c>
      <c r="GE114" s="843">
        <v>6022.31</v>
      </c>
      <c r="GF114" s="843">
        <v>2032.586</v>
      </c>
      <c r="GG114" s="859">
        <v>85204.7</v>
      </c>
      <c r="GH114" s="843">
        <v>382</v>
      </c>
    </row>
    <row r="115" spans="6:190" s="843" customFormat="1" ht="15" customHeight="1">
      <c r="F115" s="432">
        <v>37762</v>
      </c>
      <c r="G115" s="273">
        <v>794.31</v>
      </c>
      <c r="H115" s="273">
        <v>4.3899999999999997</v>
      </c>
      <c r="I115" s="273">
        <v>3516.3</v>
      </c>
      <c r="J115" s="35">
        <v>251</v>
      </c>
      <c r="K115" s="432">
        <v>37942</v>
      </c>
      <c r="L115" s="273">
        <v>868.74</v>
      </c>
      <c r="M115" s="273">
        <v>11.06</v>
      </c>
      <c r="N115" s="273">
        <v>3924.3</v>
      </c>
      <c r="O115" s="35">
        <v>257</v>
      </c>
      <c r="P115" s="432">
        <v>38141</v>
      </c>
      <c r="Q115" s="479">
        <v>1202.7443800000001</v>
      </c>
      <c r="R115" s="36">
        <v>17.775299999999998</v>
      </c>
      <c r="S115" s="35">
        <v>4871.8</v>
      </c>
      <c r="T115" s="35">
        <v>259</v>
      </c>
      <c r="U115" s="432">
        <v>38323</v>
      </c>
      <c r="V115" s="479">
        <v>1916.4080300000001</v>
      </c>
      <c r="W115" s="36">
        <v>41.555199999999999</v>
      </c>
      <c r="X115" s="35">
        <v>4939.1000000000004</v>
      </c>
      <c r="Y115" s="35">
        <v>248</v>
      </c>
      <c r="Z115" s="432">
        <v>38507</v>
      </c>
      <c r="AA115" s="479">
        <v>1657.71694</v>
      </c>
      <c r="AB115" s="36">
        <v>23.888200000000001</v>
      </c>
      <c r="AC115" s="35">
        <v>5266.52</v>
      </c>
      <c r="AD115" s="35">
        <v>251</v>
      </c>
      <c r="AE115" s="432">
        <v>38698</v>
      </c>
      <c r="AF115" s="479">
        <v>1642.46883</v>
      </c>
      <c r="AG115" s="36">
        <v>18.3383</v>
      </c>
      <c r="AH115" s="36">
        <v>5658.6</v>
      </c>
      <c r="AI115" s="35">
        <v>260</v>
      </c>
      <c r="AJ115" s="1172"/>
      <c r="AK115" s="1172"/>
      <c r="AL115" s="1172"/>
      <c r="AM115" s="1172"/>
      <c r="AN115" s="1172"/>
      <c r="AO115" s="432">
        <v>39078</v>
      </c>
      <c r="AP115" s="479">
        <v>1610.67563</v>
      </c>
      <c r="AQ115" s="36">
        <v>40.582799999999999</v>
      </c>
      <c r="AR115" s="36">
        <v>7085.2</v>
      </c>
      <c r="AS115" s="35">
        <v>268</v>
      </c>
      <c r="AT115" s="432">
        <v>39250</v>
      </c>
      <c r="AU115" s="479">
        <v>2045.35501</v>
      </c>
      <c r="AV115" s="36">
        <v>153.13150000000002</v>
      </c>
      <c r="AW115" s="36">
        <v>8358.6</v>
      </c>
      <c r="AX115" s="35">
        <v>273</v>
      </c>
      <c r="AY115" s="431">
        <v>39434</v>
      </c>
      <c r="AZ115" s="36">
        <v>2990.5</v>
      </c>
      <c r="BA115" s="36">
        <v>127.98</v>
      </c>
      <c r="BB115" s="36">
        <v>9192.9</v>
      </c>
      <c r="BC115" s="35">
        <v>281</v>
      </c>
      <c r="BD115" s="431">
        <v>39614</v>
      </c>
      <c r="BE115" s="36">
        <v>3020.25</v>
      </c>
      <c r="BF115" s="36">
        <v>249.2</v>
      </c>
      <c r="BG115" s="36">
        <v>10883.6</v>
      </c>
      <c r="BH115" s="35">
        <v>286</v>
      </c>
      <c r="BI115" s="431">
        <v>39806</v>
      </c>
      <c r="BJ115" s="35">
        <v>2630.14</v>
      </c>
      <c r="BK115" s="36">
        <v>293.33999999999997</v>
      </c>
      <c r="BL115" s="36">
        <v>12861.2</v>
      </c>
      <c r="BM115" s="35">
        <v>293</v>
      </c>
      <c r="BN115" s="431">
        <v>39975</v>
      </c>
      <c r="BO115" s="35">
        <v>2747.27</v>
      </c>
      <c r="BP115" s="36">
        <v>672.64</v>
      </c>
      <c r="BQ115" s="36">
        <v>14704</v>
      </c>
      <c r="BR115" s="35">
        <v>300</v>
      </c>
      <c r="BS115" s="431">
        <v>40167</v>
      </c>
      <c r="BT115" s="1167">
        <v>4312.24</v>
      </c>
      <c r="BU115" s="1169">
        <v>748.87</v>
      </c>
      <c r="BV115" s="36">
        <v>16417.900000000001</v>
      </c>
      <c r="BW115" s="35">
        <v>256</v>
      </c>
      <c r="BX115" s="431">
        <v>40342</v>
      </c>
      <c r="BY115" s="1167">
        <v>6332.69</v>
      </c>
      <c r="BZ115" s="1169">
        <v>2205.31</v>
      </c>
      <c r="CA115" s="36">
        <v>21744.6</v>
      </c>
      <c r="CB115" s="35">
        <v>273</v>
      </c>
      <c r="CC115" s="431">
        <v>40533</v>
      </c>
      <c r="CD115" s="36">
        <v>8168.75</v>
      </c>
      <c r="CE115" s="35">
        <v>1683.31</v>
      </c>
      <c r="CF115" s="36">
        <v>24410.6</v>
      </c>
      <c r="CG115" s="35">
        <v>251</v>
      </c>
      <c r="CH115" s="431">
        <v>40713</v>
      </c>
      <c r="CI115" s="479">
        <v>5686.7201800000003</v>
      </c>
      <c r="CJ115" s="1169">
        <v>354.6635</v>
      </c>
      <c r="CK115" s="36">
        <v>30104.5</v>
      </c>
      <c r="CL115" s="35">
        <v>267</v>
      </c>
      <c r="CM115" s="425">
        <v>40904</v>
      </c>
      <c r="CN115" s="1173">
        <v>5239.7</v>
      </c>
      <c r="CO115" s="36">
        <v>423.14</v>
      </c>
      <c r="CP115" s="36">
        <f t="shared" si="82"/>
        <v>32231.5</v>
      </c>
      <c r="CQ115" s="35">
        <f t="shared" si="83"/>
        <v>272</v>
      </c>
      <c r="CR115" s="427">
        <v>41072</v>
      </c>
      <c r="CS115" s="697">
        <v>5214.03</v>
      </c>
      <c r="CT115" s="697">
        <v>929.44</v>
      </c>
      <c r="CU115" s="36">
        <f t="shared" si="90"/>
        <v>38410.9</v>
      </c>
      <c r="CV115" s="35">
        <f t="shared" si="89"/>
        <v>279</v>
      </c>
      <c r="CW115" s="427">
        <v>41269</v>
      </c>
      <c r="CX115" s="697">
        <v>4179.3999999999996</v>
      </c>
      <c r="CY115" s="697">
        <v>212.83</v>
      </c>
      <c r="CZ115" s="36">
        <f t="shared" si="84"/>
        <v>40035.5</v>
      </c>
      <c r="DA115" s="35">
        <f t="shared" si="85"/>
        <v>286</v>
      </c>
      <c r="DB115" s="1349">
        <v>41441</v>
      </c>
      <c r="DC115" s="697">
        <v>4385.8900000000003</v>
      </c>
      <c r="DD115" s="697">
        <v>814.97</v>
      </c>
      <c r="DE115" s="36">
        <v>43407.3</v>
      </c>
      <c r="DF115" s="35">
        <v>296</v>
      </c>
      <c r="DG115" s="1472">
        <v>41630</v>
      </c>
      <c r="DH115" s="697">
        <v>4288.87</v>
      </c>
      <c r="DI115" s="697">
        <v>710.09</v>
      </c>
      <c r="DJ115" s="36">
        <v>45026.3</v>
      </c>
      <c r="DK115" s="35">
        <v>300</v>
      </c>
      <c r="DL115" s="1472">
        <v>41806</v>
      </c>
      <c r="DM115" s="697">
        <v>4358.75</v>
      </c>
      <c r="DN115" s="697">
        <v>319.36</v>
      </c>
      <c r="DO115" s="36">
        <v>48255.5</v>
      </c>
      <c r="DP115" s="35">
        <v>307</v>
      </c>
      <c r="DQ115" s="1472">
        <v>41996</v>
      </c>
      <c r="DR115" s="697">
        <v>4838.6400000000003</v>
      </c>
      <c r="DS115" s="697">
        <v>202.53</v>
      </c>
      <c r="DT115" s="36">
        <v>50540.5</v>
      </c>
      <c r="DU115" s="35">
        <v>317</v>
      </c>
      <c r="DV115" s="1472">
        <v>42171</v>
      </c>
      <c r="DW115" s="697">
        <v>4506.72</v>
      </c>
      <c r="DX115" s="697">
        <v>410.59</v>
      </c>
      <c r="DY115" s="36">
        <f t="shared" si="87"/>
        <v>54300.800000000003</v>
      </c>
      <c r="DZ115" s="35">
        <f t="shared" si="88"/>
        <v>326</v>
      </c>
      <c r="EA115" s="1472"/>
      <c r="EB115" s="697"/>
      <c r="EC115" s="697"/>
      <c r="ED115" s="36"/>
      <c r="EE115" s="35"/>
      <c r="EF115" s="1472"/>
      <c r="EG115" s="697"/>
      <c r="EH115" s="697"/>
      <c r="EI115" s="1172"/>
      <c r="EJ115" s="1172"/>
      <c r="EK115" s="1472">
        <v>42716</v>
      </c>
      <c r="EL115" s="36">
        <v>4869.6000000000004</v>
      </c>
      <c r="EM115" s="697">
        <v>741.23699999999997</v>
      </c>
      <c r="EN115" s="1172">
        <v>59635.4</v>
      </c>
      <c r="EO115" s="1172">
        <v>331</v>
      </c>
      <c r="EP115" s="1472">
        <v>42897</v>
      </c>
      <c r="EQ115" s="283">
        <v>5455.17</v>
      </c>
      <c r="ER115" s="697">
        <v>469.01299999999998</v>
      </c>
      <c r="ES115" s="36">
        <v>61656.5</v>
      </c>
      <c r="ET115" s="35">
        <v>334</v>
      </c>
      <c r="EU115" s="1472">
        <v>43079</v>
      </c>
      <c r="EV115" s="283">
        <v>6204.43</v>
      </c>
      <c r="EW115" s="697">
        <v>432.86700000000002</v>
      </c>
      <c r="EX115" s="36">
        <v>64521.603000000003</v>
      </c>
      <c r="EY115" s="35">
        <v>340</v>
      </c>
      <c r="EZ115" s="1472">
        <v>43263</v>
      </c>
      <c r="FA115" s="283">
        <v>5365.22</v>
      </c>
      <c r="FB115" s="1478">
        <v>457.86799999999999</v>
      </c>
      <c r="FC115" s="36">
        <v>67071.899999999994</v>
      </c>
      <c r="FD115" s="35">
        <v>343</v>
      </c>
      <c r="FE115" s="1472">
        <v>43446</v>
      </c>
      <c r="FF115" s="36">
        <v>5265.84</v>
      </c>
      <c r="FG115" s="697">
        <v>487.39400000000001</v>
      </c>
      <c r="FH115" s="36">
        <v>69406.100000000006</v>
      </c>
      <c r="FI115" s="35">
        <v>349</v>
      </c>
      <c r="FJ115" s="1699">
        <v>43639</v>
      </c>
      <c r="FK115" s="185">
        <v>5383.9</v>
      </c>
      <c r="FL115" s="185">
        <v>338.202</v>
      </c>
      <c r="FM115" s="185">
        <v>71962.899999999994</v>
      </c>
      <c r="FN115" s="185">
        <v>355</v>
      </c>
      <c r="FO115" s="1696">
        <v>43816</v>
      </c>
      <c r="FP115" s="185">
        <v>4419.83</v>
      </c>
      <c r="FQ115" s="185">
        <v>281.56200000000001</v>
      </c>
      <c r="FR115" s="185">
        <v>74586.600000000006</v>
      </c>
      <c r="FS115" s="185">
        <v>358</v>
      </c>
      <c r="FY115" s="1472">
        <v>44175</v>
      </c>
      <c r="FZ115" s="843">
        <v>5094.66</v>
      </c>
      <c r="GA115" s="843">
        <v>936.58</v>
      </c>
      <c r="GB115" s="859">
        <v>82633.3</v>
      </c>
      <c r="GC115" s="843">
        <v>368</v>
      </c>
      <c r="GD115" s="1472">
        <v>44363</v>
      </c>
      <c r="GE115" s="843">
        <v>6051.74</v>
      </c>
      <c r="GF115" s="843">
        <v>2109.6869999999999</v>
      </c>
      <c r="GG115" s="859">
        <v>85204.7</v>
      </c>
      <c r="GH115" s="843">
        <v>382</v>
      </c>
    </row>
    <row r="116" spans="6:190" s="843" customFormat="1" ht="15" customHeight="1" thickBot="1">
      <c r="F116" s="432">
        <v>37763</v>
      </c>
      <c r="G116" s="273">
        <v>794.49</v>
      </c>
      <c r="H116" s="273">
        <v>19.53</v>
      </c>
      <c r="I116" s="273">
        <v>3516.3</v>
      </c>
      <c r="J116" s="35">
        <v>251</v>
      </c>
      <c r="K116" s="432">
        <v>37943</v>
      </c>
      <c r="L116" s="273">
        <v>869</v>
      </c>
      <c r="M116" s="273">
        <v>10.57</v>
      </c>
      <c r="N116" s="273">
        <v>3924.3</v>
      </c>
      <c r="O116" s="35">
        <v>257</v>
      </c>
      <c r="P116" s="432">
        <v>38144</v>
      </c>
      <c r="Q116" s="479">
        <v>1224.00305</v>
      </c>
      <c r="R116" s="36">
        <v>17.338799999999999</v>
      </c>
      <c r="S116" s="35">
        <v>4871.8</v>
      </c>
      <c r="T116" s="35">
        <v>259</v>
      </c>
      <c r="U116" s="432">
        <v>38325</v>
      </c>
      <c r="V116" s="479">
        <v>1897.7026900000001</v>
      </c>
      <c r="W116" s="36">
        <v>33.162599999999998</v>
      </c>
      <c r="X116" s="35">
        <v>4939.1000000000004</v>
      </c>
      <c r="Y116" s="35">
        <v>248</v>
      </c>
      <c r="Z116" s="432">
        <v>38508</v>
      </c>
      <c r="AA116" s="479">
        <v>1655.35238</v>
      </c>
      <c r="AB116" s="36">
        <v>20.756999999999998</v>
      </c>
      <c r="AC116" s="35">
        <v>5266.52</v>
      </c>
      <c r="AD116" s="35">
        <v>251</v>
      </c>
      <c r="AE116" s="432">
        <v>38699</v>
      </c>
      <c r="AF116" s="479">
        <v>1638.5541499999999</v>
      </c>
      <c r="AG116" s="36">
        <v>17.351900000000001</v>
      </c>
      <c r="AH116" s="36">
        <v>5658.6</v>
      </c>
      <c r="AI116" s="35">
        <v>260</v>
      </c>
      <c r="AJ116" s="1172"/>
      <c r="AK116" s="1172"/>
      <c r="AL116" s="1172"/>
      <c r="AM116" s="1172"/>
      <c r="AN116" s="1172"/>
      <c r="AO116" s="1174">
        <v>39079</v>
      </c>
      <c r="AP116" s="480">
        <v>1609.51133</v>
      </c>
      <c r="AQ116" s="287">
        <v>69.947199999999995</v>
      </c>
      <c r="AR116" s="287">
        <v>7085.2</v>
      </c>
      <c r="AS116" s="286">
        <v>268</v>
      </c>
      <c r="AT116" s="432">
        <v>39251</v>
      </c>
      <c r="AU116" s="479">
        <v>2047.21433</v>
      </c>
      <c r="AV116" s="36">
        <v>153.22750000000002</v>
      </c>
      <c r="AW116" s="36">
        <v>8358.6</v>
      </c>
      <c r="AX116" s="35">
        <v>273</v>
      </c>
      <c r="AY116" s="431">
        <v>39435</v>
      </c>
      <c r="AZ116" s="36">
        <v>3024.81</v>
      </c>
      <c r="BA116" s="36">
        <v>143.63</v>
      </c>
      <c r="BB116" s="36">
        <v>9192.9</v>
      </c>
      <c r="BC116" s="35">
        <v>281</v>
      </c>
      <c r="BD116" s="431">
        <v>39615</v>
      </c>
      <c r="BE116" s="36">
        <v>3040.79</v>
      </c>
      <c r="BF116" s="36">
        <v>242.14</v>
      </c>
      <c r="BG116" s="36">
        <v>10883.6</v>
      </c>
      <c r="BH116" s="35">
        <v>286</v>
      </c>
      <c r="BI116" s="431">
        <v>39810</v>
      </c>
      <c r="BJ116" s="36">
        <v>2728.6</v>
      </c>
      <c r="BK116" s="36">
        <v>290.18</v>
      </c>
      <c r="BL116" s="36">
        <v>12861.2</v>
      </c>
      <c r="BM116" s="35">
        <v>293</v>
      </c>
      <c r="BN116" s="431">
        <v>39978</v>
      </c>
      <c r="BO116" s="35">
        <v>2774.39</v>
      </c>
      <c r="BP116" s="35">
        <v>696.91</v>
      </c>
      <c r="BQ116" s="36">
        <v>14704</v>
      </c>
      <c r="BR116" s="35">
        <v>300</v>
      </c>
      <c r="BS116" s="431">
        <v>40168</v>
      </c>
      <c r="BT116" s="35">
        <v>4329.5</v>
      </c>
      <c r="BU116" s="35">
        <v>637.49</v>
      </c>
      <c r="BV116" s="36">
        <v>16417.900000000001</v>
      </c>
      <c r="BW116" s="35">
        <v>256</v>
      </c>
      <c r="BX116" s="431">
        <v>40343</v>
      </c>
      <c r="BY116" s="1167">
        <v>6324.97</v>
      </c>
      <c r="BZ116" s="1169">
        <v>2440.0300000000002</v>
      </c>
      <c r="CA116" s="36">
        <v>21744.6</v>
      </c>
      <c r="CB116" s="35">
        <v>273</v>
      </c>
      <c r="CC116" s="431">
        <v>40534</v>
      </c>
      <c r="CD116" s="36">
        <v>8171.57</v>
      </c>
      <c r="CE116" s="36">
        <v>1622.33</v>
      </c>
      <c r="CF116" s="36">
        <v>24410.6</v>
      </c>
      <c r="CG116" s="35">
        <v>251</v>
      </c>
      <c r="CH116" s="431">
        <v>40714</v>
      </c>
      <c r="CI116" s="479">
        <v>5695.7753700000003</v>
      </c>
      <c r="CJ116" s="36">
        <v>341.98560000000003</v>
      </c>
      <c r="CK116" s="36">
        <v>30104.5</v>
      </c>
      <c r="CL116" s="35">
        <v>267</v>
      </c>
      <c r="CM116" s="425">
        <v>40905</v>
      </c>
      <c r="CN116" s="36">
        <v>5220.66</v>
      </c>
      <c r="CO116" s="36">
        <v>526.16</v>
      </c>
      <c r="CP116" s="36">
        <f>CP115</f>
        <v>32231.5</v>
      </c>
      <c r="CQ116" s="35">
        <v>272</v>
      </c>
      <c r="CR116" s="427">
        <v>13</v>
      </c>
      <c r="CS116" s="697">
        <v>5226.62</v>
      </c>
      <c r="CT116" s="697">
        <v>851.05</v>
      </c>
      <c r="CU116" s="36">
        <f t="shared" si="90"/>
        <v>38410.9</v>
      </c>
      <c r="CV116" s="35">
        <f t="shared" si="89"/>
        <v>279</v>
      </c>
      <c r="CW116" s="427">
        <v>41270</v>
      </c>
      <c r="CX116" s="697">
        <v>4205.1400000000003</v>
      </c>
      <c r="CY116" s="697">
        <v>227.71</v>
      </c>
      <c r="CZ116" s="36">
        <f t="shared" si="84"/>
        <v>40035.5</v>
      </c>
      <c r="DA116" s="35">
        <f t="shared" si="85"/>
        <v>286</v>
      </c>
      <c r="DB116" s="1349">
        <v>41442</v>
      </c>
      <c r="DC116" s="697">
        <v>4373.62</v>
      </c>
      <c r="DD116" s="697">
        <v>821.69</v>
      </c>
      <c r="DE116" s="36">
        <v>43407.3</v>
      </c>
      <c r="DF116" s="35">
        <v>296</v>
      </c>
      <c r="DG116" s="1472">
        <v>41631</v>
      </c>
      <c r="DH116" s="697">
        <v>4265.24</v>
      </c>
      <c r="DI116" s="697">
        <v>456.44</v>
      </c>
      <c r="DJ116" s="36">
        <v>45026.3</v>
      </c>
      <c r="DK116" s="35">
        <v>300</v>
      </c>
      <c r="DL116" s="1472">
        <v>41807</v>
      </c>
      <c r="DM116" s="697">
        <v>4338.87</v>
      </c>
      <c r="DN116" s="697">
        <v>263.52999999999997</v>
      </c>
      <c r="DO116" s="36">
        <v>48255.5</v>
      </c>
      <c r="DP116" s="35">
        <v>307</v>
      </c>
      <c r="DQ116" s="1472">
        <v>41997</v>
      </c>
      <c r="DR116" s="1478">
        <v>4823.57</v>
      </c>
      <c r="DS116" s="1478">
        <v>191.76</v>
      </c>
      <c r="DT116" s="273">
        <v>50540.5</v>
      </c>
      <c r="DU116" s="272">
        <v>317</v>
      </c>
      <c r="DV116" s="1472">
        <v>42172</v>
      </c>
      <c r="DW116" s="697">
        <v>4527.42</v>
      </c>
      <c r="DX116" s="697">
        <v>447.15</v>
      </c>
      <c r="DY116" s="36">
        <f t="shared" si="87"/>
        <v>54300.800000000003</v>
      </c>
      <c r="DZ116" s="35">
        <f t="shared" si="88"/>
        <v>326</v>
      </c>
      <c r="EA116" s="1472"/>
      <c r="EB116" s="697"/>
      <c r="EC116" s="697"/>
      <c r="ED116" s="36"/>
      <c r="EE116" s="35"/>
      <c r="EF116" s="1472"/>
      <c r="EG116" s="697"/>
      <c r="EH116" s="697"/>
      <c r="EI116" s="1172"/>
      <c r="EJ116" s="1172"/>
      <c r="EK116" s="1472">
        <v>42718</v>
      </c>
      <c r="EL116" s="36">
        <v>4906.92</v>
      </c>
      <c r="EM116" s="697">
        <v>1064.635</v>
      </c>
      <c r="EN116" s="1172">
        <v>59635.4</v>
      </c>
      <c r="EO116" s="1172">
        <v>331</v>
      </c>
      <c r="EP116" s="1472">
        <v>42898</v>
      </c>
      <c r="EQ116" s="283">
        <v>5450.12</v>
      </c>
      <c r="ER116" s="697">
        <v>370.31099999999998</v>
      </c>
      <c r="ES116" s="36">
        <v>61656.5</v>
      </c>
      <c r="ET116" s="35">
        <v>334</v>
      </c>
      <c r="EU116" s="1472">
        <v>43080</v>
      </c>
      <c r="EV116" s="283">
        <v>6196.65</v>
      </c>
      <c r="EW116" s="697">
        <v>491.24599999999998</v>
      </c>
      <c r="EX116" s="36">
        <v>64521.603000000003</v>
      </c>
      <c r="EY116" s="35">
        <v>340</v>
      </c>
      <c r="EZ116" s="1472">
        <v>43269</v>
      </c>
      <c r="FA116" s="36">
        <v>5341.3</v>
      </c>
      <c r="FB116" s="697">
        <v>485.904</v>
      </c>
      <c r="FC116" s="36">
        <v>67071.899999999994</v>
      </c>
      <c r="FD116" s="35">
        <v>343</v>
      </c>
      <c r="FE116" s="1472">
        <v>43447</v>
      </c>
      <c r="FF116" s="283">
        <v>5251.02</v>
      </c>
      <c r="FG116" s="283">
        <v>499.69799999999998</v>
      </c>
      <c r="FH116" s="36">
        <v>69406.100000000006</v>
      </c>
      <c r="FI116" s="35">
        <v>349</v>
      </c>
      <c r="FJ116" s="1699">
        <v>43640</v>
      </c>
      <c r="FK116" s="185">
        <v>5379.15</v>
      </c>
      <c r="FL116" s="185">
        <v>378.15300000000002</v>
      </c>
      <c r="FM116" s="185">
        <v>71962.899999999994</v>
      </c>
      <c r="FN116" s="185">
        <v>355</v>
      </c>
      <c r="FO116" s="1696">
        <v>43817</v>
      </c>
      <c r="FP116" s="185">
        <v>4417.95</v>
      </c>
      <c r="FQ116" s="185">
        <v>254.38300000000001</v>
      </c>
      <c r="FR116" s="185">
        <v>74586.600000000006</v>
      </c>
      <c r="FS116" s="185">
        <v>358</v>
      </c>
      <c r="FY116" s="1472">
        <v>44178</v>
      </c>
      <c r="FZ116" s="843">
        <v>5126.43</v>
      </c>
      <c r="GA116" s="843">
        <v>1003.381</v>
      </c>
      <c r="GB116" s="859">
        <v>82633.3</v>
      </c>
      <c r="GC116" s="843">
        <v>368</v>
      </c>
      <c r="GD116" s="1472">
        <v>44364</v>
      </c>
      <c r="GE116" s="843">
        <v>6052.76</v>
      </c>
      <c r="GF116" s="843">
        <v>1847.164</v>
      </c>
      <c r="GG116" s="859">
        <v>85204.7</v>
      </c>
      <c r="GH116" s="843">
        <v>382</v>
      </c>
    </row>
    <row r="117" spans="6:190" s="843" customFormat="1" ht="15" customHeight="1" thickBot="1">
      <c r="F117" s="432">
        <v>37765</v>
      </c>
      <c r="G117" s="273">
        <v>793.71</v>
      </c>
      <c r="H117" s="273">
        <v>4.68</v>
      </c>
      <c r="I117" s="273">
        <v>3516.3</v>
      </c>
      <c r="J117" s="35">
        <v>251</v>
      </c>
      <c r="K117" s="432">
        <v>37944</v>
      </c>
      <c r="L117" s="273">
        <v>871.97</v>
      </c>
      <c r="M117" s="273">
        <v>10.02</v>
      </c>
      <c r="N117" s="273">
        <v>3924.3</v>
      </c>
      <c r="O117" s="35">
        <v>257</v>
      </c>
      <c r="P117" s="432">
        <v>38145</v>
      </c>
      <c r="Q117" s="479">
        <v>1234.02909</v>
      </c>
      <c r="R117" s="36">
        <v>20.1509</v>
      </c>
      <c r="S117" s="35">
        <v>4871.8</v>
      </c>
      <c r="T117" s="35">
        <v>259</v>
      </c>
      <c r="U117" s="432">
        <v>38326</v>
      </c>
      <c r="V117" s="479">
        <v>1908.70309</v>
      </c>
      <c r="W117" s="36">
        <v>34.273099999999999</v>
      </c>
      <c r="X117" s="35">
        <v>4939.1000000000004</v>
      </c>
      <c r="Y117" s="35">
        <v>248</v>
      </c>
      <c r="Z117" s="432">
        <v>38509</v>
      </c>
      <c r="AA117" s="479">
        <v>1635.11031</v>
      </c>
      <c r="AB117" s="36">
        <v>24.961000000000002</v>
      </c>
      <c r="AC117" s="35">
        <v>5266.52</v>
      </c>
      <c r="AD117" s="35">
        <v>251</v>
      </c>
      <c r="AE117" s="432">
        <v>38700</v>
      </c>
      <c r="AF117" s="479">
        <v>1632.0954999999999</v>
      </c>
      <c r="AG117" s="36">
        <v>14.030799999999999</v>
      </c>
      <c r="AH117" s="36">
        <v>5658.6</v>
      </c>
      <c r="AI117" s="35">
        <v>260</v>
      </c>
      <c r="AJ117" s="1172"/>
      <c r="AK117" s="1172"/>
      <c r="AL117" s="1172"/>
      <c r="AM117" s="1172"/>
      <c r="AN117" s="1172"/>
      <c r="AO117" s="1172"/>
      <c r="AP117" s="1172"/>
      <c r="AQ117" s="1172"/>
      <c r="AR117" s="1172"/>
      <c r="AS117" s="1172"/>
      <c r="AT117" s="432">
        <v>39252</v>
      </c>
      <c r="AU117" s="479">
        <v>2062.5999099999999</v>
      </c>
      <c r="AV117" s="36">
        <v>149.41969999999998</v>
      </c>
      <c r="AW117" s="36">
        <v>8358.6</v>
      </c>
      <c r="AX117" s="35">
        <v>273</v>
      </c>
      <c r="AY117" s="431">
        <v>39442</v>
      </c>
      <c r="AZ117" s="36">
        <v>3003.88</v>
      </c>
      <c r="BA117" s="36">
        <v>123.75</v>
      </c>
      <c r="BB117" s="36">
        <v>9192.9</v>
      </c>
      <c r="BC117" s="35">
        <v>281</v>
      </c>
      <c r="BD117" s="431">
        <v>39616</v>
      </c>
      <c r="BE117" s="36">
        <v>3046.93</v>
      </c>
      <c r="BF117" s="36">
        <v>240.43</v>
      </c>
      <c r="BG117" s="36">
        <v>10883.6</v>
      </c>
      <c r="BH117" s="35">
        <v>286</v>
      </c>
      <c r="BI117" s="435">
        <v>39812</v>
      </c>
      <c r="BJ117" s="287">
        <v>2795.34</v>
      </c>
      <c r="BK117" s="287">
        <v>430.95</v>
      </c>
      <c r="BL117" s="287">
        <v>12861.2</v>
      </c>
      <c r="BM117" s="286">
        <v>293</v>
      </c>
      <c r="BN117" s="431">
        <v>39979</v>
      </c>
      <c r="BO117" s="36">
        <v>2777.71</v>
      </c>
      <c r="BP117" s="36">
        <v>612.22</v>
      </c>
      <c r="BQ117" s="36">
        <v>14704</v>
      </c>
      <c r="BR117" s="35">
        <v>300</v>
      </c>
      <c r="BS117" s="431">
        <v>40169</v>
      </c>
      <c r="BT117" s="35">
        <v>4408.96</v>
      </c>
      <c r="BU117" s="35">
        <v>633.33000000000004</v>
      </c>
      <c r="BV117" s="36">
        <v>16417.900000000001</v>
      </c>
      <c r="BW117" s="35">
        <v>256</v>
      </c>
      <c r="BX117" s="431">
        <v>40344</v>
      </c>
      <c r="BY117" s="1167">
        <v>6332.21</v>
      </c>
      <c r="BZ117" s="1169">
        <v>1980.89</v>
      </c>
      <c r="CA117" s="36">
        <v>21744.6</v>
      </c>
      <c r="CB117" s="35">
        <v>273</v>
      </c>
      <c r="CC117" s="431">
        <v>40535</v>
      </c>
      <c r="CD117" s="35">
        <v>8108.11</v>
      </c>
      <c r="CE117" s="35">
        <v>1344.65</v>
      </c>
      <c r="CF117" s="36">
        <v>24410.6</v>
      </c>
      <c r="CG117" s="35">
        <v>251</v>
      </c>
      <c r="CH117" s="431">
        <v>40715</v>
      </c>
      <c r="CI117" s="479">
        <v>5745.0908099999997</v>
      </c>
      <c r="CJ117" s="36">
        <v>456.86499999999995</v>
      </c>
      <c r="CK117" s="36">
        <v>30104.5</v>
      </c>
      <c r="CL117" s="35">
        <v>267</v>
      </c>
      <c r="CM117" s="436">
        <v>40906</v>
      </c>
      <c r="CN117" s="287">
        <v>5257.61</v>
      </c>
      <c r="CO117" s="287">
        <v>559.85</v>
      </c>
      <c r="CP117" s="287">
        <f>CP116</f>
        <v>32231.5</v>
      </c>
      <c r="CQ117" s="286">
        <v>272</v>
      </c>
      <c r="CR117" s="427">
        <v>41074</v>
      </c>
      <c r="CS117" s="697">
        <v>5343.6</v>
      </c>
      <c r="CT117" s="697">
        <v>1078.54</v>
      </c>
      <c r="CU117" s="36">
        <f t="shared" si="90"/>
        <v>38410.9</v>
      </c>
      <c r="CV117" s="35">
        <f t="shared" si="89"/>
        <v>279</v>
      </c>
      <c r="CW117" s="428">
        <v>41273</v>
      </c>
      <c r="CX117" s="718">
        <v>4219.3100000000004</v>
      </c>
      <c r="CY117" s="718">
        <v>249.5</v>
      </c>
      <c r="CZ117" s="287">
        <f t="shared" si="84"/>
        <v>40035.5</v>
      </c>
      <c r="DA117" s="286">
        <f t="shared" si="85"/>
        <v>286</v>
      </c>
      <c r="DB117" s="1349">
        <v>41443</v>
      </c>
      <c r="DC117" s="697">
        <v>4386.5</v>
      </c>
      <c r="DD117" s="697">
        <v>847.39</v>
      </c>
      <c r="DE117" s="36">
        <v>43407.3</v>
      </c>
      <c r="DF117" s="35">
        <v>296</v>
      </c>
      <c r="DG117" s="1472">
        <v>41632</v>
      </c>
      <c r="DH117" s="697">
        <v>4228.91</v>
      </c>
      <c r="DI117" s="697">
        <v>374.38</v>
      </c>
      <c r="DJ117" s="36">
        <v>45026.3</v>
      </c>
      <c r="DK117" s="35">
        <v>300</v>
      </c>
      <c r="DL117" s="1472">
        <v>41808</v>
      </c>
      <c r="DM117" s="697">
        <v>4340.46</v>
      </c>
      <c r="DN117" s="697">
        <v>233.92</v>
      </c>
      <c r="DO117" s="36">
        <v>48255.5</v>
      </c>
      <c r="DP117" s="35">
        <v>307</v>
      </c>
      <c r="DQ117" s="1472">
        <v>42001</v>
      </c>
      <c r="DR117" s="697">
        <v>4801.3500000000004</v>
      </c>
      <c r="DS117" s="36">
        <v>156.74</v>
      </c>
      <c r="DT117" s="36">
        <v>50540.5</v>
      </c>
      <c r="DU117" s="35">
        <v>317</v>
      </c>
      <c r="DV117" s="1472">
        <v>42173</v>
      </c>
      <c r="DW117" s="697">
        <v>4519.8500000000004</v>
      </c>
      <c r="DX117" s="697">
        <v>406.75</v>
      </c>
      <c r="DY117" s="36">
        <f t="shared" si="87"/>
        <v>54300.800000000003</v>
      </c>
      <c r="DZ117" s="35">
        <f t="shared" si="88"/>
        <v>326</v>
      </c>
      <c r="EA117" s="1472"/>
      <c r="EB117" s="697"/>
      <c r="EC117" s="697"/>
      <c r="ED117" s="36"/>
      <c r="EE117" s="35"/>
      <c r="EF117" s="1472"/>
      <c r="EG117" s="697"/>
      <c r="EH117" s="697"/>
      <c r="EI117" s="1172"/>
      <c r="EJ117" s="1172"/>
      <c r="EK117" s="1472">
        <v>42719</v>
      </c>
      <c r="EL117" s="35">
        <v>4925.72</v>
      </c>
      <c r="EM117" s="697">
        <v>1023.05</v>
      </c>
      <c r="EN117" s="1172">
        <v>59635.4</v>
      </c>
      <c r="EO117" s="1172">
        <v>331</v>
      </c>
      <c r="EP117" s="1472">
        <v>42899</v>
      </c>
      <c r="EQ117" s="283">
        <v>5454.78</v>
      </c>
      <c r="ER117" s="697">
        <v>400.702</v>
      </c>
      <c r="ES117" s="36">
        <v>61656.5</v>
      </c>
      <c r="ET117" s="35">
        <v>334</v>
      </c>
      <c r="EU117" s="1472">
        <v>43081</v>
      </c>
      <c r="EV117" s="283">
        <v>6251.6</v>
      </c>
      <c r="EW117" s="697">
        <v>443.90499999999997</v>
      </c>
      <c r="EX117" s="36">
        <v>64521.603000000003</v>
      </c>
      <c r="EY117" s="35">
        <v>340</v>
      </c>
      <c r="EZ117" s="1472">
        <v>43270</v>
      </c>
      <c r="FA117" s="283">
        <v>5344.96</v>
      </c>
      <c r="FB117" s="283">
        <v>635.78899999999999</v>
      </c>
      <c r="FC117" s="36">
        <v>67071.899999999994</v>
      </c>
      <c r="FD117" s="35">
        <v>343</v>
      </c>
      <c r="FE117" s="1472">
        <v>43451</v>
      </c>
      <c r="FF117" s="283">
        <v>5218.01</v>
      </c>
      <c r="FG117" s="283">
        <v>314.56099999999998</v>
      </c>
      <c r="FH117" s="36">
        <v>69406.100000000006</v>
      </c>
      <c r="FI117" s="35">
        <v>349</v>
      </c>
      <c r="FJ117" s="1699">
        <v>43641</v>
      </c>
      <c r="FK117" s="185">
        <v>5380.96</v>
      </c>
      <c r="FL117" s="185">
        <v>453.38099999999997</v>
      </c>
      <c r="FM117" s="185">
        <v>71962.899999999994</v>
      </c>
      <c r="FN117" s="185">
        <v>355</v>
      </c>
      <c r="FO117" s="1696">
        <v>43818</v>
      </c>
      <c r="FP117" s="185">
        <v>4456.84</v>
      </c>
      <c r="FQ117" s="185">
        <v>276.43700000000001</v>
      </c>
      <c r="FR117" s="185">
        <v>74586.600000000006</v>
      </c>
      <c r="FS117" s="185">
        <v>358</v>
      </c>
      <c r="FY117" s="1472">
        <v>44179</v>
      </c>
      <c r="FZ117" s="843">
        <v>5147.0200000000004</v>
      </c>
      <c r="GA117" s="843">
        <v>979.33799999999997</v>
      </c>
      <c r="GB117" s="859">
        <v>82633.3</v>
      </c>
      <c r="GC117" s="843">
        <v>368</v>
      </c>
      <c r="GD117" s="1472">
        <v>44367</v>
      </c>
      <c r="GE117" s="843">
        <v>6069.41</v>
      </c>
      <c r="GF117" s="843">
        <v>1835.2539999999999</v>
      </c>
      <c r="GG117" s="859">
        <v>85204.7</v>
      </c>
      <c r="GH117" s="843">
        <v>382</v>
      </c>
    </row>
    <row r="118" spans="6:190" s="843" customFormat="1" ht="15" customHeight="1">
      <c r="F118" s="432">
        <v>37766</v>
      </c>
      <c r="G118" s="273">
        <v>793.71</v>
      </c>
      <c r="H118" s="273">
        <v>6.36</v>
      </c>
      <c r="I118" s="273">
        <v>3516.3</v>
      </c>
      <c r="J118" s="35">
        <v>251</v>
      </c>
      <c r="K118" s="432">
        <v>37945</v>
      </c>
      <c r="L118" s="273">
        <v>880.39</v>
      </c>
      <c r="M118" s="273">
        <v>11.93</v>
      </c>
      <c r="N118" s="273">
        <v>3924.3</v>
      </c>
      <c r="O118" s="35">
        <v>257</v>
      </c>
      <c r="P118" s="432">
        <v>38146</v>
      </c>
      <c r="Q118" s="479">
        <v>1242.41355</v>
      </c>
      <c r="R118" s="36">
        <v>16.6555</v>
      </c>
      <c r="S118" s="35">
        <v>4871.8</v>
      </c>
      <c r="T118" s="35">
        <v>259</v>
      </c>
      <c r="U118" s="432">
        <v>38327</v>
      </c>
      <c r="V118" s="479">
        <v>1907.5868800000001</v>
      </c>
      <c r="W118" s="36">
        <v>42.528199999999998</v>
      </c>
      <c r="X118" s="35">
        <v>4939.1000000000004</v>
      </c>
      <c r="Y118" s="35">
        <v>248</v>
      </c>
      <c r="Z118" s="432">
        <v>38510</v>
      </c>
      <c r="AA118" s="479">
        <v>1635.1164699999999</v>
      </c>
      <c r="AB118" s="36">
        <v>16.906700000000001</v>
      </c>
      <c r="AC118" s="35">
        <v>5266.52</v>
      </c>
      <c r="AD118" s="35">
        <v>251</v>
      </c>
      <c r="AE118" s="432">
        <v>38701</v>
      </c>
      <c r="AF118" s="479">
        <v>1636.13282</v>
      </c>
      <c r="AG118" s="36">
        <v>13.2774</v>
      </c>
      <c r="AH118" s="36">
        <v>5658.6</v>
      </c>
      <c r="AI118" s="35">
        <v>260</v>
      </c>
      <c r="AJ118" s="1172"/>
      <c r="AK118" s="1172"/>
      <c r="AL118" s="1172"/>
      <c r="AM118" s="1172"/>
      <c r="AN118" s="1172"/>
      <c r="AO118" s="1172"/>
      <c r="AP118" s="1172"/>
      <c r="AQ118" s="1172"/>
      <c r="AR118" s="1172"/>
      <c r="AS118" s="1172"/>
      <c r="AT118" s="432">
        <v>39253</v>
      </c>
      <c r="AU118" s="479">
        <v>2074.54934</v>
      </c>
      <c r="AV118" s="36">
        <v>175.82249999999999</v>
      </c>
      <c r="AW118" s="36">
        <v>8358.6</v>
      </c>
      <c r="AX118" s="35">
        <v>273</v>
      </c>
      <c r="AY118" s="431">
        <v>39443</v>
      </c>
      <c r="AZ118" s="36">
        <v>3028.67</v>
      </c>
      <c r="BA118" s="36">
        <v>120.61</v>
      </c>
      <c r="BB118" s="36">
        <v>9192.9</v>
      </c>
      <c r="BC118" s="35">
        <v>281</v>
      </c>
      <c r="BD118" s="431">
        <v>39617</v>
      </c>
      <c r="BE118" s="36">
        <v>3067.53</v>
      </c>
      <c r="BF118" s="36">
        <v>253.29</v>
      </c>
      <c r="BG118" s="36">
        <v>10883.6</v>
      </c>
      <c r="BH118" s="35">
        <v>286</v>
      </c>
      <c r="BI118" s="1172"/>
      <c r="BJ118" s="1172"/>
      <c r="BK118" s="1172"/>
      <c r="BL118" s="1172"/>
      <c r="BM118" s="1172"/>
      <c r="BN118" s="431">
        <v>39980</v>
      </c>
      <c r="BO118" s="36">
        <v>2778.03</v>
      </c>
      <c r="BP118" s="36">
        <v>660.07</v>
      </c>
      <c r="BQ118" s="36">
        <v>14704</v>
      </c>
      <c r="BR118" s="35">
        <v>300</v>
      </c>
      <c r="BS118" s="431">
        <v>40170</v>
      </c>
      <c r="BT118" s="35">
        <v>4428.07</v>
      </c>
      <c r="BU118" s="35">
        <v>735.58</v>
      </c>
      <c r="BV118" s="36">
        <v>16417.900000000001</v>
      </c>
      <c r="BW118" s="35">
        <v>256</v>
      </c>
      <c r="BX118" s="431">
        <v>40345</v>
      </c>
      <c r="BY118" s="1167">
        <v>6249.91</v>
      </c>
      <c r="BZ118" s="1169">
        <v>2486.04</v>
      </c>
      <c r="CA118" s="36">
        <v>21744.6</v>
      </c>
      <c r="CB118" s="35">
        <v>273</v>
      </c>
      <c r="CC118" s="431">
        <v>40538</v>
      </c>
      <c r="CD118" s="36">
        <v>8096.14</v>
      </c>
      <c r="CE118" s="35">
        <v>1524.64</v>
      </c>
      <c r="CF118" s="36">
        <v>24410.6</v>
      </c>
      <c r="CG118" s="35">
        <v>251</v>
      </c>
      <c r="CH118" s="431">
        <v>40716</v>
      </c>
      <c r="CI118" s="479">
        <v>5808.2003199999999</v>
      </c>
      <c r="CJ118" s="36">
        <v>444.67809999999997</v>
      </c>
      <c r="CK118" s="36">
        <v>30104.5</v>
      </c>
      <c r="CL118" s="35">
        <v>267</v>
      </c>
      <c r="CM118" s="1172"/>
      <c r="CN118" s="1172"/>
      <c r="CO118" s="1172"/>
      <c r="CP118" s="1172"/>
      <c r="CQ118" s="1172"/>
      <c r="CR118" s="427">
        <v>41077</v>
      </c>
      <c r="CS118" s="697">
        <v>5464.16</v>
      </c>
      <c r="CT118" s="697">
        <v>1201.8499999999999</v>
      </c>
      <c r="CU118" s="36">
        <f t="shared" si="90"/>
        <v>38410.9</v>
      </c>
      <c r="CV118" s="35">
        <f t="shared" si="89"/>
        <v>279</v>
      </c>
      <c r="CW118" s="1172"/>
      <c r="CX118" s="1172"/>
      <c r="CY118" s="1172"/>
      <c r="CZ118" s="1172"/>
      <c r="DA118" s="1172"/>
      <c r="DB118" s="1349">
        <v>41444</v>
      </c>
      <c r="DC118" s="697">
        <v>4477.09</v>
      </c>
      <c r="DD118" s="697">
        <v>1072.26</v>
      </c>
      <c r="DE118" s="36">
        <v>43407.3</v>
      </c>
      <c r="DF118" s="35">
        <v>296</v>
      </c>
      <c r="DG118" s="1472">
        <v>41634</v>
      </c>
      <c r="DH118" s="697">
        <v>4200.96</v>
      </c>
      <c r="DI118" s="697">
        <v>367.57</v>
      </c>
      <c r="DJ118" s="36">
        <v>45026.3</v>
      </c>
      <c r="DK118" s="35">
        <v>300</v>
      </c>
      <c r="DL118" s="1472">
        <v>41809</v>
      </c>
      <c r="DM118" s="697">
        <v>4328.41</v>
      </c>
      <c r="DN118" s="697">
        <v>266.02</v>
      </c>
      <c r="DO118" s="36">
        <v>48255.5</v>
      </c>
      <c r="DP118" s="35">
        <v>307</v>
      </c>
      <c r="DQ118" s="1472">
        <v>42002</v>
      </c>
      <c r="DR118" s="273">
        <v>4814.16</v>
      </c>
      <c r="DS118" s="273">
        <v>189.58</v>
      </c>
      <c r="DT118" s="273">
        <v>50540.5</v>
      </c>
      <c r="DU118" s="272">
        <v>317</v>
      </c>
      <c r="DV118" s="1472">
        <v>42176</v>
      </c>
      <c r="DW118" s="697">
        <v>4511.47</v>
      </c>
      <c r="DX118" s="697">
        <v>308.29000000000002</v>
      </c>
      <c r="DY118" s="36">
        <f t="shared" si="87"/>
        <v>54300.800000000003</v>
      </c>
      <c r="DZ118" s="35">
        <f t="shared" si="88"/>
        <v>326</v>
      </c>
      <c r="EA118" s="1472"/>
      <c r="EB118" s="697"/>
      <c r="EC118" s="697"/>
      <c r="ED118" s="36"/>
      <c r="EE118" s="35"/>
      <c r="EF118" s="1472"/>
      <c r="EG118" s="697"/>
      <c r="EH118" s="697"/>
      <c r="EI118" s="1172"/>
      <c r="EJ118" s="1172"/>
      <c r="EK118" s="1472">
        <v>42722</v>
      </c>
      <c r="EL118" s="35">
        <v>4938.59</v>
      </c>
      <c r="EM118" s="697">
        <v>975.01700000000005</v>
      </c>
      <c r="EN118" s="1172">
        <v>59635.4</v>
      </c>
      <c r="EO118" s="1172">
        <v>331</v>
      </c>
      <c r="EP118" s="1472">
        <v>42900</v>
      </c>
      <c r="EQ118" s="283">
        <v>5459.72</v>
      </c>
      <c r="ER118" s="697">
        <v>547.26</v>
      </c>
      <c r="ES118" s="36">
        <v>61656.5</v>
      </c>
      <c r="ET118" s="35">
        <v>334</v>
      </c>
      <c r="EU118" s="1472">
        <v>43082</v>
      </c>
      <c r="EV118" s="283">
        <v>6224.08</v>
      </c>
      <c r="EW118" s="1478">
        <v>406.86700000000002</v>
      </c>
      <c r="EX118" s="36">
        <v>64521.603000000003</v>
      </c>
      <c r="EY118" s="35">
        <v>340</v>
      </c>
      <c r="EZ118" s="1472">
        <v>43271</v>
      </c>
      <c r="FA118" s="283">
        <v>5384.87</v>
      </c>
      <c r="FB118" s="283">
        <v>676.97199999999998</v>
      </c>
      <c r="FC118" s="36">
        <v>67071.899999999994</v>
      </c>
      <c r="FD118" s="35">
        <v>343</v>
      </c>
      <c r="FE118" s="1472">
        <v>43452</v>
      </c>
      <c r="FF118" s="283">
        <v>5233.59</v>
      </c>
      <c r="FG118" s="283">
        <v>334.09399999999999</v>
      </c>
      <c r="FH118" s="36">
        <v>69406.100000000006</v>
      </c>
      <c r="FI118" s="35">
        <v>349</v>
      </c>
      <c r="FJ118" s="1699">
        <v>43642</v>
      </c>
      <c r="FK118" s="185">
        <v>5410.7</v>
      </c>
      <c r="FL118" s="185">
        <v>431.64600000000002</v>
      </c>
      <c r="FM118" s="185">
        <v>71962.899999999994</v>
      </c>
      <c r="FN118" s="185">
        <v>355</v>
      </c>
      <c r="FO118" s="1696">
        <v>43821</v>
      </c>
      <c r="FP118" s="185">
        <v>4430.96</v>
      </c>
      <c r="FQ118" s="185">
        <v>271.06200000000001</v>
      </c>
      <c r="FR118" s="185">
        <v>74586.600000000006</v>
      </c>
      <c r="FS118" s="185">
        <v>358</v>
      </c>
      <c r="FY118" s="1472">
        <v>44180</v>
      </c>
      <c r="FZ118" s="843">
        <v>5123.07</v>
      </c>
      <c r="GA118" s="843">
        <v>972.04399999999998</v>
      </c>
      <c r="GB118" s="859">
        <v>82633.3</v>
      </c>
      <c r="GC118" s="843">
        <v>368</v>
      </c>
      <c r="GD118" s="1472">
        <v>44368</v>
      </c>
      <c r="GE118" s="843">
        <v>6125.41</v>
      </c>
      <c r="GF118" s="843">
        <v>2043.4829999999999</v>
      </c>
      <c r="GG118" s="859">
        <v>85204.7</v>
      </c>
      <c r="GH118" s="843">
        <v>382</v>
      </c>
    </row>
    <row r="119" spans="6:190" s="843" customFormat="1" ht="15" customHeight="1" thickBot="1">
      <c r="F119" s="432">
        <v>37767</v>
      </c>
      <c r="G119" s="273">
        <v>795.93</v>
      </c>
      <c r="H119" s="273">
        <v>14.96</v>
      </c>
      <c r="I119" s="273">
        <v>3516.3</v>
      </c>
      <c r="J119" s="35">
        <v>251</v>
      </c>
      <c r="K119" s="432">
        <v>37947</v>
      </c>
      <c r="L119" s="273">
        <v>881.74</v>
      </c>
      <c r="M119" s="273">
        <v>10.59</v>
      </c>
      <c r="N119" s="273">
        <v>3924.3</v>
      </c>
      <c r="O119" s="35">
        <v>257</v>
      </c>
      <c r="P119" s="432">
        <v>38147</v>
      </c>
      <c r="Q119" s="479">
        <v>1260.02035</v>
      </c>
      <c r="R119" s="36">
        <v>19.5809</v>
      </c>
      <c r="S119" s="35">
        <v>4871.8</v>
      </c>
      <c r="T119" s="35">
        <v>259</v>
      </c>
      <c r="U119" s="432">
        <v>38328</v>
      </c>
      <c r="V119" s="479">
        <v>1909.3249000000001</v>
      </c>
      <c r="W119" s="36">
        <v>39.939399999999999</v>
      </c>
      <c r="X119" s="35">
        <v>4939.1000000000004</v>
      </c>
      <c r="Y119" s="35">
        <v>248</v>
      </c>
      <c r="Z119" s="432">
        <v>38511</v>
      </c>
      <c r="AA119" s="479">
        <v>1664.7662399999999</v>
      </c>
      <c r="AB119" s="36">
        <v>23.9328</v>
      </c>
      <c r="AC119" s="35">
        <v>5266.52</v>
      </c>
      <c r="AD119" s="35">
        <v>251</v>
      </c>
      <c r="AE119" s="432">
        <v>38704</v>
      </c>
      <c r="AF119" s="479">
        <v>1629.18533</v>
      </c>
      <c r="AG119" s="36">
        <v>14.875499999999999</v>
      </c>
      <c r="AH119" s="36">
        <v>5658.6</v>
      </c>
      <c r="AI119" s="35">
        <v>260</v>
      </c>
      <c r="AJ119" s="1172"/>
      <c r="AK119" s="1172"/>
      <c r="AL119" s="1172"/>
      <c r="AM119" s="1172"/>
      <c r="AN119" s="1172"/>
      <c r="AO119" s="1172"/>
      <c r="AP119" s="1172"/>
      <c r="AQ119" s="1172"/>
      <c r="AR119" s="1172"/>
      <c r="AS119" s="1172"/>
      <c r="AT119" s="432">
        <v>39254</v>
      </c>
      <c r="AU119" s="479">
        <v>2087.10241</v>
      </c>
      <c r="AV119" s="36">
        <v>151.1481</v>
      </c>
      <c r="AW119" s="36">
        <v>8358.6</v>
      </c>
      <c r="AX119" s="35">
        <v>273</v>
      </c>
      <c r="AY119" s="435">
        <v>39446</v>
      </c>
      <c r="AZ119" s="287">
        <v>3017.21</v>
      </c>
      <c r="BA119" s="287">
        <v>131.82</v>
      </c>
      <c r="BB119" s="287">
        <v>9192.9</v>
      </c>
      <c r="BC119" s="286">
        <v>281</v>
      </c>
      <c r="BD119" s="431">
        <v>39618</v>
      </c>
      <c r="BE119" s="36">
        <v>3040.7</v>
      </c>
      <c r="BF119" s="36">
        <v>227.79</v>
      </c>
      <c r="BG119" s="36">
        <v>10883.6</v>
      </c>
      <c r="BH119" s="35">
        <v>286</v>
      </c>
      <c r="BI119" s="1172"/>
      <c r="BJ119" s="1172"/>
      <c r="BK119" s="1172"/>
      <c r="BL119" s="1172"/>
      <c r="BM119" s="1172"/>
      <c r="BN119" s="431">
        <v>39981</v>
      </c>
      <c r="BO119" s="36">
        <v>2780.86</v>
      </c>
      <c r="BP119" s="36">
        <v>677.12</v>
      </c>
      <c r="BQ119" s="36">
        <v>14704</v>
      </c>
      <c r="BR119" s="35">
        <v>300</v>
      </c>
      <c r="BS119" s="431">
        <v>40171</v>
      </c>
      <c r="BT119" s="35">
        <v>4429.1899999999996</v>
      </c>
      <c r="BU119" s="35">
        <v>678.83</v>
      </c>
      <c r="BV119" s="36">
        <v>16417.900000000001</v>
      </c>
      <c r="BW119" s="35">
        <v>256</v>
      </c>
      <c r="BX119" s="431">
        <v>40346</v>
      </c>
      <c r="BY119" s="1167">
        <v>6299.74</v>
      </c>
      <c r="BZ119" s="1169">
        <v>1688.16</v>
      </c>
      <c r="CA119" s="36">
        <v>21744.6</v>
      </c>
      <c r="CB119" s="35">
        <v>273</v>
      </c>
      <c r="CC119" s="431">
        <v>40539</v>
      </c>
      <c r="CD119" s="35">
        <v>8205.08</v>
      </c>
      <c r="CE119" s="36">
        <v>1413.78</v>
      </c>
      <c r="CF119" s="36">
        <v>24410.6</v>
      </c>
      <c r="CG119" s="35">
        <v>251</v>
      </c>
      <c r="CH119" s="431">
        <v>40717</v>
      </c>
      <c r="CI119" s="479">
        <v>5847.2590499999997</v>
      </c>
      <c r="CJ119" s="36">
        <v>616.28800000000001</v>
      </c>
      <c r="CK119" s="36">
        <v>30104.5</v>
      </c>
      <c r="CL119" s="35">
        <v>267</v>
      </c>
      <c r="CM119" s="1172"/>
      <c r="CN119" s="1172"/>
      <c r="CO119" s="1172"/>
      <c r="CP119" s="1172"/>
      <c r="CQ119" s="1172"/>
      <c r="CR119" s="427">
        <v>41078</v>
      </c>
      <c r="CS119" s="697">
        <v>5417.92</v>
      </c>
      <c r="CT119" s="697">
        <v>1120.76</v>
      </c>
      <c r="CU119" s="36">
        <f t="shared" si="90"/>
        <v>38410.9</v>
      </c>
      <c r="CV119" s="35">
        <f t="shared" si="89"/>
        <v>279</v>
      </c>
      <c r="CW119" s="1172"/>
      <c r="CX119" s="1172"/>
      <c r="CY119" s="1172"/>
      <c r="CZ119" s="1172"/>
      <c r="DA119" s="1172"/>
      <c r="DB119" s="1349">
        <v>41445</v>
      </c>
      <c r="DC119" s="697">
        <v>4429.63</v>
      </c>
      <c r="DD119" s="697">
        <v>685.58</v>
      </c>
      <c r="DE119" s="36">
        <v>43407.3</v>
      </c>
      <c r="DF119" s="35">
        <v>296</v>
      </c>
      <c r="DG119" s="1472">
        <v>41637</v>
      </c>
      <c r="DH119" s="697">
        <v>4209.6899999999996</v>
      </c>
      <c r="DI119" s="36">
        <v>264.3</v>
      </c>
      <c r="DJ119" s="36">
        <v>45026.3</v>
      </c>
      <c r="DK119" s="35">
        <v>300</v>
      </c>
      <c r="DL119" s="1472">
        <v>41812</v>
      </c>
      <c r="DM119" s="697">
        <v>4322.26</v>
      </c>
      <c r="DN119" s="697">
        <v>222.64</v>
      </c>
      <c r="DO119" s="36">
        <v>48255.5</v>
      </c>
      <c r="DP119" s="35">
        <v>307</v>
      </c>
      <c r="DQ119" s="1476">
        <v>42003</v>
      </c>
      <c r="DR119" s="272">
        <v>4864.96</v>
      </c>
      <c r="DS119" s="273">
        <v>265.41000000000003</v>
      </c>
      <c r="DT119" s="273">
        <v>50540.5</v>
      </c>
      <c r="DU119" s="272">
        <v>317</v>
      </c>
      <c r="DV119" s="1472">
        <v>42177</v>
      </c>
      <c r="DW119" s="697">
        <v>4503.99</v>
      </c>
      <c r="DX119" s="697">
        <v>380.51</v>
      </c>
      <c r="DY119" s="36">
        <f t="shared" si="87"/>
        <v>54300.800000000003</v>
      </c>
      <c r="DZ119" s="35">
        <f t="shared" si="88"/>
        <v>326</v>
      </c>
      <c r="EA119" s="1472"/>
      <c r="EB119" s="697"/>
      <c r="EC119" s="697"/>
      <c r="ED119" s="36"/>
      <c r="EE119" s="35"/>
      <c r="EF119" s="1472"/>
      <c r="EG119" s="697"/>
      <c r="EH119" s="697"/>
      <c r="EI119" s="1172"/>
      <c r="EJ119" s="1172"/>
      <c r="EK119" s="1472">
        <v>42723</v>
      </c>
      <c r="EL119" s="35">
        <v>4941.6499999999996</v>
      </c>
      <c r="EM119" s="697">
        <v>1120.1559999999999</v>
      </c>
      <c r="EN119" s="1172">
        <v>59635.4</v>
      </c>
      <c r="EO119" s="1172">
        <v>331</v>
      </c>
      <c r="EP119" s="1472">
        <v>42901</v>
      </c>
      <c r="EQ119" s="283">
        <v>5468.33</v>
      </c>
      <c r="ER119" s="1478">
        <v>530.15599999999995</v>
      </c>
      <c r="ES119" s="36">
        <v>61656.5</v>
      </c>
      <c r="ET119" s="35">
        <v>334</v>
      </c>
      <c r="EU119" s="1472">
        <v>43083</v>
      </c>
      <c r="EV119" s="283">
        <v>6230.02</v>
      </c>
      <c r="EW119" s="1478">
        <v>402.70600000000002</v>
      </c>
      <c r="EX119" s="36">
        <v>64521.603000000003</v>
      </c>
      <c r="EY119" s="35">
        <v>340</v>
      </c>
      <c r="EZ119" s="1472">
        <v>43272</v>
      </c>
      <c r="FA119" s="283">
        <v>5441.76</v>
      </c>
      <c r="FB119" s="283">
        <v>858.745</v>
      </c>
      <c r="FC119" s="36">
        <v>67071.899999999994</v>
      </c>
      <c r="FD119" s="35">
        <v>343</v>
      </c>
      <c r="FE119" s="1472">
        <v>43453</v>
      </c>
      <c r="FF119" s="283">
        <v>5242.5600000000004</v>
      </c>
      <c r="FG119" s="283">
        <v>397.935</v>
      </c>
      <c r="FH119" s="36">
        <v>69406.100000000006</v>
      </c>
      <c r="FI119" s="35">
        <v>349</v>
      </c>
      <c r="FJ119" s="1699">
        <v>43643</v>
      </c>
      <c r="FK119" s="185">
        <v>5430.05</v>
      </c>
      <c r="FL119" s="185">
        <v>517.35500000000002</v>
      </c>
      <c r="FM119" s="185">
        <v>71962.899999999994</v>
      </c>
      <c r="FN119" s="185">
        <v>355</v>
      </c>
      <c r="FO119" s="1696">
        <v>43822</v>
      </c>
      <c r="FP119" s="185">
        <v>4394.4399999999996</v>
      </c>
      <c r="FQ119" s="185">
        <v>263.48399999999998</v>
      </c>
      <c r="FR119" s="185">
        <v>74586.600000000006</v>
      </c>
      <c r="FS119" s="185">
        <v>358</v>
      </c>
      <c r="FY119" s="1472">
        <v>44182</v>
      </c>
      <c r="FZ119" s="843">
        <v>5108.04</v>
      </c>
      <c r="GA119" s="843">
        <v>705.06600000000003</v>
      </c>
      <c r="GB119" s="859">
        <v>82633.3</v>
      </c>
      <c r="GC119" s="843">
        <v>368</v>
      </c>
      <c r="GD119" s="1472">
        <v>44369</v>
      </c>
      <c r="GE119" s="843">
        <v>6105.73</v>
      </c>
      <c r="GF119" s="843">
        <v>2017.568</v>
      </c>
      <c r="GG119" s="859">
        <v>85204.7</v>
      </c>
      <c r="GH119" s="843">
        <v>382</v>
      </c>
    </row>
    <row r="120" spans="6:190" s="843" customFormat="1" ht="15" customHeight="1" thickBot="1">
      <c r="F120" s="432">
        <v>37768</v>
      </c>
      <c r="G120" s="273">
        <v>794.6</v>
      </c>
      <c r="H120" s="273">
        <v>14.48</v>
      </c>
      <c r="I120" s="273">
        <v>3516.3</v>
      </c>
      <c r="J120" s="35">
        <v>251</v>
      </c>
      <c r="K120" s="432">
        <v>37954</v>
      </c>
      <c r="L120" s="273">
        <v>906.17</v>
      </c>
      <c r="M120" s="273">
        <v>13.67</v>
      </c>
      <c r="N120" s="273">
        <v>3924.3</v>
      </c>
      <c r="O120" s="35">
        <v>257</v>
      </c>
      <c r="P120" s="432">
        <v>38148</v>
      </c>
      <c r="Q120" s="479">
        <v>1269.56638</v>
      </c>
      <c r="R120" s="36">
        <v>21.680799999999998</v>
      </c>
      <c r="S120" s="35">
        <v>4871.8</v>
      </c>
      <c r="T120" s="35">
        <v>259</v>
      </c>
      <c r="U120" s="432">
        <v>38329</v>
      </c>
      <c r="V120" s="479">
        <v>1933.12076</v>
      </c>
      <c r="W120" s="36">
        <v>43.316699999999997</v>
      </c>
      <c r="X120" s="35">
        <v>4939.1000000000004</v>
      </c>
      <c r="Y120" s="35">
        <v>248</v>
      </c>
      <c r="Z120" s="432">
        <v>38512</v>
      </c>
      <c r="AA120" s="479">
        <v>1690.8110999999999</v>
      </c>
      <c r="AB120" s="36">
        <v>27.278100000000002</v>
      </c>
      <c r="AC120" s="35">
        <v>5266.52</v>
      </c>
      <c r="AD120" s="35">
        <v>251</v>
      </c>
      <c r="AE120" s="432">
        <v>38705</v>
      </c>
      <c r="AF120" s="479">
        <v>1633.86734</v>
      </c>
      <c r="AG120" s="36">
        <v>16.653700000000001</v>
      </c>
      <c r="AH120" s="36">
        <v>5658.6</v>
      </c>
      <c r="AI120" s="35">
        <v>260</v>
      </c>
      <c r="AJ120" s="1172"/>
      <c r="AK120" s="1172"/>
      <c r="AL120" s="1172"/>
      <c r="AM120" s="1172"/>
      <c r="AN120" s="1172"/>
      <c r="AO120" s="1172"/>
      <c r="AP120" s="1172"/>
      <c r="AQ120" s="1172"/>
      <c r="AR120" s="1172"/>
      <c r="AS120" s="1172"/>
      <c r="AT120" s="432">
        <v>39257</v>
      </c>
      <c r="AU120" s="479">
        <v>2098.2961300000002</v>
      </c>
      <c r="AV120" s="36">
        <v>149.03030000000001</v>
      </c>
      <c r="AW120" s="36">
        <v>8358.6</v>
      </c>
      <c r="AX120" s="35">
        <v>273</v>
      </c>
      <c r="AY120" s="1172"/>
      <c r="AZ120" s="1172"/>
      <c r="BA120" s="1172"/>
      <c r="BB120" s="1172"/>
      <c r="BC120" s="1172"/>
      <c r="BD120" s="431">
        <v>39621</v>
      </c>
      <c r="BE120" s="35">
        <v>2985.04</v>
      </c>
      <c r="BF120" s="36">
        <v>183.67</v>
      </c>
      <c r="BG120" s="36">
        <v>10883.6</v>
      </c>
      <c r="BH120" s="35">
        <v>286</v>
      </c>
      <c r="BI120" s="1172"/>
      <c r="BJ120" s="1172"/>
      <c r="BK120" s="1172"/>
      <c r="BL120" s="1172"/>
      <c r="BM120" s="1172"/>
      <c r="BN120" s="431">
        <v>39982</v>
      </c>
      <c r="BO120" s="36">
        <v>2807.57</v>
      </c>
      <c r="BP120" s="36">
        <v>773.13</v>
      </c>
      <c r="BQ120" s="36">
        <v>14704</v>
      </c>
      <c r="BR120" s="35">
        <v>300</v>
      </c>
      <c r="BS120" s="431">
        <v>40174</v>
      </c>
      <c r="BT120" s="35">
        <v>4475.4399999999996</v>
      </c>
      <c r="BU120" s="35">
        <v>754.15</v>
      </c>
      <c r="BV120" s="36">
        <v>16417.900000000001</v>
      </c>
      <c r="BW120" s="35">
        <v>256</v>
      </c>
      <c r="BX120" s="431">
        <v>40349</v>
      </c>
      <c r="BY120" s="36">
        <v>6217.27</v>
      </c>
      <c r="BZ120" s="35">
        <v>1702.13</v>
      </c>
      <c r="CA120" s="36">
        <v>21744.6</v>
      </c>
      <c r="CB120" s="35">
        <v>273</v>
      </c>
      <c r="CC120" s="431">
        <v>40540</v>
      </c>
      <c r="CD120" s="36">
        <v>8206.3799999999992</v>
      </c>
      <c r="CE120" s="35">
        <v>1367.58</v>
      </c>
      <c r="CF120" s="36">
        <v>24410.6</v>
      </c>
      <c r="CG120" s="35">
        <v>251</v>
      </c>
      <c r="CH120" s="431">
        <v>40720</v>
      </c>
      <c r="CI120" s="479">
        <v>5841.2570299999998</v>
      </c>
      <c r="CJ120" s="36">
        <v>506.84939999999995</v>
      </c>
      <c r="CK120" s="36">
        <v>30104.5</v>
      </c>
      <c r="CL120" s="35">
        <v>267</v>
      </c>
      <c r="CM120" s="1172"/>
      <c r="CN120" s="1172"/>
      <c r="CO120" s="1172"/>
      <c r="CP120" s="1172"/>
      <c r="CQ120" s="1172"/>
      <c r="CR120" s="427">
        <v>41079</v>
      </c>
      <c r="CS120" s="697">
        <v>5502.3</v>
      </c>
      <c r="CT120" s="697">
        <v>1013.8</v>
      </c>
      <c r="CU120" s="36">
        <f t="shared" si="90"/>
        <v>38410.9</v>
      </c>
      <c r="CV120" s="35">
        <f t="shared" si="89"/>
        <v>279</v>
      </c>
      <c r="CW120" s="1172"/>
      <c r="CX120" s="1172"/>
      <c r="CY120" s="1172"/>
      <c r="CZ120" s="1172"/>
      <c r="DA120" s="1172"/>
      <c r="DB120" s="1349">
        <v>41448</v>
      </c>
      <c r="DC120" s="697">
        <v>4427.99</v>
      </c>
      <c r="DD120" s="697">
        <v>660.09</v>
      </c>
      <c r="DE120" s="36">
        <v>43407.3</v>
      </c>
      <c r="DF120" s="35">
        <v>296</v>
      </c>
      <c r="DG120" s="1473">
        <v>41638</v>
      </c>
      <c r="DH120" s="286">
        <v>4266.55</v>
      </c>
      <c r="DI120" s="286">
        <v>381.84</v>
      </c>
      <c r="DJ120" s="287">
        <v>45026.3</v>
      </c>
      <c r="DK120" s="286">
        <v>300</v>
      </c>
      <c r="DL120" s="1472">
        <v>41813</v>
      </c>
      <c r="DM120" s="697">
        <v>4367.8999999999996</v>
      </c>
      <c r="DN120" s="697">
        <v>293.06</v>
      </c>
      <c r="DO120" s="36">
        <v>48255.5</v>
      </c>
      <c r="DP120" s="35">
        <v>307</v>
      </c>
      <c r="DQ120" s="1172"/>
      <c r="DR120" s="1172"/>
      <c r="DS120" s="1172"/>
      <c r="DT120" s="1172"/>
      <c r="DU120" s="1172"/>
      <c r="DV120" s="1472">
        <v>42178</v>
      </c>
      <c r="DW120" s="697">
        <v>4489.46</v>
      </c>
      <c r="DX120" s="697">
        <v>434.53</v>
      </c>
      <c r="DY120" s="36">
        <f t="shared" si="87"/>
        <v>54300.800000000003</v>
      </c>
      <c r="DZ120" s="35">
        <f t="shared" si="88"/>
        <v>326</v>
      </c>
      <c r="EA120" s="1472"/>
      <c r="EB120" s="1478"/>
      <c r="EC120" s="1478"/>
      <c r="ED120" s="273"/>
      <c r="EE120" s="272"/>
      <c r="EF120" s="1472"/>
      <c r="EG120" s="697"/>
      <c r="EH120" s="697"/>
      <c r="EI120" s="1172"/>
      <c r="EJ120" s="1172"/>
      <c r="EK120" s="1472">
        <v>42724</v>
      </c>
      <c r="EL120" s="36">
        <v>4931.17</v>
      </c>
      <c r="EM120" s="697">
        <v>932.63199999999995</v>
      </c>
      <c r="EN120" s="1172">
        <v>59635.4</v>
      </c>
      <c r="EO120" s="1172">
        <v>331</v>
      </c>
      <c r="EP120" s="1472">
        <v>42904</v>
      </c>
      <c r="EQ120" s="283">
        <v>5461.63</v>
      </c>
      <c r="ER120" s="1478">
        <v>473.399</v>
      </c>
      <c r="ES120" s="36">
        <v>61656.5</v>
      </c>
      <c r="ET120" s="35">
        <v>334</v>
      </c>
      <c r="EU120" s="1472">
        <v>43086</v>
      </c>
      <c r="EV120" s="36">
        <v>6213.09</v>
      </c>
      <c r="EW120" s="697">
        <v>338.27800000000002</v>
      </c>
      <c r="EX120" s="36">
        <v>64521.603000000003</v>
      </c>
      <c r="EY120" s="35">
        <v>340</v>
      </c>
      <c r="EZ120" s="1472">
        <v>43275</v>
      </c>
      <c r="FA120" s="283">
        <v>5522</v>
      </c>
      <c r="FB120" s="283">
        <v>711.54700000000003</v>
      </c>
      <c r="FC120" s="36">
        <v>67071.899999999994</v>
      </c>
      <c r="FD120" s="35">
        <v>343</v>
      </c>
      <c r="FE120" s="1472">
        <v>43454</v>
      </c>
      <c r="FF120" s="283">
        <v>5265.32</v>
      </c>
      <c r="FG120" s="283">
        <v>462.85500000000002</v>
      </c>
      <c r="FH120" s="36">
        <v>69406.100000000006</v>
      </c>
      <c r="FI120" s="35">
        <v>349</v>
      </c>
      <c r="FJ120" s="1699">
        <v>43646</v>
      </c>
      <c r="FK120" s="185">
        <v>5421.62</v>
      </c>
      <c r="FL120" s="185">
        <v>469.75400000000002</v>
      </c>
      <c r="FM120" s="185">
        <v>71962.899999999994</v>
      </c>
      <c r="FN120" s="185">
        <v>355</v>
      </c>
      <c r="FO120" s="1696">
        <v>43823</v>
      </c>
      <c r="FP120" s="185">
        <v>4390.67</v>
      </c>
      <c r="FQ120" s="185">
        <v>239.453</v>
      </c>
      <c r="FR120" s="185">
        <v>74586.600000000006</v>
      </c>
      <c r="FS120" s="185">
        <v>358</v>
      </c>
      <c r="FY120" s="1472">
        <v>44185</v>
      </c>
      <c r="FZ120" s="843">
        <v>5074.59</v>
      </c>
      <c r="GA120" s="843">
        <v>860.32600000000002</v>
      </c>
      <c r="GB120" s="859">
        <v>82633.3</v>
      </c>
      <c r="GC120" s="843">
        <v>368</v>
      </c>
      <c r="GD120" s="1472">
        <v>44370</v>
      </c>
      <c r="GE120" s="843">
        <v>6035.84</v>
      </c>
      <c r="GF120" s="843">
        <v>2030.037</v>
      </c>
      <c r="GG120" s="859">
        <v>85204.7</v>
      </c>
      <c r="GH120" s="843">
        <v>382</v>
      </c>
    </row>
    <row r="121" spans="6:190" s="843" customFormat="1" ht="15" customHeight="1">
      <c r="F121" s="432">
        <v>37769</v>
      </c>
      <c r="G121" s="273">
        <v>793.7</v>
      </c>
      <c r="H121" s="273">
        <v>4.3600000000000003</v>
      </c>
      <c r="I121" s="273">
        <v>3516.3</v>
      </c>
      <c r="J121" s="35">
        <v>251</v>
      </c>
      <c r="K121" s="432">
        <v>37955</v>
      </c>
      <c r="L121" s="273">
        <v>920.61</v>
      </c>
      <c r="M121" s="273">
        <v>19.37</v>
      </c>
      <c r="N121" s="273">
        <v>3924.3</v>
      </c>
      <c r="O121" s="35">
        <v>257</v>
      </c>
      <c r="P121" s="432">
        <v>38150</v>
      </c>
      <c r="Q121" s="479">
        <v>1255.48163</v>
      </c>
      <c r="R121" s="36">
        <v>16.102600000000002</v>
      </c>
      <c r="S121" s="35">
        <v>4871.8</v>
      </c>
      <c r="T121" s="35">
        <v>259</v>
      </c>
      <c r="U121" s="432">
        <v>38330</v>
      </c>
      <c r="V121" s="479">
        <v>1931.8597199999999</v>
      </c>
      <c r="W121" s="36">
        <v>45.914400000000001</v>
      </c>
      <c r="X121" s="35">
        <v>4939.1000000000004</v>
      </c>
      <c r="Y121" s="35">
        <v>248</v>
      </c>
      <c r="Z121" s="432">
        <v>38514</v>
      </c>
      <c r="AA121" s="479">
        <v>1694.67668</v>
      </c>
      <c r="AB121" s="36">
        <v>25.445599999999999</v>
      </c>
      <c r="AC121" s="35">
        <v>5266.52</v>
      </c>
      <c r="AD121" s="35">
        <v>251</v>
      </c>
      <c r="AE121" s="432">
        <v>38706</v>
      </c>
      <c r="AF121" s="479">
        <v>1644.4721400000001</v>
      </c>
      <c r="AG121" s="36">
        <v>11.7441</v>
      </c>
      <c r="AH121" s="36">
        <v>5658.6</v>
      </c>
      <c r="AI121" s="35">
        <v>260</v>
      </c>
      <c r="AJ121" s="1172"/>
      <c r="AK121" s="1172"/>
      <c r="AL121" s="1172"/>
      <c r="AM121" s="1172"/>
      <c r="AN121" s="1172"/>
      <c r="AO121" s="1172"/>
      <c r="AP121" s="1172"/>
      <c r="AQ121" s="1172"/>
      <c r="AR121" s="1172"/>
      <c r="AS121" s="1172"/>
      <c r="AT121" s="432">
        <v>39258</v>
      </c>
      <c r="AU121" s="479">
        <v>2128.9215100000001</v>
      </c>
      <c r="AV121" s="36">
        <v>170.7174</v>
      </c>
      <c r="AW121" s="36">
        <v>8358.6</v>
      </c>
      <c r="AX121" s="35">
        <v>273</v>
      </c>
      <c r="AY121" s="1172"/>
      <c r="AZ121" s="1172"/>
      <c r="BA121" s="1172"/>
      <c r="BB121" s="1172"/>
      <c r="BC121" s="1172"/>
      <c r="BD121" s="431">
        <v>39622</v>
      </c>
      <c r="BE121" s="36">
        <v>2964.36</v>
      </c>
      <c r="BF121" s="36">
        <v>169.35</v>
      </c>
      <c r="BG121" s="36">
        <v>10883.6</v>
      </c>
      <c r="BH121" s="35">
        <v>286</v>
      </c>
      <c r="BI121" s="1172"/>
      <c r="BJ121" s="1172"/>
      <c r="BK121" s="1172"/>
      <c r="BL121" s="1172"/>
      <c r="BM121" s="1172"/>
      <c r="BN121" s="431">
        <v>39985</v>
      </c>
      <c r="BO121" s="36">
        <v>2855.14</v>
      </c>
      <c r="BP121" s="36">
        <v>834.7</v>
      </c>
      <c r="BQ121" s="36">
        <v>14704</v>
      </c>
      <c r="BR121" s="35">
        <v>300</v>
      </c>
      <c r="BS121" s="431">
        <v>40176</v>
      </c>
      <c r="BT121" s="35">
        <v>4519.3599999999997</v>
      </c>
      <c r="BU121" s="35">
        <v>920.73</v>
      </c>
      <c r="BV121" s="36">
        <v>16417.900000000001</v>
      </c>
      <c r="BW121" s="35">
        <v>256</v>
      </c>
      <c r="BX121" s="431">
        <v>40350</v>
      </c>
      <c r="BY121" s="36">
        <v>6101.15</v>
      </c>
      <c r="BZ121" s="36">
        <v>1245.5999999999999</v>
      </c>
      <c r="CA121" s="36">
        <v>21744.6</v>
      </c>
      <c r="CB121" s="35">
        <v>273</v>
      </c>
      <c r="CC121" s="431">
        <v>40541</v>
      </c>
      <c r="CD121" s="35">
        <v>8215.0499999999993</v>
      </c>
      <c r="CE121" s="35">
        <v>1479.99</v>
      </c>
      <c r="CF121" s="36">
        <v>24410.6</v>
      </c>
      <c r="CG121" s="35">
        <v>251</v>
      </c>
      <c r="CH121" s="431">
        <v>40721</v>
      </c>
      <c r="CI121" s="479">
        <v>5934.1775500000003</v>
      </c>
      <c r="CJ121" s="36">
        <v>831.91079999999999</v>
      </c>
      <c r="CK121" s="36">
        <v>30104.5</v>
      </c>
      <c r="CL121" s="35">
        <v>267</v>
      </c>
      <c r="CM121" s="1172"/>
      <c r="CN121" s="1172"/>
      <c r="CO121" s="1172"/>
      <c r="CP121" s="1172"/>
      <c r="CQ121" s="1172"/>
      <c r="CR121" s="427">
        <v>41080</v>
      </c>
      <c r="CS121" s="697">
        <v>5480.18</v>
      </c>
      <c r="CT121" s="697">
        <v>991.64</v>
      </c>
      <c r="CU121" s="36">
        <f t="shared" si="90"/>
        <v>38410.9</v>
      </c>
      <c r="CV121" s="35">
        <f t="shared" si="89"/>
        <v>279</v>
      </c>
      <c r="CW121" s="1172"/>
      <c r="CX121" s="1172"/>
      <c r="CY121" s="1172"/>
      <c r="CZ121" s="1172"/>
      <c r="DA121" s="1172"/>
      <c r="DB121" s="1349">
        <v>41449</v>
      </c>
      <c r="DC121" s="697">
        <v>4410.12</v>
      </c>
      <c r="DD121" s="697">
        <v>511.86</v>
      </c>
      <c r="DE121" s="36">
        <v>43407.3</v>
      </c>
      <c r="DF121" s="35">
        <v>296</v>
      </c>
      <c r="DL121" s="1472">
        <v>41814</v>
      </c>
      <c r="DM121" s="697">
        <v>4392.9399999999996</v>
      </c>
      <c r="DN121" s="36">
        <v>280.54000000000002</v>
      </c>
      <c r="DO121" s="36">
        <v>48255.5</v>
      </c>
      <c r="DP121" s="35">
        <v>307</v>
      </c>
      <c r="DV121" s="1472">
        <v>42179</v>
      </c>
      <c r="DW121" s="1478">
        <v>4457.24</v>
      </c>
      <c r="DX121" s="1478">
        <v>372.81</v>
      </c>
      <c r="DY121" s="273">
        <f t="shared" si="87"/>
        <v>54300.800000000003</v>
      </c>
      <c r="DZ121" s="272">
        <f>DZ120</f>
        <v>326</v>
      </c>
      <c r="EA121" s="1472"/>
      <c r="EB121" s="1478"/>
      <c r="EC121" s="1478"/>
      <c r="ED121" s="273"/>
      <c r="EE121" s="272"/>
      <c r="EF121" s="1472"/>
      <c r="EG121" s="1478"/>
      <c r="EH121" s="1478"/>
      <c r="EI121" s="1172"/>
      <c r="EJ121" s="1172"/>
      <c r="EK121" s="1472">
        <v>42725</v>
      </c>
      <c r="EL121" s="35">
        <v>4924.34</v>
      </c>
      <c r="EM121" s="697">
        <v>744.67</v>
      </c>
      <c r="EN121" s="1172">
        <v>59635.4</v>
      </c>
      <c r="EO121" s="1172">
        <v>331</v>
      </c>
      <c r="EP121" s="1472">
        <v>42905</v>
      </c>
      <c r="EQ121" s="36">
        <v>5478.82</v>
      </c>
      <c r="ER121" s="697">
        <v>540.88900000000001</v>
      </c>
      <c r="ES121" s="36">
        <v>61656.5</v>
      </c>
      <c r="ET121" s="35">
        <v>334</v>
      </c>
      <c r="EU121" s="1472">
        <v>43087</v>
      </c>
      <c r="EV121" s="283">
        <v>6224.61</v>
      </c>
      <c r="EW121" s="283">
        <v>455.303</v>
      </c>
      <c r="EX121" s="36">
        <v>64521.603000000003</v>
      </c>
      <c r="EY121" s="35">
        <v>340</v>
      </c>
      <c r="EZ121" s="1472">
        <v>43276</v>
      </c>
      <c r="FA121" s="283">
        <v>5433.79</v>
      </c>
      <c r="FB121" s="283">
        <v>686.1</v>
      </c>
      <c r="FC121" s="36">
        <v>67071.899999999994</v>
      </c>
      <c r="FD121" s="35">
        <v>343</v>
      </c>
      <c r="FE121" s="1472">
        <v>43457</v>
      </c>
      <c r="FF121" s="283">
        <v>5281.78</v>
      </c>
      <c r="FG121" s="283">
        <v>353.64</v>
      </c>
      <c r="FH121" s="36">
        <v>69406.100000000006</v>
      </c>
      <c r="FI121" s="35">
        <v>349</v>
      </c>
      <c r="FJ121" s="1725"/>
      <c r="FO121" s="1696">
        <v>43825</v>
      </c>
      <c r="FP121" s="185">
        <v>4418.84</v>
      </c>
      <c r="FQ121" s="185">
        <v>305.06299999999999</v>
      </c>
      <c r="FR121" s="185">
        <v>74586.600000000006</v>
      </c>
      <c r="FS121" s="185">
        <v>358</v>
      </c>
      <c r="FY121" s="1472">
        <v>44186</v>
      </c>
      <c r="FZ121" s="843">
        <v>5115.2</v>
      </c>
      <c r="GA121" s="843">
        <v>1137.345</v>
      </c>
      <c r="GB121" s="859">
        <v>82633.3</v>
      </c>
      <c r="GC121" s="843">
        <v>368</v>
      </c>
      <c r="GD121" s="1472">
        <v>44371</v>
      </c>
      <c r="GE121" s="843">
        <v>6092.84</v>
      </c>
      <c r="GF121" s="843">
        <v>1597.95</v>
      </c>
      <c r="GG121" s="859">
        <v>85204.7</v>
      </c>
      <c r="GH121" s="843">
        <v>382</v>
      </c>
    </row>
    <row r="122" spans="6:190" s="843" customFormat="1" ht="15" customHeight="1" thickBot="1">
      <c r="F122" s="432">
        <v>37770</v>
      </c>
      <c r="G122" s="273">
        <v>792.23</v>
      </c>
      <c r="H122" s="273">
        <v>4.08</v>
      </c>
      <c r="I122" s="273">
        <v>3516.3</v>
      </c>
      <c r="J122" s="35">
        <v>251</v>
      </c>
      <c r="K122" s="431">
        <v>37956</v>
      </c>
      <c r="L122" s="273">
        <v>942.02470000000005</v>
      </c>
      <c r="M122" s="273">
        <v>17.39201345</v>
      </c>
      <c r="N122" s="273">
        <v>4576.5458235000006</v>
      </c>
      <c r="O122" s="35">
        <v>259</v>
      </c>
      <c r="P122" s="432">
        <v>38151</v>
      </c>
      <c r="Q122" s="479">
        <v>1240.48325</v>
      </c>
      <c r="R122" s="36">
        <v>14.950399999999998</v>
      </c>
      <c r="S122" s="35">
        <v>4871.8</v>
      </c>
      <c r="T122" s="35">
        <v>259</v>
      </c>
      <c r="U122" s="432">
        <v>38332</v>
      </c>
      <c r="V122" s="479">
        <v>1930.21253</v>
      </c>
      <c r="W122" s="36">
        <v>43.789100000000005</v>
      </c>
      <c r="X122" s="35">
        <v>4939.1000000000004</v>
      </c>
      <c r="Y122" s="35">
        <v>248</v>
      </c>
      <c r="Z122" s="432">
        <v>38515</v>
      </c>
      <c r="AA122" s="479">
        <v>1691.1212599999999</v>
      </c>
      <c r="AB122" s="36">
        <v>19.331299999999999</v>
      </c>
      <c r="AC122" s="35">
        <v>5266.52</v>
      </c>
      <c r="AD122" s="35">
        <v>251</v>
      </c>
      <c r="AE122" s="432">
        <v>38707</v>
      </c>
      <c r="AF122" s="479">
        <v>1663.0404799999999</v>
      </c>
      <c r="AG122" s="36">
        <v>16.159399999999998</v>
      </c>
      <c r="AH122" s="36">
        <v>5658.6</v>
      </c>
      <c r="AI122" s="35">
        <v>260</v>
      </c>
      <c r="AJ122" s="1172"/>
      <c r="AK122" s="1172"/>
      <c r="AL122" s="1172"/>
      <c r="AM122" s="1172"/>
      <c r="AN122" s="1172"/>
      <c r="AO122" s="1172"/>
      <c r="AP122" s="1172"/>
      <c r="AQ122" s="1172"/>
      <c r="AR122" s="1172"/>
      <c r="AS122" s="1172"/>
      <c r="AT122" s="432">
        <v>39259</v>
      </c>
      <c r="AU122" s="479">
        <v>2149.2697400000002</v>
      </c>
      <c r="AV122" s="36">
        <v>234.44149999999999</v>
      </c>
      <c r="AW122" s="36">
        <v>8358.6</v>
      </c>
      <c r="AX122" s="35">
        <v>273</v>
      </c>
      <c r="AY122" s="1172"/>
      <c r="AZ122" s="1172"/>
      <c r="BA122" s="1172"/>
      <c r="BB122" s="1172"/>
      <c r="BC122" s="1172"/>
      <c r="BD122" s="431">
        <v>39623</v>
      </c>
      <c r="BE122" s="35">
        <v>3036.02</v>
      </c>
      <c r="BF122" s="35">
        <v>247.41</v>
      </c>
      <c r="BG122" s="36">
        <v>10883.6</v>
      </c>
      <c r="BH122" s="35">
        <v>286</v>
      </c>
      <c r="BI122" s="1172"/>
      <c r="BJ122" s="1172"/>
      <c r="BK122" s="1172"/>
      <c r="BL122" s="1172"/>
      <c r="BM122" s="1172"/>
      <c r="BN122" s="431">
        <v>39986</v>
      </c>
      <c r="BO122" s="36">
        <v>2849.37</v>
      </c>
      <c r="BP122" s="36">
        <v>718.23</v>
      </c>
      <c r="BQ122" s="36">
        <v>14704</v>
      </c>
      <c r="BR122" s="35">
        <v>300</v>
      </c>
      <c r="BS122" s="435">
        <v>40178</v>
      </c>
      <c r="BT122" s="286">
        <v>4535.53</v>
      </c>
      <c r="BU122" s="286">
        <v>932.72</v>
      </c>
      <c r="BV122" s="287">
        <v>16417.900000000001</v>
      </c>
      <c r="BW122" s="286">
        <v>256</v>
      </c>
      <c r="BX122" s="431">
        <v>40351</v>
      </c>
      <c r="BY122" s="35">
        <v>6207.56</v>
      </c>
      <c r="BZ122" s="35">
        <v>1249.19</v>
      </c>
      <c r="CA122" s="36">
        <v>21744.6</v>
      </c>
      <c r="CB122" s="35">
        <v>273</v>
      </c>
      <c r="CC122" s="435">
        <v>40542</v>
      </c>
      <c r="CD122" s="286">
        <v>8290.41</v>
      </c>
      <c r="CE122" s="287">
        <v>1783.1</v>
      </c>
      <c r="CF122" s="287">
        <v>24410.6</v>
      </c>
      <c r="CG122" s="286">
        <v>251</v>
      </c>
      <c r="CH122" s="431">
        <v>40722</v>
      </c>
      <c r="CI122" s="479">
        <v>5970.48182</v>
      </c>
      <c r="CJ122" s="36">
        <v>771.52650000000006</v>
      </c>
      <c r="CK122" s="36">
        <v>30104.5</v>
      </c>
      <c r="CL122" s="35">
        <v>267</v>
      </c>
      <c r="CM122" s="1172"/>
      <c r="CN122" s="1172"/>
      <c r="CO122" s="1172"/>
      <c r="CP122" s="1172"/>
      <c r="CQ122" s="1172"/>
      <c r="CR122" s="427">
        <v>41081</v>
      </c>
      <c r="CS122" s="697">
        <v>5367.52</v>
      </c>
      <c r="CT122" s="697">
        <v>779.09</v>
      </c>
      <c r="CU122" s="36">
        <f t="shared" si="90"/>
        <v>38410.9</v>
      </c>
      <c r="CV122" s="35">
        <f t="shared" si="89"/>
        <v>279</v>
      </c>
      <c r="CW122" s="1172"/>
      <c r="CX122" s="1172"/>
      <c r="CY122" s="1172"/>
      <c r="CZ122" s="1172"/>
      <c r="DA122" s="1172"/>
      <c r="DB122" s="1349">
        <v>41451</v>
      </c>
      <c r="DC122" s="697">
        <v>4465.47</v>
      </c>
      <c r="DD122" s="697">
        <v>786.81</v>
      </c>
      <c r="DE122" s="36">
        <v>43407.3</v>
      </c>
      <c r="DF122" s="35">
        <v>296</v>
      </c>
      <c r="DL122" s="1472">
        <v>41815</v>
      </c>
      <c r="DM122" s="272">
        <v>4403.6499999999996</v>
      </c>
      <c r="DN122" s="273">
        <v>337.73</v>
      </c>
      <c r="DO122" s="273">
        <v>48255.5</v>
      </c>
      <c r="DP122" s="272">
        <v>307</v>
      </c>
      <c r="DV122" s="1472">
        <v>42180</v>
      </c>
      <c r="DW122" s="1478">
        <v>4455.28</v>
      </c>
      <c r="DX122" s="1478">
        <v>346.62</v>
      </c>
      <c r="DY122" s="273">
        <f t="shared" si="87"/>
        <v>54300.800000000003</v>
      </c>
      <c r="DZ122" s="272">
        <f>DZ121</f>
        <v>326</v>
      </c>
      <c r="EA122" s="1472"/>
      <c r="EB122" s="35"/>
      <c r="EC122" s="697"/>
      <c r="ED122" s="273"/>
      <c r="EE122" s="272"/>
      <c r="EF122" s="1472"/>
      <c r="EG122" s="1478"/>
      <c r="EH122" s="1478"/>
      <c r="EI122" s="1172"/>
      <c r="EJ122" s="1172"/>
      <c r="EK122" s="1472">
        <v>42726</v>
      </c>
      <c r="EL122" s="35">
        <v>4956.7299999999996</v>
      </c>
      <c r="EM122" s="697">
        <v>900.06399999999996</v>
      </c>
      <c r="EN122" s="1172">
        <v>59635.4</v>
      </c>
      <c r="EO122" s="1172">
        <v>331</v>
      </c>
      <c r="EP122" s="1472">
        <v>42906</v>
      </c>
      <c r="EQ122" s="35">
        <v>5527.22</v>
      </c>
      <c r="ER122" s="697">
        <v>644.74199999999996</v>
      </c>
      <c r="ES122" s="36">
        <v>61656.5</v>
      </c>
      <c r="ET122" s="35">
        <v>334</v>
      </c>
      <c r="EU122" s="1472">
        <v>43088</v>
      </c>
      <c r="EV122" s="283">
        <v>6228.66</v>
      </c>
      <c r="EW122" s="283">
        <v>465.57900000000001</v>
      </c>
      <c r="EX122" s="36">
        <v>64521.603000000003</v>
      </c>
      <c r="EY122" s="35">
        <v>340</v>
      </c>
      <c r="EZ122" s="1472">
        <v>43277</v>
      </c>
      <c r="FA122" s="283">
        <v>5411.28</v>
      </c>
      <c r="FB122" s="283">
        <v>639.41999999999996</v>
      </c>
      <c r="FC122" s="36">
        <v>67071.899999999994</v>
      </c>
      <c r="FD122" s="35">
        <v>343</v>
      </c>
      <c r="FE122" s="1472">
        <v>43458</v>
      </c>
      <c r="FF122" s="283">
        <v>5300.09</v>
      </c>
      <c r="FG122" s="283">
        <v>357.41899999999998</v>
      </c>
      <c r="FH122" s="36">
        <v>69406.100000000006</v>
      </c>
      <c r="FI122" s="35">
        <v>349</v>
      </c>
      <c r="FJ122" s="1725"/>
      <c r="FO122" s="1696">
        <v>43828</v>
      </c>
      <c r="FP122" s="185">
        <v>4433.95</v>
      </c>
      <c r="FQ122" s="185">
        <v>300.77199999999999</v>
      </c>
      <c r="FR122" s="185">
        <v>74586.600000000006</v>
      </c>
      <c r="FS122" s="185">
        <v>358</v>
      </c>
      <c r="FY122" s="1472">
        <v>44187</v>
      </c>
      <c r="FZ122" s="843">
        <v>5098.49</v>
      </c>
      <c r="GA122" s="843">
        <v>975.51499999999999</v>
      </c>
      <c r="GB122" s="859">
        <v>82633.3</v>
      </c>
      <c r="GC122" s="843">
        <v>368</v>
      </c>
      <c r="GD122" s="1472">
        <v>44374</v>
      </c>
      <c r="GE122" s="843">
        <v>5992.73</v>
      </c>
      <c r="GF122" s="843">
        <v>1740.181</v>
      </c>
      <c r="GG122" s="859">
        <v>85204.7</v>
      </c>
      <c r="GH122" s="843">
        <v>382</v>
      </c>
    </row>
    <row r="123" spans="6:190" s="843" customFormat="1" ht="15" customHeight="1">
      <c r="F123" s="432">
        <v>37772</v>
      </c>
      <c r="G123" s="273">
        <v>791.7</v>
      </c>
      <c r="H123" s="273">
        <v>5.47</v>
      </c>
      <c r="I123" s="273">
        <v>3516.3</v>
      </c>
      <c r="J123" s="35">
        <v>251</v>
      </c>
      <c r="K123" s="431">
        <v>37957</v>
      </c>
      <c r="L123" s="273">
        <v>983.11273000000006</v>
      </c>
      <c r="M123" s="273">
        <v>24.910318484999998</v>
      </c>
      <c r="N123" s="273">
        <v>4576.5458235000006</v>
      </c>
      <c r="O123" s="35">
        <v>259</v>
      </c>
      <c r="P123" s="432">
        <v>38152</v>
      </c>
      <c r="Q123" s="479">
        <v>1257.5745400000001</v>
      </c>
      <c r="R123" s="36">
        <v>11.588100000000001</v>
      </c>
      <c r="S123" s="35">
        <v>4871.8</v>
      </c>
      <c r="T123" s="35">
        <v>259</v>
      </c>
      <c r="U123" s="432">
        <v>38333</v>
      </c>
      <c r="V123" s="479">
        <v>1939.51304</v>
      </c>
      <c r="W123" s="36">
        <v>45.186599999999999</v>
      </c>
      <c r="X123" s="35">
        <v>4939.1000000000004</v>
      </c>
      <c r="Y123" s="35">
        <v>248</v>
      </c>
      <c r="Z123" s="432">
        <v>38516</v>
      </c>
      <c r="AA123" s="479">
        <v>1710.8489099999999</v>
      </c>
      <c r="AB123" s="36">
        <v>24.9755</v>
      </c>
      <c r="AC123" s="35">
        <v>5266.52</v>
      </c>
      <c r="AD123" s="35">
        <v>251</v>
      </c>
      <c r="AE123" s="432">
        <v>38708</v>
      </c>
      <c r="AF123" s="479">
        <v>1670.98801</v>
      </c>
      <c r="AG123" s="36">
        <v>20.324000000000002</v>
      </c>
      <c r="AH123" s="36">
        <v>5658.6</v>
      </c>
      <c r="AI123" s="35">
        <v>260</v>
      </c>
      <c r="AJ123" s="1172"/>
      <c r="AK123" s="1172"/>
      <c r="AL123" s="1172"/>
      <c r="AM123" s="1172"/>
      <c r="AN123" s="1172"/>
      <c r="AO123" s="1172"/>
      <c r="AP123" s="1172"/>
      <c r="AQ123" s="1172"/>
      <c r="AR123" s="1172"/>
      <c r="AS123" s="1172"/>
      <c r="AT123" s="432">
        <v>39260</v>
      </c>
      <c r="AU123" s="479">
        <v>2131.7914599999999</v>
      </c>
      <c r="AV123" s="36">
        <v>158.15199999999999</v>
      </c>
      <c r="AW123" s="36">
        <v>8358.6</v>
      </c>
      <c r="AX123" s="35">
        <v>273</v>
      </c>
      <c r="AY123" s="1172"/>
      <c r="AZ123" s="1172"/>
      <c r="BA123" s="1172"/>
      <c r="BB123" s="1172"/>
      <c r="BC123" s="1172"/>
      <c r="BD123" s="431">
        <v>39624</v>
      </c>
      <c r="BE123" s="35">
        <v>3022.25</v>
      </c>
      <c r="BF123" s="35">
        <v>251.26</v>
      </c>
      <c r="BG123" s="36">
        <v>10883.6</v>
      </c>
      <c r="BH123" s="35">
        <v>286</v>
      </c>
      <c r="BI123" s="1172"/>
      <c r="BJ123" s="1172"/>
      <c r="BK123" s="1172"/>
      <c r="BL123" s="1172"/>
      <c r="BM123" s="1172"/>
      <c r="BN123" s="431">
        <v>39987</v>
      </c>
      <c r="BO123" s="36">
        <v>2871.19</v>
      </c>
      <c r="BP123" s="36">
        <v>792.35</v>
      </c>
      <c r="BQ123" s="36">
        <v>14704</v>
      </c>
      <c r="BR123" s="35">
        <v>300</v>
      </c>
      <c r="BS123" s="1172"/>
      <c r="BT123" s="1172"/>
      <c r="BU123" s="1172"/>
      <c r="BV123" s="1172"/>
      <c r="BW123" s="1172"/>
      <c r="BX123" s="431">
        <v>40352</v>
      </c>
      <c r="BY123" s="36">
        <v>6187.5</v>
      </c>
      <c r="BZ123" s="35">
        <v>1633.21</v>
      </c>
      <c r="CA123" s="36">
        <v>21744.6</v>
      </c>
      <c r="CB123" s="35">
        <v>273</v>
      </c>
      <c r="CC123" s="1172"/>
      <c r="CD123" s="1172"/>
      <c r="CE123" s="1172"/>
      <c r="CF123" s="1172"/>
      <c r="CG123" s="1172"/>
      <c r="CH123" s="431">
        <v>40723</v>
      </c>
      <c r="CI123" s="479">
        <v>6038.6649299999999</v>
      </c>
      <c r="CJ123" s="36">
        <v>937.6626</v>
      </c>
      <c r="CK123" s="36">
        <v>30104.5</v>
      </c>
      <c r="CL123" s="35">
        <v>267</v>
      </c>
      <c r="CM123" s="1172"/>
      <c r="CN123" s="1172"/>
      <c r="CO123" s="1172"/>
      <c r="CP123" s="1172"/>
      <c r="CQ123" s="1172"/>
      <c r="CR123" s="427">
        <v>41084</v>
      </c>
      <c r="CS123" s="697">
        <v>5367.19</v>
      </c>
      <c r="CT123" s="697">
        <v>653.19000000000005</v>
      </c>
      <c r="CU123" s="36">
        <f t="shared" si="90"/>
        <v>38410.9</v>
      </c>
      <c r="CV123" s="35">
        <f t="shared" si="89"/>
        <v>279</v>
      </c>
      <c r="CW123" s="1172"/>
      <c r="CX123" s="1172"/>
      <c r="CY123" s="1172"/>
      <c r="CZ123" s="1172"/>
      <c r="DA123" s="1172"/>
      <c r="DB123" s="1349">
        <v>41452</v>
      </c>
      <c r="DC123" s="697">
        <v>4425.4799999999996</v>
      </c>
      <c r="DD123" s="35">
        <v>644.15</v>
      </c>
      <c r="DE123" s="36">
        <v>43407.3</v>
      </c>
      <c r="DF123" s="35">
        <v>296</v>
      </c>
      <c r="DL123" s="1476">
        <v>41816</v>
      </c>
      <c r="DM123" s="272">
        <v>4409.43</v>
      </c>
      <c r="DN123" s="272">
        <v>302.77999999999997</v>
      </c>
      <c r="DO123" s="273">
        <v>48255.5</v>
      </c>
      <c r="DP123" s="272">
        <v>307</v>
      </c>
      <c r="DV123" s="1472">
        <v>42183</v>
      </c>
      <c r="DW123" s="35">
        <v>4502.22</v>
      </c>
      <c r="DX123" s="697">
        <v>362.04</v>
      </c>
      <c r="DY123" s="273">
        <f t="shared" si="87"/>
        <v>54300.800000000003</v>
      </c>
      <c r="DZ123" s="272">
        <f>DZ122</f>
        <v>326</v>
      </c>
      <c r="EA123" s="1472"/>
      <c r="EB123" s="35"/>
      <c r="EC123" s="697"/>
      <c r="ED123" s="273"/>
      <c r="EE123" s="272"/>
      <c r="EF123" s="1472"/>
      <c r="EG123" s="35"/>
      <c r="EH123" s="697"/>
      <c r="EI123" s="1172"/>
      <c r="EJ123" s="1172"/>
      <c r="EK123" s="1472">
        <v>42730</v>
      </c>
      <c r="EL123" s="35">
        <v>4993.53</v>
      </c>
      <c r="EM123" s="697">
        <v>1081.809</v>
      </c>
      <c r="EN123" s="1172">
        <v>59635.4</v>
      </c>
      <c r="EO123" s="1172">
        <v>331</v>
      </c>
      <c r="EP123" s="1472">
        <v>42907</v>
      </c>
      <c r="EQ123" s="36">
        <v>5567.7</v>
      </c>
      <c r="ER123" s="697">
        <v>700.41200000000003</v>
      </c>
      <c r="ES123" s="36">
        <v>61656.5</v>
      </c>
      <c r="ET123" s="35">
        <v>334</v>
      </c>
      <c r="EU123" s="1472">
        <v>43089</v>
      </c>
      <c r="EV123" s="283">
        <v>6196.48</v>
      </c>
      <c r="EW123" s="283">
        <v>511.59300000000002</v>
      </c>
      <c r="EX123" s="36">
        <v>64521.603000000003</v>
      </c>
      <c r="EY123" s="35">
        <v>340</v>
      </c>
      <c r="EZ123" s="1472">
        <v>43278</v>
      </c>
      <c r="FA123" s="283">
        <v>5429.04</v>
      </c>
      <c r="FB123" s="283">
        <v>703.52</v>
      </c>
      <c r="FC123" s="36">
        <v>67071.899999999994</v>
      </c>
      <c r="FD123" s="35">
        <v>343</v>
      </c>
      <c r="FE123" s="1472">
        <v>43460</v>
      </c>
      <c r="FF123" s="283">
        <v>5349.18</v>
      </c>
      <c r="FG123" s="283">
        <v>388.24099999999999</v>
      </c>
      <c r="FH123" s="36">
        <v>69406.100000000006</v>
      </c>
      <c r="FI123" s="35">
        <v>349</v>
      </c>
      <c r="FJ123" s="1725"/>
      <c r="FO123" s="1696">
        <v>43829</v>
      </c>
      <c r="FP123" s="185">
        <v>4452.93</v>
      </c>
      <c r="FQ123" s="185">
        <v>318.99599999999998</v>
      </c>
      <c r="FR123" s="185">
        <v>74586.600000000006</v>
      </c>
      <c r="FS123" s="185">
        <v>358</v>
      </c>
      <c r="FY123" s="1472">
        <v>44188</v>
      </c>
      <c r="FZ123" s="843">
        <v>5133.3</v>
      </c>
      <c r="GA123" s="843">
        <v>1244.8779999999999</v>
      </c>
      <c r="GB123" s="859">
        <v>82633.3</v>
      </c>
      <c r="GC123" s="843">
        <v>368</v>
      </c>
      <c r="GD123" s="1472">
        <v>44375</v>
      </c>
      <c r="GE123" s="843">
        <v>6026.65</v>
      </c>
      <c r="GF123" s="843">
        <v>1328.4949999999999</v>
      </c>
      <c r="GG123" s="859">
        <v>85204.7</v>
      </c>
      <c r="GH123" s="843">
        <v>382</v>
      </c>
    </row>
    <row r="124" spans="6:190" s="843" customFormat="1" ht="15" customHeight="1" thickBot="1">
      <c r="F124" s="432">
        <v>37773</v>
      </c>
      <c r="G124" s="273">
        <v>791.6</v>
      </c>
      <c r="H124" s="273">
        <v>4.45</v>
      </c>
      <c r="I124" s="273">
        <v>3516.3</v>
      </c>
      <c r="J124" s="35">
        <v>251</v>
      </c>
      <c r="K124" s="431">
        <v>37958</v>
      </c>
      <c r="L124" s="273">
        <v>973.88099999999997</v>
      </c>
      <c r="M124" s="273">
        <v>28.968778499999999</v>
      </c>
      <c r="N124" s="273">
        <v>4576.5458235000006</v>
      </c>
      <c r="O124" s="35">
        <v>259</v>
      </c>
      <c r="P124" s="432">
        <v>38153</v>
      </c>
      <c r="Q124" s="479">
        <v>1279.17579</v>
      </c>
      <c r="R124" s="36">
        <v>17.0365</v>
      </c>
      <c r="S124" s="35">
        <v>4871.8</v>
      </c>
      <c r="T124" s="35">
        <v>259</v>
      </c>
      <c r="U124" s="432">
        <v>38334</v>
      </c>
      <c r="V124" s="479">
        <v>1937.1925100000001</v>
      </c>
      <c r="W124" s="36">
        <v>49.507999999999996</v>
      </c>
      <c r="X124" s="35">
        <v>4939.1000000000004</v>
      </c>
      <c r="Y124" s="35">
        <v>248</v>
      </c>
      <c r="Z124" s="432">
        <v>38517</v>
      </c>
      <c r="AA124" s="479">
        <v>1727.5042800000001</v>
      </c>
      <c r="AB124" s="36">
        <v>28.334800000000001</v>
      </c>
      <c r="AC124" s="35">
        <v>5266.52</v>
      </c>
      <c r="AD124" s="35">
        <v>251</v>
      </c>
      <c r="AE124" s="432">
        <v>38712</v>
      </c>
      <c r="AF124" s="479">
        <v>1659.88382</v>
      </c>
      <c r="AG124" s="36">
        <v>25.036899999999999</v>
      </c>
      <c r="AH124" s="36">
        <v>5658.6</v>
      </c>
      <c r="AI124" s="35">
        <v>260</v>
      </c>
      <c r="AJ124" s="1172"/>
      <c r="AK124" s="1172"/>
      <c r="AL124" s="1172"/>
      <c r="AM124" s="1172"/>
      <c r="AN124" s="1172"/>
      <c r="AO124" s="1172"/>
      <c r="AP124" s="1172"/>
      <c r="AQ124" s="1172"/>
      <c r="AR124" s="1172"/>
      <c r="AS124" s="1172"/>
      <c r="AT124" s="1174">
        <v>39261</v>
      </c>
      <c r="AU124" s="480">
        <v>2149.3173999999999</v>
      </c>
      <c r="AV124" s="287">
        <v>134.25970000000001</v>
      </c>
      <c r="AW124" s="287">
        <v>8358.6</v>
      </c>
      <c r="AX124" s="286">
        <v>273</v>
      </c>
      <c r="AY124" s="1172"/>
      <c r="AZ124" s="1172"/>
      <c r="BA124" s="1172"/>
      <c r="BB124" s="1172"/>
      <c r="BC124" s="1172"/>
      <c r="BD124" s="431">
        <v>39625</v>
      </c>
      <c r="BE124" s="35">
        <v>3024.47</v>
      </c>
      <c r="BF124" s="35">
        <v>219.53</v>
      </c>
      <c r="BG124" s="36">
        <v>10883.6</v>
      </c>
      <c r="BH124" s="35">
        <v>286</v>
      </c>
      <c r="BI124" s="1172"/>
      <c r="BJ124" s="1172"/>
      <c r="BK124" s="1172"/>
      <c r="BL124" s="1172"/>
      <c r="BM124" s="1172"/>
      <c r="BN124" s="431">
        <v>39988</v>
      </c>
      <c r="BO124" s="36">
        <v>2882.13</v>
      </c>
      <c r="BP124" s="36">
        <v>702.97</v>
      </c>
      <c r="BQ124" s="36">
        <v>14704</v>
      </c>
      <c r="BR124" s="35">
        <v>300</v>
      </c>
      <c r="BS124" s="1172"/>
      <c r="BT124" s="1172"/>
      <c r="BU124" s="1172"/>
      <c r="BV124" s="1172"/>
      <c r="BW124" s="1172"/>
      <c r="BX124" s="431">
        <v>40353</v>
      </c>
      <c r="BY124" s="35">
        <v>6189.85</v>
      </c>
      <c r="BZ124" s="35">
        <v>1559.09</v>
      </c>
      <c r="CA124" s="36">
        <v>21744.6</v>
      </c>
      <c r="CB124" s="35">
        <v>273</v>
      </c>
      <c r="CC124" s="1172"/>
      <c r="CD124" s="1172"/>
      <c r="CE124" s="1172"/>
      <c r="CF124" s="1172"/>
      <c r="CG124" s="1172"/>
      <c r="CH124" s="435">
        <v>40724</v>
      </c>
      <c r="CI124" s="480">
        <v>6117.2340100000001</v>
      </c>
      <c r="CJ124" s="287">
        <v>954.84349999999995</v>
      </c>
      <c r="CK124" s="287">
        <v>30104.5</v>
      </c>
      <c r="CL124" s="286">
        <v>267</v>
      </c>
      <c r="CM124" s="1172"/>
      <c r="CN124" s="1172"/>
      <c r="CO124" s="1172"/>
      <c r="CP124" s="1172"/>
      <c r="CQ124" s="1172"/>
      <c r="CR124" s="427">
        <v>41085</v>
      </c>
      <c r="CS124" s="697">
        <v>5388.27</v>
      </c>
      <c r="CT124" s="697">
        <v>911.12</v>
      </c>
      <c r="CU124" s="36">
        <f t="shared" si="90"/>
        <v>38410.9</v>
      </c>
      <c r="CV124" s="35">
        <f t="shared" si="89"/>
        <v>279</v>
      </c>
      <c r="CW124" s="1172"/>
      <c r="CX124" s="1172"/>
      <c r="CY124" s="1172"/>
      <c r="CZ124" s="1172"/>
      <c r="DA124" s="1172"/>
      <c r="DB124" s="1350">
        <v>41455</v>
      </c>
      <c r="DC124" s="286">
        <v>4385.7700000000004</v>
      </c>
      <c r="DD124" s="286">
        <v>568.22</v>
      </c>
      <c r="DE124" s="287">
        <v>43407.3</v>
      </c>
      <c r="DF124" s="286">
        <v>296</v>
      </c>
      <c r="DL124" s="1475" t="s">
        <v>3847</v>
      </c>
      <c r="DM124" s="272">
        <v>4487.07</v>
      </c>
      <c r="DN124" s="272">
        <v>390.12</v>
      </c>
      <c r="DO124" s="273">
        <v>48255.5</v>
      </c>
      <c r="DP124" s="272">
        <v>307</v>
      </c>
      <c r="DV124" s="1472">
        <v>42184</v>
      </c>
      <c r="DW124" s="35">
        <v>4531.99</v>
      </c>
      <c r="DX124" s="697">
        <v>428.31</v>
      </c>
      <c r="DY124" s="273">
        <f t="shared" si="87"/>
        <v>54300.800000000003</v>
      </c>
      <c r="DZ124" s="272">
        <f>DZ123</f>
        <v>326</v>
      </c>
      <c r="EA124" s="1476"/>
      <c r="EB124" s="35"/>
      <c r="EC124" s="697"/>
      <c r="ED124" s="273"/>
      <c r="EE124" s="272"/>
      <c r="EF124" s="1472"/>
      <c r="EG124" s="36"/>
      <c r="EH124" s="697"/>
      <c r="EI124" s="1172"/>
      <c r="EJ124" s="1172"/>
      <c r="EK124" s="1472">
        <v>42731</v>
      </c>
      <c r="EL124" s="35">
        <v>5016.75</v>
      </c>
      <c r="EM124" s="697">
        <v>1210.346</v>
      </c>
      <c r="EN124" s="1172">
        <v>59635.4</v>
      </c>
      <c r="EO124" s="1172">
        <v>331</v>
      </c>
      <c r="EP124" s="1472">
        <v>42908</v>
      </c>
      <c r="EQ124" s="35">
        <v>5599.08</v>
      </c>
      <c r="ER124" s="697">
        <v>744.12599999999998</v>
      </c>
      <c r="ES124" s="36">
        <v>61656.5</v>
      </c>
      <c r="ET124" s="35">
        <v>334</v>
      </c>
      <c r="EU124" s="1472">
        <v>43090</v>
      </c>
      <c r="EV124" s="283">
        <v>6182.79</v>
      </c>
      <c r="EW124" s="283">
        <v>367.73599999999999</v>
      </c>
      <c r="EX124" s="36">
        <v>64521.603000000003</v>
      </c>
      <c r="EY124" s="35">
        <v>340</v>
      </c>
      <c r="EZ124" s="1472">
        <v>43279</v>
      </c>
      <c r="FA124" s="283">
        <v>5405.46</v>
      </c>
      <c r="FB124" s="283">
        <v>801.404</v>
      </c>
      <c r="FC124" s="36">
        <v>67071.899999999994</v>
      </c>
      <c r="FD124" s="35">
        <v>343</v>
      </c>
      <c r="FE124" s="1472">
        <v>43461</v>
      </c>
      <c r="FF124" s="283">
        <v>5385.64</v>
      </c>
      <c r="FG124" s="283">
        <v>538.34199999999998</v>
      </c>
      <c r="FH124" s="36">
        <v>69406.100000000006</v>
      </c>
      <c r="FI124" s="35">
        <v>349</v>
      </c>
      <c r="FJ124" s="1725"/>
      <c r="FY124" s="1472">
        <v>44189</v>
      </c>
      <c r="FZ124" s="843">
        <v>5218.37</v>
      </c>
      <c r="GA124" s="843">
        <v>1405.6849999999999</v>
      </c>
      <c r="GB124" s="859">
        <v>82633.3</v>
      </c>
      <c r="GC124" s="843">
        <v>368</v>
      </c>
      <c r="GD124" s="1472">
        <v>44376</v>
      </c>
      <c r="GE124" s="843">
        <v>6042.5</v>
      </c>
      <c r="GF124" s="843">
        <v>1148.0889999999999</v>
      </c>
      <c r="GG124" s="859">
        <v>85204.7</v>
      </c>
      <c r="GH124" s="843">
        <v>382</v>
      </c>
    </row>
    <row r="125" spans="6:190" s="843" customFormat="1" ht="15" customHeight="1" thickBot="1">
      <c r="F125" s="432">
        <v>37774</v>
      </c>
      <c r="G125" s="273">
        <v>792.06</v>
      </c>
      <c r="H125" s="273">
        <v>5.07</v>
      </c>
      <c r="I125" s="273">
        <v>3516.3</v>
      </c>
      <c r="J125" s="35">
        <v>251</v>
      </c>
      <c r="K125" s="431">
        <v>37959</v>
      </c>
      <c r="L125" s="273">
        <v>997.13</v>
      </c>
      <c r="M125" s="273">
        <v>19.832971400000002</v>
      </c>
      <c r="N125" s="273">
        <v>4576.5458235000006</v>
      </c>
      <c r="O125" s="35">
        <v>259</v>
      </c>
      <c r="P125" s="432">
        <v>38154</v>
      </c>
      <c r="Q125" s="479">
        <v>1281.91992</v>
      </c>
      <c r="R125" s="36">
        <v>18.3123</v>
      </c>
      <c r="S125" s="35">
        <v>4871.8</v>
      </c>
      <c r="T125" s="35">
        <v>259</v>
      </c>
      <c r="U125" s="432">
        <v>38335</v>
      </c>
      <c r="V125" s="479">
        <v>1929.06828</v>
      </c>
      <c r="W125" s="36">
        <v>43.145600000000002</v>
      </c>
      <c r="X125" s="35">
        <v>4939.1000000000004</v>
      </c>
      <c r="Y125" s="35">
        <v>248</v>
      </c>
      <c r="Z125" s="432">
        <v>38518</v>
      </c>
      <c r="AA125" s="479">
        <v>1718.2940799999999</v>
      </c>
      <c r="AB125" s="36">
        <v>27.319400000000002</v>
      </c>
      <c r="AC125" s="35">
        <v>5266.52</v>
      </c>
      <c r="AD125" s="35">
        <v>251</v>
      </c>
      <c r="AE125" s="432">
        <v>38713</v>
      </c>
      <c r="AF125" s="479">
        <v>1651.2327700000001</v>
      </c>
      <c r="AG125" s="36">
        <v>13.2052</v>
      </c>
      <c r="AH125" s="36">
        <v>5658.6</v>
      </c>
      <c r="AI125" s="35">
        <v>260</v>
      </c>
      <c r="AJ125" s="1172"/>
      <c r="AK125" s="1172"/>
      <c r="AL125" s="1172"/>
      <c r="AM125" s="1172"/>
      <c r="AN125" s="1172"/>
      <c r="AO125" s="1172"/>
      <c r="AP125" s="1172"/>
      <c r="AQ125" s="1172"/>
      <c r="AR125" s="1172"/>
      <c r="AS125" s="1172"/>
      <c r="AT125" s="1172"/>
      <c r="AU125" s="1172"/>
      <c r="AV125" s="1172"/>
      <c r="AW125" s="1172"/>
      <c r="AX125" s="1172"/>
      <c r="AY125" s="1172"/>
      <c r="AZ125" s="1172"/>
      <c r="BA125" s="1172"/>
      <c r="BB125" s="1172"/>
      <c r="BC125" s="1172"/>
      <c r="BD125" s="431">
        <v>39628</v>
      </c>
      <c r="BE125" s="35">
        <v>3011.62</v>
      </c>
      <c r="BF125" s="35">
        <v>265.57</v>
      </c>
      <c r="BG125" s="36">
        <v>10883.6</v>
      </c>
      <c r="BH125" s="35">
        <v>286</v>
      </c>
      <c r="BI125" s="1172"/>
      <c r="BJ125" s="1172"/>
      <c r="BK125" s="1172"/>
      <c r="BL125" s="1172"/>
      <c r="BM125" s="1172"/>
      <c r="BN125" s="431">
        <v>39989</v>
      </c>
      <c r="BO125" s="36">
        <v>2891.05</v>
      </c>
      <c r="BP125" s="36">
        <v>646.79999999999995</v>
      </c>
      <c r="BQ125" s="36">
        <v>14704</v>
      </c>
      <c r="BR125" s="35">
        <v>300</v>
      </c>
      <c r="BS125" s="1172"/>
      <c r="BT125" s="1172"/>
      <c r="BU125" s="1172"/>
      <c r="BV125" s="1172"/>
      <c r="BW125" s="1172"/>
      <c r="BX125" s="431">
        <v>40356</v>
      </c>
      <c r="BY125" s="36">
        <v>6212.7</v>
      </c>
      <c r="BZ125" s="35">
        <v>1521.98</v>
      </c>
      <c r="CA125" s="36">
        <v>21744.6</v>
      </c>
      <c r="CB125" s="35">
        <v>273</v>
      </c>
      <c r="CC125" s="1172"/>
      <c r="CD125" s="1172"/>
      <c r="CE125" s="1172"/>
      <c r="CF125" s="1172"/>
      <c r="CG125" s="1172"/>
      <c r="CH125" s="1172"/>
      <c r="CI125" s="1172"/>
      <c r="CJ125" s="1172"/>
      <c r="CK125" s="1172"/>
      <c r="CL125" s="1172"/>
      <c r="CM125" s="1172"/>
      <c r="CN125" s="1172"/>
      <c r="CO125" s="1172"/>
      <c r="CP125" s="1172"/>
      <c r="CQ125" s="1172"/>
      <c r="CR125" s="427">
        <v>41086</v>
      </c>
      <c r="CS125" s="697">
        <v>5357.01</v>
      </c>
      <c r="CT125" s="697">
        <v>874.25</v>
      </c>
      <c r="CU125" s="36">
        <f t="shared" si="90"/>
        <v>38410.9</v>
      </c>
      <c r="CV125" s="35">
        <f t="shared" si="89"/>
        <v>279</v>
      </c>
      <c r="CW125" s="1172"/>
      <c r="CX125" s="1172"/>
      <c r="CY125" s="1172"/>
      <c r="CZ125" s="1172"/>
      <c r="DA125" s="1172"/>
      <c r="DB125" s="1172"/>
      <c r="DC125" s="1172"/>
      <c r="DD125" s="1172"/>
      <c r="DE125" s="1172"/>
      <c r="DF125" s="1172"/>
      <c r="DL125" s="1474" t="s">
        <v>3848</v>
      </c>
      <c r="DM125" s="1477">
        <v>4480.5200000000004</v>
      </c>
      <c r="DN125" s="1477">
        <v>387.21</v>
      </c>
      <c r="DO125" s="376">
        <v>48255.5</v>
      </c>
      <c r="DP125" s="368">
        <v>307</v>
      </c>
      <c r="DV125" s="1476">
        <v>42185</v>
      </c>
      <c r="DW125" s="35">
        <v>4583.1099999999997</v>
      </c>
      <c r="DX125" s="697">
        <v>590.45000000000005</v>
      </c>
      <c r="DY125" s="273">
        <f t="shared" si="87"/>
        <v>54300.800000000003</v>
      </c>
      <c r="DZ125" s="272">
        <f>DZ124</f>
        <v>326</v>
      </c>
      <c r="EA125" s="1476"/>
      <c r="EB125" s="36"/>
      <c r="EC125" s="697"/>
      <c r="ED125" s="273"/>
      <c r="EE125" s="35"/>
      <c r="EF125" s="1472"/>
      <c r="EG125" s="273"/>
      <c r="EH125" s="697"/>
      <c r="EI125" s="1172"/>
      <c r="EJ125" s="1172"/>
      <c r="EK125" s="1472">
        <v>42732</v>
      </c>
      <c r="EL125" s="35">
        <v>5027.92</v>
      </c>
      <c r="EM125" s="697">
        <v>938.28300000000002</v>
      </c>
      <c r="EN125" s="1172">
        <v>59635.4</v>
      </c>
      <c r="EO125" s="1172">
        <v>331</v>
      </c>
      <c r="EP125" s="1472">
        <v>42914</v>
      </c>
      <c r="EQ125" s="283">
        <v>5646.28</v>
      </c>
      <c r="ER125" s="283">
        <v>628.08699999999999</v>
      </c>
      <c r="ES125" s="36">
        <v>61656.5</v>
      </c>
      <c r="ET125" s="35">
        <v>334</v>
      </c>
      <c r="EU125" s="1472">
        <v>43093</v>
      </c>
      <c r="EV125" s="283">
        <v>6159.31</v>
      </c>
      <c r="EW125" s="283">
        <v>359.72</v>
      </c>
      <c r="EX125" s="36">
        <v>64521.603000000003</v>
      </c>
      <c r="EY125" s="35">
        <v>340</v>
      </c>
      <c r="EZ125" s="1172"/>
      <c r="FA125" s="1172"/>
      <c r="FB125" s="1172"/>
      <c r="FC125" s="1172"/>
      <c r="FD125" s="1172"/>
      <c r="FE125" s="1172"/>
      <c r="FF125" s="1172"/>
      <c r="FG125" s="1172"/>
      <c r="FH125" s="1172"/>
      <c r="FI125" s="1172"/>
      <c r="FJ125" s="1725"/>
      <c r="FY125" s="1472">
        <v>44192</v>
      </c>
      <c r="FZ125" s="843">
        <v>5328.28</v>
      </c>
      <c r="GA125" s="843">
        <v>1529.3009999999999</v>
      </c>
      <c r="GB125" s="859">
        <v>82633.3</v>
      </c>
      <c r="GC125" s="843">
        <v>368</v>
      </c>
      <c r="GD125" s="1472">
        <v>44377</v>
      </c>
      <c r="GE125" s="843">
        <v>6150.48</v>
      </c>
      <c r="GF125" s="843">
        <v>1407.8979999999999</v>
      </c>
      <c r="GG125" s="859">
        <v>85204.7</v>
      </c>
      <c r="GH125" s="843">
        <v>382</v>
      </c>
    </row>
    <row r="126" spans="6:190" s="843" customFormat="1" ht="15" customHeight="1" thickBot="1">
      <c r="F126" s="432">
        <v>37775</v>
      </c>
      <c r="G126" s="273">
        <v>793.46</v>
      </c>
      <c r="H126" s="273">
        <v>7.33</v>
      </c>
      <c r="I126" s="273">
        <v>3516.3</v>
      </c>
      <c r="J126" s="35">
        <v>251</v>
      </c>
      <c r="K126" s="431">
        <v>37961</v>
      </c>
      <c r="L126" s="273">
        <v>1015.968</v>
      </c>
      <c r="M126" s="273">
        <v>26.457101600000001</v>
      </c>
      <c r="N126" s="273">
        <v>4576.5458235000006</v>
      </c>
      <c r="O126" s="35">
        <v>259</v>
      </c>
      <c r="P126" s="432">
        <v>38155</v>
      </c>
      <c r="Q126" s="479">
        <v>1291.9149600000001</v>
      </c>
      <c r="R126" s="36">
        <v>16.277999999999999</v>
      </c>
      <c r="S126" s="35">
        <v>4871.8</v>
      </c>
      <c r="T126" s="35">
        <v>259</v>
      </c>
      <c r="U126" s="432">
        <v>38336</v>
      </c>
      <c r="V126" s="479">
        <v>1950.2963500000001</v>
      </c>
      <c r="W126" s="36">
        <v>48.898399999999995</v>
      </c>
      <c r="X126" s="35">
        <v>4939.1000000000004</v>
      </c>
      <c r="Y126" s="35">
        <v>248</v>
      </c>
      <c r="Z126" s="432">
        <v>38519</v>
      </c>
      <c r="AA126" s="479">
        <v>1722.9806000000001</v>
      </c>
      <c r="AB126" s="36">
        <v>19.0685</v>
      </c>
      <c r="AC126" s="35">
        <v>5266.52</v>
      </c>
      <c r="AD126" s="35">
        <v>251</v>
      </c>
      <c r="AE126" s="432">
        <v>38714</v>
      </c>
      <c r="AF126" s="479">
        <v>1663.3984599999999</v>
      </c>
      <c r="AG126" s="36">
        <v>19.680799999999998</v>
      </c>
      <c r="AH126" s="36">
        <v>5658.6</v>
      </c>
      <c r="AI126" s="35">
        <v>260</v>
      </c>
      <c r="AJ126" s="1172"/>
      <c r="AK126" s="1172"/>
      <c r="AL126" s="1172"/>
      <c r="AM126" s="1172"/>
      <c r="AN126" s="1172"/>
      <c r="AO126" s="1172"/>
      <c r="AP126" s="1172"/>
      <c r="AQ126" s="1172"/>
      <c r="AR126" s="1172"/>
      <c r="AS126" s="1172"/>
      <c r="AT126" s="1172"/>
      <c r="AU126" s="1172"/>
      <c r="AV126" s="1172"/>
      <c r="AW126" s="1172"/>
      <c r="AX126" s="1172"/>
      <c r="AY126" s="1172"/>
      <c r="AZ126" s="1172"/>
      <c r="BA126" s="1172"/>
      <c r="BB126" s="1172"/>
      <c r="BC126" s="1172"/>
      <c r="BD126" s="435">
        <v>39629</v>
      </c>
      <c r="BE126" s="286">
        <v>3000.5</v>
      </c>
      <c r="BF126" s="286">
        <v>330.96</v>
      </c>
      <c r="BG126" s="287">
        <v>10883.6</v>
      </c>
      <c r="BH126" s="286">
        <v>286</v>
      </c>
      <c r="BI126" s="1172"/>
      <c r="BJ126" s="1172"/>
      <c r="BK126" s="1172"/>
      <c r="BL126" s="1172"/>
      <c r="BM126" s="1172"/>
      <c r="BN126" s="431">
        <v>39992</v>
      </c>
      <c r="BO126" s="36">
        <v>2950.47</v>
      </c>
      <c r="BP126" s="36">
        <v>775.22</v>
      </c>
      <c r="BQ126" s="36">
        <v>14704</v>
      </c>
      <c r="BR126" s="35">
        <v>300</v>
      </c>
      <c r="BS126" s="1172"/>
      <c r="BT126" s="1172"/>
      <c r="BU126" s="1172"/>
      <c r="BV126" s="1172"/>
      <c r="BW126" s="1172"/>
      <c r="BX126" s="431">
        <v>40357</v>
      </c>
      <c r="BY126" s="36">
        <v>6201.49</v>
      </c>
      <c r="BZ126" s="35">
        <v>1567.13</v>
      </c>
      <c r="CA126" s="36">
        <v>21744.6</v>
      </c>
      <c r="CB126" s="35">
        <v>273</v>
      </c>
      <c r="CC126" s="1172"/>
      <c r="CD126" s="1172"/>
      <c r="CE126" s="1172"/>
      <c r="CF126" s="1172"/>
      <c r="CG126" s="1172"/>
      <c r="CH126" s="1172"/>
      <c r="CI126" s="1172"/>
      <c r="CJ126" s="1172"/>
      <c r="CK126" s="1172"/>
      <c r="CL126" s="1172"/>
      <c r="CM126" s="1172"/>
      <c r="CN126" s="1172"/>
      <c r="CO126" s="1172"/>
      <c r="CP126" s="1172"/>
      <c r="CQ126" s="1172"/>
      <c r="CR126" s="427">
        <v>41087</v>
      </c>
      <c r="CS126" s="697">
        <v>5248.63</v>
      </c>
      <c r="CT126" s="697">
        <v>755.27</v>
      </c>
      <c r="CU126" s="36">
        <f t="shared" si="90"/>
        <v>38410.9</v>
      </c>
      <c r="CV126" s="35">
        <f t="shared" si="89"/>
        <v>279</v>
      </c>
      <c r="CW126" s="1172"/>
      <c r="CX126" s="1172"/>
      <c r="CY126" s="1172"/>
      <c r="CZ126" s="1172"/>
      <c r="DA126" s="1172"/>
      <c r="DB126" s="1172"/>
      <c r="DC126" s="1172"/>
      <c r="DD126" s="1172"/>
      <c r="DE126" s="1172"/>
      <c r="DF126" s="1172"/>
      <c r="DV126" s="1172"/>
      <c r="DW126" s="1172"/>
      <c r="DX126" s="1172"/>
      <c r="DY126" s="1172"/>
      <c r="DZ126" s="1172"/>
      <c r="EA126" s="1172"/>
      <c r="EB126" s="1172"/>
      <c r="EC126" s="1172"/>
      <c r="ED126" s="1172"/>
      <c r="EE126" s="1172"/>
      <c r="EF126" s="1472"/>
      <c r="EG126" s="273"/>
      <c r="EH126" s="697"/>
      <c r="EI126" s="1172"/>
      <c r="EJ126" s="1172"/>
      <c r="EK126" s="1472">
        <v>42733</v>
      </c>
      <c r="EL126" s="35">
        <v>5036.05</v>
      </c>
      <c r="EM126" s="697">
        <v>1070.587</v>
      </c>
      <c r="EN126" s="1172">
        <v>59635.4</v>
      </c>
      <c r="EO126" s="1172">
        <v>331</v>
      </c>
      <c r="EP126" s="1472">
        <v>42915</v>
      </c>
      <c r="EQ126" s="283">
        <v>5656.05</v>
      </c>
      <c r="ER126" s="283">
        <v>801.19500000000005</v>
      </c>
      <c r="ES126" s="36">
        <v>61656.5</v>
      </c>
      <c r="ET126" s="35">
        <v>334</v>
      </c>
      <c r="EU126" s="1472">
        <v>43095</v>
      </c>
      <c r="EV126" s="283">
        <v>6167.57</v>
      </c>
      <c r="EW126" s="283">
        <v>371.41899999999998</v>
      </c>
      <c r="EX126" s="36">
        <v>64521.603000000003</v>
      </c>
      <c r="EY126" s="35">
        <v>340</v>
      </c>
      <c r="EZ126" s="1172"/>
      <c r="FA126" s="1172"/>
      <c r="FB126" s="1172"/>
      <c r="FC126" s="1172"/>
      <c r="FD126" s="1172"/>
      <c r="FE126" s="1172"/>
      <c r="FF126" s="1172"/>
      <c r="FG126" s="1172"/>
      <c r="FH126" s="1172"/>
      <c r="FI126" s="1172"/>
      <c r="FJ126" s="1725"/>
      <c r="FY126" s="1472">
        <v>44193</v>
      </c>
      <c r="FZ126" s="843">
        <v>5344.01</v>
      </c>
      <c r="GA126" s="843">
        <v>1346.9880000000001</v>
      </c>
      <c r="GB126" s="859">
        <v>82633.3</v>
      </c>
      <c r="GC126" s="843">
        <v>368</v>
      </c>
    </row>
    <row r="127" spans="6:190" s="843" customFormat="1" ht="15" customHeight="1" thickBot="1">
      <c r="F127" s="432">
        <v>37776</v>
      </c>
      <c r="G127" s="273">
        <v>793.69</v>
      </c>
      <c r="H127" s="273">
        <v>5.9</v>
      </c>
      <c r="I127" s="273">
        <v>3516.3</v>
      </c>
      <c r="J127" s="35">
        <v>251</v>
      </c>
      <c r="K127" s="431">
        <v>37962</v>
      </c>
      <c r="L127" s="273">
        <v>998.60391000000004</v>
      </c>
      <c r="M127" s="273">
        <v>20.567530049999998</v>
      </c>
      <c r="N127" s="273">
        <v>4576.5458235000006</v>
      </c>
      <c r="O127" s="35">
        <v>259</v>
      </c>
      <c r="P127" s="432">
        <v>38157</v>
      </c>
      <c r="Q127" s="479">
        <v>1319.40147</v>
      </c>
      <c r="R127" s="36">
        <v>26.5733</v>
      </c>
      <c r="S127" s="35">
        <v>4871.8</v>
      </c>
      <c r="T127" s="35">
        <v>259</v>
      </c>
      <c r="U127" s="432">
        <v>38339</v>
      </c>
      <c r="V127" s="479">
        <v>1970.24881</v>
      </c>
      <c r="W127" s="36">
        <v>54.965700000000005</v>
      </c>
      <c r="X127" s="35">
        <v>4939.1000000000004</v>
      </c>
      <c r="Y127" s="35">
        <v>248</v>
      </c>
      <c r="Z127" s="432">
        <v>38521</v>
      </c>
      <c r="AA127" s="479">
        <v>1716.8941500000001</v>
      </c>
      <c r="AB127" s="36">
        <v>24.114799999999999</v>
      </c>
      <c r="AC127" s="35">
        <v>5266.52</v>
      </c>
      <c r="AD127" s="35">
        <v>251</v>
      </c>
      <c r="AE127" s="1174">
        <v>38715</v>
      </c>
      <c r="AF127" s="480">
        <v>1677.3457900000001</v>
      </c>
      <c r="AG127" s="287">
        <v>29.3733</v>
      </c>
      <c r="AH127" s="287">
        <v>5658.6</v>
      </c>
      <c r="AI127" s="286">
        <v>260</v>
      </c>
      <c r="AJ127" s="1172"/>
      <c r="AK127" s="1172"/>
      <c r="AL127" s="1172"/>
      <c r="AM127" s="1172"/>
      <c r="AN127" s="1172"/>
      <c r="AO127" s="1172"/>
      <c r="AP127" s="1172"/>
      <c r="AQ127" s="1172"/>
      <c r="AR127" s="1172"/>
      <c r="AS127" s="1172"/>
      <c r="AT127" s="1172"/>
      <c r="AU127" s="1172"/>
      <c r="AV127" s="1172"/>
      <c r="AW127" s="1172"/>
      <c r="AX127" s="1172"/>
      <c r="AY127" s="1172"/>
      <c r="AZ127" s="1172"/>
      <c r="BA127" s="1172"/>
      <c r="BB127" s="1172"/>
      <c r="BC127" s="1172"/>
      <c r="BD127" s="1172"/>
      <c r="BE127" s="900"/>
      <c r="BF127" s="1172"/>
      <c r="BG127" s="1172"/>
      <c r="BH127" s="1172"/>
      <c r="BI127" s="1172"/>
      <c r="BJ127" s="1172"/>
      <c r="BK127" s="1172"/>
      <c r="BL127" s="1172"/>
      <c r="BM127" s="1172"/>
      <c r="BN127" s="431">
        <v>39993</v>
      </c>
      <c r="BO127" s="36">
        <v>2952.63</v>
      </c>
      <c r="BP127" s="36">
        <v>681.56</v>
      </c>
      <c r="BQ127" s="36">
        <v>14704</v>
      </c>
      <c r="BR127" s="35">
        <v>300</v>
      </c>
      <c r="BS127" s="1172"/>
      <c r="BT127" s="1172"/>
      <c r="BU127" s="1172"/>
      <c r="BV127" s="1172"/>
      <c r="BW127" s="1172"/>
      <c r="BX127" s="431">
        <v>40358</v>
      </c>
      <c r="BY127" s="35">
        <v>6172.54</v>
      </c>
      <c r="BZ127" s="35">
        <v>1675.27</v>
      </c>
      <c r="CA127" s="36">
        <v>21744.6</v>
      </c>
      <c r="CB127" s="35">
        <v>273</v>
      </c>
      <c r="CC127" s="1172"/>
      <c r="CD127" s="1172"/>
      <c r="CE127" s="1172"/>
      <c r="CF127" s="1172"/>
      <c r="CG127" s="1172"/>
      <c r="CH127" s="1172"/>
      <c r="CI127" s="1172"/>
      <c r="CJ127" s="1172"/>
      <c r="CK127" s="1172"/>
      <c r="CL127" s="1172"/>
      <c r="CM127" s="1172"/>
      <c r="CN127" s="1172"/>
      <c r="CO127" s="1172"/>
      <c r="CP127" s="1172"/>
      <c r="CQ127" s="1172"/>
      <c r="CR127" s="428">
        <v>41088</v>
      </c>
      <c r="CS127" s="718">
        <v>5163.43</v>
      </c>
      <c r="CT127" s="718">
        <v>614.05999999999995</v>
      </c>
      <c r="CU127" s="287">
        <f t="shared" si="90"/>
        <v>38410.9</v>
      </c>
      <c r="CV127" s="286">
        <f t="shared" si="89"/>
        <v>279</v>
      </c>
      <c r="CW127" s="1172"/>
      <c r="CX127" s="1172"/>
      <c r="CY127" s="1172"/>
      <c r="CZ127" s="1172"/>
      <c r="DA127" s="1172"/>
      <c r="DB127" s="1172"/>
      <c r="DC127" s="1172"/>
      <c r="DD127" s="1172"/>
      <c r="DE127" s="1172"/>
      <c r="DF127" s="1172"/>
      <c r="DW127" s="1172"/>
      <c r="DX127" s="1172"/>
      <c r="DY127" s="1172"/>
      <c r="DZ127" s="1172"/>
      <c r="EA127" s="1172"/>
      <c r="EB127" s="1172"/>
      <c r="EC127" s="1172"/>
      <c r="ED127" s="1172"/>
      <c r="EE127" s="1172"/>
      <c r="EF127" s="1472"/>
      <c r="EG127" s="1563"/>
      <c r="EH127" s="697"/>
      <c r="EI127" s="1172"/>
      <c r="EJ127" s="1172"/>
      <c r="EK127" s="1172"/>
      <c r="EL127" s="1172"/>
      <c r="EM127" s="1172"/>
      <c r="EN127" s="1172"/>
      <c r="EO127" s="1172"/>
      <c r="EP127" s="1172"/>
      <c r="EQ127" s="1172"/>
      <c r="ER127" s="1172"/>
      <c r="ES127" s="1172"/>
      <c r="ET127" s="1172"/>
      <c r="EU127" s="1472">
        <v>43096</v>
      </c>
      <c r="EV127" s="283">
        <v>6186.47</v>
      </c>
      <c r="EW127" s="283">
        <v>551.70600000000002</v>
      </c>
      <c r="EX127" s="36">
        <v>64521.603000000003</v>
      </c>
      <c r="EY127" s="35">
        <v>340</v>
      </c>
      <c r="EZ127" s="1172"/>
      <c r="FA127" s="1172"/>
      <c r="FB127" s="1172"/>
      <c r="FC127" s="1172"/>
      <c r="FD127" s="1172"/>
      <c r="FE127" s="1172"/>
      <c r="FF127" s="1172"/>
      <c r="FG127" s="1172"/>
      <c r="FH127" s="1172"/>
      <c r="FI127" s="1172"/>
      <c r="FJ127" s="1725"/>
      <c r="FY127" s="1472">
        <v>44194</v>
      </c>
      <c r="FZ127" s="843">
        <v>5358.26</v>
      </c>
      <c r="GA127" s="843">
        <v>1383.8989999999999</v>
      </c>
      <c r="GB127" s="859">
        <v>82633.3</v>
      </c>
      <c r="GC127" s="843">
        <v>368</v>
      </c>
    </row>
    <row r="128" spans="6:190" s="843" customFormat="1" ht="15" customHeight="1" thickBot="1">
      <c r="F128" s="432">
        <v>37777</v>
      </c>
      <c r="G128" s="273">
        <v>794.86</v>
      </c>
      <c r="H128" s="273">
        <v>5.68</v>
      </c>
      <c r="I128" s="273">
        <v>3516.3</v>
      </c>
      <c r="J128" s="35">
        <v>251</v>
      </c>
      <c r="K128" s="431">
        <v>37963</v>
      </c>
      <c r="L128" s="273">
        <v>975.77441999999996</v>
      </c>
      <c r="M128" s="273">
        <v>19.315964824999998</v>
      </c>
      <c r="N128" s="273">
        <v>4576.5458235000006</v>
      </c>
      <c r="O128" s="35">
        <v>259</v>
      </c>
      <c r="P128" s="432">
        <v>38158</v>
      </c>
      <c r="Q128" s="479">
        <v>1314.41282</v>
      </c>
      <c r="R128" s="36">
        <v>20.436199999999999</v>
      </c>
      <c r="S128" s="35">
        <v>4871.8</v>
      </c>
      <c r="T128" s="35">
        <v>259</v>
      </c>
      <c r="U128" s="432">
        <v>38340</v>
      </c>
      <c r="V128" s="479">
        <v>1982.0640800000001</v>
      </c>
      <c r="W128" s="36">
        <v>60.774699999999996</v>
      </c>
      <c r="X128" s="35">
        <v>4939.1000000000004</v>
      </c>
      <c r="Y128" s="35">
        <v>248</v>
      </c>
      <c r="Z128" s="432">
        <v>38522</v>
      </c>
      <c r="AA128" s="479">
        <v>1709.5926099999999</v>
      </c>
      <c r="AB128" s="36">
        <v>32.042700000000004</v>
      </c>
      <c r="AC128" s="35">
        <v>5266.52</v>
      </c>
      <c r="AD128" s="35">
        <v>251</v>
      </c>
      <c r="AE128" s="1172"/>
      <c r="AF128" s="1172"/>
      <c r="AG128" s="1172"/>
      <c r="AH128" s="1172"/>
      <c r="AI128" s="1172"/>
      <c r="AJ128" s="1172"/>
      <c r="AK128" s="1172"/>
      <c r="AL128" s="1172"/>
      <c r="AM128" s="1172"/>
      <c r="AN128" s="1172"/>
      <c r="AO128" s="1172"/>
      <c r="AP128" s="1172"/>
      <c r="AQ128" s="1172"/>
      <c r="AR128" s="1172"/>
      <c r="AS128" s="1172"/>
      <c r="AT128" s="1172"/>
      <c r="AU128" s="1172"/>
      <c r="AV128" s="1172"/>
      <c r="AW128" s="1172"/>
      <c r="AX128" s="1172"/>
      <c r="AY128" s="1172"/>
      <c r="AZ128" s="1172"/>
      <c r="BA128" s="1172"/>
      <c r="BB128" s="1172"/>
      <c r="BC128" s="1172"/>
      <c r="BD128" s="1172"/>
      <c r="BE128" s="900"/>
      <c r="BF128" s="1172"/>
      <c r="BG128" s="1172"/>
      <c r="BH128" s="1172"/>
      <c r="BI128" s="1172"/>
      <c r="BJ128" s="1172"/>
      <c r="BK128" s="1172"/>
      <c r="BL128" s="1172"/>
      <c r="BM128" s="1172"/>
      <c r="BN128" s="435">
        <v>39994</v>
      </c>
      <c r="BO128" s="287">
        <v>3010.26</v>
      </c>
      <c r="BP128" s="287">
        <v>942.2</v>
      </c>
      <c r="BQ128" s="287">
        <v>14704</v>
      </c>
      <c r="BR128" s="286">
        <v>300</v>
      </c>
      <c r="BS128" s="1172"/>
      <c r="BT128" s="1172"/>
      <c r="BU128" s="1172"/>
      <c r="BV128" s="1172"/>
      <c r="BW128" s="1172"/>
      <c r="BX128" s="435">
        <v>40359</v>
      </c>
      <c r="BY128" s="286">
        <v>6153.68</v>
      </c>
      <c r="BZ128" s="287">
        <v>1887.38</v>
      </c>
      <c r="CA128" s="287">
        <v>21744.6</v>
      </c>
      <c r="CB128" s="286">
        <v>273</v>
      </c>
      <c r="CC128" s="1172"/>
      <c r="CD128" s="1172"/>
      <c r="CE128" s="1172"/>
      <c r="CF128" s="1172"/>
      <c r="CG128" s="1172"/>
      <c r="CH128" s="1172"/>
      <c r="CI128" s="1172"/>
      <c r="CJ128" s="1172"/>
      <c r="CK128" s="1172"/>
      <c r="CL128" s="1172"/>
      <c r="CM128" s="1172"/>
      <c r="CN128" s="1172"/>
      <c r="CO128" s="1172"/>
      <c r="CP128" s="1172"/>
      <c r="CQ128" s="1172"/>
      <c r="CR128" s="1172"/>
      <c r="CS128" s="1172"/>
      <c r="CT128" s="1172"/>
      <c r="CU128" s="1172"/>
      <c r="CV128" s="1172"/>
      <c r="CW128" s="1172"/>
      <c r="CX128" s="1172"/>
      <c r="CY128" s="1172"/>
      <c r="CZ128" s="1172"/>
      <c r="DA128" s="1172"/>
      <c r="DB128" s="1172"/>
      <c r="DC128" s="1172"/>
      <c r="DD128" s="1172"/>
      <c r="DE128" s="1172"/>
      <c r="DF128" s="1172"/>
      <c r="EA128" s="1172"/>
      <c r="EB128" s="1172"/>
      <c r="EC128" s="1172"/>
      <c r="ED128" s="1172"/>
      <c r="EE128" s="1172"/>
      <c r="EF128" s="1172"/>
      <c r="EG128" s="1172"/>
      <c r="EH128" s="1172"/>
      <c r="EI128" s="1172"/>
      <c r="EJ128" s="1172"/>
      <c r="EK128" s="1172"/>
      <c r="EL128" s="1172"/>
      <c r="EM128" s="1172"/>
      <c r="EN128" s="1172"/>
      <c r="EO128" s="1172"/>
      <c r="EP128" s="1172"/>
      <c r="EQ128" s="1172"/>
      <c r="ER128" s="1172"/>
      <c r="ES128" s="1172"/>
      <c r="ET128" s="1172"/>
      <c r="EU128" s="1472">
        <v>43097</v>
      </c>
      <c r="EV128" s="283">
        <v>6244.52</v>
      </c>
      <c r="EW128" s="283">
        <v>628.048</v>
      </c>
      <c r="EX128" s="36">
        <v>64521.603000000003</v>
      </c>
      <c r="EY128" s="35">
        <v>340</v>
      </c>
      <c r="EZ128" s="1172"/>
      <c r="FA128" s="1172"/>
      <c r="FB128" s="1172"/>
      <c r="FC128" s="1172"/>
      <c r="FD128" s="1172"/>
      <c r="FE128" s="1172"/>
      <c r="FF128" s="1172"/>
      <c r="FG128" s="1172"/>
      <c r="FH128" s="1172"/>
      <c r="FI128" s="1172"/>
      <c r="FJ128" s="1725"/>
      <c r="FY128" s="1472">
        <v>44195</v>
      </c>
      <c r="FZ128" s="843">
        <v>5402.07</v>
      </c>
      <c r="GA128" s="843">
        <v>1543.2739999999999</v>
      </c>
      <c r="GB128" s="859">
        <v>82633.3</v>
      </c>
      <c r="GC128" s="843">
        <v>368</v>
      </c>
    </row>
    <row r="129" spans="6:166" s="843" customFormat="1" ht="15" customHeight="1">
      <c r="F129" s="432">
        <v>37779</v>
      </c>
      <c r="G129" s="273">
        <v>792.37</v>
      </c>
      <c r="H129" s="273">
        <v>5.24</v>
      </c>
      <c r="I129" s="273">
        <v>3516.3</v>
      </c>
      <c r="J129" s="35">
        <v>251</v>
      </c>
      <c r="K129" s="431">
        <v>37964</v>
      </c>
      <c r="L129" s="273">
        <v>940.49103000000002</v>
      </c>
      <c r="M129" s="273">
        <v>18.39913215</v>
      </c>
      <c r="N129" s="273">
        <v>4576.5458235000006</v>
      </c>
      <c r="O129" s="35">
        <v>259</v>
      </c>
      <c r="P129" s="432">
        <v>38159</v>
      </c>
      <c r="Q129" s="479">
        <v>1299.9820400000001</v>
      </c>
      <c r="R129" s="36">
        <v>16.9392</v>
      </c>
      <c r="S129" s="35">
        <v>4871.8</v>
      </c>
      <c r="T129" s="35">
        <v>259</v>
      </c>
      <c r="U129" s="432">
        <v>38341</v>
      </c>
      <c r="V129" s="479">
        <v>1986.09545</v>
      </c>
      <c r="W129" s="36">
        <v>49.2639</v>
      </c>
      <c r="X129" s="35">
        <v>4939.1000000000004</v>
      </c>
      <c r="Y129" s="35">
        <v>248</v>
      </c>
      <c r="Z129" s="432">
        <v>38523</v>
      </c>
      <c r="AA129" s="479">
        <v>1707.0374200000001</v>
      </c>
      <c r="AB129" s="36">
        <v>18.149899999999999</v>
      </c>
      <c r="AC129" s="35">
        <v>5266.52</v>
      </c>
      <c r="AD129" s="35">
        <v>251</v>
      </c>
      <c r="AE129" s="1172"/>
      <c r="AF129" s="1172"/>
      <c r="AG129" s="1172"/>
      <c r="AH129" s="1172"/>
      <c r="AI129" s="1172"/>
      <c r="AJ129" s="1172"/>
      <c r="AK129" s="1172"/>
      <c r="AL129" s="1172"/>
      <c r="AM129" s="1172"/>
      <c r="AN129" s="1172"/>
      <c r="AO129" s="1172"/>
      <c r="AP129" s="1172"/>
      <c r="AQ129" s="1172"/>
      <c r="AR129" s="1172"/>
      <c r="AS129" s="1172"/>
      <c r="AT129" s="1172"/>
      <c r="AU129" s="1172"/>
      <c r="AV129" s="1172"/>
      <c r="AW129" s="1172"/>
      <c r="AX129" s="1172"/>
      <c r="AY129" s="1172"/>
      <c r="AZ129" s="1172"/>
      <c r="BA129" s="1172"/>
      <c r="BB129" s="1172"/>
      <c r="BC129" s="1172"/>
      <c r="BD129" s="1172"/>
      <c r="BE129" s="900"/>
      <c r="BF129" s="1172"/>
      <c r="BG129" s="1172"/>
      <c r="BH129" s="1172"/>
      <c r="BI129" s="1172"/>
      <c r="BJ129" s="1172"/>
      <c r="BK129" s="1172"/>
      <c r="BL129" s="1172"/>
      <c r="BM129" s="1172"/>
      <c r="BN129" s="1172"/>
      <c r="BO129" s="1172"/>
      <c r="BP129" s="1172"/>
      <c r="BQ129" s="1172"/>
      <c r="BR129" s="1172"/>
      <c r="BS129" s="1172"/>
      <c r="BT129" s="1172"/>
      <c r="BU129" s="1172"/>
      <c r="BV129" s="1172"/>
      <c r="BW129" s="1172"/>
      <c r="BX129" s="1172"/>
      <c r="BY129" s="1172"/>
      <c r="BZ129" s="1172"/>
      <c r="CA129" s="1172"/>
      <c r="CB129" s="1172"/>
      <c r="CC129" s="1172"/>
      <c r="CD129" s="1172"/>
      <c r="CE129" s="1172"/>
      <c r="CF129" s="1172"/>
      <c r="CG129" s="1172"/>
      <c r="CH129" s="1172"/>
      <c r="CI129" s="1172"/>
      <c r="CJ129" s="1172"/>
      <c r="CK129" s="1172"/>
      <c r="CL129" s="1172"/>
      <c r="CM129" s="1172"/>
      <c r="CN129" s="1172"/>
      <c r="CO129" s="1172"/>
      <c r="CP129" s="1172"/>
      <c r="CQ129" s="1172"/>
      <c r="CR129" s="1172"/>
      <c r="CS129" s="1172"/>
      <c r="CT129" s="1172"/>
      <c r="CU129" s="1172"/>
      <c r="CV129" s="1172"/>
      <c r="CW129" s="1172"/>
      <c r="CX129" s="1172"/>
      <c r="CY129" s="1172"/>
      <c r="CZ129" s="1172"/>
      <c r="DA129" s="1172"/>
      <c r="DB129" s="1172"/>
      <c r="DC129" s="1172"/>
      <c r="DD129" s="1172"/>
      <c r="DE129" s="1172"/>
      <c r="DF129" s="1172"/>
      <c r="EA129" s="1172"/>
      <c r="EB129" s="1172"/>
      <c r="EC129" s="1172"/>
      <c r="ED129" s="1172"/>
      <c r="EE129" s="1172"/>
      <c r="EF129" s="1172"/>
      <c r="EG129" s="1172"/>
      <c r="EH129" s="1172"/>
      <c r="EI129" s="1172"/>
      <c r="EJ129" s="1172"/>
      <c r="EK129" s="1172"/>
      <c r="EL129" s="1172"/>
      <c r="EM129" s="1172"/>
      <c r="EN129" s="1172"/>
      <c r="EO129" s="1172"/>
      <c r="EP129" s="1172"/>
      <c r="EQ129" s="1172"/>
      <c r="ER129" s="1172"/>
      <c r="ES129" s="1172"/>
      <c r="ET129" s="1172"/>
      <c r="EU129" s="1172"/>
      <c r="EV129" s="1172"/>
      <c r="EW129" s="1172"/>
      <c r="EX129" s="1172"/>
      <c r="EY129" s="1172"/>
      <c r="EZ129" s="1172"/>
      <c r="FA129" s="1172"/>
      <c r="FB129" s="1172"/>
      <c r="FC129" s="1172"/>
      <c r="FD129" s="1172"/>
      <c r="FE129" s="1172"/>
      <c r="FF129" s="1172"/>
      <c r="FG129" s="1172"/>
      <c r="FH129" s="1172"/>
      <c r="FI129" s="1172"/>
      <c r="FJ129" s="1725"/>
    </row>
    <row r="130" spans="6:166" s="843" customFormat="1" ht="15" customHeight="1">
      <c r="F130" s="432">
        <v>37780</v>
      </c>
      <c r="G130" s="273">
        <v>789.06</v>
      </c>
      <c r="H130" s="273">
        <v>4.99</v>
      </c>
      <c r="I130" s="273">
        <v>3516.3</v>
      </c>
      <c r="J130" s="35">
        <v>251</v>
      </c>
      <c r="K130" s="431">
        <v>37965</v>
      </c>
      <c r="L130" s="273">
        <v>946.95893999999998</v>
      </c>
      <c r="M130" s="273">
        <v>15.507952325</v>
      </c>
      <c r="N130" s="273">
        <v>4576.5458235000006</v>
      </c>
      <c r="O130" s="35">
        <v>259</v>
      </c>
      <c r="P130" s="432">
        <v>38160</v>
      </c>
      <c r="Q130" s="479">
        <v>1304.18452</v>
      </c>
      <c r="R130" s="36">
        <v>16.314</v>
      </c>
      <c r="S130" s="35">
        <v>4871.8</v>
      </c>
      <c r="T130" s="35">
        <v>259</v>
      </c>
      <c r="U130" s="432">
        <v>38342</v>
      </c>
      <c r="V130" s="479">
        <v>1994.0798199999999</v>
      </c>
      <c r="W130" s="36">
        <v>38.183199999999999</v>
      </c>
      <c r="X130" s="35">
        <v>4939.1000000000004</v>
      </c>
      <c r="Y130" s="35">
        <v>248</v>
      </c>
      <c r="Z130" s="432">
        <v>38524</v>
      </c>
      <c r="AA130" s="479">
        <v>1699.8623700000001</v>
      </c>
      <c r="AB130" s="36">
        <v>23.514500000000002</v>
      </c>
      <c r="AC130" s="35">
        <v>5266.52</v>
      </c>
      <c r="AD130" s="35">
        <v>251</v>
      </c>
      <c r="AE130" s="1172"/>
      <c r="AF130" s="1172"/>
      <c r="AG130" s="1172"/>
      <c r="AH130" s="1172"/>
      <c r="AI130" s="1172"/>
      <c r="AJ130" s="1172"/>
      <c r="AK130" s="1172"/>
      <c r="AL130" s="1172"/>
      <c r="AM130" s="1172"/>
      <c r="AN130" s="1172"/>
      <c r="AO130" s="1172"/>
      <c r="AP130" s="1172"/>
      <c r="AQ130" s="1172"/>
      <c r="AR130" s="1172"/>
      <c r="AS130" s="1172"/>
      <c r="AT130" s="1172"/>
      <c r="AU130" s="1172"/>
      <c r="AV130" s="1172"/>
      <c r="AW130" s="1172"/>
      <c r="AX130" s="1172"/>
      <c r="AY130" s="1172"/>
      <c r="AZ130" s="1172"/>
      <c r="BA130" s="1172"/>
      <c r="BB130" s="1172"/>
      <c r="BC130" s="1172"/>
      <c r="BD130" s="1172"/>
      <c r="BE130" s="900"/>
      <c r="BF130" s="1172"/>
      <c r="BG130" s="1172"/>
      <c r="BH130" s="1172"/>
      <c r="BI130" s="1172"/>
      <c r="BJ130" s="1172"/>
      <c r="BK130" s="1172"/>
      <c r="BL130" s="1172"/>
      <c r="BM130" s="1172"/>
      <c r="BN130" s="1172"/>
      <c r="BO130" s="1172"/>
      <c r="BP130" s="1172"/>
      <c r="BQ130" s="1172"/>
      <c r="BR130" s="1172"/>
      <c r="BS130" s="1172"/>
      <c r="BT130" s="1172"/>
      <c r="BU130" s="1172"/>
      <c r="BV130" s="1172"/>
      <c r="BW130" s="1172"/>
      <c r="BX130" s="1172"/>
      <c r="BY130" s="1172"/>
      <c r="BZ130" s="1172"/>
      <c r="CA130" s="1172"/>
      <c r="CB130" s="1172"/>
      <c r="CC130" s="1172"/>
      <c r="CD130" s="1172"/>
      <c r="CE130" s="1172"/>
      <c r="CF130" s="1172"/>
      <c r="CG130" s="1172"/>
      <c r="CH130" s="1172"/>
      <c r="CI130" s="1172"/>
      <c r="CJ130" s="1172"/>
      <c r="CK130" s="1172"/>
      <c r="CL130" s="1172"/>
      <c r="CM130" s="1172"/>
      <c r="CN130" s="1172"/>
      <c r="CO130" s="1172"/>
      <c r="CP130" s="1172"/>
      <c r="CQ130" s="1172"/>
      <c r="CR130" s="1172"/>
      <c r="CS130" s="1172"/>
      <c r="CT130" s="1172"/>
      <c r="CU130" s="1172"/>
      <c r="CV130" s="1172"/>
      <c r="CW130" s="1172"/>
      <c r="CX130" s="1172"/>
      <c r="CY130" s="1172"/>
      <c r="CZ130" s="1172"/>
      <c r="DA130" s="1172"/>
      <c r="DB130" s="1172"/>
      <c r="DC130" s="1172"/>
      <c r="DD130" s="1172"/>
      <c r="DE130" s="1172"/>
      <c r="DF130" s="1172"/>
      <c r="EA130" s="1172"/>
      <c r="EB130" s="1172"/>
      <c r="EC130" s="1172"/>
      <c r="ED130" s="1172"/>
      <c r="EE130" s="1172"/>
      <c r="EF130" s="1172"/>
      <c r="EG130" s="1172"/>
      <c r="EH130" s="1172"/>
      <c r="EI130" s="1172"/>
      <c r="EJ130" s="1172"/>
      <c r="EK130" s="1172"/>
      <c r="EL130" s="1172"/>
      <c r="EM130" s="1172"/>
      <c r="EN130" s="1172"/>
      <c r="EO130" s="1172"/>
      <c r="EP130" s="1172"/>
      <c r="EQ130" s="1172"/>
      <c r="ER130" s="1172"/>
      <c r="ES130" s="1172"/>
      <c r="ET130" s="1172"/>
      <c r="EU130" s="1172"/>
      <c r="EV130" s="1172"/>
      <c r="EW130" s="1172"/>
      <c r="EX130" s="1172"/>
      <c r="EY130" s="1172"/>
      <c r="EZ130" s="1172"/>
      <c r="FA130" s="1172"/>
      <c r="FB130" s="1172"/>
      <c r="FC130" s="1172"/>
      <c r="FD130" s="1172"/>
      <c r="FE130" s="1172"/>
      <c r="FF130" s="1172"/>
      <c r="FG130" s="1172"/>
      <c r="FH130" s="1172"/>
      <c r="FI130" s="1172"/>
      <c r="FJ130" s="1725"/>
    </row>
    <row r="131" spans="6:166" s="843" customFormat="1" ht="15" customHeight="1">
      <c r="F131" s="432">
        <v>37781</v>
      </c>
      <c r="G131" s="273">
        <v>788.35</v>
      </c>
      <c r="H131" s="273">
        <v>4.47</v>
      </c>
      <c r="I131" s="273">
        <v>3516.3</v>
      </c>
      <c r="J131" s="35">
        <v>251</v>
      </c>
      <c r="K131" s="430">
        <v>37966</v>
      </c>
      <c r="L131" s="247">
        <v>941.02077999999995</v>
      </c>
      <c r="M131" s="247">
        <v>11.567590375</v>
      </c>
      <c r="N131" s="247">
        <v>4576.5458235000006</v>
      </c>
      <c r="O131" s="185">
        <v>259</v>
      </c>
      <c r="P131" s="432">
        <v>38161</v>
      </c>
      <c r="Q131" s="479">
        <v>1311.2796900000001</v>
      </c>
      <c r="R131" s="36">
        <v>17.6601</v>
      </c>
      <c r="S131" s="185">
        <v>4871.8</v>
      </c>
      <c r="T131" s="185">
        <v>259</v>
      </c>
      <c r="U131" s="432">
        <v>38343</v>
      </c>
      <c r="V131" s="479">
        <v>1940.90173</v>
      </c>
      <c r="W131" s="36">
        <v>35.1721</v>
      </c>
      <c r="X131" s="185">
        <v>4939.1000000000004</v>
      </c>
      <c r="Y131" s="185">
        <v>248</v>
      </c>
      <c r="Z131" s="432">
        <v>38525</v>
      </c>
      <c r="AA131" s="479">
        <v>1687.7846999999999</v>
      </c>
      <c r="AB131" s="36">
        <v>20.2821</v>
      </c>
      <c r="AC131" s="35">
        <v>5266.52</v>
      </c>
      <c r="AD131" s="35">
        <v>251</v>
      </c>
      <c r="BE131" s="898"/>
      <c r="EA131" s="1172"/>
      <c r="EB131" s="1172"/>
      <c r="EC131" s="1172"/>
      <c r="ED131" s="1172"/>
      <c r="EE131" s="1172"/>
      <c r="EF131" s="1172"/>
      <c r="EG131" s="1172"/>
      <c r="EH131" s="1172"/>
      <c r="EI131" s="1172"/>
      <c r="EJ131" s="1172"/>
      <c r="EK131" s="1172"/>
      <c r="EL131" s="1172"/>
      <c r="EM131" s="1172"/>
      <c r="EN131" s="1172"/>
      <c r="EO131" s="1172"/>
      <c r="EP131" s="1172"/>
      <c r="EQ131" s="1172"/>
      <c r="ER131" s="1172"/>
      <c r="ES131" s="1172"/>
      <c r="ET131" s="1172"/>
      <c r="EU131" s="1172"/>
      <c r="EV131" s="1172"/>
      <c r="EW131" s="1172"/>
      <c r="EX131" s="1172"/>
      <c r="EY131" s="1172"/>
      <c r="EZ131" s="1172"/>
      <c r="FA131" s="1172"/>
      <c r="FB131" s="1172"/>
      <c r="FC131" s="1172"/>
      <c r="FD131" s="1172"/>
      <c r="FE131" s="1172"/>
      <c r="FF131" s="1172"/>
      <c r="FG131" s="1172"/>
      <c r="FH131" s="1172"/>
      <c r="FI131" s="1172"/>
      <c r="FJ131" s="1725"/>
    </row>
    <row r="132" spans="6:166" s="843" customFormat="1" ht="15" customHeight="1">
      <c r="F132" s="432">
        <v>37782</v>
      </c>
      <c r="G132" s="273">
        <v>788.98</v>
      </c>
      <c r="H132" s="273">
        <v>4.4800000000000004</v>
      </c>
      <c r="I132" s="273">
        <v>3516.3</v>
      </c>
      <c r="J132" s="35">
        <v>251</v>
      </c>
      <c r="K132" s="430">
        <v>37969</v>
      </c>
      <c r="L132" s="247">
        <v>918.73272999999995</v>
      </c>
      <c r="M132" s="247">
        <v>11.878470625</v>
      </c>
      <c r="N132" s="247">
        <v>4576.5458235000006</v>
      </c>
      <c r="O132" s="185">
        <v>259</v>
      </c>
      <c r="P132" s="432">
        <v>38162</v>
      </c>
      <c r="Q132" s="479">
        <v>1317.26466</v>
      </c>
      <c r="R132" s="36">
        <v>22.410400000000003</v>
      </c>
      <c r="S132" s="185">
        <v>4871.8</v>
      </c>
      <c r="T132" s="185">
        <v>259</v>
      </c>
      <c r="U132" s="432">
        <v>38344</v>
      </c>
      <c r="V132" s="479">
        <v>1956.66734</v>
      </c>
      <c r="W132" s="36">
        <v>30.526600000000002</v>
      </c>
      <c r="X132" s="185">
        <v>4939.1000000000004</v>
      </c>
      <c r="Y132" s="185">
        <v>248</v>
      </c>
      <c r="Z132" s="432">
        <v>38526</v>
      </c>
      <c r="AA132" s="479">
        <v>1699.2610299999999</v>
      </c>
      <c r="AB132" s="36">
        <v>20.144500000000001</v>
      </c>
      <c r="AC132" s="35">
        <v>5266.52</v>
      </c>
      <c r="AD132" s="35">
        <v>251</v>
      </c>
      <c r="BE132" s="898"/>
      <c r="EK132" s="1172"/>
      <c r="EL132" s="1172"/>
      <c r="EM132" s="1172"/>
      <c r="EN132" s="1172"/>
      <c r="EO132" s="1172"/>
      <c r="EU132" s="1172"/>
      <c r="EV132" s="1172"/>
      <c r="EW132" s="1172"/>
      <c r="EX132" s="1172"/>
      <c r="EY132" s="1172"/>
      <c r="EZ132" s="1172"/>
      <c r="FA132" s="1172"/>
      <c r="FB132" s="1172"/>
      <c r="FC132" s="1172"/>
      <c r="FD132" s="1172"/>
      <c r="FE132" s="1172"/>
      <c r="FF132" s="1172"/>
      <c r="FG132" s="1172"/>
      <c r="FH132" s="1172"/>
      <c r="FI132" s="1172"/>
      <c r="FJ132" s="1725"/>
    </row>
    <row r="133" spans="6:166" s="843" customFormat="1" ht="15" customHeight="1">
      <c r="F133" s="432">
        <v>37783</v>
      </c>
      <c r="G133" s="273">
        <v>788.65</v>
      </c>
      <c r="H133" s="273">
        <v>3.89</v>
      </c>
      <c r="I133" s="273">
        <v>3516.3</v>
      </c>
      <c r="J133" s="35">
        <v>251</v>
      </c>
      <c r="K133" s="430">
        <v>37970</v>
      </c>
      <c r="L133" s="247">
        <v>902.85536000000002</v>
      </c>
      <c r="M133" s="247">
        <v>9.4897921749999998</v>
      </c>
      <c r="N133" s="247">
        <v>4576.5458235000006</v>
      </c>
      <c r="O133" s="185">
        <v>259</v>
      </c>
      <c r="P133" s="432">
        <v>38164</v>
      </c>
      <c r="Q133" s="479">
        <v>1319.4559099999999</v>
      </c>
      <c r="R133" s="36">
        <v>17.8155</v>
      </c>
      <c r="S133" s="185">
        <v>4871.8</v>
      </c>
      <c r="T133" s="185">
        <v>259</v>
      </c>
      <c r="U133" s="432">
        <v>38348</v>
      </c>
      <c r="V133" s="479">
        <v>1942.6013800000001</v>
      </c>
      <c r="W133" s="36">
        <v>27.4438</v>
      </c>
      <c r="X133" s="185">
        <v>4939.1000000000004</v>
      </c>
      <c r="Y133" s="185">
        <v>248</v>
      </c>
      <c r="Z133" s="432">
        <v>38528</v>
      </c>
      <c r="AA133" s="479">
        <v>1712.14363</v>
      </c>
      <c r="AB133" s="36">
        <v>28.527800000000003</v>
      </c>
      <c r="AC133" s="35">
        <v>5266.52</v>
      </c>
      <c r="AD133" s="35">
        <v>251</v>
      </c>
      <c r="BE133" s="898"/>
      <c r="EK133" s="1172"/>
      <c r="EL133" s="1172"/>
      <c r="EM133" s="1172"/>
      <c r="EN133" s="1172"/>
      <c r="EO133" s="1172"/>
      <c r="EU133" s="1172"/>
      <c r="EV133" s="1172"/>
      <c r="EW133" s="1172"/>
      <c r="EX133" s="1172"/>
      <c r="EY133" s="1172"/>
      <c r="EZ133" s="1172"/>
      <c r="FA133" s="1172"/>
      <c r="FB133" s="1172"/>
      <c r="FC133" s="1172"/>
      <c r="FD133" s="1172"/>
      <c r="FJ133" s="1725"/>
    </row>
    <row r="134" spans="6:166" s="843" customFormat="1" ht="15" customHeight="1">
      <c r="F134" s="432">
        <v>37784</v>
      </c>
      <c r="G134" s="273">
        <v>788.95</v>
      </c>
      <c r="H134" s="273">
        <v>2.56</v>
      </c>
      <c r="I134" s="273">
        <v>3516.3</v>
      </c>
      <c r="J134" s="35">
        <v>251</v>
      </c>
      <c r="K134" s="430">
        <v>37972</v>
      </c>
      <c r="L134" s="247">
        <v>926.98699999999997</v>
      </c>
      <c r="M134" s="247">
        <v>10.076197000000001</v>
      </c>
      <c r="N134" s="247">
        <v>4576.5458235000006</v>
      </c>
      <c r="O134" s="185">
        <v>259</v>
      </c>
      <c r="P134" s="432">
        <v>38165</v>
      </c>
      <c r="Q134" s="479">
        <v>1305.2304799999999</v>
      </c>
      <c r="R134" s="36">
        <v>17.814599999999999</v>
      </c>
      <c r="S134" s="185">
        <v>4871.8</v>
      </c>
      <c r="T134" s="185">
        <v>259</v>
      </c>
      <c r="U134" s="432">
        <v>38349</v>
      </c>
      <c r="V134" s="479">
        <v>1907.0773899999999</v>
      </c>
      <c r="W134" s="36">
        <v>31.671900000000001</v>
      </c>
      <c r="X134" s="185">
        <v>4939.1000000000004</v>
      </c>
      <c r="Y134" s="185">
        <v>248</v>
      </c>
      <c r="Z134" s="432">
        <v>38529</v>
      </c>
      <c r="AA134" s="479">
        <v>1721.05888</v>
      </c>
      <c r="AB134" s="36">
        <v>21.338900000000002</v>
      </c>
      <c r="AC134" s="35">
        <v>5266.52</v>
      </c>
      <c r="AD134" s="35">
        <v>251</v>
      </c>
      <c r="BE134" s="898"/>
      <c r="EK134" s="1172"/>
      <c r="EL134" s="1172"/>
      <c r="EM134" s="1172"/>
      <c r="EN134" s="1172"/>
      <c r="EO134" s="1172"/>
      <c r="EU134" s="1172"/>
      <c r="EV134" s="1172"/>
      <c r="EW134" s="1172"/>
      <c r="EX134" s="1172"/>
      <c r="EY134" s="1172"/>
      <c r="EZ134" s="1172"/>
      <c r="FA134" s="1172"/>
      <c r="FB134" s="1172"/>
      <c r="FC134" s="1172"/>
      <c r="FD134" s="1172"/>
      <c r="FJ134" s="1725"/>
    </row>
    <row r="135" spans="6:166" s="843" customFormat="1" ht="15" customHeight="1">
      <c r="F135" s="432">
        <v>37786</v>
      </c>
      <c r="G135" s="273">
        <v>795.99</v>
      </c>
      <c r="H135" s="273">
        <v>5.16</v>
      </c>
      <c r="I135" s="273">
        <v>3516.3</v>
      </c>
      <c r="J135" s="35">
        <v>251</v>
      </c>
      <c r="K135" s="430">
        <v>37973</v>
      </c>
      <c r="L135" s="247">
        <v>921.73924999999997</v>
      </c>
      <c r="M135" s="247">
        <v>8.7664326799999994</v>
      </c>
      <c r="N135" s="247">
        <v>4576.5458235000006</v>
      </c>
      <c r="O135" s="185">
        <v>259</v>
      </c>
      <c r="P135" s="432">
        <v>38166</v>
      </c>
      <c r="Q135" s="479">
        <v>1296.59358</v>
      </c>
      <c r="R135" s="36">
        <v>16.526400000000002</v>
      </c>
      <c r="S135" s="185">
        <v>4871.8</v>
      </c>
      <c r="T135" s="185">
        <v>259</v>
      </c>
      <c r="U135" s="432">
        <v>38350</v>
      </c>
      <c r="V135" s="479">
        <v>1956.5911599999999</v>
      </c>
      <c r="W135" s="36">
        <v>38.722000000000001</v>
      </c>
      <c r="X135" s="185">
        <v>4939.1000000000004</v>
      </c>
      <c r="Y135" s="185">
        <v>248</v>
      </c>
      <c r="Z135" s="432">
        <v>38530</v>
      </c>
      <c r="AA135" s="479">
        <v>1719.6788300000001</v>
      </c>
      <c r="AB135" s="36">
        <v>19.266999999999999</v>
      </c>
      <c r="AC135" s="35">
        <v>5266.52</v>
      </c>
      <c r="AD135" s="35">
        <v>251</v>
      </c>
      <c r="BE135" s="898"/>
      <c r="EK135" s="1172"/>
      <c r="EL135" s="1172"/>
      <c r="EM135" s="1172"/>
      <c r="EN135" s="1172"/>
      <c r="EO135" s="1172"/>
      <c r="EU135" s="1172"/>
      <c r="EV135" s="1172"/>
      <c r="EW135" s="1172"/>
      <c r="EX135" s="1172"/>
      <c r="EY135" s="1172"/>
      <c r="EZ135" s="1172"/>
      <c r="FA135" s="1172"/>
      <c r="FB135" s="1172"/>
      <c r="FC135" s="1172"/>
      <c r="FD135" s="1172"/>
      <c r="FJ135" s="1725"/>
    </row>
    <row r="136" spans="6:166" s="843" customFormat="1" ht="15" customHeight="1" thickBot="1">
      <c r="F136" s="432">
        <v>37787</v>
      </c>
      <c r="G136" s="273">
        <v>799.53</v>
      </c>
      <c r="H136" s="273">
        <v>5.91</v>
      </c>
      <c r="I136" s="273">
        <v>3516.3</v>
      </c>
      <c r="J136" s="35">
        <v>251</v>
      </c>
      <c r="K136" s="430">
        <v>37975</v>
      </c>
      <c r="L136" s="247">
        <v>920.95811000000003</v>
      </c>
      <c r="M136" s="247">
        <v>5.9302124999999997</v>
      </c>
      <c r="N136" s="247">
        <v>4576.5458235000006</v>
      </c>
      <c r="O136" s="185">
        <v>259</v>
      </c>
      <c r="P136" s="432">
        <v>38167</v>
      </c>
      <c r="Q136" s="479">
        <v>1305.20525</v>
      </c>
      <c r="R136" s="36">
        <v>13.884200000000002</v>
      </c>
      <c r="S136" s="185">
        <v>4871.8</v>
      </c>
      <c r="T136" s="185">
        <v>259</v>
      </c>
      <c r="U136" s="1174">
        <v>38351</v>
      </c>
      <c r="V136" s="480">
        <v>1971.31331</v>
      </c>
      <c r="W136" s="287">
        <v>37.448899999999995</v>
      </c>
      <c r="X136" s="286">
        <v>4939.1000000000004</v>
      </c>
      <c r="Y136" s="286">
        <v>248</v>
      </c>
      <c r="Z136" s="432">
        <v>38531</v>
      </c>
      <c r="AA136" s="479">
        <v>1713.0451499999999</v>
      </c>
      <c r="AB136" s="36">
        <v>23.463799999999999</v>
      </c>
      <c r="AC136" s="35">
        <v>5266.52</v>
      </c>
      <c r="AD136" s="35">
        <v>251</v>
      </c>
      <c r="BE136" s="898"/>
      <c r="EU136" s="1172"/>
      <c r="EV136" s="1172"/>
      <c r="EW136" s="1172"/>
      <c r="EX136" s="1172"/>
      <c r="EY136" s="1172"/>
      <c r="EZ136" s="1172"/>
      <c r="FA136" s="1172"/>
      <c r="FB136" s="1172"/>
      <c r="FC136" s="1172"/>
      <c r="FD136" s="1172"/>
      <c r="FJ136" s="1725"/>
    </row>
    <row r="137" spans="6:166" s="843" customFormat="1" ht="15" customHeight="1" thickBot="1">
      <c r="F137" s="432">
        <v>37788</v>
      </c>
      <c r="G137" s="273">
        <v>798.28</v>
      </c>
      <c r="H137" s="273">
        <v>11.39</v>
      </c>
      <c r="I137" s="273">
        <v>3516.3</v>
      </c>
      <c r="J137" s="35">
        <v>251</v>
      </c>
      <c r="K137" s="430">
        <v>37976</v>
      </c>
      <c r="L137" s="247">
        <v>932.18595000000005</v>
      </c>
      <c r="M137" s="247">
        <v>7.6735845749999996</v>
      </c>
      <c r="N137" s="247">
        <v>4576.5458235000006</v>
      </c>
      <c r="O137" s="185">
        <v>259</v>
      </c>
      <c r="P137" s="1174">
        <v>38168</v>
      </c>
      <c r="Q137" s="480">
        <v>1318.91983</v>
      </c>
      <c r="R137" s="287">
        <v>23.297900000000002</v>
      </c>
      <c r="S137" s="286">
        <v>4871.8</v>
      </c>
      <c r="T137" s="286">
        <v>259</v>
      </c>
      <c r="Z137" s="1174">
        <v>38532</v>
      </c>
      <c r="AA137" s="480">
        <v>1713.17356</v>
      </c>
      <c r="AB137" s="287">
        <v>26.784399999999998</v>
      </c>
      <c r="AC137" s="286">
        <v>5266.52</v>
      </c>
      <c r="AD137" s="286">
        <v>251</v>
      </c>
      <c r="BE137" s="898"/>
      <c r="FJ137" s="1725"/>
    </row>
    <row r="138" spans="6:166" s="843" customFormat="1" ht="15" customHeight="1">
      <c r="F138" s="432">
        <v>37789</v>
      </c>
      <c r="G138" s="273">
        <v>800.32</v>
      </c>
      <c r="H138" s="273">
        <v>4.72</v>
      </c>
      <c r="I138" s="273">
        <v>3516.3</v>
      </c>
      <c r="J138" s="35">
        <v>251</v>
      </c>
      <c r="K138" s="430">
        <v>37977</v>
      </c>
      <c r="L138" s="247">
        <v>937.02328</v>
      </c>
      <c r="M138" s="247">
        <v>10.51504815</v>
      </c>
      <c r="N138" s="247">
        <v>4576.5458235000006</v>
      </c>
      <c r="O138" s="185">
        <v>259</v>
      </c>
      <c r="BE138" s="898"/>
      <c r="FJ138" s="1725"/>
    </row>
    <row r="139" spans="6:166" s="843" customFormat="1" ht="15" customHeight="1">
      <c r="F139" s="432">
        <v>37790</v>
      </c>
      <c r="G139" s="273">
        <v>803.12</v>
      </c>
      <c r="H139" s="273">
        <v>5.67</v>
      </c>
      <c r="I139" s="273">
        <v>3516.3</v>
      </c>
      <c r="J139" s="35">
        <v>251</v>
      </c>
      <c r="K139" s="430">
        <v>37978</v>
      </c>
      <c r="L139" s="247">
        <v>937.74080000000004</v>
      </c>
      <c r="M139" s="247">
        <v>7.0337181749999997</v>
      </c>
      <c r="N139" s="247">
        <v>4576.5458235000006</v>
      </c>
      <c r="O139" s="185">
        <v>259</v>
      </c>
      <c r="BE139" s="898"/>
      <c r="FJ139" s="1725"/>
    </row>
    <row r="140" spans="6:166" s="843" customFormat="1" ht="15" customHeight="1">
      <c r="F140" s="432">
        <v>37791</v>
      </c>
      <c r="G140" s="273">
        <v>803.15</v>
      </c>
      <c r="H140" s="273">
        <v>6</v>
      </c>
      <c r="I140" s="273">
        <v>3516.3</v>
      </c>
      <c r="J140" s="35">
        <v>251</v>
      </c>
      <c r="K140" s="430">
        <v>37979</v>
      </c>
      <c r="L140" s="247">
        <v>946.19619</v>
      </c>
      <c r="M140" s="247">
        <v>8.7203343499999999</v>
      </c>
      <c r="N140" s="247">
        <v>4576.5458235000006</v>
      </c>
      <c r="O140" s="185">
        <v>259</v>
      </c>
      <c r="BE140" s="898"/>
      <c r="FJ140" s="1725"/>
    </row>
    <row r="141" spans="6:166" s="843" customFormat="1" ht="15" customHeight="1">
      <c r="F141" s="432">
        <v>37793</v>
      </c>
      <c r="G141" s="273">
        <v>802.57</v>
      </c>
      <c r="H141" s="273">
        <v>3.82</v>
      </c>
      <c r="I141" s="273">
        <v>3516.3</v>
      </c>
      <c r="J141" s="35">
        <v>251</v>
      </c>
      <c r="K141" s="430">
        <v>37982</v>
      </c>
      <c r="L141" s="247">
        <v>942.50708999999995</v>
      </c>
      <c r="M141" s="247">
        <v>6.4733848250000001</v>
      </c>
      <c r="N141" s="247">
        <v>4576.5458235000006</v>
      </c>
      <c r="O141" s="185">
        <v>259</v>
      </c>
      <c r="BE141" s="898"/>
      <c r="FJ141" s="1725"/>
    </row>
    <row r="142" spans="6:166" s="843" customFormat="1" ht="15" customHeight="1">
      <c r="F142" s="432">
        <v>37794</v>
      </c>
      <c r="G142" s="273">
        <v>802.22</v>
      </c>
      <c r="H142" s="273">
        <v>4.4400000000000004</v>
      </c>
      <c r="I142" s="273">
        <v>3516.3</v>
      </c>
      <c r="J142" s="35">
        <v>251</v>
      </c>
      <c r="K142" s="430">
        <v>37983</v>
      </c>
      <c r="L142" s="247">
        <v>937.66062999999997</v>
      </c>
      <c r="M142" s="247">
        <v>6.6732617750000003</v>
      </c>
      <c r="N142" s="247">
        <v>4576.5458235000006</v>
      </c>
      <c r="O142" s="185">
        <v>259</v>
      </c>
      <c r="BE142" s="898"/>
      <c r="FJ142" s="1725"/>
    </row>
    <row r="143" spans="6:166" s="843" customFormat="1" ht="15" customHeight="1">
      <c r="F143" s="432">
        <v>37795</v>
      </c>
      <c r="G143" s="273">
        <v>809.15</v>
      </c>
      <c r="H143" s="273">
        <v>7.19</v>
      </c>
      <c r="I143" s="273">
        <v>3516.3</v>
      </c>
      <c r="J143" s="35">
        <v>251</v>
      </c>
      <c r="K143" s="430">
        <v>37984</v>
      </c>
      <c r="L143" s="247">
        <v>961.28245000000004</v>
      </c>
      <c r="M143" s="247">
        <v>8.8710935749999997</v>
      </c>
      <c r="N143" s="247">
        <v>4576.5458235000006</v>
      </c>
      <c r="O143" s="185">
        <v>259</v>
      </c>
      <c r="BE143" s="898"/>
    </row>
    <row r="144" spans="6:166" s="843" customFormat="1" ht="15" customHeight="1" thickBot="1">
      <c r="F144" s="432">
        <v>37796</v>
      </c>
      <c r="G144" s="273">
        <v>814.46</v>
      </c>
      <c r="H144" s="273">
        <v>13.44</v>
      </c>
      <c r="I144" s="273">
        <v>3516.3</v>
      </c>
      <c r="J144" s="35">
        <v>251</v>
      </c>
      <c r="K144" s="435">
        <v>37985</v>
      </c>
      <c r="L144" s="376">
        <v>967.87699999999995</v>
      </c>
      <c r="M144" s="376">
        <v>9.9025987000000004</v>
      </c>
      <c r="N144" s="376">
        <v>4576.5458235000006</v>
      </c>
      <c r="O144" s="286">
        <v>259</v>
      </c>
      <c r="BE144" s="898"/>
    </row>
    <row r="145" spans="6:57" s="843" customFormat="1" ht="15" customHeight="1">
      <c r="F145" s="432">
        <v>37797</v>
      </c>
      <c r="G145" s="273">
        <v>814.59</v>
      </c>
      <c r="H145" s="273">
        <v>31.32</v>
      </c>
      <c r="I145" s="273">
        <v>3516.3</v>
      </c>
      <c r="J145" s="35">
        <v>251</v>
      </c>
      <c r="BE145" s="898"/>
    </row>
    <row r="146" spans="6:57" s="843" customFormat="1" ht="15" customHeight="1">
      <c r="F146" s="432">
        <v>37798</v>
      </c>
      <c r="G146" s="273">
        <v>818.88</v>
      </c>
      <c r="H146" s="273">
        <v>17.739999999999998</v>
      </c>
      <c r="I146" s="273">
        <v>3516.3</v>
      </c>
      <c r="J146" s="35">
        <v>251</v>
      </c>
      <c r="BE146" s="898"/>
    </row>
    <row r="147" spans="6:57" s="843" customFormat="1" ht="15" customHeight="1">
      <c r="F147" s="432">
        <v>37801</v>
      </c>
      <c r="G147" s="273">
        <v>825.01</v>
      </c>
      <c r="H147" s="273">
        <v>28.97</v>
      </c>
      <c r="I147" s="273">
        <v>3516.3</v>
      </c>
      <c r="J147" s="35">
        <v>251</v>
      </c>
      <c r="BE147" s="898"/>
    </row>
    <row r="148" spans="6:57" s="843" customFormat="1" ht="15" customHeight="1" thickBot="1">
      <c r="F148" s="1174">
        <v>37802</v>
      </c>
      <c r="G148" s="376">
        <v>830.46</v>
      </c>
      <c r="H148" s="376">
        <v>28.09</v>
      </c>
      <c r="I148" s="376">
        <v>3516.3</v>
      </c>
      <c r="J148" s="286">
        <v>251</v>
      </c>
      <c r="BE148" s="898"/>
    </row>
    <row r="149" spans="6:57" s="843" customFormat="1" ht="15" customHeight="1">
      <c r="BE149" s="898"/>
    </row>
    <row r="150" spans="6:57" s="843" customFormat="1" ht="15" customHeight="1">
      <c r="BE150" s="898"/>
    </row>
    <row r="151" spans="6:57" s="843" customFormat="1" ht="15" customHeight="1">
      <c r="BE151" s="898"/>
    </row>
    <row r="152" spans="6:57" s="843" customFormat="1" ht="15" customHeight="1">
      <c r="BE152" s="898"/>
    </row>
    <row r="153" spans="6:57" s="843" customFormat="1" ht="15" customHeight="1">
      <c r="BE153" s="898"/>
    </row>
    <row r="154" spans="6:57" s="843" customFormat="1" ht="15" customHeight="1">
      <c r="BE154" s="898"/>
    </row>
    <row r="155" spans="6:57" s="843" customFormat="1" ht="15" customHeight="1">
      <c r="BE155" s="898"/>
    </row>
    <row r="156" spans="6:57" s="843" customFormat="1" ht="15" customHeight="1">
      <c r="BE156" s="898"/>
    </row>
    <row r="157" spans="6:57" s="843" customFormat="1" ht="15" customHeight="1">
      <c r="BE157" s="898"/>
    </row>
    <row r="158" spans="6:57" s="843" customFormat="1" ht="15" customHeight="1">
      <c r="BE158" s="898"/>
    </row>
    <row r="159" spans="6:57" s="843" customFormat="1" ht="15" customHeight="1">
      <c r="BE159" s="898"/>
    </row>
    <row r="160" spans="6:57" s="843" customFormat="1" ht="15" customHeight="1">
      <c r="BE160" s="898"/>
    </row>
    <row r="161" spans="57:143" s="843" customFormat="1" ht="15" customHeight="1">
      <c r="BE161" s="898"/>
    </row>
    <row r="162" spans="57:143" s="843" customFormat="1" ht="15" customHeight="1">
      <c r="BE162" s="898"/>
    </row>
    <row r="163" spans="57:143" s="843" customFormat="1" ht="15" customHeight="1">
      <c r="BE163" s="898"/>
    </row>
    <row r="164" spans="57:143" s="843" customFormat="1" ht="15" customHeight="1">
      <c r="BE164" s="898"/>
    </row>
    <row r="165" spans="57:143" s="843" customFormat="1" ht="15" customHeight="1">
      <c r="BE165" s="898"/>
    </row>
    <row r="166" spans="57:143" s="843" customFormat="1" ht="15" customHeight="1">
      <c r="BE166" s="898"/>
    </row>
    <row r="167" spans="57:143" s="843" customFormat="1" ht="15" customHeight="1">
      <c r="BE167" s="898"/>
      <c r="EK167" s="113"/>
    </row>
    <row r="168" spans="57:143" s="843" customFormat="1" ht="15" customHeight="1">
      <c r="BE168" s="898"/>
      <c r="EK168" s="113"/>
    </row>
    <row r="169" spans="57:143" s="843" customFormat="1" ht="15" customHeight="1">
      <c r="BE169" s="898"/>
      <c r="EK169" s="113"/>
    </row>
    <row r="170" spans="57:143" s="843" customFormat="1" ht="15" customHeight="1">
      <c r="BE170" s="898"/>
      <c r="EK170" s="113"/>
    </row>
    <row r="171" spans="57:143" s="843" customFormat="1" ht="15" customHeight="1">
      <c r="BE171" s="898"/>
      <c r="EK171" s="113"/>
    </row>
    <row r="172" spans="57:143" s="843" customFormat="1" ht="15" customHeight="1">
      <c r="BE172" s="898"/>
      <c r="EK172" s="113"/>
      <c r="EL172" s="113"/>
      <c r="EM172" s="113"/>
    </row>
    <row r="173" spans="57:143" s="843" customFormat="1" ht="15" customHeight="1">
      <c r="BE173" s="898"/>
      <c r="EK173" s="113"/>
      <c r="EL173" s="113"/>
      <c r="EM173" s="113"/>
    </row>
    <row r="174" spans="57:143" s="843" customFormat="1" ht="15" customHeight="1">
      <c r="BE174" s="898"/>
      <c r="EK174" s="113"/>
      <c r="EL174" s="113"/>
      <c r="EM174" s="113"/>
    </row>
    <row r="175" spans="57:143" s="843" customFormat="1" ht="15" customHeight="1">
      <c r="BE175" s="898"/>
      <c r="EK175" s="113"/>
      <c r="EL175" s="113"/>
      <c r="EM175" s="113"/>
    </row>
    <row r="176" spans="57:143" s="843" customFormat="1" ht="15" customHeight="1">
      <c r="BE176" s="898"/>
      <c r="EK176" s="113"/>
      <c r="EL176" s="113"/>
      <c r="EM176" s="113"/>
    </row>
  </sheetData>
  <mergeCells count="17">
    <mergeCell ref="A31:E31"/>
    <mergeCell ref="A32:E32"/>
    <mergeCell ref="CF2:CG2"/>
    <mergeCell ref="CK2:CL2"/>
    <mergeCell ref="CP2:CQ2"/>
    <mergeCell ref="CZ2:DA2"/>
    <mergeCell ref="BQ2:BR2"/>
    <mergeCell ref="BV2:BW2"/>
    <mergeCell ref="CA2:CB2"/>
    <mergeCell ref="AW2:AX2"/>
    <mergeCell ref="CU2:CV2"/>
    <mergeCell ref="BB2:BC2"/>
    <mergeCell ref="A1:E1"/>
    <mergeCell ref="BG2:BH2"/>
    <mergeCell ref="BL2:BM2"/>
    <mergeCell ref="N1:O1"/>
    <mergeCell ref="F1:M1"/>
  </mergeCells>
  <phoneticPr fontId="40" type="noConversion"/>
  <conditionalFormatting sqref="A5">
    <cfRule type="colorScale" priority="1">
      <colorScale>
        <cfvo type="min" val="0"/>
        <cfvo type="max" val="0"/>
        <color rgb="FFFF7128"/>
        <color rgb="FFFFEF9C"/>
      </colorScale>
    </cfRule>
  </conditionalFormatting>
  <pageMargins left="0.59055118110236227" right="0.51181102362204722" top="0.51181102362204722" bottom="0.51181102362204722" header="0" footer="0.39370078740157483"/>
  <pageSetup paperSize="140" firstPageNumber="50" orientation="portrait" useFirstPageNumber="1" horizontalDpi="1200" verticalDpi="1200" r:id="rId1"/>
  <headerFooter>
    <oddFooter>&amp;C&amp;"Times New Roman,Regular"&amp;8&amp;P</oddFooter>
  </headerFooter>
  <ignoredErrors>
    <ignoredError sqref="DE27:DF27 DE64:DF64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>
  <dimension ref="A1:T82"/>
  <sheetViews>
    <sheetView showGridLines="0" topLeftCell="A55" workbookViewId="0">
      <selection activeCell="Q40" sqref="Q40:R40"/>
    </sheetView>
  </sheetViews>
  <sheetFormatPr defaultColWidth="9.140625" defaultRowHeight="11.25"/>
  <cols>
    <col min="1" max="1" width="8.140625" style="19" customWidth="1"/>
    <col min="2" max="2" width="9.140625" style="8" customWidth="1"/>
    <col min="3" max="3" width="9.85546875" style="8" customWidth="1"/>
    <col min="4" max="4" width="8.140625" style="8" customWidth="1"/>
    <col min="5" max="5" width="10" style="8" customWidth="1"/>
    <col min="6" max="6" width="12.140625" style="8" customWidth="1"/>
    <col min="7" max="7" width="10.5703125" style="8" customWidth="1"/>
    <col min="8" max="8" width="9.42578125" style="8" customWidth="1"/>
    <col min="9" max="9" width="11.5703125" style="8" customWidth="1"/>
    <col min="10" max="10" width="12.28515625" style="8" customWidth="1"/>
    <col min="11" max="11" width="11.140625" style="8" customWidth="1"/>
    <col min="12" max="12" width="8.28515625" style="8" bestFit="1" customWidth="1"/>
    <col min="13" max="13" width="7.7109375" style="8" customWidth="1"/>
    <col min="14" max="14" width="7.85546875" style="8" customWidth="1"/>
    <col min="15" max="16" width="9.140625" style="8"/>
    <col min="17" max="17" width="10.85546875" style="8" customWidth="1"/>
    <col min="18" max="16384" width="9.140625" style="8"/>
  </cols>
  <sheetData>
    <row r="1" spans="1:13" s="412" customFormat="1" ht="12.75" customHeight="1">
      <c r="B1" s="412" t="s">
        <v>2063</v>
      </c>
      <c r="H1" s="2488" t="s">
        <v>791</v>
      </c>
      <c r="I1" s="2488"/>
      <c r="K1" s="653"/>
    </row>
    <row r="2" spans="1:13" s="22" customFormat="1" ht="10.5" customHeight="1">
      <c r="H2" s="2489" t="s">
        <v>74</v>
      </c>
      <c r="I2" s="2489"/>
      <c r="K2" s="129"/>
    </row>
    <row r="3" spans="1:13" s="658" customFormat="1" ht="12.75" customHeight="1">
      <c r="A3" s="2276" t="s">
        <v>1099</v>
      </c>
      <c r="B3" s="2487" t="s">
        <v>2067</v>
      </c>
      <c r="C3" s="2487"/>
      <c r="D3" s="2487"/>
      <c r="E3" s="2487"/>
      <c r="F3" s="2487"/>
      <c r="G3" s="2487"/>
      <c r="H3" s="2487"/>
      <c r="I3" s="2487"/>
      <c r="J3" s="2487"/>
      <c r="K3" s="657"/>
    </row>
    <row r="4" spans="1:13" s="612" customFormat="1" ht="55.5" customHeight="1">
      <c r="A4" s="2278"/>
      <c r="B4" s="753" t="s">
        <v>816</v>
      </c>
      <c r="C4" s="753" t="s">
        <v>815</v>
      </c>
      <c r="D4" s="753" t="s">
        <v>1117</v>
      </c>
      <c r="E4" s="753" t="s">
        <v>2064</v>
      </c>
      <c r="F4" s="753" t="s">
        <v>2065</v>
      </c>
      <c r="G4" s="753" t="s">
        <v>2066</v>
      </c>
      <c r="H4" s="753" t="s">
        <v>2068</v>
      </c>
      <c r="I4" s="753" t="s">
        <v>3404</v>
      </c>
      <c r="J4" s="753" t="s">
        <v>2088</v>
      </c>
    </row>
    <row r="5" spans="1:13" ht="15" customHeight="1">
      <c r="A5" s="116" t="s">
        <v>1987</v>
      </c>
      <c r="B5" s="654">
        <v>0.20899999999999999</v>
      </c>
      <c r="C5" s="654">
        <v>9.1241000000000003</v>
      </c>
      <c r="D5" s="654">
        <v>9.6415000000000006</v>
      </c>
      <c r="E5" s="654">
        <v>3.1402999999999999</v>
      </c>
      <c r="F5" s="654">
        <v>5.3894000000000002</v>
      </c>
      <c r="G5" s="654">
        <v>0.26469999999999999</v>
      </c>
      <c r="H5" s="654">
        <v>4.9980000000000002</v>
      </c>
      <c r="I5" s="654">
        <v>4.133</v>
      </c>
      <c r="J5" s="654">
        <v>36.93</v>
      </c>
    </row>
    <row r="6" spans="1:13" ht="15" customHeight="1">
      <c r="A6" s="116" t="s">
        <v>1988</v>
      </c>
      <c r="B6" s="171">
        <v>0.24360000000000001</v>
      </c>
      <c r="C6" s="171">
        <v>9.7316000000000003</v>
      </c>
      <c r="D6" s="171">
        <v>11.2875</v>
      </c>
      <c r="E6" s="171">
        <v>3.6278999999999999</v>
      </c>
      <c r="F6" s="171">
        <v>3.8170000000000002</v>
      </c>
      <c r="G6" s="171">
        <v>0.26469999999999999</v>
      </c>
      <c r="H6" s="171">
        <v>5.0016999999999996</v>
      </c>
      <c r="I6" s="171">
        <v>5.8612000000000002</v>
      </c>
      <c r="J6" s="171">
        <v>39.8352</v>
      </c>
    </row>
    <row r="7" spans="1:13" ht="15" customHeight="1">
      <c r="A7" s="116" t="s">
        <v>1989</v>
      </c>
      <c r="B7" s="171">
        <v>0.41899999999999998</v>
      </c>
      <c r="C7" s="171">
        <v>11.7303</v>
      </c>
      <c r="D7" s="171">
        <v>12.5168</v>
      </c>
      <c r="E7" s="171">
        <v>3.7936000000000001</v>
      </c>
      <c r="F7" s="171">
        <v>4.8361999999999998</v>
      </c>
      <c r="G7" s="171">
        <v>0.57399999999999995</v>
      </c>
      <c r="H7" s="171">
        <v>5.54</v>
      </c>
      <c r="I7" s="171">
        <v>6.9782999999999999</v>
      </c>
      <c r="J7" s="171">
        <v>46.438200000000002</v>
      </c>
    </row>
    <row r="8" spans="1:13" ht="15" customHeight="1">
      <c r="A8" s="116" t="s">
        <v>1997</v>
      </c>
      <c r="B8" s="171">
        <v>0.48280000000000001</v>
      </c>
      <c r="C8" s="171">
        <v>16.288399999999999</v>
      </c>
      <c r="D8" s="171">
        <v>13.41</v>
      </c>
      <c r="E8" s="171">
        <v>4.1234000000000002</v>
      </c>
      <c r="F8" s="171">
        <v>5.9413</v>
      </c>
      <c r="G8" s="171">
        <v>3.7989000000000002</v>
      </c>
      <c r="H8" s="171">
        <v>9.2986000000000004</v>
      </c>
      <c r="I8" s="171">
        <v>9.1104000000000003</v>
      </c>
      <c r="J8" s="171">
        <v>62.453800000000001</v>
      </c>
    </row>
    <row r="9" spans="1:13" ht="15" customHeight="1" thickBot="1">
      <c r="A9" s="363" t="s">
        <v>1999</v>
      </c>
      <c r="B9" s="656">
        <v>1.4432</v>
      </c>
      <c r="C9" s="656">
        <v>20.137899999999998</v>
      </c>
      <c r="D9" s="656">
        <v>13.947100000000001</v>
      </c>
      <c r="E9" s="656">
        <v>5.2317999999999998</v>
      </c>
      <c r="F9" s="656">
        <v>6.3475999999999999</v>
      </c>
      <c r="G9" s="656">
        <v>3.3047</v>
      </c>
      <c r="H9" s="656">
        <v>8.343</v>
      </c>
      <c r="I9" s="656">
        <v>9.1941000000000006</v>
      </c>
      <c r="J9" s="656">
        <v>68.949399999999997</v>
      </c>
    </row>
    <row r="10" spans="1:13" s="784" customFormat="1" ht="13.5" customHeight="1">
      <c r="A10" s="834" t="s">
        <v>28</v>
      </c>
      <c r="B10" s="903" t="s">
        <v>497</v>
      </c>
      <c r="C10" s="903"/>
    </row>
    <row r="11" spans="1:13" ht="13.5" customHeight="1">
      <c r="A11" s="120"/>
      <c r="B11" s="156"/>
      <c r="C11" s="156"/>
    </row>
    <row r="12" spans="1:13" ht="13.5" customHeight="1"/>
    <row r="13" spans="1:13" s="412" customFormat="1" ht="12.75" customHeight="1">
      <c r="B13" s="412" t="s">
        <v>2063</v>
      </c>
      <c r="J13" s="2488" t="s">
        <v>791</v>
      </c>
      <c r="K13" s="2488"/>
    </row>
    <row r="14" spans="1:13" s="22" customFormat="1" ht="10.5" customHeight="1">
      <c r="J14" s="2489" t="s">
        <v>74</v>
      </c>
      <c r="K14" s="2489"/>
    </row>
    <row r="15" spans="1:13" s="122" customFormat="1" ht="12.75" customHeight="1">
      <c r="A15" s="2276" t="s">
        <v>1099</v>
      </c>
      <c r="B15" s="2487" t="s">
        <v>2067</v>
      </c>
      <c r="C15" s="2487"/>
      <c r="D15" s="2487"/>
      <c r="E15" s="2487"/>
      <c r="F15" s="2487"/>
      <c r="G15" s="2487"/>
      <c r="H15" s="2487"/>
      <c r="I15" s="2487"/>
      <c r="J15" s="2487"/>
      <c r="K15" s="2487"/>
      <c r="L15" s="2487"/>
      <c r="M15" s="2266" t="s">
        <v>1099</v>
      </c>
    </row>
    <row r="16" spans="1:13" s="612" customFormat="1" ht="55.5" customHeight="1">
      <c r="A16" s="2278"/>
      <c r="B16" s="753" t="s">
        <v>2069</v>
      </c>
      <c r="C16" s="753" t="s">
        <v>2070</v>
      </c>
      <c r="D16" s="753" t="s">
        <v>1127</v>
      </c>
      <c r="E16" s="753" t="s">
        <v>2071</v>
      </c>
      <c r="F16" s="753" t="s">
        <v>2066</v>
      </c>
      <c r="G16" s="753" t="s">
        <v>210</v>
      </c>
      <c r="H16" s="753" t="s">
        <v>2072</v>
      </c>
      <c r="I16" s="753" t="s">
        <v>2065</v>
      </c>
      <c r="J16" s="753" t="s">
        <v>2064</v>
      </c>
      <c r="K16" s="753" t="s">
        <v>3404</v>
      </c>
      <c r="L16" s="753" t="s">
        <v>2088</v>
      </c>
      <c r="M16" s="2268"/>
    </row>
    <row r="17" spans="1:14" ht="15" customHeight="1">
      <c r="A17" s="126" t="s">
        <v>2000</v>
      </c>
      <c r="B17" s="98">
        <v>2.5078999999999998</v>
      </c>
      <c r="C17" s="98">
        <v>32.994</v>
      </c>
      <c r="D17" s="98">
        <v>0.54100000000000004</v>
      </c>
      <c r="E17" s="98">
        <v>11.813499999999999</v>
      </c>
      <c r="F17" s="98">
        <v>4.0976999999999997</v>
      </c>
      <c r="G17" s="98">
        <v>2.9758</v>
      </c>
      <c r="H17" s="98">
        <v>9.6290999999999993</v>
      </c>
      <c r="I17" s="98">
        <v>20.9404</v>
      </c>
      <c r="J17" s="98">
        <v>10.6746</v>
      </c>
      <c r="K17" s="98">
        <v>0.42</v>
      </c>
      <c r="L17" s="98">
        <v>96.593999999999994</v>
      </c>
      <c r="M17" s="126" t="s">
        <v>2000</v>
      </c>
    </row>
    <row r="18" spans="1:14" ht="15" customHeight="1">
      <c r="A18" s="168" t="s">
        <v>2001</v>
      </c>
      <c r="B18" s="98">
        <v>7.1551999999999998</v>
      </c>
      <c r="C18" s="98">
        <v>61.747399999999999</v>
      </c>
      <c r="D18" s="98">
        <v>7.0894000000000004</v>
      </c>
      <c r="E18" s="98">
        <v>22.2225</v>
      </c>
      <c r="F18" s="98">
        <v>6.9013</v>
      </c>
      <c r="G18" s="98">
        <v>2.7576999999999998</v>
      </c>
      <c r="H18" s="98">
        <v>39.732399999999998</v>
      </c>
      <c r="I18" s="98">
        <v>20.290400000000002</v>
      </c>
      <c r="J18" s="98">
        <v>19.177199999999999</v>
      </c>
      <c r="K18" s="98">
        <v>0.42</v>
      </c>
      <c r="L18" s="98">
        <v>187.49350000000001</v>
      </c>
      <c r="M18" s="168" t="s">
        <v>2001</v>
      </c>
    </row>
    <row r="19" spans="1:14" ht="15" customHeight="1">
      <c r="A19" s="34" t="s">
        <v>2002</v>
      </c>
      <c r="B19" s="98">
        <v>8.9963999999999995</v>
      </c>
      <c r="C19" s="98">
        <v>79.8048</v>
      </c>
      <c r="D19" s="98">
        <v>8.0183999999999997</v>
      </c>
      <c r="E19" s="98">
        <v>28.816199999999998</v>
      </c>
      <c r="F19" s="98">
        <v>8.4009</v>
      </c>
      <c r="G19" s="98">
        <v>2.4944000000000002</v>
      </c>
      <c r="H19" s="98">
        <v>56.1526</v>
      </c>
      <c r="I19" s="98">
        <v>19.160299999999999</v>
      </c>
      <c r="J19" s="98">
        <v>30.307300000000001</v>
      </c>
      <c r="K19" s="98">
        <v>5.9748999999999999</v>
      </c>
      <c r="L19" s="98">
        <v>248.12620000000001</v>
      </c>
      <c r="M19" s="34" t="s">
        <v>2002</v>
      </c>
    </row>
    <row r="20" spans="1:14" s="116" customFormat="1" ht="15" customHeight="1" thickBot="1">
      <c r="A20" s="406" t="s">
        <v>2003</v>
      </c>
      <c r="B20" s="655">
        <v>8.7303999999999995</v>
      </c>
      <c r="C20" s="655">
        <v>205.7928</v>
      </c>
      <c r="D20" s="655">
        <v>11.4047</v>
      </c>
      <c r="E20" s="655">
        <v>74.538600000000002</v>
      </c>
      <c r="F20" s="655">
        <v>17.906099999999999</v>
      </c>
      <c r="G20" s="655">
        <v>2.9761000000000002</v>
      </c>
      <c r="H20" s="655">
        <v>66.139399999999995</v>
      </c>
      <c r="I20" s="655">
        <v>18.5185</v>
      </c>
      <c r="J20" s="655">
        <v>87.192800000000005</v>
      </c>
      <c r="K20" s="655">
        <v>7.0827</v>
      </c>
      <c r="L20" s="655">
        <v>500.28210000000001</v>
      </c>
      <c r="M20" s="406" t="s">
        <v>2003</v>
      </c>
    </row>
    <row r="21" spans="1:14" s="791" customFormat="1" ht="13.5" customHeight="1">
      <c r="A21" s="834" t="s">
        <v>28</v>
      </c>
      <c r="B21" s="903" t="s">
        <v>497</v>
      </c>
      <c r="C21" s="903"/>
      <c r="D21" s="784"/>
    </row>
    <row r="22" spans="1:14" s="9" customFormat="1" ht="13.5" customHeight="1"/>
    <row r="23" spans="1:14" s="9" customFormat="1" ht="13.5" customHeight="1"/>
    <row r="24" spans="1:14" s="9" customFormat="1" ht="13.5" customHeight="1">
      <c r="A24" s="2493" t="s">
        <v>2073</v>
      </c>
      <c r="B24" s="2493"/>
      <c r="C24" s="2493"/>
      <c r="D24" s="2493"/>
      <c r="E24" s="2493"/>
      <c r="F24" s="2493"/>
      <c r="G24" s="2493"/>
      <c r="H24" s="2493"/>
      <c r="I24" s="2493"/>
      <c r="J24" s="415"/>
      <c r="K24" s="2488" t="s">
        <v>791</v>
      </c>
      <c r="L24" s="2488"/>
      <c r="M24" s="415"/>
      <c r="N24" s="415"/>
    </row>
    <row r="25" spans="1:14" s="9" customFormat="1" ht="13.5" customHeight="1">
      <c r="A25" s="22"/>
      <c r="B25" s="123"/>
      <c r="C25" s="123"/>
      <c r="D25" s="123"/>
      <c r="E25" s="123"/>
      <c r="F25" s="123"/>
      <c r="G25" s="123"/>
      <c r="H25" s="22"/>
      <c r="I25" s="22"/>
      <c r="J25" s="123"/>
      <c r="K25" s="2489" t="s">
        <v>74</v>
      </c>
      <c r="L25" s="2489"/>
      <c r="M25" s="413"/>
      <c r="N25" s="413"/>
    </row>
    <row r="26" spans="1:14" s="9" customFormat="1" ht="13.5" customHeight="1">
      <c r="A26" s="2410" t="s">
        <v>1099</v>
      </c>
      <c r="B26" s="2408" t="s">
        <v>2074</v>
      </c>
      <c r="C26" s="2408"/>
      <c r="D26" s="2408"/>
      <c r="E26" s="2408"/>
      <c r="F26" s="2408"/>
      <c r="G26" s="2408"/>
      <c r="H26" s="2408"/>
      <c r="I26" s="2408"/>
      <c r="J26" s="2408"/>
      <c r="K26" s="2408"/>
      <c r="L26" s="2408"/>
      <c r="M26" s="2400" t="s">
        <v>1099</v>
      </c>
      <c r="N26" s="414"/>
    </row>
    <row r="27" spans="1:14" s="9" customFormat="1" ht="48">
      <c r="A27" s="2411"/>
      <c r="B27" s="753" t="s">
        <v>2072</v>
      </c>
      <c r="C27" s="753" t="s">
        <v>2066</v>
      </c>
      <c r="D27" s="753" t="s">
        <v>786</v>
      </c>
      <c r="E27" s="753" t="s">
        <v>209</v>
      </c>
      <c r="F27" s="753" t="s">
        <v>3405</v>
      </c>
      <c r="G27" s="753" t="s">
        <v>1127</v>
      </c>
      <c r="H27" s="753" t="s">
        <v>2064</v>
      </c>
      <c r="I27" s="753" t="s">
        <v>210</v>
      </c>
      <c r="J27" s="753" t="s">
        <v>2065</v>
      </c>
      <c r="K27" s="753" t="s">
        <v>787</v>
      </c>
      <c r="L27" s="753" t="s">
        <v>2088</v>
      </c>
      <c r="M27" s="2402"/>
      <c r="N27" s="392"/>
    </row>
    <row r="28" spans="1:14" s="9" customFormat="1" ht="15" customHeight="1">
      <c r="A28" s="19" t="s">
        <v>1974</v>
      </c>
      <c r="B28" s="171">
        <v>159.15</v>
      </c>
      <c r="C28" s="171">
        <v>57.25</v>
      </c>
      <c r="D28" s="171">
        <v>447.35</v>
      </c>
      <c r="E28" s="171">
        <v>10.42</v>
      </c>
      <c r="F28" s="171">
        <v>287.23</v>
      </c>
      <c r="G28" s="171">
        <v>23.25</v>
      </c>
      <c r="H28" s="171">
        <v>134.78</v>
      </c>
      <c r="I28" s="171">
        <v>33.880000000000003</v>
      </c>
      <c r="J28" s="171">
        <v>17.149999999999999</v>
      </c>
      <c r="K28" s="171">
        <v>134.26</v>
      </c>
      <c r="L28" s="171">
        <v>1304.72</v>
      </c>
      <c r="M28" s="126" t="s">
        <v>1974</v>
      </c>
      <c r="N28" s="434"/>
    </row>
    <row r="29" spans="1:14" s="9" customFormat="1" ht="15" customHeight="1">
      <c r="A29" s="19" t="s">
        <v>1975</v>
      </c>
      <c r="B29" s="171">
        <v>259.91000000000003</v>
      </c>
      <c r="C29" s="171">
        <v>71.239999999999995</v>
      </c>
      <c r="D29" s="171">
        <v>496.48</v>
      </c>
      <c r="E29" s="171">
        <v>9.5</v>
      </c>
      <c r="F29" s="171">
        <v>263.36</v>
      </c>
      <c r="G29" s="171">
        <v>34.15</v>
      </c>
      <c r="H29" s="171">
        <v>146.94</v>
      </c>
      <c r="I29" s="171">
        <v>41.1</v>
      </c>
      <c r="J29" s="171">
        <v>14.95</v>
      </c>
      <c r="K29" s="171">
        <v>136.37</v>
      </c>
      <c r="L29" s="171">
        <v>1474</v>
      </c>
      <c r="M29" s="126" t="s">
        <v>1975</v>
      </c>
      <c r="N29" s="434"/>
    </row>
    <row r="30" spans="1:14" s="9" customFormat="1" ht="15" customHeight="1">
      <c r="A30" s="19" t="s">
        <v>1976</v>
      </c>
      <c r="B30" s="171">
        <v>312.42</v>
      </c>
      <c r="C30" s="171">
        <v>72.459999999999994</v>
      </c>
      <c r="D30" s="171">
        <v>429.57</v>
      </c>
      <c r="E30" s="171">
        <v>9.69</v>
      </c>
      <c r="F30" s="171">
        <v>265.41000000000003</v>
      </c>
      <c r="G30" s="171">
        <v>40.270000000000003</v>
      </c>
      <c r="H30" s="171">
        <v>120.4</v>
      </c>
      <c r="I30" s="171">
        <v>47.04</v>
      </c>
      <c r="J30" s="171">
        <v>12.62</v>
      </c>
      <c r="K30" s="171">
        <v>110.79</v>
      </c>
      <c r="L30" s="171">
        <v>1420.67</v>
      </c>
      <c r="M30" s="126" t="s">
        <v>1976</v>
      </c>
      <c r="N30" s="171"/>
    </row>
    <row r="31" spans="1:14" s="9" customFormat="1" ht="15" customHeight="1">
      <c r="A31" s="10" t="s">
        <v>1998</v>
      </c>
      <c r="B31" s="171">
        <v>274.91000000000003</v>
      </c>
      <c r="C31" s="171">
        <v>70.62</v>
      </c>
      <c r="D31" s="171">
        <v>294.51</v>
      </c>
      <c r="E31" s="171">
        <v>10.17</v>
      </c>
      <c r="F31" s="171">
        <v>198.64</v>
      </c>
      <c r="G31" s="171">
        <v>48.6</v>
      </c>
      <c r="H31" s="171">
        <v>86.8</v>
      </c>
      <c r="I31" s="171">
        <v>52.76</v>
      </c>
      <c r="J31" s="171">
        <v>10.42</v>
      </c>
      <c r="K31" s="171">
        <v>95.17</v>
      </c>
      <c r="L31" s="171">
        <v>1142.5999999999999</v>
      </c>
      <c r="M31" s="31" t="s">
        <v>1998</v>
      </c>
      <c r="N31" s="171"/>
    </row>
    <row r="32" spans="1:14" s="9" customFormat="1" ht="15" customHeight="1">
      <c r="A32" s="10" t="s">
        <v>550</v>
      </c>
      <c r="B32" s="171">
        <v>287.12</v>
      </c>
      <c r="C32" s="171">
        <v>66.599999999999994</v>
      </c>
      <c r="D32" s="171">
        <v>182.13</v>
      </c>
      <c r="E32" s="171">
        <v>10.050000000000001</v>
      </c>
      <c r="F32" s="171">
        <v>167.37</v>
      </c>
      <c r="G32" s="171">
        <v>47.57</v>
      </c>
      <c r="H32" s="171">
        <v>75.38</v>
      </c>
      <c r="I32" s="171">
        <v>61.35</v>
      </c>
      <c r="J32" s="171">
        <v>9.52</v>
      </c>
      <c r="K32" s="171">
        <v>97.67</v>
      </c>
      <c r="L32" s="171">
        <v>1004.76</v>
      </c>
      <c r="M32" s="31" t="s">
        <v>550</v>
      </c>
      <c r="N32" s="171"/>
    </row>
    <row r="33" spans="1:18" s="9" customFormat="1" ht="15" customHeight="1">
      <c r="A33" s="10" t="s">
        <v>551</v>
      </c>
      <c r="B33" s="171">
        <v>312.89999999999998</v>
      </c>
      <c r="C33" s="171">
        <v>75.3</v>
      </c>
      <c r="D33" s="171">
        <v>261.36</v>
      </c>
      <c r="E33" s="171">
        <v>9.98</v>
      </c>
      <c r="F33" s="171">
        <v>186.2</v>
      </c>
      <c r="G33" s="171">
        <v>114.39</v>
      </c>
      <c r="H33" s="171">
        <v>98.73</v>
      </c>
      <c r="I33" s="171">
        <v>60.64</v>
      </c>
      <c r="J33" s="171">
        <v>9.7100000000000009</v>
      </c>
      <c r="K33" s="171">
        <v>152.37</v>
      </c>
      <c r="L33" s="171">
        <v>1281.58</v>
      </c>
      <c r="M33" s="31" t="s">
        <v>551</v>
      </c>
      <c r="N33" s="171"/>
    </row>
    <row r="34" spans="1:18" s="9" customFormat="1" ht="15" customHeight="1">
      <c r="A34" s="10" t="s">
        <v>121</v>
      </c>
      <c r="B34" s="171">
        <v>429.06</v>
      </c>
      <c r="C34" s="171">
        <v>124.86</v>
      </c>
      <c r="D34" s="171">
        <v>594.79999999999995</v>
      </c>
      <c r="E34" s="171">
        <v>14.46</v>
      </c>
      <c r="F34" s="171">
        <v>357.6</v>
      </c>
      <c r="G34" s="171">
        <v>143.49</v>
      </c>
      <c r="H34" s="171">
        <v>190.97</v>
      </c>
      <c r="I34" s="171">
        <v>54.18</v>
      </c>
      <c r="J34" s="171">
        <v>14.77</v>
      </c>
      <c r="K34" s="171">
        <v>245.81</v>
      </c>
      <c r="L34" s="171">
        <v>2170</v>
      </c>
      <c r="M34" s="31" t="s">
        <v>121</v>
      </c>
      <c r="N34" s="171"/>
    </row>
    <row r="35" spans="1:18" s="9" customFormat="1" ht="15" customHeight="1" thickBot="1">
      <c r="A35" s="416" t="s">
        <v>122</v>
      </c>
      <c r="B35" s="656">
        <v>567.19000000000005</v>
      </c>
      <c r="C35" s="656">
        <v>325.95</v>
      </c>
      <c r="D35" s="656">
        <v>822.88</v>
      </c>
      <c r="E35" s="656">
        <v>28.94</v>
      </c>
      <c r="F35" s="656">
        <v>605.64</v>
      </c>
      <c r="G35" s="656">
        <v>328.97</v>
      </c>
      <c r="H35" s="656">
        <v>264.32</v>
      </c>
      <c r="I35" s="656">
        <v>43</v>
      </c>
      <c r="J35" s="656">
        <v>18.03</v>
      </c>
      <c r="K35" s="656">
        <v>491.59</v>
      </c>
      <c r="L35" s="656">
        <v>3496.51</v>
      </c>
      <c r="M35" s="611" t="s">
        <v>122</v>
      </c>
      <c r="N35" s="171"/>
    </row>
    <row r="36" spans="1:18" s="805" customFormat="1" ht="13.5" customHeight="1">
      <c r="A36" s="834" t="s">
        <v>28</v>
      </c>
      <c r="B36" s="903" t="s">
        <v>497</v>
      </c>
      <c r="C36" s="903"/>
      <c r="D36" s="784"/>
    </row>
    <row r="37" spans="1:18" ht="11.1" customHeight="1"/>
    <row r="38" spans="1:18" ht="11.1" customHeight="1"/>
    <row r="39" spans="1:18" ht="11.1" customHeight="1"/>
    <row r="40" spans="1:18" ht="14.25">
      <c r="A40" s="2493" t="s">
        <v>1290</v>
      </c>
      <c r="B40" s="2493"/>
      <c r="C40" s="2493"/>
      <c r="D40" s="2493"/>
      <c r="E40" s="2493"/>
      <c r="F40" s="2493"/>
      <c r="G40" s="2493"/>
      <c r="H40" s="2493"/>
      <c r="I40" s="2493"/>
      <c r="J40" s="2492" t="s">
        <v>980</v>
      </c>
      <c r="K40" s="2492"/>
      <c r="L40" s="2492"/>
      <c r="M40" s="2492"/>
      <c r="N40" s="2492"/>
      <c r="Q40" s="2490" t="s">
        <v>791</v>
      </c>
      <c r="R40" s="2490"/>
    </row>
    <row r="41" spans="1:18" ht="12" customHeight="1">
      <c r="A41" s="22"/>
      <c r="B41" s="413"/>
      <c r="C41" s="413"/>
      <c r="D41" s="413"/>
      <c r="E41" s="413"/>
      <c r="F41" s="413"/>
      <c r="G41" s="413"/>
      <c r="H41" s="22"/>
      <c r="I41" s="22"/>
      <c r="J41" s="413"/>
      <c r="K41" s="413"/>
      <c r="L41" s="413"/>
      <c r="M41" s="413"/>
      <c r="N41" s="413"/>
      <c r="Q41" s="2491" t="s">
        <v>74</v>
      </c>
      <c r="R41" s="2491"/>
    </row>
    <row r="42" spans="1:18" ht="12.75" customHeight="1">
      <c r="A42" s="2410" t="s">
        <v>1093</v>
      </c>
      <c r="B42" s="2408" t="s">
        <v>790</v>
      </c>
      <c r="C42" s="2408"/>
      <c r="D42" s="2408"/>
      <c r="E42" s="2408"/>
      <c r="F42" s="2408"/>
      <c r="G42" s="2408"/>
      <c r="H42" s="2408"/>
      <c r="I42" s="2408"/>
      <c r="J42" s="2408"/>
      <c r="K42" s="2408"/>
      <c r="L42" s="2408"/>
      <c r="M42" s="2408"/>
      <c r="N42" s="2408"/>
      <c r="O42" s="2408"/>
      <c r="P42" s="2408"/>
      <c r="Q42" s="2408"/>
      <c r="R42" s="2413" t="s">
        <v>3464</v>
      </c>
    </row>
    <row r="43" spans="1:18" ht="36">
      <c r="A43" s="2411"/>
      <c r="B43" s="728" t="s">
        <v>1094</v>
      </c>
      <c r="C43" s="753" t="s">
        <v>496</v>
      </c>
      <c r="D43" s="753" t="s">
        <v>498</v>
      </c>
      <c r="E43" s="753" t="s">
        <v>207</v>
      </c>
      <c r="F43" s="753" t="s">
        <v>786</v>
      </c>
      <c r="G43" s="753" t="s">
        <v>208</v>
      </c>
      <c r="H43" s="753" t="s">
        <v>209</v>
      </c>
      <c r="I43" s="753" t="s">
        <v>1127</v>
      </c>
      <c r="J43" s="753" t="s">
        <v>3405</v>
      </c>
      <c r="K43" s="753" t="s">
        <v>210</v>
      </c>
      <c r="L43" s="753" t="s">
        <v>212</v>
      </c>
      <c r="M43" s="753" t="s">
        <v>213</v>
      </c>
      <c r="N43" s="753" t="s">
        <v>1128</v>
      </c>
      <c r="O43" s="753" t="s">
        <v>3462</v>
      </c>
      <c r="P43" s="753" t="s">
        <v>787</v>
      </c>
      <c r="Q43" s="753" t="s">
        <v>3463</v>
      </c>
      <c r="R43" s="2413"/>
    </row>
    <row r="44" spans="1:18" s="175" customFormat="1" ht="15" customHeight="1">
      <c r="A44" s="295" t="s">
        <v>123</v>
      </c>
      <c r="B44" s="905">
        <v>850.6</v>
      </c>
      <c r="C44" s="905" t="s">
        <v>817</v>
      </c>
      <c r="D44" s="905">
        <v>89.98</v>
      </c>
      <c r="E44" s="905">
        <v>1758.03</v>
      </c>
      <c r="F44" s="905">
        <v>887.44</v>
      </c>
      <c r="G44" s="905">
        <v>358.45</v>
      </c>
      <c r="H44" s="905">
        <v>15.69</v>
      </c>
      <c r="I44" s="905">
        <v>878.23</v>
      </c>
      <c r="J44" s="905">
        <v>1039.72</v>
      </c>
      <c r="K44" s="905">
        <v>40.03</v>
      </c>
      <c r="L44" s="905">
        <v>312.5</v>
      </c>
      <c r="M44" s="905">
        <v>589.75</v>
      </c>
      <c r="N44" s="905">
        <v>537.61</v>
      </c>
      <c r="O44" s="905" t="s">
        <v>817</v>
      </c>
      <c r="P44" s="905">
        <v>578.14</v>
      </c>
      <c r="Q44" s="906">
        <f t="shared" ref="Q44:Q56" si="0">SUM(B44:P44)</f>
        <v>7936.17</v>
      </c>
      <c r="R44" s="258" t="s">
        <v>123</v>
      </c>
    </row>
    <row r="45" spans="1:18" s="175" customFormat="1" ht="15" customHeight="1">
      <c r="A45" s="295" t="s">
        <v>124</v>
      </c>
      <c r="B45" s="905">
        <v>1036.1500000000001</v>
      </c>
      <c r="C45" s="905" t="s">
        <v>817</v>
      </c>
      <c r="D45" s="905">
        <v>143.5</v>
      </c>
      <c r="E45" s="905">
        <v>1789.88</v>
      </c>
      <c r="F45" s="905">
        <v>1026.3800000000001</v>
      </c>
      <c r="G45" s="905">
        <v>379.92</v>
      </c>
      <c r="H45" s="905">
        <v>12.37</v>
      </c>
      <c r="I45" s="905">
        <v>951.91</v>
      </c>
      <c r="J45" s="905">
        <v>1368.03</v>
      </c>
      <c r="K45" s="905">
        <v>184.78</v>
      </c>
      <c r="L45" s="905">
        <v>445.94</v>
      </c>
      <c r="M45" s="905">
        <v>778.27</v>
      </c>
      <c r="N45" s="905">
        <v>421.17</v>
      </c>
      <c r="O45" s="905" t="s">
        <v>817</v>
      </c>
      <c r="P45" s="905">
        <v>2038.04</v>
      </c>
      <c r="Q45" s="906">
        <f t="shared" si="0"/>
        <v>10576.34</v>
      </c>
      <c r="R45" s="258" t="s">
        <v>124</v>
      </c>
    </row>
    <row r="46" spans="1:18" s="175" customFormat="1" ht="15" customHeight="1">
      <c r="A46" s="295" t="s">
        <v>125</v>
      </c>
      <c r="B46" s="905">
        <v>574.05999999999995</v>
      </c>
      <c r="C46" s="905" t="s">
        <v>817</v>
      </c>
      <c r="D46" s="905">
        <v>94.93</v>
      </c>
      <c r="E46" s="905">
        <v>778.84</v>
      </c>
      <c r="F46" s="905">
        <v>744.86</v>
      </c>
      <c r="G46" s="905">
        <v>282.63</v>
      </c>
      <c r="H46" s="905">
        <v>7.85</v>
      </c>
      <c r="I46" s="905">
        <v>767.38</v>
      </c>
      <c r="J46" s="905">
        <v>905.1</v>
      </c>
      <c r="K46" s="905">
        <v>53.42</v>
      </c>
      <c r="L46" s="905">
        <v>311.20999999999998</v>
      </c>
      <c r="M46" s="905">
        <v>318.05</v>
      </c>
      <c r="N46" s="905">
        <v>308.38</v>
      </c>
      <c r="O46" s="905" t="s">
        <v>817</v>
      </c>
      <c r="P46" s="905">
        <v>637.57000000000005</v>
      </c>
      <c r="Q46" s="906">
        <f t="shared" si="0"/>
        <v>5784.2800000000007</v>
      </c>
      <c r="R46" s="258" t="s">
        <v>125</v>
      </c>
    </row>
    <row r="47" spans="1:18" s="175" customFormat="1" ht="15" customHeight="1">
      <c r="A47" s="295" t="s">
        <v>126</v>
      </c>
      <c r="B47" s="905">
        <v>568.64</v>
      </c>
      <c r="C47" s="905" t="s">
        <v>817</v>
      </c>
      <c r="D47" s="905">
        <v>81.96</v>
      </c>
      <c r="E47" s="905">
        <v>458.47</v>
      </c>
      <c r="F47" s="905">
        <v>873.73</v>
      </c>
      <c r="G47" s="905">
        <v>257.98</v>
      </c>
      <c r="H47" s="905">
        <v>17.38</v>
      </c>
      <c r="I47" s="905">
        <v>644.76</v>
      </c>
      <c r="J47" s="905">
        <v>739.85</v>
      </c>
      <c r="K47" s="905">
        <v>54.5</v>
      </c>
      <c r="L47" s="905">
        <v>246.4</v>
      </c>
      <c r="M47" s="905">
        <v>256.51</v>
      </c>
      <c r="N47" s="905">
        <v>277.72000000000003</v>
      </c>
      <c r="O47" s="905" t="s">
        <v>817</v>
      </c>
      <c r="P47" s="905">
        <v>490.5</v>
      </c>
      <c r="Q47" s="906">
        <f t="shared" si="0"/>
        <v>4968.4000000000005</v>
      </c>
      <c r="R47" s="258" t="s">
        <v>126</v>
      </c>
    </row>
    <row r="48" spans="1:18" s="175" customFormat="1" ht="15" customHeight="1">
      <c r="A48" s="295" t="s">
        <v>127</v>
      </c>
      <c r="B48" s="905">
        <v>893.53</v>
      </c>
      <c r="C48" s="905" t="s">
        <v>817</v>
      </c>
      <c r="D48" s="905">
        <v>75.95</v>
      </c>
      <c r="E48" s="905">
        <v>467.54</v>
      </c>
      <c r="F48" s="905">
        <v>668.81</v>
      </c>
      <c r="G48" s="905">
        <v>256.83999999999997</v>
      </c>
      <c r="H48" s="905">
        <v>14.84</v>
      </c>
      <c r="I48" s="905">
        <v>608.01</v>
      </c>
      <c r="J48" s="905">
        <v>1081.43</v>
      </c>
      <c r="K48" s="905">
        <v>33.57</v>
      </c>
      <c r="L48" s="905">
        <v>234.1</v>
      </c>
      <c r="M48" s="905">
        <v>452.11</v>
      </c>
      <c r="N48" s="905">
        <v>267.41000000000003</v>
      </c>
      <c r="O48" s="905" t="s">
        <v>817</v>
      </c>
      <c r="P48" s="905">
        <v>571.65</v>
      </c>
      <c r="Q48" s="906">
        <f t="shared" si="0"/>
        <v>5625.79</v>
      </c>
      <c r="R48" s="258" t="s">
        <v>127</v>
      </c>
    </row>
    <row r="49" spans="1:18" s="175" customFormat="1" ht="15" customHeight="1">
      <c r="A49" s="295" t="s">
        <v>1232</v>
      </c>
      <c r="B49" s="905">
        <v>2004.5</v>
      </c>
      <c r="C49" s="905" t="s">
        <v>817</v>
      </c>
      <c r="D49" s="905">
        <v>100.3</v>
      </c>
      <c r="E49" s="905">
        <v>492.5</v>
      </c>
      <c r="F49" s="905">
        <v>691</v>
      </c>
      <c r="G49" s="905">
        <v>273.8</v>
      </c>
      <c r="H49" s="905">
        <v>12</v>
      </c>
      <c r="I49" s="905">
        <v>739.3</v>
      </c>
      <c r="J49" s="905">
        <v>1098</v>
      </c>
      <c r="K49" s="905">
        <v>29.2</v>
      </c>
      <c r="L49" s="905">
        <v>231.1</v>
      </c>
      <c r="M49" s="905">
        <v>603.6</v>
      </c>
      <c r="N49" s="905">
        <v>290.5</v>
      </c>
      <c r="O49" s="905" t="s">
        <v>817</v>
      </c>
      <c r="P49" s="905">
        <v>570.70000000000005</v>
      </c>
      <c r="Q49" s="906">
        <f t="shared" si="0"/>
        <v>7136.5000000000009</v>
      </c>
      <c r="R49" s="258" t="s">
        <v>1232</v>
      </c>
    </row>
    <row r="50" spans="1:18" s="175" customFormat="1" ht="15" customHeight="1">
      <c r="A50" s="295" t="s">
        <v>1233</v>
      </c>
      <c r="B50" s="905">
        <v>1931.6</v>
      </c>
      <c r="C50" s="905" t="s">
        <v>817</v>
      </c>
      <c r="D50" s="905">
        <v>108.2</v>
      </c>
      <c r="E50" s="905">
        <v>443.1</v>
      </c>
      <c r="F50" s="905">
        <v>829</v>
      </c>
      <c r="G50" s="905">
        <v>250.6</v>
      </c>
      <c r="H50" s="905">
        <v>10.7</v>
      </c>
      <c r="I50" s="905">
        <v>604</v>
      </c>
      <c r="J50" s="905">
        <v>940.6</v>
      </c>
      <c r="K50" s="905">
        <v>28.4</v>
      </c>
      <c r="L50" s="905">
        <v>146.4</v>
      </c>
      <c r="M50" s="905">
        <v>384.3</v>
      </c>
      <c r="N50" s="905">
        <v>301.39999999999998</v>
      </c>
      <c r="O50" s="905" t="s">
        <v>817</v>
      </c>
      <c r="P50" s="905">
        <v>488.5</v>
      </c>
      <c r="Q50" s="906">
        <f t="shared" si="0"/>
        <v>6466.7999999999993</v>
      </c>
      <c r="R50" s="258" t="s">
        <v>1233</v>
      </c>
    </row>
    <row r="51" spans="1:18" s="175" customFormat="1" ht="15" customHeight="1">
      <c r="A51" s="295" t="s">
        <v>201</v>
      </c>
      <c r="B51" s="905">
        <v>2042.7</v>
      </c>
      <c r="C51" s="905" t="s">
        <v>817</v>
      </c>
      <c r="D51" s="905">
        <v>99.4</v>
      </c>
      <c r="E51" s="905">
        <v>552.4</v>
      </c>
      <c r="F51" s="905">
        <v>859.2</v>
      </c>
      <c r="G51" s="905">
        <v>381.1</v>
      </c>
      <c r="H51" s="905">
        <v>12.7</v>
      </c>
      <c r="I51" s="905">
        <v>618.9</v>
      </c>
      <c r="J51" s="905">
        <v>1120.2</v>
      </c>
      <c r="K51" s="905">
        <v>31.2</v>
      </c>
      <c r="L51" s="905">
        <v>158</v>
      </c>
      <c r="M51" s="905">
        <v>369.2</v>
      </c>
      <c r="N51" s="905">
        <v>383.8</v>
      </c>
      <c r="O51" s="905" t="s">
        <v>817</v>
      </c>
      <c r="P51" s="905">
        <v>587.5</v>
      </c>
      <c r="Q51" s="906">
        <f t="shared" si="0"/>
        <v>7216.2999999999993</v>
      </c>
      <c r="R51" s="258" t="s">
        <v>201</v>
      </c>
    </row>
    <row r="52" spans="1:18" s="175" customFormat="1" ht="15" customHeight="1">
      <c r="A52" s="295" t="s">
        <v>214</v>
      </c>
      <c r="B52" s="905">
        <v>5078.6000000000004</v>
      </c>
      <c r="C52" s="905" t="s">
        <v>817</v>
      </c>
      <c r="D52" s="905">
        <v>144.9</v>
      </c>
      <c r="E52" s="905">
        <v>687</v>
      </c>
      <c r="F52" s="905">
        <v>1160.5999999999999</v>
      </c>
      <c r="G52" s="905">
        <v>416.4</v>
      </c>
      <c r="H52" s="905">
        <v>12.4</v>
      </c>
      <c r="I52" s="905">
        <v>753.3</v>
      </c>
      <c r="J52" s="905">
        <v>2401.6999999999998</v>
      </c>
      <c r="K52" s="905">
        <v>25.9</v>
      </c>
      <c r="L52" s="905">
        <v>205.6</v>
      </c>
      <c r="M52" s="905">
        <v>1933.4</v>
      </c>
      <c r="N52" s="905">
        <v>654</v>
      </c>
      <c r="O52" s="905" t="s">
        <v>817</v>
      </c>
      <c r="P52" s="905">
        <v>711.3</v>
      </c>
      <c r="Q52" s="906">
        <f t="shared" si="0"/>
        <v>14185.099999999997</v>
      </c>
      <c r="R52" s="258" t="s">
        <v>214</v>
      </c>
    </row>
    <row r="53" spans="1:18" s="175" customFormat="1" ht="15" customHeight="1">
      <c r="A53" s="295" t="s">
        <v>1176</v>
      </c>
      <c r="B53" s="905">
        <v>9818</v>
      </c>
      <c r="C53" s="905" t="s">
        <v>817</v>
      </c>
      <c r="D53" s="905">
        <v>224.7</v>
      </c>
      <c r="E53" s="905">
        <v>739.1</v>
      </c>
      <c r="F53" s="905">
        <v>968.4</v>
      </c>
      <c r="G53" s="905">
        <v>404.2</v>
      </c>
      <c r="H53" s="905">
        <v>13.7</v>
      </c>
      <c r="I53" s="905">
        <v>845.4</v>
      </c>
      <c r="J53" s="905">
        <v>3235.5</v>
      </c>
      <c r="K53" s="905">
        <v>20.399999999999999</v>
      </c>
      <c r="L53" s="905">
        <v>172.4</v>
      </c>
      <c r="M53" s="905">
        <v>3120.2</v>
      </c>
      <c r="N53" s="905">
        <v>833.67</v>
      </c>
      <c r="O53" s="905" t="s">
        <v>817</v>
      </c>
      <c r="P53" s="905">
        <v>821.9</v>
      </c>
      <c r="Q53" s="906">
        <f t="shared" si="0"/>
        <v>21217.570000000003</v>
      </c>
      <c r="R53" s="258" t="s">
        <v>1176</v>
      </c>
    </row>
    <row r="54" spans="1:18" s="175" customFormat="1" ht="15" customHeight="1">
      <c r="A54" s="295" t="s">
        <v>1181</v>
      </c>
      <c r="B54" s="16">
        <v>10102.799999999999</v>
      </c>
      <c r="C54" s="905" t="s">
        <v>817</v>
      </c>
      <c r="D54" s="16">
        <v>189.5</v>
      </c>
      <c r="E54" s="16">
        <v>595.6</v>
      </c>
      <c r="F54" s="16">
        <v>618.70000000000005</v>
      </c>
      <c r="G54" s="16">
        <v>1115.5999999999999</v>
      </c>
      <c r="H54" s="16">
        <v>15.7</v>
      </c>
      <c r="I54" s="16">
        <v>1064.4000000000001</v>
      </c>
      <c r="J54" s="16">
        <v>2408.6999999999998</v>
      </c>
      <c r="K54" s="16">
        <v>17.600000000000001</v>
      </c>
      <c r="L54" s="16">
        <v>127.4</v>
      </c>
      <c r="M54" s="16">
        <v>2250.3000000000002</v>
      </c>
      <c r="N54" s="16">
        <v>823.7</v>
      </c>
      <c r="O54" s="16" t="s">
        <v>817</v>
      </c>
      <c r="P54" s="16">
        <v>1020.2</v>
      </c>
      <c r="Q54" s="354">
        <f t="shared" si="0"/>
        <v>20350.2</v>
      </c>
      <c r="R54" s="258" t="s">
        <v>1181</v>
      </c>
    </row>
    <row r="55" spans="1:18" s="175" customFormat="1" ht="15" customHeight="1">
      <c r="A55" s="295" t="s">
        <v>1190</v>
      </c>
      <c r="B55" s="16">
        <v>23112.799999999999</v>
      </c>
      <c r="C55" s="905" t="s">
        <v>817</v>
      </c>
      <c r="D55" s="16">
        <v>532.79999999999995</v>
      </c>
      <c r="E55" s="16">
        <v>1047</v>
      </c>
      <c r="F55" s="16">
        <v>676.5</v>
      </c>
      <c r="G55" s="16">
        <v>4810</v>
      </c>
      <c r="H55" s="16">
        <v>14.2</v>
      </c>
      <c r="I55" s="16">
        <v>1096.2</v>
      </c>
      <c r="J55" s="16">
        <v>3790.2</v>
      </c>
      <c r="K55" s="16">
        <v>27.2</v>
      </c>
      <c r="L55" s="16">
        <v>182.8</v>
      </c>
      <c r="M55" s="16">
        <v>3059.3</v>
      </c>
      <c r="N55" s="16">
        <v>1202.3</v>
      </c>
      <c r="O55" s="16" t="s">
        <v>817</v>
      </c>
      <c r="P55" s="16">
        <v>1603.4</v>
      </c>
      <c r="Q55" s="354">
        <f t="shared" si="0"/>
        <v>41154.700000000004</v>
      </c>
      <c r="R55" s="357" t="s">
        <v>1190</v>
      </c>
    </row>
    <row r="56" spans="1:18" s="175" customFormat="1" ht="15" customHeight="1">
      <c r="A56" s="812" t="s">
        <v>898</v>
      </c>
      <c r="B56" s="36">
        <v>41640.400000000001</v>
      </c>
      <c r="C56" s="905" t="s">
        <v>817</v>
      </c>
      <c r="D56" s="36">
        <v>2827.4</v>
      </c>
      <c r="E56" s="36">
        <v>1963.5</v>
      </c>
      <c r="F56" s="36">
        <v>1288.8</v>
      </c>
      <c r="G56" s="36">
        <v>7310.3</v>
      </c>
      <c r="H56" s="36">
        <v>24.6</v>
      </c>
      <c r="I56" s="36">
        <v>1443.4</v>
      </c>
      <c r="J56" s="36">
        <v>8494.4</v>
      </c>
      <c r="K56" s="36">
        <v>52.6</v>
      </c>
      <c r="L56" s="36">
        <v>697.9</v>
      </c>
      <c r="M56" s="36">
        <v>4116.8999999999996</v>
      </c>
      <c r="N56" s="36">
        <v>5192.1000000000004</v>
      </c>
      <c r="O56" s="36" t="s">
        <v>817</v>
      </c>
      <c r="P56" s="36">
        <v>3829.9</v>
      </c>
      <c r="Q56" s="36">
        <f t="shared" si="0"/>
        <v>78882.2</v>
      </c>
      <c r="R56" s="854" t="s">
        <v>898</v>
      </c>
    </row>
    <row r="57" spans="1:18" s="175" customFormat="1" ht="15" customHeight="1">
      <c r="A57" s="812" t="s">
        <v>205</v>
      </c>
      <c r="B57" s="36">
        <v>38682.199999999997</v>
      </c>
      <c r="C57" s="905" t="s">
        <v>817</v>
      </c>
      <c r="D57" s="36">
        <v>4090.1</v>
      </c>
      <c r="E57" s="36">
        <v>3948</v>
      </c>
      <c r="F57" s="36">
        <v>2124.8000000000002</v>
      </c>
      <c r="G57" s="36">
        <v>16645.400000000001</v>
      </c>
      <c r="H57" s="36">
        <v>33.9</v>
      </c>
      <c r="I57" s="36">
        <v>3225.2</v>
      </c>
      <c r="J57" s="36">
        <v>11548.9</v>
      </c>
      <c r="K57" s="36">
        <v>108.8</v>
      </c>
      <c r="L57" s="36">
        <v>2849.6</v>
      </c>
      <c r="M57" s="36">
        <v>4337.5</v>
      </c>
      <c r="N57" s="36">
        <v>5548.6</v>
      </c>
      <c r="O57" s="36" t="s">
        <v>817</v>
      </c>
      <c r="P57" s="36">
        <v>7000.3</v>
      </c>
      <c r="Q57" s="36">
        <v>100143.30000000002</v>
      </c>
      <c r="R57" s="854" t="s">
        <v>205</v>
      </c>
    </row>
    <row r="58" spans="1:18" s="175" customFormat="1" ht="15" customHeight="1">
      <c r="A58" s="712" t="s">
        <v>194</v>
      </c>
      <c r="B58" s="273">
        <v>64408.3</v>
      </c>
      <c r="C58" s="907">
        <v>28352.9</v>
      </c>
      <c r="D58" s="273">
        <v>2723.1</v>
      </c>
      <c r="E58" s="273">
        <v>9507.7999999999993</v>
      </c>
      <c r="F58" s="273">
        <v>4335.1000000000004</v>
      </c>
      <c r="G58" s="273">
        <v>30142.7</v>
      </c>
      <c r="H58" s="273">
        <v>61.1</v>
      </c>
      <c r="I58" s="273">
        <v>6098</v>
      </c>
      <c r="J58" s="273">
        <v>16282.4</v>
      </c>
      <c r="K58" s="273">
        <v>85.9</v>
      </c>
      <c r="L58" s="273">
        <v>2684.7</v>
      </c>
      <c r="M58" s="273">
        <v>5476.9</v>
      </c>
      <c r="N58" s="273">
        <v>10591.1</v>
      </c>
      <c r="O58" s="273">
        <v>31826.6</v>
      </c>
      <c r="P58" s="273">
        <v>15064.2</v>
      </c>
      <c r="Q58" s="273">
        <v>227640.80000000005</v>
      </c>
      <c r="R58" s="908" t="s">
        <v>194</v>
      </c>
    </row>
    <row r="59" spans="1:18" s="175" customFormat="1" ht="15" customHeight="1">
      <c r="A59" s="712" t="s">
        <v>458</v>
      </c>
      <c r="B59" s="273">
        <v>68061.899999999994</v>
      </c>
      <c r="C59" s="907">
        <v>28715.5</v>
      </c>
      <c r="D59" s="273">
        <v>3595.5</v>
      </c>
      <c r="E59" s="273">
        <v>12054.8</v>
      </c>
      <c r="F59" s="273">
        <v>5342</v>
      </c>
      <c r="G59" s="273">
        <v>28931.4</v>
      </c>
      <c r="H59" s="273">
        <v>79</v>
      </c>
      <c r="I59" s="273">
        <v>8229.2000000000007</v>
      </c>
      <c r="J59" s="273">
        <v>18080.8</v>
      </c>
      <c r="K59" s="273">
        <v>90.6</v>
      </c>
      <c r="L59" s="273">
        <v>1871.8</v>
      </c>
      <c r="M59" s="273">
        <v>7703</v>
      </c>
      <c r="N59" s="273">
        <v>14010.4</v>
      </c>
      <c r="O59" s="273">
        <v>22131.4</v>
      </c>
      <c r="P59" s="273">
        <v>13804.3</v>
      </c>
      <c r="Q59" s="273">
        <v>232701.59999999998</v>
      </c>
      <c r="R59" s="908" t="s">
        <v>458</v>
      </c>
    </row>
    <row r="60" spans="1:18" s="175" customFormat="1" ht="15" customHeight="1">
      <c r="A60" s="712" t="s">
        <v>1488</v>
      </c>
      <c r="B60" s="273">
        <v>51238.6</v>
      </c>
      <c r="C60" s="907">
        <v>18987.8</v>
      </c>
      <c r="D60" s="273">
        <v>3588.1</v>
      </c>
      <c r="E60" s="273">
        <v>8631.4</v>
      </c>
      <c r="F60" s="273">
        <v>5117.6000000000004</v>
      </c>
      <c r="G60" s="273">
        <v>24813</v>
      </c>
      <c r="H60" s="273">
        <v>49.8</v>
      </c>
      <c r="I60" s="273">
        <v>4585</v>
      </c>
      <c r="J60" s="273">
        <v>16465.8</v>
      </c>
      <c r="K60" s="273">
        <v>48.8</v>
      </c>
      <c r="L60" s="273">
        <v>1187.3</v>
      </c>
      <c r="M60" s="273">
        <v>8386.2999999999993</v>
      </c>
      <c r="N60" s="273">
        <v>10716.9</v>
      </c>
      <c r="O60" s="273">
        <v>28924.3</v>
      </c>
      <c r="P60" s="273">
        <v>10503.380000000001</v>
      </c>
      <c r="Q60" s="273">
        <v>193244.07999999996</v>
      </c>
      <c r="R60" s="908" t="s">
        <v>1488</v>
      </c>
    </row>
    <row r="61" spans="1:18" s="175" customFormat="1" ht="15" customHeight="1">
      <c r="A61" s="332" t="s">
        <v>1751</v>
      </c>
      <c r="B61" s="36">
        <v>41710.1</v>
      </c>
      <c r="C61" s="36">
        <v>16994.599999999999</v>
      </c>
      <c r="D61" s="36">
        <v>4130.8</v>
      </c>
      <c r="E61" s="36">
        <v>9567</v>
      </c>
      <c r="F61" s="36">
        <v>8581.6</v>
      </c>
      <c r="G61" s="36">
        <v>29036.7</v>
      </c>
      <c r="H61" s="36">
        <v>49.5</v>
      </c>
      <c r="I61" s="36">
        <v>6418.5</v>
      </c>
      <c r="J61" s="36">
        <v>19754.099999999999</v>
      </c>
      <c r="K61" s="36">
        <v>32.9</v>
      </c>
      <c r="L61" s="36">
        <v>954.1</v>
      </c>
      <c r="M61" s="36">
        <v>9156.1</v>
      </c>
      <c r="N61" s="36">
        <v>10675.2</v>
      </c>
      <c r="O61" s="36">
        <v>27168.2</v>
      </c>
      <c r="P61" s="36">
        <v>13513.613000000001</v>
      </c>
      <c r="Q61" s="36">
        <v>197743.01300000004</v>
      </c>
      <c r="R61" s="357" t="s">
        <v>1751</v>
      </c>
    </row>
    <row r="62" spans="1:18" s="175" customFormat="1" ht="15" customHeight="1">
      <c r="A62" s="332" t="s">
        <v>3664</v>
      </c>
      <c r="B62" s="36">
        <v>39281.1</v>
      </c>
      <c r="C62" s="36">
        <v>15318.1</v>
      </c>
      <c r="D62" s="36">
        <v>3431.1</v>
      </c>
      <c r="E62" s="36">
        <v>9860.7000000000007</v>
      </c>
      <c r="F62" s="36">
        <v>18418.5</v>
      </c>
      <c r="G62" s="36">
        <v>29365.5</v>
      </c>
      <c r="H62" s="36">
        <v>66.900000000000006</v>
      </c>
      <c r="I62" s="36">
        <v>8245.7999999999993</v>
      </c>
      <c r="J62" s="36">
        <v>30676.799999999999</v>
      </c>
      <c r="K62" s="36">
        <v>50.9</v>
      </c>
      <c r="L62" s="36">
        <v>1002.3</v>
      </c>
      <c r="M62" s="36">
        <v>15672.4</v>
      </c>
      <c r="N62" s="36">
        <v>9972.4</v>
      </c>
      <c r="O62" s="36">
        <v>43364.9</v>
      </c>
      <c r="P62" s="36">
        <v>13898.900999999998</v>
      </c>
      <c r="Q62" s="36">
        <v>238626.30099999998</v>
      </c>
      <c r="R62" s="357" t="s">
        <v>3664</v>
      </c>
    </row>
    <row r="63" spans="1:18" s="175" customFormat="1" ht="15" customHeight="1">
      <c r="A63" s="332" t="s">
        <v>3665</v>
      </c>
      <c r="B63" s="36">
        <v>36607.300000000003</v>
      </c>
      <c r="C63" s="36">
        <v>15119.2</v>
      </c>
      <c r="D63" s="36">
        <v>2884.8</v>
      </c>
      <c r="E63" s="36">
        <v>13566.4</v>
      </c>
      <c r="F63" s="36">
        <v>23673.8</v>
      </c>
      <c r="G63" s="36">
        <v>38616.1</v>
      </c>
      <c r="H63" s="36">
        <v>71.099999999999994</v>
      </c>
      <c r="I63" s="36">
        <v>9181.1</v>
      </c>
      <c r="J63" s="36">
        <v>38646.1</v>
      </c>
      <c r="K63" s="36">
        <v>256.60000000000002</v>
      </c>
      <c r="L63" s="36">
        <v>2095.3000000000002</v>
      </c>
      <c r="M63" s="36">
        <v>19413.8</v>
      </c>
      <c r="N63" s="36">
        <v>7528.3</v>
      </c>
      <c r="O63" s="36">
        <v>46505.8</v>
      </c>
      <c r="P63" s="36">
        <v>16021.86</v>
      </c>
      <c r="Q63" s="36">
        <v>270187.56</v>
      </c>
      <c r="R63" s="357" t="s">
        <v>3665</v>
      </c>
    </row>
    <row r="64" spans="1:18" s="175" customFormat="1" ht="15" customHeight="1">
      <c r="A64" s="332" t="s">
        <v>3960</v>
      </c>
      <c r="B64" s="36">
        <v>39555.603000000003</v>
      </c>
      <c r="C64" s="36">
        <v>14567.243</v>
      </c>
      <c r="D64" s="36">
        <v>3028.4430000000002</v>
      </c>
      <c r="E64" s="36">
        <v>15529.823</v>
      </c>
      <c r="F64" s="36">
        <v>24410.638999999999</v>
      </c>
      <c r="G64" s="36">
        <v>35133.678</v>
      </c>
      <c r="H64" s="36">
        <v>79.346999999999994</v>
      </c>
      <c r="I64" s="36">
        <v>8184.8909999999996</v>
      </c>
      <c r="J64" s="36">
        <v>43424.767999999996</v>
      </c>
      <c r="K64" s="36">
        <v>150.286</v>
      </c>
      <c r="L64" s="36">
        <v>1834.0039999999999</v>
      </c>
      <c r="M64" s="36">
        <v>14872.710999999999</v>
      </c>
      <c r="N64" s="36">
        <v>7141.9579999999996</v>
      </c>
      <c r="O64" s="36">
        <v>36209.4</v>
      </c>
      <c r="P64" s="36">
        <v>17324.168000000005</v>
      </c>
      <c r="Q64" s="36">
        <v>261446.962</v>
      </c>
      <c r="R64" s="357" t="s">
        <v>3960</v>
      </c>
    </row>
    <row r="65" spans="1:20" s="175" customFormat="1" ht="15" customHeight="1">
      <c r="A65" s="332" t="s">
        <v>3962</v>
      </c>
      <c r="B65" s="36">
        <v>56058.838000000003</v>
      </c>
      <c r="C65" s="36">
        <v>23379.762999999999</v>
      </c>
      <c r="D65" s="36">
        <v>4250.0659999999998</v>
      </c>
      <c r="E65" s="36">
        <v>19062.416000000001</v>
      </c>
      <c r="F65" s="36">
        <v>24719.441999999999</v>
      </c>
      <c r="G65" s="36">
        <v>40486.985999999997</v>
      </c>
      <c r="H65" s="36">
        <v>154.69</v>
      </c>
      <c r="I65" s="36">
        <v>12634.067999999999</v>
      </c>
      <c r="J65" s="36">
        <v>50185.283000000003</v>
      </c>
      <c r="K65" s="36">
        <v>192.57</v>
      </c>
      <c r="L65" s="36">
        <v>2533.12</v>
      </c>
      <c r="M65" s="36">
        <v>13144.56</v>
      </c>
      <c r="N65" s="36">
        <v>8648.9599999999991</v>
      </c>
      <c r="O65" s="36">
        <v>48484.847999999998</v>
      </c>
      <c r="P65" s="36">
        <v>20005.729999999996</v>
      </c>
      <c r="Q65" s="36">
        <v>323941.33999999997</v>
      </c>
      <c r="R65" s="357" t="s">
        <v>3962</v>
      </c>
    </row>
    <row r="66" spans="1:20" s="175" customFormat="1" ht="15" customHeight="1">
      <c r="A66" s="332" t="s">
        <v>3981</v>
      </c>
      <c r="B66" s="36">
        <v>56693.462</v>
      </c>
      <c r="C66" s="36">
        <v>21015.174999999999</v>
      </c>
      <c r="D66" s="36">
        <v>4080.9349999999999</v>
      </c>
      <c r="E66" s="36">
        <v>19059.028999999999</v>
      </c>
      <c r="F66" s="36">
        <v>27614.215</v>
      </c>
      <c r="G66" s="36">
        <v>39752.845000000001</v>
      </c>
      <c r="H66" s="36">
        <v>194.55099999999999</v>
      </c>
      <c r="I66" s="36">
        <v>11658.181</v>
      </c>
      <c r="J66" s="36">
        <v>52211.76</v>
      </c>
      <c r="K66" s="36">
        <v>215.678</v>
      </c>
      <c r="L66" s="36">
        <v>1912.181</v>
      </c>
      <c r="M66" s="36">
        <v>11754.666999999999</v>
      </c>
      <c r="N66" s="36">
        <v>8559.2569999999996</v>
      </c>
      <c r="O66" s="36">
        <v>54210.046000000002</v>
      </c>
      <c r="P66" s="36">
        <v>17379.812999999998</v>
      </c>
      <c r="Q66" s="36">
        <v>326311.7950000001</v>
      </c>
      <c r="R66" s="357" t="s">
        <v>3981</v>
      </c>
    </row>
    <row r="67" spans="1:20" s="175" customFormat="1" ht="15" customHeight="1">
      <c r="A67" s="332" t="s">
        <v>4593</v>
      </c>
      <c r="B67" s="36">
        <v>59295.131999999998</v>
      </c>
      <c r="C67" s="36">
        <v>18180.312000000002</v>
      </c>
      <c r="D67" s="36">
        <v>3559.5810000000001</v>
      </c>
      <c r="E67" s="36">
        <v>20264.021000000001</v>
      </c>
      <c r="F67" s="36">
        <v>31438.42</v>
      </c>
      <c r="G67" s="36">
        <v>48004.101000000002</v>
      </c>
      <c r="H67" s="36">
        <v>399.38499999999999</v>
      </c>
      <c r="I67" s="36">
        <v>14014.406999999999</v>
      </c>
      <c r="J67" s="36">
        <v>52831.345999999998</v>
      </c>
      <c r="K67" s="36">
        <v>1446.3230000000001</v>
      </c>
      <c r="L67" s="36">
        <v>1783.4949999999999</v>
      </c>
      <c r="M67" s="36">
        <v>9048.1380000000008</v>
      </c>
      <c r="N67" s="36">
        <v>10918.987999999999</v>
      </c>
      <c r="O67" s="36">
        <v>51422.195</v>
      </c>
      <c r="P67" s="36">
        <v>21009.715</v>
      </c>
      <c r="Q67" s="36">
        <v>343615.55900000007</v>
      </c>
      <c r="R67" s="357" t="s">
        <v>4593</v>
      </c>
    </row>
    <row r="68" spans="1:20" s="175" customFormat="1" ht="15" customHeight="1">
      <c r="A68" s="332" t="s">
        <v>4594</v>
      </c>
      <c r="B68" s="36">
        <v>44910.99</v>
      </c>
      <c r="C68" s="36">
        <v>12542.67</v>
      </c>
      <c r="D68" s="36">
        <v>2950.95</v>
      </c>
      <c r="E68" s="36">
        <v>13189.19</v>
      </c>
      <c r="F68" s="36">
        <v>20835.34</v>
      </c>
      <c r="G68" s="36">
        <v>36533.269999999997</v>
      </c>
      <c r="H68" s="36">
        <v>179.79</v>
      </c>
      <c r="I68" s="36">
        <v>9589.89</v>
      </c>
      <c r="J68" s="36">
        <v>46746.83</v>
      </c>
      <c r="K68" s="36">
        <v>962.58</v>
      </c>
      <c r="L68" s="36">
        <v>1304.19</v>
      </c>
      <c r="M68" s="36">
        <v>7189.48</v>
      </c>
      <c r="N68" s="36">
        <v>9150.66</v>
      </c>
      <c r="O68" s="36">
        <v>33674.9</v>
      </c>
      <c r="P68" s="36">
        <v>17815.13</v>
      </c>
      <c r="Q68" s="36">
        <v>257575.86</v>
      </c>
      <c r="R68" s="357" t="s">
        <v>4594</v>
      </c>
    </row>
    <row r="69" spans="1:20" s="175" customFormat="1" ht="15" customHeight="1" thickBot="1">
      <c r="A69" s="688" t="s">
        <v>4852</v>
      </c>
      <c r="B69" s="287">
        <v>67962.134999999995</v>
      </c>
      <c r="C69" s="287">
        <v>21199.138999999999</v>
      </c>
      <c r="D69" s="287">
        <v>4620.3789999999999</v>
      </c>
      <c r="E69" s="287">
        <v>60387.34</v>
      </c>
      <c r="F69" s="287">
        <v>38572.572</v>
      </c>
      <c r="G69" s="287">
        <v>46586.7</v>
      </c>
      <c r="H69" s="287">
        <v>198.36600000000001</v>
      </c>
      <c r="I69" s="287">
        <v>14741.874</v>
      </c>
      <c r="J69" s="287">
        <v>63825.078000000001</v>
      </c>
      <c r="K69" s="287">
        <v>1509.154</v>
      </c>
      <c r="L69" s="287">
        <v>2085.1729999999998</v>
      </c>
      <c r="M69" s="287">
        <v>11936.501</v>
      </c>
      <c r="N69" s="287">
        <v>22274.534</v>
      </c>
      <c r="O69" s="287">
        <v>73061.112999999998</v>
      </c>
      <c r="P69" s="287">
        <v>29821.007999999998</v>
      </c>
      <c r="Q69" s="287">
        <v>458781.06599999999</v>
      </c>
      <c r="R69" s="687" t="s">
        <v>4852</v>
      </c>
    </row>
    <row r="70" spans="1:20" s="784" customFormat="1" ht="11.1" customHeight="1">
      <c r="A70" s="793" t="s">
        <v>3514</v>
      </c>
      <c r="B70" s="909" t="s">
        <v>3537</v>
      </c>
      <c r="C70" s="909"/>
      <c r="D70" s="909"/>
      <c r="E70" s="909"/>
      <c r="F70" s="909"/>
      <c r="G70" s="909"/>
      <c r="I70" s="897"/>
      <c r="K70" s="910"/>
      <c r="L70" s="910"/>
      <c r="M70" s="910"/>
      <c r="N70" s="910"/>
      <c r="O70" s="910"/>
      <c r="P70" s="910"/>
      <c r="Q70" s="910"/>
      <c r="R70" s="910"/>
      <c r="S70" s="910"/>
      <c r="T70" s="903"/>
    </row>
    <row r="71" spans="1:20" s="784" customFormat="1" ht="11.1" customHeight="1">
      <c r="A71" s="791"/>
      <c r="B71" s="903" t="s">
        <v>3538</v>
      </c>
      <c r="C71" s="903"/>
      <c r="D71" s="903"/>
      <c r="E71" s="903"/>
      <c r="F71" s="903"/>
      <c r="G71" s="903"/>
      <c r="I71" s="897"/>
      <c r="J71" s="897"/>
      <c r="P71" s="897"/>
      <c r="Q71" s="897"/>
      <c r="R71" s="897"/>
      <c r="S71" s="798"/>
    </row>
    <row r="72" spans="1:20" s="784" customFormat="1" ht="11.1" customHeight="1">
      <c r="A72" s="791"/>
      <c r="B72" s="903" t="s">
        <v>3539</v>
      </c>
      <c r="C72" s="903"/>
      <c r="D72" s="903"/>
      <c r="E72" s="903"/>
      <c r="F72" s="903"/>
      <c r="G72" s="903"/>
      <c r="I72" s="897"/>
      <c r="J72" s="897"/>
      <c r="K72" s="834"/>
      <c r="L72" s="903"/>
      <c r="M72" s="903"/>
      <c r="N72" s="903"/>
      <c r="P72" s="897"/>
      <c r="Q72" s="897"/>
      <c r="R72" s="897"/>
      <c r="S72" s="798"/>
    </row>
    <row r="73" spans="1:20" s="784" customFormat="1" ht="11.1" customHeight="1">
      <c r="B73" s="792" t="s">
        <v>1294</v>
      </c>
      <c r="C73" s="792"/>
      <c r="D73" s="904"/>
      <c r="E73" s="904"/>
      <c r="F73" s="904"/>
      <c r="G73" s="904"/>
      <c r="I73" s="904"/>
      <c r="J73" s="904"/>
      <c r="K73" s="904"/>
      <c r="L73" s="904"/>
      <c r="M73" s="904"/>
      <c r="N73" s="904"/>
      <c r="O73" s="904"/>
      <c r="P73" s="904"/>
      <c r="Q73" s="904"/>
      <c r="R73" s="904"/>
    </row>
    <row r="74" spans="1:20">
      <c r="A74" s="834" t="s">
        <v>28</v>
      </c>
      <c r="B74" s="903" t="s">
        <v>497</v>
      </c>
      <c r="C74" s="903"/>
      <c r="D74" s="903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19"/>
    </row>
    <row r="79" spans="1:20"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</row>
    <row r="82" ht="10.5" customHeight="1"/>
  </sheetData>
  <mergeCells count="22">
    <mergeCell ref="H1:I1"/>
    <mergeCell ref="H2:I2"/>
    <mergeCell ref="M15:M16"/>
    <mergeCell ref="M26:M27"/>
    <mergeCell ref="A42:A43"/>
    <mergeCell ref="J40:N40"/>
    <mergeCell ref="A40:I40"/>
    <mergeCell ref="A24:I24"/>
    <mergeCell ref="K24:L24"/>
    <mergeCell ref="K25:L25"/>
    <mergeCell ref="B42:Q42"/>
    <mergeCell ref="R42:R43"/>
    <mergeCell ref="A15:A16"/>
    <mergeCell ref="B15:L15"/>
    <mergeCell ref="A3:A4"/>
    <mergeCell ref="B3:J3"/>
    <mergeCell ref="J13:K13"/>
    <mergeCell ref="J14:K14"/>
    <mergeCell ref="A26:A27"/>
    <mergeCell ref="B26:L26"/>
    <mergeCell ref="Q40:R40"/>
    <mergeCell ref="Q41:R41"/>
  </mergeCells>
  <phoneticPr fontId="40" type="noConversion"/>
  <conditionalFormatting sqref="A5:J9 A17:M20">
    <cfRule type="expression" dxfId="18" priority="4" stopIfTrue="1">
      <formula>MOD(ROW(),2)=0</formula>
    </cfRule>
  </conditionalFormatting>
  <conditionalFormatting sqref="A28:M35 A44:R69">
    <cfRule type="expression" dxfId="17" priority="2" stopIfTrue="1">
      <formula>MOD(ROW(),2)=1</formula>
    </cfRule>
  </conditionalFormatting>
  <pageMargins left="0.62992125984251968" right="0.55118110236220474" top="0.51181102362204722" bottom="0.31496062992125984" header="0" footer="0.31496062992125984"/>
  <pageSetup paperSize="140" firstPageNumber="52" orientation="portrait" useFirstPageNumber="1" horizontalDpi="1200" verticalDpi="1200" r:id="rId1"/>
  <headerFooter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dimension ref="A1:BT469"/>
  <sheetViews>
    <sheetView showGridLines="0" workbookViewId="0">
      <selection activeCell="K57" sqref="K57"/>
    </sheetView>
  </sheetViews>
  <sheetFormatPr defaultColWidth="9.140625" defaultRowHeight="11.25"/>
  <cols>
    <col min="1" max="1" width="4" style="175" customWidth="1"/>
    <col min="2" max="2" width="12.140625" style="278" customWidth="1"/>
    <col min="3" max="3" width="23.42578125" style="175" customWidth="1"/>
    <col min="4" max="4" width="11.7109375" style="175" bestFit="1" customWidth="1"/>
    <col min="5" max="5" width="18.28515625" style="175" customWidth="1"/>
    <col min="6" max="6" width="13.7109375" style="175" customWidth="1"/>
    <col min="7" max="7" width="13.85546875" style="278" customWidth="1"/>
    <col min="8" max="8" width="12.5703125" style="175" customWidth="1"/>
    <col min="9" max="9" width="10.85546875" style="175" customWidth="1"/>
    <col min="10" max="10" width="9.140625" style="175"/>
    <col min="11" max="11" width="14.7109375" style="175" customWidth="1"/>
    <col min="12" max="17" width="9.140625" style="175"/>
    <col min="18" max="18" width="15.85546875" style="175" customWidth="1"/>
    <col min="19" max="19" width="9.140625" style="175"/>
    <col min="20" max="20" width="13" style="175" customWidth="1"/>
    <col min="21" max="26" width="9.140625" style="175"/>
    <col min="27" max="27" width="12.140625" style="175" customWidth="1"/>
    <col min="28" max="28" width="9.140625" style="175"/>
    <col min="29" max="29" width="13.42578125" style="175" customWidth="1"/>
    <col min="30" max="35" width="9.140625" style="175"/>
    <col min="36" max="36" width="11.140625" style="175" customWidth="1"/>
    <col min="37" max="37" width="9.140625" style="175"/>
    <col min="38" max="38" width="13.28515625" style="175" customWidth="1"/>
    <col min="39" max="46" width="9.140625" style="175"/>
    <col min="47" max="47" width="11.85546875" style="175" customWidth="1"/>
    <col min="48" max="53" width="9.140625" style="175"/>
    <col min="54" max="54" width="11.7109375" style="175" customWidth="1"/>
    <col min="55" max="55" width="9.140625" style="175"/>
    <col min="56" max="56" width="14" style="175" customWidth="1"/>
    <col min="57" max="62" width="9.140625" style="175"/>
    <col min="63" max="63" width="10.42578125" style="175" customWidth="1"/>
    <col min="64" max="64" width="9.140625" style="175"/>
    <col min="65" max="65" width="27.140625" style="175" customWidth="1"/>
    <col min="66" max="66" width="9.140625" style="175"/>
    <col min="67" max="67" width="10" style="175" customWidth="1"/>
    <col min="68" max="68" width="10.42578125" style="175" customWidth="1"/>
    <col min="69" max="69" width="11.28515625" style="175" customWidth="1"/>
    <col min="70" max="70" width="9.140625" style="175"/>
    <col min="71" max="71" width="10.85546875" style="175" customWidth="1"/>
    <col min="72" max="72" width="13.85546875" style="175" customWidth="1"/>
    <col min="73" max="16384" width="9.140625" style="175"/>
  </cols>
  <sheetData>
    <row r="1" spans="1:72" ht="15" customHeight="1">
      <c r="A1" s="2505" t="s">
        <v>4964</v>
      </c>
      <c r="B1" s="2505"/>
      <c r="C1" s="2505"/>
      <c r="D1" s="2505"/>
      <c r="E1" s="2505"/>
      <c r="F1" s="2505"/>
      <c r="G1" s="2505"/>
      <c r="H1" s="2505"/>
      <c r="I1" s="2505"/>
      <c r="J1" s="2506" t="s">
        <v>4965</v>
      </c>
      <c r="K1" s="2506"/>
      <c r="L1" s="2506"/>
      <c r="M1" s="2506"/>
      <c r="N1" s="2506"/>
      <c r="O1" s="1783"/>
      <c r="P1" s="2507" t="s">
        <v>4966</v>
      </c>
      <c r="Q1" s="2507"/>
      <c r="R1" s="2507"/>
      <c r="S1" s="122"/>
      <c r="T1" s="122"/>
      <c r="U1" s="122"/>
      <c r="V1" s="122"/>
      <c r="W1" s="122"/>
      <c r="X1" s="1783"/>
      <c r="Y1" s="1831" t="s">
        <v>5441</v>
      </c>
      <c r="Z1" s="1829"/>
      <c r="AA1" s="1829"/>
      <c r="AB1" s="2506" t="s">
        <v>4965</v>
      </c>
      <c r="AC1" s="2506"/>
      <c r="AD1" s="2506"/>
      <c r="AE1" s="2506"/>
      <c r="AF1" s="2506"/>
      <c r="AG1" s="1783"/>
      <c r="AH1" s="1783"/>
      <c r="AI1" s="2507" t="s">
        <v>4968</v>
      </c>
      <c r="AJ1" s="2507"/>
      <c r="AK1" s="1784"/>
      <c r="AL1" s="1783"/>
      <c r="AM1" s="1783"/>
      <c r="AN1" s="1783"/>
      <c r="AO1" s="1783"/>
      <c r="AP1" s="2500" t="s">
        <v>4967</v>
      </c>
      <c r="AQ1" s="2500"/>
      <c r="AR1" s="2500"/>
      <c r="AS1" s="2500"/>
      <c r="AT1" s="2501" t="s">
        <v>4965</v>
      </c>
      <c r="AU1" s="2501"/>
      <c r="AV1" s="2501"/>
      <c r="AW1" s="2501"/>
      <c r="AX1" s="2501"/>
      <c r="AY1" s="1783"/>
      <c r="AZ1" s="1783"/>
      <c r="BA1" s="2502" t="s">
        <v>4968</v>
      </c>
      <c r="BB1" s="2503"/>
      <c r="BC1" s="1783"/>
      <c r="BD1" s="1783"/>
      <c r="BE1" s="1783"/>
      <c r="BF1" s="1833"/>
      <c r="BG1" s="1834"/>
      <c r="BH1" s="1830" t="s">
        <v>4967</v>
      </c>
      <c r="BI1" s="1832"/>
      <c r="BJ1" s="1832"/>
      <c r="BK1" s="1832"/>
      <c r="BL1" s="2504" t="s">
        <v>4965</v>
      </c>
      <c r="BM1" s="2504"/>
      <c r="BN1" s="2504"/>
      <c r="BO1" s="2504"/>
      <c r="BP1" s="2504"/>
      <c r="BQ1" s="1783"/>
      <c r="BR1" s="2502" t="s">
        <v>4969</v>
      </c>
      <c r="BS1" s="2502"/>
      <c r="BT1" s="2502"/>
    </row>
    <row r="2" spans="1:72" ht="39" customHeight="1">
      <c r="A2" s="1785"/>
      <c r="B2" s="1785"/>
      <c r="C2" s="1785"/>
      <c r="D2" s="1785"/>
      <c r="E2" s="1785"/>
      <c r="F2" s="1785"/>
      <c r="G2" s="1785"/>
      <c r="H2" s="1785"/>
      <c r="I2" s="1785"/>
      <c r="J2" s="1786"/>
      <c r="K2" s="1786"/>
      <c r="L2" s="1786"/>
      <c r="M2" s="1786"/>
      <c r="N2" s="1786"/>
      <c r="O2" s="1787"/>
      <c r="P2" s="1788"/>
      <c r="Q2" s="1788"/>
      <c r="R2" s="1811" t="s">
        <v>5436</v>
      </c>
      <c r="S2" s="1789"/>
      <c r="T2" s="1789"/>
      <c r="U2" s="1789"/>
      <c r="V2" s="1789"/>
      <c r="W2" s="1789"/>
      <c r="X2" s="1787"/>
      <c r="Y2" s="1790"/>
      <c r="Z2" s="1790"/>
      <c r="AA2" s="1790"/>
      <c r="AB2" s="1786"/>
      <c r="AC2" s="1786"/>
      <c r="AD2" s="1786"/>
      <c r="AE2" s="1786"/>
      <c r="AF2" s="1786"/>
      <c r="AG2" s="1787"/>
      <c r="AH2" s="1787"/>
      <c r="AI2" s="1788"/>
      <c r="AJ2" s="1811" t="s">
        <v>5436</v>
      </c>
      <c r="AK2" s="1791"/>
      <c r="AL2" s="1787"/>
      <c r="AM2" s="1787"/>
      <c r="AN2" s="1787"/>
      <c r="AO2" s="1787"/>
      <c r="AP2" s="1790"/>
      <c r="AQ2" s="1790"/>
      <c r="AR2" s="1790"/>
      <c r="AS2" s="1790"/>
      <c r="AT2" s="1786"/>
      <c r="AU2" s="1786"/>
      <c r="AV2" s="1786"/>
      <c r="AW2" s="1786"/>
      <c r="AX2" s="1786"/>
      <c r="AY2" s="1787"/>
      <c r="AZ2" s="1787"/>
      <c r="BA2" s="1790"/>
      <c r="BB2" s="1812" t="s">
        <v>41</v>
      </c>
      <c r="BC2" s="1787"/>
      <c r="BD2" s="1787"/>
      <c r="BE2" s="1787"/>
      <c r="BF2" s="1787"/>
      <c r="BG2" s="1787"/>
      <c r="BH2" s="1790"/>
      <c r="BI2" s="1790"/>
      <c r="BJ2" s="1790"/>
      <c r="BK2" s="1790"/>
      <c r="BL2" s="1786"/>
      <c r="BM2" s="1786"/>
      <c r="BN2" s="1786"/>
      <c r="BO2" s="1786"/>
      <c r="BP2" s="1786"/>
      <c r="BQ2" s="1787"/>
      <c r="BR2" s="1790"/>
      <c r="BS2" s="1790"/>
      <c r="BT2" s="1792" t="s">
        <v>41</v>
      </c>
    </row>
    <row r="3" spans="1:72" ht="18.75" customHeight="1">
      <c r="A3" s="2494" t="s">
        <v>4970</v>
      </c>
      <c r="B3" s="2494" t="s">
        <v>4971</v>
      </c>
      <c r="C3" s="2494" t="s">
        <v>4972</v>
      </c>
      <c r="D3" s="2499" t="s">
        <v>4973</v>
      </c>
      <c r="E3" s="2499" t="s">
        <v>4974</v>
      </c>
      <c r="F3" s="2499" t="s">
        <v>4975</v>
      </c>
      <c r="G3" s="2494" t="s">
        <v>4976</v>
      </c>
      <c r="H3" s="2494" t="s">
        <v>4977</v>
      </c>
      <c r="I3" s="2494" t="s">
        <v>4978</v>
      </c>
      <c r="J3" s="2494" t="s">
        <v>4970</v>
      </c>
      <c r="K3" s="2494" t="s">
        <v>4971</v>
      </c>
      <c r="L3" s="2494" t="s">
        <v>4972</v>
      </c>
      <c r="M3" s="2499" t="s">
        <v>4973</v>
      </c>
      <c r="N3" s="2499" t="s">
        <v>4974</v>
      </c>
      <c r="O3" s="2499" t="s">
        <v>4975</v>
      </c>
      <c r="P3" s="2494" t="s">
        <v>4979</v>
      </c>
      <c r="Q3" s="2494" t="s">
        <v>4977</v>
      </c>
      <c r="R3" s="2494" t="s">
        <v>4978</v>
      </c>
      <c r="S3" s="2494" t="s">
        <v>4970</v>
      </c>
      <c r="T3" s="2494" t="s">
        <v>4971</v>
      </c>
      <c r="U3" s="2494" t="s">
        <v>4972</v>
      </c>
      <c r="V3" s="2499" t="s">
        <v>4973</v>
      </c>
      <c r="W3" s="2499" t="s">
        <v>4974</v>
      </c>
      <c r="X3" s="2499" t="s">
        <v>4975</v>
      </c>
      <c r="Y3" s="2494" t="s">
        <v>4976</v>
      </c>
      <c r="Z3" s="2494" t="s">
        <v>4977</v>
      </c>
      <c r="AA3" s="2494" t="s">
        <v>4978</v>
      </c>
      <c r="AB3" s="2494" t="s">
        <v>4970</v>
      </c>
      <c r="AC3" s="2494" t="s">
        <v>4971</v>
      </c>
      <c r="AD3" s="2494" t="s">
        <v>4972</v>
      </c>
      <c r="AE3" s="2499" t="s">
        <v>4973</v>
      </c>
      <c r="AF3" s="2499" t="s">
        <v>4974</v>
      </c>
      <c r="AG3" s="2499" t="s">
        <v>4975</v>
      </c>
      <c r="AH3" s="2494" t="s">
        <v>4976</v>
      </c>
      <c r="AI3" s="2494" t="s">
        <v>4977</v>
      </c>
      <c r="AJ3" s="2494" t="s">
        <v>4978</v>
      </c>
      <c r="AK3" s="2494" t="s">
        <v>4970</v>
      </c>
      <c r="AL3" s="2494" t="s">
        <v>4971</v>
      </c>
      <c r="AM3" s="2494" t="s">
        <v>4972</v>
      </c>
      <c r="AN3" s="2499" t="s">
        <v>4973</v>
      </c>
      <c r="AO3" s="2499" t="s">
        <v>4974</v>
      </c>
      <c r="AP3" s="2499" t="s">
        <v>4975</v>
      </c>
      <c r="AQ3" s="2494" t="s">
        <v>4976</v>
      </c>
      <c r="AR3" s="2494" t="s">
        <v>4977</v>
      </c>
      <c r="AS3" s="2494" t="s">
        <v>4978</v>
      </c>
      <c r="AT3" s="2494" t="s">
        <v>4970</v>
      </c>
      <c r="AU3" s="2494" t="s">
        <v>4971</v>
      </c>
      <c r="AV3" s="2494" t="s">
        <v>4972</v>
      </c>
      <c r="AW3" s="2499" t="s">
        <v>4973</v>
      </c>
      <c r="AX3" s="2499" t="s">
        <v>4974</v>
      </c>
      <c r="AY3" s="2499" t="s">
        <v>4975</v>
      </c>
      <c r="AZ3" s="2494" t="s">
        <v>4976</v>
      </c>
      <c r="BA3" s="2494" t="s">
        <v>4977</v>
      </c>
      <c r="BB3" s="2494" t="s">
        <v>4978</v>
      </c>
      <c r="BC3" s="2494" t="s">
        <v>4970</v>
      </c>
      <c r="BD3" s="2494" t="s">
        <v>4971</v>
      </c>
      <c r="BE3" s="2494" t="s">
        <v>4972</v>
      </c>
      <c r="BF3" s="2499" t="s">
        <v>4973</v>
      </c>
      <c r="BG3" s="2499" t="s">
        <v>4974</v>
      </c>
      <c r="BH3" s="2499" t="s">
        <v>4975</v>
      </c>
      <c r="BI3" s="2494" t="s">
        <v>4976</v>
      </c>
      <c r="BJ3" s="2494" t="s">
        <v>4977</v>
      </c>
      <c r="BK3" s="2494" t="s">
        <v>4978</v>
      </c>
      <c r="BL3" s="2497" t="s">
        <v>4970</v>
      </c>
      <c r="BM3" s="2497" t="s">
        <v>4980</v>
      </c>
      <c r="BN3" s="2494" t="s">
        <v>4972</v>
      </c>
      <c r="BO3" s="2499" t="s">
        <v>4973</v>
      </c>
      <c r="BP3" s="2499" t="s">
        <v>4974</v>
      </c>
      <c r="BQ3" s="2499" t="s">
        <v>4975</v>
      </c>
      <c r="BR3" s="2494" t="s">
        <v>4976</v>
      </c>
      <c r="BS3" s="2494" t="s">
        <v>4977</v>
      </c>
      <c r="BT3" s="2494" t="s">
        <v>4978</v>
      </c>
    </row>
    <row r="4" spans="1:72" ht="20.25" customHeight="1">
      <c r="A4" s="2495"/>
      <c r="B4" s="2495"/>
      <c r="C4" s="2495"/>
      <c r="D4" s="2499"/>
      <c r="E4" s="2499"/>
      <c r="F4" s="2499"/>
      <c r="G4" s="2495"/>
      <c r="H4" s="2495"/>
      <c r="I4" s="2495"/>
      <c r="J4" s="2495"/>
      <c r="K4" s="2495"/>
      <c r="L4" s="2495"/>
      <c r="M4" s="2499"/>
      <c r="N4" s="2499"/>
      <c r="O4" s="2499"/>
      <c r="P4" s="2495"/>
      <c r="Q4" s="2495"/>
      <c r="R4" s="2495"/>
      <c r="S4" s="2495"/>
      <c r="T4" s="2495"/>
      <c r="U4" s="2495"/>
      <c r="V4" s="2499"/>
      <c r="W4" s="2499"/>
      <c r="X4" s="2499"/>
      <c r="Y4" s="2495"/>
      <c r="Z4" s="2495"/>
      <c r="AA4" s="2495"/>
      <c r="AB4" s="2495"/>
      <c r="AC4" s="2495"/>
      <c r="AD4" s="2495"/>
      <c r="AE4" s="2499"/>
      <c r="AF4" s="2499"/>
      <c r="AG4" s="2499"/>
      <c r="AH4" s="2495"/>
      <c r="AI4" s="2495"/>
      <c r="AJ4" s="2495"/>
      <c r="AK4" s="2495"/>
      <c r="AL4" s="2495"/>
      <c r="AM4" s="2495"/>
      <c r="AN4" s="2499"/>
      <c r="AO4" s="2499"/>
      <c r="AP4" s="2499"/>
      <c r="AQ4" s="2495"/>
      <c r="AR4" s="2495"/>
      <c r="AS4" s="2495"/>
      <c r="AT4" s="2495"/>
      <c r="AU4" s="2495"/>
      <c r="AV4" s="2495"/>
      <c r="AW4" s="2499"/>
      <c r="AX4" s="2499"/>
      <c r="AY4" s="2499"/>
      <c r="AZ4" s="2495"/>
      <c r="BA4" s="2495"/>
      <c r="BB4" s="2495"/>
      <c r="BC4" s="2495"/>
      <c r="BD4" s="2495"/>
      <c r="BE4" s="2495"/>
      <c r="BF4" s="2499"/>
      <c r="BG4" s="2499"/>
      <c r="BH4" s="2499"/>
      <c r="BI4" s="2495"/>
      <c r="BJ4" s="2495"/>
      <c r="BK4" s="2495"/>
      <c r="BL4" s="2498"/>
      <c r="BM4" s="2498"/>
      <c r="BN4" s="2495"/>
      <c r="BO4" s="2499"/>
      <c r="BP4" s="2499"/>
      <c r="BQ4" s="2499"/>
      <c r="BR4" s="2495"/>
      <c r="BS4" s="2495"/>
      <c r="BT4" s="2495"/>
    </row>
    <row r="5" spans="1:72" s="361" customFormat="1" ht="18" customHeight="1">
      <c r="A5" s="2496" t="s">
        <v>4981</v>
      </c>
      <c r="B5" s="2496"/>
      <c r="C5" s="2496"/>
      <c r="D5" s="2496"/>
      <c r="E5" s="2496"/>
      <c r="F5" s="1961"/>
      <c r="G5" s="1961"/>
      <c r="H5" s="1961"/>
      <c r="I5" s="1961"/>
      <c r="J5" s="1962">
        <v>41</v>
      </c>
      <c r="K5" s="1962" t="s">
        <v>4982</v>
      </c>
      <c r="L5" s="1962">
        <v>10</v>
      </c>
      <c r="M5" s="1962" t="s">
        <v>4324</v>
      </c>
      <c r="N5" s="1962" t="s">
        <v>1059</v>
      </c>
      <c r="O5" s="1963">
        <v>11.65</v>
      </c>
      <c r="P5" s="1962" t="s">
        <v>817</v>
      </c>
      <c r="Q5" s="1963">
        <v>11.65</v>
      </c>
      <c r="R5" s="1963">
        <v>650</v>
      </c>
      <c r="S5" s="1962">
        <v>82</v>
      </c>
      <c r="T5" s="1962" t="s">
        <v>4983</v>
      </c>
      <c r="U5" s="1962">
        <v>15</v>
      </c>
      <c r="V5" s="1962" t="s">
        <v>831</v>
      </c>
      <c r="W5" s="1962" t="s">
        <v>840</v>
      </c>
      <c r="X5" s="1963">
        <v>12.22</v>
      </c>
      <c r="Y5" s="1962" t="s">
        <v>817</v>
      </c>
      <c r="Z5" s="1963">
        <v>12.22</v>
      </c>
      <c r="AA5" s="1963">
        <v>100</v>
      </c>
      <c r="AB5" s="1962">
        <v>123</v>
      </c>
      <c r="AC5" s="1964" t="s">
        <v>4984</v>
      </c>
      <c r="AD5" s="1964">
        <v>15</v>
      </c>
      <c r="AE5" s="1964" t="s">
        <v>4985</v>
      </c>
      <c r="AF5" s="1964" t="s">
        <v>4986</v>
      </c>
      <c r="AG5" s="1965">
        <v>10.99</v>
      </c>
      <c r="AH5" s="1964" t="s">
        <v>817</v>
      </c>
      <c r="AI5" s="1965">
        <v>10.99</v>
      </c>
      <c r="AJ5" s="1965">
        <v>200</v>
      </c>
      <c r="AK5" s="1962">
        <v>164</v>
      </c>
      <c r="AL5" s="1962" t="s">
        <v>4987</v>
      </c>
      <c r="AM5" s="1962">
        <v>15</v>
      </c>
      <c r="AN5" s="1963" t="s">
        <v>4530</v>
      </c>
      <c r="AO5" s="1962" t="s">
        <v>4531</v>
      </c>
      <c r="AP5" s="1963">
        <v>7.55</v>
      </c>
      <c r="AQ5" s="1962" t="s">
        <v>4988</v>
      </c>
      <c r="AR5" s="1963">
        <v>5.87</v>
      </c>
      <c r="AS5" s="1963">
        <v>4150</v>
      </c>
      <c r="AT5" s="1962">
        <v>205</v>
      </c>
      <c r="AU5" s="1962" t="s">
        <v>4989</v>
      </c>
      <c r="AV5" s="1962">
        <v>20</v>
      </c>
      <c r="AW5" s="1962" t="s">
        <v>1436</v>
      </c>
      <c r="AX5" s="1962" t="s">
        <v>4538</v>
      </c>
      <c r="AY5" s="1963">
        <v>9.57</v>
      </c>
      <c r="AZ5" s="1962" t="s">
        <v>817</v>
      </c>
      <c r="BA5" s="1963">
        <v>9.57</v>
      </c>
      <c r="BB5" s="1963">
        <v>125</v>
      </c>
      <c r="BC5" s="1966">
        <v>246</v>
      </c>
      <c r="BD5" s="1966" t="s">
        <v>4990</v>
      </c>
      <c r="BE5" s="1966">
        <v>20</v>
      </c>
      <c r="BF5" s="1962" t="s">
        <v>3922</v>
      </c>
      <c r="BG5" s="1962" t="s">
        <v>3952</v>
      </c>
      <c r="BH5" s="1963">
        <v>12.139999999999999</v>
      </c>
      <c r="BI5" s="1962" t="s">
        <v>817</v>
      </c>
      <c r="BJ5" s="1963">
        <v>12.139999999999999</v>
      </c>
      <c r="BK5" s="1967">
        <v>350</v>
      </c>
      <c r="BL5" s="2496" t="s">
        <v>4991</v>
      </c>
      <c r="BM5" s="2496"/>
      <c r="BN5" s="2496"/>
      <c r="BO5" s="2496"/>
      <c r="BP5" s="2496"/>
      <c r="BQ5" s="1961"/>
      <c r="BR5" s="1961"/>
      <c r="BS5" s="1961"/>
      <c r="BT5" s="1961"/>
    </row>
    <row r="6" spans="1:72" s="361" customFormat="1" ht="18" customHeight="1">
      <c r="A6" s="1796">
        <v>1</v>
      </c>
      <c r="B6" s="1797" t="s">
        <v>4992</v>
      </c>
      <c r="C6" s="1679">
        <v>2</v>
      </c>
      <c r="D6" s="1679" t="s">
        <v>4993</v>
      </c>
      <c r="E6" s="1679" t="s">
        <v>4994</v>
      </c>
      <c r="F6" s="1798">
        <v>7.94</v>
      </c>
      <c r="G6" s="1679" t="s">
        <v>4995</v>
      </c>
      <c r="H6" s="1798">
        <v>8.6</v>
      </c>
      <c r="I6" s="1798">
        <v>3000</v>
      </c>
      <c r="J6" s="1679">
        <v>42</v>
      </c>
      <c r="K6" s="1679" t="s">
        <v>4996</v>
      </c>
      <c r="L6" s="1679">
        <v>10</v>
      </c>
      <c r="M6" s="1798" t="s">
        <v>2222</v>
      </c>
      <c r="N6" s="1798" t="s">
        <v>4325</v>
      </c>
      <c r="O6" s="1798">
        <v>11.75</v>
      </c>
      <c r="P6" s="1679" t="s">
        <v>817</v>
      </c>
      <c r="Q6" s="1798">
        <v>11.75</v>
      </c>
      <c r="R6" s="1798">
        <v>650</v>
      </c>
      <c r="S6" s="1679">
        <v>83</v>
      </c>
      <c r="T6" s="1679" t="s">
        <v>4997</v>
      </c>
      <c r="U6" s="1679">
        <v>15</v>
      </c>
      <c r="V6" s="1679" t="s">
        <v>4998</v>
      </c>
      <c r="W6" s="1679" t="s">
        <v>4999</v>
      </c>
      <c r="X6" s="1798">
        <v>12.22</v>
      </c>
      <c r="Y6" s="1679" t="s">
        <v>817</v>
      </c>
      <c r="Z6" s="1798">
        <v>12.22</v>
      </c>
      <c r="AA6" s="1798">
        <v>100</v>
      </c>
      <c r="AB6" s="1679">
        <v>124</v>
      </c>
      <c r="AC6" s="1798" t="s">
        <v>5000</v>
      </c>
      <c r="AD6" s="1679">
        <v>15</v>
      </c>
      <c r="AE6" s="1679" t="s">
        <v>4448</v>
      </c>
      <c r="AF6" s="1679" t="s">
        <v>4372</v>
      </c>
      <c r="AG6" s="1798">
        <v>11</v>
      </c>
      <c r="AH6" s="1679" t="s">
        <v>817</v>
      </c>
      <c r="AI6" s="1798">
        <v>11</v>
      </c>
      <c r="AJ6" s="1798">
        <v>200</v>
      </c>
      <c r="AK6" s="1679">
        <v>165</v>
      </c>
      <c r="AL6" s="1679" t="s">
        <v>5001</v>
      </c>
      <c r="AM6" s="1679">
        <v>15</v>
      </c>
      <c r="AN6" s="1798" t="s">
        <v>5002</v>
      </c>
      <c r="AO6" s="1679" t="s">
        <v>5003</v>
      </c>
      <c r="AP6" s="1798">
        <v>8.9</v>
      </c>
      <c r="AQ6" s="1679" t="s">
        <v>5004</v>
      </c>
      <c r="AR6" s="1798">
        <v>6.07</v>
      </c>
      <c r="AS6" s="1798">
        <v>4450</v>
      </c>
      <c r="AT6" s="1679">
        <v>206</v>
      </c>
      <c r="AU6" s="1679" t="s">
        <v>5005</v>
      </c>
      <c r="AV6" s="1679">
        <v>20</v>
      </c>
      <c r="AW6" s="1679" t="s">
        <v>1437</v>
      </c>
      <c r="AX6" s="1679" t="s">
        <v>1438</v>
      </c>
      <c r="AY6" s="1798">
        <v>9.6</v>
      </c>
      <c r="AZ6" s="1679" t="s">
        <v>817</v>
      </c>
      <c r="BA6" s="1798">
        <v>9.6</v>
      </c>
      <c r="BB6" s="1798">
        <v>150</v>
      </c>
      <c r="BC6" s="1799">
        <v>247</v>
      </c>
      <c r="BD6" s="1799" t="s">
        <v>5006</v>
      </c>
      <c r="BE6" s="1799">
        <v>20</v>
      </c>
      <c r="BF6" s="1679" t="s">
        <v>3924</v>
      </c>
      <c r="BG6" s="1679" t="s">
        <v>3953</v>
      </c>
      <c r="BH6" s="1798">
        <v>12.120000000000001</v>
      </c>
      <c r="BI6" s="1679" t="s">
        <v>817</v>
      </c>
      <c r="BJ6" s="1798">
        <v>12.120000000000001</v>
      </c>
      <c r="BK6" s="1800">
        <v>350</v>
      </c>
      <c r="BL6" s="666">
        <v>1</v>
      </c>
      <c r="BM6" s="1813" t="s">
        <v>5034</v>
      </c>
      <c r="BN6" s="1814">
        <v>7</v>
      </c>
      <c r="BO6" s="1815" t="s">
        <v>5035</v>
      </c>
      <c r="BP6" s="666" t="s">
        <v>5036</v>
      </c>
      <c r="BQ6" s="1816">
        <v>5</v>
      </c>
      <c r="BR6" s="1817" t="s">
        <v>817</v>
      </c>
      <c r="BS6" s="327">
        <v>5</v>
      </c>
      <c r="BT6" s="327">
        <v>1438.54</v>
      </c>
    </row>
    <row r="7" spans="1:72" s="361" customFormat="1" ht="18" customHeight="1">
      <c r="A7" s="1964">
        <v>2</v>
      </c>
      <c r="B7" s="1968" t="s">
        <v>5008</v>
      </c>
      <c r="C7" s="1962">
        <v>2</v>
      </c>
      <c r="D7" s="1962" t="s">
        <v>5009</v>
      </c>
      <c r="E7" s="1962" t="s">
        <v>5010</v>
      </c>
      <c r="F7" s="1962">
        <v>8.73</v>
      </c>
      <c r="G7" s="1962" t="s">
        <v>5011</v>
      </c>
      <c r="H7" s="1963">
        <v>8.23</v>
      </c>
      <c r="I7" s="1963">
        <v>4500</v>
      </c>
      <c r="J7" s="1962">
        <v>43</v>
      </c>
      <c r="K7" s="1962" t="s">
        <v>5012</v>
      </c>
      <c r="L7" s="1962">
        <v>10</v>
      </c>
      <c r="M7" s="1962" t="s">
        <v>4326</v>
      </c>
      <c r="N7" s="1962" t="s">
        <v>1072</v>
      </c>
      <c r="O7" s="1963">
        <v>11.75</v>
      </c>
      <c r="P7" s="1962" t="s">
        <v>817</v>
      </c>
      <c r="Q7" s="1963">
        <v>11.75</v>
      </c>
      <c r="R7" s="1963">
        <v>650</v>
      </c>
      <c r="S7" s="1962">
        <v>84</v>
      </c>
      <c r="T7" s="1962" t="s">
        <v>5013</v>
      </c>
      <c r="U7" s="1962">
        <v>15</v>
      </c>
      <c r="V7" s="1962" t="s">
        <v>832</v>
      </c>
      <c r="W7" s="1962" t="s">
        <v>841</v>
      </c>
      <c r="X7" s="1963">
        <v>12.22</v>
      </c>
      <c r="Y7" s="1962" t="s">
        <v>817</v>
      </c>
      <c r="Z7" s="1963">
        <v>12.22</v>
      </c>
      <c r="AA7" s="1963">
        <v>100</v>
      </c>
      <c r="AB7" s="1962">
        <v>125</v>
      </c>
      <c r="AC7" s="1963" t="s">
        <v>5014</v>
      </c>
      <c r="AD7" s="1962">
        <v>15</v>
      </c>
      <c r="AE7" s="1962" t="s">
        <v>5015</v>
      </c>
      <c r="AF7" s="1962" t="s">
        <v>5016</v>
      </c>
      <c r="AG7" s="1963">
        <v>11</v>
      </c>
      <c r="AH7" s="1962" t="s">
        <v>817</v>
      </c>
      <c r="AI7" s="1963">
        <v>11</v>
      </c>
      <c r="AJ7" s="1963">
        <v>200</v>
      </c>
      <c r="AK7" s="1962">
        <v>166</v>
      </c>
      <c r="AL7" s="1962" t="s">
        <v>5017</v>
      </c>
      <c r="AM7" s="1962">
        <v>15</v>
      </c>
      <c r="AN7" s="1963" t="s">
        <v>5018</v>
      </c>
      <c r="AO7" s="1962" t="s">
        <v>5019</v>
      </c>
      <c r="AP7" s="1963">
        <v>8.6999999999999993</v>
      </c>
      <c r="AQ7" s="1962" t="s">
        <v>5020</v>
      </c>
      <c r="AR7" s="1963">
        <v>5.8</v>
      </c>
      <c r="AS7" s="1963">
        <f>80+3150</f>
        <v>3230</v>
      </c>
      <c r="AT7" s="1962">
        <v>207</v>
      </c>
      <c r="AU7" s="1962" t="s">
        <v>5021</v>
      </c>
      <c r="AV7" s="1962">
        <v>20</v>
      </c>
      <c r="AW7" s="1962" t="s">
        <v>1439</v>
      </c>
      <c r="AX7" s="1962" t="s">
        <v>1440</v>
      </c>
      <c r="AY7" s="1963">
        <v>9.6</v>
      </c>
      <c r="AZ7" s="1962" t="s">
        <v>817</v>
      </c>
      <c r="BA7" s="1963">
        <v>9.6</v>
      </c>
      <c r="BB7" s="1963">
        <v>150</v>
      </c>
      <c r="BC7" s="1966">
        <v>248</v>
      </c>
      <c r="BD7" s="1966" t="s">
        <v>5022</v>
      </c>
      <c r="BE7" s="1966">
        <v>20</v>
      </c>
      <c r="BF7" s="1962" t="s">
        <v>3926</v>
      </c>
      <c r="BG7" s="1962" t="s">
        <v>3954</v>
      </c>
      <c r="BH7" s="1963">
        <v>12.1</v>
      </c>
      <c r="BI7" s="1962" t="s">
        <v>817</v>
      </c>
      <c r="BJ7" s="1963">
        <v>12.1</v>
      </c>
      <c r="BK7" s="1967">
        <v>250</v>
      </c>
      <c r="BL7" s="1969">
        <v>2</v>
      </c>
      <c r="BM7" s="1970" t="s">
        <v>5034</v>
      </c>
      <c r="BN7" s="1971">
        <v>7</v>
      </c>
      <c r="BO7" s="1972" t="s">
        <v>5035</v>
      </c>
      <c r="BP7" s="1969" t="s">
        <v>5036</v>
      </c>
      <c r="BQ7" s="1973" t="s">
        <v>5007</v>
      </c>
      <c r="BR7" s="1974" t="s">
        <v>817</v>
      </c>
      <c r="BS7" s="1975" t="s">
        <v>5007</v>
      </c>
      <c r="BT7" s="1681">
        <v>554</v>
      </c>
    </row>
    <row r="8" spans="1:72" s="361" customFormat="1" ht="18" customHeight="1">
      <c r="A8" s="1796">
        <v>3</v>
      </c>
      <c r="B8" s="1797" t="s">
        <v>5023</v>
      </c>
      <c r="C8" s="1679">
        <v>2</v>
      </c>
      <c r="D8" s="1679" t="s">
        <v>5024</v>
      </c>
      <c r="E8" s="1679" t="s">
        <v>5025</v>
      </c>
      <c r="F8" s="1679">
        <v>8.33</v>
      </c>
      <c r="G8" s="1679" t="s">
        <v>4179</v>
      </c>
      <c r="H8" s="1798">
        <v>7.84</v>
      </c>
      <c r="I8" s="1798">
        <v>4500</v>
      </c>
      <c r="J8" s="1679">
        <v>44</v>
      </c>
      <c r="K8" s="1679" t="s">
        <v>5026</v>
      </c>
      <c r="L8" s="1679">
        <v>10</v>
      </c>
      <c r="M8" s="1679" t="s">
        <v>4327</v>
      </c>
      <c r="N8" s="1679" t="s">
        <v>4328</v>
      </c>
      <c r="O8" s="1798">
        <v>11.8</v>
      </c>
      <c r="P8" s="1679" t="s">
        <v>817</v>
      </c>
      <c r="Q8" s="1798">
        <v>11.8</v>
      </c>
      <c r="R8" s="1798">
        <v>700</v>
      </c>
      <c r="S8" s="1679">
        <v>85</v>
      </c>
      <c r="T8" s="1679" t="s">
        <v>5027</v>
      </c>
      <c r="U8" s="1679">
        <v>15</v>
      </c>
      <c r="V8" s="1679" t="s">
        <v>833</v>
      </c>
      <c r="W8" s="1679" t="s">
        <v>842</v>
      </c>
      <c r="X8" s="1798">
        <v>12.22</v>
      </c>
      <c r="Y8" s="1679" t="s">
        <v>817</v>
      </c>
      <c r="Z8" s="1798">
        <v>12.22</v>
      </c>
      <c r="AA8" s="1798">
        <v>100</v>
      </c>
      <c r="AB8" s="1679">
        <v>126</v>
      </c>
      <c r="AC8" s="1798" t="s">
        <v>5028</v>
      </c>
      <c r="AD8" s="1679">
        <v>15</v>
      </c>
      <c r="AE8" s="1679" t="s">
        <v>4450</v>
      </c>
      <c r="AF8" s="1679" t="s">
        <v>4378</v>
      </c>
      <c r="AG8" s="1798">
        <v>11.5</v>
      </c>
      <c r="AH8" s="1679" t="s">
        <v>817</v>
      </c>
      <c r="AI8" s="1798">
        <v>11.5</v>
      </c>
      <c r="AJ8" s="1798">
        <v>275</v>
      </c>
      <c r="AK8" s="1679">
        <v>167</v>
      </c>
      <c r="AL8" s="1679" t="s">
        <v>5029</v>
      </c>
      <c r="AM8" s="1679">
        <v>20</v>
      </c>
      <c r="AN8" s="1798" t="s">
        <v>5030</v>
      </c>
      <c r="AO8" s="1679" t="s">
        <v>5031</v>
      </c>
      <c r="AP8" s="1798">
        <v>15.950000000000001</v>
      </c>
      <c r="AQ8" s="1679" t="s">
        <v>817</v>
      </c>
      <c r="AR8" s="1798">
        <v>15.950000000000001</v>
      </c>
      <c r="AS8" s="1798">
        <v>50</v>
      </c>
      <c r="AT8" s="1679">
        <v>208</v>
      </c>
      <c r="AU8" s="1679" t="s">
        <v>5032</v>
      </c>
      <c r="AV8" s="1679">
        <v>20</v>
      </c>
      <c r="AW8" s="1798" t="s">
        <v>1441</v>
      </c>
      <c r="AX8" s="1679" t="s">
        <v>1442</v>
      </c>
      <c r="AY8" s="1798">
        <v>9.6300000000000008</v>
      </c>
      <c r="AZ8" s="1679" t="s">
        <v>817</v>
      </c>
      <c r="BA8" s="1798">
        <v>9.6300000000000008</v>
      </c>
      <c r="BB8" s="1798">
        <v>160</v>
      </c>
      <c r="BC8" s="1799">
        <v>249</v>
      </c>
      <c r="BD8" s="1799" t="s">
        <v>5033</v>
      </c>
      <c r="BE8" s="1799">
        <v>20</v>
      </c>
      <c r="BF8" s="1679" t="s">
        <v>3928</v>
      </c>
      <c r="BG8" s="1679" t="s">
        <v>3955</v>
      </c>
      <c r="BH8" s="1798">
        <v>11.89</v>
      </c>
      <c r="BI8" s="1679" t="s">
        <v>817</v>
      </c>
      <c r="BJ8" s="1563">
        <v>11.89</v>
      </c>
      <c r="BK8" s="1800">
        <v>250</v>
      </c>
      <c r="BL8" s="666">
        <v>3</v>
      </c>
      <c r="BM8" s="1813" t="s">
        <v>5057</v>
      </c>
      <c r="BN8" s="1814">
        <v>10</v>
      </c>
      <c r="BO8" s="1815" t="s">
        <v>3652</v>
      </c>
      <c r="BP8" s="666" t="s">
        <v>3653</v>
      </c>
      <c r="BQ8" s="324">
        <v>7</v>
      </c>
      <c r="BR8" s="1817" t="s">
        <v>817</v>
      </c>
      <c r="BS8" s="327">
        <v>7</v>
      </c>
      <c r="BT8" s="327">
        <v>612.67999999999995</v>
      </c>
    </row>
    <row r="9" spans="1:72" s="361" customFormat="1" ht="18" customHeight="1">
      <c r="A9" s="1964">
        <v>4</v>
      </c>
      <c r="B9" s="1968" t="s">
        <v>5037</v>
      </c>
      <c r="C9" s="1962">
        <v>2</v>
      </c>
      <c r="D9" s="1962" t="s">
        <v>5038</v>
      </c>
      <c r="E9" s="1962" t="s">
        <v>5039</v>
      </c>
      <c r="F9" s="1962">
        <v>8.27</v>
      </c>
      <c r="G9" s="1962" t="s">
        <v>817</v>
      </c>
      <c r="H9" s="1963">
        <v>8.27</v>
      </c>
      <c r="I9" s="1963">
        <v>1700</v>
      </c>
      <c r="J9" s="1962">
        <v>45</v>
      </c>
      <c r="K9" s="1962" t="s">
        <v>5040</v>
      </c>
      <c r="L9" s="1962">
        <v>10</v>
      </c>
      <c r="M9" s="1962" t="s">
        <v>2226</v>
      </c>
      <c r="N9" s="1962" t="s">
        <v>1075</v>
      </c>
      <c r="O9" s="1963">
        <v>11.75</v>
      </c>
      <c r="P9" s="1962" t="s">
        <v>817</v>
      </c>
      <c r="Q9" s="1963">
        <v>11.75</v>
      </c>
      <c r="R9" s="1963">
        <v>700</v>
      </c>
      <c r="S9" s="1962">
        <v>86</v>
      </c>
      <c r="T9" s="1962" t="s">
        <v>5041</v>
      </c>
      <c r="U9" s="1962">
        <v>15</v>
      </c>
      <c r="V9" s="1962" t="s">
        <v>834</v>
      </c>
      <c r="W9" s="1962" t="s">
        <v>843</v>
      </c>
      <c r="X9" s="1963">
        <v>12.22</v>
      </c>
      <c r="Y9" s="1962" t="s">
        <v>817</v>
      </c>
      <c r="Z9" s="1963">
        <v>12.22</v>
      </c>
      <c r="AA9" s="1963">
        <v>100</v>
      </c>
      <c r="AB9" s="1962">
        <v>127</v>
      </c>
      <c r="AC9" s="1963" t="s">
        <v>5042</v>
      </c>
      <c r="AD9" s="1962">
        <v>15</v>
      </c>
      <c r="AE9" s="1962" t="s">
        <v>2219</v>
      </c>
      <c r="AF9" s="1962" t="s">
        <v>4381</v>
      </c>
      <c r="AG9" s="1963">
        <v>11.6</v>
      </c>
      <c r="AH9" s="1962" t="s">
        <v>817</v>
      </c>
      <c r="AI9" s="1963">
        <v>11.6</v>
      </c>
      <c r="AJ9" s="1963">
        <v>275</v>
      </c>
      <c r="AK9" s="1962">
        <v>168</v>
      </c>
      <c r="AL9" s="1962" t="s">
        <v>5043</v>
      </c>
      <c r="AM9" s="1962">
        <v>20</v>
      </c>
      <c r="AN9" s="1962" t="s">
        <v>5044</v>
      </c>
      <c r="AO9" s="1962" t="s">
        <v>5045</v>
      </c>
      <c r="AP9" s="1963">
        <v>15.440000000000001</v>
      </c>
      <c r="AQ9" s="1962" t="s">
        <v>817</v>
      </c>
      <c r="AR9" s="1963">
        <v>15.440000000000001</v>
      </c>
      <c r="AS9" s="1963">
        <v>50</v>
      </c>
      <c r="AT9" s="1962">
        <v>209</v>
      </c>
      <c r="AU9" s="1962" t="s">
        <v>5046</v>
      </c>
      <c r="AV9" s="1962">
        <v>20</v>
      </c>
      <c r="AW9" s="1962" t="s">
        <v>1449</v>
      </c>
      <c r="AX9" s="1962" t="s">
        <v>1450</v>
      </c>
      <c r="AY9" s="1963">
        <v>9.65</v>
      </c>
      <c r="AZ9" s="1962" t="s">
        <v>817</v>
      </c>
      <c r="BA9" s="1963">
        <v>9.65</v>
      </c>
      <c r="BB9" s="1963">
        <v>175</v>
      </c>
      <c r="BC9" s="1966">
        <v>250</v>
      </c>
      <c r="BD9" s="1966" t="s">
        <v>5047</v>
      </c>
      <c r="BE9" s="1966">
        <v>20</v>
      </c>
      <c r="BF9" s="1962" t="s">
        <v>3930</v>
      </c>
      <c r="BG9" s="1962" t="s">
        <v>3956</v>
      </c>
      <c r="BH9" s="1963">
        <v>11.98</v>
      </c>
      <c r="BI9" s="1962" t="s">
        <v>817</v>
      </c>
      <c r="BJ9" s="1965">
        <v>11.98</v>
      </c>
      <c r="BK9" s="1967">
        <v>250</v>
      </c>
      <c r="BL9" s="1969">
        <v>4</v>
      </c>
      <c r="BM9" s="1970" t="s">
        <v>5099</v>
      </c>
      <c r="BN9" s="1971">
        <v>10</v>
      </c>
      <c r="BO9" s="1972" t="s">
        <v>3652</v>
      </c>
      <c r="BP9" s="1969" t="s">
        <v>3653</v>
      </c>
      <c r="BQ9" s="1976">
        <v>7</v>
      </c>
      <c r="BR9" s="1974" t="s">
        <v>817</v>
      </c>
      <c r="BS9" s="1681">
        <v>7</v>
      </c>
      <c r="BT9" s="1681">
        <v>501.43</v>
      </c>
    </row>
    <row r="10" spans="1:72" s="361" customFormat="1" ht="18" customHeight="1">
      <c r="A10" s="1679">
        <v>5</v>
      </c>
      <c r="B10" s="1797" t="s">
        <v>5048</v>
      </c>
      <c r="C10" s="1679">
        <v>2</v>
      </c>
      <c r="D10" s="1679" t="s">
        <v>5049</v>
      </c>
      <c r="E10" s="1679" t="s">
        <v>5050</v>
      </c>
      <c r="F10" s="1679">
        <v>7.68</v>
      </c>
      <c r="G10" s="1679" t="s">
        <v>817</v>
      </c>
      <c r="H10" s="1798">
        <v>7.68</v>
      </c>
      <c r="I10" s="1798">
        <v>4500</v>
      </c>
      <c r="J10" s="1679">
        <v>46</v>
      </c>
      <c r="K10" s="1803" t="s">
        <v>5051</v>
      </c>
      <c r="L10" s="1803">
        <v>10</v>
      </c>
      <c r="M10" s="1803" t="s">
        <v>4329</v>
      </c>
      <c r="N10" s="1803" t="s">
        <v>1076</v>
      </c>
      <c r="O10" s="1800">
        <v>11.8</v>
      </c>
      <c r="P10" s="1803" t="s">
        <v>817</v>
      </c>
      <c r="Q10" s="1800">
        <v>11.8</v>
      </c>
      <c r="R10" s="1800">
        <v>700</v>
      </c>
      <c r="S10" s="1679">
        <v>87</v>
      </c>
      <c r="T10" s="1679" t="s">
        <v>5052</v>
      </c>
      <c r="U10" s="1679">
        <v>15</v>
      </c>
      <c r="V10" s="1679" t="s">
        <v>835</v>
      </c>
      <c r="W10" s="1679" t="s">
        <v>844</v>
      </c>
      <c r="X10" s="1798">
        <v>12.14</v>
      </c>
      <c r="Y10" s="1679" t="s">
        <v>817</v>
      </c>
      <c r="Z10" s="1798">
        <v>12.14</v>
      </c>
      <c r="AA10" s="1798">
        <v>150</v>
      </c>
      <c r="AB10" s="1679">
        <v>128</v>
      </c>
      <c r="AC10" s="1798" t="s">
        <v>5053</v>
      </c>
      <c r="AD10" s="1679">
        <v>15</v>
      </c>
      <c r="AE10" s="1679" t="s">
        <v>4451</v>
      </c>
      <c r="AF10" s="1679" t="s">
        <v>4452</v>
      </c>
      <c r="AG10" s="1798">
        <v>11.65</v>
      </c>
      <c r="AH10" s="1679" t="s">
        <v>817</v>
      </c>
      <c r="AI10" s="1798">
        <v>11.65</v>
      </c>
      <c r="AJ10" s="1798">
        <v>275</v>
      </c>
      <c r="AK10" s="1679">
        <v>169</v>
      </c>
      <c r="AL10" s="1679" t="s">
        <v>5054</v>
      </c>
      <c r="AM10" s="1679">
        <v>20</v>
      </c>
      <c r="AN10" s="1798" t="s">
        <v>1077</v>
      </c>
      <c r="AO10" s="1679" t="s">
        <v>1081</v>
      </c>
      <c r="AP10" s="1798">
        <v>14.23</v>
      </c>
      <c r="AQ10" s="1679" t="s">
        <v>817</v>
      </c>
      <c r="AR10" s="1798">
        <v>14.23</v>
      </c>
      <c r="AS10" s="1798">
        <v>50</v>
      </c>
      <c r="AT10" s="1679">
        <v>210</v>
      </c>
      <c r="AU10" s="1679" t="s">
        <v>5055</v>
      </c>
      <c r="AV10" s="1679">
        <v>20</v>
      </c>
      <c r="AW10" s="1679" t="s">
        <v>4539</v>
      </c>
      <c r="AX10" s="1679" t="s">
        <v>4483</v>
      </c>
      <c r="AY10" s="1798">
        <v>9.65</v>
      </c>
      <c r="AZ10" s="1679" t="s">
        <v>817</v>
      </c>
      <c r="BA10" s="1798">
        <v>9.65</v>
      </c>
      <c r="BB10" s="1798">
        <v>175</v>
      </c>
      <c r="BC10" s="1799">
        <v>251</v>
      </c>
      <c r="BD10" s="1799" t="s">
        <v>5056</v>
      </c>
      <c r="BE10" s="1799">
        <v>20</v>
      </c>
      <c r="BF10" s="1679" t="s">
        <v>3932</v>
      </c>
      <c r="BG10" s="1679" t="s">
        <v>3957</v>
      </c>
      <c r="BH10" s="1798">
        <v>11.98</v>
      </c>
      <c r="BI10" s="1679" t="s">
        <v>817</v>
      </c>
      <c r="BJ10" s="1563">
        <v>11.98</v>
      </c>
      <c r="BK10" s="1800">
        <v>250</v>
      </c>
      <c r="BL10" s="666">
        <v>5</v>
      </c>
      <c r="BM10" s="1813" t="s">
        <v>5078</v>
      </c>
      <c r="BN10" s="1814">
        <v>10</v>
      </c>
      <c r="BO10" s="1815" t="s">
        <v>3652</v>
      </c>
      <c r="BP10" s="666" t="s">
        <v>3653</v>
      </c>
      <c r="BQ10" s="324">
        <v>7</v>
      </c>
      <c r="BR10" s="1817" t="s">
        <v>817</v>
      </c>
      <c r="BS10" s="327">
        <v>7</v>
      </c>
      <c r="BT10" s="327">
        <v>821.01</v>
      </c>
    </row>
    <row r="11" spans="1:72" s="361" customFormat="1" ht="18" customHeight="1">
      <c r="A11" s="1962">
        <v>6</v>
      </c>
      <c r="B11" s="1968" t="s">
        <v>5058</v>
      </c>
      <c r="C11" s="1962">
        <v>2</v>
      </c>
      <c r="D11" s="1962" t="s">
        <v>5059</v>
      </c>
      <c r="E11" s="1962" t="s">
        <v>5060</v>
      </c>
      <c r="F11" s="1963">
        <v>7.8</v>
      </c>
      <c r="G11" s="1962" t="s">
        <v>5061</v>
      </c>
      <c r="H11" s="1963">
        <v>3.49</v>
      </c>
      <c r="I11" s="1963">
        <v>4500</v>
      </c>
      <c r="J11" s="1962">
        <v>47</v>
      </c>
      <c r="K11" s="1962" t="s">
        <v>5062</v>
      </c>
      <c r="L11" s="1962">
        <v>10</v>
      </c>
      <c r="M11" s="1963" t="s">
        <v>4330</v>
      </c>
      <c r="N11" s="1963" t="s">
        <v>839</v>
      </c>
      <c r="O11" s="1963">
        <v>11.9</v>
      </c>
      <c r="P11" s="1962" t="s">
        <v>817</v>
      </c>
      <c r="Q11" s="1963">
        <v>11.9</v>
      </c>
      <c r="R11" s="1963">
        <v>700</v>
      </c>
      <c r="S11" s="1962">
        <v>88</v>
      </c>
      <c r="T11" s="1962" t="s">
        <v>5063</v>
      </c>
      <c r="U11" s="1962">
        <v>15</v>
      </c>
      <c r="V11" s="1977" t="s">
        <v>836</v>
      </c>
      <c r="W11" s="1977" t="s">
        <v>845</v>
      </c>
      <c r="X11" s="1963">
        <v>12.14</v>
      </c>
      <c r="Y11" s="1962" t="s">
        <v>817</v>
      </c>
      <c r="Z11" s="1967">
        <v>12.14</v>
      </c>
      <c r="AA11" s="1963">
        <v>150</v>
      </c>
      <c r="AB11" s="1962">
        <v>129</v>
      </c>
      <c r="AC11" s="1963" t="s">
        <v>5064</v>
      </c>
      <c r="AD11" s="1962">
        <v>15</v>
      </c>
      <c r="AE11" s="1962" t="s">
        <v>2220</v>
      </c>
      <c r="AF11" s="1962" t="s">
        <v>4453</v>
      </c>
      <c r="AG11" s="1963">
        <v>11.7</v>
      </c>
      <c r="AH11" s="1962" t="s">
        <v>817</v>
      </c>
      <c r="AI11" s="1963">
        <v>11.7</v>
      </c>
      <c r="AJ11" s="1963">
        <v>500</v>
      </c>
      <c r="AK11" s="1962">
        <v>170</v>
      </c>
      <c r="AL11" s="1962" t="s">
        <v>5065</v>
      </c>
      <c r="AM11" s="1962">
        <v>20</v>
      </c>
      <c r="AN11" s="1963" t="s">
        <v>1078</v>
      </c>
      <c r="AO11" s="1962" t="s">
        <v>1082</v>
      </c>
      <c r="AP11" s="1963">
        <v>13.88</v>
      </c>
      <c r="AQ11" s="1962" t="s">
        <v>817</v>
      </c>
      <c r="AR11" s="1963">
        <v>13.88</v>
      </c>
      <c r="AS11" s="1963">
        <v>50</v>
      </c>
      <c r="AT11" s="1962">
        <v>211</v>
      </c>
      <c r="AU11" s="1962" t="s">
        <v>5066</v>
      </c>
      <c r="AV11" s="1962">
        <v>20</v>
      </c>
      <c r="AW11" s="1963" t="s">
        <v>4540</v>
      </c>
      <c r="AX11" s="1962" t="s">
        <v>4485</v>
      </c>
      <c r="AY11" s="1963">
        <v>9.65</v>
      </c>
      <c r="AZ11" s="1962" t="s">
        <v>817</v>
      </c>
      <c r="BA11" s="1963">
        <v>9.65</v>
      </c>
      <c r="BB11" s="1963">
        <v>185</v>
      </c>
      <c r="BC11" s="1966">
        <v>252</v>
      </c>
      <c r="BD11" s="1966" t="s">
        <v>5067</v>
      </c>
      <c r="BE11" s="1966">
        <v>20</v>
      </c>
      <c r="BF11" s="1962" t="s">
        <v>3934</v>
      </c>
      <c r="BG11" s="1962" t="s">
        <v>3958</v>
      </c>
      <c r="BH11" s="1963">
        <v>11.98</v>
      </c>
      <c r="BI11" s="1962" t="s">
        <v>5068</v>
      </c>
      <c r="BJ11" s="1965">
        <v>11.97</v>
      </c>
      <c r="BK11" s="1967">
        <v>680</v>
      </c>
      <c r="BL11" s="1969">
        <v>6</v>
      </c>
      <c r="BM11" s="1970" t="s">
        <v>5128</v>
      </c>
      <c r="BN11" s="1971">
        <v>11</v>
      </c>
      <c r="BO11" s="1972" t="s">
        <v>2228</v>
      </c>
      <c r="BP11" s="1969" t="s">
        <v>5129</v>
      </c>
      <c r="BQ11" s="1976">
        <v>5</v>
      </c>
      <c r="BR11" s="1974" t="s">
        <v>817</v>
      </c>
      <c r="BS11" s="1681">
        <v>5</v>
      </c>
      <c r="BT11" s="1681">
        <v>178.47</v>
      </c>
    </row>
    <row r="12" spans="1:72" s="361" customFormat="1" ht="18" customHeight="1">
      <c r="A12" s="1796">
        <v>7</v>
      </c>
      <c r="B12" s="1797" t="s">
        <v>5069</v>
      </c>
      <c r="C12" s="1679">
        <v>2</v>
      </c>
      <c r="D12" s="1679" t="s">
        <v>5070</v>
      </c>
      <c r="E12" s="1679" t="s">
        <v>5071</v>
      </c>
      <c r="F12" s="1798">
        <v>6.48</v>
      </c>
      <c r="G12" s="1679" t="s">
        <v>817</v>
      </c>
      <c r="H12" s="1798">
        <v>6.48</v>
      </c>
      <c r="I12" s="1798">
        <v>4500</v>
      </c>
      <c r="J12" s="1679">
        <v>48</v>
      </c>
      <c r="K12" s="1679" t="s">
        <v>5072</v>
      </c>
      <c r="L12" s="1679">
        <v>10</v>
      </c>
      <c r="M12" s="1798" t="s">
        <v>4331</v>
      </c>
      <c r="N12" s="1798" t="s">
        <v>840</v>
      </c>
      <c r="O12" s="1798">
        <v>12</v>
      </c>
      <c r="P12" s="1679" t="s">
        <v>817</v>
      </c>
      <c r="Q12" s="1798">
        <v>12</v>
      </c>
      <c r="R12" s="1798">
        <v>700</v>
      </c>
      <c r="S12" s="1679">
        <v>89</v>
      </c>
      <c r="T12" s="1679" t="s">
        <v>5073</v>
      </c>
      <c r="U12" s="1679">
        <v>15</v>
      </c>
      <c r="V12" s="1679" t="s">
        <v>1308</v>
      </c>
      <c r="W12" s="1679" t="s">
        <v>1309</v>
      </c>
      <c r="X12" s="1798">
        <v>12.14</v>
      </c>
      <c r="Y12" s="1679" t="s">
        <v>817</v>
      </c>
      <c r="Z12" s="1798">
        <v>12.14</v>
      </c>
      <c r="AA12" s="1798">
        <v>150</v>
      </c>
      <c r="AB12" s="1679">
        <v>130</v>
      </c>
      <c r="AC12" s="1798" t="s">
        <v>5074</v>
      </c>
      <c r="AD12" s="1679">
        <v>15</v>
      </c>
      <c r="AE12" s="1679" t="s">
        <v>4454</v>
      </c>
      <c r="AF12" s="1679" t="s">
        <v>4455</v>
      </c>
      <c r="AG12" s="1798">
        <v>11.75</v>
      </c>
      <c r="AH12" s="1679" t="s">
        <v>817</v>
      </c>
      <c r="AI12" s="1798">
        <v>11.75</v>
      </c>
      <c r="AJ12" s="1798">
        <v>500</v>
      </c>
      <c r="AK12" s="1679">
        <v>171</v>
      </c>
      <c r="AL12" s="1679" t="s">
        <v>5075</v>
      </c>
      <c r="AM12" s="1679">
        <v>20</v>
      </c>
      <c r="AN12" s="1679" t="s">
        <v>1079</v>
      </c>
      <c r="AO12" s="1679" t="s">
        <v>1083</v>
      </c>
      <c r="AP12" s="1798">
        <v>13.489999999999998</v>
      </c>
      <c r="AQ12" s="1679" t="s">
        <v>817</v>
      </c>
      <c r="AR12" s="1798">
        <v>13.489999999999998</v>
      </c>
      <c r="AS12" s="1798">
        <v>50</v>
      </c>
      <c r="AT12" s="1679">
        <v>212</v>
      </c>
      <c r="AU12" s="1679" t="s">
        <v>5076</v>
      </c>
      <c r="AV12" s="1679">
        <v>20</v>
      </c>
      <c r="AW12" s="1679" t="s">
        <v>4541</v>
      </c>
      <c r="AX12" s="1679" t="s">
        <v>4487</v>
      </c>
      <c r="AY12" s="1798">
        <v>10</v>
      </c>
      <c r="AZ12" s="1679" t="s">
        <v>817</v>
      </c>
      <c r="BA12" s="1798">
        <v>10</v>
      </c>
      <c r="BB12" s="1798">
        <v>150</v>
      </c>
      <c r="BC12" s="1799">
        <v>253</v>
      </c>
      <c r="BD12" s="1799" t="s">
        <v>5077</v>
      </c>
      <c r="BE12" s="1799">
        <v>20</v>
      </c>
      <c r="BF12" s="1679" t="s">
        <v>3936</v>
      </c>
      <c r="BG12" s="1679" t="s">
        <v>3959</v>
      </c>
      <c r="BH12" s="1798">
        <v>10.36</v>
      </c>
      <c r="BI12" s="1679" t="s">
        <v>4524</v>
      </c>
      <c r="BJ12" s="1563">
        <v>8.09</v>
      </c>
      <c r="BK12" s="1800">
        <v>2600</v>
      </c>
      <c r="BL12" s="666">
        <v>7</v>
      </c>
      <c r="BM12" s="1813" t="s">
        <v>5143</v>
      </c>
      <c r="BN12" s="1814">
        <v>11</v>
      </c>
      <c r="BO12" s="1815" t="s">
        <v>2228</v>
      </c>
      <c r="BP12" s="666" t="s">
        <v>5129</v>
      </c>
      <c r="BQ12" s="324">
        <v>5</v>
      </c>
      <c r="BR12" s="1817" t="s">
        <v>817</v>
      </c>
      <c r="BS12" s="327">
        <v>5</v>
      </c>
      <c r="BT12" s="327">
        <v>248.91</v>
      </c>
    </row>
    <row r="13" spans="1:72" s="361" customFormat="1" ht="18" customHeight="1">
      <c r="A13" s="1964">
        <v>8</v>
      </c>
      <c r="B13" s="1968" t="s">
        <v>5079</v>
      </c>
      <c r="C13" s="1962">
        <v>2</v>
      </c>
      <c r="D13" s="1962" t="s">
        <v>5080</v>
      </c>
      <c r="E13" s="1962" t="s">
        <v>5081</v>
      </c>
      <c r="F13" s="1963">
        <v>5.9</v>
      </c>
      <c r="G13" s="1962" t="s">
        <v>4206</v>
      </c>
      <c r="H13" s="1963">
        <v>4.7</v>
      </c>
      <c r="I13" s="1963">
        <v>4000</v>
      </c>
      <c r="J13" s="1962">
        <v>49</v>
      </c>
      <c r="K13" s="1962" t="s">
        <v>5082</v>
      </c>
      <c r="L13" s="1962">
        <v>10</v>
      </c>
      <c r="M13" s="1963" t="s">
        <v>3627</v>
      </c>
      <c r="N13" s="1963" t="s">
        <v>3628</v>
      </c>
      <c r="O13" s="1963">
        <v>12.1</v>
      </c>
      <c r="P13" s="1962" t="s">
        <v>817</v>
      </c>
      <c r="Q13" s="1963">
        <v>12.1</v>
      </c>
      <c r="R13" s="1963">
        <v>1800</v>
      </c>
      <c r="S13" s="1962">
        <v>90</v>
      </c>
      <c r="T13" s="1962" t="s">
        <v>5083</v>
      </c>
      <c r="U13" s="1962">
        <v>15</v>
      </c>
      <c r="V13" s="1962" t="s">
        <v>837</v>
      </c>
      <c r="W13" s="1962" t="s">
        <v>846</v>
      </c>
      <c r="X13" s="1963">
        <v>12.14</v>
      </c>
      <c r="Y13" s="1962" t="s">
        <v>817</v>
      </c>
      <c r="Z13" s="1963">
        <v>12.14</v>
      </c>
      <c r="AA13" s="1963">
        <v>150</v>
      </c>
      <c r="AB13" s="1962">
        <v>131</v>
      </c>
      <c r="AC13" s="1967" t="s">
        <v>5084</v>
      </c>
      <c r="AD13" s="1977">
        <v>15</v>
      </c>
      <c r="AE13" s="1977" t="s">
        <v>4456</v>
      </c>
      <c r="AF13" s="1977" t="s">
        <v>4457</v>
      </c>
      <c r="AG13" s="1967">
        <v>11.8</v>
      </c>
      <c r="AH13" s="1962" t="s">
        <v>817</v>
      </c>
      <c r="AI13" s="1967">
        <v>11.8</v>
      </c>
      <c r="AJ13" s="1967">
        <v>500</v>
      </c>
      <c r="AK13" s="1962">
        <v>172</v>
      </c>
      <c r="AL13" s="1977" t="s">
        <v>5085</v>
      </c>
      <c r="AM13" s="1977">
        <v>20</v>
      </c>
      <c r="AN13" s="1977" t="s">
        <v>1080</v>
      </c>
      <c r="AO13" s="1977" t="s">
        <v>1084</v>
      </c>
      <c r="AP13" s="1967">
        <v>13.29</v>
      </c>
      <c r="AQ13" s="1962" t="s">
        <v>817</v>
      </c>
      <c r="AR13" s="1967">
        <v>13.29</v>
      </c>
      <c r="AS13" s="1967">
        <v>50</v>
      </c>
      <c r="AT13" s="1962">
        <v>213</v>
      </c>
      <c r="AU13" s="1977" t="s">
        <v>5086</v>
      </c>
      <c r="AV13" s="1977">
        <v>20</v>
      </c>
      <c r="AW13" s="1967" t="s">
        <v>4542</v>
      </c>
      <c r="AX13" s="1977" t="s">
        <v>4489</v>
      </c>
      <c r="AY13" s="1967">
        <v>10.25</v>
      </c>
      <c r="AZ13" s="1962" t="s">
        <v>817</v>
      </c>
      <c r="BA13" s="1967">
        <v>10.25</v>
      </c>
      <c r="BB13" s="1967">
        <v>150</v>
      </c>
      <c r="BC13" s="1966">
        <v>254</v>
      </c>
      <c r="BD13" s="1966" t="s">
        <v>5087</v>
      </c>
      <c r="BE13" s="1966">
        <v>20</v>
      </c>
      <c r="BF13" s="1977" t="s">
        <v>4473</v>
      </c>
      <c r="BG13" s="1977" t="s">
        <v>4556</v>
      </c>
      <c r="BH13" s="1967">
        <v>8.6999999999999993</v>
      </c>
      <c r="BI13" s="1962" t="s">
        <v>5088</v>
      </c>
      <c r="BJ13" s="1965">
        <v>9.43</v>
      </c>
      <c r="BK13" s="1967">
        <v>3950</v>
      </c>
      <c r="BL13" s="1969">
        <v>8</v>
      </c>
      <c r="BM13" s="1970" t="s">
        <v>5153</v>
      </c>
      <c r="BN13" s="1971">
        <v>11</v>
      </c>
      <c r="BO13" s="1972" t="s">
        <v>2228</v>
      </c>
      <c r="BP13" s="1969" t="s">
        <v>5129</v>
      </c>
      <c r="BQ13" s="1976">
        <v>5</v>
      </c>
      <c r="BR13" s="1974" t="s">
        <v>817</v>
      </c>
      <c r="BS13" s="1681">
        <v>5</v>
      </c>
      <c r="BT13" s="1681">
        <v>169.96</v>
      </c>
    </row>
    <row r="14" spans="1:72" s="361" customFormat="1" ht="18" customHeight="1">
      <c r="A14" s="1796">
        <v>9</v>
      </c>
      <c r="B14" s="1796" t="s">
        <v>5089</v>
      </c>
      <c r="C14" s="1803">
        <v>2</v>
      </c>
      <c r="D14" s="1796" t="s">
        <v>5090</v>
      </c>
      <c r="E14" s="1796" t="s">
        <v>5091</v>
      </c>
      <c r="F14" s="1563">
        <v>3.64</v>
      </c>
      <c r="G14" s="1796" t="s">
        <v>5092</v>
      </c>
      <c r="H14" s="1563">
        <v>4.0999999999999996</v>
      </c>
      <c r="I14" s="1563">
        <v>4000</v>
      </c>
      <c r="J14" s="1679">
        <v>50</v>
      </c>
      <c r="K14" s="1679" t="s">
        <v>5093</v>
      </c>
      <c r="L14" s="1679">
        <v>10</v>
      </c>
      <c r="M14" s="1798" t="s">
        <v>3633</v>
      </c>
      <c r="N14" s="1798" t="s">
        <v>3634</v>
      </c>
      <c r="O14" s="1798">
        <v>12.1</v>
      </c>
      <c r="P14" s="1679" t="s">
        <v>817</v>
      </c>
      <c r="Q14" s="1798">
        <v>12.1</v>
      </c>
      <c r="R14" s="1798">
        <v>700</v>
      </c>
      <c r="S14" s="1679">
        <v>91</v>
      </c>
      <c r="T14" s="1679" t="s">
        <v>5094</v>
      </c>
      <c r="U14" s="1679">
        <v>15</v>
      </c>
      <c r="V14" s="1679" t="s">
        <v>838</v>
      </c>
      <c r="W14" s="1679" t="s">
        <v>847</v>
      </c>
      <c r="X14" s="1798">
        <v>12.14</v>
      </c>
      <c r="Y14" s="1679" t="s">
        <v>817</v>
      </c>
      <c r="Z14" s="1798">
        <v>12.14</v>
      </c>
      <c r="AA14" s="1798">
        <v>150</v>
      </c>
      <c r="AB14" s="1679">
        <v>132</v>
      </c>
      <c r="AC14" s="1679" t="s">
        <v>5095</v>
      </c>
      <c r="AD14" s="1679">
        <v>15</v>
      </c>
      <c r="AE14" s="1679" t="s">
        <v>2221</v>
      </c>
      <c r="AF14" s="1679" t="s">
        <v>4458</v>
      </c>
      <c r="AG14" s="1798">
        <v>11.85</v>
      </c>
      <c r="AH14" s="1679" t="s">
        <v>817</v>
      </c>
      <c r="AI14" s="1798">
        <v>11.85</v>
      </c>
      <c r="AJ14" s="1800">
        <v>350</v>
      </c>
      <c r="AK14" s="1679">
        <v>173</v>
      </c>
      <c r="AL14" s="1679" t="s">
        <v>5096</v>
      </c>
      <c r="AM14" s="1679">
        <v>20</v>
      </c>
      <c r="AN14" s="1798" t="s">
        <v>50</v>
      </c>
      <c r="AO14" s="1679" t="s">
        <v>63</v>
      </c>
      <c r="AP14" s="1798">
        <v>13.19</v>
      </c>
      <c r="AQ14" s="1679" t="s">
        <v>817</v>
      </c>
      <c r="AR14" s="1798">
        <v>13.19</v>
      </c>
      <c r="AS14" s="1800">
        <v>50</v>
      </c>
      <c r="AT14" s="1679">
        <v>214</v>
      </c>
      <c r="AU14" s="1679" t="s">
        <v>5097</v>
      </c>
      <c r="AV14" s="1679">
        <v>20</v>
      </c>
      <c r="AW14" s="1679" t="s">
        <v>4544</v>
      </c>
      <c r="AX14" s="1679" t="s">
        <v>4491</v>
      </c>
      <c r="AY14" s="1798">
        <v>10.85</v>
      </c>
      <c r="AZ14" s="1679" t="s">
        <v>817</v>
      </c>
      <c r="BA14" s="1798">
        <v>10.85</v>
      </c>
      <c r="BB14" s="1798">
        <v>150</v>
      </c>
      <c r="BC14" s="1799">
        <v>255</v>
      </c>
      <c r="BD14" s="1799" t="s">
        <v>5098</v>
      </c>
      <c r="BE14" s="1799">
        <v>20</v>
      </c>
      <c r="BF14" s="1679" t="s">
        <v>4481</v>
      </c>
      <c r="BG14" s="1679" t="s">
        <v>4560</v>
      </c>
      <c r="BH14" s="1798">
        <v>8.24</v>
      </c>
      <c r="BI14" s="1679" t="s">
        <v>4527</v>
      </c>
      <c r="BJ14" s="1563">
        <v>7.97</v>
      </c>
      <c r="BK14" s="1800">
        <v>2850</v>
      </c>
      <c r="BL14" s="666">
        <v>9</v>
      </c>
      <c r="BM14" s="1813" t="s">
        <v>5128</v>
      </c>
      <c r="BN14" s="1814">
        <v>13</v>
      </c>
      <c r="BO14" s="1815" t="s">
        <v>2228</v>
      </c>
      <c r="BP14" s="666" t="s">
        <v>4437</v>
      </c>
      <c r="BQ14" s="324">
        <v>5</v>
      </c>
      <c r="BR14" s="1817" t="s">
        <v>817</v>
      </c>
      <c r="BS14" s="327">
        <v>5</v>
      </c>
      <c r="BT14" s="327">
        <v>214.17</v>
      </c>
    </row>
    <row r="15" spans="1:72" s="361" customFormat="1" ht="18" customHeight="1">
      <c r="A15" s="1964">
        <v>10</v>
      </c>
      <c r="B15" s="1964" t="s">
        <v>5100</v>
      </c>
      <c r="C15" s="1964">
        <v>2</v>
      </c>
      <c r="D15" s="1964" t="s">
        <v>5101</v>
      </c>
      <c r="E15" s="1964" t="s">
        <v>5102</v>
      </c>
      <c r="F15" s="1964">
        <v>3.14</v>
      </c>
      <c r="G15" s="1964" t="s">
        <v>5103</v>
      </c>
      <c r="H15" s="1965">
        <v>3.24</v>
      </c>
      <c r="I15" s="1965">
        <v>4500</v>
      </c>
      <c r="J15" s="1962">
        <v>51</v>
      </c>
      <c r="K15" s="1962" t="s">
        <v>5104</v>
      </c>
      <c r="L15" s="1962">
        <v>10</v>
      </c>
      <c r="M15" s="1963" t="s">
        <v>3886</v>
      </c>
      <c r="N15" s="1963" t="s">
        <v>3887</v>
      </c>
      <c r="O15" s="1963">
        <v>11.22</v>
      </c>
      <c r="P15" s="1962" t="s">
        <v>5105</v>
      </c>
      <c r="Q15" s="1963">
        <v>12.22</v>
      </c>
      <c r="R15" s="1963">
        <v>1200</v>
      </c>
      <c r="S15" s="1962">
        <v>92</v>
      </c>
      <c r="T15" s="1962" t="s">
        <v>5106</v>
      </c>
      <c r="U15" s="1962">
        <v>15</v>
      </c>
      <c r="V15" s="1962" t="s">
        <v>5107</v>
      </c>
      <c r="W15" s="1962" t="s">
        <v>5108</v>
      </c>
      <c r="X15" s="1963">
        <v>12.14</v>
      </c>
      <c r="Y15" s="1962" t="s">
        <v>817</v>
      </c>
      <c r="Z15" s="1963">
        <v>12.14</v>
      </c>
      <c r="AA15" s="1963">
        <v>150</v>
      </c>
      <c r="AB15" s="1962">
        <v>133</v>
      </c>
      <c r="AC15" s="1963" t="s">
        <v>5109</v>
      </c>
      <c r="AD15" s="1962">
        <v>15</v>
      </c>
      <c r="AE15" s="1962" t="s">
        <v>2223</v>
      </c>
      <c r="AF15" s="1962" t="s">
        <v>4459</v>
      </c>
      <c r="AG15" s="1963">
        <v>11.88</v>
      </c>
      <c r="AH15" s="1962" t="s">
        <v>817</v>
      </c>
      <c r="AI15" s="1963">
        <v>11.88</v>
      </c>
      <c r="AJ15" s="1967">
        <v>350</v>
      </c>
      <c r="AK15" s="1962">
        <v>174</v>
      </c>
      <c r="AL15" s="1962" t="s">
        <v>5110</v>
      </c>
      <c r="AM15" s="1962">
        <v>20</v>
      </c>
      <c r="AN15" s="1963" t="s">
        <v>51</v>
      </c>
      <c r="AO15" s="1962" t="s">
        <v>64</v>
      </c>
      <c r="AP15" s="1963">
        <v>13.139999999999999</v>
      </c>
      <c r="AQ15" s="1962" t="s">
        <v>817</v>
      </c>
      <c r="AR15" s="1963">
        <v>13.139999999999999</v>
      </c>
      <c r="AS15" s="1967">
        <v>50</v>
      </c>
      <c r="AT15" s="1962">
        <v>215</v>
      </c>
      <c r="AU15" s="1962" t="s">
        <v>5111</v>
      </c>
      <c r="AV15" s="1962">
        <v>20</v>
      </c>
      <c r="AW15" s="1962" t="s">
        <v>4546</v>
      </c>
      <c r="AX15" s="1962" t="s">
        <v>4493</v>
      </c>
      <c r="AY15" s="1963">
        <v>11.5</v>
      </c>
      <c r="AZ15" s="1962" t="s">
        <v>817</v>
      </c>
      <c r="BA15" s="1963">
        <v>11.5</v>
      </c>
      <c r="BB15" s="1963">
        <v>175</v>
      </c>
      <c r="BC15" s="1966">
        <v>256</v>
      </c>
      <c r="BD15" s="1966" t="s">
        <v>5112</v>
      </c>
      <c r="BE15" s="1966">
        <v>20</v>
      </c>
      <c r="BF15" s="1962" t="s">
        <v>4530</v>
      </c>
      <c r="BG15" s="1962" t="s">
        <v>4580</v>
      </c>
      <c r="BH15" s="1963">
        <v>8.24</v>
      </c>
      <c r="BI15" s="1962" t="s">
        <v>5113</v>
      </c>
      <c r="BJ15" s="1965">
        <v>8.68</v>
      </c>
      <c r="BK15" s="1967">
        <v>3000</v>
      </c>
      <c r="BL15" s="1969">
        <v>10</v>
      </c>
      <c r="BM15" s="1978" t="s">
        <v>5143</v>
      </c>
      <c r="BN15" s="1974">
        <v>13</v>
      </c>
      <c r="BO15" s="1974" t="s">
        <v>2228</v>
      </c>
      <c r="BP15" s="1974" t="s">
        <v>4437</v>
      </c>
      <c r="BQ15" s="1681">
        <v>5</v>
      </c>
      <c r="BR15" s="1974" t="s">
        <v>817</v>
      </c>
      <c r="BS15" s="1681">
        <v>5</v>
      </c>
      <c r="BT15" s="1974">
        <v>298.68</v>
      </c>
    </row>
    <row r="16" spans="1:72" s="361" customFormat="1" ht="18" customHeight="1">
      <c r="A16" s="1796">
        <v>11</v>
      </c>
      <c r="B16" s="1797" t="s">
        <v>5114</v>
      </c>
      <c r="C16" s="1679">
        <v>2</v>
      </c>
      <c r="D16" s="1679" t="s">
        <v>5115</v>
      </c>
      <c r="E16" s="1798" t="s">
        <v>5116</v>
      </c>
      <c r="F16" s="1798">
        <v>2.99</v>
      </c>
      <c r="G16" s="1679" t="s">
        <v>5117</v>
      </c>
      <c r="H16" s="1798">
        <v>2.4900000000000002</v>
      </c>
      <c r="I16" s="1798">
        <f>800+1500+200</f>
        <v>2500</v>
      </c>
      <c r="J16" s="1679">
        <v>52</v>
      </c>
      <c r="K16" s="1679" t="s">
        <v>5118</v>
      </c>
      <c r="L16" s="1679">
        <v>10</v>
      </c>
      <c r="M16" s="1798" t="s">
        <v>3890</v>
      </c>
      <c r="N16" s="1798" t="s">
        <v>3891</v>
      </c>
      <c r="O16" s="1798">
        <v>12.16</v>
      </c>
      <c r="P16" s="1679" t="s">
        <v>5119</v>
      </c>
      <c r="Q16" s="1798">
        <v>12.1</v>
      </c>
      <c r="R16" s="1798">
        <v>1400</v>
      </c>
      <c r="S16" s="1679">
        <v>93</v>
      </c>
      <c r="T16" s="1679" t="s">
        <v>5120</v>
      </c>
      <c r="U16" s="1679">
        <v>15</v>
      </c>
      <c r="V16" s="1679" t="s">
        <v>1310</v>
      </c>
      <c r="W16" s="1679" t="s">
        <v>1311</v>
      </c>
      <c r="X16" s="1798">
        <v>12.14</v>
      </c>
      <c r="Y16" s="1679" t="s">
        <v>817</v>
      </c>
      <c r="Z16" s="1798">
        <v>12.14</v>
      </c>
      <c r="AA16" s="1798">
        <v>150</v>
      </c>
      <c r="AB16" s="1679">
        <v>134</v>
      </c>
      <c r="AC16" s="1798" t="s">
        <v>5121</v>
      </c>
      <c r="AD16" s="1679">
        <v>15</v>
      </c>
      <c r="AE16" s="1679" t="s">
        <v>2224</v>
      </c>
      <c r="AF16" s="1679" t="s">
        <v>4460</v>
      </c>
      <c r="AG16" s="1798">
        <v>11.93</v>
      </c>
      <c r="AH16" s="1679" t="s">
        <v>817</v>
      </c>
      <c r="AI16" s="1798">
        <v>11.93</v>
      </c>
      <c r="AJ16" s="1798">
        <v>100</v>
      </c>
      <c r="AK16" s="1803">
        <v>175</v>
      </c>
      <c r="AL16" s="1679" t="s">
        <v>5122</v>
      </c>
      <c r="AM16" s="1679">
        <v>20</v>
      </c>
      <c r="AN16" s="1798" t="s">
        <v>52</v>
      </c>
      <c r="AO16" s="1679" t="s">
        <v>65</v>
      </c>
      <c r="AP16" s="1798">
        <v>13.139999999999999</v>
      </c>
      <c r="AQ16" s="1679" t="s">
        <v>817</v>
      </c>
      <c r="AR16" s="1798">
        <v>13.139999999999999</v>
      </c>
      <c r="AS16" s="1800">
        <v>50</v>
      </c>
      <c r="AT16" s="1679">
        <v>216</v>
      </c>
      <c r="AU16" s="1679" t="s">
        <v>5123</v>
      </c>
      <c r="AV16" s="1679">
        <v>20</v>
      </c>
      <c r="AW16" s="1798" t="s">
        <v>4547</v>
      </c>
      <c r="AX16" s="1679" t="s">
        <v>4495</v>
      </c>
      <c r="AY16" s="1798">
        <v>11.5</v>
      </c>
      <c r="AZ16" s="1679" t="s">
        <v>817</v>
      </c>
      <c r="BA16" s="1798">
        <v>11.5</v>
      </c>
      <c r="BB16" s="1798">
        <v>175</v>
      </c>
      <c r="BC16" s="1799">
        <v>257</v>
      </c>
      <c r="BD16" s="1799" t="s">
        <v>5124</v>
      </c>
      <c r="BE16" s="1799">
        <v>20</v>
      </c>
      <c r="BF16" s="1679" t="s">
        <v>5125</v>
      </c>
      <c r="BG16" s="1679" t="s">
        <v>5126</v>
      </c>
      <c r="BH16" s="1798">
        <v>9.2899999999999991</v>
      </c>
      <c r="BI16" s="1679" t="s">
        <v>5127</v>
      </c>
      <c r="BJ16" s="1563">
        <v>8.77</v>
      </c>
      <c r="BK16" s="1800">
        <v>3650</v>
      </c>
      <c r="BL16" s="666">
        <v>11</v>
      </c>
      <c r="BM16" s="328" t="s">
        <v>5153</v>
      </c>
      <c r="BN16" s="1817">
        <v>13</v>
      </c>
      <c r="BO16" s="1817" t="s">
        <v>2228</v>
      </c>
      <c r="BP16" s="1817" t="s">
        <v>4437</v>
      </c>
      <c r="BQ16" s="327">
        <v>5</v>
      </c>
      <c r="BR16" s="1817" t="s">
        <v>817</v>
      </c>
      <c r="BS16" s="327">
        <v>5</v>
      </c>
      <c r="BT16" s="1817">
        <v>203.95</v>
      </c>
    </row>
    <row r="17" spans="1:72" s="361" customFormat="1" ht="18" customHeight="1">
      <c r="A17" s="1964">
        <v>12</v>
      </c>
      <c r="B17" s="1964" t="s">
        <v>5130</v>
      </c>
      <c r="C17" s="1962">
        <v>3</v>
      </c>
      <c r="D17" s="1962" t="s">
        <v>5131</v>
      </c>
      <c r="E17" s="1962" t="s">
        <v>5132</v>
      </c>
      <c r="F17" s="1963">
        <v>6.5</v>
      </c>
      <c r="G17" s="1962" t="s">
        <v>817</v>
      </c>
      <c r="H17" s="1963">
        <v>6.5</v>
      </c>
      <c r="I17" s="1963">
        <v>500</v>
      </c>
      <c r="J17" s="1962">
        <v>53</v>
      </c>
      <c r="K17" s="1962" t="s">
        <v>5133</v>
      </c>
      <c r="L17" s="1962">
        <v>10</v>
      </c>
      <c r="M17" s="1963" t="s">
        <v>3892</v>
      </c>
      <c r="N17" s="1963" t="s">
        <v>3893</v>
      </c>
      <c r="O17" s="1963">
        <v>11.75</v>
      </c>
      <c r="P17" s="1962" t="s">
        <v>5134</v>
      </c>
      <c r="Q17" s="1963">
        <v>11.67</v>
      </c>
      <c r="R17" s="1963">
        <v>1450</v>
      </c>
      <c r="S17" s="1962">
        <v>94</v>
      </c>
      <c r="T17" s="1962" t="s">
        <v>5135</v>
      </c>
      <c r="U17" s="1962">
        <v>15</v>
      </c>
      <c r="V17" s="1962" t="s">
        <v>1312</v>
      </c>
      <c r="W17" s="1962" t="s">
        <v>1313</v>
      </c>
      <c r="X17" s="1963">
        <v>12.14</v>
      </c>
      <c r="Y17" s="1962" t="s">
        <v>817</v>
      </c>
      <c r="Z17" s="1963">
        <v>12.14</v>
      </c>
      <c r="AA17" s="1963">
        <v>150</v>
      </c>
      <c r="AB17" s="1977">
        <v>135</v>
      </c>
      <c r="AC17" s="1962" t="s">
        <v>5136</v>
      </c>
      <c r="AD17" s="1962">
        <v>15</v>
      </c>
      <c r="AE17" s="1962" t="s">
        <v>2225</v>
      </c>
      <c r="AF17" s="1962" t="s">
        <v>4461</v>
      </c>
      <c r="AG17" s="1963">
        <v>12</v>
      </c>
      <c r="AH17" s="1962" t="s">
        <v>817</v>
      </c>
      <c r="AI17" s="1963">
        <v>12</v>
      </c>
      <c r="AJ17" s="1963">
        <v>100</v>
      </c>
      <c r="AK17" s="1962">
        <v>176</v>
      </c>
      <c r="AL17" s="1962" t="s">
        <v>5137</v>
      </c>
      <c r="AM17" s="1962">
        <v>20</v>
      </c>
      <c r="AN17" s="1963" t="s">
        <v>53</v>
      </c>
      <c r="AO17" s="1962" t="s">
        <v>66</v>
      </c>
      <c r="AP17" s="1963">
        <v>13.139999999999999</v>
      </c>
      <c r="AQ17" s="1962" t="s">
        <v>817</v>
      </c>
      <c r="AR17" s="1963">
        <v>13.139999999999999</v>
      </c>
      <c r="AS17" s="1967">
        <v>50</v>
      </c>
      <c r="AT17" s="1962">
        <v>217</v>
      </c>
      <c r="AU17" s="1962" t="s">
        <v>5138</v>
      </c>
      <c r="AV17" s="1962">
        <v>20</v>
      </c>
      <c r="AW17" s="1962" t="s">
        <v>4548</v>
      </c>
      <c r="AX17" s="1962" t="s">
        <v>4497</v>
      </c>
      <c r="AY17" s="1963">
        <v>11.5</v>
      </c>
      <c r="AZ17" s="1962" t="s">
        <v>817</v>
      </c>
      <c r="BA17" s="1963">
        <v>11.5</v>
      </c>
      <c r="BB17" s="1963">
        <v>175</v>
      </c>
      <c r="BC17" s="1966">
        <v>258</v>
      </c>
      <c r="BD17" s="1966" t="s">
        <v>5139</v>
      </c>
      <c r="BE17" s="1966">
        <v>20</v>
      </c>
      <c r="BF17" s="1962" t="s">
        <v>5140</v>
      </c>
      <c r="BG17" s="1962" t="s">
        <v>5141</v>
      </c>
      <c r="BH17" s="1963">
        <v>9.1999999999999993</v>
      </c>
      <c r="BI17" s="1962" t="s">
        <v>5142</v>
      </c>
      <c r="BJ17" s="1965">
        <v>7.05</v>
      </c>
      <c r="BK17" s="1967">
        <v>3950</v>
      </c>
      <c r="BL17" s="1969">
        <v>12</v>
      </c>
      <c r="BM17" s="1970" t="s">
        <v>5188</v>
      </c>
      <c r="BN17" s="1979">
        <v>14</v>
      </c>
      <c r="BO17" s="1972" t="s">
        <v>1061</v>
      </c>
      <c r="BP17" s="1969" t="s">
        <v>908</v>
      </c>
      <c r="BQ17" s="1976">
        <v>5</v>
      </c>
      <c r="BR17" s="1974" t="s">
        <v>817</v>
      </c>
      <c r="BS17" s="1681">
        <v>5</v>
      </c>
      <c r="BT17" s="1681">
        <v>600</v>
      </c>
    </row>
    <row r="18" spans="1:72" s="361" customFormat="1" ht="18" customHeight="1">
      <c r="A18" s="1796">
        <v>13</v>
      </c>
      <c r="B18" s="1796" t="s">
        <v>5144</v>
      </c>
      <c r="C18" s="1679">
        <v>5</v>
      </c>
      <c r="D18" s="1679" t="s">
        <v>4226</v>
      </c>
      <c r="E18" s="1679" t="s">
        <v>1643</v>
      </c>
      <c r="F18" s="1679">
        <v>7.09</v>
      </c>
      <c r="G18" s="1679" t="s">
        <v>4236</v>
      </c>
      <c r="H18" s="1798">
        <v>6</v>
      </c>
      <c r="I18" s="1798">
        <v>2450</v>
      </c>
      <c r="J18" s="1679">
        <v>54</v>
      </c>
      <c r="K18" s="1797" t="s">
        <v>5145</v>
      </c>
      <c r="L18" s="1797">
        <v>10</v>
      </c>
      <c r="M18" s="1800" t="s">
        <v>3898</v>
      </c>
      <c r="N18" s="1800" t="s">
        <v>3899</v>
      </c>
      <c r="O18" s="1800">
        <v>10.72</v>
      </c>
      <c r="P18" s="1797" t="s">
        <v>4407</v>
      </c>
      <c r="Q18" s="1800">
        <v>6.84</v>
      </c>
      <c r="R18" s="1800">
        <v>2800</v>
      </c>
      <c r="S18" s="1803">
        <v>95</v>
      </c>
      <c r="T18" s="1679" t="s">
        <v>5146</v>
      </c>
      <c r="U18" s="1679">
        <v>15</v>
      </c>
      <c r="V18" s="1679" t="s">
        <v>1314</v>
      </c>
      <c r="W18" s="1679" t="s">
        <v>1315</v>
      </c>
      <c r="X18" s="1798">
        <v>12.14</v>
      </c>
      <c r="Y18" s="1679" t="s">
        <v>817</v>
      </c>
      <c r="Z18" s="1798">
        <v>12.14</v>
      </c>
      <c r="AA18" s="1798">
        <v>150</v>
      </c>
      <c r="AB18" s="1679">
        <v>136</v>
      </c>
      <c r="AC18" s="1679" t="s">
        <v>5147</v>
      </c>
      <c r="AD18" s="1679">
        <v>15</v>
      </c>
      <c r="AE18" s="1679" t="s">
        <v>2227</v>
      </c>
      <c r="AF18" s="1679" t="s">
        <v>4462</v>
      </c>
      <c r="AG18" s="1798">
        <v>12.1</v>
      </c>
      <c r="AH18" s="1679" t="s">
        <v>817</v>
      </c>
      <c r="AI18" s="1798">
        <v>12.1</v>
      </c>
      <c r="AJ18" s="1798">
        <v>100</v>
      </c>
      <c r="AK18" s="1679">
        <v>177</v>
      </c>
      <c r="AL18" s="1679" t="s">
        <v>5148</v>
      </c>
      <c r="AM18" s="1679">
        <v>20</v>
      </c>
      <c r="AN18" s="1679" t="s">
        <v>54</v>
      </c>
      <c r="AO18" s="1679" t="s">
        <v>67</v>
      </c>
      <c r="AP18" s="1798">
        <v>13.13</v>
      </c>
      <c r="AQ18" s="1679" t="s">
        <v>817</v>
      </c>
      <c r="AR18" s="1798">
        <v>13.13</v>
      </c>
      <c r="AS18" s="1800">
        <v>50</v>
      </c>
      <c r="AT18" s="1679">
        <v>218</v>
      </c>
      <c r="AU18" s="1679" t="s">
        <v>5149</v>
      </c>
      <c r="AV18" s="1679">
        <v>20</v>
      </c>
      <c r="AW18" s="1798" t="s">
        <v>5150</v>
      </c>
      <c r="AX18" s="1679" t="s">
        <v>4499</v>
      </c>
      <c r="AY18" s="1798">
        <v>11.95</v>
      </c>
      <c r="AZ18" s="1679" t="s">
        <v>817</v>
      </c>
      <c r="BA18" s="1798">
        <v>11.95</v>
      </c>
      <c r="BB18" s="1798">
        <v>250</v>
      </c>
      <c r="BC18" s="1796">
        <v>259</v>
      </c>
      <c r="BD18" s="1796" t="s">
        <v>5151</v>
      </c>
      <c r="BE18" s="1796">
        <v>20</v>
      </c>
      <c r="BF18" s="1679" t="s">
        <v>5018</v>
      </c>
      <c r="BG18" s="1679" t="s">
        <v>5152</v>
      </c>
      <c r="BH18" s="1798">
        <v>8.94</v>
      </c>
      <c r="BI18" s="1679" t="s">
        <v>5004</v>
      </c>
      <c r="BJ18" s="1563">
        <v>6.64</v>
      </c>
      <c r="BK18" s="1800">
        <f>3500+1000</f>
        <v>4500</v>
      </c>
      <c r="BL18" s="666">
        <v>13</v>
      </c>
      <c r="BM18" s="1813" t="s">
        <v>5198</v>
      </c>
      <c r="BN18" s="1818">
        <v>14</v>
      </c>
      <c r="BO18" s="1815" t="s">
        <v>1061</v>
      </c>
      <c r="BP18" s="666" t="s">
        <v>908</v>
      </c>
      <c r="BQ18" s="324">
        <v>5</v>
      </c>
      <c r="BR18" s="310" t="s">
        <v>817</v>
      </c>
      <c r="BS18" s="327">
        <v>5</v>
      </c>
      <c r="BT18" s="327">
        <v>300</v>
      </c>
    </row>
    <row r="19" spans="1:72" s="361" customFormat="1" ht="18" customHeight="1" thickBot="1">
      <c r="A19" s="1964">
        <v>14</v>
      </c>
      <c r="B19" s="1964" t="s">
        <v>5154</v>
      </c>
      <c r="C19" s="1962">
        <v>5</v>
      </c>
      <c r="D19" s="1962" t="s">
        <v>4239</v>
      </c>
      <c r="E19" s="1962" t="s">
        <v>4240</v>
      </c>
      <c r="F19" s="1962">
        <v>5.84</v>
      </c>
      <c r="G19" s="1962" t="s">
        <v>4248</v>
      </c>
      <c r="H19" s="1963">
        <v>5.93</v>
      </c>
      <c r="I19" s="1963">
        <v>2800</v>
      </c>
      <c r="J19" s="1977">
        <v>55</v>
      </c>
      <c r="K19" s="1962" t="s">
        <v>5155</v>
      </c>
      <c r="L19" s="1962">
        <v>10</v>
      </c>
      <c r="M19" s="1963" t="s">
        <v>5156</v>
      </c>
      <c r="N19" s="1963" t="s">
        <v>5157</v>
      </c>
      <c r="O19" s="1963">
        <v>8.39</v>
      </c>
      <c r="P19" s="1962" t="s">
        <v>5158</v>
      </c>
      <c r="Q19" s="1963">
        <v>6.99</v>
      </c>
      <c r="R19" s="1963">
        <v>3000</v>
      </c>
      <c r="S19" s="1962">
        <v>96</v>
      </c>
      <c r="T19" s="1962" t="s">
        <v>5159</v>
      </c>
      <c r="U19" s="1962">
        <v>15</v>
      </c>
      <c r="V19" s="1968" t="s">
        <v>1320</v>
      </c>
      <c r="W19" s="1968" t="s">
        <v>1321</v>
      </c>
      <c r="X19" s="1963">
        <v>10.09</v>
      </c>
      <c r="Y19" s="1962" t="s">
        <v>817</v>
      </c>
      <c r="Z19" s="1967">
        <v>10.09</v>
      </c>
      <c r="AA19" s="1963">
        <v>80</v>
      </c>
      <c r="AB19" s="1962">
        <v>137</v>
      </c>
      <c r="AC19" s="1962" t="s">
        <v>5160</v>
      </c>
      <c r="AD19" s="1962">
        <v>15</v>
      </c>
      <c r="AE19" s="1962" t="s">
        <v>3631</v>
      </c>
      <c r="AF19" s="1962" t="s">
        <v>3632</v>
      </c>
      <c r="AG19" s="1963">
        <v>12.379999999999999</v>
      </c>
      <c r="AH19" s="1962" t="s">
        <v>817</v>
      </c>
      <c r="AI19" s="1963">
        <v>12.379999999999999</v>
      </c>
      <c r="AJ19" s="1963">
        <v>100</v>
      </c>
      <c r="AK19" s="1962">
        <v>178</v>
      </c>
      <c r="AL19" s="1962" t="s">
        <v>5161</v>
      </c>
      <c r="AM19" s="1962">
        <v>20</v>
      </c>
      <c r="AN19" s="1962" t="s">
        <v>57</v>
      </c>
      <c r="AO19" s="1962" t="s">
        <v>4537</v>
      </c>
      <c r="AP19" s="1963">
        <v>13.07</v>
      </c>
      <c r="AQ19" s="1962" t="s">
        <v>817</v>
      </c>
      <c r="AR19" s="1963">
        <v>13.07</v>
      </c>
      <c r="AS19" s="1967">
        <v>125</v>
      </c>
      <c r="AT19" s="1962">
        <v>219</v>
      </c>
      <c r="AU19" s="1962" t="s">
        <v>5162</v>
      </c>
      <c r="AV19" s="1962">
        <v>20</v>
      </c>
      <c r="AW19" s="1962" t="s">
        <v>5163</v>
      </c>
      <c r="AX19" s="1962" t="s">
        <v>5164</v>
      </c>
      <c r="AY19" s="1963">
        <v>12.07</v>
      </c>
      <c r="AZ19" s="1962" t="s">
        <v>817</v>
      </c>
      <c r="BA19" s="1963">
        <v>12.07</v>
      </c>
      <c r="BB19" s="1963">
        <v>325</v>
      </c>
      <c r="BC19" s="1980">
        <v>260</v>
      </c>
      <c r="BD19" s="1980" t="s">
        <v>5165</v>
      </c>
      <c r="BE19" s="1980">
        <v>20</v>
      </c>
      <c r="BF19" s="1981" t="s">
        <v>5020</v>
      </c>
      <c r="BG19" s="1981" t="s">
        <v>5166</v>
      </c>
      <c r="BH19" s="1982">
        <v>6.07</v>
      </c>
      <c r="BI19" s="1981" t="s">
        <v>817</v>
      </c>
      <c r="BJ19" s="1983">
        <v>6.07</v>
      </c>
      <c r="BK19" s="1984">
        <v>70</v>
      </c>
      <c r="BL19" s="1969">
        <v>14</v>
      </c>
      <c r="BM19" s="1970" t="s">
        <v>5188</v>
      </c>
      <c r="BN19" s="1979">
        <v>15</v>
      </c>
      <c r="BO19" s="1972" t="s">
        <v>1061</v>
      </c>
      <c r="BP19" s="1969" t="s">
        <v>1073</v>
      </c>
      <c r="BQ19" s="1976">
        <v>5</v>
      </c>
      <c r="BR19" s="1985" t="s">
        <v>817</v>
      </c>
      <c r="BS19" s="1681">
        <v>5</v>
      </c>
      <c r="BT19" s="1974">
        <v>865.46</v>
      </c>
    </row>
    <row r="20" spans="1:72" s="361" customFormat="1" ht="18" customHeight="1" thickBot="1">
      <c r="A20" s="1796">
        <v>15</v>
      </c>
      <c r="B20" s="1797" t="s">
        <v>5167</v>
      </c>
      <c r="C20" s="1679">
        <v>5</v>
      </c>
      <c r="D20" s="1679" t="s">
        <v>4291</v>
      </c>
      <c r="E20" s="1679" t="s">
        <v>4292</v>
      </c>
      <c r="F20" s="1679">
        <v>6.44</v>
      </c>
      <c r="G20" s="1679" t="s">
        <v>5168</v>
      </c>
      <c r="H20" s="1798">
        <v>9.23</v>
      </c>
      <c r="I20" s="1798">
        <v>2700</v>
      </c>
      <c r="J20" s="1679">
        <v>56</v>
      </c>
      <c r="K20" s="1679" t="s">
        <v>5169</v>
      </c>
      <c r="L20" s="1679">
        <v>10</v>
      </c>
      <c r="M20" s="1679" t="s">
        <v>4344</v>
      </c>
      <c r="N20" s="1679" t="s">
        <v>4345</v>
      </c>
      <c r="O20" s="1798">
        <v>7.39</v>
      </c>
      <c r="P20" s="1679" t="s">
        <v>4356</v>
      </c>
      <c r="Q20" s="1798">
        <v>7.29</v>
      </c>
      <c r="R20" s="1798">
        <v>2600</v>
      </c>
      <c r="S20" s="1679">
        <v>97</v>
      </c>
      <c r="T20" s="1679" t="s">
        <v>5170</v>
      </c>
      <c r="U20" s="1679">
        <v>15</v>
      </c>
      <c r="V20" s="1679" t="s">
        <v>1322</v>
      </c>
      <c r="W20" s="1679" t="s">
        <v>1323</v>
      </c>
      <c r="X20" s="1798">
        <v>9.39</v>
      </c>
      <c r="Y20" s="1679" t="s">
        <v>817</v>
      </c>
      <c r="Z20" s="1798">
        <v>9.39</v>
      </c>
      <c r="AA20" s="1798">
        <v>150</v>
      </c>
      <c r="AB20" s="1679">
        <v>138</v>
      </c>
      <c r="AC20" s="1679" t="s">
        <v>5171</v>
      </c>
      <c r="AD20" s="1679">
        <v>15</v>
      </c>
      <c r="AE20" s="1679" t="s">
        <v>3636</v>
      </c>
      <c r="AF20" s="1679" t="s">
        <v>3637</v>
      </c>
      <c r="AG20" s="1798">
        <v>12.379999999999999</v>
      </c>
      <c r="AH20" s="1679" t="s">
        <v>817</v>
      </c>
      <c r="AI20" s="1798">
        <v>12.379999999999999</v>
      </c>
      <c r="AJ20" s="1798">
        <v>200</v>
      </c>
      <c r="AK20" s="1679">
        <v>179</v>
      </c>
      <c r="AL20" s="1679" t="s">
        <v>5172</v>
      </c>
      <c r="AM20" s="1679">
        <v>20</v>
      </c>
      <c r="AN20" s="1679" t="s">
        <v>58</v>
      </c>
      <c r="AO20" s="1679" t="s">
        <v>70</v>
      </c>
      <c r="AP20" s="1798">
        <v>13.07</v>
      </c>
      <c r="AQ20" s="1679" t="s">
        <v>817</v>
      </c>
      <c r="AR20" s="1798">
        <v>13.07</v>
      </c>
      <c r="AS20" s="1800">
        <v>125</v>
      </c>
      <c r="AT20" s="1803">
        <v>220</v>
      </c>
      <c r="AU20" s="1679" t="s">
        <v>5173</v>
      </c>
      <c r="AV20" s="1679">
        <v>20</v>
      </c>
      <c r="AW20" s="1679" t="s">
        <v>5174</v>
      </c>
      <c r="AX20" s="1679" t="s">
        <v>5175</v>
      </c>
      <c r="AY20" s="1798">
        <v>12.1</v>
      </c>
      <c r="AZ20" s="1679" t="s">
        <v>817</v>
      </c>
      <c r="BA20" s="1798">
        <v>12.1</v>
      </c>
      <c r="BB20" s="1798">
        <v>325</v>
      </c>
      <c r="BC20" s="1796"/>
      <c r="BD20" s="1796"/>
      <c r="BE20" s="1796"/>
      <c r="BF20" s="1679"/>
      <c r="BG20" s="1679"/>
      <c r="BH20" s="1798"/>
      <c r="BI20" s="1679"/>
      <c r="BJ20" s="1563"/>
      <c r="BK20" s="1800"/>
      <c r="BL20" s="671">
        <v>15</v>
      </c>
      <c r="BM20" s="1819" t="s">
        <v>5198</v>
      </c>
      <c r="BN20" s="1664">
        <v>15</v>
      </c>
      <c r="BO20" s="1664" t="s">
        <v>1061</v>
      </c>
      <c r="BP20" s="315" t="s">
        <v>1073</v>
      </c>
      <c r="BQ20" s="316">
        <v>5</v>
      </c>
      <c r="BR20" s="315" t="s">
        <v>817</v>
      </c>
      <c r="BS20" s="1682">
        <v>5</v>
      </c>
      <c r="BT20" s="1664">
        <v>57.08</v>
      </c>
    </row>
    <row r="21" spans="1:72" s="361" customFormat="1" ht="18" customHeight="1">
      <c r="A21" s="1964">
        <v>16</v>
      </c>
      <c r="B21" s="1968" t="s">
        <v>5176</v>
      </c>
      <c r="C21" s="1962">
        <v>5</v>
      </c>
      <c r="D21" s="1962" t="s">
        <v>4270</v>
      </c>
      <c r="E21" s="1962" t="s">
        <v>4271</v>
      </c>
      <c r="F21" s="1962">
        <v>5.74</v>
      </c>
      <c r="G21" s="1962" t="s">
        <v>817</v>
      </c>
      <c r="H21" s="1963">
        <v>5.74</v>
      </c>
      <c r="I21" s="1963">
        <v>2900</v>
      </c>
      <c r="J21" s="1962">
        <v>57</v>
      </c>
      <c r="K21" s="1962" t="s">
        <v>5145</v>
      </c>
      <c r="L21" s="1962">
        <v>10</v>
      </c>
      <c r="M21" s="1962" t="s">
        <v>3898</v>
      </c>
      <c r="N21" s="1962" t="s">
        <v>3899</v>
      </c>
      <c r="O21" s="1963">
        <v>10.72</v>
      </c>
      <c r="P21" s="1962" t="s">
        <v>817</v>
      </c>
      <c r="Q21" s="1963">
        <v>10.72</v>
      </c>
      <c r="R21" s="1963">
        <v>2800</v>
      </c>
      <c r="S21" s="1962">
        <v>98</v>
      </c>
      <c r="T21" s="1962" t="s">
        <v>5177</v>
      </c>
      <c r="U21" s="1962">
        <v>15</v>
      </c>
      <c r="V21" s="1962" t="s">
        <v>1318</v>
      </c>
      <c r="W21" s="1962" t="s">
        <v>1319</v>
      </c>
      <c r="X21" s="1963">
        <v>10.6</v>
      </c>
      <c r="Y21" s="1962" t="s">
        <v>817</v>
      </c>
      <c r="Z21" s="1963">
        <v>10.6</v>
      </c>
      <c r="AA21" s="1963">
        <v>150</v>
      </c>
      <c r="AB21" s="1962">
        <v>139</v>
      </c>
      <c r="AC21" s="1962" t="s">
        <v>5178</v>
      </c>
      <c r="AD21" s="1962">
        <v>15</v>
      </c>
      <c r="AE21" s="1962" t="s">
        <v>829</v>
      </c>
      <c r="AF21" s="1962" t="s">
        <v>4465</v>
      </c>
      <c r="AG21" s="1963">
        <v>12.3</v>
      </c>
      <c r="AH21" s="1962" t="s">
        <v>817</v>
      </c>
      <c r="AI21" s="1963">
        <v>12.3</v>
      </c>
      <c r="AJ21" s="1963">
        <v>100</v>
      </c>
      <c r="AK21" s="1962">
        <v>180</v>
      </c>
      <c r="AL21" s="1962" t="s">
        <v>5179</v>
      </c>
      <c r="AM21" s="1962">
        <v>20</v>
      </c>
      <c r="AN21" s="1962" t="s">
        <v>56</v>
      </c>
      <c r="AO21" s="1962" t="s">
        <v>5180</v>
      </c>
      <c r="AP21" s="1963">
        <v>13.07</v>
      </c>
      <c r="AQ21" s="1962" t="s">
        <v>817</v>
      </c>
      <c r="AR21" s="1963">
        <v>13.07</v>
      </c>
      <c r="AS21" s="1967">
        <v>125</v>
      </c>
      <c r="AT21" s="1977">
        <v>221</v>
      </c>
      <c r="AU21" s="1962" t="s">
        <v>5181</v>
      </c>
      <c r="AV21" s="1962">
        <v>20</v>
      </c>
      <c r="AW21" s="1962" t="s">
        <v>5182</v>
      </c>
      <c r="AX21" s="1962" t="s">
        <v>5183</v>
      </c>
      <c r="AY21" s="1963">
        <v>12.03</v>
      </c>
      <c r="AZ21" s="1962" t="s">
        <v>817</v>
      </c>
      <c r="BA21" s="1963">
        <v>12.03</v>
      </c>
      <c r="BB21" s="1963">
        <v>250</v>
      </c>
      <c r="BC21" s="1796"/>
      <c r="BD21" s="1796"/>
      <c r="BE21" s="1796"/>
      <c r="BF21" s="1679"/>
      <c r="BG21" s="1679"/>
      <c r="BH21" s="1798"/>
      <c r="BI21" s="1679"/>
      <c r="BJ21" s="1563"/>
      <c r="BK21" s="1800"/>
      <c r="BL21" s="1770"/>
      <c r="BM21" s="1820" t="s">
        <v>5437</v>
      </c>
      <c r="BN21" s="1821"/>
      <c r="BO21" s="1821"/>
      <c r="BP21" s="1822" t="s">
        <v>751</v>
      </c>
      <c r="BQ21" s="1823" t="s">
        <v>5433</v>
      </c>
      <c r="BR21" s="1823"/>
      <c r="BS21" s="1823"/>
      <c r="BT21" s="1821"/>
    </row>
    <row r="22" spans="1:72" s="361" customFormat="1" ht="18" customHeight="1">
      <c r="A22" s="1796">
        <v>17</v>
      </c>
      <c r="B22" s="1797" t="s">
        <v>5184</v>
      </c>
      <c r="C22" s="1679">
        <v>5</v>
      </c>
      <c r="D22" s="1679" t="s">
        <v>4279</v>
      </c>
      <c r="E22" s="1679" t="s">
        <v>4280</v>
      </c>
      <c r="F22" s="1798">
        <v>4.5</v>
      </c>
      <c r="G22" s="1679" t="s">
        <v>817</v>
      </c>
      <c r="H22" s="1798">
        <v>4.5</v>
      </c>
      <c r="I22" s="1798">
        <v>3000</v>
      </c>
      <c r="J22" s="1679">
        <v>58</v>
      </c>
      <c r="K22" s="1679" t="s">
        <v>5185</v>
      </c>
      <c r="L22" s="1679">
        <v>10</v>
      </c>
      <c r="M22" s="1679" t="s">
        <v>4377</v>
      </c>
      <c r="N22" s="1679" t="s">
        <v>4378</v>
      </c>
      <c r="O22" s="1798">
        <v>6.77</v>
      </c>
      <c r="P22" s="1679" t="s">
        <v>4386</v>
      </c>
      <c r="Q22" s="1798">
        <v>6.96</v>
      </c>
      <c r="R22" s="1798">
        <v>2600</v>
      </c>
      <c r="S22" s="1679">
        <v>99</v>
      </c>
      <c r="T22" s="1679" t="s">
        <v>5186</v>
      </c>
      <c r="U22" s="1679">
        <v>15</v>
      </c>
      <c r="V22" s="1679" t="s">
        <v>1324</v>
      </c>
      <c r="W22" s="1679" t="s">
        <v>1325</v>
      </c>
      <c r="X22" s="1798">
        <v>8.59</v>
      </c>
      <c r="Y22" s="1679" t="s">
        <v>817</v>
      </c>
      <c r="Z22" s="1798">
        <v>8.59</v>
      </c>
      <c r="AA22" s="1798">
        <v>150</v>
      </c>
      <c r="AB22" s="1679">
        <v>140</v>
      </c>
      <c r="AC22" s="1679" t="s">
        <v>5187</v>
      </c>
      <c r="AD22" s="1679">
        <v>15</v>
      </c>
      <c r="AE22" s="1679" t="s">
        <v>3643</v>
      </c>
      <c r="AF22" s="1679" t="s">
        <v>3644</v>
      </c>
      <c r="AG22" s="1798">
        <v>12.379999999999999</v>
      </c>
      <c r="AH22" s="1679" t="s">
        <v>817</v>
      </c>
      <c r="AI22" s="1798">
        <v>12.379999999999999</v>
      </c>
      <c r="AJ22" s="1798">
        <v>200</v>
      </c>
      <c r="AK22" s="1679">
        <v>181</v>
      </c>
      <c r="AL22" s="1679" t="s">
        <v>5172</v>
      </c>
      <c r="AM22" s="1679">
        <v>20</v>
      </c>
      <c r="AN22" s="1679" t="s">
        <v>58</v>
      </c>
      <c r="AO22" s="1679" t="s">
        <v>70</v>
      </c>
      <c r="AP22" s="1798">
        <v>13.07</v>
      </c>
      <c r="AQ22" s="1679" t="s">
        <v>817</v>
      </c>
      <c r="AR22" s="1798">
        <v>13.07</v>
      </c>
      <c r="AS22" s="1800">
        <v>125</v>
      </c>
      <c r="AT22" s="1803">
        <v>222</v>
      </c>
      <c r="AU22" s="1679" t="s">
        <v>5173</v>
      </c>
      <c r="AV22" s="1679">
        <v>20</v>
      </c>
      <c r="AW22" s="1679" t="s">
        <v>5174</v>
      </c>
      <c r="AX22" s="1679" t="s">
        <v>5175</v>
      </c>
      <c r="AY22" s="1798">
        <v>12.1</v>
      </c>
      <c r="AZ22" s="1679" t="s">
        <v>817</v>
      </c>
      <c r="BA22" s="1798">
        <v>12.1</v>
      </c>
      <c r="BB22" s="1798">
        <v>325</v>
      </c>
      <c r="BC22" s="1796"/>
      <c r="BD22" s="1796"/>
      <c r="BE22" s="1796"/>
      <c r="BF22" s="1679"/>
      <c r="BG22" s="1679"/>
      <c r="BH22" s="1798"/>
      <c r="BI22" s="1679"/>
      <c r="BJ22" s="1563"/>
      <c r="BK22" s="1800"/>
      <c r="BL22" s="1770"/>
      <c r="BM22" s="1821" t="s">
        <v>5262</v>
      </c>
      <c r="BN22" s="1821"/>
      <c r="BO22" s="1821"/>
      <c r="BP22" s="1824"/>
      <c r="BQ22" s="1825"/>
      <c r="BR22" s="1824"/>
      <c r="BS22" s="1826"/>
      <c r="BT22" s="1821"/>
    </row>
    <row r="23" spans="1:72" s="361" customFormat="1" ht="18" customHeight="1">
      <c r="A23" s="1964">
        <v>18</v>
      </c>
      <c r="B23" s="1968" t="s">
        <v>5189</v>
      </c>
      <c r="C23" s="1968">
        <v>5</v>
      </c>
      <c r="D23" s="1968" t="s">
        <v>5190</v>
      </c>
      <c r="E23" s="1986" t="s">
        <v>5191</v>
      </c>
      <c r="F23" s="1986">
        <v>8.1</v>
      </c>
      <c r="G23" s="1962" t="s">
        <v>5192</v>
      </c>
      <c r="H23" s="1967">
        <v>8.9700000000000006</v>
      </c>
      <c r="I23" s="1967">
        <v>4300</v>
      </c>
      <c r="J23" s="1962">
        <v>59</v>
      </c>
      <c r="K23" s="1962" t="s">
        <v>5193</v>
      </c>
      <c r="L23" s="1962">
        <v>10</v>
      </c>
      <c r="M23" s="1962" t="s">
        <v>4359</v>
      </c>
      <c r="N23" s="1962" t="s">
        <v>4360</v>
      </c>
      <c r="O23" s="1963">
        <v>7.59</v>
      </c>
      <c r="P23" s="1962" t="s">
        <v>4374</v>
      </c>
      <c r="Q23" s="1963">
        <v>6.89</v>
      </c>
      <c r="R23" s="1963">
        <v>2700</v>
      </c>
      <c r="S23" s="1962">
        <v>100</v>
      </c>
      <c r="T23" s="1962" t="s">
        <v>5186</v>
      </c>
      <c r="U23" s="1962">
        <v>15</v>
      </c>
      <c r="V23" s="1962" t="s">
        <v>1324</v>
      </c>
      <c r="W23" s="1962" t="s">
        <v>1325</v>
      </c>
      <c r="X23" s="1963">
        <v>8.59</v>
      </c>
      <c r="Y23" s="1962" t="s">
        <v>817</v>
      </c>
      <c r="Z23" s="1963">
        <v>8.59</v>
      </c>
      <c r="AA23" s="1963">
        <v>150</v>
      </c>
      <c r="AB23" s="1962">
        <v>141</v>
      </c>
      <c r="AC23" s="1962" t="s">
        <v>5187</v>
      </c>
      <c r="AD23" s="1962">
        <v>15</v>
      </c>
      <c r="AE23" s="1962" t="s">
        <v>3643</v>
      </c>
      <c r="AF23" s="1962" t="s">
        <v>3644</v>
      </c>
      <c r="AG23" s="1963">
        <v>12.379999999999999</v>
      </c>
      <c r="AH23" s="1962" t="s">
        <v>817</v>
      </c>
      <c r="AI23" s="1963">
        <v>12.379999999999999</v>
      </c>
      <c r="AJ23" s="1967">
        <v>200</v>
      </c>
      <c r="AK23" s="1962">
        <v>182</v>
      </c>
      <c r="AL23" s="1962" t="s">
        <v>5194</v>
      </c>
      <c r="AM23" s="1962">
        <v>20</v>
      </c>
      <c r="AN23" s="1963" t="s">
        <v>59</v>
      </c>
      <c r="AO23" s="1962" t="s">
        <v>71</v>
      </c>
      <c r="AP23" s="1963">
        <v>13.04</v>
      </c>
      <c r="AQ23" s="1962" t="s">
        <v>817</v>
      </c>
      <c r="AR23" s="1963">
        <v>13.04</v>
      </c>
      <c r="AS23" s="1967">
        <v>125</v>
      </c>
      <c r="AT23" s="1962">
        <v>223</v>
      </c>
      <c r="AU23" s="1962" t="s">
        <v>5195</v>
      </c>
      <c r="AV23" s="1962">
        <v>20</v>
      </c>
      <c r="AW23" s="1962" t="s">
        <v>5196</v>
      </c>
      <c r="AX23" s="1962" t="s">
        <v>5197</v>
      </c>
      <c r="AY23" s="1963">
        <v>12.12</v>
      </c>
      <c r="AZ23" s="1962" t="s">
        <v>817</v>
      </c>
      <c r="BA23" s="1963">
        <v>12.12</v>
      </c>
      <c r="BB23" s="1963">
        <v>341</v>
      </c>
      <c r="BC23" s="1796"/>
      <c r="BD23" s="299"/>
      <c r="BE23" s="299"/>
      <c r="BF23" s="299"/>
      <c r="BG23" s="299"/>
      <c r="BH23" s="299"/>
      <c r="BI23" s="299"/>
      <c r="BJ23" s="299"/>
      <c r="BK23" s="299"/>
      <c r="BL23" s="1679"/>
      <c r="BM23" s="1801"/>
      <c r="BN23" s="1804"/>
      <c r="BO23" s="1802"/>
      <c r="BP23" s="1679"/>
      <c r="BQ23" s="1798"/>
      <c r="BR23" s="1172"/>
      <c r="BS23" s="1563"/>
      <c r="BT23" s="1563"/>
    </row>
    <row r="24" spans="1:72" s="361" customFormat="1" ht="18" customHeight="1">
      <c r="A24" s="1172">
        <v>19</v>
      </c>
      <c r="B24" s="1797" t="s">
        <v>5199</v>
      </c>
      <c r="C24" s="1679">
        <v>5</v>
      </c>
      <c r="D24" s="1679" t="s">
        <v>5200</v>
      </c>
      <c r="E24" s="1798" t="s">
        <v>5201</v>
      </c>
      <c r="F24" s="1798">
        <v>8.43</v>
      </c>
      <c r="G24" s="1679" t="s">
        <v>5202</v>
      </c>
      <c r="H24" s="1798">
        <v>8.9</v>
      </c>
      <c r="I24" s="1798">
        <v>3000</v>
      </c>
      <c r="J24" s="1679">
        <v>60</v>
      </c>
      <c r="K24" s="1679" t="s">
        <v>5185</v>
      </c>
      <c r="L24" s="1679">
        <v>10</v>
      </c>
      <c r="M24" s="1679" t="s">
        <v>4377</v>
      </c>
      <c r="N24" s="1679" t="s">
        <v>4378</v>
      </c>
      <c r="O24" s="1798">
        <v>6.77</v>
      </c>
      <c r="P24" s="1679" t="s">
        <v>4386</v>
      </c>
      <c r="Q24" s="1798">
        <v>6.96</v>
      </c>
      <c r="R24" s="1798">
        <v>2600</v>
      </c>
      <c r="S24" s="1679">
        <v>101</v>
      </c>
      <c r="T24" s="1679" t="s">
        <v>5203</v>
      </c>
      <c r="U24" s="1679">
        <v>15</v>
      </c>
      <c r="V24" s="1679" t="s">
        <v>1326</v>
      </c>
      <c r="W24" s="1679" t="s">
        <v>1327</v>
      </c>
      <c r="X24" s="1798">
        <v>8.8000000000000007</v>
      </c>
      <c r="Y24" s="1679" t="s">
        <v>817</v>
      </c>
      <c r="Z24" s="1798">
        <v>8.8000000000000007</v>
      </c>
      <c r="AA24" s="1798">
        <v>131.25</v>
      </c>
      <c r="AB24" s="1679">
        <v>142</v>
      </c>
      <c r="AC24" s="1679" t="s">
        <v>5204</v>
      </c>
      <c r="AD24" s="1679">
        <v>15</v>
      </c>
      <c r="AE24" s="1679" t="s">
        <v>3649</v>
      </c>
      <c r="AF24" s="1679" t="s">
        <v>3650</v>
      </c>
      <c r="AG24" s="1798">
        <v>12.4</v>
      </c>
      <c r="AH24" s="1679" t="s">
        <v>817</v>
      </c>
      <c r="AI24" s="1798">
        <v>12.4</v>
      </c>
      <c r="AJ24" s="1800">
        <v>200</v>
      </c>
      <c r="AK24" s="1797">
        <v>183</v>
      </c>
      <c r="AL24" s="1679" t="s">
        <v>5205</v>
      </c>
      <c r="AM24" s="1679">
        <v>20</v>
      </c>
      <c r="AN24" s="1679" t="s">
        <v>60</v>
      </c>
      <c r="AO24" s="1679" t="s">
        <v>72</v>
      </c>
      <c r="AP24" s="1798">
        <v>13.04</v>
      </c>
      <c r="AQ24" s="1679" t="s">
        <v>817</v>
      </c>
      <c r="AR24" s="1798">
        <v>13.04</v>
      </c>
      <c r="AS24" s="1800">
        <v>125</v>
      </c>
      <c r="AT24" s="1679">
        <v>224</v>
      </c>
      <c r="AU24" s="1679" t="s">
        <v>5206</v>
      </c>
      <c r="AV24" s="1679">
        <v>20</v>
      </c>
      <c r="AW24" s="1679" t="s">
        <v>5207</v>
      </c>
      <c r="AX24" s="1679" t="s">
        <v>5208</v>
      </c>
      <c r="AY24" s="1798">
        <v>12.12</v>
      </c>
      <c r="AZ24" s="1679" t="s">
        <v>817</v>
      </c>
      <c r="BA24" s="1798">
        <v>12.12</v>
      </c>
      <c r="BB24" s="1798">
        <v>300</v>
      </c>
      <c r="BC24" s="1796"/>
      <c r="BD24" s="1796"/>
      <c r="BE24" s="1796"/>
      <c r="BF24" s="1679"/>
      <c r="BG24" s="1679"/>
      <c r="BH24" s="1798"/>
      <c r="BI24" s="1679"/>
      <c r="BJ24" s="1563"/>
      <c r="BK24" s="1800"/>
      <c r="BL24" s="1679"/>
      <c r="BM24" s="1801"/>
      <c r="BN24" s="1804"/>
      <c r="BO24" s="1802"/>
      <c r="BP24" s="1679"/>
      <c r="BQ24" s="1798"/>
      <c r="BR24" s="1172"/>
      <c r="BS24" s="1563"/>
      <c r="BT24" s="1796"/>
    </row>
    <row r="25" spans="1:72" s="361" customFormat="1" ht="18" customHeight="1">
      <c r="A25" s="1987">
        <v>20</v>
      </c>
      <c r="B25" s="1968" t="s">
        <v>5209</v>
      </c>
      <c r="C25" s="1962">
        <v>5</v>
      </c>
      <c r="D25" s="1962" t="s">
        <v>5210</v>
      </c>
      <c r="E25" s="1963" t="s">
        <v>5211</v>
      </c>
      <c r="F25" s="1962">
        <v>8.9700000000000006</v>
      </c>
      <c r="G25" s="1962" t="s">
        <v>3879</v>
      </c>
      <c r="H25" s="1963">
        <v>8.1199999999999992</v>
      </c>
      <c r="I25" s="1963">
        <v>4500</v>
      </c>
      <c r="J25" s="1962">
        <v>61</v>
      </c>
      <c r="K25" s="1962" t="s">
        <v>5212</v>
      </c>
      <c r="L25" s="1962">
        <v>10</v>
      </c>
      <c r="M25" s="1962" t="s">
        <v>4392</v>
      </c>
      <c r="N25" s="1962" t="s">
        <v>4393</v>
      </c>
      <c r="O25" s="1963">
        <v>7</v>
      </c>
      <c r="P25" s="1962" t="s">
        <v>4404</v>
      </c>
      <c r="Q25" s="1963">
        <v>7.11</v>
      </c>
      <c r="R25" s="1963">
        <v>2800</v>
      </c>
      <c r="S25" s="1962">
        <v>102</v>
      </c>
      <c r="T25" s="1962" t="s">
        <v>5213</v>
      </c>
      <c r="U25" s="1962">
        <v>15</v>
      </c>
      <c r="V25" s="1962" t="s">
        <v>916</v>
      </c>
      <c r="W25" s="1962" t="s">
        <v>917</v>
      </c>
      <c r="X25" s="1963">
        <v>8.69</v>
      </c>
      <c r="Y25" s="1962" t="s">
        <v>817</v>
      </c>
      <c r="Z25" s="1963">
        <v>8.69</v>
      </c>
      <c r="AA25" s="1963">
        <v>150</v>
      </c>
      <c r="AB25" s="1968">
        <v>143</v>
      </c>
      <c r="AC25" s="1962" t="s">
        <v>5214</v>
      </c>
      <c r="AD25" s="1962">
        <v>15</v>
      </c>
      <c r="AE25" s="1962" t="s">
        <v>5215</v>
      </c>
      <c r="AF25" s="1962" t="s">
        <v>5216</v>
      </c>
      <c r="AG25" s="1963">
        <v>12.4</v>
      </c>
      <c r="AH25" s="1962" t="s">
        <v>817</v>
      </c>
      <c r="AI25" s="1963">
        <v>12.4</v>
      </c>
      <c r="AJ25" s="1967">
        <v>150</v>
      </c>
      <c r="AK25" s="1962">
        <v>184</v>
      </c>
      <c r="AL25" s="1962" t="s">
        <v>5217</v>
      </c>
      <c r="AM25" s="1962">
        <v>20</v>
      </c>
      <c r="AN25" s="1962" t="s">
        <v>61</v>
      </c>
      <c r="AO25" s="1962" t="s">
        <v>73</v>
      </c>
      <c r="AP25" s="1963">
        <v>13.019999999999998</v>
      </c>
      <c r="AQ25" s="1962" t="s">
        <v>817</v>
      </c>
      <c r="AR25" s="1963">
        <v>13.019999999999998</v>
      </c>
      <c r="AS25" s="1963">
        <v>125</v>
      </c>
      <c r="AT25" s="1962">
        <v>225</v>
      </c>
      <c r="AU25" s="1962" t="s">
        <v>5218</v>
      </c>
      <c r="AV25" s="1962">
        <v>20</v>
      </c>
      <c r="AW25" s="1962" t="s">
        <v>5219</v>
      </c>
      <c r="AX25" s="1962" t="s">
        <v>5220</v>
      </c>
      <c r="AY25" s="1963">
        <v>12.16</v>
      </c>
      <c r="AZ25" s="1962" t="s">
        <v>817</v>
      </c>
      <c r="BA25" s="1963">
        <v>12.16</v>
      </c>
      <c r="BB25" s="1963">
        <v>300</v>
      </c>
      <c r="BC25" s="1796"/>
      <c r="BD25" s="661"/>
      <c r="BE25" s="661"/>
      <c r="BF25" s="661"/>
      <c r="BG25" s="661"/>
      <c r="BH25" s="661"/>
      <c r="BI25" s="661"/>
      <c r="BJ25" s="661"/>
      <c r="BK25" s="661"/>
      <c r="BL25" s="1679"/>
      <c r="BM25" s="1801"/>
      <c r="BN25" s="1804"/>
      <c r="BO25" s="1802"/>
      <c r="BP25" s="1679"/>
      <c r="BQ25" s="1798"/>
      <c r="BR25" s="1172"/>
      <c r="BS25" s="1563"/>
      <c r="BT25" s="1563"/>
    </row>
    <row r="26" spans="1:72" s="361" customFormat="1" ht="18" customHeight="1">
      <c r="A26" s="1805">
        <v>21</v>
      </c>
      <c r="B26" s="1797" t="s">
        <v>5221</v>
      </c>
      <c r="C26" s="1679">
        <v>5</v>
      </c>
      <c r="D26" s="1679" t="s">
        <v>5222</v>
      </c>
      <c r="E26" s="1798" t="s">
        <v>5223</v>
      </c>
      <c r="F26" s="1798">
        <v>8.86</v>
      </c>
      <c r="G26" s="1679" t="s">
        <v>5224</v>
      </c>
      <c r="H26" s="1798">
        <v>5.69</v>
      </c>
      <c r="I26" s="1798">
        <v>4000</v>
      </c>
      <c r="J26" s="1679">
        <v>62</v>
      </c>
      <c r="K26" s="1679" t="s">
        <v>5225</v>
      </c>
      <c r="L26" s="1679">
        <v>10</v>
      </c>
      <c r="M26" s="1679" t="s">
        <v>4410</v>
      </c>
      <c r="N26" s="1679" t="s">
        <v>4411</v>
      </c>
      <c r="O26" s="1798">
        <v>7.5</v>
      </c>
      <c r="P26" s="1679" t="s">
        <v>5226</v>
      </c>
      <c r="Q26" s="1798">
        <v>7.6</v>
      </c>
      <c r="R26" s="1798">
        <v>2800</v>
      </c>
      <c r="S26" s="1797">
        <v>103</v>
      </c>
      <c r="T26" s="1679" t="s">
        <v>5227</v>
      </c>
      <c r="U26" s="1679">
        <v>15</v>
      </c>
      <c r="V26" s="1679" t="s">
        <v>918</v>
      </c>
      <c r="W26" s="1679" t="s">
        <v>919</v>
      </c>
      <c r="X26" s="1798">
        <v>8.69</v>
      </c>
      <c r="Y26" s="1679" t="s">
        <v>817</v>
      </c>
      <c r="Z26" s="1798">
        <v>8.69</v>
      </c>
      <c r="AA26" s="1798">
        <v>150</v>
      </c>
      <c r="AB26" s="1679">
        <v>144</v>
      </c>
      <c r="AC26" s="1679" t="s">
        <v>5228</v>
      </c>
      <c r="AD26" s="1679">
        <v>15</v>
      </c>
      <c r="AE26" s="1679" t="s">
        <v>5229</v>
      </c>
      <c r="AF26" s="1679" t="s">
        <v>5230</v>
      </c>
      <c r="AG26" s="1798">
        <v>12.4</v>
      </c>
      <c r="AH26" s="1679" t="s">
        <v>817</v>
      </c>
      <c r="AI26" s="1798">
        <v>12.4</v>
      </c>
      <c r="AJ26" s="1800">
        <v>150</v>
      </c>
      <c r="AK26" s="1679">
        <v>185</v>
      </c>
      <c r="AL26" s="1679" t="s">
        <v>5231</v>
      </c>
      <c r="AM26" s="1679">
        <v>20</v>
      </c>
      <c r="AN26" s="1679" t="s">
        <v>5</v>
      </c>
      <c r="AO26" s="1679" t="s">
        <v>62</v>
      </c>
      <c r="AP26" s="1798">
        <v>13</v>
      </c>
      <c r="AQ26" s="1679" t="s">
        <v>817</v>
      </c>
      <c r="AR26" s="1798">
        <v>13</v>
      </c>
      <c r="AS26" s="1798">
        <v>125</v>
      </c>
      <c r="AT26" s="1679">
        <v>226</v>
      </c>
      <c r="AU26" s="1679" t="s">
        <v>5232</v>
      </c>
      <c r="AV26" s="1679">
        <v>20</v>
      </c>
      <c r="AW26" s="1679" t="s">
        <v>5233</v>
      </c>
      <c r="AX26" s="1679" t="s">
        <v>4505</v>
      </c>
      <c r="AY26" s="1798">
        <v>12.16</v>
      </c>
      <c r="AZ26" s="1679" t="s">
        <v>817</v>
      </c>
      <c r="BA26" s="1798">
        <v>12.16</v>
      </c>
      <c r="BB26" s="1798">
        <v>300</v>
      </c>
      <c r="BC26" s="1796"/>
      <c r="BD26" s="661"/>
      <c r="BE26" s="661"/>
      <c r="BF26" s="661"/>
      <c r="BG26" s="661"/>
      <c r="BH26" s="661"/>
      <c r="BI26" s="661"/>
      <c r="BJ26" s="661"/>
      <c r="BK26" s="661"/>
      <c r="BL26" s="1679"/>
      <c r="BM26" s="1801"/>
      <c r="BN26" s="1804"/>
      <c r="BO26" s="1802"/>
      <c r="BP26" s="1679"/>
      <c r="BQ26" s="1798"/>
      <c r="BR26" s="1172"/>
      <c r="BS26" s="1563"/>
      <c r="BT26" s="1796"/>
    </row>
    <row r="27" spans="1:72" s="361" customFormat="1" ht="18" customHeight="1">
      <c r="A27" s="1988">
        <v>22</v>
      </c>
      <c r="B27" s="1968" t="s">
        <v>5234</v>
      </c>
      <c r="C27" s="1962">
        <v>5</v>
      </c>
      <c r="D27" s="1962" t="s">
        <v>5235</v>
      </c>
      <c r="E27" s="1962" t="s">
        <v>5236</v>
      </c>
      <c r="F27" s="1962">
        <v>8.1199999999999992</v>
      </c>
      <c r="G27" s="1962" t="s">
        <v>817</v>
      </c>
      <c r="H27" s="1963">
        <v>8.1199999999999992</v>
      </c>
      <c r="I27" s="1963">
        <v>4500</v>
      </c>
      <c r="J27" s="1968">
        <v>63</v>
      </c>
      <c r="K27" s="1962" t="s">
        <v>5237</v>
      </c>
      <c r="L27" s="1962">
        <v>10</v>
      </c>
      <c r="M27" s="1963" t="s">
        <v>4419</v>
      </c>
      <c r="N27" s="1963" t="s">
        <v>4420</v>
      </c>
      <c r="O27" s="1963">
        <v>7.15</v>
      </c>
      <c r="P27" s="1962" t="s">
        <v>5238</v>
      </c>
      <c r="Q27" s="1963">
        <v>8.89</v>
      </c>
      <c r="R27" s="1963">
        <v>3000</v>
      </c>
      <c r="S27" s="1962">
        <v>104</v>
      </c>
      <c r="T27" s="1962" t="s">
        <v>5239</v>
      </c>
      <c r="U27" s="1962">
        <v>15</v>
      </c>
      <c r="V27" s="1962" t="s">
        <v>920</v>
      </c>
      <c r="W27" s="1962" t="s">
        <v>921</v>
      </c>
      <c r="X27" s="1963">
        <v>8.74</v>
      </c>
      <c r="Y27" s="1962" t="s">
        <v>817</v>
      </c>
      <c r="Z27" s="1963">
        <v>8.74</v>
      </c>
      <c r="AA27" s="1963">
        <v>100</v>
      </c>
      <c r="AB27" s="1962">
        <v>145</v>
      </c>
      <c r="AC27" s="1962" t="s">
        <v>5240</v>
      </c>
      <c r="AD27" s="1962">
        <v>15</v>
      </c>
      <c r="AE27" s="1962" t="s">
        <v>5241</v>
      </c>
      <c r="AF27" s="1962" t="s">
        <v>5242</v>
      </c>
      <c r="AG27" s="1963">
        <v>12.42</v>
      </c>
      <c r="AH27" s="1962" t="s">
        <v>817</v>
      </c>
      <c r="AI27" s="1963">
        <v>12.42</v>
      </c>
      <c r="AJ27" s="1963">
        <v>150</v>
      </c>
      <c r="AK27" s="1962">
        <v>186</v>
      </c>
      <c r="AL27" s="1962" t="s">
        <v>5243</v>
      </c>
      <c r="AM27" s="1962">
        <v>20</v>
      </c>
      <c r="AN27" s="1962" t="s">
        <v>8</v>
      </c>
      <c r="AO27" s="1962" t="s">
        <v>9</v>
      </c>
      <c r="AP27" s="1963">
        <v>12.990000000000002</v>
      </c>
      <c r="AQ27" s="1962" t="s">
        <v>817</v>
      </c>
      <c r="AR27" s="1963">
        <v>12.990000000000002</v>
      </c>
      <c r="AS27" s="1963">
        <v>125</v>
      </c>
      <c r="AT27" s="1962">
        <v>227</v>
      </c>
      <c r="AU27" s="1962" t="s">
        <v>5244</v>
      </c>
      <c r="AV27" s="1962">
        <v>20</v>
      </c>
      <c r="AW27" s="1962" t="s">
        <v>5245</v>
      </c>
      <c r="AX27" s="1962" t="s">
        <v>5246</v>
      </c>
      <c r="AY27" s="1963">
        <v>12.16</v>
      </c>
      <c r="AZ27" s="1962" t="s">
        <v>817</v>
      </c>
      <c r="BA27" s="1963">
        <v>12.16</v>
      </c>
      <c r="BB27" s="1963">
        <v>100</v>
      </c>
      <c r="BC27" s="1796"/>
      <c r="BD27" s="661"/>
      <c r="BE27" s="661"/>
      <c r="BF27" s="661"/>
      <c r="BG27" s="661"/>
      <c r="BH27" s="661"/>
      <c r="BI27" s="661"/>
      <c r="BJ27" s="661"/>
      <c r="BK27" s="661"/>
      <c r="BL27" s="1679"/>
      <c r="BM27" s="1801"/>
      <c r="BN27" s="1804"/>
      <c r="BO27" s="1802"/>
      <c r="BP27" s="1679"/>
      <c r="BQ27" s="1798"/>
      <c r="BR27" s="1172"/>
      <c r="BS27" s="1563"/>
      <c r="BT27" s="1563"/>
    </row>
    <row r="28" spans="1:72" s="361" customFormat="1" ht="18" customHeight="1">
      <c r="A28" s="1806">
        <v>23</v>
      </c>
      <c r="B28" s="1797" t="s">
        <v>5247</v>
      </c>
      <c r="C28" s="1679">
        <v>5</v>
      </c>
      <c r="D28" s="1679" t="s">
        <v>5248</v>
      </c>
      <c r="E28" s="1679" t="s">
        <v>5249</v>
      </c>
      <c r="F28" s="1679">
        <v>8.0500000000000007</v>
      </c>
      <c r="G28" s="1679" t="s">
        <v>4214</v>
      </c>
      <c r="H28" s="1798">
        <v>4.05</v>
      </c>
      <c r="I28" s="1798">
        <v>4500</v>
      </c>
      <c r="J28" s="1679">
        <v>64</v>
      </c>
      <c r="K28" s="1679" t="s">
        <v>5250</v>
      </c>
      <c r="L28" s="1679">
        <v>10</v>
      </c>
      <c r="M28" s="1798" t="s">
        <v>5251</v>
      </c>
      <c r="N28" s="1798" t="s">
        <v>5252</v>
      </c>
      <c r="O28" s="1798">
        <v>7.74</v>
      </c>
      <c r="P28" s="1679" t="s">
        <v>5253</v>
      </c>
      <c r="Q28" s="1798">
        <v>9.0500000000000007</v>
      </c>
      <c r="R28" s="1798">
        <v>2675</v>
      </c>
      <c r="S28" s="1679">
        <v>105</v>
      </c>
      <c r="T28" s="1679" t="s">
        <v>5254</v>
      </c>
      <c r="U28" s="1679">
        <v>15</v>
      </c>
      <c r="V28" s="1679" t="s">
        <v>922</v>
      </c>
      <c r="W28" s="1679" t="s">
        <v>923</v>
      </c>
      <c r="X28" s="1798">
        <v>8.74</v>
      </c>
      <c r="Y28" s="1679" t="s">
        <v>817</v>
      </c>
      <c r="Z28" s="1798">
        <v>8.74</v>
      </c>
      <c r="AA28" s="1798">
        <v>100</v>
      </c>
      <c r="AB28" s="1679">
        <v>146</v>
      </c>
      <c r="AC28" s="1679" t="s">
        <v>5255</v>
      </c>
      <c r="AD28" s="1679">
        <v>15</v>
      </c>
      <c r="AE28" s="1679" t="s">
        <v>5256</v>
      </c>
      <c r="AF28" s="1679" t="s">
        <v>5257</v>
      </c>
      <c r="AG28" s="1798">
        <v>12.42</v>
      </c>
      <c r="AH28" s="1679" t="s">
        <v>817</v>
      </c>
      <c r="AI28" s="1798">
        <v>12.42</v>
      </c>
      <c r="AJ28" s="1798">
        <v>150</v>
      </c>
      <c r="AK28" s="1679">
        <v>187</v>
      </c>
      <c r="AL28" s="1679" t="s">
        <v>5258</v>
      </c>
      <c r="AM28" s="1679">
        <v>20</v>
      </c>
      <c r="AN28" s="1798" t="s">
        <v>12</v>
      </c>
      <c r="AO28" s="1679" t="s">
        <v>13</v>
      </c>
      <c r="AP28" s="1798">
        <v>12.98</v>
      </c>
      <c r="AQ28" s="1679" t="s">
        <v>817</v>
      </c>
      <c r="AR28" s="1798">
        <v>12.98</v>
      </c>
      <c r="AS28" s="1798">
        <v>150</v>
      </c>
      <c r="AT28" s="1797">
        <v>228</v>
      </c>
      <c r="AU28" s="1679" t="s">
        <v>5259</v>
      </c>
      <c r="AV28" s="1679">
        <v>20</v>
      </c>
      <c r="AW28" s="1679" t="s">
        <v>5260</v>
      </c>
      <c r="AX28" s="1679" t="s">
        <v>5261</v>
      </c>
      <c r="AY28" s="1798">
        <v>12.18</v>
      </c>
      <c r="AZ28" s="1679" t="s">
        <v>817</v>
      </c>
      <c r="BA28" s="1798">
        <v>12.18</v>
      </c>
      <c r="BB28" s="1798">
        <v>100</v>
      </c>
      <c r="BC28" s="1796"/>
      <c r="BD28" s="661"/>
      <c r="BE28" s="661"/>
      <c r="BF28" s="661"/>
      <c r="BG28" s="661"/>
      <c r="BH28" s="661"/>
      <c r="BI28" s="661"/>
      <c r="BJ28" s="661"/>
      <c r="BK28" s="661"/>
      <c r="BL28" s="1679"/>
      <c r="BM28" s="1801"/>
      <c r="BN28" s="1804"/>
      <c r="BO28" s="1802"/>
      <c r="BP28" s="1679"/>
      <c r="BQ28" s="1798"/>
      <c r="BR28" s="1172"/>
      <c r="BS28" s="1563"/>
      <c r="BT28" s="1796"/>
    </row>
    <row r="29" spans="1:72" s="361" customFormat="1" ht="18" customHeight="1">
      <c r="A29" s="1989">
        <v>24</v>
      </c>
      <c r="B29" s="1968" t="s">
        <v>5263</v>
      </c>
      <c r="C29" s="1962">
        <v>5</v>
      </c>
      <c r="D29" s="1962" t="s">
        <v>5264</v>
      </c>
      <c r="E29" s="1962" t="s">
        <v>5265</v>
      </c>
      <c r="F29" s="1962">
        <v>7.19</v>
      </c>
      <c r="G29" s="1964" t="s">
        <v>3885</v>
      </c>
      <c r="H29" s="1964">
        <v>6.74</v>
      </c>
      <c r="I29" s="1965">
        <v>4500</v>
      </c>
      <c r="J29" s="1962">
        <v>65</v>
      </c>
      <c r="K29" s="1962" t="s">
        <v>5266</v>
      </c>
      <c r="L29" s="1962">
        <v>10</v>
      </c>
      <c r="M29" s="1962" t="s">
        <v>5267</v>
      </c>
      <c r="N29" s="1962" t="s">
        <v>5268</v>
      </c>
      <c r="O29" s="1963">
        <v>8.44</v>
      </c>
      <c r="P29" s="1962" t="s">
        <v>5238</v>
      </c>
      <c r="Q29" s="1963">
        <v>8.89</v>
      </c>
      <c r="R29" s="1963">
        <v>3000</v>
      </c>
      <c r="S29" s="1962">
        <v>106</v>
      </c>
      <c r="T29" s="1962" t="s">
        <v>5269</v>
      </c>
      <c r="U29" s="1962">
        <v>15</v>
      </c>
      <c r="V29" s="1962" t="s">
        <v>924</v>
      </c>
      <c r="W29" s="1962" t="s">
        <v>925</v>
      </c>
      <c r="X29" s="1963">
        <v>8.75</v>
      </c>
      <c r="Y29" s="1962" t="s">
        <v>817</v>
      </c>
      <c r="Z29" s="1963">
        <v>8.75</v>
      </c>
      <c r="AA29" s="1963">
        <v>100</v>
      </c>
      <c r="AB29" s="1962">
        <v>147</v>
      </c>
      <c r="AC29" s="1962" t="s">
        <v>5270</v>
      </c>
      <c r="AD29" s="1962">
        <v>15</v>
      </c>
      <c r="AE29" s="1962" t="s">
        <v>5271</v>
      </c>
      <c r="AF29" s="1962" t="s">
        <v>5272</v>
      </c>
      <c r="AG29" s="1963">
        <v>12.29</v>
      </c>
      <c r="AH29" s="1962" t="s">
        <v>817</v>
      </c>
      <c r="AI29" s="1963">
        <v>12.29</v>
      </c>
      <c r="AJ29" s="1963">
        <v>150</v>
      </c>
      <c r="AK29" s="1962">
        <v>188</v>
      </c>
      <c r="AL29" s="1962" t="s">
        <v>5273</v>
      </c>
      <c r="AM29" s="1962">
        <v>20</v>
      </c>
      <c r="AN29" s="1963" t="s">
        <v>16</v>
      </c>
      <c r="AO29" s="1962" t="s">
        <v>17</v>
      </c>
      <c r="AP29" s="1963">
        <v>11.48</v>
      </c>
      <c r="AQ29" s="1962" t="s">
        <v>817</v>
      </c>
      <c r="AR29" s="1963">
        <v>11.48</v>
      </c>
      <c r="AS29" s="1963">
        <v>150</v>
      </c>
      <c r="AT29" s="1962">
        <v>229</v>
      </c>
      <c r="AU29" s="1962" t="s">
        <v>5274</v>
      </c>
      <c r="AV29" s="1962">
        <v>20</v>
      </c>
      <c r="AW29" s="1962" t="s">
        <v>5275</v>
      </c>
      <c r="AX29" s="1962" t="s">
        <v>5276</v>
      </c>
      <c r="AY29" s="1963">
        <v>12.28</v>
      </c>
      <c r="AZ29" s="1962" t="s">
        <v>817</v>
      </c>
      <c r="BA29" s="1963">
        <v>12.28</v>
      </c>
      <c r="BB29" s="1963">
        <v>100</v>
      </c>
      <c r="BC29" s="1796"/>
      <c r="BD29" s="661"/>
      <c r="BE29" s="661"/>
      <c r="BF29" s="661"/>
      <c r="BG29" s="661"/>
      <c r="BH29" s="661"/>
      <c r="BI29" s="661"/>
      <c r="BJ29" s="661"/>
      <c r="BK29" s="661"/>
      <c r="BL29" s="661"/>
      <c r="BM29" s="661"/>
      <c r="BN29" s="661"/>
      <c r="BO29" s="661"/>
      <c r="BP29" s="661"/>
      <c r="BQ29" s="661"/>
      <c r="BR29" s="661"/>
      <c r="BS29" s="661"/>
      <c r="BT29" s="661"/>
    </row>
    <row r="30" spans="1:72" s="361" customFormat="1" ht="18" customHeight="1">
      <c r="A30" s="1806">
        <v>25</v>
      </c>
      <c r="B30" s="1797" t="s">
        <v>5277</v>
      </c>
      <c r="C30" s="1679">
        <v>5</v>
      </c>
      <c r="D30" s="1679" t="s">
        <v>4208</v>
      </c>
      <c r="E30" s="1798" t="s">
        <v>5278</v>
      </c>
      <c r="F30" s="1679">
        <v>4.3600000000000003</v>
      </c>
      <c r="G30" s="1679" t="s">
        <v>4210</v>
      </c>
      <c r="H30" s="1798">
        <v>5</v>
      </c>
      <c r="I30" s="1798">
        <v>4000</v>
      </c>
      <c r="J30" s="1679">
        <v>66</v>
      </c>
      <c r="K30" s="1679" t="s">
        <v>5279</v>
      </c>
      <c r="L30" s="1679">
        <v>10</v>
      </c>
      <c r="M30" s="1679" t="s">
        <v>5280</v>
      </c>
      <c r="N30" s="1679" t="s">
        <v>5281</v>
      </c>
      <c r="O30" s="1798">
        <v>9.27</v>
      </c>
      <c r="P30" s="1679" t="s">
        <v>5282</v>
      </c>
      <c r="Q30" s="1798">
        <v>9.19</v>
      </c>
      <c r="R30" s="1798">
        <v>4000</v>
      </c>
      <c r="S30" s="1679">
        <v>107</v>
      </c>
      <c r="T30" s="1679" t="s">
        <v>5283</v>
      </c>
      <c r="U30" s="1679">
        <v>15</v>
      </c>
      <c r="V30" s="1679" t="s">
        <v>1398</v>
      </c>
      <c r="W30" s="1679" t="s">
        <v>1399</v>
      </c>
      <c r="X30" s="1798">
        <v>8.77</v>
      </c>
      <c r="Y30" s="1679" t="s">
        <v>817</v>
      </c>
      <c r="Z30" s="1798">
        <v>8.77</v>
      </c>
      <c r="AA30" s="1798">
        <v>80</v>
      </c>
      <c r="AB30" s="1679">
        <v>148</v>
      </c>
      <c r="AC30" s="1679" t="s">
        <v>5284</v>
      </c>
      <c r="AD30" s="1679">
        <v>15</v>
      </c>
      <c r="AE30" s="1679" t="s">
        <v>3912</v>
      </c>
      <c r="AF30" s="1679" t="s">
        <v>3913</v>
      </c>
      <c r="AG30" s="1798">
        <v>12.29</v>
      </c>
      <c r="AH30" s="1679" t="s">
        <v>817</v>
      </c>
      <c r="AI30" s="1798">
        <v>12.29</v>
      </c>
      <c r="AJ30" s="1798">
        <v>150</v>
      </c>
      <c r="AK30" s="1679">
        <v>189</v>
      </c>
      <c r="AL30" s="1679" t="s">
        <v>5285</v>
      </c>
      <c r="AM30" s="1679">
        <v>20</v>
      </c>
      <c r="AN30" s="1798" t="s">
        <v>20</v>
      </c>
      <c r="AO30" s="1679" t="s">
        <v>21</v>
      </c>
      <c r="AP30" s="1798">
        <v>11.09</v>
      </c>
      <c r="AQ30" s="1679" t="s">
        <v>817</v>
      </c>
      <c r="AR30" s="1798">
        <v>11.09</v>
      </c>
      <c r="AS30" s="1798">
        <v>133.19999999999999</v>
      </c>
      <c r="AT30" s="1679">
        <v>230</v>
      </c>
      <c r="AU30" s="1679" t="s">
        <v>5286</v>
      </c>
      <c r="AV30" s="1679">
        <v>20</v>
      </c>
      <c r="AW30" s="1679" t="s">
        <v>5287</v>
      </c>
      <c r="AX30" s="1679" t="s">
        <v>5288</v>
      </c>
      <c r="AY30" s="1798">
        <v>12.38</v>
      </c>
      <c r="AZ30" s="1679" t="s">
        <v>817</v>
      </c>
      <c r="BA30" s="1798">
        <v>12.38</v>
      </c>
      <c r="BB30" s="1798">
        <v>100</v>
      </c>
      <c r="BC30" s="1796"/>
      <c r="BD30" s="661"/>
      <c r="BE30" s="661"/>
      <c r="BF30" s="661"/>
      <c r="BG30" s="661"/>
      <c r="BH30" s="661"/>
      <c r="BI30" s="661"/>
      <c r="BJ30" s="661"/>
      <c r="BK30" s="661"/>
      <c r="BL30" s="661"/>
      <c r="BM30" s="661"/>
      <c r="BN30" s="661"/>
      <c r="BO30" s="661"/>
      <c r="BP30" s="661"/>
      <c r="BQ30" s="661"/>
      <c r="BR30" s="661"/>
      <c r="BS30" s="661"/>
      <c r="BT30" s="661"/>
    </row>
    <row r="31" spans="1:72" s="361" customFormat="1" ht="18" customHeight="1">
      <c r="A31" s="1989">
        <v>26</v>
      </c>
      <c r="B31" s="1968" t="s">
        <v>5289</v>
      </c>
      <c r="C31" s="1962">
        <v>5</v>
      </c>
      <c r="D31" s="1962" t="s">
        <v>4212</v>
      </c>
      <c r="E31" s="1962" t="s">
        <v>5290</v>
      </c>
      <c r="F31" s="1962">
        <v>4.6399999999999997</v>
      </c>
      <c r="G31" s="1962" t="s">
        <v>4216</v>
      </c>
      <c r="H31" s="1963">
        <v>4.25</v>
      </c>
      <c r="I31" s="1963">
        <v>4000</v>
      </c>
      <c r="J31" s="1962">
        <v>67</v>
      </c>
      <c r="K31" s="1962" t="s">
        <v>5291</v>
      </c>
      <c r="L31" s="1962">
        <v>10</v>
      </c>
      <c r="M31" s="1962" t="s">
        <v>5292</v>
      </c>
      <c r="N31" s="1962" t="s">
        <v>5293</v>
      </c>
      <c r="O31" s="1963">
        <v>9.23</v>
      </c>
      <c r="P31" s="1962" t="s">
        <v>5294</v>
      </c>
      <c r="Q31" s="1963">
        <v>8.64</v>
      </c>
      <c r="R31" s="1963">
        <v>4000</v>
      </c>
      <c r="S31" s="1962">
        <v>108</v>
      </c>
      <c r="T31" s="1962" t="s">
        <v>5295</v>
      </c>
      <c r="U31" s="1962">
        <v>15</v>
      </c>
      <c r="V31" s="1962" t="s">
        <v>1400</v>
      </c>
      <c r="W31" s="1962" t="s">
        <v>1401</v>
      </c>
      <c r="X31" s="1963">
        <v>8.8000000000000007</v>
      </c>
      <c r="Y31" s="1962" t="s">
        <v>817</v>
      </c>
      <c r="Z31" s="1963">
        <v>8.8000000000000007</v>
      </c>
      <c r="AA31" s="1963">
        <v>75</v>
      </c>
      <c r="AB31" s="1962">
        <v>149</v>
      </c>
      <c r="AC31" s="1962" t="s">
        <v>5296</v>
      </c>
      <c r="AD31" s="1962">
        <v>15</v>
      </c>
      <c r="AE31" s="1962" t="s">
        <v>3914</v>
      </c>
      <c r="AF31" s="1962" t="s">
        <v>3915</v>
      </c>
      <c r="AG31" s="1963">
        <v>12.2</v>
      </c>
      <c r="AH31" s="1962" t="s">
        <v>817</v>
      </c>
      <c r="AI31" s="1963">
        <v>12.2</v>
      </c>
      <c r="AJ31" s="1963">
        <v>150</v>
      </c>
      <c r="AK31" s="1962">
        <v>190</v>
      </c>
      <c r="AL31" s="1962" t="s">
        <v>5297</v>
      </c>
      <c r="AM31" s="1962">
        <v>20</v>
      </c>
      <c r="AN31" s="1962" t="s">
        <v>22</v>
      </c>
      <c r="AO31" s="1962" t="s">
        <v>23</v>
      </c>
      <c r="AP31" s="1963">
        <v>10.07</v>
      </c>
      <c r="AQ31" s="1962" t="s">
        <v>817</v>
      </c>
      <c r="AR31" s="1963">
        <v>10.07</v>
      </c>
      <c r="AS31" s="1963">
        <v>80</v>
      </c>
      <c r="AT31" s="1962">
        <v>231</v>
      </c>
      <c r="AU31" s="1962" t="s">
        <v>5298</v>
      </c>
      <c r="AV31" s="1962">
        <v>20</v>
      </c>
      <c r="AW31" s="1962" t="s">
        <v>5299</v>
      </c>
      <c r="AX31" s="1962" t="s">
        <v>5300</v>
      </c>
      <c r="AY31" s="1963">
        <v>12.48</v>
      </c>
      <c r="AZ31" s="1962" t="s">
        <v>817</v>
      </c>
      <c r="BA31" s="1963">
        <v>12.48</v>
      </c>
      <c r="BB31" s="1963">
        <v>100</v>
      </c>
      <c r="BC31" s="1092"/>
      <c r="BD31" s="1679"/>
      <c r="BE31" s="1798"/>
      <c r="BF31" s="1679"/>
      <c r="BG31" s="1092"/>
      <c r="BH31" s="1092"/>
      <c r="BI31" s="1092"/>
      <c r="BJ31" s="299"/>
      <c r="BK31" s="1807"/>
      <c r="BL31" s="1092"/>
      <c r="BM31" s="1802"/>
      <c r="BN31" s="1563"/>
      <c r="BO31" s="1802"/>
      <c r="BP31" s="1679"/>
      <c r="BQ31" s="1679"/>
      <c r="BR31" s="661"/>
      <c r="BS31" s="661"/>
      <c r="BT31" s="661"/>
    </row>
    <row r="32" spans="1:72" s="361" customFormat="1" ht="18" customHeight="1">
      <c r="A32" s="1806">
        <v>27</v>
      </c>
      <c r="B32" s="1797" t="s">
        <v>5301</v>
      </c>
      <c r="C32" s="1679">
        <v>5</v>
      </c>
      <c r="D32" s="1679" t="s">
        <v>5302</v>
      </c>
      <c r="E32" s="1679" t="s">
        <v>5303</v>
      </c>
      <c r="F32" s="1679">
        <v>4.25</v>
      </c>
      <c r="G32" s="1679" t="s">
        <v>5304</v>
      </c>
      <c r="H32" s="1798">
        <v>3.98</v>
      </c>
      <c r="I32" s="1798">
        <f>2000+1500</f>
        <v>3500</v>
      </c>
      <c r="J32" s="1679">
        <v>68</v>
      </c>
      <c r="K32" s="1679" t="s">
        <v>5305</v>
      </c>
      <c r="L32" s="1679">
        <v>10</v>
      </c>
      <c r="M32" s="1679" t="s">
        <v>5306</v>
      </c>
      <c r="N32" s="1679" t="s">
        <v>5307</v>
      </c>
      <c r="O32" s="1798">
        <v>9.15</v>
      </c>
      <c r="P32" s="1679" t="s">
        <v>5308</v>
      </c>
      <c r="Q32" s="1798">
        <v>6.64</v>
      </c>
      <c r="R32" s="1798">
        <v>4000</v>
      </c>
      <c r="S32" s="1679">
        <v>109</v>
      </c>
      <c r="T32" s="1679" t="s">
        <v>5309</v>
      </c>
      <c r="U32" s="1679">
        <v>15</v>
      </c>
      <c r="V32" s="1679" t="s">
        <v>1402</v>
      </c>
      <c r="W32" s="1679" t="s">
        <v>1403</v>
      </c>
      <c r="X32" s="1798">
        <v>8.8000000000000007</v>
      </c>
      <c r="Y32" s="1679" t="s">
        <v>817</v>
      </c>
      <c r="Z32" s="1798">
        <v>8.8000000000000007</v>
      </c>
      <c r="AA32" s="1798">
        <v>75</v>
      </c>
      <c r="AB32" s="1679">
        <v>150</v>
      </c>
      <c r="AC32" s="1679" t="s">
        <v>5310</v>
      </c>
      <c r="AD32" s="1679">
        <v>15</v>
      </c>
      <c r="AE32" s="1679" t="s">
        <v>3916</v>
      </c>
      <c r="AF32" s="1679" t="s">
        <v>3917</v>
      </c>
      <c r="AG32" s="1798">
        <v>12.1</v>
      </c>
      <c r="AH32" s="1679" t="s">
        <v>817</v>
      </c>
      <c r="AI32" s="1798">
        <v>12.1</v>
      </c>
      <c r="AJ32" s="1798">
        <v>150</v>
      </c>
      <c r="AK32" s="1679">
        <v>191</v>
      </c>
      <c r="AL32" s="1679" t="s">
        <v>5311</v>
      </c>
      <c r="AM32" s="1679">
        <v>20</v>
      </c>
      <c r="AN32" s="1679" t="s">
        <v>24</v>
      </c>
      <c r="AO32" s="1679" t="s">
        <v>25</v>
      </c>
      <c r="AP32" s="1798">
        <v>8.9700000000000006</v>
      </c>
      <c r="AQ32" s="1679" t="s">
        <v>817</v>
      </c>
      <c r="AR32" s="1798">
        <v>8.9700000000000006</v>
      </c>
      <c r="AS32" s="1798">
        <v>125</v>
      </c>
      <c r="AT32" s="1679">
        <v>232</v>
      </c>
      <c r="AU32" s="1679" t="s">
        <v>5312</v>
      </c>
      <c r="AV32" s="1679">
        <v>20</v>
      </c>
      <c r="AW32" s="1679" t="s">
        <v>5313</v>
      </c>
      <c r="AX32" s="1679" t="s">
        <v>5314</v>
      </c>
      <c r="AY32" s="1798">
        <v>12.479999999999999</v>
      </c>
      <c r="AZ32" s="1679" t="s">
        <v>817</v>
      </c>
      <c r="BA32" s="1798">
        <v>12.479999999999999</v>
      </c>
      <c r="BB32" s="1798">
        <v>100</v>
      </c>
      <c r="BC32" s="1092"/>
      <c r="BD32" s="1679"/>
      <c r="BE32" s="1679"/>
      <c r="BF32" s="1679"/>
      <c r="BG32" s="1092"/>
      <c r="BH32" s="1092"/>
      <c r="BI32" s="1092"/>
      <c r="BJ32" s="299"/>
      <c r="BK32" s="1807"/>
      <c r="BL32" s="1092"/>
      <c r="BM32" s="1802"/>
      <c r="BN32" s="1563"/>
      <c r="BO32" s="1802"/>
      <c r="BP32" s="1679"/>
      <c r="BQ32" s="1679"/>
      <c r="BR32" s="1808"/>
      <c r="BS32" s="1808"/>
      <c r="BT32" s="1808"/>
    </row>
    <row r="33" spans="1:72" s="361" customFormat="1" ht="18" customHeight="1">
      <c r="A33" s="1989">
        <v>28</v>
      </c>
      <c r="B33" s="1964" t="s">
        <v>5315</v>
      </c>
      <c r="C33" s="1964">
        <v>5</v>
      </c>
      <c r="D33" s="1964" t="s">
        <v>5316</v>
      </c>
      <c r="E33" s="1964" t="s">
        <v>5317</v>
      </c>
      <c r="F33" s="1964">
        <v>3.88</v>
      </c>
      <c r="G33" s="1964" t="s">
        <v>817</v>
      </c>
      <c r="H33" s="1965">
        <v>3.88</v>
      </c>
      <c r="I33" s="1967">
        <v>200</v>
      </c>
      <c r="J33" s="1962">
        <v>69</v>
      </c>
      <c r="K33" s="1962" t="s">
        <v>5318</v>
      </c>
      <c r="L33" s="1962">
        <v>10</v>
      </c>
      <c r="M33" s="1962" t="s">
        <v>5319</v>
      </c>
      <c r="N33" s="1962" t="s">
        <v>5320</v>
      </c>
      <c r="O33" s="1963">
        <v>8.74</v>
      </c>
      <c r="P33" s="1962" t="s">
        <v>817</v>
      </c>
      <c r="Q33" s="1963">
        <v>8.74</v>
      </c>
      <c r="R33" s="1963">
        <v>4500</v>
      </c>
      <c r="S33" s="1962">
        <v>110</v>
      </c>
      <c r="T33" s="1962" t="s">
        <v>5321</v>
      </c>
      <c r="U33" s="1962">
        <v>15</v>
      </c>
      <c r="V33" s="1962" t="s">
        <v>1404</v>
      </c>
      <c r="W33" s="1962" t="s">
        <v>1405</v>
      </c>
      <c r="X33" s="1963">
        <v>8.85</v>
      </c>
      <c r="Y33" s="1962" t="s">
        <v>817</v>
      </c>
      <c r="Z33" s="1963">
        <v>8.85</v>
      </c>
      <c r="AA33" s="1963">
        <v>140</v>
      </c>
      <c r="AB33" s="1962">
        <v>151</v>
      </c>
      <c r="AC33" s="1963" t="s">
        <v>5322</v>
      </c>
      <c r="AD33" s="1962">
        <v>15</v>
      </c>
      <c r="AE33" s="1962" t="s">
        <v>3918</v>
      </c>
      <c r="AF33" s="1962" t="s">
        <v>3919</v>
      </c>
      <c r="AG33" s="1963">
        <v>12</v>
      </c>
      <c r="AH33" s="1962" t="s">
        <v>817</v>
      </c>
      <c r="AI33" s="1963">
        <v>12</v>
      </c>
      <c r="AJ33" s="1963">
        <v>350</v>
      </c>
      <c r="AK33" s="1962">
        <v>192</v>
      </c>
      <c r="AL33" s="1962" t="s">
        <v>5323</v>
      </c>
      <c r="AM33" s="1962">
        <v>20</v>
      </c>
      <c r="AN33" s="1962" t="s">
        <v>26</v>
      </c>
      <c r="AO33" s="1962" t="s">
        <v>27</v>
      </c>
      <c r="AP33" s="1963">
        <v>8.59</v>
      </c>
      <c r="AQ33" s="1962" t="s">
        <v>817</v>
      </c>
      <c r="AR33" s="1963">
        <v>8.59</v>
      </c>
      <c r="AS33" s="1963">
        <v>3</v>
      </c>
      <c r="AT33" s="1962">
        <v>233</v>
      </c>
      <c r="AU33" s="1962" t="s">
        <v>5324</v>
      </c>
      <c r="AV33" s="1962">
        <v>20</v>
      </c>
      <c r="AW33" s="1962" t="s">
        <v>5325</v>
      </c>
      <c r="AX33" s="1962" t="s">
        <v>5326</v>
      </c>
      <c r="AY33" s="1963">
        <v>12.479999999999999</v>
      </c>
      <c r="AZ33" s="1962" t="s">
        <v>817</v>
      </c>
      <c r="BA33" s="1963">
        <v>12.479999999999999</v>
      </c>
      <c r="BB33" s="1963">
        <v>100</v>
      </c>
      <c r="BC33" s="1092"/>
      <c r="BD33" s="1679"/>
      <c r="BE33" s="1679"/>
      <c r="BF33" s="1679"/>
      <c r="BG33" s="1092"/>
      <c r="BH33" s="1092"/>
      <c r="BI33" s="1092"/>
      <c r="BJ33" s="299"/>
      <c r="BK33" s="1807"/>
      <c r="BL33" s="1092"/>
      <c r="BM33" s="1802"/>
      <c r="BN33" s="1563"/>
      <c r="BO33" s="1802"/>
      <c r="BP33" s="1679"/>
      <c r="BQ33" s="1679"/>
      <c r="BR33" s="1808"/>
      <c r="BS33" s="1808"/>
      <c r="BT33" s="1808"/>
    </row>
    <row r="34" spans="1:72" s="361" customFormat="1" ht="18" customHeight="1">
      <c r="A34" s="1806">
        <v>29</v>
      </c>
      <c r="B34" s="1797" t="s">
        <v>5327</v>
      </c>
      <c r="C34" s="1679">
        <v>10</v>
      </c>
      <c r="D34" s="1679" t="s">
        <v>1639</v>
      </c>
      <c r="E34" s="1679" t="s">
        <v>1643</v>
      </c>
      <c r="F34" s="1798">
        <v>9.4499999999999993</v>
      </c>
      <c r="G34" s="1679" t="s">
        <v>817</v>
      </c>
      <c r="H34" s="1798">
        <v>9.4499999999999993</v>
      </c>
      <c r="I34" s="1798">
        <v>300</v>
      </c>
      <c r="J34" s="1679">
        <v>70</v>
      </c>
      <c r="K34" s="1679" t="s">
        <v>5328</v>
      </c>
      <c r="L34" s="1679">
        <v>10</v>
      </c>
      <c r="M34" s="1679" t="s">
        <v>5329</v>
      </c>
      <c r="N34" s="1679" t="s">
        <v>5330</v>
      </c>
      <c r="O34" s="1798">
        <v>8.66</v>
      </c>
      <c r="P34" s="1679" t="s">
        <v>5331</v>
      </c>
      <c r="Q34" s="1798">
        <v>5.75</v>
      </c>
      <c r="R34" s="1798">
        <v>4500</v>
      </c>
      <c r="S34" s="1679">
        <v>111</v>
      </c>
      <c r="T34" s="1679" t="s">
        <v>5332</v>
      </c>
      <c r="U34" s="1679">
        <v>15</v>
      </c>
      <c r="V34" s="1679" t="s">
        <v>1406</v>
      </c>
      <c r="W34" s="1679" t="s">
        <v>1407</v>
      </c>
      <c r="X34" s="1798">
        <v>8.86</v>
      </c>
      <c r="Y34" s="1679" t="s">
        <v>817</v>
      </c>
      <c r="Z34" s="1798">
        <v>8.86</v>
      </c>
      <c r="AA34" s="1798">
        <v>140</v>
      </c>
      <c r="AB34" s="1679">
        <v>152</v>
      </c>
      <c r="AC34" s="1679" t="s">
        <v>5333</v>
      </c>
      <c r="AD34" s="1679">
        <v>15</v>
      </c>
      <c r="AE34" s="1679" t="s">
        <v>3920</v>
      </c>
      <c r="AF34" s="1679" t="s">
        <v>3921</v>
      </c>
      <c r="AG34" s="1798">
        <v>11.97</v>
      </c>
      <c r="AH34" s="1679" t="s">
        <v>817</v>
      </c>
      <c r="AI34" s="1798">
        <v>11.97</v>
      </c>
      <c r="AJ34" s="1798">
        <v>350</v>
      </c>
      <c r="AK34" s="1679">
        <v>193</v>
      </c>
      <c r="AL34" s="1679" t="s">
        <v>5334</v>
      </c>
      <c r="AM34" s="1679">
        <v>20</v>
      </c>
      <c r="AN34" s="1679" t="s">
        <v>926</v>
      </c>
      <c r="AO34" s="1679" t="s">
        <v>927</v>
      </c>
      <c r="AP34" s="1798">
        <v>9.1</v>
      </c>
      <c r="AQ34" s="1679" t="s">
        <v>817</v>
      </c>
      <c r="AR34" s="1798">
        <v>9.1</v>
      </c>
      <c r="AS34" s="1798">
        <v>125</v>
      </c>
      <c r="AT34" s="1679">
        <v>234</v>
      </c>
      <c r="AU34" s="1679" t="s">
        <v>5335</v>
      </c>
      <c r="AV34" s="1679">
        <v>20</v>
      </c>
      <c r="AW34" s="1679" t="s">
        <v>5336</v>
      </c>
      <c r="AX34" s="1679" t="s">
        <v>5337</v>
      </c>
      <c r="AY34" s="1798">
        <v>12.47</v>
      </c>
      <c r="AZ34" s="1679" t="s">
        <v>817</v>
      </c>
      <c r="BA34" s="1798">
        <v>12.47</v>
      </c>
      <c r="BB34" s="1798">
        <v>100</v>
      </c>
      <c r="BC34" s="1092"/>
      <c r="BD34" s="1679"/>
      <c r="BE34" s="1679"/>
      <c r="BF34" s="1679"/>
      <c r="BG34" s="1092"/>
      <c r="BH34" s="1092"/>
      <c r="BI34" s="1092"/>
      <c r="BJ34" s="299"/>
      <c r="BK34" s="1807"/>
      <c r="BL34" s="1092"/>
      <c r="BM34" s="1802"/>
      <c r="BN34" s="1563"/>
      <c r="BO34" s="1802"/>
      <c r="BP34" s="1679"/>
      <c r="BQ34" s="1679"/>
      <c r="BR34" s="661"/>
      <c r="BS34" s="661"/>
      <c r="BT34" s="661"/>
    </row>
    <row r="35" spans="1:72" s="361" customFormat="1" ht="18" customHeight="1">
      <c r="A35" s="1989">
        <v>30</v>
      </c>
      <c r="B35" s="1968" t="s">
        <v>5338</v>
      </c>
      <c r="C35" s="1962">
        <v>10</v>
      </c>
      <c r="D35" s="1962" t="s">
        <v>1640</v>
      </c>
      <c r="E35" s="1962" t="s">
        <v>1644</v>
      </c>
      <c r="F35" s="1963">
        <v>9.5</v>
      </c>
      <c r="G35" s="1962" t="s">
        <v>817</v>
      </c>
      <c r="H35" s="1963">
        <v>9.5</v>
      </c>
      <c r="I35" s="1963">
        <v>300</v>
      </c>
      <c r="J35" s="1962">
        <v>71</v>
      </c>
      <c r="K35" s="1962" t="s">
        <v>5339</v>
      </c>
      <c r="L35" s="1962">
        <v>10</v>
      </c>
      <c r="M35" s="1962" t="s">
        <v>5340</v>
      </c>
      <c r="N35" s="1962" t="s">
        <v>5341</v>
      </c>
      <c r="O35" s="1963">
        <v>7.89</v>
      </c>
      <c r="P35" s="1962" t="s">
        <v>5342</v>
      </c>
      <c r="Q35" s="1963">
        <v>7.4</v>
      </c>
      <c r="R35" s="1963">
        <v>4000</v>
      </c>
      <c r="S35" s="1962">
        <v>112</v>
      </c>
      <c r="T35" s="1962" t="s">
        <v>5343</v>
      </c>
      <c r="U35" s="1962">
        <v>15</v>
      </c>
      <c r="V35" s="1962" t="s">
        <v>1408</v>
      </c>
      <c r="W35" s="1962" t="s">
        <v>1409</v>
      </c>
      <c r="X35" s="1963">
        <v>8.92</v>
      </c>
      <c r="Y35" s="1962" t="s">
        <v>817</v>
      </c>
      <c r="Z35" s="1963">
        <v>8.92</v>
      </c>
      <c r="AA35" s="1963">
        <v>140</v>
      </c>
      <c r="AB35" s="1962">
        <v>153</v>
      </c>
      <c r="AC35" s="1962" t="s">
        <v>5344</v>
      </c>
      <c r="AD35" s="1962">
        <v>15</v>
      </c>
      <c r="AE35" s="1962" t="s">
        <v>3922</v>
      </c>
      <c r="AF35" s="1962" t="s">
        <v>3923</v>
      </c>
      <c r="AG35" s="1963">
        <v>11.97</v>
      </c>
      <c r="AH35" s="1962" t="s">
        <v>817</v>
      </c>
      <c r="AI35" s="1963">
        <v>11.97</v>
      </c>
      <c r="AJ35" s="1963">
        <v>400</v>
      </c>
      <c r="AK35" s="1962">
        <v>194</v>
      </c>
      <c r="AL35" s="1962" t="s">
        <v>5345</v>
      </c>
      <c r="AM35" s="1962">
        <v>20</v>
      </c>
      <c r="AN35" s="1962" t="s">
        <v>928</v>
      </c>
      <c r="AO35" s="1962" t="s">
        <v>929</v>
      </c>
      <c r="AP35" s="1963">
        <v>9.1</v>
      </c>
      <c r="AQ35" s="1962" t="s">
        <v>817</v>
      </c>
      <c r="AR35" s="1963">
        <v>9.1</v>
      </c>
      <c r="AS35" s="1963">
        <v>150</v>
      </c>
      <c r="AT35" s="1962">
        <v>235</v>
      </c>
      <c r="AU35" s="1962" t="s">
        <v>5346</v>
      </c>
      <c r="AV35" s="1962">
        <v>20</v>
      </c>
      <c r="AW35" s="1962" t="s">
        <v>5347</v>
      </c>
      <c r="AX35" s="1962" t="s">
        <v>5348</v>
      </c>
      <c r="AY35" s="1963">
        <v>12.479999999999999</v>
      </c>
      <c r="AZ35" s="1962" t="s">
        <v>817</v>
      </c>
      <c r="BA35" s="1963">
        <v>12.479999999999999</v>
      </c>
      <c r="BB35" s="1963">
        <v>100</v>
      </c>
      <c r="BC35" s="1092"/>
      <c r="BD35" s="1679"/>
      <c r="BE35" s="1679"/>
      <c r="BF35" s="1679"/>
      <c r="BG35" s="1092"/>
      <c r="BH35" s="1092"/>
      <c r="BI35" s="1092"/>
      <c r="BJ35" s="299"/>
      <c r="BK35" s="1807"/>
      <c r="BL35" s="1092"/>
      <c r="BM35" s="1802"/>
      <c r="BN35" s="1563"/>
      <c r="BO35" s="1802"/>
      <c r="BP35" s="1679"/>
      <c r="BQ35" s="1679"/>
      <c r="BR35" s="661"/>
      <c r="BS35" s="661"/>
      <c r="BT35" s="661"/>
    </row>
    <row r="36" spans="1:72" s="361" customFormat="1" ht="18" customHeight="1">
      <c r="A36" s="1806">
        <v>31</v>
      </c>
      <c r="B36" s="1797" t="s">
        <v>5349</v>
      </c>
      <c r="C36" s="1679">
        <v>10</v>
      </c>
      <c r="D36" s="1679" t="s">
        <v>4306</v>
      </c>
      <c r="E36" s="1679" t="s">
        <v>4307</v>
      </c>
      <c r="F36" s="1679">
        <v>9.5299999999999994</v>
      </c>
      <c r="G36" s="1679" t="s">
        <v>817</v>
      </c>
      <c r="H36" s="1798">
        <v>9.5299999999999994</v>
      </c>
      <c r="I36" s="1798">
        <v>300</v>
      </c>
      <c r="J36" s="1679">
        <v>72</v>
      </c>
      <c r="K36" s="1796" t="s">
        <v>5350</v>
      </c>
      <c r="L36" s="1796">
        <v>10</v>
      </c>
      <c r="M36" s="1796" t="s">
        <v>5351</v>
      </c>
      <c r="N36" s="1796" t="s">
        <v>5352</v>
      </c>
      <c r="O36" s="1796">
        <v>5.63</v>
      </c>
      <c r="P36" s="1796" t="s">
        <v>5353</v>
      </c>
      <c r="Q36" s="1563">
        <v>5.77</v>
      </c>
      <c r="R36" s="1563">
        <v>4500</v>
      </c>
      <c r="S36" s="1679">
        <v>113</v>
      </c>
      <c r="T36" s="1679" t="s">
        <v>5354</v>
      </c>
      <c r="U36" s="1679">
        <v>15</v>
      </c>
      <c r="V36" s="1679" t="s">
        <v>1410</v>
      </c>
      <c r="W36" s="1679" t="s">
        <v>1411</v>
      </c>
      <c r="X36" s="1798">
        <v>8.9499999999999993</v>
      </c>
      <c r="Y36" s="1679" t="s">
        <v>817</v>
      </c>
      <c r="Z36" s="1798">
        <v>8.9499999999999993</v>
      </c>
      <c r="AA36" s="1798">
        <v>150</v>
      </c>
      <c r="AB36" s="1679">
        <v>154</v>
      </c>
      <c r="AC36" s="1679" t="s">
        <v>5355</v>
      </c>
      <c r="AD36" s="1679">
        <v>15</v>
      </c>
      <c r="AE36" s="1679" t="s">
        <v>3924</v>
      </c>
      <c r="AF36" s="1679" t="s">
        <v>3925</v>
      </c>
      <c r="AG36" s="1798">
        <v>11.97</v>
      </c>
      <c r="AH36" s="1679" t="s">
        <v>817</v>
      </c>
      <c r="AI36" s="1798">
        <v>11.97</v>
      </c>
      <c r="AJ36" s="1798">
        <v>400</v>
      </c>
      <c r="AK36" s="1679">
        <v>195</v>
      </c>
      <c r="AL36" s="1679" t="s">
        <v>5356</v>
      </c>
      <c r="AM36" s="1679">
        <v>20</v>
      </c>
      <c r="AN36" s="1798" t="s">
        <v>930</v>
      </c>
      <c r="AO36" s="1679" t="s">
        <v>931</v>
      </c>
      <c r="AP36" s="1798">
        <v>9.11</v>
      </c>
      <c r="AQ36" s="1679" t="s">
        <v>817</v>
      </c>
      <c r="AR36" s="1798">
        <v>9.11</v>
      </c>
      <c r="AS36" s="1798">
        <v>100</v>
      </c>
      <c r="AT36" s="1679">
        <v>236</v>
      </c>
      <c r="AU36" s="1679" t="s">
        <v>5357</v>
      </c>
      <c r="AV36" s="1679">
        <v>20</v>
      </c>
      <c r="AW36" s="1679" t="s">
        <v>5215</v>
      </c>
      <c r="AX36" s="1679" t="s">
        <v>5358</v>
      </c>
      <c r="AY36" s="1798">
        <v>12.479999999999999</v>
      </c>
      <c r="AZ36" s="1679" t="s">
        <v>817</v>
      </c>
      <c r="BA36" s="1798">
        <v>12.479999999999999</v>
      </c>
      <c r="BB36" s="1798">
        <v>150</v>
      </c>
      <c r="BC36" s="1092"/>
      <c r="BD36" s="1679"/>
      <c r="BE36" s="1679"/>
      <c r="BF36" s="1679"/>
      <c r="BG36" s="1092"/>
      <c r="BH36" s="1092"/>
      <c r="BI36" s="1092"/>
      <c r="BJ36" s="299"/>
      <c r="BK36" s="1807"/>
      <c r="BL36" s="1092"/>
      <c r="BM36" s="1802"/>
      <c r="BN36" s="1563"/>
      <c r="BO36" s="1802"/>
      <c r="BP36" s="1679"/>
      <c r="BQ36" s="1679"/>
      <c r="BR36" s="661"/>
      <c r="BS36" s="661"/>
      <c r="BT36" s="661"/>
    </row>
    <row r="37" spans="1:72" s="361" customFormat="1" ht="18" customHeight="1">
      <c r="A37" s="1989">
        <v>32</v>
      </c>
      <c r="B37" s="1962" t="s">
        <v>5359</v>
      </c>
      <c r="C37" s="1962">
        <v>10</v>
      </c>
      <c r="D37" s="1962" t="s">
        <v>4308</v>
      </c>
      <c r="E37" s="1962" t="s">
        <v>4309</v>
      </c>
      <c r="F37" s="1963">
        <v>9.5500000000000007</v>
      </c>
      <c r="G37" s="1962" t="s">
        <v>817</v>
      </c>
      <c r="H37" s="1963">
        <v>9.5500000000000007</v>
      </c>
      <c r="I37" s="1963">
        <v>500</v>
      </c>
      <c r="J37" s="1962">
        <v>73</v>
      </c>
      <c r="K37" s="1964" t="s">
        <v>5360</v>
      </c>
      <c r="L37" s="1964">
        <v>10</v>
      </c>
      <c r="M37" s="1964" t="s">
        <v>5361</v>
      </c>
      <c r="N37" s="1964" t="s">
        <v>5362</v>
      </c>
      <c r="O37" s="1964">
        <v>6.01</v>
      </c>
      <c r="P37" s="1964" t="s">
        <v>5363</v>
      </c>
      <c r="Q37" s="1964">
        <v>5.69</v>
      </c>
      <c r="R37" s="1965">
        <v>3000</v>
      </c>
      <c r="S37" s="1962">
        <v>114</v>
      </c>
      <c r="T37" s="1964" t="s">
        <v>5364</v>
      </c>
      <c r="U37" s="1987">
        <v>15</v>
      </c>
      <c r="V37" s="1964" t="s">
        <v>1412</v>
      </c>
      <c r="W37" s="1964" t="s">
        <v>1413</v>
      </c>
      <c r="X37" s="1965">
        <v>9.0500000000000007</v>
      </c>
      <c r="Y37" s="1962" t="s">
        <v>817</v>
      </c>
      <c r="Z37" s="1965">
        <v>9.0500000000000007</v>
      </c>
      <c r="AA37" s="1965">
        <v>150</v>
      </c>
      <c r="AB37" s="1962">
        <v>155</v>
      </c>
      <c r="AC37" s="1963" t="s">
        <v>5365</v>
      </c>
      <c r="AD37" s="1962">
        <v>15</v>
      </c>
      <c r="AE37" s="1962" t="s">
        <v>3926</v>
      </c>
      <c r="AF37" s="1962" t="s">
        <v>3927</v>
      </c>
      <c r="AG37" s="1963">
        <v>11.87</v>
      </c>
      <c r="AH37" s="1962" t="s">
        <v>817</v>
      </c>
      <c r="AI37" s="1963">
        <v>11.87</v>
      </c>
      <c r="AJ37" s="1963">
        <v>250</v>
      </c>
      <c r="AK37" s="1962">
        <v>196</v>
      </c>
      <c r="AL37" s="1962" t="s">
        <v>5366</v>
      </c>
      <c r="AM37" s="1962">
        <v>20</v>
      </c>
      <c r="AN37" s="1962" t="s">
        <v>932</v>
      </c>
      <c r="AO37" s="1962" t="s">
        <v>933</v>
      </c>
      <c r="AP37" s="1963">
        <v>9.15</v>
      </c>
      <c r="AQ37" s="1962" t="s">
        <v>817</v>
      </c>
      <c r="AR37" s="1963">
        <v>9.15</v>
      </c>
      <c r="AS37" s="1963">
        <v>100</v>
      </c>
      <c r="AT37" s="1962">
        <v>237</v>
      </c>
      <c r="AU37" s="1962" t="s">
        <v>5367</v>
      </c>
      <c r="AV37" s="1962">
        <v>20</v>
      </c>
      <c r="AW37" s="1962" t="s">
        <v>5229</v>
      </c>
      <c r="AX37" s="1962" t="s">
        <v>5368</v>
      </c>
      <c r="AY37" s="1963">
        <v>12.479999999999999</v>
      </c>
      <c r="AZ37" s="1962" t="s">
        <v>817</v>
      </c>
      <c r="BA37" s="1963">
        <v>12.479999999999999</v>
      </c>
      <c r="BB37" s="1963">
        <v>150</v>
      </c>
      <c r="BC37" s="1092"/>
      <c r="BD37" s="1679"/>
      <c r="BE37" s="1679"/>
      <c r="BF37" s="1679"/>
      <c r="BG37" s="1092"/>
      <c r="BH37" s="1092"/>
      <c r="BI37" s="1092"/>
      <c r="BJ37" s="299"/>
      <c r="BK37" s="1807"/>
      <c r="BL37" s="1092"/>
      <c r="BM37" s="1802"/>
      <c r="BN37" s="1563"/>
      <c r="BO37" s="1802"/>
      <c r="BP37" s="1679"/>
      <c r="BQ37" s="1679"/>
      <c r="BR37" s="661"/>
      <c r="BS37" s="661"/>
      <c r="BT37" s="661"/>
    </row>
    <row r="38" spans="1:72" s="661" customFormat="1" ht="18" customHeight="1">
      <c r="A38" s="1679">
        <v>33</v>
      </c>
      <c r="B38" s="1796" t="s">
        <v>5369</v>
      </c>
      <c r="C38" s="1796">
        <v>10</v>
      </c>
      <c r="D38" s="1796" t="s">
        <v>4310</v>
      </c>
      <c r="E38" s="1796" t="s">
        <v>4311</v>
      </c>
      <c r="F38" s="1796">
        <v>9.5500000000000007</v>
      </c>
      <c r="G38" s="1796" t="s">
        <v>817</v>
      </c>
      <c r="H38" s="1563">
        <v>9.5500000000000007</v>
      </c>
      <c r="I38" s="1563">
        <v>500</v>
      </c>
      <c r="J38" s="1679">
        <v>74</v>
      </c>
      <c r="K38" s="1679" t="s">
        <v>5370</v>
      </c>
      <c r="L38" s="1679">
        <v>10</v>
      </c>
      <c r="M38" s="1679" t="s">
        <v>5371</v>
      </c>
      <c r="N38" s="1679" t="s">
        <v>5372</v>
      </c>
      <c r="O38" s="1798">
        <v>5.8</v>
      </c>
      <c r="P38" s="1679" t="s">
        <v>5373</v>
      </c>
      <c r="Q38" s="1798">
        <v>5.38</v>
      </c>
      <c r="R38" s="1798">
        <f>200+2500</f>
        <v>2700</v>
      </c>
      <c r="S38" s="1679">
        <v>115</v>
      </c>
      <c r="T38" s="1796" t="s">
        <v>5374</v>
      </c>
      <c r="U38" s="1172">
        <v>15</v>
      </c>
      <c r="V38" s="1796" t="s">
        <v>1414</v>
      </c>
      <c r="W38" s="1796" t="s">
        <v>1415</v>
      </c>
      <c r="X38" s="1563">
        <v>9.1199999999999992</v>
      </c>
      <c r="Y38" s="1679" t="s">
        <v>817</v>
      </c>
      <c r="Z38" s="1563">
        <v>9.1199999999999992</v>
      </c>
      <c r="AA38" s="1563">
        <v>150</v>
      </c>
      <c r="AB38" s="1679">
        <v>156</v>
      </c>
      <c r="AC38" s="1679" t="s">
        <v>5375</v>
      </c>
      <c r="AD38" s="1679">
        <v>15</v>
      </c>
      <c r="AE38" s="1679" t="s">
        <v>3928</v>
      </c>
      <c r="AF38" s="1679" t="s">
        <v>3929</v>
      </c>
      <c r="AG38" s="1798">
        <v>11.59</v>
      </c>
      <c r="AH38" s="1679" t="s">
        <v>817</v>
      </c>
      <c r="AI38" s="1798">
        <v>11.59</v>
      </c>
      <c r="AJ38" s="1798">
        <v>250</v>
      </c>
      <c r="AK38" s="1679">
        <v>197</v>
      </c>
      <c r="AL38" s="1679" t="s">
        <v>5376</v>
      </c>
      <c r="AM38" s="1679">
        <v>20</v>
      </c>
      <c r="AN38" s="1679" t="s">
        <v>5377</v>
      </c>
      <c r="AO38" s="1679" t="s">
        <v>5378</v>
      </c>
      <c r="AP38" s="1798">
        <v>9.17</v>
      </c>
      <c r="AQ38" s="1679" t="s">
        <v>817</v>
      </c>
      <c r="AR38" s="1798">
        <v>9.17</v>
      </c>
      <c r="AS38" s="1798">
        <v>80</v>
      </c>
      <c r="AT38" s="1679">
        <v>238</v>
      </c>
      <c r="AU38" s="1679" t="s">
        <v>5379</v>
      </c>
      <c r="AV38" s="1679">
        <v>20</v>
      </c>
      <c r="AW38" s="1679" t="s">
        <v>5241</v>
      </c>
      <c r="AX38" s="1679" t="s">
        <v>5380</v>
      </c>
      <c r="AY38" s="1798">
        <v>12.479999999999999</v>
      </c>
      <c r="AZ38" s="1679" t="s">
        <v>817</v>
      </c>
      <c r="BA38" s="1798">
        <v>12.479999999999999</v>
      </c>
      <c r="BB38" s="1798">
        <v>150</v>
      </c>
      <c r="BC38" s="1092"/>
      <c r="BD38" s="1679"/>
      <c r="BE38" s="1679"/>
      <c r="BF38" s="1679"/>
      <c r="BG38" s="1092"/>
      <c r="BH38" s="1092"/>
      <c r="BI38" s="1092"/>
      <c r="BJ38" s="299"/>
      <c r="BK38" s="1807"/>
      <c r="BL38" s="1092"/>
      <c r="BM38" s="1802"/>
      <c r="BN38" s="1563"/>
      <c r="BO38" s="1802"/>
      <c r="BP38" s="1679"/>
      <c r="BQ38" s="1679"/>
    </row>
    <row r="39" spans="1:72" s="361" customFormat="1" ht="18" customHeight="1">
      <c r="A39" s="1962">
        <v>34</v>
      </c>
      <c r="B39" s="1964" t="s">
        <v>5381</v>
      </c>
      <c r="C39" s="1964">
        <v>10</v>
      </c>
      <c r="D39" s="1964" t="s">
        <v>4312</v>
      </c>
      <c r="E39" s="1964" t="s">
        <v>4237</v>
      </c>
      <c r="F39" s="1964">
        <v>9.5500000000000007</v>
      </c>
      <c r="G39" s="1964" t="s">
        <v>817</v>
      </c>
      <c r="H39" s="1964">
        <v>9.5500000000000007</v>
      </c>
      <c r="I39" s="1965">
        <v>500</v>
      </c>
      <c r="J39" s="1962">
        <v>75</v>
      </c>
      <c r="K39" s="1962" t="s">
        <v>5382</v>
      </c>
      <c r="L39" s="1962">
        <v>15</v>
      </c>
      <c r="M39" s="1962" t="s">
        <v>5383</v>
      </c>
      <c r="N39" s="1962" t="s">
        <v>1059</v>
      </c>
      <c r="O39" s="1963">
        <v>14</v>
      </c>
      <c r="P39" s="1962" t="s">
        <v>817</v>
      </c>
      <c r="Q39" s="1963">
        <v>14</v>
      </c>
      <c r="R39" s="1963">
        <v>100</v>
      </c>
      <c r="S39" s="1962">
        <v>116</v>
      </c>
      <c r="T39" s="1962" t="s">
        <v>5384</v>
      </c>
      <c r="U39" s="1962">
        <v>15</v>
      </c>
      <c r="V39" s="1990" t="s">
        <v>1416</v>
      </c>
      <c r="W39" s="1962" t="s">
        <v>1417</v>
      </c>
      <c r="X39" s="1963">
        <v>9.1199999999999992</v>
      </c>
      <c r="Y39" s="1962" t="s">
        <v>817</v>
      </c>
      <c r="Z39" s="1963">
        <v>9.1199999999999992</v>
      </c>
      <c r="AA39" s="1963">
        <v>200</v>
      </c>
      <c r="AB39" s="1962">
        <v>157</v>
      </c>
      <c r="AC39" s="1962" t="s">
        <v>5385</v>
      </c>
      <c r="AD39" s="1962">
        <v>15</v>
      </c>
      <c r="AE39" s="1962" t="s">
        <v>3930</v>
      </c>
      <c r="AF39" s="1962" t="s">
        <v>3931</v>
      </c>
      <c r="AG39" s="1963">
        <v>11.5</v>
      </c>
      <c r="AH39" s="1962" t="s">
        <v>817</v>
      </c>
      <c r="AI39" s="1963">
        <v>11.5</v>
      </c>
      <c r="AJ39" s="1963">
        <v>250</v>
      </c>
      <c r="AK39" s="1962">
        <v>198</v>
      </c>
      <c r="AL39" s="1962" t="s">
        <v>5386</v>
      </c>
      <c r="AM39" s="1962">
        <v>20</v>
      </c>
      <c r="AN39" s="1962" t="s">
        <v>1422</v>
      </c>
      <c r="AO39" s="1962" t="s">
        <v>1423</v>
      </c>
      <c r="AP39" s="1963">
        <v>9.1999999999999993</v>
      </c>
      <c r="AQ39" s="1962" t="s">
        <v>817</v>
      </c>
      <c r="AR39" s="1963">
        <v>9.1999999999999993</v>
      </c>
      <c r="AS39" s="1963">
        <v>75</v>
      </c>
      <c r="AT39" s="1962">
        <v>239</v>
      </c>
      <c r="AU39" s="1964" t="s">
        <v>5387</v>
      </c>
      <c r="AV39" s="1964">
        <v>20</v>
      </c>
      <c r="AW39" s="1962" t="s">
        <v>5256</v>
      </c>
      <c r="AX39" s="1962" t="s">
        <v>5388</v>
      </c>
      <c r="AY39" s="1963">
        <v>12.479999999999999</v>
      </c>
      <c r="AZ39" s="1962" t="s">
        <v>817</v>
      </c>
      <c r="BA39" s="1963">
        <v>12.479999999999999</v>
      </c>
      <c r="BB39" s="1963">
        <v>150</v>
      </c>
      <c r="BC39" s="1092"/>
      <c r="BD39" s="1679"/>
      <c r="BE39" s="1679"/>
      <c r="BF39" s="1679"/>
      <c r="BG39" s="1092"/>
      <c r="BH39" s="1092"/>
      <c r="BI39" s="1092"/>
      <c r="BJ39" s="299"/>
      <c r="BK39" s="1809"/>
      <c r="BL39" s="1092"/>
      <c r="BM39" s="1796"/>
      <c r="BN39" s="1563"/>
      <c r="BO39" s="1796"/>
      <c r="BP39" s="1679"/>
      <c r="BQ39" s="1679"/>
      <c r="BR39" s="661"/>
      <c r="BS39" s="661"/>
      <c r="BT39" s="661"/>
    </row>
    <row r="40" spans="1:72" s="661" customFormat="1" ht="18" customHeight="1">
      <c r="A40" s="1679">
        <v>35</v>
      </c>
      <c r="B40" s="1679" t="s">
        <v>5389</v>
      </c>
      <c r="C40" s="1679">
        <v>10</v>
      </c>
      <c r="D40" s="1679" t="s">
        <v>4313</v>
      </c>
      <c r="E40" s="1679" t="s">
        <v>4240</v>
      </c>
      <c r="F40" s="1798">
        <v>11.25</v>
      </c>
      <c r="G40" s="1679" t="s">
        <v>817</v>
      </c>
      <c r="H40" s="1798">
        <v>11.25</v>
      </c>
      <c r="I40" s="1798">
        <v>550</v>
      </c>
      <c r="J40" s="1679">
        <v>76</v>
      </c>
      <c r="K40" s="1679" t="s">
        <v>5390</v>
      </c>
      <c r="L40" s="1679">
        <v>15</v>
      </c>
      <c r="M40" s="1679" t="s">
        <v>5391</v>
      </c>
      <c r="N40" s="1679" t="s">
        <v>5392</v>
      </c>
      <c r="O40" s="1798">
        <v>13.97</v>
      </c>
      <c r="P40" s="1679" t="s">
        <v>817</v>
      </c>
      <c r="Q40" s="1798">
        <v>13.97</v>
      </c>
      <c r="R40" s="1798">
        <v>100</v>
      </c>
      <c r="S40" s="1679">
        <v>117</v>
      </c>
      <c r="T40" s="1679" t="s">
        <v>5393</v>
      </c>
      <c r="U40" s="1679">
        <v>15</v>
      </c>
      <c r="V40" s="1679" t="s">
        <v>1418</v>
      </c>
      <c r="W40" s="1679" t="s">
        <v>1419</v>
      </c>
      <c r="X40" s="1798">
        <v>9.1999999999999993</v>
      </c>
      <c r="Y40" s="1679" t="s">
        <v>817</v>
      </c>
      <c r="Z40" s="1798">
        <v>9.1999999999999993</v>
      </c>
      <c r="AA40" s="1798">
        <v>200</v>
      </c>
      <c r="AB40" s="1679">
        <v>158</v>
      </c>
      <c r="AC40" s="1796" t="s">
        <v>5394</v>
      </c>
      <c r="AD40" s="1796">
        <v>15</v>
      </c>
      <c r="AE40" s="1796" t="s">
        <v>3932</v>
      </c>
      <c r="AF40" s="1796" t="s">
        <v>3933</v>
      </c>
      <c r="AG40" s="1563">
        <v>11.42</v>
      </c>
      <c r="AH40" s="1796" t="s">
        <v>817</v>
      </c>
      <c r="AI40" s="1563">
        <v>11.42</v>
      </c>
      <c r="AJ40" s="1563">
        <v>250</v>
      </c>
      <c r="AK40" s="1679">
        <v>199</v>
      </c>
      <c r="AL40" s="1679" t="s">
        <v>5395</v>
      </c>
      <c r="AM40" s="1679">
        <v>20</v>
      </c>
      <c r="AN40" s="1679" t="s">
        <v>5396</v>
      </c>
      <c r="AO40" s="1679" t="s">
        <v>5397</v>
      </c>
      <c r="AP40" s="1798">
        <v>9.15</v>
      </c>
      <c r="AQ40" s="1679" t="s">
        <v>817</v>
      </c>
      <c r="AR40" s="1798">
        <v>9.15</v>
      </c>
      <c r="AS40" s="1798">
        <v>75</v>
      </c>
      <c r="AT40" s="1679">
        <v>240</v>
      </c>
      <c r="AU40" s="1796" t="s">
        <v>5398</v>
      </c>
      <c r="AV40" s="1796">
        <v>20</v>
      </c>
      <c r="AW40" s="1679" t="s">
        <v>5271</v>
      </c>
      <c r="AX40" s="1679" t="s">
        <v>5399</v>
      </c>
      <c r="AY40" s="1798">
        <v>12.33</v>
      </c>
      <c r="AZ40" s="1679" t="s">
        <v>817</v>
      </c>
      <c r="BA40" s="1563">
        <v>12.33</v>
      </c>
      <c r="BB40" s="1800">
        <v>150</v>
      </c>
      <c r="BC40" s="1092"/>
      <c r="BD40" s="1679"/>
      <c r="BE40" s="1679"/>
      <c r="BF40" s="1679"/>
      <c r="BG40" s="1092"/>
      <c r="BH40" s="1092"/>
      <c r="BI40" s="1092"/>
      <c r="BJ40" s="299"/>
      <c r="BK40" s="1809"/>
      <c r="BL40" s="1092"/>
      <c r="BM40" s="1796"/>
      <c r="BN40" s="1563"/>
      <c r="BO40" s="1796"/>
      <c r="BP40" s="1679"/>
      <c r="BQ40" s="1679"/>
    </row>
    <row r="41" spans="1:72" s="361" customFormat="1" ht="18" customHeight="1">
      <c r="A41" s="1962">
        <v>36</v>
      </c>
      <c r="B41" s="1962" t="s">
        <v>5400</v>
      </c>
      <c r="C41" s="1962">
        <v>10</v>
      </c>
      <c r="D41" s="1962" t="s">
        <v>4314</v>
      </c>
      <c r="E41" s="1962" t="s">
        <v>4315</v>
      </c>
      <c r="F41" s="1963">
        <v>11.35</v>
      </c>
      <c r="G41" s="1962" t="s">
        <v>817</v>
      </c>
      <c r="H41" s="1963">
        <v>11.35</v>
      </c>
      <c r="I41" s="1963">
        <v>550</v>
      </c>
      <c r="J41" s="1962">
        <v>77</v>
      </c>
      <c r="K41" s="1962" t="s">
        <v>5401</v>
      </c>
      <c r="L41" s="1962">
        <v>15</v>
      </c>
      <c r="M41" s="1962" t="s">
        <v>1060</v>
      </c>
      <c r="N41" s="1962" t="s">
        <v>1072</v>
      </c>
      <c r="O41" s="1963">
        <v>13.48</v>
      </c>
      <c r="P41" s="1962" t="s">
        <v>817</v>
      </c>
      <c r="Q41" s="1963">
        <v>13.48</v>
      </c>
      <c r="R41" s="1963">
        <v>100</v>
      </c>
      <c r="S41" s="1962">
        <v>118</v>
      </c>
      <c r="T41" s="1962" t="s">
        <v>5402</v>
      </c>
      <c r="U41" s="1962">
        <v>15</v>
      </c>
      <c r="V41" s="1962" t="s">
        <v>1447</v>
      </c>
      <c r="W41" s="1962" t="s">
        <v>1448</v>
      </c>
      <c r="X41" s="1963">
        <v>9.3000000000000007</v>
      </c>
      <c r="Y41" s="1962" t="s">
        <v>817</v>
      </c>
      <c r="Z41" s="1963">
        <v>9.3000000000000007</v>
      </c>
      <c r="AA41" s="1963">
        <v>250</v>
      </c>
      <c r="AB41" s="1962">
        <v>159</v>
      </c>
      <c r="AC41" s="1962" t="s">
        <v>5403</v>
      </c>
      <c r="AD41" s="1962">
        <v>15</v>
      </c>
      <c r="AE41" s="1962" t="s">
        <v>3934</v>
      </c>
      <c r="AF41" s="1962" t="s">
        <v>3935</v>
      </c>
      <c r="AG41" s="1963">
        <v>11.469999999999999</v>
      </c>
      <c r="AH41" s="1962" t="s">
        <v>5068</v>
      </c>
      <c r="AI41" s="1963">
        <v>11.4</v>
      </c>
      <c r="AJ41" s="1963">
        <v>680</v>
      </c>
      <c r="AK41" s="1962">
        <v>200</v>
      </c>
      <c r="AL41" s="1962" t="s">
        <v>5404</v>
      </c>
      <c r="AM41" s="1962">
        <v>20</v>
      </c>
      <c r="AN41" s="1962" t="s">
        <v>1426</v>
      </c>
      <c r="AO41" s="1962" t="s">
        <v>1427</v>
      </c>
      <c r="AP41" s="1963">
        <v>9.1999999999999993</v>
      </c>
      <c r="AQ41" s="1962" t="s">
        <v>817</v>
      </c>
      <c r="AR41" s="1963">
        <v>9.1999999999999993</v>
      </c>
      <c r="AS41" s="1963">
        <v>125</v>
      </c>
      <c r="AT41" s="1962">
        <v>241</v>
      </c>
      <c r="AU41" s="1964" t="s">
        <v>5405</v>
      </c>
      <c r="AV41" s="1964">
        <v>20</v>
      </c>
      <c r="AW41" s="1962" t="s">
        <v>3912</v>
      </c>
      <c r="AX41" s="1962" t="s">
        <v>3947</v>
      </c>
      <c r="AY41" s="1963">
        <v>12.33</v>
      </c>
      <c r="AZ41" s="1962" t="s">
        <v>817</v>
      </c>
      <c r="BA41" s="1965">
        <v>12.33</v>
      </c>
      <c r="BB41" s="1967">
        <v>150</v>
      </c>
      <c r="BC41" s="1092"/>
      <c r="BD41" s="1679"/>
      <c r="BE41" s="1679"/>
      <c r="BF41" s="1679"/>
      <c r="BG41" s="1092"/>
      <c r="BH41" s="1092"/>
      <c r="BI41" s="1092"/>
      <c r="BJ41" s="299"/>
      <c r="BK41" s="1810"/>
      <c r="BL41" s="1092"/>
      <c r="BM41" s="1796"/>
      <c r="BN41" s="1563"/>
      <c r="BO41" s="1796"/>
      <c r="BP41" s="1679"/>
      <c r="BQ41" s="1679"/>
      <c r="BR41" s="661"/>
      <c r="BS41" s="661"/>
      <c r="BT41" s="661"/>
    </row>
    <row r="42" spans="1:72" s="361" customFormat="1" ht="18" customHeight="1">
      <c r="A42" s="1679">
        <v>37</v>
      </c>
      <c r="B42" s="1679" t="s">
        <v>5406</v>
      </c>
      <c r="C42" s="1679">
        <v>10</v>
      </c>
      <c r="D42" s="1679" t="s">
        <v>4316</v>
      </c>
      <c r="E42" s="1679" t="s">
        <v>4317</v>
      </c>
      <c r="F42" s="1798">
        <v>11.4</v>
      </c>
      <c r="G42" s="1679" t="s">
        <v>817</v>
      </c>
      <c r="H42" s="1798">
        <v>11.4</v>
      </c>
      <c r="I42" s="1798">
        <v>550</v>
      </c>
      <c r="J42" s="1679">
        <v>78</v>
      </c>
      <c r="K42" s="1803" t="s">
        <v>5407</v>
      </c>
      <c r="L42" s="1796">
        <v>15</v>
      </c>
      <c r="M42" s="1796" t="s">
        <v>5408</v>
      </c>
      <c r="N42" s="1796" t="s">
        <v>4328</v>
      </c>
      <c r="O42" s="1800">
        <v>13.2</v>
      </c>
      <c r="P42" s="1796" t="s">
        <v>817</v>
      </c>
      <c r="Q42" s="1563">
        <v>13.2</v>
      </c>
      <c r="R42" s="1563">
        <v>100</v>
      </c>
      <c r="S42" s="1679">
        <v>119</v>
      </c>
      <c r="T42" s="1679" t="s">
        <v>5409</v>
      </c>
      <c r="U42" s="1679">
        <v>15</v>
      </c>
      <c r="V42" s="1679" t="s">
        <v>4441</v>
      </c>
      <c r="W42" s="1679" t="s">
        <v>4442</v>
      </c>
      <c r="X42" s="1798">
        <v>9.35</v>
      </c>
      <c r="Y42" s="1679" t="s">
        <v>817</v>
      </c>
      <c r="Z42" s="1798">
        <v>9.35</v>
      </c>
      <c r="AA42" s="1798">
        <v>250</v>
      </c>
      <c r="AB42" s="1679">
        <v>160</v>
      </c>
      <c r="AC42" s="1679" t="s">
        <v>5410</v>
      </c>
      <c r="AD42" s="1679">
        <v>15</v>
      </c>
      <c r="AE42" s="1679" t="s">
        <v>3936</v>
      </c>
      <c r="AF42" s="1679" t="s">
        <v>1427</v>
      </c>
      <c r="AG42" s="1798">
        <v>10.059999999999999</v>
      </c>
      <c r="AH42" s="1679" t="s">
        <v>5411</v>
      </c>
      <c r="AI42" s="1798">
        <v>9.09</v>
      </c>
      <c r="AJ42" s="1798">
        <v>3000</v>
      </c>
      <c r="AK42" s="1679">
        <v>201</v>
      </c>
      <c r="AL42" s="1679" t="s">
        <v>5412</v>
      </c>
      <c r="AM42" s="1679">
        <v>20</v>
      </c>
      <c r="AN42" s="1679" t="s">
        <v>1428</v>
      </c>
      <c r="AO42" s="1679" t="s">
        <v>1429</v>
      </c>
      <c r="AP42" s="1798">
        <v>9.23</v>
      </c>
      <c r="AQ42" s="1679" t="s">
        <v>817</v>
      </c>
      <c r="AR42" s="1798">
        <v>9.23</v>
      </c>
      <c r="AS42" s="1798">
        <v>125</v>
      </c>
      <c r="AT42" s="1679">
        <v>242</v>
      </c>
      <c r="AU42" s="1799" t="s">
        <v>5413</v>
      </c>
      <c r="AV42" s="1799">
        <v>20</v>
      </c>
      <c r="AW42" s="1679" t="s">
        <v>3914</v>
      </c>
      <c r="AX42" s="1679" t="s">
        <v>3948</v>
      </c>
      <c r="AY42" s="1798">
        <v>12.26</v>
      </c>
      <c r="AZ42" s="1679" t="s">
        <v>817</v>
      </c>
      <c r="BA42" s="1563">
        <v>12.26</v>
      </c>
      <c r="BB42" s="1800">
        <v>150</v>
      </c>
      <c r="BC42" s="1092"/>
      <c r="BD42" s="1679"/>
      <c r="BE42" s="1679"/>
      <c r="BF42" s="1679"/>
      <c r="BG42" s="1092"/>
      <c r="BH42" s="1092"/>
      <c r="BI42" s="1092"/>
      <c r="BJ42" s="299"/>
      <c r="BK42" s="1810"/>
      <c r="BL42" s="1092"/>
      <c r="BM42" s="1796"/>
      <c r="BN42" s="1563"/>
      <c r="BO42" s="1796"/>
      <c r="BP42" s="1679"/>
      <c r="BQ42" s="1679"/>
      <c r="BR42" s="661"/>
      <c r="BS42" s="661"/>
      <c r="BT42" s="661"/>
    </row>
    <row r="43" spans="1:72" s="361" customFormat="1" ht="18" customHeight="1">
      <c r="A43" s="1962">
        <v>38</v>
      </c>
      <c r="B43" s="1962" t="s">
        <v>5414</v>
      </c>
      <c r="C43" s="1962">
        <v>10</v>
      </c>
      <c r="D43" s="1963" t="s">
        <v>4318</v>
      </c>
      <c r="E43" s="1963" t="s">
        <v>4319</v>
      </c>
      <c r="F43" s="1963">
        <v>11.5</v>
      </c>
      <c r="G43" s="1962" t="s">
        <v>817</v>
      </c>
      <c r="H43" s="1963">
        <v>11.5</v>
      </c>
      <c r="I43" s="1963">
        <v>700</v>
      </c>
      <c r="J43" s="1962">
        <v>79</v>
      </c>
      <c r="K43" s="1964" t="s">
        <v>5415</v>
      </c>
      <c r="L43" s="1964">
        <v>15</v>
      </c>
      <c r="M43" s="1964" t="s">
        <v>1070</v>
      </c>
      <c r="N43" s="1964" t="s">
        <v>1075</v>
      </c>
      <c r="O43" s="1967">
        <v>12.94</v>
      </c>
      <c r="P43" s="1964" t="s">
        <v>817</v>
      </c>
      <c r="Q43" s="1965">
        <v>12.94</v>
      </c>
      <c r="R43" s="1965">
        <v>100</v>
      </c>
      <c r="S43" s="1962">
        <v>120</v>
      </c>
      <c r="T43" s="1962" t="s">
        <v>5416</v>
      </c>
      <c r="U43" s="1962">
        <v>15</v>
      </c>
      <c r="V43" s="1962" t="s">
        <v>4443</v>
      </c>
      <c r="W43" s="1962" t="s">
        <v>4444</v>
      </c>
      <c r="X43" s="1963">
        <v>9.35</v>
      </c>
      <c r="Y43" s="1962" t="s">
        <v>817</v>
      </c>
      <c r="Z43" s="1963">
        <v>9.35</v>
      </c>
      <c r="AA43" s="1963">
        <v>250</v>
      </c>
      <c r="AB43" s="1964">
        <v>161</v>
      </c>
      <c r="AC43" s="1962" t="s">
        <v>5417</v>
      </c>
      <c r="AD43" s="1962">
        <v>15</v>
      </c>
      <c r="AE43" s="1962" t="s">
        <v>4468</v>
      </c>
      <c r="AF43" s="1962" t="s">
        <v>4469</v>
      </c>
      <c r="AG43" s="1963">
        <v>8.44</v>
      </c>
      <c r="AH43" s="1962" t="s">
        <v>4506</v>
      </c>
      <c r="AI43" s="1963">
        <v>7.99</v>
      </c>
      <c r="AJ43" s="1963">
        <v>3000</v>
      </c>
      <c r="AK43" s="1962">
        <v>202</v>
      </c>
      <c r="AL43" s="1962" t="s">
        <v>5418</v>
      </c>
      <c r="AM43" s="1962">
        <v>20</v>
      </c>
      <c r="AN43" s="1963" t="s">
        <v>1430</v>
      </c>
      <c r="AO43" s="1962" t="s">
        <v>1431</v>
      </c>
      <c r="AP43" s="1963">
        <v>9.25</v>
      </c>
      <c r="AQ43" s="1962" t="s">
        <v>817</v>
      </c>
      <c r="AR43" s="1963">
        <v>9.25</v>
      </c>
      <c r="AS43" s="1963">
        <v>125</v>
      </c>
      <c r="AT43" s="1962">
        <v>243</v>
      </c>
      <c r="AU43" s="1964" t="s">
        <v>5419</v>
      </c>
      <c r="AV43" s="1964">
        <v>20</v>
      </c>
      <c r="AW43" s="1962" t="s">
        <v>3916</v>
      </c>
      <c r="AX43" s="1962" t="s">
        <v>3949</v>
      </c>
      <c r="AY43" s="1963">
        <v>12.24</v>
      </c>
      <c r="AZ43" s="1962" t="s">
        <v>817</v>
      </c>
      <c r="BA43" s="1965">
        <v>12.24</v>
      </c>
      <c r="BB43" s="1967">
        <v>150</v>
      </c>
      <c r="BC43" s="1092"/>
      <c r="BD43" s="1679"/>
      <c r="BE43" s="1679"/>
      <c r="BF43" s="1679"/>
      <c r="BG43" s="1092"/>
      <c r="BH43" s="1092"/>
      <c r="BI43" s="1092"/>
      <c r="BJ43" s="299"/>
      <c r="BK43" s="1810"/>
      <c r="BL43" s="1092"/>
      <c r="BM43" s="1796"/>
      <c r="BN43" s="1563"/>
      <c r="BO43" s="1796"/>
      <c r="BP43" s="1679"/>
      <c r="BQ43" s="1679"/>
      <c r="BR43" s="661"/>
      <c r="BS43" s="661"/>
      <c r="BT43" s="661"/>
    </row>
    <row r="44" spans="1:72" s="361" customFormat="1" ht="18" customHeight="1">
      <c r="A44" s="1679">
        <v>39</v>
      </c>
      <c r="B44" s="1679" t="s">
        <v>5420</v>
      </c>
      <c r="C44" s="1679">
        <v>10</v>
      </c>
      <c r="D44" s="1679" t="s">
        <v>4320</v>
      </c>
      <c r="E44" s="1679" t="s">
        <v>4321</v>
      </c>
      <c r="F44" s="1798">
        <v>11.56</v>
      </c>
      <c r="G44" s="1679" t="s">
        <v>817</v>
      </c>
      <c r="H44" s="1798">
        <v>11.56</v>
      </c>
      <c r="I44" s="1798">
        <v>700</v>
      </c>
      <c r="J44" s="1679">
        <v>80</v>
      </c>
      <c r="K44" s="1679" t="s">
        <v>5421</v>
      </c>
      <c r="L44" s="1679">
        <v>15</v>
      </c>
      <c r="M44" s="1679" t="s">
        <v>1071</v>
      </c>
      <c r="N44" s="1679" t="s">
        <v>1076</v>
      </c>
      <c r="O44" s="1798">
        <v>12.89</v>
      </c>
      <c r="P44" s="1679" t="s">
        <v>817</v>
      </c>
      <c r="Q44" s="1798">
        <v>12.89</v>
      </c>
      <c r="R44" s="1798">
        <v>100</v>
      </c>
      <c r="S44" s="1679">
        <v>121</v>
      </c>
      <c r="T44" s="1798" t="s">
        <v>5422</v>
      </c>
      <c r="U44" s="1679">
        <v>15</v>
      </c>
      <c r="V44" s="1679" t="s">
        <v>4445</v>
      </c>
      <c r="W44" s="1679" t="s">
        <v>4363</v>
      </c>
      <c r="X44" s="1798">
        <v>9.65</v>
      </c>
      <c r="Y44" s="1679" t="s">
        <v>817</v>
      </c>
      <c r="Z44" s="1798">
        <v>9.65</v>
      </c>
      <c r="AA44" s="1798">
        <v>150</v>
      </c>
      <c r="AB44" s="1796">
        <v>162</v>
      </c>
      <c r="AC44" s="1679" t="s">
        <v>5423</v>
      </c>
      <c r="AD44" s="1679">
        <v>15</v>
      </c>
      <c r="AE44" s="1798" t="s">
        <v>4481</v>
      </c>
      <c r="AF44" s="1679" t="s">
        <v>1450</v>
      </c>
      <c r="AG44" s="1798">
        <v>7.79</v>
      </c>
      <c r="AH44" s="1679" t="s">
        <v>4515</v>
      </c>
      <c r="AI44" s="1798">
        <v>7.52</v>
      </c>
      <c r="AJ44" s="1798">
        <v>2850</v>
      </c>
      <c r="AK44" s="1679">
        <v>203</v>
      </c>
      <c r="AL44" s="1679" t="s">
        <v>5424</v>
      </c>
      <c r="AM44" s="1679">
        <v>20</v>
      </c>
      <c r="AN44" s="1679" t="s">
        <v>1432</v>
      </c>
      <c r="AO44" s="1679" t="s">
        <v>1433</v>
      </c>
      <c r="AP44" s="1798">
        <v>9.25</v>
      </c>
      <c r="AQ44" s="1679" t="s">
        <v>817</v>
      </c>
      <c r="AR44" s="1798">
        <v>9.25</v>
      </c>
      <c r="AS44" s="1798">
        <v>125</v>
      </c>
      <c r="AT44" s="1679">
        <v>244</v>
      </c>
      <c r="AU44" s="1796" t="s">
        <v>5425</v>
      </c>
      <c r="AV44" s="1796">
        <v>20</v>
      </c>
      <c r="AW44" s="1679" t="s">
        <v>3918</v>
      </c>
      <c r="AX44" s="1679" t="s">
        <v>3950</v>
      </c>
      <c r="AY44" s="1798">
        <v>12.139999999999999</v>
      </c>
      <c r="AZ44" s="1679" t="s">
        <v>817</v>
      </c>
      <c r="BA44" s="1563">
        <v>12.139999999999999</v>
      </c>
      <c r="BB44" s="1800">
        <v>300</v>
      </c>
      <c r="BC44" s="1092"/>
      <c r="BD44" s="1679"/>
      <c r="BE44" s="1679"/>
      <c r="BF44" s="1679"/>
      <c r="BG44" s="1092"/>
      <c r="BH44" s="1092"/>
      <c r="BI44" s="1092"/>
      <c r="BJ44" s="299"/>
      <c r="BK44" s="1807"/>
      <c r="BL44" s="1092"/>
      <c r="BM44" s="1796"/>
      <c r="BN44" s="1563"/>
      <c r="BO44" s="1796"/>
      <c r="BP44" s="1679"/>
      <c r="BQ44" s="1679"/>
      <c r="BR44" s="661"/>
      <c r="BS44" s="661"/>
      <c r="BT44" s="661"/>
    </row>
    <row r="45" spans="1:72" s="361" customFormat="1" ht="18" customHeight="1" thickBot="1">
      <c r="A45" s="1981">
        <v>40</v>
      </c>
      <c r="B45" s="1981" t="s">
        <v>5426</v>
      </c>
      <c r="C45" s="1981">
        <v>10</v>
      </c>
      <c r="D45" s="1981" t="s">
        <v>4322</v>
      </c>
      <c r="E45" s="1981" t="s">
        <v>4323</v>
      </c>
      <c r="F45" s="1982">
        <v>11.6</v>
      </c>
      <c r="G45" s="1981" t="s">
        <v>817</v>
      </c>
      <c r="H45" s="1982">
        <v>11.6</v>
      </c>
      <c r="I45" s="1982">
        <v>700</v>
      </c>
      <c r="J45" s="1980">
        <v>81</v>
      </c>
      <c r="K45" s="1981" t="s">
        <v>5427</v>
      </c>
      <c r="L45" s="1981">
        <v>15</v>
      </c>
      <c r="M45" s="1981" t="s">
        <v>830</v>
      </c>
      <c r="N45" s="1981" t="s">
        <v>839</v>
      </c>
      <c r="O45" s="1982">
        <v>12.22</v>
      </c>
      <c r="P45" s="1981" t="s">
        <v>817</v>
      </c>
      <c r="Q45" s="1982">
        <v>12.22</v>
      </c>
      <c r="R45" s="1982">
        <v>100</v>
      </c>
      <c r="S45" s="1981">
        <v>122</v>
      </c>
      <c r="T45" s="1982" t="s">
        <v>5428</v>
      </c>
      <c r="U45" s="1981">
        <v>15</v>
      </c>
      <c r="V45" s="1981" t="s">
        <v>4446</v>
      </c>
      <c r="W45" s="1981" t="s">
        <v>4366</v>
      </c>
      <c r="X45" s="1982">
        <v>10.3</v>
      </c>
      <c r="Y45" s="1981" t="s">
        <v>817</v>
      </c>
      <c r="Z45" s="1982">
        <v>10.3</v>
      </c>
      <c r="AA45" s="1982">
        <v>150</v>
      </c>
      <c r="AB45" s="1980">
        <v>163</v>
      </c>
      <c r="AC45" s="1981" t="s">
        <v>5429</v>
      </c>
      <c r="AD45" s="1981">
        <v>15</v>
      </c>
      <c r="AE45" s="1982" t="s">
        <v>4527</v>
      </c>
      <c r="AF45" s="1981" t="s">
        <v>4528</v>
      </c>
      <c r="AG45" s="1982">
        <v>7.1999999999999993</v>
      </c>
      <c r="AH45" s="1981" t="s">
        <v>5088</v>
      </c>
      <c r="AI45" s="1982">
        <v>9.33</v>
      </c>
      <c r="AJ45" s="1982">
        <v>4500</v>
      </c>
      <c r="AK45" s="1981">
        <v>204</v>
      </c>
      <c r="AL45" s="1981" t="s">
        <v>5430</v>
      </c>
      <c r="AM45" s="1981">
        <v>20</v>
      </c>
      <c r="AN45" s="1981" t="s">
        <v>1434</v>
      </c>
      <c r="AO45" s="1981" t="s">
        <v>1435</v>
      </c>
      <c r="AP45" s="1982">
        <v>9.4499999999999993</v>
      </c>
      <c r="AQ45" s="1981" t="s">
        <v>817</v>
      </c>
      <c r="AR45" s="1982">
        <v>9.4499999999999993</v>
      </c>
      <c r="AS45" s="1982">
        <v>125</v>
      </c>
      <c r="AT45" s="1981">
        <v>245</v>
      </c>
      <c r="AU45" s="1980" t="s">
        <v>5431</v>
      </c>
      <c r="AV45" s="1980">
        <v>20</v>
      </c>
      <c r="AW45" s="1981" t="s">
        <v>3920</v>
      </c>
      <c r="AX45" s="1981" t="s">
        <v>3951</v>
      </c>
      <c r="AY45" s="1982">
        <v>12.139999999999999</v>
      </c>
      <c r="AZ45" s="1981" t="s">
        <v>817</v>
      </c>
      <c r="BA45" s="1983">
        <v>12.139999999999999</v>
      </c>
      <c r="BB45" s="1984">
        <v>300</v>
      </c>
      <c r="BC45" s="1092"/>
      <c r="BD45" s="1679"/>
      <c r="BE45" s="1679"/>
      <c r="BF45" s="1679"/>
      <c r="BG45" s="1092"/>
      <c r="BH45" s="1092"/>
      <c r="BI45" s="1092"/>
      <c r="BJ45" s="299"/>
      <c r="BK45" s="1807"/>
      <c r="BL45" s="1092"/>
      <c r="BM45" s="1796"/>
      <c r="BN45" s="1563"/>
      <c r="BO45" s="1796"/>
      <c r="BP45" s="1679"/>
      <c r="BQ45" s="1679"/>
      <c r="BR45" s="661"/>
      <c r="BS45" s="661"/>
      <c r="BT45" s="661"/>
    </row>
    <row r="46" spans="1:72" ht="15" customHeight="1">
      <c r="A46" s="173"/>
      <c r="B46" s="173"/>
      <c r="C46" s="173"/>
      <c r="D46" s="173"/>
      <c r="E46" s="173"/>
      <c r="F46" s="173"/>
      <c r="G46" s="173"/>
      <c r="H46" s="173"/>
      <c r="I46" s="173"/>
      <c r="K46" s="234"/>
      <c r="O46" s="234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3"/>
      <c r="AQ46" s="173"/>
      <c r="AT46" s="173"/>
      <c r="AU46" s="173"/>
      <c r="AV46" s="173"/>
      <c r="BA46" s="9"/>
      <c r="BB46" s="9"/>
      <c r="BC46" s="173"/>
      <c r="BD46" s="173"/>
      <c r="BE46" s="173"/>
      <c r="BF46" s="173"/>
      <c r="BG46" s="173"/>
      <c r="BH46" s="173"/>
      <c r="BI46" s="173"/>
      <c r="BJ46" s="173"/>
      <c r="BK46" s="255"/>
      <c r="BL46" s="173"/>
      <c r="BM46" s="35"/>
      <c r="BN46" s="36"/>
      <c r="BO46" s="35"/>
      <c r="BP46" s="173"/>
      <c r="BQ46" s="35"/>
      <c r="BR46" s="173"/>
      <c r="BS46" s="173"/>
      <c r="BT46" s="173"/>
    </row>
    <row r="47" spans="1:72" ht="15" customHeight="1">
      <c r="A47" s="1793" t="s">
        <v>49</v>
      </c>
      <c r="B47" s="271" t="s">
        <v>5432</v>
      </c>
      <c r="C47" s="8"/>
      <c r="D47" s="8"/>
      <c r="E47" s="8"/>
      <c r="F47" s="43"/>
      <c r="G47" s="1794"/>
      <c r="H47" s="1794"/>
      <c r="I47" s="9" t="s">
        <v>5262</v>
      </c>
      <c r="J47" s="173"/>
      <c r="K47" s="1827" t="s">
        <v>28</v>
      </c>
      <c r="L47" s="70" t="s">
        <v>5433</v>
      </c>
      <c r="M47" s="70"/>
      <c r="N47" s="70"/>
      <c r="O47" s="70"/>
      <c r="P47" s="9"/>
      <c r="Q47" s="1775"/>
      <c r="R47" s="1775"/>
      <c r="S47" s="9"/>
      <c r="T47" s="77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1795"/>
      <c r="AI47" s="9"/>
      <c r="AJ47" s="9"/>
      <c r="AK47" s="9"/>
      <c r="AL47" s="9"/>
      <c r="AM47" s="9"/>
      <c r="AN47" s="9"/>
      <c r="AO47" s="9"/>
      <c r="AP47" s="9"/>
      <c r="AQ47" s="9"/>
      <c r="AS47" s="879"/>
      <c r="AT47" s="9"/>
      <c r="AU47" s="9"/>
      <c r="AV47" s="9"/>
      <c r="BA47" s="77"/>
      <c r="BB47" s="9"/>
      <c r="BC47" s="9"/>
      <c r="BD47" s="9"/>
      <c r="BE47" s="9"/>
      <c r="BF47" s="9"/>
      <c r="BG47" s="9"/>
      <c r="BH47" s="9"/>
      <c r="BI47" s="9"/>
      <c r="BJ47" s="173"/>
      <c r="BK47" s="255"/>
      <c r="BL47" s="173"/>
      <c r="BM47" s="35"/>
      <c r="BN47" s="36"/>
      <c r="BO47" s="35"/>
      <c r="BP47" s="173"/>
      <c r="BQ47" s="35"/>
      <c r="BR47" s="9"/>
      <c r="BS47" s="9"/>
      <c r="BT47" s="9"/>
    </row>
    <row r="48" spans="1:72" ht="15" customHeight="1">
      <c r="A48" s="1793"/>
      <c r="B48" s="271" t="s">
        <v>5434</v>
      </c>
      <c r="C48" s="8"/>
      <c r="D48" s="8"/>
      <c r="E48" s="8"/>
      <c r="F48" s="43"/>
      <c r="G48" s="1794"/>
      <c r="H48" s="1794"/>
      <c r="I48" s="9"/>
      <c r="J48" s="173"/>
      <c r="K48" s="1776"/>
      <c r="L48" s="9"/>
      <c r="M48" s="9"/>
      <c r="N48" s="9"/>
      <c r="O48" s="9"/>
      <c r="P48" s="9"/>
      <c r="Q48" s="1774"/>
      <c r="R48" s="1774"/>
      <c r="S48" s="9"/>
      <c r="T48" s="77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1795"/>
      <c r="AI48" s="9"/>
      <c r="AJ48" s="9"/>
      <c r="AK48" s="9"/>
      <c r="AL48" s="9"/>
      <c r="AM48" s="9"/>
      <c r="AN48" s="9"/>
      <c r="AO48" s="9"/>
      <c r="AP48" s="9"/>
      <c r="AQ48" s="9"/>
      <c r="AS48" s="879"/>
      <c r="AT48" s="9"/>
      <c r="AU48" s="9"/>
      <c r="AV48" s="9"/>
      <c r="BA48" s="77"/>
      <c r="BB48" s="9"/>
      <c r="BC48" s="9"/>
      <c r="BD48" s="9"/>
      <c r="BE48" s="9"/>
      <c r="BF48" s="9"/>
      <c r="BG48" s="9"/>
      <c r="BH48" s="9"/>
      <c r="BI48" s="9"/>
      <c r="BJ48" s="173"/>
      <c r="BK48" s="255"/>
      <c r="BL48" s="173"/>
      <c r="BM48" s="35"/>
      <c r="BN48" s="36"/>
      <c r="BO48" s="35"/>
      <c r="BP48" s="173"/>
      <c r="BQ48" s="35"/>
      <c r="BR48" s="9"/>
      <c r="BS48" s="9"/>
      <c r="BT48" s="9"/>
    </row>
    <row r="49" spans="1:72" ht="15" customHeight="1">
      <c r="A49" s="9"/>
      <c r="B49" s="9" t="s">
        <v>5435</v>
      </c>
      <c r="C49" s="9"/>
      <c r="D49" s="9"/>
      <c r="E49" s="77"/>
      <c r="F49" s="9"/>
      <c r="G49" s="9"/>
      <c r="H49" s="9"/>
      <c r="I49" s="9"/>
      <c r="J49" s="173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S49" s="879"/>
      <c r="AT49" s="9"/>
      <c r="AU49" s="9"/>
      <c r="AV49" s="9"/>
      <c r="BA49" s="77"/>
      <c r="BB49" s="77"/>
      <c r="BC49" s="77"/>
      <c r="BD49" s="77"/>
      <c r="BE49" s="77"/>
      <c r="BF49" s="77"/>
      <c r="BG49" s="77"/>
      <c r="BH49" s="77"/>
      <c r="BI49" s="77"/>
      <c r="BJ49" s="173"/>
      <c r="BK49" s="255"/>
      <c r="BL49" s="173"/>
      <c r="BM49" s="173"/>
      <c r="BN49" s="173"/>
      <c r="BO49" s="173"/>
      <c r="BP49" s="173"/>
      <c r="BQ49" s="173"/>
      <c r="BR49" s="9"/>
      <c r="BS49" s="9"/>
      <c r="BT49" s="9"/>
    </row>
    <row r="50" spans="1:72" ht="15" customHeight="1">
      <c r="A50" s="267"/>
      <c r="B50" s="267"/>
      <c r="C50" s="267"/>
      <c r="D50" s="267"/>
      <c r="E50" s="267"/>
      <c r="F50" s="267"/>
      <c r="G50" s="267"/>
      <c r="H50" s="267"/>
    </row>
    <row r="51" spans="1:72" ht="15" customHeight="1">
      <c r="A51" s="267"/>
      <c r="B51" s="267"/>
      <c r="C51" s="267"/>
      <c r="D51" s="267"/>
    </row>
    <row r="52" spans="1:72" ht="15" customHeight="1">
      <c r="A52" s="267"/>
      <c r="B52" s="279"/>
      <c r="C52" s="267"/>
      <c r="D52" s="267"/>
      <c r="E52" s="267"/>
      <c r="F52" s="267"/>
      <c r="G52" s="279"/>
      <c r="H52" s="267"/>
    </row>
    <row r="53" spans="1:72" s="492" customFormat="1" ht="12.75" customHeight="1">
      <c r="A53" s="2510" t="s">
        <v>2218</v>
      </c>
      <c r="B53" s="2510"/>
      <c r="C53" s="2510"/>
      <c r="D53" s="2510"/>
      <c r="E53" s="2510"/>
      <c r="F53" s="2510"/>
      <c r="G53" s="2510"/>
      <c r="H53" s="2510"/>
    </row>
    <row r="54" spans="1:72" s="622" customFormat="1" ht="20.25" customHeight="1">
      <c r="A54" s="2264" t="s">
        <v>1623</v>
      </c>
      <c r="B54" s="2264"/>
      <c r="C54" s="2264"/>
      <c r="D54" s="2264" t="s">
        <v>899</v>
      </c>
      <c r="E54" s="2264" t="s">
        <v>43</v>
      </c>
      <c r="F54" s="2440" t="s">
        <v>1622</v>
      </c>
      <c r="G54" s="2264" t="s">
        <v>818</v>
      </c>
      <c r="H54" s="2264"/>
    </row>
    <row r="55" spans="1:72" s="623" customFormat="1" ht="20.25" customHeight="1">
      <c r="A55" s="2264"/>
      <c r="B55" s="2264"/>
      <c r="C55" s="2264"/>
      <c r="D55" s="2440"/>
      <c r="E55" s="2440"/>
      <c r="F55" s="2442"/>
      <c r="G55" s="775" t="s">
        <v>819</v>
      </c>
      <c r="H55" s="775" t="s">
        <v>820</v>
      </c>
    </row>
    <row r="56" spans="1:72" s="267" customFormat="1" ht="15" customHeight="1">
      <c r="A56" s="2508" t="s">
        <v>3561</v>
      </c>
      <c r="B56" s="2508"/>
      <c r="C56" s="2508"/>
      <c r="D56" s="386"/>
      <c r="E56" s="386"/>
      <c r="F56" s="2509"/>
      <c r="G56" s="2509"/>
      <c r="H56" s="2509"/>
    </row>
    <row r="57" spans="1:72" s="267" customFormat="1" ht="15" customHeight="1">
      <c r="A57" s="493" t="s">
        <v>1273</v>
      </c>
      <c r="B57" s="681" t="s">
        <v>4165</v>
      </c>
      <c r="C57" s="659" t="s">
        <v>3855</v>
      </c>
      <c r="D57" s="277" t="s">
        <v>4166</v>
      </c>
      <c r="E57" s="268">
        <v>5.05</v>
      </c>
      <c r="F57" s="277" t="s">
        <v>4167</v>
      </c>
      <c r="G57" s="224" t="s">
        <v>821</v>
      </c>
      <c r="H57" s="224" t="s">
        <v>822</v>
      </c>
    </row>
    <row r="58" spans="1:72" s="267" customFormat="1" ht="15" customHeight="1">
      <c r="A58" s="493"/>
      <c r="B58" s="681" t="s">
        <v>4168</v>
      </c>
      <c r="C58" s="659" t="s">
        <v>3855</v>
      </c>
      <c r="D58" s="277" t="s">
        <v>4169</v>
      </c>
      <c r="E58" s="268">
        <v>5.0999999999999996</v>
      </c>
      <c r="F58" s="277" t="s">
        <v>4170</v>
      </c>
      <c r="G58" s="224" t="s">
        <v>821</v>
      </c>
      <c r="H58" s="224" t="s">
        <v>822</v>
      </c>
    </row>
    <row r="59" spans="1:72" s="267" customFormat="1" ht="15" customHeight="1">
      <c r="A59" s="493"/>
      <c r="B59" s="681" t="s">
        <v>4171</v>
      </c>
      <c r="C59" s="1480" t="s">
        <v>3855</v>
      </c>
      <c r="D59" s="277" t="s">
        <v>4172</v>
      </c>
      <c r="E59" s="268">
        <v>4.9400000000000004</v>
      </c>
      <c r="F59" s="277" t="s">
        <v>4173</v>
      </c>
      <c r="G59" s="1481" t="s">
        <v>821</v>
      </c>
      <c r="H59" s="257" t="s">
        <v>822</v>
      </c>
    </row>
    <row r="60" spans="1:72" s="267" customFormat="1" ht="15" customHeight="1">
      <c r="A60" s="493"/>
      <c r="B60" s="681" t="s">
        <v>1458</v>
      </c>
      <c r="C60" s="1480" t="s">
        <v>3855</v>
      </c>
      <c r="D60" s="277" t="s">
        <v>4174</v>
      </c>
      <c r="E60" s="268">
        <v>5.14</v>
      </c>
      <c r="F60" s="277" t="s">
        <v>4175</v>
      </c>
      <c r="G60" s="1481" t="s">
        <v>821</v>
      </c>
      <c r="H60" s="257" t="s">
        <v>822</v>
      </c>
    </row>
    <row r="61" spans="1:72" s="267" customFormat="1" ht="15" customHeight="1">
      <c r="A61" s="493"/>
      <c r="B61" s="681" t="s">
        <v>1459</v>
      </c>
      <c r="C61" s="1482" t="s">
        <v>3855</v>
      </c>
      <c r="D61" s="277" t="s">
        <v>4176</v>
      </c>
      <c r="E61" s="268">
        <v>5.2</v>
      </c>
      <c r="F61" s="277" t="s">
        <v>4177</v>
      </c>
      <c r="G61" s="1481" t="s">
        <v>821</v>
      </c>
      <c r="H61" s="257" t="s">
        <v>822</v>
      </c>
    </row>
    <row r="62" spans="1:72" s="267" customFormat="1" ht="15" customHeight="1">
      <c r="A62" s="493"/>
      <c r="B62" s="681" t="s">
        <v>1460</v>
      </c>
      <c r="C62" s="1480" t="s">
        <v>3855</v>
      </c>
      <c r="D62" s="277" t="s">
        <v>4178</v>
      </c>
      <c r="E62" s="268">
        <v>5.44</v>
      </c>
      <c r="F62" s="277" t="s">
        <v>4179</v>
      </c>
      <c r="G62" s="1481" t="s">
        <v>821</v>
      </c>
      <c r="H62" s="257" t="s">
        <v>822</v>
      </c>
    </row>
    <row r="63" spans="1:72" s="267" customFormat="1" ht="15" customHeight="1">
      <c r="A63" s="493"/>
      <c r="B63" s="681" t="s">
        <v>1461</v>
      </c>
      <c r="C63" s="1480" t="s">
        <v>3855</v>
      </c>
      <c r="D63" s="277" t="s">
        <v>4180</v>
      </c>
      <c r="E63" s="268">
        <v>5.4</v>
      </c>
      <c r="F63" s="277" t="s">
        <v>4181</v>
      </c>
      <c r="G63" s="1481" t="s">
        <v>821</v>
      </c>
      <c r="H63" s="257" t="s">
        <v>822</v>
      </c>
    </row>
    <row r="64" spans="1:72" s="267" customFormat="1" ht="15" customHeight="1">
      <c r="A64" s="493"/>
      <c r="B64" s="681" t="s">
        <v>1462</v>
      </c>
      <c r="C64" s="1480" t="s">
        <v>3855</v>
      </c>
      <c r="D64" s="277" t="s">
        <v>4182</v>
      </c>
      <c r="E64" s="268">
        <v>5.44</v>
      </c>
      <c r="F64" s="277" t="s">
        <v>4183</v>
      </c>
      <c r="G64" s="1481" t="s">
        <v>821</v>
      </c>
      <c r="H64" s="257" t="s">
        <v>822</v>
      </c>
    </row>
    <row r="65" spans="1:8" s="267" customFormat="1" ht="15" customHeight="1">
      <c r="A65" s="493"/>
      <c r="B65" s="681" t="s">
        <v>1463</v>
      </c>
      <c r="C65" s="1480" t="s">
        <v>3855</v>
      </c>
      <c r="D65" s="277" t="s">
        <v>3640</v>
      </c>
      <c r="E65" s="268">
        <v>3.5</v>
      </c>
      <c r="F65" s="277" t="s">
        <v>4184</v>
      </c>
      <c r="G65" s="1481" t="s">
        <v>821</v>
      </c>
      <c r="H65" s="257" t="s">
        <v>822</v>
      </c>
    </row>
    <row r="66" spans="1:8" s="267" customFormat="1" ht="15" customHeight="1">
      <c r="A66" s="493"/>
      <c r="B66" s="681" t="s">
        <v>1464</v>
      </c>
      <c r="C66" s="1480" t="s">
        <v>3855</v>
      </c>
      <c r="D66" s="277" t="s">
        <v>4185</v>
      </c>
      <c r="E66" s="268">
        <v>4.99</v>
      </c>
      <c r="F66" s="277" t="s">
        <v>4186</v>
      </c>
      <c r="G66" s="1481" t="s">
        <v>821</v>
      </c>
      <c r="H66" s="257" t="s">
        <v>822</v>
      </c>
    </row>
    <row r="67" spans="1:8" s="267" customFormat="1" ht="15" customHeight="1">
      <c r="A67" s="493"/>
      <c r="B67" s="681" t="s">
        <v>4187</v>
      </c>
      <c r="C67" s="1480" t="s">
        <v>3855</v>
      </c>
      <c r="D67" s="277" t="s">
        <v>4188</v>
      </c>
      <c r="E67" s="268">
        <v>5.04</v>
      </c>
      <c r="F67" s="277" t="s">
        <v>4189</v>
      </c>
      <c r="G67" s="1481" t="s">
        <v>821</v>
      </c>
      <c r="H67" s="257" t="s">
        <v>822</v>
      </c>
    </row>
    <row r="68" spans="1:8" s="267" customFormat="1" ht="15" customHeight="1">
      <c r="A68" s="493"/>
      <c r="B68" s="681" t="s">
        <v>1465</v>
      </c>
      <c r="C68" s="1480" t="s">
        <v>3855</v>
      </c>
      <c r="D68" s="277" t="s">
        <v>4190</v>
      </c>
      <c r="E68" s="268">
        <v>3.5</v>
      </c>
      <c r="F68" s="277" t="s">
        <v>4191</v>
      </c>
      <c r="G68" s="1481" t="s">
        <v>821</v>
      </c>
      <c r="H68" s="257" t="s">
        <v>822</v>
      </c>
    </row>
    <row r="69" spans="1:8" s="267" customFormat="1" ht="15" customHeight="1">
      <c r="A69" s="493"/>
      <c r="B69" s="681" t="s">
        <v>1466</v>
      </c>
      <c r="C69" s="1480" t="s">
        <v>3855</v>
      </c>
      <c r="D69" s="277" t="s">
        <v>4192</v>
      </c>
      <c r="E69" s="268">
        <v>4.5</v>
      </c>
      <c r="F69" s="277" t="s">
        <v>4193</v>
      </c>
      <c r="G69" s="1481" t="s">
        <v>821</v>
      </c>
      <c r="H69" s="257" t="s">
        <v>822</v>
      </c>
    </row>
    <row r="70" spans="1:8" s="267" customFormat="1" ht="15" customHeight="1">
      <c r="A70" s="493"/>
      <c r="B70" s="681" t="s">
        <v>4194</v>
      </c>
      <c r="C70" s="1480" t="s">
        <v>3855</v>
      </c>
      <c r="D70" s="277" t="s">
        <v>4195</v>
      </c>
      <c r="E70" s="268">
        <v>3.7</v>
      </c>
      <c r="F70" s="277" t="s">
        <v>4196</v>
      </c>
      <c r="G70" s="1481" t="s">
        <v>821</v>
      </c>
      <c r="H70" s="257" t="s">
        <v>822</v>
      </c>
    </row>
    <row r="71" spans="1:8" s="267" customFormat="1" ht="15" customHeight="1">
      <c r="A71" s="493"/>
      <c r="B71" s="681" t="s">
        <v>1467</v>
      </c>
      <c r="C71" s="1480" t="s">
        <v>3855</v>
      </c>
      <c r="D71" s="277" t="s">
        <v>4197</v>
      </c>
      <c r="E71" s="268">
        <v>4.41</v>
      </c>
      <c r="F71" s="277" t="s">
        <v>4198</v>
      </c>
      <c r="G71" s="1481" t="s">
        <v>821</v>
      </c>
      <c r="H71" s="257" t="s">
        <v>822</v>
      </c>
    </row>
    <row r="72" spans="1:8" s="267" customFormat="1" ht="15" customHeight="1">
      <c r="A72" s="493"/>
      <c r="B72" s="681" t="s">
        <v>1468</v>
      </c>
      <c r="C72" s="1480" t="s">
        <v>3855</v>
      </c>
      <c r="D72" s="277" t="s">
        <v>4199</v>
      </c>
      <c r="E72" s="268">
        <v>5.09</v>
      </c>
      <c r="F72" s="277" t="s">
        <v>4200</v>
      </c>
      <c r="G72" s="1481" t="s">
        <v>821</v>
      </c>
      <c r="H72" s="257" t="s">
        <v>822</v>
      </c>
    </row>
    <row r="73" spans="1:8" s="267" customFormat="1" ht="15" customHeight="1">
      <c r="A73" s="493"/>
      <c r="B73" s="681" t="s">
        <v>1469</v>
      </c>
      <c r="C73" s="1480" t="s">
        <v>3855</v>
      </c>
      <c r="D73" s="277" t="s">
        <v>4201</v>
      </c>
      <c r="E73" s="268">
        <v>4.9800000000000004</v>
      </c>
      <c r="F73" s="277" t="s">
        <v>4202</v>
      </c>
      <c r="G73" s="1481" t="s">
        <v>821</v>
      </c>
      <c r="H73" s="257" t="s">
        <v>822</v>
      </c>
    </row>
    <row r="74" spans="1:8" s="267" customFormat="1" ht="15" customHeight="1">
      <c r="A74" s="493"/>
      <c r="B74" s="681" t="s">
        <v>1470</v>
      </c>
      <c r="C74" s="1480" t="s">
        <v>3855</v>
      </c>
      <c r="D74" s="277" t="s">
        <v>4203</v>
      </c>
      <c r="E74" s="268">
        <v>5.4</v>
      </c>
      <c r="F74" s="277" t="s">
        <v>4204</v>
      </c>
      <c r="G74" s="1481" t="s">
        <v>821</v>
      </c>
      <c r="H74" s="257" t="s">
        <v>822</v>
      </c>
    </row>
    <row r="75" spans="1:8" s="267" customFormat="1" ht="15" customHeight="1">
      <c r="A75" s="493" t="s">
        <v>1275</v>
      </c>
      <c r="B75" s="681" t="s">
        <v>4165</v>
      </c>
      <c r="C75" s="1480" t="s">
        <v>1689</v>
      </c>
      <c r="D75" s="277" t="s">
        <v>3856</v>
      </c>
      <c r="E75" s="268">
        <v>10.25</v>
      </c>
      <c r="F75" s="277" t="s">
        <v>3857</v>
      </c>
      <c r="G75" s="1481" t="s">
        <v>821</v>
      </c>
      <c r="H75" s="257" t="s">
        <v>822</v>
      </c>
    </row>
    <row r="76" spans="1:8" s="267" customFormat="1" ht="15" customHeight="1">
      <c r="A76" s="493"/>
      <c r="B76" s="681" t="s">
        <v>4168</v>
      </c>
      <c r="C76" s="1480" t="s">
        <v>1689</v>
      </c>
      <c r="D76" s="277" t="s">
        <v>3858</v>
      </c>
      <c r="E76" s="268">
        <v>10.1</v>
      </c>
      <c r="F76" s="277" t="s">
        <v>3859</v>
      </c>
      <c r="G76" s="1481" t="s">
        <v>821</v>
      </c>
      <c r="H76" s="257" t="s">
        <v>822</v>
      </c>
    </row>
    <row r="77" spans="1:8" s="267" customFormat="1" ht="15" customHeight="1">
      <c r="A77" s="493"/>
      <c r="B77" s="681" t="s">
        <v>4171</v>
      </c>
      <c r="C77" s="1480" t="s">
        <v>1689</v>
      </c>
      <c r="D77" s="277" t="s">
        <v>3860</v>
      </c>
      <c r="E77" s="268">
        <v>10.1</v>
      </c>
      <c r="F77" s="277" t="s">
        <v>3861</v>
      </c>
      <c r="G77" s="1481" t="s">
        <v>821</v>
      </c>
      <c r="H77" s="257" t="s">
        <v>822</v>
      </c>
    </row>
    <row r="78" spans="1:8" s="267" customFormat="1" ht="15" customHeight="1">
      <c r="A78" s="493"/>
      <c r="B78" s="681" t="s">
        <v>1458</v>
      </c>
      <c r="C78" s="1480" t="s">
        <v>1689</v>
      </c>
      <c r="D78" s="277" t="s">
        <v>3862</v>
      </c>
      <c r="E78" s="268">
        <v>10</v>
      </c>
      <c r="F78" s="277" t="s">
        <v>3863</v>
      </c>
      <c r="G78" s="1481" t="s">
        <v>821</v>
      </c>
      <c r="H78" s="257" t="s">
        <v>822</v>
      </c>
    </row>
    <row r="79" spans="1:8" s="267" customFormat="1" ht="15" customHeight="1">
      <c r="A79" s="493"/>
      <c r="B79" s="681" t="s">
        <v>1459</v>
      </c>
      <c r="C79" s="1480" t="s">
        <v>1689</v>
      </c>
      <c r="D79" s="35" t="s">
        <v>3864</v>
      </c>
      <c r="E79" s="36">
        <v>9.82</v>
      </c>
      <c r="F79" s="35" t="s">
        <v>3865</v>
      </c>
      <c r="G79" s="1481" t="s">
        <v>821</v>
      </c>
      <c r="H79" s="257" t="s">
        <v>822</v>
      </c>
    </row>
    <row r="80" spans="1:8" s="267" customFormat="1" ht="15" customHeight="1">
      <c r="A80" s="493"/>
      <c r="B80" s="681" t="s">
        <v>1460</v>
      </c>
      <c r="C80" s="1480" t="s">
        <v>1689</v>
      </c>
      <c r="D80" s="35" t="s">
        <v>3866</v>
      </c>
      <c r="E80" s="36">
        <v>9.49</v>
      </c>
      <c r="F80" s="35" t="s">
        <v>3867</v>
      </c>
      <c r="G80" s="1481" t="s">
        <v>821</v>
      </c>
      <c r="H80" s="257" t="s">
        <v>822</v>
      </c>
    </row>
    <row r="81" spans="1:8" s="267" customFormat="1" ht="15" customHeight="1">
      <c r="A81" s="493"/>
      <c r="B81" s="681" t="s">
        <v>1461</v>
      </c>
      <c r="C81" s="659" t="s">
        <v>1689</v>
      </c>
      <c r="D81" s="277" t="s">
        <v>3868</v>
      </c>
      <c r="E81" s="268">
        <v>9.59</v>
      </c>
      <c r="F81" s="277" t="s">
        <v>3869</v>
      </c>
      <c r="G81" s="224" t="s">
        <v>821</v>
      </c>
      <c r="H81" s="224" t="s">
        <v>822</v>
      </c>
    </row>
    <row r="82" spans="1:8" s="267" customFormat="1" ht="15" customHeight="1">
      <c r="A82" s="493"/>
      <c r="B82" s="681" t="s">
        <v>1462</v>
      </c>
      <c r="C82" s="659" t="s">
        <v>1689</v>
      </c>
      <c r="D82" s="277" t="s">
        <v>3870</v>
      </c>
      <c r="E82" s="268">
        <v>9.66</v>
      </c>
      <c r="F82" s="277" t="s">
        <v>3871</v>
      </c>
      <c r="G82" s="224" t="s">
        <v>821</v>
      </c>
      <c r="H82" s="224" t="s">
        <v>822</v>
      </c>
    </row>
    <row r="83" spans="1:8" s="267" customFormat="1" ht="15" customHeight="1">
      <c r="A83" s="493"/>
      <c r="B83" s="681" t="s">
        <v>1463</v>
      </c>
      <c r="C83" s="659" t="s">
        <v>1689</v>
      </c>
      <c r="D83" s="277" t="s">
        <v>3872</v>
      </c>
      <c r="E83" s="268">
        <v>9.6</v>
      </c>
      <c r="F83" s="277" t="s">
        <v>3873</v>
      </c>
      <c r="G83" s="224" t="s">
        <v>821</v>
      </c>
      <c r="H83" s="224" t="s">
        <v>822</v>
      </c>
    </row>
    <row r="84" spans="1:8" s="267" customFormat="1" ht="15" customHeight="1">
      <c r="A84" s="493"/>
      <c r="B84" s="681" t="s">
        <v>1464</v>
      </c>
      <c r="C84" s="659" t="s">
        <v>1689</v>
      </c>
      <c r="D84" s="277" t="s">
        <v>3874</v>
      </c>
      <c r="E84" s="268">
        <v>9.5</v>
      </c>
      <c r="F84" s="277" t="s">
        <v>3875</v>
      </c>
      <c r="G84" s="224" t="s">
        <v>821</v>
      </c>
      <c r="H84" s="224" t="s">
        <v>822</v>
      </c>
    </row>
    <row r="85" spans="1:8" s="267" customFormat="1" ht="15" customHeight="1">
      <c r="A85" s="493"/>
      <c r="B85" s="681" t="s">
        <v>4187</v>
      </c>
      <c r="C85" s="659" t="s">
        <v>1689</v>
      </c>
      <c r="D85" s="277" t="s">
        <v>3876</v>
      </c>
      <c r="E85" s="268">
        <v>9.48</v>
      </c>
      <c r="F85" s="277" t="s">
        <v>3877</v>
      </c>
      <c r="G85" s="224" t="s">
        <v>821</v>
      </c>
      <c r="H85" s="224" t="s">
        <v>822</v>
      </c>
    </row>
    <row r="86" spans="1:8" s="267" customFormat="1" ht="15" customHeight="1">
      <c r="A86" s="493"/>
      <c r="B86" s="681" t="s">
        <v>1465</v>
      </c>
      <c r="C86" s="659" t="s">
        <v>1689</v>
      </c>
      <c r="D86" s="277" t="s">
        <v>3878</v>
      </c>
      <c r="E86" s="268">
        <v>9.4499999999999993</v>
      </c>
      <c r="F86" s="277" t="s">
        <v>3879</v>
      </c>
      <c r="G86" s="224" t="s">
        <v>821</v>
      </c>
      <c r="H86" s="224" t="s">
        <v>822</v>
      </c>
    </row>
    <row r="87" spans="1:8" s="267" customFormat="1" ht="15" customHeight="1">
      <c r="A87" s="493"/>
      <c r="B87" s="681" t="s">
        <v>1466</v>
      </c>
      <c r="C87" s="659" t="s">
        <v>1689</v>
      </c>
      <c r="D87" s="277" t="s">
        <v>3880</v>
      </c>
      <c r="E87" s="268">
        <v>9.4</v>
      </c>
      <c r="F87" s="277" t="s">
        <v>3881</v>
      </c>
      <c r="G87" s="224" t="s">
        <v>821</v>
      </c>
      <c r="H87" s="224" t="s">
        <v>822</v>
      </c>
    </row>
    <row r="88" spans="1:8" s="267" customFormat="1" ht="15" customHeight="1">
      <c r="A88" s="493"/>
      <c r="B88" s="681" t="s">
        <v>4194</v>
      </c>
      <c r="C88" s="659" t="s">
        <v>1689</v>
      </c>
      <c r="D88" s="277" t="s">
        <v>3882</v>
      </c>
      <c r="E88" s="268">
        <v>8.6</v>
      </c>
      <c r="F88" s="277" t="s">
        <v>3883</v>
      </c>
      <c r="G88" s="224" t="s">
        <v>821</v>
      </c>
      <c r="H88" s="224" t="s">
        <v>822</v>
      </c>
    </row>
    <row r="89" spans="1:8" s="267" customFormat="1" ht="15" customHeight="1">
      <c r="A89" s="493"/>
      <c r="B89" s="681" t="s">
        <v>1467</v>
      </c>
      <c r="C89" s="659" t="s">
        <v>1689</v>
      </c>
      <c r="D89" s="277" t="s">
        <v>3884</v>
      </c>
      <c r="E89" s="268">
        <v>7.6</v>
      </c>
      <c r="F89" s="277" t="s">
        <v>3885</v>
      </c>
      <c r="G89" s="224" t="s">
        <v>821</v>
      </c>
      <c r="H89" s="224" t="s">
        <v>822</v>
      </c>
    </row>
    <row r="90" spans="1:8" s="267" customFormat="1" ht="15" customHeight="1">
      <c r="A90" s="493"/>
      <c r="B90" s="681" t="s">
        <v>1468</v>
      </c>
      <c r="C90" s="659" t="s">
        <v>1689</v>
      </c>
      <c r="D90" s="277" t="s">
        <v>4205</v>
      </c>
      <c r="E90" s="268">
        <v>7.49</v>
      </c>
      <c r="F90" s="277" t="s">
        <v>4206</v>
      </c>
      <c r="G90" s="224" t="s">
        <v>821</v>
      </c>
      <c r="H90" s="224" t="s">
        <v>822</v>
      </c>
    </row>
    <row r="91" spans="1:8" s="267" customFormat="1" ht="15" customHeight="1">
      <c r="A91" s="493"/>
      <c r="B91" s="681" t="s">
        <v>1469</v>
      </c>
      <c r="C91" s="659" t="s">
        <v>1689</v>
      </c>
      <c r="D91" s="277" t="s">
        <v>4207</v>
      </c>
      <c r="E91" s="268">
        <v>7.35</v>
      </c>
      <c r="F91" s="277" t="s">
        <v>4208</v>
      </c>
      <c r="G91" s="224" t="s">
        <v>821</v>
      </c>
      <c r="H91" s="224" t="s">
        <v>822</v>
      </c>
    </row>
    <row r="92" spans="1:8" s="267" customFormat="1" ht="15" customHeight="1">
      <c r="A92" s="493"/>
      <c r="B92" s="681" t="s">
        <v>1470</v>
      </c>
      <c r="C92" s="659" t="s">
        <v>1689</v>
      </c>
      <c r="D92" s="277" t="s">
        <v>4209</v>
      </c>
      <c r="E92" s="268">
        <v>5.15</v>
      </c>
      <c r="F92" s="277" t="s">
        <v>4210</v>
      </c>
      <c r="G92" s="224" t="s">
        <v>821</v>
      </c>
      <c r="H92" s="224" t="s">
        <v>822</v>
      </c>
    </row>
    <row r="93" spans="1:8" s="267" customFormat="1" ht="15" customHeight="1">
      <c r="A93" s="493"/>
      <c r="B93" s="681" t="s">
        <v>1471</v>
      </c>
      <c r="C93" s="659" t="s">
        <v>1689</v>
      </c>
      <c r="D93" s="277" t="s">
        <v>4211</v>
      </c>
      <c r="E93" s="268">
        <v>6</v>
      </c>
      <c r="F93" s="277" t="s">
        <v>4212</v>
      </c>
      <c r="G93" s="224" t="s">
        <v>821</v>
      </c>
      <c r="H93" s="224" t="s">
        <v>822</v>
      </c>
    </row>
    <row r="94" spans="1:8" s="267" customFormat="1" ht="15" customHeight="1">
      <c r="A94" s="493"/>
      <c r="B94" s="681" t="s">
        <v>1472</v>
      </c>
      <c r="C94" s="659" t="s">
        <v>1689</v>
      </c>
      <c r="D94" s="277" t="s">
        <v>4213</v>
      </c>
      <c r="E94" s="268">
        <v>6.44</v>
      </c>
      <c r="F94" s="277" t="s">
        <v>4214</v>
      </c>
      <c r="G94" s="224" t="s">
        <v>821</v>
      </c>
      <c r="H94" s="224" t="s">
        <v>822</v>
      </c>
    </row>
    <row r="95" spans="1:8" s="267" customFormat="1" ht="15" customHeight="1">
      <c r="A95" s="493"/>
      <c r="B95" s="681" t="s">
        <v>1473</v>
      </c>
      <c r="C95" s="659" t="s">
        <v>1689</v>
      </c>
      <c r="D95" s="277" t="s">
        <v>4215</v>
      </c>
      <c r="E95" s="268">
        <v>5.89</v>
      </c>
      <c r="F95" s="277" t="s">
        <v>4216</v>
      </c>
      <c r="G95" s="224" t="s">
        <v>821</v>
      </c>
      <c r="H95" s="224" t="s">
        <v>822</v>
      </c>
    </row>
    <row r="96" spans="1:8" s="267" customFormat="1" ht="15" customHeight="1">
      <c r="A96" s="493"/>
      <c r="B96" s="681" t="s">
        <v>1474</v>
      </c>
      <c r="C96" s="659" t="s">
        <v>1689</v>
      </c>
      <c r="D96" s="277" t="s">
        <v>4217</v>
      </c>
      <c r="E96" s="268">
        <v>5.94</v>
      </c>
      <c r="F96" s="277" t="s">
        <v>4218</v>
      </c>
      <c r="G96" s="224" t="s">
        <v>821</v>
      </c>
      <c r="H96" s="224" t="s">
        <v>822</v>
      </c>
    </row>
    <row r="97" spans="1:8" s="267" customFormat="1" ht="15" customHeight="1">
      <c r="A97" s="493"/>
      <c r="B97" s="681" t="s">
        <v>1475</v>
      </c>
      <c r="C97" s="659" t="s">
        <v>1689</v>
      </c>
      <c r="D97" s="277" t="s">
        <v>4219</v>
      </c>
      <c r="E97" s="268">
        <v>6.25</v>
      </c>
      <c r="F97" s="277" t="s">
        <v>4220</v>
      </c>
      <c r="G97" s="224" t="s">
        <v>821</v>
      </c>
      <c r="H97" s="224" t="s">
        <v>822</v>
      </c>
    </row>
    <row r="98" spans="1:8" s="267" customFormat="1" ht="15" customHeight="1">
      <c r="A98" s="493"/>
      <c r="B98" s="681" t="s">
        <v>1476</v>
      </c>
      <c r="C98" s="659" t="s">
        <v>1689</v>
      </c>
      <c r="D98" s="277" t="s">
        <v>4221</v>
      </c>
      <c r="E98" s="268">
        <v>6.24</v>
      </c>
      <c r="F98" s="277" t="s">
        <v>4222</v>
      </c>
      <c r="G98" s="224" t="s">
        <v>821</v>
      </c>
      <c r="H98" s="224" t="s">
        <v>822</v>
      </c>
    </row>
    <row r="99" spans="1:8" s="267" customFormat="1" ht="15" customHeight="1">
      <c r="A99" s="493"/>
      <c r="B99" s="681" t="s">
        <v>1477</v>
      </c>
      <c r="C99" s="659" t="s">
        <v>1689</v>
      </c>
      <c r="D99" s="277" t="s">
        <v>4223</v>
      </c>
      <c r="E99" s="268">
        <v>6.6</v>
      </c>
      <c r="F99" s="277" t="s">
        <v>4224</v>
      </c>
      <c r="G99" s="224" t="s">
        <v>821</v>
      </c>
      <c r="H99" s="224" t="s">
        <v>822</v>
      </c>
    </row>
    <row r="100" spans="1:8" s="267" customFormat="1" ht="15" customHeight="1">
      <c r="A100" s="493"/>
      <c r="B100" s="681" t="s">
        <v>4225</v>
      </c>
      <c r="C100" s="659" t="s">
        <v>1689</v>
      </c>
      <c r="D100" s="277" t="s">
        <v>4226</v>
      </c>
      <c r="E100" s="268">
        <v>7.09</v>
      </c>
      <c r="F100" s="277" t="s">
        <v>1643</v>
      </c>
      <c r="G100" s="224" t="s">
        <v>821</v>
      </c>
      <c r="H100" s="224" t="s">
        <v>822</v>
      </c>
    </row>
    <row r="101" spans="1:8" s="267" customFormat="1" ht="15" customHeight="1">
      <c r="A101" s="493"/>
      <c r="B101" s="681" t="s">
        <v>4227</v>
      </c>
      <c r="C101" s="659" t="s">
        <v>1689</v>
      </c>
      <c r="D101" s="277" t="s">
        <v>4228</v>
      </c>
      <c r="E101" s="268">
        <v>6.54</v>
      </c>
      <c r="F101" s="277" t="s">
        <v>1644</v>
      </c>
      <c r="G101" s="224" t="s">
        <v>821</v>
      </c>
      <c r="H101" s="224" t="s">
        <v>822</v>
      </c>
    </row>
    <row r="102" spans="1:8" s="267" customFormat="1" ht="15" customHeight="1">
      <c r="A102" s="493"/>
      <c r="B102" s="681" t="s">
        <v>4229</v>
      </c>
      <c r="C102" s="659" t="s">
        <v>1689</v>
      </c>
      <c r="D102" s="277" t="s">
        <v>4230</v>
      </c>
      <c r="E102" s="268">
        <v>6.14</v>
      </c>
      <c r="F102" s="277" t="s">
        <v>4231</v>
      </c>
      <c r="G102" s="224" t="s">
        <v>821</v>
      </c>
      <c r="H102" s="224" t="s">
        <v>822</v>
      </c>
    </row>
    <row r="103" spans="1:8" s="267" customFormat="1" ht="15" customHeight="1">
      <c r="A103" s="493"/>
      <c r="B103" s="681" t="s">
        <v>4232</v>
      </c>
      <c r="C103" s="659" t="s">
        <v>1689</v>
      </c>
      <c r="D103" s="277" t="s">
        <v>4233</v>
      </c>
      <c r="E103" s="268">
        <v>5.8</v>
      </c>
      <c r="F103" s="277" t="s">
        <v>4234</v>
      </c>
      <c r="G103" s="224" t="s">
        <v>821</v>
      </c>
      <c r="H103" s="224" t="s">
        <v>822</v>
      </c>
    </row>
    <row r="104" spans="1:8" s="267" customFormat="1" ht="15" customHeight="1">
      <c r="A104" s="493"/>
      <c r="B104" s="681" t="s">
        <v>4235</v>
      </c>
      <c r="C104" s="659" t="s">
        <v>1689</v>
      </c>
      <c r="D104" s="277" t="s">
        <v>4236</v>
      </c>
      <c r="E104" s="268">
        <v>6</v>
      </c>
      <c r="F104" s="277" t="s">
        <v>4237</v>
      </c>
      <c r="G104" s="224" t="s">
        <v>821</v>
      </c>
      <c r="H104" s="224" t="s">
        <v>822</v>
      </c>
    </row>
    <row r="105" spans="1:8" s="271" customFormat="1" ht="15" customHeight="1">
      <c r="A105" s="362"/>
      <c r="B105" s="681" t="s">
        <v>4238</v>
      </c>
      <c r="C105" s="659" t="s">
        <v>1689</v>
      </c>
      <c r="D105" s="277" t="s">
        <v>4239</v>
      </c>
      <c r="E105" s="224">
        <v>5.84</v>
      </c>
      <c r="F105" s="277" t="s">
        <v>4240</v>
      </c>
      <c r="G105" s="224" t="s">
        <v>821</v>
      </c>
      <c r="H105" s="224" t="s">
        <v>822</v>
      </c>
    </row>
    <row r="106" spans="1:8" s="271" customFormat="1" ht="15" customHeight="1">
      <c r="A106" s="1574"/>
      <c r="B106" s="681" t="s">
        <v>4241</v>
      </c>
      <c r="C106" s="659" t="s">
        <v>1689</v>
      </c>
      <c r="D106" s="277" t="s">
        <v>4242</v>
      </c>
      <c r="E106" s="268">
        <v>5.0999999999999996</v>
      </c>
      <c r="F106" s="277" t="s">
        <v>4243</v>
      </c>
      <c r="G106" s="1570" t="s">
        <v>821</v>
      </c>
      <c r="H106" s="1570" t="s">
        <v>822</v>
      </c>
    </row>
    <row r="107" spans="1:8" s="271" customFormat="1" ht="15" customHeight="1">
      <c r="A107" s="1574"/>
      <c r="B107" s="681" t="s">
        <v>4244</v>
      </c>
      <c r="C107" s="659" t="s">
        <v>1689</v>
      </c>
      <c r="D107" s="277" t="s">
        <v>4245</v>
      </c>
      <c r="E107" s="319">
        <v>5.83</v>
      </c>
      <c r="F107" s="277" t="s">
        <v>4246</v>
      </c>
      <c r="G107" s="1570" t="s">
        <v>821</v>
      </c>
      <c r="H107" s="1570" t="s">
        <v>822</v>
      </c>
    </row>
    <row r="108" spans="1:8" s="271" customFormat="1" ht="15" customHeight="1">
      <c r="A108" s="1574"/>
      <c r="B108" s="681" t="s">
        <v>4247</v>
      </c>
      <c r="C108" s="659" t="s">
        <v>1689</v>
      </c>
      <c r="D108" s="277" t="s">
        <v>4248</v>
      </c>
      <c r="E108" s="268">
        <v>5.93</v>
      </c>
      <c r="F108" s="277" t="s">
        <v>4249</v>
      </c>
      <c r="G108" s="1570" t="s">
        <v>821</v>
      </c>
      <c r="H108" s="1570" t="s">
        <v>822</v>
      </c>
    </row>
    <row r="109" spans="1:8" s="271" customFormat="1" ht="15" customHeight="1">
      <c r="A109" s="232"/>
      <c r="B109" s="681" t="s">
        <v>4250</v>
      </c>
      <c r="C109" s="256" t="s">
        <v>1689</v>
      </c>
      <c r="D109" s="272" t="s">
        <v>4251</v>
      </c>
      <c r="E109" s="273">
        <v>5.84</v>
      </c>
      <c r="F109" s="272" t="s">
        <v>4252</v>
      </c>
      <c r="G109" s="224" t="s">
        <v>821</v>
      </c>
      <c r="H109" s="224" t="s">
        <v>822</v>
      </c>
    </row>
    <row r="110" spans="1:8" s="271" customFormat="1" ht="15" customHeight="1">
      <c r="A110" s="232"/>
      <c r="B110" s="681" t="s">
        <v>4253</v>
      </c>
      <c r="C110" s="256" t="s">
        <v>1689</v>
      </c>
      <c r="D110" s="35" t="s">
        <v>4254</v>
      </c>
      <c r="E110" s="36">
        <v>5.73</v>
      </c>
      <c r="F110" s="35" t="s">
        <v>1074</v>
      </c>
      <c r="G110" s="224" t="s">
        <v>821</v>
      </c>
      <c r="H110" s="224" t="s">
        <v>822</v>
      </c>
    </row>
    <row r="111" spans="1:8" s="271" customFormat="1" ht="15" customHeight="1">
      <c r="A111" s="232"/>
      <c r="B111" s="681" t="s">
        <v>4255</v>
      </c>
      <c r="C111" s="256" t="s">
        <v>1689</v>
      </c>
      <c r="D111" s="35" t="s">
        <v>4256</v>
      </c>
      <c r="E111" s="36">
        <v>5.94</v>
      </c>
      <c r="F111" s="35" t="s">
        <v>4257</v>
      </c>
      <c r="G111" s="224" t="s">
        <v>821</v>
      </c>
      <c r="H111" s="224" t="s">
        <v>822</v>
      </c>
    </row>
    <row r="112" spans="1:8" s="271" customFormat="1" ht="15" customHeight="1">
      <c r="A112" s="232"/>
      <c r="B112" s="681" t="s">
        <v>4258</v>
      </c>
      <c r="C112" s="256" t="s">
        <v>1689</v>
      </c>
      <c r="D112" s="35" t="s">
        <v>4259</v>
      </c>
      <c r="E112" s="36">
        <v>5.99</v>
      </c>
      <c r="F112" s="35" t="s">
        <v>4260</v>
      </c>
      <c r="G112" s="224" t="s">
        <v>821</v>
      </c>
      <c r="H112" s="224" t="s">
        <v>822</v>
      </c>
    </row>
    <row r="113" spans="1:8" s="271" customFormat="1" ht="15" customHeight="1">
      <c r="A113" s="232"/>
      <c r="B113" s="681" t="s">
        <v>4261</v>
      </c>
      <c r="C113" s="256" t="s">
        <v>1689</v>
      </c>
      <c r="D113" s="35" t="s">
        <v>4262</v>
      </c>
      <c r="E113" s="36">
        <v>5.89</v>
      </c>
      <c r="F113" s="35" t="s">
        <v>4263</v>
      </c>
      <c r="G113" s="224" t="s">
        <v>821</v>
      </c>
      <c r="H113" s="224" t="s">
        <v>822</v>
      </c>
    </row>
    <row r="114" spans="1:8" s="271" customFormat="1" ht="15" customHeight="1">
      <c r="A114" s="232"/>
      <c r="B114" s="681" t="s">
        <v>4264</v>
      </c>
      <c r="C114" s="256" t="s">
        <v>1689</v>
      </c>
      <c r="D114" s="35" t="s">
        <v>4265</v>
      </c>
      <c r="E114" s="36">
        <v>5.69</v>
      </c>
      <c r="F114" s="35" t="s">
        <v>4266</v>
      </c>
      <c r="G114" s="224" t="s">
        <v>821</v>
      </c>
      <c r="H114" s="224" t="s">
        <v>822</v>
      </c>
    </row>
    <row r="115" spans="1:8" s="271" customFormat="1" ht="15" customHeight="1">
      <c r="A115" s="232"/>
      <c r="B115" s="681" t="s">
        <v>4267</v>
      </c>
      <c r="C115" s="256" t="s">
        <v>1689</v>
      </c>
      <c r="D115" s="35" t="s">
        <v>4268</v>
      </c>
      <c r="E115" s="36">
        <v>6.1</v>
      </c>
      <c r="F115" s="35" t="s">
        <v>3646</v>
      </c>
      <c r="G115" s="224" t="s">
        <v>821</v>
      </c>
      <c r="H115" s="224" t="s">
        <v>822</v>
      </c>
    </row>
    <row r="116" spans="1:8" s="271" customFormat="1" ht="15" customHeight="1">
      <c r="A116" s="232"/>
      <c r="B116" s="681" t="s">
        <v>4269</v>
      </c>
      <c r="C116" s="256" t="s">
        <v>1689</v>
      </c>
      <c r="D116" s="35" t="s">
        <v>4270</v>
      </c>
      <c r="E116" s="36">
        <v>5.74</v>
      </c>
      <c r="F116" s="35" t="s">
        <v>4271</v>
      </c>
      <c r="G116" s="224" t="s">
        <v>821</v>
      </c>
      <c r="H116" s="224" t="s">
        <v>822</v>
      </c>
    </row>
    <row r="117" spans="1:8" s="271" customFormat="1" ht="15" customHeight="1">
      <c r="A117" s="232"/>
      <c r="B117" s="681" t="s">
        <v>4272</v>
      </c>
      <c r="C117" s="256" t="s">
        <v>1689</v>
      </c>
      <c r="D117" s="35" t="s">
        <v>4273</v>
      </c>
      <c r="E117" s="36">
        <v>4</v>
      </c>
      <c r="F117" s="35" t="s">
        <v>4274</v>
      </c>
      <c r="G117" s="224" t="s">
        <v>821</v>
      </c>
      <c r="H117" s="224" t="s">
        <v>822</v>
      </c>
    </row>
    <row r="118" spans="1:8" s="271" customFormat="1" ht="15" customHeight="1">
      <c r="A118" s="232"/>
      <c r="B118" s="681" t="s">
        <v>4275</v>
      </c>
      <c r="C118" s="256" t="s">
        <v>1689</v>
      </c>
      <c r="D118" s="35" t="s">
        <v>4276</v>
      </c>
      <c r="E118" s="36">
        <v>5.45</v>
      </c>
      <c r="F118" s="35" t="s">
        <v>4277</v>
      </c>
      <c r="G118" s="224" t="s">
        <v>821</v>
      </c>
      <c r="H118" s="224" t="s">
        <v>822</v>
      </c>
    </row>
    <row r="119" spans="1:8" s="271" customFormat="1" ht="15" customHeight="1">
      <c r="A119" s="232"/>
      <c r="B119" s="681" t="s">
        <v>4278</v>
      </c>
      <c r="C119" s="256" t="s">
        <v>1689</v>
      </c>
      <c r="D119" s="35" t="s">
        <v>4279</v>
      </c>
      <c r="E119" s="36">
        <v>4.5</v>
      </c>
      <c r="F119" s="35" t="s">
        <v>4280</v>
      </c>
      <c r="G119" s="224" t="s">
        <v>821</v>
      </c>
      <c r="H119" s="224" t="s">
        <v>822</v>
      </c>
    </row>
    <row r="120" spans="1:8" s="271" customFormat="1" ht="15" customHeight="1">
      <c r="A120" s="232"/>
      <c r="B120" s="681" t="s">
        <v>4281</v>
      </c>
      <c r="C120" s="256" t="s">
        <v>1689</v>
      </c>
      <c r="D120" s="35" t="s">
        <v>4282</v>
      </c>
      <c r="E120" s="36">
        <v>5.45</v>
      </c>
      <c r="F120" s="35" t="s">
        <v>4283</v>
      </c>
      <c r="G120" s="224" t="s">
        <v>821</v>
      </c>
      <c r="H120" s="224" t="s">
        <v>822</v>
      </c>
    </row>
    <row r="121" spans="1:8" s="271" customFormat="1" ht="15" customHeight="1">
      <c r="A121" s="232"/>
      <c r="B121" s="681" t="s">
        <v>4284</v>
      </c>
      <c r="C121" s="256" t="s">
        <v>1689</v>
      </c>
      <c r="D121" s="35" t="s">
        <v>4285</v>
      </c>
      <c r="E121" s="36">
        <v>5.93</v>
      </c>
      <c r="F121" s="35" t="s">
        <v>4286</v>
      </c>
      <c r="G121" s="224" t="s">
        <v>821</v>
      </c>
      <c r="H121" s="224" t="s">
        <v>822</v>
      </c>
    </row>
    <row r="122" spans="1:8" s="271" customFormat="1" ht="15" customHeight="1">
      <c r="A122" s="232"/>
      <c r="B122" s="681" t="s">
        <v>4287</v>
      </c>
      <c r="C122" s="256" t="s">
        <v>1689</v>
      </c>
      <c r="D122" s="35" t="s">
        <v>4288</v>
      </c>
      <c r="E122" s="36">
        <v>5.99</v>
      </c>
      <c r="F122" s="35" t="s">
        <v>4289</v>
      </c>
      <c r="G122" s="224" t="s">
        <v>821</v>
      </c>
      <c r="H122" s="224" t="s">
        <v>822</v>
      </c>
    </row>
    <row r="123" spans="1:8" s="271" customFormat="1" ht="15" customHeight="1">
      <c r="A123" s="232"/>
      <c r="B123" s="681" t="s">
        <v>4290</v>
      </c>
      <c r="C123" s="256" t="s">
        <v>1689</v>
      </c>
      <c r="D123" s="35" t="s">
        <v>4291</v>
      </c>
      <c r="E123" s="36">
        <v>6.44</v>
      </c>
      <c r="F123" s="35" t="s">
        <v>4292</v>
      </c>
      <c r="G123" s="224" t="s">
        <v>821</v>
      </c>
      <c r="H123" s="224" t="s">
        <v>822</v>
      </c>
    </row>
    <row r="124" spans="1:8" s="271" customFormat="1" ht="15" customHeight="1">
      <c r="A124" s="232"/>
      <c r="B124" s="681" t="s">
        <v>4293</v>
      </c>
      <c r="C124" s="256" t="s">
        <v>3656</v>
      </c>
      <c r="D124" s="35" t="s">
        <v>3652</v>
      </c>
      <c r="E124" s="36">
        <v>7</v>
      </c>
      <c r="F124" s="35" t="s">
        <v>3657</v>
      </c>
      <c r="G124" s="224" t="s">
        <v>821</v>
      </c>
      <c r="H124" s="224" t="s">
        <v>822</v>
      </c>
    </row>
    <row r="125" spans="1:8" s="271" customFormat="1" ht="15" customHeight="1">
      <c r="A125" s="232"/>
      <c r="B125" s="681" t="s">
        <v>4294</v>
      </c>
      <c r="C125" s="256" t="s">
        <v>3658</v>
      </c>
      <c r="D125" s="35" t="s">
        <v>3652</v>
      </c>
      <c r="E125" s="36">
        <v>7</v>
      </c>
      <c r="F125" s="35" t="s">
        <v>3657</v>
      </c>
      <c r="G125" s="224" t="s">
        <v>821</v>
      </c>
      <c r="H125" s="224" t="s">
        <v>822</v>
      </c>
    </row>
    <row r="126" spans="1:8" s="271" customFormat="1" ht="15" customHeight="1">
      <c r="A126" s="232"/>
      <c r="B126" s="681" t="s">
        <v>4295</v>
      </c>
      <c r="C126" s="256" t="s">
        <v>3659</v>
      </c>
      <c r="D126" s="35" t="s">
        <v>3652</v>
      </c>
      <c r="E126" s="36">
        <v>7</v>
      </c>
      <c r="F126" s="35" t="s">
        <v>3657</v>
      </c>
      <c r="G126" s="224" t="s">
        <v>821</v>
      </c>
      <c r="H126" s="224" t="s">
        <v>822</v>
      </c>
    </row>
    <row r="127" spans="1:8" s="271" customFormat="1" ht="15" customHeight="1">
      <c r="A127" s="232"/>
      <c r="B127" s="681" t="s">
        <v>4296</v>
      </c>
      <c r="C127" s="256" t="s">
        <v>3660</v>
      </c>
      <c r="D127" s="35" t="s">
        <v>3652</v>
      </c>
      <c r="E127" s="36">
        <v>7</v>
      </c>
      <c r="F127" s="35" t="s">
        <v>3661</v>
      </c>
      <c r="G127" s="224" t="s">
        <v>821</v>
      </c>
      <c r="H127" s="224" t="s">
        <v>822</v>
      </c>
    </row>
    <row r="128" spans="1:8" s="271" customFormat="1" ht="15" customHeight="1">
      <c r="A128" s="232"/>
      <c r="B128" s="681" t="s">
        <v>4297</v>
      </c>
      <c r="C128" s="256" t="s">
        <v>3662</v>
      </c>
      <c r="D128" s="35" t="s">
        <v>3652</v>
      </c>
      <c r="E128" s="36">
        <v>7</v>
      </c>
      <c r="F128" s="35" t="s">
        <v>3661</v>
      </c>
      <c r="G128" s="224" t="s">
        <v>821</v>
      </c>
      <c r="H128" s="224" t="s">
        <v>822</v>
      </c>
    </row>
    <row r="129" spans="1:8" s="271" customFormat="1" ht="15" customHeight="1">
      <c r="A129" s="232"/>
      <c r="B129" s="681" t="s">
        <v>4298</v>
      </c>
      <c r="C129" s="256" t="s">
        <v>3663</v>
      </c>
      <c r="D129" s="35" t="s">
        <v>3652</v>
      </c>
      <c r="E129" s="36">
        <v>7</v>
      </c>
      <c r="F129" s="35" t="s">
        <v>3661</v>
      </c>
      <c r="G129" s="224" t="s">
        <v>821</v>
      </c>
      <c r="H129" s="224" t="s">
        <v>822</v>
      </c>
    </row>
    <row r="130" spans="1:8" s="271" customFormat="1" ht="12" customHeight="1">
      <c r="A130" s="232"/>
      <c r="B130" s="681" t="s">
        <v>4299</v>
      </c>
      <c r="C130" s="256" t="s">
        <v>1703</v>
      </c>
      <c r="D130" s="35" t="s">
        <v>2228</v>
      </c>
      <c r="E130" s="36">
        <v>5</v>
      </c>
      <c r="F130" s="35" t="s">
        <v>4300</v>
      </c>
      <c r="G130" s="224" t="s">
        <v>821</v>
      </c>
      <c r="H130" s="224" t="s">
        <v>822</v>
      </c>
    </row>
    <row r="131" spans="1:8" s="271" customFormat="1" ht="15" customHeight="1">
      <c r="A131" s="232"/>
      <c r="B131" s="681" t="s">
        <v>4301</v>
      </c>
      <c r="C131" s="256" t="s">
        <v>1705</v>
      </c>
      <c r="D131" s="35" t="s">
        <v>2228</v>
      </c>
      <c r="E131" s="36">
        <v>5</v>
      </c>
      <c r="F131" s="35" t="s">
        <v>4300</v>
      </c>
      <c r="G131" s="224" t="s">
        <v>821</v>
      </c>
      <c r="H131" s="224" t="s">
        <v>822</v>
      </c>
    </row>
    <row r="132" spans="1:8" s="271" customFormat="1" ht="15" customHeight="1">
      <c r="A132" s="232"/>
      <c r="B132" s="681" t="s">
        <v>4302</v>
      </c>
      <c r="C132" s="256" t="s">
        <v>1706</v>
      </c>
      <c r="D132" s="35" t="s">
        <v>2228</v>
      </c>
      <c r="E132" s="36">
        <v>5</v>
      </c>
      <c r="F132" s="35" t="s">
        <v>4300</v>
      </c>
      <c r="G132" s="224" t="s">
        <v>821</v>
      </c>
      <c r="H132" s="224" t="s">
        <v>822</v>
      </c>
    </row>
    <row r="133" spans="1:8" s="271" customFormat="1" ht="15" customHeight="1">
      <c r="A133" s="232" t="s">
        <v>1277</v>
      </c>
      <c r="B133" s="681" t="s">
        <v>4165</v>
      </c>
      <c r="C133" s="256" t="s">
        <v>1690</v>
      </c>
      <c r="D133" s="35" t="s">
        <v>1</v>
      </c>
      <c r="E133" s="36">
        <v>11.72</v>
      </c>
      <c r="F133" s="35" t="s">
        <v>2</v>
      </c>
      <c r="G133" s="224" t="s">
        <v>821</v>
      </c>
      <c r="H133" s="224" t="s">
        <v>822</v>
      </c>
    </row>
    <row r="134" spans="1:8" s="271" customFormat="1" ht="15" customHeight="1">
      <c r="A134" s="232"/>
      <c r="B134" s="681" t="s">
        <v>4168</v>
      </c>
      <c r="C134" s="256" t="s">
        <v>1690</v>
      </c>
      <c r="D134" s="35" t="s">
        <v>3</v>
      </c>
      <c r="E134" s="36">
        <v>10.23</v>
      </c>
      <c r="F134" s="35" t="s">
        <v>4</v>
      </c>
      <c r="G134" s="224" t="s">
        <v>821</v>
      </c>
      <c r="H134" s="224" t="s">
        <v>822</v>
      </c>
    </row>
    <row r="135" spans="1:8" s="271" customFormat="1" ht="15" customHeight="1">
      <c r="A135" s="232"/>
      <c r="B135" s="681" t="s">
        <v>4171</v>
      </c>
      <c r="C135" s="256" t="s">
        <v>1690</v>
      </c>
      <c r="D135" s="35" t="s">
        <v>6</v>
      </c>
      <c r="E135" s="36">
        <v>10.050000000000001</v>
      </c>
      <c r="F135" s="35" t="s">
        <v>7</v>
      </c>
      <c r="G135" s="224" t="s">
        <v>821</v>
      </c>
      <c r="H135" s="224" t="s">
        <v>822</v>
      </c>
    </row>
    <row r="136" spans="1:8" s="271" customFormat="1" ht="15" customHeight="1">
      <c r="A136" s="232"/>
      <c r="B136" s="681" t="s">
        <v>1458</v>
      </c>
      <c r="C136" s="256" t="s">
        <v>1690</v>
      </c>
      <c r="D136" s="35" t="s">
        <v>10</v>
      </c>
      <c r="E136" s="36">
        <v>9.4499999999999993</v>
      </c>
      <c r="F136" s="35" t="s">
        <v>11</v>
      </c>
      <c r="G136" s="224" t="s">
        <v>821</v>
      </c>
      <c r="H136" s="224" t="s">
        <v>822</v>
      </c>
    </row>
    <row r="137" spans="1:8" s="271" customFormat="1" ht="15" customHeight="1">
      <c r="A137" s="232"/>
      <c r="B137" s="681" t="s">
        <v>1459</v>
      </c>
      <c r="C137" s="256" t="s">
        <v>1690</v>
      </c>
      <c r="D137" s="35" t="s">
        <v>14</v>
      </c>
      <c r="E137" s="36">
        <v>8.74</v>
      </c>
      <c r="F137" s="35" t="s">
        <v>15</v>
      </c>
      <c r="G137" s="224" t="s">
        <v>821</v>
      </c>
      <c r="H137" s="224" t="s">
        <v>822</v>
      </c>
    </row>
    <row r="138" spans="1:8" s="271" customFormat="1" ht="15" customHeight="1">
      <c r="A138" s="232"/>
      <c r="B138" s="681" t="s">
        <v>1460</v>
      </c>
      <c r="C138" s="256" t="s">
        <v>1690</v>
      </c>
      <c r="D138" s="35" t="s">
        <v>18</v>
      </c>
      <c r="E138" s="36">
        <v>8.49</v>
      </c>
      <c r="F138" s="35" t="s">
        <v>19</v>
      </c>
      <c r="G138" s="224" t="s">
        <v>821</v>
      </c>
      <c r="H138" s="224" t="s">
        <v>822</v>
      </c>
    </row>
    <row r="139" spans="1:8" s="271" customFormat="1" ht="15" customHeight="1">
      <c r="A139" s="232"/>
      <c r="B139" s="681" t="s">
        <v>1461</v>
      </c>
      <c r="C139" s="256" t="s">
        <v>1690</v>
      </c>
      <c r="D139" s="35" t="s">
        <v>909</v>
      </c>
      <c r="E139" s="36">
        <v>8.75</v>
      </c>
      <c r="F139" s="35" t="s">
        <v>910</v>
      </c>
      <c r="G139" s="224" t="s">
        <v>821</v>
      </c>
      <c r="H139" s="224" t="s">
        <v>822</v>
      </c>
    </row>
    <row r="140" spans="1:8" s="271" customFormat="1" ht="15" customHeight="1">
      <c r="A140" s="232"/>
      <c r="B140" s="681" t="s">
        <v>1462</v>
      </c>
      <c r="C140" s="256" t="s">
        <v>1690</v>
      </c>
      <c r="D140" s="35" t="s">
        <v>911</v>
      </c>
      <c r="E140" s="36">
        <v>8.75</v>
      </c>
      <c r="F140" s="35" t="s">
        <v>912</v>
      </c>
      <c r="G140" s="224" t="s">
        <v>821</v>
      </c>
      <c r="H140" s="224" t="s">
        <v>822</v>
      </c>
    </row>
    <row r="141" spans="1:8" s="271" customFormat="1" ht="15" customHeight="1">
      <c r="A141" s="232"/>
      <c r="B141" s="681" t="s">
        <v>1463</v>
      </c>
      <c r="C141" s="256" t="s">
        <v>1690</v>
      </c>
      <c r="D141" s="35" t="s">
        <v>913</v>
      </c>
      <c r="E141" s="36">
        <v>8.75</v>
      </c>
      <c r="F141" s="35" t="s">
        <v>914</v>
      </c>
      <c r="G141" s="224" t="s">
        <v>821</v>
      </c>
      <c r="H141" s="224" t="s">
        <v>822</v>
      </c>
    </row>
    <row r="142" spans="1:8" s="271" customFormat="1" ht="15" customHeight="1">
      <c r="A142" s="232"/>
      <c r="B142" s="681" t="s">
        <v>1464</v>
      </c>
      <c r="C142" s="256" t="s">
        <v>1690</v>
      </c>
      <c r="D142" s="35" t="s">
        <v>915</v>
      </c>
      <c r="E142" s="36">
        <v>8.77</v>
      </c>
      <c r="F142" s="35" t="s">
        <v>1334</v>
      </c>
      <c r="G142" s="224" t="s">
        <v>821</v>
      </c>
      <c r="H142" s="224" t="s">
        <v>822</v>
      </c>
    </row>
    <row r="143" spans="1:8" s="271" customFormat="1" ht="15" customHeight="1">
      <c r="A143" s="232"/>
      <c r="B143" s="681" t="s">
        <v>4187</v>
      </c>
      <c r="C143" s="256" t="s">
        <v>1690</v>
      </c>
      <c r="D143" s="35" t="s">
        <v>1375</v>
      </c>
      <c r="E143" s="36">
        <v>8.77</v>
      </c>
      <c r="F143" s="35" t="s">
        <v>1376</v>
      </c>
      <c r="G143" s="224" t="s">
        <v>821</v>
      </c>
      <c r="H143" s="224" t="s">
        <v>822</v>
      </c>
    </row>
    <row r="144" spans="1:8" s="271" customFormat="1" ht="15" customHeight="1">
      <c r="A144" s="232"/>
      <c r="B144" s="681" t="s">
        <v>1465</v>
      </c>
      <c r="C144" s="256" t="s">
        <v>1690</v>
      </c>
      <c r="D144" s="35" t="s">
        <v>1377</v>
      </c>
      <c r="E144" s="36">
        <v>8.77</v>
      </c>
      <c r="F144" s="35" t="s">
        <v>1378</v>
      </c>
      <c r="G144" s="224" t="s">
        <v>821</v>
      </c>
      <c r="H144" s="224" t="s">
        <v>822</v>
      </c>
    </row>
    <row r="145" spans="1:8" s="271" customFormat="1" ht="15" customHeight="1">
      <c r="A145" s="232"/>
      <c r="B145" s="681" t="s">
        <v>1466</v>
      </c>
      <c r="C145" s="256" t="s">
        <v>1690</v>
      </c>
      <c r="D145" s="35" t="s">
        <v>1379</v>
      </c>
      <c r="E145" s="36">
        <v>8.7899999999999991</v>
      </c>
      <c r="F145" s="35" t="s">
        <v>1380</v>
      </c>
      <c r="G145" s="224" t="s">
        <v>821</v>
      </c>
      <c r="H145" s="224" t="s">
        <v>822</v>
      </c>
    </row>
    <row r="146" spans="1:8" s="271" customFormat="1" ht="15" customHeight="1">
      <c r="A146" s="232"/>
      <c r="B146" s="681" t="s">
        <v>4194</v>
      </c>
      <c r="C146" s="256" t="s">
        <v>1690</v>
      </c>
      <c r="D146" s="35" t="s">
        <v>1381</v>
      </c>
      <c r="E146" s="36">
        <v>8.7899999999999991</v>
      </c>
      <c r="F146" s="35" t="s">
        <v>1382</v>
      </c>
      <c r="G146" s="224" t="s">
        <v>821</v>
      </c>
      <c r="H146" s="224" t="s">
        <v>822</v>
      </c>
    </row>
    <row r="147" spans="1:8" s="271" customFormat="1" ht="15" customHeight="1">
      <c r="A147" s="232"/>
      <c r="B147" s="681" t="s">
        <v>1467</v>
      </c>
      <c r="C147" s="256" t="s">
        <v>1690</v>
      </c>
      <c r="D147" s="35" t="s">
        <v>1383</v>
      </c>
      <c r="E147" s="36">
        <v>8.82</v>
      </c>
      <c r="F147" s="35" t="s">
        <v>1384</v>
      </c>
      <c r="G147" s="224" t="s">
        <v>821</v>
      </c>
      <c r="H147" s="224" t="s">
        <v>822</v>
      </c>
    </row>
    <row r="148" spans="1:8" s="271" customFormat="1" ht="15" customHeight="1">
      <c r="A148" s="232"/>
      <c r="B148" s="681" t="s">
        <v>1468</v>
      </c>
      <c r="C148" s="256" t="s">
        <v>1690</v>
      </c>
      <c r="D148" s="35" t="s">
        <v>4303</v>
      </c>
      <c r="E148" s="36">
        <v>8.85</v>
      </c>
      <c r="F148" s="35" t="s">
        <v>1385</v>
      </c>
      <c r="G148" s="224" t="s">
        <v>821</v>
      </c>
      <c r="H148" s="224" t="s">
        <v>822</v>
      </c>
    </row>
    <row r="149" spans="1:8" s="271" customFormat="1" ht="15" customHeight="1">
      <c r="A149" s="232"/>
      <c r="B149" s="681" t="s">
        <v>1469</v>
      </c>
      <c r="C149" s="256" t="s">
        <v>1690</v>
      </c>
      <c r="D149" s="35" t="s">
        <v>1386</v>
      </c>
      <c r="E149" s="36">
        <v>8.85</v>
      </c>
      <c r="F149" s="35" t="s">
        <v>4304</v>
      </c>
      <c r="G149" s="224" t="s">
        <v>821</v>
      </c>
      <c r="H149" s="224" t="s">
        <v>822</v>
      </c>
    </row>
    <row r="150" spans="1:8" s="271" customFormat="1" ht="15" customHeight="1">
      <c r="A150" s="232"/>
      <c r="B150" s="681" t="s">
        <v>1470</v>
      </c>
      <c r="C150" s="256" t="s">
        <v>1690</v>
      </c>
      <c r="D150" s="35" t="s">
        <v>1387</v>
      </c>
      <c r="E150" s="36">
        <v>8.9</v>
      </c>
      <c r="F150" s="35" t="s">
        <v>1388</v>
      </c>
      <c r="G150" s="224" t="s">
        <v>821</v>
      </c>
      <c r="H150" s="224" t="s">
        <v>822</v>
      </c>
    </row>
    <row r="151" spans="1:8" s="271" customFormat="1" ht="15" customHeight="1">
      <c r="A151" s="232"/>
      <c r="B151" s="681" t="s">
        <v>1471</v>
      </c>
      <c r="C151" s="256" t="s">
        <v>1690</v>
      </c>
      <c r="D151" s="35" t="s">
        <v>1389</v>
      </c>
      <c r="E151" s="36">
        <v>9.5</v>
      </c>
      <c r="F151" s="35" t="s">
        <v>1390</v>
      </c>
      <c r="G151" s="224" t="s">
        <v>821</v>
      </c>
      <c r="H151" s="224" t="s">
        <v>822</v>
      </c>
    </row>
    <row r="152" spans="1:8" s="271" customFormat="1" ht="15" customHeight="1">
      <c r="A152" s="232"/>
      <c r="B152" s="681" t="s">
        <v>1472</v>
      </c>
      <c r="C152" s="256" t="s">
        <v>1690</v>
      </c>
      <c r="D152" s="35" t="s">
        <v>1387</v>
      </c>
      <c r="E152" s="36">
        <v>8.9</v>
      </c>
      <c r="F152" s="35" t="s">
        <v>1388</v>
      </c>
      <c r="G152" s="224" t="s">
        <v>821</v>
      </c>
      <c r="H152" s="224" t="s">
        <v>822</v>
      </c>
    </row>
    <row r="153" spans="1:8" s="271" customFormat="1" ht="15" customHeight="1">
      <c r="A153" s="232"/>
      <c r="B153" s="681" t="s">
        <v>1473</v>
      </c>
      <c r="C153" s="256" t="s">
        <v>1690</v>
      </c>
      <c r="D153" s="35" t="s">
        <v>1389</v>
      </c>
      <c r="E153" s="36">
        <v>9.5</v>
      </c>
      <c r="F153" s="35" t="s">
        <v>1390</v>
      </c>
      <c r="G153" s="224" t="s">
        <v>821</v>
      </c>
      <c r="H153" s="224" t="s">
        <v>822</v>
      </c>
    </row>
    <row r="154" spans="1:8" s="271" customFormat="1" ht="15" customHeight="1">
      <c r="A154" s="232"/>
      <c r="B154" s="681" t="s">
        <v>1474</v>
      </c>
      <c r="C154" s="256" t="s">
        <v>1690</v>
      </c>
      <c r="D154" s="35" t="s">
        <v>1391</v>
      </c>
      <c r="E154" s="36">
        <v>9.5299999999999994</v>
      </c>
      <c r="F154" s="35" t="s">
        <v>1392</v>
      </c>
      <c r="G154" s="224" t="s">
        <v>821</v>
      </c>
      <c r="H154" s="224" t="s">
        <v>822</v>
      </c>
    </row>
    <row r="155" spans="1:8" s="271" customFormat="1" ht="15" customHeight="1">
      <c r="A155" s="232"/>
      <c r="B155" s="681" t="s">
        <v>1475</v>
      </c>
      <c r="C155" s="256" t="s">
        <v>1690</v>
      </c>
      <c r="D155" s="35" t="s">
        <v>1397</v>
      </c>
      <c r="E155" s="36" t="s">
        <v>1478</v>
      </c>
      <c r="F155" s="35" t="s">
        <v>1446</v>
      </c>
      <c r="G155" s="224" t="s">
        <v>821</v>
      </c>
      <c r="H155" s="224" t="s">
        <v>76</v>
      </c>
    </row>
    <row r="156" spans="1:8" s="271" customFormat="1" ht="15" customHeight="1">
      <c r="A156" s="1573"/>
      <c r="B156" s="681" t="s">
        <v>1476</v>
      </c>
      <c r="C156" s="1572" t="s">
        <v>1696</v>
      </c>
      <c r="D156" s="35" t="s">
        <v>1393</v>
      </c>
      <c r="E156" s="36">
        <v>9.4499999999999993</v>
      </c>
      <c r="F156" s="35" t="s">
        <v>1394</v>
      </c>
      <c r="G156" s="1570" t="s">
        <v>821</v>
      </c>
      <c r="H156" s="1570" t="s">
        <v>822</v>
      </c>
    </row>
    <row r="157" spans="1:8" s="271" customFormat="1" ht="15" customHeight="1">
      <c r="A157" s="1573"/>
      <c r="B157" s="681" t="s">
        <v>1477</v>
      </c>
      <c r="C157" s="1572" t="s">
        <v>1690</v>
      </c>
      <c r="D157" s="35" t="s">
        <v>1395</v>
      </c>
      <c r="E157" s="36">
        <v>9.4499999999999993</v>
      </c>
      <c r="F157" s="35" t="s">
        <v>1396</v>
      </c>
      <c r="G157" s="1570" t="s">
        <v>821</v>
      </c>
      <c r="H157" s="1570" t="s">
        <v>822</v>
      </c>
    </row>
    <row r="158" spans="1:8" s="271" customFormat="1" ht="15" customHeight="1">
      <c r="A158" s="1573"/>
      <c r="B158" s="681" t="s">
        <v>4305</v>
      </c>
      <c r="C158" s="1572" t="s">
        <v>1690</v>
      </c>
      <c r="D158" s="35" t="s">
        <v>1444</v>
      </c>
      <c r="E158" s="36">
        <v>9.4499999999999993</v>
      </c>
      <c r="F158" s="35" t="s">
        <v>1445</v>
      </c>
      <c r="G158" s="1570" t="s">
        <v>821</v>
      </c>
      <c r="H158" s="1570" t="s">
        <v>822</v>
      </c>
    </row>
    <row r="159" spans="1:8" s="271" customFormat="1" ht="15" customHeight="1">
      <c r="A159" s="232"/>
      <c r="B159" s="681" t="s">
        <v>4227</v>
      </c>
      <c r="C159" s="256" t="s">
        <v>1690</v>
      </c>
      <c r="D159" s="35" t="s">
        <v>1637</v>
      </c>
      <c r="E159" s="36">
        <v>9.4499999999999993</v>
      </c>
      <c r="F159" s="35" t="s">
        <v>1641</v>
      </c>
      <c r="G159" s="224" t="s">
        <v>821</v>
      </c>
      <c r="H159" s="224" t="s">
        <v>822</v>
      </c>
    </row>
    <row r="160" spans="1:8" s="271" customFormat="1" ht="15" customHeight="1">
      <c r="A160" s="232"/>
      <c r="B160" s="681" t="s">
        <v>4229</v>
      </c>
      <c r="C160" s="256" t="s">
        <v>1690</v>
      </c>
      <c r="D160" s="35" t="s">
        <v>1638</v>
      </c>
      <c r="E160" s="36">
        <v>9.4499999999999993</v>
      </c>
      <c r="F160" s="35" t="s">
        <v>1642</v>
      </c>
      <c r="G160" s="257" t="s">
        <v>821</v>
      </c>
      <c r="H160" s="257" t="s">
        <v>822</v>
      </c>
    </row>
    <row r="161" spans="1:8" s="271" customFormat="1" ht="15" customHeight="1">
      <c r="A161" s="257"/>
      <c r="B161" s="681" t="s">
        <v>4232</v>
      </c>
      <c r="C161" s="256" t="s">
        <v>1690</v>
      </c>
      <c r="D161" s="35" t="s">
        <v>1639</v>
      </c>
      <c r="E161" s="36">
        <v>9.4499999999999993</v>
      </c>
      <c r="F161" s="35" t="s">
        <v>1643</v>
      </c>
      <c r="G161" s="257" t="s">
        <v>821</v>
      </c>
      <c r="H161" s="257" t="s">
        <v>822</v>
      </c>
    </row>
    <row r="162" spans="1:8" s="271" customFormat="1" ht="15" customHeight="1">
      <c r="A162" s="266"/>
      <c r="B162" s="681" t="s">
        <v>4235</v>
      </c>
      <c r="C162" s="256" t="s">
        <v>1690</v>
      </c>
      <c r="D162" s="35" t="s">
        <v>1640</v>
      </c>
      <c r="E162" s="36">
        <v>9.5</v>
      </c>
      <c r="F162" s="35" t="s">
        <v>1644</v>
      </c>
      <c r="G162" s="257" t="s">
        <v>821</v>
      </c>
      <c r="H162" s="257" t="s">
        <v>822</v>
      </c>
    </row>
    <row r="163" spans="1:8" s="271" customFormat="1" ht="15" customHeight="1">
      <c r="A163" s="266"/>
      <c r="B163" s="681" t="s">
        <v>4238</v>
      </c>
      <c r="C163" s="256" t="s">
        <v>1690</v>
      </c>
      <c r="D163" s="35" t="s">
        <v>4306</v>
      </c>
      <c r="E163" s="36">
        <v>9.5299999999999994</v>
      </c>
      <c r="F163" s="35" t="s">
        <v>4307</v>
      </c>
      <c r="G163" s="257" t="s">
        <v>821</v>
      </c>
      <c r="H163" s="257" t="s">
        <v>822</v>
      </c>
    </row>
    <row r="164" spans="1:8" s="271" customFormat="1" ht="15" customHeight="1">
      <c r="A164" s="266"/>
      <c r="B164" s="681" t="s">
        <v>4241</v>
      </c>
      <c r="C164" s="256" t="s">
        <v>1690</v>
      </c>
      <c r="D164" s="35" t="s">
        <v>4308</v>
      </c>
      <c r="E164" s="36">
        <v>9.5500000000000007</v>
      </c>
      <c r="F164" s="35" t="s">
        <v>4309</v>
      </c>
      <c r="G164" s="257" t="s">
        <v>821</v>
      </c>
      <c r="H164" s="257" t="s">
        <v>822</v>
      </c>
    </row>
    <row r="165" spans="1:8" s="271" customFormat="1" ht="15" customHeight="1">
      <c r="A165" s="266"/>
      <c r="B165" s="681" t="s">
        <v>4244</v>
      </c>
      <c r="C165" s="256" t="s">
        <v>1690</v>
      </c>
      <c r="D165" s="35" t="s">
        <v>4310</v>
      </c>
      <c r="E165" s="36">
        <v>9.5500000000000007</v>
      </c>
      <c r="F165" s="35" t="s">
        <v>4311</v>
      </c>
      <c r="G165" s="257" t="s">
        <v>821</v>
      </c>
      <c r="H165" s="257" t="s">
        <v>822</v>
      </c>
    </row>
    <row r="166" spans="1:8" s="271" customFormat="1" ht="15" customHeight="1">
      <c r="A166" s="266"/>
      <c r="B166" s="681" t="s">
        <v>4247</v>
      </c>
      <c r="C166" s="256" t="s">
        <v>1690</v>
      </c>
      <c r="D166" s="35" t="s">
        <v>4312</v>
      </c>
      <c r="E166" s="36">
        <v>9.5500000000000007</v>
      </c>
      <c r="F166" s="35" t="s">
        <v>4237</v>
      </c>
      <c r="G166" s="257" t="s">
        <v>821</v>
      </c>
      <c r="H166" s="257" t="s">
        <v>822</v>
      </c>
    </row>
    <row r="167" spans="1:8" s="173" customFormat="1" ht="15" customHeight="1">
      <c r="A167" s="266"/>
      <c r="B167" s="681" t="s">
        <v>4250</v>
      </c>
      <c r="C167" s="256" t="s">
        <v>1690</v>
      </c>
      <c r="D167" s="35" t="s">
        <v>4313</v>
      </c>
      <c r="E167" s="36">
        <v>11.25</v>
      </c>
      <c r="F167" s="35" t="s">
        <v>4240</v>
      </c>
      <c r="G167" s="257" t="s">
        <v>821</v>
      </c>
      <c r="H167" s="257" t="s">
        <v>822</v>
      </c>
    </row>
    <row r="168" spans="1:8" s="173" customFormat="1" ht="15" customHeight="1">
      <c r="A168" s="266"/>
      <c r="B168" s="681" t="s">
        <v>4253</v>
      </c>
      <c r="C168" s="256" t="s">
        <v>1690</v>
      </c>
      <c r="D168" s="35" t="s">
        <v>4314</v>
      </c>
      <c r="E168" s="36">
        <v>11.25</v>
      </c>
      <c r="F168" s="35" t="s">
        <v>4315</v>
      </c>
      <c r="G168" s="257" t="s">
        <v>821</v>
      </c>
      <c r="H168" s="257" t="s">
        <v>822</v>
      </c>
    </row>
    <row r="169" spans="1:8" s="173" customFormat="1" ht="15" customHeight="1">
      <c r="A169" s="266"/>
      <c r="B169" s="681" t="s">
        <v>4255</v>
      </c>
      <c r="C169" s="256" t="s">
        <v>1690</v>
      </c>
      <c r="D169" s="35" t="s">
        <v>4316</v>
      </c>
      <c r="E169" s="36">
        <v>11.35</v>
      </c>
      <c r="F169" s="35" t="s">
        <v>4317</v>
      </c>
      <c r="G169" s="257" t="s">
        <v>821</v>
      </c>
      <c r="H169" s="257" t="s">
        <v>822</v>
      </c>
    </row>
    <row r="170" spans="1:8" s="173" customFormat="1" ht="15" customHeight="1">
      <c r="A170" s="266"/>
      <c r="B170" s="681" t="s">
        <v>4258</v>
      </c>
      <c r="C170" s="256" t="s">
        <v>1690</v>
      </c>
      <c r="D170" s="35" t="s">
        <v>4318</v>
      </c>
      <c r="E170" s="36">
        <v>11.5</v>
      </c>
      <c r="F170" s="35" t="s">
        <v>4319</v>
      </c>
      <c r="G170" s="257" t="s">
        <v>821</v>
      </c>
      <c r="H170" s="257" t="s">
        <v>822</v>
      </c>
    </row>
    <row r="171" spans="1:8" s="173" customFormat="1" ht="15" customHeight="1">
      <c r="A171" s="266"/>
      <c r="B171" s="681" t="s">
        <v>4261</v>
      </c>
      <c r="C171" s="256" t="s">
        <v>1690</v>
      </c>
      <c r="D171" s="35" t="s">
        <v>4320</v>
      </c>
      <c r="E171" s="36">
        <v>11.56</v>
      </c>
      <c r="F171" s="35" t="s">
        <v>4321</v>
      </c>
      <c r="G171" s="257" t="s">
        <v>821</v>
      </c>
      <c r="H171" s="257" t="s">
        <v>822</v>
      </c>
    </row>
    <row r="172" spans="1:8" s="173" customFormat="1" ht="15" customHeight="1">
      <c r="A172" s="266"/>
      <c r="B172" s="681" t="s">
        <v>4264</v>
      </c>
      <c r="C172" s="256" t="s">
        <v>1690</v>
      </c>
      <c r="D172" s="35" t="s">
        <v>4322</v>
      </c>
      <c r="E172" s="36">
        <v>11.6</v>
      </c>
      <c r="F172" s="35" t="s">
        <v>4323</v>
      </c>
      <c r="G172" s="257" t="s">
        <v>821</v>
      </c>
      <c r="H172" s="257" t="s">
        <v>822</v>
      </c>
    </row>
    <row r="173" spans="1:8" s="173" customFormat="1" ht="15" customHeight="1">
      <c r="A173" s="266"/>
      <c r="B173" s="681" t="s">
        <v>4267</v>
      </c>
      <c r="C173" s="256" t="s">
        <v>1690</v>
      </c>
      <c r="D173" s="35" t="s">
        <v>4324</v>
      </c>
      <c r="E173" s="36">
        <v>11.6</v>
      </c>
      <c r="F173" s="35" t="s">
        <v>1059</v>
      </c>
      <c r="G173" s="257" t="s">
        <v>821</v>
      </c>
      <c r="H173" s="257" t="s">
        <v>822</v>
      </c>
    </row>
    <row r="174" spans="1:8" s="173" customFormat="1" ht="15" customHeight="1">
      <c r="A174" s="266"/>
      <c r="B174" s="681" t="s">
        <v>4269</v>
      </c>
      <c r="C174" s="256" t="s">
        <v>1690</v>
      </c>
      <c r="D174" s="35" t="s">
        <v>2222</v>
      </c>
      <c r="E174" s="36">
        <v>11.75</v>
      </c>
      <c r="F174" s="35" t="s">
        <v>4325</v>
      </c>
      <c r="G174" s="257" t="s">
        <v>821</v>
      </c>
      <c r="H174" s="257" t="s">
        <v>822</v>
      </c>
    </row>
    <row r="175" spans="1:8" s="173" customFormat="1" ht="15" customHeight="1">
      <c r="A175" s="266"/>
      <c r="B175" s="681" t="s">
        <v>4272</v>
      </c>
      <c r="C175" s="256" t="s">
        <v>1690</v>
      </c>
      <c r="D175" s="35" t="s">
        <v>4326</v>
      </c>
      <c r="E175" s="36">
        <v>11.75</v>
      </c>
      <c r="F175" s="35" t="s">
        <v>1072</v>
      </c>
      <c r="G175" s="257" t="s">
        <v>821</v>
      </c>
      <c r="H175" s="257" t="s">
        <v>822</v>
      </c>
    </row>
    <row r="176" spans="1:8" s="255" customFormat="1" ht="15" customHeight="1">
      <c r="A176" s="266"/>
      <c r="B176" s="681" t="s">
        <v>4275</v>
      </c>
      <c r="C176" s="256" t="s">
        <v>1690</v>
      </c>
      <c r="D176" s="35" t="s">
        <v>4327</v>
      </c>
      <c r="E176" s="36">
        <v>11.8</v>
      </c>
      <c r="F176" s="35" t="s">
        <v>4328</v>
      </c>
      <c r="G176" s="257" t="s">
        <v>821</v>
      </c>
      <c r="H176" s="257" t="s">
        <v>822</v>
      </c>
    </row>
    <row r="177" spans="1:8" s="173" customFormat="1" ht="15" customHeight="1">
      <c r="A177" s="266"/>
      <c r="B177" s="681" t="s">
        <v>4278</v>
      </c>
      <c r="C177" s="256" t="s">
        <v>1690</v>
      </c>
      <c r="D177" s="35" t="s">
        <v>2226</v>
      </c>
      <c r="E177" s="36">
        <v>11.75</v>
      </c>
      <c r="F177" s="35" t="s">
        <v>1075</v>
      </c>
      <c r="G177" s="257" t="s">
        <v>821</v>
      </c>
      <c r="H177" s="257" t="s">
        <v>822</v>
      </c>
    </row>
    <row r="178" spans="1:8" s="173" customFormat="1" ht="15" customHeight="1">
      <c r="A178" s="266"/>
      <c r="B178" s="681" t="s">
        <v>4281</v>
      </c>
      <c r="C178" s="256" t="s">
        <v>1690</v>
      </c>
      <c r="D178" s="35" t="s">
        <v>4329</v>
      </c>
      <c r="E178" s="36">
        <v>11.8</v>
      </c>
      <c r="F178" s="35" t="s">
        <v>1076</v>
      </c>
      <c r="G178" s="257" t="s">
        <v>821</v>
      </c>
      <c r="H178" s="257" t="s">
        <v>822</v>
      </c>
    </row>
    <row r="179" spans="1:8" s="173" customFormat="1" ht="15" customHeight="1">
      <c r="A179" s="266"/>
      <c r="B179" s="681" t="s">
        <v>4284</v>
      </c>
      <c r="C179" s="256" t="s">
        <v>1690</v>
      </c>
      <c r="D179" s="35" t="s">
        <v>4330</v>
      </c>
      <c r="E179" s="36">
        <v>11.9</v>
      </c>
      <c r="F179" s="35" t="s">
        <v>839</v>
      </c>
      <c r="G179" s="257" t="s">
        <v>821</v>
      </c>
      <c r="H179" s="257" t="s">
        <v>822</v>
      </c>
    </row>
    <row r="180" spans="1:8" s="173" customFormat="1" ht="15" customHeight="1">
      <c r="A180" s="266"/>
      <c r="B180" s="681" t="s">
        <v>4287</v>
      </c>
      <c r="C180" s="256" t="s">
        <v>1690</v>
      </c>
      <c r="D180" s="35" t="s">
        <v>4331</v>
      </c>
      <c r="E180" s="36">
        <v>12</v>
      </c>
      <c r="F180" s="35" t="s">
        <v>840</v>
      </c>
      <c r="G180" s="257" t="s">
        <v>821</v>
      </c>
      <c r="H180" s="257" t="s">
        <v>822</v>
      </c>
    </row>
    <row r="181" spans="1:8" s="173" customFormat="1" ht="15" customHeight="1">
      <c r="A181" s="266"/>
      <c r="B181" s="681" t="s">
        <v>4290</v>
      </c>
      <c r="C181" s="256" t="s">
        <v>1690</v>
      </c>
      <c r="D181" s="35" t="s">
        <v>3627</v>
      </c>
      <c r="E181" s="36">
        <v>12.1</v>
      </c>
      <c r="F181" s="35" t="s">
        <v>3628</v>
      </c>
      <c r="G181" s="257" t="s">
        <v>821</v>
      </c>
      <c r="H181" s="257" t="s">
        <v>822</v>
      </c>
    </row>
    <row r="182" spans="1:8" s="173" customFormat="1" ht="15" customHeight="1">
      <c r="A182" s="266"/>
      <c r="B182" s="681" t="s">
        <v>4293</v>
      </c>
      <c r="C182" s="256" t="s">
        <v>1690</v>
      </c>
      <c r="D182" s="35" t="s">
        <v>3633</v>
      </c>
      <c r="E182" s="36">
        <v>12.1</v>
      </c>
      <c r="F182" s="35" t="s">
        <v>3634</v>
      </c>
      <c r="G182" s="257" t="s">
        <v>821</v>
      </c>
      <c r="H182" s="257" t="s">
        <v>822</v>
      </c>
    </row>
    <row r="183" spans="1:8" s="173" customFormat="1" ht="15" customHeight="1">
      <c r="A183" s="266"/>
      <c r="B183" s="681" t="s">
        <v>4294</v>
      </c>
      <c r="C183" s="256" t="s">
        <v>1690</v>
      </c>
      <c r="D183" s="35" t="s">
        <v>3638</v>
      </c>
      <c r="E183" s="35">
        <v>12.16</v>
      </c>
      <c r="F183" s="35" t="s">
        <v>3639</v>
      </c>
      <c r="G183" s="257" t="s">
        <v>821</v>
      </c>
      <c r="H183" s="257" t="s">
        <v>822</v>
      </c>
    </row>
    <row r="184" spans="1:8" s="173" customFormat="1" ht="15" customHeight="1">
      <c r="A184" s="266"/>
      <c r="B184" s="681" t="s">
        <v>4295</v>
      </c>
      <c r="C184" s="256" t="s">
        <v>1690</v>
      </c>
      <c r="D184" s="35" t="s">
        <v>3645</v>
      </c>
      <c r="E184" s="35">
        <v>12.19</v>
      </c>
      <c r="F184" s="35" t="s">
        <v>3646</v>
      </c>
      <c r="G184" s="257" t="s">
        <v>821</v>
      </c>
      <c r="H184" s="257" t="s">
        <v>822</v>
      </c>
    </row>
    <row r="185" spans="1:8" s="173" customFormat="1" ht="15" customHeight="1">
      <c r="A185" s="266"/>
      <c r="B185" s="681" t="s">
        <v>4296</v>
      </c>
      <c r="C185" s="256" t="s">
        <v>1690</v>
      </c>
      <c r="D185" s="35" t="s">
        <v>3886</v>
      </c>
      <c r="E185" s="35">
        <v>12.22</v>
      </c>
      <c r="F185" s="35" t="s">
        <v>3887</v>
      </c>
      <c r="G185" s="257" t="s">
        <v>821</v>
      </c>
      <c r="H185" s="257" t="s">
        <v>822</v>
      </c>
    </row>
    <row r="186" spans="1:8" s="173" customFormat="1" ht="15" customHeight="1">
      <c r="A186" s="266"/>
      <c r="B186" s="681" t="s">
        <v>4297</v>
      </c>
      <c r="C186" s="256" t="s">
        <v>1690</v>
      </c>
      <c r="D186" s="35" t="s">
        <v>3888</v>
      </c>
      <c r="E186" s="35">
        <v>12.22</v>
      </c>
      <c r="F186" s="35" t="s">
        <v>3889</v>
      </c>
      <c r="G186" s="257" t="s">
        <v>821</v>
      </c>
      <c r="H186" s="257" t="s">
        <v>822</v>
      </c>
    </row>
    <row r="187" spans="1:8" s="173" customFormat="1" ht="15" customHeight="1">
      <c r="A187" s="266"/>
      <c r="B187" s="681" t="s">
        <v>4298</v>
      </c>
      <c r="C187" s="256" t="s">
        <v>1690</v>
      </c>
      <c r="D187" s="35" t="s">
        <v>3890</v>
      </c>
      <c r="E187" s="35">
        <v>12.16</v>
      </c>
      <c r="F187" s="35" t="s">
        <v>3891</v>
      </c>
      <c r="G187" s="257" t="s">
        <v>821</v>
      </c>
      <c r="H187" s="257" t="s">
        <v>822</v>
      </c>
    </row>
    <row r="188" spans="1:8" s="173" customFormat="1" ht="15" customHeight="1">
      <c r="A188" s="266"/>
      <c r="B188" s="681" t="s">
        <v>4299</v>
      </c>
      <c r="C188" s="256" t="s">
        <v>1690</v>
      </c>
      <c r="D188" s="35" t="s">
        <v>3892</v>
      </c>
      <c r="E188" s="35">
        <v>11.75</v>
      </c>
      <c r="F188" s="35" t="s">
        <v>3893</v>
      </c>
      <c r="G188" s="257" t="s">
        <v>821</v>
      </c>
      <c r="H188" s="257" t="s">
        <v>822</v>
      </c>
    </row>
    <row r="189" spans="1:8" s="173" customFormat="1" ht="15" customHeight="1">
      <c r="A189" s="266"/>
      <c r="B189" s="681" t="s">
        <v>4301</v>
      </c>
      <c r="C189" s="256" t="s">
        <v>1690</v>
      </c>
      <c r="D189" s="35" t="s">
        <v>3894</v>
      </c>
      <c r="E189" s="36">
        <v>11.59</v>
      </c>
      <c r="F189" s="35" t="s">
        <v>3895</v>
      </c>
      <c r="G189" s="257" t="s">
        <v>821</v>
      </c>
      <c r="H189" s="257" t="s">
        <v>822</v>
      </c>
    </row>
    <row r="190" spans="1:8" s="173" customFormat="1" ht="15" customHeight="1">
      <c r="A190" s="266"/>
      <c r="B190" s="681" t="s">
        <v>4302</v>
      </c>
      <c r="C190" s="256" t="s">
        <v>1690</v>
      </c>
      <c r="D190" s="35" t="s">
        <v>3896</v>
      </c>
      <c r="E190" s="35">
        <v>10.92</v>
      </c>
      <c r="F190" s="35" t="s">
        <v>3897</v>
      </c>
      <c r="G190" s="257" t="s">
        <v>821</v>
      </c>
      <c r="H190" s="257" t="s">
        <v>822</v>
      </c>
    </row>
    <row r="191" spans="1:8" s="173" customFormat="1" ht="15" customHeight="1">
      <c r="A191" s="266"/>
      <c r="B191" s="681" t="s">
        <v>4332</v>
      </c>
      <c r="C191" s="256" t="s">
        <v>1690</v>
      </c>
      <c r="D191" s="35" t="s">
        <v>3898</v>
      </c>
      <c r="E191" s="35">
        <v>10.72</v>
      </c>
      <c r="F191" s="35" t="s">
        <v>3899</v>
      </c>
      <c r="G191" s="257" t="s">
        <v>821</v>
      </c>
      <c r="H191" s="257" t="s">
        <v>822</v>
      </c>
    </row>
    <row r="192" spans="1:8" s="173" customFormat="1" ht="15" customHeight="1">
      <c r="A192" s="266"/>
      <c r="B192" s="681" t="s">
        <v>4333</v>
      </c>
      <c r="C192" s="256" t="s">
        <v>1690</v>
      </c>
      <c r="D192" s="35" t="s">
        <v>3900</v>
      </c>
      <c r="E192" s="35">
        <v>9.7899999999999991</v>
      </c>
      <c r="F192" s="35" t="s">
        <v>3901</v>
      </c>
      <c r="G192" s="257" t="s">
        <v>821</v>
      </c>
      <c r="H192" s="257" t="s">
        <v>822</v>
      </c>
    </row>
    <row r="193" spans="1:8" ht="15" customHeight="1">
      <c r="A193" s="266"/>
      <c r="B193" s="681" t="s">
        <v>4334</v>
      </c>
      <c r="C193" s="256" t="s">
        <v>1690</v>
      </c>
      <c r="D193" s="272" t="s">
        <v>4335</v>
      </c>
      <c r="E193" s="272">
        <v>8.18</v>
      </c>
      <c r="F193" s="272" t="s">
        <v>4336</v>
      </c>
      <c r="G193" s="224" t="s">
        <v>821</v>
      </c>
      <c r="H193" s="224" t="s">
        <v>822</v>
      </c>
    </row>
    <row r="194" spans="1:8" ht="15" customHeight="1">
      <c r="A194" s="266"/>
      <c r="B194" s="681" t="s">
        <v>4337</v>
      </c>
      <c r="C194" s="256" t="s">
        <v>1690</v>
      </c>
      <c r="D194" s="272" t="s">
        <v>4338</v>
      </c>
      <c r="E194" s="272">
        <v>6.79</v>
      </c>
      <c r="F194" s="272" t="s">
        <v>4339</v>
      </c>
      <c r="G194" s="224" t="s">
        <v>821</v>
      </c>
      <c r="H194" s="224" t="s">
        <v>822</v>
      </c>
    </row>
    <row r="195" spans="1:8" ht="15" customHeight="1">
      <c r="A195" s="266"/>
      <c r="B195" s="681" t="s">
        <v>4340</v>
      </c>
      <c r="C195" s="256" t="s">
        <v>1690</v>
      </c>
      <c r="D195" s="298" t="s">
        <v>4341</v>
      </c>
      <c r="E195" s="272">
        <v>7.4</v>
      </c>
      <c r="F195" s="298" t="s">
        <v>4342</v>
      </c>
      <c r="G195" s="224" t="s">
        <v>821</v>
      </c>
      <c r="H195" s="224" t="s">
        <v>822</v>
      </c>
    </row>
    <row r="196" spans="1:8" ht="15" customHeight="1">
      <c r="A196" s="266"/>
      <c r="B196" s="681" t="s">
        <v>4343</v>
      </c>
      <c r="C196" s="256" t="s">
        <v>1690</v>
      </c>
      <c r="D196" s="298" t="s">
        <v>4344</v>
      </c>
      <c r="E196" s="272">
        <v>7.39</v>
      </c>
      <c r="F196" s="298" t="s">
        <v>4345</v>
      </c>
      <c r="G196" s="224" t="s">
        <v>821</v>
      </c>
      <c r="H196" s="224" t="s">
        <v>822</v>
      </c>
    </row>
    <row r="197" spans="1:8" ht="15" customHeight="1">
      <c r="A197" s="266"/>
      <c r="B197" s="681" t="s">
        <v>4346</v>
      </c>
      <c r="C197" s="256" t="s">
        <v>1690</v>
      </c>
      <c r="D197" s="298" t="s">
        <v>1373</v>
      </c>
      <c r="E197" s="272">
        <v>5.95</v>
      </c>
      <c r="F197" s="298" t="s">
        <v>4347</v>
      </c>
      <c r="G197" s="224" t="s">
        <v>821</v>
      </c>
      <c r="H197" s="224" t="s">
        <v>822</v>
      </c>
    </row>
    <row r="198" spans="1:8" ht="15" customHeight="1">
      <c r="A198" s="266"/>
      <c r="B198" s="681" t="s">
        <v>4348</v>
      </c>
      <c r="C198" s="256" t="s">
        <v>1690</v>
      </c>
      <c r="D198" s="298" t="s">
        <v>1374</v>
      </c>
      <c r="E198" s="273">
        <v>5.95</v>
      </c>
      <c r="F198" s="298" t="s">
        <v>4349</v>
      </c>
      <c r="G198" s="224" t="s">
        <v>821</v>
      </c>
      <c r="H198" s="224" t="s">
        <v>822</v>
      </c>
    </row>
    <row r="199" spans="1:8" ht="15" customHeight="1">
      <c r="A199" s="266"/>
      <c r="B199" s="681" t="s">
        <v>4350</v>
      </c>
      <c r="C199" s="256" t="s">
        <v>1690</v>
      </c>
      <c r="D199" s="298" t="s">
        <v>1443</v>
      </c>
      <c r="E199" s="272">
        <v>5.95</v>
      </c>
      <c r="F199" s="298" t="s">
        <v>4351</v>
      </c>
      <c r="G199" s="224" t="s">
        <v>821</v>
      </c>
      <c r="H199" s="224" t="s">
        <v>822</v>
      </c>
    </row>
    <row r="200" spans="1:8" s="173" customFormat="1" ht="15" customHeight="1">
      <c r="A200" s="266"/>
      <c r="B200" s="681" t="s">
        <v>4352</v>
      </c>
      <c r="C200" s="256" t="s">
        <v>1690</v>
      </c>
      <c r="D200" s="298" t="s">
        <v>4353</v>
      </c>
      <c r="E200" s="273">
        <v>7.05</v>
      </c>
      <c r="F200" s="298" t="s">
        <v>4354</v>
      </c>
      <c r="G200" s="224" t="s">
        <v>821</v>
      </c>
      <c r="H200" s="224" t="s">
        <v>822</v>
      </c>
    </row>
    <row r="201" spans="1:8" s="173" customFormat="1" ht="15" customHeight="1">
      <c r="A201" s="266"/>
      <c r="B201" s="681" t="s">
        <v>4355</v>
      </c>
      <c r="C201" s="256" t="s">
        <v>1690</v>
      </c>
      <c r="D201" s="298" t="s">
        <v>4356</v>
      </c>
      <c r="E201" s="273">
        <v>7.29</v>
      </c>
      <c r="F201" s="298" t="s">
        <v>4357</v>
      </c>
      <c r="G201" s="224" t="s">
        <v>821</v>
      </c>
      <c r="H201" s="224" t="s">
        <v>822</v>
      </c>
    </row>
    <row r="202" spans="1:8" s="173" customFormat="1" ht="15" customHeight="1">
      <c r="A202" s="266"/>
      <c r="B202" s="681" t="s">
        <v>4358</v>
      </c>
      <c r="C202" s="256" t="s">
        <v>1690</v>
      </c>
      <c r="D202" s="298" t="s">
        <v>4359</v>
      </c>
      <c r="E202" s="273">
        <v>7.59</v>
      </c>
      <c r="F202" s="298" t="s">
        <v>4360</v>
      </c>
      <c r="G202" s="224" t="s">
        <v>821</v>
      </c>
      <c r="H202" s="224" t="s">
        <v>822</v>
      </c>
    </row>
    <row r="203" spans="1:8" s="173" customFormat="1" ht="15" customHeight="1">
      <c r="A203" s="266"/>
      <c r="B203" s="681" t="s">
        <v>4361</v>
      </c>
      <c r="C203" s="256" t="s">
        <v>1690</v>
      </c>
      <c r="D203" s="298" t="s">
        <v>4362</v>
      </c>
      <c r="E203" s="273">
        <v>7.36</v>
      </c>
      <c r="F203" s="298" t="s">
        <v>4363</v>
      </c>
      <c r="G203" s="224" t="s">
        <v>821</v>
      </c>
      <c r="H203" s="224" t="s">
        <v>822</v>
      </c>
    </row>
    <row r="204" spans="1:8" s="173" customFormat="1" ht="15" customHeight="1">
      <c r="A204" s="266"/>
      <c r="B204" s="681" t="s">
        <v>4364</v>
      </c>
      <c r="C204" s="256" t="s">
        <v>1690</v>
      </c>
      <c r="D204" s="298" t="s">
        <v>4365</v>
      </c>
      <c r="E204" s="273">
        <v>7.25</v>
      </c>
      <c r="F204" s="298" t="s">
        <v>4366</v>
      </c>
      <c r="G204" s="224" t="s">
        <v>821</v>
      </c>
      <c r="H204" s="224" t="s">
        <v>822</v>
      </c>
    </row>
    <row r="205" spans="1:8" ht="15" customHeight="1">
      <c r="A205" s="266"/>
      <c r="B205" s="681" t="s">
        <v>4367</v>
      </c>
      <c r="C205" s="256" t="s">
        <v>1690</v>
      </c>
      <c r="D205" s="298" t="s">
        <v>4368</v>
      </c>
      <c r="E205" s="273">
        <v>6.98</v>
      </c>
      <c r="F205" s="298" t="s">
        <v>4369</v>
      </c>
      <c r="G205" s="224" t="s">
        <v>821</v>
      </c>
      <c r="H205" s="224" t="s">
        <v>822</v>
      </c>
    </row>
    <row r="206" spans="1:8" ht="15" customHeight="1">
      <c r="A206" s="266"/>
      <c r="B206" s="681" t="s">
        <v>4370</v>
      </c>
      <c r="C206" s="256" t="s">
        <v>1690</v>
      </c>
      <c r="D206" s="298" t="s">
        <v>4371</v>
      </c>
      <c r="E206" s="273">
        <v>6.89</v>
      </c>
      <c r="F206" s="298" t="s">
        <v>4372</v>
      </c>
      <c r="G206" s="224" t="s">
        <v>821</v>
      </c>
      <c r="H206" s="224" t="s">
        <v>822</v>
      </c>
    </row>
    <row r="207" spans="1:8" ht="15" customHeight="1">
      <c r="A207" s="266"/>
      <c r="B207" s="681" t="s">
        <v>4373</v>
      </c>
      <c r="C207" s="1572" t="s">
        <v>1690</v>
      </c>
      <c r="D207" s="298" t="s">
        <v>4374</v>
      </c>
      <c r="E207" s="36">
        <v>6.89</v>
      </c>
      <c r="F207" s="298" t="s">
        <v>4375</v>
      </c>
      <c r="G207" s="1570" t="s">
        <v>821</v>
      </c>
      <c r="H207" s="1570" t="s">
        <v>822</v>
      </c>
    </row>
    <row r="208" spans="1:8" ht="15" customHeight="1">
      <c r="A208" s="266"/>
      <c r="B208" s="681" t="s">
        <v>4376</v>
      </c>
      <c r="C208" s="1572" t="s">
        <v>1690</v>
      </c>
      <c r="D208" s="385" t="s">
        <v>4377</v>
      </c>
      <c r="E208" s="36">
        <v>6.77</v>
      </c>
      <c r="F208" s="385" t="s">
        <v>4378</v>
      </c>
      <c r="G208" s="1570" t="s">
        <v>821</v>
      </c>
      <c r="H208" s="1570" t="s">
        <v>822</v>
      </c>
    </row>
    <row r="209" spans="1:8" ht="15" customHeight="1">
      <c r="A209" s="266"/>
      <c r="B209" s="681" t="s">
        <v>4379</v>
      </c>
      <c r="C209" s="1572" t="s">
        <v>1690</v>
      </c>
      <c r="D209" s="298" t="s">
        <v>4380</v>
      </c>
      <c r="E209" s="273">
        <v>6.3</v>
      </c>
      <c r="F209" s="298" t="s">
        <v>4381</v>
      </c>
      <c r="G209" s="1570" t="s">
        <v>821</v>
      </c>
      <c r="H209" s="1570" t="s">
        <v>822</v>
      </c>
    </row>
    <row r="210" spans="1:8" ht="15" customHeight="1">
      <c r="A210" s="266"/>
      <c r="B210" s="681" t="s">
        <v>4382</v>
      </c>
      <c r="C210" s="256" t="s">
        <v>1690</v>
      </c>
      <c r="D210" s="298" t="s">
        <v>4383</v>
      </c>
      <c r="E210" s="273">
        <v>6.86</v>
      </c>
      <c r="F210" s="298" t="s">
        <v>4384</v>
      </c>
      <c r="G210" s="224" t="s">
        <v>821</v>
      </c>
      <c r="H210" s="224" t="s">
        <v>822</v>
      </c>
    </row>
    <row r="211" spans="1:8" ht="15" customHeight="1">
      <c r="A211" s="276"/>
      <c r="B211" s="681" t="s">
        <v>4385</v>
      </c>
      <c r="C211" s="256" t="s">
        <v>1690</v>
      </c>
      <c r="D211" s="298" t="s">
        <v>4386</v>
      </c>
      <c r="E211" s="273">
        <v>6.96</v>
      </c>
      <c r="F211" s="298" t="s">
        <v>4387</v>
      </c>
      <c r="G211" s="224" t="s">
        <v>821</v>
      </c>
      <c r="H211" s="224" t="s">
        <v>822</v>
      </c>
    </row>
    <row r="212" spans="1:8" ht="15" customHeight="1">
      <c r="A212" s="276"/>
      <c r="B212" s="681" t="s">
        <v>4388</v>
      </c>
      <c r="C212" s="256" t="s">
        <v>1690</v>
      </c>
      <c r="D212" s="298" t="s">
        <v>4389</v>
      </c>
      <c r="E212" s="273">
        <v>6.99</v>
      </c>
      <c r="F212" s="298" t="s">
        <v>4390</v>
      </c>
      <c r="G212" s="224" t="s">
        <v>821</v>
      </c>
      <c r="H212" s="224" t="s">
        <v>822</v>
      </c>
    </row>
    <row r="213" spans="1:8" ht="15" customHeight="1">
      <c r="A213" s="276"/>
      <c r="B213" s="681" t="s">
        <v>4391</v>
      </c>
      <c r="C213" s="256" t="s">
        <v>1690</v>
      </c>
      <c r="D213" s="298" t="s">
        <v>4392</v>
      </c>
      <c r="E213" s="273">
        <v>7</v>
      </c>
      <c r="F213" s="298" t="s">
        <v>4393</v>
      </c>
      <c r="G213" s="224" t="s">
        <v>821</v>
      </c>
      <c r="H213" s="224" t="s">
        <v>822</v>
      </c>
    </row>
    <row r="214" spans="1:8" ht="15" customHeight="1">
      <c r="A214" s="276"/>
      <c r="B214" s="681" t="s">
        <v>4394</v>
      </c>
      <c r="C214" s="256" t="s">
        <v>1690</v>
      </c>
      <c r="D214" s="298" t="s">
        <v>4395</v>
      </c>
      <c r="E214" s="273">
        <v>7.24</v>
      </c>
      <c r="F214" s="298" t="s">
        <v>4396</v>
      </c>
      <c r="G214" s="224" t="s">
        <v>821</v>
      </c>
      <c r="H214" s="224" t="s">
        <v>822</v>
      </c>
    </row>
    <row r="215" spans="1:8" ht="15" customHeight="1">
      <c r="A215" s="276"/>
      <c r="B215" s="681" t="s">
        <v>4397</v>
      </c>
      <c r="C215" s="256" t="s">
        <v>1690</v>
      </c>
      <c r="D215" s="298" t="s">
        <v>4398</v>
      </c>
      <c r="E215" s="273">
        <v>7.39</v>
      </c>
      <c r="F215" s="298" t="s">
        <v>4399</v>
      </c>
      <c r="G215" s="224" t="s">
        <v>821</v>
      </c>
      <c r="H215" s="224" t="s">
        <v>822</v>
      </c>
    </row>
    <row r="216" spans="1:8" ht="15" customHeight="1">
      <c r="A216" s="276"/>
      <c r="B216" s="681" t="s">
        <v>4400</v>
      </c>
      <c r="C216" s="256" t="s">
        <v>1690</v>
      </c>
      <c r="D216" s="298" t="s">
        <v>4401</v>
      </c>
      <c r="E216" s="273">
        <v>7.35</v>
      </c>
      <c r="F216" s="298" t="s">
        <v>4402</v>
      </c>
      <c r="G216" s="224" t="s">
        <v>821</v>
      </c>
      <c r="H216" s="224" t="s">
        <v>822</v>
      </c>
    </row>
    <row r="217" spans="1:8" ht="15" customHeight="1">
      <c r="A217" s="276"/>
      <c r="B217" s="681" t="s">
        <v>4403</v>
      </c>
      <c r="C217" s="256" t="s">
        <v>1690</v>
      </c>
      <c r="D217" s="298" t="s">
        <v>4404</v>
      </c>
      <c r="E217" s="273">
        <v>7.11</v>
      </c>
      <c r="F217" s="298" t="s">
        <v>4405</v>
      </c>
      <c r="G217" s="224" t="s">
        <v>821</v>
      </c>
      <c r="H217" s="224" t="s">
        <v>822</v>
      </c>
    </row>
    <row r="218" spans="1:8" ht="15" customHeight="1">
      <c r="A218" s="276"/>
      <c r="B218" s="681" t="s">
        <v>4406</v>
      </c>
      <c r="C218" s="256" t="s">
        <v>1690</v>
      </c>
      <c r="D218" s="298" t="s">
        <v>4407</v>
      </c>
      <c r="E218" s="273">
        <v>6.84</v>
      </c>
      <c r="F218" s="298" t="s">
        <v>4408</v>
      </c>
      <c r="G218" s="224" t="s">
        <v>821</v>
      </c>
      <c r="H218" s="224" t="s">
        <v>822</v>
      </c>
    </row>
    <row r="219" spans="1:8" ht="15" customHeight="1">
      <c r="A219" s="276"/>
      <c r="B219" s="681" t="s">
        <v>4409</v>
      </c>
      <c r="C219" s="256" t="s">
        <v>1690</v>
      </c>
      <c r="D219" s="298" t="s">
        <v>4410</v>
      </c>
      <c r="E219" s="273">
        <v>7.5</v>
      </c>
      <c r="F219" s="298" t="s">
        <v>4411</v>
      </c>
      <c r="G219" s="224" t="s">
        <v>821</v>
      </c>
      <c r="H219" s="224" t="s">
        <v>822</v>
      </c>
    </row>
    <row r="220" spans="1:8" ht="15" customHeight="1">
      <c r="A220" s="276"/>
      <c r="B220" s="681" t="s">
        <v>4412</v>
      </c>
      <c r="C220" s="256" t="s">
        <v>1690</v>
      </c>
      <c r="D220" s="298" t="s">
        <v>4413</v>
      </c>
      <c r="E220" s="273">
        <v>7</v>
      </c>
      <c r="F220" s="298" t="s">
        <v>4414</v>
      </c>
      <c r="G220" s="224" t="s">
        <v>821</v>
      </c>
      <c r="H220" s="224" t="s">
        <v>822</v>
      </c>
    </row>
    <row r="221" spans="1:8" ht="15" customHeight="1">
      <c r="A221" s="276"/>
      <c r="B221" s="681" t="s">
        <v>4415</v>
      </c>
      <c r="C221" s="297" t="s">
        <v>1690</v>
      </c>
      <c r="D221" s="298" t="s">
        <v>4416</v>
      </c>
      <c r="E221" s="273">
        <v>6.95</v>
      </c>
      <c r="F221" s="298" t="s">
        <v>4417</v>
      </c>
      <c r="G221" s="1481" t="s">
        <v>821</v>
      </c>
      <c r="H221" s="224" t="s">
        <v>822</v>
      </c>
    </row>
    <row r="222" spans="1:8" ht="15" customHeight="1">
      <c r="A222" s="276"/>
      <c r="B222" s="681" t="s">
        <v>4418</v>
      </c>
      <c r="C222" s="1480" t="s">
        <v>1690</v>
      </c>
      <c r="D222" s="298" t="s">
        <v>4419</v>
      </c>
      <c r="E222" s="273">
        <v>7.15</v>
      </c>
      <c r="F222" s="298" t="s">
        <v>4420</v>
      </c>
      <c r="G222" s="1481" t="s">
        <v>821</v>
      </c>
      <c r="H222" s="224" t="s">
        <v>822</v>
      </c>
    </row>
    <row r="223" spans="1:8" ht="15" customHeight="1">
      <c r="A223" s="276"/>
      <c r="B223" s="681" t="s">
        <v>4421</v>
      </c>
      <c r="C223" s="1480" t="s">
        <v>1690</v>
      </c>
      <c r="D223" s="298" t="s">
        <v>4422</v>
      </c>
      <c r="E223" s="273">
        <v>7.54</v>
      </c>
      <c r="F223" s="298" t="s">
        <v>4423</v>
      </c>
      <c r="G223" s="1481" t="s">
        <v>821</v>
      </c>
      <c r="H223" s="224" t="s">
        <v>822</v>
      </c>
    </row>
    <row r="224" spans="1:8" ht="15" customHeight="1">
      <c r="A224" s="276"/>
      <c r="B224" s="681" t="s">
        <v>4424</v>
      </c>
      <c r="C224" s="1480" t="s">
        <v>1690</v>
      </c>
      <c r="D224" s="298" t="s">
        <v>4425</v>
      </c>
      <c r="E224" s="273">
        <v>7.63</v>
      </c>
      <c r="F224" s="298" t="s">
        <v>4426</v>
      </c>
      <c r="G224" s="1481" t="s">
        <v>821</v>
      </c>
      <c r="H224" s="224" t="s">
        <v>822</v>
      </c>
    </row>
    <row r="225" spans="1:8" ht="15" customHeight="1">
      <c r="A225" s="276"/>
      <c r="B225" s="681" t="s">
        <v>4427</v>
      </c>
      <c r="C225" s="1480" t="s">
        <v>3651</v>
      </c>
      <c r="D225" s="298" t="s">
        <v>3652</v>
      </c>
      <c r="E225" s="273">
        <v>7</v>
      </c>
      <c r="F225" s="298" t="s">
        <v>3653</v>
      </c>
      <c r="G225" s="1481" t="s">
        <v>821</v>
      </c>
      <c r="H225" s="224" t="s">
        <v>822</v>
      </c>
    </row>
    <row r="226" spans="1:8" ht="15" customHeight="1">
      <c r="A226" s="276"/>
      <c r="B226" s="681" t="s">
        <v>4428</v>
      </c>
      <c r="C226" s="297" t="s">
        <v>3654</v>
      </c>
      <c r="D226" s="298" t="s">
        <v>3652</v>
      </c>
      <c r="E226" s="273">
        <v>7</v>
      </c>
      <c r="F226" s="298" t="s">
        <v>3653</v>
      </c>
      <c r="G226" s="1481" t="s">
        <v>821</v>
      </c>
      <c r="H226" s="224" t="s">
        <v>822</v>
      </c>
    </row>
    <row r="227" spans="1:8" ht="15" customHeight="1">
      <c r="A227" s="276"/>
      <c r="B227" s="681" t="s">
        <v>4429</v>
      </c>
      <c r="C227" s="1480" t="s">
        <v>3655</v>
      </c>
      <c r="D227" s="298" t="s">
        <v>3652</v>
      </c>
      <c r="E227" s="273">
        <v>7</v>
      </c>
      <c r="F227" s="298" t="s">
        <v>3653</v>
      </c>
      <c r="G227" s="1481" t="s">
        <v>821</v>
      </c>
      <c r="H227" s="224" t="s">
        <v>822</v>
      </c>
    </row>
    <row r="228" spans="1:8" ht="15" customHeight="1">
      <c r="A228" s="276"/>
      <c r="B228" s="681" t="s">
        <v>4430</v>
      </c>
      <c r="C228" s="297" t="s">
        <v>1697</v>
      </c>
      <c r="D228" s="298" t="s">
        <v>2228</v>
      </c>
      <c r="E228" s="273">
        <v>5</v>
      </c>
      <c r="F228" s="298" t="s">
        <v>4431</v>
      </c>
      <c r="G228" s="1481" t="s">
        <v>821</v>
      </c>
      <c r="H228" s="224" t="s">
        <v>822</v>
      </c>
    </row>
    <row r="229" spans="1:8" ht="15" customHeight="1">
      <c r="A229" s="276"/>
      <c r="B229" s="681" t="s">
        <v>4432</v>
      </c>
      <c r="C229" s="297" t="s">
        <v>1698</v>
      </c>
      <c r="D229" s="298" t="s">
        <v>2228</v>
      </c>
      <c r="E229" s="273">
        <v>5</v>
      </c>
      <c r="F229" s="298" t="s">
        <v>4431</v>
      </c>
      <c r="G229" s="1481" t="s">
        <v>821</v>
      </c>
      <c r="H229" s="224" t="s">
        <v>822</v>
      </c>
    </row>
    <row r="230" spans="1:8" ht="15" customHeight="1">
      <c r="A230" s="276"/>
      <c r="B230" s="681" t="s">
        <v>4433</v>
      </c>
      <c r="C230" s="297" t="s">
        <v>1699</v>
      </c>
      <c r="D230" s="298" t="s">
        <v>2228</v>
      </c>
      <c r="E230" s="273">
        <v>5</v>
      </c>
      <c r="F230" s="298" t="s">
        <v>4431</v>
      </c>
      <c r="G230" s="1481" t="s">
        <v>821</v>
      </c>
      <c r="H230" s="224" t="s">
        <v>822</v>
      </c>
    </row>
    <row r="231" spans="1:8" ht="15" customHeight="1">
      <c r="A231" s="276"/>
      <c r="B231" s="681" t="s">
        <v>4434</v>
      </c>
      <c r="C231" s="297" t="s">
        <v>1693</v>
      </c>
      <c r="D231" s="298" t="s">
        <v>1061</v>
      </c>
      <c r="E231" s="273">
        <v>5</v>
      </c>
      <c r="F231" s="298" t="s">
        <v>906</v>
      </c>
      <c r="G231" s="1481" t="s">
        <v>821</v>
      </c>
      <c r="H231" s="224" t="s">
        <v>822</v>
      </c>
    </row>
    <row r="232" spans="1:8" ht="15" customHeight="1">
      <c r="A232" s="276"/>
      <c r="B232" s="681" t="s">
        <v>4435</v>
      </c>
      <c r="C232" s="297" t="s">
        <v>1694</v>
      </c>
      <c r="D232" s="298" t="s">
        <v>1061</v>
      </c>
      <c r="E232" s="273">
        <v>5</v>
      </c>
      <c r="F232" s="298" t="s">
        <v>907</v>
      </c>
      <c r="G232" s="1481" t="s">
        <v>821</v>
      </c>
      <c r="H232" s="224" t="s">
        <v>822</v>
      </c>
    </row>
    <row r="233" spans="1:8" ht="15" customHeight="1">
      <c r="A233" s="276"/>
      <c r="B233" s="681" t="s">
        <v>4436</v>
      </c>
      <c r="C233" s="297" t="s">
        <v>1700</v>
      </c>
      <c r="D233" s="298" t="s">
        <v>2228</v>
      </c>
      <c r="E233" s="273">
        <v>5</v>
      </c>
      <c r="F233" s="298" t="s">
        <v>4437</v>
      </c>
      <c r="G233" s="1481" t="s">
        <v>821</v>
      </c>
      <c r="H233" s="224" t="s">
        <v>822</v>
      </c>
    </row>
    <row r="234" spans="1:8" ht="15" customHeight="1">
      <c r="A234" s="276"/>
      <c r="B234" s="681" t="s">
        <v>4438</v>
      </c>
      <c r="C234" s="297" t="s">
        <v>1701</v>
      </c>
      <c r="D234" s="298" t="s">
        <v>2228</v>
      </c>
      <c r="E234" s="273">
        <v>5</v>
      </c>
      <c r="F234" s="298" t="s">
        <v>4437</v>
      </c>
      <c r="G234" s="1481" t="s">
        <v>821</v>
      </c>
      <c r="H234" s="224" t="s">
        <v>822</v>
      </c>
    </row>
    <row r="235" spans="1:8" ht="15" customHeight="1">
      <c r="A235" s="276"/>
      <c r="B235" s="681" t="s">
        <v>4439</v>
      </c>
      <c r="C235" s="297" t="s">
        <v>1702</v>
      </c>
      <c r="D235" s="298" t="s">
        <v>2228</v>
      </c>
      <c r="E235" s="273">
        <v>5</v>
      </c>
      <c r="F235" s="298" t="s">
        <v>4437</v>
      </c>
      <c r="G235" s="1481" t="s">
        <v>821</v>
      </c>
      <c r="H235" s="224" t="s">
        <v>822</v>
      </c>
    </row>
    <row r="236" spans="1:8" ht="15" customHeight="1">
      <c r="A236" s="276"/>
      <c r="B236" s="681" t="s">
        <v>4440</v>
      </c>
      <c r="C236" s="297" t="s">
        <v>1695</v>
      </c>
      <c r="D236" s="298" t="s">
        <v>1061</v>
      </c>
      <c r="E236" s="273">
        <v>5</v>
      </c>
      <c r="F236" s="298" t="s">
        <v>908</v>
      </c>
      <c r="G236" s="1481" t="s">
        <v>821</v>
      </c>
      <c r="H236" s="224" t="s">
        <v>822</v>
      </c>
    </row>
    <row r="237" spans="1:8" ht="15" customHeight="1">
      <c r="A237" s="276" t="s">
        <v>1278</v>
      </c>
      <c r="B237" s="681" t="s">
        <v>4165</v>
      </c>
      <c r="C237" s="297" t="s">
        <v>1691</v>
      </c>
      <c r="D237" s="298" t="s">
        <v>1060</v>
      </c>
      <c r="E237" s="273">
        <v>13.48</v>
      </c>
      <c r="F237" s="298" t="s">
        <v>1072</v>
      </c>
      <c r="G237" s="1481" t="s">
        <v>821</v>
      </c>
      <c r="H237" s="224" t="s">
        <v>822</v>
      </c>
    </row>
    <row r="238" spans="1:8" ht="15" customHeight="1">
      <c r="A238" s="276"/>
      <c r="B238" s="681" t="s">
        <v>4168</v>
      </c>
      <c r="C238" s="297" t="s">
        <v>1691</v>
      </c>
      <c r="D238" s="298" t="s">
        <v>1061</v>
      </c>
      <c r="E238" s="273">
        <v>5</v>
      </c>
      <c r="F238" s="298" t="s">
        <v>1073</v>
      </c>
      <c r="G238" s="1481" t="s">
        <v>821</v>
      </c>
      <c r="H238" s="224" t="s">
        <v>822</v>
      </c>
    </row>
    <row r="239" spans="1:8" ht="15" customHeight="1">
      <c r="A239" s="276"/>
      <c r="B239" s="681" t="s">
        <v>4171</v>
      </c>
      <c r="C239" s="297" t="s">
        <v>1691</v>
      </c>
      <c r="D239" s="298" t="s">
        <v>1062</v>
      </c>
      <c r="E239" s="273">
        <v>13.2</v>
      </c>
      <c r="F239" s="298" t="s">
        <v>1074</v>
      </c>
      <c r="G239" s="1481" t="s">
        <v>821</v>
      </c>
      <c r="H239" s="224" t="s">
        <v>822</v>
      </c>
    </row>
    <row r="240" spans="1:8" ht="15" customHeight="1">
      <c r="A240" s="276"/>
      <c r="B240" s="681" t="s">
        <v>1458</v>
      </c>
      <c r="C240" s="297" t="s">
        <v>1704</v>
      </c>
      <c r="D240" s="298" t="s">
        <v>1070</v>
      </c>
      <c r="E240" s="273">
        <v>12.94</v>
      </c>
      <c r="F240" s="298" t="s">
        <v>1075</v>
      </c>
      <c r="G240" s="1481" t="s">
        <v>821</v>
      </c>
      <c r="H240" s="224" t="s">
        <v>822</v>
      </c>
    </row>
    <row r="241" spans="1:8" ht="15" customHeight="1">
      <c r="A241" s="276"/>
      <c r="B241" s="681" t="s">
        <v>1459</v>
      </c>
      <c r="C241" s="297" t="s">
        <v>1691</v>
      </c>
      <c r="D241" s="298" t="s">
        <v>1071</v>
      </c>
      <c r="E241" s="273">
        <v>12.89</v>
      </c>
      <c r="F241" s="298" t="s">
        <v>1076</v>
      </c>
      <c r="G241" s="1481" t="s">
        <v>821</v>
      </c>
      <c r="H241" s="224" t="s">
        <v>822</v>
      </c>
    </row>
    <row r="242" spans="1:8" ht="15" customHeight="1">
      <c r="A242" s="276"/>
      <c r="B242" s="681" t="s">
        <v>1460</v>
      </c>
      <c r="C242" s="297" t="s">
        <v>1691</v>
      </c>
      <c r="D242" s="298" t="s">
        <v>830</v>
      </c>
      <c r="E242" s="273">
        <v>12.22</v>
      </c>
      <c r="F242" s="298" t="s">
        <v>839</v>
      </c>
      <c r="G242" s="1481" t="s">
        <v>821</v>
      </c>
      <c r="H242" s="224" t="s">
        <v>822</v>
      </c>
    </row>
    <row r="243" spans="1:8" ht="15" customHeight="1">
      <c r="A243" s="276"/>
      <c r="B243" s="681" t="s">
        <v>1461</v>
      </c>
      <c r="C243" s="297" t="s">
        <v>1691</v>
      </c>
      <c r="D243" s="298" t="s">
        <v>831</v>
      </c>
      <c r="E243" s="273">
        <v>12.22</v>
      </c>
      <c r="F243" s="298" t="s">
        <v>840</v>
      </c>
      <c r="G243" s="1481" t="s">
        <v>821</v>
      </c>
      <c r="H243" s="224" t="s">
        <v>822</v>
      </c>
    </row>
    <row r="244" spans="1:8" ht="15" customHeight="1">
      <c r="A244" s="276"/>
      <c r="B244" s="681" t="s">
        <v>1462</v>
      </c>
      <c r="C244" s="297" t="s">
        <v>1691</v>
      </c>
      <c r="D244" s="35" t="s">
        <v>832</v>
      </c>
      <c r="E244" s="36">
        <v>12.22</v>
      </c>
      <c r="F244" s="35" t="s">
        <v>841</v>
      </c>
      <c r="G244" s="1481" t="s">
        <v>821</v>
      </c>
      <c r="H244" s="224" t="s">
        <v>822</v>
      </c>
    </row>
    <row r="245" spans="1:8" ht="15" customHeight="1">
      <c r="A245" s="276"/>
      <c r="B245" s="681" t="s">
        <v>1463</v>
      </c>
      <c r="C245" s="297" t="s">
        <v>1691</v>
      </c>
      <c r="D245" s="35" t="s">
        <v>833</v>
      </c>
      <c r="E245" s="36">
        <v>12.22</v>
      </c>
      <c r="F245" s="35" t="s">
        <v>842</v>
      </c>
      <c r="G245" s="1481" t="s">
        <v>821</v>
      </c>
      <c r="H245" s="224" t="s">
        <v>822</v>
      </c>
    </row>
    <row r="246" spans="1:8" ht="15" customHeight="1">
      <c r="A246" s="276"/>
      <c r="B246" s="681" t="s">
        <v>1464</v>
      </c>
      <c r="C246" s="274" t="s">
        <v>1691</v>
      </c>
      <c r="D246" s="298" t="s">
        <v>834</v>
      </c>
      <c r="E246" s="273">
        <v>12.22</v>
      </c>
      <c r="F246" s="298" t="s">
        <v>843</v>
      </c>
      <c r="G246" s="224" t="s">
        <v>821</v>
      </c>
      <c r="H246" s="224" t="s">
        <v>822</v>
      </c>
    </row>
    <row r="247" spans="1:8" ht="15" customHeight="1">
      <c r="A247" s="276"/>
      <c r="B247" s="681" t="s">
        <v>4187</v>
      </c>
      <c r="C247" s="274" t="s">
        <v>1691</v>
      </c>
      <c r="D247" s="298" t="s">
        <v>835</v>
      </c>
      <c r="E247" s="273">
        <v>12.14</v>
      </c>
      <c r="F247" s="298" t="s">
        <v>844</v>
      </c>
      <c r="G247" s="224" t="s">
        <v>821</v>
      </c>
      <c r="H247" s="224" t="s">
        <v>822</v>
      </c>
    </row>
    <row r="248" spans="1:8" ht="15" customHeight="1">
      <c r="A248" s="276"/>
      <c r="B248" s="681" t="s">
        <v>1465</v>
      </c>
      <c r="C248" s="274" t="s">
        <v>1691</v>
      </c>
      <c r="D248" s="298" t="s">
        <v>836</v>
      </c>
      <c r="E248" s="273">
        <v>12.14</v>
      </c>
      <c r="F248" s="298" t="s">
        <v>845</v>
      </c>
      <c r="G248" s="224" t="s">
        <v>821</v>
      </c>
      <c r="H248" s="224" t="s">
        <v>822</v>
      </c>
    </row>
    <row r="249" spans="1:8" ht="15" customHeight="1">
      <c r="A249" s="276"/>
      <c r="B249" s="681" t="s">
        <v>1466</v>
      </c>
      <c r="C249" s="274" t="s">
        <v>1691</v>
      </c>
      <c r="D249" s="298" t="s">
        <v>1308</v>
      </c>
      <c r="E249" s="273">
        <v>12.14</v>
      </c>
      <c r="F249" s="298" t="s">
        <v>1309</v>
      </c>
      <c r="G249" s="224" t="s">
        <v>821</v>
      </c>
      <c r="H249" s="224" t="s">
        <v>822</v>
      </c>
    </row>
    <row r="250" spans="1:8" s="267" customFormat="1" ht="15" customHeight="1">
      <c r="A250" s="276"/>
      <c r="B250" s="681" t="s">
        <v>4194</v>
      </c>
      <c r="C250" s="173" t="s">
        <v>1691</v>
      </c>
      <c r="D250" s="385" t="s">
        <v>837</v>
      </c>
      <c r="E250" s="247">
        <v>12.14</v>
      </c>
      <c r="F250" s="385" t="s">
        <v>846</v>
      </c>
      <c r="G250" s="224" t="s">
        <v>821</v>
      </c>
      <c r="H250" s="224" t="s">
        <v>822</v>
      </c>
    </row>
    <row r="251" spans="1:8" s="267" customFormat="1" ht="15" customHeight="1">
      <c r="A251" s="276"/>
      <c r="B251" s="681" t="s">
        <v>1467</v>
      </c>
      <c r="C251" s="173" t="s">
        <v>1691</v>
      </c>
      <c r="D251" s="385" t="s">
        <v>838</v>
      </c>
      <c r="E251" s="273">
        <v>12.14</v>
      </c>
      <c r="F251" s="385" t="s">
        <v>847</v>
      </c>
      <c r="G251" s="224" t="s">
        <v>821</v>
      </c>
      <c r="H251" s="224" t="s">
        <v>822</v>
      </c>
    </row>
    <row r="252" spans="1:8" s="267" customFormat="1" ht="15" customHeight="1">
      <c r="A252" s="276"/>
      <c r="B252" s="681" t="s">
        <v>1468</v>
      </c>
      <c r="C252" s="173" t="s">
        <v>1691</v>
      </c>
      <c r="D252" s="385" t="s">
        <v>1310</v>
      </c>
      <c r="E252" s="273">
        <v>12.14</v>
      </c>
      <c r="F252" s="385" t="s">
        <v>1311</v>
      </c>
      <c r="G252" s="224" t="s">
        <v>821</v>
      </c>
      <c r="H252" s="224" t="s">
        <v>822</v>
      </c>
    </row>
    <row r="253" spans="1:8" s="267" customFormat="1" ht="15" customHeight="1">
      <c r="A253" s="276"/>
      <c r="B253" s="681" t="s">
        <v>1469</v>
      </c>
      <c r="C253" s="682" t="s">
        <v>1691</v>
      </c>
      <c r="D253" s="230" t="s">
        <v>1312</v>
      </c>
      <c r="E253" s="273">
        <v>12.14</v>
      </c>
      <c r="F253" s="230" t="s">
        <v>1313</v>
      </c>
      <c r="G253" s="224" t="s">
        <v>821</v>
      </c>
      <c r="H253" s="224" t="s">
        <v>822</v>
      </c>
    </row>
    <row r="254" spans="1:8" s="267" customFormat="1" ht="15" customHeight="1">
      <c r="A254" s="276"/>
      <c r="B254" s="681" t="s">
        <v>1470</v>
      </c>
      <c r="C254" s="173" t="s">
        <v>1691</v>
      </c>
      <c r="D254" s="385" t="s">
        <v>1314</v>
      </c>
      <c r="E254" s="273">
        <v>12.14</v>
      </c>
      <c r="F254" s="385" t="s">
        <v>1315</v>
      </c>
      <c r="G254" s="224" t="s">
        <v>821</v>
      </c>
      <c r="H254" s="224" t="s">
        <v>822</v>
      </c>
    </row>
    <row r="255" spans="1:8" s="267" customFormat="1" ht="15" customHeight="1">
      <c r="A255" s="276"/>
      <c r="B255" s="681" t="s">
        <v>1471</v>
      </c>
      <c r="C255" s="173" t="s">
        <v>1691</v>
      </c>
      <c r="D255" s="385" t="s">
        <v>1316</v>
      </c>
      <c r="E255" s="273">
        <v>12.14</v>
      </c>
      <c r="F255" s="385" t="s">
        <v>1317</v>
      </c>
      <c r="G255" s="224" t="s">
        <v>821</v>
      </c>
      <c r="H255" s="224" t="s">
        <v>822</v>
      </c>
    </row>
    <row r="256" spans="1:8" s="267" customFormat="1" ht="15" customHeight="1">
      <c r="A256" s="276"/>
      <c r="B256" s="681" t="s">
        <v>1472</v>
      </c>
      <c r="C256" s="173" t="s">
        <v>1691</v>
      </c>
      <c r="D256" s="385" t="s">
        <v>1318</v>
      </c>
      <c r="E256" s="273">
        <v>10.6</v>
      </c>
      <c r="F256" s="385" t="s">
        <v>1319</v>
      </c>
      <c r="G256" s="224" t="s">
        <v>821</v>
      </c>
      <c r="H256" s="224" t="s">
        <v>822</v>
      </c>
    </row>
    <row r="257" spans="1:8" s="267" customFormat="1" ht="15" customHeight="1">
      <c r="A257" s="276"/>
      <c r="B257" s="681" t="s">
        <v>1473</v>
      </c>
      <c r="C257" s="173" t="s">
        <v>1691</v>
      </c>
      <c r="D257" s="385" t="s">
        <v>1320</v>
      </c>
      <c r="E257" s="273">
        <v>11.09</v>
      </c>
      <c r="F257" s="385" t="s">
        <v>1321</v>
      </c>
      <c r="G257" s="224" t="s">
        <v>821</v>
      </c>
      <c r="H257" s="224" t="s">
        <v>822</v>
      </c>
    </row>
    <row r="258" spans="1:8" s="267" customFormat="1" ht="15" customHeight="1">
      <c r="A258" s="276"/>
      <c r="B258" s="681" t="s">
        <v>1474</v>
      </c>
      <c r="C258" s="173" t="s">
        <v>1691</v>
      </c>
      <c r="D258" s="385" t="s">
        <v>1322</v>
      </c>
      <c r="E258" s="273">
        <v>9.39</v>
      </c>
      <c r="F258" s="385" t="s">
        <v>1323</v>
      </c>
      <c r="G258" s="1570" t="s">
        <v>821</v>
      </c>
      <c r="H258" s="1570" t="s">
        <v>822</v>
      </c>
    </row>
    <row r="259" spans="1:8" s="267" customFormat="1" ht="15" customHeight="1">
      <c r="A259" s="276"/>
      <c r="B259" s="681" t="s">
        <v>1475</v>
      </c>
      <c r="C259" s="173" t="s">
        <v>1691</v>
      </c>
      <c r="D259" s="385" t="s">
        <v>1324</v>
      </c>
      <c r="E259" s="273">
        <v>8.59</v>
      </c>
      <c r="F259" s="385" t="s">
        <v>1325</v>
      </c>
      <c r="G259" s="1570" t="s">
        <v>821</v>
      </c>
      <c r="H259" s="1570" t="s">
        <v>822</v>
      </c>
    </row>
    <row r="260" spans="1:8" s="267" customFormat="1" ht="15" customHeight="1">
      <c r="A260" s="276"/>
      <c r="B260" s="681" t="s">
        <v>1476</v>
      </c>
      <c r="C260" s="173" t="s">
        <v>1691</v>
      </c>
      <c r="D260" s="385" t="s">
        <v>1326</v>
      </c>
      <c r="E260" s="273">
        <v>8.8000000000000007</v>
      </c>
      <c r="F260" s="385" t="s">
        <v>1327</v>
      </c>
      <c r="G260" s="1570" t="s">
        <v>821</v>
      </c>
      <c r="H260" s="1570" t="s">
        <v>822</v>
      </c>
    </row>
    <row r="261" spans="1:8" s="267" customFormat="1" ht="15" customHeight="1">
      <c r="A261" s="276"/>
      <c r="B261" s="681" t="s">
        <v>1477</v>
      </c>
      <c r="C261" s="173" t="s">
        <v>1691</v>
      </c>
      <c r="D261" s="385" t="s">
        <v>916</v>
      </c>
      <c r="E261" s="273">
        <v>8.69</v>
      </c>
      <c r="F261" s="385" t="s">
        <v>917</v>
      </c>
      <c r="G261" s="1570" t="s">
        <v>821</v>
      </c>
      <c r="H261" s="1570" t="s">
        <v>822</v>
      </c>
    </row>
    <row r="262" spans="1:8" s="267" customFormat="1" ht="15" customHeight="1">
      <c r="A262" s="276"/>
      <c r="B262" s="681" t="s">
        <v>4305</v>
      </c>
      <c r="C262" s="173" t="s">
        <v>1691</v>
      </c>
      <c r="D262" s="385" t="s">
        <v>918</v>
      </c>
      <c r="E262" s="273">
        <v>8.69</v>
      </c>
      <c r="F262" s="385" t="s">
        <v>919</v>
      </c>
      <c r="G262" s="224" t="s">
        <v>821</v>
      </c>
      <c r="H262" s="224" t="s">
        <v>822</v>
      </c>
    </row>
    <row r="263" spans="1:8" s="267" customFormat="1" ht="15" customHeight="1">
      <c r="A263" s="276"/>
      <c r="B263" s="681" t="s">
        <v>4227</v>
      </c>
      <c r="C263" s="274" t="s">
        <v>1691</v>
      </c>
      <c r="D263" s="298" t="s">
        <v>920</v>
      </c>
      <c r="E263" s="273">
        <v>8.74</v>
      </c>
      <c r="F263" s="298" t="s">
        <v>921</v>
      </c>
      <c r="G263" s="224" t="s">
        <v>821</v>
      </c>
      <c r="H263" s="224" t="s">
        <v>822</v>
      </c>
    </row>
    <row r="264" spans="1:8" s="267" customFormat="1" ht="15" customHeight="1">
      <c r="A264" s="276"/>
      <c r="B264" s="681" t="s">
        <v>4229</v>
      </c>
      <c r="C264" s="274" t="s">
        <v>1691</v>
      </c>
      <c r="D264" s="298" t="s">
        <v>922</v>
      </c>
      <c r="E264" s="273">
        <v>8.74</v>
      </c>
      <c r="F264" s="298" t="s">
        <v>923</v>
      </c>
      <c r="G264" s="224" t="s">
        <v>821</v>
      </c>
      <c r="H264" s="224" t="s">
        <v>822</v>
      </c>
    </row>
    <row r="265" spans="1:8" s="267" customFormat="1" ht="15" customHeight="1">
      <c r="A265" s="276"/>
      <c r="B265" s="681" t="s">
        <v>4232</v>
      </c>
      <c r="C265" s="274" t="s">
        <v>1691</v>
      </c>
      <c r="D265" s="298" t="s">
        <v>924</v>
      </c>
      <c r="E265" s="273">
        <v>8.75</v>
      </c>
      <c r="F265" s="298" t="s">
        <v>925</v>
      </c>
      <c r="G265" s="224" t="s">
        <v>821</v>
      </c>
      <c r="H265" s="224" t="s">
        <v>822</v>
      </c>
    </row>
    <row r="266" spans="1:8" s="267" customFormat="1" ht="15" customHeight="1">
      <c r="A266" s="257"/>
      <c r="B266" s="681" t="s">
        <v>4235</v>
      </c>
      <c r="C266" s="256" t="s">
        <v>1691</v>
      </c>
      <c r="D266" s="257" t="s">
        <v>1398</v>
      </c>
      <c r="E266" s="16">
        <v>8.77</v>
      </c>
      <c r="F266" s="257" t="s">
        <v>1399</v>
      </c>
      <c r="G266" s="257" t="s">
        <v>821</v>
      </c>
      <c r="H266" s="257" t="s">
        <v>822</v>
      </c>
    </row>
    <row r="267" spans="1:8" s="267" customFormat="1" ht="15" customHeight="1">
      <c r="A267" s="257"/>
      <c r="B267" s="681" t="s">
        <v>4238</v>
      </c>
      <c r="C267" s="256" t="s">
        <v>1691</v>
      </c>
      <c r="D267" s="257" t="s">
        <v>1400</v>
      </c>
      <c r="E267" s="16">
        <v>8.8000000000000007</v>
      </c>
      <c r="F267" s="257" t="s">
        <v>1401</v>
      </c>
      <c r="G267" s="257" t="s">
        <v>821</v>
      </c>
      <c r="H267" s="257" t="s">
        <v>822</v>
      </c>
    </row>
    <row r="268" spans="1:8" s="267" customFormat="1" ht="15" customHeight="1">
      <c r="A268" s="257"/>
      <c r="B268" s="681" t="s">
        <v>4241</v>
      </c>
      <c r="C268" s="256" t="s">
        <v>1691</v>
      </c>
      <c r="D268" s="257" t="s">
        <v>1402</v>
      </c>
      <c r="E268" s="16">
        <v>8.8000000000000007</v>
      </c>
      <c r="F268" s="257" t="s">
        <v>1403</v>
      </c>
      <c r="G268" s="257" t="s">
        <v>821</v>
      </c>
      <c r="H268" s="257" t="s">
        <v>822</v>
      </c>
    </row>
    <row r="269" spans="1:8" s="267" customFormat="1" ht="15" customHeight="1">
      <c r="A269" s="257"/>
      <c r="B269" s="681" t="s">
        <v>4244</v>
      </c>
      <c r="C269" s="256" t="s">
        <v>1691</v>
      </c>
      <c r="D269" s="257" t="s">
        <v>1404</v>
      </c>
      <c r="E269" s="16">
        <v>8.85</v>
      </c>
      <c r="F269" s="257" t="s">
        <v>1405</v>
      </c>
      <c r="G269" s="257" t="s">
        <v>821</v>
      </c>
      <c r="H269" s="257" t="s">
        <v>822</v>
      </c>
    </row>
    <row r="270" spans="1:8" s="267" customFormat="1" ht="15" customHeight="1">
      <c r="A270" s="257"/>
      <c r="B270" s="681" t="s">
        <v>4247</v>
      </c>
      <c r="C270" s="256" t="s">
        <v>1691</v>
      </c>
      <c r="D270" s="257" t="s">
        <v>1406</v>
      </c>
      <c r="E270" s="16">
        <v>8.86</v>
      </c>
      <c r="F270" s="257" t="s">
        <v>1407</v>
      </c>
      <c r="G270" s="257" t="s">
        <v>821</v>
      </c>
      <c r="H270" s="257" t="s">
        <v>822</v>
      </c>
    </row>
    <row r="271" spans="1:8" s="267" customFormat="1" ht="15" customHeight="1">
      <c r="A271" s="257"/>
      <c r="B271" s="681" t="s">
        <v>4250</v>
      </c>
      <c r="C271" s="256" t="s">
        <v>1691</v>
      </c>
      <c r="D271" s="257" t="s">
        <v>1408</v>
      </c>
      <c r="E271" s="16">
        <v>8.92</v>
      </c>
      <c r="F271" s="257" t="s">
        <v>1409</v>
      </c>
      <c r="G271" s="257" t="s">
        <v>821</v>
      </c>
      <c r="H271" s="257" t="s">
        <v>822</v>
      </c>
    </row>
    <row r="272" spans="1:8" ht="15" customHeight="1">
      <c r="A272" s="266"/>
      <c r="B272" s="681" t="s">
        <v>4253</v>
      </c>
      <c r="C272" s="256" t="s">
        <v>1691</v>
      </c>
      <c r="D272" s="257" t="s">
        <v>1410</v>
      </c>
      <c r="E272" s="16">
        <v>8.9499999999999993</v>
      </c>
      <c r="F272" s="257" t="s">
        <v>1411</v>
      </c>
      <c r="G272" s="257" t="s">
        <v>821</v>
      </c>
      <c r="H272" s="257" t="s">
        <v>822</v>
      </c>
    </row>
    <row r="273" spans="1:8" ht="15" customHeight="1">
      <c r="A273" s="173"/>
      <c r="B273" s="681" t="s">
        <v>4255</v>
      </c>
      <c r="C273" s="256" t="s">
        <v>1691</v>
      </c>
      <c r="D273" s="257" t="s">
        <v>1412</v>
      </c>
      <c r="E273" s="16">
        <v>9.0500000000000007</v>
      </c>
      <c r="F273" s="257" t="s">
        <v>1413</v>
      </c>
      <c r="G273" s="257" t="s">
        <v>821</v>
      </c>
      <c r="H273" s="257" t="s">
        <v>822</v>
      </c>
    </row>
    <row r="274" spans="1:8" ht="15" customHeight="1">
      <c r="A274" s="258"/>
      <c r="B274" s="681" t="s">
        <v>4258</v>
      </c>
      <c r="C274" s="256" t="s">
        <v>1691</v>
      </c>
      <c r="D274" s="257" t="s">
        <v>1414</v>
      </c>
      <c r="E274" s="16">
        <v>9.1199999999999992</v>
      </c>
      <c r="F274" s="257" t="s">
        <v>1415</v>
      </c>
      <c r="G274" s="257" t="s">
        <v>821</v>
      </c>
      <c r="H274" s="257" t="s">
        <v>822</v>
      </c>
    </row>
    <row r="275" spans="1:8" ht="15" customHeight="1">
      <c r="A275" s="173"/>
      <c r="B275" s="681" t="s">
        <v>4261</v>
      </c>
      <c r="C275" s="256" t="s">
        <v>1691</v>
      </c>
      <c r="D275" s="257" t="s">
        <v>1416</v>
      </c>
      <c r="E275" s="16">
        <v>9.1199999999999992</v>
      </c>
      <c r="F275" s="257" t="s">
        <v>1417</v>
      </c>
      <c r="G275" s="257" t="s">
        <v>821</v>
      </c>
      <c r="H275" s="257" t="s">
        <v>822</v>
      </c>
    </row>
    <row r="276" spans="1:8" ht="15" customHeight="1">
      <c r="A276" s="173"/>
      <c r="B276" s="681" t="s">
        <v>4264</v>
      </c>
      <c r="C276" s="256" t="s">
        <v>1691</v>
      </c>
      <c r="D276" s="257" t="s">
        <v>1418</v>
      </c>
      <c r="E276" s="16">
        <v>9.1999999999999993</v>
      </c>
      <c r="F276" s="257" t="s">
        <v>1419</v>
      </c>
      <c r="G276" s="257" t="s">
        <v>821</v>
      </c>
      <c r="H276" s="257" t="s">
        <v>822</v>
      </c>
    </row>
    <row r="277" spans="1:8" ht="15" customHeight="1">
      <c r="A277" s="173"/>
      <c r="B277" s="681" t="s">
        <v>4267</v>
      </c>
      <c r="C277" s="256" t="s">
        <v>1691</v>
      </c>
      <c r="D277" s="257" t="s">
        <v>1447</v>
      </c>
      <c r="E277" s="16">
        <v>9.3000000000000007</v>
      </c>
      <c r="F277" s="257" t="s">
        <v>1448</v>
      </c>
      <c r="G277" s="257" t="s">
        <v>821</v>
      </c>
      <c r="H277" s="257" t="s">
        <v>822</v>
      </c>
    </row>
    <row r="278" spans="1:8" ht="15" customHeight="1">
      <c r="A278" s="271"/>
      <c r="B278" s="681" t="s">
        <v>4269</v>
      </c>
      <c r="C278" s="256" t="s">
        <v>1691</v>
      </c>
      <c r="D278" s="224" t="s">
        <v>4441</v>
      </c>
      <c r="E278" s="268">
        <v>9.35</v>
      </c>
      <c r="F278" s="224" t="s">
        <v>4442</v>
      </c>
      <c r="G278" s="224" t="s">
        <v>821</v>
      </c>
      <c r="H278" s="224" t="s">
        <v>822</v>
      </c>
    </row>
    <row r="279" spans="1:8" s="173" customFormat="1" ht="15" customHeight="1">
      <c r="A279" s="271"/>
      <c r="B279" s="681" t="s">
        <v>4272</v>
      </c>
      <c r="C279" s="256" t="s">
        <v>1691</v>
      </c>
      <c r="D279" s="224" t="s">
        <v>4443</v>
      </c>
      <c r="E279" s="268">
        <v>9.35</v>
      </c>
      <c r="F279" s="224" t="s">
        <v>4444</v>
      </c>
      <c r="G279" s="224" t="s">
        <v>821</v>
      </c>
      <c r="H279" s="224" t="s">
        <v>822</v>
      </c>
    </row>
    <row r="280" spans="1:8" s="173" customFormat="1" ht="15" customHeight="1">
      <c r="A280" s="271"/>
      <c r="B280" s="681" t="s">
        <v>4275</v>
      </c>
      <c r="C280" s="256" t="s">
        <v>1691</v>
      </c>
      <c r="D280" s="224" t="s">
        <v>4445</v>
      </c>
      <c r="E280" s="268">
        <v>9.65</v>
      </c>
      <c r="F280" s="224" t="s">
        <v>4363</v>
      </c>
      <c r="G280" s="224" t="s">
        <v>821</v>
      </c>
      <c r="H280" s="224" t="s">
        <v>822</v>
      </c>
    </row>
    <row r="281" spans="1:8" s="173" customFormat="1" ht="15" customHeight="1">
      <c r="B281" s="681" t="s">
        <v>4278</v>
      </c>
      <c r="C281" s="256" t="s">
        <v>1691</v>
      </c>
      <c r="D281" s="224" t="s">
        <v>4446</v>
      </c>
      <c r="E281" s="268">
        <v>10.3</v>
      </c>
      <c r="F281" s="224" t="s">
        <v>4366</v>
      </c>
      <c r="G281" s="224" t="s">
        <v>821</v>
      </c>
      <c r="H281" s="224" t="s">
        <v>822</v>
      </c>
    </row>
    <row r="282" spans="1:8" s="173" customFormat="1" ht="15" customHeight="1">
      <c r="A282" s="271"/>
      <c r="B282" s="681" t="s">
        <v>4281</v>
      </c>
      <c r="C282" s="256" t="s">
        <v>1691</v>
      </c>
      <c r="D282" s="224" t="s">
        <v>4447</v>
      </c>
      <c r="E282" s="268">
        <v>10.99</v>
      </c>
      <c r="F282" s="224" t="s">
        <v>4369</v>
      </c>
      <c r="G282" s="224" t="s">
        <v>821</v>
      </c>
      <c r="H282" s="224" t="s">
        <v>822</v>
      </c>
    </row>
    <row r="283" spans="1:8" s="173" customFormat="1" ht="15" customHeight="1">
      <c r="A283" s="271"/>
      <c r="B283" s="681" t="s">
        <v>4284</v>
      </c>
      <c r="C283" s="659" t="s">
        <v>1691</v>
      </c>
      <c r="D283" s="246" t="s">
        <v>4448</v>
      </c>
      <c r="E283" s="243">
        <v>11</v>
      </c>
      <c r="F283" s="246" t="s">
        <v>4372</v>
      </c>
      <c r="G283" s="246" t="s">
        <v>821</v>
      </c>
      <c r="H283" s="224" t="s">
        <v>822</v>
      </c>
    </row>
    <row r="284" spans="1:8" ht="15" customHeight="1">
      <c r="A284" s="274"/>
      <c r="B284" s="681" t="s">
        <v>4287</v>
      </c>
      <c r="C284" s="659" t="s">
        <v>1691</v>
      </c>
      <c r="D284" s="224" t="s">
        <v>4449</v>
      </c>
      <c r="E284" s="268">
        <v>11</v>
      </c>
      <c r="F284" s="224" t="s">
        <v>4375</v>
      </c>
      <c r="G284" s="224" t="s">
        <v>821</v>
      </c>
      <c r="H284" s="224" t="s">
        <v>822</v>
      </c>
    </row>
    <row r="285" spans="1:8" ht="15" customHeight="1">
      <c r="A285" s="274"/>
      <c r="B285" s="681" t="s">
        <v>4290</v>
      </c>
      <c r="C285" s="659" t="s">
        <v>1691</v>
      </c>
      <c r="D285" s="224" t="s">
        <v>4450</v>
      </c>
      <c r="E285" s="268">
        <v>11.5</v>
      </c>
      <c r="F285" s="224" t="s">
        <v>4378</v>
      </c>
      <c r="G285" s="224" t="s">
        <v>821</v>
      </c>
      <c r="H285" s="224" t="s">
        <v>822</v>
      </c>
    </row>
    <row r="286" spans="1:8" ht="15" customHeight="1">
      <c r="A286" s="274"/>
      <c r="B286" s="681" t="s">
        <v>4293</v>
      </c>
      <c r="C286" s="659" t="s">
        <v>1691</v>
      </c>
      <c r="D286" s="224" t="s">
        <v>2219</v>
      </c>
      <c r="E286" s="268">
        <v>11.5</v>
      </c>
      <c r="F286" s="224" t="s">
        <v>4381</v>
      </c>
      <c r="G286" s="224" t="s">
        <v>821</v>
      </c>
      <c r="H286" s="224" t="s">
        <v>822</v>
      </c>
    </row>
    <row r="287" spans="1:8" ht="15" customHeight="1">
      <c r="A287" s="274"/>
      <c r="B287" s="681" t="s">
        <v>4294</v>
      </c>
      <c r="C287" s="659" t="s">
        <v>1691</v>
      </c>
      <c r="D287" s="257" t="s">
        <v>4451</v>
      </c>
      <c r="E287" s="16">
        <v>11.6</v>
      </c>
      <c r="F287" s="257" t="s">
        <v>4452</v>
      </c>
      <c r="G287" s="257" t="s">
        <v>821</v>
      </c>
      <c r="H287" s="224" t="s">
        <v>822</v>
      </c>
    </row>
    <row r="288" spans="1:8" ht="15" customHeight="1">
      <c r="A288" s="274"/>
      <c r="B288" s="681" t="s">
        <v>4295</v>
      </c>
      <c r="C288" s="659" t="s">
        <v>1691</v>
      </c>
      <c r="D288" s="257" t="s">
        <v>2220</v>
      </c>
      <c r="E288" s="16">
        <v>11.7</v>
      </c>
      <c r="F288" s="257" t="s">
        <v>4453</v>
      </c>
      <c r="G288" s="257" t="s">
        <v>821</v>
      </c>
      <c r="H288" s="224" t="s">
        <v>822</v>
      </c>
    </row>
    <row r="289" spans="1:8" ht="15" customHeight="1">
      <c r="A289" s="274"/>
      <c r="B289" s="681" t="s">
        <v>4296</v>
      </c>
      <c r="C289" s="659" t="s">
        <v>1691</v>
      </c>
      <c r="D289" s="257" t="s">
        <v>4454</v>
      </c>
      <c r="E289" s="16">
        <v>11.75</v>
      </c>
      <c r="F289" s="257" t="s">
        <v>4455</v>
      </c>
      <c r="G289" s="257" t="s">
        <v>821</v>
      </c>
      <c r="H289" s="224" t="s">
        <v>822</v>
      </c>
    </row>
    <row r="290" spans="1:8" ht="15" customHeight="1">
      <c r="A290" s="266"/>
      <c r="B290" s="681" t="s">
        <v>4297</v>
      </c>
      <c r="C290" s="659" t="s">
        <v>1691</v>
      </c>
      <c r="D290" s="257" t="s">
        <v>4456</v>
      </c>
      <c r="E290" s="16">
        <v>11.8</v>
      </c>
      <c r="F290" s="257" t="s">
        <v>4457</v>
      </c>
      <c r="G290" s="257" t="s">
        <v>821</v>
      </c>
      <c r="H290" s="224" t="s">
        <v>822</v>
      </c>
    </row>
    <row r="291" spans="1:8" ht="15" customHeight="1">
      <c r="A291" s="266"/>
      <c r="B291" s="681" t="s">
        <v>4298</v>
      </c>
      <c r="C291" s="659" t="s">
        <v>1691</v>
      </c>
      <c r="D291" s="257" t="s">
        <v>2221</v>
      </c>
      <c r="E291" s="16">
        <v>11.8</v>
      </c>
      <c r="F291" s="257" t="s">
        <v>4458</v>
      </c>
      <c r="G291" s="257" t="s">
        <v>821</v>
      </c>
      <c r="H291" s="224" t="s">
        <v>822</v>
      </c>
    </row>
    <row r="292" spans="1:8" ht="15" customHeight="1">
      <c r="A292" s="173"/>
      <c r="B292" s="681" t="s">
        <v>4299</v>
      </c>
      <c r="C292" s="659" t="s">
        <v>1691</v>
      </c>
      <c r="D292" s="224" t="s">
        <v>2223</v>
      </c>
      <c r="E292" s="268">
        <v>11.88</v>
      </c>
      <c r="F292" s="224" t="s">
        <v>4459</v>
      </c>
      <c r="G292" s="224" t="s">
        <v>821</v>
      </c>
      <c r="H292" s="224" t="s">
        <v>822</v>
      </c>
    </row>
    <row r="293" spans="1:8" ht="15" customHeight="1">
      <c r="A293" s="173"/>
      <c r="B293" s="681" t="s">
        <v>4301</v>
      </c>
      <c r="C293" s="659" t="s">
        <v>1691</v>
      </c>
      <c r="D293" s="224" t="s">
        <v>2224</v>
      </c>
      <c r="E293" s="268">
        <v>11.93</v>
      </c>
      <c r="F293" s="224" t="s">
        <v>4460</v>
      </c>
      <c r="G293" s="224" t="s">
        <v>821</v>
      </c>
      <c r="H293" s="224" t="s">
        <v>822</v>
      </c>
    </row>
    <row r="294" spans="1:8" ht="15" customHeight="1">
      <c r="A294" s="258"/>
      <c r="B294" s="681" t="s">
        <v>4302</v>
      </c>
      <c r="C294" s="659" t="s">
        <v>1691</v>
      </c>
      <c r="D294" s="224" t="s">
        <v>2225</v>
      </c>
      <c r="E294" s="268">
        <v>12</v>
      </c>
      <c r="F294" s="224" t="s">
        <v>4461</v>
      </c>
      <c r="G294" s="224" t="s">
        <v>821</v>
      </c>
      <c r="H294" s="224" t="s">
        <v>822</v>
      </c>
    </row>
    <row r="295" spans="1:8" ht="15" customHeight="1">
      <c r="A295" s="275"/>
      <c r="B295" s="681" t="s">
        <v>4332</v>
      </c>
      <c r="C295" s="659" t="s">
        <v>1691</v>
      </c>
      <c r="D295" s="224" t="s">
        <v>2227</v>
      </c>
      <c r="E295" s="268">
        <v>12.1</v>
      </c>
      <c r="F295" s="224" t="s">
        <v>4462</v>
      </c>
      <c r="G295" s="224" t="s">
        <v>821</v>
      </c>
      <c r="H295" s="224" t="s">
        <v>822</v>
      </c>
    </row>
    <row r="296" spans="1:8" ht="15" customHeight="1">
      <c r="A296" s="275"/>
      <c r="B296" s="681" t="s">
        <v>4333</v>
      </c>
      <c r="C296" s="659" t="s">
        <v>1691</v>
      </c>
      <c r="D296" s="224" t="s">
        <v>4463</v>
      </c>
      <c r="E296" s="268">
        <v>12.2</v>
      </c>
      <c r="F296" s="224" t="s">
        <v>4464</v>
      </c>
      <c r="G296" s="224" t="s">
        <v>821</v>
      </c>
      <c r="H296" s="224" t="s">
        <v>822</v>
      </c>
    </row>
    <row r="297" spans="1:8" ht="15" customHeight="1">
      <c r="A297" s="275"/>
      <c r="B297" s="681" t="s">
        <v>4334</v>
      </c>
      <c r="C297" s="659" t="s">
        <v>1691</v>
      </c>
      <c r="D297" s="224" t="s">
        <v>829</v>
      </c>
      <c r="E297" s="268">
        <v>12.3</v>
      </c>
      <c r="F297" s="224" t="s">
        <v>4465</v>
      </c>
      <c r="G297" s="224" t="s">
        <v>821</v>
      </c>
      <c r="H297" s="224" t="s">
        <v>822</v>
      </c>
    </row>
    <row r="298" spans="1:8" ht="15" customHeight="1">
      <c r="A298" s="275"/>
      <c r="B298" s="681" t="s">
        <v>4337</v>
      </c>
      <c r="C298" s="659" t="s">
        <v>1691</v>
      </c>
      <c r="D298" s="224" t="s">
        <v>3631</v>
      </c>
      <c r="E298" s="268">
        <v>12.38</v>
      </c>
      <c r="F298" s="224" t="s">
        <v>3632</v>
      </c>
      <c r="G298" s="224" t="s">
        <v>821</v>
      </c>
      <c r="H298" s="224" t="s">
        <v>822</v>
      </c>
    </row>
    <row r="299" spans="1:8" s="267" customFormat="1" ht="15" customHeight="1">
      <c r="A299" s="173"/>
      <c r="B299" s="681" t="s">
        <v>4340</v>
      </c>
      <c r="C299" s="659" t="s">
        <v>1691</v>
      </c>
      <c r="D299" s="224" t="s">
        <v>3636</v>
      </c>
      <c r="E299" s="268">
        <v>12.38</v>
      </c>
      <c r="F299" s="224" t="s">
        <v>3637</v>
      </c>
      <c r="G299" s="224" t="s">
        <v>821</v>
      </c>
      <c r="H299" s="224" t="s">
        <v>822</v>
      </c>
    </row>
    <row r="300" spans="1:8" s="267" customFormat="1" ht="15" customHeight="1">
      <c r="A300" s="275"/>
      <c r="B300" s="681" t="s">
        <v>4343</v>
      </c>
      <c r="C300" s="659" t="s">
        <v>1691</v>
      </c>
      <c r="D300" s="257" t="s">
        <v>3643</v>
      </c>
      <c r="E300" s="16">
        <v>12.38</v>
      </c>
      <c r="F300" s="257" t="s">
        <v>3644</v>
      </c>
      <c r="G300" s="257" t="s">
        <v>821</v>
      </c>
      <c r="H300" s="224" t="s">
        <v>822</v>
      </c>
    </row>
    <row r="301" spans="1:8" s="267" customFormat="1" ht="15" customHeight="1">
      <c r="A301" s="275"/>
      <c r="B301" s="681" t="s">
        <v>4346</v>
      </c>
      <c r="C301" s="659" t="s">
        <v>1691</v>
      </c>
      <c r="D301" s="257" t="s">
        <v>3649</v>
      </c>
      <c r="E301" s="16">
        <v>12.4</v>
      </c>
      <c r="F301" s="257" t="s">
        <v>3650</v>
      </c>
      <c r="G301" s="257" t="s">
        <v>821</v>
      </c>
      <c r="H301" s="224" t="s">
        <v>822</v>
      </c>
    </row>
    <row r="302" spans="1:8" s="267" customFormat="1" ht="15" customHeight="1">
      <c r="A302" s="275"/>
      <c r="B302" s="681" t="s">
        <v>4348</v>
      </c>
      <c r="C302" s="659" t="s">
        <v>1691</v>
      </c>
      <c r="D302" s="257" t="s">
        <v>3902</v>
      </c>
      <c r="E302" s="16">
        <v>12.4</v>
      </c>
      <c r="F302" s="257" t="s">
        <v>3903</v>
      </c>
      <c r="G302" s="257" t="s">
        <v>821</v>
      </c>
      <c r="H302" s="224" t="s">
        <v>822</v>
      </c>
    </row>
    <row r="303" spans="1:8" s="267" customFormat="1" ht="15" customHeight="1">
      <c r="A303" s="258"/>
      <c r="B303" s="681" t="s">
        <v>4350</v>
      </c>
      <c r="C303" s="659" t="s">
        <v>1811</v>
      </c>
      <c r="D303" s="257" t="s">
        <v>3904</v>
      </c>
      <c r="E303" s="16">
        <v>12.4</v>
      </c>
      <c r="F303" s="257" t="s">
        <v>3905</v>
      </c>
      <c r="G303" s="257" t="s">
        <v>821</v>
      </c>
      <c r="H303" s="224" t="s">
        <v>822</v>
      </c>
    </row>
    <row r="304" spans="1:8" s="267" customFormat="1" ht="15" customHeight="1">
      <c r="A304" s="258"/>
      <c r="B304" s="681" t="s">
        <v>4352</v>
      </c>
      <c r="C304" s="659" t="s">
        <v>1811</v>
      </c>
      <c r="D304" s="257" t="s">
        <v>3906</v>
      </c>
      <c r="E304" s="16">
        <v>12.42</v>
      </c>
      <c r="F304" s="257" t="s">
        <v>3907</v>
      </c>
      <c r="G304" s="257" t="s">
        <v>821</v>
      </c>
      <c r="H304" s="224" t="s">
        <v>822</v>
      </c>
    </row>
    <row r="305" spans="1:8" s="267" customFormat="1" ht="15" customHeight="1">
      <c r="A305" s="258"/>
      <c r="B305" s="681" t="s">
        <v>4355</v>
      </c>
      <c r="C305" s="659" t="s">
        <v>1811</v>
      </c>
      <c r="D305" s="257" t="s">
        <v>3908</v>
      </c>
      <c r="E305" s="16">
        <v>12.42</v>
      </c>
      <c r="F305" s="257" t="s">
        <v>3909</v>
      </c>
      <c r="G305" s="257" t="s">
        <v>821</v>
      </c>
      <c r="H305" s="224" t="s">
        <v>822</v>
      </c>
    </row>
    <row r="306" spans="1:8" s="267" customFormat="1" ht="15" customHeight="1">
      <c r="A306" s="258"/>
      <c r="B306" s="681" t="s">
        <v>4358</v>
      </c>
      <c r="C306" s="659" t="s">
        <v>1811</v>
      </c>
      <c r="D306" s="257" t="s">
        <v>3910</v>
      </c>
      <c r="E306" s="16">
        <v>12.29</v>
      </c>
      <c r="F306" s="257" t="s">
        <v>3911</v>
      </c>
      <c r="G306" s="257" t="s">
        <v>821</v>
      </c>
      <c r="H306" s="224" t="s">
        <v>822</v>
      </c>
    </row>
    <row r="307" spans="1:8" s="267" customFormat="1" ht="15" customHeight="1">
      <c r="A307" s="258"/>
      <c r="B307" s="681" t="s">
        <v>4361</v>
      </c>
      <c r="C307" s="659" t="s">
        <v>1811</v>
      </c>
      <c r="D307" s="257" t="s">
        <v>3912</v>
      </c>
      <c r="E307" s="16">
        <v>12.29</v>
      </c>
      <c r="F307" s="257" t="s">
        <v>3913</v>
      </c>
      <c r="G307" s="257" t="s">
        <v>821</v>
      </c>
      <c r="H307" s="224" t="s">
        <v>822</v>
      </c>
    </row>
    <row r="308" spans="1:8" s="267" customFormat="1" ht="15" customHeight="1">
      <c r="A308" s="258"/>
      <c r="B308" s="681" t="s">
        <v>4364</v>
      </c>
      <c r="C308" s="659" t="s">
        <v>1811</v>
      </c>
      <c r="D308" s="257" t="s">
        <v>3914</v>
      </c>
      <c r="E308" s="16">
        <v>12.2</v>
      </c>
      <c r="F308" s="257" t="s">
        <v>3915</v>
      </c>
      <c r="G308" s="257" t="s">
        <v>821</v>
      </c>
      <c r="H308" s="224" t="s">
        <v>822</v>
      </c>
    </row>
    <row r="309" spans="1:8" s="267" customFormat="1" ht="15" customHeight="1">
      <c r="A309" s="258"/>
      <c r="B309" s="681" t="s">
        <v>4367</v>
      </c>
      <c r="C309" s="659" t="s">
        <v>1811</v>
      </c>
      <c r="D309" s="257" t="s">
        <v>3916</v>
      </c>
      <c r="E309" s="16">
        <v>12.1</v>
      </c>
      <c r="F309" s="257" t="s">
        <v>3917</v>
      </c>
      <c r="G309" s="257" t="s">
        <v>821</v>
      </c>
      <c r="H309" s="224" t="s">
        <v>822</v>
      </c>
    </row>
    <row r="310" spans="1:8" s="267" customFormat="1" ht="15" customHeight="1">
      <c r="A310" s="1571"/>
      <c r="B310" s="681" t="s">
        <v>4370</v>
      </c>
      <c r="C310" s="659" t="s">
        <v>1811</v>
      </c>
      <c r="D310" s="257" t="s">
        <v>3918</v>
      </c>
      <c r="E310" s="16">
        <v>12</v>
      </c>
      <c r="F310" s="257" t="s">
        <v>3919</v>
      </c>
      <c r="G310" s="257" t="s">
        <v>821</v>
      </c>
      <c r="H310" s="1570" t="s">
        <v>822</v>
      </c>
    </row>
    <row r="311" spans="1:8" s="267" customFormat="1" ht="15" customHeight="1">
      <c r="A311" s="1571"/>
      <c r="B311" s="681" t="s">
        <v>4373</v>
      </c>
      <c r="C311" s="659" t="s">
        <v>1811</v>
      </c>
      <c r="D311" s="257" t="s">
        <v>3920</v>
      </c>
      <c r="E311" s="16">
        <v>11.97</v>
      </c>
      <c r="F311" s="257" t="s">
        <v>3921</v>
      </c>
      <c r="G311" s="257" t="s">
        <v>821</v>
      </c>
      <c r="H311" s="1570" t="s">
        <v>822</v>
      </c>
    </row>
    <row r="312" spans="1:8" s="267" customFormat="1" ht="15" customHeight="1">
      <c r="A312" s="1571"/>
      <c r="B312" s="681" t="s">
        <v>4376</v>
      </c>
      <c r="C312" s="659" t="s">
        <v>1811</v>
      </c>
      <c r="D312" s="257" t="s">
        <v>3922</v>
      </c>
      <c r="E312" s="16">
        <v>11.97</v>
      </c>
      <c r="F312" s="257" t="s">
        <v>3923</v>
      </c>
      <c r="G312" s="257" t="s">
        <v>821</v>
      </c>
      <c r="H312" s="1570" t="s">
        <v>822</v>
      </c>
    </row>
    <row r="313" spans="1:8" ht="15" customHeight="1">
      <c r="A313" s="258"/>
      <c r="B313" s="681" t="s">
        <v>4379</v>
      </c>
      <c r="C313" s="659" t="s">
        <v>1811</v>
      </c>
      <c r="D313" s="257" t="s">
        <v>3924</v>
      </c>
      <c r="E313" s="16">
        <v>11.97</v>
      </c>
      <c r="F313" s="257" t="s">
        <v>3925</v>
      </c>
      <c r="G313" s="257" t="s">
        <v>821</v>
      </c>
      <c r="H313" s="224" t="s">
        <v>822</v>
      </c>
    </row>
    <row r="314" spans="1:8" s="173" customFormat="1" ht="15" customHeight="1">
      <c r="A314" s="258"/>
      <c r="B314" s="681" t="s">
        <v>4382</v>
      </c>
      <c r="C314" s="659" t="s">
        <v>1811</v>
      </c>
      <c r="D314" s="257" t="s">
        <v>3926</v>
      </c>
      <c r="E314" s="16">
        <v>11.87</v>
      </c>
      <c r="F314" s="257" t="s">
        <v>3927</v>
      </c>
      <c r="G314" s="257" t="s">
        <v>821</v>
      </c>
      <c r="H314" s="224" t="s">
        <v>822</v>
      </c>
    </row>
    <row r="315" spans="1:8" s="173" customFormat="1" ht="15" customHeight="1">
      <c r="A315" s="258"/>
      <c r="B315" s="681" t="s">
        <v>4385</v>
      </c>
      <c r="C315" s="659" t="s">
        <v>1811</v>
      </c>
      <c r="D315" s="257" t="s">
        <v>3928</v>
      </c>
      <c r="E315" s="16">
        <v>11.59</v>
      </c>
      <c r="F315" s="257" t="s">
        <v>3929</v>
      </c>
      <c r="G315" s="257" t="s">
        <v>821</v>
      </c>
      <c r="H315" s="224" t="s">
        <v>822</v>
      </c>
    </row>
    <row r="316" spans="1:8" s="173" customFormat="1" ht="15" customHeight="1">
      <c r="A316" s="258"/>
      <c r="B316" s="681" t="s">
        <v>4388</v>
      </c>
      <c r="C316" s="659" t="s">
        <v>1811</v>
      </c>
      <c r="D316" s="257" t="s">
        <v>3930</v>
      </c>
      <c r="E316" s="16">
        <v>11.5</v>
      </c>
      <c r="F316" s="257" t="s">
        <v>3931</v>
      </c>
      <c r="G316" s="257" t="s">
        <v>821</v>
      </c>
      <c r="H316" s="224" t="s">
        <v>822</v>
      </c>
    </row>
    <row r="317" spans="1:8" s="173" customFormat="1" ht="15" customHeight="1">
      <c r="A317" s="258"/>
      <c r="B317" s="681" t="s">
        <v>4391</v>
      </c>
      <c r="C317" s="659" t="s">
        <v>1811</v>
      </c>
      <c r="D317" s="257" t="s">
        <v>3932</v>
      </c>
      <c r="E317" s="16">
        <v>11.42</v>
      </c>
      <c r="F317" s="257" t="s">
        <v>3933</v>
      </c>
      <c r="G317" s="257" t="s">
        <v>821</v>
      </c>
      <c r="H317" s="224" t="s">
        <v>822</v>
      </c>
    </row>
    <row r="318" spans="1:8" s="173" customFormat="1" ht="15" customHeight="1">
      <c r="A318" s="258"/>
      <c r="B318" s="681" t="s">
        <v>4394</v>
      </c>
      <c r="C318" s="659" t="s">
        <v>1811</v>
      </c>
      <c r="D318" s="257" t="s">
        <v>3934</v>
      </c>
      <c r="E318" s="16">
        <v>11.47</v>
      </c>
      <c r="F318" s="257" t="s">
        <v>3935</v>
      </c>
      <c r="G318" s="257" t="s">
        <v>821</v>
      </c>
      <c r="H318" s="224" t="s">
        <v>822</v>
      </c>
    </row>
    <row r="319" spans="1:8" ht="15" customHeight="1">
      <c r="A319" s="258"/>
      <c r="B319" s="681" t="s">
        <v>4397</v>
      </c>
      <c r="C319" s="659" t="s">
        <v>1811</v>
      </c>
      <c r="D319" s="257" t="s">
        <v>3936</v>
      </c>
      <c r="E319" s="16">
        <v>10.06</v>
      </c>
      <c r="F319" s="257" t="s">
        <v>1427</v>
      </c>
      <c r="G319" s="257" t="s">
        <v>821</v>
      </c>
      <c r="H319" s="224" t="s">
        <v>822</v>
      </c>
    </row>
    <row r="320" spans="1:8" ht="15" customHeight="1">
      <c r="A320" s="258"/>
      <c r="B320" s="681" t="s">
        <v>4400</v>
      </c>
      <c r="C320" s="659" t="s">
        <v>1811</v>
      </c>
      <c r="D320" s="257" t="s">
        <v>4466</v>
      </c>
      <c r="E320" s="16">
        <v>8.57</v>
      </c>
      <c r="F320" s="257" t="s">
        <v>4467</v>
      </c>
      <c r="G320" s="257" t="s">
        <v>821</v>
      </c>
      <c r="H320" s="224" t="s">
        <v>822</v>
      </c>
    </row>
    <row r="321" spans="1:8" ht="15" customHeight="1">
      <c r="A321" s="258"/>
      <c r="B321" s="681" t="s">
        <v>4403</v>
      </c>
      <c r="C321" s="659" t="s">
        <v>1811</v>
      </c>
      <c r="D321" s="257" t="s">
        <v>4468</v>
      </c>
      <c r="E321" s="16">
        <v>8.44</v>
      </c>
      <c r="F321" s="232" t="s">
        <v>4469</v>
      </c>
      <c r="G321" s="257" t="s">
        <v>821</v>
      </c>
      <c r="H321" s="224" t="s">
        <v>822</v>
      </c>
    </row>
    <row r="322" spans="1:8" ht="15" customHeight="1">
      <c r="A322" s="258"/>
      <c r="B322" s="681" t="s">
        <v>4406</v>
      </c>
      <c r="C322" s="659" t="s">
        <v>1811</v>
      </c>
      <c r="D322" s="257" t="s">
        <v>4470</v>
      </c>
      <c r="E322" s="16">
        <v>7.8</v>
      </c>
      <c r="F322" s="232" t="s">
        <v>4471</v>
      </c>
      <c r="G322" s="257" t="s">
        <v>821</v>
      </c>
      <c r="H322" s="224" t="s">
        <v>822</v>
      </c>
    </row>
    <row r="323" spans="1:8" ht="15" customHeight="1">
      <c r="A323" s="258"/>
      <c r="B323" s="681" t="s">
        <v>4472</v>
      </c>
      <c r="C323" s="659" t="s">
        <v>1811</v>
      </c>
      <c r="D323" s="257" t="s">
        <v>4473</v>
      </c>
      <c r="E323" s="16">
        <v>8.3000000000000007</v>
      </c>
      <c r="F323" s="232" t="s">
        <v>4474</v>
      </c>
      <c r="G323" s="257" t="s">
        <v>821</v>
      </c>
      <c r="H323" s="224" t="s">
        <v>822</v>
      </c>
    </row>
    <row r="324" spans="1:8" ht="15" customHeight="1">
      <c r="A324" s="258"/>
      <c r="B324" s="681" t="s">
        <v>4475</v>
      </c>
      <c r="C324" s="659" t="s">
        <v>1811</v>
      </c>
      <c r="D324" s="257" t="s">
        <v>4476</v>
      </c>
      <c r="E324" s="16">
        <v>7.44</v>
      </c>
      <c r="F324" s="232" t="s">
        <v>4477</v>
      </c>
      <c r="G324" s="257" t="s">
        <v>821</v>
      </c>
      <c r="H324" s="224" t="s">
        <v>822</v>
      </c>
    </row>
    <row r="325" spans="1:8" ht="15" customHeight="1">
      <c r="A325" s="258"/>
      <c r="B325" s="681" t="s">
        <v>4415</v>
      </c>
      <c r="C325" s="659" t="s">
        <v>1811</v>
      </c>
      <c r="D325" s="257" t="s">
        <v>4478</v>
      </c>
      <c r="E325" s="16">
        <v>7.4</v>
      </c>
      <c r="F325" s="232" t="s">
        <v>4479</v>
      </c>
      <c r="G325" s="257" t="s">
        <v>821</v>
      </c>
      <c r="H325" s="224" t="s">
        <v>822</v>
      </c>
    </row>
    <row r="326" spans="1:8" ht="15" customHeight="1">
      <c r="A326" s="258"/>
      <c r="B326" s="681" t="s">
        <v>4418</v>
      </c>
      <c r="C326" s="659" t="s">
        <v>1811</v>
      </c>
      <c r="D326" s="257" t="s">
        <v>4480</v>
      </c>
      <c r="E326" s="16">
        <v>7.59</v>
      </c>
      <c r="F326" s="232" t="s">
        <v>1442</v>
      </c>
      <c r="G326" s="257" t="s">
        <v>821</v>
      </c>
      <c r="H326" s="224" t="s">
        <v>822</v>
      </c>
    </row>
    <row r="327" spans="1:8" ht="15" customHeight="1">
      <c r="A327" s="258"/>
      <c r="B327" s="681" t="s">
        <v>4421</v>
      </c>
      <c r="C327" s="659" t="s">
        <v>1811</v>
      </c>
      <c r="D327" s="257" t="s">
        <v>4481</v>
      </c>
      <c r="E327" s="16">
        <v>7.79</v>
      </c>
      <c r="F327" s="232" t="s">
        <v>1450</v>
      </c>
      <c r="G327" s="257" t="s">
        <v>821</v>
      </c>
      <c r="H327" s="224" t="s">
        <v>822</v>
      </c>
    </row>
    <row r="328" spans="1:8" ht="15" customHeight="1">
      <c r="A328" s="258"/>
      <c r="B328" s="681" t="s">
        <v>4424</v>
      </c>
      <c r="C328" s="659" t="s">
        <v>1811</v>
      </c>
      <c r="D328" s="257" t="s">
        <v>4482</v>
      </c>
      <c r="E328" s="16">
        <v>7.84</v>
      </c>
      <c r="F328" s="232" t="s">
        <v>4483</v>
      </c>
      <c r="G328" s="257" t="s">
        <v>821</v>
      </c>
      <c r="H328" s="224" t="s">
        <v>822</v>
      </c>
    </row>
    <row r="329" spans="1:8" ht="15" customHeight="1">
      <c r="A329" s="258"/>
      <c r="B329" s="681" t="s">
        <v>4427</v>
      </c>
      <c r="C329" s="659" t="s">
        <v>1811</v>
      </c>
      <c r="D329" s="257" t="s">
        <v>4484</v>
      </c>
      <c r="E329" s="16">
        <v>8</v>
      </c>
      <c r="F329" s="232" t="s">
        <v>4485</v>
      </c>
      <c r="G329" s="257" t="s">
        <v>821</v>
      </c>
      <c r="H329" s="224" t="s">
        <v>822</v>
      </c>
    </row>
    <row r="330" spans="1:8" ht="15" customHeight="1">
      <c r="A330" s="173"/>
      <c r="B330" s="681" t="s">
        <v>4428</v>
      </c>
      <c r="C330" s="659" t="s">
        <v>1811</v>
      </c>
      <c r="D330" s="257" t="s">
        <v>4486</v>
      </c>
      <c r="E330" s="16">
        <v>8</v>
      </c>
      <c r="F330" s="232" t="s">
        <v>4487</v>
      </c>
      <c r="G330" s="257" t="s">
        <v>821</v>
      </c>
      <c r="H330" s="224" t="s">
        <v>822</v>
      </c>
    </row>
    <row r="331" spans="1:8" ht="15" customHeight="1">
      <c r="A331" s="258"/>
      <c r="B331" s="681" t="s">
        <v>4429</v>
      </c>
      <c r="C331" s="659" t="s">
        <v>1811</v>
      </c>
      <c r="D331" s="257" t="s">
        <v>4488</v>
      </c>
      <c r="E331" s="16">
        <v>8</v>
      </c>
      <c r="F331" s="270" t="s">
        <v>4489</v>
      </c>
      <c r="G331" s="257" t="s">
        <v>821</v>
      </c>
      <c r="H331" s="224" t="s">
        <v>822</v>
      </c>
    </row>
    <row r="332" spans="1:8" ht="15" customHeight="1">
      <c r="A332" s="258"/>
      <c r="B332" s="681" t="s">
        <v>4430</v>
      </c>
      <c r="C332" s="659" t="s">
        <v>1811</v>
      </c>
      <c r="D332" s="257" t="s">
        <v>4490</v>
      </c>
      <c r="E332" s="16">
        <v>7.69</v>
      </c>
      <c r="F332" s="232" t="s">
        <v>4491</v>
      </c>
      <c r="G332" s="257" t="s">
        <v>821</v>
      </c>
      <c r="H332" s="224" t="s">
        <v>822</v>
      </c>
    </row>
    <row r="333" spans="1:8" ht="15" customHeight="1">
      <c r="A333" s="258"/>
      <c r="B333" s="681" t="s">
        <v>4432</v>
      </c>
      <c r="C333" s="659" t="s">
        <v>1811</v>
      </c>
      <c r="D333" s="257" t="s">
        <v>4492</v>
      </c>
      <c r="E333" s="16">
        <v>7.54</v>
      </c>
      <c r="F333" s="232" t="s">
        <v>4493</v>
      </c>
      <c r="G333" s="257" t="s">
        <v>821</v>
      </c>
      <c r="H333" s="224" t="s">
        <v>822</v>
      </c>
    </row>
    <row r="334" spans="1:8" s="267" customFormat="1" ht="15" customHeight="1">
      <c r="A334" s="258"/>
      <c r="B334" s="681" t="s">
        <v>4433</v>
      </c>
      <c r="C334" s="659" t="s">
        <v>1811</v>
      </c>
      <c r="D334" s="257" t="s">
        <v>4494</v>
      </c>
      <c r="E334" s="16">
        <v>7.75</v>
      </c>
      <c r="F334" s="232" t="s">
        <v>4495</v>
      </c>
      <c r="G334" s="257" t="s">
        <v>821</v>
      </c>
      <c r="H334" s="224" t="s">
        <v>822</v>
      </c>
    </row>
    <row r="335" spans="1:8" s="267" customFormat="1" ht="15" customHeight="1">
      <c r="A335" s="173"/>
      <c r="B335" s="681" t="s">
        <v>4434</v>
      </c>
      <c r="C335" s="659" t="s">
        <v>1811</v>
      </c>
      <c r="D335" s="257" t="s">
        <v>4496</v>
      </c>
      <c r="E335" s="16">
        <v>7.64</v>
      </c>
      <c r="F335" s="232" t="s">
        <v>4497</v>
      </c>
      <c r="G335" s="257" t="s">
        <v>821</v>
      </c>
      <c r="H335" s="224" t="s">
        <v>822</v>
      </c>
    </row>
    <row r="336" spans="1:8" s="267" customFormat="1" ht="15" customHeight="1">
      <c r="A336" s="173"/>
      <c r="B336" s="681" t="s">
        <v>4435</v>
      </c>
      <c r="C336" s="659" t="s">
        <v>1811</v>
      </c>
      <c r="D336" s="257" t="s">
        <v>4498</v>
      </c>
      <c r="E336" s="16">
        <v>7.48</v>
      </c>
      <c r="F336" s="232" t="s">
        <v>4499</v>
      </c>
      <c r="G336" s="257" t="s">
        <v>821</v>
      </c>
      <c r="H336" s="224" t="s">
        <v>822</v>
      </c>
    </row>
    <row r="337" spans="1:8" s="267" customFormat="1" ht="15" customHeight="1">
      <c r="A337" s="173"/>
      <c r="B337" s="681" t="s">
        <v>4436</v>
      </c>
      <c r="C337" s="659" t="s">
        <v>1811</v>
      </c>
      <c r="D337" s="224" t="s">
        <v>4500</v>
      </c>
      <c r="E337" s="268">
        <v>7.25</v>
      </c>
      <c r="F337" s="246" t="s">
        <v>4501</v>
      </c>
      <c r="G337" s="224" t="s">
        <v>821</v>
      </c>
      <c r="H337" s="224" t="s">
        <v>822</v>
      </c>
    </row>
    <row r="338" spans="1:8" s="267" customFormat="1" ht="15" customHeight="1">
      <c r="A338" s="173"/>
      <c r="B338" s="681" t="s">
        <v>4438</v>
      </c>
      <c r="C338" s="659" t="s">
        <v>1811</v>
      </c>
      <c r="D338" s="229" t="s">
        <v>4502</v>
      </c>
      <c r="E338" s="268">
        <v>7.7</v>
      </c>
      <c r="F338" s="229" t="s">
        <v>4503</v>
      </c>
      <c r="G338" s="224" t="s">
        <v>821</v>
      </c>
      <c r="H338" s="224" t="s">
        <v>822</v>
      </c>
    </row>
    <row r="339" spans="1:8" s="267" customFormat="1" ht="15" customHeight="1">
      <c r="A339" s="173"/>
      <c r="B339" s="681" t="s">
        <v>4439</v>
      </c>
      <c r="C339" s="659" t="s">
        <v>1811</v>
      </c>
      <c r="D339" s="229" t="s">
        <v>4504</v>
      </c>
      <c r="E339" s="268">
        <v>7.74</v>
      </c>
      <c r="F339" s="229" t="s">
        <v>4505</v>
      </c>
      <c r="G339" s="224" t="s">
        <v>821</v>
      </c>
      <c r="H339" s="224" t="s">
        <v>822</v>
      </c>
    </row>
    <row r="340" spans="1:8" s="267" customFormat="1" ht="15" customHeight="1">
      <c r="A340" s="173"/>
      <c r="B340" s="681" t="s">
        <v>4440</v>
      </c>
      <c r="C340" s="659" t="s">
        <v>1811</v>
      </c>
      <c r="D340" s="229" t="s">
        <v>4506</v>
      </c>
      <c r="E340" s="268">
        <v>7.99</v>
      </c>
      <c r="F340" s="229" t="s">
        <v>4507</v>
      </c>
      <c r="G340" s="224" t="s">
        <v>821</v>
      </c>
      <c r="H340" s="224" t="s">
        <v>822</v>
      </c>
    </row>
    <row r="341" spans="1:8" s="267" customFormat="1" ht="15" customHeight="1">
      <c r="A341" s="173"/>
      <c r="B341" s="681" t="s">
        <v>4508</v>
      </c>
      <c r="C341" s="659" t="s">
        <v>1811</v>
      </c>
      <c r="D341" s="229" t="s">
        <v>4509</v>
      </c>
      <c r="E341" s="268">
        <v>8.24</v>
      </c>
      <c r="F341" s="229" t="s">
        <v>4510</v>
      </c>
      <c r="G341" s="224" t="s">
        <v>821</v>
      </c>
      <c r="H341" s="224" t="s">
        <v>822</v>
      </c>
    </row>
    <row r="342" spans="1:8" s="267" customFormat="1" ht="15" customHeight="1">
      <c r="A342" s="173"/>
      <c r="B342" s="681" t="s">
        <v>4511</v>
      </c>
      <c r="C342" s="659" t="s">
        <v>1811</v>
      </c>
      <c r="D342" s="230" t="s">
        <v>4512</v>
      </c>
      <c r="E342" s="268">
        <v>8.1300000000000008</v>
      </c>
      <c r="F342" s="230" t="s">
        <v>4513</v>
      </c>
      <c r="G342" s="224" t="s">
        <v>821</v>
      </c>
      <c r="H342" s="224" t="s">
        <v>822</v>
      </c>
    </row>
    <row r="343" spans="1:8" s="267" customFormat="1" ht="15" customHeight="1">
      <c r="A343" s="173"/>
      <c r="B343" s="681" t="s">
        <v>4514</v>
      </c>
      <c r="C343" s="659" t="s">
        <v>1811</v>
      </c>
      <c r="D343" s="230" t="s">
        <v>4515</v>
      </c>
      <c r="E343" s="268">
        <v>7.52</v>
      </c>
      <c r="F343" s="230" t="s">
        <v>4516</v>
      </c>
      <c r="G343" s="224" t="s">
        <v>821</v>
      </c>
      <c r="H343" s="224" t="s">
        <v>822</v>
      </c>
    </row>
    <row r="344" spans="1:8" s="267" customFormat="1" ht="15" customHeight="1">
      <c r="A344" s="173"/>
      <c r="B344" s="681" t="s">
        <v>4517</v>
      </c>
      <c r="C344" s="659" t="s">
        <v>1811</v>
      </c>
      <c r="D344" s="230" t="s">
        <v>4518</v>
      </c>
      <c r="E344" s="268">
        <v>7.5</v>
      </c>
      <c r="F344" s="230" t="s">
        <v>4519</v>
      </c>
      <c r="G344" s="224" t="s">
        <v>821</v>
      </c>
      <c r="H344" s="224" t="s">
        <v>822</v>
      </c>
    </row>
    <row r="345" spans="1:8" s="267" customFormat="1" ht="15" customHeight="1">
      <c r="A345" s="173"/>
      <c r="B345" s="681" t="s">
        <v>4520</v>
      </c>
      <c r="C345" s="659" t="s">
        <v>1811</v>
      </c>
      <c r="D345" s="230" t="s">
        <v>4521</v>
      </c>
      <c r="E345" s="268">
        <v>8.06</v>
      </c>
      <c r="F345" s="230" t="s">
        <v>4522</v>
      </c>
      <c r="G345" s="224" t="s">
        <v>821</v>
      </c>
      <c r="H345" s="224" t="s">
        <v>822</v>
      </c>
    </row>
    <row r="346" spans="1:8" s="267" customFormat="1" ht="15" customHeight="1">
      <c r="A346" s="173"/>
      <c r="B346" s="681" t="s">
        <v>4523</v>
      </c>
      <c r="C346" s="659" t="s">
        <v>1811</v>
      </c>
      <c r="D346" s="230" t="s">
        <v>4524</v>
      </c>
      <c r="E346" s="268">
        <v>7.49</v>
      </c>
      <c r="F346" s="230" t="s">
        <v>4525</v>
      </c>
      <c r="G346" s="224" t="s">
        <v>821</v>
      </c>
      <c r="H346" s="224" t="s">
        <v>822</v>
      </c>
    </row>
    <row r="347" spans="1:8" s="267" customFormat="1" ht="15" customHeight="1">
      <c r="A347" s="173"/>
      <c r="B347" s="681" t="s">
        <v>4526</v>
      </c>
      <c r="C347" s="659" t="s">
        <v>1811</v>
      </c>
      <c r="D347" s="230" t="s">
        <v>4527</v>
      </c>
      <c r="E347" s="268">
        <v>7.2</v>
      </c>
      <c r="F347" s="230" t="s">
        <v>4528</v>
      </c>
      <c r="G347" s="224" t="s">
        <v>821</v>
      </c>
      <c r="H347" s="224" t="s">
        <v>822</v>
      </c>
    </row>
    <row r="348" spans="1:8" s="267" customFormat="1" ht="15" customHeight="1">
      <c r="A348" s="271"/>
      <c r="B348" s="681" t="s">
        <v>4529</v>
      </c>
      <c r="C348" s="659" t="s">
        <v>1811</v>
      </c>
      <c r="D348" s="230" t="s">
        <v>4530</v>
      </c>
      <c r="E348" s="268">
        <v>7.55</v>
      </c>
      <c r="F348" s="230" t="s">
        <v>4531</v>
      </c>
      <c r="G348" s="224" t="s">
        <v>821</v>
      </c>
      <c r="H348" s="224" t="s">
        <v>822</v>
      </c>
    </row>
    <row r="349" spans="1:8" s="267" customFormat="1" ht="15" customHeight="1">
      <c r="A349" s="271"/>
      <c r="B349" s="681" t="s">
        <v>4532</v>
      </c>
      <c r="C349" s="659" t="s">
        <v>1811</v>
      </c>
      <c r="D349" s="230" t="s">
        <v>4533</v>
      </c>
      <c r="E349" s="268">
        <v>7.7</v>
      </c>
      <c r="F349" s="230" t="s">
        <v>3947</v>
      </c>
      <c r="G349" s="224" t="s">
        <v>821</v>
      </c>
      <c r="H349" s="224" t="s">
        <v>822</v>
      </c>
    </row>
    <row r="350" spans="1:8" s="267" customFormat="1" ht="15" customHeight="1">
      <c r="A350" s="271"/>
      <c r="B350" s="681" t="s">
        <v>4534</v>
      </c>
      <c r="C350" s="659" t="s">
        <v>1811</v>
      </c>
      <c r="D350" s="230" t="s">
        <v>4535</v>
      </c>
      <c r="E350" s="268">
        <v>7.68</v>
      </c>
      <c r="F350" s="230" t="s">
        <v>4536</v>
      </c>
      <c r="G350" s="224" t="s">
        <v>821</v>
      </c>
      <c r="H350" s="224" t="s">
        <v>822</v>
      </c>
    </row>
    <row r="351" spans="1:8" s="173" customFormat="1" ht="15" customHeight="1">
      <c r="A351" s="271" t="s">
        <v>1280</v>
      </c>
      <c r="B351" s="681" t="s">
        <v>4165</v>
      </c>
      <c r="C351" s="659" t="s">
        <v>1692</v>
      </c>
      <c r="D351" s="230" t="s">
        <v>1077</v>
      </c>
      <c r="E351" s="268">
        <v>14.23</v>
      </c>
      <c r="F351" s="230" t="s">
        <v>1081</v>
      </c>
      <c r="G351" s="224" t="s">
        <v>821</v>
      </c>
      <c r="H351" s="224" t="s">
        <v>822</v>
      </c>
    </row>
    <row r="352" spans="1:8" ht="15" customHeight="1">
      <c r="A352" s="271"/>
      <c r="B352" s="681" t="s">
        <v>4168</v>
      </c>
      <c r="C352" s="659" t="s">
        <v>1692</v>
      </c>
      <c r="D352" s="230" t="s">
        <v>1078</v>
      </c>
      <c r="E352" s="268">
        <v>13.88</v>
      </c>
      <c r="F352" s="230" t="s">
        <v>1082</v>
      </c>
      <c r="G352" s="224" t="s">
        <v>821</v>
      </c>
      <c r="H352" s="224" t="s">
        <v>822</v>
      </c>
    </row>
    <row r="353" spans="1:8" ht="15" customHeight="1">
      <c r="A353" s="173"/>
      <c r="B353" s="681" t="s">
        <v>4171</v>
      </c>
      <c r="C353" s="659" t="s">
        <v>1692</v>
      </c>
      <c r="D353" s="230" t="s">
        <v>1079</v>
      </c>
      <c r="E353" s="268">
        <v>13.49</v>
      </c>
      <c r="F353" s="230" t="s">
        <v>1083</v>
      </c>
      <c r="G353" s="224" t="s">
        <v>821</v>
      </c>
      <c r="H353" s="224" t="s">
        <v>822</v>
      </c>
    </row>
    <row r="354" spans="1:8" ht="15" customHeight="1">
      <c r="A354" s="271"/>
      <c r="B354" s="681" t="s">
        <v>1458</v>
      </c>
      <c r="C354" s="659" t="s">
        <v>1692</v>
      </c>
      <c r="D354" s="230" t="s">
        <v>1080</v>
      </c>
      <c r="E354" s="268">
        <v>13.29</v>
      </c>
      <c r="F354" s="230" t="s">
        <v>1084</v>
      </c>
      <c r="G354" s="224" t="s">
        <v>821</v>
      </c>
      <c r="H354" s="224" t="s">
        <v>822</v>
      </c>
    </row>
    <row r="355" spans="1:8" ht="15" customHeight="1">
      <c r="A355" s="271"/>
      <c r="B355" s="681" t="s">
        <v>1459</v>
      </c>
      <c r="C355" s="659" t="s">
        <v>1692</v>
      </c>
      <c r="D355" s="230" t="s">
        <v>50</v>
      </c>
      <c r="E355" s="268">
        <v>13.19</v>
      </c>
      <c r="F355" s="230" t="s">
        <v>63</v>
      </c>
      <c r="G355" s="224" t="s">
        <v>821</v>
      </c>
      <c r="H355" s="224" t="s">
        <v>822</v>
      </c>
    </row>
    <row r="356" spans="1:8" ht="15" customHeight="1">
      <c r="A356" s="271"/>
      <c r="B356" s="681" t="s">
        <v>1460</v>
      </c>
      <c r="C356" s="659" t="s">
        <v>1692</v>
      </c>
      <c r="D356" s="230" t="s">
        <v>51</v>
      </c>
      <c r="E356" s="268">
        <v>13.14</v>
      </c>
      <c r="F356" s="230" t="s">
        <v>64</v>
      </c>
      <c r="G356" s="224" t="s">
        <v>821</v>
      </c>
      <c r="H356" s="224" t="s">
        <v>822</v>
      </c>
    </row>
    <row r="357" spans="1:8" ht="15" customHeight="1">
      <c r="A357" s="271"/>
      <c r="B357" s="681" t="s">
        <v>1461</v>
      </c>
      <c r="C357" s="659" t="s">
        <v>1692</v>
      </c>
      <c r="D357" s="230" t="s">
        <v>52</v>
      </c>
      <c r="E357" s="268">
        <v>13.04</v>
      </c>
      <c r="F357" s="230" t="s">
        <v>65</v>
      </c>
      <c r="G357" s="224" t="s">
        <v>821</v>
      </c>
      <c r="H357" s="224" t="s">
        <v>822</v>
      </c>
    </row>
    <row r="358" spans="1:8" ht="15" customHeight="1">
      <c r="A358" s="271"/>
      <c r="B358" s="681" t="s">
        <v>1462</v>
      </c>
      <c r="C358" s="659" t="s">
        <v>1692</v>
      </c>
      <c r="D358" s="230" t="s">
        <v>53</v>
      </c>
      <c r="E358" s="268">
        <v>13.14</v>
      </c>
      <c r="F358" s="230" t="s">
        <v>66</v>
      </c>
      <c r="G358" s="224" t="s">
        <v>821</v>
      </c>
      <c r="H358" s="224" t="s">
        <v>822</v>
      </c>
    </row>
    <row r="359" spans="1:8" ht="15" customHeight="1">
      <c r="A359" s="271"/>
      <c r="B359" s="681" t="s">
        <v>1463</v>
      </c>
      <c r="C359" s="659" t="s">
        <v>1692</v>
      </c>
      <c r="D359" s="230" t="s">
        <v>54</v>
      </c>
      <c r="E359" s="268">
        <v>13.13</v>
      </c>
      <c r="F359" s="230" t="s">
        <v>67</v>
      </c>
      <c r="G359" s="224" t="s">
        <v>821</v>
      </c>
      <c r="H359" s="224" t="s">
        <v>822</v>
      </c>
    </row>
    <row r="360" spans="1:8" ht="15" customHeight="1">
      <c r="A360" s="271"/>
      <c r="B360" s="681" t="s">
        <v>1464</v>
      </c>
      <c r="C360" s="659" t="s">
        <v>1692</v>
      </c>
      <c r="D360" s="230" t="s">
        <v>55</v>
      </c>
      <c r="E360" s="268">
        <v>13.09</v>
      </c>
      <c r="F360" s="230" t="s">
        <v>68</v>
      </c>
      <c r="G360" s="1570" t="s">
        <v>821</v>
      </c>
      <c r="H360" s="1570" t="s">
        <v>822</v>
      </c>
    </row>
    <row r="361" spans="1:8" ht="15" customHeight="1">
      <c r="A361" s="271"/>
      <c r="B361" s="681" t="s">
        <v>4187</v>
      </c>
      <c r="C361" s="659" t="s">
        <v>1692</v>
      </c>
      <c r="D361" s="230" t="s">
        <v>56</v>
      </c>
      <c r="E361" s="268">
        <v>13.07</v>
      </c>
      <c r="F361" s="230" t="s">
        <v>69</v>
      </c>
      <c r="G361" s="1570" t="s">
        <v>821</v>
      </c>
      <c r="H361" s="1570" t="s">
        <v>822</v>
      </c>
    </row>
    <row r="362" spans="1:8" ht="15" customHeight="1">
      <c r="A362" s="271"/>
      <c r="B362" s="681" t="s">
        <v>1465</v>
      </c>
      <c r="C362" s="659" t="s">
        <v>1692</v>
      </c>
      <c r="D362" s="230" t="s">
        <v>57</v>
      </c>
      <c r="E362" s="268">
        <v>13.07</v>
      </c>
      <c r="F362" s="230" t="s">
        <v>4537</v>
      </c>
      <c r="G362" s="1570" t="s">
        <v>821</v>
      </c>
      <c r="H362" s="1570" t="s">
        <v>822</v>
      </c>
    </row>
    <row r="363" spans="1:8" ht="15" customHeight="1">
      <c r="A363" s="271"/>
      <c r="B363" s="681" t="s">
        <v>1466</v>
      </c>
      <c r="C363" s="659" t="s">
        <v>1692</v>
      </c>
      <c r="D363" s="230" t="s">
        <v>58</v>
      </c>
      <c r="E363" s="268">
        <v>13.07</v>
      </c>
      <c r="F363" s="230" t="s">
        <v>70</v>
      </c>
      <c r="G363" s="1570" t="s">
        <v>821</v>
      </c>
      <c r="H363" s="1570" t="s">
        <v>822</v>
      </c>
    </row>
    <row r="364" spans="1:8" ht="15" customHeight="1">
      <c r="A364" s="271"/>
      <c r="B364" s="681" t="s">
        <v>4194</v>
      </c>
      <c r="C364" s="1482" t="s">
        <v>1692</v>
      </c>
      <c r="D364" s="230" t="s">
        <v>59</v>
      </c>
      <c r="E364" s="268">
        <v>13.07</v>
      </c>
      <c r="F364" s="230" t="s">
        <v>71</v>
      </c>
      <c r="G364" s="1481" t="s">
        <v>821</v>
      </c>
      <c r="H364" s="224" t="s">
        <v>822</v>
      </c>
    </row>
    <row r="365" spans="1:8" ht="15" customHeight="1">
      <c r="A365" s="271"/>
      <c r="B365" s="681" t="s">
        <v>1467</v>
      </c>
      <c r="C365" s="1482" t="s">
        <v>1692</v>
      </c>
      <c r="D365" s="230" t="s">
        <v>60</v>
      </c>
      <c r="E365" s="268">
        <v>13.07</v>
      </c>
      <c r="F365" s="230" t="s">
        <v>72</v>
      </c>
      <c r="G365" s="1481" t="s">
        <v>821</v>
      </c>
      <c r="H365" s="224" t="s">
        <v>822</v>
      </c>
    </row>
    <row r="366" spans="1:8" ht="15" customHeight="1">
      <c r="A366" s="271"/>
      <c r="B366" s="681" t="s">
        <v>1468</v>
      </c>
      <c r="C366" s="1482" t="s">
        <v>1692</v>
      </c>
      <c r="D366" s="298" t="s">
        <v>61</v>
      </c>
      <c r="E366" s="268">
        <v>13.07</v>
      </c>
      <c r="F366" s="298" t="s">
        <v>73</v>
      </c>
      <c r="G366" s="1481" t="s">
        <v>821</v>
      </c>
      <c r="H366" s="224" t="s">
        <v>822</v>
      </c>
    </row>
    <row r="367" spans="1:8" ht="15" customHeight="1">
      <c r="A367" s="271"/>
      <c r="B367" s="681" t="s">
        <v>1469</v>
      </c>
      <c r="C367" s="1482" t="s">
        <v>1692</v>
      </c>
      <c r="D367" s="230" t="s">
        <v>5</v>
      </c>
      <c r="E367" s="268">
        <v>13.07</v>
      </c>
      <c r="F367" s="230" t="s">
        <v>62</v>
      </c>
      <c r="G367" s="1481" t="s">
        <v>821</v>
      </c>
      <c r="H367" s="224" t="s">
        <v>822</v>
      </c>
    </row>
    <row r="368" spans="1:8" ht="15" customHeight="1">
      <c r="A368" s="271"/>
      <c r="B368" s="681" t="s">
        <v>1470</v>
      </c>
      <c r="C368" s="1482" t="s">
        <v>1692</v>
      </c>
      <c r="D368" s="230" t="s">
        <v>8</v>
      </c>
      <c r="E368" s="268">
        <v>13.07</v>
      </c>
      <c r="F368" s="230" t="s">
        <v>9</v>
      </c>
      <c r="G368" s="1481" t="s">
        <v>821</v>
      </c>
      <c r="H368" s="224" t="s">
        <v>822</v>
      </c>
    </row>
    <row r="369" spans="1:8" ht="15" customHeight="1">
      <c r="A369" s="271"/>
      <c r="B369" s="681" t="s">
        <v>1471</v>
      </c>
      <c r="C369" s="1482" t="s">
        <v>1692</v>
      </c>
      <c r="D369" s="230" t="s">
        <v>12</v>
      </c>
      <c r="E369" s="268">
        <v>13.07</v>
      </c>
      <c r="F369" s="230" t="s">
        <v>13</v>
      </c>
      <c r="G369" s="1481" t="s">
        <v>821</v>
      </c>
      <c r="H369" s="224" t="s">
        <v>822</v>
      </c>
    </row>
    <row r="370" spans="1:8" ht="15" customHeight="1">
      <c r="A370" s="271"/>
      <c r="B370" s="681" t="s">
        <v>1472</v>
      </c>
      <c r="C370" s="1482" t="s">
        <v>1692</v>
      </c>
      <c r="D370" s="230" t="s">
        <v>16</v>
      </c>
      <c r="E370" s="268">
        <v>13.07</v>
      </c>
      <c r="F370" s="230" t="s">
        <v>17</v>
      </c>
      <c r="G370" s="1481" t="s">
        <v>821</v>
      </c>
      <c r="H370" s="224" t="s">
        <v>822</v>
      </c>
    </row>
    <row r="371" spans="1:8" ht="15" customHeight="1">
      <c r="A371" s="271"/>
      <c r="B371" s="681" t="s">
        <v>1473</v>
      </c>
      <c r="C371" s="1482" t="s">
        <v>1692</v>
      </c>
      <c r="D371" s="35" t="s">
        <v>20</v>
      </c>
      <c r="E371" s="35">
        <v>11.09</v>
      </c>
      <c r="F371" s="35" t="s">
        <v>21</v>
      </c>
      <c r="G371" s="1481" t="s">
        <v>821</v>
      </c>
      <c r="H371" s="224" t="s">
        <v>822</v>
      </c>
    </row>
    <row r="372" spans="1:8" s="173" customFormat="1" ht="15" customHeight="1">
      <c r="A372" s="271"/>
      <c r="B372" s="681" t="s">
        <v>1474</v>
      </c>
      <c r="C372" s="271" t="s">
        <v>1692</v>
      </c>
      <c r="D372" s="257" t="s">
        <v>22</v>
      </c>
      <c r="E372" s="16">
        <v>10.07</v>
      </c>
      <c r="F372" s="232" t="s">
        <v>23</v>
      </c>
      <c r="G372" s="257" t="s">
        <v>821</v>
      </c>
      <c r="H372" s="224" t="s">
        <v>822</v>
      </c>
    </row>
    <row r="373" spans="1:8" s="173" customFormat="1" ht="15" customHeight="1">
      <c r="A373" s="271"/>
      <c r="B373" s="681" t="s">
        <v>1475</v>
      </c>
      <c r="C373" s="271" t="s">
        <v>1692</v>
      </c>
      <c r="D373" s="257" t="s">
        <v>24</v>
      </c>
      <c r="E373" s="16">
        <v>8.9700000000000006</v>
      </c>
      <c r="F373" s="232" t="s">
        <v>25</v>
      </c>
      <c r="G373" s="257" t="s">
        <v>821</v>
      </c>
      <c r="H373" s="224" t="s">
        <v>822</v>
      </c>
    </row>
    <row r="374" spans="1:8" s="173" customFormat="1" ht="15" customHeight="1">
      <c r="A374" s="271"/>
      <c r="B374" s="681" t="s">
        <v>1476</v>
      </c>
      <c r="C374" s="271" t="s">
        <v>1692</v>
      </c>
      <c r="D374" s="257" t="s">
        <v>26</v>
      </c>
      <c r="E374" s="16">
        <v>8.59</v>
      </c>
      <c r="F374" s="232" t="s">
        <v>27</v>
      </c>
      <c r="G374" s="257" t="s">
        <v>821</v>
      </c>
      <c r="H374" s="224" t="s">
        <v>822</v>
      </c>
    </row>
    <row r="375" spans="1:8" s="173" customFormat="1" ht="15" customHeight="1">
      <c r="A375" s="271"/>
      <c r="B375" s="681" t="s">
        <v>1477</v>
      </c>
      <c r="C375" s="271" t="s">
        <v>1692</v>
      </c>
      <c r="D375" s="257" t="s">
        <v>926</v>
      </c>
      <c r="E375" s="16">
        <v>9.1</v>
      </c>
      <c r="F375" s="232" t="s">
        <v>927</v>
      </c>
      <c r="G375" s="257" t="s">
        <v>821</v>
      </c>
      <c r="H375" s="224" t="s">
        <v>822</v>
      </c>
    </row>
    <row r="376" spans="1:8" s="173" customFormat="1" ht="15" customHeight="1">
      <c r="A376" s="271"/>
      <c r="B376" s="681" t="s">
        <v>4305</v>
      </c>
      <c r="C376" s="271" t="s">
        <v>1692</v>
      </c>
      <c r="D376" s="35" t="s">
        <v>928</v>
      </c>
      <c r="E376" s="16">
        <v>9.1</v>
      </c>
      <c r="F376" s="232" t="s">
        <v>929</v>
      </c>
      <c r="G376" s="257" t="s">
        <v>821</v>
      </c>
      <c r="H376" s="224" t="s">
        <v>822</v>
      </c>
    </row>
    <row r="377" spans="1:8" s="173" customFormat="1" ht="15" customHeight="1">
      <c r="A377" s="271"/>
      <c r="B377" s="681" t="s">
        <v>4227</v>
      </c>
      <c r="C377" s="271" t="s">
        <v>1692</v>
      </c>
      <c r="D377" s="257" t="s">
        <v>930</v>
      </c>
      <c r="E377" s="16">
        <v>9.11</v>
      </c>
      <c r="F377" s="232" t="s">
        <v>931</v>
      </c>
      <c r="G377" s="257" t="s">
        <v>821</v>
      </c>
      <c r="H377" s="224" t="s">
        <v>822</v>
      </c>
    </row>
    <row r="378" spans="1:8" s="173" customFormat="1" ht="15" customHeight="1">
      <c r="A378" s="271"/>
      <c r="B378" s="681" t="s">
        <v>4229</v>
      </c>
      <c r="C378" s="271" t="s">
        <v>1692</v>
      </c>
      <c r="D378" s="257" t="s">
        <v>932</v>
      </c>
      <c r="E378" s="16">
        <v>9.15</v>
      </c>
      <c r="F378" s="232" t="s">
        <v>933</v>
      </c>
      <c r="G378" s="257" t="s">
        <v>821</v>
      </c>
      <c r="H378" s="224" t="s">
        <v>822</v>
      </c>
    </row>
    <row r="379" spans="1:8" s="173" customFormat="1" ht="15" customHeight="1">
      <c r="A379" s="271"/>
      <c r="B379" s="681" t="s">
        <v>4232</v>
      </c>
      <c r="C379" s="683" t="s">
        <v>1692</v>
      </c>
      <c r="D379" s="224" t="s">
        <v>1420</v>
      </c>
      <c r="E379" s="35">
        <v>9.17</v>
      </c>
      <c r="F379" s="246" t="s">
        <v>1421</v>
      </c>
      <c r="G379" s="224" t="s">
        <v>821</v>
      </c>
      <c r="H379" s="387" t="s">
        <v>822</v>
      </c>
    </row>
    <row r="380" spans="1:8" ht="15" customHeight="1">
      <c r="A380" s="271"/>
      <c r="B380" s="681" t="s">
        <v>4235</v>
      </c>
      <c r="C380" s="683" t="s">
        <v>1692</v>
      </c>
      <c r="D380" s="224" t="s">
        <v>1422</v>
      </c>
      <c r="E380" s="35">
        <v>9.1999999999999993</v>
      </c>
      <c r="F380" s="246" t="s">
        <v>1423</v>
      </c>
      <c r="G380" s="224" t="s">
        <v>821</v>
      </c>
      <c r="H380" s="387" t="s">
        <v>822</v>
      </c>
    </row>
    <row r="381" spans="1:8" ht="15" customHeight="1">
      <c r="A381" s="271"/>
      <c r="B381" s="681" t="s">
        <v>4238</v>
      </c>
      <c r="C381" s="683" t="s">
        <v>1692</v>
      </c>
      <c r="D381" s="224" t="s">
        <v>1424</v>
      </c>
      <c r="E381" s="35">
        <v>9.15</v>
      </c>
      <c r="F381" s="246" t="s">
        <v>1425</v>
      </c>
      <c r="G381" s="224" t="s">
        <v>821</v>
      </c>
      <c r="H381" s="387" t="s">
        <v>822</v>
      </c>
    </row>
    <row r="382" spans="1:8" ht="15" customHeight="1">
      <c r="A382" s="271"/>
      <c r="B382" s="681" t="s">
        <v>4241</v>
      </c>
      <c r="C382" s="274" t="s">
        <v>1692</v>
      </c>
      <c r="D382" s="277" t="s">
        <v>1426</v>
      </c>
      <c r="E382" s="268">
        <v>9.1999999999999993</v>
      </c>
      <c r="F382" s="388" t="s">
        <v>1427</v>
      </c>
      <c r="G382" s="224" t="s">
        <v>821</v>
      </c>
      <c r="H382" s="224" t="s">
        <v>822</v>
      </c>
    </row>
    <row r="383" spans="1:8" ht="15" customHeight="1">
      <c r="A383" s="271"/>
      <c r="B383" s="681" t="s">
        <v>4244</v>
      </c>
      <c r="C383" s="274" t="s">
        <v>1692</v>
      </c>
      <c r="D383" s="277" t="s">
        <v>1428</v>
      </c>
      <c r="E383" s="268">
        <v>9.23</v>
      </c>
      <c r="F383" s="388" t="s">
        <v>1429</v>
      </c>
      <c r="G383" s="224" t="s">
        <v>821</v>
      </c>
      <c r="H383" s="224" t="s">
        <v>822</v>
      </c>
    </row>
    <row r="384" spans="1:8" ht="15" customHeight="1">
      <c r="A384" s="173"/>
      <c r="B384" s="681" t="s">
        <v>4247</v>
      </c>
      <c r="C384" s="274" t="s">
        <v>1692</v>
      </c>
      <c r="D384" s="277" t="s">
        <v>1430</v>
      </c>
      <c r="E384" s="268">
        <v>9.25</v>
      </c>
      <c r="F384" s="388" t="s">
        <v>1431</v>
      </c>
      <c r="G384" s="224" t="s">
        <v>821</v>
      </c>
      <c r="H384" s="224" t="s">
        <v>822</v>
      </c>
    </row>
    <row r="385" spans="1:8" ht="15" customHeight="1">
      <c r="A385" s="173"/>
      <c r="B385" s="681" t="s">
        <v>4250</v>
      </c>
      <c r="C385" s="274" t="s">
        <v>1692</v>
      </c>
      <c r="D385" s="277" t="s">
        <v>1432</v>
      </c>
      <c r="E385" s="268">
        <v>9.25</v>
      </c>
      <c r="F385" s="388" t="s">
        <v>1433</v>
      </c>
      <c r="G385" s="224" t="s">
        <v>821</v>
      </c>
      <c r="H385" s="224" t="s">
        <v>822</v>
      </c>
    </row>
    <row r="386" spans="1:8" ht="15" customHeight="1">
      <c r="A386" s="173"/>
      <c r="B386" s="681" t="s">
        <v>4253</v>
      </c>
      <c r="C386" s="274" t="s">
        <v>1692</v>
      </c>
      <c r="D386" s="277" t="s">
        <v>1434</v>
      </c>
      <c r="E386" s="268">
        <v>9.4499999999999993</v>
      </c>
      <c r="F386" s="388" t="s">
        <v>1435</v>
      </c>
      <c r="G386" s="224" t="s">
        <v>821</v>
      </c>
      <c r="H386" s="224" t="s">
        <v>822</v>
      </c>
    </row>
    <row r="387" spans="1:8" ht="15" customHeight="1">
      <c r="A387" s="255"/>
      <c r="B387" s="681" t="s">
        <v>4255</v>
      </c>
      <c r="C387" s="274" t="s">
        <v>1692</v>
      </c>
      <c r="D387" s="277" t="s">
        <v>1436</v>
      </c>
      <c r="E387" s="268">
        <v>9.57</v>
      </c>
      <c r="F387" s="388" t="s">
        <v>4538</v>
      </c>
      <c r="G387" s="224" t="s">
        <v>821</v>
      </c>
      <c r="H387" s="224" t="s">
        <v>822</v>
      </c>
    </row>
    <row r="388" spans="1:8" ht="15" customHeight="1">
      <c r="A388" s="274"/>
      <c r="B388" s="681" t="s">
        <v>4258</v>
      </c>
      <c r="C388" s="271" t="s">
        <v>1692</v>
      </c>
      <c r="D388" s="272" t="s">
        <v>1437</v>
      </c>
      <c r="E388" s="273">
        <v>9.6</v>
      </c>
      <c r="F388" s="272" t="s">
        <v>1438</v>
      </c>
      <c r="G388" s="224" t="s">
        <v>821</v>
      </c>
      <c r="H388" s="224" t="s">
        <v>822</v>
      </c>
    </row>
    <row r="389" spans="1:8" ht="15" customHeight="1">
      <c r="A389" s="274"/>
      <c r="B389" s="681" t="s">
        <v>4261</v>
      </c>
      <c r="C389" s="271" t="s">
        <v>1692</v>
      </c>
      <c r="D389" s="272" t="s">
        <v>1439</v>
      </c>
      <c r="E389" s="273">
        <v>9.6</v>
      </c>
      <c r="F389" s="272" t="s">
        <v>1440</v>
      </c>
      <c r="G389" s="224" t="s">
        <v>821</v>
      </c>
      <c r="H389" s="224" t="s">
        <v>822</v>
      </c>
    </row>
    <row r="390" spans="1:8" ht="15" customHeight="1">
      <c r="B390" s="681" t="s">
        <v>4264</v>
      </c>
      <c r="C390" s="271" t="s">
        <v>1692</v>
      </c>
      <c r="D390" s="272" t="s">
        <v>1441</v>
      </c>
      <c r="E390" s="273">
        <v>9.6300000000000008</v>
      </c>
      <c r="F390" s="272" t="s">
        <v>1442</v>
      </c>
      <c r="G390" s="224" t="s">
        <v>821</v>
      </c>
      <c r="H390" s="224" t="s">
        <v>822</v>
      </c>
    </row>
    <row r="391" spans="1:8" ht="15" customHeight="1">
      <c r="A391" s="274"/>
      <c r="B391" s="681" t="s">
        <v>4267</v>
      </c>
      <c r="C391" s="271" t="s">
        <v>1692</v>
      </c>
      <c r="D391" s="272" t="s">
        <v>1449</v>
      </c>
      <c r="E391" s="273">
        <v>9.65</v>
      </c>
      <c r="F391" s="272" t="s">
        <v>1450</v>
      </c>
      <c r="G391" s="224" t="s">
        <v>821</v>
      </c>
      <c r="H391" s="224" t="s">
        <v>822</v>
      </c>
    </row>
    <row r="392" spans="1:8" ht="15" customHeight="1">
      <c r="A392" s="271"/>
      <c r="B392" s="681" t="s">
        <v>4269</v>
      </c>
      <c r="C392" s="271" t="s">
        <v>1692</v>
      </c>
      <c r="D392" s="272" t="s">
        <v>4539</v>
      </c>
      <c r="E392" s="273">
        <v>9.65</v>
      </c>
      <c r="F392" s="272" t="s">
        <v>4483</v>
      </c>
      <c r="G392" s="224" t="s">
        <v>821</v>
      </c>
      <c r="H392" s="224" t="s">
        <v>822</v>
      </c>
    </row>
    <row r="393" spans="1:8" ht="15" customHeight="1">
      <c r="A393" s="271"/>
      <c r="B393" s="681" t="s">
        <v>4272</v>
      </c>
      <c r="C393" s="271" t="s">
        <v>1692</v>
      </c>
      <c r="D393" s="272" t="s">
        <v>4540</v>
      </c>
      <c r="E393" s="273">
        <v>9.65</v>
      </c>
      <c r="F393" s="272" t="s">
        <v>4485</v>
      </c>
      <c r="G393" s="224" t="s">
        <v>821</v>
      </c>
      <c r="H393" s="224" t="s">
        <v>822</v>
      </c>
    </row>
    <row r="394" spans="1:8" ht="15" customHeight="1">
      <c r="A394" s="274"/>
      <c r="B394" s="681" t="s">
        <v>4275</v>
      </c>
      <c r="C394" s="271" t="s">
        <v>1692</v>
      </c>
      <c r="D394" s="272" t="s">
        <v>4541</v>
      </c>
      <c r="E394" s="273">
        <v>10</v>
      </c>
      <c r="F394" s="272" t="s">
        <v>4487</v>
      </c>
      <c r="G394" s="224" t="s">
        <v>821</v>
      </c>
      <c r="H394" s="224" t="s">
        <v>822</v>
      </c>
    </row>
    <row r="395" spans="1:8" ht="15" customHeight="1">
      <c r="A395" s="274"/>
      <c r="B395" s="681" t="s">
        <v>4278</v>
      </c>
      <c r="C395" s="271" t="s">
        <v>1692</v>
      </c>
      <c r="D395" s="272" t="s">
        <v>4542</v>
      </c>
      <c r="E395" s="273">
        <v>10.25</v>
      </c>
      <c r="F395" s="272" t="s">
        <v>4543</v>
      </c>
      <c r="G395" s="224" t="s">
        <v>821</v>
      </c>
      <c r="H395" s="224" t="s">
        <v>822</v>
      </c>
    </row>
    <row r="396" spans="1:8" ht="15" customHeight="1">
      <c r="A396" s="271"/>
      <c r="B396" s="681" t="s">
        <v>4281</v>
      </c>
      <c r="C396" s="271" t="s">
        <v>1692</v>
      </c>
      <c r="D396" s="35" t="s">
        <v>4544</v>
      </c>
      <c r="E396" s="36">
        <v>10.85</v>
      </c>
      <c r="F396" s="35" t="s">
        <v>4545</v>
      </c>
      <c r="G396" s="257" t="s">
        <v>821</v>
      </c>
      <c r="H396" s="224" t="s">
        <v>822</v>
      </c>
    </row>
    <row r="397" spans="1:8" ht="15" customHeight="1">
      <c r="A397" s="271"/>
      <c r="B397" s="681" t="s">
        <v>4284</v>
      </c>
      <c r="C397" s="271" t="s">
        <v>1692</v>
      </c>
      <c r="D397" s="35" t="s">
        <v>4546</v>
      </c>
      <c r="E397" s="36">
        <v>11.5</v>
      </c>
      <c r="F397" s="35" t="s">
        <v>1660</v>
      </c>
      <c r="G397" s="257" t="s">
        <v>821</v>
      </c>
      <c r="H397" s="224" t="s">
        <v>822</v>
      </c>
    </row>
    <row r="398" spans="1:8" s="267" customFormat="1" ht="15" customHeight="1">
      <c r="A398" s="258"/>
      <c r="B398" s="681" t="s">
        <v>4287</v>
      </c>
      <c r="C398" s="271" t="s">
        <v>1692</v>
      </c>
      <c r="D398" s="35" t="s">
        <v>4547</v>
      </c>
      <c r="E398" s="36">
        <v>11.5</v>
      </c>
      <c r="F398" s="35" t="s">
        <v>4495</v>
      </c>
      <c r="G398" s="257" t="s">
        <v>821</v>
      </c>
      <c r="H398" s="224" t="s">
        <v>822</v>
      </c>
    </row>
    <row r="399" spans="1:8" s="267" customFormat="1" ht="15" customHeight="1">
      <c r="A399" s="258"/>
      <c r="B399" s="681" t="s">
        <v>4290</v>
      </c>
      <c r="C399" s="271" t="s">
        <v>1692</v>
      </c>
      <c r="D399" s="35" t="s">
        <v>4548</v>
      </c>
      <c r="E399" s="36">
        <v>11.5</v>
      </c>
      <c r="F399" s="35" t="s">
        <v>1659</v>
      </c>
      <c r="G399" s="257" t="s">
        <v>821</v>
      </c>
      <c r="H399" s="224" t="s">
        <v>822</v>
      </c>
    </row>
    <row r="400" spans="1:8" s="267" customFormat="1" ht="15" customHeight="1">
      <c r="A400" s="173"/>
      <c r="B400" s="681" t="s">
        <v>4293</v>
      </c>
      <c r="C400" s="271" t="s">
        <v>1692</v>
      </c>
      <c r="D400" s="35" t="s">
        <v>1657</v>
      </c>
      <c r="E400" s="36">
        <v>11.95</v>
      </c>
      <c r="F400" s="35" t="s">
        <v>1658</v>
      </c>
      <c r="G400" s="257" t="s">
        <v>821</v>
      </c>
      <c r="H400" s="224" t="s">
        <v>822</v>
      </c>
    </row>
    <row r="401" spans="1:8" s="267" customFormat="1" ht="15" customHeight="1">
      <c r="A401" s="258"/>
      <c r="B401" s="681" t="s">
        <v>4294</v>
      </c>
      <c r="C401" s="271" t="s">
        <v>1692</v>
      </c>
      <c r="D401" s="35" t="s">
        <v>1707</v>
      </c>
      <c r="E401" s="36">
        <v>11.95</v>
      </c>
      <c r="F401" s="35" t="s">
        <v>1723</v>
      </c>
      <c r="G401" s="257" t="s">
        <v>821</v>
      </c>
      <c r="H401" s="224" t="s">
        <v>822</v>
      </c>
    </row>
    <row r="402" spans="1:8" s="267" customFormat="1" ht="15" customHeight="1">
      <c r="A402" s="258"/>
      <c r="B402" s="681" t="s">
        <v>4295</v>
      </c>
      <c r="C402" s="271" t="s">
        <v>1692</v>
      </c>
      <c r="D402" s="35" t="s">
        <v>1724</v>
      </c>
      <c r="E402" s="36">
        <v>12.03</v>
      </c>
      <c r="F402" s="35" t="s">
        <v>1725</v>
      </c>
      <c r="G402" s="232" t="s">
        <v>821</v>
      </c>
      <c r="H402" s="224" t="s">
        <v>822</v>
      </c>
    </row>
    <row r="403" spans="1:8" s="267" customFormat="1" ht="15" customHeight="1">
      <c r="A403" s="173"/>
      <c r="B403" s="681" t="s">
        <v>4296</v>
      </c>
      <c r="C403" s="271" t="s">
        <v>1692</v>
      </c>
      <c r="D403" s="272" t="s">
        <v>1726</v>
      </c>
      <c r="E403" s="273">
        <v>12.07</v>
      </c>
      <c r="F403" s="272" t="s">
        <v>1727</v>
      </c>
      <c r="G403" s="224" t="s">
        <v>821</v>
      </c>
      <c r="H403" s="224" t="s">
        <v>822</v>
      </c>
    </row>
    <row r="404" spans="1:8" s="267" customFormat="1" ht="15" customHeight="1">
      <c r="A404" s="258"/>
      <c r="B404" s="681" t="s">
        <v>4297</v>
      </c>
      <c r="C404" s="271" t="s">
        <v>1692</v>
      </c>
      <c r="D404" s="272" t="s">
        <v>1775</v>
      </c>
      <c r="E404" s="273">
        <v>12.1</v>
      </c>
      <c r="F404" s="272" t="s">
        <v>1778</v>
      </c>
      <c r="G404" s="224" t="s">
        <v>821</v>
      </c>
      <c r="H404" s="224" t="s">
        <v>822</v>
      </c>
    </row>
    <row r="405" spans="1:8" s="267" customFormat="1" ht="15" customHeight="1">
      <c r="A405" s="271"/>
      <c r="B405" s="681" t="s">
        <v>4298</v>
      </c>
      <c r="C405" s="271" t="s">
        <v>1692</v>
      </c>
      <c r="D405" s="272" t="s">
        <v>1776</v>
      </c>
      <c r="E405" s="273">
        <v>11.45</v>
      </c>
      <c r="F405" s="272" t="s">
        <v>1779</v>
      </c>
      <c r="G405" s="224" t="s">
        <v>821</v>
      </c>
      <c r="H405" s="224" t="s">
        <v>822</v>
      </c>
    </row>
    <row r="406" spans="1:8" s="267" customFormat="1" ht="15" customHeight="1">
      <c r="A406" s="271"/>
      <c r="B406" s="681" t="s">
        <v>4299</v>
      </c>
      <c r="C406" s="271" t="s">
        <v>1692</v>
      </c>
      <c r="D406" s="272" t="s">
        <v>1777</v>
      </c>
      <c r="E406" s="273">
        <v>12.12</v>
      </c>
      <c r="F406" s="272" t="s">
        <v>1780</v>
      </c>
      <c r="G406" s="224" t="s">
        <v>821</v>
      </c>
      <c r="H406" s="224" t="s">
        <v>822</v>
      </c>
    </row>
    <row r="407" spans="1:8" s="267" customFormat="1" ht="15" customHeight="1">
      <c r="A407" s="173"/>
      <c r="B407" s="681" t="s">
        <v>4301</v>
      </c>
      <c r="C407" s="271" t="s">
        <v>1692</v>
      </c>
      <c r="D407" s="272" t="s">
        <v>1786</v>
      </c>
      <c r="E407" s="273">
        <v>12.16</v>
      </c>
      <c r="F407" s="272" t="s">
        <v>1787</v>
      </c>
      <c r="G407" s="224" t="s">
        <v>821</v>
      </c>
      <c r="H407" s="224" t="s">
        <v>822</v>
      </c>
    </row>
    <row r="408" spans="1:8" s="267" customFormat="1" ht="15" customHeight="1">
      <c r="A408" s="271"/>
      <c r="B408" s="681" t="s">
        <v>4302</v>
      </c>
      <c r="C408" s="271" t="s">
        <v>1692</v>
      </c>
      <c r="D408" s="272" t="s">
        <v>1813</v>
      </c>
      <c r="E408" s="273">
        <v>12.16</v>
      </c>
      <c r="F408" s="272" t="s">
        <v>1814</v>
      </c>
      <c r="G408" s="224" t="s">
        <v>821</v>
      </c>
      <c r="H408" s="224" t="s">
        <v>822</v>
      </c>
    </row>
    <row r="409" spans="1:8" s="267" customFormat="1" ht="15" customHeight="1">
      <c r="A409" s="271"/>
      <c r="B409" s="681" t="s">
        <v>4332</v>
      </c>
      <c r="C409" s="271" t="s">
        <v>1692</v>
      </c>
      <c r="D409" s="272" t="s">
        <v>1848</v>
      </c>
      <c r="E409" s="273">
        <v>12.16</v>
      </c>
      <c r="F409" s="272" t="s">
        <v>1849</v>
      </c>
      <c r="G409" s="224" t="s">
        <v>821</v>
      </c>
      <c r="H409" s="224" t="s">
        <v>822</v>
      </c>
    </row>
    <row r="410" spans="1:8" s="267" customFormat="1" ht="15" customHeight="1">
      <c r="A410" s="275"/>
      <c r="B410" s="681" t="s">
        <v>4333</v>
      </c>
      <c r="C410" s="271" t="s">
        <v>1692</v>
      </c>
      <c r="D410" s="272" t="s">
        <v>1850</v>
      </c>
      <c r="E410" s="273">
        <v>12.18</v>
      </c>
      <c r="F410" s="272" t="s">
        <v>1851</v>
      </c>
      <c r="G410" s="224" t="s">
        <v>821</v>
      </c>
      <c r="H410" s="224" t="s">
        <v>822</v>
      </c>
    </row>
    <row r="411" spans="1:8" s="267" customFormat="1" ht="15" customHeight="1">
      <c r="A411" s="271"/>
      <c r="B411" s="681" t="s">
        <v>4334</v>
      </c>
      <c r="C411" s="271" t="s">
        <v>1692</v>
      </c>
      <c r="D411" s="272" t="s">
        <v>1967</v>
      </c>
      <c r="E411" s="273">
        <v>12.28</v>
      </c>
      <c r="F411" s="272" t="s">
        <v>1968</v>
      </c>
      <c r="G411" s="1570" t="s">
        <v>821</v>
      </c>
      <c r="H411" s="1570" t="s">
        <v>822</v>
      </c>
    </row>
    <row r="412" spans="1:8" s="267" customFormat="1" ht="15" customHeight="1">
      <c r="A412" s="271"/>
      <c r="B412" s="681" t="s">
        <v>4337</v>
      </c>
      <c r="C412" s="271" t="s">
        <v>1692</v>
      </c>
      <c r="D412" s="272" t="s">
        <v>3626</v>
      </c>
      <c r="E412" s="273">
        <v>12.38</v>
      </c>
      <c r="F412" s="272" t="s">
        <v>4549</v>
      </c>
      <c r="G412" s="1570" t="s">
        <v>821</v>
      </c>
      <c r="H412" s="1570" t="s">
        <v>822</v>
      </c>
    </row>
    <row r="413" spans="1:8" s="267" customFormat="1" ht="15" customHeight="1">
      <c r="A413" s="271"/>
      <c r="B413" s="681" t="s">
        <v>4340</v>
      </c>
      <c r="C413" s="271" t="s">
        <v>1812</v>
      </c>
      <c r="D413" s="272" t="s">
        <v>3629</v>
      </c>
      <c r="E413" s="273">
        <v>12.48</v>
      </c>
      <c r="F413" s="272" t="s">
        <v>4550</v>
      </c>
      <c r="G413" s="1570" t="s">
        <v>821</v>
      </c>
      <c r="H413" s="1570" t="s">
        <v>822</v>
      </c>
    </row>
    <row r="414" spans="1:8" s="267" customFormat="1" ht="15" customHeight="1">
      <c r="A414" s="271"/>
      <c r="B414" s="681" t="s">
        <v>4343</v>
      </c>
      <c r="C414" s="271" t="s">
        <v>1812</v>
      </c>
      <c r="D414" s="272" t="s">
        <v>3630</v>
      </c>
      <c r="E414" s="273">
        <v>12.48</v>
      </c>
      <c r="F414" s="272" t="s">
        <v>4551</v>
      </c>
      <c r="G414" s="1570" t="s">
        <v>821</v>
      </c>
      <c r="H414" s="1570" t="s">
        <v>822</v>
      </c>
    </row>
    <row r="415" spans="1:8" s="267" customFormat="1" ht="15" customHeight="1">
      <c r="A415" s="271"/>
      <c r="B415" s="681" t="s">
        <v>4346</v>
      </c>
      <c r="C415" s="271" t="s">
        <v>1812</v>
      </c>
      <c r="D415" s="272" t="s">
        <v>3635</v>
      </c>
      <c r="E415" s="273">
        <v>12.48</v>
      </c>
      <c r="F415" s="272" t="s">
        <v>4552</v>
      </c>
      <c r="G415" s="224" t="s">
        <v>821</v>
      </c>
      <c r="H415" s="224" t="s">
        <v>822</v>
      </c>
    </row>
    <row r="416" spans="1:8" s="267" customFormat="1" ht="15" customHeight="1">
      <c r="A416" s="271"/>
      <c r="B416" s="681" t="s">
        <v>4348</v>
      </c>
      <c r="C416" s="271" t="s">
        <v>1812</v>
      </c>
      <c r="D416" s="272" t="s">
        <v>3641</v>
      </c>
      <c r="E416" s="273">
        <v>12.47</v>
      </c>
      <c r="F416" s="272" t="s">
        <v>3642</v>
      </c>
      <c r="G416" s="224" t="s">
        <v>821</v>
      </c>
      <c r="H416" s="224" t="s">
        <v>822</v>
      </c>
    </row>
    <row r="417" spans="1:8" s="267" customFormat="1" ht="15" customHeight="1">
      <c r="A417" s="271"/>
      <c r="B417" s="681" t="s">
        <v>4350</v>
      </c>
      <c r="C417" s="271" t="s">
        <v>1812</v>
      </c>
      <c r="D417" s="272" t="s">
        <v>3647</v>
      </c>
      <c r="E417" s="273">
        <v>12.48</v>
      </c>
      <c r="F417" s="272" t="s">
        <v>3648</v>
      </c>
      <c r="G417" s="224" t="s">
        <v>821</v>
      </c>
      <c r="H417" s="224" t="s">
        <v>822</v>
      </c>
    </row>
    <row r="418" spans="1:8" s="267" customFormat="1" ht="15" customHeight="1">
      <c r="A418" s="271"/>
      <c r="B418" s="681" t="s">
        <v>4352</v>
      </c>
      <c r="C418" s="271" t="s">
        <v>1812</v>
      </c>
      <c r="D418" s="272" t="s">
        <v>3937</v>
      </c>
      <c r="E418" s="273">
        <v>12.48</v>
      </c>
      <c r="F418" s="272" t="s">
        <v>3938</v>
      </c>
      <c r="G418" s="224" t="s">
        <v>821</v>
      </c>
      <c r="H418" s="224" t="s">
        <v>822</v>
      </c>
    </row>
    <row r="419" spans="1:8" s="267" customFormat="1" ht="15" customHeight="1">
      <c r="A419" s="271"/>
      <c r="B419" s="681" t="s">
        <v>4355</v>
      </c>
      <c r="C419" s="271" t="s">
        <v>1812</v>
      </c>
      <c r="D419" s="272" t="s">
        <v>3939</v>
      </c>
      <c r="E419" s="273">
        <v>12.48</v>
      </c>
      <c r="F419" s="272" t="s">
        <v>3940</v>
      </c>
      <c r="G419" s="224" t="s">
        <v>821</v>
      </c>
      <c r="H419" s="224" t="s">
        <v>822</v>
      </c>
    </row>
    <row r="420" spans="1:8" s="267" customFormat="1" ht="15" customHeight="1">
      <c r="A420" s="271"/>
      <c r="B420" s="681" t="s">
        <v>4358</v>
      </c>
      <c r="C420" s="271" t="s">
        <v>1812</v>
      </c>
      <c r="D420" s="35" t="s">
        <v>3941</v>
      </c>
      <c r="E420" s="36">
        <v>12.48</v>
      </c>
      <c r="F420" s="35" t="s">
        <v>3942</v>
      </c>
      <c r="G420" s="257" t="s">
        <v>821</v>
      </c>
      <c r="H420" s="224" t="s">
        <v>822</v>
      </c>
    </row>
    <row r="421" spans="1:8" s="267" customFormat="1" ht="15" customHeight="1">
      <c r="A421" s="271"/>
      <c r="B421" s="681" t="s">
        <v>4361</v>
      </c>
      <c r="C421" s="271" t="s">
        <v>1812</v>
      </c>
      <c r="D421" s="35" t="s">
        <v>3943</v>
      </c>
      <c r="E421" s="36">
        <v>12.48</v>
      </c>
      <c r="F421" s="35" t="s">
        <v>3944</v>
      </c>
      <c r="G421" s="257" t="s">
        <v>821</v>
      </c>
      <c r="H421" s="224" t="s">
        <v>822</v>
      </c>
    </row>
    <row r="422" spans="1:8" s="267" customFormat="1" ht="15" customHeight="1">
      <c r="A422" s="271"/>
      <c r="B422" s="681" t="s">
        <v>4364</v>
      </c>
      <c r="C422" s="271" t="s">
        <v>1812</v>
      </c>
      <c r="D422" s="35" t="s">
        <v>3945</v>
      </c>
      <c r="E422" s="36">
        <v>12.33</v>
      </c>
      <c r="F422" s="35" t="s">
        <v>3946</v>
      </c>
      <c r="G422" s="257" t="s">
        <v>821</v>
      </c>
      <c r="H422" s="224" t="s">
        <v>822</v>
      </c>
    </row>
    <row r="423" spans="1:8" s="267" customFormat="1" ht="15" customHeight="1">
      <c r="A423" s="271"/>
      <c r="B423" s="681" t="s">
        <v>4367</v>
      </c>
      <c r="C423" s="271" t="s">
        <v>1812</v>
      </c>
      <c r="D423" s="35" t="s">
        <v>3912</v>
      </c>
      <c r="E423" s="36">
        <v>12.33</v>
      </c>
      <c r="F423" s="35" t="s">
        <v>3947</v>
      </c>
      <c r="G423" s="257" t="s">
        <v>821</v>
      </c>
      <c r="H423" s="224" t="s">
        <v>822</v>
      </c>
    </row>
    <row r="424" spans="1:8" s="267" customFormat="1" ht="15" customHeight="1">
      <c r="A424" s="173"/>
      <c r="B424" s="681" t="s">
        <v>4370</v>
      </c>
      <c r="C424" s="271" t="s">
        <v>1812</v>
      </c>
      <c r="D424" s="35" t="s">
        <v>3914</v>
      </c>
      <c r="E424" s="36">
        <v>12.26</v>
      </c>
      <c r="F424" s="35" t="s">
        <v>3948</v>
      </c>
      <c r="G424" s="257" t="s">
        <v>821</v>
      </c>
      <c r="H424" s="224" t="s">
        <v>822</v>
      </c>
    </row>
    <row r="425" spans="1:8" s="267" customFormat="1" ht="15" customHeight="1">
      <c r="A425" s="173"/>
      <c r="B425" s="681" t="s">
        <v>4373</v>
      </c>
      <c r="C425" s="271" t="s">
        <v>1812</v>
      </c>
      <c r="D425" s="35" t="s">
        <v>3916</v>
      </c>
      <c r="E425" s="36">
        <v>12.24</v>
      </c>
      <c r="F425" s="35" t="s">
        <v>3949</v>
      </c>
      <c r="G425" s="257" t="s">
        <v>821</v>
      </c>
      <c r="H425" s="224" t="s">
        <v>822</v>
      </c>
    </row>
    <row r="426" spans="1:8" s="267" customFormat="1" ht="15" customHeight="1">
      <c r="A426" s="258"/>
      <c r="B426" s="681" t="s">
        <v>4376</v>
      </c>
      <c r="C426" s="271" t="s">
        <v>1812</v>
      </c>
      <c r="D426" s="35" t="s">
        <v>3918</v>
      </c>
      <c r="E426" s="36">
        <v>12.14</v>
      </c>
      <c r="F426" s="35" t="s">
        <v>3950</v>
      </c>
      <c r="G426" s="257" t="s">
        <v>821</v>
      </c>
      <c r="H426" s="224" t="s">
        <v>822</v>
      </c>
    </row>
    <row r="427" spans="1:8" s="267" customFormat="1" ht="15" customHeight="1">
      <c r="A427" s="258"/>
      <c r="B427" s="681" t="s">
        <v>4379</v>
      </c>
      <c r="C427" s="271" t="s">
        <v>1812</v>
      </c>
      <c r="D427" s="35" t="s">
        <v>3920</v>
      </c>
      <c r="E427" s="36">
        <v>12.14</v>
      </c>
      <c r="F427" s="35" t="s">
        <v>3951</v>
      </c>
      <c r="G427" s="257" t="s">
        <v>821</v>
      </c>
      <c r="H427" s="224" t="s">
        <v>822</v>
      </c>
    </row>
    <row r="428" spans="1:8" s="267" customFormat="1" ht="15" customHeight="1">
      <c r="A428" s="258"/>
      <c r="B428" s="1676" t="s">
        <v>4382</v>
      </c>
      <c r="C428" s="271" t="s">
        <v>1812</v>
      </c>
      <c r="D428" s="35" t="s">
        <v>3922</v>
      </c>
      <c r="E428" s="36">
        <v>12.14</v>
      </c>
      <c r="F428" s="35" t="s">
        <v>3952</v>
      </c>
      <c r="G428" s="257" t="s">
        <v>821</v>
      </c>
      <c r="H428" s="224" t="s">
        <v>822</v>
      </c>
    </row>
    <row r="429" spans="1:8" s="267" customFormat="1" ht="15" customHeight="1">
      <c r="A429" s="258"/>
      <c r="B429" s="681" t="s">
        <v>4385</v>
      </c>
      <c r="C429" s="271" t="s">
        <v>1812</v>
      </c>
      <c r="D429" s="35" t="s">
        <v>3924</v>
      </c>
      <c r="E429" s="36">
        <v>12.12</v>
      </c>
      <c r="F429" s="35" t="s">
        <v>3953</v>
      </c>
      <c r="G429" s="257" t="s">
        <v>821</v>
      </c>
      <c r="H429" s="224" t="s">
        <v>822</v>
      </c>
    </row>
    <row r="430" spans="1:8" s="267" customFormat="1" ht="15" customHeight="1">
      <c r="A430" s="258"/>
      <c r="B430" s="681" t="s">
        <v>4388</v>
      </c>
      <c r="C430" s="271" t="s">
        <v>1812</v>
      </c>
      <c r="D430" s="35" t="s">
        <v>3926</v>
      </c>
      <c r="E430" s="36">
        <v>12.1</v>
      </c>
      <c r="F430" s="35" t="s">
        <v>3954</v>
      </c>
      <c r="G430" s="257" t="s">
        <v>821</v>
      </c>
      <c r="H430" s="224" t="s">
        <v>822</v>
      </c>
    </row>
    <row r="431" spans="1:8" s="267" customFormat="1" ht="15" customHeight="1">
      <c r="A431" s="258"/>
      <c r="B431" s="681" t="s">
        <v>4391</v>
      </c>
      <c r="C431" s="271" t="s">
        <v>1812</v>
      </c>
      <c r="D431" s="35" t="s">
        <v>3928</v>
      </c>
      <c r="E431" s="36">
        <v>11.89</v>
      </c>
      <c r="F431" s="35" t="s">
        <v>3955</v>
      </c>
      <c r="G431" s="257" t="s">
        <v>821</v>
      </c>
      <c r="H431" s="224" t="s">
        <v>822</v>
      </c>
    </row>
    <row r="432" spans="1:8" s="267" customFormat="1" ht="15" customHeight="1">
      <c r="A432" s="258"/>
      <c r="B432" s="681" t="s">
        <v>4394</v>
      </c>
      <c r="C432" s="271" t="s">
        <v>1812</v>
      </c>
      <c r="D432" s="35" t="s">
        <v>3930</v>
      </c>
      <c r="E432" s="36">
        <v>11.98</v>
      </c>
      <c r="F432" s="35" t="s">
        <v>3956</v>
      </c>
      <c r="G432" s="257" t="s">
        <v>821</v>
      </c>
      <c r="H432" s="224" t="s">
        <v>822</v>
      </c>
    </row>
    <row r="433" spans="1:8" s="267" customFormat="1" ht="15" customHeight="1">
      <c r="A433" s="258"/>
      <c r="B433" s="1676" t="s">
        <v>4397</v>
      </c>
      <c r="C433" s="271" t="s">
        <v>1812</v>
      </c>
      <c r="D433" s="35" t="s">
        <v>3932</v>
      </c>
      <c r="E433" s="36">
        <v>11.98</v>
      </c>
      <c r="F433" s="35" t="s">
        <v>3957</v>
      </c>
      <c r="G433" s="257" t="s">
        <v>821</v>
      </c>
      <c r="H433" s="224" t="s">
        <v>822</v>
      </c>
    </row>
    <row r="434" spans="1:8" ht="15" customHeight="1">
      <c r="A434" s="258"/>
      <c r="B434" s="1676" t="s">
        <v>4400</v>
      </c>
      <c r="C434" s="271" t="s">
        <v>1812</v>
      </c>
      <c r="D434" s="230" t="s">
        <v>3934</v>
      </c>
      <c r="E434" s="35">
        <v>11.98</v>
      </c>
      <c r="F434" s="230" t="s">
        <v>3958</v>
      </c>
      <c r="G434" s="257" t="s">
        <v>821</v>
      </c>
      <c r="H434" s="224" t="s">
        <v>822</v>
      </c>
    </row>
    <row r="435" spans="1:8" ht="15" customHeight="1">
      <c r="A435" s="258"/>
      <c r="B435" s="681" t="s">
        <v>4403</v>
      </c>
      <c r="C435" s="271" t="s">
        <v>1812</v>
      </c>
      <c r="D435" s="230" t="s">
        <v>3936</v>
      </c>
      <c r="E435" s="35">
        <v>10.36</v>
      </c>
      <c r="F435" s="230" t="s">
        <v>3959</v>
      </c>
      <c r="G435" s="257" t="s">
        <v>821</v>
      </c>
      <c r="H435" s="224" t="s">
        <v>822</v>
      </c>
    </row>
    <row r="436" spans="1:8" ht="15" customHeight="1">
      <c r="A436" s="258"/>
      <c r="B436" s="1676" t="s">
        <v>4406</v>
      </c>
      <c r="C436" s="271" t="s">
        <v>1812</v>
      </c>
      <c r="D436" s="230" t="s">
        <v>4466</v>
      </c>
      <c r="E436" s="35">
        <v>8.93</v>
      </c>
      <c r="F436" s="230" t="s">
        <v>4553</v>
      </c>
      <c r="G436" s="257" t="s">
        <v>821</v>
      </c>
      <c r="H436" s="224" t="s">
        <v>822</v>
      </c>
    </row>
    <row r="437" spans="1:8" ht="15" customHeight="1">
      <c r="A437" s="258"/>
      <c r="B437" s="681" t="s">
        <v>4472</v>
      </c>
      <c r="C437" s="271" t="s">
        <v>1812</v>
      </c>
      <c r="D437" s="230" t="s">
        <v>4468</v>
      </c>
      <c r="E437" s="36">
        <v>8.99</v>
      </c>
      <c r="F437" s="230" t="s">
        <v>4554</v>
      </c>
      <c r="G437" s="257" t="s">
        <v>821</v>
      </c>
      <c r="H437" s="224" t="s">
        <v>822</v>
      </c>
    </row>
    <row r="438" spans="1:8" ht="15" customHeight="1">
      <c r="A438" s="258"/>
      <c r="B438" s="1676" t="s">
        <v>4475</v>
      </c>
      <c r="C438" s="271" t="s">
        <v>1812</v>
      </c>
      <c r="D438" s="230" t="s">
        <v>4470</v>
      </c>
      <c r="E438" s="35">
        <v>8.1999999999999993</v>
      </c>
      <c r="F438" s="230" t="s">
        <v>4555</v>
      </c>
      <c r="G438" s="257" t="s">
        <v>821</v>
      </c>
      <c r="H438" s="224" t="s">
        <v>822</v>
      </c>
    </row>
    <row r="439" spans="1:8" ht="15" customHeight="1">
      <c r="A439" s="258"/>
      <c r="B439" s="681" t="s">
        <v>4415</v>
      </c>
      <c r="C439" s="271" t="s">
        <v>1812</v>
      </c>
      <c r="D439" s="230" t="s">
        <v>4473</v>
      </c>
      <c r="E439" s="36">
        <v>8.6999999999999993</v>
      </c>
      <c r="F439" s="230" t="s">
        <v>4556</v>
      </c>
      <c r="G439" s="257" t="s">
        <v>821</v>
      </c>
      <c r="H439" s="224" t="s">
        <v>822</v>
      </c>
    </row>
    <row r="440" spans="1:8" ht="15" customHeight="1">
      <c r="A440" s="258"/>
      <c r="B440" s="681" t="s">
        <v>4418</v>
      </c>
      <c r="C440" s="271" t="s">
        <v>1812</v>
      </c>
      <c r="D440" s="230" t="s">
        <v>4476</v>
      </c>
      <c r="E440" s="36">
        <v>7.64</v>
      </c>
      <c r="F440" s="230" t="s">
        <v>4557</v>
      </c>
      <c r="G440" s="257" t="s">
        <v>821</v>
      </c>
      <c r="H440" s="224" t="s">
        <v>822</v>
      </c>
    </row>
    <row r="441" spans="1:8" ht="15" customHeight="1">
      <c r="A441" s="258"/>
      <c r="B441" s="681" t="s">
        <v>4421</v>
      </c>
      <c r="C441" s="271" t="s">
        <v>1812</v>
      </c>
      <c r="D441" s="230" t="s">
        <v>4478</v>
      </c>
      <c r="E441" s="36">
        <v>7.75</v>
      </c>
      <c r="F441" s="230" t="s">
        <v>4558</v>
      </c>
      <c r="G441" s="257" t="s">
        <v>821</v>
      </c>
      <c r="H441" s="257" t="s">
        <v>822</v>
      </c>
    </row>
    <row r="442" spans="1:8" ht="15" customHeight="1">
      <c r="A442" s="258"/>
      <c r="B442" s="681" t="s">
        <v>4424</v>
      </c>
      <c r="C442" s="271" t="s">
        <v>1812</v>
      </c>
      <c r="D442" s="230" t="s">
        <v>4480</v>
      </c>
      <c r="E442" s="36">
        <v>7.75</v>
      </c>
      <c r="F442" s="230" t="s">
        <v>4559</v>
      </c>
      <c r="G442" s="257" t="s">
        <v>821</v>
      </c>
      <c r="H442" s="257" t="s">
        <v>822</v>
      </c>
    </row>
    <row r="443" spans="1:8" s="267" customFormat="1" ht="15" customHeight="1">
      <c r="A443" s="258"/>
      <c r="B443" s="681" t="s">
        <v>4427</v>
      </c>
      <c r="C443" s="271" t="s">
        <v>1812</v>
      </c>
      <c r="D443" s="230" t="s">
        <v>4481</v>
      </c>
      <c r="E443" s="36">
        <v>8.24</v>
      </c>
      <c r="F443" s="230" t="s">
        <v>4560</v>
      </c>
      <c r="G443" s="257" t="s">
        <v>821</v>
      </c>
      <c r="H443" s="257" t="s">
        <v>822</v>
      </c>
    </row>
    <row r="444" spans="1:8" s="267" customFormat="1" ht="15" customHeight="1">
      <c r="A444" s="173"/>
      <c r="B444" s="681" t="s">
        <v>4428</v>
      </c>
      <c r="C444" s="271" t="s">
        <v>1812</v>
      </c>
      <c r="D444" s="230" t="s">
        <v>4482</v>
      </c>
      <c r="E444" s="36">
        <v>8.2899999999999991</v>
      </c>
      <c r="F444" s="230" t="s">
        <v>4561</v>
      </c>
      <c r="G444" s="257" t="s">
        <v>821</v>
      </c>
      <c r="H444" s="257" t="s">
        <v>822</v>
      </c>
    </row>
    <row r="445" spans="1:8" s="267" customFormat="1" ht="15" customHeight="1">
      <c r="A445" s="173"/>
      <c r="B445" s="681" t="s">
        <v>4429</v>
      </c>
      <c r="C445" s="271" t="s">
        <v>1812</v>
      </c>
      <c r="D445" s="230" t="s">
        <v>4484</v>
      </c>
      <c r="E445" s="36">
        <v>8.5</v>
      </c>
      <c r="F445" s="230" t="s">
        <v>4562</v>
      </c>
      <c r="G445" s="257" t="s">
        <v>821</v>
      </c>
      <c r="H445" s="257" t="s">
        <v>822</v>
      </c>
    </row>
    <row r="446" spans="1:8" s="267" customFormat="1" ht="15" customHeight="1">
      <c r="A446" s="173"/>
      <c r="B446" s="681" t="s">
        <v>4430</v>
      </c>
      <c r="C446" s="271" t="s">
        <v>1812</v>
      </c>
      <c r="D446" s="230" t="s">
        <v>4486</v>
      </c>
      <c r="E446" s="36">
        <v>8.48</v>
      </c>
      <c r="F446" s="230" t="s">
        <v>4563</v>
      </c>
      <c r="G446" s="257" t="s">
        <v>821</v>
      </c>
      <c r="H446" s="257" t="s">
        <v>822</v>
      </c>
    </row>
    <row r="447" spans="1:8" s="271" customFormat="1" ht="15" customHeight="1">
      <c r="A447" s="173"/>
      <c r="B447" s="681" t="s">
        <v>4432</v>
      </c>
      <c r="C447" s="271" t="s">
        <v>1812</v>
      </c>
      <c r="D447" s="230" t="s">
        <v>4490</v>
      </c>
      <c r="E447" s="36">
        <v>8.19</v>
      </c>
      <c r="F447" s="230" t="s">
        <v>4564</v>
      </c>
      <c r="G447" s="257" t="s">
        <v>821</v>
      </c>
      <c r="H447" s="257" t="s">
        <v>822</v>
      </c>
    </row>
    <row r="448" spans="1:8" s="267" customFormat="1" ht="15" customHeight="1">
      <c r="A448" s="271"/>
      <c r="B448" s="681" t="s">
        <v>4433</v>
      </c>
      <c r="C448" s="271" t="s">
        <v>1812</v>
      </c>
      <c r="D448" s="230" t="s">
        <v>4492</v>
      </c>
      <c r="E448" s="36">
        <v>8</v>
      </c>
      <c r="F448" s="230" t="s">
        <v>4565</v>
      </c>
      <c r="G448" s="257" t="s">
        <v>821</v>
      </c>
      <c r="H448" s="257" t="s">
        <v>822</v>
      </c>
    </row>
    <row r="449" spans="1:8" ht="15" customHeight="1">
      <c r="A449" s="271"/>
      <c r="B449" s="681" t="s">
        <v>4434</v>
      </c>
      <c r="C449" s="271" t="s">
        <v>1812</v>
      </c>
      <c r="D449" s="230" t="s">
        <v>4494</v>
      </c>
      <c r="E449" s="36">
        <v>7.94</v>
      </c>
      <c r="F449" s="230" t="s">
        <v>4566</v>
      </c>
      <c r="G449" s="257" t="s">
        <v>821</v>
      </c>
      <c r="H449" s="257" t="s">
        <v>822</v>
      </c>
    </row>
    <row r="450" spans="1:8" ht="15" customHeight="1">
      <c r="A450" s="271"/>
      <c r="B450" s="681" t="s">
        <v>4435</v>
      </c>
      <c r="C450" s="271" t="s">
        <v>1812</v>
      </c>
      <c r="D450" s="230" t="s">
        <v>4496</v>
      </c>
      <c r="E450" s="36">
        <v>7.89</v>
      </c>
      <c r="F450" s="230" t="s">
        <v>4567</v>
      </c>
      <c r="G450" s="257" t="s">
        <v>821</v>
      </c>
      <c r="H450" s="257" t="s">
        <v>822</v>
      </c>
    </row>
    <row r="451" spans="1:8" ht="15" customHeight="1">
      <c r="A451" s="271"/>
      <c r="B451" s="681" t="s">
        <v>4436</v>
      </c>
      <c r="C451" s="271" t="s">
        <v>1812</v>
      </c>
      <c r="D451" s="230" t="s">
        <v>4498</v>
      </c>
      <c r="E451" s="36">
        <v>7.78</v>
      </c>
      <c r="F451" s="230" t="s">
        <v>4568</v>
      </c>
      <c r="G451" s="257" t="s">
        <v>821</v>
      </c>
      <c r="H451" s="257" t="s">
        <v>822</v>
      </c>
    </row>
    <row r="452" spans="1:8" ht="15" customHeight="1">
      <c r="A452" s="271"/>
      <c r="B452" s="681" t="s">
        <v>4438</v>
      </c>
      <c r="C452" s="271" t="s">
        <v>1812</v>
      </c>
      <c r="D452" s="230" t="s">
        <v>4500</v>
      </c>
      <c r="E452" s="36">
        <v>7.6</v>
      </c>
      <c r="F452" s="230" t="s">
        <v>4569</v>
      </c>
      <c r="G452" s="257" t="s">
        <v>821</v>
      </c>
      <c r="H452" s="257" t="s">
        <v>822</v>
      </c>
    </row>
    <row r="453" spans="1:8" ht="15" customHeight="1">
      <c r="A453" s="271"/>
      <c r="B453" s="681" t="s">
        <v>4439</v>
      </c>
      <c r="C453" s="271" t="s">
        <v>1812</v>
      </c>
      <c r="D453" s="230" t="s">
        <v>4502</v>
      </c>
      <c r="E453" s="36">
        <v>8.0500000000000007</v>
      </c>
      <c r="F453" s="230" t="s">
        <v>4570</v>
      </c>
      <c r="G453" s="257" t="s">
        <v>821</v>
      </c>
      <c r="H453" s="257" t="s">
        <v>822</v>
      </c>
    </row>
    <row r="454" spans="1:8" ht="15" customHeight="1">
      <c r="A454" s="271"/>
      <c r="B454" s="681" t="s">
        <v>4440</v>
      </c>
      <c r="C454" s="271" t="s">
        <v>1812</v>
      </c>
      <c r="D454" s="230" t="s">
        <v>4504</v>
      </c>
      <c r="E454" s="36">
        <v>8.07</v>
      </c>
      <c r="F454" s="230" t="s">
        <v>4571</v>
      </c>
      <c r="G454" s="257" t="s">
        <v>821</v>
      </c>
      <c r="H454" s="257" t="s">
        <v>822</v>
      </c>
    </row>
    <row r="455" spans="1:8" ht="15" customHeight="1">
      <c r="A455" s="271"/>
      <c r="B455" s="681" t="s">
        <v>4508</v>
      </c>
      <c r="C455" s="271" t="s">
        <v>1812</v>
      </c>
      <c r="D455" s="230" t="s">
        <v>4506</v>
      </c>
      <c r="E455" s="36">
        <v>8.34</v>
      </c>
      <c r="F455" s="230" t="s">
        <v>4572</v>
      </c>
      <c r="G455" s="257" t="s">
        <v>821</v>
      </c>
      <c r="H455" s="257" t="s">
        <v>822</v>
      </c>
    </row>
    <row r="456" spans="1:8" ht="15" customHeight="1">
      <c r="A456" s="271"/>
      <c r="B456" s="681" t="s">
        <v>4511</v>
      </c>
      <c r="C456" s="271" t="s">
        <v>1812</v>
      </c>
      <c r="D456" s="230" t="s">
        <v>4509</v>
      </c>
      <c r="E456" s="36">
        <v>8.5399999999999991</v>
      </c>
      <c r="F456" s="230" t="s">
        <v>4573</v>
      </c>
      <c r="G456" s="257" t="s">
        <v>821</v>
      </c>
      <c r="H456" s="257" t="s">
        <v>822</v>
      </c>
    </row>
    <row r="457" spans="1:8" ht="15" customHeight="1">
      <c r="A457" s="271"/>
      <c r="B457" s="681" t="s">
        <v>4514</v>
      </c>
      <c r="C457" s="271" t="s">
        <v>1812</v>
      </c>
      <c r="D457" s="230" t="s">
        <v>4512</v>
      </c>
      <c r="E457" s="36">
        <v>8.48</v>
      </c>
      <c r="F457" s="230" t="s">
        <v>4574</v>
      </c>
      <c r="G457" s="257" t="s">
        <v>821</v>
      </c>
      <c r="H457" s="257" t="s">
        <v>822</v>
      </c>
    </row>
    <row r="458" spans="1:8" ht="15" customHeight="1">
      <c r="A458" s="271"/>
      <c r="B458" s="681" t="s">
        <v>4517</v>
      </c>
      <c r="C458" s="1483" t="s">
        <v>1812</v>
      </c>
      <c r="D458" s="230" t="s">
        <v>4515</v>
      </c>
      <c r="E458" s="36">
        <v>8</v>
      </c>
      <c r="F458" s="230" t="s">
        <v>4575</v>
      </c>
      <c r="G458" s="1484" t="s">
        <v>821</v>
      </c>
      <c r="H458" s="257" t="s">
        <v>822</v>
      </c>
    </row>
    <row r="459" spans="1:8" ht="15" customHeight="1">
      <c r="A459" s="271"/>
      <c r="B459" s="681" t="s">
        <v>4520</v>
      </c>
      <c r="C459" s="1483" t="s">
        <v>1812</v>
      </c>
      <c r="D459" s="230" t="s">
        <v>4518</v>
      </c>
      <c r="E459" s="36">
        <v>8.4</v>
      </c>
      <c r="F459" s="230" t="s">
        <v>4576</v>
      </c>
      <c r="G459" s="1484" t="s">
        <v>821</v>
      </c>
      <c r="H459" s="257" t="s">
        <v>822</v>
      </c>
    </row>
    <row r="460" spans="1:8" ht="15" customHeight="1">
      <c r="A460" s="271"/>
      <c r="B460" s="681" t="s">
        <v>4523</v>
      </c>
      <c r="C460" s="1483" t="s">
        <v>1812</v>
      </c>
      <c r="D460" s="230" t="s">
        <v>4521</v>
      </c>
      <c r="E460" s="36">
        <v>8.9</v>
      </c>
      <c r="F460" s="230" t="s">
        <v>4577</v>
      </c>
      <c r="G460" s="1484" t="s">
        <v>821</v>
      </c>
      <c r="H460" s="257" t="s">
        <v>822</v>
      </c>
    </row>
    <row r="461" spans="1:8" ht="15" customHeight="1">
      <c r="A461" s="271"/>
      <c r="B461" s="681" t="s">
        <v>4526</v>
      </c>
      <c r="C461" s="1483" t="s">
        <v>1812</v>
      </c>
      <c r="D461" s="230" t="s">
        <v>4524</v>
      </c>
      <c r="E461" s="36">
        <v>8.09</v>
      </c>
      <c r="F461" s="230" t="s">
        <v>4578</v>
      </c>
      <c r="G461" s="1484" t="s">
        <v>821</v>
      </c>
      <c r="H461" s="257" t="s">
        <v>822</v>
      </c>
    </row>
    <row r="462" spans="1:8" ht="15" customHeight="1">
      <c r="A462" s="271"/>
      <c r="B462" s="681" t="s">
        <v>4529</v>
      </c>
      <c r="C462" s="1483" t="s">
        <v>1812</v>
      </c>
      <c r="D462" s="230" t="s">
        <v>4527</v>
      </c>
      <c r="E462" s="36">
        <v>7.97</v>
      </c>
      <c r="F462" s="230" t="s">
        <v>4579</v>
      </c>
      <c r="G462" s="1484" t="s">
        <v>821</v>
      </c>
      <c r="H462" s="257" t="s">
        <v>822</v>
      </c>
    </row>
    <row r="463" spans="1:8" ht="15" customHeight="1">
      <c r="A463" s="271"/>
      <c r="B463" s="681" t="s">
        <v>4532</v>
      </c>
      <c r="C463" s="1483" t="s">
        <v>1812</v>
      </c>
      <c r="D463" s="230" t="s">
        <v>4530</v>
      </c>
      <c r="E463" s="36">
        <v>8.24</v>
      </c>
      <c r="F463" s="230" t="s">
        <v>4580</v>
      </c>
      <c r="G463" s="1484" t="s">
        <v>821</v>
      </c>
      <c r="H463" s="257" t="s">
        <v>822</v>
      </c>
    </row>
    <row r="464" spans="1:8" ht="15" customHeight="1">
      <c r="A464" s="271"/>
      <c r="B464" s="681" t="s">
        <v>4534</v>
      </c>
      <c r="C464" s="1483" t="s">
        <v>1812</v>
      </c>
      <c r="D464" s="230" t="s">
        <v>4533</v>
      </c>
      <c r="E464" s="36">
        <v>8.44</v>
      </c>
      <c r="F464" s="230" t="s">
        <v>4581</v>
      </c>
      <c r="G464" s="1484" t="s">
        <v>821</v>
      </c>
      <c r="H464" s="257" t="s">
        <v>822</v>
      </c>
    </row>
    <row r="465" spans="1:8" ht="15" customHeight="1">
      <c r="A465" s="271"/>
      <c r="B465" s="681" t="s">
        <v>4582</v>
      </c>
      <c r="C465" s="1483" t="s">
        <v>1812</v>
      </c>
      <c r="D465" s="230" t="s">
        <v>4535</v>
      </c>
      <c r="E465" s="36">
        <v>8.44</v>
      </c>
      <c r="F465" s="230" t="s">
        <v>4583</v>
      </c>
      <c r="G465" s="1484" t="s">
        <v>821</v>
      </c>
      <c r="H465" s="257" t="s">
        <v>822</v>
      </c>
    </row>
    <row r="466" spans="1:8" ht="15" customHeight="1">
      <c r="A466" s="271" t="s">
        <v>855</v>
      </c>
      <c r="B466" s="681" t="s">
        <v>4165</v>
      </c>
      <c r="C466" s="1483" t="s">
        <v>1708</v>
      </c>
      <c r="D466" s="298" t="s">
        <v>1661</v>
      </c>
      <c r="E466" s="273">
        <v>5</v>
      </c>
      <c r="F466" s="298" t="s">
        <v>851</v>
      </c>
      <c r="G466" s="1481" t="s">
        <v>821</v>
      </c>
      <c r="H466" s="224" t="s">
        <v>850</v>
      </c>
    </row>
    <row r="467" spans="1:8" ht="15" customHeight="1">
      <c r="A467" s="1650"/>
      <c r="B467" s="1647" t="s">
        <v>4168</v>
      </c>
      <c r="C467" s="1652" t="s">
        <v>1708</v>
      </c>
      <c r="D467" s="1651" t="s">
        <v>1662</v>
      </c>
      <c r="E467" s="1648">
        <v>5</v>
      </c>
      <c r="F467" s="1651" t="s">
        <v>852</v>
      </c>
      <c r="G467" s="1653" t="s">
        <v>821</v>
      </c>
      <c r="H467" s="1649" t="s">
        <v>850</v>
      </c>
    </row>
    <row r="468" spans="1:8" ht="15" customHeight="1">
      <c r="A468" s="1151" t="s">
        <v>3592</v>
      </c>
      <c r="B468" s="1030"/>
      <c r="C468" s="1030"/>
      <c r="D468" s="1030"/>
      <c r="E468" s="1030"/>
      <c r="F468" s="1030"/>
      <c r="G468" s="1030"/>
      <c r="H468" s="1030"/>
    </row>
    <row r="469" spans="1:8" ht="15" customHeight="1">
      <c r="A469" s="173"/>
      <c r="B469" s="173"/>
      <c r="C469" s="173"/>
      <c r="D469" s="173"/>
      <c r="E469" s="173"/>
      <c r="F469" s="173"/>
      <c r="G469" s="173"/>
      <c r="H469" s="173"/>
    </row>
  </sheetData>
  <mergeCells count="92">
    <mergeCell ref="A56:C56"/>
    <mergeCell ref="F56:H56"/>
    <mergeCell ref="A53:H53"/>
    <mergeCell ref="A54:C55"/>
    <mergeCell ref="D54:D55"/>
    <mergeCell ref="E54:E55"/>
    <mergeCell ref="F54:F55"/>
    <mergeCell ref="G54:H54"/>
    <mergeCell ref="A1:I1"/>
    <mergeCell ref="J1:N1"/>
    <mergeCell ref="P1:R1"/>
    <mergeCell ref="AB1:AF1"/>
    <mergeCell ref="AI1:AJ1"/>
    <mergeCell ref="AP1:AS1"/>
    <mergeCell ref="AT1:AX1"/>
    <mergeCell ref="BA1:BB1"/>
    <mergeCell ref="BL1:BP1"/>
    <mergeCell ref="BR1:BT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AK3:AK4"/>
    <mergeCell ref="AL3:AL4"/>
    <mergeCell ref="AM3:AM4"/>
    <mergeCell ref="AN3:AN4"/>
    <mergeCell ref="AO3:AO4"/>
    <mergeCell ref="AP3:AP4"/>
    <mergeCell ref="AQ3:AQ4"/>
    <mergeCell ref="AR3:AR4"/>
    <mergeCell ref="AS3:AS4"/>
    <mergeCell ref="AT3:AT4"/>
    <mergeCell ref="AU3:AU4"/>
    <mergeCell ref="AV3:AV4"/>
    <mergeCell ref="AW3:AW4"/>
    <mergeCell ref="BD3:BD4"/>
    <mergeCell ref="BE3:BE4"/>
    <mergeCell ref="BF3:BF4"/>
    <mergeCell ref="BG3:BG4"/>
    <mergeCell ref="AX3:AX4"/>
    <mergeCell ref="AY3:AY4"/>
    <mergeCell ref="AZ3:AZ4"/>
    <mergeCell ref="BA3:BA4"/>
    <mergeCell ref="BB3:BB4"/>
    <mergeCell ref="BR3:BR4"/>
    <mergeCell ref="BS3:BS4"/>
    <mergeCell ref="BT3:BT4"/>
    <mergeCell ref="A5:E5"/>
    <mergeCell ref="BL5:BP5"/>
    <mergeCell ref="BM3:BM4"/>
    <mergeCell ref="BN3:BN4"/>
    <mergeCell ref="BO3:BO4"/>
    <mergeCell ref="BP3:BP4"/>
    <mergeCell ref="BQ3:BQ4"/>
    <mergeCell ref="BH3:BH4"/>
    <mergeCell ref="BI3:BI4"/>
    <mergeCell ref="BJ3:BJ4"/>
    <mergeCell ref="BK3:BK4"/>
    <mergeCell ref="BL3:BL4"/>
    <mergeCell ref="BC3:BC4"/>
  </mergeCells>
  <conditionalFormatting sqref="A56:H467">
    <cfRule type="expression" dxfId="16" priority="1" stopIfTrue="1">
      <formula>MOD(ROW(),2)=0</formula>
    </cfRule>
  </conditionalFormatting>
  <pageMargins left="0.62992125984251968" right="0.51181102362204722" top="0.39370078740157483" bottom="0.51181102362204722" header="0" footer="0.43307086614173229"/>
  <pageSetup paperSize="141" firstPageNumber="54" orientation="portrait" useFirstPageNumber="1" horizontalDpi="1200" verticalDpi="1200" r:id="rId1"/>
  <headerFooter alignWithMargins="0">
    <oddFooter>&amp;C&amp;"Times New Roman,Regular"&amp;8&amp;P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dimension ref="A1:X56"/>
  <sheetViews>
    <sheetView showGridLines="0" zoomScale="120" zoomScaleNormal="120" workbookViewId="0">
      <pane xSplit="4" ySplit="4" topLeftCell="U11" activePane="bottomRight" state="frozen"/>
      <selection sqref="A1:IV65536"/>
      <selection pane="topRight" sqref="A1:IV65536"/>
      <selection pane="bottomLeft" sqref="A1:IV65536"/>
      <selection pane="bottomRight" sqref="A1:I1"/>
    </sheetView>
  </sheetViews>
  <sheetFormatPr defaultColWidth="9.140625" defaultRowHeight="12.75"/>
  <cols>
    <col min="1" max="1" width="2.28515625" style="350" customWidth="1"/>
    <col min="2" max="2" width="3" style="8" customWidth="1"/>
    <col min="3" max="3" width="2.85546875" style="49" customWidth="1"/>
    <col min="4" max="4" width="60.5703125" style="8" customWidth="1"/>
    <col min="5" max="5" width="7.140625" style="8" customWidth="1"/>
    <col min="6" max="6" width="7" style="8" customWidth="1"/>
    <col min="7" max="7" width="6.5703125" style="8" customWidth="1"/>
    <col min="8" max="9" width="7" style="8" customWidth="1"/>
    <col min="10" max="10" width="6.7109375" style="8" customWidth="1"/>
    <col min="11" max="11" width="7.7109375" style="8" customWidth="1"/>
    <col min="12" max="12" width="7.5703125" style="8" customWidth="1"/>
    <col min="13" max="13" width="7.28515625" style="8" customWidth="1"/>
    <col min="14" max="14" width="6.85546875" style="8" customWidth="1"/>
    <col min="15" max="15" width="7.5703125" style="8" customWidth="1"/>
    <col min="16" max="16" width="7.140625" style="8" customWidth="1"/>
    <col min="17" max="18" width="7.28515625" style="8" customWidth="1"/>
    <col min="19" max="19" width="7.5703125" style="8" customWidth="1"/>
    <col min="20" max="20" width="9.28515625" style="8" customWidth="1"/>
    <col min="21" max="21" width="9.140625" style="8"/>
    <col min="22" max="22" width="9.5703125" style="8" customWidth="1"/>
    <col min="23" max="23" width="9.140625" style="8"/>
    <col min="24" max="24" width="10.140625" style="8" customWidth="1"/>
    <col min="25" max="16384" width="9.140625" style="8"/>
  </cols>
  <sheetData>
    <row r="1" spans="1:24" s="294" customFormat="1" ht="14.25" customHeight="1">
      <c r="A1" s="2524" t="s">
        <v>1838</v>
      </c>
      <c r="B1" s="2524"/>
      <c r="C1" s="2524"/>
      <c r="D1" s="2524"/>
      <c r="E1" s="2524"/>
      <c r="F1" s="2524"/>
      <c r="G1" s="2524"/>
      <c r="H1" s="2524"/>
      <c r="I1" s="2524"/>
      <c r="J1" s="2525" t="s">
        <v>1839</v>
      </c>
      <c r="K1" s="2525"/>
      <c r="L1" s="2525"/>
      <c r="M1" s="2525"/>
      <c r="N1" s="2525"/>
      <c r="O1" s="2525"/>
      <c r="P1" s="2525"/>
      <c r="Q1" s="2525"/>
      <c r="R1" s="2525"/>
      <c r="S1" s="2524" t="s">
        <v>1836</v>
      </c>
      <c r="T1" s="2524"/>
    </row>
    <row r="2" spans="1:24" s="5" customFormat="1" ht="6" customHeight="1">
      <c r="A2" s="349"/>
      <c r="B2" s="124"/>
      <c r="C2" s="124"/>
      <c r="D2" s="124"/>
      <c r="E2" s="124"/>
      <c r="F2" s="124"/>
      <c r="G2" s="124"/>
      <c r="H2" s="124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</row>
    <row r="3" spans="1:24" s="94" customFormat="1" ht="52.5" customHeight="1">
      <c r="A3" s="2526" t="s">
        <v>42</v>
      </c>
      <c r="B3" s="2527"/>
      <c r="C3" s="2527"/>
      <c r="D3" s="2528"/>
      <c r="E3" s="778" t="s">
        <v>1822</v>
      </c>
      <c r="F3" s="771" t="s">
        <v>1823</v>
      </c>
      <c r="G3" s="771" t="s">
        <v>1824</v>
      </c>
      <c r="H3" s="771" t="s">
        <v>1825</v>
      </c>
      <c r="I3" s="771" t="s">
        <v>1826</v>
      </c>
      <c r="J3" s="771" t="s">
        <v>1827</v>
      </c>
      <c r="K3" s="771" t="s">
        <v>1828</v>
      </c>
      <c r="L3" s="771" t="s">
        <v>1829</v>
      </c>
      <c r="M3" s="771" t="s">
        <v>1830</v>
      </c>
      <c r="N3" s="771" t="s">
        <v>1831</v>
      </c>
      <c r="O3" s="771" t="s">
        <v>1815</v>
      </c>
      <c r="P3" s="771" t="s">
        <v>1832</v>
      </c>
      <c r="Q3" s="771" t="s">
        <v>1833</v>
      </c>
      <c r="R3" s="771" t="s">
        <v>1834</v>
      </c>
      <c r="S3" s="779" t="s">
        <v>1835</v>
      </c>
      <c r="T3" s="1359" t="s">
        <v>3736</v>
      </c>
      <c r="U3" s="1694" t="s">
        <v>4601</v>
      </c>
      <c r="V3" s="1683" t="s">
        <v>4597</v>
      </c>
      <c r="W3" s="1684" t="s">
        <v>4598</v>
      </c>
      <c r="X3" s="1684" t="s">
        <v>4599</v>
      </c>
    </row>
    <row r="4" spans="1:24" s="86" customFormat="1" ht="15" customHeight="1">
      <c r="A4" s="2529"/>
      <c r="B4" s="2530"/>
      <c r="C4" s="2530"/>
      <c r="D4" s="2531"/>
      <c r="E4" s="753">
        <v>1</v>
      </c>
      <c r="F4" s="753">
        <v>2</v>
      </c>
      <c r="G4" s="753">
        <v>3</v>
      </c>
      <c r="H4" s="753">
        <v>4</v>
      </c>
      <c r="I4" s="753">
        <v>5</v>
      </c>
      <c r="J4" s="753">
        <v>6</v>
      </c>
      <c r="K4" s="753">
        <v>7</v>
      </c>
      <c r="L4" s="753">
        <v>8</v>
      </c>
      <c r="M4" s="753">
        <v>9</v>
      </c>
      <c r="N4" s="753">
        <v>10</v>
      </c>
      <c r="O4" s="753">
        <v>11</v>
      </c>
      <c r="P4" s="753">
        <v>12</v>
      </c>
      <c r="Q4" s="753">
        <v>13</v>
      </c>
      <c r="R4" s="753">
        <v>14</v>
      </c>
      <c r="S4" s="753">
        <v>15</v>
      </c>
      <c r="T4" s="753">
        <v>16</v>
      </c>
      <c r="U4" s="1357">
        <v>17</v>
      </c>
      <c r="V4" s="1685">
        <v>15</v>
      </c>
      <c r="W4" s="1685">
        <v>16</v>
      </c>
      <c r="X4" s="1685">
        <v>17</v>
      </c>
    </row>
    <row r="5" spans="1:24" s="322" customFormat="1" ht="15" customHeight="1">
      <c r="A5" s="699" t="s">
        <v>202</v>
      </c>
      <c r="B5" s="2511" t="s">
        <v>203</v>
      </c>
      <c r="C5" s="2511"/>
      <c r="D5" s="2511"/>
      <c r="E5" s="613">
        <v>7</v>
      </c>
      <c r="F5" s="613">
        <v>7.5</v>
      </c>
      <c r="G5" s="613">
        <v>8</v>
      </c>
      <c r="H5" s="613">
        <v>7</v>
      </c>
      <c r="I5" s="613">
        <v>6</v>
      </c>
      <c r="J5" s="613">
        <v>6</v>
      </c>
      <c r="K5" s="613">
        <v>6</v>
      </c>
      <c r="L5" s="613">
        <v>5</v>
      </c>
      <c r="M5" s="613">
        <v>5</v>
      </c>
      <c r="N5" s="613">
        <v>5</v>
      </c>
      <c r="O5" s="613">
        <v>5</v>
      </c>
      <c r="P5" s="613">
        <v>5</v>
      </c>
      <c r="Q5" s="613">
        <v>5</v>
      </c>
      <c r="R5" s="613">
        <v>5</v>
      </c>
      <c r="S5" s="613">
        <v>5</v>
      </c>
      <c r="T5" s="613">
        <v>5</v>
      </c>
      <c r="U5" s="649">
        <v>5</v>
      </c>
      <c r="V5" s="1659">
        <v>5</v>
      </c>
      <c r="W5" s="1659">
        <v>5</v>
      </c>
      <c r="X5" s="1659">
        <v>4</v>
      </c>
    </row>
    <row r="6" spans="1:24" s="322" customFormat="1" ht="15" customHeight="1">
      <c r="A6" s="921" t="s">
        <v>1129</v>
      </c>
      <c r="B6" s="2511" t="s">
        <v>1816</v>
      </c>
      <c r="C6" s="2511"/>
      <c r="D6" s="2511"/>
      <c r="E6" s="613"/>
      <c r="F6" s="613"/>
      <c r="G6" s="613"/>
      <c r="H6" s="613"/>
      <c r="I6" s="613"/>
      <c r="J6" s="613"/>
      <c r="K6" s="613"/>
      <c r="L6" s="613"/>
      <c r="M6" s="613"/>
      <c r="N6" s="613"/>
      <c r="O6" s="613"/>
      <c r="P6" s="613"/>
      <c r="Q6" s="613"/>
      <c r="R6" s="613"/>
      <c r="S6" s="613"/>
      <c r="T6" s="613"/>
      <c r="U6" s="1393"/>
      <c r="V6" s="1680"/>
      <c r="W6" s="1680"/>
      <c r="X6" s="1680"/>
    </row>
    <row r="7" spans="1:24" s="322" customFormat="1" ht="15" customHeight="1">
      <c r="A7" s="2511" t="s">
        <v>3406</v>
      </c>
      <c r="B7" s="2511"/>
      <c r="C7" s="2511"/>
      <c r="D7" s="2511"/>
      <c r="E7" s="613"/>
      <c r="F7" s="613"/>
      <c r="G7" s="613"/>
      <c r="H7" s="613"/>
      <c r="I7" s="613"/>
      <c r="J7" s="613"/>
      <c r="K7" s="613"/>
      <c r="L7" s="613"/>
      <c r="M7" s="613"/>
      <c r="N7" s="613"/>
      <c r="O7" s="613"/>
      <c r="P7" s="613"/>
      <c r="Q7" s="613"/>
      <c r="R7" s="613"/>
      <c r="S7" s="613"/>
      <c r="T7" s="613"/>
      <c r="U7" s="247"/>
    </row>
    <row r="8" spans="1:24" s="322" customFormat="1" ht="15" customHeight="1">
      <c r="A8" s="700"/>
      <c r="B8" s="2517" t="s">
        <v>1798</v>
      </c>
      <c r="C8" s="2517"/>
      <c r="D8" s="2517"/>
      <c r="E8" s="268">
        <v>8.5</v>
      </c>
      <c r="F8" s="268">
        <v>8.5</v>
      </c>
      <c r="G8" s="268">
        <v>8.5</v>
      </c>
      <c r="H8" s="268">
        <v>8.5</v>
      </c>
      <c r="I8" s="268">
        <v>8.5</v>
      </c>
      <c r="J8" s="268">
        <v>8.5</v>
      </c>
      <c r="K8" s="268">
        <v>8.5</v>
      </c>
      <c r="L8" s="268">
        <v>8.5</v>
      </c>
      <c r="M8" s="268">
        <v>7.5</v>
      </c>
      <c r="N8" s="268">
        <v>7.5</v>
      </c>
      <c r="O8" s="268">
        <v>7.5</v>
      </c>
      <c r="P8" s="268">
        <v>7.5</v>
      </c>
      <c r="Q8" s="268">
        <v>7.5</v>
      </c>
      <c r="R8" s="268">
        <v>7.5</v>
      </c>
      <c r="S8" s="268">
        <v>7.5</v>
      </c>
      <c r="T8" s="268">
        <v>7.5</v>
      </c>
      <c r="U8" s="1393">
        <v>7.5</v>
      </c>
      <c r="V8" s="1660">
        <v>5</v>
      </c>
      <c r="W8" s="1660">
        <v>7.5</v>
      </c>
      <c r="X8" s="1660">
        <v>7.5</v>
      </c>
    </row>
    <row r="9" spans="1:24" s="323" customFormat="1" ht="15" customHeight="1">
      <c r="A9" s="922"/>
      <c r="B9" s="2521" t="s">
        <v>1808</v>
      </c>
      <c r="C9" s="2521"/>
      <c r="D9" s="2521"/>
      <c r="E9" s="647"/>
      <c r="F9" s="647"/>
      <c r="G9" s="647"/>
      <c r="H9" s="647"/>
      <c r="I9" s="647"/>
      <c r="J9" s="647"/>
      <c r="K9" s="647"/>
      <c r="L9" s="647"/>
      <c r="M9" s="647"/>
      <c r="N9" s="647"/>
      <c r="O9" s="647"/>
      <c r="P9" s="647"/>
      <c r="Q9" s="647"/>
      <c r="R9" s="647"/>
      <c r="S9" s="647"/>
      <c r="T9" s="647"/>
      <c r="U9" s="648"/>
      <c r="V9" s="326"/>
      <c r="W9" s="326"/>
      <c r="X9" s="326"/>
    </row>
    <row r="10" spans="1:24" s="322" customFormat="1" ht="15" customHeight="1">
      <c r="A10" s="700"/>
      <c r="B10" s="325"/>
      <c r="C10" s="2532" t="s">
        <v>1807</v>
      </c>
      <c r="D10" s="2532"/>
      <c r="E10" s="268">
        <v>10.5</v>
      </c>
      <c r="F10" s="268">
        <v>10.5</v>
      </c>
      <c r="G10" s="268">
        <v>10.5</v>
      </c>
      <c r="H10" s="268">
        <v>10.5</v>
      </c>
      <c r="I10" s="268">
        <v>10.5</v>
      </c>
      <c r="J10" s="268">
        <v>10.5</v>
      </c>
      <c r="K10" s="268">
        <v>10.5</v>
      </c>
      <c r="L10" s="268">
        <v>10.5</v>
      </c>
      <c r="M10" s="268">
        <v>9.5</v>
      </c>
      <c r="N10" s="268">
        <v>9.5</v>
      </c>
      <c r="O10" s="268">
        <v>9.5</v>
      </c>
      <c r="P10" s="268">
        <v>9.5</v>
      </c>
      <c r="Q10" s="268">
        <v>9.5</v>
      </c>
      <c r="R10" s="268">
        <v>9.5</v>
      </c>
      <c r="S10" s="268">
        <v>10.4</v>
      </c>
      <c r="T10" s="268">
        <v>10.4</v>
      </c>
      <c r="U10" s="1393">
        <v>10.4</v>
      </c>
      <c r="V10" s="1660">
        <v>5</v>
      </c>
      <c r="W10" s="1660">
        <v>10.199999999999999</v>
      </c>
      <c r="X10" s="1660">
        <v>10.199999999999999</v>
      </c>
    </row>
    <row r="11" spans="1:24" s="322" customFormat="1" ht="15" customHeight="1">
      <c r="A11" s="700"/>
      <c r="B11" s="325"/>
      <c r="C11" s="2532" t="s">
        <v>1806</v>
      </c>
      <c r="D11" s="2532"/>
      <c r="E11" s="268">
        <v>11.5</v>
      </c>
      <c r="F11" s="268">
        <v>11.5</v>
      </c>
      <c r="G11" s="268">
        <v>11.5</v>
      </c>
      <c r="H11" s="268">
        <v>11.5</v>
      </c>
      <c r="I11" s="268">
        <v>11.5</v>
      </c>
      <c r="J11" s="268">
        <v>11.5</v>
      </c>
      <c r="K11" s="268">
        <v>11.5</v>
      </c>
      <c r="L11" s="268">
        <v>11.5</v>
      </c>
      <c r="M11" s="268">
        <v>10.5</v>
      </c>
      <c r="N11" s="268">
        <v>10.5</v>
      </c>
      <c r="O11" s="268">
        <v>10.5</v>
      </c>
      <c r="P11" s="268">
        <v>10.5</v>
      </c>
      <c r="Q11" s="268">
        <v>10.5</v>
      </c>
      <c r="R11" s="268">
        <v>10.5</v>
      </c>
      <c r="S11" s="268">
        <v>11.4</v>
      </c>
      <c r="T11" s="268">
        <v>11.4</v>
      </c>
      <c r="U11" s="247">
        <v>11.4</v>
      </c>
      <c r="V11" s="326">
        <v>5.5</v>
      </c>
      <c r="W11" s="326">
        <v>10.7</v>
      </c>
      <c r="X11" s="326">
        <v>10.7</v>
      </c>
    </row>
    <row r="12" spans="1:24" s="322" customFormat="1" ht="15" customHeight="1">
      <c r="A12" s="700"/>
      <c r="B12" s="325"/>
      <c r="C12" s="2532" t="s">
        <v>1805</v>
      </c>
      <c r="D12" s="2532"/>
      <c r="E12" s="268">
        <v>12.5</v>
      </c>
      <c r="F12" s="268">
        <v>12.5</v>
      </c>
      <c r="G12" s="268">
        <v>12.5</v>
      </c>
      <c r="H12" s="268">
        <v>12.5</v>
      </c>
      <c r="I12" s="268">
        <v>12.5</v>
      </c>
      <c r="J12" s="268">
        <v>12.5</v>
      </c>
      <c r="K12" s="268">
        <v>12.5</v>
      </c>
      <c r="L12" s="268">
        <v>12.5</v>
      </c>
      <c r="M12" s="268">
        <v>11.5</v>
      </c>
      <c r="N12" s="268">
        <v>11.5</v>
      </c>
      <c r="O12" s="268">
        <v>11.5</v>
      </c>
      <c r="P12" s="268">
        <v>11.5</v>
      </c>
      <c r="Q12" s="268">
        <v>11.5</v>
      </c>
      <c r="R12" s="268">
        <v>11.5</v>
      </c>
      <c r="S12" s="268" t="s">
        <v>3407</v>
      </c>
      <c r="T12" s="268" t="s">
        <v>3407</v>
      </c>
      <c r="U12" s="1393" t="s">
        <v>3730</v>
      </c>
      <c r="V12" s="1660" t="s">
        <v>4600</v>
      </c>
      <c r="W12" s="1660" t="s">
        <v>3730</v>
      </c>
      <c r="X12" s="1660" t="s">
        <v>3730</v>
      </c>
    </row>
    <row r="13" spans="1:24" s="323" customFormat="1" ht="15" customHeight="1">
      <c r="A13" s="922"/>
      <c r="B13" s="2521" t="s">
        <v>1801</v>
      </c>
      <c r="C13" s="2521"/>
      <c r="D13" s="2521"/>
      <c r="E13" s="647"/>
      <c r="F13" s="647"/>
      <c r="G13" s="647"/>
      <c r="H13" s="647"/>
      <c r="I13" s="647"/>
      <c r="J13" s="647"/>
      <c r="K13" s="647"/>
      <c r="L13" s="647"/>
      <c r="M13" s="647"/>
      <c r="N13" s="647"/>
      <c r="O13" s="647"/>
      <c r="P13" s="647"/>
      <c r="Q13" s="647"/>
      <c r="R13" s="647"/>
      <c r="S13" s="647"/>
      <c r="T13" s="647"/>
      <c r="U13" s="648"/>
      <c r="V13" s="326"/>
      <c r="W13" s="326"/>
      <c r="X13" s="326"/>
    </row>
    <row r="14" spans="1:24" s="322" customFormat="1" ht="15" customHeight="1">
      <c r="A14" s="700"/>
      <c r="B14" s="325"/>
      <c r="C14" s="2517" t="s">
        <v>1807</v>
      </c>
      <c r="D14" s="2517"/>
      <c r="E14" s="268">
        <v>9.5</v>
      </c>
      <c r="F14" s="268">
        <v>9.5</v>
      </c>
      <c r="G14" s="268">
        <v>9.5</v>
      </c>
      <c r="H14" s="268">
        <v>9.5</v>
      </c>
      <c r="I14" s="268">
        <v>9.5</v>
      </c>
      <c r="J14" s="268">
        <v>9.5</v>
      </c>
      <c r="K14" s="268">
        <v>9.5</v>
      </c>
      <c r="L14" s="268">
        <v>9.5</v>
      </c>
      <c r="M14" s="268">
        <v>8.5</v>
      </c>
      <c r="N14" s="268">
        <v>8.5</v>
      </c>
      <c r="O14" s="268">
        <v>8.5</v>
      </c>
      <c r="P14" s="268">
        <v>8.5</v>
      </c>
      <c r="Q14" s="268">
        <v>8.5</v>
      </c>
      <c r="R14" s="268">
        <v>8.5</v>
      </c>
      <c r="S14" s="268">
        <v>10</v>
      </c>
      <c r="T14" s="268">
        <v>10</v>
      </c>
      <c r="U14" s="1393">
        <v>10</v>
      </c>
      <c r="V14" s="1660">
        <v>4</v>
      </c>
      <c r="W14" s="1660">
        <v>9</v>
      </c>
      <c r="X14" s="1660">
        <v>9</v>
      </c>
    </row>
    <row r="15" spans="1:24" s="322" customFormat="1" ht="15" customHeight="1">
      <c r="A15" s="700"/>
      <c r="B15" s="325"/>
      <c r="C15" s="2517" t="s">
        <v>1806</v>
      </c>
      <c r="D15" s="2517"/>
      <c r="E15" s="268">
        <v>10</v>
      </c>
      <c r="F15" s="268">
        <v>10</v>
      </c>
      <c r="G15" s="268">
        <v>10</v>
      </c>
      <c r="H15" s="268">
        <v>10</v>
      </c>
      <c r="I15" s="268">
        <v>10</v>
      </c>
      <c r="J15" s="268">
        <v>10</v>
      </c>
      <c r="K15" s="268">
        <v>10</v>
      </c>
      <c r="L15" s="268">
        <v>10</v>
      </c>
      <c r="M15" s="268">
        <v>9</v>
      </c>
      <c r="N15" s="268">
        <v>9</v>
      </c>
      <c r="O15" s="268">
        <v>9</v>
      </c>
      <c r="P15" s="268">
        <v>9</v>
      </c>
      <c r="Q15" s="268">
        <v>9</v>
      </c>
      <c r="R15" s="268">
        <v>9</v>
      </c>
      <c r="S15" s="268">
        <v>10.5</v>
      </c>
      <c r="T15" s="268">
        <v>10.5</v>
      </c>
      <c r="U15" s="247">
        <v>10.5</v>
      </c>
      <c r="V15" s="326">
        <v>4.5</v>
      </c>
      <c r="W15" s="326">
        <v>9.5</v>
      </c>
      <c r="X15" s="326">
        <v>9.5</v>
      </c>
    </row>
    <row r="16" spans="1:24" s="322" customFormat="1" ht="15" customHeight="1">
      <c r="A16" s="700"/>
      <c r="B16" s="325"/>
      <c r="C16" s="2517" t="s">
        <v>1805</v>
      </c>
      <c r="D16" s="2517"/>
      <c r="E16" s="268">
        <v>10.5</v>
      </c>
      <c r="F16" s="268">
        <v>10.5</v>
      </c>
      <c r="G16" s="268">
        <v>10.5</v>
      </c>
      <c r="H16" s="268">
        <v>10.5</v>
      </c>
      <c r="I16" s="268">
        <v>10.5</v>
      </c>
      <c r="J16" s="268">
        <v>10.5</v>
      </c>
      <c r="K16" s="268">
        <v>10.5</v>
      </c>
      <c r="L16" s="268">
        <v>10.5</v>
      </c>
      <c r="M16" s="268">
        <v>9.5</v>
      </c>
      <c r="N16" s="268">
        <v>9.5</v>
      </c>
      <c r="O16" s="268">
        <v>9.5</v>
      </c>
      <c r="P16" s="268">
        <v>9.5</v>
      </c>
      <c r="Q16" s="268">
        <v>9.5</v>
      </c>
      <c r="R16" s="268">
        <v>9.5</v>
      </c>
      <c r="S16" s="268">
        <v>11</v>
      </c>
      <c r="T16" s="268">
        <v>11</v>
      </c>
      <c r="U16" s="1393">
        <v>11</v>
      </c>
      <c r="V16" s="1660">
        <v>5</v>
      </c>
      <c r="W16" s="1660">
        <v>10</v>
      </c>
      <c r="X16" s="1660">
        <v>10</v>
      </c>
    </row>
    <row r="17" spans="1:24" s="322" customFormat="1" ht="15" customHeight="1">
      <c r="A17" s="2512" t="s">
        <v>3408</v>
      </c>
      <c r="B17" s="2512"/>
      <c r="C17" s="2512"/>
      <c r="D17" s="2512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73"/>
      <c r="P17" s="273"/>
      <c r="Q17" s="273"/>
      <c r="R17" s="273"/>
      <c r="S17" s="273"/>
      <c r="T17" s="273"/>
      <c r="U17" s="247"/>
      <c r="V17" s="326"/>
      <c r="W17" s="326"/>
      <c r="X17" s="326"/>
    </row>
    <row r="18" spans="1:24" s="322" customFormat="1" ht="15" customHeight="1">
      <c r="A18" s="923"/>
      <c r="B18" s="2518" t="s">
        <v>1817</v>
      </c>
      <c r="C18" s="2518"/>
      <c r="D18" s="2518"/>
      <c r="E18" s="614" t="s">
        <v>1244</v>
      </c>
      <c r="F18" s="614" t="s">
        <v>1244</v>
      </c>
      <c r="G18" s="614" t="s">
        <v>1244</v>
      </c>
      <c r="H18" s="243">
        <v>13.5</v>
      </c>
      <c r="I18" s="243">
        <v>13.5</v>
      </c>
      <c r="J18" s="243">
        <v>12</v>
      </c>
      <c r="K18" s="243">
        <v>12</v>
      </c>
      <c r="L18" s="243">
        <v>12</v>
      </c>
      <c r="M18" s="243">
        <v>12</v>
      </c>
      <c r="N18" s="243">
        <v>11.5</v>
      </c>
      <c r="O18" s="243">
        <v>11.5</v>
      </c>
      <c r="P18" s="273">
        <v>10</v>
      </c>
      <c r="Q18" s="273">
        <v>10</v>
      </c>
      <c r="R18" s="273">
        <v>10</v>
      </c>
      <c r="S18" s="273" t="s">
        <v>3737</v>
      </c>
      <c r="T18" s="273" t="s">
        <v>3737</v>
      </c>
      <c r="U18" s="1393" t="s">
        <v>3731</v>
      </c>
      <c r="V18" s="1660" t="s">
        <v>3731</v>
      </c>
      <c r="W18" s="1660" t="s">
        <v>3731</v>
      </c>
      <c r="X18" s="1660" t="s">
        <v>3731</v>
      </c>
    </row>
    <row r="19" spans="1:24" s="322" customFormat="1" ht="15" customHeight="1">
      <c r="A19" s="923"/>
      <c r="B19" s="2518" t="s">
        <v>1818</v>
      </c>
      <c r="C19" s="2518"/>
      <c r="D19" s="2518"/>
      <c r="E19" s="243">
        <v>14.5</v>
      </c>
      <c r="F19" s="243">
        <v>14.5</v>
      </c>
      <c r="G19" s="243">
        <v>14.5</v>
      </c>
      <c r="H19" s="243">
        <v>14.5</v>
      </c>
      <c r="I19" s="243">
        <v>14.5</v>
      </c>
      <c r="J19" s="243">
        <v>12.5</v>
      </c>
      <c r="K19" s="243">
        <v>12.5</v>
      </c>
      <c r="L19" s="243">
        <v>12.5</v>
      </c>
      <c r="M19" s="243">
        <v>12.5</v>
      </c>
      <c r="N19" s="243">
        <v>12</v>
      </c>
      <c r="O19" s="243">
        <v>12</v>
      </c>
      <c r="P19" s="273">
        <v>10.5</v>
      </c>
      <c r="Q19" s="273">
        <v>10.5</v>
      </c>
      <c r="R19" s="273">
        <v>10.5</v>
      </c>
      <c r="S19" s="243" t="s">
        <v>3738</v>
      </c>
      <c r="T19" s="243" t="s">
        <v>3738</v>
      </c>
      <c r="U19" s="247" t="s">
        <v>3732</v>
      </c>
      <c r="V19" s="326" t="s">
        <v>3732</v>
      </c>
      <c r="W19" s="326" t="s">
        <v>3732</v>
      </c>
      <c r="X19" s="326" t="s">
        <v>3732</v>
      </c>
    </row>
    <row r="20" spans="1:24" s="322" customFormat="1" ht="15" customHeight="1">
      <c r="A20" s="923"/>
      <c r="B20" s="2518" t="s">
        <v>1819</v>
      </c>
      <c r="C20" s="2518"/>
      <c r="D20" s="2518"/>
      <c r="E20" s="614" t="s">
        <v>1244</v>
      </c>
      <c r="F20" s="614" t="s">
        <v>1244</v>
      </c>
      <c r="G20" s="614" t="s">
        <v>1244</v>
      </c>
      <c r="H20" s="614" t="s">
        <v>1244</v>
      </c>
      <c r="I20" s="614" t="s">
        <v>1244</v>
      </c>
      <c r="J20" s="614" t="s">
        <v>1244</v>
      </c>
      <c r="K20" s="614" t="s">
        <v>1244</v>
      </c>
      <c r="L20" s="614" t="s">
        <v>1244</v>
      </c>
      <c r="M20" s="614" t="s">
        <v>1244</v>
      </c>
      <c r="N20" s="308">
        <v>12.5</v>
      </c>
      <c r="O20" s="243">
        <v>12.5</v>
      </c>
      <c r="P20" s="243">
        <v>12.5</v>
      </c>
      <c r="Q20" s="273">
        <v>11</v>
      </c>
      <c r="R20" s="273">
        <v>11</v>
      </c>
      <c r="S20" s="273" t="s">
        <v>3738</v>
      </c>
      <c r="T20" s="273" t="s">
        <v>3738</v>
      </c>
      <c r="U20" s="1393" t="s">
        <v>3733</v>
      </c>
      <c r="V20" s="1660" t="s">
        <v>3733</v>
      </c>
      <c r="W20" s="1660" t="s">
        <v>3733</v>
      </c>
      <c r="X20" s="1660" t="s">
        <v>3733</v>
      </c>
    </row>
    <row r="21" spans="1:24" s="322" customFormat="1" ht="15" customHeight="1">
      <c r="A21" s="923"/>
      <c r="B21" s="2518" t="s">
        <v>1820</v>
      </c>
      <c r="C21" s="2518"/>
      <c r="D21" s="2518"/>
      <c r="E21" s="614" t="s">
        <v>1244</v>
      </c>
      <c r="F21" s="614" t="s">
        <v>1244</v>
      </c>
      <c r="G21" s="614" t="s">
        <v>1244</v>
      </c>
      <c r="H21" s="614" t="s">
        <v>1244</v>
      </c>
      <c r="I21" s="614" t="s">
        <v>1244</v>
      </c>
      <c r="J21" s="614" t="s">
        <v>1244</v>
      </c>
      <c r="K21" s="614" t="s">
        <v>1244</v>
      </c>
      <c r="L21" s="614" t="s">
        <v>1244</v>
      </c>
      <c r="M21" s="614" t="s">
        <v>1244</v>
      </c>
      <c r="N21" s="614" t="s">
        <v>1244</v>
      </c>
      <c r="O21" s="614" t="s">
        <v>1244</v>
      </c>
      <c r="P21" s="614" t="s">
        <v>1244</v>
      </c>
      <c r="Q21" s="273">
        <v>11.04</v>
      </c>
      <c r="R21" s="273">
        <v>11.04</v>
      </c>
      <c r="S21" s="272" t="s">
        <v>3739</v>
      </c>
      <c r="T21" s="272" t="s">
        <v>3739</v>
      </c>
      <c r="U21" s="247" t="s">
        <v>3734</v>
      </c>
      <c r="V21" s="326" t="s">
        <v>3734</v>
      </c>
      <c r="W21" s="326" t="s">
        <v>3734</v>
      </c>
      <c r="X21" s="326" t="s">
        <v>3734</v>
      </c>
    </row>
    <row r="22" spans="1:24" s="322" customFormat="1" ht="15" customHeight="1">
      <c r="A22" s="2513" t="s">
        <v>3409</v>
      </c>
      <c r="B22" s="2513"/>
      <c r="C22" s="2513"/>
      <c r="D22" s="2513"/>
      <c r="E22" s="183"/>
      <c r="F22" s="320"/>
      <c r="G22" s="181"/>
      <c r="H22" s="181"/>
      <c r="I22" s="181"/>
      <c r="J22" s="181"/>
      <c r="K22" s="351"/>
      <c r="L22" s="351"/>
      <c r="M22" s="351"/>
      <c r="N22" s="351"/>
      <c r="O22" s="351"/>
      <c r="P22" s="351"/>
      <c r="Q22" s="351"/>
      <c r="R22" s="351"/>
      <c r="S22" s="351"/>
      <c r="T22" s="351"/>
      <c r="U22" s="1393"/>
      <c r="V22" s="1660"/>
      <c r="W22" s="1660"/>
      <c r="X22" s="1660"/>
    </row>
    <row r="23" spans="1:24" s="322" customFormat="1" ht="15" customHeight="1">
      <c r="A23" s="923"/>
      <c r="B23" s="181"/>
      <c r="C23" s="2516" t="s">
        <v>1792</v>
      </c>
      <c r="D23" s="2516"/>
      <c r="E23" s="911" t="s">
        <v>1791</v>
      </c>
      <c r="F23" s="911" t="s">
        <v>1791</v>
      </c>
      <c r="G23" s="911" t="s">
        <v>1791</v>
      </c>
      <c r="H23" s="911" t="s">
        <v>1791</v>
      </c>
      <c r="I23" s="911" t="s">
        <v>1791</v>
      </c>
      <c r="J23" s="911" t="s">
        <v>1791</v>
      </c>
      <c r="K23" s="911" t="s">
        <v>1791</v>
      </c>
      <c r="L23" s="911" t="s">
        <v>1791</v>
      </c>
      <c r="M23" s="911" t="s">
        <v>1791</v>
      </c>
      <c r="N23" s="911" t="s">
        <v>1791</v>
      </c>
      <c r="O23" s="911" t="s">
        <v>1791</v>
      </c>
      <c r="P23" s="911" t="s">
        <v>1791</v>
      </c>
      <c r="Q23" s="911" t="s">
        <v>1791</v>
      </c>
      <c r="R23" s="911" t="s">
        <v>1791</v>
      </c>
      <c r="S23" s="911" t="s">
        <v>1791</v>
      </c>
      <c r="T23" s="911" t="s">
        <v>1791</v>
      </c>
      <c r="U23" s="247" t="s">
        <v>1791</v>
      </c>
      <c r="V23" s="326" t="s">
        <v>1791</v>
      </c>
      <c r="W23" s="326" t="s">
        <v>1791</v>
      </c>
      <c r="X23" s="326" t="s">
        <v>1791</v>
      </c>
    </row>
    <row r="24" spans="1:24" s="322" customFormat="1" ht="15" customHeight="1">
      <c r="A24" s="923"/>
      <c r="B24" s="181"/>
      <c r="C24" s="2516" t="s">
        <v>1793</v>
      </c>
      <c r="D24" s="2516"/>
      <c r="E24" s="615">
        <v>9</v>
      </c>
      <c r="F24" s="354">
        <v>9</v>
      </c>
      <c r="G24" s="354">
        <v>9</v>
      </c>
      <c r="H24" s="354">
        <v>9</v>
      </c>
      <c r="I24" s="354">
        <v>9</v>
      </c>
      <c r="J24" s="354">
        <v>9</v>
      </c>
      <c r="K24" s="354">
        <v>9</v>
      </c>
      <c r="L24" s="354">
        <v>9</v>
      </c>
      <c r="M24" s="354">
        <v>9</v>
      </c>
      <c r="N24" s="354">
        <v>9</v>
      </c>
      <c r="O24" s="354">
        <v>9</v>
      </c>
      <c r="P24" s="354">
        <v>9</v>
      </c>
      <c r="Q24" s="354">
        <v>7.5</v>
      </c>
      <c r="R24" s="354">
        <v>8.5</v>
      </c>
      <c r="S24" s="354">
        <v>8.5</v>
      </c>
      <c r="T24" s="354">
        <v>8.6999999999999993</v>
      </c>
      <c r="U24" s="1393">
        <v>8.6999999999999993</v>
      </c>
      <c r="V24" s="1660">
        <v>8.6999999999999993</v>
      </c>
      <c r="W24" s="1660">
        <v>8.6999999999999993</v>
      </c>
      <c r="X24" s="1660">
        <v>8.6999999999999993</v>
      </c>
    </row>
    <row r="25" spans="1:24" s="322" customFormat="1" ht="15" customHeight="1">
      <c r="A25" s="923"/>
      <c r="B25" s="181"/>
      <c r="C25" s="2516" t="s">
        <v>1794</v>
      </c>
      <c r="D25" s="2516"/>
      <c r="E25" s="429">
        <v>10</v>
      </c>
      <c r="F25" s="354">
        <v>10</v>
      </c>
      <c r="G25" s="354">
        <v>10</v>
      </c>
      <c r="H25" s="354">
        <v>10</v>
      </c>
      <c r="I25" s="354">
        <v>10</v>
      </c>
      <c r="J25" s="354">
        <v>10</v>
      </c>
      <c r="K25" s="354">
        <v>10</v>
      </c>
      <c r="L25" s="354">
        <v>10</v>
      </c>
      <c r="M25" s="354">
        <v>10</v>
      </c>
      <c r="N25" s="354">
        <v>10</v>
      </c>
      <c r="O25" s="354">
        <v>10</v>
      </c>
      <c r="P25" s="354">
        <v>10</v>
      </c>
      <c r="Q25" s="354">
        <v>8.25</v>
      </c>
      <c r="R25" s="354">
        <v>9.25</v>
      </c>
      <c r="S25" s="354">
        <v>9.25</v>
      </c>
      <c r="T25" s="354">
        <v>9.4499999999999993</v>
      </c>
      <c r="U25" s="247">
        <v>9.4499999999999993</v>
      </c>
      <c r="V25" s="326">
        <v>9.4499999999999993</v>
      </c>
      <c r="W25" s="326">
        <v>9.4499999999999993</v>
      </c>
      <c r="X25" s="326">
        <v>9.4499999999999993</v>
      </c>
    </row>
    <row r="26" spans="1:24" s="322" customFormat="1" ht="15" customHeight="1">
      <c r="A26" s="923"/>
      <c r="B26" s="181"/>
      <c r="C26" s="2516" t="s">
        <v>1795</v>
      </c>
      <c r="D26" s="2516"/>
      <c r="E26" s="429">
        <v>11</v>
      </c>
      <c r="F26" s="354">
        <v>11</v>
      </c>
      <c r="G26" s="354">
        <v>11</v>
      </c>
      <c r="H26" s="354">
        <v>11</v>
      </c>
      <c r="I26" s="354">
        <v>11</v>
      </c>
      <c r="J26" s="354">
        <v>11</v>
      </c>
      <c r="K26" s="354">
        <v>11</v>
      </c>
      <c r="L26" s="354">
        <v>11</v>
      </c>
      <c r="M26" s="354">
        <v>11</v>
      </c>
      <c r="N26" s="354">
        <v>11</v>
      </c>
      <c r="O26" s="354">
        <v>11</v>
      </c>
      <c r="P26" s="354">
        <v>11</v>
      </c>
      <c r="Q26" s="354">
        <v>9</v>
      </c>
      <c r="R26" s="354">
        <v>10</v>
      </c>
      <c r="S26" s="354">
        <v>10</v>
      </c>
      <c r="T26" s="354">
        <v>10.199999999999999</v>
      </c>
      <c r="U26" s="1393">
        <v>10.199999999999999</v>
      </c>
      <c r="V26" s="1660">
        <v>10.199999999999999</v>
      </c>
      <c r="W26" s="1660">
        <v>10.199999999999999</v>
      </c>
      <c r="X26" s="1660">
        <v>10.199999999999999</v>
      </c>
    </row>
    <row r="27" spans="1:24" s="322" customFormat="1" ht="15" customHeight="1">
      <c r="A27" s="923"/>
      <c r="B27" s="181"/>
      <c r="C27" s="2514" t="s">
        <v>1796</v>
      </c>
      <c r="D27" s="2514"/>
      <c r="E27" s="265">
        <v>12</v>
      </c>
      <c r="F27" s="36">
        <v>12</v>
      </c>
      <c r="G27" s="36">
        <v>12</v>
      </c>
      <c r="H27" s="36">
        <v>12</v>
      </c>
      <c r="I27" s="36">
        <v>12</v>
      </c>
      <c r="J27" s="36">
        <v>12</v>
      </c>
      <c r="K27" s="36">
        <v>12</v>
      </c>
      <c r="L27" s="36">
        <v>12</v>
      </c>
      <c r="M27" s="36">
        <v>12</v>
      </c>
      <c r="N27" s="36">
        <v>12</v>
      </c>
      <c r="O27" s="36">
        <v>12</v>
      </c>
      <c r="P27" s="36">
        <v>12</v>
      </c>
      <c r="Q27" s="36">
        <v>10.5</v>
      </c>
      <c r="R27" s="36">
        <v>11</v>
      </c>
      <c r="S27" s="36">
        <v>11</v>
      </c>
      <c r="T27" s="36">
        <v>11.2</v>
      </c>
      <c r="U27" s="247">
        <v>11.2</v>
      </c>
      <c r="V27" s="326">
        <v>11.2</v>
      </c>
      <c r="W27" s="326">
        <v>11.2</v>
      </c>
      <c r="X27" s="326">
        <v>11.2</v>
      </c>
    </row>
    <row r="28" spans="1:24" s="328" customFormat="1" ht="15" customHeight="1">
      <c r="A28" s="923"/>
      <c r="B28" s="183"/>
      <c r="C28" s="2515" t="s">
        <v>1797</v>
      </c>
      <c r="D28" s="2515"/>
      <c r="E28" s="265">
        <v>12</v>
      </c>
      <c r="F28" s="36">
        <v>12</v>
      </c>
      <c r="G28" s="36">
        <v>12</v>
      </c>
      <c r="H28" s="36">
        <v>12</v>
      </c>
      <c r="I28" s="36">
        <v>12</v>
      </c>
      <c r="J28" s="36">
        <v>12</v>
      </c>
      <c r="K28" s="36">
        <v>12</v>
      </c>
      <c r="L28" s="36">
        <v>12</v>
      </c>
      <c r="M28" s="36">
        <v>12</v>
      </c>
      <c r="N28" s="36">
        <v>12</v>
      </c>
      <c r="O28" s="36">
        <v>12</v>
      </c>
      <c r="P28" s="36">
        <v>12</v>
      </c>
      <c r="Q28" s="36">
        <v>10.5</v>
      </c>
      <c r="R28" s="36" t="s">
        <v>3740</v>
      </c>
      <c r="S28" s="36" t="s">
        <v>3740</v>
      </c>
      <c r="T28" s="36" t="s">
        <v>3735</v>
      </c>
      <c r="U28" s="1368" t="s">
        <v>3735</v>
      </c>
      <c r="V28" s="1681" t="s">
        <v>3735</v>
      </c>
      <c r="W28" s="1681" t="s">
        <v>3735</v>
      </c>
      <c r="X28" s="1681" t="s">
        <v>3735</v>
      </c>
    </row>
    <row r="29" spans="1:24" s="322" customFormat="1" ht="15" customHeight="1">
      <c r="A29" s="2513" t="s">
        <v>3543</v>
      </c>
      <c r="B29" s="2513"/>
      <c r="C29" s="2513"/>
      <c r="D29" s="2513"/>
      <c r="E29" s="320"/>
      <c r="G29" s="324"/>
      <c r="H29" s="324"/>
      <c r="I29" s="324"/>
      <c r="J29" s="324"/>
      <c r="K29" s="324"/>
      <c r="L29" s="324"/>
      <c r="M29" s="324"/>
      <c r="N29" s="324"/>
      <c r="O29" s="327"/>
      <c r="P29" s="327"/>
      <c r="Q29" s="327"/>
      <c r="R29" s="327"/>
      <c r="S29" s="327"/>
      <c r="T29" s="327"/>
      <c r="U29" s="247"/>
      <c r="V29" s="326"/>
      <c r="W29" s="326"/>
      <c r="X29" s="326"/>
    </row>
    <row r="30" spans="1:24" s="322" customFormat="1" ht="15" customHeight="1">
      <c r="A30" s="700"/>
      <c r="B30" s="325"/>
      <c r="C30" s="2516" t="s">
        <v>1802</v>
      </c>
      <c r="D30" s="2516"/>
      <c r="E30" s="324" t="s">
        <v>1244</v>
      </c>
      <c r="F30" s="324" t="s">
        <v>1244</v>
      </c>
      <c r="G30" s="324" t="s">
        <v>1244</v>
      </c>
      <c r="H30" s="324" t="s">
        <v>1244</v>
      </c>
      <c r="I30" s="324" t="s">
        <v>1244</v>
      </c>
      <c r="J30" s="324" t="s">
        <v>1244</v>
      </c>
      <c r="K30" s="352" t="s">
        <v>1789</v>
      </c>
      <c r="L30" s="352" t="s">
        <v>1789</v>
      </c>
      <c r="M30" s="352" t="s">
        <v>1789</v>
      </c>
      <c r="N30" s="352" t="s">
        <v>1789</v>
      </c>
      <c r="O30" s="352" t="s">
        <v>1789</v>
      </c>
      <c r="P30" s="352" t="s">
        <v>1789</v>
      </c>
      <c r="Q30" s="352" t="s">
        <v>1789</v>
      </c>
      <c r="R30" s="352" t="s">
        <v>1789</v>
      </c>
      <c r="S30" s="352" t="s">
        <v>1789</v>
      </c>
      <c r="T30" s="352" t="s">
        <v>1789</v>
      </c>
      <c r="U30" s="1393" t="s">
        <v>1789</v>
      </c>
      <c r="V30" s="1660" t="s">
        <v>1789</v>
      </c>
      <c r="W30" s="1660" t="s">
        <v>1789</v>
      </c>
      <c r="X30" s="1660" t="s">
        <v>1789</v>
      </c>
    </row>
    <row r="31" spans="1:24" s="322" customFormat="1" ht="15" customHeight="1">
      <c r="A31" s="700"/>
      <c r="B31" s="325"/>
      <c r="C31" s="2516" t="s">
        <v>1803</v>
      </c>
      <c r="D31" s="2516"/>
      <c r="E31" s="268" t="s">
        <v>1244</v>
      </c>
      <c r="F31" s="268" t="s">
        <v>1244</v>
      </c>
      <c r="G31" s="268" t="s">
        <v>1244</v>
      </c>
      <c r="H31" s="268" t="s">
        <v>1244</v>
      </c>
      <c r="I31" s="268" t="s">
        <v>1244</v>
      </c>
      <c r="J31" s="268" t="s">
        <v>1244</v>
      </c>
      <c r="K31" s="354">
        <v>6.5</v>
      </c>
      <c r="L31" s="354">
        <v>6.5</v>
      </c>
      <c r="M31" s="354">
        <v>6.5</v>
      </c>
      <c r="N31" s="354">
        <v>6.5</v>
      </c>
      <c r="O31" s="354">
        <v>6.5</v>
      </c>
      <c r="P31" s="354">
        <v>6.5</v>
      </c>
      <c r="Q31" s="354">
        <v>6.5</v>
      </c>
      <c r="R31" s="354">
        <v>6.5</v>
      </c>
      <c r="S31" s="354">
        <v>6.5</v>
      </c>
      <c r="T31" s="354">
        <v>6.5</v>
      </c>
      <c r="U31" s="247">
        <v>6.5</v>
      </c>
      <c r="V31" s="326">
        <v>6.5</v>
      </c>
      <c r="W31" s="326">
        <v>6.5</v>
      </c>
      <c r="X31" s="326">
        <v>6.5</v>
      </c>
    </row>
    <row r="32" spans="1:24" s="322" customFormat="1" ht="15" customHeight="1">
      <c r="A32" s="700"/>
      <c r="B32" s="325"/>
      <c r="C32" s="2516" t="s">
        <v>1804</v>
      </c>
      <c r="D32" s="2516"/>
      <c r="E32" s="268" t="s">
        <v>1244</v>
      </c>
      <c r="F32" s="268" t="s">
        <v>1244</v>
      </c>
      <c r="G32" s="268" t="s">
        <v>1244</v>
      </c>
      <c r="H32" s="268" t="s">
        <v>1244</v>
      </c>
      <c r="I32" s="268" t="s">
        <v>1244</v>
      </c>
      <c r="J32" s="268" t="s">
        <v>1244</v>
      </c>
      <c r="K32" s="354">
        <v>7</v>
      </c>
      <c r="L32" s="354">
        <v>7</v>
      </c>
      <c r="M32" s="354">
        <v>7</v>
      </c>
      <c r="N32" s="354">
        <v>7</v>
      </c>
      <c r="O32" s="354">
        <v>7</v>
      </c>
      <c r="P32" s="354">
        <v>7</v>
      </c>
      <c r="Q32" s="354">
        <v>7</v>
      </c>
      <c r="R32" s="354">
        <v>7</v>
      </c>
      <c r="S32" s="354">
        <v>7</v>
      </c>
      <c r="T32" s="354">
        <v>7</v>
      </c>
      <c r="U32" s="1393">
        <v>7</v>
      </c>
      <c r="V32" s="1660">
        <v>7</v>
      </c>
      <c r="W32" s="1660">
        <v>7</v>
      </c>
      <c r="X32" s="1660">
        <v>7</v>
      </c>
    </row>
    <row r="33" spans="1:24" s="322" customFormat="1" ht="15" customHeight="1">
      <c r="A33" s="700"/>
      <c r="B33" s="325"/>
      <c r="C33" s="2516" t="s">
        <v>1821</v>
      </c>
      <c r="D33" s="2516"/>
      <c r="E33" s="268" t="s">
        <v>1244</v>
      </c>
      <c r="F33" s="268" t="s">
        <v>1244</v>
      </c>
      <c r="G33" s="268" t="s">
        <v>1244</v>
      </c>
      <c r="H33" s="268" t="s">
        <v>1244</v>
      </c>
      <c r="I33" s="268" t="s">
        <v>1244</v>
      </c>
      <c r="J33" s="268" t="s">
        <v>1244</v>
      </c>
      <c r="K33" s="354">
        <v>7.5</v>
      </c>
      <c r="L33" s="354">
        <v>7.5</v>
      </c>
      <c r="M33" s="354">
        <v>7.5</v>
      </c>
      <c r="N33" s="354">
        <v>7.5</v>
      </c>
      <c r="O33" s="354">
        <v>7.5</v>
      </c>
      <c r="P33" s="354">
        <v>7.5</v>
      </c>
      <c r="Q33" s="354">
        <v>7.5</v>
      </c>
      <c r="R33" s="354">
        <v>7.5</v>
      </c>
      <c r="S33" s="354">
        <v>7.5</v>
      </c>
      <c r="T33" s="354">
        <v>7.5</v>
      </c>
      <c r="U33" s="247">
        <v>7.5</v>
      </c>
      <c r="V33" s="326">
        <v>7.5</v>
      </c>
      <c r="W33" s="326">
        <v>7.5</v>
      </c>
      <c r="X33" s="326">
        <v>7.5</v>
      </c>
    </row>
    <row r="34" spans="1:24" s="181" customFormat="1" ht="15" customHeight="1">
      <c r="A34" s="2513" t="s">
        <v>3544</v>
      </c>
      <c r="B34" s="2513"/>
      <c r="C34" s="2513"/>
      <c r="D34" s="2513"/>
      <c r="E34" s="183"/>
      <c r="F34" s="320"/>
      <c r="K34" s="351"/>
      <c r="L34" s="351"/>
      <c r="M34" s="351"/>
      <c r="N34" s="351"/>
      <c r="O34" s="351"/>
      <c r="P34" s="351"/>
      <c r="Q34" s="351"/>
      <c r="R34" s="351"/>
      <c r="S34" s="351"/>
      <c r="T34" s="351"/>
      <c r="U34" s="1394"/>
      <c r="V34" s="1660"/>
      <c r="W34" s="1660"/>
      <c r="X34" s="1660"/>
    </row>
    <row r="35" spans="1:24" s="181" customFormat="1" ht="15" customHeight="1">
      <c r="A35" s="782"/>
      <c r="C35" s="2516" t="s">
        <v>1802</v>
      </c>
      <c r="D35" s="2516"/>
      <c r="E35" s="324" t="s">
        <v>1244</v>
      </c>
      <c r="F35" s="324" t="s">
        <v>1244</v>
      </c>
      <c r="G35" s="324" t="s">
        <v>1244</v>
      </c>
      <c r="H35" s="324" t="s">
        <v>1244</v>
      </c>
      <c r="I35" s="324" t="s">
        <v>1244</v>
      </c>
      <c r="J35" s="324" t="s">
        <v>1244</v>
      </c>
      <c r="K35" s="352" t="s">
        <v>1790</v>
      </c>
      <c r="L35" s="352" t="s">
        <v>1790</v>
      </c>
      <c r="M35" s="352" t="s">
        <v>1790</v>
      </c>
      <c r="N35" s="352" t="s">
        <v>1790</v>
      </c>
      <c r="O35" s="352" t="s">
        <v>1790</v>
      </c>
      <c r="P35" s="352" t="s">
        <v>1790</v>
      </c>
      <c r="Q35" s="352" t="s">
        <v>1790</v>
      </c>
      <c r="R35" s="352" t="s">
        <v>1790</v>
      </c>
      <c r="S35" s="352" t="s">
        <v>1790</v>
      </c>
      <c r="T35" s="352" t="s">
        <v>1790</v>
      </c>
      <c r="U35" s="354" t="s">
        <v>1790</v>
      </c>
      <c r="V35" s="326" t="s">
        <v>1790</v>
      </c>
      <c r="W35" s="326" t="s">
        <v>1790</v>
      </c>
      <c r="X35" s="326" t="s">
        <v>1790</v>
      </c>
    </row>
    <row r="36" spans="1:24" s="181" customFormat="1" ht="15" customHeight="1">
      <c r="A36" s="782"/>
      <c r="C36" s="2516" t="s">
        <v>1803</v>
      </c>
      <c r="D36" s="2516"/>
      <c r="E36" s="268" t="s">
        <v>1244</v>
      </c>
      <c r="F36" s="268" t="s">
        <v>1244</v>
      </c>
      <c r="G36" s="268" t="s">
        <v>1244</v>
      </c>
      <c r="H36" s="268" t="s">
        <v>1244</v>
      </c>
      <c r="I36" s="268" t="s">
        <v>1244</v>
      </c>
      <c r="J36" s="268" t="s">
        <v>1244</v>
      </c>
      <c r="K36" s="354">
        <v>5.5</v>
      </c>
      <c r="L36" s="354">
        <v>5.5</v>
      </c>
      <c r="M36" s="354">
        <v>5.5</v>
      </c>
      <c r="N36" s="354">
        <v>5.5</v>
      </c>
      <c r="O36" s="354">
        <v>5.5</v>
      </c>
      <c r="P36" s="354">
        <v>5.5</v>
      </c>
      <c r="Q36" s="354">
        <v>5.5</v>
      </c>
      <c r="R36" s="354">
        <v>5.5</v>
      </c>
      <c r="S36" s="354">
        <v>5.5</v>
      </c>
      <c r="T36" s="354">
        <v>5.5</v>
      </c>
      <c r="U36" s="1394">
        <v>5.5</v>
      </c>
      <c r="V36" s="1660">
        <v>5.5</v>
      </c>
      <c r="W36" s="1660">
        <v>5.5</v>
      </c>
      <c r="X36" s="1660">
        <v>5.5</v>
      </c>
    </row>
    <row r="37" spans="1:24" s="181" customFormat="1" ht="15" customHeight="1">
      <c r="A37" s="782"/>
      <c r="C37" s="2516" t="s">
        <v>1804</v>
      </c>
      <c r="D37" s="2516"/>
      <c r="E37" s="268" t="s">
        <v>1244</v>
      </c>
      <c r="F37" s="268" t="s">
        <v>1244</v>
      </c>
      <c r="G37" s="268" t="s">
        <v>1244</v>
      </c>
      <c r="H37" s="268" t="s">
        <v>1244</v>
      </c>
      <c r="I37" s="268" t="s">
        <v>1244</v>
      </c>
      <c r="J37" s="268" t="s">
        <v>1244</v>
      </c>
      <c r="K37" s="354">
        <v>6</v>
      </c>
      <c r="L37" s="354">
        <v>6</v>
      </c>
      <c r="M37" s="354">
        <v>6</v>
      </c>
      <c r="N37" s="354">
        <v>6</v>
      </c>
      <c r="O37" s="354">
        <v>6</v>
      </c>
      <c r="P37" s="354">
        <v>6</v>
      </c>
      <c r="Q37" s="354">
        <v>6</v>
      </c>
      <c r="R37" s="354">
        <v>6</v>
      </c>
      <c r="S37" s="354">
        <v>6</v>
      </c>
      <c r="T37" s="354">
        <v>6</v>
      </c>
      <c r="U37" s="354">
        <v>6</v>
      </c>
      <c r="V37" s="326">
        <v>6</v>
      </c>
      <c r="W37" s="326">
        <v>6</v>
      </c>
      <c r="X37" s="326">
        <v>6</v>
      </c>
    </row>
    <row r="38" spans="1:24" s="181" customFormat="1" ht="15" customHeight="1">
      <c r="A38" s="782"/>
      <c r="C38" s="2520" t="s">
        <v>1821</v>
      </c>
      <c r="D38" s="2520"/>
      <c r="E38" s="268" t="s">
        <v>1244</v>
      </c>
      <c r="F38" s="268" t="s">
        <v>1244</v>
      </c>
      <c r="G38" s="268" t="s">
        <v>1244</v>
      </c>
      <c r="H38" s="268" t="s">
        <v>1244</v>
      </c>
      <c r="I38" s="268" t="s">
        <v>1244</v>
      </c>
      <c r="J38" s="268" t="s">
        <v>1244</v>
      </c>
      <c r="K38" s="354">
        <v>6.5</v>
      </c>
      <c r="L38" s="354">
        <v>6.5</v>
      </c>
      <c r="M38" s="354">
        <v>6.5</v>
      </c>
      <c r="N38" s="354">
        <v>6.5</v>
      </c>
      <c r="O38" s="354">
        <v>6.5</v>
      </c>
      <c r="P38" s="354">
        <v>6.5</v>
      </c>
      <c r="Q38" s="354">
        <v>6.5</v>
      </c>
      <c r="R38" s="354">
        <v>6.5</v>
      </c>
      <c r="S38" s="354">
        <v>6.5</v>
      </c>
      <c r="T38" s="354">
        <v>6.5</v>
      </c>
      <c r="U38" s="1394">
        <v>6.5</v>
      </c>
      <c r="V38" s="1660">
        <v>6.5</v>
      </c>
      <c r="W38" s="1660">
        <v>6.5</v>
      </c>
      <c r="X38" s="1660">
        <v>6.5</v>
      </c>
    </row>
    <row r="39" spans="1:24" s="181" customFormat="1" ht="15" customHeight="1">
      <c r="A39" s="924" t="s">
        <v>204</v>
      </c>
      <c r="B39" s="2522" t="s">
        <v>1837</v>
      </c>
      <c r="C39" s="2522"/>
      <c r="D39" s="2522"/>
      <c r="E39" s="912" t="s">
        <v>206</v>
      </c>
      <c r="F39" s="912"/>
      <c r="G39" s="912"/>
      <c r="H39" s="912"/>
      <c r="I39" s="912"/>
      <c r="J39" s="912"/>
      <c r="K39" s="912"/>
      <c r="L39" s="912"/>
      <c r="M39" s="912"/>
      <c r="N39" s="912"/>
      <c r="O39" s="913"/>
      <c r="P39" s="913"/>
      <c r="Q39" s="913"/>
      <c r="R39" s="913"/>
      <c r="S39" s="913"/>
      <c r="T39" s="913"/>
      <c r="U39" s="354"/>
      <c r="V39" s="326"/>
      <c r="W39" s="326"/>
      <c r="X39" s="326"/>
    </row>
    <row r="40" spans="1:24" s="181" customFormat="1" ht="15" customHeight="1">
      <c r="A40" s="700"/>
      <c r="B40" s="2517" t="s">
        <v>1799</v>
      </c>
      <c r="C40" s="2517"/>
      <c r="D40" s="2517"/>
      <c r="E40" s="324"/>
      <c r="F40" s="324"/>
      <c r="G40" s="324"/>
      <c r="H40" s="324"/>
      <c r="I40" s="324"/>
      <c r="J40" s="324"/>
      <c r="K40" s="324"/>
      <c r="L40" s="324"/>
      <c r="M40" s="324"/>
      <c r="N40" s="324"/>
      <c r="O40" s="326"/>
      <c r="P40" s="326"/>
      <c r="Q40" s="326"/>
      <c r="R40" s="326"/>
      <c r="S40" s="326"/>
      <c r="T40" s="326"/>
      <c r="U40" s="1394"/>
      <c r="V40" s="1660"/>
      <c r="W40" s="1660"/>
      <c r="X40" s="1660"/>
    </row>
    <row r="41" spans="1:24" s="181" customFormat="1" ht="15" customHeight="1">
      <c r="A41" s="700"/>
      <c r="B41" s="325"/>
      <c r="C41" s="2517" t="s">
        <v>809</v>
      </c>
      <c r="D41" s="2517"/>
      <c r="E41" s="324" t="s">
        <v>1244</v>
      </c>
      <c r="F41" s="268">
        <v>13</v>
      </c>
      <c r="G41" s="268">
        <v>13</v>
      </c>
      <c r="H41" s="268">
        <v>13</v>
      </c>
      <c r="I41" s="268">
        <v>13</v>
      </c>
      <c r="J41" s="268">
        <v>13</v>
      </c>
      <c r="K41" s="268">
        <v>13</v>
      </c>
      <c r="L41" s="268">
        <v>13</v>
      </c>
      <c r="M41" s="268">
        <v>13</v>
      </c>
      <c r="N41" s="268">
        <v>13</v>
      </c>
      <c r="O41" s="247">
        <v>12</v>
      </c>
      <c r="P41" s="247">
        <v>12</v>
      </c>
      <c r="Q41" s="247">
        <v>12</v>
      </c>
      <c r="R41" s="247">
        <v>12</v>
      </c>
      <c r="S41" s="247">
        <v>12</v>
      </c>
      <c r="T41" s="247">
        <v>12</v>
      </c>
      <c r="U41" s="354">
        <v>12</v>
      </c>
      <c r="V41" s="326">
        <v>12</v>
      </c>
      <c r="W41" s="326">
        <v>12</v>
      </c>
      <c r="X41" s="326">
        <v>12</v>
      </c>
    </row>
    <row r="42" spans="1:24" s="181" customFormat="1" ht="15" customHeight="1">
      <c r="A42" s="700"/>
      <c r="B42" s="325"/>
      <c r="C42" s="2517" t="s">
        <v>808</v>
      </c>
      <c r="D42" s="2517"/>
      <c r="E42" s="324" t="s">
        <v>1244</v>
      </c>
      <c r="F42" s="268">
        <v>15</v>
      </c>
      <c r="G42" s="268">
        <v>15</v>
      </c>
      <c r="H42" s="268">
        <v>15</v>
      </c>
      <c r="I42" s="268">
        <v>15</v>
      </c>
      <c r="J42" s="268">
        <v>15</v>
      </c>
      <c r="K42" s="268">
        <v>15</v>
      </c>
      <c r="L42" s="268">
        <v>15</v>
      </c>
      <c r="M42" s="268">
        <v>15</v>
      </c>
      <c r="N42" s="268">
        <v>15</v>
      </c>
      <c r="O42" s="247">
        <v>12</v>
      </c>
      <c r="P42" s="247">
        <v>12</v>
      </c>
      <c r="Q42" s="247">
        <v>12</v>
      </c>
      <c r="R42" s="247">
        <v>12</v>
      </c>
      <c r="S42" s="247">
        <v>12</v>
      </c>
      <c r="T42" s="247">
        <v>12</v>
      </c>
      <c r="U42" s="1394">
        <v>12</v>
      </c>
      <c r="V42" s="1660">
        <v>12</v>
      </c>
      <c r="W42" s="1660">
        <v>12</v>
      </c>
      <c r="X42" s="1660">
        <v>12</v>
      </c>
    </row>
    <row r="43" spans="1:24" s="181" customFormat="1" ht="15" customHeight="1" thickBot="1">
      <c r="A43" s="925"/>
      <c r="B43" s="2519" t="s">
        <v>1800</v>
      </c>
      <c r="C43" s="2519"/>
      <c r="D43" s="2519"/>
      <c r="E43" s="914" t="s">
        <v>1244</v>
      </c>
      <c r="F43" s="651">
        <v>10</v>
      </c>
      <c r="G43" s="651">
        <v>10</v>
      </c>
      <c r="H43" s="651">
        <v>10</v>
      </c>
      <c r="I43" s="651">
        <v>10</v>
      </c>
      <c r="J43" s="651">
        <v>10</v>
      </c>
      <c r="K43" s="651">
        <v>10</v>
      </c>
      <c r="L43" s="651">
        <v>10</v>
      </c>
      <c r="M43" s="651">
        <v>10</v>
      </c>
      <c r="N43" s="651">
        <v>10</v>
      </c>
      <c r="O43" s="376">
        <v>10</v>
      </c>
      <c r="P43" s="376">
        <v>10</v>
      </c>
      <c r="Q43" s="376">
        <v>10</v>
      </c>
      <c r="R43" s="376">
        <v>10</v>
      </c>
      <c r="S43" s="376">
        <v>10</v>
      </c>
      <c r="T43" s="376">
        <v>10</v>
      </c>
      <c r="U43" s="287">
        <v>10</v>
      </c>
      <c r="V43" s="1682">
        <v>10</v>
      </c>
      <c r="W43" s="1682">
        <v>10</v>
      </c>
      <c r="X43" s="1682">
        <v>10</v>
      </c>
    </row>
    <row r="44" spans="1:24" s="805" customFormat="1" ht="15" customHeight="1">
      <c r="A44" s="915" t="s">
        <v>49</v>
      </c>
      <c r="B44" s="916"/>
      <c r="C44" s="2523" t="s">
        <v>3540</v>
      </c>
      <c r="D44" s="2523"/>
      <c r="E44" s="2523"/>
      <c r="F44" s="917"/>
      <c r="G44" s="917"/>
      <c r="H44" s="917"/>
      <c r="I44" s="917"/>
      <c r="T44" s="919"/>
    </row>
    <row r="45" spans="1:24" s="810" customFormat="1">
      <c r="A45" s="915"/>
      <c r="B45" s="916"/>
      <c r="C45" s="2523" t="s">
        <v>3541</v>
      </c>
      <c r="D45" s="2523"/>
      <c r="E45" s="2523"/>
      <c r="F45" s="2523"/>
      <c r="G45" s="2523"/>
      <c r="H45" s="2523"/>
      <c r="I45" s="2523"/>
      <c r="J45" s="2523"/>
      <c r="K45" s="2523"/>
      <c r="L45" s="2523"/>
      <c r="M45" s="2523"/>
      <c r="N45" s="2523"/>
      <c r="O45" s="2523"/>
    </row>
    <row r="46" spans="1:24" s="810" customFormat="1">
      <c r="A46" s="920"/>
      <c r="B46" s="916"/>
      <c r="C46" s="2523" t="s">
        <v>3542</v>
      </c>
      <c r="D46" s="2523"/>
      <c r="E46" s="2523"/>
      <c r="G46" s="918"/>
      <c r="H46" s="918"/>
      <c r="I46" s="918"/>
    </row>
    <row r="47" spans="1:24" s="281" customFormat="1" ht="12">
      <c r="A47" s="353"/>
      <c r="B47" s="282"/>
      <c r="C47" s="1398" t="s">
        <v>3741</v>
      </c>
      <c r="D47" s="1399"/>
      <c r="E47" s="1395"/>
      <c r="G47" s="1396"/>
      <c r="H47" s="327"/>
      <c r="I47" s="327"/>
      <c r="J47" s="327"/>
      <c r="K47" s="919"/>
    </row>
    <row r="48" spans="1:24">
      <c r="C48" s="1398" t="s">
        <v>3742</v>
      </c>
      <c r="D48" s="1400"/>
      <c r="E48" s="14"/>
      <c r="F48" s="1397"/>
      <c r="G48" s="1397"/>
      <c r="H48" s="1396"/>
      <c r="I48" s="281"/>
      <c r="J48" s="281"/>
      <c r="K48" s="810"/>
    </row>
    <row r="49" spans="2:11">
      <c r="C49" s="1398" t="s">
        <v>3743</v>
      </c>
      <c r="D49" s="1401"/>
      <c r="E49" s="281"/>
      <c r="F49" s="281"/>
      <c r="G49" s="281"/>
      <c r="H49" s="281"/>
      <c r="I49" s="281"/>
      <c r="J49" s="281"/>
      <c r="K49" s="810"/>
    </row>
    <row r="50" spans="2:11">
      <c r="C50" s="1398" t="s">
        <v>3744</v>
      </c>
      <c r="D50" s="1402"/>
      <c r="E50" s="281"/>
      <c r="F50" s="281"/>
      <c r="G50" s="281"/>
      <c r="H50" s="281"/>
      <c r="I50" s="281"/>
      <c r="J50" s="281"/>
    </row>
    <row r="51" spans="2:11">
      <c r="C51" s="1398" t="s">
        <v>3745</v>
      </c>
      <c r="D51" s="1403"/>
      <c r="E51" s="14"/>
      <c r="F51" s="14"/>
      <c r="G51" s="14"/>
      <c r="H51" s="14"/>
      <c r="I51" s="14"/>
      <c r="J51" s="14"/>
    </row>
    <row r="52" spans="2:11">
      <c r="C52" s="1400" t="s">
        <v>1058</v>
      </c>
    </row>
    <row r="53" spans="2:11">
      <c r="B53" s="339"/>
      <c r="C53" s="342"/>
      <c r="D53" s="343"/>
      <c r="E53" s="335"/>
      <c r="F53" s="336"/>
      <c r="G53" s="337"/>
      <c r="H53" s="338"/>
      <c r="I53" s="337"/>
      <c r="J53" s="337"/>
    </row>
    <row r="54" spans="2:11">
      <c r="B54" s="344"/>
      <c r="C54" s="342"/>
      <c r="D54" s="345"/>
      <c r="E54" s="335"/>
      <c r="F54" s="346"/>
      <c r="G54" s="337"/>
      <c r="H54" s="338"/>
      <c r="I54" s="346"/>
      <c r="J54" s="346"/>
    </row>
    <row r="55" spans="2:11">
      <c r="B55" s="347"/>
      <c r="C55" s="347"/>
      <c r="D55" s="341"/>
      <c r="E55" s="347"/>
      <c r="F55" s="348"/>
      <c r="G55" s="347"/>
      <c r="H55" s="347"/>
      <c r="I55" s="347"/>
      <c r="J55" s="347"/>
    </row>
    <row r="56" spans="2:11">
      <c r="B56" s="340"/>
      <c r="C56" s="347"/>
      <c r="D56" s="341"/>
      <c r="E56" s="347"/>
      <c r="F56" s="348"/>
      <c r="G56" s="347"/>
      <c r="H56" s="347"/>
      <c r="I56" s="347"/>
      <c r="J56" s="347"/>
    </row>
  </sheetData>
  <mergeCells count="46">
    <mergeCell ref="C45:O45"/>
    <mergeCell ref="C46:E46"/>
    <mergeCell ref="B6:D6"/>
    <mergeCell ref="B9:D9"/>
    <mergeCell ref="S1:T1"/>
    <mergeCell ref="A1:I1"/>
    <mergeCell ref="J1:R1"/>
    <mergeCell ref="A3:D4"/>
    <mergeCell ref="B8:D8"/>
    <mergeCell ref="B5:D5"/>
    <mergeCell ref="C10:D10"/>
    <mergeCell ref="C11:D11"/>
    <mergeCell ref="B19:D19"/>
    <mergeCell ref="C33:D33"/>
    <mergeCell ref="C44:E44"/>
    <mergeCell ref="C12:D12"/>
    <mergeCell ref="B13:D13"/>
    <mergeCell ref="C14:D14"/>
    <mergeCell ref="B39:D39"/>
    <mergeCell ref="C41:D41"/>
    <mergeCell ref="C35:D35"/>
    <mergeCell ref="C36:D36"/>
    <mergeCell ref="B43:D43"/>
    <mergeCell ref="C30:D30"/>
    <mergeCell ref="C31:D31"/>
    <mergeCell ref="C32:D32"/>
    <mergeCell ref="C37:D37"/>
    <mergeCell ref="C42:D42"/>
    <mergeCell ref="B40:D40"/>
    <mergeCell ref="C38:D38"/>
    <mergeCell ref="A7:D7"/>
    <mergeCell ref="A17:D17"/>
    <mergeCell ref="A22:D22"/>
    <mergeCell ref="A29:D29"/>
    <mergeCell ref="A34:D34"/>
    <mergeCell ref="C27:D27"/>
    <mergeCell ref="C28:D28"/>
    <mergeCell ref="C24:D24"/>
    <mergeCell ref="C15:D15"/>
    <mergeCell ref="C16:D16"/>
    <mergeCell ref="B18:D18"/>
    <mergeCell ref="B21:D21"/>
    <mergeCell ref="B20:D20"/>
    <mergeCell ref="C23:D23"/>
    <mergeCell ref="C25:D25"/>
    <mergeCell ref="C26:D26"/>
  </mergeCells>
  <phoneticPr fontId="0" type="noConversion"/>
  <conditionalFormatting sqref="A5:T43">
    <cfRule type="expression" dxfId="15" priority="1" stopIfTrue="1">
      <formula>MOD(ROW(),2)=0</formula>
    </cfRule>
  </conditionalFormatting>
  <pageMargins left="0.51181102362204722" right="0.51181102362204722" top="0.51181102362204722" bottom="0.51181102362204722" header="0" footer="0.43307086614173229"/>
  <pageSetup paperSize="141" firstPageNumber="62" orientation="portrait" useFirstPageNumber="1" r:id="rId1"/>
  <headerFooter alignWithMargins="0"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dimension ref="A2:BO4532"/>
  <sheetViews>
    <sheetView showGridLines="0" zoomScale="115" zoomScaleNormal="115" workbookViewId="0">
      <pane xSplit="2" ySplit="5" topLeftCell="AQ4254" activePane="bottomRight" state="frozen"/>
      <selection sqref="A1:IV65536"/>
      <selection pane="topRight" sqref="A1:IV65536"/>
      <selection pane="bottomLeft" sqref="A1:IV65536"/>
      <selection pane="bottomRight" activeCell="BN4260" sqref="BN4260"/>
    </sheetView>
  </sheetViews>
  <sheetFormatPr defaultColWidth="9.140625" defaultRowHeight="11.25"/>
  <cols>
    <col min="1" max="1" width="2.7109375" style="496" customWidth="1"/>
    <col min="2" max="2" width="40" style="495" customWidth="1"/>
    <col min="3" max="3" width="12.42578125" style="496" customWidth="1"/>
    <col min="4" max="4" width="12" style="496" customWidth="1"/>
    <col min="5" max="5" width="11.28515625" style="496" customWidth="1"/>
    <col min="6" max="6" width="8.7109375" style="496" customWidth="1"/>
    <col min="7" max="7" width="11" style="496" customWidth="1"/>
    <col min="8" max="8" width="8.7109375" style="496" customWidth="1"/>
    <col min="9" max="9" width="11.85546875" style="496" customWidth="1"/>
    <col min="10" max="10" width="10.140625" style="496" customWidth="1"/>
    <col min="11" max="11" width="12.7109375" style="496" customWidth="1"/>
    <col min="12" max="12" width="10.5703125" style="496" customWidth="1"/>
    <col min="13" max="17" width="8.5703125" style="496" customWidth="1"/>
    <col min="18" max="25" width="13.28515625" style="496" customWidth="1"/>
    <col min="26" max="33" width="12.7109375" style="496" customWidth="1"/>
    <col min="34" max="34" width="15.85546875" style="496" bestFit="1" customWidth="1"/>
    <col min="35" max="35" width="13.5703125" style="496" bestFit="1" customWidth="1"/>
    <col min="36" max="37" width="13.85546875" style="496" bestFit="1" customWidth="1"/>
    <col min="38" max="38" width="13.42578125" style="496" customWidth="1"/>
    <col min="39" max="39" width="12.7109375" style="496" customWidth="1"/>
    <col min="40" max="40" width="12.7109375" style="497" customWidth="1"/>
    <col min="41" max="41" width="12.7109375" style="496" customWidth="1"/>
    <col min="42" max="46" width="9.140625" style="496"/>
    <col min="47" max="47" width="13.42578125" style="496" customWidth="1"/>
    <col min="48" max="51" width="9.140625" style="496"/>
    <col min="52" max="52" width="11" style="496" customWidth="1"/>
    <col min="53" max="53" width="9.140625" style="496"/>
    <col min="54" max="54" width="11" style="496" customWidth="1"/>
    <col min="55" max="57" width="9.140625" style="496"/>
    <col min="58" max="58" width="10.85546875" style="496" customWidth="1"/>
    <col min="59" max="59" width="11" style="496" customWidth="1"/>
    <col min="60" max="61" width="9.140625" style="496"/>
    <col min="62" max="62" width="27.42578125" style="496" customWidth="1"/>
    <col min="63" max="63" width="9.140625" style="496"/>
    <col min="64" max="64" width="13" style="496" customWidth="1"/>
    <col min="65" max="16384" width="9.140625" style="496"/>
  </cols>
  <sheetData>
    <row r="2" spans="1:40" s="641" customFormat="1" ht="12.75">
      <c r="A2" s="66"/>
      <c r="B2" s="926" t="s">
        <v>2230</v>
      </c>
      <c r="C2" s="66"/>
      <c r="D2" s="926"/>
      <c r="E2" s="66"/>
      <c r="F2" s="66"/>
      <c r="G2" s="66"/>
      <c r="H2" s="66"/>
      <c r="I2" s="66"/>
      <c r="J2" s="66"/>
      <c r="K2" s="927" t="s">
        <v>2229</v>
      </c>
      <c r="L2" s="66"/>
      <c r="AN2" s="706"/>
    </row>
    <row r="3" spans="1:40">
      <c r="A3" s="8"/>
      <c r="B3" s="8"/>
      <c r="C3" s="8"/>
      <c r="D3" s="8"/>
      <c r="E3" s="8"/>
      <c r="F3" s="8"/>
      <c r="G3" s="8"/>
      <c r="H3" s="8"/>
      <c r="I3" s="8"/>
      <c r="J3" s="8"/>
      <c r="K3" s="501" t="s">
        <v>1130</v>
      </c>
      <c r="L3" s="8"/>
    </row>
    <row r="4" spans="1:40" s="554" customFormat="1" ht="17.25" customHeight="1">
      <c r="A4" s="2649" t="s">
        <v>2231</v>
      </c>
      <c r="B4" s="2650"/>
      <c r="C4" s="2609" t="s">
        <v>2232</v>
      </c>
      <c r="D4" s="2610"/>
      <c r="E4" s="2609" t="s">
        <v>2233</v>
      </c>
      <c r="F4" s="2610"/>
      <c r="G4" s="2609" t="s">
        <v>2234</v>
      </c>
      <c r="H4" s="2610"/>
      <c r="I4" s="2609" t="s">
        <v>2235</v>
      </c>
      <c r="J4" s="2610"/>
      <c r="K4" s="2609" t="s">
        <v>2236</v>
      </c>
      <c r="L4" s="2610"/>
      <c r="AN4" s="708"/>
    </row>
    <row r="5" spans="1:40" s="928" customFormat="1" ht="21.75" customHeight="1">
      <c r="A5" s="2651"/>
      <c r="B5" s="2652"/>
      <c r="C5" s="2607" t="s">
        <v>2237</v>
      </c>
      <c r="D5" s="2608"/>
      <c r="E5" s="2607" t="s">
        <v>2238</v>
      </c>
      <c r="F5" s="2608"/>
      <c r="G5" s="2607" t="s">
        <v>2239</v>
      </c>
      <c r="H5" s="2608"/>
      <c r="I5" s="2607" t="s">
        <v>2240</v>
      </c>
      <c r="J5" s="2608"/>
      <c r="K5" s="2607" t="s">
        <v>2241</v>
      </c>
      <c r="L5" s="2608"/>
      <c r="AN5" s="929"/>
    </row>
    <row r="6" spans="1:40" ht="15" customHeight="1">
      <c r="A6" s="499" t="s">
        <v>2242</v>
      </c>
      <c r="B6" s="8"/>
      <c r="C6" s="2596">
        <v>9.75</v>
      </c>
      <c r="D6" s="2596"/>
      <c r="E6" s="2596">
        <v>9.75</v>
      </c>
      <c r="F6" s="2596"/>
      <c r="G6" s="2596">
        <v>9.75</v>
      </c>
      <c r="H6" s="2596"/>
      <c r="I6" s="2596">
        <v>9.75</v>
      </c>
      <c r="J6" s="2596"/>
      <c r="K6" s="2596">
        <v>9.25</v>
      </c>
      <c r="L6" s="2596"/>
    </row>
    <row r="7" spans="1:40" ht="15" customHeight="1">
      <c r="A7" s="8"/>
      <c r="B7" s="8"/>
      <c r="C7" s="49"/>
      <c r="D7" s="49"/>
      <c r="E7" s="49"/>
      <c r="F7" s="49"/>
      <c r="G7" s="49"/>
      <c r="H7" s="49"/>
      <c r="I7" s="2599" t="s">
        <v>2243</v>
      </c>
      <c r="J7" s="2599"/>
      <c r="K7" s="2599" t="s">
        <v>2244</v>
      </c>
      <c r="L7" s="2599"/>
    </row>
    <row r="8" spans="1:40" ht="15" customHeight="1">
      <c r="A8" s="499" t="s">
        <v>2245</v>
      </c>
      <c r="B8" s="8"/>
      <c r="C8" s="49"/>
      <c r="D8" s="49"/>
      <c r="E8" s="49"/>
      <c r="F8" s="49"/>
      <c r="G8" s="49"/>
      <c r="H8" s="49"/>
      <c r="I8" s="49"/>
      <c r="J8" s="49"/>
      <c r="K8" s="49"/>
      <c r="L8" s="49"/>
    </row>
    <row r="9" spans="1:40" ht="15" customHeight="1">
      <c r="A9" s="8"/>
      <c r="B9" s="8" t="s">
        <v>2246</v>
      </c>
      <c r="C9" s="2606">
        <v>4.5</v>
      </c>
      <c r="D9" s="2606"/>
      <c r="E9" s="2606">
        <v>4.5</v>
      </c>
      <c r="F9" s="2606"/>
      <c r="G9" s="2606">
        <v>4.5</v>
      </c>
      <c r="H9" s="2606"/>
      <c r="I9" s="2606">
        <v>4.5</v>
      </c>
      <c r="J9" s="2606"/>
      <c r="K9" s="2606">
        <v>4.5</v>
      </c>
      <c r="L9" s="2606"/>
    </row>
    <row r="10" spans="1:40" ht="15" customHeight="1">
      <c r="A10" s="8"/>
      <c r="B10" s="475" t="s">
        <v>2247</v>
      </c>
      <c r="C10" s="49"/>
      <c r="D10" s="49"/>
      <c r="E10" s="49"/>
      <c r="F10" s="49"/>
      <c r="G10" s="49"/>
      <c r="H10" s="49"/>
      <c r="I10" s="49"/>
      <c r="J10" s="49"/>
      <c r="K10" s="49"/>
      <c r="L10" s="49"/>
    </row>
    <row r="11" spans="1:40" ht="15" customHeight="1">
      <c r="A11" s="8"/>
      <c r="B11" s="8" t="s">
        <v>2248</v>
      </c>
      <c r="C11" s="2599" t="s">
        <v>2249</v>
      </c>
      <c r="D11" s="2599"/>
      <c r="E11" s="2599" t="s">
        <v>2250</v>
      </c>
      <c r="F11" s="2599"/>
      <c r="G11" s="2599" t="s">
        <v>2251</v>
      </c>
      <c r="H11" s="2599"/>
      <c r="I11" s="2599" t="s">
        <v>2249</v>
      </c>
      <c r="J11" s="2599"/>
      <c r="K11" s="2599" t="s">
        <v>2251</v>
      </c>
      <c r="L11" s="2599"/>
    </row>
    <row r="12" spans="1:40" ht="15" customHeight="1">
      <c r="A12" s="8"/>
      <c r="B12" s="8" t="s">
        <v>2252</v>
      </c>
      <c r="C12" s="2599" t="s">
        <v>2253</v>
      </c>
      <c r="D12" s="2599"/>
      <c r="E12" s="2599" t="s">
        <v>2254</v>
      </c>
      <c r="F12" s="2599"/>
      <c r="G12" s="2599" t="s">
        <v>2254</v>
      </c>
      <c r="H12" s="2599"/>
      <c r="I12" s="2599" t="s">
        <v>2254</v>
      </c>
      <c r="J12" s="2599"/>
      <c r="K12" s="2599" t="s">
        <v>2255</v>
      </c>
      <c r="L12" s="2599"/>
    </row>
    <row r="13" spans="1:40" ht="15" customHeight="1">
      <c r="A13" s="499" t="s">
        <v>2256</v>
      </c>
      <c r="B13" s="8"/>
      <c r="C13" s="49"/>
      <c r="D13" s="49"/>
      <c r="E13" s="49"/>
      <c r="F13" s="49"/>
      <c r="G13" s="49"/>
      <c r="H13" s="49"/>
      <c r="I13" s="49"/>
      <c r="J13" s="49"/>
      <c r="K13" s="49"/>
      <c r="L13" s="49"/>
    </row>
    <row r="14" spans="1:40" ht="15" customHeight="1">
      <c r="A14" s="8"/>
      <c r="B14" s="8" t="s">
        <v>2257</v>
      </c>
      <c r="C14" s="2606">
        <v>16</v>
      </c>
      <c r="D14" s="2606"/>
      <c r="E14" s="2606">
        <v>16</v>
      </c>
      <c r="F14" s="2606"/>
      <c r="G14" s="2606">
        <v>16</v>
      </c>
      <c r="H14" s="2606"/>
      <c r="I14" s="2606" t="s">
        <v>2258</v>
      </c>
      <c r="J14" s="2606"/>
      <c r="K14" s="2606" t="s">
        <v>2259</v>
      </c>
      <c r="L14" s="2606"/>
    </row>
    <row r="15" spans="1:40" ht="15" customHeight="1">
      <c r="A15" s="8"/>
      <c r="B15" s="475" t="s">
        <v>2260</v>
      </c>
      <c r="C15" s="2599" t="s">
        <v>1862</v>
      </c>
      <c r="D15" s="2599"/>
      <c r="E15" s="2599" t="s">
        <v>2261</v>
      </c>
      <c r="F15" s="2599"/>
      <c r="G15" s="2599" t="s">
        <v>2262</v>
      </c>
      <c r="H15" s="2599"/>
      <c r="I15" s="2599" t="s">
        <v>2263</v>
      </c>
      <c r="J15" s="2599"/>
      <c r="K15" s="2599" t="s">
        <v>2264</v>
      </c>
      <c r="L15" s="2599"/>
    </row>
    <row r="16" spans="1:40" ht="15" customHeight="1">
      <c r="A16" s="8"/>
      <c r="B16" s="8" t="s">
        <v>2265</v>
      </c>
      <c r="C16" s="2606">
        <v>9</v>
      </c>
      <c r="D16" s="2606"/>
      <c r="E16" s="2606">
        <v>9</v>
      </c>
      <c r="F16" s="2606"/>
      <c r="G16" s="2606">
        <v>9</v>
      </c>
      <c r="H16" s="2606"/>
      <c r="I16" s="2606" t="s">
        <v>2266</v>
      </c>
      <c r="J16" s="2606"/>
      <c r="K16" s="2606" t="s">
        <v>2267</v>
      </c>
      <c r="L16" s="2606"/>
    </row>
    <row r="17" spans="1:15" ht="15" customHeight="1">
      <c r="A17" s="8"/>
      <c r="B17" s="475" t="s">
        <v>2268</v>
      </c>
      <c r="C17" s="2599" t="s">
        <v>1893</v>
      </c>
      <c r="D17" s="2599"/>
      <c r="E17" s="2599" t="s">
        <v>1893</v>
      </c>
      <c r="F17" s="2599"/>
      <c r="G17" s="2599" t="s">
        <v>1893</v>
      </c>
      <c r="H17" s="2599"/>
      <c r="I17" s="2599" t="s">
        <v>2259</v>
      </c>
      <c r="J17" s="2599"/>
      <c r="K17" s="2599" t="s">
        <v>2269</v>
      </c>
      <c r="L17" s="2599"/>
    </row>
    <row r="18" spans="1:15" ht="15" customHeight="1">
      <c r="A18" s="8"/>
      <c r="B18" s="8" t="s">
        <v>2270</v>
      </c>
      <c r="C18" s="2606">
        <v>16</v>
      </c>
      <c r="D18" s="2606"/>
      <c r="E18" s="2606">
        <v>16</v>
      </c>
      <c r="F18" s="2606"/>
      <c r="G18" s="2606">
        <v>16</v>
      </c>
      <c r="H18" s="2606"/>
      <c r="I18" s="2606" t="s">
        <v>1847</v>
      </c>
      <c r="J18" s="2606"/>
      <c r="K18" s="2606" t="s">
        <v>1893</v>
      </c>
      <c r="L18" s="2606"/>
    </row>
    <row r="19" spans="1:15" ht="15" customHeight="1">
      <c r="A19" s="8"/>
      <c r="B19" s="8" t="s">
        <v>2271</v>
      </c>
      <c r="C19" s="2599" t="s">
        <v>2272</v>
      </c>
      <c r="D19" s="2599"/>
      <c r="E19" s="2599" t="s">
        <v>2272</v>
      </c>
      <c r="F19" s="2599"/>
      <c r="G19" s="2599" t="s">
        <v>2273</v>
      </c>
      <c r="H19" s="2599"/>
      <c r="I19" s="2599" t="s">
        <v>2274</v>
      </c>
      <c r="J19" s="2599"/>
      <c r="K19" s="2599" t="s">
        <v>2275</v>
      </c>
      <c r="L19" s="2599"/>
    </row>
    <row r="20" spans="1:15" ht="15" customHeight="1">
      <c r="A20" s="8"/>
      <c r="B20" s="8" t="s">
        <v>2276</v>
      </c>
      <c r="C20" s="2599" t="s">
        <v>2272</v>
      </c>
      <c r="D20" s="2599"/>
      <c r="E20" s="2599" t="s">
        <v>2272</v>
      </c>
      <c r="F20" s="2599"/>
      <c r="G20" s="2599" t="s">
        <v>2273</v>
      </c>
      <c r="H20" s="2599"/>
      <c r="I20" s="2599" t="s">
        <v>2274</v>
      </c>
      <c r="J20" s="2599"/>
      <c r="K20" s="2599" t="s">
        <v>2275</v>
      </c>
      <c r="L20" s="2599"/>
    </row>
    <row r="21" spans="1:15" ht="15" customHeight="1">
      <c r="A21" s="8"/>
      <c r="B21" s="8" t="s">
        <v>2277</v>
      </c>
      <c r="C21" s="2599" t="s">
        <v>2278</v>
      </c>
      <c r="D21" s="2599"/>
      <c r="E21" s="2599" t="s">
        <v>2278</v>
      </c>
      <c r="F21" s="2599"/>
      <c r="G21" s="2599" t="s">
        <v>2278</v>
      </c>
      <c r="H21" s="2599"/>
      <c r="I21" s="2599" t="s">
        <v>2279</v>
      </c>
      <c r="J21" s="2599"/>
      <c r="K21" s="2599" t="s">
        <v>2263</v>
      </c>
      <c r="L21" s="2599"/>
    </row>
    <row r="22" spans="1:15" ht="15" customHeight="1">
      <c r="A22" s="8"/>
      <c r="B22" s="8" t="s">
        <v>2280</v>
      </c>
      <c r="C22" s="2599" t="s">
        <v>1893</v>
      </c>
      <c r="D22" s="2599"/>
      <c r="E22" s="2599" t="s">
        <v>1893</v>
      </c>
      <c r="F22" s="2599"/>
      <c r="G22" s="2599" t="s">
        <v>1893</v>
      </c>
      <c r="H22" s="2599"/>
      <c r="I22" s="2599" t="s">
        <v>2281</v>
      </c>
      <c r="J22" s="2599"/>
      <c r="K22" s="2599" t="s">
        <v>1891</v>
      </c>
      <c r="L22" s="2599"/>
    </row>
    <row r="23" spans="1:15" ht="15" customHeight="1">
      <c r="A23" s="8"/>
      <c r="B23" s="8" t="s">
        <v>2282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</row>
    <row r="24" spans="1:15" ht="15" customHeight="1">
      <c r="A24" s="8"/>
      <c r="B24" s="475" t="s">
        <v>2283</v>
      </c>
      <c r="C24" s="2606">
        <v>10</v>
      </c>
      <c r="D24" s="2606"/>
      <c r="E24" s="2606">
        <v>10</v>
      </c>
      <c r="F24" s="2606"/>
      <c r="G24" s="2606">
        <v>10</v>
      </c>
      <c r="H24" s="2606"/>
      <c r="I24" s="2606" t="s">
        <v>2284</v>
      </c>
      <c r="J24" s="2606"/>
      <c r="K24" s="2606" t="s">
        <v>2285</v>
      </c>
      <c r="L24" s="2606"/>
    </row>
    <row r="25" spans="1:15" ht="15" customHeight="1">
      <c r="A25" s="8"/>
      <c r="B25" s="8" t="s">
        <v>2286</v>
      </c>
      <c r="C25" s="2599" t="s">
        <v>2285</v>
      </c>
      <c r="D25" s="2599"/>
      <c r="E25" s="2599" t="s">
        <v>2285</v>
      </c>
      <c r="F25" s="2599"/>
      <c r="G25" s="2599" t="s">
        <v>2287</v>
      </c>
      <c r="H25" s="2599"/>
      <c r="I25" s="2599" t="s">
        <v>2288</v>
      </c>
      <c r="J25" s="2599"/>
      <c r="K25" s="2599" t="s">
        <v>2289</v>
      </c>
      <c r="L25" s="2599"/>
    </row>
    <row r="26" spans="1:15" ht="15" customHeight="1">
      <c r="A26" s="498"/>
      <c r="B26" s="498" t="s">
        <v>2290</v>
      </c>
      <c r="C26" s="2617" t="s">
        <v>2291</v>
      </c>
      <c r="D26" s="2617"/>
      <c r="E26" s="2617" t="s">
        <v>2291</v>
      </c>
      <c r="F26" s="2617"/>
      <c r="G26" s="2617" t="s">
        <v>2291</v>
      </c>
      <c r="H26" s="2617"/>
      <c r="I26" s="2617" t="s">
        <v>2291</v>
      </c>
      <c r="J26" s="2617"/>
      <c r="K26" s="2617" t="s">
        <v>2292</v>
      </c>
      <c r="L26" s="2617"/>
    </row>
    <row r="30" spans="1:15" ht="11.25" customHeight="1">
      <c r="B30" s="500"/>
      <c r="F30" s="2611" t="s">
        <v>2293</v>
      </c>
      <c r="G30" s="2611"/>
      <c r="H30" s="2611"/>
      <c r="I30" s="2611"/>
      <c r="J30" s="2612" t="s">
        <v>2294</v>
      </c>
      <c r="K30" s="2612"/>
      <c r="L30" s="2612"/>
      <c r="M30" s="2612"/>
      <c r="N30" s="2598" t="s">
        <v>2229</v>
      </c>
      <c r="O30" s="2598"/>
    </row>
    <row r="31" spans="1:15" ht="11.25" customHeight="1">
      <c r="B31" s="500"/>
      <c r="F31" s="502"/>
      <c r="G31" s="502"/>
      <c r="H31" s="2620" t="s">
        <v>2295</v>
      </c>
      <c r="I31" s="2620"/>
      <c r="J31" s="2594" t="s">
        <v>2296</v>
      </c>
      <c r="K31" s="2594"/>
      <c r="L31" s="2594"/>
      <c r="M31" s="503"/>
      <c r="N31" s="501" t="s">
        <v>1130</v>
      </c>
    </row>
    <row r="32" spans="1:15">
      <c r="A32" s="500"/>
      <c r="B32" s="504"/>
      <c r="H32" s="496" t="s">
        <v>1285</v>
      </c>
    </row>
    <row r="33" spans="1:41" s="599" customFormat="1" ht="11.25" customHeight="1">
      <c r="A33" s="2613" t="s">
        <v>369</v>
      </c>
      <c r="B33" s="2614"/>
      <c r="C33" s="2590" t="s">
        <v>2297</v>
      </c>
      <c r="D33" s="2590"/>
      <c r="E33" s="2590"/>
      <c r="F33" s="2590"/>
      <c r="G33" s="2590" t="s">
        <v>370</v>
      </c>
      <c r="H33" s="2590"/>
      <c r="I33" s="2590"/>
      <c r="J33" s="2590"/>
      <c r="K33" s="2591" t="s">
        <v>371</v>
      </c>
      <c r="L33" s="2592"/>
      <c r="M33" s="2592"/>
      <c r="N33" s="2592"/>
      <c r="O33" s="2592"/>
      <c r="P33" s="2592"/>
      <c r="Q33" s="2593"/>
      <c r="R33" s="2590" t="s">
        <v>1773</v>
      </c>
      <c r="S33" s="2590"/>
      <c r="T33" s="2590"/>
      <c r="U33" s="2590"/>
      <c r="X33" s="626"/>
      <c r="AB33" s="626"/>
      <c r="AC33" s="626"/>
      <c r="AD33" s="626"/>
      <c r="AE33" s="626"/>
      <c r="AF33" s="626"/>
      <c r="AG33" s="626"/>
      <c r="AH33" s="626"/>
      <c r="AI33" s="2618"/>
      <c r="AJ33" s="2618"/>
      <c r="AK33" s="2618"/>
      <c r="AL33" s="2618"/>
      <c r="AM33" s="2618"/>
      <c r="AN33" s="2618"/>
      <c r="AO33" s="626"/>
    </row>
    <row r="34" spans="1:41" ht="26.25" customHeight="1">
      <c r="A34" s="2615"/>
      <c r="B34" s="2616"/>
      <c r="C34" s="930" t="s">
        <v>372</v>
      </c>
      <c r="D34" s="930" t="s">
        <v>373</v>
      </c>
      <c r="E34" s="930" t="s">
        <v>374</v>
      </c>
      <c r="F34" s="930" t="s">
        <v>375</v>
      </c>
      <c r="G34" s="930" t="s">
        <v>376</v>
      </c>
      <c r="H34" s="930" t="s">
        <v>377</v>
      </c>
      <c r="I34" s="930" t="s">
        <v>2298</v>
      </c>
      <c r="J34" s="930" t="s">
        <v>378</v>
      </c>
      <c r="K34" s="930" t="s">
        <v>890</v>
      </c>
      <c r="L34" s="930" t="s">
        <v>379</v>
      </c>
      <c r="M34" s="930" t="s">
        <v>380</v>
      </c>
      <c r="N34" s="930" t="s">
        <v>381</v>
      </c>
      <c r="O34" s="930" t="s">
        <v>382</v>
      </c>
      <c r="P34" s="930" t="s">
        <v>383</v>
      </c>
      <c r="Q34" s="930" t="s">
        <v>384</v>
      </c>
      <c r="R34" s="931" t="s">
        <v>1733</v>
      </c>
      <c r="S34" s="930" t="s">
        <v>432</v>
      </c>
      <c r="T34" s="932" t="s">
        <v>428</v>
      </c>
      <c r="U34" s="930" t="s">
        <v>429</v>
      </c>
      <c r="X34" s="625"/>
      <c r="AB34" s="625"/>
      <c r="AC34" s="625"/>
      <c r="AD34" s="625"/>
      <c r="AE34" s="625"/>
      <c r="AF34" s="625"/>
      <c r="AG34" s="625"/>
      <c r="AH34" s="625"/>
      <c r="AI34" s="625"/>
      <c r="AJ34" s="624"/>
      <c r="AK34" s="625"/>
      <c r="AL34" s="625"/>
      <c r="AM34" s="625"/>
      <c r="AN34" s="625"/>
      <c r="AO34" s="625"/>
    </row>
    <row r="35" spans="1:41" ht="15" customHeight="1">
      <c r="A35" s="508" t="s">
        <v>2299</v>
      </c>
      <c r="B35" s="307"/>
      <c r="C35" s="506" t="s">
        <v>2300</v>
      </c>
      <c r="D35" s="506" t="s">
        <v>2301</v>
      </c>
      <c r="E35" s="506" t="s">
        <v>2300</v>
      </c>
      <c r="F35" s="506" t="s">
        <v>2300</v>
      </c>
      <c r="G35" s="506" t="s">
        <v>2302</v>
      </c>
      <c r="H35" s="506" t="s">
        <v>2303</v>
      </c>
      <c r="I35" s="506" t="s">
        <v>2304</v>
      </c>
      <c r="J35" s="506" t="s">
        <v>2305</v>
      </c>
      <c r="K35" s="506" t="s">
        <v>2303</v>
      </c>
      <c r="L35" s="506" t="s">
        <v>2303</v>
      </c>
      <c r="M35" s="506" t="s">
        <v>2306</v>
      </c>
      <c r="N35" s="506" t="s">
        <v>2303</v>
      </c>
      <c r="O35" s="506" t="s">
        <v>2307</v>
      </c>
      <c r="P35" s="506" t="s">
        <v>2307</v>
      </c>
      <c r="Q35" s="506" t="s">
        <v>2308</v>
      </c>
      <c r="R35" s="506" t="s">
        <v>2309</v>
      </c>
      <c r="S35" s="506" t="s">
        <v>2310</v>
      </c>
      <c r="T35" s="506" t="s">
        <v>2305</v>
      </c>
      <c r="U35" s="506" t="s">
        <v>2311</v>
      </c>
      <c r="X35" s="506"/>
      <c r="AB35" s="506"/>
      <c r="AC35" s="506"/>
      <c r="AD35" s="506"/>
      <c r="AE35" s="506"/>
      <c r="AF35" s="506"/>
      <c r="AG35" s="506"/>
      <c r="AH35" s="506"/>
      <c r="AI35" s="506"/>
      <c r="AJ35" s="506"/>
      <c r="AK35" s="506"/>
      <c r="AL35" s="506"/>
      <c r="AM35" s="506"/>
      <c r="AN35" s="506"/>
      <c r="AO35" s="506"/>
    </row>
    <row r="36" spans="1:41" ht="15" customHeight="1">
      <c r="A36" s="2619" t="s">
        <v>44</v>
      </c>
      <c r="B36" s="2619"/>
      <c r="C36" s="509"/>
      <c r="D36" s="509"/>
      <c r="E36" s="509"/>
      <c r="F36" s="509"/>
      <c r="G36" s="509"/>
      <c r="H36" s="509"/>
      <c r="I36" s="509"/>
      <c r="J36" s="509"/>
      <c r="K36" s="509"/>
      <c r="L36" s="509"/>
      <c r="M36" s="509"/>
      <c r="N36" s="509"/>
      <c r="O36" s="509"/>
      <c r="P36" s="509"/>
      <c r="Q36" s="510"/>
      <c r="R36" s="509"/>
      <c r="S36" s="510"/>
      <c r="T36" s="509"/>
      <c r="U36" s="509"/>
      <c r="X36" s="509"/>
      <c r="AB36" s="509"/>
      <c r="AC36" s="509"/>
      <c r="AD36" s="509"/>
      <c r="AE36" s="509"/>
      <c r="AF36" s="509"/>
      <c r="AG36" s="509"/>
      <c r="AH36" s="509"/>
      <c r="AI36" s="510"/>
      <c r="AJ36" s="509"/>
      <c r="AK36" s="509"/>
      <c r="AL36" s="509"/>
      <c r="AM36" s="509"/>
      <c r="AN36" s="509"/>
      <c r="AO36" s="509"/>
    </row>
    <row r="37" spans="1:41" ht="15" customHeight="1">
      <c r="A37" s="511"/>
      <c r="B37" s="512" t="s">
        <v>2312</v>
      </c>
      <c r="C37" s="509">
        <v>6</v>
      </c>
      <c r="D37" s="509">
        <v>6.5</v>
      </c>
      <c r="E37" s="509">
        <v>6</v>
      </c>
      <c r="F37" s="509">
        <v>6</v>
      </c>
      <c r="G37" s="509">
        <v>9.5</v>
      </c>
      <c r="H37" s="509">
        <v>9</v>
      </c>
      <c r="I37" s="509">
        <v>9</v>
      </c>
      <c r="J37" s="509">
        <v>10</v>
      </c>
      <c r="K37" s="509">
        <v>10</v>
      </c>
      <c r="L37" s="509">
        <v>10</v>
      </c>
      <c r="M37" s="509">
        <v>10</v>
      </c>
      <c r="N37" s="509">
        <v>10</v>
      </c>
      <c r="O37" s="509">
        <v>9.5</v>
      </c>
      <c r="P37" s="509">
        <v>9</v>
      </c>
      <c r="Q37" s="509">
        <v>8.5</v>
      </c>
      <c r="R37" s="509">
        <v>6</v>
      </c>
      <c r="S37" s="510">
        <v>6</v>
      </c>
      <c r="T37" s="509" t="s">
        <v>76</v>
      </c>
      <c r="U37" s="509" t="s">
        <v>76</v>
      </c>
      <c r="X37" s="509"/>
      <c r="AB37" s="509"/>
      <c r="AC37" s="509"/>
      <c r="AD37" s="509"/>
      <c r="AE37" s="509"/>
      <c r="AF37" s="509"/>
      <c r="AG37" s="509"/>
      <c r="AH37" s="509"/>
      <c r="AI37" s="510"/>
      <c r="AJ37" s="509"/>
      <c r="AK37" s="509"/>
      <c r="AL37" s="509"/>
      <c r="AM37" s="509"/>
      <c r="AN37" s="509"/>
      <c r="AO37" s="509"/>
    </row>
    <row r="38" spans="1:41" ht="15" customHeight="1">
      <c r="A38" s="511"/>
      <c r="B38" s="512" t="s">
        <v>2313</v>
      </c>
      <c r="C38" s="509">
        <v>6</v>
      </c>
      <c r="D38" s="509">
        <v>6.5</v>
      </c>
      <c r="E38" s="509">
        <v>6</v>
      </c>
      <c r="F38" s="509">
        <v>6</v>
      </c>
      <c r="G38" s="509">
        <v>9</v>
      </c>
      <c r="H38" s="509">
        <v>9</v>
      </c>
      <c r="I38" s="509">
        <v>9</v>
      </c>
      <c r="J38" s="509">
        <v>10</v>
      </c>
      <c r="K38" s="509">
        <v>10</v>
      </c>
      <c r="L38" s="509">
        <v>10</v>
      </c>
      <c r="M38" s="509">
        <v>10</v>
      </c>
      <c r="N38" s="509">
        <v>10</v>
      </c>
      <c r="O38" s="509">
        <v>9.5</v>
      </c>
      <c r="P38" s="509">
        <v>9</v>
      </c>
      <c r="Q38" s="509">
        <v>8.5</v>
      </c>
      <c r="R38" s="509">
        <v>6</v>
      </c>
      <c r="S38" s="509">
        <v>7.5</v>
      </c>
      <c r="T38" s="509">
        <v>9</v>
      </c>
      <c r="U38" s="509">
        <v>7.5</v>
      </c>
      <c r="X38" s="509"/>
      <c r="AB38" s="509"/>
      <c r="AC38" s="509"/>
      <c r="AD38" s="509"/>
      <c r="AE38" s="509"/>
      <c r="AF38" s="509"/>
      <c r="AG38" s="509"/>
      <c r="AH38" s="509"/>
      <c r="AI38" s="509"/>
      <c r="AJ38" s="509"/>
      <c r="AK38" s="509"/>
      <c r="AL38" s="509"/>
      <c r="AM38" s="509"/>
      <c r="AN38" s="509"/>
      <c r="AO38" s="509"/>
    </row>
    <row r="39" spans="1:41" ht="15" customHeight="1">
      <c r="A39" s="2619" t="s">
        <v>45</v>
      </c>
      <c r="B39" s="2619"/>
      <c r="C39" s="513"/>
      <c r="D39" s="513"/>
      <c r="E39" s="513"/>
      <c r="F39" s="513" t="s">
        <v>1285</v>
      </c>
      <c r="G39" s="513"/>
      <c r="H39" s="513"/>
      <c r="I39" s="513"/>
      <c r="J39" s="513"/>
      <c r="K39" s="513"/>
      <c r="L39" s="513"/>
      <c r="M39" s="513"/>
      <c r="N39" s="513"/>
      <c r="O39" s="513"/>
      <c r="P39" s="513"/>
      <c r="Q39" s="513"/>
      <c r="R39" s="510"/>
      <c r="T39" s="510"/>
      <c r="U39" s="510"/>
      <c r="X39" s="510"/>
      <c r="AB39" s="509"/>
      <c r="AC39" s="509"/>
      <c r="AD39" s="509"/>
      <c r="AE39" s="510"/>
      <c r="AF39" s="510"/>
      <c r="AG39" s="510"/>
      <c r="AH39" s="510"/>
      <c r="AI39" s="510"/>
      <c r="AJ39" s="510"/>
      <c r="AK39" s="510"/>
      <c r="AL39" s="510"/>
      <c r="AM39" s="509"/>
      <c r="AN39" s="509"/>
      <c r="AO39" s="509"/>
    </row>
    <row r="40" spans="1:41" ht="15" customHeight="1">
      <c r="A40" s="514"/>
      <c r="B40" s="512" t="s">
        <v>2314</v>
      </c>
      <c r="C40" s="509">
        <v>7.5</v>
      </c>
      <c r="D40" s="509">
        <v>8</v>
      </c>
      <c r="E40" s="509">
        <v>7.5</v>
      </c>
      <c r="F40" s="509">
        <v>8</v>
      </c>
      <c r="G40" s="509">
        <v>9</v>
      </c>
      <c r="H40" s="509">
        <v>9.5</v>
      </c>
      <c r="I40" s="509">
        <v>10.5</v>
      </c>
      <c r="J40" s="509">
        <v>11.75</v>
      </c>
      <c r="K40" s="509">
        <v>11.5</v>
      </c>
      <c r="L40" s="515">
        <v>11.75</v>
      </c>
      <c r="M40" s="509">
        <v>11.5</v>
      </c>
      <c r="N40" s="509">
        <v>11.5</v>
      </c>
      <c r="O40" s="509">
        <v>11.5</v>
      </c>
      <c r="P40" s="509">
        <v>11</v>
      </c>
      <c r="Q40" s="509">
        <v>10.5</v>
      </c>
      <c r="R40" s="509">
        <v>7.5</v>
      </c>
      <c r="S40" s="509">
        <v>8</v>
      </c>
      <c r="T40" s="509">
        <v>11</v>
      </c>
      <c r="U40" s="509">
        <v>8</v>
      </c>
      <c r="X40" s="509"/>
      <c r="AB40" s="509"/>
      <c r="AC40" s="509"/>
      <c r="AD40" s="509"/>
      <c r="AE40" s="509"/>
      <c r="AF40" s="509"/>
      <c r="AG40" s="509"/>
      <c r="AH40" s="509"/>
      <c r="AI40" s="510"/>
      <c r="AJ40" s="509"/>
      <c r="AK40" s="510"/>
      <c r="AL40" s="510"/>
      <c r="AM40" s="509"/>
      <c r="AN40" s="509"/>
      <c r="AO40" s="509"/>
    </row>
    <row r="41" spans="1:41" ht="15" customHeight="1">
      <c r="A41" s="514"/>
      <c r="B41" s="512" t="s">
        <v>2315</v>
      </c>
      <c r="C41" s="509">
        <v>8</v>
      </c>
      <c r="D41" s="509">
        <v>8.5</v>
      </c>
      <c r="E41" s="509">
        <v>8</v>
      </c>
      <c r="F41" s="509">
        <v>8.75</v>
      </c>
      <c r="G41" s="509">
        <v>9.5</v>
      </c>
      <c r="H41" s="509">
        <v>10</v>
      </c>
      <c r="I41" s="509">
        <v>11.5</v>
      </c>
      <c r="J41" s="509">
        <v>12</v>
      </c>
      <c r="K41" s="509">
        <v>12</v>
      </c>
      <c r="L41" s="509">
        <v>12</v>
      </c>
      <c r="M41" s="509">
        <v>12</v>
      </c>
      <c r="N41" s="509">
        <v>12</v>
      </c>
      <c r="O41" s="509">
        <v>12</v>
      </c>
      <c r="P41" s="509">
        <v>11.25</v>
      </c>
      <c r="Q41" s="509">
        <v>10.75</v>
      </c>
      <c r="R41" s="509">
        <v>7.5</v>
      </c>
      <c r="S41" s="509">
        <v>8.5</v>
      </c>
      <c r="T41" s="509">
        <v>11.25</v>
      </c>
      <c r="U41" s="509">
        <v>8.5</v>
      </c>
      <c r="X41" s="509"/>
      <c r="AB41" s="509"/>
      <c r="AC41" s="509"/>
      <c r="AD41" s="509"/>
      <c r="AE41" s="509"/>
      <c r="AF41" s="509"/>
      <c r="AG41" s="509"/>
      <c r="AH41" s="509"/>
      <c r="AI41" s="510"/>
      <c r="AJ41" s="509"/>
      <c r="AK41" s="510"/>
      <c r="AL41" s="510"/>
      <c r="AM41" s="509"/>
      <c r="AN41" s="509"/>
      <c r="AO41" s="509"/>
    </row>
    <row r="42" spans="1:41" ht="15" customHeight="1">
      <c r="A42" s="514"/>
      <c r="B42" s="512" t="s">
        <v>2316</v>
      </c>
      <c r="C42" s="509">
        <v>8.5</v>
      </c>
      <c r="D42" s="509">
        <v>9</v>
      </c>
      <c r="E42" s="509">
        <v>8.5</v>
      </c>
      <c r="F42" s="509">
        <v>9.25</v>
      </c>
      <c r="G42" s="509">
        <v>10</v>
      </c>
      <c r="H42" s="509">
        <v>10.5</v>
      </c>
      <c r="I42" s="509">
        <v>12</v>
      </c>
      <c r="J42" s="509">
        <v>12.25</v>
      </c>
      <c r="K42" s="509">
        <v>12.25</v>
      </c>
      <c r="L42" s="509">
        <v>12.25</v>
      </c>
      <c r="M42" s="509">
        <v>12.25</v>
      </c>
      <c r="N42" s="509">
        <v>12.25</v>
      </c>
      <c r="O42" s="509">
        <v>12.25</v>
      </c>
      <c r="P42" s="509">
        <v>11.5</v>
      </c>
      <c r="Q42" s="509">
        <v>11</v>
      </c>
      <c r="R42" s="509">
        <v>7.75</v>
      </c>
      <c r="S42" s="509">
        <v>8.5</v>
      </c>
      <c r="T42" s="509">
        <v>11.75</v>
      </c>
      <c r="U42" s="509">
        <v>9.5</v>
      </c>
      <c r="X42" s="509"/>
      <c r="AB42" s="509"/>
      <c r="AC42" s="509"/>
      <c r="AD42" s="509"/>
      <c r="AE42" s="509"/>
      <c r="AF42" s="509"/>
      <c r="AG42" s="509"/>
      <c r="AH42" s="510"/>
      <c r="AI42" s="510"/>
      <c r="AJ42" s="509"/>
      <c r="AK42" s="510"/>
      <c r="AL42" s="510"/>
      <c r="AM42" s="509"/>
      <c r="AN42" s="509"/>
      <c r="AO42" s="509"/>
    </row>
    <row r="43" spans="1:41" ht="15" customHeight="1">
      <c r="A43" s="514"/>
      <c r="B43" s="512" t="s">
        <v>2317</v>
      </c>
      <c r="C43" s="509">
        <v>9</v>
      </c>
      <c r="D43" s="509">
        <v>9.5</v>
      </c>
      <c r="E43" s="509">
        <v>9</v>
      </c>
      <c r="F43" s="509">
        <v>9.75</v>
      </c>
      <c r="G43" s="509">
        <v>10.5</v>
      </c>
      <c r="H43" s="509">
        <v>11</v>
      </c>
      <c r="I43" s="509">
        <v>12.25</v>
      </c>
      <c r="J43" s="509">
        <v>12.5</v>
      </c>
      <c r="K43" s="509">
        <v>12.5</v>
      </c>
      <c r="L43" s="509">
        <v>12.5</v>
      </c>
      <c r="M43" s="509">
        <v>12.5</v>
      </c>
      <c r="N43" s="509">
        <v>12.5</v>
      </c>
      <c r="O43" s="509">
        <v>12.5</v>
      </c>
      <c r="P43" s="509">
        <v>11.75</v>
      </c>
      <c r="Q43" s="509">
        <v>11.25</v>
      </c>
      <c r="R43" s="509">
        <v>8</v>
      </c>
      <c r="S43" s="509">
        <v>8.5</v>
      </c>
      <c r="T43" s="509">
        <v>12.5</v>
      </c>
      <c r="U43" s="509">
        <v>10.25</v>
      </c>
      <c r="X43" s="509"/>
      <c r="AB43" s="509"/>
      <c r="AC43" s="509"/>
      <c r="AD43" s="509"/>
      <c r="AE43" s="510"/>
      <c r="AF43" s="509"/>
      <c r="AG43" s="509"/>
      <c r="AH43" s="510"/>
      <c r="AI43" s="510"/>
      <c r="AJ43" s="509"/>
      <c r="AK43" s="510"/>
      <c r="AL43" s="510"/>
      <c r="AM43" s="509"/>
      <c r="AN43" s="509"/>
      <c r="AO43" s="509"/>
    </row>
    <row r="44" spans="1:41" ht="15" customHeight="1">
      <c r="A44" s="514"/>
      <c r="B44" s="512" t="s">
        <v>2318</v>
      </c>
      <c r="C44" s="509">
        <v>9.5</v>
      </c>
      <c r="D44" s="509">
        <v>9.5</v>
      </c>
      <c r="E44" s="509">
        <v>9.5</v>
      </c>
      <c r="F44" s="509">
        <v>10</v>
      </c>
      <c r="G44" s="509">
        <v>11</v>
      </c>
      <c r="H44" s="509">
        <v>11.25</v>
      </c>
      <c r="I44" s="509">
        <v>12.5</v>
      </c>
      <c r="J44" s="509">
        <v>12.75</v>
      </c>
      <c r="K44" s="509">
        <v>12.75</v>
      </c>
      <c r="L44" s="509">
        <v>12.75</v>
      </c>
      <c r="M44" s="509">
        <v>12.75</v>
      </c>
      <c r="N44" s="509">
        <v>12.75</v>
      </c>
      <c r="O44" s="509" t="s">
        <v>76</v>
      </c>
      <c r="P44" s="509">
        <v>12</v>
      </c>
      <c r="Q44" s="509">
        <v>11.5</v>
      </c>
      <c r="R44" s="509">
        <v>8</v>
      </c>
      <c r="S44" s="509">
        <v>8.5</v>
      </c>
      <c r="T44" s="509">
        <v>12.8</v>
      </c>
      <c r="U44" s="509">
        <v>11</v>
      </c>
      <c r="X44" s="509"/>
      <c r="AB44" s="509"/>
      <c r="AC44" s="509"/>
      <c r="AD44" s="509"/>
      <c r="AE44" s="509"/>
      <c r="AF44" s="509"/>
      <c r="AG44" s="509"/>
      <c r="AH44" s="509"/>
      <c r="AI44" s="510"/>
      <c r="AJ44" s="509"/>
      <c r="AK44" s="510"/>
      <c r="AL44" s="510"/>
      <c r="AM44" s="509"/>
      <c r="AN44" s="509"/>
      <c r="AO44" s="509"/>
    </row>
    <row r="45" spans="1:41" ht="15" customHeight="1">
      <c r="A45" s="2619" t="s">
        <v>388</v>
      </c>
      <c r="B45" s="2619"/>
      <c r="C45" s="509"/>
      <c r="D45" s="509"/>
      <c r="E45" s="509"/>
      <c r="F45" s="509"/>
      <c r="H45" s="509"/>
      <c r="J45" s="509"/>
      <c r="K45" s="509"/>
      <c r="L45" s="509"/>
      <c r="M45" s="509"/>
      <c r="N45" s="509"/>
      <c r="O45" s="510"/>
      <c r="P45" s="509"/>
      <c r="Q45" s="510"/>
      <c r="R45" s="510"/>
      <c r="S45" s="510"/>
      <c r="U45" s="510"/>
      <c r="X45" s="510"/>
      <c r="AB45" s="509"/>
      <c r="AC45" s="509"/>
      <c r="AD45" s="509"/>
      <c r="AE45" s="510"/>
      <c r="AF45" s="509"/>
      <c r="AG45" s="509"/>
      <c r="AH45" s="510"/>
      <c r="AI45" s="510"/>
      <c r="AJ45" s="510"/>
      <c r="AK45" s="510"/>
      <c r="AL45" s="510"/>
      <c r="AM45" s="509"/>
      <c r="AN45" s="509"/>
      <c r="AO45" s="509"/>
    </row>
    <row r="46" spans="1:41" ht="15" customHeight="1">
      <c r="A46" s="516"/>
      <c r="B46" s="512" t="s">
        <v>389</v>
      </c>
      <c r="C46" s="509">
        <v>14.5</v>
      </c>
      <c r="D46" s="509">
        <v>14.5</v>
      </c>
      <c r="E46" s="509">
        <v>14.5</v>
      </c>
      <c r="F46" s="509">
        <v>15</v>
      </c>
      <c r="G46" s="509">
        <v>15</v>
      </c>
      <c r="H46" s="509">
        <v>15</v>
      </c>
      <c r="I46" s="509">
        <v>15</v>
      </c>
      <c r="J46" s="509">
        <v>15</v>
      </c>
      <c r="K46" s="509">
        <v>15</v>
      </c>
      <c r="L46" s="509">
        <v>15</v>
      </c>
      <c r="M46" s="509">
        <v>14</v>
      </c>
      <c r="N46" s="509">
        <v>15</v>
      </c>
      <c r="O46" s="509">
        <v>15</v>
      </c>
      <c r="P46" s="509">
        <v>15</v>
      </c>
      <c r="Q46" s="509">
        <v>15</v>
      </c>
      <c r="R46" s="509">
        <v>15</v>
      </c>
      <c r="S46" s="510" t="s">
        <v>1868</v>
      </c>
      <c r="T46" s="509">
        <v>14</v>
      </c>
      <c r="U46" s="509">
        <v>12</v>
      </c>
      <c r="X46" s="509"/>
      <c r="AB46" s="509"/>
      <c r="AC46" s="509"/>
      <c r="AD46" s="509"/>
      <c r="AE46" s="509"/>
      <c r="AF46" s="509"/>
      <c r="AG46" s="509"/>
      <c r="AH46" s="509"/>
      <c r="AI46" s="510"/>
      <c r="AJ46" s="509"/>
      <c r="AK46" s="509"/>
      <c r="AL46" s="510"/>
      <c r="AM46" s="509"/>
      <c r="AN46" s="509"/>
      <c r="AO46" s="509"/>
    </row>
    <row r="47" spans="1:41" ht="15" customHeight="1">
      <c r="B47" s="512" t="s">
        <v>2319</v>
      </c>
      <c r="C47" s="509">
        <v>14</v>
      </c>
      <c r="D47" s="509">
        <v>14</v>
      </c>
      <c r="E47" s="509">
        <v>14</v>
      </c>
      <c r="F47" s="509">
        <v>14</v>
      </c>
      <c r="G47" s="509" t="s">
        <v>1868</v>
      </c>
      <c r="H47" s="509">
        <v>14</v>
      </c>
      <c r="I47" s="509">
        <v>14</v>
      </c>
      <c r="J47" s="509">
        <v>16.5</v>
      </c>
      <c r="K47" s="509">
        <v>16</v>
      </c>
      <c r="L47" s="509">
        <v>15</v>
      </c>
      <c r="M47" s="509" t="s">
        <v>2320</v>
      </c>
      <c r="N47" s="509">
        <v>16</v>
      </c>
      <c r="O47" s="509">
        <v>16</v>
      </c>
      <c r="P47" s="509">
        <v>16</v>
      </c>
      <c r="Q47" s="509">
        <v>15.5</v>
      </c>
      <c r="R47" s="509">
        <v>15.5</v>
      </c>
      <c r="S47" s="509" t="s">
        <v>2321</v>
      </c>
      <c r="T47" s="509">
        <v>16</v>
      </c>
      <c r="U47" s="509">
        <v>16</v>
      </c>
      <c r="X47" s="509"/>
      <c r="AB47" s="509"/>
      <c r="AC47" s="509"/>
      <c r="AD47" s="509"/>
      <c r="AE47" s="509"/>
      <c r="AF47" s="509"/>
      <c r="AG47" s="509"/>
      <c r="AH47" s="509"/>
      <c r="AI47" s="509"/>
      <c r="AJ47" s="509"/>
      <c r="AK47" s="509"/>
      <c r="AL47" s="509"/>
      <c r="AM47" s="509"/>
      <c r="AN47" s="509"/>
      <c r="AO47" s="509"/>
    </row>
    <row r="48" spans="1:41" ht="15" customHeight="1">
      <c r="B48" s="512" t="s">
        <v>2322</v>
      </c>
      <c r="C48" s="509">
        <v>14</v>
      </c>
      <c r="D48" s="509">
        <v>14</v>
      </c>
      <c r="E48" s="509">
        <v>14</v>
      </c>
      <c r="F48" s="509">
        <v>14</v>
      </c>
      <c r="G48" s="509" t="s">
        <v>76</v>
      </c>
      <c r="H48" s="509">
        <v>11</v>
      </c>
      <c r="I48" s="509">
        <v>11</v>
      </c>
      <c r="J48" s="509">
        <v>16</v>
      </c>
      <c r="K48" s="509">
        <v>11</v>
      </c>
      <c r="L48" s="509">
        <v>11</v>
      </c>
      <c r="M48" s="509">
        <v>11</v>
      </c>
      <c r="N48" s="509">
        <v>11</v>
      </c>
      <c r="O48" s="509">
        <v>11</v>
      </c>
      <c r="P48" s="509">
        <v>15</v>
      </c>
      <c r="Q48" s="509">
        <v>15</v>
      </c>
      <c r="R48" s="509">
        <v>10</v>
      </c>
      <c r="S48" s="509" t="s">
        <v>2323</v>
      </c>
      <c r="T48" s="509" t="s">
        <v>76</v>
      </c>
      <c r="U48" s="509">
        <v>11</v>
      </c>
      <c r="X48" s="509"/>
      <c r="AB48" s="509"/>
      <c r="AC48" s="509"/>
      <c r="AD48" s="509"/>
      <c r="AE48" s="509"/>
      <c r="AF48" s="509"/>
      <c r="AG48" s="509"/>
      <c r="AH48" s="509"/>
      <c r="AI48" s="509"/>
      <c r="AJ48" s="509"/>
      <c r="AK48" s="510"/>
      <c r="AL48" s="509"/>
      <c r="AM48" s="509"/>
      <c r="AN48" s="509"/>
      <c r="AO48" s="509"/>
    </row>
    <row r="49" spans="1:41" ht="15" customHeight="1">
      <c r="B49" s="512" t="s">
        <v>2324</v>
      </c>
      <c r="C49" s="509">
        <v>14</v>
      </c>
      <c r="D49" s="509">
        <v>13.5</v>
      </c>
      <c r="E49" s="509" t="s">
        <v>1910</v>
      </c>
      <c r="F49" s="509">
        <v>14</v>
      </c>
      <c r="G49" s="509" t="s">
        <v>2325</v>
      </c>
      <c r="H49" s="509">
        <v>14</v>
      </c>
      <c r="I49" s="509">
        <v>14</v>
      </c>
      <c r="J49" s="509">
        <v>15</v>
      </c>
      <c r="K49" s="509">
        <v>15</v>
      </c>
      <c r="L49" s="509">
        <v>15</v>
      </c>
      <c r="M49" s="509">
        <v>15</v>
      </c>
      <c r="N49" s="509">
        <v>15</v>
      </c>
      <c r="O49" s="509">
        <v>15</v>
      </c>
      <c r="P49" s="509">
        <v>16</v>
      </c>
      <c r="Q49" s="509">
        <v>15.5</v>
      </c>
      <c r="R49" s="509">
        <v>14</v>
      </c>
      <c r="S49" s="509" t="s">
        <v>1846</v>
      </c>
      <c r="T49" s="509" t="s">
        <v>1538</v>
      </c>
      <c r="U49" s="509">
        <v>16</v>
      </c>
      <c r="X49" s="509"/>
      <c r="AB49" s="509"/>
      <c r="AC49" s="509"/>
      <c r="AD49" s="509"/>
      <c r="AE49" s="509"/>
      <c r="AF49" s="509"/>
      <c r="AG49" s="509"/>
      <c r="AH49" s="509"/>
      <c r="AI49" s="509"/>
      <c r="AJ49" s="509"/>
      <c r="AK49" s="510"/>
      <c r="AL49" s="509"/>
      <c r="AM49" s="509"/>
      <c r="AN49" s="509"/>
      <c r="AO49" s="509"/>
    </row>
    <row r="50" spans="1:41" ht="15" customHeight="1">
      <c r="B50" s="512" t="s">
        <v>2326</v>
      </c>
      <c r="C50" s="509">
        <v>16</v>
      </c>
      <c r="D50" s="509">
        <v>16.5</v>
      </c>
      <c r="E50" s="509">
        <v>16</v>
      </c>
      <c r="F50" s="509">
        <v>16.5</v>
      </c>
      <c r="G50" s="509" t="s">
        <v>76</v>
      </c>
      <c r="H50" s="509">
        <v>15</v>
      </c>
      <c r="I50" s="509">
        <v>15</v>
      </c>
      <c r="J50" s="509">
        <v>15</v>
      </c>
      <c r="K50" s="509">
        <v>15</v>
      </c>
      <c r="L50" s="509">
        <v>15</v>
      </c>
      <c r="M50" s="509">
        <v>15</v>
      </c>
      <c r="N50" s="509">
        <v>15</v>
      </c>
      <c r="O50" s="509">
        <v>15</v>
      </c>
      <c r="P50" s="509">
        <v>16</v>
      </c>
      <c r="Q50" s="509">
        <v>17</v>
      </c>
      <c r="R50" s="509">
        <v>14.5</v>
      </c>
      <c r="S50" s="509" t="s">
        <v>1868</v>
      </c>
      <c r="T50" s="509" t="s">
        <v>76</v>
      </c>
      <c r="U50" s="509">
        <v>13</v>
      </c>
      <c r="X50" s="509"/>
      <c r="AB50" s="509"/>
      <c r="AC50" s="509"/>
      <c r="AD50" s="509"/>
      <c r="AE50" s="509"/>
      <c r="AF50" s="509"/>
      <c r="AG50" s="509"/>
      <c r="AH50" s="509"/>
      <c r="AI50" s="509"/>
      <c r="AJ50" s="509"/>
      <c r="AK50" s="509"/>
      <c r="AL50" s="509"/>
      <c r="AM50" s="509"/>
      <c r="AN50" s="509"/>
      <c r="AO50" s="509"/>
    </row>
    <row r="51" spans="1:41" ht="15" customHeight="1">
      <c r="B51" s="512" t="s">
        <v>2327</v>
      </c>
      <c r="C51" s="509">
        <v>9.5</v>
      </c>
      <c r="D51" s="509">
        <v>10</v>
      </c>
      <c r="E51" s="509">
        <v>10</v>
      </c>
      <c r="F51" s="509">
        <v>10.5</v>
      </c>
      <c r="G51" s="509" t="s">
        <v>76</v>
      </c>
      <c r="H51" s="509">
        <v>10.5</v>
      </c>
      <c r="I51" s="509">
        <v>10.5</v>
      </c>
      <c r="J51" s="509">
        <v>10.5</v>
      </c>
      <c r="K51" s="509">
        <v>10.5</v>
      </c>
      <c r="L51" s="509">
        <v>10.5</v>
      </c>
      <c r="M51" s="509">
        <v>10.5</v>
      </c>
      <c r="N51" s="509">
        <v>10.5</v>
      </c>
      <c r="O51" s="509">
        <v>11</v>
      </c>
      <c r="P51" s="509">
        <v>10.5</v>
      </c>
      <c r="Q51" s="509">
        <v>10.5</v>
      </c>
      <c r="R51" s="509">
        <v>10</v>
      </c>
      <c r="S51" s="509" t="s">
        <v>2328</v>
      </c>
      <c r="T51" s="509" t="s">
        <v>76</v>
      </c>
      <c r="U51" s="509">
        <v>10.5</v>
      </c>
      <c r="X51" s="509"/>
      <c r="AB51" s="509"/>
      <c r="AC51" s="509"/>
      <c r="AD51" s="509"/>
      <c r="AE51" s="509"/>
      <c r="AF51" s="509"/>
      <c r="AG51" s="509"/>
      <c r="AH51" s="509"/>
      <c r="AI51" s="509"/>
      <c r="AJ51" s="509"/>
      <c r="AK51" s="509"/>
      <c r="AL51" s="509"/>
      <c r="AM51" s="509"/>
      <c r="AN51" s="509"/>
      <c r="AO51" s="509"/>
    </row>
    <row r="52" spans="1:41" ht="15" customHeight="1">
      <c r="B52" s="512" t="s">
        <v>2329</v>
      </c>
      <c r="C52" s="509">
        <v>9.5</v>
      </c>
      <c r="D52" s="509">
        <v>10</v>
      </c>
      <c r="E52" s="509">
        <v>10</v>
      </c>
      <c r="F52" s="509">
        <v>10.25</v>
      </c>
      <c r="G52" s="509">
        <v>10.5</v>
      </c>
      <c r="H52" s="509">
        <v>10.5</v>
      </c>
      <c r="I52" s="509">
        <v>10.5</v>
      </c>
      <c r="J52" s="509">
        <v>10.5</v>
      </c>
      <c r="K52" s="509" t="s">
        <v>76</v>
      </c>
      <c r="L52" s="509">
        <v>10.5</v>
      </c>
      <c r="M52" s="509">
        <v>10.5</v>
      </c>
      <c r="N52" s="509">
        <v>10.5</v>
      </c>
      <c r="O52" s="509">
        <v>10.5</v>
      </c>
      <c r="P52" s="509">
        <v>10.5</v>
      </c>
      <c r="Q52" s="509">
        <v>10.5</v>
      </c>
      <c r="R52" s="509">
        <v>10.5</v>
      </c>
      <c r="S52" s="509" t="s">
        <v>2328</v>
      </c>
      <c r="T52" s="509">
        <v>10.5</v>
      </c>
      <c r="U52" s="509">
        <v>10.5</v>
      </c>
      <c r="X52" s="509"/>
      <c r="AB52" s="509"/>
      <c r="AC52" s="509"/>
      <c r="AD52" s="509"/>
      <c r="AE52" s="509"/>
      <c r="AF52" s="509"/>
      <c r="AG52" s="509"/>
      <c r="AH52" s="509"/>
      <c r="AI52" s="509"/>
      <c r="AJ52" s="509"/>
      <c r="AK52" s="509"/>
      <c r="AL52" s="509"/>
      <c r="AM52" s="509"/>
      <c r="AN52" s="509"/>
      <c r="AO52" s="509"/>
    </row>
    <row r="53" spans="1:41" ht="15" customHeight="1">
      <c r="B53" s="512" t="s">
        <v>2330</v>
      </c>
      <c r="C53" s="509">
        <v>16</v>
      </c>
      <c r="D53" s="509">
        <v>17</v>
      </c>
      <c r="E53" s="509">
        <v>16.5</v>
      </c>
      <c r="F53" s="509">
        <v>17</v>
      </c>
      <c r="G53" s="509">
        <v>18</v>
      </c>
      <c r="H53" s="509">
        <v>17</v>
      </c>
      <c r="I53" s="509">
        <v>17</v>
      </c>
      <c r="J53" s="509">
        <v>17.75</v>
      </c>
      <c r="K53" s="509">
        <v>18</v>
      </c>
      <c r="L53" s="509">
        <v>18</v>
      </c>
      <c r="M53" s="509">
        <v>17</v>
      </c>
      <c r="N53" s="509">
        <v>17</v>
      </c>
      <c r="O53" s="509">
        <v>18</v>
      </c>
      <c r="P53" s="509">
        <v>18</v>
      </c>
      <c r="Q53" s="509">
        <v>18</v>
      </c>
      <c r="R53" s="509">
        <v>16.5</v>
      </c>
      <c r="S53" s="509" t="s">
        <v>1343</v>
      </c>
      <c r="T53" s="509" t="s">
        <v>1665</v>
      </c>
      <c r="U53" s="509">
        <v>17</v>
      </c>
      <c r="X53" s="509"/>
      <c r="AB53" s="509"/>
      <c r="AC53" s="509"/>
      <c r="AD53" s="509"/>
      <c r="AE53" s="509"/>
      <c r="AF53" s="509"/>
      <c r="AG53" s="509"/>
      <c r="AH53" s="509"/>
      <c r="AI53" s="509"/>
      <c r="AJ53" s="509"/>
      <c r="AK53" s="509"/>
      <c r="AL53" s="509"/>
      <c r="AM53" s="509"/>
      <c r="AN53" s="509"/>
      <c r="AO53" s="509"/>
    </row>
    <row r="54" spans="1:41" ht="15" customHeight="1">
      <c r="B54" s="512" t="s">
        <v>2331</v>
      </c>
      <c r="C54" s="509" t="s">
        <v>2332</v>
      </c>
      <c r="D54" s="509" t="s">
        <v>1343</v>
      </c>
      <c r="E54" s="509" t="s">
        <v>1343</v>
      </c>
      <c r="F54" s="509" t="s">
        <v>1343</v>
      </c>
      <c r="G54" s="509" t="s">
        <v>76</v>
      </c>
      <c r="H54" s="509">
        <v>14</v>
      </c>
      <c r="I54" s="509">
        <v>14</v>
      </c>
      <c r="J54" s="509">
        <v>16</v>
      </c>
      <c r="K54" s="509">
        <v>16</v>
      </c>
      <c r="L54" s="509">
        <v>15</v>
      </c>
      <c r="M54" s="509">
        <v>16</v>
      </c>
      <c r="N54" s="509">
        <v>15</v>
      </c>
      <c r="O54" s="509">
        <v>15</v>
      </c>
      <c r="P54" s="509">
        <v>16</v>
      </c>
      <c r="Q54" s="509">
        <v>16</v>
      </c>
      <c r="R54" s="509">
        <v>14.5</v>
      </c>
      <c r="S54" s="509">
        <v>14</v>
      </c>
      <c r="T54" s="509">
        <v>15</v>
      </c>
      <c r="U54" s="509">
        <v>13</v>
      </c>
      <c r="X54" s="509"/>
      <c r="AB54" s="509"/>
      <c r="AC54" s="509"/>
      <c r="AD54" s="509"/>
      <c r="AE54" s="509"/>
      <c r="AF54" s="509"/>
      <c r="AG54" s="509"/>
      <c r="AH54" s="509"/>
      <c r="AI54" s="509"/>
      <c r="AJ54" s="509"/>
      <c r="AK54" s="509"/>
      <c r="AL54" s="509"/>
      <c r="AM54" s="509"/>
      <c r="AN54" s="509"/>
      <c r="AO54" s="509"/>
    </row>
    <row r="55" spans="1:41" ht="15" customHeight="1">
      <c r="A55" s="496" t="s">
        <v>2333</v>
      </c>
      <c r="B55" s="512"/>
      <c r="C55" s="509"/>
      <c r="D55" s="509"/>
      <c r="E55" s="509"/>
      <c r="F55" s="509"/>
      <c r="G55" s="509"/>
      <c r="H55" s="509"/>
      <c r="J55" s="509"/>
      <c r="K55" s="509"/>
      <c r="L55" s="509"/>
      <c r="M55" s="509"/>
      <c r="N55" s="509"/>
      <c r="O55" s="509"/>
      <c r="P55" s="509"/>
      <c r="Q55" s="509"/>
      <c r="R55" s="509"/>
      <c r="S55" s="509"/>
      <c r="T55" s="509"/>
      <c r="U55" s="509"/>
      <c r="X55" s="509"/>
      <c r="AB55" s="509"/>
      <c r="AC55" s="509"/>
      <c r="AD55" s="509"/>
      <c r="AE55" s="509"/>
      <c r="AF55" s="509"/>
      <c r="AG55" s="509"/>
      <c r="AH55" s="509"/>
      <c r="AI55" s="509"/>
      <c r="AJ55" s="509"/>
      <c r="AK55" s="509"/>
      <c r="AL55" s="509"/>
      <c r="AM55" s="509"/>
      <c r="AN55" s="509"/>
      <c r="AO55" s="509"/>
    </row>
    <row r="56" spans="1:41" ht="15" customHeight="1">
      <c r="B56" s="512" t="s">
        <v>2334</v>
      </c>
      <c r="C56" s="509">
        <v>11</v>
      </c>
      <c r="D56" s="509">
        <v>11.5</v>
      </c>
      <c r="E56" s="509">
        <v>11</v>
      </c>
      <c r="F56" s="509">
        <v>11</v>
      </c>
      <c r="G56" s="509">
        <v>12</v>
      </c>
      <c r="H56" s="509">
        <v>13</v>
      </c>
      <c r="I56" s="509">
        <v>13</v>
      </c>
      <c r="J56" s="509">
        <v>12.5</v>
      </c>
      <c r="K56" s="509">
        <v>13</v>
      </c>
      <c r="L56" s="509">
        <v>13</v>
      </c>
      <c r="M56" s="509">
        <v>13</v>
      </c>
      <c r="N56" s="509">
        <v>13</v>
      </c>
      <c r="O56" s="509">
        <v>13</v>
      </c>
      <c r="P56" s="509">
        <v>13</v>
      </c>
      <c r="Q56" s="509">
        <v>13</v>
      </c>
      <c r="R56" s="509">
        <v>13</v>
      </c>
      <c r="S56" s="509" t="s">
        <v>1749</v>
      </c>
      <c r="T56" s="509">
        <v>12</v>
      </c>
      <c r="U56" s="509">
        <v>13</v>
      </c>
      <c r="X56" s="509"/>
      <c r="AB56" s="509"/>
      <c r="AC56" s="509"/>
      <c r="AD56" s="509"/>
      <c r="AE56" s="509"/>
      <c r="AF56" s="509"/>
      <c r="AG56" s="509"/>
      <c r="AH56" s="509"/>
      <c r="AI56" s="509"/>
      <c r="AJ56" s="509"/>
      <c r="AK56" s="509"/>
      <c r="AL56" s="509"/>
      <c r="AM56" s="509"/>
      <c r="AN56" s="509"/>
      <c r="AO56" s="509"/>
    </row>
    <row r="57" spans="1:41" ht="15" customHeight="1">
      <c r="B57" s="512" t="s">
        <v>2335</v>
      </c>
      <c r="C57" s="509">
        <v>11</v>
      </c>
      <c r="D57" s="509">
        <v>12.5</v>
      </c>
      <c r="E57" s="509">
        <v>11</v>
      </c>
      <c r="F57" s="509">
        <v>12.5</v>
      </c>
      <c r="G57" s="509">
        <v>12</v>
      </c>
      <c r="H57" s="509">
        <v>14</v>
      </c>
      <c r="I57" s="509">
        <v>14</v>
      </c>
      <c r="J57" s="509">
        <v>16</v>
      </c>
      <c r="K57" s="509">
        <v>14</v>
      </c>
      <c r="L57" s="509">
        <v>14</v>
      </c>
      <c r="M57" s="509">
        <v>14</v>
      </c>
      <c r="N57" s="509">
        <v>14</v>
      </c>
      <c r="O57" s="509">
        <v>14</v>
      </c>
      <c r="P57" s="509">
        <v>14</v>
      </c>
      <c r="Q57" s="509">
        <v>14</v>
      </c>
      <c r="R57" s="509">
        <v>13</v>
      </c>
      <c r="S57" s="509" t="s">
        <v>1863</v>
      </c>
      <c r="T57" s="509" t="s">
        <v>76</v>
      </c>
      <c r="U57" s="509">
        <v>13</v>
      </c>
      <c r="X57" s="509"/>
      <c r="AB57" s="509"/>
      <c r="AC57" s="509"/>
      <c r="AD57" s="509"/>
      <c r="AE57" s="509"/>
      <c r="AF57" s="509"/>
      <c r="AG57" s="509"/>
      <c r="AH57" s="509"/>
      <c r="AI57" s="509"/>
      <c r="AJ57" s="509"/>
      <c r="AK57" s="509"/>
      <c r="AL57" s="509"/>
      <c r="AM57" s="509"/>
      <c r="AN57" s="509"/>
      <c r="AO57" s="509"/>
    </row>
    <row r="58" spans="1:41" ht="15" customHeight="1">
      <c r="A58" s="517"/>
      <c r="B58" s="518" t="s">
        <v>1108</v>
      </c>
      <c r="C58" s="519">
        <v>16</v>
      </c>
      <c r="D58" s="519">
        <v>17</v>
      </c>
      <c r="E58" s="519" t="s">
        <v>1867</v>
      </c>
      <c r="F58" s="519">
        <v>16</v>
      </c>
      <c r="G58" s="519">
        <v>17</v>
      </c>
      <c r="H58" s="519">
        <v>17</v>
      </c>
      <c r="I58" s="519">
        <v>18</v>
      </c>
      <c r="J58" s="519">
        <v>17.5</v>
      </c>
      <c r="K58" s="519">
        <v>18</v>
      </c>
      <c r="L58" s="519">
        <v>18</v>
      </c>
      <c r="M58" s="519">
        <v>18</v>
      </c>
      <c r="N58" s="519">
        <v>18</v>
      </c>
      <c r="O58" s="519">
        <v>19</v>
      </c>
      <c r="P58" s="519">
        <v>18</v>
      </c>
      <c r="Q58" s="519">
        <v>18</v>
      </c>
      <c r="R58" s="519">
        <v>17.5</v>
      </c>
      <c r="S58" s="519" t="s">
        <v>2336</v>
      </c>
      <c r="T58" s="519" t="s">
        <v>1876</v>
      </c>
      <c r="U58" s="519">
        <v>17</v>
      </c>
      <c r="X58" s="509"/>
      <c r="AB58" s="509"/>
      <c r="AC58" s="509"/>
      <c r="AD58" s="509"/>
      <c r="AE58" s="509"/>
      <c r="AF58" s="509"/>
      <c r="AG58" s="509"/>
      <c r="AH58" s="509"/>
      <c r="AI58" s="509"/>
      <c r="AJ58" s="509"/>
      <c r="AK58" s="509"/>
      <c r="AL58" s="509"/>
      <c r="AM58" s="509"/>
      <c r="AN58" s="509"/>
      <c r="AO58" s="509"/>
    </row>
    <row r="59" spans="1:41" ht="15" customHeight="1">
      <c r="A59" s="507"/>
      <c r="B59" s="512"/>
      <c r="C59" s="509"/>
      <c r="D59" s="509"/>
      <c r="E59" s="509"/>
      <c r="F59" s="509"/>
      <c r="G59" s="509"/>
      <c r="H59" s="509"/>
      <c r="I59" s="509"/>
      <c r="J59" s="509"/>
      <c r="K59" s="509"/>
      <c r="L59" s="509"/>
      <c r="M59" s="509"/>
      <c r="N59" s="509"/>
      <c r="O59" s="509"/>
      <c r="P59" s="509"/>
      <c r="Q59" s="509"/>
      <c r="R59" s="509"/>
      <c r="S59" s="509"/>
      <c r="T59" s="509"/>
      <c r="U59" s="509"/>
      <c r="X59" s="509"/>
      <c r="AB59" s="509"/>
      <c r="AC59" s="509"/>
      <c r="AD59" s="509"/>
      <c r="AE59" s="509"/>
      <c r="AF59" s="509"/>
      <c r="AG59" s="509"/>
      <c r="AH59" s="509"/>
      <c r="AI59" s="509"/>
      <c r="AJ59" s="509"/>
      <c r="AK59" s="509"/>
      <c r="AL59" s="509"/>
      <c r="AM59" s="509"/>
      <c r="AN59" s="509"/>
      <c r="AO59" s="509"/>
    </row>
    <row r="60" spans="1:41" ht="15" customHeight="1">
      <c r="A60" s="507"/>
      <c r="B60" s="512"/>
      <c r="C60" s="509"/>
      <c r="D60" s="509"/>
      <c r="E60" s="509"/>
      <c r="F60" s="509"/>
      <c r="G60" s="509"/>
      <c r="H60" s="509"/>
      <c r="I60" s="509"/>
      <c r="J60" s="509"/>
      <c r="K60" s="509"/>
      <c r="L60" s="509"/>
      <c r="M60" s="509"/>
      <c r="N60" s="509"/>
      <c r="O60" s="509"/>
      <c r="P60" s="509"/>
      <c r="Q60" s="509"/>
      <c r="R60" s="509"/>
      <c r="S60" s="509"/>
      <c r="T60" s="509"/>
      <c r="U60" s="509"/>
      <c r="X60" s="509"/>
      <c r="AB60" s="509"/>
      <c r="AC60" s="509"/>
      <c r="AD60" s="509"/>
      <c r="AE60" s="509"/>
      <c r="AF60" s="509"/>
      <c r="AG60" s="509"/>
      <c r="AH60" s="509"/>
      <c r="AI60" s="509"/>
      <c r="AJ60" s="509"/>
      <c r="AK60" s="509"/>
      <c r="AL60" s="509"/>
      <c r="AM60" s="509"/>
      <c r="AN60" s="509"/>
      <c r="AO60" s="509"/>
    </row>
    <row r="61" spans="1:41" ht="15" customHeight="1"/>
    <row r="62" spans="1:41" ht="15" customHeight="1">
      <c r="A62" s="494"/>
      <c r="B62" s="500"/>
      <c r="F62" s="2611" t="s">
        <v>2293</v>
      </c>
      <c r="G62" s="2611"/>
      <c r="H62" s="2611"/>
      <c r="I62" s="2611"/>
      <c r="J62" s="2612" t="s">
        <v>2294</v>
      </c>
      <c r="K62" s="2612"/>
      <c r="L62" s="2612"/>
      <c r="M62" s="2612"/>
      <c r="N62" s="2598" t="s">
        <v>2229</v>
      </c>
      <c r="O62" s="2598"/>
    </row>
    <row r="63" spans="1:41" ht="15" customHeight="1">
      <c r="A63" s="501"/>
      <c r="B63" s="500"/>
      <c r="F63" s="502"/>
      <c r="G63" s="502"/>
      <c r="H63" s="2620" t="s">
        <v>2337</v>
      </c>
      <c r="I63" s="2620"/>
      <c r="J63" s="2594" t="s">
        <v>2296</v>
      </c>
      <c r="K63" s="2594"/>
      <c r="L63" s="2594"/>
      <c r="M63" s="503"/>
      <c r="N63" s="501" t="s">
        <v>1130</v>
      </c>
    </row>
    <row r="64" spans="1:41" ht="15" customHeight="1">
      <c r="A64" s="500"/>
      <c r="B64" s="504"/>
      <c r="H64" s="496" t="s">
        <v>1285</v>
      </c>
    </row>
    <row r="65" spans="1:41" s="599" customFormat="1" ht="15" customHeight="1">
      <c r="A65" s="2613" t="s">
        <v>369</v>
      </c>
      <c r="B65" s="2614"/>
      <c r="C65" s="2590" t="s">
        <v>2297</v>
      </c>
      <c r="D65" s="2590"/>
      <c r="E65" s="2590"/>
      <c r="F65" s="2590"/>
      <c r="G65" s="2590" t="s">
        <v>370</v>
      </c>
      <c r="H65" s="2590"/>
      <c r="I65" s="2590"/>
      <c r="J65" s="2590"/>
      <c r="K65" s="2591" t="s">
        <v>371</v>
      </c>
      <c r="L65" s="2592"/>
      <c r="M65" s="2592"/>
      <c r="N65" s="2592"/>
      <c r="O65" s="2592"/>
      <c r="P65" s="2592"/>
      <c r="Q65" s="2592"/>
      <c r="R65" s="2593"/>
      <c r="S65" s="2590" t="s">
        <v>1773</v>
      </c>
      <c r="T65" s="2590"/>
      <c r="U65" s="2590"/>
      <c r="V65" s="2590"/>
      <c r="X65" s="626"/>
      <c r="AB65" s="626"/>
      <c r="AC65" s="626"/>
      <c r="AD65" s="626"/>
      <c r="AE65" s="626"/>
      <c r="AF65" s="626"/>
      <c r="AG65" s="626"/>
      <c r="AH65" s="626"/>
      <c r="AI65" s="2618"/>
      <c r="AJ65" s="2618"/>
      <c r="AK65" s="2618"/>
      <c r="AL65" s="2618"/>
      <c r="AM65" s="2618"/>
      <c r="AN65" s="2618"/>
      <c r="AO65" s="626"/>
    </row>
    <row r="66" spans="1:41" ht="27" customHeight="1">
      <c r="A66" s="2615"/>
      <c r="B66" s="2616"/>
      <c r="C66" s="930" t="s">
        <v>372</v>
      </c>
      <c r="D66" s="930" t="s">
        <v>373</v>
      </c>
      <c r="E66" s="930" t="s">
        <v>374</v>
      </c>
      <c r="F66" s="930" t="s">
        <v>375</v>
      </c>
      <c r="G66" s="930" t="s">
        <v>376</v>
      </c>
      <c r="H66" s="930" t="s">
        <v>377</v>
      </c>
      <c r="I66" s="930" t="s">
        <v>2298</v>
      </c>
      <c r="J66" s="930" t="s">
        <v>378</v>
      </c>
      <c r="K66" s="930" t="s">
        <v>890</v>
      </c>
      <c r="L66" s="930" t="s">
        <v>379</v>
      </c>
      <c r="M66" s="930" t="s">
        <v>380</v>
      </c>
      <c r="N66" s="930" t="s">
        <v>381</v>
      </c>
      <c r="O66" s="930" t="s">
        <v>382</v>
      </c>
      <c r="P66" s="930" t="s">
        <v>383</v>
      </c>
      <c r="Q66" s="930" t="s">
        <v>384</v>
      </c>
      <c r="R66" s="930" t="s">
        <v>412</v>
      </c>
      <c r="S66" s="931" t="s">
        <v>1733</v>
      </c>
      <c r="T66" s="930" t="s">
        <v>432</v>
      </c>
      <c r="U66" s="932" t="s">
        <v>428</v>
      </c>
      <c r="V66" s="930" t="s">
        <v>429</v>
      </c>
      <c r="X66" s="625"/>
      <c r="AB66" s="625"/>
      <c r="AC66" s="625"/>
      <c r="AD66" s="625"/>
      <c r="AE66" s="625"/>
      <c r="AF66" s="625"/>
      <c r="AG66" s="625"/>
      <c r="AH66" s="625"/>
      <c r="AI66" s="625"/>
      <c r="AJ66" s="624"/>
      <c r="AK66" s="625"/>
      <c r="AL66" s="625"/>
      <c r="AM66" s="625"/>
      <c r="AN66" s="625"/>
      <c r="AO66" s="625"/>
    </row>
    <row r="67" spans="1:41" ht="15" customHeight="1">
      <c r="A67" s="508" t="s">
        <v>2299</v>
      </c>
      <c r="B67" s="307"/>
      <c r="C67" s="506" t="s">
        <v>2338</v>
      </c>
      <c r="D67" s="506" t="s">
        <v>2339</v>
      </c>
      <c r="E67" s="506" t="s">
        <v>2340</v>
      </c>
      <c r="F67" s="506" t="s">
        <v>2340</v>
      </c>
      <c r="G67" s="506" t="s">
        <v>2302</v>
      </c>
      <c r="H67" s="506" t="s">
        <v>2341</v>
      </c>
      <c r="I67" s="506" t="s">
        <v>2342</v>
      </c>
      <c r="J67" s="506" t="s">
        <v>2343</v>
      </c>
      <c r="K67" s="506" t="s">
        <v>2344</v>
      </c>
      <c r="L67" s="506" t="s">
        <v>2342</v>
      </c>
      <c r="M67" s="506" t="s">
        <v>2342</v>
      </c>
      <c r="N67" s="506" t="s">
        <v>2342</v>
      </c>
      <c r="O67" s="506" t="s">
        <v>2307</v>
      </c>
      <c r="P67" s="506" t="s">
        <v>2340</v>
      </c>
      <c r="Q67" s="506" t="s">
        <v>2345</v>
      </c>
      <c r="R67" s="506" t="s">
        <v>2346</v>
      </c>
      <c r="S67" s="506" t="s">
        <v>2347</v>
      </c>
      <c r="T67" s="506" t="s">
        <v>2342</v>
      </c>
      <c r="U67" s="506" t="s">
        <v>2348</v>
      </c>
      <c r="V67" s="506" t="s">
        <v>2341</v>
      </c>
      <c r="X67" s="506"/>
      <c r="AB67" s="506"/>
      <c r="AC67" s="506"/>
      <c r="AD67" s="506"/>
      <c r="AE67" s="506"/>
      <c r="AF67" s="506"/>
      <c r="AG67" s="506"/>
      <c r="AH67" s="506"/>
      <c r="AI67" s="506"/>
      <c r="AJ67" s="506"/>
      <c r="AK67" s="506"/>
      <c r="AL67" s="506"/>
      <c r="AM67" s="506"/>
      <c r="AN67" s="506"/>
      <c r="AO67" s="506"/>
    </row>
    <row r="68" spans="1:41" ht="15" customHeight="1">
      <c r="A68" s="2619" t="s">
        <v>44</v>
      </c>
      <c r="B68" s="2619"/>
      <c r="C68" s="509"/>
      <c r="D68" s="509"/>
      <c r="E68" s="509"/>
      <c r="F68" s="509"/>
      <c r="G68" s="509"/>
      <c r="H68" s="509"/>
      <c r="I68" s="509"/>
      <c r="J68" s="509"/>
      <c r="K68" s="509"/>
      <c r="L68" s="509"/>
      <c r="M68" s="509"/>
      <c r="N68" s="509"/>
      <c r="O68" s="509"/>
      <c r="P68" s="509"/>
      <c r="Q68" s="510"/>
      <c r="R68" s="510"/>
      <c r="S68" s="509"/>
      <c r="T68" s="510"/>
      <c r="U68" s="509"/>
      <c r="V68" s="509"/>
      <c r="X68" s="509"/>
      <c r="AB68" s="509"/>
      <c r="AC68" s="509"/>
      <c r="AD68" s="509"/>
      <c r="AE68" s="509"/>
      <c r="AF68" s="509"/>
      <c r="AG68" s="509"/>
      <c r="AH68" s="509"/>
      <c r="AI68" s="510"/>
      <c r="AJ68" s="509"/>
      <c r="AK68" s="509"/>
      <c r="AL68" s="509"/>
      <c r="AM68" s="509"/>
      <c r="AN68" s="509"/>
      <c r="AO68" s="509"/>
    </row>
    <row r="69" spans="1:41" ht="15" customHeight="1">
      <c r="A69" s="511"/>
      <c r="B69" s="512" t="s">
        <v>2312</v>
      </c>
      <c r="C69" s="509">
        <v>5</v>
      </c>
      <c r="D69" s="509">
        <v>5.5</v>
      </c>
      <c r="E69" s="509">
        <v>5</v>
      </c>
      <c r="F69" s="509">
        <v>5</v>
      </c>
      <c r="G69" s="509">
        <v>9.5</v>
      </c>
      <c r="H69" s="509">
        <v>6.25</v>
      </c>
      <c r="I69" s="509">
        <v>6.5</v>
      </c>
      <c r="J69" s="509" t="s">
        <v>76</v>
      </c>
      <c r="K69" s="509">
        <v>8</v>
      </c>
      <c r="L69" s="509">
        <v>8</v>
      </c>
      <c r="M69" s="509">
        <v>8.5</v>
      </c>
      <c r="N69" s="509" t="s">
        <v>76</v>
      </c>
      <c r="O69" s="509">
        <v>9.5</v>
      </c>
      <c r="P69" s="509">
        <v>7</v>
      </c>
      <c r="Q69" s="509">
        <v>8.5</v>
      </c>
      <c r="R69" s="510" t="s">
        <v>76</v>
      </c>
      <c r="S69" s="509" t="s">
        <v>76</v>
      </c>
      <c r="T69" s="510" t="s">
        <v>76</v>
      </c>
      <c r="U69" s="509" t="s">
        <v>76</v>
      </c>
      <c r="V69" s="509" t="s">
        <v>76</v>
      </c>
      <c r="X69" s="509"/>
      <c r="AB69" s="509"/>
      <c r="AC69" s="509"/>
      <c r="AD69" s="509"/>
      <c r="AE69" s="509"/>
      <c r="AF69" s="509"/>
      <c r="AG69" s="509"/>
      <c r="AH69" s="509"/>
      <c r="AI69" s="510"/>
      <c r="AJ69" s="509"/>
      <c r="AK69" s="509"/>
      <c r="AL69" s="509"/>
      <c r="AM69" s="509"/>
      <c r="AN69" s="509"/>
      <c r="AO69" s="509"/>
    </row>
    <row r="70" spans="1:41" ht="15" customHeight="1">
      <c r="A70" s="511"/>
      <c r="B70" s="512" t="s">
        <v>2313</v>
      </c>
      <c r="C70" s="509">
        <v>5</v>
      </c>
      <c r="D70" s="509">
        <v>5.5</v>
      </c>
      <c r="E70" s="509">
        <v>5</v>
      </c>
      <c r="F70" s="509">
        <v>5</v>
      </c>
      <c r="G70" s="509">
        <v>9</v>
      </c>
      <c r="H70" s="509">
        <v>6.25</v>
      </c>
      <c r="I70" s="509">
        <v>6.5</v>
      </c>
      <c r="J70" s="509">
        <v>8.5</v>
      </c>
      <c r="K70" s="509">
        <v>8</v>
      </c>
      <c r="L70" s="509">
        <v>8</v>
      </c>
      <c r="M70" s="509">
        <v>8.5</v>
      </c>
      <c r="N70" s="509">
        <v>8.5</v>
      </c>
      <c r="O70" s="509">
        <v>9.5</v>
      </c>
      <c r="P70" s="509">
        <v>7</v>
      </c>
      <c r="Q70" s="509">
        <v>8.5</v>
      </c>
      <c r="R70" s="509">
        <v>8</v>
      </c>
      <c r="S70" s="509">
        <v>5.25</v>
      </c>
      <c r="T70" s="509">
        <v>5</v>
      </c>
      <c r="U70" s="509">
        <v>8</v>
      </c>
      <c r="V70" s="509">
        <v>5.5</v>
      </c>
      <c r="X70" s="509"/>
      <c r="AB70" s="509"/>
      <c r="AC70" s="509"/>
      <c r="AD70" s="509"/>
      <c r="AE70" s="509"/>
      <c r="AF70" s="509"/>
      <c r="AG70" s="509"/>
      <c r="AH70" s="509"/>
      <c r="AI70" s="509"/>
      <c r="AJ70" s="509"/>
      <c r="AK70" s="509"/>
      <c r="AL70" s="509"/>
      <c r="AM70" s="509"/>
      <c r="AN70" s="509"/>
      <c r="AO70" s="509"/>
    </row>
    <row r="71" spans="1:41" ht="15" customHeight="1">
      <c r="A71" s="2619" t="s">
        <v>45</v>
      </c>
      <c r="B71" s="2619"/>
      <c r="C71" s="513"/>
      <c r="D71" s="513"/>
      <c r="E71" s="513"/>
      <c r="F71" s="513" t="s">
        <v>1285</v>
      </c>
      <c r="G71" s="513"/>
      <c r="H71" s="513"/>
      <c r="I71" s="513"/>
      <c r="J71" s="513"/>
      <c r="K71" s="513"/>
      <c r="L71" s="513"/>
      <c r="M71" s="513"/>
      <c r="N71" s="513"/>
      <c r="O71" s="513"/>
      <c r="P71" s="513"/>
      <c r="Q71" s="513"/>
      <c r="R71" s="510"/>
      <c r="S71" s="510"/>
      <c r="U71" s="510"/>
      <c r="V71" s="510"/>
      <c r="X71" s="510"/>
      <c r="AB71" s="509"/>
      <c r="AC71" s="509"/>
      <c r="AD71" s="509"/>
      <c r="AE71" s="510"/>
      <c r="AF71" s="510"/>
      <c r="AG71" s="510"/>
      <c r="AH71" s="510"/>
      <c r="AI71" s="510"/>
      <c r="AJ71" s="510"/>
      <c r="AK71" s="510"/>
      <c r="AL71" s="510"/>
      <c r="AM71" s="509"/>
      <c r="AN71" s="509"/>
      <c r="AO71" s="509"/>
    </row>
    <row r="72" spans="1:41" ht="15" customHeight="1">
      <c r="A72" s="514"/>
      <c r="B72" s="512" t="s">
        <v>2314</v>
      </c>
      <c r="C72" s="509">
        <v>6.5</v>
      </c>
      <c r="D72" s="509">
        <v>7.25</v>
      </c>
      <c r="E72" s="509">
        <v>6.5</v>
      </c>
      <c r="F72" s="509">
        <v>6.5</v>
      </c>
      <c r="G72" s="509">
        <v>9</v>
      </c>
      <c r="H72" s="509">
        <v>7.75</v>
      </c>
      <c r="I72" s="509">
        <v>7.5</v>
      </c>
      <c r="J72" s="509">
        <v>9</v>
      </c>
      <c r="K72" s="509">
        <v>9.75</v>
      </c>
      <c r="L72" s="515">
        <v>9.5</v>
      </c>
      <c r="M72" s="509">
        <v>9.5</v>
      </c>
      <c r="N72" s="509">
        <v>9.5</v>
      </c>
      <c r="O72" s="509">
        <v>11.5</v>
      </c>
      <c r="P72" s="509">
        <v>9</v>
      </c>
      <c r="Q72" s="509">
        <v>10.5</v>
      </c>
      <c r="R72" s="510">
        <v>10</v>
      </c>
      <c r="S72" s="509">
        <v>6.25</v>
      </c>
      <c r="T72" s="509">
        <v>6.5</v>
      </c>
      <c r="U72" s="509">
        <v>10</v>
      </c>
      <c r="V72" s="509">
        <v>7</v>
      </c>
      <c r="X72" s="509"/>
      <c r="AB72" s="509"/>
      <c r="AC72" s="509"/>
      <c r="AD72" s="509"/>
      <c r="AE72" s="509"/>
      <c r="AF72" s="509"/>
      <c r="AG72" s="509"/>
      <c r="AH72" s="509"/>
      <c r="AI72" s="510"/>
      <c r="AJ72" s="509"/>
      <c r="AK72" s="510"/>
      <c r="AL72" s="510"/>
      <c r="AM72" s="509"/>
      <c r="AN72" s="509"/>
      <c r="AO72" s="509"/>
    </row>
    <row r="73" spans="1:41" ht="15" customHeight="1">
      <c r="A73" s="514"/>
      <c r="B73" s="512" t="s">
        <v>2315</v>
      </c>
      <c r="C73" s="509">
        <v>7</v>
      </c>
      <c r="D73" s="509">
        <v>7.5</v>
      </c>
      <c r="E73" s="509">
        <v>7</v>
      </c>
      <c r="F73" s="509">
        <v>7</v>
      </c>
      <c r="G73" s="509">
        <v>9.5</v>
      </c>
      <c r="H73" s="509">
        <v>8.25</v>
      </c>
      <c r="I73" s="509">
        <v>8</v>
      </c>
      <c r="J73" s="509">
        <v>9.25</v>
      </c>
      <c r="K73" s="509">
        <v>10</v>
      </c>
      <c r="L73" s="509">
        <v>9.75</v>
      </c>
      <c r="M73" s="509">
        <v>10</v>
      </c>
      <c r="N73" s="509">
        <v>10</v>
      </c>
      <c r="O73" s="509">
        <v>12</v>
      </c>
      <c r="P73" s="509">
        <v>9.25</v>
      </c>
      <c r="Q73" s="509">
        <v>10.75</v>
      </c>
      <c r="R73" s="509">
        <v>10.5</v>
      </c>
      <c r="S73" s="509">
        <v>6.5</v>
      </c>
      <c r="T73" s="509">
        <v>6.5</v>
      </c>
      <c r="U73" s="509">
        <v>10.25</v>
      </c>
      <c r="V73" s="509">
        <v>7.5</v>
      </c>
      <c r="X73" s="509"/>
      <c r="AB73" s="509"/>
      <c r="AC73" s="509"/>
      <c r="AD73" s="509"/>
      <c r="AE73" s="509"/>
      <c r="AF73" s="509"/>
      <c r="AG73" s="509"/>
      <c r="AH73" s="509"/>
      <c r="AI73" s="510"/>
      <c r="AJ73" s="509"/>
      <c r="AK73" s="510"/>
      <c r="AL73" s="510"/>
      <c r="AM73" s="509"/>
      <c r="AN73" s="509"/>
      <c r="AO73" s="509"/>
    </row>
    <row r="74" spans="1:41" ht="15" customHeight="1">
      <c r="A74" s="514"/>
      <c r="B74" s="512" t="s">
        <v>2316</v>
      </c>
      <c r="C74" s="509">
        <v>7.5</v>
      </c>
      <c r="D74" s="509">
        <v>7.75</v>
      </c>
      <c r="E74" s="509">
        <v>7.5</v>
      </c>
      <c r="F74" s="509">
        <v>7.5</v>
      </c>
      <c r="G74" s="509">
        <v>10</v>
      </c>
      <c r="H74" s="509">
        <v>8.5</v>
      </c>
      <c r="I74" s="509">
        <v>8.5</v>
      </c>
      <c r="J74" s="509">
        <v>10</v>
      </c>
      <c r="K74" s="509">
        <v>10.25</v>
      </c>
      <c r="L74" s="509">
        <v>10</v>
      </c>
      <c r="M74" s="509">
        <v>10.25</v>
      </c>
      <c r="N74" s="509">
        <v>10.25</v>
      </c>
      <c r="O74" s="509">
        <v>12.25</v>
      </c>
      <c r="P74" s="509">
        <v>9.5</v>
      </c>
      <c r="Q74" s="509">
        <v>11</v>
      </c>
      <c r="R74" s="509">
        <v>11</v>
      </c>
      <c r="S74" s="509">
        <v>6.5</v>
      </c>
      <c r="T74" s="509">
        <v>6.5</v>
      </c>
      <c r="U74" s="509">
        <v>10.75</v>
      </c>
      <c r="V74" s="509">
        <v>8</v>
      </c>
      <c r="X74" s="509"/>
      <c r="AB74" s="509"/>
      <c r="AC74" s="509"/>
      <c r="AD74" s="509"/>
      <c r="AE74" s="509"/>
      <c r="AF74" s="509"/>
      <c r="AG74" s="509"/>
      <c r="AH74" s="510"/>
      <c r="AI74" s="510"/>
      <c r="AJ74" s="509"/>
      <c r="AK74" s="510"/>
      <c r="AL74" s="510"/>
      <c r="AM74" s="509"/>
      <c r="AN74" s="509"/>
      <c r="AO74" s="509"/>
    </row>
    <row r="75" spans="1:41" ht="15" customHeight="1">
      <c r="A75" s="514"/>
      <c r="B75" s="512" t="s">
        <v>2317</v>
      </c>
      <c r="C75" s="509">
        <v>7.75</v>
      </c>
      <c r="D75" s="509">
        <v>8</v>
      </c>
      <c r="E75" s="509">
        <v>8</v>
      </c>
      <c r="F75" s="509">
        <v>8</v>
      </c>
      <c r="G75" s="509">
        <v>10.5</v>
      </c>
      <c r="H75" s="509">
        <v>9</v>
      </c>
      <c r="I75" s="509">
        <v>9.5</v>
      </c>
      <c r="J75" s="509">
        <v>10.15</v>
      </c>
      <c r="K75" s="509">
        <v>10.5</v>
      </c>
      <c r="L75" s="509">
        <v>10.25</v>
      </c>
      <c r="M75" s="509">
        <v>10.5</v>
      </c>
      <c r="N75" s="509">
        <v>10.5</v>
      </c>
      <c r="O75" s="509">
        <v>12.5</v>
      </c>
      <c r="P75" s="509">
        <v>9.75</v>
      </c>
      <c r="Q75" s="509">
        <v>11.25</v>
      </c>
      <c r="R75" s="509">
        <v>11.5</v>
      </c>
      <c r="S75" s="509">
        <v>6.75</v>
      </c>
      <c r="T75" s="509">
        <v>6.5</v>
      </c>
      <c r="U75" s="509">
        <v>11.5</v>
      </c>
      <c r="V75" s="509">
        <v>8.5</v>
      </c>
      <c r="X75" s="509"/>
      <c r="AB75" s="509"/>
      <c r="AC75" s="509"/>
      <c r="AD75" s="509"/>
      <c r="AE75" s="510"/>
      <c r="AF75" s="509"/>
      <c r="AG75" s="509"/>
      <c r="AH75" s="510"/>
      <c r="AI75" s="510"/>
      <c r="AJ75" s="509"/>
      <c r="AK75" s="510"/>
      <c r="AL75" s="510"/>
      <c r="AM75" s="509"/>
      <c r="AN75" s="509"/>
      <c r="AO75" s="509"/>
    </row>
    <row r="76" spans="1:41" ht="15" customHeight="1">
      <c r="A76" s="514"/>
      <c r="B76" s="512" t="s">
        <v>2318</v>
      </c>
      <c r="C76" s="509">
        <v>8</v>
      </c>
      <c r="D76" s="509">
        <v>8</v>
      </c>
      <c r="E76" s="509">
        <v>8</v>
      </c>
      <c r="F76" s="509">
        <v>8</v>
      </c>
      <c r="G76" s="509">
        <v>11</v>
      </c>
      <c r="H76" s="509">
        <v>9.5</v>
      </c>
      <c r="I76" s="509">
        <v>10</v>
      </c>
      <c r="J76" s="509">
        <v>10.5</v>
      </c>
      <c r="K76" s="509">
        <v>10.55</v>
      </c>
      <c r="L76" s="509">
        <v>10.25</v>
      </c>
      <c r="M76" s="509">
        <v>10.75</v>
      </c>
      <c r="N76" s="509">
        <v>10.5</v>
      </c>
      <c r="O76" s="509" t="s">
        <v>76</v>
      </c>
      <c r="P76" s="509">
        <v>10</v>
      </c>
      <c r="Q76" s="509">
        <v>11.5</v>
      </c>
      <c r="R76" s="509">
        <v>12</v>
      </c>
      <c r="S76" s="509">
        <v>7</v>
      </c>
      <c r="T76" s="509">
        <v>6.5</v>
      </c>
      <c r="U76" s="509">
        <v>11.8</v>
      </c>
      <c r="V76" s="509">
        <v>9</v>
      </c>
      <c r="X76" s="509"/>
      <c r="AB76" s="509"/>
      <c r="AC76" s="509"/>
      <c r="AD76" s="509"/>
      <c r="AE76" s="509"/>
      <c r="AF76" s="509"/>
      <c r="AG76" s="509"/>
      <c r="AH76" s="509"/>
      <c r="AI76" s="510"/>
      <c r="AJ76" s="509"/>
      <c r="AK76" s="510"/>
      <c r="AL76" s="510"/>
      <c r="AM76" s="509"/>
      <c r="AN76" s="509"/>
      <c r="AO76" s="509"/>
    </row>
    <row r="77" spans="1:41" ht="15" customHeight="1">
      <c r="A77" s="2619" t="s">
        <v>388</v>
      </c>
      <c r="B77" s="2619"/>
      <c r="C77" s="509"/>
      <c r="D77" s="509"/>
      <c r="E77" s="509"/>
      <c r="F77" s="509"/>
      <c r="H77" s="509"/>
      <c r="J77" s="509"/>
      <c r="K77" s="509"/>
      <c r="L77" s="509"/>
      <c r="M77" s="509"/>
      <c r="N77" s="509"/>
      <c r="O77" s="510"/>
      <c r="P77" s="509"/>
      <c r="Q77" s="510"/>
      <c r="S77" s="510"/>
      <c r="T77" s="510"/>
      <c r="V77" s="510"/>
      <c r="X77" s="510"/>
      <c r="AB77" s="509"/>
      <c r="AC77" s="509"/>
      <c r="AD77" s="509"/>
      <c r="AE77" s="510"/>
      <c r="AF77" s="509"/>
      <c r="AG77" s="509"/>
      <c r="AH77" s="510"/>
      <c r="AI77" s="510"/>
      <c r="AJ77" s="510"/>
      <c r="AK77" s="510"/>
      <c r="AL77" s="510"/>
      <c r="AM77" s="509"/>
      <c r="AN77" s="509"/>
      <c r="AO77" s="509"/>
    </row>
    <row r="78" spans="1:41" ht="15" customHeight="1">
      <c r="A78" s="516"/>
      <c r="B78" s="512" t="s">
        <v>389</v>
      </c>
      <c r="C78" s="509">
        <v>13.5</v>
      </c>
      <c r="D78" s="509">
        <v>13</v>
      </c>
      <c r="E78" s="509">
        <v>13</v>
      </c>
      <c r="F78" s="509">
        <v>14</v>
      </c>
      <c r="G78" s="509">
        <v>15</v>
      </c>
      <c r="H78" s="509">
        <v>15</v>
      </c>
      <c r="I78" s="509">
        <v>14</v>
      </c>
      <c r="J78" s="509">
        <v>15</v>
      </c>
      <c r="K78" s="509">
        <v>13</v>
      </c>
      <c r="L78" s="509">
        <v>15</v>
      </c>
      <c r="M78" s="509">
        <v>14</v>
      </c>
      <c r="N78" s="509">
        <v>14</v>
      </c>
      <c r="O78" s="509">
        <v>15</v>
      </c>
      <c r="P78" s="509">
        <v>14</v>
      </c>
      <c r="Q78" s="509">
        <v>15</v>
      </c>
      <c r="R78" s="509">
        <v>14</v>
      </c>
      <c r="S78" s="509">
        <v>15</v>
      </c>
      <c r="T78" s="510" t="s">
        <v>1550</v>
      </c>
      <c r="U78" s="509">
        <v>14</v>
      </c>
      <c r="V78" s="509">
        <v>11</v>
      </c>
      <c r="X78" s="509"/>
      <c r="AB78" s="509"/>
      <c r="AC78" s="509"/>
      <c r="AD78" s="509"/>
      <c r="AE78" s="509"/>
      <c r="AF78" s="509"/>
      <c r="AG78" s="509"/>
      <c r="AH78" s="509"/>
      <c r="AI78" s="510"/>
      <c r="AJ78" s="509"/>
      <c r="AK78" s="509"/>
      <c r="AL78" s="510"/>
      <c r="AM78" s="509"/>
      <c r="AN78" s="509"/>
      <c r="AO78" s="509"/>
    </row>
    <row r="79" spans="1:41" ht="15" customHeight="1">
      <c r="B79" s="512" t="s">
        <v>2319</v>
      </c>
      <c r="C79" s="509">
        <v>12</v>
      </c>
      <c r="D79" s="509">
        <v>12</v>
      </c>
      <c r="E79" s="509">
        <v>12</v>
      </c>
      <c r="F79" s="509">
        <v>12</v>
      </c>
      <c r="G79" s="509" t="s">
        <v>1868</v>
      </c>
      <c r="H79" s="509">
        <v>14</v>
      </c>
      <c r="I79" s="509">
        <v>12</v>
      </c>
      <c r="J79" s="509">
        <v>15.5</v>
      </c>
      <c r="K79" s="509">
        <v>15</v>
      </c>
      <c r="L79" s="509">
        <v>15</v>
      </c>
      <c r="M79" s="509">
        <v>16</v>
      </c>
      <c r="N79" s="509">
        <v>15</v>
      </c>
      <c r="O79" s="509">
        <v>16</v>
      </c>
      <c r="P79" s="509">
        <v>15</v>
      </c>
      <c r="Q79" s="509">
        <v>15.5</v>
      </c>
      <c r="R79" s="509" t="s">
        <v>1538</v>
      </c>
      <c r="S79" s="509">
        <v>15.5</v>
      </c>
      <c r="T79" s="509" t="s">
        <v>2349</v>
      </c>
      <c r="U79" s="509">
        <v>16</v>
      </c>
      <c r="V79" s="509">
        <v>15</v>
      </c>
      <c r="X79" s="509"/>
      <c r="AB79" s="509"/>
      <c r="AC79" s="509"/>
      <c r="AD79" s="509"/>
      <c r="AE79" s="509"/>
      <c r="AF79" s="509"/>
      <c r="AG79" s="509"/>
      <c r="AH79" s="509"/>
      <c r="AI79" s="509"/>
      <c r="AJ79" s="509"/>
      <c r="AK79" s="509"/>
      <c r="AL79" s="509"/>
      <c r="AM79" s="509"/>
      <c r="AN79" s="509"/>
      <c r="AO79" s="509"/>
    </row>
    <row r="80" spans="1:41" ht="15" customHeight="1">
      <c r="B80" s="512" t="s">
        <v>2322</v>
      </c>
      <c r="C80" s="509">
        <v>14</v>
      </c>
      <c r="D80" s="509">
        <v>14</v>
      </c>
      <c r="E80" s="509">
        <v>14</v>
      </c>
      <c r="F80" s="509">
        <v>14</v>
      </c>
      <c r="G80" s="509" t="s">
        <v>76</v>
      </c>
      <c r="H80" s="509">
        <v>11</v>
      </c>
      <c r="I80" s="509">
        <v>14</v>
      </c>
      <c r="J80" s="509">
        <v>15</v>
      </c>
      <c r="K80" s="509">
        <v>11</v>
      </c>
      <c r="L80" s="509">
        <v>11</v>
      </c>
      <c r="M80" s="509">
        <v>11</v>
      </c>
      <c r="N80" s="509">
        <v>11</v>
      </c>
      <c r="O80" s="509">
        <v>11</v>
      </c>
      <c r="P80" s="509">
        <v>15</v>
      </c>
      <c r="Q80" s="509">
        <v>15</v>
      </c>
      <c r="R80" s="509">
        <v>11</v>
      </c>
      <c r="S80" s="509">
        <v>10</v>
      </c>
      <c r="T80" s="509" t="s">
        <v>2266</v>
      </c>
      <c r="U80" s="509" t="s">
        <v>76</v>
      </c>
      <c r="V80" s="509">
        <v>10.5</v>
      </c>
      <c r="X80" s="509"/>
      <c r="AB80" s="509"/>
      <c r="AC80" s="509"/>
      <c r="AD80" s="509"/>
      <c r="AE80" s="509"/>
      <c r="AF80" s="509"/>
      <c r="AG80" s="509"/>
      <c r="AH80" s="509"/>
      <c r="AI80" s="509"/>
      <c r="AJ80" s="509"/>
      <c r="AK80" s="510"/>
      <c r="AL80" s="509"/>
      <c r="AM80" s="509"/>
      <c r="AN80" s="509"/>
      <c r="AO80" s="509"/>
    </row>
    <row r="81" spans="1:41" ht="15" customHeight="1">
      <c r="B81" s="512" t="s">
        <v>2324</v>
      </c>
      <c r="C81" s="509">
        <v>13.5</v>
      </c>
      <c r="D81" s="509">
        <v>13.5</v>
      </c>
      <c r="E81" s="509">
        <v>13.5</v>
      </c>
      <c r="F81" s="509">
        <v>13</v>
      </c>
      <c r="G81" s="509" t="s">
        <v>2325</v>
      </c>
      <c r="H81" s="509">
        <v>14</v>
      </c>
      <c r="I81" s="509">
        <v>13.5</v>
      </c>
      <c r="J81" s="509">
        <v>14.5</v>
      </c>
      <c r="K81" s="509">
        <v>14.75</v>
      </c>
      <c r="L81" s="509">
        <v>15</v>
      </c>
      <c r="M81" s="509">
        <v>15</v>
      </c>
      <c r="N81" s="509">
        <v>14</v>
      </c>
      <c r="O81" s="509">
        <v>15</v>
      </c>
      <c r="P81" s="509">
        <v>15.5</v>
      </c>
      <c r="Q81" s="509">
        <v>15.5</v>
      </c>
      <c r="R81" s="509">
        <v>14</v>
      </c>
      <c r="S81" s="509">
        <v>14</v>
      </c>
      <c r="T81" s="509" t="s">
        <v>1891</v>
      </c>
      <c r="U81" s="509" t="s">
        <v>1538</v>
      </c>
      <c r="V81" s="509">
        <v>15</v>
      </c>
      <c r="X81" s="509"/>
      <c r="AB81" s="509"/>
      <c r="AC81" s="509"/>
      <c r="AD81" s="509"/>
      <c r="AE81" s="509"/>
      <c r="AF81" s="509"/>
      <c r="AG81" s="509"/>
      <c r="AH81" s="509"/>
      <c r="AI81" s="509"/>
      <c r="AJ81" s="509"/>
      <c r="AK81" s="510"/>
      <c r="AL81" s="509"/>
      <c r="AM81" s="509"/>
      <c r="AN81" s="509"/>
      <c r="AO81" s="509"/>
    </row>
    <row r="82" spans="1:41" ht="15" customHeight="1">
      <c r="B82" s="512" t="s">
        <v>2326</v>
      </c>
      <c r="C82" s="509">
        <v>15</v>
      </c>
      <c r="D82" s="509">
        <v>15</v>
      </c>
      <c r="E82" s="509">
        <v>14</v>
      </c>
      <c r="F82" s="509">
        <v>15</v>
      </c>
      <c r="G82" s="509" t="s">
        <v>76</v>
      </c>
      <c r="H82" s="509">
        <v>15</v>
      </c>
      <c r="I82" s="509">
        <v>15</v>
      </c>
      <c r="J82" s="509">
        <v>15</v>
      </c>
      <c r="K82" s="509">
        <v>15</v>
      </c>
      <c r="L82" s="509">
        <v>15</v>
      </c>
      <c r="M82" s="509">
        <v>14</v>
      </c>
      <c r="N82" s="509">
        <v>15</v>
      </c>
      <c r="O82" s="509">
        <v>15</v>
      </c>
      <c r="P82" s="509">
        <v>15</v>
      </c>
      <c r="Q82" s="509">
        <v>17</v>
      </c>
      <c r="R82" s="509">
        <v>14</v>
      </c>
      <c r="S82" s="509">
        <v>14.5</v>
      </c>
      <c r="T82" s="509" t="s">
        <v>1550</v>
      </c>
      <c r="U82" s="509" t="s">
        <v>76</v>
      </c>
      <c r="V82" s="509">
        <v>12</v>
      </c>
      <c r="X82" s="509"/>
      <c r="AB82" s="509"/>
      <c r="AC82" s="509"/>
      <c r="AD82" s="509"/>
      <c r="AE82" s="509"/>
      <c r="AF82" s="509"/>
      <c r="AG82" s="509"/>
      <c r="AH82" s="509"/>
      <c r="AI82" s="509"/>
      <c r="AJ82" s="509"/>
      <c r="AK82" s="509"/>
      <c r="AL82" s="509"/>
      <c r="AM82" s="509"/>
      <c r="AN82" s="509"/>
      <c r="AO82" s="509"/>
    </row>
    <row r="83" spans="1:41" ht="15" customHeight="1">
      <c r="B83" s="512" t="s">
        <v>2327</v>
      </c>
      <c r="C83" s="509">
        <v>8.5</v>
      </c>
      <c r="D83" s="509">
        <v>10</v>
      </c>
      <c r="E83" s="509">
        <v>9.5</v>
      </c>
      <c r="F83" s="509">
        <v>9.5</v>
      </c>
      <c r="G83" s="509" t="s">
        <v>76</v>
      </c>
      <c r="H83" s="509">
        <v>10.5</v>
      </c>
      <c r="I83" s="509">
        <v>9.5</v>
      </c>
      <c r="J83" s="509">
        <v>10.5</v>
      </c>
      <c r="K83" s="509" t="s">
        <v>76</v>
      </c>
      <c r="L83" s="509">
        <v>10</v>
      </c>
      <c r="M83" s="509">
        <v>10.5</v>
      </c>
      <c r="N83" s="509">
        <v>10</v>
      </c>
      <c r="O83" s="509">
        <v>11</v>
      </c>
      <c r="P83" s="509">
        <v>10</v>
      </c>
      <c r="Q83" s="509">
        <v>10.5</v>
      </c>
      <c r="R83" s="509">
        <v>10.5</v>
      </c>
      <c r="S83" s="509">
        <v>10</v>
      </c>
      <c r="T83" s="509" t="s">
        <v>2350</v>
      </c>
      <c r="U83" s="509" t="s">
        <v>76</v>
      </c>
      <c r="V83" s="509">
        <v>10.5</v>
      </c>
      <c r="X83" s="509"/>
      <c r="AB83" s="509"/>
      <c r="AC83" s="509"/>
      <c r="AD83" s="509"/>
      <c r="AE83" s="509"/>
      <c r="AF83" s="509"/>
      <c r="AG83" s="509"/>
      <c r="AH83" s="509"/>
      <c r="AI83" s="509"/>
      <c r="AJ83" s="509"/>
      <c r="AK83" s="509"/>
      <c r="AL83" s="509"/>
      <c r="AM83" s="509"/>
      <c r="AN83" s="509"/>
      <c r="AO83" s="509"/>
    </row>
    <row r="84" spans="1:41" ht="15" customHeight="1">
      <c r="B84" s="512" t="s">
        <v>2329</v>
      </c>
      <c r="C84" s="509">
        <v>8.5</v>
      </c>
      <c r="D84" s="509">
        <v>10</v>
      </c>
      <c r="E84" s="509">
        <v>9.5</v>
      </c>
      <c r="F84" s="509">
        <v>9.5</v>
      </c>
      <c r="G84" s="509">
        <v>10.5</v>
      </c>
      <c r="H84" s="509">
        <v>10.5</v>
      </c>
      <c r="I84" s="509">
        <v>9.5</v>
      </c>
      <c r="J84" s="509">
        <v>10.5</v>
      </c>
      <c r="K84" s="509">
        <v>10</v>
      </c>
      <c r="L84" s="509">
        <v>10</v>
      </c>
      <c r="M84" s="509">
        <v>10.5</v>
      </c>
      <c r="N84" s="509">
        <v>10</v>
      </c>
      <c r="O84" s="509">
        <v>10.5</v>
      </c>
      <c r="P84" s="509">
        <v>10.5</v>
      </c>
      <c r="Q84" s="509">
        <v>10.5</v>
      </c>
      <c r="R84" s="509">
        <v>10.5</v>
      </c>
      <c r="S84" s="509">
        <v>10.5</v>
      </c>
      <c r="T84" s="509" t="s">
        <v>2350</v>
      </c>
      <c r="U84" s="509">
        <v>10.5</v>
      </c>
      <c r="V84" s="509">
        <v>10.5</v>
      </c>
      <c r="X84" s="509"/>
      <c r="AB84" s="509"/>
      <c r="AC84" s="509"/>
      <c r="AD84" s="509"/>
      <c r="AE84" s="509"/>
      <c r="AF84" s="509"/>
      <c r="AG84" s="509"/>
      <c r="AH84" s="509"/>
      <c r="AI84" s="509"/>
      <c r="AJ84" s="509"/>
      <c r="AK84" s="509"/>
      <c r="AL84" s="509"/>
      <c r="AM84" s="509"/>
      <c r="AN84" s="509"/>
      <c r="AO84" s="509"/>
    </row>
    <row r="85" spans="1:41" ht="15" customHeight="1">
      <c r="B85" s="512" t="s">
        <v>2330</v>
      </c>
      <c r="C85" s="509">
        <v>15</v>
      </c>
      <c r="D85" s="509">
        <v>15</v>
      </c>
      <c r="E85" s="509">
        <v>15</v>
      </c>
      <c r="F85" s="509">
        <v>15</v>
      </c>
      <c r="G85" s="509">
        <v>18</v>
      </c>
      <c r="H85" s="509">
        <v>17</v>
      </c>
      <c r="I85" s="509">
        <v>16</v>
      </c>
      <c r="J85" s="509">
        <v>16.75</v>
      </c>
      <c r="K85" s="509">
        <v>17</v>
      </c>
      <c r="L85" s="509">
        <v>17.5</v>
      </c>
      <c r="M85" s="509">
        <v>17</v>
      </c>
      <c r="N85" s="509">
        <v>17</v>
      </c>
      <c r="O85" s="509">
        <v>18</v>
      </c>
      <c r="P85" s="509">
        <v>17</v>
      </c>
      <c r="Q85" s="509">
        <v>18</v>
      </c>
      <c r="R85" s="509">
        <v>16</v>
      </c>
      <c r="S85" s="509">
        <v>16.5</v>
      </c>
      <c r="T85" s="509" t="s">
        <v>1876</v>
      </c>
      <c r="U85" s="509" t="s">
        <v>1665</v>
      </c>
      <c r="V85" s="509">
        <v>16.5</v>
      </c>
      <c r="X85" s="509"/>
      <c r="AB85" s="509"/>
      <c r="AC85" s="509"/>
      <c r="AD85" s="509"/>
      <c r="AE85" s="509"/>
      <c r="AF85" s="509"/>
      <c r="AG85" s="509"/>
      <c r="AH85" s="509"/>
      <c r="AI85" s="509"/>
      <c r="AJ85" s="509"/>
      <c r="AK85" s="509"/>
      <c r="AL85" s="509"/>
      <c r="AM85" s="509"/>
      <c r="AN85" s="509"/>
      <c r="AO85" s="509"/>
    </row>
    <row r="86" spans="1:41" ht="15" customHeight="1">
      <c r="B86" s="512" t="s">
        <v>2331</v>
      </c>
      <c r="C86" s="509">
        <v>14</v>
      </c>
      <c r="D86" s="509" t="s">
        <v>1863</v>
      </c>
      <c r="E86" s="509">
        <v>14</v>
      </c>
      <c r="F86" s="509" t="s">
        <v>1868</v>
      </c>
      <c r="G86" s="509" t="s">
        <v>76</v>
      </c>
      <c r="H86" s="509">
        <v>14</v>
      </c>
      <c r="I86" s="509">
        <v>14</v>
      </c>
      <c r="J86" s="509">
        <v>15.5</v>
      </c>
      <c r="K86" s="509">
        <v>15</v>
      </c>
      <c r="L86" s="509">
        <v>15</v>
      </c>
      <c r="M86" s="509">
        <v>16</v>
      </c>
      <c r="N86" s="509">
        <v>15</v>
      </c>
      <c r="O86" s="509">
        <v>15</v>
      </c>
      <c r="P86" s="509">
        <v>16</v>
      </c>
      <c r="Q86" s="509">
        <v>16</v>
      </c>
      <c r="R86" s="509" t="s">
        <v>1538</v>
      </c>
      <c r="S86" s="509">
        <v>14.5</v>
      </c>
      <c r="T86" s="509" t="s">
        <v>1863</v>
      </c>
      <c r="U86" s="509">
        <v>15</v>
      </c>
      <c r="V86" s="509">
        <v>12</v>
      </c>
      <c r="X86" s="509"/>
      <c r="AB86" s="509"/>
      <c r="AC86" s="509"/>
      <c r="AD86" s="509"/>
      <c r="AE86" s="509"/>
      <c r="AF86" s="509"/>
      <c r="AG86" s="509"/>
      <c r="AH86" s="509"/>
      <c r="AI86" s="509"/>
      <c r="AJ86" s="509"/>
      <c r="AK86" s="509"/>
      <c r="AL86" s="509"/>
      <c r="AM86" s="509"/>
      <c r="AN86" s="509"/>
      <c r="AO86" s="509"/>
    </row>
    <row r="87" spans="1:41" ht="15" customHeight="1">
      <c r="A87" s="496" t="s">
        <v>2333</v>
      </c>
      <c r="B87" s="512"/>
      <c r="C87" s="509"/>
      <c r="D87" s="509"/>
      <c r="E87" s="509"/>
      <c r="F87" s="509"/>
      <c r="G87" s="509"/>
      <c r="H87" s="509"/>
      <c r="J87" s="509"/>
      <c r="K87" s="509"/>
      <c r="L87" s="509"/>
      <c r="M87" s="509"/>
      <c r="N87" s="509"/>
      <c r="O87" s="509"/>
      <c r="P87" s="509"/>
      <c r="Q87" s="509"/>
      <c r="R87" s="509"/>
      <c r="S87" s="509"/>
      <c r="T87" s="509"/>
      <c r="U87" s="509"/>
      <c r="V87" s="509"/>
      <c r="X87" s="509"/>
      <c r="AB87" s="509"/>
      <c r="AC87" s="509"/>
      <c r="AD87" s="509"/>
      <c r="AE87" s="509"/>
      <c r="AF87" s="509"/>
      <c r="AG87" s="509"/>
      <c r="AH87" s="509"/>
      <c r="AI87" s="509"/>
      <c r="AJ87" s="509"/>
      <c r="AK87" s="509"/>
      <c r="AL87" s="509"/>
      <c r="AM87" s="509"/>
      <c r="AN87" s="509"/>
      <c r="AO87" s="509"/>
    </row>
    <row r="88" spans="1:41" ht="15" customHeight="1">
      <c r="B88" s="512" t="s">
        <v>2334</v>
      </c>
      <c r="C88" s="509">
        <v>9</v>
      </c>
      <c r="D88" s="509" t="s">
        <v>2351</v>
      </c>
      <c r="E88" s="509">
        <v>10</v>
      </c>
      <c r="F88" s="509">
        <v>10</v>
      </c>
      <c r="G88" s="509">
        <v>12</v>
      </c>
      <c r="H88" s="509">
        <v>13</v>
      </c>
      <c r="I88" s="509">
        <v>10</v>
      </c>
      <c r="J88" s="509">
        <v>12.5</v>
      </c>
      <c r="K88" s="509">
        <v>12.5</v>
      </c>
      <c r="L88" s="509">
        <v>13</v>
      </c>
      <c r="M88" s="509">
        <v>13</v>
      </c>
      <c r="N88" s="509">
        <v>12</v>
      </c>
      <c r="O88" s="509">
        <v>13</v>
      </c>
      <c r="P88" s="509">
        <v>13</v>
      </c>
      <c r="Q88" s="509">
        <v>13</v>
      </c>
      <c r="R88" s="509">
        <v>12</v>
      </c>
      <c r="S88" s="509">
        <v>13</v>
      </c>
      <c r="T88" s="509" t="s">
        <v>1549</v>
      </c>
      <c r="U88" s="509">
        <v>12</v>
      </c>
      <c r="V88" s="509">
        <v>12</v>
      </c>
      <c r="X88" s="509"/>
      <c r="AB88" s="509"/>
      <c r="AC88" s="509"/>
      <c r="AD88" s="509"/>
      <c r="AE88" s="509"/>
      <c r="AF88" s="509"/>
      <c r="AG88" s="509"/>
      <c r="AH88" s="509"/>
      <c r="AI88" s="509"/>
      <c r="AJ88" s="509"/>
      <c r="AK88" s="509"/>
      <c r="AL88" s="509"/>
      <c r="AM88" s="509"/>
      <c r="AN88" s="509"/>
      <c r="AO88" s="509"/>
    </row>
    <row r="89" spans="1:41" ht="15" customHeight="1">
      <c r="B89" s="512" t="s">
        <v>2335</v>
      </c>
      <c r="C89" s="509">
        <v>8.5</v>
      </c>
      <c r="D89" s="509">
        <v>9</v>
      </c>
      <c r="E89" s="509">
        <v>9</v>
      </c>
      <c r="F89" s="509">
        <v>12</v>
      </c>
      <c r="G89" s="509">
        <v>12</v>
      </c>
      <c r="H89" s="509">
        <v>14</v>
      </c>
      <c r="I89" s="509">
        <v>11</v>
      </c>
      <c r="J89" s="509">
        <v>15</v>
      </c>
      <c r="K89" s="509">
        <v>14</v>
      </c>
      <c r="L89" s="509">
        <v>14</v>
      </c>
      <c r="M89" s="509">
        <v>14</v>
      </c>
      <c r="N89" s="509">
        <v>14</v>
      </c>
      <c r="O89" s="509">
        <v>14</v>
      </c>
      <c r="P89" s="509">
        <v>14</v>
      </c>
      <c r="Q89" s="509">
        <v>14</v>
      </c>
      <c r="R89" s="509">
        <v>13</v>
      </c>
      <c r="S89" s="509">
        <v>13</v>
      </c>
      <c r="T89" s="509" t="s">
        <v>1846</v>
      </c>
      <c r="U89" s="509">
        <v>12</v>
      </c>
      <c r="V89" s="509">
        <v>12</v>
      </c>
      <c r="X89" s="509"/>
      <c r="AB89" s="509"/>
      <c r="AC89" s="509"/>
      <c r="AD89" s="509"/>
      <c r="AE89" s="509"/>
      <c r="AF89" s="509"/>
      <c r="AG89" s="509"/>
      <c r="AH89" s="509"/>
      <c r="AI89" s="509"/>
      <c r="AJ89" s="509"/>
      <c r="AK89" s="509"/>
      <c r="AL89" s="509"/>
      <c r="AM89" s="509"/>
      <c r="AN89" s="509"/>
      <c r="AO89" s="509"/>
    </row>
    <row r="90" spans="1:41" ht="15" customHeight="1">
      <c r="A90" s="517"/>
      <c r="B90" s="518" t="s">
        <v>1108</v>
      </c>
      <c r="C90" s="519">
        <v>15</v>
      </c>
      <c r="D90" s="519" t="s">
        <v>1863</v>
      </c>
      <c r="E90" s="519" t="s">
        <v>1876</v>
      </c>
      <c r="F90" s="519">
        <v>15</v>
      </c>
      <c r="G90" s="519">
        <v>17</v>
      </c>
      <c r="H90" s="519">
        <v>17</v>
      </c>
      <c r="I90" s="519">
        <v>15</v>
      </c>
      <c r="J90" s="519">
        <v>17</v>
      </c>
      <c r="K90" s="519">
        <v>17.5</v>
      </c>
      <c r="L90" s="519">
        <v>17.5</v>
      </c>
      <c r="M90" s="519">
        <v>18</v>
      </c>
      <c r="N90" s="519">
        <v>17</v>
      </c>
      <c r="O90" s="519">
        <v>19</v>
      </c>
      <c r="P90" s="519">
        <v>17</v>
      </c>
      <c r="Q90" s="519">
        <v>18</v>
      </c>
      <c r="R90" s="519">
        <v>17</v>
      </c>
      <c r="S90" s="519">
        <v>17.5</v>
      </c>
      <c r="T90" s="519" t="s">
        <v>2292</v>
      </c>
      <c r="U90" s="519" t="s">
        <v>1876</v>
      </c>
      <c r="V90" s="519">
        <v>16</v>
      </c>
      <c r="X90" s="509"/>
      <c r="AB90" s="509"/>
      <c r="AC90" s="509"/>
      <c r="AD90" s="509"/>
      <c r="AE90" s="509"/>
      <c r="AF90" s="509"/>
      <c r="AG90" s="509"/>
      <c r="AH90" s="509"/>
      <c r="AI90" s="509"/>
      <c r="AJ90" s="509"/>
      <c r="AK90" s="509"/>
      <c r="AL90" s="509"/>
      <c r="AM90" s="509"/>
      <c r="AN90" s="509"/>
      <c r="AO90" s="509"/>
    </row>
    <row r="91" spans="1:41" ht="15" customHeight="1">
      <c r="A91" s="507"/>
      <c r="B91" s="512"/>
      <c r="C91" s="509"/>
      <c r="D91" s="509"/>
      <c r="E91" s="509"/>
      <c r="F91" s="509"/>
      <c r="G91" s="509"/>
      <c r="H91" s="509"/>
      <c r="I91" s="509"/>
      <c r="J91" s="509"/>
      <c r="K91" s="509"/>
      <c r="L91" s="509"/>
      <c r="M91" s="509"/>
      <c r="N91" s="509"/>
      <c r="O91" s="509"/>
      <c r="P91" s="509"/>
      <c r="Q91" s="509"/>
      <c r="R91" s="509"/>
      <c r="S91" s="509"/>
      <c r="T91" s="509"/>
      <c r="U91" s="509"/>
      <c r="V91" s="509"/>
      <c r="X91" s="509"/>
      <c r="AB91" s="509"/>
      <c r="AC91" s="509"/>
      <c r="AD91" s="509"/>
      <c r="AE91" s="509"/>
      <c r="AF91" s="509"/>
      <c r="AG91" s="509"/>
      <c r="AH91" s="509"/>
      <c r="AI91" s="509"/>
      <c r="AJ91" s="509"/>
      <c r="AK91" s="509"/>
      <c r="AL91" s="509"/>
      <c r="AM91" s="509"/>
      <c r="AN91" s="509"/>
      <c r="AO91" s="509"/>
    </row>
    <row r="92" spans="1:41" ht="15" customHeight="1"/>
    <row r="93" spans="1:41" ht="15" customHeight="1">
      <c r="A93" s="494"/>
      <c r="B93" s="500"/>
      <c r="F93" s="2611" t="s">
        <v>2293</v>
      </c>
      <c r="G93" s="2611"/>
      <c r="H93" s="2611"/>
      <c r="I93" s="2611"/>
      <c r="J93" s="2612" t="s">
        <v>2294</v>
      </c>
      <c r="K93" s="2612"/>
      <c r="L93" s="2612"/>
      <c r="M93" s="2612"/>
      <c r="N93" s="2598" t="s">
        <v>2229</v>
      </c>
      <c r="O93" s="2598"/>
    </row>
    <row r="94" spans="1:41" ht="15" customHeight="1">
      <c r="A94" s="501"/>
      <c r="B94" s="500"/>
      <c r="F94" s="502"/>
      <c r="G94" s="502"/>
      <c r="H94" s="2620" t="s">
        <v>2352</v>
      </c>
      <c r="I94" s="2620"/>
      <c r="J94" s="2594" t="s">
        <v>2296</v>
      </c>
      <c r="K94" s="2594"/>
      <c r="L94" s="2594"/>
      <c r="M94" s="503"/>
      <c r="N94" s="501" t="s">
        <v>1130</v>
      </c>
    </row>
    <row r="95" spans="1:41" ht="15" customHeight="1">
      <c r="A95" s="500"/>
      <c r="B95" s="504"/>
      <c r="H95" s="496" t="s">
        <v>1285</v>
      </c>
    </row>
    <row r="96" spans="1:41" s="599" customFormat="1" ht="15" customHeight="1">
      <c r="A96" s="2613" t="s">
        <v>369</v>
      </c>
      <c r="B96" s="2614"/>
      <c r="C96" s="2590" t="s">
        <v>2297</v>
      </c>
      <c r="D96" s="2590"/>
      <c r="E96" s="2590"/>
      <c r="F96" s="2590"/>
      <c r="G96" s="2590" t="s">
        <v>370</v>
      </c>
      <c r="H96" s="2590"/>
      <c r="I96" s="2590"/>
      <c r="J96" s="2590"/>
      <c r="K96" s="2591" t="s">
        <v>371</v>
      </c>
      <c r="L96" s="2592"/>
      <c r="M96" s="2592"/>
      <c r="N96" s="2592"/>
      <c r="O96" s="2592"/>
      <c r="P96" s="2592"/>
      <c r="Q96" s="2592"/>
      <c r="R96" s="2592"/>
      <c r="S96" s="2593"/>
      <c r="T96" s="2590" t="s">
        <v>1773</v>
      </c>
      <c r="U96" s="2590"/>
      <c r="V96" s="2590"/>
      <c r="W96" s="2590"/>
      <c r="X96" s="626"/>
      <c r="AB96" s="626"/>
      <c r="AC96" s="626"/>
      <c r="AD96" s="626"/>
      <c r="AE96" s="626"/>
      <c r="AF96" s="626"/>
      <c r="AG96" s="626"/>
      <c r="AH96" s="626"/>
      <c r="AI96" s="2618"/>
      <c r="AJ96" s="2618"/>
      <c r="AK96" s="2618"/>
      <c r="AL96" s="2618"/>
      <c r="AM96" s="2618"/>
      <c r="AN96" s="2618"/>
      <c r="AO96" s="626"/>
    </row>
    <row r="97" spans="1:41" ht="28.5" customHeight="1">
      <c r="A97" s="2615"/>
      <c r="B97" s="2616"/>
      <c r="C97" s="930" t="s">
        <v>372</v>
      </c>
      <c r="D97" s="930" t="s">
        <v>373</v>
      </c>
      <c r="E97" s="930" t="s">
        <v>374</v>
      </c>
      <c r="F97" s="930" t="s">
        <v>375</v>
      </c>
      <c r="G97" s="930" t="s">
        <v>376</v>
      </c>
      <c r="H97" s="930" t="s">
        <v>377</v>
      </c>
      <c r="I97" s="930" t="s">
        <v>2298</v>
      </c>
      <c r="J97" s="930" t="s">
        <v>378</v>
      </c>
      <c r="K97" s="930" t="s">
        <v>890</v>
      </c>
      <c r="L97" s="930" t="s">
        <v>379</v>
      </c>
      <c r="M97" s="930" t="s">
        <v>380</v>
      </c>
      <c r="N97" s="930" t="s">
        <v>381</v>
      </c>
      <c r="O97" s="930" t="s">
        <v>382</v>
      </c>
      <c r="P97" s="930" t="s">
        <v>383</v>
      </c>
      <c r="Q97" s="930" t="s">
        <v>384</v>
      </c>
      <c r="R97" s="930" t="s">
        <v>412</v>
      </c>
      <c r="S97" s="930" t="s">
        <v>413</v>
      </c>
      <c r="T97" s="931" t="s">
        <v>1733</v>
      </c>
      <c r="U97" s="930" t="s">
        <v>432</v>
      </c>
      <c r="V97" s="932" t="s">
        <v>428</v>
      </c>
      <c r="W97" s="930" t="s">
        <v>429</v>
      </c>
      <c r="X97" s="625"/>
      <c r="AB97" s="625"/>
      <c r="AC97" s="625"/>
      <c r="AD97" s="625"/>
      <c r="AE97" s="625"/>
      <c r="AF97" s="625"/>
      <c r="AG97" s="625"/>
      <c r="AH97" s="625"/>
      <c r="AI97" s="625"/>
      <c r="AJ97" s="624"/>
      <c r="AK97" s="625"/>
      <c r="AL97" s="625"/>
      <c r="AM97" s="625"/>
      <c r="AN97" s="625"/>
      <c r="AO97" s="625"/>
    </row>
    <row r="98" spans="1:41" ht="15" customHeight="1">
      <c r="A98" s="508" t="s">
        <v>2299</v>
      </c>
      <c r="B98" s="307"/>
      <c r="C98" s="506" t="s">
        <v>2353</v>
      </c>
      <c r="D98" s="506" t="s">
        <v>2353</v>
      </c>
      <c r="E98" s="506" t="s">
        <v>2353</v>
      </c>
      <c r="F98" s="506" t="s">
        <v>2353</v>
      </c>
      <c r="G98" s="506" t="s">
        <v>2354</v>
      </c>
      <c r="H98" s="506" t="s">
        <v>2355</v>
      </c>
      <c r="I98" s="506" t="s">
        <v>2354</v>
      </c>
      <c r="J98" s="506" t="s">
        <v>2353</v>
      </c>
      <c r="K98" s="506" t="s">
        <v>2353</v>
      </c>
      <c r="L98" s="506" t="s">
        <v>2356</v>
      </c>
      <c r="M98" s="506" t="s">
        <v>2353</v>
      </c>
      <c r="N98" s="506" t="s">
        <v>2353</v>
      </c>
      <c r="O98" s="506" t="s">
        <v>2357</v>
      </c>
      <c r="P98" s="506" t="s">
        <v>2353</v>
      </c>
      <c r="Q98" s="506" t="s">
        <v>2353</v>
      </c>
      <c r="R98" s="506" t="s">
        <v>2353</v>
      </c>
      <c r="S98" s="520" t="s">
        <v>2353</v>
      </c>
      <c r="T98" s="506" t="s">
        <v>2356</v>
      </c>
      <c r="U98" s="506" t="s">
        <v>2358</v>
      </c>
      <c r="V98" s="506" t="s">
        <v>2359</v>
      </c>
      <c r="W98" s="506" t="s">
        <v>2353</v>
      </c>
      <c r="X98" s="506"/>
      <c r="AB98" s="506"/>
      <c r="AC98" s="506"/>
      <c r="AD98" s="506"/>
      <c r="AE98" s="506"/>
      <c r="AF98" s="506"/>
      <c r="AG98" s="506"/>
      <c r="AH98" s="506"/>
      <c r="AI98" s="506"/>
      <c r="AJ98" s="506"/>
      <c r="AK98" s="506"/>
      <c r="AL98" s="506"/>
      <c r="AM98" s="506"/>
      <c r="AN98" s="506"/>
      <c r="AO98" s="506"/>
    </row>
    <row r="99" spans="1:41" ht="15" customHeight="1">
      <c r="A99" s="2619" t="s">
        <v>44</v>
      </c>
      <c r="B99" s="2619"/>
      <c r="C99" s="509"/>
      <c r="D99" s="509"/>
      <c r="E99" s="509"/>
      <c r="F99" s="509"/>
      <c r="G99" s="509"/>
      <c r="H99" s="509"/>
      <c r="I99" s="509"/>
      <c r="J99" s="509"/>
      <c r="K99" s="509"/>
      <c r="L99" s="509"/>
      <c r="M99" s="509"/>
      <c r="N99" s="509"/>
      <c r="O99" s="509"/>
      <c r="P99" s="509"/>
      <c r="Q99" s="510"/>
      <c r="R99" s="510"/>
      <c r="S99" s="509"/>
      <c r="T99" s="509"/>
      <c r="U99" s="510"/>
      <c r="V99" s="509"/>
      <c r="W99" s="509"/>
      <c r="X99" s="509"/>
      <c r="AB99" s="509"/>
      <c r="AC99" s="509"/>
      <c r="AD99" s="509"/>
      <c r="AE99" s="509"/>
      <c r="AF99" s="509"/>
      <c r="AG99" s="509"/>
      <c r="AH99" s="509"/>
      <c r="AI99" s="510"/>
      <c r="AJ99" s="509"/>
      <c r="AK99" s="509"/>
      <c r="AL99" s="509"/>
      <c r="AM99" s="509"/>
      <c r="AN99" s="509"/>
      <c r="AO99" s="509"/>
    </row>
    <row r="100" spans="1:41" ht="15" customHeight="1">
      <c r="A100" s="511"/>
      <c r="B100" s="512" t="s">
        <v>2312</v>
      </c>
      <c r="C100" s="509">
        <v>5</v>
      </c>
      <c r="D100" s="509">
        <v>5</v>
      </c>
      <c r="E100" s="509">
        <v>5</v>
      </c>
      <c r="F100" s="509">
        <v>5</v>
      </c>
      <c r="G100" s="509">
        <v>6.5</v>
      </c>
      <c r="H100" s="509">
        <v>5.25</v>
      </c>
      <c r="I100" s="509">
        <v>6</v>
      </c>
      <c r="J100" s="509" t="s">
        <v>76</v>
      </c>
      <c r="K100" s="509">
        <v>7</v>
      </c>
      <c r="L100" s="509">
        <v>7</v>
      </c>
      <c r="M100" s="509">
        <v>7</v>
      </c>
      <c r="N100" s="509" t="s">
        <v>76</v>
      </c>
      <c r="O100" s="509">
        <v>7</v>
      </c>
      <c r="P100" s="509">
        <v>7</v>
      </c>
      <c r="Q100" s="509">
        <v>6</v>
      </c>
      <c r="R100" s="510" t="s">
        <v>76</v>
      </c>
      <c r="S100" s="509" t="s">
        <v>76</v>
      </c>
      <c r="T100" s="509">
        <v>5</v>
      </c>
      <c r="U100" s="510" t="s">
        <v>76</v>
      </c>
      <c r="V100" s="509" t="s">
        <v>76</v>
      </c>
      <c r="W100" s="509" t="s">
        <v>76</v>
      </c>
      <c r="X100" s="509"/>
      <c r="AB100" s="509"/>
      <c r="AC100" s="509"/>
      <c r="AD100" s="509"/>
      <c r="AE100" s="509"/>
      <c r="AF100" s="509"/>
      <c r="AG100" s="509"/>
      <c r="AH100" s="509"/>
      <c r="AI100" s="510"/>
      <c r="AJ100" s="509"/>
      <c r="AK100" s="509"/>
      <c r="AL100" s="509"/>
      <c r="AM100" s="509"/>
      <c r="AN100" s="509"/>
      <c r="AO100" s="509"/>
    </row>
    <row r="101" spans="1:41" ht="15" customHeight="1">
      <c r="A101" s="511"/>
      <c r="B101" s="512" t="s">
        <v>2313</v>
      </c>
      <c r="C101" s="509">
        <v>5</v>
      </c>
      <c r="D101" s="509">
        <v>5</v>
      </c>
      <c r="E101" s="509">
        <v>5</v>
      </c>
      <c r="F101" s="509">
        <v>5</v>
      </c>
      <c r="G101" s="509">
        <v>6</v>
      </c>
      <c r="H101" s="509">
        <v>5.25</v>
      </c>
      <c r="I101" s="509">
        <v>6</v>
      </c>
      <c r="J101" s="509">
        <v>7.5</v>
      </c>
      <c r="K101" s="509">
        <v>7</v>
      </c>
      <c r="L101" s="509">
        <v>7</v>
      </c>
      <c r="M101" s="509">
        <v>7</v>
      </c>
      <c r="N101" s="509">
        <v>7</v>
      </c>
      <c r="O101" s="509">
        <v>7</v>
      </c>
      <c r="P101" s="509">
        <v>7</v>
      </c>
      <c r="Q101" s="509">
        <v>6</v>
      </c>
      <c r="R101" s="509">
        <v>6.5</v>
      </c>
      <c r="S101" s="509">
        <v>8</v>
      </c>
      <c r="T101" s="509">
        <v>5</v>
      </c>
      <c r="U101" s="509">
        <v>5</v>
      </c>
      <c r="V101" s="509">
        <v>6</v>
      </c>
      <c r="W101" s="509">
        <v>5</v>
      </c>
      <c r="X101" s="509"/>
      <c r="AB101" s="509"/>
      <c r="AC101" s="509"/>
      <c r="AD101" s="509"/>
      <c r="AE101" s="509"/>
      <c r="AF101" s="509"/>
      <c r="AG101" s="509"/>
      <c r="AH101" s="509"/>
      <c r="AI101" s="509"/>
      <c r="AJ101" s="509"/>
      <c r="AK101" s="509"/>
      <c r="AL101" s="509"/>
      <c r="AM101" s="509"/>
      <c r="AN101" s="509"/>
      <c r="AO101" s="509"/>
    </row>
    <row r="102" spans="1:41" ht="15" customHeight="1">
      <c r="A102" s="2619" t="s">
        <v>45</v>
      </c>
      <c r="B102" s="2619"/>
      <c r="C102" s="513"/>
      <c r="D102" s="513"/>
      <c r="E102" s="513"/>
      <c r="F102" s="513" t="s">
        <v>1285</v>
      </c>
      <c r="G102" s="513"/>
      <c r="H102" s="513"/>
      <c r="I102" s="513"/>
      <c r="J102" s="513"/>
      <c r="K102" s="513"/>
      <c r="L102" s="513"/>
      <c r="M102" s="513"/>
      <c r="N102" s="513"/>
      <c r="O102" s="513"/>
      <c r="P102" s="513"/>
      <c r="Q102" s="513"/>
      <c r="R102" s="510"/>
      <c r="S102" s="510"/>
      <c r="T102" s="510"/>
      <c r="V102" s="510"/>
      <c r="W102" s="510"/>
      <c r="X102" s="510"/>
      <c r="AB102" s="509"/>
      <c r="AC102" s="509"/>
      <c r="AD102" s="509"/>
      <c r="AE102" s="510"/>
      <c r="AF102" s="510"/>
      <c r="AG102" s="510"/>
      <c r="AH102" s="510"/>
      <c r="AI102" s="510"/>
      <c r="AJ102" s="510"/>
      <c r="AK102" s="510"/>
      <c r="AL102" s="510"/>
      <c r="AM102" s="509"/>
      <c r="AN102" s="509"/>
      <c r="AO102" s="509"/>
    </row>
    <row r="103" spans="1:41" ht="15" customHeight="1">
      <c r="A103" s="514"/>
      <c r="B103" s="512" t="s">
        <v>2314</v>
      </c>
      <c r="C103" s="509">
        <v>6.25</v>
      </c>
      <c r="D103" s="509">
        <v>5.5</v>
      </c>
      <c r="E103" s="509">
        <v>6.25</v>
      </c>
      <c r="F103" s="509">
        <v>6.5</v>
      </c>
      <c r="G103" s="509">
        <v>8</v>
      </c>
      <c r="H103" s="509">
        <v>6.75</v>
      </c>
      <c r="I103" s="509">
        <v>7</v>
      </c>
      <c r="J103" s="509">
        <v>8.25</v>
      </c>
      <c r="K103" s="509">
        <v>8</v>
      </c>
      <c r="L103" s="515">
        <v>8</v>
      </c>
      <c r="M103" s="509">
        <v>8</v>
      </c>
      <c r="N103" s="509">
        <v>8</v>
      </c>
      <c r="O103" s="509">
        <v>8</v>
      </c>
      <c r="P103" s="509">
        <v>8</v>
      </c>
      <c r="Q103" s="509">
        <v>7.75</v>
      </c>
      <c r="R103" s="510">
        <v>8</v>
      </c>
      <c r="S103" s="509">
        <v>9.75</v>
      </c>
      <c r="T103" s="509">
        <v>5.5</v>
      </c>
      <c r="U103" s="510">
        <v>6.5</v>
      </c>
      <c r="V103" s="509">
        <v>9</v>
      </c>
      <c r="W103" s="509">
        <v>6</v>
      </c>
      <c r="X103" s="509"/>
      <c r="AB103" s="509"/>
      <c r="AC103" s="509"/>
      <c r="AD103" s="509"/>
      <c r="AE103" s="509"/>
      <c r="AF103" s="509"/>
      <c r="AG103" s="509"/>
      <c r="AH103" s="509"/>
      <c r="AI103" s="510"/>
      <c r="AJ103" s="509"/>
      <c r="AK103" s="510"/>
      <c r="AL103" s="510"/>
      <c r="AM103" s="509"/>
      <c r="AN103" s="509"/>
      <c r="AO103" s="509"/>
    </row>
    <row r="104" spans="1:41" ht="15" customHeight="1">
      <c r="A104" s="514"/>
      <c r="B104" s="512" t="s">
        <v>2315</v>
      </c>
      <c r="C104" s="509">
        <v>6.75</v>
      </c>
      <c r="D104" s="509">
        <v>5.75</v>
      </c>
      <c r="E104" s="509">
        <v>6.75</v>
      </c>
      <c r="F104" s="509">
        <v>7</v>
      </c>
      <c r="G104" s="509">
        <v>8.5</v>
      </c>
      <c r="H104" s="509">
        <v>6.75</v>
      </c>
      <c r="I104" s="509">
        <v>7.5</v>
      </c>
      <c r="J104" s="509">
        <v>8.75</v>
      </c>
      <c r="K104" s="509">
        <v>8.5</v>
      </c>
      <c r="L104" s="509">
        <v>8.5</v>
      </c>
      <c r="M104" s="509">
        <v>8.5</v>
      </c>
      <c r="N104" s="509">
        <v>8.5</v>
      </c>
      <c r="O104" s="509">
        <v>8.5</v>
      </c>
      <c r="P104" s="509">
        <v>8.5</v>
      </c>
      <c r="Q104" s="509">
        <v>8</v>
      </c>
      <c r="R104" s="509">
        <v>8.5</v>
      </c>
      <c r="S104" s="509">
        <v>10</v>
      </c>
      <c r="T104" s="509">
        <v>5.5</v>
      </c>
      <c r="U104" s="509">
        <v>6.5</v>
      </c>
      <c r="V104" s="509">
        <v>9</v>
      </c>
      <c r="W104" s="509">
        <v>6.25</v>
      </c>
      <c r="X104" s="509"/>
      <c r="AB104" s="509"/>
      <c r="AC104" s="509"/>
      <c r="AD104" s="509"/>
      <c r="AE104" s="509"/>
      <c r="AF104" s="509"/>
      <c r="AG104" s="509"/>
      <c r="AH104" s="509"/>
      <c r="AI104" s="510"/>
      <c r="AJ104" s="509"/>
      <c r="AK104" s="510"/>
      <c r="AL104" s="510"/>
      <c r="AM104" s="509"/>
      <c r="AN104" s="509"/>
      <c r="AO104" s="509"/>
    </row>
    <row r="105" spans="1:41" ht="15" customHeight="1">
      <c r="A105" s="514"/>
      <c r="B105" s="512" t="s">
        <v>2316</v>
      </c>
      <c r="C105" s="509">
        <v>7</v>
      </c>
      <c r="D105" s="509">
        <v>6</v>
      </c>
      <c r="E105" s="509">
        <v>7</v>
      </c>
      <c r="F105" s="509">
        <v>7.5</v>
      </c>
      <c r="G105" s="509">
        <v>9</v>
      </c>
      <c r="H105" s="509">
        <v>7</v>
      </c>
      <c r="I105" s="509">
        <v>8</v>
      </c>
      <c r="J105" s="509">
        <v>9</v>
      </c>
      <c r="K105" s="509">
        <v>9</v>
      </c>
      <c r="L105" s="509">
        <v>8.75</v>
      </c>
      <c r="M105" s="509">
        <v>8.75</v>
      </c>
      <c r="N105" s="509">
        <v>8.75</v>
      </c>
      <c r="O105" s="509">
        <v>8.75</v>
      </c>
      <c r="P105" s="509">
        <v>8.75</v>
      </c>
      <c r="Q105" s="509">
        <v>8.25</v>
      </c>
      <c r="R105" s="509">
        <v>9</v>
      </c>
      <c r="S105" s="509">
        <v>10.25</v>
      </c>
      <c r="T105" s="509">
        <v>5.5</v>
      </c>
      <c r="U105" s="509">
        <v>6.5</v>
      </c>
      <c r="V105" s="509">
        <v>10</v>
      </c>
      <c r="W105" s="509">
        <v>6.5</v>
      </c>
      <c r="X105" s="509"/>
      <c r="AB105" s="509"/>
      <c r="AC105" s="509"/>
      <c r="AD105" s="509"/>
      <c r="AE105" s="509"/>
      <c r="AF105" s="509"/>
      <c r="AG105" s="509"/>
      <c r="AH105" s="510"/>
      <c r="AI105" s="510"/>
      <c r="AJ105" s="509"/>
      <c r="AK105" s="510"/>
      <c r="AL105" s="510"/>
      <c r="AM105" s="509"/>
      <c r="AN105" s="509"/>
      <c r="AO105" s="509"/>
    </row>
    <row r="106" spans="1:41" ht="15" customHeight="1">
      <c r="A106" s="514"/>
      <c r="B106" s="512" t="s">
        <v>2317</v>
      </c>
      <c r="C106" s="509">
        <v>7.25</v>
      </c>
      <c r="D106" s="509">
        <v>6.5</v>
      </c>
      <c r="E106" s="509">
        <v>7.25</v>
      </c>
      <c r="F106" s="509">
        <v>8</v>
      </c>
      <c r="G106" s="509">
        <v>9.5</v>
      </c>
      <c r="H106" s="509">
        <v>7.5</v>
      </c>
      <c r="I106" s="509">
        <v>9</v>
      </c>
      <c r="J106" s="509">
        <v>9.5</v>
      </c>
      <c r="K106" s="509">
        <v>9.25</v>
      </c>
      <c r="L106" s="509">
        <v>9</v>
      </c>
      <c r="M106" s="509">
        <v>9</v>
      </c>
      <c r="N106" s="509">
        <v>9</v>
      </c>
      <c r="O106" s="509">
        <v>9</v>
      </c>
      <c r="P106" s="509">
        <v>9.25</v>
      </c>
      <c r="Q106" s="509">
        <v>8.5</v>
      </c>
      <c r="R106" s="509">
        <v>9</v>
      </c>
      <c r="S106" s="509">
        <v>10.5</v>
      </c>
      <c r="T106" s="509">
        <v>5.5</v>
      </c>
      <c r="U106" s="509">
        <v>6.5</v>
      </c>
      <c r="V106" s="509">
        <v>10</v>
      </c>
      <c r="W106" s="509">
        <v>6.75</v>
      </c>
      <c r="X106" s="509"/>
      <c r="AB106" s="509"/>
      <c r="AC106" s="509"/>
      <c r="AD106" s="509"/>
      <c r="AE106" s="510"/>
      <c r="AF106" s="509"/>
      <c r="AG106" s="509"/>
      <c r="AH106" s="510"/>
      <c r="AI106" s="510"/>
      <c r="AJ106" s="509"/>
      <c r="AK106" s="510"/>
      <c r="AL106" s="510"/>
      <c r="AM106" s="509"/>
      <c r="AN106" s="509"/>
      <c r="AO106" s="509"/>
    </row>
    <row r="107" spans="1:41" ht="15" customHeight="1">
      <c r="A107" s="514"/>
      <c r="B107" s="512" t="s">
        <v>2318</v>
      </c>
      <c r="C107" s="509">
        <v>7.5</v>
      </c>
      <c r="D107" s="509">
        <v>6.5</v>
      </c>
      <c r="E107" s="509">
        <v>7.5</v>
      </c>
      <c r="F107" s="509">
        <v>8</v>
      </c>
      <c r="G107" s="509">
        <v>10</v>
      </c>
      <c r="H107" s="509">
        <v>7.75</v>
      </c>
      <c r="I107" s="509">
        <v>9.5</v>
      </c>
      <c r="J107" s="509">
        <v>9.75</v>
      </c>
      <c r="K107" s="509">
        <v>9.25</v>
      </c>
      <c r="L107" s="509">
        <v>9</v>
      </c>
      <c r="M107" s="509">
        <v>9</v>
      </c>
      <c r="N107" s="509">
        <v>9</v>
      </c>
      <c r="O107" s="509">
        <v>9</v>
      </c>
      <c r="P107" s="509">
        <v>10</v>
      </c>
      <c r="Q107" s="509">
        <v>8.5</v>
      </c>
      <c r="R107" s="509">
        <v>9</v>
      </c>
      <c r="S107" s="509">
        <v>10.5</v>
      </c>
      <c r="T107" s="509">
        <v>5.5</v>
      </c>
      <c r="U107" s="509">
        <v>6.5</v>
      </c>
      <c r="V107" s="509">
        <v>10</v>
      </c>
      <c r="W107" s="509">
        <v>7</v>
      </c>
      <c r="X107" s="509"/>
      <c r="AB107" s="509"/>
      <c r="AC107" s="509"/>
      <c r="AD107" s="509"/>
      <c r="AE107" s="509"/>
      <c r="AF107" s="509"/>
      <c r="AG107" s="509"/>
      <c r="AH107" s="509"/>
      <c r="AI107" s="510"/>
      <c r="AJ107" s="509"/>
      <c r="AK107" s="510"/>
      <c r="AL107" s="510"/>
      <c r="AM107" s="509"/>
      <c r="AN107" s="509"/>
      <c r="AO107" s="509"/>
    </row>
    <row r="108" spans="1:41" ht="15" customHeight="1">
      <c r="A108" s="2619" t="s">
        <v>388</v>
      </c>
      <c r="B108" s="2619"/>
      <c r="C108" s="509"/>
      <c r="D108" s="509"/>
      <c r="E108" s="509"/>
      <c r="F108" s="509"/>
      <c r="G108" s="509"/>
      <c r="H108" s="509"/>
      <c r="I108" s="509"/>
      <c r="J108" s="509"/>
      <c r="K108" s="509"/>
      <c r="L108" s="509"/>
      <c r="M108" s="509"/>
      <c r="N108" s="509"/>
      <c r="O108" s="510"/>
      <c r="P108" s="509"/>
      <c r="Q108" s="510"/>
      <c r="R108" s="509"/>
      <c r="S108" s="509"/>
      <c r="T108" s="510"/>
      <c r="U108" s="510"/>
      <c r="V108" s="510"/>
      <c r="W108" s="510"/>
      <c r="X108" s="510"/>
      <c r="AB108" s="509"/>
      <c r="AC108" s="509"/>
      <c r="AD108" s="509"/>
      <c r="AE108" s="510"/>
      <c r="AF108" s="509"/>
      <c r="AG108" s="509"/>
      <c r="AH108" s="510"/>
      <c r="AI108" s="510"/>
      <c r="AJ108" s="510"/>
      <c r="AK108" s="510"/>
      <c r="AL108" s="510"/>
      <c r="AM108" s="509"/>
      <c r="AN108" s="509"/>
      <c r="AO108" s="509"/>
    </row>
    <row r="109" spans="1:41" ht="15" customHeight="1">
      <c r="A109" s="516"/>
      <c r="B109" s="512" t="s">
        <v>389</v>
      </c>
      <c r="C109" s="509">
        <v>13.5</v>
      </c>
      <c r="D109" s="509">
        <v>13.5</v>
      </c>
      <c r="E109" s="509">
        <v>13</v>
      </c>
      <c r="F109" s="509">
        <v>13.5</v>
      </c>
      <c r="G109" s="509">
        <v>14</v>
      </c>
      <c r="H109" s="509">
        <v>14</v>
      </c>
      <c r="I109" s="509">
        <v>14</v>
      </c>
      <c r="J109" s="509" t="s">
        <v>1868</v>
      </c>
      <c r="K109" s="509" t="s">
        <v>1883</v>
      </c>
      <c r="L109" s="509">
        <v>14.5</v>
      </c>
      <c r="M109" s="509" t="s">
        <v>2360</v>
      </c>
      <c r="N109" s="509" t="s">
        <v>1846</v>
      </c>
      <c r="O109" s="509" t="s">
        <v>2360</v>
      </c>
      <c r="P109" s="509" t="s">
        <v>1910</v>
      </c>
      <c r="Q109" s="509" t="s">
        <v>1910</v>
      </c>
      <c r="R109" s="509" t="s">
        <v>2259</v>
      </c>
      <c r="S109" s="509">
        <v>14.5</v>
      </c>
      <c r="T109" s="509">
        <v>14</v>
      </c>
      <c r="U109" s="510" t="s">
        <v>1550</v>
      </c>
      <c r="V109" s="509">
        <v>13</v>
      </c>
      <c r="W109" s="509">
        <v>10.5</v>
      </c>
      <c r="X109" s="509"/>
      <c r="AB109" s="509"/>
      <c r="AC109" s="509"/>
      <c r="AD109" s="509"/>
      <c r="AE109" s="509"/>
      <c r="AF109" s="509"/>
      <c r="AG109" s="509"/>
      <c r="AH109" s="509"/>
      <c r="AI109" s="510"/>
      <c r="AJ109" s="509"/>
      <c r="AK109" s="509"/>
      <c r="AL109" s="510"/>
      <c r="AM109" s="509"/>
      <c r="AN109" s="509"/>
      <c r="AO109" s="509"/>
    </row>
    <row r="110" spans="1:41" ht="15" customHeight="1">
      <c r="B110" s="512" t="s">
        <v>2319</v>
      </c>
      <c r="C110" s="509">
        <v>11.5</v>
      </c>
      <c r="D110" s="509">
        <v>11</v>
      </c>
      <c r="E110" s="509">
        <v>12</v>
      </c>
      <c r="F110" s="509">
        <v>11.5</v>
      </c>
      <c r="G110" s="509" t="s">
        <v>1550</v>
      </c>
      <c r="H110" s="509">
        <v>13</v>
      </c>
      <c r="I110" s="509">
        <v>12</v>
      </c>
      <c r="J110" s="509">
        <v>15</v>
      </c>
      <c r="K110" s="509">
        <v>14.5</v>
      </c>
      <c r="L110" s="509">
        <v>15</v>
      </c>
      <c r="M110" s="509">
        <v>15</v>
      </c>
      <c r="N110" s="509">
        <v>15</v>
      </c>
      <c r="O110" s="509">
        <v>15</v>
      </c>
      <c r="P110" s="509">
        <v>15</v>
      </c>
      <c r="Q110" s="509">
        <v>15</v>
      </c>
      <c r="R110" s="509">
        <v>15</v>
      </c>
      <c r="S110" s="509">
        <v>15</v>
      </c>
      <c r="T110" s="509">
        <v>15</v>
      </c>
      <c r="U110" s="509" t="s">
        <v>2349</v>
      </c>
      <c r="V110" s="509">
        <v>15</v>
      </c>
      <c r="W110" s="509">
        <v>15</v>
      </c>
      <c r="X110" s="509"/>
      <c r="AB110" s="509"/>
      <c r="AC110" s="509"/>
      <c r="AD110" s="509"/>
      <c r="AE110" s="509"/>
      <c r="AF110" s="509"/>
      <c r="AG110" s="509"/>
      <c r="AH110" s="509"/>
      <c r="AI110" s="509"/>
      <c r="AJ110" s="509"/>
      <c r="AK110" s="509"/>
      <c r="AL110" s="509"/>
      <c r="AM110" s="509"/>
      <c r="AN110" s="509"/>
      <c r="AO110" s="509"/>
    </row>
    <row r="111" spans="1:41" ht="15" customHeight="1">
      <c r="B111" s="512" t="s">
        <v>2322</v>
      </c>
      <c r="C111" s="509">
        <v>14</v>
      </c>
      <c r="D111" s="509">
        <v>14</v>
      </c>
      <c r="E111" s="509">
        <v>14</v>
      </c>
      <c r="F111" s="509">
        <v>14</v>
      </c>
      <c r="G111" s="509" t="s">
        <v>76</v>
      </c>
      <c r="H111" s="509" t="s">
        <v>76</v>
      </c>
      <c r="I111" s="509">
        <v>14</v>
      </c>
      <c r="J111" s="509">
        <v>15</v>
      </c>
      <c r="K111" s="509">
        <v>11</v>
      </c>
      <c r="L111" s="509">
        <v>11</v>
      </c>
      <c r="M111" s="509">
        <v>11</v>
      </c>
      <c r="N111" s="509">
        <v>14.5</v>
      </c>
      <c r="O111" s="509">
        <v>11</v>
      </c>
      <c r="P111" s="509">
        <v>15</v>
      </c>
      <c r="Q111" s="509">
        <v>15</v>
      </c>
      <c r="R111" s="509">
        <v>11</v>
      </c>
      <c r="S111" s="509">
        <v>10.5</v>
      </c>
      <c r="T111" s="509">
        <v>10</v>
      </c>
      <c r="U111" s="509" t="s">
        <v>2266</v>
      </c>
      <c r="V111" s="509" t="s">
        <v>76</v>
      </c>
      <c r="W111" s="510">
        <v>10.5</v>
      </c>
      <c r="X111" s="509"/>
      <c r="AB111" s="509"/>
      <c r="AC111" s="509"/>
      <c r="AD111" s="509"/>
      <c r="AE111" s="509"/>
      <c r="AF111" s="509"/>
      <c r="AG111" s="509"/>
      <c r="AH111" s="509"/>
      <c r="AI111" s="509"/>
      <c r="AJ111" s="509"/>
      <c r="AK111" s="510"/>
      <c r="AL111" s="509"/>
      <c r="AM111" s="509"/>
      <c r="AN111" s="509"/>
      <c r="AO111" s="509"/>
    </row>
    <row r="112" spans="1:41" ht="15" customHeight="1">
      <c r="B112" s="512" t="s">
        <v>2324</v>
      </c>
      <c r="C112" s="509">
        <v>13.5</v>
      </c>
      <c r="D112" s="509">
        <v>13</v>
      </c>
      <c r="E112" s="509">
        <v>13.5</v>
      </c>
      <c r="F112" s="509">
        <v>12.5</v>
      </c>
      <c r="G112" s="509">
        <v>14</v>
      </c>
      <c r="H112" s="509">
        <v>13.5</v>
      </c>
      <c r="I112" s="509">
        <v>13.5</v>
      </c>
      <c r="J112" s="509">
        <v>14.5</v>
      </c>
      <c r="K112" s="509">
        <v>14.5</v>
      </c>
      <c r="L112" s="509">
        <v>15</v>
      </c>
      <c r="M112" s="509">
        <v>14.5</v>
      </c>
      <c r="N112" s="509">
        <v>14.5</v>
      </c>
      <c r="O112" s="509">
        <v>15</v>
      </c>
      <c r="P112" s="509">
        <v>15.5</v>
      </c>
      <c r="Q112" s="509">
        <v>15</v>
      </c>
      <c r="R112" s="509">
        <v>14</v>
      </c>
      <c r="S112" s="509">
        <v>14.5</v>
      </c>
      <c r="T112" s="509">
        <v>14</v>
      </c>
      <c r="U112" s="509" t="s">
        <v>1891</v>
      </c>
      <c r="V112" s="509">
        <v>15</v>
      </c>
      <c r="W112" s="509">
        <v>15</v>
      </c>
      <c r="X112" s="509"/>
      <c r="AB112" s="509"/>
      <c r="AC112" s="509"/>
      <c r="AD112" s="509"/>
      <c r="AE112" s="509"/>
      <c r="AF112" s="509"/>
      <c r="AG112" s="509"/>
      <c r="AH112" s="509"/>
      <c r="AI112" s="509"/>
      <c r="AJ112" s="509"/>
      <c r="AK112" s="509"/>
      <c r="AL112" s="509"/>
      <c r="AM112" s="509"/>
      <c r="AN112" s="509"/>
      <c r="AO112" s="509"/>
    </row>
    <row r="113" spans="1:41" ht="15" customHeight="1">
      <c r="B113" s="512" t="s">
        <v>2326</v>
      </c>
      <c r="C113" s="509">
        <v>14.75</v>
      </c>
      <c r="D113" s="509">
        <v>14</v>
      </c>
      <c r="E113" s="509">
        <v>14</v>
      </c>
      <c r="F113" s="509">
        <v>15</v>
      </c>
      <c r="G113" s="509" t="s">
        <v>76</v>
      </c>
      <c r="H113" s="509" t="s">
        <v>76</v>
      </c>
      <c r="I113" s="509">
        <v>14</v>
      </c>
      <c r="J113" s="509">
        <v>15</v>
      </c>
      <c r="K113" s="509">
        <v>15</v>
      </c>
      <c r="L113" s="509">
        <v>15</v>
      </c>
      <c r="M113" s="509">
        <v>14</v>
      </c>
      <c r="N113" s="509">
        <v>15</v>
      </c>
      <c r="O113" s="509">
        <v>15</v>
      </c>
      <c r="P113" s="509">
        <v>15</v>
      </c>
      <c r="Q113" s="509">
        <v>15.5</v>
      </c>
      <c r="R113" s="509">
        <v>14</v>
      </c>
      <c r="S113" s="509">
        <v>14</v>
      </c>
      <c r="T113" s="509">
        <v>13.5</v>
      </c>
      <c r="U113" s="509" t="s">
        <v>1550</v>
      </c>
      <c r="V113" s="509" t="s">
        <v>76</v>
      </c>
      <c r="W113" s="509">
        <v>12</v>
      </c>
      <c r="X113" s="509"/>
      <c r="AB113" s="509"/>
      <c r="AC113" s="509"/>
      <c r="AD113" s="509"/>
      <c r="AE113" s="509"/>
      <c r="AF113" s="509"/>
      <c r="AG113" s="509"/>
      <c r="AH113" s="509"/>
      <c r="AI113" s="509"/>
      <c r="AJ113" s="509"/>
      <c r="AK113" s="509"/>
      <c r="AL113" s="509"/>
      <c r="AM113" s="509"/>
      <c r="AN113" s="509"/>
      <c r="AO113" s="509"/>
    </row>
    <row r="114" spans="1:41" ht="15" customHeight="1">
      <c r="B114" s="512" t="s">
        <v>2327</v>
      </c>
      <c r="C114" s="509">
        <v>8.5</v>
      </c>
      <c r="D114" s="509">
        <v>9</v>
      </c>
      <c r="E114" s="509">
        <v>9</v>
      </c>
      <c r="F114" s="509">
        <v>9</v>
      </c>
      <c r="G114" s="509" t="s">
        <v>76</v>
      </c>
      <c r="H114" s="509" t="s">
        <v>76</v>
      </c>
      <c r="I114" s="509">
        <v>9</v>
      </c>
      <c r="J114" s="509">
        <v>10.5</v>
      </c>
      <c r="K114" s="509">
        <v>10.5</v>
      </c>
      <c r="L114" s="509">
        <v>10</v>
      </c>
      <c r="M114" s="509">
        <v>10</v>
      </c>
      <c r="N114" s="509">
        <v>10</v>
      </c>
      <c r="O114" s="509">
        <v>10</v>
      </c>
      <c r="P114" s="509">
        <v>10</v>
      </c>
      <c r="Q114" s="509">
        <v>10</v>
      </c>
      <c r="R114" s="509">
        <v>10.5</v>
      </c>
      <c r="S114" s="509">
        <v>10</v>
      </c>
      <c r="T114" s="509">
        <v>10</v>
      </c>
      <c r="U114" s="509" t="s">
        <v>2350</v>
      </c>
      <c r="V114" s="509" t="s">
        <v>76</v>
      </c>
      <c r="W114" s="509">
        <v>10.5</v>
      </c>
      <c r="X114" s="509"/>
      <c r="AB114" s="509"/>
      <c r="AC114" s="509"/>
      <c r="AD114" s="509"/>
      <c r="AE114" s="509"/>
      <c r="AF114" s="509"/>
      <c r="AG114" s="509"/>
      <c r="AH114" s="509"/>
      <c r="AI114" s="509"/>
      <c r="AJ114" s="509"/>
      <c r="AK114" s="509"/>
      <c r="AL114" s="509"/>
      <c r="AM114" s="509"/>
      <c r="AN114" s="509"/>
      <c r="AO114" s="509"/>
    </row>
    <row r="115" spans="1:41" ht="15" customHeight="1">
      <c r="B115" s="512" t="s">
        <v>2329</v>
      </c>
      <c r="C115" s="509">
        <v>8.5</v>
      </c>
      <c r="D115" s="509">
        <v>8.5</v>
      </c>
      <c r="E115" s="509">
        <v>9</v>
      </c>
      <c r="F115" s="509">
        <v>9</v>
      </c>
      <c r="G115" s="509">
        <v>10</v>
      </c>
      <c r="H115" s="509">
        <v>9.5</v>
      </c>
      <c r="I115" s="509">
        <v>9</v>
      </c>
      <c r="J115" s="509">
        <v>10.5</v>
      </c>
      <c r="K115" s="509">
        <v>10.5</v>
      </c>
      <c r="L115" s="509">
        <v>10</v>
      </c>
      <c r="M115" s="509">
        <v>10.5</v>
      </c>
      <c r="N115" s="509">
        <v>10</v>
      </c>
      <c r="O115" s="509">
        <v>10.5</v>
      </c>
      <c r="P115" s="509">
        <v>10.5</v>
      </c>
      <c r="Q115" s="509">
        <v>10</v>
      </c>
      <c r="R115" s="509">
        <v>10.5</v>
      </c>
      <c r="S115" s="509">
        <v>10.5</v>
      </c>
      <c r="T115" s="509">
        <v>10.5</v>
      </c>
      <c r="U115" s="509" t="s">
        <v>2350</v>
      </c>
      <c r="V115" s="509">
        <v>10.5</v>
      </c>
      <c r="W115" s="509">
        <v>10.5</v>
      </c>
      <c r="X115" s="509"/>
      <c r="AB115" s="509"/>
      <c r="AC115" s="509"/>
      <c r="AD115" s="509"/>
      <c r="AE115" s="509"/>
      <c r="AF115" s="509"/>
      <c r="AG115" s="509"/>
      <c r="AH115" s="509"/>
      <c r="AI115" s="509"/>
      <c r="AJ115" s="509"/>
      <c r="AK115" s="509"/>
      <c r="AL115" s="509"/>
      <c r="AM115" s="509"/>
      <c r="AN115" s="509"/>
      <c r="AO115" s="509"/>
    </row>
    <row r="116" spans="1:41" ht="15" customHeight="1">
      <c r="B116" s="512" t="s">
        <v>2330</v>
      </c>
      <c r="C116" s="509">
        <v>14.75</v>
      </c>
      <c r="D116" s="509">
        <v>14</v>
      </c>
      <c r="E116" s="509">
        <v>15</v>
      </c>
      <c r="F116" s="509">
        <v>15</v>
      </c>
      <c r="G116" s="509">
        <v>15</v>
      </c>
      <c r="H116" s="509">
        <v>15</v>
      </c>
      <c r="I116" s="509">
        <v>15</v>
      </c>
      <c r="J116" s="509">
        <v>15</v>
      </c>
      <c r="K116" s="509">
        <v>15</v>
      </c>
      <c r="L116" s="509">
        <v>15</v>
      </c>
      <c r="M116" s="509">
        <v>15</v>
      </c>
      <c r="N116" s="509">
        <v>15</v>
      </c>
      <c r="O116" s="509">
        <v>15</v>
      </c>
      <c r="P116" s="509">
        <v>15</v>
      </c>
      <c r="Q116" s="509">
        <v>15.5</v>
      </c>
      <c r="R116" s="509">
        <v>15</v>
      </c>
      <c r="S116" s="509">
        <v>15</v>
      </c>
      <c r="T116" s="509">
        <v>15</v>
      </c>
      <c r="U116" s="509" t="s">
        <v>1876</v>
      </c>
      <c r="V116" s="509">
        <v>15</v>
      </c>
      <c r="W116" s="509">
        <v>15</v>
      </c>
      <c r="X116" s="509"/>
      <c r="AB116" s="509"/>
      <c r="AC116" s="509"/>
      <c r="AD116" s="509"/>
      <c r="AE116" s="509"/>
      <c r="AF116" s="509"/>
      <c r="AG116" s="509"/>
      <c r="AH116" s="509"/>
      <c r="AI116" s="509"/>
      <c r="AJ116" s="509"/>
      <c r="AK116" s="509"/>
      <c r="AL116" s="509"/>
      <c r="AM116" s="509"/>
      <c r="AN116" s="509"/>
      <c r="AO116" s="509"/>
    </row>
    <row r="117" spans="1:41" ht="15" customHeight="1">
      <c r="B117" s="512" t="s">
        <v>2331</v>
      </c>
      <c r="C117" s="509">
        <v>13.5</v>
      </c>
      <c r="D117" s="509" t="s">
        <v>1846</v>
      </c>
      <c r="E117" s="509">
        <v>14</v>
      </c>
      <c r="F117" s="509" t="s">
        <v>1868</v>
      </c>
      <c r="G117" s="509" t="s">
        <v>76</v>
      </c>
      <c r="H117" s="509">
        <v>15</v>
      </c>
      <c r="I117" s="509">
        <v>14</v>
      </c>
      <c r="J117" s="509">
        <v>15</v>
      </c>
      <c r="K117" s="509">
        <v>15</v>
      </c>
      <c r="L117" s="509">
        <v>15</v>
      </c>
      <c r="M117" s="509">
        <v>15</v>
      </c>
      <c r="N117" s="509">
        <v>15</v>
      </c>
      <c r="O117" s="509">
        <v>15</v>
      </c>
      <c r="P117" s="509">
        <v>15</v>
      </c>
      <c r="Q117" s="509">
        <v>15</v>
      </c>
      <c r="R117" s="509">
        <v>15</v>
      </c>
      <c r="S117" s="509">
        <v>15</v>
      </c>
      <c r="T117" s="509">
        <v>14</v>
      </c>
      <c r="U117" s="509" t="s">
        <v>1863</v>
      </c>
      <c r="V117" s="509">
        <v>15</v>
      </c>
      <c r="W117" s="509">
        <v>12</v>
      </c>
      <c r="X117" s="509"/>
      <c r="AB117" s="509"/>
      <c r="AC117" s="509"/>
      <c r="AD117" s="509"/>
      <c r="AE117" s="509"/>
      <c r="AF117" s="509"/>
      <c r="AG117" s="509"/>
      <c r="AH117" s="509"/>
      <c r="AI117" s="509"/>
      <c r="AJ117" s="509"/>
      <c r="AK117" s="509"/>
      <c r="AL117" s="509"/>
      <c r="AM117" s="509"/>
      <c r="AN117" s="509"/>
      <c r="AO117" s="509"/>
    </row>
    <row r="118" spans="1:41" ht="15" customHeight="1">
      <c r="A118" s="496" t="s">
        <v>2333</v>
      </c>
      <c r="B118" s="512"/>
      <c r="C118" s="509"/>
      <c r="D118" s="509"/>
      <c r="E118" s="509"/>
      <c r="F118" s="509"/>
      <c r="G118" s="509"/>
      <c r="H118" s="509"/>
      <c r="I118" s="509"/>
      <c r="J118" s="509"/>
      <c r="K118" s="509"/>
      <c r="L118" s="509"/>
      <c r="M118" s="509"/>
      <c r="N118" s="509"/>
      <c r="O118" s="509"/>
      <c r="P118" s="509"/>
      <c r="Q118" s="509"/>
      <c r="R118" s="509"/>
      <c r="S118" s="509"/>
      <c r="T118" s="509"/>
      <c r="U118" s="509"/>
      <c r="V118" s="509"/>
      <c r="W118" s="509"/>
      <c r="X118" s="509"/>
      <c r="AB118" s="509"/>
      <c r="AC118" s="509"/>
      <c r="AD118" s="509"/>
      <c r="AE118" s="509"/>
      <c r="AF118" s="509"/>
      <c r="AG118" s="509"/>
      <c r="AH118" s="509"/>
      <c r="AI118" s="509"/>
      <c r="AJ118" s="509"/>
      <c r="AK118" s="509"/>
      <c r="AL118" s="509"/>
      <c r="AM118" s="509"/>
      <c r="AN118" s="509"/>
      <c r="AO118" s="509"/>
    </row>
    <row r="119" spans="1:41" ht="15" customHeight="1">
      <c r="B119" s="512" t="s">
        <v>2334</v>
      </c>
      <c r="C119" s="509">
        <v>9</v>
      </c>
      <c r="D119" s="509">
        <v>9</v>
      </c>
      <c r="E119" s="509">
        <v>10</v>
      </c>
      <c r="F119" s="509">
        <v>9.5</v>
      </c>
      <c r="G119" s="509">
        <v>12</v>
      </c>
      <c r="H119" s="509">
        <v>10.5</v>
      </c>
      <c r="I119" s="509">
        <v>10</v>
      </c>
      <c r="J119" s="509">
        <v>12.5</v>
      </c>
      <c r="K119" s="509">
        <v>12.75</v>
      </c>
      <c r="L119" s="509">
        <v>13</v>
      </c>
      <c r="M119" s="509">
        <v>13</v>
      </c>
      <c r="N119" s="509">
        <v>13</v>
      </c>
      <c r="O119" s="509">
        <v>13</v>
      </c>
      <c r="P119" s="509">
        <v>13</v>
      </c>
      <c r="Q119" s="509">
        <v>13</v>
      </c>
      <c r="R119" s="509">
        <v>10</v>
      </c>
      <c r="S119" s="509">
        <v>13</v>
      </c>
      <c r="T119" s="509">
        <v>13</v>
      </c>
      <c r="U119" s="509" t="s">
        <v>1549</v>
      </c>
      <c r="V119" s="509">
        <v>12</v>
      </c>
      <c r="W119" s="509">
        <v>12</v>
      </c>
      <c r="X119" s="509"/>
      <c r="AB119" s="509"/>
      <c r="AC119" s="509"/>
      <c r="AD119" s="509"/>
      <c r="AE119" s="509"/>
      <c r="AF119" s="509"/>
      <c r="AG119" s="509"/>
      <c r="AH119" s="509"/>
      <c r="AI119" s="509"/>
      <c r="AJ119" s="509"/>
      <c r="AK119" s="509"/>
      <c r="AL119" s="509"/>
      <c r="AM119" s="509"/>
      <c r="AN119" s="509"/>
      <c r="AO119" s="509"/>
    </row>
    <row r="120" spans="1:41" ht="15" customHeight="1">
      <c r="B120" s="512" t="s">
        <v>2335</v>
      </c>
      <c r="C120" s="509">
        <v>8.5</v>
      </c>
      <c r="D120" s="509" t="s">
        <v>2351</v>
      </c>
      <c r="E120" s="509">
        <v>9</v>
      </c>
      <c r="F120" s="509">
        <v>11</v>
      </c>
      <c r="G120" s="509">
        <v>12</v>
      </c>
      <c r="H120" s="509">
        <v>10.5</v>
      </c>
      <c r="I120" s="509">
        <v>10</v>
      </c>
      <c r="J120" s="509">
        <v>14</v>
      </c>
      <c r="K120" s="509">
        <v>14</v>
      </c>
      <c r="L120" s="509">
        <v>14</v>
      </c>
      <c r="M120" s="509">
        <v>14</v>
      </c>
      <c r="N120" s="509">
        <v>14</v>
      </c>
      <c r="O120" s="509">
        <v>14</v>
      </c>
      <c r="P120" s="509">
        <v>14</v>
      </c>
      <c r="Q120" s="509">
        <v>14</v>
      </c>
      <c r="R120" s="509">
        <v>14</v>
      </c>
      <c r="S120" s="509">
        <v>15</v>
      </c>
      <c r="T120" s="509">
        <v>13</v>
      </c>
      <c r="U120" s="509" t="s">
        <v>1846</v>
      </c>
      <c r="V120" s="509">
        <v>12</v>
      </c>
      <c r="W120" s="509">
        <v>12</v>
      </c>
      <c r="X120" s="509"/>
      <c r="AB120" s="509"/>
      <c r="AC120" s="509"/>
      <c r="AD120" s="509"/>
      <c r="AE120" s="509"/>
      <c r="AF120" s="509"/>
      <c r="AG120" s="509"/>
      <c r="AH120" s="509"/>
      <c r="AI120" s="509"/>
      <c r="AJ120" s="509"/>
      <c r="AK120" s="509"/>
      <c r="AL120" s="509"/>
      <c r="AM120" s="509"/>
      <c r="AN120" s="509"/>
      <c r="AO120" s="509"/>
    </row>
    <row r="121" spans="1:41" ht="15" customHeight="1">
      <c r="A121" s="517"/>
      <c r="B121" s="518" t="s">
        <v>1108</v>
      </c>
      <c r="C121" s="519">
        <v>14.75</v>
      </c>
      <c r="D121" s="519">
        <v>13.5</v>
      </c>
      <c r="E121" s="519" t="s">
        <v>2361</v>
      </c>
      <c r="F121" s="519">
        <v>15</v>
      </c>
      <c r="G121" s="519">
        <v>17</v>
      </c>
      <c r="H121" s="519">
        <v>15</v>
      </c>
      <c r="I121" s="519">
        <v>15</v>
      </c>
      <c r="J121" s="519">
        <v>15</v>
      </c>
      <c r="K121" s="519">
        <v>15</v>
      </c>
      <c r="L121" s="519">
        <v>15</v>
      </c>
      <c r="M121" s="519">
        <v>15</v>
      </c>
      <c r="N121" s="519">
        <v>15</v>
      </c>
      <c r="O121" s="519">
        <v>15</v>
      </c>
      <c r="P121" s="519">
        <v>15</v>
      </c>
      <c r="Q121" s="519">
        <v>15.5</v>
      </c>
      <c r="R121" s="519">
        <v>15</v>
      </c>
      <c r="S121" s="519">
        <v>15</v>
      </c>
      <c r="T121" s="519">
        <v>15</v>
      </c>
      <c r="U121" s="519" t="s">
        <v>2292</v>
      </c>
      <c r="V121" s="519" t="s">
        <v>1862</v>
      </c>
      <c r="W121" s="519">
        <v>15</v>
      </c>
      <c r="X121" s="509"/>
      <c r="AB121" s="509"/>
      <c r="AC121" s="509"/>
      <c r="AD121" s="509"/>
      <c r="AE121" s="509"/>
      <c r="AF121" s="509"/>
      <c r="AG121" s="509"/>
      <c r="AH121" s="509"/>
      <c r="AI121" s="509"/>
      <c r="AJ121" s="509"/>
      <c r="AK121" s="509"/>
      <c r="AL121" s="509"/>
      <c r="AM121" s="509"/>
      <c r="AN121" s="509"/>
      <c r="AO121" s="509"/>
    </row>
    <row r="122" spans="1:41" ht="15" customHeight="1">
      <c r="A122" s="507"/>
      <c r="B122" s="512"/>
      <c r="C122" s="509"/>
      <c r="D122" s="509"/>
      <c r="E122" s="509"/>
      <c r="F122" s="509"/>
      <c r="G122" s="509"/>
      <c r="H122" s="509"/>
      <c r="I122" s="509"/>
      <c r="J122" s="509"/>
      <c r="K122" s="509"/>
      <c r="L122" s="509"/>
      <c r="M122" s="509"/>
      <c r="N122" s="509"/>
      <c r="O122" s="509"/>
      <c r="P122" s="509"/>
      <c r="Q122" s="509"/>
      <c r="R122" s="509"/>
      <c r="S122" s="509"/>
      <c r="T122" s="509"/>
      <c r="U122" s="509"/>
      <c r="V122" s="509"/>
      <c r="W122" s="509"/>
      <c r="X122" s="509"/>
      <c r="AB122" s="509"/>
      <c r="AC122" s="509"/>
      <c r="AD122" s="509"/>
      <c r="AE122" s="509"/>
      <c r="AF122" s="509"/>
      <c r="AG122" s="509"/>
      <c r="AH122" s="509"/>
      <c r="AI122" s="509"/>
      <c r="AJ122" s="509"/>
      <c r="AK122" s="509"/>
      <c r="AL122" s="509"/>
      <c r="AM122" s="509"/>
      <c r="AN122" s="509"/>
      <c r="AO122" s="509"/>
    </row>
    <row r="123" spans="1:41" ht="15" customHeight="1"/>
    <row r="124" spans="1:41" ht="15" customHeight="1">
      <c r="A124" s="494"/>
      <c r="B124" s="500"/>
      <c r="F124" s="2611" t="s">
        <v>2293</v>
      </c>
      <c r="G124" s="2611"/>
      <c r="H124" s="2611"/>
      <c r="I124" s="2611"/>
      <c r="J124" s="2612" t="s">
        <v>2294</v>
      </c>
      <c r="K124" s="2612"/>
      <c r="L124" s="2612"/>
      <c r="M124" s="2612"/>
      <c r="N124" s="2598" t="s">
        <v>2229</v>
      </c>
      <c r="O124" s="2598"/>
    </row>
    <row r="125" spans="1:41" ht="15" customHeight="1">
      <c r="A125" s="501"/>
      <c r="B125" s="500"/>
      <c r="F125" s="502"/>
      <c r="G125" s="502"/>
      <c r="H125" s="2620" t="s">
        <v>2362</v>
      </c>
      <c r="I125" s="2620"/>
      <c r="J125" s="2594" t="s">
        <v>2296</v>
      </c>
      <c r="K125" s="2594"/>
      <c r="L125" s="2594"/>
      <c r="M125" s="503"/>
      <c r="N125" s="501" t="s">
        <v>1130</v>
      </c>
    </row>
    <row r="126" spans="1:41" ht="15" customHeight="1">
      <c r="A126" s="500"/>
      <c r="B126" s="504"/>
      <c r="H126" s="496" t="s">
        <v>1285</v>
      </c>
    </row>
    <row r="127" spans="1:41" s="599" customFormat="1" ht="15" customHeight="1">
      <c r="A127" s="2613" t="s">
        <v>369</v>
      </c>
      <c r="B127" s="2614"/>
      <c r="C127" s="2590" t="s">
        <v>2297</v>
      </c>
      <c r="D127" s="2590"/>
      <c r="E127" s="2590"/>
      <c r="F127" s="2590"/>
      <c r="G127" s="2590" t="s">
        <v>370</v>
      </c>
      <c r="H127" s="2590"/>
      <c r="I127" s="2590"/>
      <c r="J127" s="2590"/>
      <c r="K127" s="2591" t="s">
        <v>371</v>
      </c>
      <c r="L127" s="2592"/>
      <c r="M127" s="2592"/>
      <c r="N127" s="2592"/>
      <c r="O127" s="2592"/>
      <c r="P127" s="2592"/>
      <c r="Q127" s="2592"/>
      <c r="R127" s="2592"/>
      <c r="S127" s="2593"/>
      <c r="T127" s="2590" t="s">
        <v>1773</v>
      </c>
      <c r="U127" s="2590"/>
      <c r="V127" s="2590"/>
      <c r="W127" s="2590"/>
      <c r="X127" s="626"/>
      <c r="AB127" s="626"/>
      <c r="AC127" s="626"/>
      <c r="AD127" s="626"/>
      <c r="AE127" s="626"/>
      <c r="AF127" s="626"/>
      <c r="AG127" s="626"/>
      <c r="AH127" s="626"/>
      <c r="AI127" s="2618"/>
      <c r="AJ127" s="2618"/>
      <c r="AK127" s="2618"/>
      <c r="AL127" s="2618"/>
      <c r="AM127" s="2618"/>
      <c r="AN127" s="2618"/>
      <c r="AO127" s="626"/>
    </row>
    <row r="128" spans="1:41" ht="31.5" customHeight="1">
      <c r="A128" s="2615"/>
      <c r="B128" s="2616"/>
      <c r="C128" s="930" t="s">
        <v>372</v>
      </c>
      <c r="D128" s="930" t="s">
        <v>373</v>
      </c>
      <c r="E128" s="930" t="s">
        <v>374</v>
      </c>
      <c r="F128" s="930" t="s">
        <v>375</v>
      </c>
      <c r="G128" s="930" t="s">
        <v>376</v>
      </c>
      <c r="H128" s="930" t="s">
        <v>377</v>
      </c>
      <c r="I128" s="930" t="s">
        <v>2298</v>
      </c>
      <c r="J128" s="930" t="s">
        <v>378</v>
      </c>
      <c r="K128" s="930" t="s">
        <v>890</v>
      </c>
      <c r="L128" s="930" t="s">
        <v>379</v>
      </c>
      <c r="M128" s="930" t="s">
        <v>380</v>
      </c>
      <c r="N128" s="930" t="s">
        <v>381</v>
      </c>
      <c r="O128" s="930" t="s">
        <v>382</v>
      </c>
      <c r="P128" s="930" t="s">
        <v>383</v>
      </c>
      <c r="Q128" s="930" t="s">
        <v>384</v>
      </c>
      <c r="R128" s="930" t="s">
        <v>412</v>
      </c>
      <c r="S128" s="930" t="s">
        <v>413</v>
      </c>
      <c r="T128" s="930" t="s">
        <v>1733</v>
      </c>
      <c r="U128" s="930" t="s">
        <v>432</v>
      </c>
      <c r="V128" s="932" t="s">
        <v>428</v>
      </c>
      <c r="W128" s="930" t="s">
        <v>429</v>
      </c>
      <c r="X128" s="625"/>
      <c r="AB128" s="625"/>
      <c r="AC128" s="625"/>
      <c r="AD128" s="625"/>
      <c r="AE128" s="625"/>
      <c r="AF128" s="625"/>
      <c r="AG128" s="625"/>
      <c r="AH128" s="625"/>
      <c r="AI128" s="625"/>
      <c r="AJ128" s="624"/>
      <c r="AK128" s="625"/>
      <c r="AL128" s="625"/>
      <c r="AM128" s="625"/>
      <c r="AN128" s="625"/>
      <c r="AO128" s="625"/>
    </row>
    <row r="129" spans="1:41" ht="15" customHeight="1">
      <c r="A129" s="508" t="s">
        <v>2299</v>
      </c>
      <c r="B129" s="307"/>
      <c r="C129" s="506" t="s">
        <v>2363</v>
      </c>
      <c r="D129" s="506" t="s">
        <v>2364</v>
      </c>
      <c r="E129" s="506" t="s">
        <v>2365</v>
      </c>
      <c r="F129" s="506" t="s">
        <v>2366</v>
      </c>
      <c r="G129" s="506" t="s">
        <v>2367</v>
      </c>
      <c r="H129" s="506" t="s">
        <v>2355</v>
      </c>
      <c r="I129" s="506" t="s">
        <v>2368</v>
      </c>
      <c r="J129" s="506" t="s">
        <v>2369</v>
      </c>
      <c r="K129" s="506" t="s">
        <v>2370</v>
      </c>
      <c r="L129" s="506" t="s">
        <v>2363</v>
      </c>
      <c r="M129" s="506" t="s">
        <v>2371</v>
      </c>
      <c r="N129" s="506" t="s">
        <v>2372</v>
      </c>
      <c r="O129" s="506" t="s">
        <v>2369</v>
      </c>
      <c r="P129" s="506" t="s">
        <v>2370</v>
      </c>
      <c r="Q129" s="506" t="s">
        <v>2370</v>
      </c>
      <c r="R129" s="506" t="s">
        <v>2373</v>
      </c>
      <c r="S129" s="520" t="s">
        <v>2374</v>
      </c>
      <c r="T129" s="506" t="s">
        <v>2370</v>
      </c>
      <c r="U129" s="506" t="s">
        <v>2375</v>
      </c>
      <c r="V129" s="506" t="s">
        <v>2376</v>
      </c>
      <c r="W129" s="506" t="s">
        <v>2372</v>
      </c>
      <c r="X129" s="506"/>
      <c r="AB129" s="506"/>
      <c r="AC129" s="506"/>
      <c r="AD129" s="506"/>
      <c r="AE129" s="506"/>
      <c r="AF129" s="506"/>
      <c r="AG129" s="506"/>
      <c r="AH129" s="506"/>
      <c r="AI129" s="506"/>
      <c r="AJ129" s="506"/>
      <c r="AK129" s="506"/>
      <c r="AL129" s="506"/>
      <c r="AM129" s="506"/>
      <c r="AN129" s="506"/>
      <c r="AO129" s="506"/>
    </row>
    <row r="130" spans="1:41" ht="15" customHeight="1">
      <c r="A130" s="2619" t="s">
        <v>44</v>
      </c>
      <c r="B130" s="2619"/>
      <c r="C130" s="509"/>
      <c r="D130" s="509"/>
      <c r="E130" s="509"/>
      <c r="F130" s="509"/>
      <c r="G130" s="509"/>
      <c r="H130" s="509"/>
      <c r="I130" s="509"/>
      <c r="J130" s="509"/>
      <c r="K130" s="509"/>
      <c r="L130" s="509"/>
      <c r="M130" s="509"/>
      <c r="N130" s="509"/>
      <c r="O130" s="509"/>
      <c r="P130" s="509"/>
      <c r="Q130" s="510"/>
      <c r="R130" s="510"/>
      <c r="S130" s="509"/>
      <c r="T130" s="509"/>
      <c r="U130" s="510"/>
      <c r="V130" s="509"/>
      <c r="W130" s="509"/>
      <c r="X130" s="509"/>
      <c r="AB130" s="509"/>
      <c r="AC130" s="509"/>
      <c r="AD130" s="509"/>
      <c r="AE130" s="509"/>
      <c r="AF130" s="509"/>
      <c r="AG130" s="509"/>
      <c r="AH130" s="509"/>
      <c r="AI130" s="510"/>
      <c r="AJ130" s="509"/>
      <c r="AK130" s="509"/>
      <c r="AL130" s="509"/>
      <c r="AM130" s="509"/>
      <c r="AN130" s="509"/>
      <c r="AO130" s="509"/>
    </row>
    <row r="131" spans="1:41" ht="15" customHeight="1">
      <c r="A131" s="511"/>
      <c r="B131" s="512" t="s">
        <v>2312</v>
      </c>
      <c r="C131" s="509">
        <v>4.5</v>
      </c>
      <c r="D131" s="509">
        <v>4.5</v>
      </c>
      <c r="E131" s="509">
        <v>4.5</v>
      </c>
      <c r="F131" s="509">
        <v>4.5</v>
      </c>
      <c r="G131" s="509">
        <v>5.5</v>
      </c>
      <c r="H131" s="509">
        <v>5.25</v>
      </c>
      <c r="I131" s="509">
        <v>5</v>
      </c>
      <c r="J131" s="509" t="s">
        <v>76</v>
      </c>
      <c r="K131" s="509">
        <v>6.25</v>
      </c>
      <c r="L131" s="509">
        <v>6.5</v>
      </c>
      <c r="M131" s="509">
        <v>6.5</v>
      </c>
      <c r="N131" s="509" t="s">
        <v>76</v>
      </c>
      <c r="O131" s="509">
        <v>6</v>
      </c>
      <c r="P131" s="509">
        <v>6</v>
      </c>
      <c r="Q131" s="509">
        <v>4.75</v>
      </c>
      <c r="R131" s="510" t="s">
        <v>76</v>
      </c>
      <c r="S131" s="509" t="s">
        <v>76</v>
      </c>
      <c r="T131" s="509">
        <v>4.5</v>
      </c>
      <c r="U131" s="510" t="s">
        <v>76</v>
      </c>
      <c r="V131" s="509" t="s">
        <v>76</v>
      </c>
      <c r="W131" s="509" t="s">
        <v>76</v>
      </c>
      <c r="X131" s="509"/>
      <c r="AB131" s="509"/>
      <c r="AC131" s="509"/>
      <c r="AD131" s="509"/>
      <c r="AE131" s="509"/>
      <c r="AF131" s="509"/>
      <c r="AG131" s="509"/>
      <c r="AH131" s="509"/>
      <c r="AI131" s="510"/>
      <c r="AJ131" s="509"/>
      <c r="AK131" s="509"/>
      <c r="AL131" s="509"/>
      <c r="AM131" s="509"/>
      <c r="AN131" s="509"/>
      <c r="AO131" s="509"/>
    </row>
    <row r="132" spans="1:41" ht="15" customHeight="1">
      <c r="A132" s="511"/>
      <c r="B132" s="512" t="s">
        <v>2313</v>
      </c>
      <c r="C132" s="509">
        <v>4.5</v>
      </c>
      <c r="D132" s="509">
        <v>4.5</v>
      </c>
      <c r="E132" s="509">
        <v>4.5</v>
      </c>
      <c r="F132" s="509">
        <v>4.5</v>
      </c>
      <c r="G132" s="509">
        <v>5.5</v>
      </c>
      <c r="H132" s="509">
        <v>5.25</v>
      </c>
      <c r="I132" s="509">
        <v>5</v>
      </c>
      <c r="J132" s="509">
        <v>6.5</v>
      </c>
      <c r="K132" s="509">
        <v>6.25</v>
      </c>
      <c r="L132" s="509">
        <v>6.5</v>
      </c>
      <c r="M132" s="509">
        <v>6.5</v>
      </c>
      <c r="N132" s="509">
        <v>6.5</v>
      </c>
      <c r="O132" s="509">
        <v>6</v>
      </c>
      <c r="P132" s="509">
        <v>6</v>
      </c>
      <c r="Q132" s="509">
        <v>4.75</v>
      </c>
      <c r="R132" s="509">
        <v>6</v>
      </c>
      <c r="S132" s="509">
        <v>7.5</v>
      </c>
      <c r="T132" s="509">
        <v>4.5</v>
      </c>
      <c r="U132" s="509">
        <v>4.5</v>
      </c>
      <c r="V132" s="509">
        <v>5</v>
      </c>
      <c r="W132" s="509">
        <v>4.5</v>
      </c>
      <c r="X132" s="509"/>
      <c r="AB132" s="509"/>
      <c r="AC132" s="509"/>
      <c r="AD132" s="509"/>
      <c r="AE132" s="509"/>
      <c r="AF132" s="509"/>
      <c r="AG132" s="509"/>
      <c r="AH132" s="509"/>
      <c r="AI132" s="509"/>
      <c r="AJ132" s="509"/>
      <c r="AK132" s="509"/>
      <c r="AL132" s="509"/>
      <c r="AM132" s="509"/>
      <c r="AN132" s="509"/>
      <c r="AO132" s="509"/>
    </row>
    <row r="133" spans="1:41" ht="15" customHeight="1">
      <c r="A133" s="2619" t="s">
        <v>45</v>
      </c>
      <c r="B133" s="2619"/>
      <c r="C133" s="513"/>
      <c r="D133" s="513"/>
      <c r="E133" s="513"/>
      <c r="F133" s="513" t="s">
        <v>1285</v>
      </c>
      <c r="G133" s="513"/>
      <c r="H133" s="513"/>
      <c r="I133" s="513"/>
      <c r="J133" s="513"/>
      <c r="K133" s="513"/>
      <c r="L133" s="513"/>
      <c r="M133" s="513"/>
      <c r="N133" s="513"/>
      <c r="O133" s="513"/>
      <c r="P133" s="513"/>
      <c r="Q133" s="513"/>
      <c r="R133" s="510"/>
      <c r="S133" s="510"/>
      <c r="T133" s="510"/>
      <c r="V133" s="510"/>
      <c r="W133" s="510"/>
      <c r="X133" s="510"/>
      <c r="AB133" s="509"/>
      <c r="AC133" s="509"/>
      <c r="AD133" s="509"/>
      <c r="AE133" s="510"/>
      <c r="AF133" s="510"/>
      <c r="AG133" s="510"/>
      <c r="AH133" s="510"/>
      <c r="AI133" s="510"/>
      <c r="AJ133" s="510"/>
      <c r="AK133" s="510"/>
      <c r="AL133" s="510"/>
      <c r="AM133" s="509"/>
      <c r="AN133" s="509"/>
      <c r="AO133" s="509"/>
    </row>
    <row r="134" spans="1:41" ht="15" customHeight="1">
      <c r="A134" s="514"/>
      <c r="B134" s="512" t="s">
        <v>2314</v>
      </c>
      <c r="C134" s="509">
        <v>5</v>
      </c>
      <c r="D134" s="509">
        <v>5</v>
      </c>
      <c r="E134" s="509">
        <v>5</v>
      </c>
      <c r="F134" s="509">
        <v>5.5</v>
      </c>
      <c r="G134" s="509">
        <v>6</v>
      </c>
      <c r="H134" s="509">
        <v>6.25</v>
      </c>
      <c r="I134" s="509">
        <v>5.5</v>
      </c>
      <c r="J134" s="509">
        <v>7</v>
      </c>
      <c r="K134" s="509">
        <v>7.75</v>
      </c>
      <c r="L134" s="515">
        <v>7.5</v>
      </c>
      <c r="M134" s="509">
        <v>7.5</v>
      </c>
      <c r="N134" s="509">
        <v>7.5</v>
      </c>
      <c r="O134" s="509">
        <v>7.5</v>
      </c>
      <c r="P134" s="509">
        <v>7.5</v>
      </c>
      <c r="Q134" s="509">
        <v>6</v>
      </c>
      <c r="R134" s="510">
        <v>7.75</v>
      </c>
      <c r="S134" s="509">
        <v>8.25</v>
      </c>
      <c r="T134" s="509">
        <v>5</v>
      </c>
      <c r="U134" s="510">
        <v>5.25</v>
      </c>
      <c r="V134" s="509">
        <v>6.5</v>
      </c>
      <c r="W134" s="509">
        <v>5.5</v>
      </c>
      <c r="X134" s="509"/>
      <c r="AB134" s="509"/>
      <c r="AC134" s="509"/>
      <c r="AD134" s="509"/>
      <c r="AE134" s="509"/>
      <c r="AF134" s="509"/>
      <c r="AG134" s="509"/>
      <c r="AH134" s="509"/>
      <c r="AI134" s="510"/>
      <c r="AJ134" s="509"/>
      <c r="AK134" s="510"/>
      <c r="AL134" s="510"/>
      <c r="AM134" s="509"/>
      <c r="AN134" s="509"/>
      <c r="AO134" s="509"/>
    </row>
    <row r="135" spans="1:41" ht="15" customHeight="1">
      <c r="A135" s="514"/>
      <c r="B135" s="512" t="s">
        <v>2315</v>
      </c>
      <c r="C135" s="509">
        <v>5.25</v>
      </c>
      <c r="D135" s="509">
        <v>5.25</v>
      </c>
      <c r="E135" s="509">
        <v>5.25</v>
      </c>
      <c r="F135" s="509">
        <v>6</v>
      </c>
      <c r="G135" s="509">
        <v>6.25</v>
      </c>
      <c r="H135" s="509">
        <v>6.75</v>
      </c>
      <c r="I135" s="509">
        <v>5.75</v>
      </c>
      <c r="J135" s="509">
        <v>7.25</v>
      </c>
      <c r="K135" s="509">
        <v>8</v>
      </c>
      <c r="L135" s="509">
        <v>7.75</v>
      </c>
      <c r="M135" s="509">
        <v>7.75</v>
      </c>
      <c r="N135" s="509">
        <v>8</v>
      </c>
      <c r="O135" s="509">
        <v>7.75</v>
      </c>
      <c r="P135" s="509">
        <v>7.75</v>
      </c>
      <c r="Q135" s="509">
        <v>6.25</v>
      </c>
      <c r="R135" s="509">
        <v>8.25</v>
      </c>
      <c r="S135" s="509">
        <v>8.75</v>
      </c>
      <c r="T135" s="509">
        <v>5</v>
      </c>
      <c r="U135" s="509">
        <v>5.5</v>
      </c>
      <c r="V135" s="509">
        <v>6.5</v>
      </c>
      <c r="W135" s="509">
        <v>5.75</v>
      </c>
      <c r="X135" s="509"/>
      <c r="AB135" s="509"/>
      <c r="AC135" s="509"/>
      <c r="AD135" s="509"/>
      <c r="AE135" s="509"/>
      <c r="AF135" s="509"/>
      <c r="AG135" s="509"/>
      <c r="AH135" s="509"/>
      <c r="AI135" s="510"/>
      <c r="AJ135" s="509"/>
      <c r="AK135" s="510"/>
      <c r="AL135" s="510"/>
      <c r="AM135" s="509"/>
      <c r="AN135" s="509"/>
      <c r="AO135" s="509"/>
    </row>
    <row r="136" spans="1:41" ht="15" customHeight="1">
      <c r="A136" s="514"/>
      <c r="B136" s="512" t="s">
        <v>2316</v>
      </c>
      <c r="C136" s="509">
        <v>5.5</v>
      </c>
      <c r="D136" s="509">
        <v>5.5</v>
      </c>
      <c r="E136" s="509">
        <v>5.5</v>
      </c>
      <c r="F136" s="509">
        <v>6</v>
      </c>
      <c r="G136" s="509">
        <v>6.5</v>
      </c>
      <c r="H136" s="509">
        <v>7</v>
      </c>
      <c r="I136" s="509">
        <v>6</v>
      </c>
      <c r="J136" s="509">
        <v>7.5</v>
      </c>
      <c r="K136" s="509">
        <v>8.25</v>
      </c>
      <c r="L136" s="509">
        <v>8</v>
      </c>
      <c r="M136" s="509">
        <v>8</v>
      </c>
      <c r="N136" s="509">
        <v>8.25</v>
      </c>
      <c r="O136" s="509">
        <v>8</v>
      </c>
      <c r="P136" s="509">
        <v>8</v>
      </c>
      <c r="Q136" s="509">
        <v>6.5</v>
      </c>
      <c r="R136" s="509">
        <v>8.5</v>
      </c>
      <c r="S136" s="509">
        <v>9</v>
      </c>
      <c r="T136" s="509">
        <v>5</v>
      </c>
      <c r="U136" s="509">
        <v>5</v>
      </c>
      <c r="V136" s="509">
        <v>7.5</v>
      </c>
      <c r="W136" s="509">
        <v>6</v>
      </c>
      <c r="X136" s="509"/>
      <c r="AB136" s="509"/>
      <c r="AC136" s="509"/>
      <c r="AD136" s="509"/>
      <c r="AE136" s="509"/>
      <c r="AF136" s="509"/>
      <c r="AG136" s="509"/>
      <c r="AH136" s="510"/>
      <c r="AI136" s="510"/>
      <c r="AJ136" s="509"/>
      <c r="AK136" s="510"/>
      <c r="AL136" s="510"/>
      <c r="AM136" s="509"/>
      <c r="AN136" s="509"/>
      <c r="AO136" s="509"/>
    </row>
    <row r="137" spans="1:41" ht="15" customHeight="1">
      <c r="A137" s="514"/>
      <c r="B137" s="512" t="s">
        <v>2317</v>
      </c>
      <c r="C137" s="509">
        <v>6</v>
      </c>
      <c r="D137" s="509">
        <v>6</v>
      </c>
      <c r="E137" s="509">
        <v>6</v>
      </c>
      <c r="F137" s="509">
        <v>6.25</v>
      </c>
      <c r="G137" s="509">
        <v>6.75</v>
      </c>
      <c r="H137" s="509">
        <v>7.5</v>
      </c>
      <c r="I137" s="509">
        <v>6.25</v>
      </c>
      <c r="J137" s="509">
        <v>7.75</v>
      </c>
      <c r="K137" s="509">
        <v>8.5</v>
      </c>
      <c r="L137" s="509">
        <v>8.25</v>
      </c>
      <c r="M137" s="509">
        <v>8</v>
      </c>
      <c r="N137" s="509">
        <v>8.25</v>
      </c>
      <c r="O137" s="509">
        <v>8.25</v>
      </c>
      <c r="P137" s="509">
        <v>8</v>
      </c>
      <c r="Q137" s="509">
        <v>6.5</v>
      </c>
      <c r="R137" s="509">
        <v>8.75</v>
      </c>
      <c r="S137" s="509">
        <v>9.25</v>
      </c>
      <c r="T137" s="509">
        <v>5</v>
      </c>
      <c r="U137" s="509">
        <v>5</v>
      </c>
      <c r="V137" s="509">
        <v>8</v>
      </c>
      <c r="W137" s="509">
        <v>6.25</v>
      </c>
      <c r="X137" s="509"/>
      <c r="AB137" s="509"/>
      <c r="AC137" s="509"/>
      <c r="AD137" s="509"/>
      <c r="AE137" s="510"/>
      <c r="AF137" s="509"/>
      <c r="AG137" s="509"/>
      <c r="AH137" s="510"/>
      <c r="AI137" s="510"/>
      <c r="AJ137" s="509"/>
      <c r="AK137" s="510"/>
      <c r="AL137" s="510"/>
      <c r="AM137" s="509"/>
      <c r="AN137" s="509"/>
      <c r="AO137" s="509"/>
    </row>
    <row r="138" spans="1:41" ht="15" customHeight="1">
      <c r="A138" s="514"/>
      <c r="B138" s="512" t="s">
        <v>2318</v>
      </c>
      <c r="C138" s="509">
        <v>6</v>
      </c>
      <c r="D138" s="509">
        <v>6</v>
      </c>
      <c r="E138" s="509">
        <v>6</v>
      </c>
      <c r="F138" s="509">
        <v>6.25</v>
      </c>
      <c r="G138" s="509">
        <v>6.75</v>
      </c>
      <c r="H138" s="509">
        <v>7.75</v>
      </c>
      <c r="I138" s="509">
        <v>6.5</v>
      </c>
      <c r="J138" s="509">
        <v>8.25</v>
      </c>
      <c r="K138" s="509">
        <v>8.5</v>
      </c>
      <c r="L138" s="509">
        <v>8.25</v>
      </c>
      <c r="M138" s="509">
        <v>8</v>
      </c>
      <c r="N138" s="509">
        <v>8.25</v>
      </c>
      <c r="O138" s="509">
        <v>8.25</v>
      </c>
      <c r="P138" s="509">
        <v>8</v>
      </c>
      <c r="Q138" s="509">
        <v>6.5</v>
      </c>
      <c r="R138" s="509">
        <v>8.75</v>
      </c>
      <c r="S138" s="509">
        <v>9.25</v>
      </c>
      <c r="T138" s="509">
        <v>5</v>
      </c>
      <c r="U138" s="509">
        <v>5</v>
      </c>
      <c r="V138" s="509">
        <v>8</v>
      </c>
      <c r="W138" s="509">
        <v>6.5</v>
      </c>
      <c r="X138" s="509"/>
      <c r="AB138" s="509"/>
      <c r="AC138" s="509"/>
      <c r="AD138" s="509"/>
      <c r="AE138" s="509"/>
      <c r="AF138" s="509"/>
      <c r="AG138" s="509"/>
      <c r="AH138" s="509"/>
      <c r="AI138" s="510"/>
      <c r="AJ138" s="509"/>
      <c r="AK138" s="510"/>
      <c r="AL138" s="510"/>
      <c r="AM138" s="509"/>
      <c r="AN138" s="509"/>
      <c r="AO138" s="509"/>
    </row>
    <row r="139" spans="1:41" ht="15" customHeight="1">
      <c r="A139" s="2619" t="s">
        <v>388</v>
      </c>
      <c r="B139" s="2619"/>
      <c r="C139" s="509"/>
      <c r="D139" s="509"/>
      <c r="E139" s="509"/>
      <c r="F139" s="509"/>
      <c r="G139" s="509"/>
      <c r="H139" s="509"/>
      <c r="I139" s="509"/>
      <c r="J139" s="509"/>
      <c r="K139" s="509"/>
      <c r="L139" s="509"/>
      <c r="M139" s="509"/>
      <c r="N139" s="509"/>
      <c r="O139" s="510"/>
      <c r="P139" s="509"/>
      <c r="Q139" s="510"/>
      <c r="R139" s="509"/>
      <c r="S139" s="509"/>
      <c r="T139" s="510"/>
      <c r="U139" s="510"/>
      <c r="V139" s="510"/>
      <c r="W139" s="510"/>
      <c r="X139" s="510"/>
      <c r="AB139" s="509"/>
      <c r="AC139" s="509"/>
      <c r="AD139" s="509"/>
      <c r="AE139" s="510"/>
      <c r="AF139" s="509"/>
      <c r="AG139" s="509"/>
      <c r="AH139" s="510"/>
      <c r="AI139" s="510"/>
      <c r="AJ139" s="510"/>
      <c r="AK139" s="510"/>
      <c r="AL139" s="510"/>
      <c r="AM139" s="509"/>
      <c r="AN139" s="509"/>
      <c r="AO139" s="509"/>
    </row>
    <row r="140" spans="1:41" ht="15" customHeight="1">
      <c r="A140" s="516"/>
      <c r="B140" s="512" t="s">
        <v>389</v>
      </c>
      <c r="C140" s="509">
        <v>12.5</v>
      </c>
      <c r="D140" s="509">
        <v>12</v>
      </c>
      <c r="E140" s="509">
        <v>12.5</v>
      </c>
      <c r="F140" s="509">
        <v>12.5</v>
      </c>
      <c r="G140" s="509" t="s">
        <v>1749</v>
      </c>
      <c r="H140" s="509">
        <v>14</v>
      </c>
      <c r="I140" s="509">
        <v>12.5</v>
      </c>
      <c r="J140" s="509">
        <v>13.5</v>
      </c>
      <c r="K140" s="509" t="s">
        <v>2377</v>
      </c>
      <c r="L140" s="509">
        <v>14</v>
      </c>
      <c r="M140" s="509" t="s">
        <v>1891</v>
      </c>
      <c r="N140" s="509" t="s">
        <v>2378</v>
      </c>
      <c r="O140" s="509" t="s">
        <v>1891</v>
      </c>
      <c r="P140" s="509" t="s">
        <v>2379</v>
      </c>
      <c r="Q140" s="509">
        <v>13</v>
      </c>
      <c r="R140" s="509" t="s">
        <v>2380</v>
      </c>
      <c r="S140" s="509">
        <v>14</v>
      </c>
      <c r="T140" s="509">
        <v>13</v>
      </c>
      <c r="U140" s="510" t="s">
        <v>1663</v>
      </c>
      <c r="V140" s="509">
        <v>13</v>
      </c>
      <c r="W140" s="509">
        <v>10.5</v>
      </c>
      <c r="X140" s="509"/>
      <c r="AB140" s="509"/>
      <c r="AC140" s="509"/>
      <c r="AD140" s="509"/>
      <c r="AE140" s="509"/>
      <c r="AF140" s="509"/>
      <c r="AG140" s="509"/>
      <c r="AH140" s="509"/>
      <c r="AI140" s="510"/>
      <c r="AJ140" s="509"/>
      <c r="AK140" s="509"/>
      <c r="AL140" s="510"/>
      <c r="AM140" s="509"/>
      <c r="AN140" s="509"/>
      <c r="AO140" s="509"/>
    </row>
    <row r="141" spans="1:41" ht="15" customHeight="1">
      <c r="B141" s="512" t="s">
        <v>2319</v>
      </c>
      <c r="C141" s="509">
        <v>10.5</v>
      </c>
      <c r="D141" s="509">
        <v>11</v>
      </c>
      <c r="E141" s="509">
        <v>11</v>
      </c>
      <c r="F141" s="509">
        <v>11.5</v>
      </c>
      <c r="G141" s="509">
        <v>12</v>
      </c>
      <c r="H141" s="509">
        <v>12</v>
      </c>
      <c r="I141" s="509">
        <v>11.5</v>
      </c>
      <c r="J141" s="509">
        <v>14.75</v>
      </c>
      <c r="K141" s="509">
        <v>14</v>
      </c>
      <c r="L141" s="509">
        <v>14.5</v>
      </c>
      <c r="M141" s="509">
        <v>14.5</v>
      </c>
      <c r="N141" s="509">
        <v>13.5</v>
      </c>
      <c r="O141" s="509">
        <v>14.5</v>
      </c>
      <c r="P141" s="509">
        <v>14.5</v>
      </c>
      <c r="Q141" s="509">
        <v>13.5</v>
      </c>
      <c r="R141" s="509">
        <v>14.5</v>
      </c>
      <c r="S141" s="509">
        <v>14.5</v>
      </c>
      <c r="T141" s="509">
        <v>14</v>
      </c>
      <c r="U141" s="509" t="s">
        <v>1853</v>
      </c>
      <c r="V141" s="509">
        <v>15</v>
      </c>
      <c r="W141" s="509">
        <v>14.5</v>
      </c>
      <c r="X141" s="509"/>
      <c r="AB141" s="509"/>
      <c r="AC141" s="509"/>
      <c r="AD141" s="509"/>
      <c r="AE141" s="509"/>
      <c r="AF141" s="509"/>
      <c r="AG141" s="509"/>
      <c r="AH141" s="509"/>
      <c r="AI141" s="509"/>
      <c r="AJ141" s="509"/>
      <c r="AK141" s="509"/>
      <c r="AL141" s="509"/>
      <c r="AM141" s="509"/>
      <c r="AN141" s="509"/>
      <c r="AO141" s="509"/>
    </row>
    <row r="142" spans="1:41" ht="15" customHeight="1">
      <c r="B142" s="512" t="s">
        <v>2381</v>
      </c>
      <c r="C142" s="509">
        <v>12.5</v>
      </c>
      <c r="D142" s="509">
        <v>12</v>
      </c>
      <c r="E142" s="509">
        <v>12.5</v>
      </c>
      <c r="F142" s="509" t="s">
        <v>1854</v>
      </c>
      <c r="G142" s="509" t="s">
        <v>1645</v>
      </c>
      <c r="H142" s="509">
        <v>13</v>
      </c>
      <c r="I142" s="509">
        <v>12.5</v>
      </c>
      <c r="J142" s="509">
        <v>14.25</v>
      </c>
      <c r="K142" s="509" t="s">
        <v>1891</v>
      </c>
      <c r="L142" s="509" t="s">
        <v>2360</v>
      </c>
      <c r="M142" s="509" t="s">
        <v>2380</v>
      </c>
      <c r="N142" s="509">
        <v>13.5</v>
      </c>
      <c r="O142" s="509">
        <v>14.5</v>
      </c>
      <c r="P142" s="509">
        <v>14.5</v>
      </c>
      <c r="Q142" s="509">
        <v>14</v>
      </c>
      <c r="R142" s="509" t="s">
        <v>2382</v>
      </c>
      <c r="S142" s="509">
        <v>14.5</v>
      </c>
      <c r="T142" s="509">
        <v>13</v>
      </c>
      <c r="U142" s="509" t="s">
        <v>1663</v>
      </c>
      <c r="V142" s="509">
        <v>15</v>
      </c>
      <c r="W142" s="510" t="s">
        <v>2383</v>
      </c>
      <c r="X142" s="509"/>
      <c r="AB142" s="509"/>
      <c r="AC142" s="509"/>
      <c r="AD142" s="509"/>
      <c r="AE142" s="509"/>
      <c r="AF142" s="509"/>
      <c r="AG142" s="509"/>
      <c r="AH142" s="509"/>
      <c r="AI142" s="509"/>
      <c r="AJ142" s="509"/>
      <c r="AK142" s="510"/>
      <c r="AL142" s="509"/>
      <c r="AM142" s="509"/>
      <c r="AN142" s="509"/>
      <c r="AO142" s="509"/>
    </row>
    <row r="143" spans="1:41" ht="15" customHeight="1">
      <c r="B143" s="512" t="s">
        <v>211</v>
      </c>
      <c r="C143" s="509">
        <v>8.5</v>
      </c>
      <c r="D143" s="509" t="s">
        <v>2384</v>
      </c>
      <c r="E143" s="509" t="s">
        <v>2384</v>
      </c>
      <c r="F143" s="509">
        <v>8.5</v>
      </c>
      <c r="G143" s="509">
        <v>8.5</v>
      </c>
      <c r="H143" s="509">
        <v>9.5</v>
      </c>
      <c r="I143" s="509">
        <v>9</v>
      </c>
      <c r="J143" s="509">
        <v>10</v>
      </c>
      <c r="K143" s="509">
        <v>10</v>
      </c>
      <c r="L143" s="509">
        <v>10</v>
      </c>
      <c r="M143" s="509" t="s">
        <v>2351</v>
      </c>
      <c r="N143" s="509">
        <v>10</v>
      </c>
      <c r="O143" s="509">
        <v>10</v>
      </c>
      <c r="P143" s="509">
        <v>10</v>
      </c>
      <c r="Q143" s="509">
        <v>10</v>
      </c>
      <c r="R143" s="509">
        <v>9.5</v>
      </c>
      <c r="S143" s="509">
        <v>10</v>
      </c>
      <c r="T143" s="509">
        <v>9.5</v>
      </c>
      <c r="U143" s="509" t="s">
        <v>2385</v>
      </c>
      <c r="V143" s="509">
        <v>10.5</v>
      </c>
      <c r="W143" s="509">
        <v>10</v>
      </c>
      <c r="X143" s="509"/>
      <c r="AB143" s="509"/>
      <c r="AC143" s="509"/>
      <c r="AD143" s="509"/>
      <c r="AE143" s="509"/>
      <c r="AF143" s="509"/>
      <c r="AG143" s="509"/>
      <c r="AH143" s="509"/>
      <c r="AI143" s="509"/>
      <c r="AJ143" s="509"/>
      <c r="AK143" s="509"/>
      <c r="AL143" s="509"/>
      <c r="AM143" s="509"/>
      <c r="AN143" s="509"/>
      <c r="AO143" s="509"/>
    </row>
    <row r="144" spans="1:41" ht="15" customHeight="1">
      <c r="B144" s="512" t="s">
        <v>2330</v>
      </c>
      <c r="C144" s="509">
        <v>12.5</v>
      </c>
      <c r="D144" s="509">
        <v>12</v>
      </c>
      <c r="E144" s="509">
        <v>12.5</v>
      </c>
      <c r="F144" s="509">
        <v>12.5</v>
      </c>
      <c r="G144" s="509" t="s">
        <v>2386</v>
      </c>
      <c r="H144" s="509">
        <v>15</v>
      </c>
      <c r="I144" s="509" t="s">
        <v>2387</v>
      </c>
      <c r="J144" s="509">
        <v>14.75</v>
      </c>
      <c r="K144" s="509">
        <v>14.5</v>
      </c>
      <c r="L144" s="509">
        <v>14.5</v>
      </c>
      <c r="M144" s="509" t="s">
        <v>2388</v>
      </c>
      <c r="N144" s="509">
        <v>14.5</v>
      </c>
      <c r="O144" s="509">
        <v>14.5</v>
      </c>
      <c r="P144" s="509">
        <v>14.5</v>
      </c>
      <c r="Q144" s="509">
        <v>14</v>
      </c>
      <c r="R144" s="509">
        <v>14.5</v>
      </c>
      <c r="S144" s="509">
        <v>14.5</v>
      </c>
      <c r="T144" s="509">
        <v>14</v>
      </c>
      <c r="U144" s="509" t="s">
        <v>1846</v>
      </c>
      <c r="V144" s="509">
        <v>15</v>
      </c>
      <c r="W144" s="509">
        <v>14.5</v>
      </c>
      <c r="X144" s="509"/>
      <c r="AB144" s="509"/>
      <c r="AC144" s="509"/>
      <c r="AD144" s="509"/>
      <c r="AE144" s="509"/>
      <c r="AF144" s="509"/>
      <c r="AG144" s="509"/>
      <c r="AH144" s="509"/>
      <c r="AI144" s="509"/>
      <c r="AJ144" s="509"/>
      <c r="AK144" s="509"/>
      <c r="AL144" s="509"/>
      <c r="AM144" s="509"/>
      <c r="AN144" s="509"/>
      <c r="AO144" s="509"/>
    </row>
    <row r="145" spans="1:41" ht="15" customHeight="1">
      <c r="B145" s="512" t="s">
        <v>2334</v>
      </c>
      <c r="C145" s="509">
        <v>9</v>
      </c>
      <c r="D145" s="509">
        <v>9</v>
      </c>
      <c r="E145" s="509">
        <v>9.5</v>
      </c>
      <c r="F145" s="509">
        <v>8.5</v>
      </c>
      <c r="G145" s="509">
        <v>10</v>
      </c>
      <c r="H145" s="509">
        <v>10.5</v>
      </c>
      <c r="I145" s="509">
        <v>9.5</v>
      </c>
      <c r="J145" s="509">
        <v>12</v>
      </c>
      <c r="K145" s="509">
        <v>12</v>
      </c>
      <c r="L145" s="509">
        <v>12</v>
      </c>
      <c r="M145" s="509">
        <v>12</v>
      </c>
      <c r="N145" s="509">
        <v>11.5</v>
      </c>
      <c r="O145" s="509">
        <v>12</v>
      </c>
      <c r="P145" s="509">
        <v>12</v>
      </c>
      <c r="Q145" s="509">
        <v>11</v>
      </c>
      <c r="R145" s="509">
        <v>9.5</v>
      </c>
      <c r="S145" s="509">
        <v>12</v>
      </c>
      <c r="T145" s="509">
        <v>11.5</v>
      </c>
      <c r="U145" s="509" t="s">
        <v>2389</v>
      </c>
      <c r="V145" s="509" t="s">
        <v>76</v>
      </c>
      <c r="W145" s="509">
        <v>12</v>
      </c>
      <c r="X145" s="509"/>
      <c r="AB145" s="509"/>
      <c r="AC145" s="509"/>
      <c r="AD145" s="509"/>
      <c r="AE145" s="509"/>
      <c r="AF145" s="509"/>
      <c r="AG145" s="509"/>
      <c r="AH145" s="509"/>
      <c r="AI145" s="509"/>
      <c r="AJ145" s="509"/>
      <c r="AK145" s="509"/>
      <c r="AL145" s="509"/>
      <c r="AM145" s="509"/>
      <c r="AN145" s="509"/>
      <c r="AO145" s="509"/>
    </row>
    <row r="146" spans="1:41" ht="15" customHeight="1">
      <c r="A146" s="517"/>
      <c r="B146" s="518" t="s">
        <v>1108</v>
      </c>
      <c r="C146" s="519">
        <v>12.5</v>
      </c>
      <c r="D146" s="519">
        <v>12</v>
      </c>
      <c r="E146" s="519">
        <v>12.5</v>
      </c>
      <c r="F146" s="519">
        <v>12.5</v>
      </c>
      <c r="G146" s="519" t="s">
        <v>2390</v>
      </c>
      <c r="H146" s="519">
        <v>15</v>
      </c>
      <c r="I146" s="519">
        <v>14</v>
      </c>
      <c r="J146" s="519">
        <v>14.75</v>
      </c>
      <c r="K146" s="519" t="s">
        <v>1910</v>
      </c>
      <c r="L146" s="519">
        <v>14.5</v>
      </c>
      <c r="M146" s="519" t="s">
        <v>2391</v>
      </c>
      <c r="N146" s="519">
        <v>14.5</v>
      </c>
      <c r="O146" s="519">
        <v>14.5</v>
      </c>
      <c r="P146" s="519" t="s">
        <v>2392</v>
      </c>
      <c r="Q146" s="519">
        <v>14.5</v>
      </c>
      <c r="R146" s="519">
        <v>14.5</v>
      </c>
      <c r="S146" s="519">
        <v>14.5</v>
      </c>
      <c r="T146" s="519">
        <v>14</v>
      </c>
      <c r="U146" s="519" t="s">
        <v>1646</v>
      </c>
      <c r="V146" s="519" t="s">
        <v>1876</v>
      </c>
      <c r="W146" s="519">
        <v>14.5</v>
      </c>
      <c r="X146" s="509"/>
      <c r="AB146" s="509"/>
      <c r="AC146" s="509"/>
      <c r="AD146" s="509"/>
      <c r="AE146" s="509"/>
      <c r="AF146" s="509"/>
      <c r="AG146" s="509"/>
      <c r="AH146" s="509"/>
      <c r="AI146" s="509"/>
      <c r="AJ146" s="509"/>
      <c r="AK146" s="509"/>
      <c r="AL146" s="509"/>
      <c r="AM146" s="509"/>
      <c r="AN146" s="509"/>
      <c r="AO146" s="509"/>
    </row>
    <row r="147" spans="1:41" ht="15" customHeight="1">
      <c r="A147" s="507"/>
      <c r="B147" s="512"/>
      <c r="C147" s="509"/>
      <c r="D147" s="509"/>
      <c r="E147" s="509"/>
      <c r="F147" s="509"/>
      <c r="G147" s="509"/>
      <c r="H147" s="509"/>
      <c r="I147" s="509"/>
      <c r="J147" s="509"/>
      <c r="K147" s="509"/>
      <c r="L147" s="509"/>
      <c r="M147" s="509"/>
      <c r="N147" s="509"/>
      <c r="O147" s="509"/>
      <c r="P147" s="509"/>
      <c r="Q147" s="509"/>
      <c r="R147" s="509"/>
      <c r="S147" s="509"/>
      <c r="T147" s="509"/>
      <c r="U147" s="509"/>
      <c r="V147" s="509"/>
      <c r="W147" s="509"/>
      <c r="X147" s="509"/>
      <c r="AB147" s="509"/>
      <c r="AC147" s="509"/>
      <c r="AD147" s="509"/>
      <c r="AE147" s="509"/>
      <c r="AF147" s="509"/>
      <c r="AG147" s="509"/>
      <c r="AH147" s="509"/>
      <c r="AI147" s="509"/>
      <c r="AJ147" s="509"/>
      <c r="AK147" s="509"/>
      <c r="AL147" s="509"/>
      <c r="AM147" s="509"/>
      <c r="AN147" s="509"/>
      <c r="AO147" s="509"/>
    </row>
    <row r="148" spans="1:41" ht="15" customHeight="1"/>
    <row r="149" spans="1:41" ht="15" customHeight="1">
      <c r="A149" s="494"/>
      <c r="B149" s="500"/>
      <c r="F149" s="2611" t="s">
        <v>2293</v>
      </c>
      <c r="G149" s="2611"/>
      <c r="H149" s="2611"/>
      <c r="I149" s="2611"/>
      <c r="J149" s="2612" t="s">
        <v>2294</v>
      </c>
      <c r="K149" s="2612"/>
      <c r="L149" s="2612"/>
      <c r="M149" s="2612"/>
      <c r="N149" s="2598" t="s">
        <v>2229</v>
      </c>
      <c r="O149" s="2598"/>
    </row>
    <row r="150" spans="1:41" ht="15" customHeight="1">
      <c r="A150" s="501"/>
      <c r="B150" s="500"/>
      <c r="F150" s="502"/>
      <c r="G150" s="502"/>
      <c r="H150" s="2620" t="s">
        <v>2393</v>
      </c>
      <c r="I150" s="2620"/>
      <c r="J150" s="2594" t="s">
        <v>2296</v>
      </c>
      <c r="K150" s="2594"/>
      <c r="L150" s="2594"/>
      <c r="M150" s="503"/>
      <c r="N150" s="501" t="s">
        <v>1130</v>
      </c>
    </row>
    <row r="151" spans="1:41" ht="15" customHeight="1">
      <c r="A151" s="500"/>
      <c r="B151" s="504"/>
      <c r="H151" s="496" t="s">
        <v>1285</v>
      </c>
    </row>
    <row r="152" spans="1:41" s="599" customFormat="1" ht="15" customHeight="1">
      <c r="A152" s="2613" t="s">
        <v>369</v>
      </c>
      <c r="B152" s="2614"/>
      <c r="C152" s="2590" t="s">
        <v>2297</v>
      </c>
      <c r="D152" s="2590"/>
      <c r="E152" s="2590"/>
      <c r="F152" s="2590"/>
      <c r="G152" s="2590" t="s">
        <v>370</v>
      </c>
      <c r="H152" s="2590"/>
      <c r="I152" s="2590"/>
      <c r="J152" s="2590"/>
      <c r="K152" s="2591" t="s">
        <v>371</v>
      </c>
      <c r="L152" s="2592"/>
      <c r="M152" s="2592"/>
      <c r="N152" s="2592"/>
      <c r="O152" s="2592"/>
      <c r="P152" s="2592"/>
      <c r="Q152" s="2592"/>
      <c r="R152" s="2592"/>
      <c r="S152" s="2593"/>
      <c r="T152" s="2590" t="s">
        <v>1773</v>
      </c>
      <c r="U152" s="2590"/>
      <c r="V152" s="2590"/>
      <c r="W152" s="2590"/>
      <c r="X152" s="2590"/>
      <c r="AB152" s="628"/>
      <c r="AC152" s="628"/>
      <c r="AD152" s="628"/>
      <c r="AE152" s="628"/>
      <c r="AF152" s="628"/>
      <c r="AG152" s="628"/>
      <c r="AH152" s="628"/>
      <c r="AI152" s="2621"/>
      <c r="AJ152" s="2621"/>
      <c r="AK152" s="2621"/>
      <c r="AL152" s="2621"/>
      <c r="AM152" s="2621"/>
      <c r="AN152" s="2621"/>
      <c r="AO152" s="628"/>
    </row>
    <row r="153" spans="1:41" ht="34.5" customHeight="1">
      <c r="A153" s="2615"/>
      <c r="B153" s="2616"/>
      <c r="C153" s="930" t="s">
        <v>372</v>
      </c>
      <c r="D153" s="930" t="s">
        <v>373</v>
      </c>
      <c r="E153" s="930" t="s">
        <v>374</v>
      </c>
      <c r="F153" s="930" t="s">
        <v>375</v>
      </c>
      <c r="G153" s="930" t="s">
        <v>376</v>
      </c>
      <c r="H153" s="930" t="s">
        <v>377</v>
      </c>
      <c r="I153" s="930" t="s">
        <v>2298</v>
      </c>
      <c r="J153" s="930" t="s">
        <v>378</v>
      </c>
      <c r="K153" s="930" t="s">
        <v>890</v>
      </c>
      <c r="L153" s="930" t="s">
        <v>379</v>
      </c>
      <c r="M153" s="930" t="s">
        <v>380</v>
      </c>
      <c r="N153" s="930" t="s">
        <v>381</v>
      </c>
      <c r="O153" s="930" t="s">
        <v>382</v>
      </c>
      <c r="P153" s="930" t="s">
        <v>383</v>
      </c>
      <c r="Q153" s="930" t="s">
        <v>384</v>
      </c>
      <c r="R153" s="930" t="s">
        <v>412</v>
      </c>
      <c r="S153" s="930" t="s">
        <v>413</v>
      </c>
      <c r="T153" s="930" t="s">
        <v>1733</v>
      </c>
      <c r="U153" s="930" t="s">
        <v>432</v>
      </c>
      <c r="V153" s="930" t="s">
        <v>428</v>
      </c>
      <c r="W153" s="930" t="s">
        <v>429</v>
      </c>
      <c r="X153" s="930" t="s">
        <v>430</v>
      </c>
      <c r="AB153" s="506"/>
      <c r="AC153" s="506"/>
      <c r="AD153" s="506"/>
      <c r="AE153" s="506"/>
      <c r="AF153" s="506"/>
      <c r="AG153" s="506"/>
      <c r="AH153" s="506"/>
      <c r="AI153" s="506"/>
      <c r="AJ153" s="505"/>
      <c r="AK153" s="506"/>
      <c r="AL153" s="506"/>
      <c r="AM153" s="506"/>
      <c r="AN153" s="506"/>
      <c r="AO153" s="506"/>
    </row>
    <row r="154" spans="1:41" ht="15" customHeight="1">
      <c r="A154" s="508" t="s">
        <v>2299</v>
      </c>
      <c r="B154" s="307"/>
      <c r="C154" s="506" t="s">
        <v>2394</v>
      </c>
      <c r="D154" s="506" t="s">
        <v>2364</v>
      </c>
      <c r="E154" s="506" t="s">
        <v>2365</v>
      </c>
      <c r="F154" s="506" t="s">
        <v>2366</v>
      </c>
      <c r="G154" s="506" t="s">
        <v>2367</v>
      </c>
      <c r="H154" s="506" t="s">
        <v>2367</v>
      </c>
      <c r="I154" s="506" t="s">
        <v>2368</v>
      </c>
      <c r="J154" s="506" t="s">
        <v>2369</v>
      </c>
      <c r="K154" s="506" t="s">
        <v>2394</v>
      </c>
      <c r="L154" s="506" t="s">
        <v>2365</v>
      </c>
      <c r="M154" s="506" t="s">
        <v>2371</v>
      </c>
      <c r="N154" s="506" t="s">
        <v>2372</v>
      </c>
      <c r="O154" s="506" t="s">
        <v>2369</v>
      </c>
      <c r="P154" s="506" t="s">
        <v>2394</v>
      </c>
      <c r="Q154" s="506" t="s">
        <v>2365</v>
      </c>
      <c r="R154" s="506" t="s">
        <v>2373</v>
      </c>
      <c r="S154" s="520" t="s">
        <v>2374</v>
      </c>
      <c r="T154" s="506" t="s">
        <v>2395</v>
      </c>
      <c r="U154" s="506" t="s">
        <v>2364</v>
      </c>
      <c r="V154" s="506" t="s">
        <v>2367</v>
      </c>
      <c r="W154" s="506" t="s">
        <v>2372</v>
      </c>
      <c r="X154" s="506" t="s">
        <v>2396</v>
      </c>
      <c r="AB154" s="506"/>
      <c r="AC154" s="506"/>
      <c r="AD154" s="506"/>
      <c r="AE154" s="506"/>
      <c r="AF154" s="506"/>
      <c r="AG154" s="506"/>
      <c r="AH154" s="506"/>
      <c r="AI154" s="506"/>
      <c r="AJ154" s="506"/>
      <c r="AK154" s="506"/>
      <c r="AL154" s="506"/>
      <c r="AM154" s="506"/>
      <c r="AN154" s="506"/>
      <c r="AO154" s="506"/>
    </row>
    <row r="155" spans="1:41" ht="15" customHeight="1">
      <c r="A155" s="2619" t="s">
        <v>44</v>
      </c>
      <c r="B155" s="2619"/>
      <c r="C155" s="509"/>
      <c r="D155" s="509"/>
      <c r="E155" s="509"/>
      <c r="F155" s="509"/>
      <c r="G155" s="509"/>
      <c r="H155" s="509"/>
      <c r="I155" s="509"/>
      <c r="J155" s="509"/>
      <c r="K155" s="509"/>
      <c r="L155" s="509"/>
      <c r="M155" s="509"/>
      <c r="N155" s="509"/>
      <c r="O155" s="509"/>
      <c r="P155" s="509"/>
      <c r="Q155" s="510"/>
      <c r="R155" s="510"/>
      <c r="S155" s="509"/>
      <c r="T155" s="509"/>
      <c r="U155" s="510"/>
      <c r="V155" s="509"/>
      <c r="W155" s="509"/>
      <c r="X155" s="509"/>
      <c r="AB155" s="509"/>
      <c r="AC155" s="509"/>
      <c r="AD155" s="509"/>
      <c r="AE155" s="509"/>
      <c r="AF155" s="509"/>
      <c r="AG155" s="509"/>
      <c r="AH155" s="509"/>
      <c r="AI155" s="510"/>
      <c r="AJ155" s="509"/>
      <c r="AK155" s="509"/>
      <c r="AL155" s="509"/>
      <c r="AM155" s="509"/>
      <c r="AN155" s="509"/>
      <c r="AO155" s="509"/>
    </row>
    <row r="156" spans="1:41" ht="15" customHeight="1">
      <c r="A156" s="511"/>
      <c r="B156" s="512" t="s">
        <v>2312</v>
      </c>
      <c r="C156" s="509">
        <v>4.5</v>
      </c>
      <c r="D156" s="509">
        <v>4.5</v>
      </c>
      <c r="E156" s="509">
        <v>4.5</v>
      </c>
      <c r="F156" s="509">
        <v>4.5</v>
      </c>
      <c r="G156" s="509">
        <v>5.5</v>
      </c>
      <c r="H156" s="509">
        <v>5</v>
      </c>
      <c r="I156" s="509">
        <v>5</v>
      </c>
      <c r="J156" s="509" t="s">
        <v>76</v>
      </c>
      <c r="K156" s="509">
        <v>6</v>
      </c>
      <c r="L156" s="509">
        <v>6</v>
      </c>
      <c r="M156" s="509">
        <v>6.5</v>
      </c>
      <c r="N156" s="509" t="s">
        <v>76</v>
      </c>
      <c r="O156" s="509">
        <v>6</v>
      </c>
      <c r="P156" s="509">
        <v>5</v>
      </c>
      <c r="Q156" s="509">
        <v>4.75</v>
      </c>
      <c r="R156" s="510" t="s">
        <v>76</v>
      </c>
      <c r="S156" s="509" t="s">
        <v>76</v>
      </c>
      <c r="T156" s="509">
        <v>4.5</v>
      </c>
      <c r="U156" s="510" t="s">
        <v>76</v>
      </c>
      <c r="V156" s="509" t="s">
        <v>76</v>
      </c>
      <c r="W156" s="509" t="s">
        <v>76</v>
      </c>
      <c r="X156" s="509" t="s">
        <v>76</v>
      </c>
      <c r="AB156" s="509"/>
      <c r="AC156" s="509"/>
      <c r="AD156" s="509"/>
      <c r="AE156" s="509"/>
      <c r="AF156" s="509"/>
      <c r="AG156" s="509"/>
      <c r="AH156" s="509"/>
      <c r="AI156" s="510"/>
      <c r="AJ156" s="509"/>
      <c r="AK156" s="509"/>
      <c r="AL156" s="509"/>
      <c r="AM156" s="509"/>
      <c r="AN156" s="509"/>
      <c r="AO156" s="509"/>
    </row>
    <row r="157" spans="1:41" ht="15" customHeight="1">
      <c r="A157" s="511"/>
      <c r="B157" s="512" t="s">
        <v>2313</v>
      </c>
      <c r="C157" s="509">
        <v>4.5</v>
      </c>
      <c r="D157" s="509">
        <v>4.5</v>
      </c>
      <c r="E157" s="509">
        <v>4.5</v>
      </c>
      <c r="F157" s="509">
        <v>4.5</v>
      </c>
      <c r="G157" s="509">
        <v>5.5</v>
      </c>
      <c r="H157" s="509">
        <v>5</v>
      </c>
      <c r="I157" s="509">
        <v>5</v>
      </c>
      <c r="J157" s="509">
        <v>6.5</v>
      </c>
      <c r="K157" s="509">
        <v>6</v>
      </c>
      <c r="L157" s="509">
        <v>6</v>
      </c>
      <c r="M157" s="509">
        <v>6.5</v>
      </c>
      <c r="N157" s="509">
        <v>6.5</v>
      </c>
      <c r="O157" s="509">
        <v>6</v>
      </c>
      <c r="P157" s="509">
        <v>5</v>
      </c>
      <c r="Q157" s="509">
        <v>4.75</v>
      </c>
      <c r="R157" s="509">
        <v>6</v>
      </c>
      <c r="S157" s="509">
        <v>7.5</v>
      </c>
      <c r="T157" s="509">
        <v>4.5</v>
      </c>
      <c r="U157" s="509">
        <v>4.5</v>
      </c>
      <c r="V157" s="509">
        <v>5</v>
      </c>
      <c r="W157" s="509">
        <v>4.5</v>
      </c>
      <c r="X157" s="509">
        <v>5</v>
      </c>
      <c r="AB157" s="509"/>
      <c r="AC157" s="509"/>
      <c r="AD157" s="509"/>
      <c r="AE157" s="509"/>
      <c r="AF157" s="509"/>
      <c r="AG157" s="509"/>
      <c r="AH157" s="509"/>
      <c r="AI157" s="509"/>
      <c r="AJ157" s="509"/>
      <c r="AK157" s="509"/>
      <c r="AL157" s="509"/>
      <c r="AM157" s="509"/>
      <c r="AN157" s="509"/>
      <c r="AO157" s="509"/>
    </row>
    <row r="158" spans="1:41" ht="15" customHeight="1">
      <c r="A158" s="2619" t="s">
        <v>45</v>
      </c>
      <c r="B158" s="2619"/>
      <c r="C158" s="513"/>
      <c r="D158" s="513"/>
      <c r="E158" s="513"/>
      <c r="F158" s="513" t="s">
        <v>1285</v>
      </c>
      <c r="G158" s="513"/>
      <c r="H158" s="513"/>
      <c r="I158" s="513"/>
      <c r="J158" s="513"/>
      <c r="K158" s="513"/>
      <c r="L158" s="513"/>
      <c r="M158" s="513"/>
      <c r="N158" s="513"/>
      <c r="O158" s="513"/>
      <c r="P158" s="513"/>
      <c r="Q158" s="513"/>
      <c r="R158" s="510"/>
      <c r="S158" s="510"/>
      <c r="T158" s="510"/>
      <c r="V158" s="510"/>
      <c r="W158" s="510"/>
      <c r="X158" s="510"/>
      <c r="AB158" s="509"/>
      <c r="AC158" s="509"/>
      <c r="AD158" s="509"/>
      <c r="AE158" s="510"/>
      <c r="AF158" s="510"/>
      <c r="AG158" s="510"/>
      <c r="AH158" s="510"/>
      <c r="AI158" s="510"/>
      <c r="AJ158" s="510"/>
      <c r="AK158" s="510"/>
      <c r="AL158" s="510"/>
      <c r="AM158" s="509"/>
      <c r="AN158" s="509"/>
      <c r="AO158" s="509"/>
    </row>
    <row r="159" spans="1:41" ht="15" customHeight="1">
      <c r="A159" s="514"/>
      <c r="B159" s="512" t="s">
        <v>2314</v>
      </c>
      <c r="C159" s="509">
        <v>5</v>
      </c>
      <c r="D159" s="509">
        <v>5</v>
      </c>
      <c r="E159" s="509">
        <v>5</v>
      </c>
      <c r="F159" s="509">
        <v>5.5</v>
      </c>
      <c r="G159" s="509">
        <v>6</v>
      </c>
      <c r="H159" s="509">
        <v>5.25</v>
      </c>
      <c r="I159" s="509">
        <v>5.5</v>
      </c>
      <c r="J159" s="509">
        <v>7</v>
      </c>
      <c r="K159" s="509">
        <v>7</v>
      </c>
      <c r="L159" s="515">
        <v>7</v>
      </c>
      <c r="M159" s="509">
        <v>7.5</v>
      </c>
      <c r="N159" s="509">
        <v>7.5</v>
      </c>
      <c r="O159" s="509">
        <v>7.5</v>
      </c>
      <c r="P159" s="509">
        <v>6.5</v>
      </c>
      <c r="Q159" s="509">
        <v>6</v>
      </c>
      <c r="R159" s="510">
        <v>7.75</v>
      </c>
      <c r="S159" s="509">
        <v>8.25</v>
      </c>
      <c r="T159" s="509">
        <v>5</v>
      </c>
      <c r="U159" s="510">
        <v>5.25</v>
      </c>
      <c r="V159" s="509">
        <v>6</v>
      </c>
      <c r="W159" s="509">
        <v>5.5</v>
      </c>
      <c r="X159" s="509">
        <v>6</v>
      </c>
      <c r="AB159" s="509"/>
      <c r="AC159" s="509"/>
      <c r="AD159" s="509"/>
      <c r="AE159" s="509"/>
      <c r="AF159" s="509"/>
      <c r="AG159" s="509"/>
      <c r="AH159" s="509"/>
      <c r="AI159" s="510"/>
      <c r="AJ159" s="509"/>
      <c r="AK159" s="510"/>
      <c r="AL159" s="510"/>
      <c r="AM159" s="509"/>
      <c r="AN159" s="509"/>
      <c r="AO159" s="509"/>
    </row>
    <row r="160" spans="1:41" ht="15" customHeight="1">
      <c r="A160" s="514"/>
      <c r="B160" s="512" t="s">
        <v>2315</v>
      </c>
      <c r="C160" s="509">
        <v>5.25</v>
      </c>
      <c r="D160" s="509">
        <v>5.25</v>
      </c>
      <c r="E160" s="509">
        <v>5.25</v>
      </c>
      <c r="F160" s="509">
        <v>6</v>
      </c>
      <c r="G160" s="509">
        <v>6.25</v>
      </c>
      <c r="H160" s="509">
        <v>5.5</v>
      </c>
      <c r="I160" s="509">
        <v>5.75</v>
      </c>
      <c r="J160" s="509">
        <v>7.25</v>
      </c>
      <c r="K160" s="509">
        <v>7.25</v>
      </c>
      <c r="L160" s="509">
        <v>7.25</v>
      </c>
      <c r="M160" s="509">
        <v>7.75</v>
      </c>
      <c r="N160" s="509">
        <v>8</v>
      </c>
      <c r="O160" s="509">
        <v>7.75</v>
      </c>
      <c r="P160" s="509">
        <v>6.75</v>
      </c>
      <c r="Q160" s="509">
        <v>6.25</v>
      </c>
      <c r="R160" s="509">
        <v>8.25</v>
      </c>
      <c r="S160" s="509">
        <v>8.75</v>
      </c>
      <c r="T160" s="509">
        <v>5</v>
      </c>
      <c r="U160" s="509">
        <v>5</v>
      </c>
      <c r="V160" s="509">
        <v>6</v>
      </c>
      <c r="W160" s="509">
        <v>5.75</v>
      </c>
      <c r="X160" s="509">
        <v>6</v>
      </c>
      <c r="AB160" s="509"/>
      <c r="AC160" s="509"/>
      <c r="AD160" s="509"/>
      <c r="AE160" s="509"/>
      <c r="AF160" s="509"/>
      <c r="AG160" s="509"/>
      <c r="AH160" s="509"/>
      <c r="AI160" s="510"/>
      <c r="AJ160" s="509"/>
      <c r="AK160" s="510"/>
      <c r="AL160" s="510"/>
      <c r="AM160" s="509"/>
      <c r="AN160" s="509"/>
      <c r="AO160" s="509"/>
    </row>
    <row r="161" spans="1:41" ht="15" customHeight="1">
      <c r="A161" s="514"/>
      <c r="B161" s="512" t="s">
        <v>2316</v>
      </c>
      <c r="C161" s="509">
        <v>5.5</v>
      </c>
      <c r="D161" s="509">
        <v>5.5</v>
      </c>
      <c r="E161" s="509">
        <v>5.5</v>
      </c>
      <c r="F161" s="509">
        <v>6</v>
      </c>
      <c r="G161" s="509">
        <v>6.5</v>
      </c>
      <c r="H161" s="509">
        <v>5.75</v>
      </c>
      <c r="I161" s="509">
        <v>6</v>
      </c>
      <c r="J161" s="509">
        <v>7.5</v>
      </c>
      <c r="K161" s="509">
        <v>7.5</v>
      </c>
      <c r="L161" s="509">
        <v>7.5</v>
      </c>
      <c r="M161" s="509">
        <v>8</v>
      </c>
      <c r="N161" s="509">
        <v>8.25</v>
      </c>
      <c r="O161" s="509">
        <v>8</v>
      </c>
      <c r="P161" s="509">
        <v>7</v>
      </c>
      <c r="Q161" s="509">
        <v>6.5</v>
      </c>
      <c r="R161" s="509">
        <v>8.5</v>
      </c>
      <c r="S161" s="509">
        <v>9</v>
      </c>
      <c r="T161" s="509">
        <v>5</v>
      </c>
      <c r="U161" s="509">
        <v>5</v>
      </c>
      <c r="V161" s="509">
        <v>7</v>
      </c>
      <c r="W161" s="509">
        <v>6</v>
      </c>
      <c r="X161" s="509">
        <v>7</v>
      </c>
      <c r="AB161" s="509"/>
      <c r="AC161" s="509"/>
      <c r="AD161" s="509"/>
      <c r="AE161" s="509"/>
      <c r="AF161" s="509"/>
      <c r="AG161" s="509"/>
      <c r="AH161" s="510"/>
      <c r="AI161" s="510"/>
      <c r="AJ161" s="509"/>
      <c r="AK161" s="510"/>
      <c r="AL161" s="510"/>
      <c r="AM161" s="509"/>
      <c r="AN161" s="509"/>
      <c r="AO161" s="509"/>
    </row>
    <row r="162" spans="1:41" ht="15" customHeight="1">
      <c r="A162" s="514"/>
      <c r="B162" s="512" t="s">
        <v>2317</v>
      </c>
      <c r="C162" s="509">
        <v>6</v>
      </c>
      <c r="D162" s="509">
        <v>6</v>
      </c>
      <c r="E162" s="509">
        <v>6</v>
      </c>
      <c r="F162" s="509">
        <v>6.25</v>
      </c>
      <c r="G162" s="509">
        <v>6.75</v>
      </c>
      <c r="H162" s="509">
        <v>6</v>
      </c>
      <c r="I162" s="509">
        <v>6.25</v>
      </c>
      <c r="J162" s="509">
        <v>7.75</v>
      </c>
      <c r="K162" s="509">
        <v>7.75</v>
      </c>
      <c r="L162" s="509">
        <v>7.75</v>
      </c>
      <c r="M162" s="509">
        <v>8</v>
      </c>
      <c r="N162" s="509">
        <v>8.25</v>
      </c>
      <c r="O162" s="509">
        <v>8.25</v>
      </c>
      <c r="P162" s="509">
        <v>7</v>
      </c>
      <c r="Q162" s="509">
        <v>6.5</v>
      </c>
      <c r="R162" s="509">
        <v>8.75</v>
      </c>
      <c r="S162" s="509">
        <v>9.25</v>
      </c>
      <c r="T162" s="509">
        <v>5</v>
      </c>
      <c r="U162" s="509">
        <v>5</v>
      </c>
      <c r="V162" s="509">
        <v>7.5</v>
      </c>
      <c r="W162" s="509">
        <v>6.25</v>
      </c>
      <c r="X162" s="509">
        <v>7.5</v>
      </c>
      <c r="AB162" s="509"/>
      <c r="AC162" s="509"/>
      <c r="AD162" s="509"/>
      <c r="AE162" s="510"/>
      <c r="AF162" s="509"/>
      <c r="AG162" s="509"/>
      <c r="AH162" s="510"/>
      <c r="AI162" s="510"/>
      <c r="AJ162" s="509"/>
      <c r="AK162" s="510"/>
      <c r="AL162" s="510"/>
      <c r="AM162" s="509"/>
      <c r="AN162" s="509"/>
      <c r="AO162" s="509"/>
    </row>
    <row r="163" spans="1:41" ht="15" customHeight="1">
      <c r="A163" s="514"/>
      <c r="B163" s="512" t="s">
        <v>2318</v>
      </c>
      <c r="C163" s="509">
        <v>6</v>
      </c>
      <c r="D163" s="509">
        <v>6</v>
      </c>
      <c r="E163" s="509">
        <v>6</v>
      </c>
      <c r="F163" s="509">
        <v>6.25</v>
      </c>
      <c r="G163" s="509">
        <v>6.75</v>
      </c>
      <c r="H163" s="509">
        <v>6.25</v>
      </c>
      <c r="I163" s="509">
        <v>6.5</v>
      </c>
      <c r="J163" s="509">
        <v>8.25</v>
      </c>
      <c r="K163" s="509">
        <v>7.75</v>
      </c>
      <c r="L163" s="509">
        <v>7.75</v>
      </c>
      <c r="M163" s="509">
        <v>8</v>
      </c>
      <c r="N163" s="509">
        <v>8.25</v>
      </c>
      <c r="O163" s="509">
        <v>8.25</v>
      </c>
      <c r="P163" s="509">
        <v>7</v>
      </c>
      <c r="Q163" s="509">
        <v>6.5</v>
      </c>
      <c r="R163" s="509">
        <v>8.75</v>
      </c>
      <c r="S163" s="509">
        <v>9.25</v>
      </c>
      <c r="T163" s="509">
        <v>5</v>
      </c>
      <c r="U163" s="509">
        <v>5</v>
      </c>
      <c r="V163" s="509">
        <v>7.5</v>
      </c>
      <c r="W163" s="509">
        <v>6.5</v>
      </c>
      <c r="X163" s="509">
        <v>7.5</v>
      </c>
      <c r="AB163" s="509"/>
      <c r="AC163" s="509"/>
      <c r="AD163" s="509"/>
      <c r="AE163" s="509"/>
      <c r="AF163" s="509"/>
      <c r="AG163" s="509"/>
      <c r="AH163" s="509"/>
      <c r="AI163" s="510"/>
      <c r="AJ163" s="509"/>
      <c r="AK163" s="510"/>
      <c r="AL163" s="510"/>
      <c r="AM163" s="509"/>
      <c r="AN163" s="509"/>
      <c r="AO163" s="509"/>
    </row>
    <row r="164" spans="1:41" ht="15" customHeight="1">
      <c r="A164" s="2619" t="s">
        <v>388</v>
      </c>
      <c r="B164" s="2619"/>
      <c r="C164" s="509"/>
      <c r="D164" s="509"/>
      <c r="E164" s="509"/>
      <c r="F164" s="509"/>
      <c r="G164" s="509"/>
      <c r="H164" s="509"/>
      <c r="I164" s="509"/>
      <c r="J164" s="509"/>
      <c r="K164" s="509"/>
      <c r="L164" s="509"/>
      <c r="M164" s="509"/>
      <c r="N164" s="509"/>
      <c r="O164" s="510"/>
      <c r="P164" s="509"/>
      <c r="Q164" s="510"/>
      <c r="R164" s="509"/>
      <c r="S164" s="509"/>
      <c r="T164" s="510"/>
      <c r="U164" s="510"/>
      <c r="V164" s="510"/>
      <c r="W164" s="510"/>
      <c r="X164" s="510"/>
      <c r="AB164" s="509"/>
      <c r="AC164" s="509"/>
      <c r="AD164" s="509"/>
      <c r="AE164" s="510"/>
      <c r="AF164" s="509"/>
      <c r="AG164" s="509"/>
      <c r="AH164" s="510"/>
      <c r="AI164" s="510"/>
      <c r="AJ164" s="510"/>
      <c r="AK164" s="510"/>
      <c r="AL164" s="510"/>
      <c r="AM164" s="509"/>
      <c r="AN164" s="509"/>
      <c r="AO164" s="509"/>
    </row>
    <row r="165" spans="1:41" ht="15" customHeight="1">
      <c r="A165" s="516"/>
      <c r="B165" s="512" t="s">
        <v>389</v>
      </c>
      <c r="C165" s="509" t="s">
        <v>1647</v>
      </c>
      <c r="D165" s="509" t="s">
        <v>2389</v>
      </c>
      <c r="E165" s="509">
        <v>12.5</v>
      </c>
      <c r="F165" s="509">
        <v>12.5</v>
      </c>
      <c r="G165" s="509" t="s">
        <v>1749</v>
      </c>
      <c r="H165" s="509" t="s">
        <v>2397</v>
      </c>
      <c r="I165" s="509">
        <v>12.5</v>
      </c>
      <c r="J165" s="509">
        <v>13.5</v>
      </c>
      <c r="K165" s="509" t="s">
        <v>2377</v>
      </c>
      <c r="L165" s="509">
        <v>14</v>
      </c>
      <c r="M165" s="509" t="s">
        <v>1891</v>
      </c>
      <c r="N165" s="509" t="s">
        <v>2378</v>
      </c>
      <c r="O165" s="509" t="s">
        <v>1891</v>
      </c>
      <c r="P165" s="509" t="s">
        <v>2379</v>
      </c>
      <c r="Q165" s="509">
        <v>13</v>
      </c>
      <c r="R165" s="509" t="s">
        <v>2380</v>
      </c>
      <c r="S165" s="509">
        <v>14</v>
      </c>
      <c r="T165" s="509">
        <v>12</v>
      </c>
      <c r="U165" s="510" t="s">
        <v>1663</v>
      </c>
      <c r="V165" s="509">
        <v>13</v>
      </c>
      <c r="W165" s="509">
        <v>10.5</v>
      </c>
      <c r="X165" s="509">
        <v>10.5</v>
      </c>
      <c r="AB165" s="509"/>
      <c r="AC165" s="509"/>
      <c r="AD165" s="509"/>
      <c r="AE165" s="509"/>
      <c r="AF165" s="509"/>
      <c r="AG165" s="509"/>
      <c r="AH165" s="509"/>
      <c r="AI165" s="510"/>
      <c r="AJ165" s="509"/>
      <c r="AK165" s="509"/>
      <c r="AL165" s="510"/>
      <c r="AM165" s="509"/>
      <c r="AN165" s="509"/>
      <c r="AO165" s="509"/>
    </row>
    <row r="166" spans="1:41" ht="15" customHeight="1">
      <c r="B166" s="512" t="s">
        <v>2319</v>
      </c>
      <c r="C166" s="509">
        <v>10.5</v>
      </c>
      <c r="D166" s="509">
        <v>11</v>
      </c>
      <c r="E166" s="509">
        <v>11</v>
      </c>
      <c r="F166" s="509">
        <v>11.5</v>
      </c>
      <c r="G166" s="509">
        <v>12</v>
      </c>
      <c r="H166" s="509">
        <v>12</v>
      </c>
      <c r="I166" s="509">
        <v>11.5</v>
      </c>
      <c r="J166" s="509">
        <v>14.75</v>
      </c>
      <c r="K166" s="509">
        <v>14</v>
      </c>
      <c r="L166" s="509">
        <v>14.5</v>
      </c>
      <c r="M166" s="509">
        <v>14.5</v>
      </c>
      <c r="N166" s="509">
        <v>13.5</v>
      </c>
      <c r="O166" s="509">
        <v>14.5</v>
      </c>
      <c r="P166" s="509">
        <v>13.5</v>
      </c>
      <c r="Q166" s="509">
        <v>13.5</v>
      </c>
      <c r="R166" s="509">
        <v>14.5</v>
      </c>
      <c r="S166" s="509">
        <v>14.5</v>
      </c>
      <c r="T166" s="509">
        <v>13</v>
      </c>
      <c r="U166" s="509" t="s">
        <v>1853</v>
      </c>
      <c r="V166" s="509">
        <v>15</v>
      </c>
      <c r="W166" s="509">
        <v>14.5</v>
      </c>
      <c r="X166" s="509">
        <v>14</v>
      </c>
      <c r="AB166" s="509"/>
      <c r="AC166" s="509"/>
      <c r="AD166" s="509"/>
      <c r="AE166" s="509"/>
      <c r="AF166" s="509"/>
      <c r="AG166" s="509"/>
      <c r="AH166" s="509"/>
      <c r="AI166" s="509"/>
      <c r="AJ166" s="509"/>
      <c r="AK166" s="509"/>
      <c r="AL166" s="509"/>
      <c r="AM166" s="509"/>
      <c r="AN166" s="509"/>
      <c r="AO166" s="509"/>
    </row>
    <row r="167" spans="1:41" ht="15" customHeight="1">
      <c r="B167" s="512" t="s">
        <v>2381</v>
      </c>
      <c r="C167" s="509">
        <v>12.5</v>
      </c>
      <c r="D167" s="509">
        <v>12</v>
      </c>
      <c r="E167" s="509">
        <v>12.5</v>
      </c>
      <c r="F167" s="509" t="s">
        <v>1854</v>
      </c>
      <c r="G167" s="509" t="s">
        <v>1645</v>
      </c>
      <c r="H167" s="509">
        <v>13</v>
      </c>
      <c r="I167" s="509">
        <v>12.5</v>
      </c>
      <c r="J167" s="509">
        <v>14.25</v>
      </c>
      <c r="K167" s="509" t="s">
        <v>1891</v>
      </c>
      <c r="L167" s="509" t="s">
        <v>2360</v>
      </c>
      <c r="M167" s="509" t="s">
        <v>2380</v>
      </c>
      <c r="N167" s="509">
        <v>13.5</v>
      </c>
      <c r="O167" s="509">
        <v>14.5</v>
      </c>
      <c r="P167" s="509">
        <v>14.5</v>
      </c>
      <c r="Q167" s="509">
        <v>14</v>
      </c>
      <c r="R167" s="509" t="s">
        <v>2382</v>
      </c>
      <c r="S167" s="509">
        <v>14.5</v>
      </c>
      <c r="T167" s="509">
        <v>12</v>
      </c>
      <c r="U167" s="509" t="s">
        <v>1663</v>
      </c>
      <c r="V167" s="509">
        <v>15</v>
      </c>
      <c r="W167" s="510" t="s">
        <v>2383</v>
      </c>
      <c r="X167" s="509" t="s">
        <v>2269</v>
      </c>
      <c r="AB167" s="509"/>
      <c r="AC167" s="509"/>
      <c r="AD167" s="509"/>
      <c r="AE167" s="509"/>
      <c r="AF167" s="509"/>
      <c r="AG167" s="509"/>
      <c r="AH167" s="509"/>
      <c r="AI167" s="509"/>
      <c r="AJ167" s="509"/>
      <c r="AK167" s="510"/>
      <c r="AL167" s="509"/>
      <c r="AM167" s="509"/>
      <c r="AN167" s="509"/>
      <c r="AO167" s="509"/>
    </row>
    <row r="168" spans="1:41" ht="15" customHeight="1">
      <c r="B168" s="512" t="s">
        <v>211</v>
      </c>
      <c r="C168" s="509">
        <v>8.5</v>
      </c>
      <c r="D168" s="509" t="s">
        <v>2384</v>
      </c>
      <c r="E168" s="509" t="s">
        <v>2384</v>
      </c>
      <c r="F168" s="509">
        <v>8.5</v>
      </c>
      <c r="G168" s="509">
        <v>8.5</v>
      </c>
      <c r="H168" s="509">
        <v>9</v>
      </c>
      <c r="I168" s="509">
        <v>9</v>
      </c>
      <c r="J168" s="509">
        <v>10</v>
      </c>
      <c r="K168" s="509">
        <v>10</v>
      </c>
      <c r="L168" s="509">
        <v>10</v>
      </c>
      <c r="M168" s="509" t="s">
        <v>2351</v>
      </c>
      <c r="N168" s="509">
        <v>10</v>
      </c>
      <c r="O168" s="509">
        <v>10</v>
      </c>
      <c r="P168" s="509">
        <v>10</v>
      </c>
      <c r="Q168" s="509">
        <v>10</v>
      </c>
      <c r="R168" s="509">
        <v>9.5</v>
      </c>
      <c r="S168" s="509">
        <v>10</v>
      </c>
      <c r="T168" s="509">
        <v>9</v>
      </c>
      <c r="U168" s="509" t="s">
        <v>2385</v>
      </c>
      <c r="V168" s="509">
        <v>10</v>
      </c>
      <c r="W168" s="509">
        <v>10</v>
      </c>
      <c r="X168" s="509">
        <v>10</v>
      </c>
      <c r="AB168" s="509"/>
      <c r="AC168" s="509"/>
      <c r="AD168" s="509"/>
      <c r="AE168" s="509"/>
      <c r="AF168" s="509"/>
      <c r="AG168" s="509"/>
      <c r="AH168" s="509"/>
      <c r="AI168" s="509"/>
      <c r="AJ168" s="509"/>
      <c r="AK168" s="509"/>
      <c r="AL168" s="509"/>
      <c r="AM168" s="509"/>
      <c r="AN168" s="509"/>
      <c r="AO168" s="509"/>
    </row>
    <row r="169" spans="1:41" ht="15" customHeight="1">
      <c r="B169" s="512" t="s">
        <v>2330</v>
      </c>
      <c r="C169" s="509">
        <v>12.5</v>
      </c>
      <c r="D169" s="509">
        <v>12</v>
      </c>
      <c r="E169" s="509">
        <v>12.5</v>
      </c>
      <c r="F169" s="509">
        <v>12.5</v>
      </c>
      <c r="G169" s="509" t="s">
        <v>2386</v>
      </c>
      <c r="H169" s="509">
        <v>13.5</v>
      </c>
      <c r="I169" s="509" t="s">
        <v>2387</v>
      </c>
      <c r="J169" s="509">
        <v>14.75</v>
      </c>
      <c r="K169" s="509">
        <v>14.5</v>
      </c>
      <c r="L169" s="509">
        <v>14.5</v>
      </c>
      <c r="M169" s="509" t="s">
        <v>2388</v>
      </c>
      <c r="N169" s="509">
        <v>14.5</v>
      </c>
      <c r="O169" s="509">
        <v>14.5</v>
      </c>
      <c r="P169" s="509">
        <v>14.5</v>
      </c>
      <c r="Q169" s="509">
        <v>14</v>
      </c>
      <c r="R169" s="509">
        <v>14.5</v>
      </c>
      <c r="S169" s="509">
        <v>14.5</v>
      </c>
      <c r="T169" s="509">
        <v>13</v>
      </c>
      <c r="U169" s="509" t="s">
        <v>1846</v>
      </c>
      <c r="V169" s="509">
        <v>15</v>
      </c>
      <c r="W169" s="509">
        <v>14.5</v>
      </c>
      <c r="X169" s="509" t="s">
        <v>1891</v>
      </c>
      <c r="AB169" s="509"/>
      <c r="AC169" s="509"/>
      <c r="AD169" s="509"/>
      <c r="AE169" s="509"/>
      <c r="AF169" s="509"/>
      <c r="AG169" s="509"/>
      <c r="AH169" s="509"/>
      <c r="AI169" s="509"/>
      <c r="AJ169" s="509"/>
      <c r="AK169" s="509"/>
      <c r="AL169" s="509"/>
      <c r="AM169" s="509"/>
      <c r="AN169" s="509"/>
      <c r="AO169" s="509"/>
    </row>
    <row r="170" spans="1:41" ht="15" customHeight="1">
      <c r="B170" s="512" t="s">
        <v>2334</v>
      </c>
      <c r="C170" s="509">
        <v>9</v>
      </c>
      <c r="D170" s="509">
        <v>9</v>
      </c>
      <c r="E170" s="509">
        <v>9.5</v>
      </c>
      <c r="F170" s="509">
        <v>8.5</v>
      </c>
      <c r="G170" s="509">
        <v>10</v>
      </c>
      <c r="H170" s="509">
        <v>9.5</v>
      </c>
      <c r="I170" s="509">
        <v>9.5</v>
      </c>
      <c r="J170" s="509">
        <v>12</v>
      </c>
      <c r="K170" s="509">
        <v>12</v>
      </c>
      <c r="L170" s="509">
        <v>12</v>
      </c>
      <c r="M170" s="509">
        <v>12</v>
      </c>
      <c r="N170" s="509">
        <v>11.5</v>
      </c>
      <c r="O170" s="509">
        <v>12</v>
      </c>
      <c r="P170" s="509">
        <v>12</v>
      </c>
      <c r="Q170" s="509">
        <v>11</v>
      </c>
      <c r="R170" s="509">
        <v>9.5</v>
      </c>
      <c r="S170" s="509">
        <v>12</v>
      </c>
      <c r="T170" s="509">
        <v>11</v>
      </c>
      <c r="U170" s="509" t="s">
        <v>1663</v>
      </c>
      <c r="V170" s="509" t="s">
        <v>76</v>
      </c>
      <c r="W170" s="509">
        <v>12</v>
      </c>
      <c r="X170" s="509" t="s">
        <v>1663</v>
      </c>
      <c r="AB170" s="509"/>
      <c r="AC170" s="509"/>
      <c r="AD170" s="509"/>
      <c r="AE170" s="509"/>
      <c r="AF170" s="509"/>
      <c r="AG170" s="509"/>
      <c r="AH170" s="509"/>
      <c r="AI170" s="509"/>
      <c r="AJ170" s="509"/>
      <c r="AK170" s="509"/>
      <c r="AL170" s="509"/>
      <c r="AM170" s="509"/>
      <c r="AN170" s="509"/>
      <c r="AO170" s="509"/>
    </row>
    <row r="171" spans="1:41" ht="15" customHeight="1">
      <c r="A171" s="517"/>
      <c r="B171" s="518" t="s">
        <v>1108</v>
      </c>
      <c r="C171" s="519">
        <v>12.5</v>
      </c>
      <c r="D171" s="519">
        <v>12</v>
      </c>
      <c r="E171" s="519">
        <v>12.5</v>
      </c>
      <c r="F171" s="519">
        <v>12.5</v>
      </c>
      <c r="G171" s="519" t="s">
        <v>2390</v>
      </c>
      <c r="H171" s="519">
        <v>14</v>
      </c>
      <c r="I171" s="519">
        <v>14</v>
      </c>
      <c r="J171" s="519">
        <v>14.75</v>
      </c>
      <c r="K171" s="519" t="s">
        <v>1910</v>
      </c>
      <c r="L171" s="519">
        <v>14.5</v>
      </c>
      <c r="M171" s="519" t="s">
        <v>2391</v>
      </c>
      <c r="N171" s="519">
        <v>14.5</v>
      </c>
      <c r="O171" s="519">
        <v>14.5</v>
      </c>
      <c r="P171" s="519" t="s">
        <v>2392</v>
      </c>
      <c r="Q171" s="519">
        <v>14</v>
      </c>
      <c r="R171" s="519">
        <v>14.5</v>
      </c>
      <c r="S171" s="519">
        <v>14.5</v>
      </c>
      <c r="T171" s="519">
        <v>13</v>
      </c>
      <c r="U171" s="519" t="s">
        <v>1940</v>
      </c>
      <c r="V171" s="519">
        <v>15</v>
      </c>
      <c r="W171" s="519">
        <v>14.5</v>
      </c>
      <c r="X171" s="519">
        <v>14</v>
      </c>
      <c r="AB171" s="509"/>
      <c r="AC171" s="509"/>
      <c r="AD171" s="509"/>
      <c r="AE171" s="509"/>
      <c r="AF171" s="509"/>
      <c r="AG171" s="509"/>
      <c r="AH171" s="509"/>
      <c r="AI171" s="509"/>
      <c r="AJ171" s="509"/>
      <c r="AK171" s="509"/>
      <c r="AL171" s="509"/>
      <c r="AM171" s="509"/>
      <c r="AN171" s="509"/>
      <c r="AO171" s="509"/>
    </row>
    <row r="172" spans="1:41" ht="15" customHeight="1">
      <c r="A172" s="507"/>
      <c r="B172" s="512"/>
      <c r="C172" s="509"/>
      <c r="D172" s="509"/>
      <c r="E172" s="509"/>
      <c r="F172" s="509"/>
      <c r="G172" s="509"/>
      <c r="H172" s="509"/>
      <c r="I172" s="509"/>
      <c r="J172" s="509"/>
      <c r="K172" s="509"/>
      <c r="L172" s="509"/>
      <c r="M172" s="509"/>
      <c r="N172" s="509"/>
      <c r="O172" s="509"/>
      <c r="P172" s="509"/>
      <c r="Q172" s="509"/>
      <c r="R172" s="509"/>
      <c r="S172" s="509"/>
      <c r="T172" s="509"/>
      <c r="U172" s="509"/>
      <c r="V172" s="509"/>
      <c r="W172" s="509"/>
      <c r="X172" s="509"/>
      <c r="AB172" s="509"/>
      <c r="AC172" s="509"/>
      <c r="AD172" s="509"/>
      <c r="AE172" s="509"/>
      <c r="AF172" s="509"/>
      <c r="AG172" s="509"/>
      <c r="AH172" s="509"/>
      <c r="AI172" s="509"/>
      <c r="AJ172" s="509"/>
      <c r="AK172" s="509"/>
      <c r="AL172" s="509"/>
      <c r="AM172" s="509"/>
      <c r="AN172" s="509"/>
      <c r="AO172" s="509"/>
    </row>
    <row r="173" spans="1:41" ht="15" customHeight="1"/>
    <row r="174" spans="1:41" ht="15" customHeight="1">
      <c r="A174" s="494"/>
      <c r="B174" s="500"/>
      <c r="F174" s="2611" t="s">
        <v>2293</v>
      </c>
      <c r="G174" s="2611"/>
      <c r="H174" s="2611"/>
      <c r="I174" s="2611"/>
      <c r="J174" s="2612" t="s">
        <v>2294</v>
      </c>
      <c r="K174" s="2612"/>
      <c r="L174" s="2612"/>
      <c r="M174" s="2612"/>
      <c r="N174" s="2598" t="s">
        <v>2229</v>
      </c>
      <c r="O174" s="2598"/>
    </row>
    <row r="175" spans="1:41" ht="15" customHeight="1">
      <c r="A175" s="501"/>
      <c r="B175" s="500"/>
      <c r="F175" s="502"/>
      <c r="G175" s="502"/>
      <c r="H175" s="2620" t="s">
        <v>2398</v>
      </c>
      <c r="I175" s="2620"/>
      <c r="J175" s="2594" t="s">
        <v>2296</v>
      </c>
      <c r="K175" s="2594"/>
      <c r="L175" s="2594"/>
      <c r="M175" s="503"/>
      <c r="N175" s="501" t="s">
        <v>1130</v>
      </c>
    </row>
    <row r="176" spans="1:41" ht="15" customHeight="1">
      <c r="A176" s="500"/>
      <c r="B176" s="504"/>
      <c r="H176" s="496" t="s">
        <v>1285</v>
      </c>
    </row>
    <row r="177" spans="1:41" s="599" customFormat="1" ht="15" customHeight="1">
      <c r="A177" s="2586" t="s">
        <v>369</v>
      </c>
      <c r="B177" s="2586"/>
      <c r="C177" s="2622" t="s">
        <v>2297</v>
      </c>
      <c r="D177" s="2622"/>
      <c r="E177" s="2622"/>
      <c r="F177" s="2622"/>
      <c r="G177" s="2622" t="s">
        <v>370</v>
      </c>
      <c r="H177" s="2622"/>
      <c r="I177" s="2622"/>
      <c r="J177" s="2622"/>
      <c r="K177" s="2622" t="s">
        <v>371</v>
      </c>
      <c r="L177" s="2622"/>
      <c r="M177" s="2622"/>
      <c r="N177" s="2622"/>
      <c r="O177" s="2622"/>
      <c r="P177" s="2622"/>
      <c r="Q177" s="2622"/>
      <c r="R177" s="2622"/>
      <c r="S177" s="2622"/>
      <c r="T177" s="2622" t="s">
        <v>1773</v>
      </c>
      <c r="U177" s="2622"/>
      <c r="V177" s="2622"/>
      <c r="W177" s="2622"/>
      <c r="X177" s="2622"/>
      <c r="AB177" s="628"/>
      <c r="AC177" s="628"/>
      <c r="AD177" s="628"/>
      <c r="AE177" s="628"/>
      <c r="AF177" s="628"/>
      <c r="AG177" s="628"/>
      <c r="AH177" s="628"/>
      <c r="AI177" s="2621"/>
      <c r="AJ177" s="2621"/>
      <c r="AK177" s="2621"/>
      <c r="AL177" s="2621"/>
      <c r="AM177" s="2621"/>
      <c r="AN177" s="2621"/>
      <c r="AO177" s="628"/>
    </row>
    <row r="178" spans="1:41" s="599" customFormat="1" ht="34.5" customHeight="1">
      <c r="A178" s="2586"/>
      <c r="B178" s="2586"/>
      <c r="C178" s="934" t="s">
        <v>372</v>
      </c>
      <c r="D178" s="934" t="s">
        <v>373</v>
      </c>
      <c r="E178" s="934" t="s">
        <v>374</v>
      </c>
      <c r="F178" s="934" t="s">
        <v>375</v>
      </c>
      <c r="G178" s="934" t="s">
        <v>376</v>
      </c>
      <c r="H178" s="934" t="s">
        <v>377</v>
      </c>
      <c r="I178" s="934" t="s">
        <v>2298</v>
      </c>
      <c r="J178" s="934" t="s">
        <v>378</v>
      </c>
      <c r="K178" s="934" t="s">
        <v>890</v>
      </c>
      <c r="L178" s="934" t="s">
        <v>379</v>
      </c>
      <c r="M178" s="934" t="s">
        <v>380</v>
      </c>
      <c r="N178" s="934" t="s">
        <v>381</v>
      </c>
      <c r="O178" s="934" t="s">
        <v>382</v>
      </c>
      <c r="P178" s="934" t="s">
        <v>383</v>
      </c>
      <c r="Q178" s="934" t="s">
        <v>384</v>
      </c>
      <c r="R178" s="934" t="s">
        <v>412</v>
      </c>
      <c r="S178" s="934" t="s">
        <v>413</v>
      </c>
      <c r="T178" s="934" t="s">
        <v>1733</v>
      </c>
      <c r="U178" s="934" t="s">
        <v>432</v>
      </c>
      <c r="V178" s="935" t="s">
        <v>428</v>
      </c>
      <c r="W178" s="934" t="s">
        <v>429</v>
      </c>
      <c r="X178" s="934" t="s">
        <v>430</v>
      </c>
      <c r="AB178" s="629"/>
      <c r="AC178" s="629"/>
      <c r="AD178" s="629"/>
      <c r="AE178" s="629"/>
      <c r="AF178" s="629"/>
      <c r="AG178" s="629"/>
      <c r="AH178" s="629"/>
      <c r="AI178" s="629"/>
      <c r="AJ178" s="628"/>
      <c r="AK178" s="629"/>
      <c r="AL178" s="629"/>
      <c r="AM178" s="629"/>
      <c r="AN178" s="629"/>
      <c r="AO178" s="629"/>
    </row>
    <row r="179" spans="1:41" ht="15" customHeight="1">
      <c r="A179" s="508" t="s">
        <v>2299</v>
      </c>
      <c r="B179" s="307"/>
      <c r="C179" s="506" t="s">
        <v>2399</v>
      </c>
      <c r="D179" s="506" t="s">
        <v>2400</v>
      </c>
      <c r="E179" s="506" t="s">
        <v>2399</v>
      </c>
      <c r="F179" s="506" t="s">
        <v>2401</v>
      </c>
      <c r="G179" s="506" t="s">
        <v>2367</v>
      </c>
      <c r="H179" s="506" t="s">
        <v>2402</v>
      </c>
      <c r="I179" s="506" t="s">
        <v>2368</v>
      </c>
      <c r="J179" s="506" t="s">
        <v>2399</v>
      </c>
      <c r="K179" s="506" t="s">
        <v>2401</v>
      </c>
      <c r="L179" s="506" t="s">
        <v>2403</v>
      </c>
      <c r="M179" s="506" t="s">
        <v>2400</v>
      </c>
      <c r="N179" s="506" t="s">
        <v>2401</v>
      </c>
      <c r="O179" s="506" t="s">
        <v>2404</v>
      </c>
      <c r="P179" s="506" t="s">
        <v>2394</v>
      </c>
      <c r="Q179" s="506" t="s">
        <v>2365</v>
      </c>
      <c r="R179" s="506" t="s">
        <v>2405</v>
      </c>
      <c r="S179" s="520" t="s">
        <v>2374</v>
      </c>
      <c r="T179" s="506" t="s">
        <v>2401</v>
      </c>
      <c r="U179" s="506" t="s">
        <v>2364</v>
      </c>
      <c r="V179" s="506" t="s">
        <v>2367</v>
      </c>
      <c r="W179" s="506" t="s">
        <v>2372</v>
      </c>
      <c r="X179" s="506" t="s">
        <v>2396</v>
      </c>
      <c r="AB179" s="506"/>
      <c r="AC179" s="506"/>
      <c r="AD179" s="506"/>
      <c r="AE179" s="506"/>
      <c r="AF179" s="506"/>
      <c r="AG179" s="506"/>
      <c r="AH179" s="506"/>
      <c r="AI179" s="506"/>
      <c r="AJ179" s="506"/>
      <c r="AK179" s="506"/>
      <c r="AL179" s="506"/>
      <c r="AM179" s="506"/>
      <c r="AN179" s="506"/>
      <c r="AO179" s="506"/>
    </row>
    <row r="180" spans="1:41" ht="15" customHeight="1">
      <c r="A180" s="2619" t="s">
        <v>44</v>
      </c>
      <c r="B180" s="2619"/>
      <c r="C180" s="509"/>
      <c r="D180" s="509"/>
      <c r="E180" s="509"/>
      <c r="F180" s="509"/>
      <c r="G180" s="509"/>
      <c r="H180" s="509"/>
      <c r="I180" s="509"/>
      <c r="J180" s="509"/>
      <c r="K180" s="509"/>
      <c r="L180" s="509"/>
      <c r="M180" s="509"/>
      <c r="N180" s="509"/>
      <c r="O180" s="509"/>
      <c r="P180" s="509"/>
      <c r="Q180" s="510"/>
      <c r="R180" s="510"/>
      <c r="S180" s="509"/>
      <c r="T180" s="509"/>
      <c r="U180" s="510"/>
      <c r="V180" s="509"/>
      <c r="W180" s="509"/>
      <c r="X180" s="509"/>
      <c r="AB180" s="509"/>
      <c r="AC180" s="509"/>
      <c r="AD180" s="509"/>
      <c r="AE180" s="509"/>
      <c r="AF180" s="509"/>
      <c r="AG180" s="509"/>
      <c r="AH180" s="509"/>
      <c r="AI180" s="510"/>
      <c r="AJ180" s="509"/>
      <c r="AK180" s="509"/>
      <c r="AL180" s="509"/>
      <c r="AM180" s="509"/>
      <c r="AN180" s="509"/>
      <c r="AO180" s="509"/>
    </row>
    <row r="181" spans="1:41" ht="15" customHeight="1">
      <c r="A181" s="511"/>
      <c r="B181" s="512" t="s">
        <v>2312</v>
      </c>
      <c r="C181" s="509">
        <v>4.5</v>
      </c>
      <c r="D181" s="509">
        <v>4.5</v>
      </c>
      <c r="E181" s="509">
        <v>4.5</v>
      </c>
      <c r="F181" s="509">
        <v>4.5</v>
      </c>
      <c r="G181" s="509">
        <v>5.5</v>
      </c>
      <c r="H181" s="509">
        <v>4.5</v>
      </c>
      <c r="I181" s="509">
        <v>5</v>
      </c>
      <c r="J181" s="509" t="s">
        <v>76</v>
      </c>
      <c r="K181" s="509">
        <v>5</v>
      </c>
      <c r="L181" s="509">
        <v>5.5</v>
      </c>
      <c r="M181" s="509">
        <v>6</v>
      </c>
      <c r="N181" s="509" t="s">
        <v>76</v>
      </c>
      <c r="O181" s="509">
        <v>5.5</v>
      </c>
      <c r="P181" s="509">
        <v>5</v>
      </c>
      <c r="Q181" s="509">
        <v>4.75</v>
      </c>
      <c r="R181" s="510" t="s">
        <v>76</v>
      </c>
      <c r="S181" s="509" t="s">
        <v>76</v>
      </c>
      <c r="T181" s="509" t="s">
        <v>76</v>
      </c>
      <c r="U181" s="510" t="s">
        <v>76</v>
      </c>
      <c r="V181" s="509" t="s">
        <v>76</v>
      </c>
      <c r="W181" s="509" t="s">
        <v>76</v>
      </c>
      <c r="X181" s="509" t="s">
        <v>76</v>
      </c>
      <c r="AB181" s="509"/>
      <c r="AC181" s="509"/>
      <c r="AD181" s="509"/>
      <c r="AE181" s="509"/>
      <c r="AF181" s="509"/>
      <c r="AG181" s="509"/>
      <c r="AH181" s="509"/>
      <c r="AI181" s="510"/>
      <c r="AJ181" s="509"/>
      <c r="AK181" s="509"/>
      <c r="AL181" s="509"/>
      <c r="AM181" s="509"/>
      <c r="AN181" s="509"/>
      <c r="AO181" s="509"/>
    </row>
    <row r="182" spans="1:41" ht="15" customHeight="1">
      <c r="A182" s="511"/>
      <c r="B182" s="512" t="s">
        <v>2313</v>
      </c>
      <c r="C182" s="509">
        <v>4.5</v>
      </c>
      <c r="D182" s="509">
        <v>4.5</v>
      </c>
      <c r="E182" s="509">
        <v>4.5</v>
      </c>
      <c r="F182" s="509">
        <v>4.5</v>
      </c>
      <c r="G182" s="509">
        <v>5.5</v>
      </c>
      <c r="H182" s="509">
        <v>4.5</v>
      </c>
      <c r="I182" s="509">
        <v>5</v>
      </c>
      <c r="J182" s="509">
        <v>6</v>
      </c>
      <c r="K182" s="509">
        <v>5</v>
      </c>
      <c r="L182" s="509">
        <v>5.5</v>
      </c>
      <c r="M182" s="509">
        <v>6</v>
      </c>
      <c r="N182" s="509">
        <v>6</v>
      </c>
      <c r="O182" s="509">
        <v>5.5</v>
      </c>
      <c r="P182" s="509">
        <v>5</v>
      </c>
      <c r="Q182" s="509">
        <v>4.75</v>
      </c>
      <c r="R182" s="509">
        <v>5.5</v>
      </c>
      <c r="S182" s="509">
        <v>7.5</v>
      </c>
      <c r="T182" s="509">
        <v>4.5</v>
      </c>
      <c r="U182" s="509">
        <v>4.5</v>
      </c>
      <c r="V182" s="509">
        <v>5</v>
      </c>
      <c r="W182" s="509">
        <v>4.5</v>
      </c>
      <c r="X182" s="509">
        <v>5</v>
      </c>
      <c r="AB182" s="509"/>
      <c r="AC182" s="509"/>
      <c r="AD182" s="509"/>
      <c r="AE182" s="509"/>
      <c r="AF182" s="509"/>
      <c r="AG182" s="509"/>
      <c r="AH182" s="509"/>
      <c r="AI182" s="509"/>
      <c r="AJ182" s="509"/>
      <c r="AK182" s="509"/>
      <c r="AL182" s="509"/>
      <c r="AM182" s="509"/>
      <c r="AN182" s="509"/>
      <c r="AO182" s="509"/>
    </row>
    <row r="183" spans="1:41" ht="15" customHeight="1">
      <c r="A183" s="2619" t="s">
        <v>45</v>
      </c>
      <c r="B183" s="2619"/>
      <c r="C183" s="513"/>
      <c r="D183" s="513"/>
      <c r="E183" s="513"/>
      <c r="F183" s="513" t="s">
        <v>1285</v>
      </c>
      <c r="G183" s="513"/>
      <c r="H183" s="513"/>
      <c r="I183" s="513"/>
      <c r="J183" s="513"/>
      <c r="K183" s="513"/>
      <c r="L183" s="513"/>
      <c r="M183" s="513"/>
      <c r="N183" s="513"/>
      <c r="O183" s="513"/>
      <c r="P183" s="513"/>
      <c r="Q183" s="513"/>
      <c r="R183" s="510"/>
      <c r="S183" s="510"/>
      <c r="T183" s="510"/>
      <c r="V183" s="510"/>
      <c r="W183" s="510"/>
      <c r="X183" s="510"/>
      <c r="AB183" s="509"/>
      <c r="AC183" s="509"/>
      <c r="AD183" s="509"/>
      <c r="AE183" s="510"/>
      <c r="AF183" s="510"/>
      <c r="AG183" s="510"/>
      <c r="AH183" s="510"/>
      <c r="AI183" s="510"/>
      <c r="AJ183" s="510"/>
      <c r="AK183" s="510"/>
      <c r="AL183" s="510"/>
      <c r="AM183" s="509"/>
      <c r="AN183" s="509"/>
      <c r="AO183" s="509"/>
    </row>
    <row r="184" spans="1:41" ht="15" customHeight="1">
      <c r="A184" s="514"/>
      <c r="B184" s="512" t="s">
        <v>2314</v>
      </c>
      <c r="C184" s="509">
        <v>5</v>
      </c>
      <c r="D184" s="509">
        <v>5</v>
      </c>
      <c r="E184" s="509">
        <v>5</v>
      </c>
      <c r="F184" s="509">
        <v>5</v>
      </c>
      <c r="G184" s="509">
        <v>6</v>
      </c>
      <c r="H184" s="509">
        <v>5</v>
      </c>
      <c r="I184" s="509">
        <v>5.5</v>
      </c>
      <c r="J184" s="509">
        <v>6.5</v>
      </c>
      <c r="K184" s="509">
        <v>5.5</v>
      </c>
      <c r="L184" s="515">
        <v>6.25</v>
      </c>
      <c r="M184" s="509">
        <v>7</v>
      </c>
      <c r="N184" s="509">
        <v>7</v>
      </c>
      <c r="O184" s="509">
        <v>6.5</v>
      </c>
      <c r="P184" s="509">
        <v>6.5</v>
      </c>
      <c r="Q184" s="509">
        <v>6</v>
      </c>
      <c r="R184" s="510">
        <v>6.5</v>
      </c>
      <c r="S184" s="509">
        <v>8.25</v>
      </c>
      <c r="T184" s="509">
        <v>5</v>
      </c>
      <c r="U184" s="510">
        <v>5.25</v>
      </c>
      <c r="V184" s="509">
        <v>6</v>
      </c>
      <c r="W184" s="509">
        <v>5.5</v>
      </c>
      <c r="X184" s="509">
        <v>6</v>
      </c>
      <c r="AB184" s="509"/>
      <c r="AC184" s="509"/>
      <c r="AD184" s="509"/>
      <c r="AE184" s="509"/>
      <c r="AF184" s="509"/>
      <c r="AG184" s="509"/>
      <c r="AH184" s="509"/>
      <c r="AI184" s="510"/>
      <c r="AJ184" s="509"/>
      <c r="AK184" s="510"/>
      <c r="AL184" s="510"/>
      <c r="AM184" s="509"/>
      <c r="AN184" s="509"/>
      <c r="AO184" s="509"/>
    </row>
    <row r="185" spans="1:41" ht="15" customHeight="1">
      <c r="A185" s="514"/>
      <c r="B185" s="512" t="s">
        <v>2315</v>
      </c>
      <c r="C185" s="509">
        <v>5.25</v>
      </c>
      <c r="D185" s="509">
        <v>5.25</v>
      </c>
      <c r="E185" s="509">
        <v>5.25</v>
      </c>
      <c r="F185" s="509">
        <v>6</v>
      </c>
      <c r="G185" s="509">
        <v>6.25</v>
      </c>
      <c r="H185" s="509">
        <v>5.25</v>
      </c>
      <c r="I185" s="509">
        <v>5.75</v>
      </c>
      <c r="J185" s="509">
        <v>6.75</v>
      </c>
      <c r="K185" s="509">
        <v>5.75</v>
      </c>
      <c r="L185" s="509">
        <v>6.5</v>
      </c>
      <c r="M185" s="509">
        <v>7.25</v>
      </c>
      <c r="N185" s="509">
        <v>7.5</v>
      </c>
      <c r="O185" s="509">
        <v>6.75</v>
      </c>
      <c r="P185" s="509">
        <v>6.75</v>
      </c>
      <c r="Q185" s="509">
        <v>6.25</v>
      </c>
      <c r="R185" s="509">
        <v>6.75</v>
      </c>
      <c r="S185" s="509">
        <v>8.75</v>
      </c>
      <c r="T185" s="509">
        <v>5</v>
      </c>
      <c r="U185" s="509">
        <v>5</v>
      </c>
      <c r="V185" s="509">
        <v>6</v>
      </c>
      <c r="W185" s="509">
        <v>5.75</v>
      </c>
      <c r="X185" s="509">
        <v>6</v>
      </c>
      <c r="AB185" s="509"/>
      <c r="AC185" s="509"/>
      <c r="AD185" s="509"/>
      <c r="AE185" s="509"/>
      <c r="AF185" s="509"/>
      <c r="AG185" s="509"/>
      <c r="AH185" s="509"/>
      <c r="AI185" s="510"/>
      <c r="AJ185" s="509"/>
      <c r="AK185" s="510"/>
      <c r="AL185" s="510"/>
      <c r="AM185" s="509"/>
      <c r="AN185" s="509"/>
      <c r="AO185" s="509"/>
    </row>
    <row r="186" spans="1:41" ht="15" customHeight="1">
      <c r="A186" s="514"/>
      <c r="B186" s="512" t="s">
        <v>2316</v>
      </c>
      <c r="C186" s="509">
        <v>5.5</v>
      </c>
      <c r="D186" s="509">
        <v>5.5</v>
      </c>
      <c r="E186" s="509">
        <v>5.5</v>
      </c>
      <c r="F186" s="509">
        <v>6</v>
      </c>
      <c r="G186" s="509">
        <v>6.5</v>
      </c>
      <c r="H186" s="509">
        <v>5.5</v>
      </c>
      <c r="I186" s="509">
        <v>6</v>
      </c>
      <c r="J186" s="509">
        <v>7</v>
      </c>
      <c r="K186" s="509">
        <v>6</v>
      </c>
      <c r="L186" s="509">
        <v>6.75</v>
      </c>
      <c r="M186" s="509">
        <v>7.5</v>
      </c>
      <c r="N186" s="509">
        <v>7.75</v>
      </c>
      <c r="O186" s="509">
        <v>7</v>
      </c>
      <c r="P186" s="509">
        <v>7</v>
      </c>
      <c r="Q186" s="509">
        <v>6.5</v>
      </c>
      <c r="R186" s="509">
        <v>7</v>
      </c>
      <c r="S186" s="509">
        <v>9</v>
      </c>
      <c r="T186" s="509">
        <v>5</v>
      </c>
      <c r="U186" s="509">
        <v>5</v>
      </c>
      <c r="V186" s="509">
        <v>7</v>
      </c>
      <c r="W186" s="509">
        <v>6</v>
      </c>
      <c r="X186" s="509">
        <v>7</v>
      </c>
      <c r="AB186" s="509"/>
      <c r="AC186" s="509"/>
      <c r="AD186" s="509"/>
      <c r="AE186" s="509"/>
      <c r="AF186" s="509"/>
      <c r="AG186" s="509"/>
      <c r="AH186" s="510"/>
      <c r="AI186" s="510"/>
      <c r="AJ186" s="509"/>
      <c r="AK186" s="510"/>
      <c r="AL186" s="510"/>
      <c r="AM186" s="509"/>
      <c r="AN186" s="509"/>
      <c r="AO186" s="509"/>
    </row>
    <row r="187" spans="1:41" ht="15" customHeight="1">
      <c r="A187" s="514"/>
      <c r="B187" s="512" t="s">
        <v>2317</v>
      </c>
      <c r="C187" s="509">
        <v>6</v>
      </c>
      <c r="D187" s="509">
        <v>6</v>
      </c>
      <c r="E187" s="509">
        <v>6</v>
      </c>
      <c r="F187" s="509">
        <v>6.25</v>
      </c>
      <c r="G187" s="509">
        <v>6.75</v>
      </c>
      <c r="H187" s="509">
        <v>6</v>
      </c>
      <c r="I187" s="509">
        <v>6.25</v>
      </c>
      <c r="J187" s="509">
        <v>7.25</v>
      </c>
      <c r="K187" s="509">
        <v>6.5</v>
      </c>
      <c r="L187" s="509">
        <v>7</v>
      </c>
      <c r="M187" s="509">
        <v>7.5</v>
      </c>
      <c r="N187" s="509">
        <v>7.75</v>
      </c>
      <c r="O187" s="509">
        <v>7.25</v>
      </c>
      <c r="P187" s="509">
        <v>7</v>
      </c>
      <c r="Q187" s="509">
        <v>6.5</v>
      </c>
      <c r="R187" s="509">
        <v>7.75</v>
      </c>
      <c r="S187" s="509">
        <v>9.25</v>
      </c>
      <c r="T187" s="509">
        <v>5</v>
      </c>
      <c r="U187" s="509">
        <v>5</v>
      </c>
      <c r="V187" s="509">
        <v>7.5</v>
      </c>
      <c r="W187" s="509">
        <v>6.25</v>
      </c>
      <c r="X187" s="509">
        <v>7.5</v>
      </c>
      <c r="AB187" s="509"/>
      <c r="AC187" s="509"/>
      <c r="AD187" s="509"/>
      <c r="AE187" s="510"/>
      <c r="AF187" s="509"/>
      <c r="AG187" s="509"/>
      <c r="AH187" s="510"/>
      <c r="AI187" s="510"/>
      <c r="AJ187" s="509"/>
      <c r="AK187" s="510"/>
      <c r="AL187" s="510"/>
      <c r="AM187" s="509"/>
      <c r="AN187" s="509"/>
      <c r="AO187" s="509"/>
    </row>
    <row r="188" spans="1:41" ht="15" customHeight="1">
      <c r="A188" s="514"/>
      <c r="B188" s="512" t="s">
        <v>2318</v>
      </c>
      <c r="C188" s="509">
        <v>6</v>
      </c>
      <c r="D188" s="509">
        <v>6</v>
      </c>
      <c r="E188" s="509">
        <v>6</v>
      </c>
      <c r="F188" s="509">
        <v>6.25</v>
      </c>
      <c r="G188" s="509">
        <v>6.75</v>
      </c>
      <c r="H188" s="509">
        <v>6</v>
      </c>
      <c r="I188" s="509">
        <v>6.5</v>
      </c>
      <c r="J188" s="509">
        <v>7.75</v>
      </c>
      <c r="K188" s="509">
        <v>6.5</v>
      </c>
      <c r="L188" s="509">
        <v>7</v>
      </c>
      <c r="M188" s="509">
        <v>7.5</v>
      </c>
      <c r="N188" s="509">
        <v>8</v>
      </c>
      <c r="O188" s="509">
        <v>7.5</v>
      </c>
      <c r="P188" s="509">
        <v>7</v>
      </c>
      <c r="Q188" s="509">
        <v>6.5</v>
      </c>
      <c r="R188" s="509">
        <v>7.75</v>
      </c>
      <c r="S188" s="509">
        <v>9.25</v>
      </c>
      <c r="T188" s="509">
        <v>5</v>
      </c>
      <c r="U188" s="509">
        <v>5</v>
      </c>
      <c r="V188" s="509">
        <v>7.5</v>
      </c>
      <c r="W188" s="509">
        <v>6.5</v>
      </c>
      <c r="X188" s="509">
        <v>7.5</v>
      </c>
      <c r="AB188" s="509"/>
      <c r="AC188" s="509"/>
      <c r="AD188" s="509"/>
      <c r="AE188" s="509"/>
      <c r="AF188" s="509"/>
      <c r="AG188" s="509"/>
      <c r="AH188" s="509"/>
      <c r="AI188" s="510"/>
      <c r="AJ188" s="509"/>
      <c r="AK188" s="510"/>
      <c r="AL188" s="510"/>
      <c r="AM188" s="509"/>
      <c r="AN188" s="509"/>
      <c r="AO188" s="509"/>
    </row>
    <row r="189" spans="1:41" ht="15" customHeight="1">
      <c r="A189" s="2619" t="s">
        <v>388</v>
      </c>
      <c r="B189" s="2619"/>
      <c r="C189" s="509"/>
      <c r="D189" s="509"/>
      <c r="E189" s="509"/>
      <c r="F189" s="509"/>
      <c r="G189" s="509"/>
      <c r="H189" s="509"/>
      <c r="I189" s="509"/>
      <c r="J189" s="509"/>
      <c r="K189" s="509"/>
      <c r="L189" s="509"/>
      <c r="M189" s="509"/>
      <c r="N189" s="509"/>
      <c r="O189" s="510"/>
      <c r="P189" s="509"/>
      <c r="Q189" s="510"/>
      <c r="R189" s="509"/>
      <c r="S189" s="509"/>
      <c r="T189" s="510"/>
      <c r="U189" s="510"/>
      <c r="V189" s="510"/>
      <c r="W189" s="510"/>
      <c r="X189" s="510"/>
      <c r="AB189" s="509"/>
      <c r="AC189" s="509"/>
      <c r="AD189" s="509"/>
      <c r="AE189" s="510"/>
      <c r="AF189" s="509"/>
      <c r="AG189" s="509"/>
      <c r="AH189" s="510"/>
      <c r="AI189" s="510"/>
      <c r="AJ189" s="510"/>
      <c r="AK189" s="510"/>
      <c r="AL189" s="510"/>
      <c r="AM189" s="509"/>
      <c r="AN189" s="509"/>
      <c r="AO189" s="509"/>
    </row>
    <row r="190" spans="1:41" ht="15" customHeight="1">
      <c r="A190" s="516"/>
      <c r="B190" s="512" t="s">
        <v>389</v>
      </c>
      <c r="C190" s="509" t="s">
        <v>1647</v>
      </c>
      <c r="D190" s="509" t="s">
        <v>2389</v>
      </c>
      <c r="E190" s="509" t="s">
        <v>2389</v>
      </c>
      <c r="F190" s="509">
        <v>12.5</v>
      </c>
      <c r="G190" s="509" t="s">
        <v>1749</v>
      </c>
      <c r="H190" s="509" t="s">
        <v>2397</v>
      </c>
      <c r="I190" s="509">
        <v>12.5</v>
      </c>
      <c r="J190" s="509">
        <v>13</v>
      </c>
      <c r="K190" s="509" t="s">
        <v>2397</v>
      </c>
      <c r="L190" s="509">
        <v>14</v>
      </c>
      <c r="M190" s="509" t="s">
        <v>1891</v>
      </c>
      <c r="N190" s="509" t="s">
        <v>2378</v>
      </c>
      <c r="O190" s="509" t="s">
        <v>2397</v>
      </c>
      <c r="P190" s="509" t="s">
        <v>2379</v>
      </c>
      <c r="Q190" s="509">
        <v>13</v>
      </c>
      <c r="R190" s="509" t="s">
        <v>2382</v>
      </c>
      <c r="S190" s="509">
        <v>14</v>
      </c>
      <c r="T190" s="509" t="s">
        <v>1663</v>
      </c>
      <c r="U190" s="510" t="s">
        <v>1663</v>
      </c>
      <c r="V190" s="509">
        <v>13</v>
      </c>
      <c r="W190" s="509">
        <v>10.5</v>
      </c>
      <c r="X190" s="509">
        <v>10.5</v>
      </c>
      <c r="AB190" s="509"/>
      <c r="AC190" s="509"/>
      <c r="AD190" s="509"/>
      <c r="AE190" s="509"/>
      <c r="AF190" s="509"/>
      <c r="AG190" s="509"/>
      <c r="AH190" s="509"/>
      <c r="AI190" s="510"/>
      <c r="AJ190" s="509"/>
      <c r="AK190" s="509"/>
      <c r="AL190" s="510"/>
      <c r="AM190" s="509"/>
      <c r="AN190" s="509"/>
      <c r="AO190" s="509"/>
    </row>
    <row r="191" spans="1:41" ht="15" customHeight="1">
      <c r="B191" s="512" t="s">
        <v>2319</v>
      </c>
      <c r="C191" s="509">
        <v>10</v>
      </c>
      <c r="D191" s="509">
        <v>11</v>
      </c>
      <c r="E191" s="509">
        <v>10.5</v>
      </c>
      <c r="F191" s="509">
        <v>11.5</v>
      </c>
      <c r="G191" s="509">
        <v>12</v>
      </c>
      <c r="H191" s="509">
        <v>12</v>
      </c>
      <c r="I191" s="509">
        <v>11.5</v>
      </c>
      <c r="J191" s="509">
        <v>14.5</v>
      </c>
      <c r="K191" s="509">
        <v>13.5</v>
      </c>
      <c r="L191" s="509">
        <v>14.5</v>
      </c>
      <c r="M191" s="509">
        <v>14</v>
      </c>
      <c r="N191" s="509">
        <v>13.5</v>
      </c>
      <c r="O191" s="509">
        <v>14</v>
      </c>
      <c r="P191" s="509">
        <v>13.5</v>
      </c>
      <c r="Q191" s="509">
        <v>13.5</v>
      </c>
      <c r="R191" s="509">
        <v>13.5</v>
      </c>
      <c r="S191" s="509">
        <v>14.5</v>
      </c>
      <c r="T191" s="509" t="s">
        <v>1853</v>
      </c>
      <c r="U191" s="509" t="s">
        <v>1853</v>
      </c>
      <c r="V191" s="509">
        <v>15</v>
      </c>
      <c r="W191" s="509">
        <v>14.5</v>
      </c>
      <c r="X191" s="509">
        <v>14</v>
      </c>
      <c r="AB191" s="509"/>
      <c r="AC191" s="509"/>
      <c r="AD191" s="509"/>
      <c r="AE191" s="509"/>
      <c r="AF191" s="509"/>
      <c r="AG191" s="509"/>
      <c r="AH191" s="509"/>
      <c r="AI191" s="509"/>
      <c r="AJ191" s="509"/>
      <c r="AK191" s="509"/>
      <c r="AL191" s="509"/>
      <c r="AM191" s="509"/>
      <c r="AN191" s="509"/>
      <c r="AO191" s="509"/>
    </row>
    <row r="192" spans="1:41" ht="15" customHeight="1">
      <c r="B192" s="512" t="s">
        <v>2381</v>
      </c>
      <c r="C192" s="509">
        <v>12.5</v>
      </c>
      <c r="D192" s="509">
        <v>12</v>
      </c>
      <c r="E192" s="509">
        <v>12.5</v>
      </c>
      <c r="F192" s="509" t="s">
        <v>1854</v>
      </c>
      <c r="G192" s="509" t="s">
        <v>1645</v>
      </c>
      <c r="H192" s="509">
        <v>13</v>
      </c>
      <c r="I192" s="509">
        <v>12.5</v>
      </c>
      <c r="J192" s="509">
        <v>14</v>
      </c>
      <c r="K192" s="509" t="s">
        <v>1891</v>
      </c>
      <c r="L192" s="509" t="s">
        <v>2360</v>
      </c>
      <c r="M192" s="509" t="s">
        <v>2380</v>
      </c>
      <c r="N192" s="509">
        <v>13.5</v>
      </c>
      <c r="O192" s="509">
        <v>14</v>
      </c>
      <c r="P192" s="509">
        <v>14.5</v>
      </c>
      <c r="Q192" s="509">
        <v>14</v>
      </c>
      <c r="R192" s="509" t="s">
        <v>2382</v>
      </c>
      <c r="S192" s="509">
        <v>14.5</v>
      </c>
      <c r="T192" s="509" t="s">
        <v>1663</v>
      </c>
      <c r="U192" s="509" t="s">
        <v>1663</v>
      </c>
      <c r="V192" s="509">
        <v>15</v>
      </c>
      <c r="W192" s="510" t="s">
        <v>2383</v>
      </c>
      <c r="X192" s="509" t="s">
        <v>2269</v>
      </c>
      <c r="AB192" s="509"/>
      <c r="AC192" s="509"/>
      <c r="AD192" s="509"/>
      <c r="AE192" s="509"/>
      <c r="AF192" s="509"/>
      <c r="AG192" s="509"/>
      <c r="AH192" s="509"/>
      <c r="AI192" s="509"/>
      <c r="AJ192" s="509"/>
      <c r="AK192" s="510"/>
      <c r="AL192" s="509"/>
      <c r="AM192" s="509"/>
      <c r="AN192" s="509"/>
      <c r="AO192" s="509"/>
    </row>
    <row r="193" spans="1:41" ht="15" customHeight="1">
      <c r="B193" s="512" t="s">
        <v>211</v>
      </c>
      <c r="C193" s="509">
        <v>8.5</v>
      </c>
      <c r="D193" s="509" t="s">
        <v>2384</v>
      </c>
      <c r="E193" s="509">
        <v>8.5</v>
      </c>
      <c r="F193" s="509">
        <v>8.5</v>
      </c>
      <c r="G193" s="509">
        <v>8.5</v>
      </c>
      <c r="H193" s="509">
        <v>9</v>
      </c>
      <c r="I193" s="509">
        <v>9</v>
      </c>
      <c r="J193" s="509">
        <v>10</v>
      </c>
      <c r="K193" s="509">
        <v>9.5</v>
      </c>
      <c r="L193" s="509">
        <v>10</v>
      </c>
      <c r="M193" s="509" t="s">
        <v>2351</v>
      </c>
      <c r="N193" s="509">
        <v>10</v>
      </c>
      <c r="O193" s="509">
        <v>10</v>
      </c>
      <c r="P193" s="509">
        <v>10</v>
      </c>
      <c r="Q193" s="509">
        <v>10</v>
      </c>
      <c r="R193" s="509">
        <v>9.5</v>
      </c>
      <c r="S193" s="509">
        <v>10</v>
      </c>
      <c r="T193" s="509" t="s">
        <v>2385</v>
      </c>
      <c r="U193" s="509" t="s">
        <v>2385</v>
      </c>
      <c r="V193" s="509">
        <v>10</v>
      </c>
      <c r="W193" s="509">
        <v>10</v>
      </c>
      <c r="X193" s="509">
        <v>10</v>
      </c>
      <c r="AB193" s="509"/>
      <c r="AC193" s="509"/>
      <c r="AD193" s="509"/>
      <c r="AE193" s="509"/>
      <c r="AF193" s="509"/>
      <c r="AG193" s="509"/>
      <c r="AH193" s="509"/>
      <c r="AI193" s="509"/>
      <c r="AJ193" s="509"/>
      <c r="AK193" s="509"/>
      <c r="AL193" s="509"/>
      <c r="AM193" s="509"/>
      <c r="AN193" s="509"/>
      <c r="AO193" s="509"/>
    </row>
    <row r="194" spans="1:41" ht="15" customHeight="1">
      <c r="B194" s="512" t="s">
        <v>2330</v>
      </c>
      <c r="C194" s="509">
        <v>12.5</v>
      </c>
      <c r="D194" s="509">
        <v>12</v>
      </c>
      <c r="E194" s="509">
        <v>12.5</v>
      </c>
      <c r="F194" s="509">
        <v>12.5</v>
      </c>
      <c r="G194" s="509" t="s">
        <v>2386</v>
      </c>
      <c r="H194" s="509">
        <v>13.5</v>
      </c>
      <c r="I194" s="509" t="s">
        <v>2387</v>
      </c>
      <c r="J194" s="509">
        <v>14.5</v>
      </c>
      <c r="K194" s="509">
        <v>13.5</v>
      </c>
      <c r="L194" s="509">
        <v>14.5</v>
      </c>
      <c r="M194" s="509" t="s">
        <v>1933</v>
      </c>
      <c r="N194" s="509">
        <v>14.5</v>
      </c>
      <c r="O194" s="509">
        <v>14.5</v>
      </c>
      <c r="P194" s="509">
        <v>14.5</v>
      </c>
      <c r="Q194" s="509">
        <v>14</v>
      </c>
      <c r="R194" s="509">
        <v>14</v>
      </c>
      <c r="S194" s="509">
        <v>14.5</v>
      </c>
      <c r="T194" s="509" t="s">
        <v>1846</v>
      </c>
      <c r="U194" s="509" t="s">
        <v>1846</v>
      </c>
      <c r="V194" s="509">
        <v>15</v>
      </c>
      <c r="W194" s="509">
        <v>14.5</v>
      </c>
      <c r="X194" s="509" t="s">
        <v>1891</v>
      </c>
      <c r="AB194" s="509"/>
      <c r="AC194" s="509"/>
      <c r="AD194" s="509"/>
      <c r="AE194" s="509"/>
      <c r="AF194" s="509"/>
      <c r="AG194" s="509"/>
      <c r="AH194" s="509"/>
      <c r="AI194" s="509"/>
      <c r="AJ194" s="509"/>
      <c r="AK194" s="509"/>
      <c r="AL194" s="509"/>
      <c r="AM194" s="509"/>
      <c r="AN194" s="509"/>
      <c r="AO194" s="509"/>
    </row>
    <row r="195" spans="1:41" ht="15" customHeight="1">
      <c r="B195" s="512" t="s">
        <v>2334</v>
      </c>
      <c r="C195" s="509">
        <v>9</v>
      </c>
      <c r="D195" s="509">
        <v>9</v>
      </c>
      <c r="E195" s="509">
        <v>9</v>
      </c>
      <c r="F195" s="509">
        <v>8.5</v>
      </c>
      <c r="G195" s="509">
        <v>10</v>
      </c>
      <c r="H195" s="509">
        <v>9.5</v>
      </c>
      <c r="I195" s="509">
        <v>9.5</v>
      </c>
      <c r="J195" s="509">
        <v>11.75</v>
      </c>
      <c r="K195" s="509">
        <v>11.5</v>
      </c>
      <c r="L195" s="509">
        <v>12</v>
      </c>
      <c r="M195" s="509">
        <v>12</v>
      </c>
      <c r="N195" s="509">
        <v>11.5</v>
      </c>
      <c r="O195" s="509" t="s">
        <v>2284</v>
      </c>
      <c r="P195" s="509">
        <v>12</v>
      </c>
      <c r="Q195" s="509">
        <v>11</v>
      </c>
      <c r="R195" s="509">
        <v>9.5</v>
      </c>
      <c r="S195" s="509">
        <v>12</v>
      </c>
      <c r="T195" s="509" t="s">
        <v>2389</v>
      </c>
      <c r="U195" s="509" t="s">
        <v>1663</v>
      </c>
      <c r="V195" s="509" t="s">
        <v>76</v>
      </c>
      <c r="W195" s="509">
        <v>12</v>
      </c>
      <c r="X195" s="509" t="s">
        <v>1663</v>
      </c>
      <c r="AB195" s="509"/>
      <c r="AC195" s="509"/>
      <c r="AD195" s="509"/>
      <c r="AE195" s="509"/>
      <c r="AF195" s="509"/>
      <c r="AG195" s="509"/>
      <c r="AH195" s="509"/>
      <c r="AI195" s="509"/>
      <c r="AJ195" s="509"/>
      <c r="AK195" s="509"/>
      <c r="AL195" s="509"/>
      <c r="AM195" s="509"/>
      <c r="AN195" s="509"/>
      <c r="AO195" s="509"/>
    </row>
    <row r="196" spans="1:41" ht="15" customHeight="1">
      <c r="A196" s="517"/>
      <c r="B196" s="518" t="s">
        <v>1108</v>
      </c>
      <c r="C196" s="519">
        <v>12.5</v>
      </c>
      <c r="D196" s="519">
        <v>12</v>
      </c>
      <c r="E196" s="519">
        <v>12.5</v>
      </c>
      <c r="F196" s="519">
        <v>12.5</v>
      </c>
      <c r="G196" s="519" t="s">
        <v>2390</v>
      </c>
      <c r="H196" s="519">
        <v>14</v>
      </c>
      <c r="I196" s="519">
        <v>14</v>
      </c>
      <c r="J196" s="519">
        <v>14.5</v>
      </c>
      <c r="K196" s="519" t="s">
        <v>1863</v>
      </c>
      <c r="L196" s="519" t="s">
        <v>1910</v>
      </c>
      <c r="M196" s="519" t="s">
        <v>2406</v>
      </c>
      <c r="N196" s="519">
        <v>14.5</v>
      </c>
      <c r="O196" s="519">
        <v>14.5</v>
      </c>
      <c r="P196" s="519" t="s">
        <v>2392</v>
      </c>
      <c r="Q196" s="519">
        <v>14</v>
      </c>
      <c r="R196" s="519">
        <v>14</v>
      </c>
      <c r="S196" s="519">
        <v>14.5</v>
      </c>
      <c r="T196" s="519" t="s">
        <v>1940</v>
      </c>
      <c r="U196" s="519" t="s">
        <v>1940</v>
      </c>
      <c r="V196" s="519">
        <v>15</v>
      </c>
      <c r="W196" s="519">
        <v>14.5</v>
      </c>
      <c r="X196" s="519">
        <v>14</v>
      </c>
      <c r="AB196" s="509"/>
      <c r="AC196" s="509"/>
      <c r="AD196" s="509"/>
      <c r="AE196" s="509"/>
      <c r="AF196" s="509"/>
      <c r="AG196" s="509"/>
      <c r="AH196" s="509"/>
      <c r="AI196" s="509"/>
      <c r="AJ196" s="509"/>
      <c r="AK196" s="509"/>
      <c r="AL196" s="509"/>
      <c r="AM196" s="509"/>
      <c r="AN196" s="509"/>
      <c r="AO196" s="509"/>
    </row>
    <row r="197" spans="1:41" ht="15" customHeight="1">
      <c r="A197" s="507"/>
      <c r="B197" s="512"/>
      <c r="C197" s="509"/>
      <c r="D197" s="509"/>
      <c r="E197" s="509"/>
      <c r="F197" s="509"/>
      <c r="G197" s="509"/>
      <c r="H197" s="509"/>
      <c r="I197" s="509"/>
      <c r="J197" s="509"/>
      <c r="K197" s="509"/>
      <c r="L197" s="509"/>
      <c r="M197" s="509"/>
      <c r="N197" s="509"/>
      <c r="O197" s="509"/>
      <c r="P197" s="509"/>
      <c r="Q197" s="509"/>
      <c r="R197" s="509"/>
      <c r="S197" s="509"/>
      <c r="T197" s="509"/>
      <c r="U197" s="509"/>
      <c r="V197" s="509"/>
      <c r="W197" s="509"/>
      <c r="X197" s="509"/>
      <c r="AB197" s="509"/>
      <c r="AC197" s="509"/>
      <c r="AD197" s="509"/>
      <c r="AE197" s="509"/>
      <c r="AF197" s="509"/>
      <c r="AG197" s="509"/>
      <c r="AH197" s="509"/>
      <c r="AI197" s="509"/>
      <c r="AJ197" s="509"/>
      <c r="AK197" s="509"/>
      <c r="AL197" s="509"/>
      <c r="AM197" s="509"/>
      <c r="AN197" s="509"/>
      <c r="AO197" s="509"/>
    </row>
    <row r="198" spans="1:41" ht="15" customHeight="1"/>
    <row r="199" spans="1:41" ht="15" customHeight="1">
      <c r="A199" s="494"/>
      <c r="B199" s="500"/>
      <c r="F199" s="2611" t="s">
        <v>2293</v>
      </c>
      <c r="G199" s="2611"/>
      <c r="H199" s="2611"/>
      <c r="I199" s="2611"/>
      <c r="J199" s="2612" t="s">
        <v>2294</v>
      </c>
      <c r="K199" s="2612"/>
      <c r="L199" s="2612"/>
      <c r="M199" s="2612"/>
      <c r="N199" s="2598" t="s">
        <v>2229</v>
      </c>
      <c r="O199" s="2598"/>
    </row>
    <row r="200" spans="1:41" ht="15" customHeight="1">
      <c r="A200" s="501"/>
      <c r="B200" s="500"/>
      <c r="F200" s="502"/>
      <c r="G200" s="502"/>
      <c r="H200" s="2620" t="s">
        <v>2407</v>
      </c>
      <c r="I200" s="2620"/>
      <c r="J200" s="2594" t="s">
        <v>2296</v>
      </c>
      <c r="K200" s="2594"/>
      <c r="L200" s="2594"/>
      <c r="M200" s="503"/>
      <c r="N200" s="501" t="s">
        <v>1130</v>
      </c>
    </row>
    <row r="201" spans="1:41" ht="15" customHeight="1">
      <c r="A201" s="500"/>
      <c r="B201" s="504"/>
      <c r="H201" s="496" t="s">
        <v>1285</v>
      </c>
    </row>
    <row r="202" spans="1:41" s="599" customFormat="1" ht="15" customHeight="1">
      <c r="A202" s="2582" t="s">
        <v>369</v>
      </c>
      <c r="B202" s="2583"/>
      <c r="C202" s="2622" t="s">
        <v>2297</v>
      </c>
      <c r="D202" s="2622"/>
      <c r="E202" s="2622"/>
      <c r="F202" s="2622"/>
      <c r="G202" s="2622" t="s">
        <v>370</v>
      </c>
      <c r="H202" s="2622"/>
      <c r="I202" s="2622"/>
      <c r="J202" s="2622"/>
      <c r="K202" s="2623" t="s">
        <v>371</v>
      </c>
      <c r="L202" s="2624"/>
      <c r="M202" s="2624"/>
      <c r="N202" s="2624"/>
      <c r="O202" s="2624"/>
      <c r="P202" s="2624"/>
      <c r="Q202" s="2624"/>
      <c r="R202" s="2624"/>
      <c r="S202" s="2624"/>
      <c r="T202" s="2624"/>
      <c r="U202" s="2624"/>
      <c r="V202" s="2624"/>
      <c r="W202" s="2622" t="s">
        <v>1773</v>
      </c>
      <c r="X202" s="2622"/>
      <c r="Y202" s="2622"/>
      <c r="Z202" s="2622"/>
      <c r="AA202" s="2622"/>
      <c r="AB202" s="628"/>
      <c r="AC202" s="628"/>
      <c r="AD202" s="628"/>
      <c r="AE202" s="628"/>
      <c r="AF202" s="628"/>
      <c r="AG202" s="628"/>
      <c r="AH202" s="628"/>
      <c r="AI202" s="2621"/>
      <c r="AJ202" s="2621"/>
      <c r="AK202" s="2621"/>
      <c r="AL202" s="2621"/>
      <c r="AM202" s="2621"/>
      <c r="AN202" s="2621"/>
      <c r="AO202" s="628"/>
    </row>
    <row r="203" spans="1:41" s="599" customFormat="1" ht="30" customHeight="1">
      <c r="A203" s="2584"/>
      <c r="B203" s="2585"/>
      <c r="C203" s="934" t="s">
        <v>372</v>
      </c>
      <c r="D203" s="934" t="s">
        <v>373</v>
      </c>
      <c r="E203" s="934" t="s">
        <v>374</v>
      </c>
      <c r="F203" s="934" t="s">
        <v>375</v>
      </c>
      <c r="G203" s="934" t="s">
        <v>376</v>
      </c>
      <c r="H203" s="934" t="s">
        <v>377</v>
      </c>
      <c r="I203" s="934" t="s">
        <v>2298</v>
      </c>
      <c r="J203" s="934" t="s">
        <v>378</v>
      </c>
      <c r="K203" s="934" t="s">
        <v>890</v>
      </c>
      <c r="L203" s="934" t="s">
        <v>379</v>
      </c>
      <c r="M203" s="934" t="s">
        <v>380</v>
      </c>
      <c r="N203" s="934" t="s">
        <v>381</v>
      </c>
      <c r="O203" s="934" t="s">
        <v>382</v>
      </c>
      <c r="P203" s="934" t="s">
        <v>383</v>
      </c>
      <c r="Q203" s="934" t="s">
        <v>384</v>
      </c>
      <c r="R203" s="934" t="s">
        <v>412</v>
      </c>
      <c r="S203" s="934" t="s">
        <v>413</v>
      </c>
      <c r="T203" s="934" t="s">
        <v>414</v>
      </c>
      <c r="U203" s="934" t="s">
        <v>415</v>
      </c>
      <c r="V203" s="934" t="s">
        <v>417</v>
      </c>
      <c r="W203" s="934" t="s">
        <v>1733</v>
      </c>
      <c r="X203" s="934" t="s">
        <v>432</v>
      </c>
      <c r="Y203" s="935" t="s">
        <v>428</v>
      </c>
      <c r="Z203" s="934" t="s">
        <v>429</v>
      </c>
      <c r="AA203" s="934" t="s">
        <v>430</v>
      </c>
      <c r="AB203" s="629"/>
      <c r="AC203" s="629"/>
      <c r="AD203" s="629"/>
      <c r="AE203" s="629"/>
      <c r="AF203" s="629"/>
      <c r="AG203" s="629"/>
      <c r="AH203" s="629"/>
      <c r="AI203" s="629"/>
      <c r="AJ203" s="628"/>
      <c r="AK203" s="629"/>
      <c r="AL203" s="629"/>
      <c r="AM203" s="629"/>
      <c r="AN203" s="629"/>
      <c r="AO203" s="629"/>
    </row>
    <row r="204" spans="1:41" ht="15" customHeight="1">
      <c r="A204" s="508" t="s">
        <v>2299</v>
      </c>
      <c r="B204" s="307"/>
      <c r="C204" s="506" t="s">
        <v>2408</v>
      </c>
      <c r="D204" s="506" t="s">
        <v>2409</v>
      </c>
      <c r="E204" s="506" t="s">
        <v>2410</v>
      </c>
      <c r="F204" s="506" t="s">
        <v>2411</v>
      </c>
      <c r="G204" s="506" t="s">
        <v>2412</v>
      </c>
      <c r="H204" s="506" t="s">
        <v>2413</v>
      </c>
      <c r="I204" s="506" t="s">
        <v>2414</v>
      </c>
      <c r="J204" s="506" t="s">
        <v>2399</v>
      </c>
      <c r="K204" s="506" t="s">
        <v>2409</v>
      </c>
      <c r="L204" s="506" t="s">
        <v>2415</v>
      </c>
      <c r="M204" s="506" t="s">
        <v>2400</v>
      </c>
      <c r="N204" s="506" t="s">
        <v>2401</v>
      </c>
      <c r="O204" s="506" t="s">
        <v>2415</v>
      </c>
      <c r="P204" s="506" t="s">
        <v>2415</v>
      </c>
      <c r="Q204" s="506" t="s">
        <v>2416</v>
      </c>
      <c r="R204" s="506" t="s">
        <v>2415</v>
      </c>
      <c r="S204" s="520" t="s">
        <v>2417</v>
      </c>
      <c r="T204" s="506" t="s">
        <v>2410</v>
      </c>
      <c r="U204" s="506" t="s">
        <v>2418</v>
      </c>
      <c r="V204" s="506" t="s">
        <v>2419</v>
      </c>
      <c r="W204" s="506" t="s">
        <v>2420</v>
      </c>
      <c r="X204" s="506" t="s">
        <v>2409</v>
      </c>
      <c r="Y204" s="506" t="s">
        <v>2410</v>
      </c>
      <c r="Z204" s="506" t="s">
        <v>2410</v>
      </c>
      <c r="AA204" s="506" t="s">
        <v>2409</v>
      </c>
      <c r="AB204" s="506"/>
      <c r="AC204" s="506"/>
      <c r="AD204" s="506"/>
      <c r="AE204" s="506"/>
      <c r="AF204" s="506"/>
      <c r="AG204" s="506"/>
      <c r="AH204" s="506"/>
      <c r="AI204" s="506"/>
      <c r="AJ204" s="506"/>
      <c r="AK204" s="506"/>
      <c r="AL204" s="506"/>
      <c r="AM204" s="506"/>
      <c r="AN204" s="506"/>
      <c r="AO204" s="506"/>
    </row>
    <row r="205" spans="1:41" ht="15" customHeight="1">
      <c r="A205" s="2619" t="s">
        <v>44</v>
      </c>
      <c r="B205" s="2619"/>
      <c r="C205" s="509"/>
      <c r="D205" s="509"/>
      <c r="E205" s="509"/>
      <c r="F205" s="509"/>
      <c r="G205" s="509"/>
      <c r="H205" s="509"/>
      <c r="I205" s="509"/>
      <c r="J205" s="509"/>
      <c r="K205" s="509"/>
      <c r="L205" s="509"/>
      <c r="M205" s="509"/>
      <c r="N205" s="509"/>
      <c r="O205" s="509"/>
      <c r="P205" s="509"/>
      <c r="Q205" s="510"/>
      <c r="R205" s="510"/>
      <c r="S205" s="509"/>
      <c r="T205" s="509"/>
      <c r="U205" s="509"/>
      <c r="V205" s="509"/>
      <c r="W205" s="509"/>
      <c r="X205" s="510"/>
      <c r="Y205" s="509"/>
      <c r="Z205" s="509"/>
      <c r="AA205" s="509"/>
      <c r="AB205" s="509"/>
      <c r="AC205" s="509"/>
      <c r="AD205" s="509"/>
      <c r="AE205" s="509"/>
      <c r="AF205" s="509"/>
      <c r="AG205" s="509"/>
      <c r="AH205" s="509"/>
      <c r="AI205" s="510"/>
      <c r="AJ205" s="509"/>
      <c r="AK205" s="509"/>
      <c r="AL205" s="509"/>
      <c r="AM205" s="509"/>
      <c r="AN205" s="509"/>
      <c r="AO205" s="509"/>
    </row>
    <row r="206" spans="1:41" ht="15" customHeight="1">
      <c r="A206" s="511"/>
      <c r="B206" s="512" t="s">
        <v>2312</v>
      </c>
      <c r="C206" s="509">
        <v>5.25</v>
      </c>
      <c r="D206" s="509">
        <v>5.5</v>
      </c>
      <c r="E206" s="509">
        <v>5.25</v>
      </c>
      <c r="F206" s="509">
        <v>5.25</v>
      </c>
      <c r="G206" s="509">
        <v>5.5</v>
      </c>
      <c r="H206" s="509">
        <v>5.25</v>
      </c>
      <c r="I206" s="509">
        <v>5.5</v>
      </c>
      <c r="J206" s="509" t="s">
        <v>76</v>
      </c>
      <c r="K206" s="509">
        <v>5.5</v>
      </c>
      <c r="L206" s="509">
        <v>6</v>
      </c>
      <c r="M206" s="509">
        <v>6</v>
      </c>
      <c r="N206" s="509" t="s">
        <v>76</v>
      </c>
      <c r="O206" s="509">
        <v>5.25</v>
      </c>
      <c r="P206" s="509">
        <v>5.25</v>
      </c>
      <c r="Q206" s="509">
        <v>5.25</v>
      </c>
      <c r="R206" s="510" t="s">
        <v>76</v>
      </c>
      <c r="S206" s="509" t="s">
        <v>76</v>
      </c>
      <c r="T206" s="509" t="s">
        <v>76</v>
      </c>
      <c r="U206" s="509" t="s">
        <v>76</v>
      </c>
      <c r="V206" s="509" t="s">
        <v>76</v>
      </c>
      <c r="W206" s="509" t="s">
        <v>76</v>
      </c>
      <c r="X206" s="510" t="s">
        <v>76</v>
      </c>
      <c r="Y206" s="509" t="s">
        <v>76</v>
      </c>
      <c r="Z206" s="509" t="s">
        <v>76</v>
      </c>
      <c r="AA206" s="509" t="s">
        <v>76</v>
      </c>
      <c r="AB206" s="509"/>
      <c r="AC206" s="509"/>
      <c r="AD206" s="509"/>
      <c r="AE206" s="509"/>
      <c r="AF206" s="509"/>
      <c r="AG206" s="509"/>
      <c r="AH206" s="509"/>
      <c r="AI206" s="510"/>
      <c r="AJ206" s="509"/>
      <c r="AK206" s="509"/>
      <c r="AL206" s="509"/>
      <c r="AM206" s="509"/>
      <c r="AN206" s="509"/>
      <c r="AO206" s="509"/>
    </row>
    <row r="207" spans="1:41" ht="15" customHeight="1">
      <c r="A207" s="511"/>
      <c r="B207" s="512" t="s">
        <v>2313</v>
      </c>
      <c r="C207" s="509">
        <v>5.25</v>
      </c>
      <c r="D207" s="509">
        <v>5.5</v>
      </c>
      <c r="E207" s="509">
        <v>5.25</v>
      </c>
      <c r="F207" s="509">
        <v>5.25</v>
      </c>
      <c r="G207" s="509">
        <v>5.5</v>
      </c>
      <c r="H207" s="509">
        <v>5.25</v>
      </c>
      <c r="I207" s="509">
        <v>5.5</v>
      </c>
      <c r="J207" s="509">
        <v>6</v>
      </c>
      <c r="K207" s="509">
        <v>5.5</v>
      </c>
      <c r="L207" s="509">
        <v>6</v>
      </c>
      <c r="M207" s="509">
        <v>6</v>
      </c>
      <c r="N207" s="509">
        <v>6</v>
      </c>
      <c r="O207" s="509">
        <v>5.25</v>
      </c>
      <c r="P207" s="509">
        <v>5.25</v>
      </c>
      <c r="Q207" s="509">
        <v>5.25</v>
      </c>
      <c r="R207" s="509">
        <v>6</v>
      </c>
      <c r="S207" s="509">
        <v>6.25</v>
      </c>
      <c r="T207" s="509">
        <v>6.75</v>
      </c>
      <c r="U207" s="509">
        <v>6</v>
      </c>
      <c r="V207" s="509">
        <v>6</v>
      </c>
      <c r="W207" s="509">
        <v>5</v>
      </c>
      <c r="X207" s="509">
        <v>5.5</v>
      </c>
      <c r="Y207" s="509">
        <v>5.5</v>
      </c>
      <c r="Z207" s="509">
        <v>5.25</v>
      </c>
      <c r="AA207" s="509">
        <v>5.5</v>
      </c>
      <c r="AB207" s="509"/>
      <c r="AC207" s="509"/>
      <c r="AD207" s="509"/>
      <c r="AE207" s="509"/>
      <c r="AF207" s="509"/>
      <c r="AG207" s="509"/>
      <c r="AH207" s="509"/>
      <c r="AI207" s="509"/>
      <c r="AJ207" s="509"/>
      <c r="AK207" s="509"/>
      <c r="AL207" s="509"/>
      <c r="AM207" s="509"/>
      <c r="AN207" s="509"/>
      <c r="AO207" s="509"/>
    </row>
    <row r="208" spans="1:41" ht="15" customHeight="1">
      <c r="A208" s="2619" t="s">
        <v>45</v>
      </c>
      <c r="B208" s="2619"/>
      <c r="C208" s="513"/>
      <c r="D208" s="513"/>
      <c r="E208" s="513"/>
      <c r="F208" s="513" t="s">
        <v>1285</v>
      </c>
      <c r="G208" s="513"/>
      <c r="H208" s="513"/>
      <c r="I208" s="513"/>
      <c r="J208" s="513"/>
      <c r="K208" s="513"/>
      <c r="L208" s="513"/>
      <c r="M208" s="513"/>
      <c r="N208" s="513"/>
      <c r="O208" s="513"/>
      <c r="P208" s="513"/>
      <c r="Q208" s="513"/>
      <c r="R208" s="510"/>
      <c r="S208" s="510"/>
      <c r="T208" s="510"/>
      <c r="U208" s="510"/>
      <c r="V208" s="510"/>
      <c r="W208" s="510"/>
      <c r="Y208" s="510"/>
      <c r="Z208" s="510"/>
      <c r="AA208" s="510"/>
      <c r="AB208" s="509"/>
      <c r="AC208" s="509"/>
      <c r="AD208" s="509"/>
      <c r="AE208" s="510"/>
      <c r="AF208" s="510"/>
      <c r="AG208" s="510"/>
      <c r="AH208" s="510"/>
      <c r="AI208" s="510"/>
      <c r="AJ208" s="510"/>
      <c r="AK208" s="510"/>
      <c r="AL208" s="510"/>
      <c r="AM208" s="509"/>
      <c r="AN208" s="509"/>
      <c r="AO208" s="509"/>
    </row>
    <row r="209" spans="1:41" ht="15" customHeight="1">
      <c r="A209" s="514"/>
      <c r="B209" s="512" t="s">
        <v>2314</v>
      </c>
      <c r="C209" s="509">
        <v>5.75</v>
      </c>
      <c r="D209" s="509">
        <v>6</v>
      </c>
      <c r="E209" s="509">
        <v>6</v>
      </c>
      <c r="F209" s="509">
        <v>6</v>
      </c>
      <c r="G209" s="509">
        <v>6</v>
      </c>
      <c r="H209" s="509">
        <v>5.75</v>
      </c>
      <c r="I209" s="509">
        <v>6</v>
      </c>
      <c r="J209" s="509">
        <v>6.5</v>
      </c>
      <c r="K209" s="509">
        <v>7</v>
      </c>
      <c r="L209" s="515">
        <v>6.25</v>
      </c>
      <c r="M209" s="509">
        <v>7</v>
      </c>
      <c r="N209" s="509">
        <v>7</v>
      </c>
      <c r="O209" s="509">
        <v>6</v>
      </c>
      <c r="P209" s="509">
        <v>6</v>
      </c>
      <c r="Q209" s="509">
        <v>5.75</v>
      </c>
      <c r="R209" s="510">
        <v>6.75</v>
      </c>
      <c r="S209" s="509">
        <v>7</v>
      </c>
      <c r="T209" s="509">
        <v>7</v>
      </c>
      <c r="U209" s="509">
        <v>7</v>
      </c>
      <c r="V209" s="509">
        <v>7</v>
      </c>
      <c r="W209" s="509">
        <v>5.5</v>
      </c>
      <c r="X209" s="510" t="s">
        <v>2421</v>
      </c>
      <c r="Y209" s="509">
        <v>6.25</v>
      </c>
      <c r="Z209" s="510">
        <v>5.75</v>
      </c>
      <c r="AA209" s="509">
        <v>6</v>
      </c>
      <c r="AB209" s="509"/>
      <c r="AC209" s="509"/>
      <c r="AD209" s="509"/>
      <c r="AE209" s="509"/>
      <c r="AF209" s="509"/>
      <c r="AG209" s="509"/>
      <c r="AH209" s="509"/>
      <c r="AI209" s="510"/>
      <c r="AJ209" s="509"/>
      <c r="AK209" s="510"/>
      <c r="AL209" s="510"/>
      <c r="AM209" s="509"/>
      <c r="AN209" s="509"/>
      <c r="AO209" s="509"/>
    </row>
    <row r="210" spans="1:41" ht="15" customHeight="1">
      <c r="A210" s="514"/>
      <c r="B210" s="512" t="s">
        <v>2315</v>
      </c>
      <c r="C210" s="509">
        <v>6</v>
      </c>
      <c r="D210" s="509">
        <v>6.25</v>
      </c>
      <c r="E210" s="509">
        <v>6.25</v>
      </c>
      <c r="F210" s="509">
        <v>6.25</v>
      </c>
      <c r="G210" s="509">
        <v>6.25</v>
      </c>
      <c r="H210" s="509">
        <v>6</v>
      </c>
      <c r="I210" s="509">
        <v>6.25</v>
      </c>
      <c r="J210" s="509">
        <v>6.75</v>
      </c>
      <c r="K210" s="509">
        <v>7.25</v>
      </c>
      <c r="L210" s="509">
        <v>6.5</v>
      </c>
      <c r="M210" s="509">
        <v>7.25</v>
      </c>
      <c r="N210" s="509">
        <v>7.5</v>
      </c>
      <c r="O210" s="509">
        <v>6.25</v>
      </c>
      <c r="P210" s="509">
        <v>6.25</v>
      </c>
      <c r="Q210" s="509">
        <v>6</v>
      </c>
      <c r="R210" s="509">
        <v>7</v>
      </c>
      <c r="S210" s="509">
        <v>7.5</v>
      </c>
      <c r="T210" s="509">
        <v>7.25</v>
      </c>
      <c r="U210" s="510">
        <v>7.25</v>
      </c>
      <c r="V210" s="509">
        <v>7.25</v>
      </c>
      <c r="W210" s="509">
        <v>5.5</v>
      </c>
      <c r="X210" s="510" t="s">
        <v>2422</v>
      </c>
      <c r="Y210" s="509">
        <v>6.25</v>
      </c>
      <c r="Z210" s="509">
        <v>6</v>
      </c>
      <c r="AA210" s="510">
        <v>6</v>
      </c>
      <c r="AB210" s="509"/>
      <c r="AC210" s="509"/>
      <c r="AD210" s="509"/>
      <c r="AE210" s="509"/>
      <c r="AF210" s="509"/>
      <c r="AG210" s="509"/>
      <c r="AH210" s="509"/>
      <c r="AI210" s="510"/>
      <c r="AJ210" s="509"/>
      <c r="AK210" s="510"/>
      <c r="AL210" s="510"/>
      <c r="AM210" s="509"/>
      <c r="AN210" s="509"/>
      <c r="AO210" s="509"/>
    </row>
    <row r="211" spans="1:41" ht="15" customHeight="1">
      <c r="A211" s="514"/>
      <c r="B211" s="512" t="s">
        <v>2316</v>
      </c>
      <c r="C211" s="509">
        <v>6.25</v>
      </c>
      <c r="D211" s="509">
        <v>6.5</v>
      </c>
      <c r="E211" s="509">
        <v>6.5</v>
      </c>
      <c r="F211" s="509">
        <v>6.5</v>
      </c>
      <c r="G211" s="509">
        <v>6.5</v>
      </c>
      <c r="H211" s="509">
        <v>6.25</v>
      </c>
      <c r="I211" s="509">
        <v>6.5</v>
      </c>
      <c r="J211" s="509">
        <v>7</v>
      </c>
      <c r="K211" s="509">
        <v>7.5</v>
      </c>
      <c r="L211" s="509">
        <v>6.75</v>
      </c>
      <c r="M211" s="509">
        <v>7.5</v>
      </c>
      <c r="N211" s="509">
        <v>7.75</v>
      </c>
      <c r="O211" s="509">
        <v>6.5</v>
      </c>
      <c r="P211" s="509">
        <v>6.5</v>
      </c>
      <c r="Q211" s="510">
        <v>6.25</v>
      </c>
      <c r="R211" s="509">
        <v>7.5</v>
      </c>
      <c r="S211" s="509">
        <v>7.75</v>
      </c>
      <c r="T211" s="509">
        <v>7.75</v>
      </c>
      <c r="U211" s="509">
        <v>7.5</v>
      </c>
      <c r="V211" s="509">
        <v>7.5</v>
      </c>
      <c r="W211" s="509">
        <v>6</v>
      </c>
      <c r="X211" s="510" t="s">
        <v>397</v>
      </c>
      <c r="Y211" s="509">
        <v>7</v>
      </c>
      <c r="Z211" s="509">
        <v>6.25</v>
      </c>
      <c r="AA211" s="509">
        <v>7</v>
      </c>
      <c r="AB211" s="509"/>
      <c r="AC211" s="509"/>
      <c r="AD211" s="509"/>
      <c r="AE211" s="509"/>
      <c r="AF211" s="509"/>
      <c r="AG211" s="509"/>
      <c r="AH211" s="510"/>
      <c r="AI211" s="510"/>
      <c r="AJ211" s="509"/>
      <c r="AK211" s="510"/>
      <c r="AL211" s="510"/>
      <c r="AM211" s="509"/>
      <c r="AN211" s="509"/>
      <c r="AO211" s="509"/>
    </row>
    <row r="212" spans="1:41" ht="15" customHeight="1">
      <c r="A212" s="514"/>
      <c r="B212" s="512" t="s">
        <v>2317</v>
      </c>
      <c r="C212" s="509">
        <v>6.5</v>
      </c>
      <c r="D212" s="509">
        <v>6.75</v>
      </c>
      <c r="E212" s="509">
        <v>6.75</v>
      </c>
      <c r="F212" s="509">
        <v>6.75</v>
      </c>
      <c r="G212" s="509">
        <v>6.5</v>
      </c>
      <c r="H212" s="509">
        <v>6.5</v>
      </c>
      <c r="I212" s="509">
        <v>6.75</v>
      </c>
      <c r="J212" s="509">
        <v>7.25</v>
      </c>
      <c r="K212" s="509">
        <v>7.5</v>
      </c>
      <c r="L212" s="509">
        <v>7</v>
      </c>
      <c r="M212" s="509">
        <v>7.5</v>
      </c>
      <c r="N212" s="509">
        <v>7.75</v>
      </c>
      <c r="O212" s="509">
        <v>6.75</v>
      </c>
      <c r="P212" s="509">
        <v>6.75</v>
      </c>
      <c r="Q212" s="509">
        <v>6.25</v>
      </c>
      <c r="R212" s="509">
        <v>7.75</v>
      </c>
      <c r="S212" s="509">
        <v>7.75</v>
      </c>
      <c r="T212" s="509">
        <v>7.75</v>
      </c>
      <c r="U212" s="509">
        <v>7.5</v>
      </c>
      <c r="V212" s="509">
        <v>7.75</v>
      </c>
      <c r="W212" s="510">
        <v>6.5</v>
      </c>
      <c r="X212" s="510" t="s">
        <v>397</v>
      </c>
      <c r="Y212" s="509">
        <v>7.5</v>
      </c>
      <c r="Z212" s="509">
        <v>6.5</v>
      </c>
      <c r="AA212" s="510">
        <v>7.5</v>
      </c>
      <c r="AB212" s="509"/>
      <c r="AC212" s="509"/>
      <c r="AD212" s="509"/>
      <c r="AE212" s="510"/>
      <c r="AF212" s="509"/>
      <c r="AG212" s="509"/>
      <c r="AH212" s="510"/>
      <c r="AI212" s="510"/>
      <c r="AJ212" s="509"/>
      <c r="AK212" s="510"/>
      <c r="AL212" s="510"/>
      <c r="AM212" s="509"/>
      <c r="AN212" s="509"/>
      <c r="AO212" s="509"/>
    </row>
    <row r="213" spans="1:41" ht="15" customHeight="1">
      <c r="A213" s="514"/>
      <c r="B213" s="512" t="s">
        <v>2318</v>
      </c>
      <c r="C213" s="509">
        <v>6.5</v>
      </c>
      <c r="D213" s="509">
        <v>7</v>
      </c>
      <c r="E213" s="509">
        <v>6.75</v>
      </c>
      <c r="F213" s="509">
        <v>6.75</v>
      </c>
      <c r="G213" s="509">
        <v>6.5</v>
      </c>
      <c r="H213" s="509">
        <v>6.5</v>
      </c>
      <c r="I213" s="509">
        <v>7</v>
      </c>
      <c r="J213" s="509">
        <v>7.75</v>
      </c>
      <c r="K213" s="509">
        <v>7.5</v>
      </c>
      <c r="L213" s="509">
        <v>7</v>
      </c>
      <c r="M213" s="509">
        <v>7.5</v>
      </c>
      <c r="N213" s="509">
        <v>8</v>
      </c>
      <c r="O213" s="509">
        <v>6.75</v>
      </c>
      <c r="P213" s="509">
        <v>6.75</v>
      </c>
      <c r="Q213" s="509">
        <v>6.25</v>
      </c>
      <c r="R213" s="509">
        <v>7.75</v>
      </c>
      <c r="S213" s="509">
        <v>8</v>
      </c>
      <c r="T213" s="509">
        <v>7.75</v>
      </c>
      <c r="U213" s="509">
        <v>7.5</v>
      </c>
      <c r="V213" s="509">
        <v>8</v>
      </c>
      <c r="W213" s="509">
        <v>6.75</v>
      </c>
      <c r="X213" s="510" t="s">
        <v>397</v>
      </c>
      <c r="Y213" s="509">
        <v>7.5</v>
      </c>
      <c r="Z213" s="509">
        <v>6.75</v>
      </c>
      <c r="AA213" s="509">
        <v>7.5</v>
      </c>
      <c r="AB213" s="509"/>
      <c r="AC213" s="509"/>
      <c r="AD213" s="509"/>
      <c r="AE213" s="509"/>
      <c r="AF213" s="509"/>
      <c r="AG213" s="509"/>
      <c r="AH213" s="509"/>
      <c r="AI213" s="510"/>
      <c r="AJ213" s="509"/>
      <c r="AK213" s="510"/>
      <c r="AL213" s="510"/>
      <c r="AM213" s="509"/>
      <c r="AN213" s="509"/>
      <c r="AO213" s="509"/>
    </row>
    <row r="214" spans="1:41" ht="15" customHeight="1">
      <c r="A214" s="2619" t="s">
        <v>388</v>
      </c>
      <c r="B214" s="2619"/>
      <c r="C214" s="509"/>
      <c r="D214" s="509"/>
      <c r="E214" s="509"/>
      <c r="F214" s="509"/>
      <c r="G214" s="509"/>
      <c r="H214" s="509"/>
      <c r="I214" s="509"/>
      <c r="J214" s="509"/>
      <c r="K214" s="509"/>
      <c r="L214" s="509"/>
      <c r="M214" s="509"/>
      <c r="N214" s="509"/>
      <c r="O214" s="510"/>
      <c r="P214" s="509"/>
      <c r="Q214" s="510"/>
      <c r="R214" s="509"/>
      <c r="S214" s="509"/>
      <c r="T214" s="509"/>
      <c r="U214" s="509"/>
      <c r="V214" s="509"/>
      <c r="W214" s="510"/>
      <c r="X214" s="510"/>
      <c r="Y214" s="510"/>
      <c r="Z214" s="510"/>
      <c r="AA214" s="510"/>
      <c r="AB214" s="509"/>
      <c r="AC214" s="509"/>
      <c r="AD214" s="509"/>
      <c r="AE214" s="510"/>
      <c r="AF214" s="509"/>
      <c r="AG214" s="509"/>
      <c r="AH214" s="510"/>
      <c r="AI214" s="510"/>
      <c r="AJ214" s="510"/>
      <c r="AK214" s="510"/>
      <c r="AL214" s="510"/>
      <c r="AM214" s="509"/>
      <c r="AN214" s="509"/>
      <c r="AO214" s="509"/>
    </row>
    <row r="215" spans="1:41" ht="15" customHeight="1">
      <c r="A215" s="516"/>
      <c r="B215" s="512" t="s">
        <v>389</v>
      </c>
      <c r="C215" s="509" t="s">
        <v>1647</v>
      </c>
      <c r="D215" s="509" t="s">
        <v>1645</v>
      </c>
      <c r="E215" s="509" t="s">
        <v>2389</v>
      </c>
      <c r="F215" s="509">
        <v>12.5</v>
      </c>
      <c r="G215" s="509" t="s">
        <v>1647</v>
      </c>
      <c r="H215" s="509" t="s">
        <v>2397</v>
      </c>
      <c r="I215" s="509" t="s">
        <v>2389</v>
      </c>
      <c r="J215" s="509">
        <v>13</v>
      </c>
      <c r="K215" s="509" t="s">
        <v>2397</v>
      </c>
      <c r="L215" s="509" t="s">
        <v>1891</v>
      </c>
      <c r="M215" s="509" t="s">
        <v>1891</v>
      </c>
      <c r="N215" s="509" t="s">
        <v>2378</v>
      </c>
      <c r="O215" s="509" t="s">
        <v>2379</v>
      </c>
      <c r="P215" s="509" t="s">
        <v>2379</v>
      </c>
      <c r="Q215" s="509">
        <v>13</v>
      </c>
      <c r="R215" s="509" t="s">
        <v>2382</v>
      </c>
      <c r="S215" s="509">
        <v>14</v>
      </c>
      <c r="T215" s="509">
        <v>10</v>
      </c>
      <c r="U215" s="509" t="s">
        <v>2269</v>
      </c>
      <c r="V215" s="509">
        <v>12</v>
      </c>
      <c r="W215" s="509">
        <v>11</v>
      </c>
      <c r="X215" s="510" t="s">
        <v>1663</v>
      </c>
      <c r="Y215" s="509">
        <v>13</v>
      </c>
      <c r="Z215" s="509">
        <v>11</v>
      </c>
      <c r="AA215" s="510" t="s">
        <v>2269</v>
      </c>
      <c r="AB215" s="509"/>
      <c r="AC215" s="509"/>
      <c r="AD215" s="509"/>
      <c r="AE215" s="509"/>
      <c r="AF215" s="509"/>
      <c r="AG215" s="509"/>
      <c r="AH215" s="509"/>
      <c r="AI215" s="510"/>
      <c r="AJ215" s="509"/>
      <c r="AK215" s="509"/>
      <c r="AL215" s="510"/>
      <c r="AM215" s="509"/>
      <c r="AN215" s="509"/>
      <c r="AO215" s="509"/>
    </row>
    <row r="216" spans="1:41" ht="15" customHeight="1">
      <c r="B216" s="512" t="s">
        <v>2319</v>
      </c>
      <c r="C216" s="509">
        <v>10</v>
      </c>
      <c r="D216" s="509">
        <v>12.5</v>
      </c>
      <c r="E216" s="509">
        <v>10.5</v>
      </c>
      <c r="F216" s="509">
        <v>12.5</v>
      </c>
      <c r="G216" s="509">
        <v>11.5</v>
      </c>
      <c r="H216" s="509">
        <v>12</v>
      </c>
      <c r="I216" s="509">
        <v>11.5</v>
      </c>
      <c r="J216" s="509">
        <v>14.5</v>
      </c>
      <c r="K216" s="509">
        <v>13.5</v>
      </c>
      <c r="L216" s="509">
        <v>14</v>
      </c>
      <c r="M216" s="509">
        <v>14</v>
      </c>
      <c r="N216" s="509">
        <v>13.5</v>
      </c>
      <c r="O216" s="509">
        <v>13.5</v>
      </c>
      <c r="P216" s="509">
        <v>13.5</v>
      </c>
      <c r="Q216" s="509">
        <v>13.5</v>
      </c>
      <c r="R216" s="509">
        <v>13.5</v>
      </c>
      <c r="S216" s="509">
        <v>14.5</v>
      </c>
      <c r="T216" s="509" t="s">
        <v>1749</v>
      </c>
      <c r="U216" s="509">
        <v>14</v>
      </c>
      <c r="V216" s="509">
        <v>14</v>
      </c>
      <c r="W216" s="509">
        <v>13</v>
      </c>
      <c r="X216" s="509" t="s">
        <v>1853</v>
      </c>
      <c r="Y216" s="509">
        <v>15</v>
      </c>
      <c r="Z216" s="509">
        <v>15</v>
      </c>
      <c r="AA216" s="509">
        <v>15</v>
      </c>
      <c r="AB216" s="509"/>
      <c r="AC216" s="509"/>
      <c r="AD216" s="509"/>
      <c r="AE216" s="509"/>
      <c r="AF216" s="509"/>
      <c r="AG216" s="509"/>
      <c r="AH216" s="509"/>
      <c r="AI216" s="509"/>
      <c r="AJ216" s="509"/>
      <c r="AK216" s="509"/>
      <c r="AL216" s="509"/>
      <c r="AM216" s="509"/>
      <c r="AN216" s="509"/>
      <c r="AO216" s="509"/>
    </row>
    <row r="217" spans="1:41" ht="15" customHeight="1">
      <c r="B217" s="512" t="s">
        <v>2381</v>
      </c>
      <c r="C217" s="509">
        <v>12.5</v>
      </c>
      <c r="D217" s="509" t="s">
        <v>2387</v>
      </c>
      <c r="E217" s="509">
        <v>12.5</v>
      </c>
      <c r="F217" s="509">
        <v>13.5</v>
      </c>
      <c r="G217" s="509" t="s">
        <v>1854</v>
      </c>
      <c r="H217" s="509">
        <v>13</v>
      </c>
      <c r="I217" s="509">
        <v>12.5</v>
      </c>
      <c r="J217" s="509">
        <v>14</v>
      </c>
      <c r="K217" s="509" t="s">
        <v>1891</v>
      </c>
      <c r="L217" s="509" t="s">
        <v>1891</v>
      </c>
      <c r="M217" s="509" t="s">
        <v>2380</v>
      </c>
      <c r="N217" s="509">
        <v>13.5</v>
      </c>
      <c r="O217" s="509">
        <v>14.5</v>
      </c>
      <c r="P217" s="509">
        <v>14.5</v>
      </c>
      <c r="Q217" s="509">
        <v>14</v>
      </c>
      <c r="R217" s="509" t="s">
        <v>2382</v>
      </c>
      <c r="S217" s="509">
        <v>14.5</v>
      </c>
      <c r="T217" s="509" t="s">
        <v>1749</v>
      </c>
      <c r="U217" s="509" t="s">
        <v>2269</v>
      </c>
      <c r="V217" s="509">
        <v>14</v>
      </c>
      <c r="W217" s="509">
        <v>11</v>
      </c>
      <c r="X217" s="509" t="s">
        <v>1663</v>
      </c>
      <c r="Y217" s="509">
        <v>15</v>
      </c>
      <c r="Z217" s="510" t="s">
        <v>2259</v>
      </c>
      <c r="AA217" s="509" t="s">
        <v>2423</v>
      </c>
      <c r="AB217" s="509"/>
      <c r="AC217" s="509"/>
      <c r="AD217" s="509"/>
      <c r="AE217" s="509"/>
      <c r="AF217" s="509"/>
      <c r="AG217" s="509"/>
      <c r="AH217" s="509"/>
      <c r="AI217" s="509"/>
      <c r="AJ217" s="509"/>
      <c r="AK217" s="510"/>
      <c r="AL217" s="509"/>
      <c r="AM217" s="509"/>
      <c r="AN217" s="509"/>
      <c r="AO217" s="509"/>
    </row>
    <row r="218" spans="1:41" ht="15" customHeight="1">
      <c r="B218" s="512" t="s">
        <v>211</v>
      </c>
      <c r="C218" s="509">
        <v>8.5</v>
      </c>
      <c r="D218" s="509">
        <v>9.5</v>
      </c>
      <c r="E218" s="509">
        <v>8.5</v>
      </c>
      <c r="F218" s="509">
        <v>9</v>
      </c>
      <c r="G218" s="509">
        <v>8.5</v>
      </c>
      <c r="H218" s="509">
        <v>9</v>
      </c>
      <c r="I218" s="509">
        <v>9</v>
      </c>
      <c r="J218" s="509">
        <v>10</v>
      </c>
      <c r="K218" s="509">
        <v>9.5</v>
      </c>
      <c r="L218" s="509">
        <v>10</v>
      </c>
      <c r="M218" s="509" t="s">
        <v>2351</v>
      </c>
      <c r="N218" s="509">
        <v>10</v>
      </c>
      <c r="O218" s="509">
        <v>10</v>
      </c>
      <c r="P218" s="509">
        <v>10</v>
      </c>
      <c r="Q218" s="509">
        <v>10</v>
      </c>
      <c r="R218" s="509">
        <v>9.5</v>
      </c>
      <c r="S218" s="509">
        <v>10</v>
      </c>
      <c r="T218" s="509" t="s">
        <v>2351</v>
      </c>
      <c r="U218" s="509" t="s">
        <v>2351</v>
      </c>
      <c r="V218" s="509">
        <v>10</v>
      </c>
      <c r="W218" s="509">
        <v>9</v>
      </c>
      <c r="X218" s="509" t="s">
        <v>2385</v>
      </c>
      <c r="Y218" s="509">
        <v>10</v>
      </c>
      <c r="Z218" s="509">
        <v>10</v>
      </c>
      <c r="AA218" s="509" t="s">
        <v>2424</v>
      </c>
      <c r="AB218" s="509"/>
      <c r="AC218" s="509"/>
      <c r="AD218" s="509"/>
      <c r="AE218" s="509"/>
      <c r="AF218" s="509"/>
      <c r="AG218" s="509"/>
      <c r="AH218" s="509"/>
      <c r="AI218" s="509"/>
      <c r="AJ218" s="509"/>
      <c r="AK218" s="509"/>
      <c r="AL218" s="509"/>
      <c r="AM218" s="509"/>
      <c r="AN218" s="509"/>
      <c r="AO218" s="509"/>
    </row>
    <row r="219" spans="1:41" ht="15" customHeight="1">
      <c r="B219" s="512" t="s">
        <v>2330</v>
      </c>
      <c r="C219" s="509">
        <v>12.5</v>
      </c>
      <c r="D219" s="509">
        <v>13</v>
      </c>
      <c r="E219" s="509">
        <v>12.5</v>
      </c>
      <c r="F219" s="509" t="s">
        <v>1868</v>
      </c>
      <c r="G219" s="509" t="s">
        <v>2425</v>
      </c>
      <c r="H219" s="509">
        <v>13.5</v>
      </c>
      <c r="I219" s="509">
        <v>12.5</v>
      </c>
      <c r="J219" s="509">
        <v>14.5</v>
      </c>
      <c r="K219" s="509" t="s">
        <v>2426</v>
      </c>
      <c r="L219" s="509">
        <v>14</v>
      </c>
      <c r="M219" s="509" t="s">
        <v>1933</v>
      </c>
      <c r="N219" s="509">
        <v>14.5</v>
      </c>
      <c r="O219" s="509">
        <v>14.5</v>
      </c>
      <c r="P219" s="509">
        <v>14.5</v>
      </c>
      <c r="Q219" s="509">
        <v>14</v>
      </c>
      <c r="R219" s="509">
        <v>14</v>
      </c>
      <c r="S219" s="509">
        <v>14.5</v>
      </c>
      <c r="T219" s="509" t="s">
        <v>1749</v>
      </c>
      <c r="U219" s="509" t="s">
        <v>1846</v>
      </c>
      <c r="V219" s="509">
        <v>14</v>
      </c>
      <c r="W219" s="509">
        <v>12</v>
      </c>
      <c r="X219" s="509" t="s">
        <v>1846</v>
      </c>
      <c r="Y219" s="509">
        <v>15</v>
      </c>
      <c r="Z219" s="509">
        <v>15</v>
      </c>
      <c r="AA219" s="509" t="s">
        <v>2264</v>
      </c>
      <c r="AB219" s="509"/>
      <c r="AC219" s="509"/>
      <c r="AD219" s="509"/>
      <c r="AE219" s="509"/>
      <c r="AF219" s="509"/>
      <c r="AG219" s="509"/>
      <c r="AH219" s="509"/>
      <c r="AI219" s="509"/>
      <c r="AJ219" s="509"/>
      <c r="AK219" s="509"/>
      <c r="AL219" s="509"/>
      <c r="AM219" s="509"/>
      <c r="AN219" s="509"/>
      <c r="AO219" s="509"/>
    </row>
    <row r="220" spans="1:41" ht="15" customHeight="1">
      <c r="B220" s="512" t="s">
        <v>2334</v>
      </c>
      <c r="C220" s="509">
        <v>9</v>
      </c>
      <c r="D220" s="509">
        <v>10</v>
      </c>
      <c r="E220" s="509">
        <v>9</v>
      </c>
      <c r="F220" s="509">
        <v>9</v>
      </c>
      <c r="G220" s="509">
        <v>10.5</v>
      </c>
      <c r="H220" s="509">
        <v>9.5</v>
      </c>
      <c r="I220" s="509">
        <v>9.5</v>
      </c>
      <c r="J220" s="509">
        <v>11.75</v>
      </c>
      <c r="K220" s="509">
        <v>11.5</v>
      </c>
      <c r="L220" s="509">
        <v>12</v>
      </c>
      <c r="M220" s="509">
        <v>12</v>
      </c>
      <c r="N220" s="509">
        <v>11.5</v>
      </c>
      <c r="O220" s="509">
        <v>12</v>
      </c>
      <c r="P220" s="509">
        <v>12</v>
      </c>
      <c r="Q220" s="509">
        <v>11</v>
      </c>
      <c r="R220" s="509">
        <v>9.5</v>
      </c>
      <c r="S220" s="509">
        <v>12</v>
      </c>
      <c r="T220" s="509">
        <v>10</v>
      </c>
      <c r="U220" s="509">
        <v>12</v>
      </c>
      <c r="V220" s="509">
        <v>12</v>
      </c>
      <c r="W220" s="509">
        <v>11</v>
      </c>
      <c r="X220" s="509" t="s">
        <v>1663</v>
      </c>
      <c r="Y220" s="509" t="s">
        <v>76</v>
      </c>
      <c r="Z220" s="509">
        <v>12</v>
      </c>
      <c r="AA220" s="509" t="s">
        <v>2284</v>
      </c>
      <c r="AB220" s="509"/>
      <c r="AC220" s="509"/>
      <c r="AD220" s="509"/>
      <c r="AE220" s="509"/>
      <c r="AF220" s="509"/>
      <c r="AG220" s="509"/>
      <c r="AH220" s="509"/>
      <c r="AI220" s="509"/>
      <c r="AJ220" s="509"/>
      <c r="AK220" s="509"/>
      <c r="AL220" s="509"/>
      <c r="AM220" s="509"/>
      <c r="AN220" s="509"/>
      <c r="AO220" s="509"/>
    </row>
    <row r="221" spans="1:41" ht="15" customHeight="1">
      <c r="A221" s="517"/>
      <c r="B221" s="518" t="s">
        <v>1108</v>
      </c>
      <c r="C221" s="519">
        <v>12.5</v>
      </c>
      <c r="D221" s="519" t="s">
        <v>2255</v>
      </c>
      <c r="E221" s="519">
        <v>12.5</v>
      </c>
      <c r="F221" s="519" t="s">
        <v>2379</v>
      </c>
      <c r="G221" s="519" t="s">
        <v>2427</v>
      </c>
      <c r="H221" s="519">
        <v>14</v>
      </c>
      <c r="I221" s="519" t="s">
        <v>1550</v>
      </c>
      <c r="J221" s="519">
        <v>14.5</v>
      </c>
      <c r="K221" s="519" t="s">
        <v>2426</v>
      </c>
      <c r="L221" s="519">
        <v>14</v>
      </c>
      <c r="M221" s="519" t="s">
        <v>2406</v>
      </c>
      <c r="N221" s="519">
        <v>14.5</v>
      </c>
      <c r="O221" s="519" t="s">
        <v>2392</v>
      </c>
      <c r="P221" s="519" t="s">
        <v>2392</v>
      </c>
      <c r="Q221" s="519">
        <v>14</v>
      </c>
      <c r="R221" s="519">
        <v>14</v>
      </c>
      <c r="S221" s="519">
        <v>14.5</v>
      </c>
      <c r="T221" s="519" t="s">
        <v>1749</v>
      </c>
      <c r="U221" s="519" t="s">
        <v>2269</v>
      </c>
      <c r="V221" s="519">
        <v>15</v>
      </c>
      <c r="W221" s="519">
        <v>12</v>
      </c>
      <c r="X221" s="519" t="s">
        <v>1940</v>
      </c>
      <c r="Y221" s="519">
        <v>15</v>
      </c>
      <c r="Z221" s="519">
        <v>15</v>
      </c>
      <c r="AA221" s="519">
        <v>14</v>
      </c>
      <c r="AB221" s="509"/>
      <c r="AC221" s="509"/>
      <c r="AD221" s="509"/>
      <c r="AE221" s="509"/>
      <c r="AF221" s="509"/>
      <c r="AG221" s="509"/>
      <c r="AH221" s="509"/>
      <c r="AI221" s="509"/>
      <c r="AJ221" s="509"/>
      <c r="AK221" s="509"/>
      <c r="AL221" s="509"/>
      <c r="AM221" s="509"/>
      <c r="AN221" s="509"/>
      <c r="AO221" s="509"/>
    </row>
    <row r="222" spans="1:41" ht="15" customHeight="1">
      <c r="A222" s="507"/>
      <c r="B222" s="512"/>
      <c r="C222" s="509"/>
      <c r="D222" s="509"/>
      <c r="E222" s="509"/>
      <c r="F222" s="509"/>
      <c r="G222" s="509"/>
      <c r="H222" s="509"/>
      <c r="I222" s="509"/>
      <c r="J222" s="509"/>
      <c r="K222" s="509"/>
      <c r="L222" s="509"/>
      <c r="M222" s="509"/>
      <c r="N222" s="509"/>
      <c r="O222" s="509"/>
      <c r="P222" s="509"/>
      <c r="Q222" s="509"/>
      <c r="R222" s="509"/>
      <c r="S222" s="509"/>
      <c r="T222" s="509"/>
      <c r="U222" s="509"/>
      <c r="V222" s="509"/>
      <c r="W222" s="509"/>
      <c r="X222" s="509"/>
      <c r="Y222" s="509"/>
      <c r="Z222" s="509"/>
      <c r="AA222" s="509"/>
      <c r="AB222" s="509"/>
      <c r="AC222" s="509"/>
      <c r="AD222" s="509"/>
      <c r="AE222" s="509"/>
      <c r="AF222" s="509"/>
      <c r="AG222" s="509"/>
      <c r="AH222" s="509"/>
      <c r="AI222" s="509"/>
      <c r="AJ222" s="509"/>
      <c r="AK222" s="509"/>
      <c r="AL222" s="509"/>
      <c r="AM222" s="509"/>
      <c r="AN222" s="509"/>
      <c r="AO222" s="509"/>
    </row>
    <row r="223" spans="1:41" ht="15" customHeight="1"/>
    <row r="224" spans="1:41" ht="15" customHeight="1">
      <c r="A224" s="494"/>
      <c r="B224" s="500"/>
      <c r="F224" s="2611" t="s">
        <v>2293</v>
      </c>
      <c r="G224" s="2611"/>
      <c r="H224" s="2611"/>
      <c r="I224" s="2611"/>
      <c r="J224" s="2612" t="s">
        <v>2294</v>
      </c>
      <c r="K224" s="2612"/>
      <c r="L224" s="2612"/>
      <c r="M224" s="2612"/>
      <c r="N224" s="2598" t="s">
        <v>2229</v>
      </c>
      <c r="O224" s="2598"/>
    </row>
    <row r="225" spans="1:41" ht="15" customHeight="1">
      <c r="A225" s="501"/>
      <c r="B225" s="500"/>
      <c r="F225" s="502"/>
      <c r="G225" s="502"/>
      <c r="H225" s="2620" t="s">
        <v>2428</v>
      </c>
      <c r="I225" s="2620"/>
      <c r="J225" s="2594" t="s">
        <v>2296</v>
      </c>
      <c r="K225" s="2594"/>
      <c r="L225" s="2594"/>
      <c r="M225" s="503"/>
      <c r="N225" s="501" t="s">
        <v>1130</v>
      </c>
    </row>
    <row r="226" spans="1:41" ht="15" customHeight="1">
      <c r="A226" s="500"/>
      <c r="B226" s="504"/>
      <c r="H226" s="496" t="s">
        <v>1285</v>
      </c>
    </row>
    <row r="227" spans="1:41" s="599" customFormat="1" ht="15" customHeight="1">
      <c r="A227" s="2586" t="s">
        <v>369</v>
      </c>
      <c r="B227" s="2586"/>
      <c r="C227" s="2622" t="s">
        <v>2297</v>
      </c>
      <c r="D227" s="2622"/>
      <c r="E227" s="2622"/>
      <c r="F227" s="2622"/>
      <c r="G227" s="2622" t="s">
        <v>370</v>
      </c>
      <c r="H227" s="2622"/>
      <c r="I227" s="2622"/>
      <c r="J227" s="2622"/>
      <c r="K227" s="2622" t="s">
        <v>371</v>
      </c>
      <c r="L227" s="2622"/>
      <c r="M227" s="2622"/>
      <c r="N227" s="2622"/>
      <c r="O227" s="2622"/>
      <c r="P227" s="2622"/>
      <c r="Q227" s="2622"/>
      <c r="R227" s="2622"/>
      <c r="S227" s="2622"/>
      <c r="T227" s="2622"/>
      <c r="U227" s="2622"/>
      <c r="V227" s="2622"/>
      <c r="W227" s="2622" t="s">
        <v>1773</v>
      </c>
      <c r="X227" s="2622"/>
      <c r="Y227" s="2622"/>
      <c r="Z227" s="2622"/>
      <c r="AA227" s="2622"/>
      <c r="AB227" s="2622"/>
      <c r="AC227" s="628"/>
      <c r="AD227" s="628"/>
      <c r="AE227" s="628"/>
      <c r="AF227" s="628"/>
      <c r="AG227" s="628"/>
      <c r="AH227" s="628"/>
      <c r="AI227" s="2621"/>
      <c r="AJ227" s="2621"/>
      <c r="AK227" s="2621"/>
      <c r="AL227" s="2621"/>
      <c r="AM227" s="2621"/>
      <c r="AN227" s="2621"/>
      <c r="AO227" s="628"/>
    </row>
    <row r="228" spans="1:41" s="599" customFormat="1" ht="30" customHeight="1">
      <c r="A228" s="2586"/>
      <c r="B228" s="2586"/>
      <c r="C228" s="934" t="s">
        <v>372</v>
      </c>
      <c r="D228" s="934" t="s">
        <v>373</v>
      </c>
      <c r="E228" s="934" t="s">
        <v>374</v>
      </c>
      <c r="F228" s="934" t="s">
        <v>375</v>
      </c>
      <c r="G228" s="934" t="s">
        <v>376</v>
      </c>
      <c r="H228" s="934" t="s">
        <v>377</v>
      </c>
      <c r="I228" s="934" t="s">
        <v>2298</v>
      </c>
      <c r="J228" s="934" t="s">
        <v>378</v>
      </c>
      <c r="K228" s="934" t="s">
        <v>890</v>
      </c>
      <c r="L228" s="934" t="s">
        <v>379</v>
      </c>
      <c r="M228" s="934" t="s">
        <v>380</v>
      </c>
      <c r="N228" s="934" t="s">
        <v>381</v>
      </c>
      <c r="O228" s="934" t="s">
        <v>382</v>
      </c>
      <c r="P228" s="934" t="s">
        <v>383</v>
      </c>
      <c r="Q228" s="934" t="s">
        <v>384</v>
      </c>
      <c r="R228" s="934" t="s">
        <v>412</v>
      </c>
      <c r="S228" s="934" t="s">
        <v>413</v>
      </c>
      <c r="T228" s="934" t="s">
        <v>414</v>
      </c>
      <c r="U228" s="934" t="s">
        <v>415</v>
      </c>
      <c r="V228" s="934" t="s">
        <v>417</v>
      </c>
      <c r="W228" s="934" t="s">
        <v>1733</v>
      </c>
      <c r="X228" s="934" t="s">
        <v>432</v>
      </c>
      <c r="Y228" s="935" t="s">
        <v>428</v>
      </c>
      <c r="Z228" s="934" t="s">
        <v>429</v>
      </c>
      <c r="AA228" s="934" t="s">
        <v>430</v>
      </c>
      <c r="AB228" s="934" t="s">
        <v>362</v>
      </c>
      <c r="AC228" s="629"/>
      <c r="AD228" s="629"/>
      <c r="AE228" s="629"/>
      <c r="AF228" s="629"/>
      <c r="AG228" s="629"/>
      <c r="AH228" s="629"/>
      <c r="AI228" s="629"/>
      <c r="AJ228" s="628"/>
      <c r="AK228" s="629"/>
      <c r="AL228" s="629"/>
      <c r="AM228" s="629"/>
      <c r="AN228" s="629"/>
      <c r="AO228" s="629"/>
    </row>
    <row r="229" spans="1:41" ht="15" customHeight="1">
      <c r="A229" s="508" t="s">
        <v>2299</v>
      </c>
      <c r="B229" s="307"/>
      <c r="C229" s="506" t="s">
        <v>2429</v>
      </c>
      <c r="D229" s="506" t="s">
        <v>2430</v>
      </c>
      <c r="E229" s="506" t="s">
        <v>2429</v>
      </c>
      <c r="F229" s="506" t="s">
        <v>2429</v>
      </c>
      <c r="G229" s="506" t="s">
        <v>2431</v>
      </c>
      <c r="H229" s="506" t="s">
        <v>2432</v>
      </c>
      <c r="I229" s="506" t="s">
        <v>2433</v>
      </c>
      <c r="J229" s="506" t="s">
        <v>2429</v>
      </c>
      <c r="K229" s="506" t="s">
        <v>2434</v>
      </c>
      <c r="L229" s="506" t="s">
        <v>2429</v>
      </c>
      <c r="M229" s="506" t="s">
        <v>2431</v>
      </c>
      <c r="N229" s="506" t="s">
        <v>2401</v>
      </c>
      <c r="O229" s="506" t="s">
        <v>2434</v>
      </c>
      <c r="P229" s="506" t="s">
        <v>2434</v>
      </c>
      <c r="Q229" s="506" t="s">
        <v>2434</v>
      </c>
      <c r="R229" s="506" t="s">
        <v>2434</v>
      </c>
      <c r="S229" s="520" t="s">
        <v>2435</v>
      </c>
      <c r="T229" s="506" t="s">
        <v>2436</v>
      </c>
      <c r="U229" s="506" t="s">
        <v>2435</v>
      </c>
      <c r="V229" s="506" t="s">
        <v>2437</v>
      </c>
      <c r="W229" s="506" t="s">
        <v>2429</v>
      </c>
      <c r="X229" s="506" t="s">
        <v>2438</v>
      </c>
      <c r="Y229" s="506" t="s">
        <v>2431</v>
      </c>
      <c r="Z229" s="506" t="s">
        <v>2439</v>
      </c>
      <c r="AA229" s="506" t="s">
        <v>2435</v>
      </c>
      <c r="AB229" s="506" t="s">
        <v>2440</v>
      </c>
      <c r="AC229" s="506"/>
      <c r="AD229" s="506"/>
      <c r="AE229" s="506"/>
      <c r="AF229" s="506"/>
      <c r="AG229" s="506"/>
      <c r="AH229" s="506"/>
      <c r="AI229" s="506"/>
      <c r="AJ229" s="506"/>
      <c r="AK229" s="506"/>
      <c r="AL229" s="506"/>
      <c r="AM229" s="506"/>
      <c r="AN229" s="506"/>
      <c r="AO229" s="506"/>
    </row>
    <row r="230" spans="1:41" ht="15" customHeight="1">
      <c r="A230" s="2619" t="s">
        <v>44</v>
      </c>
      <c r="B230" s="2619"/>
      <c r="C230" s="509"/>
      <c r="D230" s="509"/>
      <c r="E230" s="509"/>
      <c r="F230" s="509"/>
      <c r="G230" s="509"/>
      <c r="H230" s="509"/>
      <c r="I230" s="509"/>
      <c r="J230" s="509"/>
      <c r="K230" s="509"/>
      <c r="L230" s="509"/>
      <c r="M230" s="509"/>
      <c r="N230" s="509"/>
      <c r="O230" s="509"/>
      <c r="P230" s="509"/>
      <c r="Q230" s="510"/>
      <c r="R230" s="510"/>
      <c r="S230" s="509"/>
      <c r="T230" s="509"/>
      <c r="U230" s="509"/>
      <c r="V230" s="509"/>
      <c r="W230" s="509"/>
      <c r="X230" s="510"/>
      <c r="Y230" s="509"/>
      <c r="Z230" s="509"/>
      <c r="AA230" s="509"/>
      <c r="AB230" s="509"/>
      <c r="AC230" s="509"/>
      <c r="AD230" s="509"/>
      <c r="AE230" s="509"/>
      <c r="AF230" s="509"/>
      <c r="AG230" s="509"/>
      <c r="AH230" s="509"/>
      <c r="AI230" s="510"/>
      <c r="AJ230" s="509"/>
      <c r="AK230" s="509"/>
      <c r="AL230" s="509"/>
      <c r="AM230" s="509"/>
      <c r="AN230" s="509"/>
      <c r="AO230" s="509"/>
    </row>
    <row r="231" spans="1:41" ht="15" customHeight="1">
      <c r="A231" s="511"/>
      <c r="B231" s="512" t="s">
        <v>2312</v>
      </c>
      <c r="C231" s="509">
        <v>6.75</v>
      </c>
      <c r="D231" s="509">
        <v>7</v>
      </c>
      <c r="E231" s="509">
        <v>6.75</v>
      </c>
      <c r="F231" s="509">
        <v>6.75</v>
      </c>
      <c r="G231" s="509">
        <v>6.5</v>
      </c>
      <c r="H231" s="509">
        <v>6.5</v>
      </c>
      <c r="I231" s="509">
        <v>7</v>
      </c>
      <c r="J231" s="509" t="s">
        <v>76</v>
      </c>
      <c r="K231" s="509">
        <v>6.5</v>
      </c>
      <c r="L231" s="509">
        <v>7</v>
      </c>
      <c r="M231" s="509">
        <v>6</v>
      </c>
      <c r="N231" s="509" t="s">
        <v>76</v>
      </c>
      <c r="O231" s="509">
        <v>6.5</v>
      </c>
      <c r="P231" s="509">
        <v>6.75</v>
      </c>
      <c r="Q231" s="509">
        <v>6.5</v>
      </c>
      <c r="R231" s="510" t="s">
        <v>76</v>
      </c>
      <c r="S231" s="509" t="s">
        <v>76</v>
      </c>
      <c r="T231" s="509" t="s">
        <v>76</v>
      </c>
      <c r="U231" s="509" t="s">
        <v>76</v>
      </c>
      <c r="V231" s="509" t="s">
        <v>76</v>
      </c>
      <c r="W231" s="509" t="s">
        <v>76</v>
      </c>
      <c r="X231" s="510" t="s">
        <v>76</v>
      </c>
      <c r="Y231" s="509" t="s">
        <v>76</v>
      </c>
      <c r="Z231" s="509" t="s">
        <v>76</v>
      </c>
      <c r="AA231" s="509" t="s">
        <v>76</v>
      </c>
      <c r="AB231" s="509" t="s">
        <v>76</v>
      </c>
      <c r="AC231" s="509"/>
      <c r="AD231" s="509"/>
      <c r="AE231" s="509"/>
      <c r="AF231" s="509"/>
      <c r="AG231" s="509"/>
      <c r="AH231" s="509"/>
      <c r="AI231" s="510"/>
      <c r="AJ231" s="509"/>
      <c r="AK231" s="509"/>
      <c r="AL231" s="509"/>
      <c r="AM231" s="509"/>
      <c r="AN231" s="509"/>
      <c r="AO231" s="509"/>
    </row>
    <row r="232" spans="1:41" ht="15" customHeight="1">
      <c r="A232" s="511"/>
      <c r="B232" s="512" t="s">
        <v>2313</v>
      </c>
      <c r="C232" s="509">
        <v>6.75</v>
      </c>
      <c r="D232" s="509">
        <v>7</v>
      </c>
      <c r="E232" s="509">
        <v>6.75</v>
      </c>
      <c r="F232" s="509">
        <v>6.75</v>
      </c>
      <c r="G232" s="509">
        <v>6.5</v>
      </c>
      <c r="H232" s="509">
        <v>6.5</v>
      </c>
      <c r="I232" s="509">
        <v>7</v>
      </c>
      <c r="J232" s="509">
        <v>7</v>
      </c>
      <c r="K232" s="509">
        <v>6.5</v>
      </c>
      <c r="L232" s="509">
        <v>7</v>
      </c>
      <c r="M232" s="509">
        <v>6</v>
      </c>
      <c r="N232" s="509">
        <v>6</v>
      </c>
      <c r="O232" s="509">
        <v>6.5</v>
      </c>
      <c r="P232" s="509">
        <v>6.75</v>
      </c>
      <c r="Q232" s="509">
        <v>6.5</v>
      </c>
      <c r="R232" s="510" t="s">
        <v>2422</v>
      </c>
      <c r="S232" s="509">
        <v>7</v>
      </c>
      <c r="T232" s="509">
        <v>6.75</v>
      </c>
      <c r="U232" s="509">
        <v>7</v>
      </c>
      <c r="V232" s="509">
        <v>7</v>
      </c>
      <c r="W232" s="509">
        <v>6</v>
      </c>
      <c r="X232" s="509">
        <v>6</v>
      </c>
      <c r="Y232" s="509">
        <v>6</v>
      </c>
      <c r="Z232" s="509">
        <v>6</v>
      </c>
      <c r="AA232" s="509">
        <v>6</v>
      </c>
      <c r="AB232" s="509">
        <v>6.5</v>
      </c>
      <c r="AC232" s="509"/>
      <c r="AD232" s="509"/>
      <c r="AE232" s="509"/>
      <c r="AF232" s="509"/>
      <c r="AG232" s="509"/>
      <c r="AH232" s="509"/>
      <c r="AI232" s="509"/>
      <c r="AJ232" s="509"/>
      <c r="AK232" s="509"/>
      <c r="AL232" s="509"/>
      <c r="AM232" s="509"/>
      <c r="AN232" s="509"/>
      <c r="AO232" s="509"/>
    </row>
    <row r="233" spans="1:41" ht="15" customHeight="1">
      <c r="A233" s="2619" t="s">
        <v>45</v>
      </c>
      <c r="B233" s="2619"/>
      <c r="C233" s="513"/>
      <c r="D233" s="513"/>
      <c r="E233" s="513"/>
      <c r="F233" s="513" t="s">
        <v>1285</v>
      </c>
      <c r="G233" s="513"/>
      <c r="H233" s="513"/>
      <c r="I233" s="513"/>
      <c r="J233" s="513"/>
      <c r="K233" s="513"/>
      <c r="L233" s="513"/>
      <c r="M233" s="513"/>
      <c r="N233" s="513"/>
      <c r="O233" s="513"/>
      <c r="P233" s="513"/>
      <c r="Q233" s="513"/>
      <c r="R233" s="510"/>
      <c r="S233" s="510"/>
      <c r="T233" s="510"/>
      <c r="U233" s="510"/>
      <c r="V233" s="510"/>
      <c r="W233" s="510"/>
      <c r="X233" s="510"/>
      <c r="Y233" s="510"/>
      <c r="Z233" s="510"/>
      <c r="AA233" s="510"/>
      <c r="AB233" s="509"/>
      <c r="AC233" s="509"/>
      <c r="AD233" s="509"/>
      <c r="AE233" s="510"/>
      <c r="AF233" s="510"/>
      <c r="AG233" s="510"/>
      <c r="AH233" s="510"/>
      <c r="AI233" s="510"/>
      <c r="AJ233" s="510"/>
      <c r="AK233" s="510"/>
      <c r="AL233" s="510"/>
      <c r="AM233" s="509"/>
      <c r="AN233" s="509"/>
      <c r="AO233" s="509"/>
    </row>
    <row r="234" spans="1:41" ht="15" customHeight="1">
      <c r="A234" s="514"/>
      <c r="B234" s="512" t="s">
        <v>2314</v>
      </c>
      <c r="C234" s="509">
        <v>7.5</v>
      </c>
      <c r="D234" s="509">
        <v>7.5</v>
      </c>
      <c r="E234" s="509">
        <v>7.5</v>
      </c>
      <c r="F234" s="509">
        <v>7.5</v>
      </c>
      <c r="G234" s="509">
        <v>7.5</v>
      </c>
      <c r="H234" s="509">
        <v>7.25</v>
      </c>
      <c r="I234" s="509">
        <v>7.5</v>
      </c>
      <c r="J234" s="509">
        <v>7.6</v>
      </c>
      <c r="K234" s="509">
        <v>8</v>
      </c>
      <c r="L234" s="515">
        <v>7.75</v>
      </c>
      <c r="M234" s="509">
        <v>7.25</v>
      </c>
      <c r="N234" s="509">
        <v>7</v>
      </c>
      <c r="O234" s="509">
        <v>7.25</v>
      </c>
      <c r="P234" s="509">
        <v>7.5</v>
      </c>
      <c r="Q234" s="509">
        <v>7.75</v>
      </c>
      <c r="R234" s="510" t="s">
        <v>2441</v>
      </c>
      <c r="S234" s="509">
        <v>8</v>
      </c>
      <c r="T234" s="509" t="s">
        <v>2442</v>
      </c>
      <c r="U234" s="509">
        <v>7.5</v>
      </c>
      <c r="V234" s="509">
        <v>7.5</v>
      </c>
      <c r="W234" s="509">
        <v>8</v>
      </c>
      <c r="X234" s="510" t="s">
        <v>2443</v>
      </c>
      <c r="Y234" s="509">
        <v>6.25</v>
      </c>
      <c r="Z234" s="510">
        <v>6.5</v>
      </c>
      <c r="AA234" s="509">
        <v>7</v>
      </c>
      <c r="AB234" s="509">
        <v>8</v>
      </c>
      <c r="AC234" s="509"/>
      <c r="AD234" s="509"/>
      <c r="AE234" s="509"/>
      <c r="AF234" s="509"/>
      <c r="AG234" s="509"/>
      <c r="AH234" s="509"/>
      <c r="AI234" s="510"/>
      <c r="AJ234" s="509"/>
      <c r="AK234" s="510"/>
      <c r="AL234" s="510"/>
      <c r="AM234" s="509"/>
      <c r="AN234" s="509"/>
      <c r="AO234" s="509"/>
    </row>
    <row r="235" spans="1:41" ht="15" customHeight="1">
      <c r="A235" s="514"/>
      <c r="B235" s="512" t="s">
        <v>2315</v>
      </c>
      <c r="C235" s="509">
        <v>7.75</v>
      </c>
      <c r="D235" s="509">
        <v>7.75</v>
      </c>
      <c r="E235" s="509">
        <v>7.75</v>
      </c>
      <c r="F235" s="509">
        <v>7.75</v>
      </c>
      <c r="G235" s="509">
        <v>7.75</v>
      </c>
      <c r="H235" s="509">
        <v>7.5</v>
      </c>
      <c r="I235" s="509">
        <v>7.75</v>
      </c>
      <c r="J235" s="509">
        <v>7.85</v>
      </c>
      <c r="K235" s="509">
        <v>8.25</v>
      </c>
      <c r="L235" s="509">
        <v>8</v>
      </c>
      <c r="M235" s="509">
        <v>7.5</v>
      </c>
      <c r="N235" s="509">
        <v>7.5</v>
      </c>
      <c r="O235" s="509">
        <v>7.5</v>
      </c>
      <c r="P235" s="509">
        <v>7.75</v>
      </c>
      <c r="Q235" s="509">
        <v>7.5</v>
      </c>
      <c r="R235" s="510" t="s">
        <v>2444</v>
      </c>
      <c r="S235" s="509">
        <v>9</v>
      </c>
      <c r="T235" s="509">
        <v>7.5</v>
      </c>
      <c r="U235" s="510">
        <v>7.75</v>
      </c>
      <c r="V235" s="509">
        <v>7.75</v>
      </c>
      <c r="W235" s="509">
        <v>8.5</v>
      </c>
      <c r="X235" s="510" t="s">
        <v>2445</v>
      </c>
      <c r="Y235" s="509">
        <v>6.5</v>
      </c>
      <c r="Z235" s="509">
        <v>6.75</v>
      </c>
      <c r="AA235" s="510">
        <v>7.25</v>
      </c>
      <c r="AB235" s="509">
        <v>8.25</v>
      </c>
      <c r="AC235" s="509"/>
      <c r="AD235" s="509"/>
      <c r="AE235" s="509"/>
      <c r="AF235" s="509"/>
      <c r="AG235" s="509"/>
      <c r="AH235" s="509"/>
      <c r="AI235" s="510"/>
      <c r="AJ235" s="509"/>
      <c r="AK235" s="510"/>
      <c r="AL235" s="510"/>
      <c r="AM235" s="509"/>
      <c r="AN235" s="509"/>
      <c r="AO235" s="509"/>
    </row>
    <row r="236" spans="1:41" ht="15" customHeight="1">
      <c r="A236" s="514"/>
      <c r="B236" s="512" t="s">
        <v>2316</v>
      </c>
      <c r="C236" s="509">
        <v>8</v>
      </c>
      <c r="D236" s="509">
        <v>8</v>
      </c>
      <c r="E236" s="509">
        <v>8</v>
      </c>
      <c r="F236" s="509">
        <v>8.25</v>
      </c>
      <c r="G236" s="509">
        <v>8</v>
      </c>
      <c r="H236" s="509">
        <v>7.75</v>
      </c>
      <c r="I236" s="509">
        <v>8</v>
      </c>
      <c r="J236" s="509">
        <v>8.1</v>
      </c>
      <c r="K236" s="509">
        <v>8.5</v>
      </c>
      <c r="L236" s="509">
        <v>8.25</v>
      </c>
      <c r="M236" s="509">
        <v>7.75</v>
      </c>
      <c r="N236" s="509">
        <v>7.75</v>
      </c>
      <c r="O236" s="509">
        <v>7.75</v>
      </c>
      <c r="P236" s="509">
        <v>8</v>
      </c>
      <c r="Q236" s="510">
        <v>7.75</v>
      </c>
      <c r="R236" s="510" t="s">
        <v>2446</v>
      </c>
      <c r="S236" s="509">
        <v>9.25</v>
      </c>
      <c r="T236" s="509" t="s">
        <v>2447</v>
      </c>
      <c r="U236" s="509">
        <v>8</v>
      </c>
      <c r="V236" s="509">
        <v>8</v>
      </c>
      <c r="W236" s="509">
        <v>9</v>
      </c>
      <c r="X236" s="510" t="s">
        <v>2448</v>
      </c>
      <c r="Y236" s="509">
        <v>7</v>
      </c>
      <c r="Z236" s="509">
        <v>7</v>
      </c>
      <c r="AA236" s="509">
        <v>7.5</v>
      </c>
      <c r="AB236" s="509">
        <v>8.5</v>
      </c>
      <c r="AC236" s="509"/>
      <c r="AD236" s="509"/>
      <c r="AE236" s="509"/>
      <c r="AF236" s="509"/>
      <c r="AG236" s="509"/>
      <c r="AH236" s="510"/>
      <c r="AI236" s="510"/>
      <c r="AJ236" s="509"/>
      <c r="AK236" s="510"/>
      <c r="AL236" s="510"/>
      <c r="AM236" s="509"/>
      <c r="AN236" s="509"/>
      <c r="AO236" s="509"/>
    </row>
    <row r="237" spans="1:41" ht="15" customHeight="1">
      <c r="A237" s="514"/>
      <c r="B237" s="512" t="s">
        <v>2317</v>
      </c>
      <c r="C237" s="509">
        <v>8.5</v>
      </c>
      <c r="D237" s="509">
        <v>8.5</v>
      </c>
      <c r="E237" s="509">
        <v>8.75</v>
      </c>
      <c r="F237" s="509">
        <v>8.75</v>
      </c>
      <c r="G237" s="509">
        <v>8.5</v>
      </c>
      <c r="H237" s="509">
        <v>8.5</v>
      </c>
      <c r="I237" s="509">
        <v>8.5</v>
      </c>
      <c r="J237" s="509">
        <v>8.5</v>
      </c>
      <c r="K237" s="509">
        <v>8.5</v>
      </c>
      <c r="L237" s="509">
        <v>8.5</v>
      </c>
      <c r="M237" s="509">
        <v>8</v>
      </c>
      <c r="N237" s="509">
        <v>7.75</v>
      </c>
      <c r="O237" s="509">
        <v>8.5</v>
      </c>
      <c r="P237" s="509">
        <v>8.25</v>
      </c>
      <c r="Q237" s="509">
        <v>7.75</v>
      </c>
      <c r="R237" s="509" t="s">
        <v>2446</v>
      </c>
      <c r="S237" s="509">
        <v>9.5</v>
      </c>
      <c r="T237" s="509" t="s">
        <v>2447</v>
      </c>
      <c r="U237" s="509">
        <v>8.5</v>
      </c>
      <c r="V237" s="509">
        <v>8.5</v>
      </c>
      <c r="W237" s="510">
        <v>9.25</v>
      </c>
      <c r="X237" s="510" t="s">
        <v>2384</v>
      </c>
      <c r="Y237" s="509">
        <v>7.5</v>
      </c>
      <c r="Z237" s="509">
        <v>7.5</v>
      </c>
      <c r="AA237" s="510">
        <v>7.75</v>
      </c>
      <c r="AB237" s="509">
        <v>8.5</v>
      </c>
      <c r="AC237" s="509"/>
      <c r="AD237" s="509"/>
      <c r="AE237" s="510"/>
      <c r="AF237" s="509"/>
      <c r="AG237" s="509"/>
      <c r="AH237" s="510"/>
      <c r="AI237" s="510"/>
      <c r="AJ237" s="509"/>
      <c r="AK237" s="510"/>
      <c r="AL237" s="510"/>
      <c r="AM237" s="509"/>
      <c r="AN237" s="509"/>
      <c r="AO237" s="509"/>
    </row>
    <row r="238" spans="1:41" ht="15" customHeight="1">
      <c r="A238" s="514"/>
      <c r="B238" s="512" t="s">
        <v>2318</v>
      </c>
      <c r="C238" s="509">
        <v>8.75</v>
      </c>
      <c r="D238" s="509">
        <v>8.5</v>
      </c>
      <c r="E238" s="509">
        <v>8.75</v>
      </c>
      <c r="F238" s="509">
        <v>8.75</v>
      </c>
      <c r="G238" s="509">
        <v>8.5</v>
      </c>
      <c r="H238" s="509">
        <v>8.5</v>
      </c>
      <c r="I238" s="509">
        <v>8.75</v>
      </c>
      <c r="J238" s="509">
        <v>8.5</v>
      </c>
      <c r="K238" s="509">
        <v>8.5</v>
      </c>
      <c r="L238" s="509">
        <v>8.5</v>
      </c>
      <c r="M238" s="509">
        <v>8</v>
      </c>
      <c r="N238" s="509">
        <v>8</v>
      </c>
      <c r="O238" s="509">
        <v>8.5</v>
      </c>
      <c r="P238" s="509">
        <v>8.25</v>
      </c>
      <c r="Q238" s="509">
        <v>7.75</v>
      </c>
      <c r="R238" s="509" t="s">
        <v>2446</v>
      </c>
      <c r="S238" s="509">
        <v>9.75</v>
      </c>
      <c r="T238" s="509" t="s">
        <v>2447</v>
      </c>
      <c r="U238" s="509">
        <v>8.5</v>
      </c>
      <c r="V238" s="509">
        <v>9</v>
      </c>
      <c r="W238" s="509">
        <v>9.5</v>
      </c>
      <c r="X238" s="510" t="s">
        <v>2384</v>
      </c>
      <c r="Y238" s="509">
        <v>7.5</v>
      </c>
      <c r="Z238" s="509">
        <v>8.5</v>
      </c>
      <c r="AA238" s="509">
        <v>8</v>
      </c>
      <c r="AB238" s="509">
        <v>8.5</v>
      </c>
      <c r="AC238" s="509"/>
      <c r="AD238" s="509"/>
      <c r="AE238" s="509"/>
      <c r="AF238" s="509"/>
      <c r="AG238" s="509"/>
      <c r="AH238" s="509"/>
      <c r="AI238" s="510"/>
      <c r="AJ238" s="509"/>
      <c r="AK238" s="510"/>
      <c r="AL238" s="510"/>
      <c r="AM238" s="509"/>
      <c r="AN238" s="509"/>
      <c r="AO238" s="509"/>
    </row>
    <row r="239" spans="1:41" ht="15" customHeight="1">
      <c r="A239" s="2619" t="s">
        <v>388</v>
      </c>
      <c r="B239" s="2619"/>
      <c r="C239" s="509"/>
      <c r="D239" s="509"/>
      <c r="E239" s="509"/>
      <c r="F239" s="509"/>
      <c r="G239" s="509"/>
      <c r="H239" s="509"/>
      <c r="I239" s="509"/>
      <c r="J239" s="509"/>
      <c r="K239" s="509"/>
      <c r="L239" s="509"/>
      <c r="M239" s="509"/>
      <c r="N239" s="509"/>
      <c r="O239" s="510"/>
      <c r="P239" s="509"/>
      <c r="Q239" s="510"/>
      <c r="R239" s="509"/>
      <c r="S239" s="509"/>
      <c r="T239" s="509"/>
      <c r="U239" s="509"/>
      <c r="V239" s="509"/>
      <c r="W239" s="510"/>
      <c r="X239" s="510"/>
      <c r="Y239" s="510"/>
      <c r="Z239" s="510"/>
      <c r="AA239" s="510"/>
      <c r="AB239" s="509"/>
      <c r="AC239" s="509"/>
      <c r="AD239" s="509"/>
      <c r="AE239" s="510"/>
      <c r="AF239" s="509"/>
      <c r="AG239" s="509"/>
      <c r="AH239" s="510"/>
      <c r="AI239" s="510"/>
      <c r="AJ239" s="510"/>
      <c r="AK239" s="510"/>
      <c r="AL239" s="510"/>
      <c r="AM239" s="509"/>
      <c r="AN239" s="509"/>
      <c r="AO239" s="509"/>
    </row>
    <row r="240" spans="1:41" ht="15" customHeight="1">
      <c r="A240" s="516"/>
      <c r="B240" s="512" t="s">
        <v>389</v>
      </c>
      <c r="C240" s="509" t="s">
        <v>2449</v>
      </c>
      <c r="D240" s="509" t="s">
        <v>2450</v>
      </c>
      <c r="E240" s="509" t="s">
        <v>2449</v>
      </c>
      <c r="F240" s="509">
        <v>13.75</v>
      </c>
      <c r="G240" s="509" t="s">
        <v>2451</v>
      </c>
      <c r="H240" s="509" t="s">
        <v>2397</v>
      </c>
      <c r="I240" s="509" t="s">
        <v>2450</v>
      </c>
      <c r="J240" s="509">
        <v>13</v>
      </c>
      <c r="K240" s="509" t="s">
        <v>2377</v>
      </c>
      <c r="L240" s="509">
        <v>14</v>
      </c>
      <c r="M240" s="509" t="s">
        <v>2377</v>
      </c>
      <c r="N240" s="509" t="s">
        <v>2378</v>
      </c>
      <c r="O240" s="509" t="s">
        <v>2397</v>
      </c>
      <c r="P240" s="509">
        <v>14</v>
      </c>
      <c r="Q240" s="509">
        <v>13</v>
      </c>
      <c r="R240" s="509" t="s">
        <v>2382</v>
      </c>
      <c r="S240" s="509">
        <v>14</v>
      </c>
      <c r="T240" s="509">
        <v>10</v>
      </c>
      <c r="U240" s="509" t="s">
        <v>2269</v>
      </c>
      <c r="V240" s="509">
        <v>12</v>
      </c>
      <c r="W240" s="509">
        <v>13</v>
      </c>
      <c r="X240" s="510" t="s">
        <v>1663</v>
      </c>
      <c r="Y240" s="509">
        <v>13</v>
      </c>
      <c r="Z240" s="509">
        <v>11</v>
      </c>
      <c r="AA240" s="510" t="s">
        <v>2269</v>
      </c>
      <c r="AB240" s="509" t="s">
        <v>1846</v>
      </c>
      <c r="AC240" s="509"/>
      <c r="AD240" s="509"/>
      <c r="AE240" s="509"/>
      <c r="AF240" s="509"/>
      <c r="AG240" s="509"/>
      <c r="AH240" s="509"/>
      <c r="AI240" s="510"/>
      <c r="AJ240" s="509"/>
      <c r="AK240" s="509"/>
      <c r="AL240" s="510"/>
      <c r="AM240" s="509"/>
      <c r="AN240" s="509"/>
      <c r="AO240" s="509"/>
    </row>
    <row r="241" spans="1:41" ht="15" customHeight="1">
      <c r="B241" s="512" t="s">
        <v>2319</v>
      </c>
      <c r="C241" s="509">
        <v>14</v>
      </c>
      <c r="D241" s="509">
        <v>13.5</v>
      </c>
      <c r="E241" s="509">
        <v>14</v>
      </c>
      <c r="F241" s="509">
        <v>14.5</v>
      </c>
      <c r="G241" s="509" t="s">
        <v>2452</v>
      </c>
      <c r="H241" s="509">
        <v>12</v>
      </c>
      <c r="I241" s="509">
        <v>13.5</v>
      </c>
      <c r="J241" s="509">
        <v>14.5</v>
      </c>
      <c r="K241" s="509">
        <v>14</v>
      </c>
      <c r="L241" s="509">
        <v>15.5</v>
      </c>
      <c r="M241" s="509">
        <v>14</v>
      </c>
      <c r="N241" s="509">
        <v>13.5</v>
      </c>
      <c r="O241" s="509">
        <v>14</v>
      </c>
      <c r="P241" s="509">
        <v>14</v>
      </c>
      <c r="Q241" s="509">
        <v>15</v>
      </c>
      <c r="R241" s="509">
        <v>14</v>
      </c>
      <c r="S241" s="509">
        <v>14.5</v>
      </c>
      <c r="T241" s="509" t="s">
        <v>1549</v>
      </c>
      <c r="U241" s="509">
        <v>13</v>
      </c>
      <c r="V241" s="509">
        <v>14</v>
      </c>
      <c r="W241" s="509">
        <v>14</v>
      </c>
      <c r="X241" s="509" t="s">
        <v>1853</v>
      </c>
      <c r="Y241" s="509" t="s">
        <v>1893</v>
      </c>
      <c r="Z241" s="509">
        <v>15</v>
      </c>
      <c r="AA241" s="509">
        <v>15</v>
      </c>
      <c r="AB241" s="509" t="s">
        <v>1550</v>
      </c>
      <c r="AC241" s="509"/>
      <c r="AD241" s="509"/>
      <c r="AE241" s="509"/>
      <c r="AF241" s="509"/>
      <c r="AG241" s="509"/>
      <c r="AH241" s="509"/>
      <c r="AI241" s="509"/>
      <c r="AJ241" s="509"/>
      <c r="AK241" s="509"/>
      <c r="AL241" s="509"/>
      <c r="AM241" s="509"/>
      <c r="AN241" s="509"/>
      <c r="AO241" s="509"/>
    </row>
    <row r="242" spans="1:41" ht="15" customHeight="1">
      <c r="B242" s="512" t="s">
        <v>2381</v>
      </c>
      <c r="C242" s="509">
        <v>15</v>
      </c>
      <c r="D242" s="509">
        <v>14.5</v>
      </c>
      <c r="E242" s="509">
        <v>15</v>
      </c>
      <c r="F242" s="509">
        <v>15.5</v>
      </c>
      <c r="G242" s="509" t="s">
        <v>2453</v>
      </c>
      <c r="H242" s="509">
        <v>13</v>
      </c>
      <c r="I242" s="509">
        <v>14.5</v>
      </c>
      <c r="J242" s="509">
        <v>14.5</v>
      </c>
      <c r="K242" s="509" t="s">
        <v>1883</v>
      </c>
      <c r="L242" s="509" t="s">
        <v>2454</v>
      </c>
      <c r="M242" s="509" t="s">
        <v>1891</v>
      </c>
      <c r="N242" s="509">
        <v>13.5</v>
      </c>
      <c r="O242" s="509">
        <v>14</v>
      </c>
      <c r="P242" s="509">
        <v>15.5</v>
      </c>
      <c r="Q242" s="509" t="s">
        <v>1868</v>
      </c>
      <c r="R242" s="509" t="s">
        <v>2397</v>
      </c>
      <c r="S242" s="509">
        <v>14.5</v>
      </c>
      <c r="T242" s="509" t="s">
        <v>1749</v>
      </c>
      <c r="U242" s="509" t="s">
        <v>2269</v>
      </c>
      <c r="V242" s="509">
        <v>14</v>
      </c>
      <c r="W242" s="509">
        <v>13.5</v>
      </c>
      <c r="X242" s="509" t="s">
        <v>1663</v>
      </c>
      <c r="Y242" s="509" t="s">
        <v>2392</v>
      </c>
      <c r="Z242" s="510" t="s">
        <v>2259</v>
      </c>
      <c r="AA242" s="509" t="s">
        <v>2454</v>
      </c>
      <c r="AB242" s="509" t="s">
        <v>2378</v>
      </c>
      <c r="AC242" s="509"/>
      <c r="AD242" s="509"/>
      <c r="AE242" s="509"/>
      <c r="AF242" s="509"/>
      <c r="AG242" s="509"/>
      <c r="AH242" s="509"/>
      <c r="AI242" s="509"/>
      <c r="AJ242" s="509"/>
      <c r="AK242" s="510"/>
      <c r="AL242" s="509"/>
      <c r="AM242" s="509"/>
      <c r="AN242" s="509"/>
      <c r="AO242" s="509"/>
    </row>
    <row r="243" spans="1:41" ht="15" customHeight="1">
      <c r="B243" s="512" t="s">
        <v>211</v>
      </c>
      <c r="C243" s="509">
        <v>10</v>
      </c>
      <c r="D243" s="509">
        <v>10</v>
      </c>
      <c r="E243" s="509">
        <v>10</v>
      </c>
      <c r="F243" s="509">
        <v>10</v>
      </c>
      <c r="G243" s="509">
        <v>10</v>
      </c>
      <c r="H243" s="509">
        <v>9</v>
      </c>
      <c r="I243" s="509">
        <v>10</v>
      </c>
      <c r="J243" s="509">
        <v>10</v>
      </c>
      <c r="K243" s="509">
        <v>10</v>
      </c>
      <c r="L243" s="509">
        <v>10</v>
      </c>
      <c r="M243" s="509">
        <v>10</v>
      </c>
      <c r="N243" s="509">
        <v>10</v>
      </c>
      <c r="O243" s="509">
        <v>10</v>
      </c>
      <c r="P243" s="509">
        <v>10</v>
      </c>
      <c r="Q243" s="509">
        <v>10</v>
      </c>
      <c r="R243" s="509">
        <v>10</v>
      </c>
      <c r="S243" s="509">
        <v>10</v>
      </c>
      <c r="T243" s="509" t="s">
        <v>2351</v>
      </c>
      <c r="U243" s="509" t="s">
        <v>2351</v>
      </c>
      <c r="V243" s="509">
        <v>10</v>
      </c>
      <c r="W243" s="509">
        <v>10</v>
      </c>
      <c r="X243" s="509" t="s">
        <v>2424</v>
      </c>
      <c r="Y243" s="509">
        <v>10</v>
      </c>
      <c r="Z243" s="509">
        <v>10</v>
      </c>
      <c r="AA243" s="509" t="s">
        <v>2424</v>
      </c>
      <c r="AB243" s="509" t="s">
        <v>2424</v>
      </c>
      <c r="AC243" s="509"/>
      <c r="AD243" s="509"/>
      <c r="AE243" s="509"/>
      <c r="AF243" s="509"/>
      <c r="AG243" s="509"/>
      <c r="AH243" s="509"/>
      <c r="AI243" s="509"/>
      <c r="AJ243" s="509"/>
      <c r="AK243" s="509"/>
      <c r="AL243" s="509"/>
      <c r="AM243" s="509"/>
      <c r="AN243" s="509"/>
      <c r="AO243" s="509"/>
    </row>
    <row r="244" spans="1:41" ht="15" customHeight="1">
      <c r="B244" s="512" t="s">
        <v>2330</v>
      </c>
      <c r="C244" s="509" t="s">
        <v>2455</v>
      </c>
      <c r="D244" s="509">
        <v>15</v>
      </c>
      <c r="E244" s="509">
        <v>15.5</v>
      </c>
      <c r="F244" s="509" t="s">
        <v>1614</v>
      </c>
      <c r="G244" s="509">
        <v>15.5</v>
      </c>
      <c r="H244" s="509">
        <v>13.5</v>
      </c>
      <c r="I244" s="509">
        <v>15</v>
      </c>
      <c r="J244" s="509">
        <v>15</v>
      </c>
      <c r="K244" s="509" t="s">
        <v>1868</v>
      </c>
      <c r="L244" s="509">
        <v>15.5</v>
      </c>
      <c r="M244" s="509" t="s">
        <v>1933</v>
      </c>
      <c r="N244" s="509">
        <v>14.5</v>
      </c>
      <c r="O244" s="509">
        <v>14.5</v>
      </c>
      <c r="P244" s="509">
        <v>15.5</v>
      </c>
      <c r="Q244" s="509">
        <v>16</v>
      </c>
      <c r="R244" s="509">
        <v>14.5</v>
      </c>
      <c r="S244" s="509">
        <v>14.5</v>
      </c>
      <c r="T244" s="509" t="s">
        <v>1749</v>
      </c>
      <c r="U244" s="509">
        <v>13</v>
      </c>
      <c r="V244" s="509">
        <v>14</v>
      </c>
      <c r="W244" s="509">
        <v>14</v>
      </c>
      <c r="X244" s="509" t="s">
        <v>1846</v>
      </c>
      <c r="Y244" s="509">
        <v>15</v>
      </c>
      <c r="Z244" s="509" t="s">
        <v>1893</v>
      </c>
      <c r="AA244" s="509" t="s">
        <v>2456</v>
      </c>
      <c r="AB244" s="509" t="s">
        <v>1846</v>
      </c>
      <c r="AC244" s="509"/>
      <c r="AD244" s="509"/>
      <c r="AE244" s="509"/>
      <c r="AF244" s="509"/>
      <c r="AG244" s="509"/>
      <c r="AH244" s="509"/>
      <c r="AI244" s="509"/>
      <c r="AJ244" s="509"/>
      <c r="AK244" s="509"/>
      <c r="AL244" s="509"/>
      <c r="AM244" s="509"/>
      <c r="AN244" s="509"/>
      <c r="AO244" s="509"/>
    </row>
    <row r="245" spans="1:41" ht="15" customHeight="1">
      <c r="B245" s="512" t="s">
        <v>2334</v>
      </c>
      <c r="C245" s="509">
        <v>11</v>
      </c>
      <c r="D245" s="509">
        <v>10.5</v>
      </c>
      <c r="E245" s="509">
        <v>11</v>
      </c>
      <c r="F245" s="509">
        <v>11</v>
      </c>
      <c r="G245" s="509">
        <v>10.5</v>
      </c>
      <c r="H245" s="509">
        <v>9.5</v>
      </c>
      <c r="I245" s="509">
        <v>12</v>
      </c>
      <c r="J245" s="509">
        <v>11.75</v>
      </c>
      <c r="K245" s="509">
        <v>12</v>
      </c>
      <c r="L245" s="509">
        <v>12</v>
      </c>
      <c r="M245" s="509">
        <v>12</v>
      </c>
      <c r="N245" s="509">
        <v>11.5</v>
      </c>
      <c r="O245" s="509" t="s">
        <v>2284</v>
      </c>
      <c r="P245" s="509">
        <v>12</v>
      </c>
      <c r="Q245" s="509">
        <v>12</v>
      </c>
      <c r="R245" s="509">
        <v>9.5</v>
      </c>
      <c r="S245" s="509">
        <v>12</v>
      </c>
      <c r="T245" s="509">
        <v>11</v>
      </c>
      <c r="U245" s="509">
        <v>12</v>
      </c>
      <c r="V245" s="509">
        <v>12</v>
      </c>
      <c r="W245" s="509">
        <v>12</v>
      </c>
      <c r="X245" s="509" t="s">
        <v>1663</v>
      </c>
      <c r="Y245" s="509" t="s">
        <v>76</v>
      </c>
      <c r="Z245" s="509">
        <v>11.5</v>
      </c>
      <c r="AA245" s="509" t="s">
        <v>2284</v>
      </c>
      <c r="AB245" s="509" t="s">
        <v>1663</v>
      </c>
      <c r="AC245" s="509"/>
      <c r="AD245" s="509"/>
      <c r="AE245" s="509"/>
      <c r="AF245" s="509"/>
      <c r="AG245" s="509"/>
      <c r="AH245" s="509"/>
      <c r="AI245" s="509"/>
      <c r="AJ245" s="509"/>
      <c r="AK245" s="509"/>
      <c r="AL245" s="509"/>
      <c r="AM245" s="509"/>
      <c r="AN245" s="509"/>
      <c r="AO245" s="509"/>
    </row>
    <row r="246" spans="1:41" ht="15" customHeight="1">
      <c r="A246" s="517"/>
      <c r="B246" s="518" t="s">
        <v>1108</v>
      </c>
      <c r="C246" s="519" t="s">
        <v>2457</v>
      </c>
      <c r="D246" s="519" t="s">
        <v>2458</v>
      </c>
      <c r="E246" s="519" t="s">
        <v>2457</v>
      </c>
      <c r="F246" s="519" t="s">
        <v>2332</v>
      </c>
      <c r="G246" s="519" t="s">
        <v>2458</v>
      </c>
      <c r="H246" s="519">
        <v>14</v>
      </c>
      <c r="I246" s="519" t="s">
        <v>2459</v>
      </c>
      <c r="J246" s="519">
        <v>15</v>
      </c>
      <c r="K246" s="519" t="s">
        <v>1868</v>
      </c>
      <c r="L246" s="519">
        <v>15.5</v>
      </c>
      <c r="M246" s="519" t="s">
        <v>2406</v>
      </c>
      <c r="N246" s="519">
        <v>14.5</v>
      </c>
      <c r="O246" s="519">
        <v>14.5</v>
      </c>
      <c r="P246" s="519" t="s">
        <v>2460</v>
      </c>
      <c r="Q246" s="519" t="s">
        <v>1343</v>
      </c>
      <c r="R246" s="519">
        <v>14.5</v>
      </c>
      <c r="S246" s="519">
        <v>14.5</v>
      </c>
      <c r="T246" s="519" t="s">
        <v>1749</v>
      </c>
      <c r="U246" s="519" t="s">
        <v>1846</v>
      </c>
      <c r="V246" s="519">
        <v>15</v>
      </c>
      <c r="W246" s="519">
        <v>14</v>
      </c>
      <c r="X246" s="519" t="s">
        <v>2461</v>
      </c>
      <c r="Y246" s="519">
        <v>15</v>
      </c>
      <c r="Z246" s="519" t="s">
        <v>1893</v>
      </c>
      <c r="AA246" s="519" t="s">
        <v>76</v>
      </c>
      <c r="AB246" s="519" t="s">
        <v>1550</v>
      </c>
      <c r="AC246" s="509"/>
      <c r="AD246" s="509"/>
      <c r="AE246" s="509"/>
      <c r="AF246" s="509"/>
      <c r="AG246" s="509"/>
      <c r="AH246" s="509"/>
      <c r="AI246" s="509"/>
      <c r="AJ246" s="509"/>
      <c r="AK246" s="509"/>
      <c r="AL246" s="509"/>
      <c r="AM246" s="509"/>
      <c r="AN246" s="509"/>
      <c r="AO246" s="509"/>
    </row>
    <row r="247" spans="1:41" ht="15" customHeight="1">
      <c r="A247" s="507"/>
      <c r="B247" s="512"/>
      <c r="C247" s="509"/>
      <c r="D247" s="509"/>
      <c r="E247" s="509"/>
      <c r="F247" s="509"/>
      <c r="G247" s="509"/>
      <c r="H247" s="509"/>
      <c r="I247" s="509"/>
      <c r="J247" s="509"/>
      <c r="K247" s="509"/>
      <c r="L247" s="509"/>
      <c r="M247" s="509"/>
      <c r="N247" s="509"/>
      <c r="O247" s="509"/>
      <c r="P247" s="509"/>
      <c r="Q247" s="509"/>
      <c r="R247" s="509"/>
      <c r="S247" s="509"/>
      <c r="T247" s="509"/>
      <c r="U247" s="509"/>
      <c r="V247" s="509"/>
      <c r="W247" s="509"/>
      <c r="X247" s="509"/>
      <c r="Y247" s="509"/>
      <c r="Z247" s="509"/>
      <c r="AA247" s="509"/>
      <c r="AB247" s="509"/>
      <c r="AC247" s="509"/>
      <c r="AD247" s="509"/>
      <c r="AE247" s="509"/>
      <c r="AF247" s="509"/>
      <c r="AG247" s="509"/>
      <c r="AH247" s="509"/>
      <c r="AI247" s="509"/>
      <c r="AJ247" s="509"/>
      <c r="AK247" s="509"/>
      <c r="AL247" s="509"/>
      <c r="AM247" s="509"/>
      <c r="AN247" s="509"/>
      <c r="AO247" s="509"/>
    </row>
    <row r="248" spans="1:41" ht="15" customHeight="1"/>
    <row r="249" spans="1:41" ht="15" customHeight="1">
      <c r="A249" s="494"/>
      <c r="B249" s="500"/>
      <c r="F249" s="2611" t="s">
        <v>2293</v>
      </c>
      <c r="G249" s="2611"/>
      <c r="H249" s="2611"/>
      <c r="I249" s="2611"/>
      <c r="J249" s="2612" t="s">
        <v>2294</v>
      </c>
      <c r="K249" s="2612"/>
      <c r="L249" s="2612"/>
      <c r="M249" s="2612"/>
      <c r="N249" s="2598" t="s">
        <v>2229</v>
      </c>
      <c r="O249" s="2598"/>
    </row>
    <row r="250" spans="1:41" ht="15" customHeight="1">
      <c r="A250" s="501"/>
      <c r="B250" s="500"/>
      <c r="F250" s="502"/>
      <c r="G250" s="502"/>
      <c r="H250" s="2620" t="s">
        <v>2462</v>
      </c>
      <c r="I250" s="2620"/>
      <c r="J250" s="2594" t="s">
        <v>2296</v>
      </c>
      <c r="K250" s="2594"/>
      <c r="L250" s="2594"/>
      <c r="M250" s="503"/>
      <c r="N250" s="501" t="s">
        <v>1130</v>
      </c>
    </row>
    <row r="251" spans="1:41" ht="15" customHeight="1">
      <c r="A251" s="500"/>
      <c r="B251" s="504"/>
      <c r="H251" s="496" t="s">
        <v>1285</v>
      </c>
    </row>
    <row r="252" spans="1:41" s="599" customFormat="1" ht="15" customHeight="1">
      <c r="A252" s="2582" t="s">
        <v>369</v>
      </c>
      <c r="B252" s="2583"/>
      <c r="C252" s="2590" t="s">
        <v>2297</v>
      </c>
      <c r="D252" s="2590"/>
      <c r="E252" s="2590"/>
      <c r="F252" s="2590"/>
      <c r="G252" s="2590" t="s">
        <v>370</v>
      </c>
      <c r="H252" s="2590"/>
      <c r="I252" s="2590"/>
      <c r="J252" s="2590"/>
      <c r="K252" s="2591" t="s">
        <v>371</v>
      </c>
      <c r="L252" s="2592"/>
      <c r="M252" s="2592"/>
      <c r="N252" s="2592"/>
      <c r="O252" s="2592"/>
      <c r="P252" s="2592"/>
      <c r="Q252" s="2592"/>
      <c r="R252" s="2592"/>
      <c r="S252" s="2592"/>
      <c r="T252" s="2592"/>
      <c r="U252" s="2592"/>
      <c r="V252" s="2592"/>
      <c r="W252" s="2592"/>
      <c r="X252" s="2590" t="s">
        <v>1773</v>
      </c>
      <c r="Y252" s="2590"/>
      <c r="Z252" s="2590"/>
      <c r="AA252" s="2590"/>
      <c r="AB252" s="2590"/>
      <c r="AC252" s="2590"/>
      <c r="AD252" s="626"/>
      <c r="AE252" s="626"/>
      <c r="AF252" s="626"/>
      <c r="AG252" s="626"/>
      <c r="AH252" s="626"/>
      <c r="AI252" s="2618"/>
      <c r="AJ252" s="2618"/>
      <c r="AK252" s="2618"/>
      <c r="AL252" s="2618"/>
      <c r="AM252" s="2618"/>
      <c r="AN252" s="2618"/>
      <c r="AO252" s="626"/>
    </row>
    <row r="253" spans="1:41" s="599" customFormat="1" ht="31.5" customHeight="1">
      <c r="A253" s="2584"/>
      <c r="B253" s="2585"/>
      <c r="C253" s="936" t="s">
        <v>372</v>
      </c>
      <c r="D253" s="936" t="s">
        <v>373</v>
      </c>
      <c r="E253" s="936" t="s">
        <v>374</v>
      </c>
      <c r="F253" s="936" t="s">
        <v>375</v>
      </c>
      <c r="G253" s="936" t="s">
        <v>376</v>
      </c>
      <c r="H253" s="936" t="s">
        <v>377</v>
      </c>
      <c r="I253" s="936" t="s">
        <v>2298</v>
      </c>
      <c r="J253" s="936" t="s">
        <v>378</v>
      </c>
      <c r="K253" s="936" t="s">
        <v>890</v>
      </c>
      <c r="L253" s="936" t="s">
        <v>379</v>
      </c>
      <c r="M253" s="936" t="s">
        <v>380</v>
      </c>
      <c r="N253" s="936" t="s">
        <v>381</v>
      </c>
      <c r="O253" s="936" t="s">
        <v>382</v>
      </c>
      <c r="P253" s="936" t="s">
        <v>383</v>
      </c>
      <c r="Q253" s="936" t="s">
        <v>384</v>
      </c>
      <c r="R253" s="936" t="s">
        <v>412</v>
      </c>
      <c r="S253" s="936" t="s">
        <v>413</v>
      </c>
      <c r="T253" s="936" t="s">
        <v>414</v>
      </c>
      <c r="U253" s="936" t="s">
        <v>415</v>
      </c>
      <c r="V253" s="936" t="s">
        <v>417</v>
      </c>
      <c r="W253" s="936" t="s">
        <v>418</v>
      </c>
      <c r="X253" s="936" t="s">
        <v>1733</v>
      </c>
      <c r="Y253" s="936" t="s">
        <v>432</v>
      </c>
      <c r="Z253" s="937" t="s">
        <v>428</v>
      </c>
      <c r="AA253" s="936" t="s">
        <v>429</v>
      </c>
      <c r="AB253" s="936" t="s">
        <v>430</v>
      </c>
      <c r="AC253" s="936" t="s">
        <v>362</v>
      </c>
      <c r="AD253" s="627"/>
      <c r="AE253" s="627"/>
      <c r="AF253" s="627"/>
      <c r="AG253" s="627"/>
      <c r="AH253" s="627"/>
      <c r="AI253" s="627"/>
      <c r="AJ253" s="626"/>
      <c r="AK253" s="627"/>
      <c r="AL253" s="627"/>
      <c r="AM253" s="627"/>
      <c r="AN253" s="627"/>
      <c r="AO253" s="627"/>
    </row>
    <row r="254" spans="1:41" ht="15" customHeight="1">
      <c r="A254" s="508" t="s">
        <v>2299</v>
      </c>
      <c r="B254" s="307"/>
      <c r="C254" s="506" t="s">
        <v>2463</v>
      </c>
      <c r="D254" s="506" t="s">
        <v>2464</v>
      </c>
      <c r="E254" s="506" t="s">
        <v>2465</v>
      </c>
      <c r="F254" s="506" t="s">
        <v>2463</v>
      </c>
      <c r="G254" s="506" t="s">
        <v>2463</v>
      </c>
      <c r="H254" s="506" t="s">
        <v>2466</v>
      </c>
      <c r="I254" s="506" t="s">
        <v>2433</v>
      </c>
      <c r="J254" s="506" t="s">
        <v>2467</v>
      </c>
      <c r="K254" s="506" t="s">
        <v>2468</v>
      </c>
      <c r="L254" s="506" t="s">
        <v>2429</v>
      </c>
      <c r="M254" s="506" t="s">
        <v>2469</v>
      </c>
      <c r="N254" s="506" t="s">
        <v>2470</v>
      </c>
      <c r="O254" s="506" t="s">
        <v>2468</v>
      </c>
      <c r="P254" s="506" t="s">
        <v>2434</v>
      </c>
      <c r="Q254" s="506" t="s">
        <v>2434</v>
      </c>
      <c r="R254" s="506" t="s">
        <v>2434</v>
      </c>
      <c r="S254" s="520" t="s">
        <v>2471</v>
      </c>
      <c r="T254" s="506" t="s">
        <v>2472</v>
      </c>
      <c r="U254" s="506" t="s">
        <v>2466</v>
      </c>
      <c r="V254" s="506" t="s">
        <v>2437</v>
      </c>
      <c r="W254" s="506" t="s">
        <v>2473</v>
      </c>
      <c r="X254" s="506" t="s">
        <v>2474</v>
      </c>
      <c r="Y254" s="506" t="s">
        <v>2475</v>
      </c>
      <c r="Z254" s="506" t="s">
        <v>2475</v>
      </c>
      <c r="AA254" s="506" t="s">
        <v>2475</v>
      </c>
      <c r="AB254" s="506" t="s">
        <v>2476</v>
      </c>
      <c r="AC254" s="506" t="s">
        <v>2477</v>
      </c>
      <c r="AD254" s="506"/>
      <c r="AE254" s="506"/>
      <c r="AF254" s="506"/>
      <c r="AG254" s="506"/>
      <c r="AH254" s="506"/>
      <c r="AI254" s="506"/>
      <c r="AJ254" s="506"/>
      <c r="AK254" s="506"/>
      <c r="AL254" s="506"/>
      <c r="AM254" s="506"/>
      <c r="AN254" s="506"/>
      <c r="AO254" s="506"/>
    </row>
    <row r="255" spans="1:41" ht="15" customHeight="1">
      <c r="A255" s="2619" t="s">
        <v>44</v>
      </c>
      <c r="B255" s="2619"/>
      <c r="C255" s="509"/>
      <c r="D255" s="509"/>
      <c r="E255" s="509"/>
      <c r="F255" s="509"/>
      <c r="G255" s="509"/>
      <c r="H255" s="509"/>
      <c r="I255" s="509"/>
      <c r="J255" s="509"/>
      <c r="K255" s="509"/>
      <c r="L255" s="509"/>
      <c r="M255" s="509"/>
      <c r="N255" s="509"/>
      <c r="O255" s="509"/>
      <c r="P255" s="509"/>
      <c r="Q255" s="510"/>
      <c r="R255" s="510"/>
      <c r="S255" s="509"/>
      <c r="T255" s="509"/>
      <c r="U255" s="509"/>
      <c r="V255" s="509"/>
      <c r="W255" s="509"/>
      <c r="X255" s="509"/>
      <c r="Y255" s="510"/>
      <c r="Z255" s="509"/>
      <c r="AA255" s="509"/>
      <c r="AB255" s="509"/>
      <c r="AC255" s="509"/>
      <c r="AD255" s="509"/>
      <c r="AE255" s="509"/>
      <c r="AF255" s="509"/>
      <c r="AG255" s="509"/>
      <c r="AH255" s="509"/>
      <c r="AI255" s="510"/>
      <c r="AJ255" s="509"/>
      <c r="AK255" s="509"/>
      <c r="AL255" s="509"/>
      <c r="AM255" s="509"/>
      <c r="AN255" s="509"/>
      <c r="AO255" s="509"/>
    </row>
    <row r="256" spans="1:41" ht="15" customHeight="1">
      <c r="A256" s="511"/>
      <c r="B256" s="512" t="s">
        <v>2312</v>
      </c>
      <c r="C256" s="509">
        <v>7.5</v>
      </c>
      <c r="D256" s="509">
        <v>7.5</v>
      </c>
      <c r="E256" s="509">
        <v>7.25</v>
      </c>
      <c r="F256" s="509">
        <v>7.5</v>
      </c>
      <c r="G256" s="509">
        <v>7.5</v>
      </c>
      <c r="H256" s="509">
        <v>7.5</v>
      </c>
      <c r="I256" s="509">
        <v>7</v>
      </c>
      <c r="J256" s="509" t="s">
        <v>76</v>
      </c>
      <c r="K256" s="509">
        <v>7</v>
      </c>
      <c r="L256" s="509">
        <v>7</v>
      </c>
      <c r="M256" s="509">
        <v>7.25</v>
      </c>
      <c r="N256" s="509" t="s">
        <v>76</v>
      </c>
      <c r="O256" s="509">
        <v>6.5</v>
      </c>
      <c r="P256" s="509">
        <v>6.75</v>
      </c>
      <c r="Q256" s="509">
        <v>6.5</v>
      </c>
      <c r="R256" s="510" t="s">
        <v>76</v>
      </c>
      <c r="S256" s="509" t="s">
        <v>76</v>
      </c>
      <c r="T256" s="509" t="s">
        <v>76</v>
      </c>
      <c r="U256" s="509" t="s">
        <v>76</v>
      </c>
      <c r="V256" s="509" t="s">
        <v>76</v>
      </c>
      <c r="W256" s="509" t="s">
        <v>76</v>
      </c>
      <c r="X256" s="509" t="s">
        <v>76</v>
      </c>
      <c r="Y256" s="510" t="s">
        <v>76</v>
      </c>
      <c r="Z256" s="509" t="s">
        <v>76</v>
      </c>
      <c r="AA256" s="509" t="s">
        <v>76</v>
      </c>
      <c r="AB256" s="509" t="s">
        <v>76</v>
      </c>
      <c r="AC256" s="509" t="s">
        <v>76</v>
      </c>
      <c r="AD256" s="509"/>
      <c r="AE256" s="509"/>
      <c r="AF256" s="509"/>
      <c r="AG256" s="509"/>
      <c r="AH256" s="509"/>
      <c r="AI256" s="510"/>
      <c r="AJ256" s="509"/>
      <c r="AK256" s="509"/>
      <c r="AL256" s="509"/>
      <c r="AM256" s="509"/>
      <c r="AN256" s="509"/>
      <c r="AO256" s="509"/>
    </row>
    <row r="257" spans="1:41" ht="15" customHeight="1">
      <c r="A257" s="511"/>
      <c r="B257" s="512" t="s">
        <v>2313</v>
      </c>
      <c r="C257" s="509">
        <v>7.5</v>
      </c>
      <c r="D257" s="509">
        <v>7.5</v>
      </c>
      <c r="E257" s="509">
        <v>7.25</v>
      </c>
      <c r="F257" s="509">
        <v>7.5</v>
      </c>
      <c r="G257" s="509">
        <v>7.5</v>
      </c>
      <c r="H257" s="509">
        <v>7.5</v>
      </c>
      <c r="I257" s="509">
        <v>7</v>
      </c>
      <c r="J257" s="509">
        <v>7</v>
      </c>
      <c r="K257" s="509">
        <v>7</v>
      </c>
      <c r="L257" s="509">
        <v>7</v>
      </c>
      <c r="M257" s="509">
        <v>7.25</v>
      </c>
      <c r="N257" s="509">
        <v>6.5</v>
      </c>
      <c r="O257" s="509">
        <v>6.5</v>
      </c>
      <c r="P257" s="509">
        <v>6.75</v>
      </c>
      <c r="Q257" s="509">
        <v>6.5</v>
      </c>
      <c r="R257" s="510" t="s">
        <v>2422</v>
      </c>
      <c r="S257" s="509">
        <v>7</v>
      </c>
      <c r="T257" s="509">
        <v>7.25</v>
      </c>
      <c r="U257" s="509">
        <v>7.5</v>
      </c>
      <c r="V257" s="509">
        <v>7</v>
      </c>
      <c r="W257" s="509">
        <v>7</v>
      </c>
      <c r="X257" s="509">
        <v>6.5</v>
      </c>
      <c r="Y257" s="509">
        <v>6.5</v>
      </c>
      <c r="Z257" s="509">
        <v>6.5</v>
      </c>
      <c r="AA257" s="509">
        <v>6.5</v>
      </c>
      <c r="AB257" s="509">
        <v>6.5</v>
      </c>
      <c r="AC257" s="509">
        <v>6.5</v>
      </c>
      <c r="AD257" s="509"/>
      <c r="AE257" s="509"/>
      <c r="AF257" s="509"/>
      <c r="AG257" s="509"/>
      <c r="AH257" s="509"/>
      <c r="AI257" s="509"/>
      <c r="AJ257" s="509"/>
      <c r="AK257" s="509"/>
      <c r="AL257" s="509"/>
      <c r="AM257" s="509"/>
      <c r="AN257" s="509"/>
      <c r="AO257" s="509"/>
    </row>
    <row r="258" spans="1:41" ht="15" customHeight="1">
      <c r="A258" s="2619" t="s">
        <v>45</v>
      </c>
      <c r="B258" s="2619"/>
      <c r="C258" s="513"/>
      <c r="D258" s="513"/>
      <c r="E258" s="513"/>
      <c r="F258" s="513" t="s">
        <v>1285</v>
      </c>
      <c r="G258" s="513"/>
      <c r="H258" s="513"/>
      <c r="I258" s="513"/>
      <c r="J258" s="513"/>
      <c r="K258" s="513"/>
      <c r="L258" s="513"/>
      <c r="M258" s="513"/>
      <c r="N258" s="513"/>
      <c r="O258" s="513"/>
      <c r="P258" s="513"/>
      <c r="Q258" s="513"/>
      <c r="R258" s="510"/>
      <c r="S258" s="510"/>
      <c r="T258" s="510"/>
      <c r="U258" s="510"/>
      <c r="V258" s="510"/>
      <c r="W258" s="510"/>
      <c r="X258" s="510"/>
      <c r="Y258" s="510"/>
      <c r="Z258" s="510"/>
      <c r="AA258" s="510"/>
      <c r="AB258" s="510"/>
      <c r="AC258" s="509"/>
      <c r="AD258" s="509"/>
      <c r="AE258" s="510"/>
      <c r="AF258" s="510"/>
      <c r="AG258" s="510"/>
      <c r="AH258" s="510"/>
      <c r="AI258" s="510"/>
      <c r="AJ258" s="510"/>
      <c r="AK258" s="510"/>
      <c r="AL258" s="510"/>
      <c r="AM258" s="509"/>
      <c r="AN258" s="509"/>
      <c r="AO258" s="509"/>
    </row>
    <row r="259" spans="1:41" ht="15" customHeight="1">
      <c r="A259" s="514"/>
      <c r="B259" s="512" t="s">
        <v>2314</v>
      </c>
      <c r="C259" s="509">
        <v>8</v>
      </c>
      <c r="D259" s="509">
        <v>8</v>
      </c>
      <c r="E259" s="509">
        <v>8</v>
      </c>
      <c r="F259" s="509">
        <v>8</v>
      </c>
      <c r="G259" s="509">
        <v>8.25</v>
      </c>
      <c r="H259" s="509">
        <v>8</v>
      </c>
      <c r="I259" s="509">
        <v>7.5</v>
      </c>
      <c r="J259" s="509">
        <v>7.6</v>
      </c>
      <c r="K259" s="509">
        <v>8</v>
      </c>
      <c r="L259" s="515">
        <v>7.75</v>
      </c>
      <c r="M259" s="509">
        <v>7.75</v>
      </c>
      <c r="N259" s="509">
        <v>7.5</v>
      </c>
      <c r="O259" s="509">
        <v>7.25</v>
      </c>
      <c r="P259" s="509">
        <v>7.5</v>
      </c>
      <c r="Q259" s="509">
        <v>7.75</v>
      </c>
      <c r="R259" s="510" t="s">
        <v>2441</v>
      </c>
      <c r="S259" s="509">
        <v>8.5</v>
      </c>
      <c r="T259" s="509">
        <v>8.5</v>
      </c>
      <c r="U259" s="509">
        <v>8</v>
      </c>
      <c r="V259" s="509">
        <v>7.5</v>
      </c>
      <c r="W259" s="509">
        <v>7.5</v>
      </c>
      <c r="X259" s="509">
        <v>7.5</v>
      </c>
      <c r="Y259" s="510" t="s">
        <v>1536</v>
      </c>
      <c r="Z259" s="509">
        <v>7.5</v>
      </c>
      <c r="AA259" s="510">
        <v>6.75</v>
      </c>
      <c r="AB259" s="510">
        <v>7.25</v>
      </c>
      <c r="AC259" s="509" t="s">
        <v>2478</v>
      </c>
      <c r="AD259" s="509"/>
      <c r="AE259" s="509"/>
      <c r="AF259" s="509"/>
      <c r="AG259" s="509"/>
      <c r="AH259" s="509"/>
      <c r="AI259" s="510"/>
      <c r="AJ259" s="509"/>
      <c r="AK259" s="510"/>
      <c r="AL259" s="510"/>
      <c r="AM259" s="509"/>
      <c r="AN259" s="509"/>
      <c r="AO259" s="509"/>
    </row>
    <row r="260" spans="1:41" ht="15" customHeight="1">
      <c r="A260" s="514"/>
      <c r="B260" s="512" t="s">
        <v>2315</v>
      </c>
      <c r="C260" s="509">
        <v>8.25</v>
      </c>
      <c r="D260" s="509">
        <v>8.25</v>
      </c>
      <c r="E260" s="509">
        <v>8.25</v>
      </c>
      <c r="F260" s="509">
        <v>8.25</v>
      </c>
      <c r="G260" s="509">
        <v>8.5</v>
      </c>
      <c r="H260" s="509">
        <v>8.25</v>
      </c>
      <c r="I260" s="509">
        <v>7.75</v>
      </c>
      <c r="J260" s="509">
        <v>7.85</v>
      </c>
      <c r="K260" s="509">
        <v>8.25</v>
      </c>
      <c r="L260" s="509">
        <v>8</v>
      </c>
      <c r="M260" s="509">
        <v>8</v>
      </c>
      <c r="N260" s="509">
        <v>8</v>
      </c>
      <c r="O260" s="509">
        <v>7.5</v>
      </c>
      <c r="P260" s="509">
        <v>7.75</v>
      </c>
      <c r="Q260" s="509">
        <v>7.5</v>
      </c>
      <c r="R260" s="510" t="s">
        <v>2444</v>
      </c>
      <c r="S260" s="509">
        <v>9.5</v>
      </c>
      <c r="T260" s="509">
        <v>8.75</v>
      </c>
      <c r="U260" s="510">
        <v>8.25</v>
      </c>
      <c r="V260" s="509">
        <v>7.75</v>
      </c>
      <c r="W260" s="510">
        <v>7.75</v>
      </c>
      <c r="X260" s="509">
        <v>8</v>
      </c>
      <c r="Y260" s="510" t="s">
        <v>2442</v>
      </c>
      <c r="Z260" s="509">
        <v>7.5</v>
      </c>
      <c r="AA260" s="509">
        <v>7</v>
      </c>
      <c r="AB260" s="510">
        <v>7.5</v>
      </c>
      <c r="AC260" s="509" t="s">
        <v>2479</v>
      </c>
      <c r="AD260" s="509"/>
      <c r="AE260" s="509"/>
      <c r="AF260" s="509"/>
      <c r="AG260" s="509"/>
      <c r="AH260" s="509"/>
      <c r="AI260" s="510"/>
      <c r="AJ260" s="509"/>
      <c r="AK260" s="510"/>
      <c r="AL260" s="510"/>
      <c r="AM260" s="509"/>
      <c r="AN260" s="509"/>
      <c r="AO260" s="509"/>
    </row>
    <row r="261" spans="1:41" ht="15" customHeight="1">
      <c r="A261" s="514"/>
      <c r="B261" s="512" t="s">
        <v>2316</v>
      </c>
      <c r="C261" s="509">
        <v>8.5</v>
      </c>
      <c r="D261" s="509">
        <v>8.5</v>
      </c>
      <c r="E261" s="509">
        <v>8.5</v>
      </c>
      <c r="F261" s="509">
        <v>8.75</v>
      </c>
      <c r="G261" s="509">
        <v>8.75</v>
      </c>
      <c r="H261" s="509">
        <v>8.75</v>
      </c>
      <c r="I261" s="509">
        <v>8</v>
      </c>
      <c r="J261" s="509">
        <v>8.1</v>
      </c>
      <c r="K261" s="509">
        <v>8.5</v>
      </c>
      <c r="L261" s="509">
        <v>8.25</v>
      </c>
      <c r="M261" s="509">
        <v>8.25</v>
      </c>
      <c r="N261" s="509">
        <v>8.25</v>
      </c>
      <c r="O261" s="509">
        <v>7.75</v>
      </c>
      <c r="P261" s="509">
        <v>8</v>
      </c>
      <c r="Q261" s="510">
        <v>7.75</v>
      </c>
      <c r="R261" s="510" t="s">
        <v>2446</v>
      </c>
      <c r="S261" s="509">
        <v>9.75</v>
      </c>
      <c r="T261" s="509">
        <v>9</v>
      </c>
      <c r="U261" s="509">
        <v>8.5</v>
      </c>
      <c r="V261" s="509">
        <v>8</v>
      </c>
      <c r="W261" s="509">
        <v>8</v>
      </c>
      <c r="X261" s="510">
        <v>8.75</v>
      </c>
      <c r="Y261" s="510" t="s">
        <v>2480</v>
      </c>
      <c r="Z261" s="509">
        <v>8</v>
      </c>
      <c r="AA261" s="509">
        <v>7.25</v>
      </c>
      <c r="AB261" s="510">
        <v>8.25</v>
      </c>
      <c r="AC261" s="509" t="s">
        <v>76</v>
      </c>
      <c r="AD261" s="509"/>
      <c r="AE261" s="509"/>
      <c r="AF261" s="509"/>
      <c r="AG261" s="509"/>
      <c r="AH261" s="510"/>
      <c r="AI261" s="510"/>
      <c r="AJ261" s="509"/>
      <c r="AK261" s="510"/>
      <c r="AL261" s="510"/>
      <c r="AM261" s="509"/>
      <c r="AN261" s="509"/>
      <c r="AO261" s="509"/>
    </row>
    <row r="262" spans="1:41" ht="15" customHeight="1">
      <c r="A262" s="514"/>
      <c r="B262" s="512" t="s">
        <v>2317</v>
      </c>
      <c r="C262" s="509">
        <v>9</v>
      </c>
      <c r="D262" s="509">
        <v>9.5</v>
      </c>
      <c r="E262" s="509">
        <v>9</v>
      </c>
      <c r="F262" s="509">
        <v>9</v>
      </c>
      <c r="G262" s="509">
        <v>9</v>
      </c>
      <c r="H262" s="509">
        <v>9</v>
      </c>
      <c r="I262" s="509">
        <v>8.5</v>
      </c>
      <c r="J262" s="509">
        <v>8.5</v>
      </c>
      <c r="K262" s="509">
        <v>9</v>
      </c>
      <c r="L262" s="509">
        <v>8.5</v>
      </c>
      <c r="M262" s="509">
        <v>8.75</v>
      </c>
      <c r="N262" s="509">
        <v>8.5</v>
      </c>
      <c r="O262" s="509">
        <v>8.5</v>
      </c>
      <c r="P262" s="509">
        <v>8.25</v>
      </c>
      <c r="Q262" s="509">
        <v>7.75</v>
      </c>
      <c r="R262" s="509" t="s">
        <v>2446</v>
      </c>
      <c r="S262" s="509">
        <v>10</v>
      </c>
      <c r="T262" s="509">
        <v>9</v>
      </c>
      <c r="U262" s="509">
        <v>9</v>
      </c>
      <c r="V262" s="509">
        <v>8.5</v>
      </c>
      <c r="W262" s="509">
        <v>8.25</v>
      </c>
      <c r="X262" s="510">
        <v>9</v>
      </c>
      <c r="Y262" s="510" t="s">
        <v>2481</v>
      </c>
      <c r="Z262" s="509">
        <v>8.5</v>
      </c>
      <c r="AA262" s="509">
        <v>7.75</v>
      </c>
      <c r="AB262" s="510">
        <v>8.75</v>
      </c>
      <c r="AC262" s="509" t="s">
        <v>76</v>
      </c>
      <c r="AD262" s="509"/>
      <c r="AE262" s="510"/>
      <c r="AF262" s="509"/>
      <c r="AG262" s="509"/>
      <c r="AH262" s="510"/>
      <c r="AI262" s="510"/>
      <c r="AJ262" s="509"/>
      <c r="AK262" s="510"/>
      <c r="AL262" s="510"/>
      <c r="AM262" s="509"/>
      <c r="AN262" s="509"/>
      <c r="AO262" s="509"/>
    </row>
    <row r="263" spans="1:41" ht="15" customHeight="1">
      <c r="A263" s="514"/>
      <c r="B263" s="512" t="s">
        <v>2318</v>
      </c>
      <c r="C263" s="509">
        <v>9.5</v>
      </c>
      <c r="D263" s="509">
        <v>9.5</v>
      </c>
      <c r="E263" s="509">
        <v>9</v>
      </c>
      <c r="F263" s="509">
        <v>9</v>
      </c>
      <c r="G263" s="509">
        <v>9.5</v>
      </c>
      <c r="H263" s="509">
        <v>9.5</v>
      </c>
      <c r="I263" s="509">
        <v>8.75</v>
      </c>
      <c r="J263" s="509">
        <v>8.5</v>
      </c>
      <c r="K263" s="509">
        <v>9</v>
      </c>
      <c r="L263" s="509">
        <v>8.5</v>
      </c>
      <c r="M263" s="509">
        <v>8.75</v>
      </c>
      <c r="N263" s="509">
        <v>8.5</v>
      </c>
      <c r="O263" s="509">
        <v>8.5</v>
      </c>
      <c r="P263" s="509">
        <v>8.25</v>
      </c>
      <c r="Q263" s="509">
        <v>7.75</v>
      </c>
      <c r="R263" s="509" t="s">
        <v>2446</v>
      </c>
      <c r="S263" s="509">
        <v>10.25</v>
      </c>
      <c r="T263" s="509">
        <v>9</v>
      </c>
      <c r="U263" s="509">
        <v>9</v>
      </c>
      <c r="V263" s="509">
        <v>9</v>
      </c>
      <c r="W263" s="509">
        <v>8.5</v>
      </c>
      <c r="X263" s="509">
        <v>9.25</v>
      </c>
      <c r="Y263" s="510" t="s">
        <v>2481</v>
      </c>
      <c r="Z263" s="509">
        <v>9</v>
      </c>
      <c r="AA263" s="509">
        <v>8.5</v>
      </c>
      <c r="AB263" s="510" t="s">
        <v>2482</v>
      </c>
      <c r="AC263" s="509" t="s">
        <v>76</v>
      </c>
      <c r="AD263" s="509"/>
      <c r="AE263" s="509"/>
      <c r="AF263" s="509"/>
      <c r="AG263" s="509"/>
      <c r="AH263" s="509"/>
      <c r="AI263" s="510"/>
      <c r="AJ263" s="509"/>
      <c r="AK263" s="510"/>
      <c r="AL263" s="510"/>
      <c r="AM263" s="509"/>
      <c r="AN263" s="509"/>
      <c r="AO263" s="509"/>
    </row>
    <row r="264" spans="1:41" ht="15" customHeight="1">
      <c r="A264" s="2619" t="s">
        <v>388</v>
      </c>
      <c r="B264" s="2619"/>
      <c r="C264" s="509"/>
      <c r="D264" s="509"/>
      <c r="E264" s="509"/>
      <c r="F264" s="509"/>
      <c r="G264" s="509"/>
      <c r="H264" s="509"/>
      <c r="I264" s="509"/>
      <c r="J264" s="509"/>
      <c r="K264" s="509"/>
      <c r="L264" s="509"/>
      <c r="M264" s="509"/>
      <c r="N264" s="509"/>
      <c r="O264" s="510"/>
      <c r="P264" s="509"/>
      <c r="Q264" s="510"/>
      <c r="R264" s="509"/>
      <c r="S264" s="509"/>
      <c r="T264" s="509"/>
      <c r="U264" s="509"/>
      <c r="V264" s="509"/>
      <c r="W264" s="510"/>
      <c r="X264" s="510"/>
      <c r="Y264" s="510"/>
      <c r="Z264" s="510"/>
      <c r="AA264" s="510"/>
      <c r="AB264" s="510"/>
      <c r="AC264" s="509"/>
      <c r="AD264" s="509"/>
      <c r="AE264" s="510"/>
      <c r="AF264" s="509"/>
      <c r="AG264" s="509"/>
      <c r="AH264" s="510"/>
      <c r="AI264" s="510"/>
      <c r="AJ264" s="510"/>
      <c r="AK264" s="510"/>
      <c r="AL264" s="510"/>
      <c r="AM264" s="509"/>
      <c r="AN264" s="509"/>
      <c r="AO264" s="509"/>
    </row>
    <row r="265" spans="1:41" ht="15" customHeight="1">
      <c r="A265" s="516"/>
      <c r="B265" s="512" t="s">
        <v>389</v>
      </c>
      <c r="C265" s="509" t="s">
        <v>2449</v>
      </c>
      <c r="D265" s="509" t="s">
        <v>2449</v>
      </c>
      <c r="E265" s="509" t="s">
        <v>2449</v>
      </c>
      <c r="F265" s="509">
        <v>13.75</v>
      </c>
      <c r="G265" s="509" t="s">
        <v>1846</v>
      </c>
      <c r="H265" s="509" t="s">
        <v>2397</v>
      </c>
      <c r="I265" s="509" t="s">
        <v>2450</v>
      </c>
      <c r="J265" s="509">
        <v>13</v>
      </c>
      <c r="K265" s="509" t="s">
        <v>2377</v>
      </c>
      <c r="L265" s="509">
        <v>14</v>
      </c>
      <c r="M265" s="509" t="s">
        <v>2377</v>
      </c>
      <c r="N265" s="509" t="s">
        <v>2425</v>
      </c>
      <c r="O265" s="509" t="s">
        <v>2397</v>
      </c>
      <c r="P265" s="509">
        <v>14</v>
      </c>
      <c r="Q265" s="509">
        <v>13</v>
      </c>
      <c r="R265" s="509" t="s">
        <v>2382</v>
      </c>
      <c r="S265" s="509">
        <v>14</v>
      </c>
      <c r="T265" s="509">
        <v>10</v>
      </c>
      <c r="U265" s="509" t="s">
        <v>1846</v>
      </c>
      <c r="V265" s="509">
        <v>12</v>
      </c>
      <c r="W265" s="509" t="s">
        <v>1891</v>
      </c>
      <c r="X265" s="509">
        <v>13</v>
      </c>
      <c r="Y265" s="510" t="s">
        <v>1663</v>
      </c>
      <c r="Z265" s="509">
        <v>13</v>
      </c>
      <c r="AA265" s="509">
        <v>11</v>
      </c>
      <c r="AB265" s="510" t="s">
        <v>2269</v>
      </c>
      <c r="AC265" s="509" t="s">
        <v>1846</v>
      </c>
      <c r="AD265" s="509"/>
      <c r="AE265" s="509"/>
      <c r="AF265" s="509"/>
      <c r="AG265" s="509"/>
      <c r="AH265" s="509"/>
      <c r="AI265" s="510"/>
      <c r="AJ265" s="509"/>
      <c r="AK265" s="509"/>
      <c r="AL265" s="510"/>
      <c r="AM265" s="509"/>
      <c r="AN265" s="509"/>
      <c r="AO265" s="509"/>
    </row>
    <row r="266" spans="1:41" ht="15" customHeight="1">
      <c r="B266" s="512" t="s">
        <v>2319</v>
      </c>
      <c r="C266" s="509">
        <v>14</v>
      </c>
      <c r="D266" s="509">
        <v>14</v>
      </c>
      <c r="E266" s="509">
        <v>14</v>
      </c>
      <c r="F266" s="509">
        <v>14.5</v>
      </c>
      <c r="G266" s="509" t="s">
        <v>2483</v>
      </c>
      <c r="H266" s="509">
        <v>12</v>
      </c>
      <c r="I266" s="509">
        <v>13.5</v>
      </c>
      <c r="J266" s="509">
        <v>13</v>
      </c>
      <c r="K266" s="509">
        <v>14.5</v>
      </c>
      <c r="L266" s="509">
        <v>15.5</v>
      </c>
      <c r="M266" s="509" t="s">
        <v>2484</v>
      </c>
      <c r="N266" s="509">
        <v>14.5</v>
      </c>
      <c r="O266" s="509">
        <v>14</v>
      </c>
      <c r="P266" s="509">
        <v>14</v>
      </c>
      <c r="Q266" s="509">
        <v>15</v>
      </c>
      <c r="R266" s="509">
        <v>14</v>
      </c>
      <c r="S266" s="509">
        <v>14.5</v>
      </c>
      <c r="T266" s="509" t="s">
        <v>1549</v>
      </c>
      <c r="U266" s="509">
        <v>14</v>
      </c>
      <c r="V266" s="509">
        <v>14</v>
      </c>
      <c r="W266" s="509">
        <v>14.5</v>
      </c>
      <c r="X266" s="509">
        <v>14</v>
      </c>
      <c r="Y266" s="509" t="s">
        <v>1853</v>
      </c>
      <c r="Z266" s="509" t="s">
        <v>1893</v>
      </c>
      <c r="AA266" s="509">
        <v>15</v>
      </c>
      <c r="AB266" s="509">
        <v>15</v>
      </c>
      <c r="AC266" s="509" t="s">
        <v>1550</v>
      </c>
      <c r="AD266" s="509"/>
      <c r="AE266" s="509"/>
      <c r="AF266" s="509"/>
      <c r="AG266" s="509"/>
      <c r="AH266" s="509"/>
      <c r="AI266" s="509"/>
      <c r="AJ266" s="509"/>
      <c r="AK266" s="509"/>
      <c r="AL266" s="509"/>
      <c r="AM266" s="509"/>
      <c r="AN266" s="509"/>
      <c r="AO266" s="509"/>
    </row>
    <row r="267" spans="1:41" ht="15" customHeight="1">
      <c r="B267" s="512" t="s">
        <v>2381</v>
      </c>
      <c r="C267" s="509">
        <v>15</v>
      </c>
      <c r="D267" s="509">
        <v>15</v>
      </c>
      <c r="E267" s="509">
        <v>15</v>
      </c>
      <c r="F267" s="509">
        <v>15.5</v>
      </c>
      <c r="G267" s="509" t="s">
        <v>2453</v>
      </c>
      <c r="H267" s="509">
        <v>13</v>
      </c>
      <c r="I267" s="509">
        <v>14.5</v>
      </c>
      <c r="J267" s="509">
        <v>14.5</v>
      </c>
      <c r="K267" s="509" t="s">
        <v>2453</v>
      </c>
      <c r="L267" s="509" t="s">
        <v>2454</v>
      </c>
      <c r="M267" s="509" t="s">
        <v>2259</v>
      </c>
      <c r="N267" s="509" t="s">
        <v>2426</v>
      </c>
      <c r="O267" s="509">
        <v>14</v>
      </c>
      <c r="P267" s="509">
        <v>15.5</v>
      </c>
      <c r="Q267" s="509" t="s">
        <v>1868</v>
      </c>
      <c r="R267" s="509" t="s">
        <v>2397</v>
      </c>
      <c r="S267" s="509">
        <v>14.5</v>
      </c>
      <c r="T267" s="509" t="s">
        <v>1749</v>
      </c>
      <c r="U267" s="509" t="s">
        <v>1910</v>
      </c>
      <c r="V267" s="509">
        <v>14</v>
      </c>
      <c r="W267" s="509" t="s">
        <v>2426</v>
      </c>
      <c r="X267" s="509">
        <v>13.5</v>
      </c>
      <c r="Y267" s="509" t="s">
        <v>1891</v>
      </c>
      <c r="Z267" s="509" t="s">
        <v>2392</v>
      </c>
      <c r="AA267" s="510" t="s">
        <v>2259</v>
      </c>
      <c r="AB267" s="509" t="s">
        <v>2454</v>
      </c>
      <c r="AC267" s="509" t="s">
        <v>2378</v>
      </c>
      <c r="AD267" s="509"/>
      <c r="AE267" s="509"/>
      <c r="AF267" s="509"/>
      <c r="AG267" s="509"/>
      <c r="AH267" s="509"/>
      <c r="AI267" s="509"/>
      <c r="AJ267" s="509"/>
      <c r="AK267" s="510"/>
      <c r="AL267" s="509"/>
      <c r="AM267" s="509"/>
      <c r="AN267" s="509"/>
      <c r="AO267" s="509"/>
    </row>
    <row r="268" spans="1:41" ht="15" customHeight="1">
      <c r="B268" s="512" t="s">
        <v>211</v>
      </c>
      <c r="C268" s="509">
        <v>10</v>
      </c>
      <c r="D268" s="509">
        <v>10</v>
      </c>
      <c r="E268" s="509">
        <v>10</v>
      </c>
      <c r="F268" s="509">
        <v>10</v>
      </c>
      <c r="G268" s="509">
        <v>10</v>
      </c>
      <c r="H268" s="509">
        <v>9</v>
      </c>
      <c r="I268" s="509">
        <v>10</v>
      </c>
      <c r="J268" s="509">
        <v>10</v>
      </c>
      <c r="K268" s="509">
        <v>10</v>
      </c>
      <c r="L268" s="509">
        <v>10</v>
      </c>
      <c r="M268" s="509">
        <v>10</v>
      </c>
      <c r="N268" s="509">
        <v>10</v>
      </c>
      <c r="O268" s="509">
        <v>10</v>
      </c>
      <c r="P268" s="509">
        <v>10</v>
      </c>
      <c r="Q268" s="509">
        <v>10</v>
      </c>
      <c r="R268" s="509">
        <v>10</v>
      </c>
      <c r="S268" s="509">
        <v>10</v>
      </c>
      <c r="T268" s="509" t="s">
        <v>2351</v>
      </c>
      <c r="U268" s="509">
        <v>10</v>
      </c>
      <c r="V268" s="509">
        <v>10</v>
      </c>
      <c r="W268" s="509">
        <v>10</v>
      </c>
      <c r="X268" s="509">
        <v>10</v>
      </c>
      <c r="Y268" s="509" t="s">
        <v>2424</v>
      </c>
      <c r="Z268" s="509">
        <v>10</v>
      </c>
      <c r="AA268" s="509">
        <v>10</v>
      </c>
      <c r="AB268" s="509" t="s">
        <v>2424</v>
      </c>
      <c r="AC268" s="509" t="s">
        <v>2424</v>
      </c>
      <c r="AD268" s="509"/>
      <c r="AE268" s="509"/>
      <c r="AF268" s="509"/>
      <c r="AG268" s="509"/>
      <c r="AH268" s="509"/>
      <c r="AI268" s="509"/>
      <c r="AJ268" s="509"/>
      <c r="AK268" s="509"/>
      <c r="AL268" s="509"/>
      <c r="AM268" s="509"/>
      <c r="AN268" s="509"/>
      <c r="AO268" s="509"/>
    </row>
    <row r="269" spans="1:41" ht="15" customHeight="1">
      <c r="B269" s="512" t="s">
        <v>2330</v>
      </c>
      <c r="C269" s="509" t="s">
        <v>2455</v>
      </c>
      <c r="D269" s="509">
        <v>15</v>
      </c>
      <c r="E269" s="509">
        <v>15.5</v>
      </c>
      <c r="F269" s="509" t="s">
        <v>1614</v>
      </c>
      <c r="G269" s="509">
        <v>15.5</v>
      </c>
      <c r="H269" s="509">
        <v>13.5</v>
      </c>
      <c r="I269" s="509">
        <v>15</v>
      </c>
      <c r="J269" s="509">
        <v>15</v>
      </c>
      <c r="K269" s="509" t="s">
        <v>2455</v>
      </c>
      <c r="L269" s="509">
        <v>15.5</v>
      </c>
      <c r="M269" s="509" t="s">
        <v>1881</v>
      </c>
      <c r="N269" s="509" t="s">
        <v>1861</v>
      </c>
      <c r="O269" s="509">
        <v>14.5</v>
      </c>
      <c r="P269" s="509">
        <v>15.5</v>
      </c>
      <c r="Q269" s="509">
        <v>16</v>
      </c>
      <c r="R269" s="509">
        <v>14.5</v>
      </c>
      <c r="S269" s="509">
        <v>14.5</v>
      </c>
      <c r="T269" s="509" t="s">
        <v>1749</v>
      </c>
      <c r="U269" s="509">
        <v>14.5</v>
      </c>
      <c r="V269" s="509">
        <v>14</v>
      </c>
      <c r="W269" s="509">
        <v>15</v>
      </c>
      <c r="X269" s="509">
        <v>14</v>
      </c>
      <c r="Y269" s="509" t="s">
        <v>1550</v>
      </c>
      <c r="Z269" s="509">
        <v>15</v>
      </c>
      <c r="AA269" s="509" t="s">
        <v>1893</v>
      </c>
      <c r="AB269" s="509" t="s">
        <v>1862</v>
      </c>
      <c r="AC269" s="509" t="s">
        <v>1853</v>
      </c>
      <c r="AD269" s="509"/>
      <c r="AE269" s="509"/>
      <c r="AF269" s="509"/>
      <c r="AG269" s="509"/>
      <c r="AH269" s="509"/>
      <c r="AI269" s="509"/>
      <c r="AJ269" s="509"/>
      <c r="AK269" s="509"/>
      <c r="AL269" s="509"/>
      <c r="AM269" s="509"/>
      <c r="AN269" s="509"/>
      <c r="AO269" s="509"/>
    </row>
    <row r="270" spans="1:41" ht="15" customHeight="1">
      <c r="B270" s="512" t="s">
        <v>2334</v>
      </c>
      <c r="C270" s="509">
        <v>11</v>
      </c>
      <c r="D270" s="509">
        <v>11.5</v>
      </c>
      <c r="E270" s="509">
        <v>11</v>
      </c>
      <c r="F270" s="509">
        <v>11</v>
      </c>
      <c r="G270" s="509" t="s">
        <v>2328</v>
      </c>
      <c r="H270" s="509">
        <v>9.5</v>
      </c>
      <c r="I270" s="509">
        <v>12</v>
      </c>
      <c r="J270" s="509">
        <v>11.75</v>
      </c>
      <c r="K270" s="509">
        <v>12</v>
      </c>
      <c r="L270" s="509">
        <v>12</v>
      </c>
      <c r="M270" s="509">
        <v>12</v>
      </c>
      <c r="N270" s="509">
        <v>12</v>
      </c>
      <c r="O270" s="509" t="s">
        <v>2284</v>
      </c>
      <c r="P270" s="509">
        <v>12</v>
      </c>
      <c r="Q270" s="509">
        <v>12</v>
      </c>
      <c r="R270" s="509">
        <v>9.5</v>
      </c>
      <c r="S270" s="509">
        <v>12</v>
      </c>
      <c r="T270" s="509">
        <v>11</v>
      </c>
      <c r="U270" s="509">
        <v>12</v>
      </c>
      <c r="V270" s="509">
        <v>12</v>
      </c>
      <c r="W270" s="509">
        <v>12</v>
      </c>
      <c r="X270" s="509">
        <v>12</v>
      </c>
      <c r="Y270" s="509" t="s">
        <v>1663</v>
      </c>
      <c r="Z270" s="509" t="s">
        <v>76</v>
      </c>
      <c r="AA270" s="509">
        <v>11.5</v>
      </c>
      <c r="AB270" s="509" t="s">
        <v>2284</v>
      </c>
      <c r="AC270" s="509" t="s">
        <v>1663</v>
      </c>
      <c r="AD270" s="509"/>
      <c r="AE270" s="509"/>
      <c r="AF270" s="509"/>
      <c r="AG270" s="509"/>
      <c r="AH270" s="509"/>
      <c r="AI270" s="509"/>
      <c r="AJ270" s="509"/>
      <c r="AK270" s="509"/>
      <c r="AL270" s="509"/>
      <c r="AM270" s="509"/>
      <c r="AN270" s="509"/>
      <c r="AO270" s="509"/>
    </row>
    <row r="271" spans="1:41" ht="15" customHeight="1">
      <c r="A271" s="517"/>
      <c r="B271" s="518" t="s">
        <v>1108</v>
      </c>
      <c r="C271" s="519" t="s">
        <v>2457</v>
      </c>
      <c r="D271" s="519" t="s">
        <v>2454</v>
      </c>
      <c r="E271" s="519" t="s">
        <v>2457</v>
      </c>
      <c r="F271" s="519" t="s">
        <v>2332</v>
      </c>
      <c r="G271" s="519" t="s">
        <v>2427</v>
      </c>
      <c r="H271" s="519">
        <v>14</v>
      </c>
      <c r="I271" s="519" t="s">
        <v>2459</v>
      </c>
      <c r="J271" s="519">
        <v>15</v>
      </c>
      <c r="K271" s="519" t="s">
        <v>2485</v>
      </c>
      <c r="L271" s="519">
        <v>15.5</v>
      </c>
      <c r="M271" s="519" t="s">
        <v>2262</v>
      </c>
      <c r="N271" s="519" t="s">
        <v>1861</v>
      </c>
      <c r="O271" s="519">
        <v>14.5</v>
      </c>
      <c r="P271" s="519" t="s">
        <v>2460</v>
      </c>
      <c r="Q271" s="519" t="s">
        <v>1343</v>
      </c>
      <c r="R271" s="519">
        <v>14.5</v>
      </c>
      <c r="S271" s="519">
        <v>14.5</v>
      </c>
      <c r="T271" s="519" t="s">
        <v>1893</v>
      </c>
      <c r="U271" s="519" t="s">
        <v>2258</v>
      </c>
      <c r="V271" s="519">
        <v>15</v>
      </c>
      <c r="W271" s="519" t="s">
        <v>1893</v>
      </c>
      <c r="X271" s="519">
        <v>14</v>
      </c>
      <c r="Y271" s="519" t="s">
        <v>2486</v>
      </c>
      <c r="Z271" s="519">
        <v>15</v>
      </c>
      <c r="AA271" s="519" t="s">
        <v>1893</v>
      </c>
      <c r="AB271" s="519" t="s">
        <v>76</v>
      </c>
      <c r="AC271" s="519" t="s">
        <v>1550</v>
      </c>
      <c r="AD271" s="509"/>
      <c r="AE271" s="509"/>
      <c r="AF271" s="509"/>
      <c r="AG271" s="509"/>
      <c r="AH271" s="509"/>
      <c r="AI271" s="509"/>
      <c r="AJ271" s="509"/>
      <c r="AK271" s="509"/>
      <c r="AL271" s="509"/>
      <c r="AM271" s="509"/>
      <c r="AN271" s="509"/>
      <c r="AO271" s="509"/>
    </row>
    <row r="272" spans="1:41" ht="15" customHeight="1">
      <c r="A272" s="507"/>
      <c r="B272" s="512"/>
      <c r="C272" s="509"/>
      <c r="D272" s="509"/>
      <c r="E272" s="509"/>
      <c r="F272" s="509"/>
      <c r="G272" s="509"/>
      <c r="H272" s="509"/>
      <c r="I272" s="509"/>
      <c r="J272" s="509"/>
      <c r="K272" s="509"/>
      <c r="L272" s="509"/>
      <c r="M272" s="509"/>
      <c r="N272" s="509"/>
      <c r="O272" s="509"/>
      <c r="P272" s="509"/>
      <c r="Q272" s="509"/>
      <c r="R272" s="509"/>
      <c r="S272" s="509"/>
      <c r="T272" s="509"/>
      <c r="U272" s="509"/>
      <c r="V272" s="509"/>
      <c r="W272" s="509"/>
      <c r="X272" s="509"/>
      <c r="Y272" s="509"/>
      <c r="Z272" s="509"/>
      <c r="AA272" s="509"/>
      <c r="AB272" s="509"/>
      <c r="AC272" s="509"/>
      <c r="AD272" s="509"/>
      <c r="AE272" s="509"/>
      <c r="AF272" s="509"/>
      <c r="AG272" s="509"/>
      <c r="AH272" s="509"/>
      <c r="AI272" s="509"/>
      <c r="AJ272" s="509"/>
      <c r="AK272" s="509"/>
      <c r="AL272" s="509"/>
      <c r="AM272" s="509"/>
      <c r="AN272" s="509"/>
      <c r="AO272" s="509"/>
    </row>
    <row r="273" spans="1:41" ht="15" customHeight="1"/>
    <row r="274" spans="1:41" ht="15" customHeight="1">
      <c r="A274" s="494"/>
      <c r="B274" s="500"/>
      <c r="F274" s="2611" t="s">
        <v>2293</v>
      </c>
      <c r="G274" s="2611"/>
      <c r="H274" s="2611"/>
      <c r="I274" s="2611"/>
      <c r="J274" s="2612" t="s">
        <v>2294</v>
      </c>
      <c r="K274" s="2612"/>
      <c r="L274" s="2612"/>
      <c r="M274" s="2612"/>
      <c r="N274" s="2598" t="s">
        <v>2229</v>
      </c>
      <c r="O274" s="2598"/>
    </row>
    <row r="275" spans="1:41" ht="15" customHeight="1">
      <c r="A275" s="501"/>
      <c r="B275" s="500"/>
      <c r="F275" s="502"/>
      <c r="G275" s="502"/>
      <c r="H275" s="2620" t="s">
        <v>2487</v>
      </c>
      <c r="I275" s="2620"/>
      <c r="J275" s="2594" t="s">
        <v>2296</v>
      </c>
      <c r="K275" s="2594"/>
      <c r="L275" s="2594"/>
      <c r="M275" s="503"/>
      <c r="N275" s="501" t="s">
        <v>1130</v>
      </c>
    </row>
    <row r="276" spans="1:41" ht="15" customHeight="1">
      <c r="A276" s="500"/>
      <c r="B276" s="504"/>
    </row>
    <row r="277" spans="1:41" s="599" customFormat="1" ht="15" customHeight="1">
      <c r="A277" s="2582" t="s">
        <v>369</v>
      </c>
      <c r="B277" s="2583"/>
      <c r="C277" s="2590" t="s">
        <v>2297</v>
      </c>
      <c r="D277" s="2590"/>
      <c r="E277" s="2590"/>
      <c r="F277" s="2590"/>
      <c r="G277" s="2590" t="s">
        <v>370</v>
      </c>
      <c r="H277" s="2590"/>
      <c r="I277" s="2590"/>
      <c r="J277" s="2590"/>
      <c r="K277" s="2591" t="s">
        <v>371</v>
      </c>
      <c r="L277" s="2592"/>
      <c r="M277" s="2592"/>
      <c r="N277" s="2592"/>
      <c r="O277" s="2592"/>
      <c r="P277" s="2592"/>
      <c r="Q277" s="2592"/>
      <c r="R277" s="2592"/>
      <c r="S277" s="2592"/>
      <c r="T277" s="2592"/>
      <c r="U277" s="2592"/>
      <c r="V277" s="2592"/>
      <c r="W277" s="2592"/>
      <c r="X277" s="2590" t="s">
        <v>1773</v>
      </c>
      <c r="Y277" s="2590"/>
      <c r="Z277" s="2590"/>
      <c r="AA277" s="2590"/>
      <c r="AB277" s="2590"/>
      <c r="AC277" s="2590"/>
      <c r="AD277" s="2590"/>
      <c r="AE277" s="626"/>
      <c r="AF277" s="626"/>
      <c r="AG277" s="626"/>
      <c r="AH277" s="626"/>
      <c r="AI277" s="2618"/>
      <c r="AJ277" s="2618"/>
      <c r="AK277" s="2618"/>
      <c r="AL277" s="2618"/>
      <c r="AM277" s="2618"/>
      <c r="AN277" s="2618"/>
      <c r="AO277" s="626"/>
    </row>
    <row r="278" spans="1:41" s="599" customFormat="1" ht="30" customHeight="1">
      <c r="A278" s="2584"/>
      <c r="B278" s="2585"/>
      <c r="C278" s="936" t="s">
        <v>372</v>
      </c>
      <c r="D278" s="936" t="s">
        <v>373</v>
      </c>
      <c r="E278" s="936" t="s">
        <v>374</v>
      </c>
      <c r="F278" s="936" t="s">
        <v>375</v>
      </c>
      <c r="G278" s="936" t="s">
        <v>376</v>
      </c>
      <c r="H278" s="936" t="s">
        <v>377</v>
      </c>
      <c r="I278" s="936" t="s">
        <v>2298</v>
      </c>
      <c r="J278" s="936" t="s">
        <v>378</v>
      </c>
      <c r="K278" s="936" t="s">
        <v>890</v>
      </c>
      <c r="L278" s="936" t="s">
        <v>379</v>
      </c>
      <c r="M278" s="936" t="s">
        <v>380</v>
      </c>
      <c r="N278" s="936" t="s">
        <v>381</v>
      </c>
      <c r="O278" s="936" t="s">
        <v>382</v>
      </c>
      <c r="P278" s="936" t="s">
        <v>383</v>
      </c>
      <c r="Q278" s="936" t="s">
        <v>384</v>
      </c>
      <c r="R278" s="936" t="s">
        <v>412</v>
      </c>
      <c r="S278" s="936" t="s">
        <v>413</v>
      </c>
      <c r="T278" s="936" t="s">
        <v>414</v>
      </c>
      <c r="U278" s="936" t="s">
        <v>415</v>
      </c>
      <c r="V278" s="936" t="s">
        <v>417</v>
      </c>
      <c r="W278" s="936" t="s">
        <v>418</v>
      </c>
      <c r="X278" s="936" t="s">
        <v>1733</v>
      </c>
      <c r="Y278" s="936" t="s">
        <v>432</v>
      </c>
      <c r="Z278" s="937" t="s">
        <v>428</v>
      </c>
      <c r="AA278" s="936" t="s">
        <v>429</v>
      </c>
      <c r="AB278" s="936" t="s">
        <v>430</v>
      </c>
      <c r="AC278" s="936" t="s">
        <v>362</v>
      </c>
      <c r="AD278" s="936" t="s">
        <v>2488</v>
      </c>
      <c r="AE278" s="627"/>
      <c r="AF278" s="627"/>
      <c r="AG278" s="627"/>
      <c r="AH278" s="627"/>
      <c r="AI278" s="627"/>
      <c r="AJ278" s="626"/>
      <c r="AK278" s="627"/>
      <c r="AL278" s="627"/>
      <c r="AM278" s="627"/>
      <c r="AN278" s="627"/>
      <c r="AO278" s="627"/>
    </row>
    <row r="279" spans="1:41" ht="15" customHeight="1">
      <c r="A279" s="508" t="s">
        <v>2299</v>
      </c>
      <c r="B279" s="307"/>
      <c r="C279" s="506" t="s">
        <v>2463</v>
      </c>
      <c r="D279" s="506" t="s">
        <v>2464</v>
      </c>
      <c r="E279" s="506" t="s">
        <v>2465</v>
      </c>
      <c r="F279" s="506" t="s">
        <v>2463</v>
      </c>
      <c r="G279" s="506" t="s">
        <v>2463</v>
      </c>
      <c r="H279" s="506" t="s">
        <v>2466</v>
      </c>
      <c r="I279" s="506" t="s">
        <v>2433</v>
      </c>
      <c r="J279" s="506" t="s">
        <v>2467</v>
      </c>
      <c r="K279" s="506" t="s">
        <v>2468</v>
      </c>
      <c r="L279" s="506" t="s">
        <v>2429</v>
      </c>
      <c r="M279" s="506" t="s">
        <v>2489</v>
      </c>
      <c r="N279" s="506" t="s">
        <v>2490</v>
      </c>
      <c r="O279" s="506" t="s">
        <v>2468</v>
      </c>
      <c r="P279" s="506" t="s">
        <v>2490</v>
      </c>
      <c r="Q279" s="506" t="s">
        <v>2434</v>
      </c>
      <c r="R279" s="506" t="s">
        <v>2491</v>
      </c>
      <c r="S279" s="520" t="s">
        <v>2471</v>
      </c>
      <c r="T279" s="506" t="s">
        <v>2472</v>
      </c>
      <c r="U279" s="506" t="s">
        <v>2491</v>
      </c>
      <c r="V279" s="506" t="s">
        <v>2437</v>
      </c>
      <c r="W279" s="506" t="s">
        <v>2473</v>
      </c>
      <c r="X279" s="506" t="s">
        <v>2492</v>
      </c>
      <c r="Y279" s="506" t="s">
        <v>2493</v>
      </c>
      <c r="Z279" s="506" t="s">
        <v>2490</v>
      </c>
      <c r="AA279" s="506" t="s">
        <v>2475</v>
      </c>
      <c r="AB279" s="506" t="s">
        <v>2494</v>
      </c>
      <c r="AC279" s="506" t="s">
        <v>2495</v>
      </c>
      <c r="AD279" s="506" t="s">
        <v>2496</v>
      </c>
      <c r="AE279" s="506"/>
      <c r="AF279" s="506"/>
      <c r="AG279" s="506"/>
      <c r="AH279" s="506"/>
      <c r="AI279" s="506"/>
      <c r="AJ279" s="506"/>
      <c r="AK279" s="506"/>
      <c r="AL279" s="506"/>
      <c r="AM279" s="506"/>
      <c r="AN279" s="506"/>
      <c r="AO279" s="506"/>
    </row>
    <row r="280" spans="1:41" ht="15" customHeight="1">
      <c r="A280" s="2619" t="s">
        <v>44</v>
      </c>
      <c r="B280" s="2619"/>
      <c r="C280" s="509"/>
      <c r="D280" s="509"/>
      <c r="E280" s="509"/>
      <c r="F280" s="509"/>
      <c r="G280" s="509"/>
      <c r="H280" s="509"/>
      <c r="I280" s="509"/>
      <c r="J280" s="509"/>
      <c r="K280" s="509"/>
      <c r="L280" s="509"/>
      <c r="M280" s="509"/>
      <c r="N280" s="509"/>
      <c r="O280" s="509"/>
      <c r="P280" s="509"/>
      <c r="Q280" s="510"/>
      <c r="R280" s="510"/>
      <c r="S280" s="509"/>
      <c r="T280" s="509"/>
      <c r="U280" s="509"/>
      <c r="V280" s="509"/>
      <c r="W280" s="509"/>
      <c r="X280" s="509"/>
      <c r="Y280" s="510"/>
      <c r="Z280" s="509"/>
      <c r="AA280" s="509"/>
      <c r="AB280" s="509"/>
      <c r="AC280" s="509"/>
      <c r="AD280" s="509"/>
      <c r="AE280" s="509"/>
      <c r="AF280" s="509"/>
      <c r="AG280" s="509"/>
      <c r="AH280" s="509"/>
      <c r="AI280" s="510"/>
      <c r="AJ280" s="509"/>
      <c r="AK280" s="509"/>
      <c r="AL280" s="509"/>
      <c r="AM280" s="509"/>
      <c r="AN280" s="509"/>
      <c r="AO280" s="509"/>
    </row>
    <row r="281" spans="1:41" ht="15" customHeight="1">
      <c r="A281" s="511"/>
      <c r="B281" s="512" t="s">
        <v>2312</v>
      </c>
      <c r="C281" s="509">
        <v>7.5</v>
      </c>
      <c r="D281" s="509">
        <v>7.5</v>
      </c>
      <c r="E281" s="509">
        <v>7.25</v>
      </c>
      <c r="F281" s="509">
        <v>7.5</v>
      </c>
      <c r="G281" s="509">
        <v>7.5</v>
      </c>
      <c r="H281" s="509">
        <v>7.5</v>
      </c>
      <c r="I281" s="509">
        <v>7</v>
      </c>
      <c r="J281" s="509" t="s">
        <v>76</v>
      </c>
      <c r="K281" s="509">
        <v>7</v>
      </c>
      <c r="L281" s="509">
        <v>7</v>
      </c>
      <c r="M281" s="509">
        <v>7.5</v>
      </c>
      <c r="N281" s="509" t="s">
        <v>76</v>
      </c>
      <c r="O281" s="509">
        <v>6.5</v>
      </c>
      <c r="P281" s="509">
        <v>6.75</v>
      </c>
      <c r="Q281" s="509">
        <v>6.5</v>
      </c>
      <c r="R281" s="510" t="s">
        <v>76</v>
      </c>
      <c r="S281" s="509" t="s">
        <v>76</v>
      </c>
      <c r="T281" s="509" t="s">
        <v>76</v>
      </c>
      <c r="U281" s="509" t="s">
        <v>76</v>
      </c>
      <c r="V281" s="509" t="s">
        <v>76</v>
      </c>
      <c r="W281" s="509" t="s">
        <v>76</v>
      </c>
      <c r="X281" s="509" t="s">
        <v>76</v>
      </c>
      <c r="Y281" s="510" t="s">
        <v>76</v>
      </c>
      <c r="Z281" s="509" t="s">
        <v>76</v>
      </c>
      <c r="AA281" s="509" t="s">
        <v>76</v>
      </c>
      <c r="AB281" s="509" t="s">
        <v>76</v>
      </c>
      <c r="AC281" s="509" t="s">
        <v>76</v>
      </c>
      <c r="AD281" s="509" t="s">
        <v>76</v>
      </c>
      <c r="AE281" s="509"/>
      <c r="AF281" s="509"/>
      <c r="AG281" s="509"/>
      <c r="AH281" s="509"/>
      <c r="AI281" s="510"/>
      <c r="AJ281" s="509"/>
      <c r="AK281" s="509"/>
      <c r="AL281" s="509"/>
      <c r="AM281" s="509"/>
      <c r="AN281" s="509"/>
      <c r="AO281" s="509"/>
    </row>
    <row r="282" spans="1:41" ht="15" customHeight="1">
      <c r="A282" s="511"/>
      <c r="B282" s="512" t="s">
        <v>2313</v>
      </c>
      <c r="C282" s="509">
        <v>7.5</v>
      </c>
      <c r="D282" s="509">
        <v>7.5</v>
      </c>
      <c r="E282" s="509">
        <v>7.25</v>
      </c>
      <c r="F282" s="509">
        <v>7.5</v>
      </c>
      <c r="G282" s="509">
        <v>7.5</v>
      </c>
      <c r="H282" s="509">
        <v>7.5</v>
      </c>
      <c r="I282" s="509">
        <v>7</v>
      </c>
      <c r="J282" s="509">
        <v>7</v>
      </c>
      <c r="K282" s="509">
        <v>7</v>
      </c>
      <c r="L282" s="509">
        <v>7</v>
      </c>
      <c r="M282" s="509">
        <v>7.5</v>
      </c>
      <c r="N282" s="509">
        <v>7.5</v>
      </c>
      <c r="O282" s="509">
        <v>6.5</v>
      </c>
      <c r="P282" s="509">
        <v>6.75</v>
      </c>
      <c r="Q282" s="509">
        <v>6.5</v>
      </c>
      <c r="R282" s="510" t="s">
        <v>2442</v>
      </c>
      <c r="S282" s="509">
        <v>7</v>
      </c>
      <c r="T282" s="509">
        <v>7.25</v>
      </c>
      <c r="U282" s="509">
        <v>8</v>
      </c>
      <c r="V282" s="509">
        <v>7</v>
      </c>
      <c r="W282" s="509">
        <v>7</v>
      </c>
      <c r="X282" s="509">
        <v>5.5</v>
      </c>
      <c r="Y282" s="509">
        <v>6.5</v>
      </c>
      <c r="Z282" s="509">
        <v>6.5</v>
      </c>
      <c r="AA282" s="509">
        <v>6.5</v>
      </c>
      <c r="AB282" s="509">
        <v>7.25</v>
      </c>
      <c r="AC282" s="509">
        <v>6.5</v>
      </c>
      <c r="AD282" s="509">
        <v>6.75</v>
      </c>
      <c r="AE282" s="509"/>
      <c r="AF282" s="509"/>
      <c r="AG282" s="509"/>
      <c r="AH282" s="509"/>
      <c r="AI282" s="509"/>
      <c r="AJ282" s="509"/>
      <c r="AK282" s="509"/>
      <c r="AL282" s="509"/>
      <c r="AM282" s="509"/>
      <c r="AN282" s="509"/>
      <c r="AO282" s="509"/>
    </row>
    <row r="283" spans="1:41" ht="15" customHeight="1">
      <c r="A283" s="2619" t="s">
        <v>45</v>
      </c>
      <c r="B283" s="2619"/>
      <c r="C283" s="513"/>
      <c r="D283" s="513"/>
      <c r="E283" s="513"/>
      <c r="F283" s="513" t="s">
        <v>1285</v>
      </c>
      <c r="G283" s="513"/>
      <c r="H283" s="513"/>
      <c r="I283" s="513"/>
      <c r="J283" s="513"/>
      <c r="K283" s="513"/>
      <c r="L283" s="513"/>
      <c r="M283" s="513"/>
      <c r="N283" s="513"/>
      <c r="O283" s="513"/>
      <c r="P283" s="513"/>
      <c r="Q283" s="513"/>
      <c r="R283" s="510"/>
      <c r="S283" s="510"/>
      <c r="T283" s="510"/>
      <c r="U283" s="510"/>
      <c r="V283" s="510"/>
      <c r="W283" s="510"/>
      <c r="X283" s="510"/>
      <c r="Y283" s="510"/>
      <c r="Z283" s="510"/>
      <c r="AA283" s="510"/>
      <c r="AB283" s="510"/>
      <c r="AC283" s="509"/>
      <c r="AD283" s="509"/>
      <c r="AE283" s="510"/>
      <c r="AF283" s="510"/>
      <c r="AG283" s="510"/>
      <c r="AH283" s="510"/>
      <c r="AI283" s="510"/>
      <c r="AJ283" s="510"/>
      <c r="AK283" s="510"/>
      <c r="AL283" s="510"/>
      <c r="AM283" s="509"/>
      <c r="AN283" s="509"/>
      <c r="AO283" s="509"/>
    </row>
    <row r="284" spans="1:41" ht="15" customHeight="1">
      <c r="A284" s="514"/>
      <c r="B284" s="512" t="s">
        <v>2314</v>
      </c>
      <c r="C284" s="509">
        <v>8</v>
      </c>
      <c r="D284" s="509">
        <v>8</v>
      </c>
      <c r="E284" s="509">
        <v>8</v>
      </c>
      <c r="F284" s="509">
        <v>8</v>
      </c>
      <c r="G284" s="509">
        <v>8.25</v>
      </c>
      <c r="H284" s="509">
        <v>8</v>
      </c>
      <c r="I284" s="509">
        <v>7.5</v>
      </c>
      <c r="J284" s="509">
        <v>7.6</v>
      </c>
      <c r="K284" s="509">
        <v>8</v>
      </c>
      <c r="L284" s="515">
        <v>7.75</v>
      </c>
      <c r="M284" s="509">
        <v>8.25</v>
      </c>
      <c r="N284" s="509" t="s">
        <v>2481</v>
      </c>
      <c r="O284" s="509">
        <v>7.25</v>
      </c>
      <c r="P284" s="509">
        <v>7.5</v>
      </c>
      <c r="Q284" s="509">
        <v>7.75</v>
      </c>
      <c r="R284" s="510" t="s">
        <v>2497</v>
      </c>
      <c r="S284" s="509">
        <v>8.5</v>
      </c>
      <c r="T284" s="510">
        <v>8.5</v>
      </c>
      <c r="U284" s="510" t="s">
        <v>2478</v>
      </c>
      <c r="V284" s="509">
        <v>7.5</v>
      </c>
      <c r="W284" s="509">
        <v>7.5</v>
      </c>
      <c r="X284" s="509">
        <v>7.25</v>
      </c>
      <c r="Y284" s="510" t="s">
        <v>1536</v>
      </c>
      <c r="Z284" s="509">
        <v>7.5</v>
      </c>
      <c r="AA284" s="510">
        <v>6.75</v>
      </c>
      <c r="AB284" s="510" t="s">
        <v>2480</v>
      </c>
      <c r="AC284" s="509" t="s">
        <v>2498</v>
      </c>
      <c r="AD284" s="509" t="s">
        <v>2499</v>
      </c>
      <c r="AE284" s="509"/>
      <c r="AF284" s="509"/>
      <c r="AG284" s="509"/>
      <c r="AH284" s="509"/>
      <c r="AI284" s="510"/>
      <c r="AJ284" s="509"/>
      <c r="AK284" s="510"/>
      <c r="AL284" s="510"/>
      <c r="AM284" s="509"/>
      <c r="AN284" s="509"/>
      <c r="AO284" s="509"/>
    </row>
    <row r="285" spans="1:41" ht="15" customHeight="1">
      <c r="A285" s="514"/>
      <c r="B285" s="512" t="s">
        <v>2315</v>
      </c>
      <c r="C285" s="509">
        <v>8.25</v>
      </c>
      <c r="D285" s="509">
        <v>8.25</v>
      </c>
      <c r="E285" s="509">
        <v>8.25</v>
      </c>
      <c r="F285" s="509">
        <v>8.25</v>
      </c>
      <c r="G285" s="509">
        <v>8.5</v>
      </c>
      <c r="H285" s="509">
        <v>8.25</v>
      </c>
      <c r="I285" s="509">
        <v>7.75</v>
      </c>
      <c r="J285" s="509">
        <v>7.85</v>
      </c>
      <c r="K285" s="509">
        <v>8.25</v>
      </c>
      <c r="L285" s="509">
        <v>8</v>
      </c>
      <c r="M285" s="509">
        <v>8.5</v>
      </c>
      <c r="N285" s="509" t="s">
        <v>2500</v>
      </c>
      <c r="O285" s="509">
        <v>7.5</v>
      </c>
      <c r="P285" s="509">
        <v>7.75</v>
      </c>
      <c r="Q285" s="509">
        <v>7.5</v>
      </c>
      <c r="R285" s="510" t="s">
        <v>2482</v>
      </c>
      <c r="S285" s="509">
        <v>9.5</v>
      </c>
      <c r="T285" s="509">
        <v>8.75</v>
      </c>
      <c r="U285" s="510" t="s">
        <v>2501</v>
      </c>
      <c r="V285" s="509">
        <v>7.75</v>
      </c>
      <c r="W285" s="510">
        <v>7.75</v>
      </c>
      <c r="X285" s="509">
        <v>7.75</v>
      </c>
      <c r="Y285" s="510" t="s">
        <v>2442</v>
      </c>
      <c r="Z285" s="509">
        <v>7.5</v>
      </c>
      <c r="AA285" s="509">
        <v>7</v>
      </c>
      <c r="AB285" s="510" t="s">
        <v>2502</v>
      </c>
      <c r="AC285" s="509" t="s">
        <v>1936</v>
      </c>
      <c r="AD285" s="509" t="s">
        <v>2503</v>
      </c>
      <c r="AE285" s="509"/>
      <c r="AF285" s="509"/>
      <c r="AG285" s="509"/>
      <c r="AH285" s="509"/>
      <c r="AI285" s="510"/>
      <c r="AJ285" s="509"/>
      <c r="AK285" s="510"/>
      <c r="AL285" s="510"/>
      <c r="AM285" s="509"/>
      <c r="AN285" s="509"/>
      <c r="AO285" s="509"/>
    </row>
    <row r="286" spans="1:41" ht="15" customHeight="1">
      <c r="A286" s="514"/>
      <c r="B286" s="512" t="s">
        <v>2316</v>
      </c>
      <c r="C286" s="509">
        <v>8.5</v>
      </c>
      <c r="D286" s="509">
        <v>8.5</v>
      </c>
      <c r="E286" s="509">
        <v>8.5</v>
      </c>
      <c r="F286" s="509">
        <v>8.75</v>
      </c>
      <c r="G286" s="509">
        <v>8.75</v>
      </c>
      <c r="H286" s="509">
        <v>8.75</v>
      </c>
      <c r="I286" s="509">
        <v>8</v>
      </c>
      <c r="J286" s="509">
        <v>8.1</v>
      </c>
      <c r="K286" s="509">
        <v>8.5</v>
      </c>
      <c r="L286" s="509">
        <v>8.25</v>
      </c>
      <c r="M286" s="509">
        <v>8.75</v>
      </c>
      <c r="N286" s="509" t="s">
        <v>2501</v>
      </c>
      <c r="O286" s="509">
        <v>7.75</v>
      </c>
      <c r="P286" s="509">
        <v>8</v>
      </c>
      <c r="Q286" s="510">
        <v>7.75</v>
      </c>
      <c r="R286" s="510" t="s">
        <v>2504</v>
      </c>
      <c r="S286" s="509">
        <v>9.75</v>
      </c>
      <c r="T286" s="509">
        <v>9</v>
      </c>
      <c r="U286" s="509" t="s">
        <v>2351</v>
      </c>
      <c r="V286" s="509">
        <v>8</v>
      </c>
      <c r="W286" s="509">
        <v>8</v>
      </c>
      <c r="X286" s="510">
        <v>8.25</v>
      </c>
      <c r="Y286" s="510" t="s">
        <v>2481</v>
      </c>
      <c r="Z286" s="509">
        <v>8</v>
      </c>
      <c r="AA286" s="509">
        <v>7.25</v>
      </c>
      <c r="AB286" s="510" t="s">
        <v>2505</v>
      </c>
      <c r="AC286" s="509">
        <v>10</v>
      </c>
      <c r="AD286" s="509" t="s">
        <v>2506</v>
      </c>
      <c r="AE286" s="509"/>
      <c r="AF286" s="509"/>
      <c r="AG286" s="509"/>
      <c r="AH286" s="510"/>
      <c r="AI286" s="510"/>
      <c r="AJ286" s="509"/>
      <c r="AK286" s="510"/>
      <c r="AL286" s="510"/>
      <c r="AM286" s="509"/>
      <c r="AN286" s="509"/>
      <c r="AO286" s="509"/>
    </row>
    <row r="287" spans="1:41" ht="15" customHeight="1">
      <c r="A287" s="514"/>
      <c r="B287" s="512" t="s">
        <v>2317</v>
      </c>
      <c r="C287" s="509">
        <v>9</v>
      </c>
      <c r="D287" s="509">
        <v>9.5</v>
      </c>
      <c r="E287" s="509">
        <v>9</v>
      </c>
      <c r="F287" s="509">
        <v>9</v>
      </c>
      <c r="G287" s="509">
        <v>9</v>
      </c>
      <c r="H287" s="509">
        <v>9</v>
      </c>
      <c r="I287" s="509">
        <v>8.5</v>
      </c>
      <c r="J287" s="509">
        <v>8.5</v>
      </c>
      <c r="K287" s="509">
        <v>9</v>
      </c>
      <c r="L287" s="509">
        <v>8.5</v>
      </c>
      <c r="M287" s="509">
        <v>9</v>
      </c>
      <c r="N287" s="509" t="s">
        <v>2351</v>
      </c>
      <c r="O287" s="509">
        <v>8.5</v>
      </c>
      <c r="P287" s="509">
        <v>8.25</v>
      </c>
      <c r="Q287" s="509">
        <v>7.75</v>
      </c>
      <c r="R287" s="509" t="s">
        <v>76</v>
      </c>
      <c r="S287" s="509">
        <v>10</v>
      </c>
      <c r="T287" s="509">
        <v>9</v>
      </c>
      <c r="U287" s="509" t="s">
        <v>2328</v>
      </c>
      <c r="V287" s="509">
        <v>8.5</v>
      </c>
      <c r="W287" s="509">
        <v>8.25</v>
      </c>
      <c r="X287" s="510">
        <v>8.75</v>
      </c>
      <c r="Y287" s="510" t="s">
        <v>2501</v>
      </c>
      <c r="Z287" s="509">
        <v>8.5</v>
      </c>
      <c r="AA287" s="509">
        <v>7.75</v>
      </c>
      <c r="AB287" s="510" t="s">
        <v>2384</v>
      </c>
      <c r="AC287" s="509">
        <v>10</v>
      </c>
      <c r="AD287" s="509" t="s">
        <v>76</v>
      </c>
      <c r="AE287" s="510"/>
      <c r="AF287" s="509"/>
      <c r="AG287" s="509"/>
      <c r="AH287" s="510"/>
      <c r="AI287" s="510"/>
      <c r="AJ287" s="509"/>
      <c r="AK287" s="510"/>
      <c r="AL287" s="510"/>
      <c r="AM287" s="509"/>
      <c r="AN287" s="509"/>
      <c r="AO287" s="509"/>
    </row>
    <row r="288" spans="1:41" ht="15" customHeight="1">
      <c r="A288" s="514"/>
      <c r="B288" s="512" t="s">
        <v>2318</v>
      </c>
      <c r="C288" s="509">
        <v>9.5</v>
      </c>
      <c r="D288" s="509">
        <v>9.5</v>
      </c>
      <c r="E288" s="509">
        <v>9</v>
      </c>
      <c r="F288" s="509">
        <v>9</v>
      </c>
      <c r="G288" s="509">
        <v>9.5</v>
      </c>
      <c r="H288" s="509">
        <v>9.5</v>
      </c>
      <c r="I288" s="509">
        <v>8.75</v>
      </c>
      <c r="J288" s="509">
        <v>8.5</v>
      </c>
      <c r="K288" s="509">
        <v>9</v>
      </c>
      <c r="L288" s="509">
        <v>8.5</v>
      </c>
      <c r="M288" s="509">
        <v>9</v>
      </c>
      <c r="N288" s="509" t="s">
        <v>2328</v>
      </c>
      <c r="O288" s="509">
        <v>8.5</v>
      </c>
      <c r="P288" s="509">
        <v>8.25</v>
      </c>
      <c r="Q288" s="509">
        <v>7.75</v>
      </c>
      <c r="R288" s="509" t="s">
        <v>76</v>
      </c>
      <c r="S288" s="509">
        <v>10.25</v>
      </c>
      <c r="T288" s="509">
        <v>9</v>
      </c>
      <c r="U288" s="509" t="s">
        <v>2507</v>
      </c>
      <c r="V288" s="509">
        <v>9</v>
      </c>
      <c r="W288" s="509">
        <v>8.5</v>
      </c>
      <c r="X288" s="509">
        <v>9</v>
      </c>
      <c r="Y288" s="510" t="s">
        <v>76</v>
      </c>
      <c r="Z288" s="509">
        <v>9</v>
      </c>
      <c r="AA288" s="509">
        <v>8.5</v>
      </c>
      <c r="AB288" s="510" t="s">
        <v>76</v>
      </c>
      <c r="AC288" s="509">
        <v>10</v>
      </c>
      <c r="AD288" s="509" t="s">
        <v>76</v>
      </c>
      <c r="AE288" s="509"/>
      <c r="AF288" s="509"/>
      <c r="AG288" s="509"/>
      <c r="AH288" s="509"/>
      <c r="AI288" s="510"/>
      <c r="AJ288" s="509"/>
      <c r="AK288" s="510"/>
      <c r="AL288" s="510"/>
      <c r="AM288" s="509"/>
      <c r="AN288" s="509"/>
      <c r="AO288" s="509"/>
    </row>
    <row r="289" spans="1:41" ht="15" customHeight="1">
      <c r="A289" s="2619" t="s">
        <v>388</v>
      </c>
      <c r="B289" s="2619"/>
      <c r="C289" s="509"/>
      <c r="D289" s="509"/>
      <c r="E289" s="509"/>
      <c r="F289" s="509"/>
      <c r="G289" s="509"/>
      <c r="H289" s="509"/>
      <c r="I289" s="509"/>
      <c r="J289" s="509"/>
      <c r="K289" s="509"/>
      <c r="L289" s="509"/>
      <c r="M289" s="509"/>
      <c r="N289" s="509"/>
      <c r="O289" s="510"/>
      <c r="P289" s="509"/>
      <c r="Q289" s="510"/>
      <c r="R289" s="509"/>
      <c r="S289" s="509"/>
      <c r="T289" s="509"/>
      <c r="U289" s="509"/>
      <c r="V289" s="509"/>
      <c r="W289" s="510"/>
      <c r="X289" s="510"/>
      <c r="Y289" s="510"/>
      <c r="Z289" s="510"/>
      <c r="AA289" s="510"/>
      <c r="AB289" s="510"/>
      <c r="AC289" s="509"/>
      <c r="AD289" s="509"/>
      <c r="AE289" s="510"/>
      <c r="AF289" s="509"/>
      <c r="AG289" s="509"/>
      <c r="AH289" s="510"/>
      <c r="AI289" s="510"/>
      <c r="AJ289" s="510"/>
      <c r="AK289" s="510"/>
      <c r="AL289" s="510"/>
      <c r="AM289" s="509"/>
      <c r="AN289" s="509"/>
      <c r="AO289" s="509"/>
    </row>
    <row r="290" spans="1:41" ht="15" customHeight="1">
      <c r="A290" s="516"/>
      <c r="B290" s="512" t="s">
        <v>389</v>
      </c>
      <c r="C290" s="509" t="s">
        <v>2449</v>
      </c>
      <c r="D290" s="509" t="s">
        <v>2449</v>
      </c>
      <c r="E290" s="509" t="s">
        <v>2449</v>
      </c>
      <c r="F290" s="509">
        <v>13.75</v>
      </c>
      <c r="G290" s="509" t="s">
        <v>1846</v>
      </c>
      <c r="H290" s="509" t="s">
        <v>2397</v>
      </c>
      <c r="I290" s="509" t="s">
        <v>2450</v>
      </c>
      <c r="J290" s="509">
        <v>13</v>
      </c>
      <c r="K290" s="509" t="s">
        <v>2377</v>
      </c>
      <c r="L290" s="509">
        <v>14</v>
      </c>
      <c r="M290" s="509" t="s">
        <v>1846</v>
      </c>
      <c r="N290" s="509">
        <v>13.75</v>
      </c>
      <c r="O290" s="509" t="s">
        <v>2397</v>
      </c>
      <c r="P290" s="509">
        <v>14</v>
      </c>
      <c r="Q290" s="509">
        <v>13</v>
      </c>
      <c r="R290" s="509" t="s">
        <v>1863</v>
      </c>
      <c r="S290" s="509">
        <v>14</v>
      </c>
      <c r="T290" s="509">
        <v>10</v>
      </c>
      <c r="U290" s="509" t="s">
        <v>2269</v>
      </c>
      <c r="V290" s="509">
        <v>12</v>
      </c>
      <c r="W290" s="509" t="s">
        <v>1891</v>
      </c>
      <c r="X290" s="509">
        <v>13</v>
      </c>
      <c r="Y290" s="510" t="s">
        <v>1663</v>
      </c>
      <c r="Z290" s="509">
        <v>13</v>
      </c>
      <c r="AA290" s="509">
        <v>11</v>
      </c>
      <c r="AB290" s="510" t="s">
        <v>2269</v>
      </c>
      <c r="AC290" s="509" t="s">
        <v>1846</v>
      </c>
      <c r="AD290" s="509" t="s">
        <v>1749</v>
      </c>
      <c r="AE290" s="509"/>
      <c r="AF290" s="509"/>
      <c r="AG290" s="509"/>
      <c r="AH290" s="509"/>
      <c r="AI290" s="510"/>
      <c r="AJ290" s="509"/>
      <c r="AK290" s="509"/>
      <c r="AL290" s="510"/>
      <c r="AM290" s="509"/>
      <c r="AN290" s="509"/>
      <c r="AO290" s="509"/>
    </row>
    <row r="291" spans="1:41" ht="15" customHeight="1">
      <c r="B291" s="512" t="s">
        <v>2319</v>
      </c>
      <c r="C291" s="509">
        <v>14</v>
      </c>
      <c r="D291" s="509">
        <v>14</v>
      </c>
      <c r="E291" s="509">
        <v>14</v>
      </c>
      <c r="F291" s="509">
        <v>14.5</v>
      </c>
      <c r="G291" s="509" t="s">
        <v>2483</v>
      </c>
      <c r="H291" s="509">
        <v>12</v>
      </c>
      <c r="I291" s="509">
        <v>13.5</v>
      </c>
      <c r="J291" s="509">
        <v>13</v>
      </c>
      <c r="K291" s="509">
        <v>14.5</v>
      </c>
      <c r="L291" s="509">
        <v>15.5</v>
      </c>
      <c r="M291" s="509" t="s">
        <v>2485</v>
      </c>
      <c r="N291" s="509">
        <v>15</v>
      </c>
      <c r="O291" s="509">
        <v>14</v>
      </c>
      <c r="P291" s="509">
        <v>14</v>
      </c>
      <c r="Q291" s="509">
        <v>15</v>
      </c>
      <c r="R291" s="509" t="s">
        <v>2485</v>
      </c>
      <c r="S291" s="509">
        <v>14.5</v>
      </c>
      <c r="T291" s="509" t="s">
        <v>1549</v>
      </c>
      <c r="U291" s="509" t="s">
        <v>1881</v>
      </c>
      <c r="V291" s="509">
        <v>14</v>
      </c>
      <c r="W291" s="509">
        <v>14.5</v>
      </c>
      <c r="X291" s="509">
        <v>14</v>
      </c>
      <c r="Y291" s="509" t="s">
        <v>1853</v>
      </c>
      <c r="Z291" s="509" t="s">
        <v>1893</v>
      </c>
      <c r="AA291" s="509">
        <v>15</v>
      </c>
      <c r="AB291" s="509">
        <v>15</v>
      </c>
      <c r="AC291" s="509" t="s">
        <v>1550</v>
      </c>
      <c r="AD291" s="509" t="s">
        <v>2460</v>
      </c>
      <c r="AE291" s="509"/>
      <c r="AF291" s="509"/>
      <c r="AG291" s="509"/>
      <c r="AH291" s="509"/>
      <c r="AI291" s="509"/>
      <c r="AJ291" s="509"/>
      <c r="AK291" s="509"/>
      <c r="AL291" s="509"/>
      <c r="AM291" s="509"/>
      <c r="AN291" s="509"/>
      <c r="AO291" s="509"/>
    </row>
    <row r="292" spans="1:41" ht="15" customHeight="1">
      <c r="B292" s="512" t="s">
        <v>2381</v>
      </c>
      <c r="C292" s="509">
        <v>15</v>
      </c>
      <c r="D292" s="509">
        <v>15</v>
      </c>
      <c r="E292" s="509">
        <v>15</v>
      </c>
      <c r="F292" s="509">
        <v>15.5</v>
      </c>
      <c r="G292" s="509" t="s">
        <v>2453</v>
      </c>
      <c r="H292" s="509">
        <v>13</v>
      </c>
      <c r="I292" s="509">
        <v>14.5</v>
      </c>
      <c r="J292" s="509">
        <v>14.5</v>
      </c>
      <c r="K292" s="509" t="s">
        <v>2453</v>
      </c>
      <c r="L292" s="509" t="s">
        <v>2454</v>
      </c>
      <c r="M292" s="509" t="s">
        <v>2457</v>
      </c>
      <c r="N292" s="509">
        <v>15</v>
      </c>
      <c r="O292" s="509">
        <v>14</v>
      </c>
      <c r="P292" s="509" t="s">
        <v>1840</v>
      </c>
      <c r="Q292" s="509" t="s">
        <v>1868</v>
      </c>
      <c r="R292" s="509" t="s">
        <v>2259</v>
      </c>
      <c r="S292" s="509">
        <v>14.5</v>
      </c>
      <c r="T292" s="509" t="s">
        <v>1749</v>
      </c>
      <c r="U292" s="509" t="s">
        <v>2455</v>
      </c>
      <c r="V292" s="509">
        <v>14</v>
      </c>
      <c r="W292" s="509" t="s">
        <v>2426</v>
      </c>
      <c r="X292" s="509">
        <v>13.5</v>
      </c>
      <c r="Y292" s="509" t="s">
        <v>1891</v>
      </c>
      <c r="Z292" s="509" t="s">
        <v>2392</v>
      </c>
      <c r="AA292" s="510" t="s">
        <v>2259</v>
      </c>
      <c r="AB292" s="509" t="s">
        <v>2454</v>
      </c>
      <c r="AC292" s="509" t="s">
        <v>2458</v>
      </c>
      <c r="AD292" s="509" t="s">
        <v>2460</v>
      </c>
      <c r="AE292" s="509"/>
      <c r="AF292" s="509"/>
      <c r="AG292" s="509"/>
      <c r="AH292" s="509"/>
      <c r="AI292" s="509"/>
      <c r="AJ292" s="509"/>
      <c r="AK292" s="510"/>
      <c r="AL292" s="509"/>
      <c r="AM292" s="509"/>
      <c r="AN292" s="509"/>
      <c r="AO292" s="509"/>
    </row>
    <row r="293" spans="1:41" ht="15" customHeight="1">
      <c r="B293" s="512" t="s">
        <v>211</v>
      </c>
      <c r="C293" s="509">
        <v>10</v>
      </c>
      <c r="D293" s="509">
        <v>10</v>
      </c>
      <c r="E293" s="509">
        <v>10</v>
      </c>
      <c r="F293" s="509">
        <v>10</v>
      </c>
      <c r="G293" s="509">
        <v>10</v>
      </c>
      <c r="H293" s="509">
        <v>9</v>
      </c>
      <c r="I293" s="509">
        <v>10</v>
      </c>
      <c r="J293" s="509">
        <v>10</v>
      </c>
      <c r="K293" s="509">
        <v>10</v>
      </c>
      <c r="L293" s="509">
        <v>10</v>
      </c>
      <c r="M293" s="509">
        <v>10</v>
      </c>
      <c r="N293" s="509">
        <v>10</v>
      </c>
      <c r="O293" s="509">
        <v>10</v>
      </c>
      <c r="P293" s="509">
        <v>10</v>
      </c>
      <c r="Q293" s="509">
        <v>10</v>
      </c>
      <c r="R293" s="509">
        <v>10</v>
      </c>
      <c r="S293" s="509">
        <v>10</v>
      </c>
      <c r="T293" s="509" t="s">
        <v>2351</v>
      </c>
      <c r="U293" s="509">
        <v>10</v>
      </c>
      <c r="V293" s="509">
        <v>10</v>
      </c>
      <c r="W293" s="509">
        <v>10</v>
      </c>
      <c r="X293" s="509">
        <v>10</v>
      </c>
      <c r="Y293" s="509" t="s">
        <v>2424</v>
      </c>
      <c r="Z293" s="509">
        <v>10</v>
      </c>
      <c r="AA293" s="509">
        <v>10</v>
      </c>
      <c r="AB293" s="509" t="s">
        <v>2424</v>
      </c>
      <c r="AC293" s="509" t="s">
        <v>2424</v>
      </c>
      <c r="AD293" s="509" t="s">
        <v>2424</v>
      </c>
      <c r="AE293" s="509"/>
      <c r="AF293" s="509"/>
      <c r="AG293" s="509"/>
      <c r="AH293" s="509"/>
      <c r="AI293" s="509"/>
      <c r="AJ293" s="509"/>
      <c r="AK293" s="509"/>
      <c r="AL293" s="509"/>
      <c r="AM293" s="509"/>
      <c r="AN293" s="509"/>
      <c r="AO293" s="509"/>
    </row>
    <row r="294" spans="1:41" ht="15" customHeight="1">
      <c r="B294" s="512" t="s">
        <v>2330</v>
      </c>
      <c r="C294" s="509" t="s">
        <v>2455</v>
      </c>
      <c r="D294" s="509">
        <v>15</v>
      </c>
      <c r="E294" s="509">
        <v>15.5</v>
      </c>
      <c r="F294" s="509" t="s">
        <v>1614</v>
      </c>
      <c r="G294" s="509">
        <v>15.5</v>
      </c>
      <c r="H294" s="509">
        <v>13.5</v>
      </c>
      <c r="I294" s="509">
        <v>15</v>
      </c>
      <c r="J294" s="509">
        <v>15</v>
      </c>
      <c r="K294" s="509" t="s">
        <v>2455</v>
      </c>
      <c r="L294" s="509">
        <v>15.5</v>
      </c>
      <c r="M294" s="509" t="s">
        <v>1908</v>
      </c>
      <c r="N294" s="509" t="s">
        <v>1614</v>
      </c>
      <c r="O294" s="509">
        <v>14.5</v>
      </c>
      <c r="P294" s="509" t="s">
        <v>1840</v>
      </c>
      <c r="Q294" s="509">
        <v>16</v>
      </c>
      <c r="R294" s="509" t="s">
        <v>1861</v>
      </c>
      <c r="S294" s="509">
        <v>14.5</v>
      </c>
      <c r="T294" s="509" t="s">
        <v>1749</v>
      </c>
      <c r="U294" s="509" t="s">
        <v>1881</v>
      </c>
      <c r="V294" s="509">
        <v>14</v>
      </c>
      <c r="W294" s="509">
        <v>15</v>
      </c>
      <c r="X294" s="509">
        <v>14</v>
      </c>
      <c r="Y294" s="509" t="s">
        <v>1550</v>
      </c>
      <c r="Z294" s="509">
        <v>15</v>
      </c>
      <c r="AA294" s="509" t="s">
        <v>1893</v>
      </c>
      <c r="AB294" s="509" t="s">
        <v>1550</v>
      </c>
      <c r="AC294" s="509" t="s">
        <v>2383</v>
      </c>
      <c r="AD294" s="509" t="s">
        <v>2460</v>
      </c>
      <c r="AE294" s="509"/>
      <c r="AF294" s="509"/>
      <c r="AG294" s="509"/>
      <c r="AH294" s="509"/>
      <c r="AI294" s="509"/>
      <c r="AJ294" s="509"/>
      <c r="AK294" s="509"/>
      <c r="AL294" s="509"/>
      <c r="AM294" s="509"/>
      <c r="AN294" s="509"/>
      <c r="AO294" s="509"/>
    </row>
    <row r="295" spans="1:41" ht="15" customHeight="1">
      <c r="B295" s="512" t="s">
        <v>2334</v>
      </c>
      <c r="C295" s="509">
        <v>11</v>
      </c>
      <c r="D295" s="509">
        <v>11.5</v>
      </c>
      <c r="E295" s="509">
        <v>11</v>
      </c>
      <c r="F295" s="509">
        <v>11</v>
      </c>
      <c r="G295" s="509" t="s">
        <v>2328</v>
      </c>
      <c r="H295" s="509">
        <v>9.5</v>
      </c>
      <c r="I295" s="509">
        <v>12</v>
      </c>
      <c r="J295" s="509">
        <v>11.75</v>
      </c>
      <c r="K295" s="509">
        <v>12</v>
      </c>
      <c r="L295" s="509">
        <v>12</v>
      </c>
      <c r="M295" s="509">
        <v>12</v>
      </c>
      <c r="N295" s="509">
        <v>12</v>
      </c>
      <c r="O295" s="509" t="s">
        <v>2284</v>
      </c>
      <c r="P295" s="509">
        <v>12</v>
      </c>
      <c r="Q295" s="509">
        <v>12</v>
      </c>
      <c r="R295" s="509">
        <v>9.5</v>
      </c>
      <c r="S295" s="509">
        <v>12</v>
      </c>
      <c r="T295" s="509">
        <v>11</v>
      </c>
      <c r="U295" s="509">
        <v>12</v>
      </c>
      <c r="V295" s="509">
        <v>12</v>
      </c>
      <c r="W295" s="509">
        <v>12</v>
      </c>
      <c r="X295" s="509">
        <v>12</v>
      </c>
      <c r="Y295" s="509" t="s">
        <v>1663</v>
      </c>
      <c r="Z295" s="509" t="s">
        <v>76</v>
      </c>
      <c r="AA295" s="509">
        <v>11.5</v>
      </c>
      <c r="AB295" s="509" t="s">
        <v>2284</v>
      </c>
      <c r="AC295" s="509" t="s">
        <v>1663</v>
      </c>
      <c r="AD295" s="509" t="s">
        <v>1663</v>
      </c>
      <c r="AE295" s="509"/>
      <c r="AF295" s="509"/>
      <c r="AG295" s="509"/>
      <c r="AH295" s="509"/>
      <c r="AI295" s="509"/>
      <c r="AJ295" s="509"/>
      <c r="AK295" s="509"/>
      <c r="AL295" s="509"/>
      <c r="AM295" s="509"/>
      <c r="AN295" s="509"/>
      <c r="AO295" s="509"/>
    </row>
    <row r="296" spans="1:41" ht="15" customHeight="1">
      <c r="A296" s="517"/>
      <c r="B296" s="518" t="s">
        <v>1108</v>
      </c>
      <c r="C296" s="519" t="s">
        <v>2457</v>
      </c>
      <c r="D296" s="519" t="s">
        <v>2454</v>
      </c>
      <c r="E296" s="519" t="s">
        <v>2457</v>
      </c>
      <c r="F296" s="519" t="s">
        <v>2332</v>
      </c>
      <c r="G296" s="519" t="s">
        <v>2427</v>
      </c>
      <c r="H296" s="519">
        <v>14</v>
      </c>
      <c r="I296" s="519" t="s">
        <v>2459</v>
      </c>
      <c r="J296" s="519">
        <v>15</v>
      </c>
      <c r="K296" s="519" t="s">
        <v>2485</v>
      </c>
      <c r="L296" s="519">
        <v>15.5</v>
      </c>
      <c r="M296" s="519" t="s">
        <v>1847</v>
      </c>
      <c r="N296" s="519" t="s">
        <v>1614</v>
      </c>
      <c r="O296" s="519">
        <v>14.5</v>
      </c>
      <c r="P296" s="519" t="s">
        <v>1538</v>
      </c>
      <c r="Q296" s="519" t="s">
        <v>1343</v>
      </c>
      <c r="R296" s="519" t="s">
        <v>1861</v>
      </c>
      <c r="S296" s="519">
        <v>14.5</v>
      </c>
      <c r="T296" s="519" t="s">
        <v>1893</v>
      </c>
      <c r="U296" s="519" t="s">
        <v>1847</v>
      </c>
      <c r="V296" s="519">
        <v>15</v>
      </c>
      <c r="W296" s="519" t="s">
        <v>1893</v>
      </c>
      <c r="X296" s="519">
        <v>14</v>
      </c>
      <c r="Y296" s="519" t="s">
        <v>2486</v>
      </c>
      <c r="Z296" s="519">
        <v>15</v>
      </c>
      <c r="AA296" s="519" t="s">
        <v>1893</v>
      </c>
      <c r="AB296" s="519" t="s">
        <v>76</v>
      </c>
      <c r="AC296" s="519" t="s">
        <v>2453</v>
      </c>
      <c r="AD296" s="519" t="s">
        <v>1879</v>
      </c>
      <c r="AE296" s="509"/>
      <c r="AF296" s="509"/>
      <c r="AG296" s="509"/>
      <c r="AH296" s="509"/>
      <c r="AI296" s="509"/>
      <c r="AJ296" s="509"/>
      <c r="AK296" s="509"/>
      <c r="AL296" s="509"/>
      <c r="AM296" s="509"/>
      <c r="AN296" s="509"/>
      <c r="AO296" s="509"/>
    </row>
    <row r="297" spans="1:41" s="1047" customFormat="1" ht="15" customHeight="1">
      <c r="A297" s="2625" t="s">
        <v>548</v>
      </c>
      <c r="B297" s="2625"/>
      <c r="C297" s="2625"/>
      <c r="D297" s="2625"/>
      <c r="E297" s="2625"/>
      <c r="F297" s="2625"/>
      <c r="G297" s="2625"/>
      <c r="H297" s="2625"/>
      <c r="I297" s="2625"/>
      <c r="J297" s="1049"/>
      <c r="K297" s="1049"/>
      <c r="L297" s="1049"/>
      <c r="M297" s="1049"/>
      <c r="N297" s="1049"/>
      <c r="O297" s="1049"/>
      <c r="P297" s="1049"/>
      <c r="Q297" s="1049"/>
      <c r="R297" s="1049"/>
      <c r="S297" s="1049"/>
      <c r="T297" s="2625" t="s">
        <v>3562</v>
      </c>
      <c r="U297" s="2625"/>
      <c r="V297" s="2625"/>
      <c r="W297" s="2625"/>
      <c r="X297" s="2625"/>
      <c r="Y297" s="1050"/>
      <c r="Z297" s="1048"/>
      <c r="AA297" s="1048"/>
      <c r="AB297" s="1048"/>
      <c r="AC297" s="1048"/>
      <c r="AF297" s="1050"/>
      <c r="AG297" s="1050"/>
      <c r="AH297" s="1050"/>
      <c r="AI297" s="1050"/>
      <c r="AJ297" s="1050"/>
    </row>
    <row r="298" spans="1:41" s="1047" customFormat="1" ht="15" customHeight="1">
      <c r="B298" s="1047" t="s">
        <v>399</v>
      </c>
      <c r="U298" s="1047" t="s">
        <v>399</v>
      </c>
      <c r="V298" s="1048"/>
      <c r="W298" s="1048"/>
      <c r="X298" s="1048"/>
      <c r="Y298" s="1048"/>
      <c r="AA298" s="1048"/>
      <c r="AB298" s="1048"/>
      <c r="AC298" s="1048"/>
      <c r="AH298" s="1048"/>
      <c r="AI298" s="1048"/>
      <c r="AJ298" s="1048"/>
    </row>
    <row r="299" spans="1:41" ht="15" customHeight="1">
      <c r="A299" s="494"/>
      <c r="B299" s="500"/>
      <c r="F299" s="2611" t="s">
        <v>2293</v>
      </c>
      <c r="G299" s="2611"/>
      <c r="H299" s="2611"/>
      <c r="I299" s="2611"/>
      <c r="J299" s="2612" t="s">
        <v>2294</v>
      </c>
      <c r="K299" s="2612"/>
      <c r="L299" s="2612"/>
      <c r="M299" s="2612"/>
      <c r="N299" s="2598" t="s">
        <v>2229</v>
      </c>
      <c r="O299" s="2598"/>
    </row>
    <row r="300" spans="1:41" ht="15" customHeight="1">
      <c r="A300" s="501"/>
      <c r="B300" s="500"/>
      <c r="F300" s="502"/>
      <c r="G300" s="502"/>
      <c r="H300" s="2620" t="s">
        <v>2508</v>
      </c>
      <c r="I300" s="2620"/>
      <c r="J300" s="2594" t="s">
        <v>2296</v>
      </c>
      <c r="K300" s="2594"/>
      <c r="L300" s="2594"/>
      <c r="M300" s="503"/>
      <c r="N300" s="501" t="s">
        <v>1130</v>
      </c>
    </row>
    <row r="301" spans="1:41" ht="15" customHeight="1">
      <c r="A301" s="500"/>
      <c r="B301" s="504"/>
    </row>
    <row r="302" spans="1:41" s="599" customFormat="1" ht="15" customHeight="1">
      <c r="A302" s="2582" t="s">
        <v>369</v>
      </c>
      <c r="B302" s="2583"/>
      <c r="C302" s="2590" t="s">
        <v>2297</v>
      </c>
      <c r="D302" s="2590"/>
      <c r="E302" s="2590"/>
      <c r="F302" s="2590"/>
      <c r="G302" s="2590" t="s">
        <v>370</v>
      </c>
      <c r="H302" s="2590"/>
      <c r="I302" s="2590"/>
      <c r="J302" s="2590"/>
      <c r="K302" s="2591" t="s">
        <v>371</v>
      </c>
      <c r="L302" s="2592"/>
      <c r="M302" s="2592"/>
      <c r="N302" s="2592"/>
      <c r="O302" s="2592"/>
      <c r="P302" s="2592"/>
      <c r="Q302" s="2592"/>
      <c r="R302" s="2592"/>
      <c r="S302" s="2592"/>
      <c r="T302" s="2592"/>
      <c r="U302" s="2592"/>
      <c r="V302" s="2592"/>
      <c r="W302" s="2592"/>
      <c r="X302" s="2590" t="s">
        <v>1773</v>
      </c>
      <c r="Y302" s="2590"/>
      <c r="Z302" s="2590"/>
      <c r="AA302" s="2590"/>
      <c r="AB302" s="2590"/>
      <c r="AC302" s="2590"/>
      <c r="AD302" s="2590"/>
      <c r="AE302" s="626"/>
      <c r="AF302" s="626"/>
      <c r="AG302" s="626"/>
      <c r="AH302" s="626"/>
      <c r="AI302" s="2618"/>
      <c r="AJ302" s="2618"/>
      <c r="AK302" s="2618"/>
      <c r="AL302" s="2618"/>
      <c r="AM302" s="2618"/>
      <c r="AN302" s="2618"/>
      <c r="AO302" s="626"/>
    </row>
    <row r="303" spans="1:41" s="599" customFormat="1" ht="28.5" customHeight="1">
      <c r="A303" s="2584"/>
      <c r="B303" s="2585"/>
      <c r="C303" s="936" t="s">
        <v>372</v>
      </c>
      <c r="D303" s="936" t="s">
        <v>373</v>
      </c>
      <c r="E303" s="936" t="s">
        <v>374</v>
      </c>
      <c r="F303" s="936" t="s">
        <v>375</v>
      </c>
      <c r="G303" s="936" t="s">
        <v>376</v>
      </c>
      <c r="H303" s="936" t="s">
        <v>377</v>
      </c>
      <c r="I303" s="936" t="s">
        <v>2298</v>
      </c>
      <c r="J303" s="936" t="s">
        <v>378</v>
      </c>
      <c r="K303" s="936" t="s">
        <v>890</v>
      </c>
      <c r="L303" s="936" t="s">
        <v>379</v>
      </c>
      <c r="M303" s="936" t="s">
        <v>380</v>
      </c>
      <c r="N303" s="936" t="s">
        <v>381</v>
      </c>
      <c r="O303" s="936" t="s">
        <v>382</v>
      </c>
      <c r="P303" s="936" t="s">
        <v>383</v>
      </c>
      <c r="Q303" s="936" t="s">
        <v>384</v>
      </c>
      <c r="R303" s="936" t="s">
        <v>412</v>
      </c>
      <c r="S303" s="936" t="s">
        <v>413</v>
      </c>
      <c r="T303" s="936" t="s">
        <v>414</v>
      </c>
      <c r="U303" s="936" t="s">
        <v>415</v>
      </c>
      <c r="V303" s="936" t="s">
        <v>417</v>
      </c>
      <c r="W303" s="936" t="s">
        <v>418</v>
      </c>
      <c r="X303" s="936" t="s">
        <v>1733</v>
      </c>
      <c r="Y303" s="936" t="s">
        <v>432</v>
      </c>
      <c r="Z303" s="937" t="s">
        <v>428</v>
      </c>
      <c r="AA303" s="936" t="s">
        <v>429</v>
      </c>
      <c r="AB303" s="936" t="s">
        <v>430</v>
      </c>
      <c r="AC303" s="936" t="s">
        <v>362</v>
      </c>
      <c r="AD303" s="936" t="s">
        <v>2488</v>
      </c>
      <c r="AE303" s="627"/>
      <c r="AF303" s="627"/>
      <c r="AG303" s="627"/>
      <c r="AH303" s="627"/>
      <c r="AI303" s="627"/>
      <c r="AJ303" s="626"/>
      <c r="AK303" s="627"/>
      <c r="AL303" s="627"/>
      <c r="AM303" s="627"/>
      <c r="AN303" s="627"/>
      <c r="AO303" s="627"/>
    </row>
    <row r="304" spans="1:41" ht="15" customHeight="1">
      <c r="A304" s="508" t="s">
        <v>2299</v>
      </c>
      <c r="B304" s="307"/>
      <c r="C304" s="506" t="s">
        <v>2509</v>
      </c>
      <c r="D304" s="506" t="s">
        <v>2464</v>
      </c>
      <c r="E304" s="506" t="s">
        <v>2510</v>
      </c>
      <c r="F304" s="506" t="s">
        <v>2511</v>
      </c>
      <c r="G304" s="506" t="s">
        <v>2463</v>
      </c>
      <c r="H304" s="506" t="s">
        <v>2466</v>
      </c>
      <c r="I304" s="506" t="s">
        <v>2512</v>
      </c>
      <c r="J304" s="506" t="s">
        <v>2513</v>
      </c>
      <c r="K304" s="506" t="s">
        <v>2511</v>
      </c>
      <c r="L304" s="506" t="s">
        <v>2489</v>
      </c>
      <c r="M304" s="506" t="s">
        <v>2514</v>
      </c>
      <c r="N304" s="506" t="s">
        <v>2490</v>
      </c>
      <c r="O304" s="506" t="s">
        <v>2515</v>
      </c>
      <c r="P304" s="506" t="s">
        <v>2490</v>
      </c>
      <c r="Q304" s="506" t="s">
        <v>2489</v>
      </c>
      <c r="R304" s="506" t="s">
        <v>2491</v>
      </c>
      <c r="S304" s="520" t="s">
        <v>2471</v>
      </c>
      <c r="T304" s="506" t="s">
        <v>2511</v>
      </c>
      <c r="U304" s="506" t="s">
        <v>2491</v>
      </c>
      <c r="V304" s="506" t="s">
        <v>2509</v>
      </c>
      <c r="W304" s="506" t="s">
        <v>2490</v>
      </c>
      <c r="X304" s="506" t="s">
        <v>2516</v>
      </c>
      <c r="Y304" s="506" t="s">
        <v>2517</v>
      </c>
      <c r="Z304" s="506" t="s">
        <v>2490</v>
      </c>
      <c r="AA304" s="506" t="s">
        <v>2509</v>
      </c>
      <c r="AB304" s="506" t="s">
        <v>2518</v>
      </c>
      <c r="AC304" s="506" t="s">
        <v>2519</v>
      </c>
      <c r="AD304" s="506" t="s">
        <v>2496</v>
      </c>
      <c r="AE304" s="506"/>
      <c r="AF304" s="506"/>
      <c r="AG304" s="506"/>
      <c r="AH304" s="506"/>
      <c r="AI304" s="506"/>
      <c r="AJ304" s="506"/>
      <c r="AK304" s="506"/>
      <c r="AL304" s="506"/>
      <c r="AM304" s="506"/>
      <c r="AN304" s="506"/>
      <c r="AO304" s="506"/>
    </row>
    <row r="305" spans="1:41" ht="15" customHeight="1">
      <c r="A305" s="2619" t="s">
        <v>44</v>
      </c>
      <c r="B305" s="2619"/>
      <c r="C305" s="509"/>
      <c r="D305" s="509"/>
      <c r="E305" s="509"/>
      <c r="F305" s="509"/>
      <c r="G305" s="509"/>
      <c r="H305" s="509"/>
      <c r="I305" s="509"/>
      <c r="J305" s="509"/>
      <c r="K305" s="509"/>
      <c r="L305" s="509"/>
      <c r="M305" s="509"/>
      <c r="N305" s="509"/>
      <c r="O305" s="509"/>
      <c r="P305" s="509"/>
      <c r="Q305" s="510"/>
      <c r="R305" s="510"/>
      <c r="S305" s="509"/>
      <c r="T305" s="509"/>
      <c r="U305" s="509"/>
      <c r="V305" s="509"/>
      <c r="W305" s="509"/>
      <c r="X305" s="509"/>
      <c r="Y305" s="510"/>
      <c r="Z305" s="509"/>
      <c r="AA305" s="509"/>
      <c r="AB305" s="509"/>
      <c r="AC305" s="509"/>
      <c r="AD305" s="509"/>
      <c r="AE305" s="509"/>
      <c r="AF305" s="509"/>
      <c r="AG305" s="509"/>
      <c r="AH305" s="509"/>
      <c r="AI305" s="510"/>
      <c r="AJ305" s="509"/>
      <c r="AK305" s="509"/>
      <c r="AL305" s="509"/>
      <c r="AM305" s="509"/>
      <c r="AN305" s="509"/>
      <c r="AO305" s="509"/>
    </row>
    <row r="306" spans="1:41" ht="15" customHeight="1">
      <c r="A306" s="511"/>
      <c r="B306" s="512" t="s">
        <v>2312</v>
      </c>
      <c r="C306" s="509">
        <v>7.75</v>
      </c>
      <c r="D306" s="509">
        <v>7.5</v>
      </c>
      <c r="E306" s="509">
        <v>7.5</v>
      </c>
      <c r="F306" s="509">
        <v>7.5</v>
      </c>
      <c r="G306" s="509">
        <v>7.5</v>
      </c>
      <c r="H306" s="509">
        <v>7.5</v>
      </c>
      <c r="I306" s="509">
        <v>7.75</v>
      </c>
      <c r="J306" s="509" t="s">
        <v>76</v>
      </c>
      <c r="K306" s="509">
        <v>8</v>
      </c>
      <c r="L306" s="509">
        <v>7.5</v>
      </c>
      <c r="M306" s="509">
        <v>7.75</v>
      </c>
      <c r="N306" s="509" t="s">
        <v>76</v>
      </c>
      <c r="O306" s="509">
        <v>7.25</v>
      </c>
      <c r="P306" s="509">
        <v>6.75</v>
      </c>
      <c r="Q306" s="509">
        <v>6.5</v>
      </c>
      <c r="R306" s="510" t="s">
        <v>76</v>
      </c>
      <c r="S306" s="509" t="s">
        <v>76</v>
      </c>
      <c r="T306" s="509" t="s">
        <v>76</v>
      </c>
      <c r="U306" s="509" t="s">
        <v>76</v>
      </c>
      <c r="V306" s="509" t="s">
        <v>76</v>
      </c>
      <c r="W306" s="509" t="s">
        <v>76</v>
      </c>
      <c r="X306" s="509" t="s">
        <v>76</v>
      </c>
      <c r="Y306" s="510" t="s">
        <v>76</v>
      </c>
      <c r="Z306" s="509" t="s">
        <v>76</v>
      </c>
      <c r="AA306" s="509" t="s">
        <v>76</v>
      </c>
      <c r="AB306" s="509" t="s">
        <v>76</v>
      </c>
      <c r="AC306" s="509" t="s">
        <v>76</v>
      </c>
      <c r="AD306" s="509" t="s">
        <v>76</v>
      </c>
      <c r="AE306" s="509"/>
      <c r="AF306" s="509"/>
      <c r="AG306" s="509"/>
      <c r="AH306" s="509"/>
      <c r="AI306" s="510"/>
      <c r="AJ306" s="509"/>
      <c r="AK306" s="509"/>
      <c r="AL306" s="509"/>
      <c r="AM306" s="509"/>
      <c r="AN306" s="509"/>
      <c r="AO306" s="509"/>
    </row>
    <row r="307" spans="1:41" ht="15" customHeight="1">
      <c r="A307" s="511"/>
      <c r="B307" s="512" t="s">
        <v>2313</v>
      </c>
      <c r="C307" s="509">
        <v>7.75</v>
      </c>
      <c r="D307" s="509">
        <v>7.5</v>
      </c>
      <c r="E307" s="509">
        <v>7.5</v>
      </c>
      <c r="F307" s="509">
        <v>7.5</v>
      </c>
      <c r="G307" s="509">
        <v>7.5</v>
      </c>
      <c r="H307" s="509">
        <v>7.5</v>
      </c>
      <c r="I307" s="509">
        <v>7.75</v>
      </c>
      <c r="J307" s="509">
        <v>7.5</v>
      </c>
      <c r="K307" s="509">
        <v>8</v>
      </c>
      <c r="L307" s="509">
        <v>7.5</v>
      </c>
      <c r="M307" s="509">
        <v>7.75</v>
      </c>
      <c r="N307" s="509">
        <v>7.5</v>
      </c>
      <c r="O307" s="509">
        <v>7.25</v>
      </c>
      <c r="P307" s="509">
        <v>6.75</v>
      </c>
      <c r="Q307" s="509">
        <v>6.5</v>
      </c>
      <c r="R307" s="510" t="s">
        <v>2442</v>
      </c>
      <c r="S307" s="509">
        <v>7</v>
      </c>
      <c r="T307" s="509">
        <v>8.5</v>
      </c>
      <c r="U307" s="509">
        <v>8</v>
      </c>
      <c r="V307" s="509">
        <v>8.5</v>
      </c>
      <c r="W307" s="509">
        <v>7</v>
      </c>
      <c r="X307" s="509">
        <v>6.5</v>
      </c>
      <c r="Y307" s="509">
        <v>6.5</v>
      </c>
      <c r="Z307" s="509">
        <v>6.5</v>
      </c>
      <c r="AA307" s="509">
        <v>6.5</v>
      </c>
      <c r="AB307" s="509">
        <v>7.25</v>
      </c>
      <c r="AC307" s="509">
        <v>6.5</v>
      </c>
      <c r="AD307" s="509">
        <v>6.75</v>
      </c>
      <c r="AE307" s="509"/>
      <c r="AF307" s="509"/>
      <c r="AG307" s="509"/>
      <c r="AH307" s="509"/>
      <c r="AI307" s="509"/>
      <c r="AJ307" s="509"/>
      <c r="AK307" s="509"/>
      <c r="AL307" s="509"/>
      <c r="AM307" s="509"/>
      <c r="AN307" s="509"/>
      <c r="AO307" s="509"/>
    </row>
    <row r="308" spans="1:41" ht="15" customHeight="1">
      <c r="A308" s="2619" t="s">
        <v>45</v>
      </c>
      <c r="B308" s="2619"/>
      <c r="C308" s="513"/>
      <c r="D308" s="513"/>
      <c r="E308" s="513"/>
      <c r="F308" s="513" t="s">
        <v>1285</v>
      </c>
      <c r="G308" s="513"/>
      <c r="H308" s="513"/>
      <c r="I308" s="513"/>
      <c r="J308" s="513"/>
      <c r="K308" s="513"/>
      <c r="L308" s="513"/>
      <c r="M308" s="513"/>
      <c r="N308" s="513"/>
      <c r="O308" s="513"/>
      <c r="P308" s="513"/>
      <c r="Q308" s="513"/>
      <c r="R308" s="510"/>
      <c r="S308" s="510"/>
      <c r="T308" s="510"/>
      <c r="U308" s="510"/>
      <c r="V308" s="510"/>
      <c r="W308" s="510"/>
      <c r="X308" s="510"/>
      <c r="Y308" s="510"/>
      <c r="Z308" s="510"/>
      <c r="AA308" s="510"/>
      <c r="AB308" s="510"/>
      <c r="AC308" s="509"/>
      <c r="AD308" s="509"/>
      <c r="AE308" s="510"/>
      <c r="AF308" s="510"/>
      <c r="AG308" s="510"/>
      <c r="AH308" s="510"/>
      <c r="AI308" s="510"/>
      <c r="AJ308" s="510"/>
      <c r="AK308" s="510"/>
      <c r="AL308" s="510"/>
      <c r="AM308" s="509"/>
      <c r="AN308" s="509"/>
      <c r="AO308" s="509"/>
    </row>
    <row r="309" spans="1:41" ht="15" customHeight="1">
      <c r="A309" s="514"/>
      <c r="B309" s="512" t="s">
        <v>2314</v>
      </c>
      <c r="C309" s="509">
        <v>8.25</v>
      </c>
      <c r="D309" s="509">
        <v>8</v>
      </c>
      <c r="E309" s="509">
        <v>8.5</v>
      </c>
      <c r="F309" s="509">
        <v>8.25</v>
      </c>
      <c r="G309" s="509">
        <v>8.25</v>
      </c>
      <c r="H309" s="509">
        <v>8</v>
      </c>
      <c r="I309" s="509">
        <v>8.5</v>
      </c>
      <c r="J309" s="509">
        <v>8.5</v>
      </c>
      <c r="K309" s="509">
        <v>8.25</v>
      </c>
      <c r="L309" s="515">
        <v>8</v>
      </c>
      <c r="M309" s="509">
        <v>8.5</v>
      </c>
      <c r="N309" s="509" t="s">
        <v>2481</v>
      </c>
      <c r="O309" s="509">
        <v>8</v>
      </c>
      <c r="P309" s="509">
        <v>7.5</v>
      </c>
      <c r="Q309" s="509">
        <v>7.75</v>
      </c>
      <c r="R309" s="510" t="s">
        <v>2497</v>
      </c>
      <c r="S309" s="509">
        <v>8.5</v>
      </c>
      <c r="T309" s="510">
        <v>9.25</v>
      </c>
      <c r="U309" s="510" t="s">
        <v>2478</v>
      </c>
      <c r="V309" s="509">
        <v>9</v>
      </c>
      <c r="W309" s="509">
        <v>8</v>
      </c>
      <c r="X309" s="509">
        <v>7.25</v>
      </c>
      <c r="Y309" s="510" t="s">
        <v>2520</v>
      </c>
      <c r="Z309" s="509">
        <v>7.5</v>
      </c>
      <c r="AA309" s="510" t="s">
        <v>2521</v>
      </c>
      <c r="AB309" s="510" t="s">
        <v>2502</v>
      </c>
      <c r="AC309" s="509" t="s">
        <v>2500</v>
      </c>
      <c r="AD309" s="509" t="s">
        <v>2499</v>
      </c>
      <c r="AE309" s="509"/>
      <c r="AF309" s="509"/>
      <c r="AG309" s="509"/>
      <c r="AH309" s="509"/>
      <c r="AI309" s="510"/>
      <c r="AJ309" s="509"/>
      <c r="AK309" s="510"/>
      <c r="AL309" s="510"/>
      <c r="AM309" s="509"/>
      <c r="AN309" s="509"/>
      <c r="AO309" s="509"/>
    </row>
    <row r="310" spans="1:41" ht="15" customHeight="1">
      <c r="A310" s="514"/>
      <c r="B310" s="512" t="s">
        <v>2315</v>
      </c>
      <c r="C310" s="509">
        <v>8.5</v>
      </c>
      <c r="D310" s="509">
        <v>8.25</v>
      </c>
      <c r="E310" s="509">
        <v>8.75</v>
      </c>
      <c r="F310" s="509">
        <v>8.5</v>
      </c>
      <c r="G310" s="509">
        <v>8.5</v>
      </c>
      <c r="H310" s="509">
        <v>8.25</v>
      </c>
      <c r="I310" s="509">
        <v>8.75</v>
      </c>
      <c r="J310" s="509">
        <v>8.75</v>
      </c>
      <c r="K310" s="509">
        <v>8.5</v>
      </c>
      <c r="L310" s="509">
        <v>8.25</v>
      </c>
      <c r="M310" s="509">
        <v>8.75</v>
      </c>
      <c r="N310" s="509" t="s">
        <v>2500</v>
      </c>
      <c r="O310" s="510">
        <v>8.25</v>
      </c>
      <c r="P310" s="509">
        <v>7.75</v>
      </c>
      <c r="Q310" s="509">
        <v>8</v>
      </c>
      <c r="R310" s="510" t="s">
        <v>2482</v>
      </c>
      <c r="S310" s="509">
        <v>9.5</v>
      </c>
      <c r="T310" s="509">
        <v>9.5</v>
      </c>
      <c r="U310" s="510" t="s">
        <v>2501</v>
      </c>
      <c r="V310" s="509">
        <v>9.25</v>
      </c>
      <c r="W310" s="510">
        <v>8.25</v>
      </c>
      <c r="X310" s="509">
        <v>7.75</v>
      </c>
      <c r="Y310" s="510" t="s">
        <v>2522</v>
      </c>
      <c r="Z310" s="509">
        <v>7.5</v>
      </c>
      <c r="AA310" s="510" t="s">
        <v>2523</v>
      </c>
      <c r="AB310" s="510" t="s">
        <v>2505</v>
      </c>
      <c r="AC310" s="509" t="s">
        <v>2524</v>
      </c>
      <c r="AD310" s="509" t="s">
        <v>2503</v>
      </c>
      <c r="AE310" s="509"/>
      <c r="AF310" s="509"/>
      <c r="AG310" s="509"/>
      <c r="AH310" s="509"/>
      <c r="AI310" s="510"/>
      <c r="AJ310" s="509"/>
      <c r="AK310" s="510"/>
      <c r="AL310" s="510"/>
      <c r="AM310" s="509"/>
      <c r="AN310" s="509"/>
      <c r="AO310" s="509"/>
    </row>
    <row r="311" spans="1:41" ht="15" customHeight="1">
      <c r="A311" s="514"/>
      <c r="B311" s="512" t="s">
        <v>2316</v>
      </c>
      <c r="C311" s="509">
        <v>8.75</v>
      </c>
      <c r="D311" s="509">
        <v>8.5</v>
      </c>
      <c r="E311" s="509">
        <v>9</v>
      </c>
      <c r="F311" s="509">
        <v>8.75</v>
      </c>
      <c r="G311" s="509">
        <v>8.75</v>
      </c>
      <c r="H311" s="509">
        <v>8.75</v>
      </c>
      <c r="I311" s="509">
        <v>9</v>
      </c>
      <c r="J311" s="509">
        <v>9</v>
      </c>
      <c r="K311" s="509">
        <v>9</v>
      </c>
      <c r="L311" s="509">
        <v>8.5</v>
      </c>
      <c r="M311" s="509">
        <v>9</v>
      </c>
      <c r="N311" s="509" t="s">
        <v>2501</v>
      </c>
      <c r="O311" s="509">
        <v>8.5</v>
      </c>
      <c r="P311" s="509">
        <v>8</v>
      </c>
      <c r="Q311" s="510">
        <v>8.25</v>
      </c>
      <c r="R311" s="510" t="s">
        <v>2504</v>
      </c>
      <c r="S311" s="509">
        <v>9.75</v>
      </c>
      <c r="T311" s="509">
        <v>9.75</v>
      </c>
      <c r="U311" s="509" t="s">
        <v>2351</v>
      </c>
      <c r="V311" s="509">
        <v>9.5</v>
      </c>
      <c r="W311" s="509">
        <v>8.5</v>
      </c>
      <c r="X311" s="510">
        <v>8.25</v>
      </c>
      <c r="Y311" s="510" t="s">
        <v>1936</v>
      </c>
      <c r="Z311" s="509">
        <v>8</v>
      </c>
      <c r="AA311" s="510" t="s">
        <v>2525</v>
      </c>
      <c r="AB311" s="510" t="s">
        <v>2384</v>
      </c>
      <c r="AC311" s="509" t="s">
        <v>2526</v>
      </c>
      <c r="AD311" s="509" t="s">
        <v>2506</v>
      </c>
      <c r="AE311" s="509"/>
      <c r="AF311" s="509"/>
      <c r="AG311" s="509"/>
      <c r="AH311" s="510"/>
      <c r="AI311" s="510"/>
      <c r="AJ311" s="509"/>
      <c r="AK311" s="510"/>
      <c r="AL311" s="510"/>
      <c r="AM311" s="509"/>
      <c r="AN311" s="509"/>
      <c r="AO311" s="509"/>
    </row>
    <row r="312" spans="1:41" ht="15" customHeight="1">
      <c r="A312" s="514"/>
      <c r="B312" s="512" t="s">
        <v>2317</v>
      </c>
      <c r="C312" s="509">
        <v>9.25</v>
      </c>
      <c r="D312" s="509">
        <v>9.5</v>
      </c>
      <c r="E312" s="509">
        <v>9.5</v>
      </c>
      <c r="F312" s="509">
        <v>9.25</v>
      </c>
      <c r="G312" s="509">
        <v>9</v>
      </c>
      <c r="H312" s="509">
        <v>9</v>
      </c>
      <c r="I312" s="509">
        <v>9.5</v>
      </c>
      <c r="J312" s="509">
        <v>9.5</v>
      </c>
      <c r="K312" s="509">
        <v>9.5</v>
      </c>
      <c r="L312" s="509">
        <v>9</v>
      </c>
      <c r="M312" s="509">
        <v>9.25</v>
      </c>
      <c r="N312" s="509" t="s">
        <v>2351</v>
      </c>
      <c r="O312" s="510">
        <v>9.25</v>
      </c>
      <c r="P312" s="509">
        <v>8.25</v>
      </c>
      <c r="Q312" s="509">
        <v>8.25</v>
      </c>
      <c r="R312" s="509" t="s">
        <v>76</v>
      </c>
      <c r="S312" s="509">
        <v>10</v>
      </c>
      <c r="T312" s="509">
        <v>9.75</v>
      </c>
      <c r="U312" s="509" t="s">
        <v>2328</v>
      </c>
      <c r="V312" s="509">
        <v>10</v>
      </c>
      <c r="W312" s="509">
        <v>8.75</v>
      </c>
      <c r="X312" s="510">
        <v>8.75</v>
      </c>
      <c r="Y312" s="510" t="s">
        <v>2328</v>
      </c>
      <c r="Z312" s="509">
        <v>8.5</v>
      </c>
      <c r="AA312" s="510" t="s">
        <v>2527</v>
      </c>
      <c r="AB312" s="510" t="s">
        <v>2479</v>
      </c>
      <c r="AC312" s="509" t="s">
        <v>2526</v>
      </c>
      <c r="AD312" s="509" t="s">
        <v>76</v>
      </c>
      <c r="AE312" s="510"/>
      <c r="AF312" s="509"/>
      <c r="AG312" s="509"/>
      <c r="AH312" s="510"/>
      <c r="AI312" s="510"/>
      <c r="AJ312" s="509"/>
      <c r="AK312" s="510"/>
      <c r="AL312" s="510"/>
      <c r="AM312" s="509"/>
      <c r="AN312" s="509"/>
      <c r="AO312" s="509"/>
    </row>
    <row r="313" spans="1:41" ht="15" customHeight="1">
      <c r="A313" s="514"/>
      <c r="B313" s="512" t="s">
        <v>2318</v>
      </c>
      <c r="C313" s="509">
        <v>9.75</v>
      </c>
      <c r="D313" s="509">
        <v>9.5</v>
      </c>
      <c r="E313" s="509">
        <v>9.5</v>
      </c>
      <c r="F313" s="509">
        <v>9.25</v>
      </c>
      <c r="G313" s="509">
        <v>9.5</v>
      </c>
      <c r="H313" s="509">
        <v>9.5</v>
      </c>
      <c r="I313" s="509">
        <v>9.75</v>
      </c>
      <c r="J313" s="509">
        <v>9.85</v>
      </c>
      <c r="K313" s="509">
        <v>10.5</v>
      </c>
      <c r="L313" s="509" t="s">
        <v>76</v>
      </c>
      <c r="M313" s="509">
        <v>9.25</v>
      </c>
      <c r="N313" s="509" t="s">
        <v>2328</v>
      </c>
      <c r="O313" s="510">
        <v>9.25</v>
      </c>
      <c r="P313" s="509">
        <v>8.25</v>
      </c>
      <c r="Q313" s="509" t="s">
        <v>76</v>
      </c>
      <c r="R313" s="509" t="s">
        <v>76</v>
      </c>
      <c r="S313" s="509">
        <v>10.25</v>
      </c>
      <c r="T313" s="509">
        <v>9.75</v>
      </c>
      <c r="U313" s="509" t="s">
        <v>2507</v>
      </c>
      <c r="V313" s="509">
        <v>10.5</v>
      </c>
      <c r="W313" s="509">
        <v>9</v>
      </c>
      <c r="X313" s="509">
        <v>9</v>
      </c>
      <c r="Y313" s="510" t="s">
        <v>76</v>
      </c>
      <c r="Z313" s="509">
        <v>9</v>
      </c>
      <c r="AA313" s="510" t="s">
        <v>2501</v>
      </c>
      <c r="AB313" s="510" t="s">
        <v>76</v>
      </c>
      <c r="AC313" s="509" t="s">
        <v>2526</v>
      </c>
      <c r="AD313" s="509" t="s">
        <v>76</v>
      </c>
      <c r="AE313" s="509"/>
      <c r="AF313" s="509"/>
      <c r="AG313" s="509"/>
      <c r="AH313" s="509"/>
      <c r="AI313" s="510"/>
      <c r="AJ313" s="509"/>
      <c r="AK313" s="510"/>
      <c r="AL313" s="510"/>
      <c r="AM313" s="509"/>
      <c r="AN313" s="509"/>
      <c r="AO313" s="509"/>
    </row>
    <row r="314" spans="1:41" ht="15" customHeight="1">
      <c r="A314" s="2619" t="s">
        <v>388</v>
      </c>
      <c r="B314" s="2619"/>
      <c r="C314" s="509"/>
      <c r="D314" s="509"/>
      <c r="E314" s="509"/>
      <c r="F314" s="509"/>
      <c r="G314" s="509"/>
      <c r="H314" s="509"/>
      <c r="I314" s="509"/>
      <c r="J314" s="509"/>
      <c r="K314" s="509"/>
      <c r="L314" s="509"/>
      <c r="M314" s="509"/>
      <c r="N314" s="509"/>
      <c r="O314" s="510"/>
      <c r="P314" s="509"/>
      <c r="Q314" s="510"/>
      <c r="R314" s="509"/>
      <c r="S314" s="509"/>
      <c r="T314" s="509"/>
      <c r="U314" s="509"/>
      <c r="V314" s="509"/>
      <c r="W314" s="510"/>
      <c r="X314" s="510"/>
      <c r="Y314" s="510"/>
      <c r="Z314" s="510"/>
      <c r="AA314" s="510"/>
      <c r="AB314" s="510"/>
      <c r="AC314" s="509"/>
      <c r="AD314" s="509"/>
      <c r="AE314" s="510"/>
      <c r="AF314" s="509"/>
      <c r="AG314" s="509"/>
      <c r="AH314" s="510"/>
      <c r="AI314" s="510"/>
      <c r="AJ314" s="510"/>
      <c r="AK314" s="510"/>
      <c r="AL314" s="510"/>
      <c r="AM314" s="509"/>
      <c r="AN314" s="509"/>
      <c r="AO314" s="509"/>
    </row>
    <row r="315" spans="1:41" ht="15" customHeight="1">
      <c r="A315" s="516"/>
      <c r="B315" s="512" t="s">
        <v>389</v>
      </c>
      <c r="C315" s="509" t="s">
        <v>2449</v>
      </c>
      <c r="D315" s="509" t="s">
        <v>2449</v>
      </c>
      <c r="E315" s="509" t="s">
        <v>2449</v>
      </c>
      <c r="F315" s="509">
        <v>13.75</v>
      </c>
      <c r="G315" s="509" t="s">
        <v>1846</v>
      </c>
      <c r="H315" s="509" t="s">
        <v>2397</v>
      </c>
      <c r="I315" s="509" t="s">
        <v>76</v>
      </c>
      <c r="J315" s="509">
        <v>13</v>
      </c>
      <c r="K315" s="509" t="s">
        <v>2377</v>
      </c>
      <c r="L315" s="509">
        <v>14</v>
      </c>
      <c r="M315" s="509" t="s">
        <v>2269</v>
      </c>
      <c r="N315" s="509">
        <v>13.75</v>
      </c>
      <c r="O315" s="509">
        <v>13</v>
      </c>
      <c r="P315" s="509">
        <v>14</v>
      </c>
      <c r="Q315" s="509">
        <v>13</v>
      </c>
      <c r="R315" s="509" t="s">
        <v>1863</v>
      </c>
      <c r="S315" s="509">
        <v>14</v>
      </c>
      <c r="T315" s="509">
        <v>10</v>
      </c>
      <c r="U315" s="509" t="s">
        <v>2269</v>
      </c>
      <c r="V315" s="509">
        <v>12</v>
      </c>
      <c r="W315" s="509">
        <v>11.5</v>
      </c>
      <c r="X315" s="509">
        <v>13</v>
      </c>
      <c r="Y315" s="510" t="s">
        <v>1663</v>
      </c>
      <c r="Z315" s="509">
        <v>13</v>
      </c>
      <c r="AA315" s="509">
        <v>11</v>
      </c>
      <c r="AB315" s="510" t="s">
        <v>2269</v>
      </c>
      <c r="AC315" s="509" t="s">
        <v>1846</v>
      </c>
      <c r="AD315" s="509" t="s">
        <v>1749</v>
      </c>
      <c r="AE315" s="509"/>
      <c r="AF315" s="509"/>
      <c r="AG315" s="509"/>
      <c r="AH315" s="509"/>
      <c r="AI315" s="510"/>
      <c r="AJ315" s="509"/>
      <c r="AK315" s="509"/>
      <c r="AL315" s="510"/>
      <c r="AM315" s="509"/>
      <c r="AN315" s="509"/>
      <c r="AO315" s="509"/>
    </row>
    <row r="316" spans="1:41" ht="15" customHeight="1">
      <c r="B316" s="512" t="s">
        <v>2319</v>
      </c>
      <c r="C316" s="509">
        <v>14.5</v>
      </c>
      <c r="D316" s="509">
        <v>14</v>
      </c>
      <c r="E316" s="509">
        <v>14.5</v>
      </c>
      <c r="F316" s="509">
        <v>14.5</v>
      </c>
      <c r="G316" s="509" t="s">
        <v>2483</v>
      </c>
      <c r="H316" s="509">
        <v>12</v>
      </c>
      <c r="I316" s="509">
        <v>15</v>
      </c>
      <c r="J316" s="509" t="s">
        <v>1669</v>
      </c>
      <c r="K316" s="509">
        <v>15.5</v>
      </c>
      <c r="L316" s="509">
        <v>15.5</v>
      </c>
      <c r="M316" s="509" t="s">
        <v>2485</v>
      </c>
      <c r="N316" s="509">
        <v>15</v>
      </c>
      <c r="O316" s="509">
        <v>15</v>
      </c>
      <c r="P316" s="509">
        <v>14</v>
      </c>
      <c r="Q316" s="509">
        <v>15</v>
      </c>
      <c r="R316" s="509" t="s">
        <v>2485</v>
      </c>
      <c r="S316" s="509">
        <v>14.5</v>
      </c>
      <c r="T316" s="509" t="s">
        <v>1893</v>
      </c>
      <c r="U316" s="509" t="s">
        <v>1881</v>
      </c>
      <c r="V316" s="509">
        <v>14</v>
      </c>
      <c r="W316" s="509">
        <v>15</v>
      </c>
      <c r="X316" s="509">
        <v>14.5</v>
      </c>
      <c r="Y316" s="509" t="s">
        <v>1853</v>
      </c>
      <c r="Z316" s="509" t="s">
        <v>1893</v>
      </c>
      <c r="AA316" s="509">
        <v>15</v>
      </c>
      <c r="AB316" s="509">
        <v>15</v>
      </c>
      <c r="AC316" s="509" t="s">
        <v>1550</v>
      </c>
      <c r="AD316" s="509" t="s">
        <v>2460</v>
      </c>
      <c r="AE316" s="509"/>
      <c r="AF316" s="509"/>
      <c r="AG316" s="509"/>
      <c r="AH316" s="509"/>
      <c r="AI316" s="509"/>
      <c r="AJ316" s="509"/>
      <c r="AK316" s="509"/>
      <c r="AL316" s="509"/>
      <c r="AM316" s="509"/>
      <c r="AN316" s="509"/>
      <c r="AO316" s="509"/>
    </row>
    <row r="317" spans="1:41" ht="15" customHeight="1">
      <c r="B317" s="512" t="s">
        <v>2381</v>
      </c>
      <c r="C317" s="509">
        <v>15.5</v>
      </c>
      <c r="D317" s="509">
        <v>15</v>
      </c>
      <c r="E317" s="509">
        <v>15.5</v>
      </c>
      <c r="F317" s="509" t="s">
        <v>1840</v>
      </c>
      <c r="G317" s="509" t="s">
        <v>2453</v>
      </c>
      <c r="H317" s="509">
        <v>13</v>
      </c>
      <c r="I317" s="509" t="s">
        <v>1840</v>
      </c>
      <c r="J317" s="509">
        <v>15</v>
      </c>
      <c r="K317" s="509" t="s">
        <v>2456</v>
      </c>
      <c r="L317" s="509" t="s">
        <v>2454</v>
      </c>
      <c r="M317" s="509" t="s">
        <v>2258</v>
      </c>
      <c r="N317" s="509">
        <v>15</v>
      </c>
      <c r="O317" s="509">
        <v>15.5</v>
      </c>
      <c r="P317" s="509" t="s">
        <v>1840</v>
      </c>
      <c r="Q317" s="509" t="s">
        <v>1868</v>
      </c>
      <c r="R317" s="509" t="s">
        <v>2259</v>
      </c>
      <c r="S317" s="509">
        <v>14.5</v>
      </c>
      <c r="T317" s="509" t="s">
        <v>2259</v>
      </c>
      <c r="U317" s="509" t="s">
        <v>2455</v>
      </c>
      <c r="V317" s="509">
        <v>14</v>
      </c>
      <c r="W317" s="509" t="s">
        <v>1868</v>
      </c>
      <c r="X317" s="509">
        <v>14.5</v>
      </c>
      <c r="Y317" s="509" t="s">
        <v>1891</v>
      </c>
      <c r="Z317" s="509" t="s">
        <v>2392</v>
      </c>
      <c r="AA317" s="510" t="s">
        <v>2259</v>
      </c>
      <c r="AB317" s="509" t="s">
        <v>2454</v>
      </c>
      <c r="AC317" s="509" t="s">
        <v>2458</v>
      </c>
      <c r="AD317" s="509" t="s">
        <v>2460</v>
      </c>
      <c r="AE317" s="509"/>
      <c r="AF317" s="509"/>
      <c r="AG317" s="509"/>
      <c r="AH317" s="509"/>
      <c r="AI317" s="509"/>
      <c r="AJ317" s="509"/>
      <c r="AK317" s="510"/>
      <c r="AL317" s="509"/>
      <c r="AM317" s="509"/>
      <c r="AN317" s="509"/>
      <c r="AO317" s="509"/>
    </row>
    <row r="318" spans="1:41" ht="15" customHeight="1">
      <c r="B318" s="512" t="s">
        <v>211</v>
      </c>
      <c r="C318" s="509">
        <v>10</v>
      </c>
      <c r="D318" s="509">
        <v>10</v>
      </c>
      <c r="E318" s="509">
        <v>10</v>
      </c>
      <c r="F318" s="509">
        <v>10</v>
      </c>
      <c r="G318" s="509">
        <v>10</v>
      </c>
      <c r="H318" s="509">
        <v>9</v>
      </c>
      <c r="I318" s="509">
        <v>10</v>
      </c>
      <c r="J318" s="509">
        <v>10</v>
      </c>
      <c r="K318" s="509">
        <v>10</v>
      </c>
      <c r="L318" s="509">
        <v>10</v>
      </c>
      <c r="M318" s="509">
        <v>10</v>
      </c>
      <c r="N318" s="509">
        <v>10</v>
      </c>
      <c r="O318" s="509">
        <v>10</v>
      </c>
      <c r="P318" s="509">
        <v>10</v>
      </c>
      <c r="Q318" s="509">
        <v>10</v>
      </c>
      <c r="R318" s="509">
        <v>10</v>
      </c>
      <c r="S318" s="509">
        <v>10</v>
      </c>
      <c r="T318" s="509" t="s">
        <v>2351</v>
      </c>
      <c r="U318" s="509">
        <v>10</v>
      </c>
      <c r="V318" s="509">
        <v>10</v>
      </c>
      <c r="W318" s="509">
        <v>10</v>
      </c>
      <c r="X318" s="509">
        <v>10</v>
      </c>
      <c r="Y318" s="509" t="s">
        <v>2424</v>
      </c>
      <c r="Z318" s="509">
        <v>10</v>
      </c>
      <c r="AA318" s="509">
        <v>10</v>
      </c>
      <c r="AB318" s="509" t="s">
        <v>2424</v>
      </c>
      <c r="AC318" s="509" t="s">
        <v>2424</v>
      </c>
      <c r="AD318" s="509" t="s">
        <v>2424</v>
      </c>
      <c r="AE318" s="509"/>
      <c r="AF318" s="509"/>
      <c r="AG318" s="509"/>
      <c r="AH318" s="509"/>
      <c r="AI318" s="509"/>
      <c r="AJ318" s="509"/>
      <c r="AK318" s="509"/>
      <c r="AL318" s="509"/>
      <c r="AM318" s="509"/>
      <c r="AN318" s="509"/>
      <c r="AO318" s="509"/>
    </row>
    <row r="319" spans="1:41" ht="15" customHeight="1">
      <c r="B319" s="512" t="s">
        <v>2330</v>
      </c>
      <c r="C319" s="509">
        <v>16</v>
      </c>
      <c r="D319" s="509">
        <v>15</v>
      </c>
      <c r="E319" s="509">
        <v>16</v>
      </c>
      <c r="F319" s="509">
        <v>16</v>
      </c>
      <c r="G319" s="509">
        <v>15.5</v>
      </c>
      <c r="H319" s="509">
        <v>13.5</v>
      </c>
      <c r="I319" s="509">
        <v>16</v>
      </c>
      <c r="J319" s="509">
        <v>16</v>
      </c>
      <c r="K319" s="509" t="s">
        <v>2528</v>
      </c>
      <c r="L319" s="509">
        <v>15.5</v>
      </c>
      <c r="M319" s="509" t="s">
        <v>2528</v>
      </c>
      <c r="N319" s="509" t="s">
        <v>1614</v>
      </c>
      <c r="O319" s="509">
        <v>16</v>
      </c>
      <c r="P319" s="509" t="s">
        <v>1840</v>
      </c>
      <c r="Q319" s="509">
        <v>16</v>
      </c>
      <c r="R319" s="509" t="s">
        <v>1861</v>
      </c>
      <c r="S319" s="509">
        <v>14.5</v>
      </c>
      <c r="T319" s="509" t="s">
        <v>2264</v>
      </c>
      <c r="U319" s="509" t="s">
        <v>1881</v>
      </c>
      <c r="V319" s="509">
        <v>14</v>
      </c>
      <c r="W319" s="509">
        <v>15.5</v>
      </c>
      <c r="X319" s="509">
        <v>15</v>
      </c>
      <c r="Y319" s="509" t="s">
        <v>1550</v>
      </c>
      <c r="Z319" s="509">
        <v>15</v>
      </c>
      <c r="AA319" s="509" t="s">
        <v>1550</v>
      </c>
      <c r="AB319" s="509" t="s">
        <v>1862</v>
      </c>
      <c r="AC319" s="509" t="s">
        <v>2383</v>
      </c>
      <c r="AD319" s="509" t="s">
        <v>2460</v>
      </c>
      <c r="AE319" s="509"/>
      <c r="AF319" s="509"/>
      <c r="AG319" s="509"/>
      <c r="AH319" s="509"/>
      <c r="AI319" s="509"/>
      <c r="AJ319" s="509"/>
      <c r="AK319" s="509"/>
      <c r="AL319" s="509"/>
      <c r="AM319" s="509"/>
      <c r="AN319" s="509"/>
      <c r="AO319" s="509"/>
    </row>
    <row r="320" spans="1:41" ht="15" customHeight="1">
      <c r="B320" s="512" t="s">
        <v>2334</v>
      </c>
      <c r="C320" s="509">
        <v>11</v>
      </c>
      <c r="D320" s="509">
        <v>11.5</v>
      </c>
      <c r="E320" s="509">
        <v>11.5</v>
      </c>
      <c r="F320" s="509">
        <v>11</v>
      </c>
      <c r="G320" s="509" t="s">
        <v>2328</v>
      </c>
      <c r="H320" s="509">
        <v>9.5</v>
      </c>
      <c r="I320" s="509">
        <v>12</v>
      </c>
      <c r="J320" s="509">
        <v>11.75</v>
      </c>
      <c r="K320" s="509">
        <v>12</v>
      </c>
      <c r="L320" s="509">
        <v>12</v>
      </c>
      <c r="M320" s="509">
        <v>12</v>
      </c>
      <c r="N320" s="509">
        <v>12</v>
      </c>
      <c r="O320" s="509">
        <v>12</v>
      </c>
      <c r="P320" s="509">
        <v>12</v>
      </c>
      <c r="Q320" s="509">
        <v>12</v>
      </c>
      <c r="R320" s="509">
        <v>9.5</v>
      </c>
      <c r="S320" s="509">
        <v>12</v>
      </c>
      <c r="T320" s="509">
        <v>11</v>
      </c>
      <c r="U320" s="509">
        <v>12</v>
      </c>
      <c r="V320" s="509">
        <v>12</v>
      </c>
      <c r="W320" s="509">
        <v>12</v>
      </c>
      <c r="X320" s="509">
        <v>12</v>
      </c>
      <c r="Y320" s="509" t="s">
        <v>1663</v>
      </c>
      <c r="Z320" s="509" t="s">
        <v>76</v>
      </c>
      <c r="AA320" s="509">
        <v>11.5</v>
      </c>
      <c r="AB320" s="509" t="s">
        <v>2284</v>
      </c>
      <c r="AC320" s="509" t="s">
        <v>1663</v>
      </c>
      <c r="AD320" s="509" t="s">
        <v>1663</v>
      </c>
      <c r="AE320" s="509"/>
      <c r="AF320" s="509"/>
      <c r="AG320" s="509"/>
      <c r="AH320" s="509"/>
      <c r="AI320" s="509"/>
      <c r="AJ320" s="509"/>
      <c r="AK320" s="509"/>
      <c r="AL320" s="509"/>
      <c r="AM320" s="509"/>
      <c r="AN320" s="509"/>
      <c r="AO320" s="509"/>
    </row>
    <row r="321" spans="1:41" ht="15" customHeight="1">
      <c r="A321" s="517"/>
      <c r="B321" s="518" t="s">
        <v>1108</v>
      </c>
      <c r="C321" s="519" t="s">
        <v>2460</v>
      </c>
      <c r="D321" s="519" t="s">
        <v>2454</v>
      </c>
      <c r="E321" s="519" t="s">
        <v>2258</v>
      </c>
      <c r="F321" s="519" t="s">
        <v>1867</v>
      </c>
      <c r="G321" s="519" t="s">
        <v>2427</v>
      </c>
      <c r="H321" s="519">
        <v>14</v>
      </c>
      <c r="I321" s="519" t="s">
        <v>2459</v>
      </c>
      <c r="J321" s="519">
        <v>16</v>
      </c>
      <c r="K321" s="519" t="s">
        <v>2529</v>
      </c>
      <c r="L321" s="519">
        <v>15.5</v>
      </c>
      <c r="M321" s="519" t="s">
        <v>2258</v>
      </c>
      <c r="N321" s="519" t="s">
        <v>1614</v>
      </c>
      <c r="O321" s="519">
        <v>16.5</v>
      </c>
      <c r="P321" s="519" t="s">
        <v>1538</v>
      </c>
      <c r="Q321" s="519" t="s">
        <v>1343</v>
      </c>
      <c r="R321" s="519" t="s">
        <v>1861</v>
      </c>
      <c r="S321" s="519">
        <v>14.5</v>
      </c>
      <c r="T321" s="519" t="s">
        <v>1847</v>
      </c>
      <c r="U321" s="519" t="s">
        <v>1847</v>
      </c>
      <c r="V321" s="519">
        <v>15.5</v>
      </c>
      <c r="W321" s="519">
        <v>15</v>
      </c>
      <c r="X321" s="519">
        <v>15</v>
      </c>
      <c r="Y321" s="519" t="s">
        <v>2530</v>
      </c>
      <c r="Z321" s="519">
        <v>15</v>
      </c>
      <c r="AA321" s="519" t="s">
        <v>1881</v>
      </c>
      <c r="AB321" s="519" t="s">
        <v>76</v>
      </c>
      <c r="AC321" s="519" t="s">
        <v>2453</v>
      </c>
      <c r="AD321" s="519" t="s">
        <v>1879</v>
      </c>
      <c r="AE321" s="509"/>
      <c r="AF321" s="509"/>
      <c r="AG321" s="509"/>
      <c r="AH321" s="509"/>
      <c r="AI321" s="509"/>
      <c r="AJ321" s="509"/>
      <c r="AK321" s="509"/>
      <c r="AL321" s="509"/>
      <c r="AM321" s="509"/>
      <c r="AN321" s="509"/>
      <c r="AO321" s="509"/>
    </row>
    <row r="322" spans="1:41" s="1047" customFormat="1" ht="15" customHeight="1">
      <c r="A322" s="2625" t="s">
        <v>548</v>
      </c>
      <c r="B322" s="2625"/>
      <c r="C322" s="2625"/>
      <c r="D322" s="2625"/>
      <c r="E322" s="2625"/>
      <c r="F322" s="2625"/>
      <c r="G322" s="2625"/>
      <c r="H322" s="2625"/>
      <c r="I322" s="2625"/>
      <c r="J322" s="1049"/>
      <c r="K322" s="1049"/>
      <c r="L322" s="1049"/>
      <c r="M322" s="1049"/>
      <c r="N322" s="1049"/>
      <c r="O322" s="1049"/>
      <c r="P322" s="1049"/>
      <c r="Q322" s="1049"/>
      <c r="R322" s="1049"/>
      <c r="S322" s="1049"/>
      <c r="T322" s="2625" t="s">
        <v>3562</v>
      </c>
      <c r="U322" s="2625"/>
      <c r="V322" s="2625"/>
      <c r="W322" s="2625"/>
      <c r="X322" s="2625"/>
      <c r="Y322" s="1050"/>
      <c r="Z322" s="1048"/>
      <c r="AA322" s="1048"/>
      <c r="AB322" s="1048"/>
      <c r="AC322" s="1048"/>
      <c r="AF322" s="1050"/>
      <c r="AG322" s="1050"/>
      <c r="AH322" s="1050"/>
      <c r="AI322" s="1050"/>
      <c r="AJ322" s="1050"/>
    </row>
    <row r="323" spans="1:41" s="1047" customFormat="1" ht="15" customHeight="1">
      <c r="B323" s="1047" t="s">
        <v>399</v>
      </c>
      <c r="U323" s="1047" t="s">
        <v>399</v>
      </c>
      <c r="V323" s="1048"/>
      <c r="W323" s="1048"/>
      <c r="X323" s="1048"/>
      <c r="Y323" s="1048"/>
      <c r="AA323" s="1048"/>
      <c r="AB323" s="1048"/>
      <c r="AC323" s="1048"/>
      <c r="AH323" s="1048"/>
      <c r="AI323" s="1048"/>
      <c r="AJ323" s="1048"/>
    </row>
    <row r="324" spans="1:41" ht="15" customHeight="1">
      <c r="A324" s="494"/>
      <c r="B324" s="500"/>
      <c r="F324" s="2611" t="s">
        <v>2293</v>
      </c>
      <c r="G324" s="2611"/>
      <c r="H324" s="2611"/>
      <c r="I324" s="2611"/>
      <c r="J324" s="2612" t="s">
        <v>2294</v>
      </c>
      <c r="K324" s="2612"/>
      <c r="L324" s="2612"/>
      <c r="M324" s="2612"/>
      <c r="N324" s="2598" t="s">
        <v>2229</v>
      </c>
      <c r="O324" s="2598"/>
    </row>
    <row r="325" spans="1:41" ht="15" customHeight="1">
      <c r="A325" s="501"/>
      <c r="B325" s="500"/>
      <c r="F325" s="502"/>
      <c r="G325" s="502"/>
      <c r="H325" s="2620" t="s">
        <v>2531</v>
      </c>
      <c r="I325" s="2620"/>
      <c r="J325" s="2594" t="s">
        <v>2296</v>
      </c>
      <c r="K325" s="2594"/>
      <c r="L325" s="2594"/>
      <c r="M325" s="503"/>
      <c r="N325" s="501" t="s">
        <v>1130</v>
      </c>
    </row>
    <row r="326" spans="1:41" ht="15" customHeight="1">
      <c r="A326" s="500"/>
      <c r="B326" s="504"/>
    </row>
    <row r="327" spans="1:41" s="599" customFormat="1" ht="15" customHeight="1">
      <c r="A327" s="2582" t="s">
        <v>369</v>
      </c>
      <c r="B327" s="2583"/>
      <c r="C327" s="2590" t="s">
        <v>2297</v>
      </c>
      <c r="D327" s="2590"/>
      <c r="E327" s="2590"/>
      <c r="F327" s="2590"/>
      <c r="G327" s="2590" t="s">
        <v>370</v>
      </c>
      <c r="H327" s="2590"/>
      <c r="I327" s="2590"/>
      <c r="J327" s="2590"/>
      <c r="K327" s="2591" t="s">
        <v>371</v>
      </c>
      <c r="L327" s="2592"/>
      <c r="M327" s="2592"/>
      <c r="N327" s="2592"/>
      <c r="O327" s="2592"/>
      <c r="P327" s="2592"/>
      <c r="Q327" s="2592"/>
      <c r="R327" s="2592"/>
      <c r="S327" s="2592"/>
      <c r="T327" s="2592"/>
      <c r="U327" s="2592"/>
      <c r="V327" s="2592"/>
      <c r="W327" s="2592"/>
      <c r="X327" s="2590" t="s">
        <v>1773</v>
      </c>
      <c r="Y327" s="2590"/>
      <c r="Z327" s="2590"/>
      <c r="AA327" s="2590"/>
      <c r="AB327" s="2590"/>
      <c r="AC327" s="2590"/>
      <c r="AD327" s="2590"/>
      <c r="AE327" s="626"/>
      <c r="AF327" s="626"/>
      <c r="AG327" s="626"/>
      <c r="AH327" s="626"/>
      <c r="AI327" s="2618"/>
      <c r="AJ327" s="2618"/>
      <c r="AK327" s="2618"/>
      <c r="AL327" s="2618"/>
      <c r="AM327" s="2618"/>
      <c r="AN327" s="2618"/>
      <c r="AO327" s="626"/>
    </row>
    <row r="328" spans="1:41" s="599" customFormat="1" ht="27.75" customHeight="1">
      <c r="A328" s="2584"/>
      <c r="B328" s="2585"/>
      <c r="C328" s="936" t="s">
        <v>372</v>
      </c>
      <c r="D328" s="936" t="s">
        <v>373</v>
      </c>
      <c r="E328" s="936" t="s">
        <v>374</v>
      </c>
      <c r="F328" s="936" t="s">
        <v>375</v>
      </c>
      <c r="G328" s="936" t="s">
        <v>376</v>
      </c>
      <c r="H328" s="936" t="s">
        <v>377</v>
      </c>
      <c r="I328" s="936" t="s">
        <v>2298</v>
      </c>
      <c r="J328" s="936" t="s">
        <v>378</v>
      </c>
      <c r="K328" s="936" t="s">
        <v>890</v>
      </c>
      <c r="L328" s="936" t="s">
        <v>379</v>
      </c>
      <c r="M328" s="936" t="s">
        <v>380</v>
      </c>
      <c r="N328" s="936" t="s">
        <v>381</v>
      </c>
      <c r="O328" s="936" t="s">
        <v>382</v>
      </c>
      <c r="P328" s="936" t="s">
        <v>383</v>
      </c>
      <c r="Q328" s="936" t="s">
        <v>384</v>
      </c>
      <c r="R328" s="936" t="s">
        <v>412</v>
      </c>
      <c r="S328" s="936" t="s">
        <v>413</v>
      </c>
      <c r="T328" s="936" t="s">
        <v>414</v>
      </c>
      <c r="U328" s="936" t="s">
        <v>415</v>
      </c>
      <c r="V328" s="936" t="s">
        <v>417</v>
      </c>
      <c r="W328" s="936" t="s">
        <v>418</v>
      </c>
      <c r="X328" s="936" t="s">
        <v>1733</v>
      </c>
      <c r="Y328" s="936" t="s">
        <v>432</v>
      </c>
      <c r="Z328" s="937" t="s">
        <v>428</v>
      </c>
      <c r="AA328" s="936" t="s">
        <v>429</v>
      </c>
      <c r="AB328" s="936" t="s">
        <v>430</v>
      </c>
      <c r="AC328" s="936" t="s">
        <v>362</v>
      </c>
      <c r="AD328" s="936" t="s">
        <v>2488</v>
      </c>
      <c r="AE328" s="627"/>
      <c r="AF328" s="627"/>
      <c r="AG328" s="627"/>
      <c r="AH328" s="627"/>
      <c r="AI328" s="627"/>
      <c r="AJ328" s="626"/>
      <c r="AK328" s="627"/>
      <c r="AL328" s="627"/>
      <c r="AM328" s="627"/>
      <c r="AN328" s="627"/>
      <c r="AO328" s="627"/>
    </row>
    <row r="329" spans="1:41" ht="15" customHeight="1">
      <c r="A329" s="508" t="s">
        <v>2299</v>
      </c>
      <c r="B329" s="307"/>
      <c r="C329" s="506" t="s">
        <v>2509</v>
      </c>
      <c r="D329" s="506" t="s">
        <v>2532</v>
      </c>
      <c r="E329" s="506" t="s">
        <v>2510</v>
      </c>
      <c r="F329" s="506" t="s">
        <v>2511</v>
      </c>
      <c r="G329" s="506" t="s">
        <v>2533</v>
      </c>
      <c r="H329" s="506" t="s">
        <v>2509</v>
      </c>
      <c r="I329" s="506" t="s">
        <v>2512</v>
      </c>
      <c r="J329" s="506" t="s">
        <v>2513</v>
      </c>
      <c r="K329" s="506" t="s">
        <v>2511</v>
      </c>
      <c r="L329" s="506" t="s">
        <v>2534</v>
      </c>
      <c r="M329" s="506" t="s">
        <v>2514</v>
      </c>
      <c r="N329" s="506" t="s">
        <v>2490</v>
      </c>
      <c r="O329" s="506" t="s">
        <v>2515</v>
      </c>
      <c r="P329" s="506" t="s">
        <v>2512</v>
      </c>
      <c r="Q329" s="506" t="s">
        <v>2489</v>
      </c>
      <c r="R329" s="506" t="s">
        <v>2491</v>
      </c>
      <c r="S329" s="520" t="s">
        <v>2509</v>
      </c>
      <c r="T329" s="506" t="s">
        <v>2511</v>
      </c>
      <c r="U329" s="506" t="s">
        <v>2491</v>
      </c>
      <c r="V329" s="506" t="s">
        <v>2509</v>
      </c>
      <c r="W329" s="506" t="s">
        <v>2490</v>
      </c>
      <c r="X329" s="506" t="s">
        <v>2516</v>
      </c>
      <c r="Y329" s="506" t="s">
        <v>2517</v>
      </c>
      <c r="Z329" s="506" t="s">
        <v>2490</v>
      </c>
      <c r="AA329" s="506" t="s">
        <v>2509</v>
      </c>
      <c r="AB329" s="506" t="s">
        <v>2518</v>
      </c>
      <c r="AC329" s="506" t="s">
        <v>2535</v>
      </c>
      <c r="AD329" s="506" t="s">
        <v>2536</v>
      </c>
      <c r="AE329" s="506"/>
      <c r="AF329" s="506"/>
      <c r="AG329" s="506"/>
      <c r="AH329" s="506"/>
      <c r="AI329" s="506"/>
      <c r="AJ329" s="506"/>
      <c r="AK329" s="506"/>
      <c r="AL329" s="506"/>
      <c r="AM329" s="506"/>
      <c r="AN329" s="506"/>
      <c r="AO329" s="506"/>
    </row>
    <row r="330" spans="1:41" ht="15" customHeight="1">
      <c r="A330" s="2619" t="s">
        <v>44</v>
      </c>
      <c r="B330" s="2619"/>
      <c r="C330" s="509"/>
      <c r="D330" s="509"/>
      <c r="E330" s="509"/>
      <c r="F330" s="509"/>
      <c r="G330" s="509"/>
      <c r="H330" s="509"/>
      <c r="I330" s="509"/>
      <c r="J330" s="509"/>
      <c r="K330" s="509"/>
      <c r="L330" s="509"/>
      <c r="M330" s="509"/>
      <c r="N330" s="509"/>
      <c r="O330" s="509"/>
      <c r="P330" s="509"/>
      <c r="Q330" s="510"/>
      <c r="R330" s="510"/>
      <c r="S330" s="509"/>
      <c r="T330" s="509"/>
      <c r="U330" s="509"/>
      <c r="V330" s="509"/>
      <c r="W330" s="509"/>
      <c r="X330" s="509"/>
      <c r="Y330" s="510"/>
      <c r="Z330" s="509"/>
      <c r="AA330" s="509"/>
      <c r="AB330" s="509"/>
      <c r="AC330" s="509"/>
      <c r="AD330" s="509"/>
      <c r="AE330" s="509"/>
      <c r="AF330" s="509"/>
      <c r="AG330" s="509"/>
      <c r="AH330" s="509"/>
      <c r="AI330" s="510"/>
      <c r="AJ330" s="509"/>
      <c r="AK330" s="509"/>
      <c r="AL330" s="509"/>
      <c r="AM330" s="509"/>
      <c r="AN330" s="509"/>
      <c r="AO330" s="509"/>
    </row>
    <row r="331" spans="1:41" ht="15" customHeight="1">
      <c r="A331" s="511"/>
      <c r="B331" s="512" t="s">
        <v>2312</v>
      </c>
      <c r="C331" s="509">
        <v>7.75</v>
      </c>
      <c r="D331" s="509">
        <v>7.75</v>
      </c>
      <c r="E331" s="509">
        <v>7.5</v>
      </c>
      <c r="F331" s="509">
        <v>7.5</v>
      </c>
      <c r="G331" s="509">
        <v>8</v>
      </c>
      <c r="H331" s="509">
        <v>8</v>
      </c>
      <c r="I331" s="509">
        <v>7.75</v>
      </c>
      <c r="J331" s="509" t="s">
        <v>76</v>
      </c>
      <c r="K331" s="509">
        <v>8</v>
      </c>
      <c r="L331" s="509">
        <v>8</v>
      </c>
      <c r="M331" s="509">
        <v>7.75</v>
      </c>
      <c r="N331" s="509" t="s">
        <v>76</v>
      </c>
      <c r="O331" s="509">
        <v>7.25</v>
      </c>
      <c r="P331" s="509">
        <v>7.75</v>
      </c>
      <c r="Q331" s="509">
        <v>6.5</v>
      </c>
      <c r="R331" s="510" t="s">
        <v>76</v>
      </c>
      <c r="S331" s="509" t="s">
        <v>76</v>
      </c>
      <c r="T331" s="509" t="s">
        <v>76</v>
      </c>
      <c r="U331" s="509" t="s">
        <v>76</v>
      </c>
      <c r="V331" s="509" t="s">
        <v>76</v>
      </c>
      <c r="W331" s="509" t="s">
        <v>76</v>
      </c>
      <c r="X331" s="509" t="s">
        <v>76</v>
      </c>
      <c r="Y331" s="510" t="s">
        <v>76</v>
      </c>
      <c r="Z331" s="509" t="s">
        <v>76</v>
      </c>
      <c r="AA331" s="509" t="s">
        <v>76</v>
      </c>
      <c r="AB331" s="509" t="s">
        <v>76</v>
      </c>
      <c r="AC331" s="509" t="s">
        <v>76</v>
      </c>
      <c r="AD331" s="509" t="s">
        <v>76</v>
      </c>
      <c r="AE331" s="509"/>
      <c r="AF331" s="509"/>
      <c r="AG331" s="509"/>
      <c r="AH331" s="509"/>
      <c r="AI331" s="510"/>
      <c r="AJ331" s="509"/>
      <c r="AK331" s="509"/>
      <c r="AL331" s="509"/>
      <c r="AM331" s="509"/>
      <c r="AN331" s="509"/>
      <c r="AO331" s="509"/>
    </row>
    <row r="332" spans="1:41" ht="15" customHeight="1">
      <c r="A332" s="511"/>
      <c r="B332" s="512" t="s">
        <v>2313</v>
      </c>
      <c r="C332" s="509">
        <v>7.75</v>
      </c>
      <c r="D332" s="509">
        <v>7.75</v>
      </c>
      <c r="E332" s="509">
        <v>7.5</v>
      </c>
      <c r="F332" s="509">
        <v>7.5</v>
      </c>
      <c r="G332" s="509">
        <v>8</v>
      </c>
      <c r="H332" s="509">
        <v>8</v>
      </c>
      <c r="I332" s="509">
        <v>7.75</v>
      </c>
      <c r="J332" s="509">
        <v>7.5</v>
      </c>
      <c r="K332" s="509">
        <v>8</v>
      </c>
      <c r="L332" s="509">
        <v>8</v>
      </c>
      <c r="M332" s="509">
        <v>7.75</v>
      </c>
      <c r="N332" s="509">
        <v>7.5</v>
      </c>
      <c r="O332" s="509">
        <v>7.25</v>
      </c>
      <c r="P332" s="509">
        <v>7.75</v>
      </c>
      <c r="Q332" s="509">
        <v>6.5</v>
      </c>
      <c r="R332" s="510" t="s">
        <v>2442</v>
      </c>
      <c r="S332" s="509">
        <v>8.5</v>
      </c>
      <c r="T332" s="509">
        <v>8.5</v>
      </c>
      <c r="U332" s="509">
        <v>8</v>
      </c>
      <c r="V332" s="509">
        <v>8.5</v>
      </c>
      <c r="W332" s="509">
        <v>7</v>
      </c>
      <c r="X332" s="509">
        <v>6.5</v>
      </c>
      <c r="Y332" s="509">
        <v>6.5</v>
      </c>
      <c r="Z332" s="509">
        <v>6.5</v>
      </c>
      <c r="AA332" s="509">
        <v>6.5</v>
      </c>
      <c r="AB332" s="509">
        <v>7.25</v>
      </c>
      <c r="AC332" s="509">
        <v>6.5</v>
      </c>
      <c r="AD332" s="509">
        <v>6.75</v>
      </c>
      <c r="AE332" s="509"/>
      <c r="AF332" s="509"/>
      <c r="AG332" s="509"/>
      <c r="AH332" s="509"/>
      <c r="AI332" s="509"/>
      <c r="AJ332" s="509"/>
      <c r="AK332" s="509"/>
      <c r="AL332" s="509"/>
      <c r="AM332" s="509"/>
      <c r="AN332" s="509"/>
      <c r="AO332" s="509"/>
    </row>
    <row r="333" spans="1:41" ht="15" customHeight="1">
      <c r="A333" s="2619" t="s">
        <v>45</v>
      </c>
      <c r="B333" s="2619"/>
      <c r="C333" s="513"/>
      <c r="D333" s="513"/>
      <c r="E333" s="513"/>
      <c r="F333" s="513" t="s">
        <v>1285</v>
      </c>
      <c r="G333" s="513"/>
      <c r="H333" s="513"/>
      <c r="I333" s="513"/>
      <c r="J333" s="513"/>
      <c r="K333" s="513"/>
      <c r="L333" s="513"/>
      <c r="M333" s="513"/>
      <c r="N333" s="513"/>
      <c r="O333" s="513"/>
      <c r="P333" s="513"/>
      <c r="Q333" s="513"/>
      <c r="R333" s="510"/>
      <c r="S333" s="510"/>
      <c r="T333" s="510"/>
      <c r="U333" s="510"/>
      <c r="V333" s="510"/>
      <c r="W333" s="510"/>
      <c r="X333" s="510"/>
      <c r="Y333" s="510"/>
      <c r="Z333" s="510"/>
      <c r="AA333" s="510"/>
      <c r="AB333" s="510"/>
      <c r="AC333" s="509"/>
      <c r="AD333" s="509"/>
      <c r="AE333" s="510"/>
      <c r="AF333" s="510"/>
      <c r="AG333" s="510"/>
      <c r="AH333" s="510"/>
      <c r="AI333" s="510"/>
      <c r="AJ333" s="510"/>
      <c r="AK333" s="510"/>
      <c r="AL333" s="510"/>
      <c r="AM333" s="509"/>
      <c r="AN333" s="509"/>
      <c r="AO333" s="509"/>
    </row>
    <row r="334" spans="1:41" ht="15" customHeight="1">
      <c r="A334" s="514"/>
      <c r="B334" s="512" t="s">
        <v>2314</v>
      </c>
      <c r="C334" s="509">
        <v>8.25</v>
      </c>
      <c r="D334" s="509">
        <v>8.5</v>
      </c>
      <c r="E334" s="509">
        <v>8.5</v>
      </c>
      <c r="F334" s="509">
        <v>8.25</v>
      </c>
      <c r="G334" s="509">
        <v>8.5</v>
      </c>
      <c r="H334" s="509">
        <v>8.5</v>
      </c>
      <c r="I334" s="509">
        <v>8.5</v>
      </c>
      <c r="J334" s="509">
        <v>8.5</v>
      </c>
      <c r="K334" s="509">
        <v>8.25</v>
      </c>
      <c r="L334" s="515">
        <v>8.25</v>
      </c>
      <c r="M334" s="509">
        <v>8.5</v>
      </c>
      <c r="N334" s="509" t="s">
        <v>2481</v>
      </c>
      <c r="O334" s="509">
        <v>8</v>
      </c>
      <c r="P334" s="509">
        <v>8.25</v>
      </c>
      <c r="Q334" s="509">
        <v>7.75</v>
      </c>
      <c r="R334" s="510" t="s">
        <v>2497</v>
      </c>
      <c r="S334" s="509">
        <v>9.25</v>
      </c>
      <c r="T334" s="510">
        <v>9.25</v>
      </c>
      <c r="U334" s="510" t="s">
        <v>2478</v>
      </c>
      <c r="V334" s="509">
        <v>9</v>
      </c>
      <c r="W334" s="509">
        <v>8</v>
      </c>
      <c r="X334" s="509">
        <v>7.25</v>
      </c>
      <c r="Y334" s="510" t="s">
        <v>2520</v>
      </c>
      <c r="Z334" s="509">
        <v>7.5</v>
      </c>
      <c r="AA334" s="510" t="s">
        <v>2521</v>
      </c>
      <c r="AB334" s="510" t="s">
        <v>2502</v>
      </c>
      <c r="AC334" s="509" t="s">
        <v>2500</v>
      </c>
      <c r="AD334" s="509" t="s">
        <v>2537</v>
      </c>
      <c r="AE334" s="509"/>
      <c r="AF334" s="509"/>
      <c r="AG334" s="509"/>
      <c r="AH334" s="509"/>
      <c r="AI334" s="510"/>
      <c r="AJ334" s="509"/>
      <c r="AK334" s="510"/>
      <c r="AL334" s="510"/>
      <c r="AM334" s="509"/>
      <c r="AN334" s="509"/>
      <c r="AO334" s="509"/>
    </row>
    <row r="335" spans="1:41" ht="15" customHeight="1">
      <c r="A335" s="514"/>
      <c r="B335" s="512" t="s">
        <v>2315</v>
      </c>
      <c r="C335" s="509">
        <v>8.5</v>
      </c>
      <c r="D335" s="509">
        <v>8.75</v>
      </c>
      <c r="E335" s="509">
        <v>8.75</v>
      </c>
      <c r="F335" s="509">
        <v>8.5</v>
      </c>
      <c r="G335" s="509">
        <v>8.75</v>
      </c>
      <c r="H335" s="509">
        <v>8.75</v>
      </c>
      <c r="I335" s="509">
        <v>8.75</v>
      </c>
      <c r="J335" s="509">
        <v>8.75</v>
      </c>
      <c r="K335" s="509">
        <v>8.5</v>
      </c>
      <c r="L335" s="509">
        <v>8.5</v>
      </c>
      <c r="M335" s="509">
        <v>8.75</v>
      </c>
      <c r="N335" s="509" t="s">
        <v>2500</v>
      </c>
      <c r="O335" s="510">
        <v>8.25</v>
      </c>
      <c r="P335" s="509">
        <v>8.75</v>
      </c>
      <c r="Q335" s="509">
        <v>8</v>
      </c>
      <c r="R335" s="510" t="s">
        <v>2482</v>
      </c>
      <c r="S335" s="509">
        <v>9.5</v>
      </c>
      <c r="T335" s="509">
        <v>9.5</v>
      </c>
      <c r="U335" s="510" t="s">
        <v>2501</v>
      </c>
      <c r="V335" s="509">
        <v>9.25</v>
      </c>
      <c r="W335" s="510">
        <v>8.25</v>
      </c>
      <c r="X335" s="509">
        <v>7.75</v>
      </c>
      <c r="Y335" s="510" t="s">
        <v>2522</v>
      </c>
      <c r="Z335" s="509">
        <v>7.5</v>
      </c>
      <c r="AA335" s="510" t="s">
        <v>2523</v>
      </c>
      <c r="AB335" s="510" t="s">
        <v>2505</v>
      </c>
      <c r="AC335" s="509" t="s">
        <v>2538</v>
      </c>
      <c r="AD335" s="509" t="s">
        <v>2539</v>
      </c>
      <c r="AE335" s="509"/>
      <c r="AF335" s="509"/>
      <c r="AG335" s="509"/>
      <c r="AH335" s="509"/>
      <c r="AI335" s="510"/>
      <c r="AJ335" s="509"/>
      <c r="AK335" s="510"/>
      <c r="AL335" s="510"/>
      <c r="AM335" s="509"/>
      <c r="AN335" s="509"/>
      <c r="AO335" s="509"/>
    </row>
    <row r="336" spans="1:41" ht="15" customHeight="1">
      <c r="A336" s="514"/>
      <c r="B336" s="512" t="s">
        <v>2316</v>
      </c>
      <c r="C336" s="509">
        <v>8.75</v>
      </c>
      <c r="D336" s="509">
        <v>9</v>
      </c>
      <c r="E336" s="509">
        <v>9</v>
      </c>
      <c r="F336" s="509">
        <v>8.75</v>
      </c>
      <c r="G336" s="509">
        <v>9</v>
      </c>
      <c r="H336" s="509">
        <v>9</v>
      </c>
      <c r="I336" s="509">
        <v>9</v>
      </c>
      <c r="J336" s="509">
        <v>9</v>
      </c>
      <c r="K336" s="509">
        <v>9</v>
      </c>
      <c r="L336" s="509">
        <v>9</v>
      </c>
      <c r="M336" s="509">
        <v>9</v>
      </c>
      <c r="N336" s="509" t="s">
        <v>2501</v>
      </c>
      <c r="O336" s="509">
        <v>8.5</v>
      </c>
      <c r="P336" s="509">
        <v>9</v>
      </c>
      <c r="Q336" s="510">
        <v>8.25</v>
      </c>
      <c r="R336" s="510" t="s">
        <v>2504</v>
      </c>
      <c r="S336" s="509">
        <v>9.75</v>
      </c>
      <c r="T336" s="509">
        <v>9.75</v>
      </c>
      <c r="U336" s="509" t="s">
        <v>2351</v>
      </c>
      <c r="V336" s="509">
        <v>9.5</v>
      </c>
      <c r="W336" s="509">
        <v>8.5</v>
      </c>
      <c r="X336" s="510">
        <v>8.25</v>
      </c>
      <c r="Y336" s="510" t="s">
        <v>1936</v>
      </c>
      <c r="Z336" s="509">
        <v>8</v>
      </c>
      <c r="AA336" s="510" t="s">
        <v>2525</v>
      </c>
      <c r="AB336" s="510" t="s">
        <v>2384</v>
      </c>
      <c r="AC336" s="509" t="s">
        <v>2526</v>
      </c>
      <c r="AD336" s="509" t="s">
        <v>2540</v>
      </c>
      <c r="AE336" s="509"/>
      <c r="AF336" s="509"/>
      <c r="AG336" s="509"/>
      <c r="AH336" s="510"/>
      <c r="AI336" s="510"/>
      <c r="AJ336" s="509"/>
      <c r="AK336" s="510"/>
      <c r="AL336" s="510"/>
      <c r="AM336" s="509"/>
      <c r="AN336" s="509"/>
      <c r="AO336" s="509"/>
    </row>
    <row r="337" spans="1:41" ht="15" customHeight="1">
      <c r="A337" s="514"/>
      <c r="B337" s="512" t="s">
        <v>2317</v>
      </c>
      <c r="C337" s="509">
        <v>9.25</v>
      </c>
      <c r="D337" s="509">
        <v>9.5</v>
      </c>
      <c r="E337" s="509">
        <v>9.5</v>
      </c>
      <c r="F337" s="509">
        <v>9.25</v>
      </c>
      <c r="G337" s="509">
        <v>9.5</v>
      </c>
      <c r="H337" s="509">
        <v>9.25</v>
      </c>
      <c r="I337" s="509">
        <v>9.5</v>
      </c>
      <c r="J337" s="509">
        <v>9.5</v>
      </c>
      <c r="K337" s="509">
        <v>9.5</v>
      </c>
      <c r="L337" s="509">
        <v>9.5</v>
      </c>
      <c r="M337" s="509">
        <v>9.25</v>
      </c>
      <c r="N337" s="509" t="s">
        <v>2351</v>
      </c>
      <c r="O337" s="510">
        <v>9.25</v>
      </c>
      <c r="P337" s="509">
        <v>9.5</v>
      </c>
      <c r="Q337" s="509">
        <v>8.25</v>
      </c>
      <c r="R337" s="509" t="s">
        <v>76</v>
      </c>
      <c r="S337" s="509">
        <v>9.75</v>
      </c>
      <c r="T337" s="509">
        <v>9.75</v>
      </c>
      <c r="U337" s="509" t="s">
        <v>2328</v>
      </c>
      <c r="V337" s="509">
        <v>10</v>
      </c>
      <c r="W337" s="509">
        <v>8.75</v>
      </c>
      <c r="X337" s="510">
        <v>8.75</v>
      </c>
      <c r="Y337" s="510" t="s">
        <v>2328</v>
      </c>
      <c r="Z337" s="509">
        <v>8.5</v>
      </c>
      <c r="AA337" s="510" t="s">
        <v>2527</v>
      </c>
      <c r="AB337" s="510" t="s">
        <v>2479</v>
      </c>
      <c r="AC337" s="509" t="s">
        <v>2526</v>
      </c>
      <c r="AD337" s="509" t="s">
        <v>76</v>
      </c>
      <c r="AE337" s="510"/>
      <c r="AF337" s="509"/>
      <c r="AG337" s="509"/>
      <c r="AH337" s="510"/>
      <c r="AI337" s="510"/>
      <c r="AJ337" s="509"/>
      <c r="AK337" s="510"/>
      <c r="AL337" s="510"/>
      <c r="AM337" s="509"/>
      <c r="AN337" s="509"/>
      <c r="AO337" s="509"/>
    </row>
    <row r="338" spans="1:41" ht="15" customHeight="1">
      <c r="A338" s="514"/>
      <c r="B338" s="512" t="s">
        <v>2318</v>
      </c>
      <c r="C338" s="509">
        <v>9.75</v>
      </c>
      <c r="D338" s="509">
        <v>9.75</v>
      </c>
      <c r="E338" s="509">
        <v>9.5</v>
      </c>
      <c r="F338" s="509">
        <v>9.25</v>
      </c>
      <c r="G338" s="509">
        <v>10</v>
      </c>
      <c r="H338" s="509">
        <v>9.75</v>
      </c>
      <c r="I338" s="509">
        <v>9.75</v>
      </c>
      <c r="J338" s="509">
        <v>9.85</v>
      </c>
      <c r="K338" s="509">
        <v>10.5</v>
      </c>
      <c r="L338" s="509" t="s">
        <v>76</v>
      </c>
      <c r="M338" s="509">
        <v>9.25</v>
      </c>
      <c r="N338" s="509" t="s">
        <v>2328</v>
      </c>
      <c r="O338" s="510">
        <v>9.25</v>
      </c>
      <c r="P338" s="509">
        <v>9.75</v>
      </c>
      <c r="Q338" s="509" t="s">
        <v>76</v>
      </c>
      <c r="R338" s="509" t="s">
        <v>76</v>
      </c>
      <c r="S338" s="509">
        <v>9.75</v>
      </c>
      <c r="T338" s="509">
        <v>9.75</v>
      </c>
      <c r="U338" s="509" t="s">
        <v>2507</v>
      </c>
      <c r="V338" s="509">
        <v>10.5</v>
      </c>
      <c r="W338" s="509">
        <v>9</v>
      </c>
      <c r="X338" s="509">
        <v>9</v>
      </c>
      <c r="Y338" s="510" t="s">
        <v>76</v>
      </c>
      <c r="Z338" s="509">
        <v>9</v>
      </c>
      <c r="AA338" s="510" t="s">
        <v>2501</v>
      </c>
      <c r="AB338" s="510" t="s">
        <v>76</v>
      </c>
      <c r="AC338" s="509" t="s">
        <v>2526</v>
      </c>
      <c r="AD338" s="509" t="s">
        <v>76</v>
      </c>
      <c r="AE338" s="509"/>
      <c r="AF338" s="509"/>
      <c r="AG338" s="509"/>
      <c r="AH338" s="509"/>
      <c r="AI338" s="510"/>
      <c r="AJ338" s="509"/>
      <c r="AK338" s="510"/>
      <c r="AL338" s="510"/>
      <c r="AM338" s="509"/>
      <c r="AN338" s="509"/>
      <c r="AO338" s="509"/>
    </row>
    <row r="339" spans="1:41" ht="15" customHeight="1">
      <c r="A339" s="2619" t="s">
        <v>388</v>
      </c>
      <c r="B339" s="2619"/>
      <c r="C339" s="509"/>
      <c r="D339" s="509"/>
      <c r="E339" s="509"/>
      <c r="F339" s="509"/>
      <c r="G339" s="509"/>
      <c r="H339" s="509"/>
      <c r="I339" s="509"/>
      <c r="J339" s="509"/>
      <c r="K339" s="509"/>
      <c r="L339" s="509"/>
      <c r="M339" s="509"/>
      <c r="N339" s="509"/>
      <c r="O339" s="510"/>
      <c r="P339" s="509"/>
      <c r="Q339" s="510"/>
      <c r="R339" s="509"/>
      <c r="S339" s="509"/>
      <c r="T339" s="509"/>
      <c r="U339" s="509"/>
      <c r="V339" s="509"/>
      <c r="W339" s="510"/>
      <c r="X339" s="510"/>
      <c r="Y339" s="510"/>
      <c r="Z339" s="510"/>
      <c r="AA339" s="510"/>
      <c r="AB339" s="510"/>
      <c r="AC339" s="509"/>
      <c r="AD339" s="509"/>
      <c r="AE339" s="510"/>
      <c r="AF339" s="509"/>
      <c r="AG339" s="509"/>
      <c r="AH339" s="510"/>
      <c r="AI339" s="510"/>
      <c r="AJ339" s="510"/>
      <c r="AK339" s="510"/>
      <c r="AL339" s="510"/>
      <c r="AM339" s="509"/>
      <c r="AN339" s="509"/>
      <c r="AO339" s="509"/>
    </row>
    <row r="340" spans="1:41" ht="15" customHeight="1">
      <c r="A340" s="516"/>
      <c r="B340" s="512" t="s">
        <v>389</v>
      </c>
      <c r="C340" s="509" t="s">
        <v>2449</v>
      </c>
      <c r="D340" s="509">
        <v>13.75</v>
      </c>
      <c r="E340" s="509" t="s">
        <v>2449</v>
      </c>
      <c r="F340" s="509">
        <v>13.75</v>
      </c>
      <c r="G340" s="509" t="s">
        <v>1846</v>
      </c>
      <c r="H340" s="509">
        <v>14</v>
      </c>
      <c r="I340" s="509" t="s">
        <v>76</v>
      </c>
      <c r="J340" s="509">
        <v>13</v>
      </c>
      <c r="K340" s="509" t="s">
        <v>2377</v>
      </c>
      <c r="L340" s="509">
        <v>14</v>
      </c>
      <c r="M340" s="509" t="s">
        <v>2269</v>
      </c>
      <c r="N340" s="509">
        <v>13.75</v>
      </c>
      <c r="O340" s="509">
        <v>13</v>
      </c>
      <c r="P340" s="509">
        <v>14</v>
      </c>
      <c r="Q340" s="509">
        <v>13</v>
      </c>
      <c r="R340" s="509" t="s">
        <v>1863</v>
      </c>
      <c r="S340" s="509">
        <v>10</v>
      </c>
      <c r="T340" s="509">
        <v>10</v>
      </c>
      <c r="U340" s="509" t="s">
        <v>2269</v>
      </c>
      <c r="V340" s="509">
        <v>12</v>
      </c>
      <c r="W340" s="509">
        <v>11.5</v>
      </c>
      <c r="X340" s="509">
        <v>13</v>
      </c>
      <c r="Y340" s="510" t="s">
        <v>1663</v>
      </c>
      <c r="Z340" s="509">
        <v>13</v>
      </c>
      <c r="AA340" s="509">
        <v>11</v>
      </c>
      <c r="AB340" s="510" t="s">
        <v>2269</v>
      </c>
      <c r="AC340" s="509" t="s">
        <v>1846</v>
      </c>
      <c r="AD340" s="509" t="s">
        <v>2425</v>
      </c>
      <c r="AE340" s="509"/>
      <c r="AF340" s="509"/>
      <c r="AG340" s="509"/>
      <c r="AH340" s="509"/>
      <c r="AI340" s="510"/>
      <c r="AJ340" s="509"/>
      <c r="AK340" s="509"/>
      <c r="AL340" s="510"/>
      <c r="AM340" s="509"/>
      <c r="AN340" s="509"/>
      <c r="AO340" s="509"/>
    </row>
    <row r="341" spans="1:41" ht="15" customHeight="1">
      <c r="B341" s="512" t="s">
        <v>2319</v>
      </c>
      <c r="C341" s="509">
        <v>14.5</v>
      </c>
      <c r="D341" s="509">
        <v>14.5</v>
      </c>
      <c r="E341" s="509">
        <v>14.5</v>
      </c>
      <c r="F341" s="509">
        <v>14.5</v>
      </c>
      <c r="G341" s="509" t="s">
        <v>2483</v>
      </c>
      <c r="H341" s="509" t="s">
        <v>1847</v>
      </c>
      <c r="I341" s="509">
        <v>15</v>
      </c>
      <c r="J341" s="509" t="s">
        <v>1669</v>
      </c>
      <c r="K341" s="509">
        <v>15.5</v>
      </c>
      <c r="L341" s="509">
        <v>16.5</v>
      </c>
      <c r="M341" s="509" t="s">
        <v>2485</v>
      </c>
      <c r="N341" s="509">
        <v>15</v>
      </c>
      <c r="O341" s="509">
        <v>15</v>
      </c>
      <c r="P341" s="509">
        <v>15</v>
      </c>
      <c r="Q341" s="509">
        <v>15</v>
      </c>
      <c r="R341" s="509" t="s">
        <v>2485</v>
      </c>
      <c r="S341" s="509" t="s">
        <v>1893</v>
      </c>
      <c r="T341" s="509" t="s">
        <v>1893</v>
      </c>
      <c r="U341" s="509" t="s">
        <v>1881</v>
      </c>
      <c r="V341" s="509">
        <v>14</v>
      </c>
      <c r="W341" s="509">
        <v>15</v>
      </c>
      <c r="X341" s="509">
        <v>14.5</v>
      </c>
      <c r="Y341" s="509" t="s">
        <v>1853</v>
      </c>
      <c r="Z341" s="509" t="s">
        <v>1893</v>
      </c>
      <c r="AA341" s="509">
        <v>15</v>
      </c>
      <c r="AB341" s="509">
        <v>15</v>
      </c>
      <c r="AC341" s="509" t="s">
        <v>1550</v>
      </c>
      <c r="AD341" s="509" t="s">
        <v>1879</v>
      </c>
      <c r="AE341" s="509"/>
      <c r="AF341" s="509"/>
      <c r="AG341" s="509"/>
      <c r="AH341" s="509"/>
      <c r="AI341" s="509"/>
      <c r="AJ341" s="509"/>
      <c r="AK341" s="509"/>
      <c r="AL341" s="509"/>
      <c r="AM341" s="509"/>
      <c r="AN341" s="509"/>
      <c r="AO341" s="509"/>
    </row>
    <row r="342" spans="1:41" ht="15" customHeight="1">
      <c r="B342" s="512" t="s">
        <v>2381</v>
      </c>
      <c r="C342" s="509">
        <v>15.5</v>
      </c>
      <c r="D342" s="509">
        <v>15.5</v>
      </c>
      <c r="E342" s="509">
        <v>15.5</v>
      </c>
      <c r="F342" s="509" t="s">
        <v>1840</v>
      </c>
      <c r="G342" s="509" t="s">
        <v>2453</v>
      </c>
      <c r="H342" s="509">
        <v>15</v>
      </c>
      <c r="I342" s="509" t="s">
        <v>1840</v>
      </c>
      <c r="J342" s="509">
        <v>15</v>
      </c>
      <c r="K342" s="509" t="s">
        <v>2456</v>
      </c>
      <c r="L342" s="509">
        <v>16.5</v>
      </c>
      <c r="M342" s="509" t="s">
        <v>2258</v>
      </c>
      <c r="N342" s="509">
        <v>15</v>
      </c>
      <c r="O342" s="509">
        <v>15.5</v>
      </c>
      <c r="P342" s="509" t="s">
        <v>1614</v>
      </c>
      <c r="Q342" s="509" t="s">
        <v>1868</v>
      </c>
      <c r="R342" s="509" t="s">
        <v>2259</v>
      </c>
      <c r="S342" s="509" t="s">
        <v>2259</v>
      </c>
      <c r="T342" s="509" t="s">
        <v>2259</v>
      </c>
      <c r="U342" s="509" t="s">
        <v>2455</v>
      </c>
      <c r="V342" s="509">
        <v>14</v>
      </c>
      <c r="W342" s="509" t="s">
        <v>1868</v>
      </c>
      <c r="X342" s="509">
        <v>14.5</v>
      </c>
      <c r="Y342" s="509" t="s">
        <v>1891</v>
      </c>
      <c r="Z342" s="509" t="s">
        <v>2392</v>
      </c>
      <c r="AA342" s="510" t="s">
        <v>2259</v>
      </c>
      <c r="AB342" s="509" t="s">
        <v>2454</v>
      </c>
      <c r="AC342" s="509" t="s">
        <v>2458</v>
      </c>
      <c r="AD342" s="509" t="s">
        <v>2460</v>
      </c>
      <c r="AE342" s="509"/>
      <c r="AF342" s="509"/>
      <c r="AG342" s="509"/>
      <c r="AH342" s="509"/>
      <c r="AI342" s="509"/>
      <c r="AJ342" s="509"/>
      <c r="AK342" s="510"/>
      <c r="AL342" s="509"/>
      <c r="AM342" s="509"/>
      <c r="AN342" s="509"/>
      <c r="AO342" s="509"/>
    </row>
    <row r="343" spans="1:41" ht="15" customHeight="1">
      <c r="B343" s="512" t="s">
        <v>211</v>
      </c>
      <c r="C343" s="509">
        <v>10</v>
      </c>
      <c r="D343" s="509">
        <v>10</v>
      </c>
      <c r="E343" s="509">
        <v>10</v>
      </c>
      <c r="F343" s="509">
        <v>10</v>
      </c>
      <c r="G343" s="509">
        <v>10</v>
      </c>
      <c r="H343" s="509">
        <v>10</v>
      </c>
      <c r="I343" s="509">
        <v>10</v>
      </c>
      <c r="J343" s="509">
        <v>10</v>
      </c>
      <c r="K343" s="509">
        <v>10</v>
      </c>
      <c r="L343" s="509">
        <v>10</v>
      </c>
      <c r="M343" s="509">
        <v>10</v>
      </c>
      <c r="N343" s="509">
        <v>10</v>
      </c>
      <c r="O343" s="509">
        <v>10</v>
      </c>
      <c r="P343" s="509">
        <v>10</v>
      </c>
      <c r="Q343" s="509">
        <v>10</v>
      </c>
      <c r="R343" s="509">
        <v>10</v>
      </c>
      <c r="S343" s="509" t="s">
        <v>2351</v>
      </c>
      <c r="T343" s="509" t="s">
        <v>2351</v>
      </c>
      <c r="U343" s="509">
        <v>10</v>
      </c>
      <c r="V343" s="509">
        <v>10</v>
      </c>
      <c r="W343" s="509">
        <v>10</v>
      </c>
      <c r="X343" s="509">
        <v>10</v>
      </c>
      <c r="Y343" s="509" t="s">
        <v>2424</v>
      </c>
      <c r="Z343" s="509">
        <v>10</v>
      </c>
      <c r="AA343" s="509">
        <v>10</v>
      </c>
      <c r="AB343" s="509" t="s">
        <v>2424</v>
      </c>
      <c r="AC343" s="509" t="s">
        <v>2424</v>
      </c>
      <c r="AD343" s="509" t="s">
        <v>2351</v>
      </c>
      <c r="AE343" s="509"/>
      <c r="AF343" s="509"/>
      <c r="AG343" s="509"/>
      <c r="AH343" s="509"/>
      <c r="AI343" s="509"/>
      <c r="AJ343" s="509"/>
      <c r="AK343" s="509"/>
      <c r="AL343" s="509"/>
      <c r="AM343" s="509"/>
      <c r="AN343" s="509"/>
      <c r="AO343" s="509"/>
    </row>
    <row r="344" spans="1:41" ht="15" customHeight="1">
      <c r="B344" s="512" t="s">
        <v>2330</v>
      </c>
      <c r="C344" s="509">
        <v>16</v>
      </c>
      <c r="D344" s="509">
        <v>16</v>
      </c>
      <c r="E344" s="509">
        <v>16</v>
      </c>
      <c r="F344" s="509">
        <v>16</v>
      </c>
      <c r="G344" s="509">
        <v>15.5</v>
      </c>
      <c r="H344" s="509">
        <v>15.5</v>
      </c>
      <c r="I344" s="509">
        <v>16</v>
      </c>
      <c r="J344" s="509">
        <v>16</v>
      </c>
      <c r="K344" s="509" t="s">
        <v>2528</v>
      </c>
      <c r="L344" s="509">
        <v>16.5</v>
      </c>
      <c r="M344" s="509" t="s">
        <v>2528</v>
      </c>
      <c r="N344" s="509" t="s">
        <v>1614</v>
      </c>
      <c r="O344" s="509">
        <v>16</v>
      </c>
      <c r="P344" s="509">
        <v>16.5</v>
      </c>
      <c r="Q344" s="509">
        <v>16</v>
      </c>
      <c r="R344" s="509" t="s">
        <v>1861</v>
      </c>
      <c r="S344" s="509" t="s">
        <v>2264</v>
      </c>
      <c r="T344" s="509" t="s">
        <v>2264</v>
      </c>
      <c r="U344" s="509" t="s">
        <v>1881</v>
      </c>
      <c r="V344" s="509">
        <v>14</v>
      </c>
      <c r="W344" s="509">
        <v>15.5</v>
      </c>
      <c r="X344" s="509">
        <v>15</v>
      </c>
      <c r="Y344" s="509" t="s">
        <v>1550</v>
      </c>
      <c r="Z344" s="509">
        <v>15</v>
      </c>
      <c r="AA344" s="509" t="s">
        <v>1550</v>
      </c>
      <c r="AB344" s="509" t="s">
        <v>1862</v>
      </c>
      <c r="AC344" s="509" t="s">
        <v>2383</v>
      </c>
      <c r="AD344" s="509" t="s">
        <v>2460</v>
      </c>
      <c r="AE344" s="509"/>
      <c r="AF344" s="509"/>
      <c r="AG344" s="509"/>
      <c r="AH344" s="509"/>
      <c r="AI344" s="509"/>
      <c r="AJ344" s="509"/>
      <c r="AK344" s="509"/>
      <c r="AL344" s="509"/>
      <c r="AM344" s="509"/>
      <c r="AN344" s="509"/>
      <c r="AO344" s="509"/>
    </row>
    <row r="345" spans="1:41" ht="15" customHeight="1">
      <c r="B345" s="512" t="s">
        <v>2334</v>
      </c>
      <c r="C345" s="509">
        <v>11</v>
      </c>
      <c r="D345" s="509">
        <v>11.5</v>
      </c>
      <c r="E345" s="509">
        <v>11.5</v>
      </c>
      <c r="F345" s="509">
        <v>11</v>
      </c>
      <c r="G345" s="509" t="s">
        <v>2328</v>
      </c>
      <c r="H345" s="509">
        <v>11</v>
      </c>
      <c r="I345" s="509">
        <v>12</v>
      </c>
      <c r="J345" s="509">
        <v>11.75</v>
      </c>
      <c r="K345" s="509">
        <v>12</v>
      </c>
      <c r="L345" s="509">
        <v>12</v>
      </c>
      <c r="M345" s="509">
        <v>12</v>
      </c>
      <c r="N345" s="509">
        <v>12</v>
      </c>
      <c r="O345" s="509">
        <v>12</v>
      </c>
      <c r="P345" s="509">
        <v>12</v>
      </c>
      <c r="Q345" s="509">
        <v>12</v>
      </c>
      <c r="R345" s="509">
        <v>9.5</v>
      </c>
      <c r="S345" s="509">
        <v>11</v>
      </c>
      <c r="T345" s="509">
        <v>11</v>
      </c>
      <c r="U345" s="509">
        <v>12</v>
      </c>
      <c r="V345" s="509">
        <v>12</v>
      </c>
      <c r="W345" s="509">
        <v>12</v>
      </c>
      <c r="X345" s="509">
        <v>12</v>
      </c>
      <c r="Y345" s="509" t="s">
        <v>1663</v>
      </c>
      <c r="Z345" s="509" t="s">
        <v>76</v>
      </c>
      <c r="AA345" s="509">
        <v>11.5</v>
      </c>
      <c r="AB345" s="509" t="s">
        <v>2284</v>
      </c>
      <c r="AC345" s="509" t="s">
        <v>1663</v>
      </c>
      <c r="AD345" s="509" t="s">
        <v>1663</v>
      </c>
      <c r="AE345" s="509"/>
      <c r="AF345" s="509"/>
      <c r="AG345" s="509"/>
      <c r="AH345" s="509"/>
      <c r="AI345" s="509"/>
      <c r="AJ345" s="509"/>
      <c r="AK345" s="509"/>
      <c r="AL345" s="509"/>
      <c r="AM345" s="509"/>
      <c r="AN345" s="509"/>
      <c r="AO345" s="509"/>
    </row>
    <row r="346" spans="1:41" ht="15" customHeight="1">
      <c r="A346" s="517"/>
      <c r="B346" s="518" t="s">
        <v>1108</v>
      </c>
      <c r="C346" s="519" t="s">
        <v>2460</v>
      </c>
      <c r="D346" s="519" t="s">
        <v>2264</v>
      </c>
      <c r="E346" s="519" t="s">
        <v>2258</v>
      </c>
      <c r="F346" s="519" t="s">
        <v>1867</v>
      </c>
      <c r="G346" s="519" t="s">
        <v>2427</v>
      </c>
      <c r="H346" s="519">
        <v>14</v>
      </c>
      <c r="I346" s="519" t="s">
        <v>1668</v>
      </c>
      <c r="J346" s="519">
        <v>16</v>
      </c>
      <c r="K346" s="519" t="s">
        <v>2529</v>
      </c>
      <c r="L346" s="519">
        <v>16.5</v>
      </c>
      <c r="M346" s="519" t="s">
        <v>2258</v>
      </c>
      <c r="N346" s="519" t="s">
        <v>1614</v>
      </c>
      <c r="O346" s="519">
        <v>16.5</v>
      </c>
      <c r="P346" s="519" t="s">
        <v>1614</v>
      </c>
      <c r="Q346" s="519" t="s">
        <v>1343</v>
      </c>
      <c r="R346" s="519" t="s">
        <v>1861</v>
      </c>
      <c r="S346" s="519" t="s">
        <v>1847</v>
      </c>
      <c r="T346" s="519" t="s">
        <v>1847</v>
      </c>
      <c r="U346" s="519" t="s">
        <v>1847</v>
      </c>
      <c r="V346" s="519">
        <v>15.5</v>
      </c>
      <c r="W346" s="519">
        <v>15</v>
      </c>
      <c r="X346" s="519">
        <v>15</v>
      </c>
      <c r="Y346" s="519" t="s">
        <v>2530</v>
      </c>
      <c r="Z346" s="519">
        <v>15</v>
      </c>
      <c r="AA346" s="519" t="s">
        <v>1881</v>
      </c>
      <c r="AB346" s="519" t="s">
        <v>76</v>
      </c>
      <c r="AC346" s="519" t="s">
        <v>2456</v>
      </c>
      <c r="AD346" s="519" t="s">
        <v>2541</v>
      </c>
      <c r="AE346" s="509"/>
      <c r="AF346" s="509"/>
      <c r="AG346" s="509"/>
      <c r="AH346" s="509"/>
      <c r="AI346" s="509"/>
      <c r="AJ346" s="509"/>
      <c r="AK346" s="509"/>
      <c r="AL346" s="509"/>
      <c r="AM346" s="509"/>
      <c r="AN346" s="509"/>
      <c r="AO346" s="509"/>
    </row>
    <row r="347" spans="1:41" s="1047" customFormat="1" ht="15" customHeight="1">
      <c r="A347" s="2625" t="s">
        <v>548</v>
      </c>
      <c r="B347" s="2625"/>
      <c r="C347" s="2625"/>
      <c r="D347" s="2625"/>
      <c r="E347" s="2625"/>
      <c r="F347" s="2625"/>
      <c r="G347" s="2625"/>
      <c r="H347" s="2625"/>
      <c r="I347" s="2625"/>
      <c r="J347" s="1049"/>
      <c r="K347" s="1049"/>
      <c r="L347" s="1049"/>
      <c r="M347" s="1049"/>
      <c r="N347" s="1049"/>
      <c r="O347" s="1049"/>
      <c r="P347" s="1049"/>
      <c r="Q347" s="1049"/>
      <c r="R347" s="1049"/>
      <c r="S347" s="1049"/>
      <c r="T347" s="2625" t="s">
        <v>3562</v>
      </c>
      <c r="U347" s="2625"/>
      <c r="V347" s="2625"/>
      <c r="W347" s="2625"/>
      <c r="X347" s="2625"/>
      <c r="Y347" s="1050"/>
      <c r="Z347" s="1048"/>
      <c r="AA347" s="1048"/>
      <c r="AB347" s="1048"/>
      <c r="AC347" s="1048"/>
      <c r="AF347" s="1050"/>
      <c r="AG347" s="1050"/>
      <c r="AH347" s="1050"/>
      <c r="AI347" s="1050"/>
      <c r="AJ347" s="1050"/>
    </row>
    <row r="348" spans="1:41" s="1047" customFormat="1" ht="15" customHeight="1">
      <c r="B348" s="1047" t="s">
        <v>399</v>
      </c>
      <c r="U348" s="1047" t="s">
        <v>399</v>
      </c>
      <c r="V348" s="1048"/>
      <c r="W348" s="1048"/>
      <c r="X348" s="1048"/>
      <c r="Y348" s="1048"/>
      <c r="AA348" s="1048"/>
      <c r="AB348" s="1048"/>
      <c r="AC348" s="1048"/>
      <c r="AH348" s="1048"/>
      <c r="AI348" s="1048"/>
      <c r="AJ348" s="1048"/>
    </row>
    <row r="349" spans="1:41" ht="15" customHeight="1">
      <c r="A349" s="494"/>
      <c r="B349" s="500"/>
      <c r="F349" s="2611" t="s">
        <v>2293</v>
      </c>
      <c r="G349" s="2611"/>
      <c r="H349" s="2611"/>
      <c r="I349" s="2611"/>
      <c r="J349" s="2612" t="s">
        <v>2294</v>
      </c>
      <c r="K349" s="2612"/>
      <c r="L349" s="2612"/>
      <c r="M349" s="2612"/>
      <c r="N349" s="2598" t="s">
        <v>2229</v>
      </c>
      <c r="O349" s="2598"/>
    </row>
    <row r="350" spans="1:41" ht="15" customHeight="1">
      <c r="A350" s="501"/>
      <c r="B350" s="500"/>
      <c r="F350" s="502"/>
      <c r="G350" s="502"/>
      <c r="H350" s="2620" t="s">
        <v>2542</v>
      </c>
      <c r="I350" s="2620"/>
      <c r="J350" s="2594" t="s">
        <v>2296</v>
      </c>
      <c r="K350" s="2594"/>
      <c r="L350" s="2594"/>
      <c r="M350" s="503"/>
      <c r="N350" s="501" t="s">
        <v>1130</v>
      </c>
    </row>
    <row r="351" spans="1:41" ht="15" customHeight="1">
      <c r="A351" s="500"/>
      <c r="B351" s="504"/>
    </row>
    <row r="352" spans="1:41" s="599" customFormat="1" ht="15" customHeight="1">
      <c r="A352" s="2582" t="s">
        <v>369</v>
      </c>
      <c r="B352" s="2583"/>
      <c r="C352" s="2590" t="s">
        <v>2297</v>
      </c>
      <c r="D352" s="2590"/>
      <c r="E352" s="2590"/>
      <c r="F352" s="2590"/>
      <c r="G352" s="2590" t="s">
        <v>370</v>
      </c>
      <c r="H352" s="2590"/>
      <c r="I352" s="2590"/>
      <c r="J352" s="2590"/>
      <c r="K352" s="2591" t="s">
        <v>371</v>
      </c>
      <c r="L352" s="2592"/>
      <c r="M352" s="2592"/>
      <c r="N352" s="2592"/>
      <c r="O352" s="2592"/>
      <c r="P352" s="2592"/>
      <c r="Q352" s="2592"/>
      <c r="R352" s="2592"/>
      <c r="S352" s="2592"/>
      <c r="T352" s="2592"/>
      <c r="U352" s="2592"/>
      <c r="V352" s="2592"/>
      <c r="W352" s="2592"/>
      <c r="X352" s="2590" t="s">
        <v>1773</v>
      </c>
      <c r="Y352" s="2590"/>
      <c r="Z352" s="2590"/>
      <c r="AA352" s="2590"/>
      <c r="AB352" s="2590"/>
      <c r="AC352" s="2590"/>
      <c r="AD352" s="2590"/>
      <c r="AE352" s="626"/>
      <c r="AF352" s="626"/>
      <c r="AG352" s="626"/>
      <c r="AH352" s="626"/>
      <c r="AI352" s="2618"/>
      <c r="AJ352" s="2618"/>
      <c r="AK352" s="2618"/>
      <c r="AL352" s="2618"/>
      <c r="AM352" s="2618"/>
      <c r="AN352" s="2618"/>
      <c r="AO352" s="626"/>
    </row>
    <row r="353" spans="1:41" s="599" customFormat="1" ht="33.75" customHeight="1">
      <c r="A353" s="2584"/>
      <c r="B353" s="2585"/>
      <c r="C353" s="936" t="s">
        <v>372</v>
      </c>
      <c r="D353" s="936" t="s">
        <v>373</v>
      </c>
      <c r="E353" s="936" t="s">
        <v>374</v>
      </c>
      <c r="F353" s="936" t="s">
        <v>375</v>
      </c>
      <c r="G353" s="936" t="s">
        <v>376</v>
      </c>
      <c r="H353" s="936" t="s">
        <v>377</v>
      </c>
      <c r="I353" s="936" t="s">
        <v>2298</v>
      </c>
      <c r="J353" s="936" t="s">
        <v>378</v>
      </c>
      <c r="K353" s="936" t="s">
        <v>890</v>
      </c>
      <c r="L353" s="936" t="s">
        <v>379</v>
      </c>
      <c r="M353" s="936" t="s">
        <v>380</v>
      </c>
      <c r="N353" s="936" t="s">
        <v>381</v>
      </c>
      <c r="O353" s="936" t="s">
        <v>382</v>
      </c>
      <c r="P353" s="936" t="s">
        <v>383</v>
      </c>
      <c r="Q353" s="936" t="s">
        <v>384</v>
      </c>
      <c r="R353" s="936" t="s">
        <v>412</v>
      </c>
      <c r="S353" s="936" t="s">
        <v>413</v>
      </c>
      <c r="T353" s="936" t="s">
        <v>414</v>
      </c>
      <c r="U353" s="936" t="s">
        <v>415</v>
      </c>
      <c r="V353" s="936" t="s">
        <v>417</v>
      </c>
      <c r="W353" s="936" t="s">
        <v>418</v>
      </c>
      <c r="X353" s="936" t="s">
        <v>1733</v>
      </c>
      <c r="Y353" s="936" t="s">
        <v>432</v>
      </c>
      <c r="Z353" s="937" t="s">
        <v>428</v>
      </c>
      <c r="AA353" s="936" t="s">
        <v>429</v>
      </c>
      <c r="AB353" s="936" t="s">
        <v>430</v>
      </c>
      <c r="AC353" s="936" t="s">
        <v>362</v>
      </c>
      <c r="AD353" s="936" t="s">
        <v>2488</v>
      </c>
      <c r="AE353" s="627"/>
      <c r="AF353" s="627"/>
      <c r="AG353" s="627"/>
      <c r="AH353" s="627"/>
      <c r="AI353" s="627"/>
      <c r="AJ353" s="626"/>
      <c r="AK353" s="627"/>
      <c r="AL353" s="627"/>
      <c r="AM353" s="627"/>
      <c r="AN353" s="627"/>
      <c r="AO353" s="627"/>
    </row>
    <row r="354" spans="1:41" ht="15" customHeight="1">
      <c r="A354" s="508" t="s">
        <v>2299</v>
      </c>
      <c r="B354" s="307"/>
      <c r="C354" s="506" t="s">
        <v>2509</v>
      </c>
      <c r="D354" s="506" t="s">
        <v>2532</v>
      </c>
      <c r="E354" s="506" t="s">
        <v>2510</v>
      </c>
      <c r="F354" s="506" t="s">
        <v>2511</v>
      </c>
      <c r="G354" s="506" t="s">
        <v>2533</v>
      </c>
      <c r="H354" s="506" t="s">
        <v>2509</v>
      </c>
      <c r="I354" s="506" t="s">
        <v>2512</v>
      </c>
      <c r="J354" s="506" t="s">
        <v>2543</v>
      </c>
      <c r="K354" s="506" t="s">
        <v>2511</v>
      </c>
      <c r="L354" s="506" t="s">
        <v>2534</v>
      </c>
      <c r="M354" s="506" t="s">
        <v>2544</v>
      </c>
      <c r="N354" s="506" t="s">
        <v>2545</v>
      </c>
      <c r="O354" s="506" t="s">
        <v>2515</v>
      </c>
      <c r="P354" s="506" t="s">
        <v>2512</v>
      </c>
      <c r="Q354" s="506" t="s">
        <v>2489</v>
      </c>
      <c r="R354" s="506" t="s">
        <v>2546</v>
      </c>
      <c r="S354" s="520" t="s">
        <v>2509</v>
      </c>
      <c r="T354" s="506" t="s">
        <v>2511</v>
      </c>
      <c r="U354" s="506" t="s">
        <v>2491</v>
      </c>
      <c r="V354" s="506" t="s">
        <v>2509</v>
      </c>
      <c r="W354" s="506" t="s">
        <v>2490</v>
      </c>
      <c r="X354" s="506" t="s">
        <v>2545</v>
      </c>
      <c r="Y354" s="506" t="s">
        <v>2545</v>
      </c>
      <c r="Z354" s="506" t="s">
        <v>2543</v>
      </c>
      <c r="AA354" s="506" t="s">
        <v>2547</v>
      </c>
      <c r="AB354" s="506" t="s">
        <v>2518</v>
      </c>
      <c r="AC354" s="506" t="s">
        <v>2548</v>
      </c>
      <c r="AD354" s="506" t="s">
        <v>2547</v>
      </c>
      <c r="AE354" s="506"/>
      <c r="AF354" s="506"/>
      <c r="AG354" s="506"/>
      <c r="AH354" s="506"/>
      <c r="AI354" s="506"/>
      <c r="AJ354" s="506"/>
      <c r="AK354" s="506"/>
      <c r="AL354" s="506"/>
      <c r="AM354" s="506"/>
      <c r="AN354" s="506"/>
      <c r="AO354" s="506"/>
    </row>
    <row r="355" spans="1:41" ht="15" customHeight="1">
      <c r="A355" s="2619" t="s">
        <v>44</v>
      </c>
      <c r="B355" s="2619"/>
      <c r="C355" s="509"/>
      <c r="D355" s="509"/>
      <c r="E355" s="509"/>
      <c r="F355" s="509"/>
      <c r="G355" s="509"/>
      <c r="H355" s="509"/>
      <c r="I355" s="509"/>
      <c r="J355" s="509"/>
      <c r="K355" s="509"/>
      <c r="L355" s="509"/>
      <c r="M355" s="509"/>
      <c r="N355" s="509"/>
      <c r="O355" s="509"/>
      <c r="P355" s="509"/>
      <c r="Q355" s="510"/>
      <c r="R355" s="510"/>
      <c r="S355" s="509"/>
      <c r="T355" s="509"/>
      <c r="U355" s="509"/>
      <c r="V355" s="509"/>
      <c r="W355" s="509"/>
      <c r="X355" s="509"/>
      <c r="Y355" s="510"/>
      <c r="Z355" s="509"/>
      <c r="AA355" s="509"/>
      <c r="AB355" s="509"/>
      <c r="AC355" s="509"/>
      <c r="AD355" s="509"/>
      <c r="AE355" s="509"/>
      <c r="AF355" s="509"/>
      <c r="AG355" s="509"/>
      <c r="AH355" s="509"/>
      <c r="AI355" s="510"/>
      <c r="AJ355" s="509"/>
      <c r="AK355" s="509"/>
      <c r="AL355" s="509"/>
      <c r="AM355" s="509"/>
      <c r="AN355" s="509"/>
      <c r="AO355" s="509"/>
    </row>
    <row r="356" spans="1:41" ht="15" customHeight="1">
      <c r="A356" s="511"/>
      <c r="B356" s="512" t="s">
        <v>2312</v>
      </c>
      <c r="C356" s="509">
        <v>7.75</v>
      </c>
      <c r="D356" s="509">
        <v>7.75</v>
      </c>
      <c r="E356" s="509">
        <v>7.5</v>
      </c>
      <c r="F356" s="509">
        <v>7.5</v>
      </c>
      <c r="G356" s="509">
        <v>8</v>
      </c>
      <c r="H356" s="509">
        <v>8</v>
      </c>
      <c r="I356" s="509">
        <v>7.75</v>
      </c>
      <c r="J356" s="509" t="s">
        <v>76</v>
      </c>
      <c r="K356" s="509">
        <v>8</v>
      </c>
      <c r="L356" s="509">
        <v>8</v>
      </c>
      <c r="M356" s="509">
        <v>8</v>
      </c>
      <c r="N356" s="509" t="s">
        <v>76</v>
      </c>
      <c r="O356" s="509">
        <v>7.25</v>
      </c>
      <c r="P356" s="509">
        <v>7.75</v>
      </c>
      <c r="Q356" s="509">
        <v>6.5</v>
      </c>
      <c r="R356" s="510" t="s">
        <v>76</v>
      </c>
      <c r="S356" s="509" t="s">
        <v>76</v>
      </c>
      <c r="T356" s="509" t="s">
        <v>76</v>
      </c>
      <c r="U356" s="509" t="s">
        <v>76</v>
      </c>
      <c r="V356" s="509" t="s">
        <v>76</v>
      </c>
      <c r="W356" s="509" t="s">
        <v>76</v>
      </c>
      <c r="X356" s="509" t="s">
        <v>76</v>
      </c>
      <c r="Y356" s="510" t="s">
        <v>76</v>
      </c>
      <c r="Z356" s="509" t="s">
        <v>76</v>
      </c>
      <c r="AA356" s="509" t="s">
        <v>76</v>
      </c>
      <c r="AB356" s="509" t="s">
        <v>76</v>
      </c>
      <c r="AC356" s="509" t="s">
        <v>76</v>
      </c>
      <c r="AD356" s="509" t="s">
        <v>76</v>
      </c>
      <c r="AE356" s="509"/>
      <c r="AF356" s="509"/>
      <c r="AG356" s="509"/>
      <c r="AH356" s="509"/>
      <c r="AI356" s="510"/>
      <c r="AJ356" s="509"/>
      <c r="AK356" s="509"/>
      <c r="AL356" s="509"/>
      <c r="AM356" s="509"/>
      <c r="AN356" s="509"/>
      <c r="AO356" s="509"/>
    </row>
    <row r="357" spans="1:41" ht="15" customHeight="1">
      <c r="A357" s="511"/>
      <c r="B357" s="512" t="s">
        <v>2313</v>
      </c>
      <c r="C357" s="509">
        <v>7.75</v>
      </c>
      <c r="D357" s="509">
        <v>7.75</v>
      </c>
      <c r="E357" s="509">
        <v>7.5</v>
      </c>
      <c r="F357" s="509">
        <v>7.5</v>
      </c>
      <c r="G357" s="509">
        <v>8</v>
      </c>
      <c r="H357" s="509">
        <v>8</v>
      </c>
      <c r="I357" s="509">
        <v>7.75</v>
      </c>
      <c r="J357" s="509">
        <v>7.5</v>
      </c>
      <c r="K357" s="509">
        <v>8</v>
      </c>
      <c r="L357" s="509">
        <v>8</v>
      </c>
      <c r="M357" s="509">
        <v>8</v>
      </c>
      <c r="N357" s="509">
        <v>7.5</v>
      </c>
      <c r="O357" s="509">
        <v>7.25</v>
      </c>
      <c r="P357" s="509">
        <v>7.75</v>
      </c>
      <c r="Q357" s="509">
        <v>6.5</v>
      </c>
      <c r="R357" s="510" t="s">
        <v>2442</v>
      </c>
      <c r="S357" s="509">
        <v>8.5</v>
      </c>
      <c r="T357" s="509">
        <v>8.5</v>
      </c>
      <c r="U357" s="509">
        <v>8</v>
      </c>
      <c r="V357" s="509">
        <v>8.5</v>
      </c>
      <c r="W357" s="509">
        <v>7</v>
      </c>
      <c r="X357" s="509">
        <v>6.5</v>
      </c>
      <c r="Y357" s="509">
        <v>6.5</v>
      </c>
      <c r="Z357" s="509">
        <v>6.5</v>
      </c>
      <c r="AA357" s="509">
        <v>7</v>
      </c>
      <c r="AB357" s="509">
        <v>7.25</v>
      </c>
      <c r="AC357" s="509">
        <v>6.5</v>
      </c>
      <c r="AD357" s="509">
        <v>6.75</v>
      </c>
      <c r="AE357" s="509"/>
      <c r="AF357" s="509"/>
      <c r="AG357" s="509"/>
      <c r="AH357" s="509"/>
      <c r="AI357" s="509"/>
      <c r="AJ357" s="509"/>
      <c r="AK357" s="509"/>
      <c r="AL357" s="509"/>
      <c r="AM357" s="509"/>
      <c r="AN357" s="509"/>
      <c r="AO357" s="509"/>
    </row>
    <row r="358" spans="1:41" ht="15" customHeight="1">
      <c r="A358" s="2619" t="s">
        <v>45</v>
      </c>
      <c r="B358" s="2619"/>
      <c r="C358" s="513"/>
      <c r="D358" s="513"/>
      <c r="E358" s="513"/>
      <c r="F358" s="513" t="s">
        <v>1285</v>
      </c>
      <c r="G358" s="513"/>
      <c r="H358" s="513"/>
      <c r="I358" s="513"/>
      <c r="J358" s="513"/>
      <c r="K358" s="513"/>
      <c r="L358" s="513"/>
      <c r="M358" s="513"/>
      <c r="N358" s="513"/>
      <c r="O358" s="513"/>
      <c r="P358" s="513"/>
      <c r="Q358" s="513"/>
      <c r="R358" s="510"/>
      <c r="S358" s="510"/>
      <c r="T358" s="510"/>
      <c r="U358" s="510"/>
      <c r="V358" s="510"/>
      <c r="W358" s="510"/>
      <c r="X358" s="510"/>
      <c r="Y358" s="510"/>
      <c r="Z358" s="510"/>
      <c r="AA358" s="510"/>
      <c r="AB358" s="510"/>
      <c r="AC358" s="509"/>
      <c r="AD358" s="509"/>
      <c r="AE358" s="510"/>
      <c r="AF358" s="510"/>
      <c r="AG358" s="510"/>
      <c r="AH358" s="510"/>
      <c r="AI358" s="510"/>
      <c r="AJ358" s="510"/>
      <c r="AK358" s="510"/>
      <c r="AL358" s="510"/>
      <c r="AM358" s="509"/>
      <c r="AN358" s="509"/>
      <c r="AO358" s="509"/>
    </row>
    <row r="359" spans="1:41" ht="15" customHeight="1">
      <c r="A359" s="514"/>
      <c r="B359" s="512" t="s">
        <v>2314</v>
      </c>
      <c r="C359" s="509">
        <v>8.25</v>
      </c>
      <c r="D359" s="509">
        <v>8.5</v>
      </c>
      <c r="E359" s="509">
        <v>8.5</v>
      </c>
      <c r="F359" s="509">
        <v>8.25</v>
      </c>
      <c r="G359" s="509">
        <v>8.5</v>
      </c>
      <c r="H359" s="509">
        <v>8.5</v>
      </c>
      <c r="I359" s="509">
        <v>8.5</v>
      </c>
      <c r="J359" s="509">
        <v>9</v>
      </c>
      <c r="K359" s="509">
        <v>8.25</v>
      </c>
      <c r="L359" s="515">
        <v>8.25</v>
      </c>
      <c r="M359" s="509">
        <v>8.75</v>
      </c>
      <c r="N359" s="509" t="s">
        <v>2481</v>
      </c>
      <c r="O359" s="509">
        <v>8</v>
      </c>
      <c r="P359" s="509">
        <v>8.25</v>
      </c>
      <c r="Q359" s="509">
        <v>7.75</v>
      </c>
      <c r="R359" s="510" t="s">
        <v>2522</v>
      </c>
      <c r="S359" s="509">
        <v>9.25</v>
      </c>
      <c r="T359" s="510">
        <v>9.25</v>
      </c>
      <c r="U359" s="510" t="s">
        <v>2478</v>
      </c>
      <c r="V359" s="509">
        <v>9</v>
      </c>
      <c r="W359" s="509">
        <v>8</v>
      </c>
      <c r="X359" s="509">
        <v>8.5</v>
      </c>
      <c r="Y359" s="510" t="s">
        <v>2549</v>
      </c>
      <c r="Z359" s="509" t="s">
        <v>2550</v>
      </c>
      <c r="AA359" s="510" t="s">
        <v>2481</v>
      </c>
      <c r="AB359" s="510" t="s">
        <v>2502</v>
      </c>
      <c r="AC359" s="509" t="s">
        <v>2351</v>
      </c>
      <c r="AD359" s="509" t="s">
        <v>2551</v>
      </c>
      <c r="AE359" s="509"/>
      <c r="AF359" s="509"/>
      <c r="AG359" s="509"/>
      <c r="AH359" s="509"/>
      <c r="AI359" s="510"/>
      <c r="AJ359" s="509"/>
      <c r="AK359" s="510"/>
      <c r="AL359" s="510"/>
      <c r="AM359" s="509"/>
      <c r="AN359" s="509"/>
      <c r="AO359" s="509"/>
    </row>
    <row r="360" spans="1:41" ht="15" customHeight="1">
      <c r="A360" s="514"/>
      <c r="B360" s="512" t="s">
        <v>2315</v>
      </c>
      <c r="C360" s="509">
        <v>8.5</v>
      </c>
      <c r="D360" s="509">
        <v>8.75</v>
      </c>
      <c r="E360" s="509">
        <v>8.75</v>
      </c>
      <c r="F360" s="509">
        <v>8.5</v>
      </c>
      <c r="G360" s="509">
        <v>8.75</v>
      </c>
      <c r="H360" s="509">
        <v>8.75</v>
      </c>
      <c r="I360" s="509">
        <v>8.75</v>
      </c>
      <c r="J360" s="509">
        <v>9.5</v>
      </c>
      <c r="K360" s="509">
        <v>8.5</v>
      </c>
      <c r="L360" s="509">
        <v>8.5</v>
      </c>
      <c r="M360" s="509">
        <v>9</v>
      </c>
      <c r="N360" s="509" t="s">
        <v>2500</v>
      </c>
      <c r="O360" s="510">
        <v>8.25</v>
      </c>
      <c r="P360" s="509">
        <v>8.75</v>
      </c>
      <c r="Q360" s="509">
        <v>8</v>
      </c>
      <c r="R360" s="510" t="s">
        <v>2549</v>
      </c>
      <c r="S360" s="509">
        <v>9.5</v>
      </c>
      <c r="T360" s="509">
        <v>9.5</v>
      </c>
      <c r="U360" s="510" t="s">
        <v>2501</v>
      </c>
      <c r="V360" s="509">
        <v>9.25</v>
      </c>
      <c r="W360" s="510">
        <v>8.25</v>
      </c>
      <c r="X360" s="509">
        <v>9</v>
      </c>
      <c r="Y360" s="510" t="s">
        <v>2504</v>
      </c>
      <c r="Z360" s="509">
        <v>7.5</v>
      </c>
      <c r="AA360" s="510" t="s">
        <v>2501</v>
      </c>
      <c r="AB360" s="510" t="s">
        <v>2505</v>
      </c>
      <c r="AC360" s="509" t="s">
        <v>2552</v>
      </c>
      <c r="AD360" s="509" t="s">
        <v>2539</v>
      </c>
      <c r="AE360" s="509"/>
      <c r="AF360" s="509"/>
      <c r="AG360" s="509"/>
      <c r="AH360" s="509"/>
      <c r="AI360" s="510"/>
      <c r="AJ360" s="509"/>
      <c r="AK360" s="510"/>
      <c r="AL360" s="510"/>
      <c r="AM360" s="509"/>
      <c r="AN360" s="509"/>
      <c r="AO360" s="509"/>
    </row>
    <row r="361" spans="1:41" ht="15" customHeight="1">
      <c r="A361" s="514"/>
      <c r="B361" s="512" t="s">
        <v>2316</v>
      </c>
      <c r="C361" s="509">
        <v>8.75</v>
      </c>
      <c r="D361" s="509">
        <v>9</v>
      </c>
      <c r="E361" s="509">
        <v>9</v>
      </c>
      <c r="F361" s="509">
        <v>8.75</v>
      </c>
      <c r="G361" s="509">
        <v>9</v>
      </c>
      <c r="H361" s="509">
        <v>9</v>
      </c>
      <c r="I361" s="509">
        <v>9</v>
      </c>
      <c r="J361" s="509">
        <v>10</v>
      </c>
      <c r="K361" s="509">
        <v>9</v>
      </c>
      <c r="L361" s="509">
        <v>9</v>
      </c>
      <c r="M361" s="509">
        <v>9.5</v>
      </c>
      <c r="N361" s="509" t="s">
        <v>2501</v>
      </c>
      <c r="O361" s="509">
        <v>8.5</v>
      </c>
      <c r="P361" s="509">
        <v>9</v>
      </c>
      <c r="Q361" s="510">
        <v>8.25</v>
      </c>
      <c r="R361" s="510" t="s">
        <v>2553</v>
      </c>
      <c r="S361" s="509">
        <v>9.75</v>
      </c>
      <c r="T361" s="509">
        <v>9.75</v>
      </c>
      <c r="U361" s="509" t="s">
        <v>2351</v>
      </c>
      <c r="V361" s="509">
        <v>9.5</v>
      </c>
      <c r="W361" s="509">
        <v>8.5</v>
      </c>
      <c r="X361" s="510">
        <v>10</v>
      </c>
      <c r="Y361" s="510" t="s">
        <v>2328</v>
      </c>
      <c r="Z361" s="509" t="s">
        <v>2424</v>
      </c>
      <c r="AA361" s="510" t="s">
        <v>1935</v>
      </c>
      <c r="AB361" s="510" t="s">
        <v>2384</v>
      </c>
      <c r="AC361" s="509" t="s">
        <v>1939</v>
      </c>
      <c r="AD361" s="509" t="s">
        <v>2540</v>
      </c>
      <c r="AE361" s="509"/>
      <c r="AF361" s="509"/>
      <c r="AG361" s="509"/>
      <c r="AH361" s="510"/>
      <c r="AI361" s="510"/>
      <c r="AJ361" s="509"/>
      <c r="AK361" s="510"/>
      <c r="AL361" s="510"/>
      <c r="AM361" s="509"/>
      <c r="AN361" s="509"/>
      <c r="AO361" s="509"/>
    </row>
    <row r="362" spans="1:41" ht="15" customHeight="1">
      <c r="A362" s="514"/>
      <c r="B362" s="512" t="s">
        <v>2317</v>
      </c>
      <c r="C362" s="509">
        <v>9.25</v>
      </c>
      <c r="D362" s="509">
        <v>9.5</v>
      </c>
      <c r="E362" s="509">
        <v>9.5</v>
      </c>
      <c r="F362" s="509">
        <v>9.25</v>
      </c>
      <c r="G362" s="509">
        <v>9.5</v>
      </c>
      <c r="H362" s="509">
        <v>9.25</v>
      </c>
      <c r="I362" s="509">
        <v>9.5</v>
      </c>
      <c r="J362" s="509">
        <v>10.25</v>
      </c>
      <c r="K362" s="509">
        <v>9.5</v>
      </c>
      <c r="L362" s="509">
        <v>9.5</v>
      </c>
      <c r="M362" s="509">
        <v>9.75</v>
      </c>
      <c r="N362" s="509" t="s">
        <v>2351</v>
      </c>
      <c r="O362" s="510">
        <v>9.25</v>
      </c>
      <c r="P362" s="509">
        <v>9.5</v>
      </c>
      <c r="Q362" s="509">
        <v>8.25</v>
      </c>
      <c r="R362" s="509" t="s">
        <v>76</v>
      </c>
      <c r="S362" s="509">
        <v>9.75</v>
      </c>
      <c r="T362" s="509">
        <v>9.75</v>
      </c>
      <c r="U362" s="509" t="s">
        <v>2328</v>
      </c>
      <c r="V362" s="509">
        <v>10</v>
      </c>
      <c r="W362" s="509">
        <v>8.75</v>
      </c>
      <c r="X362" s="510">
        <v>10.25</v>
      </c>
      <c r="Y362" s="510" t="s">
        <v>2323</v>
      </c>
      <c r="Z362" s="509" t="s">
        <v>1929</v>
      </c>
      <c r="AA362" s="510" t="s">
        <v>2554</v>
      </c>
      <c r="AB362" s="510" t="s">
        <v>2479</v>
      </c>
      <c r="AC362" s="509" t="s">
        <v>76</v>
      </c>
      <c r="AD362" s="509" t="s">
        <v>76</v>
      </c>
      <c r="AE362" s="510"/>
      <c r="AF362" s="509"/>
      <c r="AG362" s="509"/>
      <c r="AH362" s="510"/>
      <c r="AI362" s="510"/>
      <c r="AJ362" s="509"/>
      <c r="AK362" s="510"/>
      <c r="AL362" s="510"/>
      <c r="AM362" s="509"/>
      <c r="AN362" s="509"/>
      <c r="AO362" s="509"/>
    </row>
    <row r="363" spans="1:41" ht="15" customHeight="1">
      <c r="A363" s="514"/>
      <c r="B363" s="512" t="s">
        <v>2318</v>
      </c>
      <c r="C363" s="509">
        <v>9.75</v>
      </c>
      <c r="D363" s="509">
        <v>9.75</v>
      </c>
      <c r="E363" s="509">
        <v>9.5</v>
      </c>
      <c r="F363" s="509">
        <v>9.25</v>
      </c>
      <c r="G363" s="509">
        <v>10</v>
      </c>
      <c r="H363" s="509">
        <v>9.75</v>
      </c>
      <c r="I363" s="509">
        <v>9.75</v>
      </c>
      <c r="J363" s="509">
        <v>10.5</v>
      </c>
      <c r="K363" s="509">
        <v>10.5</v>
      </c>
      <c r="L363" s="509" t="s">
        <v>76</v>
      </c>
      <c r="M363" s="509">
        <v>9.75</v>
      </c>
      <c r="N363" s="509" t="s">
        <v>2328</v>
      </c>
      <c r="O363" s="510">
        <v>9.25</v>
      </c>
      <c r="P363" s="509">
        <v>9.75</v>
      </c>
      <c r="Q363" s="509" t="s">
        <v>76</v>
      </c>
      <c r="R363" s="509" t="s">
        <v>76</v>
      </c>
      <c r="S363" s="509">
        <v>9.75</v>
      </c>
      <c r="T363" s="509">
        <v>9.75</v>
      </c>
      <c r="U363" s="509" t="s">
        <v>2507</v>
      </c>
      <c r="V363" s="509">
        <v>10.5</v>
      </c>
      <c r="W363" s="509">
        <v>9</v>
      </c>
      <c r="X363" s="509">
        <v>10.5</v>
      </c>
      <c r="Y363" s="510" t="s">
        <v>76</v>
      </c>
      <c r="Z363" s="509" t="s">
        <v>2555</v>
      </c>
      <c r="AA363" s="510" t="s">
        <v>2556</v>
      </c>
      <c r="AB363" s="510" t="s">
        <v>76</v>
      </c>
      <c r="AC363" s="509" t="s">
        <v>2557</v>
      </c>
      <c r="AD363" s="509" t="s">
        <v>76</v>
      </c>
      <c r="AE363" s="509"/>
      <c r="AF363" s="509"/>
      <c r="AG363" s="509"/>
      <c r="AH363" s="509"/>
      <c r="AI363" s="510"/>
      <c r="AJ363" s="509"/>
      <c r="AK363" s="510"/>
      <c r="AL363" s="510"/>
      <c r="AM363" s="509"/>
      <c r="AN363" s="509"/>
      <c r="AO363" s="509"/>
    </row>
    <row r="364" spans="1:41" ht="15" customHeight="1">
      <c r="A364" s="2619" t="s">
        <v>388</v>
      </c>
      <c r="B364" s="2619"/>
      <c r="C364" s="509"/>
      <c r="D364" s="509"/>
      <c r="E364" s="509"/>
      <c r="F364" s="509"/>
      <c r="G364" s="509"/>
      <c r="H364" s="509"/>
      <c r="I364" s="509"/>
      <c r="J364" s="509"/>
      <c r="K364" s="509"/>
      <c r="L364" s="509"/>
      <c r="M364" s="509"/>
      <c r="N364" s="509"/>
      <c r="O364" s="510"/>
      <c r="P364" s="509"/>
      <c r="Q364" s="510"/>
      <c r="R364" s="509"/>
      <c r="S364" s="509"/>
      <c r="T364" s="509"/>
      <c r="U364" s="509"/>
      <c r="V364" s="509"/>
      <c r="W364" s="510"/>
      <c r="X364" s="510"/>
      <c r="Y364" s="510"/>
      <c r="Z364" s="510"/>
      <c r="AA364" s="510"/>
      <c r="AB364" s="510"/>
      <c r="AC364" s="509"/>
      <c r="AD364" s="509"/>
      <c r="AE364" s="510"/>
      <c r="AF364" s="509"/>
      <c r="AG364" s="509"/>
      <c r="AH364" s="510"/>
      <c r="AI364" s="510"/>
      <c r="AJ364" s="510"/>
      <c r="AK364" s="510"/>
      <c r="AL364" s="510"/>
      <c r="AM364" s="509"/>
      <c r="AN364" s="509"/>
      <c r="AO364" s="509"/>
    </row>
    <row r="365" spans="1:41" ht="15" customHeight="1">
      <c r="A365" s="516"/>
      <c r="B365" s="512" t="s">
        <v>389</v>
      </c>
      <c r="C365" s="509" t="s">
        <v>2449</v>
      </c>
      <c r="D365" s="509">
        <v>13.75</v>
      </c>
      <c r="E365" s="509" t="s">
        <v>2449</v>
      </c>
      <c r="F365" s="509">
        <v>13.75</v>
      </c>
      <c r="G365" s="509" t="s">
        <v>1846</v>
      </c>
      <c r="H365" s="509">
        <v>14</v>
      </c>
      <c r="I365" s="509" t="s">
        <v>76</v>
      </c>
      <c r="J365" s="509">
        <v>13</v>
      </c>
      <c r="K365" s="509" t="s">
        <v>2377</v>
      </c>
      <c r="L365" s="509">
        <v>14</v>
      </c>
      <c r="M365" s="509" t="s">
        <v>2269</v>
      </c>
      <c r="N365" s="509">
        <v>13.75</v>
      </c>
      <c r="O365" s="509">
        <v>13</v>
      </c>
      <c r="P365" s="509">
        <v>14</v>
      </c>
      <c r="Q365" s="509">
        <v>13</v>
      </c>
      <c r="R365" s="509">
        <v>14</v>
      </c>
      <c r="S365" s="509">
        <v>10</v>
      </c>
      <c r="T365" s="509">
        <v>10</v>
      </c>
      <c r="U365" s="509" t="s">
        <v>2269</v>
      </c>
      <c r="V365" s="509">
        <v>12</v>
      </c>
      <c r="W365" s="509">
        <v>11.5</v>
      </c>
      <c r="X365" s="509">
        <v>13</v>
      </c>
      <c r="Y365" s="510" t="s">
        <v>1663</v>
      </c>
      <c r="Z365" s="509">
        <v>13</v>
      </c>
      <c r="AA365" s="509">
        <v>11</v>
      </c>
      <c r="AB365" s="510" t="s">
        <v>2269</v>
      </c>
      <c r="AC365" s="509" t="s">
        <v>1846</v>
      </c>
      <c r="AD365" s="509" t="s">
        <v>2425</v>
      </c>
      <c r="AE365" s="509"/>
      <c r="AF365" s="509"/>
      <c r="AG365" s="509"/>
      <c r="AH365" s="509"/>
      <c r="AI365" s="510"/>
      <c r="AJ365" s="509"/>
      <c r="AK365" s="509"/>
      <c r="AL365" s="510"/>
      <c r="AM365" s="509"/>
      <c r="AN365" s="509"/>
      <c r="AO365" s="509"/>
    </row>
    <row r="366" spans="1:41" ht="15" customHeight="1">
      <c r="B366" s="512" t="s">
        <v>2319</v>
      </c>
      <c r="C366" s="509">
        <v>14.5</v>
      </c>
      <c r="D366" s="509">
        <v>14.5</v>
      </c>
      <c r="E366" s="509">
        <v>14.5</v>
      </c>
      <c r="F366" s="509">
        <v>14.5</v>
      </c>
      <c r="G366" s="509" t="s">
        <v>2483</v>
      </c>
      <c r="H366" s="509" t="s">
        <v>1847</v>
      </c>
      <c r="I366" s="509">
        <v>15</v>
      </c>
      <c r="J366" s="509" t="s">
        <v>1669</v>
      </c>
      <c r="K366" s="509">
        <v>15.5</v>
      </c>
      <c r="L366" s="509">
        <v>16.5</v>
      </c>
      <c r="M366" s="509" t="s">
        <v>2332</v>
      </c>
      <c r="N366" s="509">
        <v>15</v>
      </c>
      <c r="O366" s="509">
        <v>15</v>
      </c>
      <c r="P366" s="509">
        <v>15</v>
      </c>
      <c r="Q366" s="509">
        <v>15</v>
      </c>
      <c r="R366" s="509">
        <v>16</v>
      </c>
      <c r="S366" s="509" t="s">
        <v>1893</v>
      </c>
      <c r="T366" s="509" t="s">
        <v>1893</v>
      </c>
      <c r="U366" s="509" t="s">
        <v>1881</v>
      </c>
      <c r="V366" s="509">
        <v>14</v>
      </c>
      <c r="W366" s="509">
        <v>15</v>
      </c>
      <c r="X366" s="509">
        <v>14.5</v>
      </c>
      <c r="Y366" s="509" t="s">
        <v>1853</v>
      </c>
      <c r="Z366" s="509" t="s">
        <v>1861</v>
      </c>
      <c r="AA366" s="509">
        <v>15</v>
      </c>
      <c r="AB366" s="509">
        <v>15</v>
      </c>
      <c r="AC366" s="509" t="s">
        <v>1550</v>
      </c>
      <c r="AD366" s="509" t="s">
        <v>1879</v>
      </c>
      <c r="AE366" s="509"/>
      <c r="AF366" s="509"/>
      <c r="AG366" s="509"/>
      <c r="AH366" s="509"/>
      <c r="AI366" s="509"/>
      <c r="AJ366" s="509"/>
      <c r="AK366" s="509"/>
      <c r="AL366" s="509"/>
      <c r="AM366" s="509"/>
      <c r="AN366" s="509"/>
      <c r="AO366" s="509"/>
    </row>
    <row r="367" spans="1:41" ht="15" customHeight="1">
      <c r="B367" s="512" t="s">
        <v>2381</v>
      </c>
      <c r="C367" s="509">
        <v>15.5</v>
      </c>
      <c r="D367" s="509">
        <v>15.5</v>
      </c>
      <c r="E367" s="509">
        <v>15.5</v>
      </c>
      <c r="F367" s="509" t="s">
        <v>1840</v>
      </c>
      <c r="G367" s="509" t="s">
        <v>2453</v>
      </c>
      <c r="H367" s="509">
        <v>15</v>
      </c>
      <c r="I367" s="509" t="s">
        <v>1840</v>
      </c>
      <c r="J367" s="509">
        <v>15</v>
      </c>
      <c r="K367" s="509" t="s">
        <v>2456</v>
      </c>
      <c r="L367" s="509">
        <v>16.5</v>
      </c>
      <c r="M367" s="509" t="s">
        <v>2558</v>
      </c>
      <c r="N367" s="509">
        <v>15</v>
      </c>
      <c r="O367" s="509">
        <v>15.5</v>
      </c>
      <c r="P367" s="509" t="s">
        <v>1614</v>
      </c>
      <c r="Q367" s="509" t="s">
        <v>1868</v>
      </c>
      <c r="R367" s="509" t="s">
        <v>2559</v>
      </c>
      <c r="S367" s="509" t="s">
        <v>2259</v>
      </c>
      <c r="T367" s="509" t="s">
        <v>2259</v>
      </c>
      <c r="U367" s="509" t="s">
        <v>2455</v>
      </c>
      <c r="V367" s="509">
        <v>14</v>
      </c>
      <c r="W367" s="509" t="s">
        <v>1868</v>
      </c>
      <c r="X367" s="509">
        <v>14.5</v>
      </c>
      <c r="Y367" s="509" t="s">
        <v>1891</v>
      </c>
      <c r="Z367" s="509" t="s">
        <v>2457</v>
      </c>
      <c r="AA367" s="510" t="s">
        <v>1881</v>
      </c>
      <c r="AB367" s="509" t="s">
        <v>2454</v>
      </c>
      <c r="AC367" s="509" t="s">
        <v>2560</v>
      </c>
      <c r="AD367" s="509" t="s">
        <v>2460</v>
      </c>
      <c r="AE367" s="509"/>
      <c r="AF367" s="509"/>
      <c r="AG367" s="509"/>
      <c r="AH367" s="509"/>
      <c r="AI367" s="509"/>
      <c r="AJ367" s="509"/>
      <c r="AK367" s="510"/>
      <c r="AL367" s="509"/>
      <c r="AM367" s="509"/>
      <c r="AN367" s="509"/>
      <c r="AO367" s="509"/>
    </row>
    <row r="368" spans="1:41" ht="15" customHeight="1">
      <c r="B368" s="512" t="s">
        <v>211</v>
      </c>
      <c r="C368" s="509">
        <v>10</v>
      </c>
      <c r="D368" s="509">
        <v>10</v>
      </c>
      <c r="E368" s="509">
        <v>10</v>
      </c>
      <c r="F368" s="509">
        <v>10</v>
      </c>
      <c r="G368" s="509">
        <v>10</v>
      </c>
      <c r="H368" s="509">
        <v>10</v>
      </c>
      <c r="I368" s="509">
        <v>10</v>
      </c>
      <c r="J368" s="509">
        <v>10</v>
      </c>
      <c r="K368" s="509">
        <v>10</v>
      </c>
      <c r="L368" s="509">
        <v>10</v>
      </c>
      <c r="M368" s="509">
        <v>10</v>
      </c>
      <c r="N368" s="509">
        <v>10</v>
      </c>
      <c r="O368" s="509">
        <v>10</v>
      </c>
      <c r="P368" s="509">
        <v>10</v>
      </c>
      <c r="Q368" s="509">
        <v>10</v>
      </c>
      <c r="R368" s="509">
        <v>10</v>
      </c>
      <c r="S368" s="509" t="s">
        <v>2351</v>
      </c>
      <c r="T368" s="509" t="s">
        <v>2351</v>
      </c>
      <c r="U368" s="509">
        <v>10</v>
      </c>
      <c r="V368" s="509">
        <v>10</v>
      </c>
      <c r="W368" s="509">
        <v>10</v>
      </c>
      <c r="X368" s="509">
        <v>10</v>
      </c>
      <c r="Y368" s="509" t="s">
        <v>2424</v>
      </c>
      <c r="Z368" s="509">
        <v>10</v>
      </c>
      <c r="AA368" s="509">
        <v>10</v>
      </c>
      <c r="AB368" s="509" t="s">
        <v>2424</v>
      </c>
      <c r="AC368" s="509" t="s">
        <v>2424</v>
      </c>
      <c r="AD368" s="509" t="s">
        <v>2351</v>
      </c>
      <c r="AE368" s="509"/>
      <c r="AF368" s="509"/>
      <c r="AG368" s="509"/>
      <c r="AH368" s="509"/>
      <c r="AI368" s="509"/>
      <c r="AJ368" s="509"/>
      <c r="AK368" s="509"/>
      <c r="AL368" s="509"/>
      <c r="AM368" s="509"/>
      <c r="AN368" s="509"/>
      <c r="AO368" s="509"/>
    </row>
    <row r="369" spans="1:41" ht="15" customHeight="1">
      <c r="B369" s="512" t="s">
        <v>2330</v>
      </c>
      <c r="C369" s="509">
        <v>16</v>
      </c>
      <c r="D369" s="509">
        <v>16</v>
      </c>
      <c r="E369" s="509">
        <v>16</v>
      </c>
      <c r="F369" s="509">
        <v>16</v>
      </c>
      <c r="G369" s="509">
        <v>15.5</v>
      </c>
      <c r="H369" s="509">
        <v>15.5</v>
      </c>
      <c r="I369" s="509">
        <v>16</v>
      </c>
      <c r="J369" s="509">
        <v>16</v>
      </c>
      <c r="K369" s="509" t="s">
        <v>2528</v>
      </c>
      <c r="L369" s="509">
        <v>16.5</v>
      </c>
      <c r="M369" s="509" t="s">
        <v>2528</v>
      </c>
      <c r="N369" s="509" t="s">
        <v>1614</v>
      </c>
      <c r="O369" s="509">
        <v>16</v>
      </c>
      <c r="P369" s="509">
        <v>16.5</v>
      </c>
      <c r="Q369" s="509">
        <v>16</v>
      </c>
      <c r="R369" s="509">
        <v>16</v>
      </c>
      <c r="S369" s="509" t="s">
        <v>2264</v>
      </c>
      <c r="T369" s="509" t="s">
        <v>2264</v>
      </c>
      <c r="U369" s="509" t="s">
        <v>1881</v>
      </c>
      <c r="V369" s="509">
        <v>14</v>
      </c>
      <c r="W369" s="509">
        <v>15.5</v>
      </c>
      <c r="X369" s="509">
        <v>15</v>
      </c>
      <c r="Y369" s="509" t="s">
        <v>1550</v>
      </c>
      <c r="Z369" s="509">
        <v>15</v>
      </c>
      <c r="AA369" s="509">
        <v>15.5</v>
      </c>
      <c r="AB369" s="509" t="s">
        <v>1862</v>
      </c>
      <c r="AC369" s="509" t="s">
        <v>2561</v>
      </c>
      <c r="AD369" s="509" t="s">
        <v>2460</v>
      </c>
      <c r="AE369" s="509"/>
      <c r="AF369" s="509"/>
      <c r="AG369" s="509"/>
      <c r="AH369" s="509"/>
      <c r="AI369" s="509"/>
      <c r="AJ369" s="509"/>
      <c r="AK369" s="509"/>
      <c r="AL369" s="509"/>
      <c r="AM369" s="509"/>
      <c r="AN369" s="509"/>
      <c r="AO369" s="509"/>
    </row>
    <row r="370" spans="1:41" ht="15" customHeight="1">
      <c r="B370" s="512" t="s">
        <v>2334</v>
      </c>
      <c r="C370" s="509">
        <v>11</v>
      </c>
      <c r="D370" s="509">
        <v>11.5</v>
      </c>
      <c r="E370" s="509">
        <v>11.5</v>
      </c>
      <c r="F370" s="509">
        <v>11</v>
      </c>
      <c r="G370" s="509" t="s">
        <v>2328</v>
      </c>
      <c r="H370" s="509">
        <v>11</v>
      </c>
      <c r="I370" s="509">
        <v>12</v>
      </c>
      <c r="J370" s="509" t="s">
        <v>76</v>
      </c>
      <c r="K370" s="509">
        <v>12</v>
      </c>
      <c r="L370" s="509">
        <v>12</v>
      </c>
      <c r="M370" s="509">
        <v>12</v>
      </c>
      <c r="N370" s="509">
        <v>12</v>
      </c>
      <c r="O370" s="509">
        <v>12</v>
      </c>
      <c r="P370" s="509">
        <v>12</v>
      </c>
      <c r="Q370" s="509">
        <v>12</v>
      </c>
      <c r="R370" s="509">
        <v>10</v>
      </c>
      <c r="S370" s="509">
        <v>11</v>
      </c>
      <c r="T370" s="509">
        <v>11</v>
      </c>
      <c r="U370" s="509">
        <v>12</v>
      </c>
      <c r="V370" s="509">
        <v>12</v>
      </c>
      <c r="W370" s="509">
        <v>12</v>
      </c>
      <c r="X370" s="509">
        <v>12</v>
      </c>
      <c r="Y370" s="509" t="s">
        <v>1663</v>
      </c>
      <c r="Z370" s="509" t="s">
        <v>76</v>
      </c>
      <c r="AA370" s="509">
        <v>10.5</v>
      </c>
      <c r="AB370" s="509" t="s">
        <v>2284</v>
      </c>
      <c r="AC370" s="509" t="s">
        <v>1663</v>
      </c>
      <c r="AD370" s="509" t="s">
        <v>1663</v>
      </c>
      <c r="AE370" s="509"/>
      <c r="AF370" s="509"/>
      <c r="AG370" s="509"/>
      <c r="AH370" s="509"/>
      <c r="AI370" s="509"/>
      <c r="AJ370" s="509"/>
      <c r="AK370" s="509"/>
      <c r="AL370" s="509"/>
      <c r="AM370" s="509"/>
      <c r="AN370" s="509"/>
      <c r="AO370" s="509"/>
    </row>
    <row r="371" spans="1:41" ht="15" customHeight="1">
      <c r="A371" s="517"/>
      <c r="B371" s="518" t="s">
        <v>1108</v>
      </c>
      <c r="C371" s="519" t="s">
        <v>2460</v>
      </c>
      <c r="D371" s="519" t="s">
        <v>2264</v>
      </c>
      <c r="E371" s="519" t="s">
        <v>2258</v>
      </c>
      <c r="F371" s="519" t="s">
        <v>1867</v>
      </c>
      <c r="G371" s="519" t="s">
        <v>2427</v>
      </c>
      <c r="H371" s="519">
        <v>14</v>
      </c>
      <c r="I371" s="519" t="s">
        <v>1668</v>
      </c>
      <c r="J371" s="519">
        <v>15</v>
      </c>
      <c r="K371" s="519" t="s">
        <v>2529</v>
      </c>
      <c r="L371" s="519">
        <v>16.5</v>
      </c>
      <c r="M371" s="519" t="s">
        <v>2258</v>
      </c>
      <c r="N371" s="519" t="s">
        <v>1614</v>
      </c>
      <c r="O371" s="519">
        <v>16.5</v>
      </c>
      <c r="P371" s="519" t="s">
        <v>1614</v>
      </c>
      <c r="Q371" s="519" t="s">
        <v>1343</v>
      </c>
      <c r="R371" s="519">
        <v>16</v>
      </c>
      <c r="S371" s="519" t="s">
        <v>1847</v>
      </c>
      <c r="T371" s="519" t="s">
        <v>1847</v>
      </c>
      <c r="U371" s="519" t="s">
        <v>1847</v>
      </c>
      <c r="V371" s="519">
        <v>15.5</v>
      </c>
      <c r="W371" s="519">
        <v>15</v>
      </c>
      <c r="X371" s="519">
        <v>15</v>
      </c>
      <c r="Y371" s="519" t="s">
        <v>2530</v>
      </c>
      <c r="Z371" s="519">
        <v>15</v>
      </c>
      <c r="AA371" s="519">
        <v>15.5</v>
      </c>
      <c r="AB371" s="519" t="s">
        <v>76</v>
      </c>
      <c r="AC371" s="519" t="s">
        <v>2456</v>
      </c>
      <c r="AD371" s="519" t="s">
        <v>2541</v>
      </c>
      <c r="AE371" s="509"/>
      <c r="AF371" s="509"/>
      <c r="AG371" s="509"/>
      <c r="AH371" s="509"/>
      <c r="AI371" s="509"/>
      <c r="AJ371" s="509"/>
      <c r="AK371" s="509"/>
      <c r="AL371" s="509"/>
      <c r="AM371" s="509"/>
      <c r="AN371" s="509"/>
      <c r="AO371" s="509"/>
    </row>
    <row r="372" spans="1:41" s="1047" customFormat="1" ht="15" customHeight="1">
      <c r="A372" s="2625" t="s">
        <v>548</v>
      </c>
      <c r="B372" s="2625"/>
      <c r="C372" s="2625"/>
      <c r="D372" s="2625"/>
      <c r="E372" s="2625"/>
      <c r="F372" s="2625"/>
      <c r="G372" s="2625"/>
      <c r="H372" s="2625"/>
      <c r="I372" s="2625"/>
      <c r="J372" s="1049"/>
      <c r="K372" s="1049"/>
      <c r="L372" s="1049"/>
      <c r="M372" s="1049"/>
      <c r="N372" s="1049"/>
      <c r="O372" s="1049"/>
      <c r="P372" s="1049"/>
      <c r="Q372" s="1049"/>
      <c r="R372" s="1049"/>
      <c r="S372" s="1049"/>
      <c r="T372" s="2625" t="s">
        <v>3562</v>
      </c>
      <c r="U372" s="2625"/>
      <c r="V372" s="2625"/>
      <c r="W372" s="2625"/>
      <c r="X372" s="2625"/>
      <c r="Y372" s="1050"/>
      <c r="Z372" s="1048"/>
      <c r="AA372" s="1048"/>
      <c r="AB372" s="1048"/>
      <c r="AC372" s="1048"/>
      <c r="AF372" s="1050"/>
      <c r="AG372" s="1050"/>
      <c r="AH372" s="1050"/>
      <c r="AI372" s="1050"/>
      <c r="AJ372" s="1050"/>
    </row>
    <row r="373" spans="1:41" s="1047" customFormat="1" ht="15" customHeight="1">
      <c r="B373" s="1047" t="s">
        <v>399</v>
      </c>
      <c r="U373" s="1047" t="s">
        <v>399</v>
      </c>
      <c r="V373" s="1048"/>
      <c r="W373" s="1048"/>
      <c r="X373" s="1048"/>
      <c r="Y373" s="1048"/>
      <c r="AA373" s="1048"/>
      <c r="AB373" s="1048"/>
      <c r="AC373" s="1048"/>
      <c r="AH373" s="1048"/>
      <c r="AI373" s="1048"/>
      <c r="AJ373" s="1048"/>
    </row>
    <row r="374" spans="1:41" ht="15" customHeight="1">
      <c r="A374" s="494"/>
      <c r="B374" s="500"/>
      <c r="F374" s="2611" t="s">
        <v>2293</v>
      </c>
      <c r="G374" s="2611"/>
      <c r="H374" s="2611"/>
      <c r="I374" s="2611"/>
      <c r="J374" s="2612" t="s">
        <v>2294</v>
      </c>
      <c r="K374" s="2612"/>
      <c r="L374" s="2612"/>
      <c r="M374" s="2612"/>
      <c r="N374" s="2598" t="s">
        <v>2229</v>
      </c>
      <c r="O374" s="2598"/>
    </row>
    <row r="375" spans="1:41" ht="15" customHeight="1">
      <c r="A375" s="501"/>
      <c r="B375" s="500"/>
      <c r="F375" s="502"/>
      <c r="G375" s="502"/>
      <c r="H375" s="2620" t="s">
        <v>2562</v>
      </c>
      <c r="I375" s="2620"/>
      <c r="J375" s="2594" t="s">
        <v>2296</v>
      </c>
      <c r="K375" s="2594"/>
      <c r="L375" s="2594"/>
      <c r="M375" s="503"/>
      <c r="N375" s="501" t="s">
        <v>1130</v>
      </c>
    </row>
    <row r="376" spans="1:41" ht="15" customHeight="1">
      <c r="A376" s="500"/>
      <c r="B376" s="504"/>
    </row>
    <row r="377" spans="1:41" s="599" customFormat="1" ht="15" customHeight="1">
      <c r="A377" s="2582" t="s">
        <v>369</v>
      </c>
      <c r="B377" s="2583"/>
      <c r="C377" s="2590" t="s">
        <v>2297</v>
      </c>
      <c r="D377" s="2590"/>
      <c r="E377" s="2590"/>
      <c r="F377" s="2590"/>
      <c r="G377" s="2590" t="s">
        <v>370</v>
      </c>
      <c r="H377" s="2590"/>
      <c r="I377" s="2590"/>
      <c r="J377" s="2590"/>
      <c r="K377" s="2591" t="s">
        <v>371</v>
      </c>
      <c r="L377" s="2592"/>
      <c r="M377" s="2592"/>
      <c r="N377" s="2592"/>
      <c r="O377" s="2592"/>
      <c r="P377" s="2592"/>
      <c r="Q377" s="2592"/>
      <c r="R377" s="2592"/>
      <c r="S377" s="2592"/>
      <c r="T377" s="2592"/>
      <c r="U377" s="2592"/>
      <c r="V377" s="2592"/>
      <c r="W377" s="2592"/>
      <c r="X377" s="2590" t="s">
        <v>1773</v>
      </c>
      <c r="Y377" s="2590"/>
      <c r="Z377" s="2590"/>
      <c r="AA377" s="2590"/>
      <c r="AB377" s="2590"/>
      <c r="AC377" s="2590"/>
      <c r="AD377" s="2590"/>
      <c r="AE377" s="626"/>
      <c r="AF377" s="626"/>
      <c r="AG377" s="626"/>
      <c r="AH377" s="626"/>
      <c r="AI377" s="2618"/>
      <c r="AJ377" s="2618"/>
      <c r="AK377" s="2618"/>
      <c r="AL377" s="2618"/>
      <c r="AM377" s="2618"/>
      <c r="AN377" s="2618"/>
      <c r="AO377" s="626"/>
    </row>
    <row r="378" spans="1:41" s="599" customFormat="1" ht="33" customHeight="1">
      <c r="A378" s="2584"/>
      <c r="B378" s="2585"/>
      <c r="C378" s="936" t="s">
        <v>372</v>
      </c>
      <c r="D378" s="936" t="s">
        <v>373</v>
      </c>
      <c r="E378" s="936" t="s">
        <v>374</v>
      </c>
      <c r="F378" s="936" t="s">
        <v>375</v>
      </c>
      <c r="G378" s="936" t="s">
        <v>376</v>
      </c>
      <c r="H378" s="936" t="s">
        <v>377</v>
      </c>
      <c r="I378" s="936" t="s">
        <v>2298</v>
      </c>
      <c r="J378" s="936" t="s">
        <v>378</v>
      </c>
      <c r="K378" s="936" t="s">
        <v>890</v>
      </c>
      <c r="L378" s="936" t="s">
        <v>379</v>
      </c>
      <c r="M378" s="936" t="s">
        <v>380</v>
      </c>
      <c r="N378" s="936" t="s">
        <v>381</v>
      </c>
      <c r="O378" s="936" t="s">
        <v>382</v>
      </c>
      <c r="P378" s="936" t="s">
        <v>383</v>
      </c>
      <c r="Q378" s="936" t="s">
        <v>384</v>
      </c>
      <c r="R378" s="936" t="s">
        <v>412</v>
      </c>
      <c r="S378" s="936" t="s">
        <v>413</v>
      </c>
      <c r="T378" s="936" t="s">
        <v>414</v>
      </c>
      <c r="U378" s="936" t="s">
        <v>415</v>
      </c>
      <c r="V378" s="936" t="s">
        <v>417</v>
      </c>
      <c r="W378" s="936" t="s">
        <v>418</v>
      </c>
      <c r="X378" s="936" t="s">
        <v>1733</v>
      </c>
      <c r="Y378" s="936" t="s">
        <v>432</v>
      </c>
      <c r="Z378" s="937" t="s">
        <v>428</v>
      </c>
      <c r="AA378" s="936" t="s">
        <v>429</v>
      </c>
      <c r="AB378" s="936" t="s">
        <v>430</v>
      </c>
      <c r="AC378" s="936" t="s">
        <v>362</v>
      </c>
      <c r="AD378" s="936" t="s">
        <v>2488</v>
      </c>
      <c r="AE378" s="627"/>
      <c r="AF378" s="627"/>
      <c r="AG378" s="627"/>
      <c r="AH378" s="627"/>
      <c r="AI378" s="627"/>
      <c r="AJ378" s="626"/>
      <c r="AK378" s="627"/>
      <c r="AL378" s="627"/>
      <c r="AM378" s="627"/>
      <c r="AN378" s="627"/>
      <c r="AO378" s="627"/>
    </row>
    <row r="379" spans="1:41" ht="15" customHeight="1">
      <c r="A379" s="508" t="s">
        <v>2299</v>
      </c>
      <c r="B379" s="307"/>
      <c r="C379" s="506" t="s">
        <v>2509</v>
      </c>
      <c r="D379" s="506" t="s">
        <v>2532</v>
      </c>
      <c r="E379" s="506" t="s">
        <v>2510</v>
      </c>
      <c r="F379" s="506" t="s">
        <v>2511</v>
      </c>
      <c r="G379" s="506" t="s">
        <v>2533</v>
      </c>
      <c r="H379" s="506" t="s">
        <v>2509</v>
      </c>
      <c r="I379" s="506" t="s">
        <v>2512</v>
      </c>
      <c r="J379" s="506" t="s">
        <v>2543</v>
      </c>
      <c r="K379" s="506" t="s">
        <v>2511</v>
      </c>
      <c r="L379" s="506" t="s">
        <v>2534</v>
      </c>
      <c r="M379" s="506" t="s">
        <v>2563</v>
      </c>
      <c r="N379" s="506" t="s">
        <v>2545</v>
      </c>
      <c r="O379" s="506" t="s">
        <v>2515</v>
      </c>
      <c r="P379" s="506" t="s">
        <v>2512</v>
      </c>
      <c r="Q379" s="506" t="s">
        <v>2489</v>
      </c>
      <c r="R379" s="506" t="s">
        <v>2546</v>
      </c>
      <c r="S379" s="520" t="s">
        <v>2509</v>
      </c>
      <c r="T379" s="506" t="s">
        <v>2511</v>
      </c>
      <c r="U379" s="506" t="s">
        <v>2491</v>
      </c>
      <c r="V379" s="506" t="s">
        <v>2509</v>
      </c>
      <c r="W379" s="506" t="s">
        <v>2490</v>
      </c>
      <c r="X379" s="506" t="s">
        <v>2545</v>
      </c>
      <c r="Y379" s="506" t="s">
        <v>2564</v>
      </c>
      <c r="Z379" s="506" t="s">
        <v>2543</v>
      </c>
      <c r="AA379" s="506" t="s">
        <v>2547</v>
      </c>
      <c r="AB379" s="506" t="s">
        <v>2518</v>
      </c>
      <c r="AC379" s="506" t="s">
        <v>2548</v>
      </c>
      <c r="AD379" s="506" t="s">
        <v>2563</v>
      </c>
      <c r="AE379" s="506"/>
      <c r="AF379" s="506"/>
      <c r="AG379" s="506"/>
      <c r="AH379" s="506"/>
      <c r="AI379" s="506"/>
      <c r="AJ379" s="506"/>
      <c r="AK379" s="506"/>
      <c r="AL379" s="506"/>
      <c r="AM379" s="506"/>
      <c r="AN379" s="506"/>
      <c r="AO379" s="506"/>
    </row>
    <row r="380" spans="1:41" ht="15" customHeight="1">
      <c r="A380" s="2619" t="s">
        <v>44</v>
      </c>
      <c r="B380" s="2619"/>
      <c r="C380" s="509"/>
      <c r="D380" s="509"/>
      <c r="E380" s="509"/>
      <c r="F380" s="509"/>
      <c r="G380" s="509"/>
      <c r="H380" s="509"/>
      <c r="I380" s="509"/>
      <c r="J380" s="509"/>
      <c r="K380" s="509"/>
      <c r="L380" s="509"/>
      <c r="M380" s="509"/>
      <c r="N380" s="509"/>
      <c r="O380" s="509"/>
      <c r="P380" s="509"/>
      <c r="Q380" s="510"/>
      <c r="R380" s="510"/>
      <c r="S380" s="509"/>
      <c r="T380" s="509"/>
      <c r="U380" s="509"/>
      <c r="V380" s="509"/>
      <c r="W380" s="509"/>
      <c r="X380" s="509"/>
      <c r="Y380" s="510"/>
      <c r="Z380" s="509"/>
      <c r="AA380" s="509"/>
      <c r="AB380" s="509"/>
      <c r="AC380" s="509"/>
      <c r="AD380" s="509"/>
      <c r="AE380" s="509"/>
      <c r="AF380" s="509"/>
      <c r="AG380" s="509"/>
      <c r="AH380" s="509"/>
      <c r="AI380" s="510"/>
      <c r="AJ380" s="509"/>
      <c r="AK380" s="509"/>
      <c r="AL380" s="509"/>
      <c r="AM380" s="509"/>
      <c r="AN380" s="509"/>
      <c r="AO380" s="509"/>
    </row>
    <row r="381" spans="1:41" ht="15" customHeight="1">
      <c r="A381" s="511"/>
      <c r="B381" s="512" t="s">
        <v>2312</v>
      </c>
      <c r="C381" s="509">
        <v>7.75</v>
      </c>
      <c r="D381" s="509">
        <v>7.75</v>
      </c>
      <c r="E381" s="509">
        <v>7.5</v>
      </c>
      <c r="F381" s="509">
        <v>7.5</v>
      </c>
      <c r="G381" s="509">
        <v>8</v>
      </c>
      <c r="H381" s="509">
        <v>8</v>
      </c>
      <c r="I381" s="509">
        <v>7.75</v>
      </c>
      <c r="J381" s="509" t="s">
        <v>76</v>
      </c>
      <c r="K381" s="509">
        <v>8</v>
      </c>
      <c r="L381" s="509">
        <v>8</v>
      </c>
      <c r="M381" s="509">
        <v>8</v>
      </c>
      <c r="N381" s="509" t="s">
        <v>76</v>
      </c>
      <c r="O381" s="509">
        <v>7.25</v>
      </c>
      <c r="P381" s="509">
        <v>7.75</v>
      </c>
      <c r="Q381" s="509">
        <v>6.5</v>
      </c>
      <c r="R381" s="510" t="s">
        <v>76</v>
      </c>
      <c r="S381" s="509" t="s">
        <v>76</v>
      </c>
      <c r="T381" s="509" t="s">
        <v>76</v>
      </c>
      <c r="U381" s="509" t="s">
        <v>76</v>
      </c>
      <c r="V381" s="509" t="s">
        <v>76</v>
      </c>
      <c r="W381" s="509" t="s">
        <v>76</v>
      </c>
      <c r="X381" s="509" t="s">
        <v>76</v>
      </c>
      <c r="Y381" s="510" t="s">
        <v>76</v>
      </c>
      <c r="Z381" s="509" t="s">
        <v>76</v>
      </c>
      <c r="AA381" s="509" t="s">
        <v>76</v>
      </c>
      <c r="AB381" s="509" t="s">
        <v>76</v>
      </c>
      <c r="AC381" s="509" t="s">
        <v>76</v>
      </c>
      <c r="AD381" s="509" t="s">
        <v>76</v>
      </c>
      <c r="AE381" s="509"/>
      <c r="AF381" s="509"/>
      <c r="AG381" s="509"/>
      <c r="AH381" s="509"/>
      <c r="AI381" s="510"/>
      <c r="AJ381" s="509"/>
      <c r="AK381" s="509"/>
      <c r="AL381" s="509"/>
      <c r="AM381" s="509"/>
      <c r="AN381" s="509"/>
      <c r="AO381" s="509"/>
    </row>
    <row r="382" spans="1:41" ht="15" customHeight="1">
      <c r="A382" s="511"/>
      <c r="B382" s="512" t="s">
        <v>2313</v>
      </c>
      <c r="C382" s="509">
        <v>7.75</v>
      </c>
      <c r="D382" s="509">
        <v>7.75</v>
      </c>
      <c r="E382" s="509">
        <v>7.5</v>
      </c>
      <c r="F382" s="509">
        <v>7.5</v>
      </c>
      <c r="G382" s="509">
        <v>8</v>
      </c>
      <c r="H382" s="509">
        <v>8</v>
      </c>
      <c r="I382" s="509">
        <v>7.75</v>
      </c>
      <c r="J382" s="509">
        <v>7.5</v>
      </c>
      <c r="K382" s="509">
        <v>8</v>
      </c>
      <c r="L382" s="509">
        <v>8</v>
      </c>
      <c r="M382" s="509">
        <v>8</v>
      </c>
      <c r="N382" s="509">
        <v>7.5</v>
      </c>
      <c r="O382" s="509">
        <v>7.25</v>
      </c>
      <c r="P382" s="509">
        <v>7.75</v>
      </c>
      <c r="Q382" s="509">
        <v>6.5</v>
      </c>
      <c r="R382" s="510" t="s">
        <v>2442</v>
      </c>
      <c r="S382" s="509">
        <v>8.5</v>
      </c>
      <c r="T382" s="509">
        <v>8.5</v>
      </c>
      <c r="U382" s="509">
        <v>8</v>
      </c>
      <c r="V382" s="509">
        <v>8.5</v>
      </c>
      <c r="W382" s="509">
        <v>7</v>
      </c>
      <c r="X382" s="509">
        <v>6.5</v>
      </c>
      <c r="Y382" s="509">
        <v>6.5</v>
      </c>
      <c r="Z382" s="509">
        <v>6.5</v>
      </c>
      <c r="AA382" s="509">
        <v>7</v>
      </c>
      <c r="AB382" s="509">
        <v>7.25</v>
      </c>
      <c r="AC382" s="509">
        <v>6.5</v>
      </c>
      <c r="AD382" s="509" t="s">
        <v>2565</v>
      </c>
      <c r="AE382" s="509"/>
      <c r="AF382" s="509"/>
      <c r="AG382" s="509"/>
      <c r="AH382" s="509"/>
      <c r="AI382" s="509"/>
      <c r="AJ382" s="509"/>
      <c r="AK382" s="509"/>
      <c r="AL382" s="509"/>
      <c r="AM382" s="509"/>
      <c r="AN382" s="509"/>
      <c r="AO382" s="509"/>
    </row>
    <row r="383" spans="1:41" ht="15" customHeight="1">
      <c r="A383" s="2619" t="s">
        <v>45</v>
      </c>
      <c r="B383" s="2619"/>
      <c r="C383" s="513"/>
      <c r="D383" s="513"/>
      <c r="E383" s="513"/>
      <c r="F383" s="513" t="s">
        <v>1285</v>
      </c>
      <c r="G383" s="513"/>
      <c r="H383" s="513"/>
      <c r="I383" s="513"/>
      <c r="J383" s="513"/>
      <c r="K383" s="513"/>
      <c r="L383" s="513"/>
      <c r="M383" s="513"/>
      <c r="N383" s="513"/>
      <c r="O383" s="513"/>
      <c r="P383" s="513"/>
      <c r="Q383" s="513"/>
      <c r="R383" s="510"/>
      <c r="S383" s="510"/>
      <c r="T383" s="510"/>
      <c r="U383" s="510"/>
      <c r="V383" s="510"/>
      <c r="W383" s="510"/>
      <c r="X383" s="510"/>
      <c r="Y383" s="510"/>
      <c r="Z383" s="510"/>
      <c r="AA383" s="510"/>
      <c r="AB383" s="510"/>
      <c r="AC383" s="509"/>
      <c r="AD383" s="509"/>
      <c r="AE383" s="510"/>
      <c r="AF383" s="510"/>
      <c r="AG383" s="510"/>
      <c r="AH383" s="510"/>
      <c r="AI383" s="510"/>
      <c r="AJ383" s="510"/>
      <c r="AK383" s="510"/>
      <c r="AL383" s="510"/>
      <c r="AM383" s="509"/>
      <c r="AN383" s="509"/>
      <c r="AO383" s="509"/>
    </row>
    <row r="384" spans="1:41" ht="15" customHeight="1">
      <c r="A384" s="514"/>
      <c r="B384" s="512" t="s">
        <v>2314</v>
      </c>
      <c r="C384" s="509">
        <v>8.25</v>
      </c>
      <c r="D384" s="509">
        <v>8.5</v>
      </c>
      <c r="E384" s="509">
        <v>8.5</v>
      </c>
      <c r="F384" s="509">
        <v>8.25</v>
      </c>
      <c r="G384" s="509">
        <v>8.5</v>
      </c>
      <c r="H384" s="509">
        <v>8.5</v>
      </c>
      <c r="I384" s="509">
        <v>8.5</v>
      </c>
      <c r="J384" s="509">
        <v>9</v>
      </c>
      <c r="K384" s="509">
        <v>8.25</v>
      </c>
      <c r="L384" s="515">
        <v>8.25</v>
      </c>
      <c r="M384" s="509" t="s">
        <v>2549</v>
      </c>
      <c r="N384" s="509" t="s">
        <v>2481</v>
      </c>
      <c r="O384" s="509">
        <v>8</v>
      </c>
      <c r="P384" s="509">
        <v>8.25</v>
      </c>
      <c r="Q384" s="509">
        <v>7.75</v>
      </c>
      <c r="R384" s="510" t="s">
        <v>2522</v>
      </c>
      <c r="S384" s="509">
        <v>9.25</v>
      </c>
      <c r="T384" s="510">
        <v>9.25</v>
      </c>
      <c r="U384" s="510" t="s">
        <v>2478</v>
      </c>
      <c r="V384" s="509">
        <v>9</v>
      </c>
      <c r="W384" s="509">
        <v>8</v>
      </c>
      <c r="X384" s="509">
        <v>8.5</v>
      </c>
      <c r="Y384" s="510" t="s">
        <v>2351</v>
      </c>
      <c r="Z384" s="509" t="s">
        <v>2550</v>
      </c>
      <c r="AA384" s="510" t="s">
        <v>2481</v>
      </c>
      <c r="AB384" s="510" t="s">
        <v>2502</v>
      </c>
      <c r="AC384" s="509" t="s">
        <v>2351</v>
      </c>
      <c r="AD384" s="509" t="s">
        <v>2566</v>
      </c>
      <c r="AE384" s="509"/>
      <c r="AF384" s="509"/>
      <c r="AG384" s="509"/>
      <c r="AH384" s="509"/>
      <c r="AI384" s="510"/>
      <c r="AJ384" s="509"/>
      <c r="AK384" s="510"/>
      <c r="AL384" s="510"/>
      <c r="AM384" s="509"/>
      <c r="AN384" s="509"/>
      <c r="AO384" s="509"/>
    </row>
    <row r="385" spans="1:41" ht="15" customHeight="1">
      <c r="A385" s="514"/>
      <c r="B385" s="512" t="s">
        <v>2315</v>
      </c>
      <c r="C385" s="509">
        <v>8.5</v>
      </c>
      <c r="D385" s="509">
        <v>8.75</v>
      </c>
      <c r="E385" s="509">
        <v>8.75</v>
      </c>
      <c r="F385" s="509">
        <v>8.5</v>
      </c>
      <c r="G385" s="509">
        <v>8.75</v>
      </c>
      <c r="H385" s="509">
        <v>8.75</v>
      </c>
      <c r="I385" s="509">
        <v>8.75</v>
      </c>
      <c r="J385" s="509">
        <v>9.5</v>
      </c>
      <c r="K385" s="509">
        <v>8.5</v>
      </c>
      <c r="L385" s="509">
        <v>8.5</v>
      </c>
      <c r="M385" s="509" t="s">
        <v>2567</v>
      </c>
      <c r="N385" s="509" t="s">
        <v>2500</v>
      </c>
      <c r="O385" s="510">
        <v>8.25</v>
      </c>
      <c r="P385" s="509">
        <v>8.75</v>
      </c>
      <c r="Q385" s="509">
        <v>8</v>
      </c>
      <c r="R385" s="510" t="s">
        <v>2549</v>
      </c>
      <c r="S385" s="509">
        <v>9.5</v>
      </c>
      <c r="T385" s="509">
        <v>9.5</v>
      </c>
      <c r="U385" s="510" t="s">
        <v>2501</v>
      </c>
      <c r="V385" s="509">
        <v>9.25</v>
      </c>
      <c r="W385" s="510">
        <v>8.25</v>
      </c>
      <c r="X385" s="509">
        <v>9</v>
      </c>
      <c r="Y385" s="510" t="s">
        <v>2568</v>
      </c>
      <c r="Z385" s="509">
        <v>7.5</v>
      </c>
      <c r="AA385" s="510" t="s">
        <v>2501</v>
      </c>
      <c r="AB385" s="510" t="s">
        <v>2505</v>
      </c>
      <c r="AC385" s="509" t="s">
        <v>2552</v>
      </c>
      <c r="AD385" s="509" t="s">
        <v>2569</v>
      </c>
      <c r="AE385" s="509"/>
      <c r="AF385" s="509"/>
      <c r="AG385" s="509"/>
      <c r="AH385" s="509"/>
      <c r="AI385" s="510"/>
      <c r="AJ385" s="509"/>
      <c r="AK385" s="510"/>
      <c r="AL385" s="510"/>
      <c r="AM385" s="509"/>
      <c r="AN385" s="509"/>
      <c r="AO385" s="509"/>
    </row>
    <row r="386" spans="1:41" ht="15" customHeight="1">
      <c r="A386" s="514"/>
      <c r="B386" s="512" t="s">
        <v>2316</v>
      </c>
      <c r="C386" s="509">
        <v>8.75</v>
      </c>
      <c r="D386" s="509">
        <v>9</v>
      </c>
      <c r="E386" s="509">
        <v>9</v>
      </c>
      <c r="F386" s="509">
        <v>8.75</v>
      </c>
      <c r="G386" s="509">
        <v>9</v>
      </c>
      <c r="H386" s="509">
        <v>9</v>
      </c>
      <c r="I386" s="509">
        <v>9</v>
      </c>
      <c r="J386" s="509">
        <v>10</v>
      </c>
      <c r="K386" s="509">
        <v>9</v>
      </c>
      <c r="L386" s="509">
        <v>9</v>
      </c>
      <c r="M386" s="509" t="s">
        <v>2570</v>
      </c>
      <c r="N386" s="509" t="s">
        <v>2501</v>
      </c>
      <c r="O386" s="509">
        <v>8.5</v>
      </c>
      <c r="P386" s="509">
        <v>9</v>
      </c>
      <c r="Q386" s="510">
        <v>8.25</v>
      </c>
      <c r="R386" s="510" t="s">
        <v>2553</v>
      </c>
      <c r="S386" s="509">
        <v>9.75</v>
      </c>
      <c r="T386" s="509">
        <v>9.75</v>
      </c>
      <c r="U386" s="509" t="s">
        <v>2351</v>
      </c>
      <c r="V386" s="509">
        <v>9.5</v>
      </c>
      <c r="W386" s="509">
        <v>8.5</v>
      </c>
      <c r="X386" s="510">
        <v>10</v>
      </c>
      <c r="Y386" s="510" t="s">
        <v>2571</v>
      </c>
      <c r="Z386" s="509" t="s">
        <v>2424</v>
      </c>
      <c r="AA386" s="510" t="s">
        <v>1935</v>
      </c>
      <c r="AB386" s="510" t="s">
        <v>2384</v>
      </c>
      <c r="AC386" s="509" t="s">
        <v>1939</v>
      </c>
      <c r="AD386" s="509" t="s">
        <v>2572</v>
      </c>
      <c r="AE386" s="509"/>
      <c r="AF386" s="509"/>
      <c r="AG386" s="509"/>
      <c r="AH386" s="510"/>
      <c r="AI386" s="510"/>
      <c r="AJ386" s="509"/>
      <c r="AK386" s="510"/>
      <c r="AL386" s="510"/>
      <c r="AM386" s="509"/>
      <c r="AN386" s="509"/>
      <c r="AO386" s="509"/>
    </row>
    <row r="387" spans="1:41" ht="15" customHeight="1">
      <c r="A387" s="514"/>
      <c r="B387" s="512" t="s">
        <v>2317</v>
      </c>
      <c r="C387" s="509">
        <v>9.25</v>
      </c>
      <c r="D387" s="509">
        <v>9.5</v>
      </c>
      <c r="E387" s="509">
        <v>9.5</v>
      </c>
      <c r="F387" s="509">
        <v>9.25</v>
      </c>
      <c r="G387" s="509">
        <v>9.5</v>
      </c>
      <c r="H387" s="509">
        <v>9.25</v>
      </c>
      <c r="I387" s="509">
        <v>9.5</v>
      </c>
      <c r="J387" s="509">
        <v>10.25</v>
      </c>
      <c r="K387" s="509">
        <v>9.5</v>
      </c>
      <c r="L387" s="509">
        <v>9.5</v>
      </c>
      <c r="M387" s="509" t="s">
        <v>76</v>
      </c>
      <c r="N387" s="509" t="s">
        <v>2351</v>
      </c>
      <c r="O387" s="510">
        <v>9.25</v>
      </c>
      <c r="P387" s="509">
        <v>9.5</v>
      </c>
      <c r="Q387" s="509">
        <v>8.25</v>
      </c>
      <c r="R387" s="509" t="s">
        <v>76</v>
      </c>
      <c r="S387" s="509">
        <v>9.75</v>
      </c>
      <c r="T387" s="509">
        <v>9.75</v>
      </c>
      <c r="U387" s="509" t="s">
        <v>2328</v>
      </c>
      <c r="V387" s="509">
        <v>10</v>
      </c>
      <c r="W387" s="509">
        <v>8.75</v>
      </c>
      <c r="X387" s="510">
        <v>10.25</v>
      </c>
      <c r="Y387" s="510" t="s">
        <v>2571</v>
      </c>
      <c r="Z387" s="509" t="s">
        <v>1929</v>
      </c>
      <c r="AA387" s="510" t="s">
        <v>2554</v>
      </c>
      <c r="AB387" s="510" t="s">
        <v>2479</v>
      </c>
      <c r="AC387" s="509" t="s">
        <v>76</v>
      </c>
      <c r="AD387" s="509" t="s">
        <v>2573</v>
      </c>
      <c r="AE387" s="510"/>
      <c r="AF387" s="509"/>
      <c r="AG387" s="509"/>
      <c r="AH387" s="510"/>
      <c r="AI387" s="510"/>
      <c r="AJ387" s="509"/>
      <c r="AK387" s="510"/>
      <c r="AL387" s="510"/>
      <c r="AM387" s="509"/>
      <c r="AN387" s="509"/>
      <c r="AO387" s="509"/>
    </row>
    <row r="388" spans="1:41" ht="15" customHeight="1">
      <c r="A388" s="514"/>
      <c r="B388" s="512" t="s">
        <v>2318</v>
      </c>
      <c r="C388" s="509">
        <v>9.75</v>
      </c>
      <c r="D388" s="509">
        <v>9.75</v>
      </c>
      <c r="E388" s="509">
        <v>9.5</v>
      </c>
      <c r="F388" s="509">
        <v>9.25</v>
      </c>
      <c r="G388" s="509">
        <v>10</v>
      </c>
      <c r="H388" s="509">
        <v>9.75</v>
      </c>
      <c r="I388" s="509">
        <v>9.75</v>
      </c>
      <c r="J388" s="509">
        <v>10.5</v>
      </c>
      <c r="K388" s="509">
        <v>10.5</v>
      </c>
      <c r="L388" s="509" t="s">
        <v>76</v>
      </c>
      <c r="M388" s="509" t="s">
        <v>76</v>
      </c>
      <c r="N388" s="509" t="s">
        <v>2328</v>
      </c>
      <c r="O388" s="510">
        <v>9.25</v>
      </c>
      <c r="P388" s="509">
        <v>9.75</v>
      </c>
      <c r="Q388" s="509" t="s">
        <v>76</v>
      </c>
      <c r="R388" s="509" t="s">
        <v>76</v>
      </c>
      <c r="S388" s="509">
        <v>9.75</v>
      </c>
      <c r="T388" s="509">
        <v>9.75</v>
      </c>
      <c r="U388" s="509" t="s">
        <v>2507</v>
      </c>
      <c r="V388" s="509">
        <v>10.5</v>
      </c>
      <c r="W388" s="509">
        <v>9</v>
      </c>
      <c r="X388" s="509">
        <v>10.5</v>
      </c>
      <c r="Y388" s="510" t="s">
        <v>76</v>
      </c>
      <c r="Z388" s="509" t="s">
        <v>2555</v>
      </c>
      <c r="AA388" s="510" t="s">
        <v>2556</v>
      </c>
      <c r="AB388" s="510" t="s">
        <v>76</v>
      </c>
      <c r="AC388" s="509" t="s">
        <v>2557</v>
      </c>
      <c r="AD388" s="509" t="s">
        <v>76</v>
      </c>
      <c r="AE388" s="509"/>
      <c r="AF388" s="509"/>
      <c r="AG388" s="509"/>
      <c r="AH388" s="509"/>
      <c r="AI388" s="510"/>
      <c r="AJ388" s="509"/>
      <c r="AK388" s="510"/>
      <c r="AL388" s="510"/>
      <c r="AM388" s="509"/>
      <c r="AN388" s="509"/>
      <c r="AO388" s="509"/>
    </row>
    <row r="389" spans="1:41" ht="15" customHeight="1">
      <c r="A389" s="2619" t="s">
        <v>388</v>
      </c>
      <c r="B389" s="2619"/>
      <c r="C389" s="509"/>
      <c r="D389" s="509"/>
      <c r="E389" s="509"/>
      <c r="F389" s="509"/>
      <c r="G389" s="509"/>
      <c r="H389" s="509"/>
      <c r="I389" s="509"/>
      <c r="J389" s="509"/>
      <c r="K389" s="509"/>
      <c r="L389" s="509"/>
      <c r="M389" s="509"/>
      <c r="N389" s="509"/>
      <c r="O389" s="510"/>
      <c r="P389" s="509"/>
      <c r="Q389" s="510"/>
      <c r="R389" s="509"/>
      <c r="S389" s="509"/>
      <c r="T389" s="509"/>
      <c r="U389" s="509"/>
      <c r="V389" s="509"/>
      <c r="W389" s="510"/>
      <c r="X389" s="510"/>
      <c r="Y389" s="510"/>
      <c r="Z389" s="510"/>
      <c r="AA389" s="510"/>
      <c r="AB389" s="510"/>
      <c r="AC389" s="509"/>
      <c r="AD389" s="509"/>
      <c r="AE389" s="510"/>
      <c r="AF389" s="509"/>
      <c r="AG389" s="509"/>
      <c r="AH389" s="510"/>
      <c r="AI389" s="510"/>
      <c r="AJ389" s="510"/>
      <c r="AK389" s="510"/>
      <c r="AL389" s="510"/>
      <c r="AM389" s="509"/>
      <c r="AN389" s="509"/>
      <c r="AO389" s="509"/>
    </row>
    <row r="390" spans="1:41" ht="15" customHeight="1">
      <c r="A390" s="516"/>
      <c r="B390" s="512" t="s">
        <v>389</v>
      </c>
      <c r="C390" s="509" t="s">
        <v>2449</v>
      </c>
      <c r="D390" s="509">
        <v>13.75</v>
      </c>
      <c r="E390" s="509" t="s">
        <v>2449</v>
      </c>
      <c r="F390" s="509">
        <v>13.75</v>
      </c>
      <c r="G390" s="509" t="s">
        <v>1846</v>
      </c>
      <c r="H390" s="509">
        <v>14</v>
      </c>
      <c r="I390" s="509" t="s">
        <v>76</v>
      </c>
      <c r="J390" s="509">
        <v>13</v>
      </c>
      <c r="K390" s="509" t="s">
        <v>2377</v>
      </c>
      <c r="L390" s="509">
        <v>14</v>
      </c>
      <c r="M390" s="509" t="s">
        <v>2269</v>
      </c>
      <c r="N390" s="509">
        <v>13.75</v>
      </c>
      <c r="O390" s="509">
        <v>13</v>
      </c>
      <c r="P390" s="509">
        <v>14</v>
      </c>
      <c r="Q390" s="509">
        <v>13</v>
      </c>
      <c r="R390" s="509">
        <v>14</v>
      </c>
      <c r="S390" s="509">
        <v>10</v>
      </c>
      <c r="T390" s="509">
        <v>10</v>
      </c>
      <c r="U390" s="509" t="s">
        <v>2269</v>
      </c>
      <c r="V390" s="509">
        <v>12</v>
      </c>
      <c r="W390" s="509">
        <v>11.5</v>
      </c>
      <c r="X390" s="509">
        <v>13</v>
      </c>
      <c r="Y390" s="510" t="s">
        <v>1663</v>
      </c>
      <c r="Z390" s="509">
        <v>13</v>
      </c>
      <c r="AA390" s="509">
        <v>11</v>
      </c>
      <c r="AB390" s="510" t="s">
        <v>2269</v>
      </c>
      <c r="AC390" s="509" t="s">
        <v>1846</v>
      </c>
      <c r="AD390" s="509" t="s">
        <v>2425</v>
      </c>
      <c r="AE390" s="509"/>
      <c r="AF390" s="509"/>
      <c r="AG390" s="509"/>
      <c r="AH390" s="509"/>
      <c r="AI390" s="510"/>
      <c r="AJ390" s="509"/>
      <c r="AK390" s="509"/>
      <c r="AL390" s="510"/>
      <c r="AM390" s="509"/>
      <c r="AN390" s="509"/>
      <c r="AO390" s="509"/>
    </row>
    <row r="391" spans="1:41" ht="15" customHeight="1">
      <c r="B391" s="512" t="s">
        <v>2319</v>
      </c>
      <c r="C391" s="509">
        <v>14.5</v>
      </c>
      <c r="D391" s="509">
        <v>14.5</v>
      </c>
      <c r="E391" s="509">
        <v>14.5</v>
      </c>
      <c r="F391" s="509">
        <v>14.5</v>
      </c>
      <c r="G391" s="509" t="s">
        <v>2483</v>
      </c>
      <c r="H391" s="509" t="s">
        <v>1847</v>
      </c>
      <c r="I391" s="509">
        <v>15</v>
      </c>
      <c r="J391" s="509" t="s">
        <v>1669</v>
      </c>
      <c r="K391" s="509">
        <v>15.5</v>
      </c>
      <c r="L391" s="509">
        <v>16.5</v>
      </c>
      <c r="M391" s="509" t="s">
        <v>1538</v>
      </c>
      <c r="N391" s="509">
        <v>15</v>
      </c>
      <c r="O391" s="509">
        <v>15</v>
      </c>
      <c r="P391" s="509">
        <v>15</v>
      </c>
      <c r="Q391" s="509">
        <v>15</v>
      </c>
      <c r="R391" s="509">
        <v>16</v>
      </c>
      <c r="S391" s="509" t="s">
        <v>1893</v>
      </c>
      <c r="T391" s="509" t="s">
        <v>1893</v>
      </c>
      <c r="U391" s="509" t="s">
        <v>1881</v>
      </c>
      <c r="V391" s="509">
        <v>14</v>
      </c>
      <c r="W391" s="509">
        <v>15</v>
      </c>
      <c r="X391" s="509">
        <v>14.5</v>
      </c>
      <c r="Y391" s="509" t="s">
        <v>1853</v>
      </c>
      <c r="Z391" s="509" t="s">
        <v>1861</v>
      </c>
      <c r="AA391" s="509">
        <v>15</v>
      </c>
      <c r="AB391" s="509">
        <v>15</v>
      </c>
      <c r="AC391" s="509" t="s">
        <v>1550</v>
      </c>
      <c r="AD391" s="509" t="s">
        <v>1879</v>
      </c>
      <c r="AE391" s="509"/>
      <c r="AF391" s="509"/>
      <c r="AG391" s="509"/>
      <c r="AH391" s="509"/>
      <c r="AI391" s="509"/>
      <c r="AJ391" s="509"/>
      <c r="AK391" s="509"/>
      <c r="AL391" s="509"/>
      <c r="AM391" s="509"/>
      <c r="AN391" s="509"/>
      <c r="AO391" s="509"/>
    </row>
    <row r="392" spans="1:41" ht="15" customHeight="1">
      <c r="B392" s="512" t="s">
        <v>2381</v>
      </c>
      <c r="C392" s="509">
        <v>15.5</v>
      </c>
      <c r="D392" s="509">
        <v>15.5</v>
      </c>
      <c r="E392" s="509">
        <v>15.5</v>
      </c>
      <c r="F392" s="509" t="s">
        <v>1840</v>
      </c>
      <c r="G392" s="509" t="s">
        <v>2453</v>
      </c>
      <c r="H392" s="509">
        <v>15</v>
      </c>
      <c r="I392" s="509" t="s">
        <v>1840</v>
      </c>
      <c r="J392" s="509">
        <v>15</v>
      </c>
      <c r="K392" s="509" t="s">
        <v>2456</v>
      </c>
      <c r="L392" s="509">
        <v>16.5</v>
      </c>
      <c r="M392" s="509" t="s">
        <v>1888</v>
      </c>
      <c r="N392" s="509">
        <v>15</v>
      </c>
      <c r="O392" s="509">
        <v>15.5</v>
      </c>
      <c r="P392" s="509" t="s">
        <v>1614</v>
      </c>
      <c r="Q392" s="509" t="s">
        <v>1868</v>
      </c>
      <c r="R392" s="509" t="s">
        <v>2559</v>
      </c>
      <c r="S392" s="509" t="s">
        <v>2259</v>
      </c>
      <c r="T392" s="509" t="s">
        <v>2259</v>
      </c>
      <c r="U392" s="509" t="s">
        <v>2455</v>
      </c>
      <c r="V392" s="509">
        <v>14</v>
      </c>
      <c r="W392" s="509" t="s">
        <v>1868</v>
      </c>
      <c r="X392" s="509">
        <v>14.5</v>
      </c>
      <c r="Y392" s="509" t="s">
        <v>1891</v>
      </c>
      <c r="Z392" s="509" t="s">
        <v>2457</v>
      </c>
      <c r="AA392" s="510" t="s">
        <v>1881</v>
      </c>
      <c r="AB392" s="509" t="s">
        <v>2454</v>
      </c>
      <c r="AC392" s="509" t="s">
        <v>2560</v>
      </c>
      <c r="AD392" s="509" t="s">
        <v>2460</v>
      </c>
      <c r="AE392" s="509"/>
      <c r="AF392" s="509"/>
      <c r="AG392" s="509"/>
      <c r="AH392" s="509"/>
      <c r="AI392" s="509"/>
      <c r="AJ392" s="509"/>
      <c r="AK392" s="510"/>
      <c r="AL392" s="509"/>
      <c r="AM392" s="509"/>
      <c r="AN392" s="509"/>
      <c r="AO392" s="509"/>
    </row>
    <row r="393" spans="1:41" ht="15" customHeight="1">
      <c r="B393" s="512" t="s">
        <v>211</v>
      </c>
      <c r="C393" s="509">
        <v>10</v>
      </c>
      <c r="D393" s="509">
        <v>10</v>
      </c>
      <c r="E393" s="509">
        <v>10</v>
      </c>
      <c r="F393" s="509">
        <v>10</v>
      </c>
      <c r="G393" s="509">
        <v>10</v>
      </c>
      <c r="H393" s="509">
        <v>10</v>
      </c>
      <c r="I393" s="509">
        <v>10</v>
      </c>
      <c r="J393" s="509">
        <v>10</v>
      </c>
      <c r="K393" s="509">
        <v>10</v>
      </c>
      <c r="L393" s="509">
        <v>10</v>
      </c>
      <c r="M393" s="509">
        <v>10</v>
      </c>
      <c r="N393" s="509">
        <v>10</v>
      </c>
      <c r="O393" s="509">
        <v>10</v>
      </c>
      <c r="P393" s="509">
        <v>10</v>
      </c>
      <c r="Q393" s="509">
        <v>10</v>
      </c>
      <c r="R393" s="509">
        <v>10</v>
      </c>
      <c r="S393" s="509" t="s">
        <v>2351</v>
      </c>
      <c r="T393" s="509" t="s">
        <v>2351</v>
      </c>
      <c r="U393" s="509">
        <v>10</v>
      </c>
      <c r="V393" s="509">
        <v>10</v>
      </c>
      <c r="W393" s="509">
        <v>10</v>
      </c>
      <c r="X393" s="509">
        <v>10</v>
      </c>
      <c r="Y393" s="509" t="s">
        <v>2424</v>
      </c>
      <c r="Z393" s="509">
        <v>10</v>
      </c>
      <c r="AA393" s="509">
        <v>10</v>
      </c>
      <c r="AB393" s="509" t="s">
        <v>2424</v>
      </c>
      <c r="AC393" s="509" t="s">
        <v>2424</v>
      </c>
      <c r="AD393" s="509" t="s">
        <v>2351</v>
      </c>
      <c r="AE393" s="509"/>
      <c r="AF393" s="509"/>
      <c r="AG393" s="509"/>
      <c r="AH393" s="509"/>
      <c r="AI393" s="509"/>
      <c r="AJ393" s="509"/>
      <c r="AK393" s="509"/>
      <c r="AL393" s="509"/>
      <c r="AM393" s="509"/>
      <c r="AN393" s="509"/>
      <c r="AO393" s="509"/>
    </row>
    <row r="394" spans="1:41" ht="15" customHeight="1">
      <c r="B394" s="512" t="s">
        <v>2330</v>
      </c>
      <c r="C394" s="509">
        <v>16</v>
      </c>
      <c r="D394" s="509">
        <v>16</v>
      </c>
      <c r="E394" s="509">
        <v>16</v>
      </c>
      <c r="F394" s="509">
        <v>16</v>
      </c>
      <c r="G394" s="509">
        <v>15.5</v>
      </c>
      <c r="H394" s="509">
        <v>15.5</v>
      </c>
      <c r="I394" s="509">
        <v>16</v>
      </c>
      <c r="J394" s="509">
        <v>16</v>
      </c>
      <c r="K394" s="509" t="s">
        <v>2528</v>
      </c>
      <c r="L394" s="509">
        <v>16.5</v>
      </c>
      <c r="M394" s="509" t="s">
        <v>2528</v>
      </c>
      <c r="N394" s="509" t="s">
        <v>1614</v>
      </c>
      <c r="O394" s="509">
        <v>16</v>
      </c>
      <c r="P394" s="509">
        <v>16.5</v>
      </c>
      <c r="Q394" s="509">
        <v>16</v>
      </c>
      <c r="R394" s="509">
        <v>16</v>
      </c>
      <c r="S394" s="509" t="s">
        <v>2264</v>
      </c>
      <c r="T394" s="509" t="s">
        <v>2264</v>
      </c>
      <c r="U394" s="509" t="s">
        <v>1881</v>
      </c>
      <c r="V394" s="509">
        <v>14</v>
      </c>
      <c r="W394" s="509">
        <v>15.5</v>
      </c>
      <c r="X394" s="509">
        <v>15</v>
      </c>
      <c r="Y394" s="509" t="s">
        <v>1550</v>
      </c>
      <c r="Z394" s="509">
        <v>15</v>
      </c>
      <c r="AA394" s="509">
        <v>15.5</v>
      </c>
      <c r="AB394" s="509" t="s">
        <v>1862</v>
      </c>
      <c r="AC394" s="509" t="s">
        <v>2561</v>
      </c>
      <c r="AD394" s="509" t="s">
        <v>2460</v>
      </c>
      <c r="AE394" s="509"/>
      <c r="AF394" s="509"/>
      <c r="AG394" s="509"/>
      <c r="AH394" s="509"/>
      <c r="AI394" s="509"/>
      <c r="AJ394" s="509"/>
      <c r="AK394" s="509"/>
      <c r="AL394" s="509"/>
      <c r="AM394" s="509"/>
      <c r="AN394" s="509"/>
      <c r="AO394" s="509"/>
    </row>
    <row r="395" spans="1:41" ht="15" customHeight="1">
      <c r="B395" s="512" t="s">
        <v>2334</v>
      </c>
      <c r="C395" s="509">
        <v>11</v>
      </c>
      <c r="D395" s="509">
        <v>11.5</v>
      </c>
      <c r="E395" s="509">
        <v>11.5</v>
      </c>
      <c r="F395" s="509">
        <v>11</v>
      </c>
      <c r="G395" s="509" t="s">
        <v>2328</v>
      </c>
      <c r="H395" s="509">
        <v>11</v>
      </c>
      <c r="I395" s="509">
        <v>12</v>
      </c>
      <c r="J395" s="509" t="s">
        <v>76</v>
      </c>
      <c r="K395" s="509">
        <v>12</v>
      </c>
      <c r="L395" s="509">
        <v>12</v>
      </c>
      <c r="M395" s="509">
        <v>12</v>
      </c>
      <c r="N395" s="509">
        <v>12</v>
      </c>
      <c r="O395" s="509">
        <v>12</v>
      </c>
      <c r="P395" s="509">
        <v>12</v>
      </c>
      <c r="Q395" s="509">
        <v>12</v>
      </c>
      <c r="R395" s="509">
        <v>10</v>
      </c>
      <c r="S395" s="509">
        <v>11</v>
      </c>
      <c r="T395" s="509">
        <v>11</v>
      </c>
      <c r="U395" s="509">
        <v>12</v>
      </c>
      <c r="V395" s="509">
        <v>12</v>
      </c>
      <c r="W395" s="509">
        <v>12</v>
      </c>
      <c r="X395" s="509">
        <v>12</v>
      </c>
      <c r="Y395" s="509" t="s">
        <v>1663</v>
      </c>
      <c r="Z395" s="509" t="s">
        <v>76</v>
      </c>
      <c r="AA395" s="509">
        <v>10.5</v>
      </c>
      <c r="AB395" s="509" t="s">
        <v>2284</v>
      </c>
      <c r="AC395" s="509" t="s">
        <v>1663</v>
      </c>
      <c r="AD395" s="509" t="s">
        <v>1663</v>
      </c>
      <c r="AE395" s="509"/>
      <c r="AF395" s="509"/>
      <c r="AG395" s="509"/>
      <c r="AH395" s="509"/>
      <c r="AI395" s="509"/>
      <c r="AJ395" s="509"/>
      <c r="AK395" s="509"/>
      <c r="AL395" s="509"/>
      <c r="AM395" s="509"/>
      <c r="AN395" s="509"/>
      <c r="AO395" s="509"/>
    </row>
    <row r="396" spans="1:41" ht="15" customHeight="1">
      <c r="A396" s="517"/>
      <c r="B396" s="518" t="s">
        <v>1108</v>
      </c>
      <c r="C396" s="519" t="s">
        <v>2460</v>
      </c>
      <c r="D396" s="519" t="s">
        <v>2264</v>
      </c>
      <c r="E396" s="519" t="s">
        <v>2258</v>
      </c>
      <c r="F396" s="519" t="s">
        <v>1867</v>
      </c>
      <c r="G396" s="519" t="s">
        <v>2427</v>
      </c>
      <c r="H396" s="519">
        <v>14</v>
      </c>
      <c r="I396" s="519" t="s">
        <v>1668</v>
      </c>
      <c r="J396" s="519">
        <v>15</v>
      </c>
      <c r="K396" s="519" t="s">
        <v>2529</v>
      </c>
      <c r="L396" s="519">
        <v>16.5</v>
      </c>
      <c r="M396" s="519" t="s">
        <v>2528</v>
      </c>
      <c r="N396" s="519" t="s">
        <v>1614</v>
      </c>
      <c r="O396" s="519">
        <v>16.5</v>
      </c>
      <c r="P396" s="519" t="s">
        <v>1614</v>
      </c>
      <c r="Q396" s="519" t="s">
        <v>1343</v>
      </c>
      <c r="R396" s="519">
        <v>16</v>
      </c>
      <c r="S396" s="519" t="s">
        <v>1847</v>
      </c>
      <c r="T396" s="519" t="s">
        <v>1847</v>
      </c>
      <c r="U396" s="519" t="s">
        <v>1847</v>
      </c>
      <c r="V396" s="519">
        <v>15.5</v>
      </c>
      <c r="W396" s="519">
        <v>15</v>
      </c>
      <c r="X396" s="519">
        <v>15</v>
      </c>
      <c r="Y396" s="519" t="s">
        <v>1846</v>
      </c>
      <c r="Z396" s="519">
        <v>15</v>
      </c>
      <c r="AA396" s="519">
        <v>15.5</v>
      </c>
      <c r="AB396" s="519" t="s">
        <v>76</v>
      </c>
      <c r="AC396" s="519" t="s">
        <v>2456</v>
      </c>
      <c r="AD396" s="519" t="s">
        <v>2541</v>
      </c>
      <c r="AE396" s="509"/>
      <c r="AF396" s="509"/>
      <c r="AG396" s="509"/>
      <c r="AH396" s="509"/>
      <c r="AI396" s="509"/>
      <c r="AJ396" s="509"/>
      <c r="AK396" s="509"/>
      <c r="AL396" s="509"/>
      <c r="AM396" s="509"/>
      <c r="AN396" s="509"/>
      <c r="AO396" s="509"/>
    </row>
    <row r="397" spans="1:41" s="1047" customFormat="1" ht="15" customHeight="1">
      <c r="A397" s="2625" t="s">
        <v>548</v>
      </c>
      <c r="B397" s="2625"/>
      <c r="C397" s="2625"/>
      <c r="D397" s="2625"/>
      <c r="E397" s="2625"/>
      <c r="F397" s="2625"/>
      <c r="G397" s="2625"/>
      <c r="H397" s="2625"/>
      <c r="I397" s="2625"/>
      <c r="J397" s="1049"/>
      <c r="K397" s="1049"/>
      <c r="L397" s="1049"/>
      <c r="M397" s="1049"/>
      <c r="N397" s="1049"/>
      <c r="O397" s="1049"/>
      <c r="P397" s="1049"/>
      <c r="Q397" s="1049"/>
      <c r="R397" s="1049"/>
      <c r="S397" s="1049"/>
      <c r="T397" s="2625" t="s">
        <v>3562</v>
      </c>
      <c r="U397" s="2625"/>
      <c r="V397" s="2625"/>
      <c r="W397" s="2625"/>
      <c r="X397" s="2625"/>
      <c r="Y397" s="1050"/>
      <c r="Z397" s="1048"/>
      <c r="AA397" s="1048"/>
      <c r="AB397" s="1048"/>
      <c r="AC397" s="1048"/>
      <c r="AF397" s="1050"/>
      <c r="AG397" s="1050"/>
      <c r="AH397" s="1050"/>
      <c r="AI397" s="1050"/>
      <c r="AJ397" s="1050"/>
    </row>
    <row r="398" spans="1:41" s="1047" customFormat="1" ht="15" customHeight="1">
      <c r="B398" s="1047" t="s">
        <v>399</v>
      </c>
      <c r="U398" s="1047" t="s">
        <v>399</v>
      </c>
      <c r="V398" s="1048"/>
      <c r="W398" s="1048"/>
      <c r="X398" s="1048"/>
      <c r="Y398" s="1048"/>
      <c r="AA398" s="1048"/>
      <c r="AB398" s="1048"/>
      <c r="AC398" s="1048"/>
      <c r="AH398" s="1048"/>
      <c r="AI398" s="1048"/>
      <c r="AJ398" s="1048"/>
    </row>
    <row r="399" spans="1:41" ht="15" customHeight="1">
      <c r="A399" s="494"/>
      <c r="B399" s="500"/>
      <c r="F399" s="2611" t="s">
        <v>2293</v>
      </c>
      <c r="G399" s="2611"/>
      <c r="H399" s="2611"/>
      <c r="I399" s="2611"/>
      <c r="J399" s="2612" t="s">
        <v>2294</v>
      </c>
      <c r="K399" s="2612"/>
      <c r="L399" s="2612"/>
      <c r="M399" s="2612"/>
      <c r="N399" s="2598" t="s">
        <v>2229</v>
      </c>
      <c r="O399" s="2598"/>
    </row>
    <row r="400" spans="1:41" ht="15" customHeight="1">
      <c r="A400" s="501"/>
      <c r="B400" s="500"/>
      <c r="F400" s="502"/>
      <c r="G400" s="502"/>
      <c r="H400" s="2620" t="s">
        <v>2574</v>
      </c>
      <c r="I400" s="2620"/>
      <c r="J400" s="2594" t="s">
        <v>2296</v>
      </c>
      <c r="K400" s="2594"/>
      <c r="L400" s="2594"/>
      <c r="M400" s="503"/>
      <c r="N400" s="501" t="s">
        <v>1130</v>
      </c>
    </row>
    <row r="401" spans="1:41" ht="15" customHeight="1">
      <c r="A401" s="500"/>
      <c r="B401" s="504"/>
    </row>
    <row r="402" spans="1:41" s="599" customFormat="1" ht="15" customHeight="1">
      <c r="A402" s="2582" t="s">
        <v>369</v>
      </c>
      <c r="B402" s="2583"/>
      <c r="C402" s="2590" t="s">
        <v>2297</v>
      </c>
      <c r="D402" s="2590"/>
      <c r="E402" s="2590"/>
      <c r="F402" s="2590"/>
      <c r="G402" s="2590" t="s">
        <v>370</v>
      </c>
      <c r="H402" s="2590"/>
      <c r="I402" s="2590"/>
      <c r="J402" s="2590"/>
      <c r="K402" s="2591" t="s">
        <v>371</v>
      </c>
      <c r="L402" s="2592"/>
      <c r="M402" s="2592"/>
      <c r="N402" s="2592"/>
      <c r="O402" s="2592"/>
      <c r="P402" s="2592"/>
      <c r="Q402" s="2592"/>
      <c r="R402" s="2592"/>
      <c r="S402" s="2592"/>
      <c r="T402" s="2592"/>
      <c r="U402" s="2592"/>
      <c r="V402" s="2592"/>
      <c r="W402" s="2592"/>
      <c r="X402" s="2590" t="s">
        <v>1773</v>
      </c>
      <c r="Y402" s="2590"/>
      <c r="Z402" s="2590"/>
      <c r="AA402" s="2590"/>
      <c r="AB402" s="2590"/>
      <c r="AC402" s="2590"/>
      <c r="AD402" s="2590"/>
      <c r="AE402" s="626"/>
      <c r="AF402" s="626"/>
      <c r="AG402" s="626"/>
      <c r="AH402" s="626"/>
      <c r="AI402" s="2618"/>
      <c r="AJ402" s="2618"/>
      <c r="AK402" s="2618"/>
      <c r="AL402" s="2618"/>
      <c r="AM402" s="2618"/>
      <c r="AN402" s="2618"/>
      <c r="AO402" s="626"/>
    </row>
    <row r="403" spans="1:41" s="599" customFormat="1" ht="33.75" customHeight="1">
      <c r="A403" s="2584"/>
      <c r="B403" s="2585"/>
      <c r="C403" s="936" t="s">
        <v>372</v>
      </c>
      <c r="D403" s="936" t="s">
        <v>373</v>
      </c>
      <c r="E403" s="936" t="s">
        <v>374</v>
      </c>
      <c r="F403" s="936" t="s">
        <v>375</v>
      </c>
      <c r="G403" s="936" t="s">
        <v>376</v>
      </c>
      <c r="H403" s="936" t="s">
        <v>377</v>
      </c>
      <c r="I403" s="936" t="s">
        <v>2298</v>
      </c>
      <c r="J403" s="936" t="s">
        <v>378</v>
      </c>
      <c r="K403" s="936" t="s">
        <v>890</v>
      </c>
      <c r="L403" s="936" t="s">
        <v>379</v>
      </c>
      <c r="M403" s="936" t="s">
        <v>380</v>
      </c>
      <c r="N403" s="936" t="s">
        <v>381</v>
      </c>
      <c r="O403" s="936" t="s">
        <v>382</v>
      </c>
      <c r="P403" s="936" t="s">
        <v>383</v>
      </c>
      <c r="Q403" s="936" t="s">
        <v>384</v>
      </c>
      <c r="R403" s="936" t="s">
        <v>412</v>
      </c>
      <c r="S403" s="936" t="s">
        <v>413</v>
      </c>
      <c r="T403" s="936" t="s">
        <v>414</v>
      </c>
      <c r="U403" s="936" t="s">
        <v>415</v>
      </c>
      <c r="V403" s="936" t="s">
        <v>417</v>
      </c>
      <c r="W403" s="936" t="s">
        <v>418</v>
      </c>
      <c r="X403" s="936" t="s">
        <v>1733</v>
      </c>
      <c r="Y403" s="936" t="s">
        <v>432</v>
      </c>
      <c r="Z403" s="937" t="s">
        <v>428</v>
      </c>
      <c r="AA403" s="936" t="s">
        <v>429</v>
      </c>
      <c r="AB403" s="936" t="s">
        <v>430</v>
      </c>
      <c r="AC403" s="936" t="s">
        <v>362</v>
      </c>
      <c r="AD403" s="936" t="s">
        <v>2488</v>
      </c>
      <c r="AF403" s="627"/>
      <c r="AG403" s="627"/>
      <c r="AH403" s="627"/>
    </row>
    <row r="404" spans="1:41" ht="15" customHeight="1">
      <c r="A404" s="508" t="s">
        <v>2299</v>
      </c>
      <c r="B404" s="307"/>
      <c r="C404" s="506" t="s">
        <v>2575</v>
      </c>
      <c r="D404" s="506" t="s">
        <v>2511</v>
      </c>
      <c r="E404" s="506" t="s">
        <v>2510</v>
      </c>
      <c r="F404" s="506" t="s">
        <v>2511</v>
      </c>
      <c r="G404" s="506" t="s">
        <v>2533</v>
      </c>
      <c r="H404" s="506" t="s">
        <v>2509</v>
      </c>
      <c r="I404" s="506" t="s">
        <v>2512</v>
      </c>
      <c r="J404" s="506" t="s">
        <v>2543</v>
      </c>
      <c r="K404" s="506" t="s">
        <v>2511</v>
      </c>
      <c r="L404" s="506" t="s">
        <v>2534</v>
      </c>
      <c r="M404" s="506" t="s">
        <v>2563</v>
      </c>
      <c r="N404" s="506" t="s">
        <v>2545</v>
      </c>
      <c r="O404" s="506" t="s">
        <v>2515</v>
      </c>
      <c r="P404" s="506" t="s">
        <v>2576</v>
      </c>
      <c r="Q404" s="506" t="s">
        <v>2489</v>
      </c>
      <c r="R404" s="506" t="s">
        <v>2546</v>
      </c>
      <c r="S404" s="520" t="s">
        <v>2509</v>
      </c>
      <c r="T404" s="506" t="s">
        <v>2511</v>
      </c>
      <c r="U404" s="506" t="s">
        <v>2491</v>
      </c>
      <c r="V404" s="506" t="s">
        <v>2577</v>
      </c>
      <c r="W404" s="506" t="s">
        <v>2490</v>
      </c>
      <c r="X404" s="506" t="s">
        <v>2578</v>
      </c>
      <c r="Y404" s="506" t="s">
        <v>2579</v>
      </c>
      <c r="Z404" s="506" t="s">
        <v>2575</v>
      </c>
      <c r="AA404" s="506" t="s">
        <v>2580</v>
      </c>
      <c r="AB404" s="506" t="s">
        <v>2518</v>
      </c>
      <c r="AC404" s="506" t="s">
        <v>2576</v>
      </c>
      <c r="AD404" s="506" t="s">
        <v>2581</v>
      </c>
      <c r="AF404" s="506"/>
      <c r="AG404" s="506"/>
      <c r="AH404" s="506"/>
      <c r="AN404" s="496"/>
    </row>
    <row r="405" spans="1:41" ht="15" customHeight="1">
      <c r="A405" s="2619" t="s">
        <v>44</v>
      </c>
      <c r="B405" s="2619"/>
      <c r="C405" s="509"/>
      <c r="D405" s="509"/>
      <c r="E405" s="509"/>
      <c r="F405" s="509"/>
      <c r="G405" s="509"/>
      <c r="H405" s="509"/>
      <c r="I405" s="509"/>
      <c r="J405" s="509"/>
      <c r="K405" s="509"/>
      <c r="L405" s="509"/>
      <c r="M405" s="509"/>
      <c r="N405" s="509"/>
      <c r="O405" s="509"/>
      <c r="P405" s="509"/>
      <c r="Q405" s="510"/>
      <c r="R405" s="510"/>
      <c r="S405" s="509"/>
      <c r="T405" s="509"/>
      <c r="U405" s="509"/>
      <c r="V405" s="509"/>
      <c r="W405" s="509"/>
      <c r="X405" s="509"/>
      <c r="Y405" s="510"/>
      <c r="Z405" s="509"/>
      <c r="AA405" s="509"/>
      <c r="AB405" s="509"/>
      <c r="AC405" s="509"/>
      <c r="AD405" s="509"/>
      <c r="AF405" s="509"/>
      <c r="AG405" s="509"/>
      <c r="AH405" s="509"/>
    </row>
    <row r="406" spans="1:41" ht="15" customHeight="1">
      <c r="A406" s="511"/>
      <c r="B406" s="512" t="s">
        <v>2312</v>
      </c>
      <c r="C406" s="509">
        <v>7.75</v>
      </c>
      <c r="D406" s="509">
        <v>7.75</v>
      </c>
      <c r="E406" s="509">
        <v>7.5</v>
      </c>
      <c r="F406" s="509">
        <v>7.5</v>
      </c>
      <c r="G406" s="509">
        <v>8</v>
      </c>
      <c r="H406" s="509">
        <v>8</v>
      </c>
      <c r="I406" s="509">
        <v>7.75</v>
      </c>
      <c r="J406" s="509" t="s">
        <v>76</v>
      </c>
      <c r="K406" s="509">
        <v>8</v>
      </c>
      <c r="L406" s="509">
        <v>8</v>
      </c>
      <c r="M406" s="509">
        <v>8</v>
      </c>
      <c r="N406" s="509" t="s">
        <v>76</v>
      </c>
      <c r="O406" s="509">
        <v>7.25</v>
      </c>
      <c r="P406" s="509">
        <v>7.75</v>
      </c>
      <c r="Q406" s="509">
        <v>6.5</v>
      </c>
      <c r="R406" s="510" t="s">
        <v>76</v>
      </c>
      <c r="S406" s="509" t="s">
        <v>76</v>
      </c>
      <c r="T406" s="509" t="s">
        <v>76</v>
      </c>
      <c r="U406" s="509" t="s">
        <v>76</v>
      </c>
      <c r="V406" s="509" t="s">
        <v>76</v>
      </c>
      <c r="W406" s="509" t="s">
        <v>76</v>
      </c>
      <c r="X406" s="509">
        <v>6</v>
      </c>
      <c r="Y406" s="510" t="s">
        <v>76</v>
      </c>
      <c r="Z406" s="509" t="s">
        <v>76</v>
      </c>
      <c r="AA406" s="509" t="s">
        <v>76</v>
      </c>
      <c r="AB406" s="509" t="s">
        <v>76</v>
      </c>
      <c r="AC406" s="509" t="s">
        <v>76</v>
      </c>
      <c r="AD406" s="509" t="s">
        <v>76</v>
      </c>
      <c r="AF406" s="509"/>
      <c r="AG406" s="509"/>
      <c r="AH406" s="509"/>
    </row>
    <row r="407" spans="1:41" ht="15" customHeight="1">
      <c r="A407" s="511"/>
      <c r="B407" s="512" t="s">
        <v>2313</v>
      </c>
      <c r="C407" s="509">
        <v>7.75</v>
      </c>
      <c r="D407" s="509">
        <v>7.75</v>
      </c>
      <c r="E407" s="509">
        <v>7.5</v>
      </c>
      <c r="F407" s="509">
        <v>7.5</v>
      </c>
      <c r="G407" s="509">
        <v>8</v>
      </c>
      <c r="H407" s="509">
        <v>8</v>
      </c>
      <c r="I407" s="509">
        <v>7.75</v>
      </c>
      <c r="J407" s="509">
        <v>7.5</v>
      </c>
      <c r="K407" s="509">
        <v>8</v>
      </c>
      <c r="L407" s="509">
        <v>8</v>
      </c>
      <c r="M407" s="509">
        <v>8</v>
      </c>
      <c r="N407" s="509">
        <v>7.5</v>
      </c>
      <c r="O407" s="509">
        <v>7.25</v>
      </c>
      <c r="P407" s="509">
        <v>7.75</v>
      </c>
      <c r="Q407" s="509">
        <v>6.5</v>
      </c>
      <c r="R407" s="510" t="s">
        <v>2442</v>
      </c>
      <c r="S407" s="509">
        <v>7</v>
      </c>
      <c r="T407" s="509">
        <v>8.5</v>
      </c>
      <c r="U407" s="509">
        <v>8</v>
      </c>
      <c r="V407" s="509">
        <v>8</v>
      </c>
      <c r="W407" s="509">
        <v>7</v>
      </c>
      <c r="X407" s="509">
        <v>6</v>
      </c>
      <c r="Y407" s="510" t="s">
        <v>1927</v>
      </c>
      <c r="Z407" s="509">
        <v>6.5</v>
      </c>
      <c r="AA407" s="509">
        <v>7</v>
      </c>
      <c r="AB407" s="509">
        <v>7.25</v>
      </c>
      <c r="AC407" s="509">
        <v>6</v>
      </c>
      <c r="AD407" s="509" t="s">
        <v>2565</v>
      </c>
      <c r="AF407" s="509"/>
      <c r="AG407" s="509"/>
      <c r="AH407" s="509"/>
    </row>
    <row r="408" spans="1:41" ht="15" customHeight="1">
      <c r="A408" s="2619" t="s">
        <v>45</v>
      </c>
      <c r="B408" s="2619"/>
      <c r="C408" s="513"/>
      <c r="D408" s="513"/>
      <c r="E408" s="513"/>
      <c r="F408" s="513" t="s">
        <v>1285</v>
      </c>
      <c r="G408" s="513"/>
      <c r="H408" s="513"/>
      <c r="I408" s="513"/>
      <c r="J408" s="513"/>
      <c r="K408" s="513"/>
      <c r="L408" s="513"/>
      <c r="M408" s="513"/>
      <c r="N408" s="513"/>
      <c r="O408" s="513"/>
      <c r="P408" s="513"/>
      <c r="Q408" s="513"/>
      <c r="R408" s="510"/>
      <c r="S408" s="510"/>
      <c r="T408" s="510"/>
      <c r="U408" s="510"/>
      <c r="V408" s="510"/>
      <c r="W408" s="510"/>
      <c r="X408" s="510"/>
      <c r="Y408" s="510"/>
      <c r="Z408" s="510"/>
      <c r="AA408" s="510"/>
      <c r="AB408" s="510"/>
      <c r="AC408" s="509"/>
      <c r="AD408" s="509"/>
      <c r="AF408" s="510"/>
      <c r="AG408" s="510"/>
      <c r="AH408" s="510"/>
    </row>
    <row r="409" spans="1:41" ht="15" customHeight="1">
      <c r="A409" s="514"/>
      <c r="B409" s="512" t="s">
        <v>2314</v>
      </c>
      <c r="C409" s="509">
        <v>8.75</v>
      </c>
      <c r="D409" s="509">
        <v>8.5</v>
      </c>
      <c r="E409" s="509">
        <v>8.5</v>
      </c>
      <c r="F409" s="509">
        <v>8.25</v>
      </c>
      <c r="G409" s="509">
        <v>8.5</v>
      </c>
      <c r="H409" s="509">
        <v>8.5</v>
      </c>
      <c r="I409" s="509">
        <v>8.5</v>
      </c>
      <c r="J409" s="509">
        <v>9</v>
      </c>
      <c r="K409" s="509">
        <v>8.25</v>
      </c>
      <c r="L409" s="515">
        <v>8.25</v>
      </c>
      <c r="M409" s="509" t="s">
        <v>2549</v>
      </c>
      <c r="N409" s="509" t="s">
        <v>2481</v>
      </c>
      <c r="O409" s="509">
        <v>8</v>
      </c>
      <c r="P409" s="509">
        <v>8.75</v>
      </c>
      <c r="Q409" s="509">
        <v>7.75</v>
      </c>
      <c r="R409" s="510" t="s">
        <v>2522</v>
      </c>
      <c r="S409" s="509">
        <v>8.5</v>
      </c>
      <c r="T409" s="510">
        <v>9.25</v>
      </c>
      <c r="U409" s="510" t="s">
        <v>2478</v>
      </c>
      <c r="V409" s="509">
        <v>9</v>
      </c>
      <c r="W409" s="509">
        <v>8</v>
      </c>
      <c r="X409" s="509">
        <v>7.75</v>
      </c>
      <c r="Y409" s="510" t="s">
        <v>2582</v>
      </c>
      <c r="Z409" s="509">
        <v>8</v>
      </c>
      <c r="AA409" s="510" t="s">
        <v>2481</v>
      </c>
      <c r="AB409" s="510" t="s">
        <v>2502</v>
      </c>
      <c r="AC409" s="509" t="s">
        <v>2479</v>
      </c>
      <c r="AD409" s="509" t="s">
        <v>2583</v>
      </c>
      <c r="AF409" s="509"/>
      <c r="AG409" s="509"/>
      <c r="AH409" s="509"/>
    </row>
    <row r="410" spans="1:41" ht="15" customHeight="1">
      <c r="A410" s="514"/>
      <c r="B410" s="512" t="s">
        <v>2315</v>
      </c>
      <c r="C410" s="509">
        <v>9</v>
      </c>
      <c r="D410" s="509">
        <v>8.75</v>
      </c>
      <c r="E410" s="509">
        <v>8.75</v>
      </c>
      <c r="F410" s="509">
        <v>8.5</v>
      </c>
      <c r="G410" s="509">
        <v>8.75</v>
      </c>
      <c r="H410" s="509">
        <v>8.75</v>
      </c>
      <c r="I410" s="509">
        <v>8.75</v>
      </c>
      <c r="J410" s="509">
        <v>9.5</v>
      </c>
      <c r="K410" s="509">
        <v>8.5</v>
      </c>
      <c r="L410" s="509">
        <v>8.5</v>
      </c>
      <c r="M410" s="509" t="s">
        <v>2567</v>
      </c>
      <c r="N410" s="509" t="s">
        <v>2500</v>
      </c>
      <c r="O410" s="510">
        <v>8.25</v>
      </c>
      <c r="P410" s="509">
        <v>9</v>
      </c>
      <c r="Q410" s="509">
        <v>8</v>
      </c>
      <c r="R410" s="510" t="s">
        <v>2549</v>
      </c>
      <c r="S410" s="509">
        <v>9.5</v>
      </c>
      <c r="T410" s="509">
        <v>9.5</v>
      </c>
      <c r="U410" s="510" t="s">
        <v>2501</v>
      </c>
      <c r="V410" s="509">
        <v>9.25</v>
      </c>
      <c r="W410" s="510">
        <v>8.25</v>
      </c>
      <c r="X410" s="509">
        <v>8.25</v>
      </c>
      <c r="Y410" s="510" t="s">
        <v>2584</v>
      </c>
      <c r="Z410" s="509">
        <v>8.5</v>
      </c>
      <c r="AA410" s="510" t="s">
        <v>2501</v>
      </c>
      <c r="AB410" s="510" t="s">
        <v>2505</v>
      </c>
      <c r="AC410" s="509" t="s">
        <v>2567</v>
      </c>
      <c r="AD410" s="509" t="s">
        <v>2585</v>
      </c>
      <c r="AF410" s="509"/>
      <c r="AG410" s="509"/>
      <c r="AH410" s="509"/>
    </row>
    <row r="411" spans="1:41" ht="15" customHeight="1">
      <c r="A411" s="514"/>
      <c r="B411" s="512" t="s">
        <v>2316</v>
      </c>
      <c r="C411" s="509">
        <v>9.25</v>
      </c>
      <c r="D411" s="509">
        <v>9</v>
      </c>
      <c r="E411" s="509">
        <v>9</v>
      </c>
      <c r="F411" s="509">
        <v>8.75</v>
      </c>
      <c r="G411" s="509">
        <v>9</v>
      </c>
      <c r="H411" s="509">
        <v>9</v>
      </c>
      <c r="I411" s="509">
        <v>9</v>
      </c>
      <c r="J411" s="509">
        <v>10</v>
      </c>
      <c r="K411" s="509">
        <v>9</v>
      </c>
      <c r="L411" s="509">
        <v>9</v>
      </c>
      <c r="M411" s="509" t="s">
        <v>2570</v>
      </c>
      <c r="N411" s="509" t="s">
        <v>2501</v>
      </c>
      <c r="O411" s="509">
        <v>8.5</v>
      </c>
      <c r="P411" s="509">
        <v>9.25</v>
      </c>
      <c r="Q411" s="510">
        <v>8.25</v>
      </c>
      <c r="R411" s="510" t="s">
        <v>2553</v>
      </c>
      <c r="S411" s="509">
        <v>9.75</v>
      </c>
      <c r="T411" s="509">
        <v>9.75</v>
      </c>
      <c r="U411" s="509" t="s">
        <v>2351</v>
      </c>
      <c r="V411" s="509">
        <v>9.5</v>
      </c>
      <c r="W411" s="509">
        <v>8.5</v>
      </c>
      <c r="X411" s="509">
        <v>8.5</v>
      </c>
      <c r="Y411" s="510" t="s">
        <v>1935</v>
      </c>
      <c r="Z411" s="509">
        <v>9</v>
      </c>
      <c r="AA411" s="510" t="s">
        <v>1935</v>
      </c>
      <c r="AB411" s="510" t="s">
        <v>2384</v>
      </c>
      <c r="AC411" s="509" t="s">
        <v>76</v>
      </c>
      <c r="AD411" s="509" t="s">
        <v>2551</v>
      </c>
      <c r="AF411" s="509"/>
      <c r="AG411" s="509"/>
      <c r="AH411" s="509"/>
    </row>
    <row r="412" spans="1:41" ht="15" customHeight="1">
      <c r="A412" s="514"/>
      <c r="B412" s="512" t="s">
        <v>2317</v>
      </c>
      <c r="C412" s="509">
        <v>9.5</v>
      </c>
      <c r="D412" s="509">
        <v>9.5</v>
      </c>
      <c r="E412" s="509">
        <v>9.5</v>
      </c>
      <c r="F412" s="509">
        <v>9.25</v>
      </c>
      <c r="G412" s="509">
        <v>9.5</v>
      </c>
      <c r="H412" s="509">
        <v>9.25</v>
      </c>
      <c r="I412" s="509">
        <v>9.5</v>
      </c>
      <c r="J412" s="509">
        <v>10.25</v>
      </c>
      <c r="K412" s="509">
        <v>9.5</v>
      </c>
      <c r="L412" s="509">
        <v>9.5</v>
      </c>
      <c r="M412" s="509" t="s">
        <v>76</v>
      </c>
      <c r="N412" s="509" t="s">
        <v>2351</v>
      </c>
      <c r="O412" s="510">
        <v>9.25</v>
      </c>
      <c r="P412" s="509">
        <v>9.5</v>
      </c>
      <c r="Q412" s="509">
        <v>8.25</v>
      </c>
      <c r="R412" s="509" t="s">
        <v>76</v>
      </c>
      <c r="S412" s="509">
        <v>10</v>
      </c>
      <c r="T412" s="509">
        <v>9.75</v>
      </c>
      <c r="U412" s="509" t="s">
        <v>2328</v>
      </c>
      <c r="V412" s="509">
        <v>10</v>
      </c>
      <c r="W412" s="509">
        <v>8.75</v>
      </c>
      <c r="X412" s="510">
        <v>8.75</v>
      </c>
      <c r="Y412" s="510" t="s">
        <v>76</v>
      </c>
      <c r="Z412" s="509">
        <v>9</v>
      </c>
      <c r="AA412" s="510" t="s">
        <v>2554</v>
      </c>
      <c r="AB412" s="510" t="s">
        <v>2479</v>
      </c>
      <c r="AC412" s="509"/>
      <c r="AD412" s="509" t="s">
        <v>76</v>
      </c>
      <c r="AF412" s="510"/>
      <c r="AG412" s="509"/>
      <c r="AH412" s="509"/>
    </row>
    <row r="413" spans="1:41" ht="15" customHeight="1">
      <c r="A413" s="514"/>
      <c r="B413" s="512" t="s">
        <v>2318</v>
      </c>
      <c r="C413" s="509">
        <v>10</v>
      </c>
      <c r="D413" s="509">
        <v>9.75</v>
      </c>
      <c r="E413" s="509">
        <v>9.5</v>
      </c>
      <c r="F413" s="509">
        <v>9.25</v>
      </c>
      <c r="G413" s="509">
        <v>10</v>
      </c>
      <c r="H413" s="509">
        <v>9.75</v>
      </c>
      <c r="I413" s="509">
        <v>9.75</v>
      </c>
      <c r="J413" s="509">
        <v>10.5</v>
      </c>
      <c r="K413" s="509">
        <v>10.5</v>
      </c>
      <c r="L413" s="509" t="s">
        <v>76</v>
      </c>
      <c r="M413" s="509" t="s">
        <v>76</v>
      </c>
      <c r="N413" s="509" t="s">
        <v>2328</v>
      </c>
      <c r="O413" s="510">
        <v>9.25</v>
      </c>
      <c r="P413" s="509">
        <v>10</v>
      </c>
      <c r="Q413" s="509" t="s">
        <v>76</v>
      </c>
      <c r="R413" s="509" t="s">
        <v>76</v>
      </c>
      <c r="S413" s="509">
        <v>10.25</v>
      </c>
      <c r="T413" s="509">
        <v>9.75</v>
      </c>
      <c r="U413" s="509" t="s">
        <v>2507</v>
      </c>
      <c r="V413" s="509">
        <v>10.5</v>
      </c>
      <c r="W413" s="509">
        <v>9</v>
      </c>
      <c r="X413" s="509">
        <v>9</v>
      </c>
      <c r="Y413" s="510" t="s">
        <v>76</v>
      </c>
      <c r="Z413" s="509">
        <v>9</v>
      </c>
      <c r="AA413" s="510" t="s">
        <v>2556</v>
      </c>
      <c r="AB413" s="510" t="s">
        <v>76</v>
      </c>
      <c r="AC413" s="509"/>
      <c r="AD413" s="509" t="s">
        <v>76</v>
      </c>
      <c r="AF413" s="509"/>
      <c r="AG413" s="509"/>
      <c r="AH413" s="509"/>
    </row>
    <row r="414" spans="1:41" ht="15" customHeight="1">
      <c r="A414" s="2619" t="s">
        <v>388</v>
      </c>
      <c r="B414" s="2619"/>
      <c r="C414" s="509"/>
      <c r="D414" s="509"/>
      <c r="E414" s="509"/>
      <c r="F414" s="509"/>
      <c r="G414" s="509"/>
      <c r="H414" s="509"/>
      <c r="I414" s="509"/>
      <c r="J414" s="509"/>
      <c r="K414" s="509"/>
      <c r="L414" s="509"/>
      <c r="M414" s="509"/>
      <c r="N414" s="509"/>
      <c r="O414" s="510"/>
      <c r="P414" s="509"/>
      <c r="Q414" s="510"/>
      <c r="R414" s="509"/>
      <c r="S414" s="509"/>
      <c r="T414" s="509"/>
      <c r="U414" s="509"/>
      <c r="V414" s="509"/>
      <c r="W414" s="510"/>
      <c r="X414" s="510"/>
      <c r="Y414" s="510"/>
      <c r="Z414" s="510"/>
      <c r="AA414" s="510"/>
      <c r="AB414" s="510"/>
      <c r="AC414" s="509"/>
      <c r="AD414" s="509"/>
      <c r="AF414" s="510"/>
      <c r="AG414" s="509"/>
      <c r="AH414" s="509"/>
    </row>
    <row r="415" spans="1:41" ht="15" customHeight="1">
      <c r="A415" s="516"/>
      <c r="B415" s="512" t="s">
        <v>389</v>
      </c>
      <c r="C415" s="509" t="s">
        <v>2387</v>
      </c>
      <c r="D415" s="509">
        <v>13.75</v>
      </c>
      <c r="E415" s="509" t="s">
        <v>2449</v>
      </c>
      <c r="F415" s="509">
        <v>13.75</v>
      </c>
      <c r="G415" s="509" t="s">
        <v>1846</v>
      </c>
      <c r="H415" s="509">
        <v>14</v>
      </c>
      <c r="I415" s="509" t="s">
        <v>76</v>
      </c>
      <c r="J415" s="509">
        <v>13</v>
      </c>
      <c r="K415" s="509" t="s">
        <v>2377</v>
      </c>
      <c r="L415" s="509">
        <v>14</v>
      </c>
      <c r="M415" s="509" t="s">
        <v>2269</v>
      </c>
      <c r="N415" s="509">
        <v>13.75</v>
      </c>
      <c r="O415" s="509">
        <v>13</v>
      </c>
      <c r="P415" s="509">
        <v>14</v>
      </c>
      <c r="Q415" s="509">
        <v>13</v>
      </c>
      <c r="R415" s="509">
        <v>14</v>
      </c>
      <c r="S415" s="509">
        <v>14</v>
      </c>
      <c r="T415" s="509">
        <v>10</v>
      </c>
      <c r="U415" s="509" t="s">
        <v>2269</v>
      </c>
      <c r="V415" s="509">
        <v>12</v>
      </c>
      <c r="W415" s="509">
        <v>11.5</v>
      </c>
      <c r="X415" s="509">
        <v>13</v>
      </c>
      <c r="Y415" s="1152" t="s">
        <v>1663</v>
      </c>
      <c r="Z415" s="510" t="s">
        <v>76</v>
      </c>
      <c r="AA415" s="509">
        <v>11</v>
      </c>
      <c r="AB415" s="510" t="s">
        <v>2269</v>
      </c>
      <c r="AC415" s="509" t="s">
        <v>1846</v>
      </c>
      <c r="AD415" s="509" t="s">
        <v>2425</v>
      </c>
      <c r="AF415" s="509"/>
      <c r="AG415" s="509"/>
      <c r="AH415" s="509"/>
    </row>
    <row r="416" spans="1:41" ht="15" customHeight="1">
      <c r="B416" s="512" t="s">
        <v>2319</v>
      </c>
      <c r="C416" s="509">
        <v>13</v>
      </c>
      <c r="D416" s="509">
        <v>14.5</v>
      </c>
      <c r="E416" s="509">
        <v>14.5</v>
      </c>
      <c r="F416" s="509">
        <v>14.5</v>
      </c>
      <c r="G416" s="509" t="s">
        <v>2483</v>
      </c>
      <c r="H416" s="509" t="s">
        <v>1847</v>
      </c>
      <c r="I416" s="509">
        <v>15</v>
      </c>
      <c r="J416" s="509" t="s">
        <v>1669</v>
      </c>
      <c r="K416" s="509">
        <v>15.5</v>
      </c>
      <c r="L416" s="509">
        <v>16.5</v>
      </c>
      <c r="M416" s="509" t="s">
        <v>1538</v>
      </c>
      <c r="N416" s="509">
        <v>15</v>
      </c>
      <c r="O416" s="509">
        <v>15</v>
      </c>
      <c r="P416" s="509">
        <v>15</v>
      </c>
      <c r="Q416" s="509">
        <v>15</v>
      </c>
      <c r="R416" s="509">
        <v>16</v>
      </c>
      <c r="S416" s="509">
        <v>16</v>
      </c>
      <c r="T416" s="509" t="s">
        <v>1893</v>
      </c>
      <c r="U416" s="509" t="s">
        <v>1881</v>
      </c>
      <c r="V416" s="509">
        <v>16</v>
      </c>
      <c r="W416" s="509">
        <v>15</v>
      </c>
      <c r="X416" s="509">
        <v>14.25</v>
      </c>
      <c r="Y416" s="509" t="s">
        <v>1853</v>
      </c>
      <c r="Z416" s="509" t="s">
        <v>1550</v>
      </c>
      <c r="AA416" s="509">
        <v>15</v>
      </c>
      <c r="AB416" s="509">
        <v>15</v>
      </c>
      <c r="AC416" s="509" t="s">
        <v>1550</v>
      </c>
      <c r="AD416" s="509" t="s">
        <v>1879</v>
      </c>
      <c r="AF416" s="509"/>
      <c r="AG416" s="509"/>
      <c r="AH416" s="509"/>
    </row>
    <row r="417" spans="1:41" ht="15" customHeight="1">
      <c r="B417" s="512" t="s">
        <v>2381</v>
      </c>
      <c r="C417" s="509">
        <v>14.5</v>
      </c>
      <c r="D417" s="509">
        <v>15.5</v>
      </c>
      <c r="E417" s="509">
        <v>15.5</v>
      </c>
      <c r="F417" s="509" t="s">
        <v>1840</v>
      </c>
      <c r="G417" s="509" t="s">
        <v>2453</v>
      </c>
      <c r="H417" s="509">
        <v>15</v>
      </c>
      <c r="I417" s="509" t="s">
        <v>1840</v>
      </c>
      <c r="J417" s="509">
        <v>15</v>
      </c>
      <c r="K417" s="509" t="s">
        <v>2456</v>
      </c>
      <c r="L417" s="509">
        <v>16.5</v>
      </c>
      <c r="M417" s="509" t="s">
        <v>1888</v>
      </c>
      <c r="N417" s="509">
        <v>15</v>
      </c>
      <c r="O417" s="509">
        <v>15.5</v>
      </c>
      <c r="P417" s="509" t="s">
        <v>1614</v>
      </c>
      <c r="Q417" s="509" t="s">
        <v>1868</v>
      </c>
      <c r="R417" s="509" t="s">
        <v>2559</v>
      </c>
      <c r="S417" s="509">
        <v>16</v>
      </c>
      <c r="T417" s="509" t="s">
        <v>2259</v>
      </c>
      <c r="U417" s="509" t="s">
        <v>2455</v>
      </c>
      <c r="V417" s="509">
        <v>16</v>
      </c>
      <c r="W417" s="509" t="s">
        <v>1868</v>
      </c>
      <c r="X417" s="509">
        <v>14.5</v>
      </c>
      <c r="Y417" s="509" t="s">
        <v>1891</v>
      </c>
      <c r="Z417" s="509" t="s">
        <v>2457</v>
      </c>
      <c r="AA417" s="510" t="s">
        <v>1881</v>
      </c>
      <c r="AB417" s="509" t="s">
        <v>2454</v>
      </c>
      <c r="AC417" s="509" t="s">
        <v>2586</v>
      </c>
      <c r="AD417" s="509" t="s">
        <v>2460</v>
      </c>
      <c r="AF417" s="509"/>
      <c r="AG417" s="509"/>
      <c r="AH417" s="509"/>
    </row>
    <row r="418" spans="1:41" ht="15" customHeight="1">
      <c r="B418" s="512" t="s">
        <v>211</v>
      </c>
      <c r="C418" s="509">
        <v>10</v>
      </c>
      <c r="D418" s="509">
        <v>10</v>
      </c>
      <c r="E418" s="509">
        <v>10</v>
      </c>
      <c r="F418" s="509">
        <v>10</v>
      </c>
      <c r="G418" s="509">
        <v>10</v>
      </c>
      <c r="H418" s="509">
        <v>10</v>
      </c>
      <c r="I418" s="509">
        <v>10</v>
      </c>
      <c r="J418" s="509">
        <v>10</v>
      </c>
      <c r="K418" s="509">
        <v>10</v>
      </c>
      <c r="L418" s="509">
        <v>10</v>
      </c>
      <c r="M418" s="509">
        <v>10</v>
      </c>
      <c r="N418" s="509">
        <v>10</v>
      </c>
      <c r="O418" s="509">
        <v>10</v>
      </c>
      <c r="P418" s="509">
        <v>10</v>
      </c>
      <c r="Q418" s="509">
        <v>10</v>
      </c>
      <c r="R418" s="509">
        <v>10</v>
      </c>
      <c r="S418" s="509">
        <v>10</v>
      </c>
      <c r="T418" s="509" t="s">
        <v>2351</v>
      </c>
      <c r="U418" s="509">
        <v>10</v>
      </c>
      <c r="V418" s="509">
        <v>10</v>
      </c>
      <c r="W418" s="509">
        <v>10</v>
      </c>
      <c r="X418" s="509">
        <v>10</v>
      </c>
      <c r="Y418" s="509" t="s">
        <v>2424</v>
      </c>
      <c r="Z418" s="509">
        <v>10</v>
      </c>
      <c r="AA418" s="509">
        <v>10</v>
      </c>
      <c r="AB418" s="509" t="s">
        <v>2424</v>
      </c>
      <c r="AC418" s="509" t="s">
        <v>2424</v>
      </c>
      <c r="AD418" s="509" t="s">
        <v>2351</v>
      </c>
      <c r="AF418" s="509"/>
      <c r="AG418" s="509"/>
      <c r="AH418" s="509"/>
    </row>
    <row r="419" spans="1:41" ht="15" customHeight="1">
      <c r="B419" s="512" t="s">
        <v>2330</v>
      </c>
      <c r="C419" s="509">
        <v>16</v>
      </c>
      <c r="D419" s="509">
        <v>16</v>
      </c>
      <c r="E419" s="509">
        <v>16</v>
      </c>
      <c r="F419" s="509">
        <v>16</v>
      </c>
      <c r="G419" s="509">
        <v>15.5</v>
      </c>
      <c r="H419" s="509">
        <v>15.5</v>
      </c>
      <c r="I419" s="509">
        <v>16</v>
      </c>
      <c r="J419" s="509">
        <v>16</v>
      </c>
      <c r="K419" s="509" t="s">
        <v>2528</v>
      </c>
      <c r="L419" s="509">
        <v>16.5</v>
      </c>
      <c r="M419" s="509" t="s">
        <v>2528</v>
      </c>
      <c r="N419" s="509" t="s">
        <v>1614</v>
      </c>
      <c r="O419" s="509">
        <v>16</v>
      </c>
      <c r="P419" s="509">
        <v>16.5</v>
      </c>
      <c r="Q419" s="509">
        <v>16</v>
      </c>
      <c r="R419" s="509">
        <v>16</v>
      </c>
      <c r="S419" s="509">
        <v>16</v>
      </c>
      <c r="T419" s="509" t="s">
        <v>2264</v>
      </c>
      <c r="U419" s="509" t="s">
        <v>1881</v>
      </c>
      <c r="V419" s="509">
        <v>16.5</v>
      </c>
      <c r="W419" s="509">
        <v>15.5</v>
      </c>
      <c r="X419" s="509">
        <v>14.5</v>
      </c>
      <c r="Y419" s="509" t="s">
        <v>1550</v>
      </c>
      <c r="Z419" s="509" t="s">
        <v>2457</v>
      </c>
      <c r="AA419" s="509">
        <v>15.5</v>
      </c>
      <c r="AB419" s="509" t="s">
        <v>1862</v>
      </c>
      <c r="AC419" s="509" t="s">
        <v>2561</v>
      </c>
      <c r="AD419" s="509" t="s">
        <v>2460</v>
      </c>
      <c r="AF419" s="509"/>
      <c r="AG419" s="509"/>
      <c r="AH419" s="509"/>
    </row>
    <row r="420" spans="1:41" ht="15" customHeight="1">
      <c r="B420" s="512" t="s">
        <v>2334</v>
      </c>
      <c r="C420" s="509">
        <v>11</v>
      </c>
      <c r="D420" s="509">
        <v>11.5</v>
      </c>
      <c r="E420" s="509">
        <v>11.5</v>
      </c>
      <c r="F420" s="509">
        <v>11</v>
      </c>
      <c r="G420" s="509" t="s">
        <v>2328</v>
      </c>
      <c r="H420" s="509">
        <v>11</v>
      </c>
      <c r="I420" s="509">
        <v>12</v>
      </c>
      <c r="J420" s="509" t="s">
        <v>76</v>
      </c>
      <c r="K420" s="509">
        <v>12</v>
      </c>
      <c r="L420" s="509">
        <v>12</v>
      </c>
      <c r="M420" s="509">
        <v>12</v>
      </c>
      <c r="N420" s="509">
        <v>12</v>
      </c>
      <c r="O420" s="509">
        <v>12</v>
      </c>
      <c r="P420" s="509">
        <v>12</v>
      </c>
      <c r="Q420" s="509">
        <v>12</v>
      </c>
      <c r="R420" s="509">
        <v>10</v>
      </c>
      <c r="S420" s="509">
        <v>12</v>
      </c>
      <c r="T420" s="509">
        <v>11</v>
      </c>
      <c r="U420" s="509">
        <v>12</v>
      </c>
      <c r="V420" s="509">
        <v>15</v>
      </c>
      <c r="W420" s="509">
        <v>12</v>
      </c>
      <c r="X420" s="509">
        <v>12</v>
      </c>
      <c r="Y420" s="509" t="s">
        <v>1663</v>
      </c>
      <c r="Z420" s="509" t="s">
        <v>76</v>
      </c>
      <c r="AA420" s="510" t="s">
        <v>76</v>
      </c>
      <c r="AB420" s="509" t="s">
        <v>2284</v>
      </c>
      <c r="AC420" s="509" t="s">
        <v>1663</v>
      </c>
      <c r="AD420" s="509" t="s">
        <v>1663</v>
      </c>
      <c r="AF420" s="509"/>
      <c r="AG420" s="509"/>
      <c r="AH420" s="509"/>
    </row>
    <row r="421" spans="1:41" ht="15" customHeight="1">
      <c r="A421" s="517"/>
      <c r="B421" s="518" t="s">
        <v>1108</v>
      </c>
      <c r="C421" s="519" t="s">
        <v>2460</v>
      </c>
      <c r="D421" s="519" t="s">
        <v>2264</v>
      </c>
      <c r="E421" s="519" t="s">
        <v>2258</v>
      </c>
      <c r="F421" s="519" t="s">
        <v>1867</v>
      </c>
      <c r="G421" s="519" t="s">
        <v>2427</v>
      </c>
      <c r="H421" s="519">
        <v>14</v>
      </c>
      <c r="I421" s="519" t="s">
        <v>1668</v>
      </c>
      <c r="J421" s="519">
        <v>15</v>
      </c>
      <c r="K421" s="519" t="s">
        <v>2529</v>
      </c>
      <c r="L421" s="519">
        <v>16.5</v>
      </c>
      <c r="M421" s="519" t="s">
        <v>2528</v>
      </c>
      <c r="N421" s="519" t="s">
        <v>1614</v>
      </c>
      <c r="O421" s="519">
        <v>16.5</v>
      </c>
      <c r="P421" s="519" t="s">
        <v>1614</v>
      </c>
      <c r="Q421" s="519" t="s">
        <v>1343</v>
      </c>
      <c r="R421" s="519">
        <v>16</v>
      </c>
      <c r="S421" s="519">
        <v>16</v>
      </c>
      <c r="T421" s="519" t="s">
        <v>1847</v>
      </c>
      <c r="U421" s="519" t="s">
        <v>1847</v>
      </c>
      <c r="V421" s="519" t="s">
        <v>2320</v>
      </c>
      <c r="W421" s="519">
        <v>15</v>
      </c>
      <c r="X421" s="519">
        <v>14.75</v>
      </c>
      <c r="Y421" s="519" t="s">
        <v>2587</v>
      </c>
      <c r="Z421" s="519" t="s">
        <v>2459</v>
      </c>
      <c r="AA421" s="519">
        <v>15.5</v>
      </c>
      <c r="AB421" s="519" t="s">
        <v>76</v>
      </c>
      <c r="AC421" s="519" t="s">
        <v>2456</v>
      </c>
      <c r="AD421" s="519" t="s">
        <v>2541</v>
      </c>
      <c r="AF421" s="509"/>
      <c r="AG421" s="509"/>
      <c r="AH421" s="509"/>
    </row>
    <row r="422" spans="1:41" s="1047" customFormat="1" ht="15" customHeight="1">
      <c r="A422" s="2625" t="s">
        <v>548</v>
      </c>
      <c r="B422" s="2625"/>
      <c r="C422" s="2625"/>
      <c r="D422" s="2625"/>
      <c r="E422" s="2625"/>
      <c r="F422" s="2625"/>
      <c r="G422" s="2625"/>
      <c r="H422" s="2625"/>
      <c r="I422" s="2625"/>
      <c r="J422" s="1049"/>
      <c r="K422" s="1049"/>
      <c r="L422" s="1049"/>
      <c r="M422" s="1049"/>
      <c r="N422" s="1049"/>
      <c r="O422" s="1049"/>
      <c r="P422" s="1049"/>
      <c r="Q422" s="1049"/>
      <c r="R422" s="1049"/>
      <c r="S422" s="1049"/>
      <c r="T422" s="2625" t="s">
        <v>3562</v>
      </c>
      <c r="U422" s="2625"/>
      <c r="V422" s="2625"/>
      <c r="W422" s="2625"/>
      <c r="X422" s="2625"/>
      <c r="Y422" s="1050"/>
      <c r="Z422" s="1048"/>
      <c r="AA422" s="1048"/>
      <c r="AB422" s="1048"/>
      <c r="AC422" s="1048"/>
      <c r="AF422" s="1050"/>
      <c r="AG422" s="1050"/>
      <c r="AH422" s="1050"/>
      <c r="AI422" s="1050"/>
      <c r="AJ422" s="1050"/>
    </row>
    <row r="423" spans="1:41" s="1047" customFormat="1" ht="15" customHeight="1">
      <c r="B423" s="1047" t="s">
        <v>399</v>
      </c>
      <c r="U423" s="1047" t="s">
        <v>399</v>
      </c>
      <c r="V423" s="1048"/>
      <c r="W423" s="1048"/>
      <c r="X423" s="1048"/>
      <c r="Y423" s="1048"/>
      <c r="AA423" s="1048"/>
      <c r="AB423" s="1048"/>
      <c r="AC423" s="1048"/>
      <c r="AH423" s="1048"/>
      <c r="AI423" s="1048"/>
      <c r="AJ423" s="1048"/>
    </row>
    <row r="424" spans="1:41" ht="15" customHeight="1">
      <c r="A424" s="494"/>
      <c r="B424" s="500"/>
      <c r="F424" s="2611" t="s">
        <v>2293</v>
      </c>
      <c r="G424" s="2611"/>
      <c r="H424" s="2611"/>
      <c r="I424" s="2611"/>
      <c r="J424" s="2612" t="s">
        <v>2294</v>
      </c>
      <c r="K424" s="2612"/>
      <c r="L424" s="2612"/>
      <c r="M424" s="2612"/>
      <c r="N424" s="2598" t="s">
        <v>2229</v>
      </c>
      <c r="O424" s="2598"/>
    </row>
    <row r="425" spans="1:41" ht="15" customHeight="1">
      <c r="A425" s="501"/>
      <c r="B425" s="500"/>
      <c r="F425" s="502"/>
      <c r="G425" s="502"/>
      <c r="H425" s="2620" t="s">
        <v>2588</v>
      </c>
      <c r="I425" s="2620"/>
      <c r="J425" s="2594" t="s">
        <v>2296</v>
      </c>
      <c r="K425" s="2594"/>
      <c r="L425" s="2594"/>
      <c r="M425" s="503"/>
      <c r="N425" s="501" t="s">
        <v>1130</v>
      </c>
    </row>
    <row r="426" spans="1:41" ht="15" customHeight="1">
      <c r="A426" s="500"/>
      <c r="B426" s="504"/>
    </row>
    <row r="427" spans="1:41" s="599" customFormat="1" ht="15" customHeight="1">
      <c r="A427" s="2582" t="s">
        <v>369</v>
      </c>
      <c r="B427" s="2583"/>
      <c r="C427" s="2590" t="s">
        <v>2297</v>
      </c>
      <c r="D427" s="2590"/>
      <c r="E427" s="2590"/>
      <c r="F427" s="2590"/>
      <c r="G427" s="2590" t="s">
        <v>370</v>
      </c>
      <c r="H427" s="2590"/>
      <c r="I427" s="2590"/>
      <c r="J427" s="2590"/>
      <c r="K427" s="2591" t="s">
        <v>371</v>
      </c>
      <c r="L427" s="2592"/>
      <c r="M427" s="2592"/>
      <c r="N427" s="2592"/>
      <c r="O427" s="2592"/>
      <c r="P427" s="2592"/>
      <c r="Q427" s="2592"/>
      <c r="R427" s="2592"/>
      <c r="S427" s="2592"/>
      <c r="T427" s="2592"/>
      <c r="U427" s="2592"/>
      <c r="V427" s="2592"/>
      <c r="W427" s="2592"/>
      <c r="X427" s="2592"/>
      <c r="Y427" s="2592"/>
      <c r="Z427" s="2592"/>
      <c r="AA427" s="2592"/>
      <c r="AB427" s="2592"/>
      <c r="AC427" s="2592"/>
      <c r="AD427" s="2592"/>
      <c r="AE427" s="2592"/>
      <c r="AF427" s="2592"/>
      <c r="AG427" s="2592"/>
      <c r="AH427" s="2593"/>
      <c r="AI427" s="2590" t="s">
        <v>1773</v>
      </c>
      <c r="AJ427" s="2590"/>
      <c r="AK427" s="2590"/>
      <c r="AL427" s="2590"/>
      <c r="AM427" s="2590"/>
      <c r="AN427" s="2590"/>
      <c r="AO427" s="2590"/>
    </row>
    <row r="428" spans="1:41" s="599" customFormat="1" ht="33.75" customHeight="1">
      <c r="A428" s="2584"/>
      <c r="B428" s="2585"/>
      <c r="C428" s="936" t="s">
        <v>372</v>
      </c>
      <c r="D428" s="936" t="s">
        <v>373</v>
      </c>
      <c r="E428" s="936" t="s">
        <v>374</v>
      </c>
      <c r="F428" s="936" t="s">
        <v>375</v>
      </c>
      <c r="G428" s="936" t="s">
        <v>376</v>
      </c>
      <c r="H428" s="936" t="s">
        <v>377</v>
      </c>
      <c r="I428" s="936" t="s">
        <v>2298</v>
      </c>
      <c r="J428" s="936" t="s">
        <v>2589</v>
      </c>
      <c r="K428" s="936" t="s">
        <v>378</v>
      </c>
      <c r="L428" s="936" t="s">
        <v>890</v>
      </c>
      <c r="M428" s="936" t="s">
        <v>379</v>
      </c>
      <c r="N428" s="936" t="s">
        <v>380</v>
      </c>
      <c r="O428" s="936" t="s">
        <v>381</v>
      </c>
      <c r="P428" s="936" t="s">
        <v>382</v>
      </c>
      <c r="Q428" s="936" t="s">
        <v>383</v>
      </c>
      <c r="R428" s="936" t="s">
        <v>384</v>
      </c>
      <c r="S428" s="936" t="s">
        <v>412</v>
      </c>
      <c r="T428" s="936" t="s">
        <v>413</v>
      </c>
      <c r="U428" s="936" t="s">
        <v>414</v>
      </c>
      <c r="V428" s="936" t="s">
        <v>415</v>
      </c>
      <c r="W428" s="936" t="s">
        <v>416</v>
      </c>
      <c r="X428" s="936" t="s">
        <v>417</v>
      </c>
      <c r="Y428" s="936" t="s">
        <v>418</v>
      </c>
      <c r="Z428" s="936" t="s">
        <v>419</v>
      </c>
      <c r="AA428" s="936" t="s">
        <v>420</v>
      </c>
      <c r="AB428" s="936" t="s">
        <v>2590</v>
      </c>
      <c r="AC428" s="936" t="s">
        <v>421</v>
      </c>
      <c r="AD428" s="936" t="s">
        <v>422</v>
      </c>
      <c r="AE428" s="936" t="s">
        <v>2591</v>
      </c>
      <c r="AF428" s="936" t="s">
        <v>424</v>
      </c>
      <c r="AG428" s="936" t="s">
        <v>425</v>
      </c>
      <c r="AH428" s="936" t="s">
        <v>426</v>
      </c>
      <c r="AI428" s="938" t="s">
        <v>1733</v>
      </c>
      <c r="AJ428" s="938" t="s">
        <v>432</v>
      </c>
      <c r="AK428" s="939" t="s">
        <v>428</v>
      </c>
      <c r="AL428" s="938" t="s">
        <v>429</v>
      </c>
      <c r="AM428" s="938" t="s">
        <v>430</v>
      </c>
      <c r="AN428" s="936" t="s">
        <v>362</v>
      </c>
      <c r="AO428" s="936" t="s">
        <v>2488</v>
      </c>
    </row>
    <row r="429" spans="1:41" ht="15" customHeight="1">
      <c r="A429" s="508" t="s">
        <v>2299</v>
      </c>
      <c r="B429" s="307"/>
      <c r="C429" s="506" t="s">
        <v>2592</v>
      </c>
      <c r="D429" s="506" t="s">
        <v>2576</v>
      </c>
      <c r="E429" s="506" t="s">
        <v>2576</v>
      </c>
      <c r="F429" s="506" t="s">
        <v>2577</v>
      </c>
      <c r="G429" s="506" t="s">
        <v>2593</v>
      </c>
      <c r="H429" s="506" t="s">
        <v>2577</v>
      </c>
      <c r="I429" s="506" t="s">
        <v>2575</v>
      </c>
      <c r="J429" s="506" t="s">
        <v>2594</v>
      </c>
      <c r="K429" s="506" t="s">
        <v>2577</v>
      </c>
      <c r="L429" s="506" t="s">
        <v>2511</v>
      </c>
      <c r="M429" s="506" t="s">
        <v>2534</v>
      </c>
      <c r="N429" s="506" t="s">
        <v>2592</v>
      </c>
      <c r="O429" s="506" t="s">
        <v>2545</v>
      </c>
      <c r="P429" s="506" t="s">
        <v>2515</v>
      </c>
      <c r="Q429" s="506" t="s">
        <v>2576</v>
      </c>
      <c r="R429" s="506" t="s">
        <v>2593</v>
      </c>
      <c r="S429" s="506" t="s">
        <v>2595</v>
      </c>
      <c r="T429" s="520" t="s">
        <v>2543</v>
      </c>
      <c r="U429" s="506" t="s">
        <v>2511</v>
      </c>
      <c r="V429" s="506" t="s">
        <v>2491</v>
      </c>
      <c r="W429" s="506" t="s">
        <v>2596</v>
      </c>
      <c r="X429" s="506" t="s">
        <v>2577</v>
      </c>
      <c r="Y429" s="506" t="s">
        <v>2593</v>
      </c>
      <c r="Z429" s="506" t="s">
        <v>2597</v>
      </c>
      <c r="AA429" s="506" t="s">
        <v>2598</v>
      </c>
      <c r="AB429" s="506" t="s">
        <v>2599</v>
      </c>
      <c r="AC429" s="506" t="s">
        <v>2600</v>
      </c>
      <c r="AD429" s="506" t="s">
        <v>2601</v>
      </c>
      <c r="AE429" s="506" t="s">
        <v>2602</v>
      </c>
      <c r="AF429" s="506" t="s">
        <v>2603</v>
      </c>
      <c r="AG429" s="506" t="s">
        <v>2604</v>
      </c>
      <c r="AH429" s="506" t="s">
        <v>2605</v>
      </c>
      <c r="AI429" s="506" t="s">
        <v>2606</v>
      </c>
      <c r="AJ429" s="506" t="s">
        <v>2592</v>
      </c>
      <c r="AK429" s="506" t="s">
        <v>2607</v>
      </c>
      <c r="AL429" s="506" t="s">
        <v>2608</v>
      </c>
      <c r="AM429" s="506" t="s">
        <v>2518</v>
      </c>
      <c r="AN429" s="506" t="s">
        <v>2609</v>
      </c>
      <c r="AO429" s="506" t="s">
        <v>2610</v>
      </c>
    </row>
    <row r="430" spans="1:41" ht="15" customHeight="1">
      <c r="A430" s="2619" t="s">
        <v>44</v>
      </c>
      <c r="B430" s="2619"/>
      <c r="C430" s="509"/>
      <c r="D430" s="509"/>
      <c r="E430" s="509"/>
      <c r="F430" s="509"/>
      <c r="G430" s="509"/>
      <c r="H430" s="509"/>
      <c r="I430" s="509"/>
      <c r="J430" s="509"/>
      <c r="K430" s="509"/>
      <c r="L430" s="509"/>
      <c r="M430" s="509"/>
      <c r="N430" s="509"/>
      <c r="O430" s="509"/>
      <c r="P430" s="509"/>
      <c r="Q430" s="509"/>
      <c r="R430" s="510"/>
      <c r="S430" s="510"/>
      <c r="T430" s="509"/>
      <c r="U430" s="509"/>
      <c r="V430" s="509"/>
      <c r="W430" s="509"/>
      <c r="X430" s="509"/>
      <c r="Y430" s="509"/>
      <c r="Z430" s="509"/>
      <c r="AA430" s="509"/>
      <c r="AB430" s="509"/>
      <c r="AC430" s="509"/>
      <c r="AD430" s="509"/>
      <c r="AE430" s="509"/>
      <c r="AF430" s="509"/>
      <c r="AG430" s="509"/>
      <c r="AH430" s="509"/>
      <c r="AI430" s="509"/>
      <c r="AJ430" s="510"/>
      <c r="AK430" s="509"/>
      <c r="AL430" s="509"/>
      <c r="AM430" s="509"/>
      <c r="AN430" s="509"/>
      <c r="AO430" s="509"/>
    </row>
    <row r="431" spans="1:41" ht="15" customHeight="1">
      <c r="A431" s="511"/>
      <c r="B431" s="512" t="s">
        <v>2312</v>
      </c>
      <c r="C431" s="509">
        <v>7</v>
      </c>
      <c r="D431" s="509">
        <v>7.5</v>
      </c>
      <c r="E431" s="509">
        <v>7.5</v>
      </c>
      <c r="F431" s="509">
        <v>7.75</v>
      </c>
      <c r="G431" s="509">
        <v>8</v>
      </c>
      <c r="H431" s="509">
        <v>8</v>
      </c>
      <c r="I431" s="509">
        <v>7.75</v>
      </c>
      <c r="J431" s="509" t="s">
        <v>76</v>
      </c>
      <c r="K431" s="509" t="s">
        <v>76</v>
      </c>
      <c r="L431" s="509">
        <v>8</v>
      </c>
      <c r="M431" s="509">
        <v>8</v>
      </c>
      <c r="N431" s="509">
        <v>7.75</v>
      </c>
      <c r="O431" s="509" t="s">
        <v>76</v>
      </c>
      <c r="P431" s="509">
        <v>7.25</v>
      </c>
      <c r="Q431" s="509">
        <v>7.75</v>
      </c>
      <c r="R431" s="509">
        <v>6.5</v>
      </c>
      <c r="S431" s="510" t="s">
        <v>76</v>
      </c>
      <c r="T431" s="509" t="s">
        <v>76</v>
      </c>
      <c r="U431" s="509" t="s">
        <v>76</v>
      </c>
      <c r="V431" s="509" t="s">
        <v>76</v>
      </c>
      <c r="W431" s="509" t="s">
        <v>76</v>
      </c>
      <c r="X431" s="509" t="s">
        <v>76</v>
      </c>
      <c r="Y431" s="509" t="s">
        <v>76</v>
      </c>
      <c r="Z431" s="509" t="s">
        <v>76</v>
      </c>
      <c r="AA431" s="509" t="s">
        <v>76</v>
      </c>
      <c r="AB431" s="509" t="s">
        <v>76</v>
      </c>
      <c r="AC431" s="509" t="s">
        <v>76</v>
      </c>
      <c r="AD431" s="509" t="s">
        <v>76</v>
      </c>
      <c r="AE431" s="509" t="s">
        <v>76</v>
      </c>
      <c r="AF431" s="509" t="s">
        <v>76</v>
      </c>
      <c r="AG431" s="509" t="s">
        <v>76</v>
      </c>
      <c r="AH431" s="509" t="s">
        <v>76</v>
      </c>
      <c r="AI431" s="509" t="s">
        <v>76</v>
      </c>
      <c r="AJ431" s="510" t="s">
        <v>76</v>
      </c>
      <c r="AK431" s="509" t="s">
        <v>76</v>
      </c>
      <c r="AL431" s="509" t="s">
        <v>76</v>
      </c>
      <c r="AM431" s="509" t="s">
        <v>76</v>
      </c>
      <c r="AN431" s="509" t="s">
        <v>76</v>
      </c>
      <c r="AO431" s="509" t="s">
        <v>76</v>
      </c>
    </row>
    <row r="432" spans="1:41" ht="15" customHeight="1">
      <c r="A432" s="511"/>
      <c r="B432" s="512" t="s">
        <v>2313</v>
      </c>
      <c r="C432" s="509">
        <v>7</v>
      </c>
      <c r="D432" s="509">
        <v>7.5</v>
      </c>
      <c r="E432" s="509">
        <v>7.5</v>
      </c>
      <c r="F432" s="509">
        <v>7.75</v>
      </c>
      <c r="G432" s="509">
        <v>8</v>
      </c>
      <c r="H432" s="509">
        <v>8</v>
      </c>
      <c r="I432" s="509">
        <v>7.75</v>
      </c>
      <c r="J432" s="509">
        <v>7.75</v>
      </c>
      <c r="K432" s="509">
        <v>7.5</v>
      </c>
      <c r="L432" s="509">
        <v>8</v>
      </c>
      <c r="M432" s="509">
        <v>8</v>
      </c>
      <c r="N432" s="509">
        <v>7.75</v>
      </c>
      <c r="O432" s="509">
        <v>7.5</v>
      </c>
      <c r="P432" s="509">
        <v>7.25</v>
      </c>
      <c r="Q432" s="509">
        <v>7.75</v>
      </c>
      <c r="R432" s="509">
        <v>6.5</v>
      </c>
      <c r="S432" s="510" t="s">
        <v>2442</v>
      </c>
      <c r="T432" s="509">
        <v>8.5</v>
      </c>
      <c r="U432" s="509">
        <v>8.5</v>
      </c>
      <c r="V432" s="509">
        <v>8</v>
      </c>
      <c r="W432" s="509">
        <v>7.75</v>
      </c>
      <c r="X432" s="509">
        <v>8</v>
      </c>
      <c r="Y432" s="509">
        <v>8</v>
      </c>
      <c r="Z432" s="509">
        <v>8</v>
      </c>
      <c r="AA432" s="509" t="s">
        <v>2502</v>
      </c>
      <c r="AB432" s="509">
        <v>8.5</v>
      </c>
      <c r="AC432" s="509">
        <v>8.5</v>
      </c>
      <c r="AD432" s="509">
        <v>6</v>
      </c>
      <c r="AE432" s="509">
        <v>8.25</v>
      </c>
      <c r="AF432" s="509">
        <v>8.5500000000000007</v>
      </c>
      <c r="AG432" s="509">
        <v>8.5</v>
      </c>
      <c r="AH432" s="509">
        <v>8</v>
      </c>
      <c r="AI432" s="509">
        <v>5.5</v>
      </c>
      <c r="AJ432" s="510" t="s">
        <v>1927</v>
      </c>
      <c r="AK432" s="509">
        <v>6.5</v>
      </c>
      <c r="AL432" s="509">
        <v>7</v>
      </c>
      <c r="AM432" s="509">
        <v>7.25</v>
      </c>
      <c r="AN432" s="509">
        <v>5.5</v>
      </c>
      <c r="AO432" s="509" t="s">
        <v>2611</v>
      </c>
    </row>
    <row r="433" spans="1:41" ht="15" customHeight="1">
      <c r="A433" s="2619" t="s">
        <v>45</v>
      </c>
      <c r="B433" s="2619"/>
      <c r="C433" s="513"/>
      <c r="D433" s="513"/>
      <c r="E433" s="513"/>
      <c r="F433" s="513" t="s">
        <v>1285</v>
      </c>
      <c r="G433" s="513"/>
      <c r="H433" s="513"/>
      <c r="I433" s="513"/>
      <c r="J433" s="513"/>
      <c r="K433" s="513"/>
      <c r="L433" s="513"/>
      <c r="M433" s="513"/>
      <c r="N433" s="513"/>
      <c r="O433" s="513"/>
      <c r="P433" s="513"/>
      <c r="Q433" s="513"/>
      <c r="R433" s="513"/>
      <c r="S433" s="510"/>
      <c r="T433" s="510"/>
      <c r="U433" s="510"/>
      <c r="V433" s="510"/>
      <c r="W433" s="510"/>
      <c r="X433" s="510"/>
      <c r="Y433" s="510"/>
      <c r="Z433" s="509"/>
      <c r="AA433" s="510"/>
      <c r="AB433" s="510"/>
      <c r="AC433" s="510"/>
      <c r="AD433" s="510"/>
      <c r="AE433" s="510"/>
      <c r="AF433" s="510"/>
      <c r="AG433" s="510"/>
      <c r="AH433" s="510"/>
      <c r="AI433" s="510"/>
      <c r="AJ433" s="510"/>
      <c r="AK433" s="510"/>
      <c r="AL433" s="510"/>
      <c r="AM433" s="510"/>
      <c r="AN433" s="509"/>
      <c r="AO433" s="509"/>
    </row>
    <row r="434" spans="1:41" ht="15" customHeight="1">
      <c r="A434" s="514"/>
      <c r="B434" s="512" t="s">
        <v>2314</v>
      </c>
      <c r="C434" s="509">
        <v>8.75</v>
      </c>
      <c r="D434" s="509">
        <v>8</v>
      </c>
      <c r="E434" s="509">
        <v>8.5</v>
      </c>
      <c r="F434" s="509">
        <v>8.75</v>
      </c>
      <c r="G434" s="509">
        <v>8.5</v>
      </c>
      <c r="H434" s="509">
        <v>8.5</v>
      </c>
      <c r="I434" s="509">
        <v>8.5</v>
      </c>
      <c r="J434" s="509">
        <v>8.5</v>
      </c>
      <c r="K434" s="509">
        <v>8.5</v>
      </c>
      <c r="L434" s="509">
        <v>8.25</v>
      </c>
      <c r="M434" s="515">
        <v>8.25</v>
      </c>
      <c r="N434" s="509">
        <v>8.75</v>
      </c>
      <c r="O434" s="509" t="s">
        <v>2481</v>
      </c>
      <c r="P434" s="509">
        <v>8</v>
      </c>
      <c r="Q434" s="509">
        <v>8.75</v>
      </c>
      <c r="R434" s="509">
        <v>8</v>
      </c>
      <c r="S434" s="510" t="s">
        <v>2522</v>
      </c>
      <c r="T434" s="509" t="s">
        <v>2549</v>
      </c>
      <c r="U434" s="510">
        <v>9.25</v>
      </c>
      <c r="V434" s="510" t="s">
        <v>2478</v>
      </c>
      <c r="W434" s="509">
        <v>8.75</v>
      </c>
      <c r="X434" s="509">
        <v>9</v>
      </c>
      <c r="Y434" s="509" t="s">
        <v>2479</v>
      </c>
      <c r="Z434" s="509">
        <v>8.5</v>
      </c>
      <c r="AA434" s="509" t="s">
        <v>2612</v>
      </c>
      <c r="AB434" s="509" t="s">
        <v>2479</v>
      </c>
      <c r="AC434" s="509">
        <v>9.25</v>
      </c>
      <c r="AD434" s="509">
        <v>6.25</v>
      </c>
      <c r="AE434" s="509">
        <v>8.75</v>
      </c>
      <c r="AF434" s="509">
        <v>9</v>
      </c>
      <c r="AG434" s="509">
        <v>9</v>
      </c>
      <c r="AH434" s="509">
        <v>9.25</v>
      </c>
      <c r="AI434" s="509">
        <v>6.5</v>
      </c>
      <c r="AJ434" s="510" t="s">
        <v>2613</v>
      </c>
      <c r="AK434" s="509">
        <v>8</v>
      </c>
      <c r="AL434" s="510" t="s">
        <v>2481</v>
      </c>
      <c r="AM434" s="510" t="s">
        <v>2502</v>
      </c>
      <c r="AN434" s="509" t="s">
        <v>2614</v>
      </c>
      <c r="AO434" s="509" t="s">
        <v>1856</v>
      </c>
    </row>
    <row r="435" spans="1:41" ht="15" customHeight="1">
      <c r="A435" s="514"/>
      <c r="B435" s="512" t="s">
        <v>2315</v>
      </c>
      <c r="C435" s="509">
        <v>9</v>
      </c>
      <c r="D435" s="509">
        <v>8.5</v>
      </c>
      <c r="E435" s="509">
        <v>8.75</v>
      </c>
      <c r="F435" s="509">
        <v>9</v>
      </c>
      <c r="G435" s="509">
        <v>8.75</v>
      </c>
      <c r="H435" s="509">
        <v>8.75</v>
      </c>
      <c r="I435" s="509">
        <v>8.75</v>
      </c>
      <c r="J435" s="509">
        <v>8.75</v>
      </c>
      <c r="K435" s="509">
        <v>8.75</v>
      </c>
      <c r="L435" s="509">
        <v>8.5</v>
      </c>
      <c r="M435" s="509">
        <v>8.5</v>
      </c>
      <c r="N435" s="509">
        <v>9</v>
      </c>
      <c r="O435" s="509" t="s">
        <v>2500</v>
      </c>
      <c r="P435" s="510">
        <v>8.25</v>
      </c>
      <c r="Q435" s="509">
        <v>9</v>
      </c>
      <c r="R435" s="510">
        <v>8.25</v>
      </c>
      <c r="S435" s="510" t="s">
        <v>2549</v>
      </c>
      <c r="T435" s="509" t="s">
        <v>2504</v>
      </c>
      <c r="U435" s="509">
        <v>9.5</v>
      </c>
      <c r="V435" s="510" t="s">
        <v>2501</v>
      </c>
      <c r="W435" s="509">
        <v>9</v>
      </c>
      <c r="X435" s="509">
        <v>9.25</v>
      </c>
      <c r="Y435" s="510" t="s">
        <v>2615</v>
      </c>
      <c r="Z435" s="509">
        <v>9</v>
      </c>
      <c r="AA435" s="510" t="s">
        <v>2567</v>
      </c>
      <c r="AB435" s="509" t="s">
        <v>2616</v>
      </c>
      <c r="AC435" s="509">
        <v>9.5</v>
      </c>
      <c r="AD435" s="509">
        <v>6.5</v>
      </c>
      <c r="AE435" s="509">
        <v>9.25</v>
      </c>
      <c r="AF435" s="509">
        <v>9.25</v>
      </c>
      <c r="AG435" s="509">
        <v>9.25</v>
      </c>
      <c r="AH435" s="509">
        <v>9.75</v>
      </c>
      <c r="AI435" s="509">
        <v>7</v>
      </c>
      <c r="AJ435" s="510" t="s">
        <v>2617</v>
      </c>
      <c r="AK435" s="509">
        <v>8.5</v>
      </c>
      <c r="AL435" s="510" t="s">
        <v>2501</v>
      </c>
      <c r="AM435" s="510" t="s">
        <v>2505</v>
      </c>
      <c r="AN435" s="509" t="s">
        <v>2481</v>
      </c>
      <c r="AO435" s="509" t="s">
        <v>2525</v>
      </c>
    </row>
    <row r="436" spans="1:41" ht="15" customHeight="1">
      <c r="A436" s="514"/>
      <c r="B436" s="512" t="s">
        <v>2316</v>
      </c>
      <c r="C436" s="509">
        <v>9.25</v>
      </c>
      <c r="D436" s="509">
        <v>8.75</v>
      </c>
      <c r="E436" s="509">
        <v>9</v>
      </c>
      <c r="F436" s="509">
        <v>9.25</v>
      </c>
      <c r="G436" s="509">
        <v>9</v>
      </c>
      <c r="H436" s="509">
        <v>9</v>
      </c>
      <c r="I436" s="509">
        <v>9</v>
      </c>
      <c r="J436" s="509">
        <v>9</v>
      </c>
      <c r="K436" s="509">
        <v>9</v>
      </c>
      <c r="L436" s="509">
        <v>9</v>
      </c>
      <c r="M436" s="509">
        <v>9</v>
      </c>
      <c r="N436" s="509">
        <v>9.75</v>
      </c>
      <c r="O436" s="509" t="s">
        <v>2501</v>
      </c>
      <c r="P436" s="509">
        <v>8.5</v>
      </c>
      <c r="Q436" s="509">
        <v>9.25</v>
      </c>
      <c r="R436" s="510">
        <v>8.5</v>
      </c>
      <c r="S436" s="510" t="s">
        <v>2553</v>
      </c>
      <c r="T436" s="509" t="s">
        <v>2618</v>
      </c>
      <c r="U436" s="509">
        <v>9.75</v>
      </c>
      <c r="V436" s="509" t="s">
        <v>2351</v>
      </c>
      <c r="W436" s="509">
        <v>9.25</v>
      </c>
      <c r="X436" s="509">
        <v>9.5</v>
      </c>
      <c r="Y436" s="509" t="s">
        <v>2385</v>
      </c>
      <c r="Z436" s="509">
        <v>9.5</v>
      </c>
      <c r="AA436" s="509" t="s">
        <v>2619</v>
      </c>
      <c r="AB436" s="509" t="s">
        <v>1664</v>
      </c>
      <c r="AC436" s="509">
        <v>10</v>
      </c>
      <c r="AD436" s="509">
        <v>9.5</v>
      </c>
      <c r="AE436" s="509">
        <v>9.75</v>
      </c>
      <c r="AF436" s="509">
        <v>10</v>
      </c>
      <c r="AG436" s="509">
        <v>9.75</v>
      </c>
      <c r="AH436" s="509">
        <v>10</v>
      </c>
      <c r="AI436" s="510">
        <v>7.25</v>
      </c>
      <c r="AJ436" s="510" t="s">
        <v>2620</v>
      </c>
      <c r="AK436" s="509">
        <v>11</v>
      </c>
      <c r="AL436" s="510" t="s">
        <v>1935</v>
      </c>
      <c r="AM436" s="510" t="s">
        <v>2384</v>
      </c>
      <c r="AN436" s="509" t="s">
        <v>76</v>
      </c>
      <c r="AO436" s="509" t="s">
        <v>2621</v>
      </c>
    </row>
    <row r="437" spans="1:41" ht="15" customHeight="1">
      <c r="A437" s="514"/>
      <c r="B437" s="512" t="s">
        <v>2317</v>
      </c>
      <c r="C437" s="509">
        <v>9.5</v>
      </c>
      <c r="D437" s="509">
        <v>9.25</v>
      </c>
      <c r="E437" s="509">
        <v>9.5</v>
      </c>
      <c r="F437" s="509">
        <v>9.5</v>
      </c>
      <c r="G437" s="509">
        <v>9.5</v>
      </c>
      <c r="H437" s="509">
        <v>9.25</v>
      </c>
      <c r="I437" s="509">
        <v>9.5</v>
      </c>
      <c r="J437" s="509">
        <v>9.25</v>
      </c>
      <c r="K437" s="509">
        <v>9.5</v>
      </c>
      <c r="L437" s="509">
        <v>9.5</v>
      </c>
      <c r="M437" s="509">
        <v>9.5</v>
      </c>
      <c r="N437" s="509">
        <v>10</v>
      </c>
      <c r="O437" s="509" t="s">
        <v>2351</v>
      </c>
      <c r="P437" s="510">
        <v>9.25</v>
      </c>
      <c r="Q437" s="509">
        <v>9.5</v>
      </c>
      <c r="R437" s="509">
        <v>9</v>
      </c>
      <c r="S437" s="509" t="s">
        <v>76</v>
      </c>
      <c r="T437" s="509" t="s">
        <v>2622</v>
      </c>
      <c r="U437" s="509">
        <v>9.75</v>
      </c>
      <c r="V437" s="509" t="s">
        <v>2328</v>
      </c>
      <c r="W437" s="509">
        <v>9.5</v>
      </c>
      <c r="X437" s="509">
        <v>10</v>
      </c>
      <c r="Y437" s="509" t="s">
        <v>2623</v>
      </c>
      <c r="Z437" s="509">
        <v>10</v>
      </c>
      <c r="AA437" s="509" t="s">
        <v>2618</v>
      </c>
      <c r="AB437" s="509" t="s">
        <v>2624</v>
      </c>
      <c r="AC437" s="509">
        <v>10.5</v>
      </c>
      <c r="AD437" s="509">
        <v>10</v>
      </c>
      <c r="AE437" s="510">
        <v>10.25</v>
      </c>
      <c r="AF437" s="510">
        <v>10.25</v>
      </c>
      <c r="AG437" s="509">
        <v>10</v>
      </c>
      <c r="AH437" s="509">
        <v>10.25</v>
      </c>
      <c r="AI437" s="510">
        <v>7.25</v>
      </c>
      <c r="AJ437" s="510" t="s">
        <v>76</v>
      </c>
      <c r="AK437" s="509">
        <v>11</v>
      </c>
      <c r="AL437" s="510" t="s">
        <v>2554</v>
      </c>
      <c r="AM437" s="510" t="s">
        <v>2479</v>
      </c>
      <c r="AN437" s="509"/>
      <c r="AO437" s="509" t="s">
        <v>76</v>
      </c>
    </row>
    <row r="438" spans="1:41" ht="15" customHeight="1">
      <c r="A438" s="514"/>
      <c r="B438" s="512" t="s">
        <v>2318</v>
      </c>
      <c r="C438" s="509">
        <v>10</v>
      </c>
      <c r="D438" s="509">
        <v>9.5</v>
      </c>
      <c r="E438" s="509">
        <v>9.5</v>
      </c>
      <c r="F438" s="509">
        <v>10</v>
      </c>
      <c r="G438" s="509">
        <v>10</v>
      </c>
      <c r="H438" s="509">
        <v>9.75</v>
      </c>
      <c r="I438" s="509">
        <v>9.75</v>
      </c>
      <c r="J438" s="509">
        <v>9.5</v>
      </c>
      <c r="K438" s="509">
        <v>10.5</v>
      </c>
      <c r="L438" s="509">
        <v>10.5</v>
      </c>
      <c r="M438" s="509" t="s">
        <v>76</v>
      </c>
      <c r="N438" s="509" t="s">
        <v>76</v>
      </c>
      <c r="O438" s="509" t="s">
        <v>2328</v>
      </c>
      <c r="P438" s="510">
        <v>9.25</v>
      </c>
      <c r="Q438" s="509">
        <v>10</v>
      </c>
      <c r="R438" s="509" t="s">
        <v>76</v>
      </c>
      <c r="S438" s="509" t="s">
        <v>76</v>
      </c>
      <c r="T438" s="509" t="s">
        <v>2625</v>
      </c>
      <c r="U438" s="509">
        <v>9.75</v>
      </c>
      <c r="V438" s="509" t="s">
        <v>2507</v>
      </c>
      <c r="W438" s="509" t="s">
        <v>1663</v>
      </c>
      <c r="X438" s="509">
        <v>10.5</v>
      </c>
      <c r="Y438" s="509" t="s">
        <v>2570</v>
      </c>
      <c r="Z438" s="509">
        <v>10.5</v>
      </c>
      <c r="AA438" s="509" t="s">
        <v>76</v>
      </c>
      <c r="AB438" s="510" t="s">
        <v>76</v>
      </c>
      <c r="AC438" s="509">
        <v>11</v>
      </c>
      <c r="AD438" s="509">
        <v>10.5</v>
      </c>
      <c r="AE438" s="509">
        <v>10.5</v>
      </c>
      <c r="AF438" s="509">
        <v>11</v>
      </c>
      <c r="AG438" s="509">
        <v>10.25</v>
      </c>
      <c r="AH438" s="509">
        <v>10.5</v>
      </c>
      <c r="AI438" s="510">
        <v>7.25</v>
      </c>
      <c r="AJ438" s="510" t="s">
        <v>76</v>
      </c>
      <c r="AK438" s="509">
        <v>11</v>
      </c>
      <c r="AL438" s="510" t="s">
        <v>2556</v>
      </c>
      <c r="AM438" s="510" t="s">
        <v>76</v>
      </c>
      <c r="AN438" s="509"/>
      <c r="AO438" s="509" t="s">
        <v>76</v>
      </c>
    </row>
    <row r="439" spans="1:41" ht="15" customHeight="1">
      <c r="A439" s="2619" t="s">
        <v>388</v>
      </c>
      <c r="B439" s="2619"/>
      <c r="C439" s="509"/>
      <c r="D439" s="509"/>
      <c r="E439" s="509"/>
      <c r="F439" s="509"/>
      <c r="G439" s="509"/>
      <c r="H439" s="509"/>
      <c r="I439" s="509"/>
      <c r="J439" s="509"/>
      <c r="K439" s="509"/>
      <c r="L439" s="509"/>
      <c r="M439" s="509"/>
      <c r="N439" s="509"/>
      <c r="O439" s="509"/>
      <c r="P439" s="510"/>
      <c r="Q439" s="509"/>
      <c r="R439" s="510"/>
      <c r="S439" s="509"/>
      <c r="T439" s="509"/>
      <c r="U439" s="509"/>
      <c r="V439" s="509"/>
      <c r="W439" s="509"/>
      <c r="X439" s="509"/>
      <c r="Y439" s="510"/>
      <c r="Z439" s="509"/>
      <c r="AA439" s="510"/>
      <c r="AB439" s="510"/>
      <c r="AC439" s="510"/>
      <c r="AD439" s="509"/>
      <c r="AE439" s="510"/>
      <c r="AF439" s="510"/>
      <c r="AG439" s="509"/>
      <c r="AH439" s="509"/>
      <c r="AI439" s="510"/>
      <c r="AJ439" s="510"/>
      <c r="AK439" s="510"/>
      <c r="AL439" s="510"/>
      <c r="AM439" s="510"/>
      <c r="AN439" s="509"/>
      <c r="AO439" s="509"/>
    </row>
    <row r="440" spans="1:41" ht="15" customHeight="1">
      <c r="A440" s="516"/>
      <c r="B440" s="512" t="s">
        <v>389</v>
      </c>
      <c r="C440" s="509" t="s">
        <v>2387</v>
      </c>
      <c r="D440" s="509">
        <v>13.5</v>
      </c>
      <c r="E440" s="509" t="s">
        <v>2360</v>
      </c>
      <c r="F440" s="509">
        <v>13</v>
      </c>
      <c r="G440" s="509" t="s">
        <v>1846</v>
      </c>
      <c r="H440" s="509">
        <v>14</v>
      </c>
      <c r="I440" s="509" t="s">
        <v>76</v>
      </c>
      <c r="J440" s="509" t="s">
        <v>76</v>
      </c>
      <c r="K440" s="509">
        <v>13</v>
      </c>
      <c r="L440" s="509" t="s">
        <v>2377</v>
      </c>
      <c r="M440" s="509">
        <v>14</v>
      </c>
      <c r="N440" s="509" t="s">
        <v>2269</v>
      </c>
      <c r="O440" s="509">
        <v>13.75</v>
      </c>
      <c r="P440" s="509">
        <v>13</v>
      </c>
      <c r="Q440" s="509">
        <v>14</v>
      </c>
      <c r="R440" s="509">
        <v>13</v>
      </c>
      <c r="S440" s="509">
        <v>14</v>
      </c>
      <c r="T440" s="509">
        <v>14</v>
      </c>
      <c r="U440" s="509">
        <v>10</v>
      </c>
      <c r="V440" s="509" t="s">
        <v>2269</v>
      </c>
      <c r="W440" s="509" t="s">
        <v>76</v>
      </c>
      <c r="X440" s="509">
        <v>12</v>
      </c>
      <c r="Y440" s="509" t="s">
        <v>2453</v>
      </c>
      <c r="Z440" s="509">
        <v>15</v>
      </c>
      <c r="AA440" s="510" t="s">
        <v>76</v>
      </c>
      <c r="AB440" s="509">
        <v>12</v>
      </c>
      <c r="AC440" s="509" t="s">
        <v>2457</v>
      </c>
      <c r="AD440" s="509">
        <v>12</v>
      </c>
      <c r="AE440" s="509">
        <v>15</v>
      </c>
      <c r="AF440" s="509">
        <v>14</v>
      </c>
      <c r="AG440" s="509" t="s">
        <v>2626</v>
      </c>
      <c r="AH440" s="509">
        <v>13</v>
      </c>
      <c r="AI440" s="509">
        <v>13</v>
      </c>
      <c r="AJ440" s="510" t="s">
        <v>1663</v>
      </c>
      <c r="AK440" s="510" t="s">
        <v>76</v>
      </c>
      <c r="AL440" s="509">
        <v>11</v>
      </c>
      <c r="AM440" s="510" t="s">
        <v>2269</v>
      </c>
      <c r="AN440" s="509" t="s">
        <v>1846</v>
      </c>
      <c r="AO440" s="509" t="s">
        <v>2425</v>
      </c>
    </row>
    <row r="441" spans="1:41" ht="15" customHeight="1">
      <c r="B441" s="512" t="s">
        <v>2319</v>
      </c>
      <c r="C441" s="509">
        <v>10</v>
      </c>
      <c r="D441" s="509">
        <v>13</v>
      </c>
      <c r="E441" s="509">
        <v>13</v>
      </c>
      <c r="F441" s="509">
        <v>13.5</v>
      </c>
      <c r="G441" s="509" t="s">
        <v>2483</v>
      </c>
      <c r="H441" s="509" t="s">
        <v>1847</v>
      </c>
      <c r="I441" s="509">
        <v>13.5</v>
      </c>
      <c r="J441" s="509">
        <v>13.5</v>
      </c>
      <c r="K441" s="509" t="s">
        <v>1669</v>
      </c>
      <c r="L441" s="509">
        <v>15.5</v>
      </c>
      <c r="M441" s="509">
        <v>16.5</v>
      </c>
      <c r="N441" s="509" t="s">
        <v>1881</v>
      </c>
      <c r="O441" s="509">
        <v>15</v>
      </c>
      <c r="P441" s="509">
        <v>15</v>
      </c>
      <c r="Q441" s="509">
        <v>15</v>
      </c>
      <c r="R441" s="509">
        <v>15</v>
      </c>
      <c r="S441" s="509">
        <v>16</v>
      </c>
      <c r="T441" s="509">
        <v>16</v>
      </c>
      <c r="U441" s="509" t="s">
        <v>1893</v>
      </c>
      <c r="V441" s="509" t="s">
        <v>1881</v>
      </c>
      <c r="W441" s="509">
        <v>13.5</v>
      </c>
      <c r="X441" s="509">
        <v>16</v>
      </c>
      <c r="Y441" s="509">
        <v>16</v>
      </c>
      <c r="Z441" s="509">
        <v>15</v>
      </c>
      <c r="AA441" s="509" t="s">
        <v>1538</v>
      </c>
      <c r="AB441" s="509">
        <v>16</v>
      </c>
      <c r="AC441" s="509">
        <v>15.5</v>
      </c>
      <c r="AD441" s="509" t="s">
        <v>1550</v>
      </c>
      <c r="AE441" s="509">
        <v>15</v>
      </c>
      <c r="AF441" s="509">
        <v>16</v>
      </c>
      <c r="AG441" s="509" t="s">
        <v>1868</v>
      </c>
      <c r="AH441" s="509">
        <v>16</v>
      </c>
      <c r="AI441" s="509">
        <v>14.5</v>
      </c>
      <c r="AJ441" s="509" t="s">
        <v>1853</v>
      </c>
      <c r="AK441" s="509" t="s">
        <v>1550</v>
      </c>
      <c r="AL441" s="509">
        <v>15</v>
      </c>
      <c r="AM441" s="509">
        <v>15</v>
      </c>
      <c r="AN441" s="509" t="s">
        <v>1550</v>
      </c>
      <c r="AO441" s="509" t="s">
        <v>1879</v>
      </c>
    </row>
    <row r="442" spans="1:41" ht="15" customHeight="1">
      <c r="B442" s="512" t="s">
        <v>2381</v>
      </c>
      <c r="C442" s="509">
        <v>14</v>
      </c>
      <c r="D442" s="509">
        <v>15.5</v>
      </c>
      <c r="E442" s="509">
        <v>14.5</v>
      </c>
      <c r="F442" s="509">
        <v>14.5</v>
      </c>
      <c r="G442" s="509">
        <v>14</v>
      </c>
      <c r="H442" s="509">
        <v>14.5</v>
      </c>
      <c r="I442" s="509" t="s">
        <v>1840</v>
      </c>
      <c r="J442" s="509">
        <v>15</v>
      </c>
      <c r="K442" s="509">
        <v>15</v>
      </c>
      <c r="L442" s="509" t="s">
        <v>2456</v>
      </c>
      <c r="M442" s="509">
        <v>16.5</v>
      </c>
      <c r="N442" s="509" t="s">
        <v>2264</v>
      </c>
      <c r="O442" s="509">
        <v>15</v>
      </c>
      <c r="P442" s="509">
        <v>15.5</v>
      </c>
      <c r="Q442" s="509" t="s">
        <v>1614</v>
      </c>
      <c r="R442" s="509" t="s">
        <v>1868</v>
      </c>
      <c r="S442" s="509" t="s">
        <v>2559</v>
      </c>
      <c r="T442" s="509">
        <v>16</v>
      </c>
      <c r="U442" s="509" t="s">
        <v>2259</v>
      </c>
      <c r="V442" s="509" t="s">
        <v>2455</v>
      </c>
      <c r="W442" s="509">
        <v>14.5</v>
      </c>
      <c r="X442" s="509">
        <v>16</v>
      </c>
      <c r="Y442" s="509">
        <v>15.5</v>
      </c>
      <c r="Z442" s="509">
        <v>16</v>
      </c>
      <c r="AA442" s="509" t="s">
        <v>2258</v>
      </c>
      <c r="AB442" s="509">
        <v>16</v>
      </c>
      <c r="AC442" s="509">
        <v>16</v>
      </c>
      <c r="AD442" s="509" t="s">
        <v>2360</v>
      </c>
      <c r="AE442" s="509">
        <v>16</v>
      </c>
      <c r="AF442" s="509">
        <v>16</v>
      </c>
      <c r="AG442" s="509" t="s">
        <v>1868</v>
      </c>
      <c r="AH442" s="509">
        <v>16</v>
      </c>
      <c r="AI442" s="509">
        <v>14.25</v>
      </c>
      <c r="AJ442" s="509" t="s">
        <v>1891</v>
      </c>
      <c r="AK442" s="509" t="s">
        <v>2457</v>
      </c>
      <c r="AL442" s="510" t="s">
        <v>1881</v>
      </c>
      <c r="AM442" s="509" t="s">
        <v>2454</v>
      </c>
      <c r="AN442" s="509" t="s">
        <v>2586</v>
      </c>
      <c r="AO442" s="509" t="s">
        <v>2460</v>
      </c>
    </row>
    <row r="443" spans="1:41" ht="15" customHeight="1">
      <c r="B443" s="512" t="s">
        <v>211</v>
      </c>
      <c r="C443" s="509">
        <v>10</v>
      </c>
      <c r="D443" s="509">
        <v>10</v>
      </c>
      <c r="E443" s="509">
        <v>9</v>
      </c>
      <c r="F443" s="509">
        <v>10</v>
      </c>
      <c r="G443" s="509">
        <v>10</v>
      </c>
      <c r="H443" s="509">
        <v>10</v>
      </c>
      <c r="I443" s="509">
        <v>10</v>
      </c>
      <c r="J443" s="509">
        <v>10</v>
      </c>
      <c r="K443" s="509">
        <v>10</v>
      </c>
      <c r="L443" s="509">
        <v>10</v>
      </c>
      <c r="M443" s="509">
        <v>10</v>
      </c>
      <c r="N443" s="509">
        <v>10</v>
      </c>
      <c r="O443" s="509">
        <v>10</v>
      </c>
      <c r="P443" s="509">
        <v>10</v>
      </c>
      <c r="Q443" s="509">
        <v>10</v>
      </c>
      <c r="R443" s="509">
        <v>10</v>
      </c>
      <c r="S443" s="509">
        <v>10</v>
      </c>
      <c r="T443" s="509">
        <v>10</v>
      </c>
      <c r="U443" s="509" t="s">
        <v>2351</v>
      </c>
      <c r="V443" s="509">
        <v>10</v>
      </c>
      <c r="W443" s="509" t="s">
        <v>76</v>
      </c>
      <c r="X443" s="509">
        <v>10</v>
      </c>
      <c r="Y443" s="509">
        <v>10</v>
      </c>
      <c r="Z443" s="509">
        <v>10</v>
      </c>
      <c r="AA443" s="509" t="s">
        <v>2424</v>
      </c>
      <c r="AB443" s="509">
        <v>10</v>
      </c>
      <c r="AC443" s="509">
        <v>10</v>
      </c>
      <c r="AD443" s="509" t="s">
        <v>2627</v>
      </c>
      <c r="AE443" s="509" t="s">
        <v>76</v>
      </c>
      <c r="AF443" s="509" t="s">
        <v>76</v>
      </c>
      <c r="AG443" s="509">
        <v>10</v>
      </c>
      <c r="AH443" s="509">
        <v>10</v>
      </c>
      <c r="AI443" s="509">
        <v>10</v>
      </c>
      <c r="AJ443" s="509" t="s">
        <v>2424</v>
      </c>
      <c r="AK443" s="509">
        <v>10</v>
      </c>
      <c r="AL443" s="509">
        <v>10</v>
      </c>
      <c r="AM443" s="509" t="s">
        <v>2424</v>
      </c>
      <c r="AN443" s="509" t="s">
        <v>2424</v>
      </c>
      <c r="AO443" s="509" t="s">
        <v>2351</v>
      </c>
    </row>
    <row r="444" spans="1:41" ht="15" customHeight="1">
      <c r="B444" s="512" t="s">
        <v>2330</v>
      </c>
      <c r="C444" s="509">
        <v>16</v>
      </c>
      <c r="D444" s="509">
        <v>16</v>
      </c>
      <c r="E444" s="509">
        <v>15</v>
      </c>
      <c r="F444" s="509" t="s">
        <v>1867</v>
      </c>
      <c r="G444" s="509">
        <v>15.5</v>
      </c>
      <c r="H444" s="509">
        <v>15</v>
      </c>
      <c r="I444" s="509">
        <v>16</v>
      </c>
      <c r="J444" s="509" t="s">
        <v>1840</v>
      </c>
      <c r="K444" s="509">
        <v>16</v>
      </c>
      <c r="L444" s="509" t="s">
        <v>2528</v>
      </c>
      <c r="M444" s="509">
        <v>16.5</v>
      </c>
      <c r="N444" s="509" t="s">
        <v>2628</v>
      </c>
      <c r="O444" s="509" t="s">
        <v>1614</v>
      </c>
      <c r="P444" s="509">
        <v>16</v>
      </c>
      <c r="Q444" s="509">
        <v>16.5</v>
      </c>
      <c r="R444" s="509">
        <v>16</v>
      </c>
      <c r="S444" s="509">
        <v>16</v>
      </c>
      <c r="T444" s="509" t="s">
        <v>1614</v>
      </c>
      <c r="U444" s="509" t="s">
        <v>2264</v>
      </c>
      <c r="V444" s="509" t="s">
        <v>1881</v>
      </c>
      <c r="W444" s="509">
        <v>15</v>
      </c>
      <c r="X444" s="509">
        <v>16.5</v>
      </c>
      <c r="Y444" s="509">
        <v>16</v>
      </c>
      <c r="Z444" s="509">
        <v>16</v>
      </c>
      <c r="AA444" s="509">
        <v>16</v>
      </c>
      <c r="AB444" s="509">
        <v>16</v>
      </c>
      <c r="AC444" s="509">
        <v>16</v>
      </c>
      <c r="AD444" s="509" t="s">
        <v>1908</v>
      </c>
      <c r="AE444" s="509">
        <v>16</v>
      </c>
      <c r="AF444" s="509">
        <v>16.5</v>
      </c>
      <c r="AG444" s="509" t="s">
        <v>1868</v>
      </c>
      <c r="AH444" s="509">
        <v>16</v>
      </c>
      <c r="AI444" s="509">
        <v>14.5</v>
      </c>
      <c r="AJ444" s="509" t="s">
        <v>1550</v>
      </c>
      <c r="AK444" s="509" t="s">
        <v>2457</v>
      </c>
      <c r="AL444" s="509">
        <v>15.5</v>
      </c>
      <c r="AM444" s="509" t="s">
        <v>1862</v>
      </c>
      <c r="AN444" s="509" t="s">
        <v>2561</v>
      </c>
      <c r="AO444" s="509" t="s">
        <v>2460</v>
      </c>
    </row>
    <row r="445" spans="1:41" ht="15" customHeight="1">
      <c r="B445" s="512" t="s">
        <v>2334</v>
      </c>
      <c r="C445" s="509">
        <v>13</v>
      </c>
      <c r="D445" s="509">
        <v>11.5</v>
      </c>
      <c r="E445" s="509">
        <v>11.5</v>
      </c>
      <c r="F445" s="509">
        <v>11</v>
      </c>
      <c r="G445" s="509" t="s">
        <v>2451</v>
      </c>
      <c r="H445" s="509" t="s">
        <v>2458</v>
      </c>
      <c r="I445" s="509">
        <v>11.5</v>
      </c>
      <c r="J445" s="509">
        <v>11.5</v>
      </c>
      <c r="K445" s="509" t="s">
        <v>76</v>
      </c>
      <c r="L445" s="509">
        <v>12</v>
      </c>
      <c r="M445" s="509">
        <v>12</v>
      </c>
      <c r="N445" s="509" t="s">
        <v>2389</v>
      </c>
      <c r="O445" s="509">
        <v>12</v>
      </c>
      <c r="P445" s="509">
        <v>12</v>
      </c>
      <c r="Q445" s="509">
        <v>12</v>
      </c>
      <c r="R445" s="509">
        <v>15</v>
      </c>
      <c r="S445" s="509">
        <v>15</v>
      </c>
      <c r="T445" s="509">
        <v>12</v>
      </c>
      <c r="U445" s="509">
        <v>11</v>
      </c>
      <c r="V445" s="509">
        <v>12</v>
      </c>
      <c r="W445" s="509" t="s">
        <v>76</v>
      </c>
      <c r="X445" s="509">
        <v>15</v>
      </c>
      <c r="Y445" s="509">
        <v>16</v>
      </c>
      <c r="Z445" s="509">
        <v>15</v>
      </c>
      <c r="AA445" s="509">
        <v>16</v>
      </c>
      <c r="AB445" s="509">
        <v>16</v>
      </c>
      <c r="AC445" s="509">
        <v>15.5</v>
      </c>
      <c r="AD445" s="509" t="s">
        <v>1669</v>
      </c>
      <c r="AE445" s="509">
        <v>14</v>
      </c>
      <c r="AF445" s="509">
        <v>15</v>
      </c>
      <c r="AG445" s="509" t="s">
        <v>1863</v>
      </c>
      <c r="AH445" s="509" t="s">
        <v>76</v>
      </c>
      <c r="AI445" s="509">
        <v>12</v>
      </c>
      <c r="AJ445" s="509" t="s">
        <v>1663</v>
      </c>
      <c r="AK445" s="509" t="s">
        <v>76</v>
      </c>
      <c r="AL445" s="510" t="s">
        <v>76</v>
      </c>
      <c r="AM445" s="509" t="s">
        <v>2284</v>
      </c>
      <c r="AN445" s="509" t="s">
        <v>1663</v>
      </c>
      <c r="AO445" s="509" t="s">
        <v>1663</v>
      </c>
    </row>
    <row r="446" spans="1:41" ht="15" customHeight="1">
      <c r="A446" s="517"/>
      <c r="B446" s="518" t="s">
        <v>1108</v>
      </c>
      <c r="C446" s="519" t="s">
        <v>2460</v>
      </c>
      <c r="D446" s="519" t="s">
        <v>2264</v>
      </c>
      <c r="E446" s="519" t="s">
        <v>1893</v>
      </c>
      <c r="F446" s="519" t="s">
        <v>1867</v>
      </c>
      <c r="G446" s="519" t="s">
        <v>2427</v>
      </c>
      <c r="H446" s="519" t="s">
        <v>1880</v>
      </c>
      <c r="I446" s="519" t="s">
        <v>2629</v>
      </c>
      <c r="J446" s="519" t="s">
        <v>1538</v>
      </c>
      <c r="K446" s="519" t="s">
        <v>2423</v>
      </c>
      <c r="L446" s="519" t="s">
        <v>2529</v>
      </c>
      <c r="M446" s="519">
        <v>16.5</v>
      </c>
      <c r="N446" s="519" t="s">
        <v>2630</v>
      </c>
      <c r="O446" s="519" t="s">
        <v>1614</v>
      </c>
      <c r="P446" s="519">
        <v>16.5</v>
      </c>
      <c r="Q446" s="519" t="s">
        <v>1614</v>
      </c>
      <c r="R446" s="519" t="s">
        <v>1867</v>
      </c>
      <c r="S446" s="519">
        <v>16</v>
      </c>
      <c r="T446" s="519">
        <v>16</v>
      </c>
      <c r="U446" s="519" t="s">
        <v>1847</v>
      </c>
      <c r="V446" s="519" t="s">
        <v>1847</v>
      </c>
      <c r="W446" s="519" t="s">
        <v>1868</v>
      </c>
      <c r="X446" s="519" t="s">
        <v>2320</v>
      </c>
      <c r="Y446" s="519" t="s">
        <v>1908</v>
      </c>
      <c r="Z446" s="519" t="s">
        <v>1867</v>
      </c>
      <c r="AA446" s="519" t="s">
        <v>1908</v>
      </c>
      <c r="AB446" s="519">
        <v>16</v>
      </c>
      <c r="AC446" s="519" t="s">
        <v>2628</v>
      </c>
      <c r="AD446" s="519" t="s">
        <v>2258</v>
      </c>
      <c r="AE446" s="519" t="s">
        <v>1343</v>
      </c>
      <c r="AF446" s="519" t="s">
        <v>1343</v>
      </c>
      <c r="AG446" s="519" t="s">
        <v>1908</v>
      </c>
      <c r="AH446" s="519" t="s">
        <v>2261</v>
      </c>
      <c r="AI446" s="519">
        <v>14.75</v>
      </c>
      <c r="AJ446" s="519" t="s">
        <v>2587</v>
      </c>
      <c r="AK446" s="519" t="s">
        <v>2459</v>
      </c>
      <c r="AL446" s="519">
        <v>15.5</v>
      </c>
      <c r="AM446" s="519" t="s">
        <v>76</v>
      </c>
      <c r="AN446" s="519" t="s">
        <v>2456</v>
      </c>
      <c r="AO446" s="519" t="s">
        <v>2541</v>
      </c>
    </row>
    <row r="447" spans="1:41" s="1047" customFormat="1" ht="15" customHeight="1">
      <c r="A447" s="2625" t="s">
        <v>548</v>
      </c>
      <c r="B447" s="2625"/>
      <c r="C447" s="2625"/>
      <c r="D447" s="2625"/>
      <c r="E447" s="2625"/>
      <c r="F447" s="2625"/>
      <c r="G447" s="2625"/>
      <c r="H447" s="2625"/>
      <c r="I447" s="2625"/>
      <c r="J447" s="1049"/>
      <c r="K447" s="1049"/>
      <c r="L447" s="1049"/>
      <c r="M447" s="1049"/>
      <c r="N447" s="1049"/>
      <c r="O447" s="1049"/>
      <c r="P447" s="1049"/>
      <c r="Q447" s="1049"/>
      <c r="R447" s="1049"/>
      <c r="S447" s="1049"/>
      <c r="T447" s="2625" t="s">
        <v>3562</v>
      </c>
      <c r="U447" s="2625"/>
      <c r="V447" s="2625"/>
      <c r="W447" s="2625"/>
      <c r="X447" s="2625"/>
      <c r="Y447" s="1050"/>
      <c r="Z447" s="1048"/>
      <c r="AA447" s="1048"/>
      <c r="AB447" s="1048"/>
      <c r="AC447" s="1048"/>
      <c r="AF447" s="1050"/>
      <c r="AG447" s="1050"/>
      <c r="AH447" s="1050"/>
      <c r="AI447" s="1050"/>
      <c r="AJ447" s="1050"/>
    </row>
    <row r="448" spans="1:41" s="1047" customFormat="1" ht="15" customHeight="1">
      <c r="B448" s="1047" t="s">
        <v>399</v>
      </c>
      <c r="U448" s="1047" t="s">
        <v>399</v>
      </c>
      <c r="V448" s="1048"/>
      <c r="W448" s="1048"/>
      <c r="X448" s="1048"/>
      <c r="Y448" s="1048"/>
      <c r="AA448" s="1048"/>
      <c r="AB448" s="1048"/>
      <c r="AC448" s="1048"/>
      <c r="AH448" s="1048"/>
      <c r="AI448" s="1048"/>
      <c r="AJ448" s="1048"/>
    </row>
    <row r="449" spans="1:41" ht="15" customHeight="1">
      <c r="A449" s="494"/>
      <c r="B449" s="500"/>
      <c r="F449" s="2611" t="s">
        <v>2293</v>
      </c>
      <c r="G449" s="2611"/>
      <c r="H449" s="2611"/>
      <c r="I449" s="2611"/>
      <c r="J449" s="2612" t="s">
        <v>2294</v>
      </c>
      <c r="K449" s="2612"/>
      <c r="L449" s="2612"/>
      <c r="M449" s="2612"/>
      <c r="N449" s="2598" t="s">
        <v>2229</v>
      </c>
      <c r="O449" s="2598"/>
    </row>
    <row r="450" spans="1:41" ht="15" customHeight="1">
      <c r="A450" s="501"/>
      <c r="B450" s="500"/>
      <c r="F450" s="502"/>
      <c r="G450" s="502"/>
      <c r="H450" s="2620" t="s">
        <v>2631</v>
      </c>
      <c r="I450" s="2620"/>
      <c r="J450" s="2594" t="s">
        <v>2296</v>
      </c>
      <c r="K450" s="2594"/>
      <c r="L450" s="2594"/>
      <c r="M450" s="503"/>
      <c r="N450" s="501" t="s">
        <v>1130</v>
      </c>
    </row>
    <row r="451" spans="1:41" ht="15" customHeight="1">
      <c r="A451" s="500"/>
      <c r="B451" s="504"/>
    </row>
    <row r="452" spans="1:41" s="599" customFormat="1" ht="15" customHeight="1">
      <c r="A452" s="2582" t="s">
        <v>369</v>
      </c>
      <c r="B452" s="2583"/>
      <c r="C452" s="2590" t="s">
        <v>2297</v>
      </c>
      <c r="D452" s="2590"/>
      <c r="E452" s="2590"/>
      <c r="F452" s="2590"/>
      <c r="G452" s="2590" t="s">
        <v>370</v>
      </c>
      <c r="H452" s="2590"/>
      <c r="I452" s="2590"/>
      <c r="J452" s="2590"/>
      <c r="K452" s="2591" t="s">
        <v>371</v>
      </c>
      <c r="L452" s="2592"/>
      <c r="M452" s="2592"/>
      <c r="N452" s="2592"/>
      <c r="O452" s="2592"/>
      <c r="P452" s="2592"/>
      <c r="Q452" s="2592"/>
      <c r="R452" s="2592"/>
      <c r="S452" s="2592"/>
      <c r="T452" s="2592"/>
      <c r="U452" s="2592"/>
      <c r="V452" s="2592"/>
      <c r="W452" s="2592"/>
      <c r="X452" s="2592"/>
      <c r="Y452" s="2592"/>
      <c r="Z452" s="2592"/>
      <c r="AA452" s="2592"/>
      <c r="AB452" s="2592"/>
      <c r="AC452" s="2592"/>
      <c r="AD452" s="2592"/>
      <c r="AE452" s="2592"/>
      <c r="AF452" s="2592"/>
      <c r="AG452" s="2592"/>
      <c r="AH452" s="2593"/>
      <c r="AI452" s="2590" t="s">
        <v>1773</v>
      </c>
      <c r="AJ452" s="2590"/>
      <c r="AK452" s="2590"/>
      <c r="AL452" s="2590"/>
      <c r="AM452" s="2590"/>
      <c r="AN452" s="2590"/>
      <c r="AO452" s="2590"/>
    </row>
    <row r="453" spans="1:41" s="599" customFormat="1" ht="33" customHeight="1">
      <c r="A453" s="2584"/>
      <c r="B453" s="2585"/>
      <c r="C453" s="936" t="s">
        <v>372</v>
      </c>
      <c r="D453" s="936" t="s">
        <v>373</v>
      </c>
      <c r="E453" s="936" t="s">
        <v>374</v>
      </c>
      <c r="F453" s="936" t="s">
        <v>375</v>
      </c>
      <c r="G453" s="936" t="s">
        <v>376</v>
      </c>
      <c r="H453" s="936" t="s">
        <v>377</v>
      </c>
      <c r="I453" s="936" t="s">
        <v>2298</v>
      </c>
      <c r="J453" s="936" t="s">
        <v>2589</v>
      </c>
      <c r="K453" s="936" t="s">
        <v>378</v>
      </c>
      <c r="L453" s="936" t="s">
        <v>890</v>
      </c>
      <c r="M453" s="936" t="s">
        <v>379</v>
      </c>
      <c r="N453" s="936" t="s">
        <v>380</v>
      </c>
      <c r="O453" s="936" t="s">
        <v>381</v>
      </c>
      <c r="P453" s="936" t="s">
        <v>382</v>
      </c>
      <c r="Q453" s="936" t="s">
        <v>383</v>
      </c>
      <c r="R453" s="936" t="s">
        <v>384</v>
      </c>
      <c r="S453" s="936" t="s">
        <v>412</v>
      </c>
      <c r="T453" s="936" t="s">
        <v>413</v>
      </c>
      <c r="U453" s="936" t="s">
        <v>414</v>
      </c>
      <c r="V453" s="936" t="s">
        <v>415</v>
      </c>
      <c r="W453" s="936" t="s">
        <v>416</v>
      </c>
      <c r="X453" s="936" t="s">
        <v>417</v>
      </c>
      <c r="Y453" s="936" t="s">
        <v>418</v>
      </c>
      <c r="Z453" s="936" t="s">
        <v>419</v>
      </c>
      <c r="AA453" s="936" t="s">
        <v>420</v>
      </c>
      <c r="AB453" s="936" t="s">
        <v>2590</v>
      </c>
      <c r="AC453" s="936" t="s">
        <v>421</v>
      </c>
      <c r="AD453" s="936" t="s">
        <v>422</v>
      </c>
      <c r="AE453" s="936" t="s">
        <v>2591</v>
      </c>
      <c r="AF453" s="936" t="s">
        <v>424</v>
      </c>
      <c r="AG453" s="936" t="s">
        <v>425</v>
      </c>
      <c r="AH453" s="936" t="s">
        <v>426</v>
      </c>
      <c r="AI453" s="938" t="s">
        <v>1733</v>
      </c>
      <c r="AJ453" s="938" t="s">
        <v>432</v>
      </c>
      <c r="AK453" s="939" t="s">
        <v>428</v>
      </c>
      <c r="AL453" s="938" t="s">
        <v>429</v>
      </c>
      <c r="AM453" s="938" t="s">
        <v>430</v>
      </c>
      <c r="AN453" s="936" t="s">
        <v>362</v>
      </c>
      <c r="AO453" s="936" t="s">
        <v>2488</v>
      </c>
    </row>
    <row r="454" spans="1:41" ht="15" customHeight="1">
      <c r="A454" s="508" t="s">
        <v>2299</v>
      </c>
      <c r="B454" s="307"/>
      <c r="C454" s="506" t="s">
        <v>2632</v>
      </c>
      <c r="D454" s="506" t="s">
        <v>2576</v>
      </c>
      <c r="E454" s="506" t="s">
        <v>2576</v>
      </c>
      <c r="F454" s="506" t="s">
        <v>2577</v>
      </c>
      <c r="G454" s="506" t="s">
        <v>2593</v>
      </c>
      <c r="H454" s="506" t="s">
        <v>2577</v>
      </c>
      <c r="I454" s="506" t="s">
        <v>2575</v>
      </c>
      <c r="J454" s="506" t="s">
        <v>2594</v>
      </c>
      <c r="K454" s="506" t="s">
        <v>2577</v>
      </c>
      <c r="L454" s="506" t="s">
        <v>2511</v>
      </c>
      <c r="M454" s="506" t="s">
        <v>2534</v>
      </c>
      <c r="N454" s="506" t="s">
        <v>2633</v>
      </c>
      <c r="O454" s="506" t="s">
        <v>2545</v>
      </c>
      <c r="P454" s="506" t="s">
        <v>2515</v>
      </c>
      <c r="Q454" s="506" t="s">
        <v>2634</v>
      </c>
      <c r="R454" s="506" t="s">
        <v>2593</v>
      </c>
      <c r="S454" s="506" t="s">
        <v>2595</v>
      </c>
      <c r="T454" s="520" t="s">
        <v>2543</v>
      </c>
      <c r="U454" s="506" t="s">
        <v>2511</v>
      </c>
      <c r="V454" s="506" t="s">
        <v>2491</v>
      </c>
      <c r="W454" s="506" t="s">
        <v>2596</v>
      </c>
      <c r="X454" s="506" t="s">
        <v>2577</v>
      </c>
      <c r="Y454" s="506" t="s">
        <v>2593</v>
      </c>
      <c r="Z454" s="506" t="s">
        <v>2597</v>
      </c>
      <c r="AA454" s="506" t="s">
        <v>2598</v>
      </c>
      <c r="AB454" s="506" t="s">
        <v>2599</v>
      </c>
      <c r="AC454" s="506" t="s">
        <v>2635</v>
      </c>
      <c r="AD454" s="506" t="s">
        <v>2601</v>
      </c>
      <c r="AE454" s="506" t="s">
        <v>2602</v>
      </c>
      <c r="AF454" s="506" t="s">
        <v>2636</v>
      </c>
      <c r="AG454" s="506" t="s">
        <v>2604</v>
      </c>
      <c r="AH454" s="506" t="s">
        <v>2605</v>
      </c>
      <c r="AI454" s="506" t="s">
        <v>2606</v>
      </c>
      <c r="AJ454" s="506" t="s">
        <v>2592</v>
      </c>
      <c r="AK454" s="506" t="s">
        <v>2637</v>
      </c>
      <c r="AL454" s="506" t="s">
        <v>2638</v>
      </c>
      <c r="AM454" s="506" t="s">
        <v>2518</v>
      </c>
      <c r="AN454" s="506" t="s">
        <v>2609</v>
      </c>
      <c r="AO454" s="506" t="s">
        <v>2639</v>
      </c>
    </row>
    <row r="455" spans="1:41" ht="15" customHeight="1">
      <c r="A455" s="2619" t="s">
        <v>44</v>
      </c>
      <c r="B455" s="2619"/>
      <c r="C455" s="509"/>
      <c r="D455" s="509"/>
      <c r="E455" s="509"/>
      <c r="F455" s="509"/>
      <c r="G455" s="509"/>
      <c r="H455" s="509"/>
      <c r="I455" s="509"/>
      <c r="J455" s="509"/>
      <c r="K455" s="509"/>
      <c r="L455" s="509"/>
      <c r="M455" s="509"/>
      <c r="N455" s="509"/>
      <c r="O455" s="509"/>
      <c r="P455" s="509"/>
      <c r="Q455" s="509"/>
      <c r="R455" s="510"/>
      <c r="S455" s="510"/>
      <c r="T455" s="509"/>
      <c r="U455" s="509"/>
      <c r="V455" s="509"/>
      <c r="W455" s="509"/>
      <c r="X455" s="509"/>
      <c r="Y455" s="509"/>
      <c r="Z455" s="509"/>
      <c r="AA455" s="509"/>
      <c r="AB455" s="509"/>
      <c r="AC455" s="509"/>
      <c r="AD455" s="509"/>
      <c r="AE455" s="509"/>
      <c r="AF455" s="509"/>
      <c r="AG455" s="509"/>
      <c r="AH455" s="509"/>
      <c r="AI455" s="509"/>
      <c r="AJ455" s="510"/>
      <c r="AK455" s="509"/>
      <c r="AL455" s="509"/>
      <c r="AM455" s="509"/>
      <c r="AN455" s="509"/>
      <c r="AO455" s="509"/>
    </row>
    <row r="456" spans="1:41" ht="15" customHeight="1">
      <c r="A456" s="710"/>
      <c r="B456" s="512" t="s">
        <v>2312</v>
      </c>
      <c r="C456" s="509">
        <v>7</v>
      </c>
      <c r="D456" s="509">
        <v>7.5</v>
      </c>
      <c r="E456" s="509">
        <v>7.5</v>
      </c>
      <c r="F456" s="509">
        <v>7.75</v>
      </c>
      <c r="G456" s="509">
        <v>8</v>
      </c>
      <c r="H456" s="509">
        <v>8</v>
      </c>
      <c r="I456" s="509">
        <v>7.75</v>
      </c>
      <c r="J456" s="509" t="s">
        <v>76</v>
      </c>
      <c r="K456" s="509" t="s">
        <v>76</v>
      </c>
      <c r="L456" s="509">
        <v>8</v>
      </c>
      <c r="M456" s="509">
        <v>8</v>
      </c>
      <c r="N456" s="509">
        <v>7.75</v>
      </c>
      <c r="O456" s="509" t="s">
        <v>76</v>
      </c>
      <c r="P456" s="509">
        <v>7.25</v>
      </c>
      <c r="Q456" s="509">
        <v>7.25</v>
      </c>
      <c r="R456" s="509">
        <v>6.5</v>
      </c>
      <c r="S456" s="510" t="s">
        <v>76</v>
      </c>
      <c r="T456" s="509" t="s">
        <v>76</v>
      </c>
      <c r="U456" s="509" t="s">
        <v>76</v>
      </c>
      <c r="V456" s="509" t="s">
        <v>76</v>
      </c>
      <c r="W456" s="509" t="s">
        <v>76</v>
      </c>
      <c r="X456" s="509" t="s">
        <v>76</v>
      </c>
      <c r="Y456" s="509" t="s">
        <v>76</v>
      </c>
      <c r="Z456" s="509" t="s">
        <v>76</v>
      </c>
      <c r="AA456" s="509" t="s">
        <v>76</v>
      </c>
      <c r="AB456" s="509" t="s">
        <v>76</v>
      </c>
      <c r="AC456" s="509" t="s">
        <v>76</v>
      </c>
      <c r="AD456" s="509" t="s">
        <v>76</v>
      </c>
      <c r="AE456" s="509" t="s">
        <v>76</v>
      </c>
      <c r="AF456" s="509" t="s">
        <v>76</v>
      </c>
      <c r="AG456" s="509" t="s">
        <v>76</v>
      </c>
      <c r="AH456" s="509" t="s">
        <v>76</v>
      </c>
      <c r="AI456" s="509" t="s">
        <v>76</v>
      </c>
      <c r="AJ456" s="510" t="s">
        <v>76</v>
      </c>
      <c r="AK456" s="509" t="s">
        <v>76</v>
      </c>
      <c r="AL456" s="509" t="s">
        <v>76</v>
      </c>
      <c r="AM456" s="509" t="s">
        <v>76</v>
      </c>
      <c r="AN456" s="509" t="s">
        <v>76</v>
      </c>
      <c r="AO456" s="509" t="s">
        <v>76</v>
      </c>
    </row>
    <row r="457" spans="1:41" ht="15" customHeight="1">
      <c r="A457" s="710"/>
      <c r="B457" s="512" t="s">
        <v>2313</v>
      </c>
      <c r="C457" s="509">
        <v>7</v>
      </c>
      <c r="D457" s="509">
        <v>7.5</v>
      </c>
      <c r="E457" s="509">
        <v>7.5</v>
      </c>
      <c r="F457" s="509">
        <v>7.75</v>
      </c>
      <c r="G457" s="509">
        <v>8</v>
      </c>
      <c r="H457" s="509">
        <v>8</v>
      </c>
      <c r="I457" s="509">
        <v>7.75</v>
      </c>
      <c r="J457" s="509">
        <v>7.75</v>
      </c>
      <c r="K457" s="509">
        <v>7.5</v>
      </c>
      <c r="L457" s="509">
        <v>8</v>
      </c>
      <c r="M457" s="509">
        <v>8</v>
      </c>
      <c r="N457" s="509">
        <v>7.75</v>
      </c>
      <c r="O457" s="509">
        <v>7.5</v>
      </c>
      <c r="P457" s="509">
        <v>7.25</v>
      </c>
      <c r="Q457" s="509">
        <v>7.25</v>
      </c>
      <c r="R457" s="509">
        <v>6.5</v>
      </c>
      <c r="S457" s="510" t="s">
        <v>2442</v>
      </c>
      <c r="T457" s="509">
        <v>8.5</v>
      </c>
      <c r="U457" s="509">
        <v>8.5</v>
      </c>
      <c r="V457" s="509">
        <v>8</v>
      </c>
      <c r="W457" s="509">
        <v>7.75</v>
      </c>
      <c r="X457" s="509">
        <v>8</v>
      </c>
      <c r="Y457" s="509">
        <v>8</v>
      </c>
      <c r="Z457" s="509">
        <v>8</v>
      </c>
      <c r="AA457" s="509" t="s">
        <v>2502</v>
      </c>
      <c r="AB457" s="509">
        <v>8.5</v>
      </c>
      <c r="AC457" s="509">
        <v>8.5</v>
      </c>
      <c r="AD457" s="509">
        <v>6</v>
      </c>
      <c r="AE457" s="509">
        <v>8.25</v>
      </c>
      <c r="AF457" s="509">
        <v>8</v>
      </c>
      <c r="AG457" s="509">
        <v>8.5</v>
      </c>
      <c r="AH457" s="509">
        <v>8</v>
      </c>
      <c r="AI457" s="509">
        <v>5.5</v>
      </c>
      <c r="AJ457" s="510" t="s">
        <v>1927</v>
      </c>
      <c r="AK457" s="509">
        <v>5.5</v>
      </c>
      <c r="AL457" s="509">
        <v>6.5</v>
      </c>
      <c r="AM457" s="509">
        <v>7.25</v>
      </c>
      <c r="AN457" s="509">
        <v>5.5</v>
      </c>
      <c r="AO457" s="509" t="s">
        <v>2640</v>
      </c>
    </row>
    <row r="458" spans="1:41" ht="15" customHeight="1">
      <c r="A458" s="2619" t="s">
        <v>45</v>
      </c>
      <c r="B458" s="2619"/>
      <c r="C458" s="513"/>
      <c r="D458" s="513"/>
      <c r="E458" s="513"/>
      <c r="F458" s="513" t="s">
        <v>1285</v>
      </c>
      <c r="G458" s="513"/>
      <c r="H458" s="513"/>
      <c r="I458" s="513"/>
      <c r="J458" s="513"/>
      <c r="K458" s="513"/>
      <c r="L458" s="513"/>
      <c r="M458" s="513"/>
      <c r="N458" s="513"/>
      <c r="O458" s="513"/>
      <c r="P458" s="513"/>
      <c r="Q458" s="513"/>
      <c r="R458" s="513"/>
      <c r="S458" s="510"/>
      <c r="T458" s="510"/>
      <c r="U458" s="510"/>
      <c r="V458" s="510"/>
      <c r="W458" s="510"/>
      <c r="X458" s="510"/>
      <c r="Y458" s="510"/>
      <c r="Z458" s="509"/>
      <c r="AA458" s="510"/>
      <c r="AB458" s="510"/>
      <c r="AC458" s="510"/>
      <c r="AD458" s="510"/>
      <c r="AE458" s="510"/>
      <c r="AF458" s="510"/>
      <c r="AG458" s="510"/>
      <c r="AH458" s="510"/>
      <c r="AI458" s="510"/>
      <c r="AJ458" s="510"/>
      <c r="AK458" s="510"/>
      <c r="AL458" s="510"/>
      <c r="AM458" s="510"/>
      <c r="AN458" s="509"/>
      <c r="AO458" s="509"/>
    </row>
    <row r="459" spans="1:41" ht="15" customHeight="1">
      <c r="A459" s="514"/>
      <c r="B459" s="512" t="s">
        <v>2314</v>
      </c>
      <c r="C459" s="509">
        <v>8.25</v>
      </c>
      <c r="D459" s="509">
        <v>8</v>
      </c>
      <c r="E459" s="509">
        <v>8.5</v>
      </c>
      <c r="F459" s="509">
        <v>8.75</v>
      </c>
      <c r="G459" s="509">
        <v>8.5</v>
      </c>
      <c r="H459" s="509">
        <v>8.5</v>
      </c>
      <c r="I459" s="509">
        <v>8.5</v>
      </c>
      <c r="J459" s="509">
        <v>8.5</v>
      </c>
      <c r="K459" s="509">
        <v>8.5</v>
      </c>
      <c r="L459" s="509">
        <v>8.25</v>
      </c>
      <c r="M459" s="515">
        <v>8.25</v>
      </c>
      <c r="N459" s="509">
        <v>8.75</v>
      </c>
      <c r="O459" s="509" t="s">
        <v>2481</v>
      </c>
      <c r="P459" s="509">
        <v>8</v>
      </c>
      <c r="Q459" s="509">
        <v>8.25</v>
      </c>
      <c r="R459" s="509">
        <v>8</v>
      </c>
      <c r="S459" s="510" t="s">
        <v>2522</v>
      </c>
      <c r="T459" s="509" t="s">
        <v>2549</v>
      </c>
      <c r="U459" s="510">
        <v>9.25</v>
      </c>
      <c r="V459" s="510" t="s">
        <v>2478</v>
      </c>
      <c r="W459" s="509">
        <v>8.75</v>
      </c>
      <c r="X459" s="509">
        <v>9</v>
      </c>
      <c r="Y459" s="509" t="s">
        <v>2479</v>
      </c>
      <c r="Z459" s="509">
        <v>8.5</v>
      </c>
      <c r="AA459" s="509" t="s">
        <v>2612</v>
      </c>
      <c r="AB459" s="509" t="s">
        <v>2479</v>
      </c>
      <c r="AC459" s="509">
        <v>9.25</v>
      </c>
      <c r="AD459" s="509">
        <v>6.25</v>
      </c>
      <c r="AE459" s="509">
        <v>8.75</v>
      </c>
      <c r="AF459" s="509">
        <v>9</v>
      </c>
      <c r="AG459" s="509">
        <v>9</v>
      </c>
      <c r="AH459" s="509">
        <v>9.25</v>
      </c>
      <c r="AI459" s="509">
        <v>6.5</v>
      </c>
      <c r="AJ459" s="510" t="s">
        <v>2613</v>
      </c>
      <c r="AK459" s="509">
        <v>7.75</v>
      </c>
      <c r="AL459" s="510" t="s">
        <v>2480</v>
      </c>
      <c r="AM459" s="510" t="s">
        <v>2502</v>
      </c>
      <c r="AN459" s="509" t="s">
        <v>2614</v>
      </c>
      <c r="AO459" s="509" t="s">
        <v>2641</v>
      </c>
    </row>
    <row r="460" spans="1:41" ht="15" customHeight="1">
      <c r="A460" s="514"/>
      <c r="B460" s="512" t="s">
        <v>2315</v>
      </c>
      <c r="C460" s="509">
        <v>8.5</v>
      </c>
      <c r="D460" s="509">
        <v>8.5</v>
      </c>
      <c r="E460" s="509">
        <v>8.75</v>
      </c>
      <c r="F460" s="509">
        <v>9</v>
      </c>
      <c r="G460" s="509">
        <v>8.75</v>
      </c>
      <c r="H460" s="509">
        <v>8.75</v>
      </c>
      <c r="I460" s="509">
        <v>8.75</v>
      </c>
      <c r="J460" s="509">
        <v>8.75</v>
      </c>
      <c r="K460" s="509">
        <v>8.75</v>
      </c>
      <c r="L460" s="509">
        <v>8.5</v>
      </c>
      <c r="M460" s="509">
        <v>8.5</v>
      </c>
      <c r="N460" s="509">
        <v>9</v>
      </c>
      <c r="O460" s="509" t="s">
        <v>2500</v>
      </c>
      <c r="P460" s="510">
        <v>8.25</v>
      </c>
      <c r="Q460" s="509">
        <v>8.5</v>
      </c>
      <c r="R460" s="510">
        <v>8.25</v>
      </c>
      <c r="S460" s="510" t="s">
        <v>2549</v>
      </c>
      <c r="T460" s="509" t="s">
        <v>2504</v>
      </c>
      <c r="U460" s="509">
        <v>9.5</v>
      </c>
      <c r="V460" s="510" t="s">
        <v>2501</v>
      </c>
      <c r="W460" s="509">
        <v>9</v>
      </c>
      <c r="X460" s="509">
        <v>9.25</v>
      </c>
      <c r="Y460" s="510" t="s">
        <v>2615</v>
      </c>
      <c r="Z460" s="509">
        <v>9</v>
      </c>
      <c r="AA460" s="510" t="s">
        <v>2567</v>
      </c>
      <c r="AB460" s="509" t="s">
        <v>2616</v>
      </c>
      <c r="AC460" s="509">
        <v>9.5</v>
      </c>
      <c r="AD460" s="509">
        <v>6.5</v>
      </c>
      <c r="AE460" s="509">
        <v>9.25</v>
      </c>
      <c r="AF460" s="509">
        <v>9.25</v>
      </c>
      <c r="AG460" s="509">
        <v>9.25</v>
      </c>
      <c r="AH460" s="509">
        <v>9.75</v>
      </c>
      <c r="AI460" s="509">
        <v>7</v>
      </c>
      <c r="AJ460" s="510" t="s">
        <v>2617</v>
      </c>
      <c r="AK460" s="509">
        <v>8.25</v>
      </c>
      <c r="AL460" s="510" t="s">
        <v>2481</v>
      </c>
      <c r="AM460" s="510" t="s">
        <v>2505</v>
      </c>
      <c r="AN460" s="509" t="s">
        <v>2481</v>
      </c>
      <c r="AO460" s="509" t="s">
        <v>2445</v>
      </c>
    </row>
    <row r="461" spans="1:41" ht="15" customHeight="1">
      <c r="A461" s="514"/>
      <c r="B461" s="512" t="s">
        <v>2316</v>
      </c>
      <c r="C461" s="509">
        <v>8.75</v>
      </c>
      <c r="D461" s="509">
        <v>8.75</v>
      </c>
      <c r="E461" s="509">
        <v>9</v>
      </c>
      <c r="F461" s="509">
        <v>9.25</v>
      </c>
      <c r="G461" s="509">
        <v>9</v>
      </c>
      <c r="H461" s="509">
        <v>9</v>
      </c>
      <c r="I461" s="509">
        <v>9</v>
      </c>
      <c r="J461" s="509">
        <v>9</v>
      </c>
      <c r="K461" s="509">
        <v>9</v>
      </c>
      <c r="L461" s="509">
        <v>9</v>
      </c>
      <c r="M461" s="509">
        <v>9</v>
      </c>
      <c r="N461" s="509">
        <v>9.75</v>
      </c>
      <c r="O461" s="509" t="s">
        <v>2501</v>
      </c>
      <c r="P461" s="509">
        <v>8.5</v>
      </c>
      <c r="Q461" s="509">
        <v>8.75</v>
      </c>
      <c r="R461" s="510">
        <v>8.5</v>
      </c>
      <c r="S461" s="510" t="s">
        <v>2553</v>
      </c>
      <c r="T461" s="509" t="s">
        <v>2618</v>
      </c>
      <c r="U461" s="509">
        <v>9.75</v>
      </c>
      <c r="V461" s="509" t="s">
        <v>2351</v>
      </c>
      <c r="W461" s="509">
        <v>9.25</v>
      </c>
      <c r="X461" s="509">
        <v>9.5</v>
      </c>
      <c r="Y461" s="509" t="s">
        <v>2385</v>
      </c>
      <c r="Z461" s="509">
        <v>9.5</v>
      </c>
      <c r="AA461" s="509" t="s">
        <v>2619</v>
      </c>
      <c r="AB461" s="509" t="s">
        <v>1664</v>
      </c>
      <c r="AC461" s="509">
        <v>10</v>
      </c>
      <c r="AD461" s="509">
        <v>9.5</v>
      </c>
      <c r="AE461" s="509">
        <v>9.75</v>
      </c>
      <c r="AF461" s="509">
        <v>10</v>
      </c>
      <c r="AG461" s="509">
        <v>9.75</v>
      </c>
      <c r="AH461" s="509">
        <v>10</v>
      </c>
      <c r="AI461" s="510">
        <v>7.25</v>
      </c>
      <c r="AJ461" s="510" t="s">
        <v>2620</v>
      </c>
      <c r="AK461" s="510">
        <v>9</v>
      </c>
      <c r="AL461" s="510" t="s">
        <v>2582</v>
      </c>
      <c r="AM461" s="510" t="s">
        <v>2384</v>
      </c>
      <c r="AN461" s="509" t="s">
        <v>76</v>
      </c>
      <c r="AO461" s="509" t="s">
        <v>2642</v>
      </c>
    </row>
    <row r="462" spans="1:41" ht="15" customHeight="1">
      <c r="A462" s="514"/>
      <c r="B462" s="512" t="s">
        <v>2317</v>
      </c>
      <c r="C462" s="509">
        <v>9.25</v>
      </c>
      <c r="D462" s="509">
        <v>9.25</v>
      </c>
      <c r="E462" s="509">
        <v>9.5</v>
      </c>
      <c r="F462" s="509">
        <v>9.5</v>
      </c>
      <c r="G462" s="509">
        <v>9.5</v>
      </c>
      <c r="H462" s="509">
        <v>9.25</v>
      </c>
      <c r="I462" s="509">
        <v>9.5</v>
      </c>
      <c r="J462" s="509">
        <v>9.25</v>
      </c>
      <c r="K462" s="509">
        <v>9.5</v>
      </c>
      <c r="L462" s="509">
        <v>9.5</v>
      </c>
      <c r="M462" s="509">
        <v>9.5</v>
      </c>
      <c r="N462" s="509">
        <v>10</v>
      </c>
      <c r="O462" s="509" t="s">
        <v>2351</v>
      </c>
      <c r="P462" s="510">
        <v>9.25</v>
      </c>
      <c r="Q462" s="509">
        <v>9.25</v>
      </c>
      <c r="R462" s="509">
        <v>9</v>
      </c>
      <c r="S462" s="509" t="s">
        <v>76</v>
      </c>
      <c r="T462" s="509" t="s">
        <v>2622</v>
      </c>
      <c r="U462" s="509">
        <v>9.75</v>
      </c>
      <c r="V462" s="509" t="s">
        <v>2328</v>
      </c>
      <c r="W462" s="509">
        <v>9.5</v>
      </c>
      <c r="X462" s="509">
        <v>10</v>
      </c>
      <c r="Y462" s="509" t="s">
        <v>2623</v>
      </c>
      <c r="Z462" s="509">
        <v>10</v>
      </c>
      <c r="AA462" s="509" t="s">
        <v>2618</v>
      </c>
      <c r="AB462" s="509" t="s">
        <v>2624</v>
      </c>
      <c r="AC462" s="509">
        <v>10.5</v>
      </c>
      <c r="AD462" s="509">
        <v>10</v>
      </c>
      <c r="AE462" s="510">
        <v>10.25</v>
      </c>
      <c r="AF462" s="510">
        <v>10.25</v>
      </c>
      <c r="AG462" s="509">
        <v>10</v>
      </c>
      <c r="AH462" s="509">
        <v>10.25</v>
      </c>
      <c r="AI462" s="510">
        <v>7.25</v>
      </c>
      <c r="AJ462" s="510" t="s">
        <v>76</v>
      </c>
      <c r="AK462" s="510">
        <v>9.25</v>
      </c>
      <c r="AL462" s="510" t="s">
        <v>2584</v>
      </c>
      <c r="AM462" s="510" t="s">
        <v>2479</v>
      </c>
      <c r="AN462" s="509"/>
      <c r="AO462" s="509" t="s">
        <v>76</v>
      </c>
    </row>
    <row r="463" spans="1:41" ht="15" customHeight="1">
      <c r="A463" s="514"/>
      <c r="B463" s="512" t="s">
        <v>2318</v>
      </c>
      <c r="C463" s="509">
        <v>9.5</v>
      </c>
      <c r="D463" s="509">
        <v>9.5</v>
      </c>
      <c r="E463" s="509">
        <v>9.5</v>
      </c>
      <c r="F463" s="509">
        <v>10</v>
      </c>
      <c r="G463" s="509">
        <v>10</v>
      </c>
      <c r="H463" s="509">
        <v>9.75</v>
      </c>
      <c r="I463" s="509">
        <v>9.75</v>
      </c>
      <c r="J463" s="509">
        <v>9.5</v>
      </c>
      <c r="K463" s="509">
        <v>10.5</v>
      </c>
      <c r="L463" s="509">
        <v>10</v>
      </c>
      <c r="M463" s="509" t="s">
        <v>76</v>
      </c>
      <c r="N463" s="509" t="s">
        <v>76</v>
      </c>
      <c r="O463" s="509" t="s">
        <v>2328</v>
      </c>
      <c r="P463" s="510">
        <v>9.25</v>
      </c>
      <c r="Q463" s="509">
        <v>9.5</v>
      </c>
      <c r="R463" s="509" t="s">
        <v>76</v>
      </c>
      <c r="S463" s="509" t="s">
        <v>76</v>
      </c>
      <c r="T463" s="509" t="s">
        <v>2625</v>
      </c>
      <c r="U463" s="509">
        <v>9.75</v>
      </c>
      <c r="V463" s="509" t="s">
        <v>2507</v>
      </c>
      <c r="W463" s="509" t="s">
        <v>1663</v>
      </c>
      <c r="X463" s="509">
        <v>10.5</v>
      </c>
      <c r="Y463" s="509" t="s">
        <v>2570</v>
      </c>
      <c r="Z463" s="509">
        <v>10.5</v>
      </c>
      <c r="AA463" s="509" t="s">
        <v>76</v>
      </c>
      <c r="AB463" s="510" t="s">
        <v>76</v>
      </c>
      <c r="AC463" s="509">
        <v>11</v>
      </c>
      <c r="AD463" s="509">
        <v>10.5</v>
      </c>
      <c r="AE463" s="509">
        <v>10.5</v>
      </c>
      <c r="AF463" s="509">
        <v>11</v>
      </c>
      <c r="AG463" s="509">
        <v>10.25</v>
      </c>
      <c r="AH463" s="509">
        <v>10.5</v>
      </c>
      <c r="AI463" s="510">
        <v>7.25</v>
      </c>
      <c r="AJ463" s="510" t="s">
        <v>76</v>
      </c>
      <c r="AK463" s="510" t="s">
        <v>76</v>
      </c>
      <c r="AL463" s="510" t="s">
        <v>1935</v>
      </c>
      <c r="AM463" s="510" t="s">
        <v>76</v>
      </c>
      <c r="AN463" s="509"/>
      <c r="AO463" s="509" t="s">
        <v>76</v>
      </c>
    </row>
    <row r="464" spans="1:41" ht="15" customHeight="1">
      <c r="A464" s="2619" t="s">
        <v>388</v>
      </c>
      <c r="B464" s="2619"/>
      <c r="C464" s="509"/>
      <c r="D464" s="509"/>
      <c r="E464" s="509"/>
      <c r="F464" s="509"/>
      <c r="G464" s="509"/>
      <c r="H464" s="509"/>
      <c r="I464" s="509"/>
      <c r="J464" s="509"/>
      <c r="K464" s="509"/>
      <c r="L464" s="509"/>
      <c r="M464" s="509"/>
      <c r="N464" s="509"/>
      <c r="O464" s="509"/>
      <c r="P464" s="510"/>
      <c r="Q464" s="509"/>
      <c r="R464" s="510"/>
      <c r="S464" s="509"/>
      <c r="T464" s="509"/>
      <c r="U464" s="509"/>
      <c r="V464" s="509"/>
      <c r="W464" s="509"/>
      <c r="X464" s="509"/>
      <c r="Y464" s="510"/>
      <c r="Z464" s="509"/>
      <c r="AA464" s="510"/>
      <c r="AB464" s="510"/>
      <c r="AC464" s="510"/>
      <c r="AD464" s="509"/>
      <c r="AE464" s="510"/>
      <c r="AF464" s="510"/>
      <c r="AG464" s="509"/>
      <c r="AH464" s="509"/>
      <c r="AI464" s="510"/>
      <c r="AJ464" s="510"/>
      <c r="AK464" s="510"/>
      <c r="AL464" s="510"/>
      <c r="AM464" s="510"/>
      <c r="AN464" s="509"/>
      <c r="AO464" s="509"/>
    </row>
    <row r="465" spans="1:41" ht="15" customHeight="1">
      <c r="A465" s="516"/>
      <c r="B465" s="512" t="s">
        <v>389</v>
      </c>
      <c r="C465" s="509" t="s">
        <v>2387</v>
      </c>
      <c r="D465" s="509">
        <v>13.5</v>
      </c>
      <c r="E465" s="509" t="s">
        <v>2360</v>
      </c>
      <c r="F465" s="509">
        <v>13</v>
      </c>
      <c r="G465" s="509" t="s">
        <v>1846</v>
      </c>
      <c r="H465" s="509">
        <v>14</v>
      </c>
      <c r="I465" s="509" t="s">
        <v>76</v>
      </c>
      <c r="J465" s="509" t="s">
        <v>76</v>
      </c>
      <c r="K465" s="509">
        <v>13</v>
      </c>
      <c r="L465" s="509" t="s">
        <v>2377</v>
      </c>
      <c r="M465" s="509">
        <v>14</v>
      </c>
      <c r="N465" s="509" t="s">
        <v>2269</v>
      </c>
      <c r="O465" s="509">
        <v>13.75</v>
      </c>
      <c r="P465" s="509">
        <v>13</v>
      </c>
      <c r="Q465" s="509">
        <v>14</v>
      </c>
      <c r="R465" s="509">
        <v>13</v>
      </c>
      <c r="S465" s="509">
        <v>14</v>
      </c>
      <c r="T465" s="509">
        <v>14</v>
      </c>
      <c r="U465" s="509">
        <v>10</v>
      </c>
      <c r="V465" s="509" t="s">
        <v>2269</v>
      </c>
      <c r="W465" s="509" t="s">
        <v>76</v>
      </c>
      <c r="X465" s="509">
        <v>12</v>
      </c>
      <c r="Y465" s="509" t="s">
        <v>2453</v>
      </c>
      <c r="Z465" s="509">
        <v>15</v>
      </c>
      <c r="AA465" s="510" t="s">
        <v>76</v>
      </c>
      <c r="AB465" s="509">
        <v>12</v>
      </c>
      <c r="AC465" s="509" t="s">
        <v>2457</v>
      </c>
      <c r="AD465" s="509" t="s">
        <v>76</v>
      </c>
      <c r="AE465" s="509">
        <v>15</v>
      </c>
      <c r="AF465" s="509">
        <v>14</v>
      </c>
      <c r="AG465" s="509" t="s">
        <v>2626</v>
      </c>
      <c r="AH465" s="509">
        <v>13</v>
      </c>
      <c r="AI465" s="509">
        <v>13</v>
      </c>
      <c r="AJ465" s="510" t="s">
        <v>1663</v>
      </c>
      <c r="AK465" s="510" t="s">
        <v>76</v>
      </c>
      <c r="AL465" s="509">
        <v>11</v>
      </c>
      <c r="AM465" s="510" t="s">
        <v>2269</v>
      </c>
      <c r="AN465" s="509" t="s">
        <v>1846</v>
      </c>
      <c r="AO465" s="509" t="s">
        <v>2425</v>
      </c>
    </row>
    <row r="466" spans="1:41" ht="15" customHeight="1">
      <c r="B466" s="512" t="s">
        <v>2319</v>
      </c>
      <c r="C466" s="509">
        <v>10</v>
      </c>
      <c r="D466" s="509">
        <v>13</v>
      </c>
      <c r="E466" s="509">
        <v>13</v>
      </c>
      <c r="F466" s="509">
        <v>13.5</v>
      </c>
      <c r="G466" s="509" t="s">
        <v>2483</v>
      </c>
      <c r="H466" s="509" t="s">
        <v>1847</v>
      </c>
      <c r="I466" s="509">
        <v>13.5</v>
      </c>
      <c r="J466" s="509">
        <v>13.5</v>
      </c>
      <c r="K466" s="509" t="s">
        <v>1669</v>
      </c>
      <c r="L466" s="509">
        <v>15.5</v>
      </c>
      <c r="M466" s="509">
        <v>16.5</v>
      </c>
      <c r="N466" s="509" t="s">
        <v>1881</v>
      </c>
      <c r="O466" s="509">
        <v>15</v>
      </c>
      <c r="P466" s="509">
        <v>15</v>
      </c>
      <c r="Q466" s="509">
        <v>15</v>
      </c>
      <c r="R466" s="509">
        <v>15</v>
      </c>
      <c r="S466" s="509">
        <v>16</v>
      </c>
      <c r="T466" s="509">
        <v>16</v>
      </c>
      <c r="U466" s="509" t="s">
        <v>1893</v>
      </c>
      <c r="V466" s="509" t="s">
        <v>1881</v>
      </c>
      <c r="W466" s="509">
        <v>13.5</v>
      </c>
      <c r="X466" s="509">
        <v>16</v>
      </c>
      <c r="Y466" s="509">
        <v>16</v>
      </c>
      <c r="Z466" s="509">
        <v>15</v>
      </c>
      <c r="AA466" s="509" t="s">
        <v>1538</v>
      </c>
      <c r="AB466" s="509">
        <v>16</v>
      </c>
      <c r="AC466" s="509">
        <v>15.5</v>
      </c>
      <c r="AD466" s="509" t="s">
        <v>76</v>
      </c>
      <c r="AE466" s="509">
        <v>15</v>
      </c>
      <c r="AF466" s="509">
        <v>15</v>
      </c>
      <c r="AG466" s="509" t="s">
        <v>1868</v>
      </c>
      <c r="AH466" s="509">
        <v>16</v>
      </c>
      <c r="AI466" s="509">
        <v>14.5</v>
      </c>
      <c r="AJ466" s="509" t="s">
        <v>1853</v>
      </c>
      <c r="AK466" s="509" t="s">
        <v>1550</v>
      </c>
      <c r="AL466" s="509">
        <v>15</v>
      </c>
      <c r="AM466" s="509">
        <v>15</v>
      </c>
      <c r="AN466" s="509" t="s">
        <v>1550</v>
      </c>
      <c r="AO466" s="509" t="s">
        <v>1879</v>
      </c>
    </row>
    <row r="467" spans="1:41" ht="15" customHeight="1">
      <c r="B467" s="512" t="s">
        <v>2381</v>
      </c>
      <c r="C467" s="509">
        <v>14</v>
      </c>
      <c r="D467" s="509">
        <v>15.5</v>
      </c>
      <c r="E467" s="509">
        <v>14.5</v>
      </c>
      <c r="F467" s="509">
        <v>14.5</v>
      </c>
      <c r="G467" s="509">
        <v>14</v>
      </c>
      <c r="H467" s="509">
        <v>14.5</v>
      </c>
      <c r="I467" s="509" t="s">
        <v>1840</v>
      </c>
      <c r="J467" s="509">
        <v>15</v>
      </c>
      <c r="K467" s="509">
        <v>15</v>
      </c>
      <c r="L467" s="509" t="s">
        <v>2456</v>
      </c>
      <c r="M467" s="509">
        <v>16.5</v>
      </c>
      <c r="N467" s="509" t="s">
        <v>2264</v>
      </c>
      <c r="O467" s="509">
        <v>15</v>
      </c>
      <c r="P467" s="509">
        <v>15.5</v>
      </c>
      <c r="Q467" s="509" t="s">
        <v>1614</v>
      </c>
      <c r="R467" s="509" t="s">
        <v>1868</v>
      </c>
      <c r="S467" s="509" t="s">
        <v>2559</v>
      </c>
      <c r="T467" s="509">
        <v>16</v>
      </c>
      <c r="U467" s="509" t="s">
        <v>2259</v>
      </c>
      <c r="V467" s="509" t="s">
        <v>2455</v>
      </c>
      <c r="W467" s="509">
        <v>14.5</v>
      </c>
      <c r="X467" s="509">
        <v>16</v>
      </c>
      <c r="Y467" s="509">
        <v>15.5</v>
      </c>
      <c r="Z467" s="509">
        <v>16</v>
      </c>
      <c r="AA467" s="509" t="s">
        <v>2258</v>
      </c>
      <c r="AB467" s="509">
        <v>16</v>
      </c>
      <c r="AC467" s="509">
        <v>16</v>
      </c>
      <c r="AD467" s="509" t="s">
        <v>76</v>
      </c>
      <c r="AE467" s="509">
        <v>16</v>
      </c>
      <c r="AF467" s="509" t="s">
        <v>1908</v>
      </c>
      <c r="AG467" s="509" t="s">
        <v>1868</v>
      </c>
      <c r="AH467" s="509">
        <v>16</v>
      </c>
      <c r="AI467" s="509">
        <v>14.25</v>
      </c>
      <c r="AJ467" s="509" t="s">
        <v>1891</v>
      </c>
      <c r="AK467" s="509" t="s">
        <v>2457</v>
      </c>
      <c r="AL467" s="510" t="s">
        <v>1881</v>
      </c>
      <c r="AM467" s="509" t="s">
        <v>2454</v>
      </c>
      <c r="AN467" s="509" t="s">
        <v>2586</v>
      </c>
      <c r="AO467" s="509" t="s">
        <v>2460</v>
      </c>
    </row>
    <row r="468" spans="1:41" ht="15" customHeight="1">
      <c r="B468" s="512" t="s">
        <v>211</v>
      </c>
      <c r="C468" s="509">
        <v>10</v>
      </c>
      <c r="D468" s="509">
        <v>10</v>
      </c>
      <c r="E468" s="509">
        <v>9</v>
      </c>
      <c r="F468" s="509">
        <v>10</v>
      </c>
      <c r="G468" s="509">
        <v>10</v>
      </c>
      <c r="H468" s="509">
        <v>10</v>
      </c>
      <c r="I468" s="509">
        <v>10</v>
      </c>
      <c r="J468" s="509">
        <v>10</v>
      </c>
      <c r="K468" s="509">
        <v>10</v>
      </c>
      <c r="L468" s="509">
        <v>10</v>
      </c>
      <c r="M468" s="509">
        <v>10</v>
      </c>
      <c r="N468" s="509">
        <v>10</v>
      </c>
      <c r="O468" s="509">
        <v>10</v>
      </c>
      <c r="P468" s="509">
        <v>10</v>
      </c>
      <c r="Q468" s="509">
        <v>10</v>
      </c>
      <c r="R468" s="509">
        <v>10</v>
      </c>
      <c r="S468" s="509">
        <v>10</v>
      </c>
      <c r="T468" s="509">
        <v>10</v>
      </c>
      <c r="U468" s="509" t="s">
        <v>2351</v>
      </c>
      <c r="V468" s="509">
        <v>10</v>
      </c>
      <c r="W468" s="509" t="s">
        <v>76</v>
      </c>
      <c r="X468" s="509">
        <v>10</v>
      </c>
      <c r="Y468" s="509">
        <v>10</v>
      </c>
      <c r="Z468" s="509">
        <v>10</v>
      </c>
      <c r="AA468" s="509" t="s">
        <v>2424</v>
      </c>
      <c r="AB468" s="509">
        <v>10</v>
      </c>
      <c r="AC468" s="509">
        <v>10</v>
      </c>
      <c r="AD468" s="509" t="s">
        <v>76</v>
      </c>
      <c r="AE468" s="509" t="s">
        <v>76</v>
      </c>
      <c r="AF468" s="509">
        <v>10</v>
      </c>
      <c r="AG468" s="509">
        <v>10</v>
      </c>
      <c r="AH468" s="509">
        <v>10</v>
      </c>
      <c r="AI468" s="509">
        <v>10</v>
      </c>
      <c r="AJ468" s="509" t="s">
        <v>2424</v>
      </c>
      <c r="AK468" s="509">
        <v>10</v>
      </c>
      <c r="AL468" s="509">
        <v>10</v>
      </c>
      <c r="AM468" s="509" t="s">
        <v>2424</v>
      </c>
      <c r="AN468" s="509" t="s">
        <v>2424</v>
      </c>
      <c r="AO468" s="509" t="s">
        <v>2351</v>
      </c>
    </row>
    <row r="469" spans="1:41" ht="15" customHeight="1">
      <c r="B469" s="512" t="s">
        <v>2330</v>
      </c>
      <c r="C469" s="509">
        <v>16</v>
      </c>
      <c r="D469" s="509">
        <v>16</v>
      </c>
      <c r="E469" s="509">
        <v>15</v>
      </c>
      <c r="F469" s="509" t="s">
        <v>1867</v>
      </c>
      <c r="G469" s="509">
        <v>15.5</v>
      </c>
      <c r="H469" s="509">
        <v>15</v>
      </c>
      <c r="I469" s="509">
        <v>16</v>
      </c>
      <c r="J469" s="509" t="s">
        <v>1840</v>
      </c>
      <c r="K469" s="509">
        <v>16</v>
      </c>
      <c r="L469" s="509" t="s">
        <v>2528</v>
      </c>
      <c r="M469" s="509">
        <v>16.5</v>
      </c>
      <c r="N469" s="509" t="s">
        <v>2628</v>
      </c>
      <c r="O469" s="509" t="s">
        <v>1614</v>
      </c>
      <c r="P469" s="509">
        <v>16</v>
      </c>
      <c r="Q469" s="509">
        <v>16.5</v>
      </c>
      <c r="R469" s="509">
        <v>16</v>
      </c>
      <c r="S469" s="509">
        <v>16</v>
      </c>
      <c r="T469" s="509" t="s">
        <v>1614</v>
      </c>
      <c r="U469" s="509" t="s">
        <v>2264</v>
      </c>
      <c r="V469" s="509" t="s">
        <v>1881</v>
      </c>
      <c r="W469" s="509">
        <v>15</v>
      </c>
      <c r="X469" s="509">
        <v>16.5</v>
      </c>
      <c r="Y469" s="509">
        <v>16</v>
      </c>
      <c r="Z469" s="509">
        <v>16</v>
      </c>
      <c r="AA469" s="509">
        <v>16</v>
      </c>
      <c r="AB469" s="509">
        <v>16</v>
      </c>
      <c r="AC469" s="509">
        <v>16</v>
      </c>
      <c r="AD469" s="509" t="s">
        <v>76</v>
      </c>
      <c r="AE469" s="509">
        <v>16</v>
      </c>
      <c r="AF469" s="509" t="s">
        <v>2459</v>
      </c>
      <c r="AG469" s="509" t="s">
        <v>1868</v>
      </c>
      <c r="AH469" s="509">
        <v>16</v>
      </c>
      <c r="AI469" s="509">
        <v>14.5</v>
      </c>
      <c r="AJ469" s="509" t="s">
        <v>1550</v>
      </c>
      <c r="AK469" s="509" t="s">
        <v>2457</v>
      </c>
      <c r="AL469" s="509">
        <v>15.5</v>
      </c>
      <c r="AM469" s="509" t="s">
        <v>1862</v>
      </c>
      <c r="AN469" s="509" t="s">
        <v>2561</v>
      </c>
      <c r="AO469" s="509" t="s">
        <v>2460</v>
      </c>
    </row>
    <row r="470" spans="1:41" ht="15" customHeight="1">
      <c r="B470" s="512" t="s">
        <v>2334</v>
      </c>
      <c r="C470" s="509">
        <v>13</v>
      </c>
      <c r="D470" s="509">
        <v>11.5</v>
      </c>
      <c r="E470" s="509">
        <v>11.5</v>
      </c>
      <c r="F470" s="509">
        <v>11</v>
      </c>
      <c r="G470" s="509" t="s">
        <v>2451</v>
      </c>
      <c r="H470" s="509" t="s">
        <v>2458</v>
      </c>
      <c r="I470" s="509">
        <v>11.5</v>
      </c>
      <c r="J470" s="509">
        <v>11.5</v>
      </c>
      <c r="K470" s="509" t="s">
        <v>76</v>
      </c>
      <c r="L470" s="509">
        <v>15</v>
      </c>
      <c r="M470" s="509">
        <v>12</v>
      </c>
      <c r="N470" s="509" t="s">
        <v>2389</v>
      </c>
      <c r="O470" s="509">
        <v>12</v>
      </c>
      <c r="P470" s="509">
        <v>12</v>
      </c>
      <c r="Q470" s="509">
        <v>12</v>
      </c>
      <c r="R470" s="509">
        <v>15</v>
      </c>
      <c r="S470" s="509">
        <v>15</v>
      </c>
      <c r="T470" s="509">
        <v>12</v>
      </c>
      <c r="U470" s="509">
        <v>11</v>
      </c>
      <c r="V470" s="509">
        <v>12</v>
      </c>
      <c r="W470" s="509" t="s">
        <v>76</v>
      </c>
      <c r="X470" s="509">
        <v>15</v>
      </c>
      <c r="Y470" s="509">
        <v>16</v>
      </c>
      <c r="Z470" s="509">
        <v>15</v>
      </c>
      <c r="AA470" s="509">
        <v>16</v>
      </c>
      <c r="AB470" s="509">
        <v>16</v>
      </c>
      <c r="AC470" s="509">
        <v>15.5</v>
      </c>
      <c r="AD470" s="509" t="s">
        <v>76</v>
      </c>
      <c r="AE470" s="509">
        <v>14</v>
      </c>
      <c r="AF470" s="509">
        <v>15</v>
      </c>
      <c r="AG470" s="509" t="s">
        <v>1863</v>
      </c>
      <c r="AH470" s="509" t="s">
        <v>76</v>
      </c>
      <c r="AI470" s="509">
        <v>12</v>
      </c>
      <c r="AJ470" s="509" t="s">
        <v>1663</v>
      </c>
      <c r="AK470" s="509" t="s">
        <v>76</v>
      </c>
      <c r="AL470" s="510" t="s">
        <v>76</v>
      </c>
      <c r="AM470" s="509" t="s">
        <v>2284</v>
      </c>
      <c r="AN470" s="509" t="s">
        <v>1663</v>
      </c>
      <c r="AO470" s="509" t="s">
        <v>1663</v>
      </c>
    </row>
    <row r="471" spans="1:41" ht="15" customHeight="1">
      <c r="A471" s="517"/>
      <c r="B471" s="518" t="s">
        <v>1108</v>
      </c>
      <c r="C471" s="519" t="s">
        <v>2460</v>
      </c>
      <c r="D471" s="519" t="s">
        <v>2264</v>
      </c>
      <c r="E471" s="519" t="s">
        <v>1893</v>
      </c>
      <c r="F471" s="519" t="s">
        <v>1867</v>
      </c>
      <c r="G471" s="519" t="s">
        <v>2427</v>
      </c>
      <c r="H471" s="519" t="s">
        <v>1880</v>
      </c>
      <c r="I471" s="519" t="s">
        <v>2629</v>
      </c>
      <c r="J471" s="519" t="s">
        <v>1538</v>
      </c>
      <c r="K471" s="519" t="s">
        <v>2423</v>
      </c>
      <c r="L471" s="519" t="s">
        <v>2643</v>
      </c>
      <c r="M471" s="519">
        <v>16.5</v>
      </c>
      <c r="N471" s="519" t="s">
        <v>2630</v>
      </c>
      <c r="O471" s="519" t="s">
        <v>1614</v>
      </c>
      <c r="P471" s="519">
        <v>16.5</v>
      </c>
      <c r="Q471" s="519" t="s">
        <v>1614</v>
      </c>
      <c r="R471" s="519" t="s">
        <v>1867</v>
      </c>
      <c r="S471" s="519">
        <v>16</v>
      </c>
      <c r="T471" s="519">
        <v>16</v>
      </c>
      <c r="U471" s="519" t="s">
        <v>1847</v>
      </c>
      <c r="V471" s="519" t="s">
        <v>1847</v>
      </c>
      <c r="W471" s="519" t="s">
        <v>1868</v>
      </c>
      <c r="X471" s="519" t="s">
        <v>2320</v>
      </c>
      <c r="Y471" s="519" t="s">
        <v>1908</v>
      </c>
      <c r="Z471" s="519" t="s">
        <v>1867</v>
      </c>
      <c r="AA471" s="519" t="s">
        <v>1908</v>
      </c>
      <c r="AB471" s="519">
        <v>16</v>
      </c>
      <c r="AC471" s="519" t="s">
        <v>2628</v>
      </c>
      <c r="AD471" s="519" t="s">
        <v>76</v>
      </c>
      <c r="AE471" s="519" t="s">
        <v>1343</v>
      </c>
      <c r="AF471" s="519" t="s">
        <v>1343</v>
      </c>
      <c r="AG471" s="519" t="s">
        <v>1908</v>
      </c>
      <c r="AH471" s="519" t="s">
        <v>2261</v>
      </c>
      <c r="AI471" s="519">
        <v>14.75</v>
      </c>
      <c r="AJ471" s="519" t="s">
        <v>2587</v>
      </c>
      <c r="AK471" s="519" t="s">
        <v>1882</v>
      </c>
      <c r="AL471" s="519">
        <v>15.5</v>
      </c>
      <c r="AM471" s="519" t="s">
        <v>76</v>
      </c>
      <c r="AN471" s="519" t="s">
        <v>2456</v>
      </c>
      <c r="AO471" s="519" t="s">
        <v>2541</v>
      </c>
    </row>
    <row r="472" spans="1:41" s="1047" customFormat="1" ht="15" customHeight="1">
      <c r="A472" s="2625" t="s">
        <v>548</v>
      </c>
      <c r="B472" s="2625"/>
      <c r="C472" s="2625"/>
      <c r="D472" s="2625"/>
      <c r="E472" s="2625"/>
      <c r="F472" s="2625"/>
      <c r="G472" s="2625"/>
      <c r="H472" s="2625"/>
      <c r="I472" s="2625"/>
      <c r="J472" s="1049"/>
      <c r="K472" s="1049"/>
      <c r="L472" s="1049"/>
      <c r="M472" s="1049"/>
      <c r="N472" s="1049"/>
      <c r="O472" s="1049"/>
      <c r="P472" s="1049"/>
      <c r="Q472" s="1049"/>
      <c r="R472" s="1049"/>
      <c r="S472" s="1049"/>
      <c r="T472" s="2625" t="s">
        <v>3562</v>
      </c>
      <c r="U472" s="2625"/>
      <c r="V472" s="2625"/>
      <c r="W472" s="2625"/>
      <c r="X472" s="2625"/>
      <c r="Y472" s="1050"/>
      <c r="Z472" s="1048"/>
      <c r="AA472" s="1048"/>
      <c r="AB472" s="1048"/>
      <c r="AC472" s="1048"/>
      <c r="AF472" s="1050"/>
      <c r="AG472" s="1050"/>
      <c r="AH472" s="1050"/>
      <c r="AI472" s="1050"/>
      <c r="AJ472" s="1050"/>
    </row>
    <row r="473" spans="1:41" s="1047" customFormat="1" ht="15" customHeight="1">
      <c r="B473" s="1047" t="s">
        <v>399</v>
      </c>
      <c r="U473" s="1047" t="s">
        <v>399</v>
      </c>
      <c r="V473" s="1048"/>
      <c r="W473" s="1048"/>
      <c r="X473" s="1048"/>
      <c r="Y473" s="1048"/>
      <c r="AA473" s="1048"/>
      <c r="AB473" s="1048"/>
      <c r="AC473" s="1048"/>
      <c r="AH473" s="1048"/>
      <c r="AI473" s="1048"/>
      <c r="AJ473" s="1048"/>
    </row>
    <row r="474" spans="1:41" ht="15" customHeight="1">
      <c r="A474" s="494"/>
      <c r="B474" s="500"/>
      <c r="F474" s="2611" t="s">
        <v>2293</v>
      </c>
      <c r="G474" s="2611"/>
      <c r="H474" s="2611"/>
      <c r="I474" s="2611"/>
      <c r="J474" s="2612" t="s">
        <v>2294</v>
      </c>
      <c r="K474" s="2612"/>
      <c r="L474" s="2612"/>
      <c r="M474" s="2612"/>
      <c r="N474" s="2598" t="s">
        <v>2229</v>
      </c>
      <c r="O474" s="2598"/>
    </row>
    <row r="475" spans="1:41" ht="15" customHeight="1">
      <c r="A475" s="501"/>
      <c r="B475" s="500"/>
      <c r="F475" s="502"/>
      <c r="G475" s="502"/>
      <c r="H475" s="2620" t="s">
        <v>2644</v>
      </c>
      <c r="I475" s="2620"/>
      <c r="J475" s="2594" t="s">
        <v>2296</v>
      </c>
      <c r="K475" s="2594"/>
      <c r="L475" s="2594"/>
      <c r="M475" s="503"/>
      <c r="N475" s="501" t="s">
        <v>1130</v>
      </c>
    </row>
    <row r="476" spans="1:41" ht="15" customHeight="1">
      <c r="A476" s="500"/>
      <c r="B476" s="504"/>
    </row>
    <row r="477" spans="1:41" s="599" customFormat="1" ht="15" customHeight="1">
      <c r="A477" s="2582" t="s">
        <v>369</v>
      </c>
      <c r="B477" s="2583"/>
      <c r="C477" s="2590" t="s">
        <v>2297</v>
      </c>
      <c r="D477" s="2590"/>
      <c r="E477" s="2590"/>
      <c r="F477" s="2590"/>
      <c r="G477" s="2590" t="s">
        <v>370</v>
      </c>
      <c r="H477" s="2590"/>
      <c r="I477" s="2590"/>
      <c r="J477" s="2590"/>
      <c r="K477" s="2591" t="s">
        <v>371</v>
      </c>
      <c r="L477" s="2592"/>
      <c r="M477" s="2592"/>
      <c r="N477" s="2592"/>
      <c r="O477" s="2592"/>
      <c r="P477" s="2592"/>
      <c r="Q477" s="2592"/>
      <c r="R477" s="2592"/>
      <c r="S477" s="2592"/>
      <c r="T477" s="2592"/>
      <c r="U477" s="2592"/>
      <c r="V477" s="2592"/>
      <c r="W477" s="2592"/>
      <c r="X477" s="2592"/>
      <c r="Y477" s="2592"/>
      <c r="Z477" s="2592"/>
      <c r="AA477" s="2592"/>
      <c r="AB477" s="2592"/>
      <c r="AC477" s="2592"/>
      <c r="AD477" s="2592"/>
      <c r="AE477" s="2592"/>
      <c r="AF477" s="2592"/>
      <c r="AG477" s="2592"/>
      <c r="AH477" s="2593"/>
      <c r="AI477" s="2590" t="s">
        <v>1773</v>
      </c>
      <c r="AJ477" s="2590"/>
      <c r="AK477" s="2590"/>
      <c r="AL477" s="2590"/>
      <c r="AM477" s="2590"/>
      <c r="AN477" s="2590"/>
      <c r="AO477" s="2590"/>
    </row>
    <row r="478" spans="1:41" s="599" customFormat="1" ht="27" customHeight="1">
      <c r="A478" s="2584"/>
      <c r="B478" s="2585"/>
      <c r="C478" s="936" t="s">
        <v>372</v>
      </c>
      <c r="D478" s="936" t="s">
        <v>373</v>
      </c>
      <c r="E478" s="936" t="s">
        <v>374</v>
      </c>
      <c r="F478" s="936" t="s">
        <v>375</v>
      </c>
      <c r="G478" s="936" t="s">
        <v>376</v>
      </c>
      <c r="H478" s="936" t="s">
        <v>377</v>
      </c>
      <c r="I478" s="936" t="s">
        <v>2298</v>
      </c>
      <c r="J478" s="936" t="s">
        <v>2589</v>
      </c>
      <c r="K478" s="936" t="s">
        <v>378</v>
      </c>
      <c r="L478" s="936" t="s">
        <v>890</v>
      </c>
      <c r="M478" s="936" t="s">
        <v>379</v>
      </c>
      <c r="N478" s="936" t="s">
        <v>380</v>
      </c>
      <c r="O478" s="936" t="s">
        <v>381</v>
      </c>
      <c r="P478" s="936" t="s">
        <v>382</v>
      </c>
      <c r="Q478" s="936" t="s">
        <v>383</v>
      </c>
      <c r="R478" s="936" t="s">
        <v>384</v>
      </c>
      <c r="S478" s="936" t="s">
        <v>412</v>
      </c>
      <c r="T478" s="936" t="s">
        <v>413</v>
      </c>
      <c r="U478" s="936" t="s">
        <v>414</v>
      </c>
      <c r="V478" s="936" t="s">
        <v>415</v>
      </c>
      <c r="W478" s="936" t="s">
        <v>416</v>
      </c>
      <c r="X478" s="936" t="s">
        <v>417</v>
      </c>
      <c r="Y478" s="936" t="s">
        <v>418</v>
      </c>
      <c r="Z478" s="936" t="s">
        <v>419</v>
      </c>
      <c r="AA478" s="936" t="s">
        <v>420</v>
      </c>
      <c r="AB478" s="936" t="s">
        <v>2590</v>
      </c>
      <c r="AC478" s="936" t="s">
        <v>421</v>
      </c>
      <c r="AD478" s="936" t="s">
        <v>422</v>
      </c>
      <c r="AE478" s="936" t="s">
        <v>2591</v>
      </c>
      <c r="AF478" s="936" t="s">
        <v>424</v>
      </c>
      <c r="AG478" s="936" t="s">
        <v>425</v>
      </c>
      <c r="AH478" s="936" t="s">
        <v>426</v>
      </c>
      <c r="AI478" s="938" t="s">
        <v>1733</v>
      </c>
      <c r="AJ478" s="938" t="s">
        <v>432</v>
      </c>
      <c r="AK478" s="939" t="s">
        <v>428</v>
      </c>
      <c r="AL478" s="938" t="s">
        <v>429</v>
      </c>
      <c r="AM478" s="938" t="s">
        <v>430</v>
      </c>
      <c r="AN478" s="936" t="s">
        <v>362</v>
      </c>
      <c r="AO478" s="936" t="s">
        <v>2488</v>
      </c>
    </row>
    <row r="479" spans="1:41" ht="15" customHeight="1">
      <c r="A479" s="508" t="s">
        <v>2299</v>
      </c>
      <c r="B479" s="307"/>
      <c r="C479" s="506" t="s">
        <v>2632</v>
      </c>
      <c r="D479" s="506" t="s">
        <v>2576</v>
      </c>
      <c r="E479" s="506" t="s">
        <v>2576</v>
      </c>
      <c r="F479" s="506" t="s">
        <v>2577</v>
      </c>
      <c r="G479" s="506" t="s">
        <v>2593</v>
      </c>
      <c r="H479" s="506" t="s">
        <v>2577</v>
      </c>
      <c r="I479" s="506" t="s">
        <v>2575</v>
      </c>
      <c r="J479" s="506" t="s">
        <v>2594</v>
      </c>
      <c r="K479" s="506" t="s">
        <v>2577</v>
      </c>
      <c r="L479" s="506" t="s">
        <v>2645</v>
      </c>
      <c r="M479" s="506" t="s">
        <v>2534</v>
      </c>
      <c r="N479" s="506" t="s">
        <v>2633</v>
      </c>
      <c r="O479" s="506" t="s">
        <v>2545</v>
      </c>
      <c r="P479" s="506" t="s">
        <v>2515</v>
      </c>
      <c r="Q479" s="506" t="s">
        <v>2634</v>
      </c>
      <c r="R479" s="506" t="s">
        <v>2593</v>
      </c>
      <c r="S479" s="506" t="s">
        <v>2595</v>
      </c>
      <c r="T479" s="520" t="s">
        <v>2543</v>
      </c>
      <c r="U479" s="506" t="s">
        <v>2646</v>
      </c>
      <c r="V479" s="506" t="s">
        <v>2491</v>
      </c>
      <c r="W479" s="506" t="s">
        <v>2596</v>
      </c>
      <c r="X479" s="506" t="s">
        <v>2577</v>
      </c>
      <c r="Y479" s="506" t="s">
        <v>2593</v>
      </c>
      <c r="Z479" s="506" t="s">
        <v>2597</v>
      </c>
      <c r="AA479" s="506" t="s">
        <v>2598</v>
      </c>
      <c r="AB479" s="506" t="s">
        <v>2599</v>
      </c>
      <c r="AC479" s="506" t="s">
        <v>2647</v>
      </c>
      <c r="AD479" s="506" t="s">
        <v>2648</v>
      </c>
      <c r="AE479" s="506" t="s">
        <v>2602</v>
      </c>
      <c r="AF479" s="506" t="s">
        <v>2636</v>
      </c>
      <c r="AG479" s="506" t="s">
        <v>2604</v>
      </c>
      <c r="AH479" s="506" t="s">
        <v>2605</v>
      </c>
      <c r="AI479" s="506" t="s">
        <v>2606</v>
      </c>
      <c r="AJ479" s="506" t="s">
        <v>2649</v>
      </c>
      <c r="AK479" s="506" t="s">
        <v>2637</v>
      </c>
      <c r="AL479" s="506" t="s">
        <v>2650</v>
      </c>
      <c r="AM479" s="506" t="s">
        <v>2518</v>
      </c>
      <c r="AN479" s="506" t="s">
        <v>2609</v>
      </c>
      <c r="AO479" s="506" t="s">
        <v>2651</v>
      </c>
    </row>
    <row r="480" spans="1:41" ht="15" customHeight="1">
      <c r="A480" s="2619" t="s">
        <v>44</v>
      </c>
      <c r="B480" s="2619"/>
      <c r="C480" s="509"/>
      <c r="D480" s="509"/>
      <c r="E480" s="509"/>
      <c r="F480" s="509"/>
      <c r="G480" s="509"/>
      <c r="H480" s="509"/>
      <c r="I480" s="509"/>
      <c r="J480" s="509"/>
      <c r="K480" s="509"/>
      <c r="L480" s="509"/>
      <c r="M480" s="509"/>
      <c r="N480" s="509"/>
      <c r="O480" s="509"/>
      <c r="P480" s="509"/>
      <c r="Q480" s="509"/>
      <c r="R480" s="510"/>
      <c r="S480" s="510"/>
      <c r="T480" s="509"/>
      <c r="U480" s="509"/>
      <c r="V480" s="509"/>
      <c r="W480" s="509"/>
      <c r="X480" s="509"/>
      <c r="Y480" s="509"/>
      <c r="Z480" s="509"/>
      <c r="AA480" s="509"/>
      <c r="AB480" s="509"/>
      <c r="AC480" s="509"/>
      <c r="AD480" s="509"/>
      <c r="AE480" s="509"/>
      <c r="AF480" s="509"/>
      <c r="AG480" s="509"/>
      <c r="AH480" s="509"/>
      <c r="AI480" s="509"/>
      <c r="AJ480" s="510"/>
      <c r="AK480" s="509"/>
      <c r="AL480" s="509"/>
      <c r="AM480" s="509"/>
      <c r="AN480" s="509"/>
      <c r="AO480" s="509"/>
    </row>
    <row r="481" spans="1:41" ht="15" customHeight="1">
      <c r="A481" s="710"/>
      <c r="B481" s="512" t="s">
        <v>2312</v>
      </c>
      <c r="C481" s="509">
        <v>7</v>
      </c>
      <c r="D481" s="509">
        <v>7.5</v>
      </c>
      <c r="E481" s="509">
        <v>7.5</v>
      </c>
      <c r="F481" s="509">
        <v>7.75</v>
      </c>
      <c r="G481" s="509">
        <v>8</v>
      </c>
      <c r="H481" s="509">
        <v>8</v>
      </c>
      <c r="I481" s="509">
        <v>7.75</v>
      </c>
      <c r="J481" s="509" t="s">
        <v>76</v>
      </c>
      <c r="K481" s="509" t="s">
        <v>76</v>
      </c>
      <c r="L481" s="509">
        <v>7.75</v>
      </c>
      <c r="M481" s="509">
        <v>8</v>
      </c>
      <c r="N481" s="509">
        <v>7.75</v>
      </c>
      <c r="O481" s="509" t="s">
        <v>76</v>
      </c>
      <c r="P481" s="509">
        <v>7.25</v>
      </c>
      <c r="Q481" s="509">
        <v>7.25</v>
      </c>
      <c r="R481" s="509">
        <v>6.5</v>
      </c>
      <c r="S481" s="510" t="s">
        <v>76</v>
      </c>
      <c r="T481" s="509" t="s">
        <v>76</v>
      </c>
      <c r="U481" s="509" t="s">
        <v>76</v>
      </c>
      <c r="V481" s="509" t="s">
        <v>76</v>
      </c>
      <c r="W481" s="509" t="s">
        <v>76</v>
      </c>
      <c r="X481" s="509" t="s">
        <v>76</v>
      </c>
      <c r="Y481" s="509" t="s">
        <v>76</v>
      </c>
      <c r="Z481" s="509" t="s">
        <v>76</v>
      </c>
      <c r="AA481" s="509" t="s">
        <v>76</v>
      </c>
      <c r="AB481" s="509" t="s">
        <v>76</v>
      </c>
      <c r="AC481" s="509" t="s">
        <v>76</v>
      </c>
      <c r="AD481" s="509" t="s">
        <v>76</v>
      </c>
      <c r="AE481" s="509" t="s">
        <v>76</v>
      </c>
      <c r="AF481" s="509" t="s">
        <v>76</v>
      </c>
      <c r="AG481" s="509" t="s">
        <v>76</v>
      </c>
      <c r="AH481" s="509" t="s">
        <v>76</v>
      </c>
      <c r="AI481" s="509" t="s">
        <v>76</v>
      </c>
      <c r="AJ481" s="510" t="s">
        <v>76</v>
      </c>
      <c r="AK481" s="509" t="s">
        <v>76</v>
      </c>
      <c r="AL481" s="509" t="s">
        <v>76</v>
      </c>
      <c r="AM481" s="509" t="s">
        <v>76</v>
      </c>
      <c r="AN481" s="509" t="s">
        <v>76</v>
      </c>
      <c r="AO481" s="509" t="s">
        <v>76</v>
      </c>
    </row>
    <row r="482" spans="1:41" ht="15" customHeight="1">
      <c r="A482" s="710"/>
      <c r="B482" s="512" t="s">
        <v>2313</v>
      </c>
      <c r="C482" s="509">
        <v>7</v>
      </c>
      <c r="D482" s="509">
        <v>7.5</v>
      </c>
      <c r="E482" s="509">
        <v>7.5</v>
      </c>
      <c r="F482" s="509">
        <v>7.75</v>
      </c>
      <c r="G482" s="509">
        <v>8</v>
      </c>
      <c r="H482" s="509">
        <v>8</v>
      </c>
      <c r="I482" s="509">
        <v>7.75</v>
      </c>
      <c r="J482" s="509">
        <v>7.75</v>
      </c>
      <c r="K482" s="509">
        <v>7.5</v>
      </c>
      <c r="L482" s="509">
        <v>7.75</v>
      </c>
      <c r="M482" s="509">
        <v>8</v>
      </c>
      <c r="N482" s="509">
        <v>7.75</v>
      </c>
      <c r="O482" s="509">
        <v>7.5</v>
      </c>
      <c r="P482" s="509">
        <v>7.25</v>
      </c>
      <c r="Q482" s="509">
        <v>7.25</v>
      </c>
      <c r="R482" s="509">
        <v>6.5</v>
      </c>
      <c r="S482" s="510" t="s">
        <v>2442</v>
      </c>
      <c r="T482" s="509">
        <v>8.5</v>
      </c>
      <c r="U482" s="509">
        <v>8</v>
      </c>
      <c r="V482" s="509">
        <v>8</v>
      </c>
      <c r="W482" s="509">
        <v>7.75</v>
      </c>
      <c r="X482" s="509">
        <v>8</v>
      </c>
      <c r="Y482" s="509">
        <v>8</v>
      </c>
      <c r="Z482" s="509">
        <v>8</v>
      </c>
      <c r="AA482" s="509" t="s">
        <v>2502</v>
      </c>
      <c r="AB482" s="509">
        <v>8.5</v>
      </c>
      <c r="AC482" s="509">
        <v>8.5</v>
      </c>
      <c r="AD482" s="509">
        <v>7</v>
      </c>
      <c r="AE482" s="509">
        <v>8.25</v>
      </c>
      <c r="AF482" s="509">
        <v>8</v>
      </c>
      <c r="AG482" s="509">
        <v>8.5</v>
      </c>
      <c r="AH482" s="509">
        <v>8</v>
      </c>
      <c r="AI482" s="509">
        <v>5.5</v>
      </c>
      <c r="AJ482" s="510" t="s">
        <v>2652</v>
      </c>
      <c r="AK482" s="509">
        <v>5.5</v>
      </c>
      <c r="AL482" s="509">
        <v>6.5</v>
      </c>
      <c r="AM482" s="509">
        <v>7.25</v>
      </c>
      <c r="AN482" s="509">
        <v>5.5</v>
      </c>
      <c r="AO482" s="509" t="s">
        <v>2653</v>
      </c>
    </row>
    <row r="483" spans="1:41" ht="15" customHeight="1">
      <c r="A483" s="2619" t="s">
        <v>45</v>
      </c>
      <c r="B483" s="2619"/>
      <c r="C483" s="513"/>
      <c r="D483" s="513"/>
      <c r="E483" s="513"/>
      <c r="F483" s="513" t="s">
        <v>1285</v>
      </c>
      <c r="G483" s="513"/>
      <c r="H483" s="513"/>
      <c r="I483" s="513"/>
      <c r="J483" s="513"/>
      <c r="K483" s="513"/>
      <c r="L483" s="513"/>
      <c r="M483" s="513"/>
      <c r="N483" s="513"/>
      <c r="O483" s="513"/>
      <c r="P483" s="513"/>
      <c r="Q483" s="513"/>
      <c r="R483" s="513"/>
      <c r="S483" s="510"/>
      <c r="T483" s="510"/>
      <c r="U483" s="510"/>
      <c r="V483" s="510"/>
      <c r="W483" s="510"/>
      <c r="X483" s="510"/>
      <c r="Y483" s="510"/>
      <c r="Z483" s="509"/>
      <c r="AA483" s="510"/>
      <c r="AB483" s="510"/>
      <c r="AC483" s="510"/>
      <c r="AD483" s="510"/>
      <c r="AE483" s="510"/>
      <c r="AF483" s="510"/>
      <c r="AG483" s="510"/>
      <c r="AH483" s="510"/>
      <c r="AI483" s="510"/>
      <c r="AJ483" s="510"/>
      <c r="AK483" s="510"/>
      <c r="AL483" s="510"/>
      <c r="AM483" s="510"/>
      <c r="AN483" s="509"/>
      <c r="AO483" s="509"/>
    </row>
    <row r="484" spans="1:41" ht="15" customHeight="1">
      <c r="A484" s="514"/>
      <c r="B484" s="512" t="s">
        <v>2314</v>
      </c>
      <c r="C484" s="509">
        <v>8.25</v>
      </c>
      <c r="D484" s="509">
        <v>8</v>
      </c>
      <c r="E484" s="509">
        <v>8.5</v>
      </c>
      <c r="F484" s="509">
        <v>8.75</v>
      </c>
      <c r="G484" s="509">
        <v>8.5</v>
      </c>
      <c r="H484" s="509">
        <v>8.5</v>
      </c>
      <c r="I484" s="509">
        <v>8.5</v>
      </c>
      <c r="J484" s="509">
        <v>8.5</v>
      </c>
      <c r="K484" s="509">
        <v>8.5</v>
      </c>
      <c r="L484" s="509">
        <v>8.25</v>
      </c>
      <c r="M484" s="515">
        <v>8.25</v>
      </c>
      <c r="N484" s="509">
        <v>8.75</v>
      </c>
      <c r="O484" s="509" t="s">
        <v>2481</v>
      </c>
      <c r="P484" s="509">
        <v>8</v>
      </c>
      <c r="Q484" s="509">
        <v>8.25</v>
      </c>
      <c r="R484" s="509">
        <v>8</v>
      </c>
      <c r="S484" s="510" t="s">
        <v>2522</v>
      </c>
      <c r="T484" s="509" t="s">
        <v>2549</v>
      </c>
      <c r="U484" s="510">
        <v>9.25</v>
      </c>
      <c r="V484" s="510" t="s">
        <v>2478</v>
      </c>
      <c r="W484" s="509">
        <v>8.75</v>
      </c>
      <c r="X484" s="509">
        <v>9</v>
      </c>
      <c r="Y484" s="509" t="s">
        <v>2479</v>
      </c>
      <c r="Z484" s="509">
        <v>8.5</v>
      </c>
      <c r="AA484" s="509" t="s">
        <v>2612</v>
      </c>
      <c r="AB484" s="509" t="s">
        <v>2479</v>
      </c>
      <c r="AC484" s="509">
        <v>9.25</v>
      </c>
      <c r="AD484" s="509">
        <v>7.75</v>
      </c>
      <c r="AE484" s="509">
        <v>8.75</v>
      </c>
      <c r="AF484" s="509">
        <v>9</v>
      </c>
      <c r="AG484" s="509">
        <v>9</v>
      </c>
      <c r="AH484" s="509">
        <v>9.25</v>
      </c>
      <c r="AI484" s="509">
        <v>6.5</v>
      </c>
      <c r="AJ484" s="510" t="s">
        <v>2654</v>
      </c>
      <c r="AK484" s="509">
        <v>7.75</v>
      </c>
      <c r="AL484" s="510" t="s">
        <v>2480</v>
      </c>
      <c r="AM484" s="510" t="s">
        <v>2502</v>
      </c>
      <c r="AN484" s="509" t="s">
        <v>2614</v>
      </c>
      <c r="AO484" s="509" t="s">
        <v>1948</v>
      </c>
    </row>
    <row r="485" spans="1:41" ht="15" customHeight="1">
      <c r="A485" s="514"/>
      <c r="B485" s="512" t="s">
        <v>2315</v>
      </c>
      <c r="C485" s="509">
        <v>8.5</v>
      </c>
      <c r="D485" s="509">
        <v>8.5</v>
      </c>
      <c r="E485" s="509">
        <v>8.75</v>
      </c>
      <c r="F485" s="509">
        <v>9</v>
      </c>
      <c r="G485" s="509">
        <v>8.75</v>
      </c>
      <c r="H485" s="509">
        <v>8.75</v>
      </c>
      <c r="I485" s="509">
        <v>8.75</v>
      </c>
      <c r="J485" s="509">
        <v>8.75</v>
      </c>
      <c r="K485" s="509">
        <v>8.75</v>
      </c>
      <c r="L485" s="509">
        <v>8.5</v>
      </c>
      <c r="M485" s="509">
        <v>8.5</v>
      </c>
      <c r="N485" s="509">
        <v>9</v>
      </c>
      <c r="O485" s="509" t="s">
        <v>2500</v>
      </c>
      <c r="P485" s="510">
        <v>8.25</v>
      </c>
      <c r="Q485" s="509">
        <v>8.5</v>
      </c>
      <c r="R485" s="510">
        <v>8.25</v>
      </c>
      <c r="S485" s="510" t="s">
        <v>2549</v>
      </c>
      <c r="T485" s="509" t="s">
        <v>2504</v>
      </c>
      <c r="U485" s="509">
        <v>9.5</v>
      </c>
      <c r="V485" s="510" t="s">
        <v>2501</v>
      </c>
      <c r="W485" s="509">
        <v>9</v>
      </c>
      <c r="X485" s="509">
        <v>9.25</v>
      </c>
      <c r="Y485" s="510" t="s">
        <v>2615</v>
      </c>
      <c r="Z485" s="509">
        <v>9</v>
      </c>
      <c r="AA485" s="510" t="s">
        <v>2567</v>
      </c>
      <c r="AB485" s="509" t="s">
        <v>2616</v>
      </c>
      <c r="AC485" s="509">
        <v>9.5</v>
      </c>
      <c r="AD485" s="509">
        <v>8.25</v>
      </c>
      <c r="AE485" s="509">
        <v>9.25</v>
      </c>
      <c r="AF485" s="509">
        <v>9.25</v>
      </c>
      <c r="AG485" s="509">
        <v>9.25</v>
      </c>
      <c r="AH485" s="509">
        <v>9.75</v>
      </c>
      <c r="AI485" s="509">
        <v>7</v>
      </c>
      <c r="AJ485" s="510" t="s">
        <v>1536</v>
      </c>
      <c r="AK485" s="509">
        <v>8.25</v>
      </c>
      <c r="AL485" s="510" t="s">
        <v>2481</v>
      </c>
      <c r="AM485" s="510" t="s">
        <v>2505</v>
      </c>
      <c r="AN485" s="509" t="s">
        <v>2481</v>
      </c>
      <c r="AO485" s="509" t="s">
        <v>2654</v>
      </c>
    </row>
    <row r="486" spans="1:41" ht="15" customHeight="1">
      <c r="A486" s="514"/>
      <c r="B486" s="512" t="s">
        <v>2316</v>
      </c>
      <c r="C486" s="509">
        <v>8.75</v>
      </c>
      <c r="D486" s="509">
        <v>8.75</v>
      </c>
      <c r="E486" s="509">
        <v>9</v>
      </c>
      <c r="F486" s="509">
        <v>9.25</v>
      </c>
      <c r="G486" s="509">
        <v>9</v>
      </c>
      <c r="H486" s="509">
        <v>9</v>
      </c>
      <c r="I486" s="509">
        <v>9</v>
      </c>
      <c r="J486" s="509">
        <v>9</v>
      </c>
      <c r="K486" s="509">
        <v>9</v>
      </c>
      <c r="L486" s="509">
        <v>9</v>
      </c>
      <c r="M486" s="509">
        <v>9</v>
      </c>
      <c r="N486" s="509">
        <v>9.75</v>
      </c>
      <c r="O486" s="509" t="s">
        <v>2501</v>
      </c>
      <c r="P486" s="509">
        <v>8.5</v>
      </c>
      <c r="Q486" s="509">
        <v>8.75</v>
      </c>
      <c r="R486" s="510">
        <v>8.5</v>
      </c>
      <c r="S486" s="510" t="s">
        <v>2553</v>
      </c>
      <c r="T486" s="509" t="s">
        <v>2618</v>
      </c>
      <c r="U486" s="509">
        <v>9.75</v>
      </c>
      <c r="V486" s="509" t="s">
        <v>2351</v>
      </c>
      <c r="W486" s="509">
        <v>9.25</v>
      </c>
      <c r="X486" s="509">
        <v>9.5</v>
      </c>
      <c r="Y486" s="509" t="s">
        <v>2385</v>
      </c>
      <c r="Z486" s="509">
        <v>9.5</v>
      </c>
      <c r="AA486" s="509" t="s">
        <v>2619</v>
      </c>
      <c r="AB486" s="509" t="s">
        <v>1664</v>
      </c>
      <c r="AC486" s="509">
        <v>10</v>
      </c>
      <c r="AD486" s="509">
        <v>8.5</v>
      </c>
      <c r="AE486" s="509">
        <v>9.75</v>
      </c>
      <c r="AF486" s="509">
        <v>10</v>
      </c>
      <c r="AG486" s="509">
        <v>9.75</v>
      </c>
      <c r="AH486" s="509">
        <v>10</v>
      </c>
      <c r="AI486" s="510">
        <v>7.25</v>
      </c>
      <c r="AJ486" s="510" t="s">
        <v>2442</v>
      </c>
      <c r="AK486" s="510">
        <v>9</v>
      </c>
      <c r="AL486" s="510" t="s">
        <v>2582</v>
      </c>
      <c r="AM486" s="510" t="s">
        <v>2384</v>
      </c>
      <c r="AN486" s="509" t="s">
        <v>76</v>
      </c>
      <c r="AO486" s="509" t="s">
        <v>1536</v>
      </c>
    </row>
    <row r="487" spans="1:41" ht="15" customHeight="1">
      <c r="A487" s="514"/>
      <c r="B487" s="512" t="s">
        <v>2317</v>
      </c>
      <c r="C487" s="509">
        <v>9.25</v>
      </c>
      <c r="D487" s="509">
        <v>9.25</v>
      </c>
      <c r="E487" s="509">
        <v>9.5</v>
      </c>
      <c r="F487" s="509">
        <v>9.5</v>
      </c>
      <c r="G487" s="509">
        <v>9.5</v>
      </c>
      <c r="H487" s="509">
        <v>9.25</v>
      </c>
      <c r="I487" s="509">
        <v>9.5</v>
      </c>
      <c r="J487" s="509">
        <v>9.25</v>
      </c>
      <c r="K487" s="509">
        <v>9.5</v>
      </c>
      <c r="L487" s="509">
        <v>9.5</v>
      </c>
      <c r="M487" s="509">
        <v>9.5</v>
      </c>
      <c r="N487" s="509">
        <v>10</v>
      </c>
      <c r="O487" s="509" t="s">
        <v>2351</v>
      </c>
      <c r="P487" s="510">
        <v>9.25</v>
      </c>
      <c r="Q487" s="509">
        <v>9.25</v>
      </c>
      <c r="R487" s="509">
        <v>9</v>
      </c>
      <c r="S487" s="509" t="s">
        <v>76</v>
      </c>
      <c r="T487" s="509" t="s">
        <v>2622</v>
      </c>
      <c r="U487" s="509" t="s">
        <v>76</v>
      </c>
      <c r="V487" s="509" t="s">
        <v>2328</v>
      </c>
      <c r="W487" s="509">
        <v>9.5</v>
      </c>
      <c r="X487" s="509">
        <v>10</v>
      </c>
      <c r="Y487" s="509" t="s">
        <v>2623</v>
      </c>
      <c r="Z487" s="509">
        <v>10</v>
      </c>
      <c r="AA487" s="509" t="s">
        <v>2618</v>
      </c>
      <c r="AB487" s="509" t="s">
        <v>2624</v>
      </c>
      <c r="AC487" s="509">
        <v>10.5</v>
      </c>
      <c r="AD487" s="509">
        <v>8.75</v>
      </c>
      <c r="AE487" s="510">
        <v>10.25</v>
      </c>
      <c r="AF487" s="510">
        <v>10.25</v>
      </c>
      <c r="AG487" s="509">
        <v>10</v>
      </c>
      <c r="AH487" s="509">
        <v>10.25</v>
      </c>
      <c r="AI487" s="510">
        <v>7.25</v>
      </c>
      <c r="AJ487" s="510" t="s">
        <v>76</v>
      </c>
      <c r="AK487" s="510">
        <v>9.25</v>
      </c>
      <c r="AL487" s="510" t="s">
        <v>2584</v>
      </c>
      <c r="AM487" s="510" t="s">
        <v>2479</v>
      </c>
      <c r="AN487" s="509"/>
      <c r="AO487" s="509" t="s">
        <v>76</v>
      </c>
    </row>
    <row r="488" spans="1:41" ht="15" customHeight="1">
      <c r="A488" s="514"/>
      <c r="B488" s="512" t="s">
        <v>2318</v>
      </c>
      <c r="C488" s="509">
        <v>9.5</v>
      </c>
      <c r="D488" s="509">
        <v>9.5</v>
      </c>
      <c r="E488" s="509">
        <v>9.5</v>
      </c>
      <c r="F488" s="509">
        <v>10</v>
      </c>
      <c r="G488" s="509">
        <v>10</v>
      </c>
      <c r="H488" s="509">
        <v>9.75</v>
      </c>
      <c r="I488" s="509">
        <v>9.75</v>
      </c>
      <c r="J488" s="509">
        <v>9.5</v>
      </c>
      <c r="K488" s="509">
        <v>10.5</v>
      </c>
      <c r="L488" s="509">
        <v>10</v>
      </c>
      <c r="M488" s="509" t="s">
        <v>76</v>
      </c>
      <c r="N488" s="509" t="s">
        <v>76</v>
      </c>
      <c r="O488" s="509" t="s">
        <v>2328</v>
      </c>
      <c r="P488" s="510">
        <v>9.25</v>
      </c>
      <c r="Q488" s="509">
        <v>9.5</v>
      </c>
      <c r="R488" s="509" t="s">
        <v>76</v>
      </c>
      <c r="S488" s="509" t="s">
        <v>76</v>
      </c>
      <c r="T488" s="509" t="s">
        <v>2625</v>
      </c>
      <c r="U488" s="509" t="s">
        <v>76</v>
      </c>
      <c r="V488" s="509" t="s">
        <v>2507</v>
      </c>
      <c r="W488" s="509" t="s">
        <v>1663</v>
      </c>
      <c r="X488" s="509">
        <v>10.5</v>
      </c>
      <c r="Y488" s="509" t="s">
        <v>2570</v>
      </c>
      <c r="Z488" s="509">
        <v>10.5</v>
      </c>
      <c r="AA488" s="509" t="s">
        <v>76</v>
      </c>
      <c r="AB488" s="510" t="s">
        <v>76</v>
      </c>
      <c r="AC488" s="509">
        <v>11</v>
      </c>
      <c r="AD488" s="509">
        <v>9.25</v>
      </c>
      <c r="AE488" s="509">
        <v>10.5</v>
      </c>
      <c r="AF488" s="509">
        <v>11</v>
      </c>
      <c r="AG488" s="509">
        <v>10.25</v>
      </c>
      <c r="AH488" s="509">
        <v>10.5</v>
      </c>
      <c r="AI488" s="510">
        <v>7.25</v>
      </c>
      <c r="AJ488" s="510" t="s">
        <v>76</v>
      </c>
      <c r="AK488" s="510" t="s">
        <v>76</v>
      </c>
      <c r="AL488" s="510" t="s">
        <v>1935</v>
      </c>
      <c r="AM488" s="510" t="s">
        <v>76</v>
      </c>
      <c r="AN488" s="509"/>
      <c r="AO488" s="509" t="s">
        <v>76</v>
      </c>
    </row>
    <row r="489" spans="1:41" ht="15" customHeight="1">
      <c r="A489" s="2619" t="s">
        <v>388</v>
      </c>
      <c r="B489" s="2619"/>
      <c r="C489" s="509"/>
      <c r="D489" s="509"/>
      <c r="E489" s="509"/>
      <c r="F489" s="509"/>
      <c r="G489" s="509"/>
      <c r="H489" s="509"/>
      <c r="I489" s="509"/>
      <c r="J489" s="509"/>
      <c r="K489" s="509"/>
      <c r="L489" s="509"/>
      <c r="M489" s="509"/>
      <c r="N489" s="509"/>
      <c r="O489" s="509"/>
      <c r="P489" s="510"/>
      <c r="Q489" s="509"/>
      <c r="R489" s="510"/>
      <c r="S489" s="509"/>
      <c r="T489" s="509"/>
      <c r="U489" s="509"/>
      <c r="V489" s="509"/>
      <c r="W489" s="509"/>
      <c r="X489" s="509"/>
      <c r="Y489" s="510"/>
      <c r="Z489" s="509"/>
      <c r="AA489" s="510"/>
      <c r="AB489" s="510"/>
      <c r="AC489" s="510"/>
      <c r="AD489" s="509"/>
      <c r="AE489" s="510"/>
      <c r="AF489" s="510"/>
      <c r="AG489" s="509"/>
      <c r="AH489" s="509"/>
      <c r="AI489" s="510"/>
      <c r="AJ489" s="510"/>
      <c r="AK489" s="510"/>
      <c r="AL489" s="510"/>
      <c r="AM489" s="510"/>
      <c r="AN489" s="509"/>
      <c r="AO489" s="509"/>
    </row>
    <row r="490" spans="1:41" ht="15" customHeight="1">
      <c r="A490" s="516"/>
      <c r="B490" s="512" t="s">
        <v>389</v>
      </c>
      <c r="C490" s="509" t="s">
        <v>2387</v>
      </c>
      <c r="D490" s="509">
        <v>13.5</v>
      </c>
      <c r="E490" s="509" t="s">
        <v>2360</v>
      </c>
      <c r="F490" s="509">
        <v>13</v>
      </c>
      <c r="G490" s="509" t="s">
        <v>1846</v>
      </c>
      <c r="H490" s="509">
        <v>14</v>
      </c>
      <c r="I490" s="509" t="s">
        <v>76</v>
      </c>
      <c r="J490" s="509" t="s">
        <v>76</v>
      </c>
      <c r="K490" s="509">
        <v>13</v>
      </c>
      <c r="L490" s="509" t="s">
        <v>1908</v>
      </c>
      <c r="M490" s="509">
        <v>14</v>
      </c>
      <c r="N490" s="509" t="s">
        <v>2269</v>
      </c>
      <c r="O490" s="509">
        <v>13.75</v>
      </c>
      <c r="P490" s="509">
        <v>13</v>
      </c>
      <c r="Q490" s="509">
        <v>14</v>
      </c>
      <c r="R490" s="509">
        <v>13</v>
      </c>
      <c r="S490" s="509">
        <v>14</v>
      </c>
      <c r="T490" s="509">
        <v>14</v>
      </c>
      <c r="U490" s="509" t="s">
        <v>1749</v>
      </c>
      <c r="V490" s="509" t="s">
        <v>2269</v>
      </c>
      <c r="W490" s="509" t="s">
        <v>76</v>
      </c>
      <c r="X490" s="509">
        <v>12</v>
      </c>
      <c r="Y490" s="509" t="s">
        <v>2453</v>
      </c>
      <c r="Z490" s="509">
        <v>15</v>
      </c>
      <c r="AA490" s="510" t="s">
        <v>76</v>
      </c>
      <c r="AB490" s="509">
        <v>12</v>
      </c>
      <c r="AC490" s="509" t="s">
        <v>2457</v>
      </c>
      <c r="AD490" s="509">
        <v>12</v>
      </c>
      <c r="AE490" s="509">
        <v>15</v>
      </c>
      <c r="AF490" s="509">
        <v>14</v>
      </c>
      <c r="AG490" s="509" t="s">
        <v>2626</v>
      </c>
      <c r="AH490" s="509">
        <v>13</v>
      </c>
      <c r="AI490" s="509">
        <v>13</v>
      </c>
      <c r="AJ490" s="510" t="s">
        <v>1663</v>
      </c>
      <c r="AK490" s="510" t="s">
        <v>76</v>
      </c>
      <c r="AL490" s="509">
        <v>11</v>
      </c>
      <c r="AM490" s="510" t="s">
        <v>2269</v>
      </c>
      <c r="AN490" s="509" t="s">
        <v>1846</v>
      </c>
      <c r="AO490" s="509" t="s">
        <v>2425</v>
      </c>
    </row>
    <row r="491" spans="1:41" ht="15" customHeight="1">
      <c r="B491" s="512" t="s">
        <v>2319</v>
      </c>
      <c r="C491" s="509">
        <v>10</v>
      </c>
      <c r="D491" s="509">
        <v>13</v>
      </c>
      <c r="E491" s="509">
        <v>13</v>
      </c>
      <c r="F491" s="509">
        <v>13.5</v>
      </c>
      <c r="G491" s="509" t="s">
        <v>2483</v>
      </c>
      <c r="H491" s="509" t="s">
        <v>1847</v>
      </c>
      <c r="I491" s="509">
        <v>13.5</v>
      </c>
      <c r="J491" s="509">
        <v>13.5</v>
      </c>
      <c r="K491" s="509" t="s">
        <v>1669</v>
      </c>
      <c r="L491" s="509">
        <v>16</v>
      </c>
      <c r="M491" s="509">
        <v>16.5</v>
      </c>
      <c r="N491" s="509" t="s">
        <v>1881</v>
      </c>
      <c r="O491" s="509">
        <v>15</v>
      </c>
      <c r="P491" s="509">
        <v>15</v>
      </c>
      <c r="Q491" s="509">
        <v>15</v>
      </c>
      <c r="R491" s="509">
        <v>15</v>
      </c>
      <c r="S491" s="509">
        <v>16</v>
      </c>
      <c r="T491" s="509">
        <v>16</v>
      </c>
      <c r="U491" s="509" t="s">
        <v>1847</v>
      </c>
      <c r="V491" s="509" t="s">
        <v>1881</v>
      </c>
      <c r="W491" s="509">
        <v>13.5</v>
      </c>
      <c r="X491" s="509">
        <v>16</v>
      </c>
      <c r="Y491" s="509">
        <v>16</v>
      </c>
      <c r="Z491" s="509">
        <v>15</v>
      </c>
      <c r="AA491" s="509" t="s">
        <v>1538</v>
      </c>
      <c r="AB491" s="509">
        <v>16</v>
      </c>
      <c r="AC491" s="509">
        <v>15.5</v>
      </c>
      <c r="AD491" s="509" t="s">
        <v>1550</v>
      </c>
      <c r="AE491" s="509">
        <v>15</v>
      </c>
      <c r="AF491" s="509">
        <v>15</v>
      </c>
      <c r="AG491" s="509" t="s">
        <v>1868</v>
      </c>
      <c r="AH491" s="509">
        <v>16</v>
      </c>
      <c r="AI491" s="509">
        <v>14.5</v>
      </c>
      <c r="AJ491" s="509" t="s">
        <v>1853</v>
      </c>
      <c r="AK491" s="509" t="s">
        <v>1550</v>
      </c>
      <c r="AL491" s="509" t="s">
        <v>2455</v>
      </c>
      <c r="AM491" s="509">
        <v>15</v>
      </c>
      <c r="AN491" s="509" t="s">
        <v>1550</v>
      </c>
      <c r="AO491" s="509" t="s">
        <v>1879</v>
      </c>
    </row>
    <row r="492" spans="1:41" ht="15" customHeight="1">
      <c r="B492" s="512" t="s">
        <v>2381</v>
      </c>
      <c r="C492" s="509">
        <v>14</v>
      </c>
      <c r="D492" s="509">
        <v>15.5</v>
      </c>
      <c r="E492" s="509">
        <v>14.5</v>
      </c>
      <c r="F492" s="509">
        <v>14.5</v>
      </c>
      <c r="G492" s="509">
        <v>14</v>
      </c>
      <c r="H492" s="509">
        <v>14.5</v>
      </c>
      <c r="I492" s="509" t="s">
        <v>1840</v>
      </c>
      <c r="J492" s="509">
        <v>15</v>
      </c>
      <c r="K492" s="509">
        <v>15</v>
      </c>
      <c r="L492" s="509" t="s">
        <v>1614</v>
      </c>
      <c r="M492" s="509">
        <v>16.5</v>
      </c>
      <c r="N492" s="509" t="s">
        <v>2264</v>
      </c>
      <c r="O492" s="509">
        <v>15</v>
      </c>
      <c r="P492" s="509">
        <v>15.5</v>
      </c>
      <c r="Q492" s="509" t="s">
        <v>1614</v>
      </c>
      <c r="R492" s="509" t="s">
        <v>1868</v>
      </c>
      <c r="S492" s="509" t="s">
        <v>2559</v>
      </c>
      <c r="T492" s="509">
        <v>16</v>
      </c>
      <c r="U492" s="509" t="s">
        <v>2258</v>
      </c>
      <c r="V492" s="509" t="s">
        <v>2455</v>
      </c>
      <c r="W492" s="509">
        <v>14.5</v>
      </c>
      <c r="X492" s="509">
        <v>16</v>
      </c>
      <c r="Y492" s="509">
        <v>15.5</v>
      </c>
      <c r="Z492" s="509">
        <v>16</v>
      </c>
      <c r="AA492" s="509" t="s">
        <v>2258</v>
      </c>
      <c r="AB492" s="509">
        <v>16</v>
      </c>
      <c r="AC492" s="509">
        <v>16</v>
      </c>
      <c r="AD492" s="509" t="s">
        <v>2360</v>
      </c>
      <c r="AE492" s="509">
        <v>16</v>
      </c>
      <c r="AF492" s="509" t="s">
        <v>1908</v>
      </c>
      <c r="AG492" s="509" t="s">
        <v>1868</v>
      </c>
      <c r="AH492" s="509">
        <v>16</v>
      </c>
      <c r="AI492" s="509">
        <v>14.25</v>
      </c>
      <c r="AJ492" s="509" t="s">
        <v>1891</v>
      </c>
      <c r="AK492" s="509" t="s">
        <v>2457</v>
      </c>
      <c r="AL492" s="510" t="s">
        <v>2455</v>
      </c>
      <c r="AM492" s="509" t="s">
        <v>2454</v>
      </c>
      <c r="AN492" s="509" t="s">
        <v>2586</v>
      </c>
      <c r="AO492" s="509" t="s">
        <v>2460</v>
      </c>
    </row>
    <row r="493" spans="1:41" ht="15" customHeight="1">
      <c r="B493" s="512" t="s">
        <v>211</v>
      </c>
      <c r="C493" s="509">
        <v>10</v>
      </c>
      <c r="D493" s="509">
        <v>10</v>
      </c>
      <c r="E493" s="509">
        <v>9</v>
      </c>
      <c r="F493" s="509">
        <v>10</v>
      </c>
      <c r="G493" s="509">
        <v>10</v>
      </c>
      <c r="H493" s="509">
        <v>10</v>
      </c>
      <c r="I493" s="509">
        <v>10</v>
      </c>
      <c r="J493" s="509">
        <v>10</v>
      </c>
      <c r="K493" s="509">
        <v>10</v>
      </c>
      <c r="L493" s="509">
        <v>10</v>
      </c>
      <c r="M493" s="509">
        <v>10</v>
      </c>
      <c r="N493" s="509">
        <v>10</v>
      </c>
      <c r="O493" s="509">
        <v>10</v>
      </c>
      <c r="P493" s="509">
        <v>10</v>
      </c>
      <c r="Q493" s="509">
        <v>10</v>
      </c>
      <c r="R493" s="509">
        <v>10</v>
      </c>
      <c r="S493" s="509">
        <v>10</v>
      </c>
      <c r="T493" s="509">
        <v>10</v>
      </c>
      <c r="U493" s="509">
        <v>10</v>
      </c>
      <c r="V493" s="509">
        <v>10</v>
      </c>
      <c r="W493" s="509" t="s">
        <v>76</v>
      </c>
      <c r="X493" s="509">
        <v>10</v>
      </c>
      <c r="Y493" s="509">
        <v>10</v>
      </c>
      <c r="Z493" s="509">
        <v>10</v>
      </c>
      <c r="AA493" s="509" t="s">
        <v>2424</v>
      </c>
      <c r="AB493" s="509">
        <v>10</v>
      </c>
      <c r="AC493" s="509">
        <v>10</v>
      </c>
      <c r="AD493" s="509" t="s">
        <v>2627</v>
      </c>
      <c r="AE493" s="509" t="s">
        <v>76</v>
      </c>
      <c r="AF493" s="509">
        <v>10</v>
      </c>
      <c r="AG493" s="509">
        <v>10</v>
      </c>
      <c r="AH493" s="509">
        <v>10</v>
      </c>
      <c r="AI493" s="509">
        <v>10</v>
      </c>
      <c r="AJ493" s="509" t="s">
        <v>2424</v>
      </c>
      <c r="AK493" s="509">
        <v>10</v>
      </c>
      <c r="AL493" s="509">
        <v>10</v>
      </c>
      <c r="AM493" s="509" t="s">
        <v>2424</v>
      </c>
      <c r="AN493" s="509" t="s">
        <v>2424</v>
      </c>
      <c r="AO493" s="509" t="s">
        <v>2351</v>
      </c>
    </row>
    <row r="494" spans="1:41" ht="15" customHeight="1">
      <c r="B494" s="512" t="s">
        <v>2330</v>
      </c>
      <c r="C494" s="509">
        <v>16</v>
      </c>
      <c r="D494" s="509">
        <v>16</v>
      </c>
      <c r="E494" s="509">
        <v>15</v>
      </c>
      <c r="F494" s="509" t="s">
        <v>1867</v>
      </c>
      <c r="G494" s="509">
        <v>15.5</v>
      </c>
      <c r="H494" s="509">
        <v>15</v>
      </c>
      <c r="I494" s="509">
        <v>16</v>
      </c>
      <c r="J494" s="509" t="s">
        <v>1840</v>
      </c>
      <c r="K494" s="509">
        <v>16</v>
      </c>
      <c r="L494" s="509" t="s">
        <v>2528</v>
      </c>
      <c r="M494" s="509">
        <v>16.5</v>
      </c>
      <c r="N494" s="509" t="s">
        <v>2628</v>
      </c>
      <c r="O494" s="509" t="s">
        <v>1614</v>
      </c>
      <c r="P494" s="509">
        <v>16</v>
      </c>
      <c r="Q494" s="509">
        <v>16.5</v>
      </c>
      <c r="R494" s="509">
        <v>16</v>
      </c>
      <c r="S494" s="509">
        <v>16</v>
      </c>
      <c r="T494" s="509" t="s">
        <v>1614</v>
      </c>
      <c r="U494" s="509" t="s">
        <v>1847</v>
      </c>
      <c r="V494" s="509" t="s">
        <v>1881</v>
      </c>
      <c r="W494" s="509">
        <v>15</v>
      </c>
      <c r="X494" s="509">
        <v>16.5</v>
      </c>
      <c r="Y494" s="509">
        <v>16</v>
      </c>
      <c r="Z494" s="509">
        <v>16</v>
      </c>
      <c r="AA494" s="509">
        <v>16</v>
      </c>
      <c r="AB494" s="509">
        <v>16</v>
      </c>
      <c r="AC494" s="509">
        <v>16</v>
      </c>
      <c r="AD494" s="509" t="s">
        <v>1908</v>
      </c>
      <c r="AE494" s="509">
        <v>16</v>
      </c>
      <c r="AF494" s="509" t="s">
        <v>2459</v>
      </c>
      <c r="AG494" s="509" t="s">
        <v>1868</v>
      </c>
      <c r="AH494" s="509">
        <v>16</v>
      </c>
      <c r="AI494" s="509">
        <v>14.5</v>
      </c>
      <c r="AJ494" s="509" t="s">
        <v>1550</v>
      </c>
      <c r="AK494" s="509" t="s">
        <v>2457</v>
      </c>
      <c r="AL494" s="510" t="s">
        <v>1614</v>
      </c>
      <c r="AM494" s="509" t="s">
        <v>1862</v>
      </c>
      <c r="AN494" s="509" t="s">
        <v>2561</v>
      </c>
      <c r="AO494" s="509" t="s">
        <v>2460</v>
      </c>
    </row>
    <row r="495" spans="1:41" ht="15" customHeight="1">
      <c r="B495" s="512" t="s">
        <v>2334</v>
      </c>
      <c r="C495" s="509">
        <v>13</v>
      </c>
      <c r="D495" s="509">
        <v>11.5</v>
      </c>
      <c r="E495" s="509">
        <v>11.5</v>
      </c>
      <c r="F495" s="509">
        <v>11</v>
      </c>
      <c r="G495" s="509" t="s">
        <v>2451</v>
      </c>
      <c r="H495" s="509" t="s">
        <v>2458</v>
      </c>
      <c r="I495" s="509">
        <v>11.5</v>
      </c>
      <c r="J495" s="509">
        <v>11.5</v>
      </c>
      <c r="K495" s="509" t="s">
        <v>76</v>
      </c>
      <c r="L495" s="509">
        <v>15</v>
      </c>
      <c r="M495" s="509">
        <v>12</v>
      </c>
      <c r="N495" s="509" t="s">
        <v>2389</v>
      </c>
      <c r="O495" s="509">
        <v>12</v>
      </c>
      <c r="P495" s="509">
        <v>12</v>
      </c>
      <c r="Q495" s="509">
        <v>12</v>
      </c>
      <c r="R495" s="509">
        <v>15</v>
      </c>
      <c r="S495" s="509">
        <v>15</v>
      </c>
      <c r="T495" s="509">
        <v>12</v>
      </c>
      <c r="U495" s="509" t="s">
        <v>2389</v>
      </c>
      <c r="V495" s="509">
        <v>12</v>
      </c>
      <c r="W495" s="509" t="s">
        <v>76</v>
      </c>
      <c r="X495" s="509">
        <v>15</v>
      </c>
      <c r="Y495" s="509">
        <v>16</v>
      </c>
      <c r="Z495" s="509">
        <v>15</v>
      </c>
      <c r="AA495" s="509">
        <v>16</v>
      </c>
      <c r="AB495" s="509">
        <v>16</v>
      </c>
      <c r="AC495" s="509">
        <v>15.5</v>
      </c>
      <c r="AD495" s="509" t="s">
        <v>1669</v>
      </c>
      <c r="AE495" s="509">
        <v>14</v>
      </c>
      <c r="AF495" s="509">
        <v>15</v>
      </c>
      <c r="AG495" s="509" t="s">
        <v>1863</v>
      </c>
      <c r="AH495" s="509" t="s">
        <v>76</v>
      </c>
      <c r="AI495" s="509">
        <v>12</v>
      </c>
      <c r="AJ495" s="509" t="s">
        <v>1663</v>
      </c>
      <c r="AK495" s="509" t="s">
        <v>76</v>
      </c>
      <c r="AL495" s="510" t="s">
        <v>76</v>
      </c>
      <c r="AM495" s="509" t="s">
        <v>2284</v>
      </c>
      <c r="AN495" s="509" t="s">
        <v>1663</v>
      </c>
      <c r="AO495" s="509" t="s">
        <v>1663</v>
      </c>
    </row>
    <row r="496" spans="1:41" ht="15" customHeight="1">
      <c r="A496" s="517"/>
      <c r="B496" s="518" t="s">
        <v>1108</v>
      </c>
      <c r="C496" s="519" t="s">
        <v>2460</v>
      </c>
      <c r="D496" s="519" t="s">
        <v>2264</v>
      </c>
      <c r="E496" s="519" t="s">
        <v>1893</v>
      </c>
      <c r="F496" s="519" t="s">
        <v>1867</v>
      </c>
      <c r="G496" s="519" t="s">
        <v>2427</v>
      </c>
      <c r="H496" s="519" t="s">
        <v>1880</v>
      </c>
      <c r="I496" s="519" t="s">
        <v>2629</v>
      </c>
      <c r="J496" s="519" t="s">
        <v>1538</v>
      </c>
      <c r="K496" s="519" t="s">
        <v>2423</v>
      </c>
      <c r="L496" s="519" t="s">
        <v>2643</v>
      </c>
      <c r="M496" s="519">
        <v>16.5</v>
      </c>
      <c r="N496" s="519" t="s">
        <v>2630</v>
      </c>
      <c r="O496" s="519" t="s">
        <v>1614</v>
      </c>
      <c r="P496" s="519">
        <v>16.5</v>
      </c>
      <c r="Q496" s="519" t="s">
        <v>1614</v>
      </c>
      <c r="R496" s="519" t="s">
        <v>1867</v>
      </c>
      <c r="S496" s="519">
        <v>16</v>
      </c>
      <c r="T496" s="519">
        <v>16</v>
      </c>
      <c r="U496" s="519" t="s">
        <v>2264</v>
      </c>
      <c r="V496" s="519" t="s">
        <v>1847</v>
      </c>
      <c r="W496" s="519" t="s">
        <v>1868</v>
      </c>
      <c r="X496" s="519" t="s">
        <v>2320</v>
      </c>
      <c r="Y496" s="519" t="s">
        <v>1908</v>
      </c>
      <c r="Z496" s="519" t="s">
        <v>1867</v>
      </c>
      <c r="AA496" s="519" t="s">
        <v>1908</v>
      </c>
      <c r="AB496" s="519">
        <v>16</v>
      </c>
      <c r="AC496" s="519" t="s">
        <v>2628</v>
      </c>
      <c r="AD496" s="519" t="s">
        <v>2258</v>
      </c>
      <c r="AE496" s="519" t="s">
        <v>1343</v>
      </c>
      <c r="AF496" s="519" t="s">
        <v>1343</v>
      </c>
      <c r="AG496" s="519" t="s">
        <v>1908</v>
      </c>
      <c r="AH496" s="519" t="s">
        <v>2261</v>
      </c>
      <c r="AI496" s="519">
        <v>14.75</v>
      </c>
      <c r="AJ496" s="519" t="s">
        <v>2587</v>
      </c>
      <c r="AK496" s="519" t="s">
        <v>1882</v>
      </c>
      <c r="AL496" s="519" t="s">
        <v>1614</v>
      </c>
      <c r="AM496" s="519" t="s">
        <v>76</v>
      </c>
      <c r="AN496" s="519" t="s">
        <v>2456</v>
      </c>
      <c r="AO496" s="519" t="s">
        <v>2541</v>
      </c>
    </row>
    <row r="497" spans="1:41" s="1047" customFormat="1" ht="15" customHeight="1">
      <c r="A497" s="2625" t="s">
        <v>548</v>
      </c>
      <c r="B497" s="2625"/>
      <c r="C497" s="2625"/>
      <c r="D497" s="2625"/>
      <c r="E497" s="2625"/>
      <c r="F497" s="2625"/>
      <c r="G497" s="2625"/>
      <c r="H497" s="2625"/>
      <c r="I497" s="2625"/>
      <c r="J497" s="1049"/>
      <c r="K497" s="1049"/>
      <c r="L497" s="1049"/>
      <c r="M497" s="1049"/>
      <c r="N497" s="1049"/>
      <c r="O497" s="1049"/>
      <c r="P497" s="1049"/>
      <c r="Q497" s="1049"/>
      <c r="R497" s="1049"/>
      <c r="S497" s="1049"/>
      <c r="T497" s="2625" t="s">
        <v>3562</v>
      </c>
      <c r="U497" s="2625"/>
      <c r="V497" s="2625"/>
      <c r="W497" s="2625"/>
      <c r="X497" s="2625"/>
      <c r="Y497" s="1050"/>
      <c r="Z497" s="1048"/>
      <c r="AA497" s="1048"/>
      <c r="AB497" s="1048"/>
      <c r="AC497" s="1048"/>
      <c r="AF497" s="1050"/>
      <c r="AG497" s="1050"/>
      <c r="AH497" s="1050"/>
      <c r="AI497" s="1050"/>
      <c r="AJ497" s="1050"/>
    </row>
    <row r="498" spans="1:41" s="1047" customFormat="1" ht="15" customHeight="1">
      <c r="B498" s="1047" t="s">
        <v>399</v>
      </c>
      <c r="U498" s="1047" t="s">
        <v>399</v>
      </c>
      <c r="V498" s="1048"/>
      <c r="W498" s="1048"/>
      <c r="X498" s="1048"/>
      <c r="Y498" s="1048"/>
      <c r="AA498" s="1048"/>
      <c r="AB498" s="1048"/>
      <c r="AC498" s="1048"/>
      <c r="AH498" s="1048"/>
      <c r="AI498" s="1048"/>
      <c r="AJ498" s="1048"/>
    </row>
    <row r="499" spans="1:41" ht="15" customHeight="1">
      <c r="A499" s="494"/>
      <c r="B499" s="500"/>
      <c r="F499" s="2611" t="s">
        <v>2293</v>
      </c>
      <c r="G499" s="2611"/>
      <c r="H499" s="2611"/>
      <c r="I499" s="2611"/>
      <c r="J499" s="2612" t="s">
        <v>2294</v>
      </c>
      <c r="K499" s="2612"/>
      <c r="L499" s="2612"/>
      <c r="M499" s="2612"/>
      <c r="N499" s="2598" t="s">
        <v>2229</v>
      </c>
      <c r="O499" s="2598"/>
    </row>
    <row r="500" spans="1:41" ht="15" customHeight="1">
      <c r="A500" s="501"/>
      <c r="B500" s="500"/>
      <c r="F500" s="502"/>
      <c r="G500" s="502"/>
      <c r="H500" s="2620" t="s">
        <v>2655</v>
      </c>
      <c r="I500" s="2620"/>
      <c r="J500" s="2594" t="s">
        <v>2296</v>
      </c>
      <c r="K500" s="2594"/>
      <c r="L500" s="2594"/>
      <c r="M500" s="503"/>
      <c r="N500" s="501" t="s">
        <v>1130</v>
      </c>
    </row>
    <row r="501" spans="1:41" ht="15" customHeight="1">
      <c r="A501" s="500"/>
      <c r="B501" s="504"/>
    </row>
    <row r="502" spans="1:41" s="599" customFormat="1" ht="15" customHeight="1">
      <c r="A502" s="2582" t="s">
        <v>369</v>
      </c>
      <c r="B502" s="2583"/>
      <c r="C502" s="2590" t="s">
        <v>2297</v>
      </c>
      <c r="D502" s="2590"/>
      <c r="E502" s="2590"/>
      <c r="F502" s="2590"/>
      <c r="G502" s="2590" t="s">
        <v>370</v>
      </c>
      <c r="H502" s="2590"/>
      <c r="I502" s="2590"/>
      <c r="J502" s="2590"/>
      <c r="K502" s="2591" t="s">
        <v>371</v>
      </c>
      <c r="L502" s="2592"/>
      <c r="M502" s="2592"/>
      <c r="N502" s="2592"/>
      <c r="O502" s="2592"/>
      <c r="P502" s="2592"/>
      <c r="Q502" s="2592"/>
      <c r="R502" s="2592"/>
      <c r="S502" s="2592"/>
      <c r="T502" s="2592"/>
      <c r="U502" s="2592"/>
      <c r="V502" s="2592"/>
      <c r="W502" s="2592"/>
      <c r="X502" s="2592"/>
      <c r="Y502" s="2592"/>
      <c r="Z502" s="2592"/>
      <c r="AA502" s="2592"/>
      <c r="AB502" s="2592"/>
      <c r="AC502" s="2592"/>
      <c r="AD502" s="2592"/>
      <c r="AE502" s="2592"/>
      <c r="AF502" s="2592"/>
      <c r="AG502" s="2592"/>
      <c r="AH502" s="2592"/>
      <c r="AI502" s="2592"/>
      <c r="AJ502" s="2592"/>
      <c r="AK502" s="2590" t="s">
        <v>1773</v>
      </c>
      <c r="AL502" s="2590"/>
      <c r="AM502" s="2590"/>
      <c r="AN502" s="2590"/>
      <c r="AO502" s="2590"/>
    </row>
    <row r="503" spans="1:41" s="599" customFormat="1" ht="30.75" customHeight="1">
      <c r="A503" s="2584"/>
      <c r="B503" s="2585"/>
      <c r="C503" s="936" t="s">
        <v>372</v>
      </c>
      <c r="D503" s="936" t="s">
        <v>373</v>
      </c>
      <c r="E503" s="936" t="s">
        <v>374</v>
      </c>
      <c r="F503" s="936" t="s">
        <v>375</v>
      </c>
      <c r="G503" s="936" t="s">
        <v>376</v>
      </c>
      <c r="H503" s="936" t="s">
        <v>377</v>
      </c>
      <c r="I503" s="936" t="s">
        <v>2298</v>
      </c>
      <c r="J503" s="936" t="s">
        <v>2589</v>
      </c>
      <c r="K503" s="936" t="s">
        <v>378</v>
      </c>
      <c r="L503" s="936" t="s">
        <v>890</v>
      </c>
      <c r="M503" s="936" t="s">
        <v>379</v>
      </c>
      <c r="N503" s="936" t="s">
        <v>380</v>
      </c>
      <c r="O503" s="936" t="s">
        <v>381</v>
      </c>
      <c r="P503" s="936" t="s">
        <v>382</v>
      </c>
      <c r="Q503" s="936" t="s">
        <v>383</v>
      </c>
      <c r="R503" s="936" t="s">
        <v>384</v>
      </c>
      <c r="S503" s="936" t="s">
        <v>412</v>
      </c>
      <c r="T503" s="936" t="s">
        <v>413</v>
      </c>
      <c r="U503" s="936" t="s">
        <v>414</v>
      </c>
      <c r="V503" s="936" t="s">
        <v>415</v>
      </c>
      <c r="W503" s="936" t="s">
        <v>416</v>
      </c>
      <c r="X503" s="936" t="s">
        <v>417</v>
      </c>
      <c r="Y503" s="936" t="s">
        <v>418</v>
      </c>
      <c r="Z503" s="936" t="s">
        <v>419</v>
      </c>
      <c r="AA503" s="936" t="s">
        <v>420</v>
      </c>
      <c r="AB503" s="936" t="s">
        <v>2590</v>
      </c>
      <c r="AC503" s="936" t="s">
        <v>421</v>
      </c>
      <c r="AD503" s="936" t="s">
        <v>422</v>
      </c>
      <c r="AE503" s="936" t="s">
        <v>2591</v>
      </c>
      <c r="AF503" s="936" t="s">
        <v>423</v>
      </c>
      <c r="AG503" s="936" t="s">
        <v>424</v>
      </c>
      <c r="AH503" s="936" t="s">
        <v>425</v>
      </c>
      <c r="AI503" s="936" t="s">
        <v>426</v>
      </c>
      <c r="AJ503" s="936" t="s">
        <v>427</v>
      </c>
      <c r="AK503" s="938" t="s">
        <v>1733</v>
      </c>
      <c r="AL503" s="938" t="s">
        <v>432</v>
      </c>
      <c r="AM503" s="939" t="s">
        <v>428</v>
      </c>
      <c r="AN503" s="938" t="s">
        <v>429</v>
      </c>
      <c r="AO503" s="938" t="s">
        <v>430</v>
      </c>
    </row>
    <row r="504" spans="1:41" ht="15" customHeight="1">
      <c r="A504" s="508" t="s">
        <v>2299</v>
      </c>
      <c r="B504" s="307"/>
      <c r="C504" s="506" t="s">
        <v>2656</v>
      </c>
      <c r="D504" s="506" t="s">
        <v>2657</v>
      </c>
      <c r="E504" s="506" t="s">
        <v>2657</v>
      </c>
      <c r="F504" s="506" t="s">
        <v>2658</v>
      </c>
      <c r="G504" s="506" t="s">
        <v>2659</v>
      </c>
      <c r="H504" s="506" t="s">
        <v>2660</v>
      </c>
      <c r="I504" s="506" t="s">
        <v>2657</v>
      </c>
      <c r="J504" s="506" t="s">
        <v>2661</v>
      </c>
      <c r="K504" s="506" t="s">
        <v>2577</v>
      </c>
      <c r="L504" s="506" t="s">
        <v>2645</v>
      </c>
      <c r="M504" s="506" t="s">
        <v>2662</v>
      </c>
      <c r="N504" s="506" t="s">
        <v>2633</v>
      </c>
      <c r="O504" s="506" t="s">
        <v>2662</v>
      </c>
      <c r="P504" s="506" t="s">
        <v>2663</v>
      </c>
      <c r="Q504" s="506" t="s">
        <v>2664</v>
      </c>
      <c r="R504" s="506" t="s">
        <v>2593</v>
      </c>
      <c r="S504" s="506" t="s">
        <v>2662</v>
      </c>
      <c r="T504" s="520" t="s">
        <v>2543</v>
      </c>
      <c r="U504" s="506" t="s">
        <v>2646</v>
      </c>
      <c r="V504" s="506" t="s">
        <v>2665</v>
      </c>
      <c r="W504" s="506" t="s">
        <v>2596</v>
      </c>
      <c r="X504" s="506" t="s">
        <v>2662</v>
      </c>
      <c r="Y504" s="506" t="s">
        <v>2657</v>
      </c>
      <c r="Z504" s="506" t="s">
        <v>2649</v>
      </c>
      <c r="AA504" s="506" t="s">
        <v>2662</v>
      </c>
      <c r="AB504" s="506" t="s">
        <v>2599</v>
      </c>
      <c r="AC504" s="506" t="s">
        <v>2666</v>
      </c>
      <c r="AD504" s="506" t="s">
        <v>2648</v>
      </c>
      <c r="AE504" s="506" t="s">
        <v>2602</v>
      </c>
      <c r="AF504" s="506" t="s">
        <v>2667</v>
      </c>
      <c r="AG504" s="506" t="s">
        <v>2668</v>
      </c>
      <c r="AH504" s="506" t="s">
        <v>2604</v>
      </c>
      <c r="AI504" s="506" t="s">
        <v>2663</v>
      </c>
      <c r="AJ504" s="506" t="s">
        <v>2669</v>
      </c>
      <c r="AK504" s="506" t="s">
        <v>2657</v>
      </c>
      <c r="AL504" s="506" t="s">
        <v>2662</v>
      </c>
      <c r="AM504" s="506" t="s">
        <v>2670</v>
      </c>
      <c r="AN504" s="506" t="s">
        <v>2662</v>
      </c>
      <c r="AO504" s="506" t="s">
        <v>2669</v>
      </c>
    </row>
    <row r="505" spans="1:41" ht="15" customHeight="1">
      <c r="A505" s="2619" t="s">
        <v>44</v>
      </c>
      <c r="B505" s="2619"/>
      <c r="C505" s="509"/>
      <c r="D505" s="509"/>
      <c r="E505" s="509"/>
      <c r="F505" s="509"/>
      <c r="G505" s="509"/>
      <c r="H505" s="509"/>
      <c r="I505" s="509"/>
      <c r="J505" s="509"/>
      <c r="K505" s="509"/>
      <c r="L505" s="509"/>
      <c r="M505" s="509"/>
      <c r="N505" s="509"/>
      <c r="O505" s="509"/>
      <c r="P505" s="509"/>
      <c r="Q505" s="509"/>
      <c r="R505" s="510"/>
      <c r="S505" s="510"/>
      <c r="T505" s="509"/>
      <c r="U505" s="509"/>
      <c r="V505" s="509"/>
      <c r="W505" s="509"/>
      <c r="X505" s="509"/>
      <c r="Y505" s="509"/>
      <c r="Z505" s="509"/>
      <c r="AA505" s="509"/>
      <c r="AB505" s="509"/>
      <c r="AC505" s="509"/>
      <c r="AD505" s="509"/>
      <c r="AE505" s="509"/>
      <c r="AF505" s="509"/>
      <c r="AG505" s="509"/>
      <c r="AH505" s="509"/>
      <c r="AI505" s="509"/>
      <c r="AJ505" s="509"/>
      <c r="AK505" s="509"/>
      <c r="AL505" s="510"/>
      <c r="AM505" s="509"/>
      <c r="AN505" s="509"/>
      <c r="AO505" s="509"/>
    </row>
    <row r="506" spans="1:41" ht="15" customHeight="1">
      <c r="A506" s="710"/>
      <c r="B506" s="512" t="s">
        <v>2312</v>
      </c>
      <c r="C506" s="509">
        <v>6</v>
      </c>
      <c r="D506" s="509">
        <v>6</v>
      </c>
      <c r="E506" s="509">
        <v>6</v>
      </c>
      <c r="F506" s="509">
        <v>6</v>
      </c>
      <c r="G506" s="509">
        <v>6.5</v>
      </c>
      <c r="H506" s="509">
        <v>6.5</v>
      </c>
      <c r="I506" s="509">
        <v>6</v>
      </c>
      <c r="J506" s="509">
        <v>6.25</v>
      </c>
      <c r="K506" s="509" t="s">
        <v>76</v>
      </c>
      <c r="L506" s="509">
        <v>7.75</v>
      </c>
      <c r="M506" s="509">
        <v>7</v>
      </c>
      <c r="N506" s="509">
        <v>7.75</v>
      </c>
      <c r="O506" s="509" t="s">
        <v>76</v>
      </c>
      <c r="P506" s="509">
        <v>7</v>
      </c>
      <c r="Q506" s="509">
        <v>7.25</v>
      </c>
      <c r="R506" s="509">
        <v>6.5</v>
      </c>
      <c r="S506" s="510" t="s">
        <v>76</v>
      </c>
      <c r="T506" s="509" t="s">
        <v>76</v>
      </c>
      <c r="U506" s="509" t="s">
        <v>76</v>
      </c>
      <c r="V506" s="509" t="s">
        <v>76</v>
      </c>
      <c r="W506" s="509" t="s">
        <v>76</v>
      </c>
      <c r="X506" s="509" t="s">
        <v>76</v>
      </c>
      <c r="Y506" s="509" t="s">
        <v>76</v>
      </c>
      <c r="Z506" s="509" t="s">
        <v>76</v>
      </c>
      <c r="AA506" s="509" t="s">
        <v>76</v>
      </c>
      <c r="AB506" s="509" t="s">
        <v>76</v>
      </c>
      <c r="AC506" s="509" t="s">
        <v>76</v>
      </c>
      <c r="AD506" s="509" t="s">
        <v>76</v>
      </c>
      <c r="AE506" s="509" t="s">
        <v>76</v>
      </c>
      <c r="AF506" s="509" t="s">
        <v>76</v>
      </c>
      <c r="AG506" s="509" t="s">
        <v>76</v>
      </c>
      <c r="AH506" s="509" t="s">
        <v>76</v>
      </c>
      <c r="AI506" s="509" t="s">
        <v>76</v>
      </c>
      <c r="AJ506" s="509">
        <v>8</v>
      </c>
      <c r="AK506" s="509" t="s">
        <v>76</v>
      </c>
      <c r="AL506" s="510" t="s">
        <v>76</v>
      </c>
      <c r="AM506" s="509" t="s">
        <v>76</v>
      </c>
      <c r="AN506" s="509" t="s">
        <v>76</v>
      </c>
      <c r="AO506" s="509" t="s">
        <v>76</v>
      </c>
    </row>
    <row r="507" spans="1:41" ht="15" customHeight="1">
      <c r="A507" s="710"/>
      <c r="B507" s="512" t="s">
        <v>2313</v>
      </c>
      <c r="C507" s="509">
        <v>6</v>
      </c>
      <c r="D507" s="509">
        <v>6</v>
      </c>
      <c r="E507" s="509">
        <v>6</v>
      </c>
      <c r="F507" s="509">
        <v>6</v>
      </c>
      <c r="G507" s="509">
        <v>6.5</v>
      </c>
      <c r="H507" s="509">
        <v>6.5</v>
      </c>
      <c r="I507" s="509">
        <v>6</v>
      </c>
      <c r="J507" s="509">
        <v>6.25</v>
      </c>
      <c r="K507" s="509">
        <v>7.5</v>
      </c>
      <c r="L507" s="509">
        <v>7.75</v>
      </c>
      <c r="M507" s="509">
        <v>7</v>
      </c>
      <c r="N507" s="509">
        <v>7.75</v>
      </c>
      <c r="O507" s="509">
        <v>6.5</v>
      </c>
      <c r="P507" s="509">
        <v>7</v>
      </c>
      <c r="Q507" s="509">
        <v>7.25</v>
      </c>
      <c r="R507" s="509">
        <v>6.5</v>
      </c>
      <c r="S507" s="510" t="s">
        <v>2442</v>
      </c>
      <c r="T507" s="509">
        <v>8.5</v>
      </c>
      <c r="U507" s="509">
        <v>8</v>
      </c>
      <c r="V507" s="509">
        <v>7.5</v>
      </c>
      <c r="W507" s="509">
        <v>7.75</v>
      </c>
      <c r="X507" s="509">
        <v>7.5</v>
      </c>
      <c r="Y507" s="509">
        <v>8</v>
      </c>
      <c r="Z507" s="509">
        <v>8</v>
      </c>
      <c r="AA507" s="509" t="s">
        <v>2502</v>
      </c>
      <c r="AB507" s="509">
        <v>8.5</v>
      </c>
      <c r="AC507" s="509">
        <v>8.5</v>
      </c>
      <c r="AD507" s="509">
        <v>7</v>
      </c>
      <c r="AE507" s="509">
        <v>8.25</v>
      </c>
      <c r="AF507" s="509" t="s">
        <v>2443</v>
      </c>
      <c r="AG507" s="509">
        <v>8</v>
      </c>
      <c r="AH507" s="509">
        <v>8.5</v>
      </c>
      <c r="AI507" s="509">
        <v>8</v>
      </c>
      <c r="AJ507" s="509">
        <v>8</v>
      </c>
      <c r="AK507" s="509">
        <v>5.5</v>
      </c>
      <c r="AL507" s="510" t="s">
        <v>2652</v>
      </c>
      <c r="AM507" s="509">
        <v>5.5</v>
      </c>
      <c r="AN507" s="509">
        <v>5.5</v>
      </c>
      <c r="AO507" s="509">
        <v>6</v>
      </c>
    </row>
    <row r="508" spans="1:41" ht="15" customHeight="1">
      <c r="A508" s="2619" t="s">
        <v>45</v>
      </c>
      <c r="B508" s="2619"/>
      <c r="C508" s="513"/>
      <c r="D508" s="513"/>
      <c r="E508" s="513"/>
      <c r="F508" s="513" t="s">
        <v>1285</v>
      </c>
      <c r="G508" s="513"/>
      <c r="H508" s="513"/>
      <c r="I508" s="513"/>
      <c r="J508" s="513"/>
      <c r="K508" s="513"/>
      <c r="L508" s="513"/>
      <c r="M508" s="513"/>
      <c r="N508" s="513"/>
      <c r="O508" s="513"/>
      <c r="P508" s="513"/>
      <c r="Q508" s="513"/>
      <c r="R508" s="513"/>
      <c r="S508" s="510"/>
      <c r="T508" s="510"/>
      <c r="U508" s="510"/>
      <c r="V508" s="510"/>
      <c r="W508" s="510"/>
      <c r="X508" s="510"/>
      <c r="Y508" s="510"/>
      <c r="Z508" s="509"/>
      <c r="AA508" s="510"/>
      <c r="AB508" s="510"/>
      <c r="AC508" s="510"/>
      <c r="AD508" s="510"/>
      <c r="AE508" s="510"/>
      <c r="AF508" s="510"/>
      <c r="AG508" s="510"/>
      <c r="AH508" s="510"/>
      <c r="AI508" s="510"/>
      <c r="AJ508" s="510"/>
      <c r="AK508" s="510"/>
      <c r="AL508" s="510"/>
      <c r="AM508" s="510"/>
      <c r="AN508" s="510"/>
      <c r="AO508" s="510"/>
    </row>
    <row r="509" spans="1:41" ht="15" customHeight="1">
      <c r="A509" s="514"/>
      <c r="B509" s="512" t="s">
        <v>2314</v>
      </c>
      <c r="C509" s="509">
        <v>7.5</v>
      </c>
      <c r="D509" s="509">
        <v>7.5</v>
      </c>
      <c r="E509" s="509">
        <v>7.5</v>
      </c>
      <c r="F509" s="509">
        <v>7.5</v>
      </c>
      <c r="G509" s="509">
        <v>7.75</v>
      </c>
      <c r="H509" s="509">
        <v>7.75</v>
      </c>
      <c r="I509" s="509">
        <v>7.5</v>
      </c>
      <c r="J509" s="509">
        <v>7.5</v>
      </c>
      <c r="K509" s="509">
        <v>8.5</v>
      </c>
      <c r="L509" s="509">
        <v>8.25</v>
      </c>
      <c r="M509" s="515">
        <v>7.5</v>
      </c>
      <c r="N509" s="509">
        <v>8.75</v>
      </c>
      <c r="O509" s="509">
        <v>7.5</v>
      </c>
      <c r="P509" s="509">
        <v>8</v>
      </c>
      <c r="Q509" s="509">
        <v>8.5</v>
      </c>
      <c r="R509" s="509">
        <v>8</v>
      </c>
      <c r="S509" s="510" t="s">
        <v>2384</v>
      </c>
      <c r="T509" s="509" t="s">
        <v>2549</v>
      </c>
      <c r="U509" s="510">
        <v>9.25</v>
      </c>
      <c r="V509" s="510" t="s">
        <v>2500</v>
      </c>
      <c r="W509" s="509">
        <v>8.75</v>
      </c>
      <c r="X509" s="509">
        <v>8.75</v>
      </c>
      <c r="Y509" s="509" t="s">
        <v>2479</v>
      </c>
      <c r="Z509" s="509">
        <v>9</v>
      </c>
      <c r="AA509" s="509" t="s">
        <v>2612</v>
      </c>
      <c r="AB509" s="509" t="s">
        <v>2479</v>
      </c>
      <c r="AC509" s="509">
        <v>9.25</v>
      </c>
      <c r="AD509" s="509">
        <v>7.75</v>
      </c>
      <c r="AE509" s="509">
        <v>8.75</v>
      </c>
      <c r="AF509" s="510" t="s">
        <v>2447</v>
      </c>
      <c r="AG509" s="509">
        <v>9</v>
      </c>
      <c r="AH509" s="509">
        <v>9</v>
      </c>
      <c r="AI509" s="509">
        <v>9.25</v>
      </c>
      <c r="AJ509" s="509">
        <v>9</v>
      </c>
      <c r="AK509" s="509">
        <v>6.5</v>
      </c>
      <c r="AL509" s="510" t="s">
        <v>2445</v>
      </c>
      <c r="AM509" s="509" t="s">
        <v>2481</v>
      </c>
      <c r="AN509" s="510" t="s">
        <v>2671</v>
      </c>
      <c r="AO509" s="510" t="s">
        <v>2520</v>
      </c>
    </row>
    <row r="510" spans="1:41" ht="15" customHeight="1">
      <c r="A510" s="514"/>
      <c r="B510" s="512" t="s">
        <v>2315</v>
      </c>
      <c r="C510" s="509">
        <v>8</v>
      </c>
      <c r="D510" s="509">
        <v>8</v>
      </c>
      <c r="E510" s="509">
        <v>8</v>
      </c>
      <c r="F510" s="509">
        <v>8</v>
      </c>
      <c r="G510" s="509">
        <v>8</v>
      </c>
      <c r="H510" s="509">
        <v>8</v>
      </c>
      <c r="I510" s="509">
        <v>8</v>
      </c>
      <c r="J510" s="509">
        <v>8</v>
      </c>
      <c r="K510" s="509">
        <v>8.75</v>
      </c>
      <c r="L510" s="509">
        <v>8.5</v>
      </c>
      <c r="M510" s="509">
        <v>8</v>
      </c>
      <c r="N510" s="509">
        <v>9</v>
      </c>
      <c r="O510" s="509">
        <v>8</v>
      </c>
      <c r="P510" s="510">
        <v>8.25</v>
      </c>
      <c r="Q510" s="509">
        <v>8.75</v>
      </c>
      <c r="R510" s="510">
        <v>8.25</v>
      </c>
      <c r="S510" s="510" t="s">
        <v>2479</v>
      </c>
      <c r="T510" s="509" t="s">
        <v>2504</v>
      </c>
      <c r="U510" s="509">
        <v>9.5</v>
      </c>
      <c r="V510" s="510" t="s">
        <v>2501</v>
      </c>
      <c r="W510" s="509">
        <v>9</v>
      </c>
      <c r="X510" s="509">
        <v>9</v>
      </c>
      <c r="Y510" s="510" t="s">
        <v>2672</v>
      </c>
      <c r="Z510" s="509">
        <v>9.25</v>
      </c>
      <c r="AA510" s="510" t="s">
        <v>2567</v>
      </c>
      <c r="AB510" s="509" t="s">
        <v>2616</v>
      </c>
      <c r="AC510" s="509">
        <v>9.5</v>
      </c>
      <c r="AD510" s="509">
        <v>8.25</v>
      </c>
      <c r="AE510" s="509">
        <v>9.25</v>
      </c>
      <c r="AF510" s="509" t="s">
        <v>2497</v>
      </c>
      <c r="AG510" s="509">
        <v>9.25</v>
      </c>
      <c r="AH510" s="509">
        <v>9.25</v>
      </c>
      <c r="AI510" s="509">
        <v>9.75</v>
      </c>
      <c r="AJ510" s="509">
        <v>9.5</v>
      </c>
      <c r="AK510" s="509">
        <v>7</v>
      </c>
      <c r="AL510" s="510" t="s">
        <v>1536</v>
      </c>
      <c r="AM510" s="509" t="s">
        <v>2500</v>
      </c>
      <c r="AN510" s="510" t="s">
        <v>2523</v>
      </c>
      <c r="AO510" s="510" t="s">
        <v>2497</v>
      </c>
    </row>
    <row r="511" spans="1:41" ht="15" customHeight="1">
      <c r="A511" s="514"/>
      <c r="B511" s="512" t="s">
        <v>2316</v>
      </c>
      <c r="C511" s="509">
        <v>8.25</v>
      </c>
      <c r="D511" s="509">
        <v>8.25</v>
      </c>
      <c r="E511" s="509">
        <v>8.25</v>
      </c>
      <c r="F511" s="509">
        <v>8.25</v>
      </c>
      <c r="G511" s="509">
        <v>8.25</v>
      </c>
      <c r="H511" s="509">
        <v>8.25</v>
      </c>
      <c r="I511" s="509">
        <v>8.25</v>
      </c>
      <c r="J511" s="509">
        <v>8.25</v>
      </c>
      <c r="K511" s="509">
        <v>9</v>
      </c>
      <c r="L511" s="509">
        <v>9</v>
      </c>
      <c r="M511" s="509">
        <v>8.5</v>
      </c>
      <c r="N511" s="509">
        <v>9.75</v>
      </c>
      <c r="O511" s="509">
        <v>8.25</v>
      </c>
      <c r="P511" s="509">
        <v>8.5</v>
      </c>
      <c r="Q511" s="509">
        <v>9</v>
      </c>
      <c r="R511" s="510">
        <v>8.5</v>
      </c>
      <c r="S511" s="510" t="s">
        <v>2553</v>
      </c>
      <c r="T511" s="509" t="s">
        <v>2618</v>
      </c>
      <c r="U511" s="509">
        <v>9.75</v>
      </c>
      <c r="V511" s="509" t="s">
        <v>2351</v>
      </c>
      <c r="W511" s="509">
        <v>9.25</v>
      </c>
      <c r="X511" s="509">
        <v>9.25</v>
      </c>
      <c r="Y511" s="509" t="s">
        <v>2616</v>
      </c>
      <c r="Z511" s="509">
        <v>9.5</v>
      </c>
      <c r="AA511" s="509" t="s">
        <v>2619</v>
      </c>
      <c r="AB511" s="509" t="s">
        <v>1664</v>
      </c>
      <c r="AC511" s="509">
        <v>10</v>
      </c>
      <c r="AD511" s="509">
        <v>8.5</v>
      </c>
      <c r="AE511" s="509">
        <v>9.75</v>
      </c>
      <c r="AF511" s="509" t="s">
        <v>2482</v>
      </c>
      <c r="AG511" s="509">
        <v>10</v>
      </c>
      <c r="AH511" s="509">
        <v>9.75</v>
      </c>
      <c r="AI511" s="509">
        <v>10</v>
      </c>
      <c r="AJ511" s="509">
        <v>10</v>
      </c>
      <c r="AK511" s="510">
        <v>7.25</v>
      </c>
      <c r="AL511" s="510" t="s">
        <v>2442</v>
      </c>
      <c r="AM511" s="510" t="s">
        <v>2622</v>
      </c>
      <c r="AN511" s="510" t="s">
        <v>2673</v>
      </c>
      <c r="AO511" s="510" t="s">
        <v>2384</v>
      </c>
    </row>
    <row r="512" spans="1:41" ht="15" customHeight="1">
      <c r="A512" s="514"/>
      <c r="B512" s="512" t="s">
        <v>2317</v>
      </c>
      <c r="C512" s="509">
        <v>8.5</v>
      </c>
      <c r="D512" s="509">
        <v>8.5</v>
      </c>
      <c r="E512" s="509">
        <v>8.5</v>
      </c>
      <c r="F512" s="509">
        <v>8.5</v>
      </c>
      <c r="G512" s="509">
        <v>8.5</v>
      </c>
      <c r="H512" s="509">
        <v>8.5</v>
      </c>
      <c r="I512" s="509">
        <v>8.5</v>
      </c>
      <c r="J512" s="509">
        <v>8.5</v>
      </c>
      <c r="K512" s="509">
        <v>9.5</v>
      </c>
      <c r="L512" s="509">
        <v>9.5</v>
      </c>
      <c r="M512" s="509">
        <v>9</v>
      </c>
      <c r="N512" s="509">
        <v>10</v>
      </c>
      <c r="O512" s="509" t="s">
        <v>76</v>
      </c>
      <c r="P512" s="510">
        <v>9.25</v>
      </c>
      <c r="Q512" s="509">
        <v>9.5</v>
      </c>
      <c r="R512" s="509">
        <v>9</v>
      </c>
      <c r="S512" s="509" t="s">
        <v>76</v>
      </c>
      <c r="T512" s="509" t="s">
        <v>2622</v>
      </c>
      <c r="U512" s="509" t="s">
        <v>76</v>
      </c>
      <c r="V512" s="509" t="s">
        <v>2328</v>
      </c>
      <c r="W512" s="509">
        <v>9.5</v>
      </c>
      <c r="X512" s="509">
        <v>9.75</v>
      </c>
      <c r="Y512" s="509" t="s">
        <v>2623</v>
      </c>
      <c r="Z512" s="509">
        <v>10</v>
      </c>
      <c r="AA512" s="509" t="s">
        <v>2618</v>
      </c>
      <c r="AB512" s="509" t="s">
        <v>2624</v>
      </c>
      <c r="AC512" s="509">
        <v>10.5</v>
      </c>
      <c r="AD512" s="509">
        <v>8.75</v>
      </c>
      <c r="AE512" s="510">
        <v>10.25</v>
      </c>
      <c r="AF512" s="510" t="s">
        <v>76</v>
      </c>
      <c r="AG512" s="509">
        <v>10.25</v>
      </c>
      <c r="AH512" s="509">
        <v>10</v>
      </c>
      <c r="AI512" s="509">
        <v>10.25</v>
      </c>
      <c r="AJ512" s="509">
        <v>10.5</v>
      </c>
      <c r="AK512" s="510">
        <v>7.25</v>
      </c>
      <c r="AL512" s="510" t="s">
        <v>76</v>
      </c>
      <c r="AM512" s="510" t="s">
        <v>2622</v>
      </c>
      <c r="AN512" s="510" t="s">
        <v>2621</v>
      </c>
      <c r="AO512" s="510" t="s">
        <v>2479</v>
      </c>
    </row>
    <row r="513" spans="1:41" ht="15" customHeight="1">
      <c r="A513" s="514"/>
      <c r="B513" s="512" t="s">
        <v>2318</v>
      </c>
      <c r="C513" s="509">
        <v>9</v>
      </c>
      <c r="D513" s="509">
        <v>9</v>
      </c>
      <c r="E513" s="509" t="s">
        <v>76</v>
      </c>
      <c r="F513" s="509" t="s">
        <v>76</v>
      </c>
      <c r="G513" s="509">
        <v>9</v>
      </c>
      <c r="H513" s="509">
        <v>9</v>
      </c>
      <c r="I513" s="509">
        <v>9</v>
      </c>
      <c r="J513" s="509">
        <v>9</v>
      </c>
      <c r="K513" s="509">
        <v>10.5</v>
      </c>
      <c r="L513" s="509">
        <v>10</v>
      </c>
      <c r="M513" s="509" t="s">
        <v>76</v>
      </c>
      <c r="N513" s="509" t="s">
        <v>76</v>
      </c>
      <c r="O513" s="509" t="s">
        <v>76</v>
      </c>
      <c r="P513" s="510">
        <v>9.25</v>
      </c>
      <c r="Q513" s="509">
        <v>10</v>
      </c>
      <c r="R513" s="509" t="s">
        <v>76</v>
      </c>
      <c r="S513" s="509" t="s">
        <v>76</v>
      </c>
      <c r="T513" s="509" t="s">
        <v>2625</v>
      </c>
      <c r="U513" s="509" t="s">
        <v>76</v>
      </c>
      <c r="V513" s="509" t="s">
        <v>2323</v>
      </c>
      <c r="W513" s="509" t="s">
        <v>1663</v>
      </c>
      <c r="X513" s="509">
        <v>10.25</v>
      </c>
      <c r="Y513" s="509" t="s">
        <v>1664</v>
      </c>
      <c r="Z513" s="509">
        <v>10.5</v>
      </c>
      <c r="AA513" s="509" t="s">
        <v>76</v>
      </c>
      <c r="AB513" s="510" t="s">
        <v>76</v>
      </c>
      <c r="AC513" s="509">
        <v>11</v>
      </c>
      <c r="AD513" s="509">
        <v>9.25</v>
      </c>
      <c r="AE513" s="509">
        <v>10.5</v>
      </c>
      <c r="AF513" s="510" t="s">
        <v>76</v>
      </c>
      <c r="AG513" s="509">
        <v>11</v>
      </c>
      <c r="AH513" s="509">
        <v>10.25</v>
      </c>
      <c r="AI513" s="509">
        <v>10.5</v>
      </c>
      <c r="AJ513" s="509">
        <v>11</v>
      </c>
      <c r="AK513" s="510">
        <v>7.25</v>
      </c>
      <c r="AL513" s="510" t="s">
        <v>76</v>
      </c>
      <c r="AM513" s="510" t="s">
        <v>2323</v>
      </c>
      <c r="AN513" s="510" t="s">
        <v>2550</v>
      </c>
      <c r="AO513" s="510" t="s">
        <v>76</v>
      </c>
    </row>
    <row r="514" spans="1:41" ht="15" customHeight="1">
      <c r="A514" s="2619" t="s">
        <v>388</v>
      </c>
      <c r="B514" s="2619"/>
      <c r="C514" s="509"/>
      <c r="D514" s="509"/>
      <c r="E514" s="509"/>
      <c r="F514" s="509"/>
      <c r="G514" s="509"/>
      <c r="H514" s="509"/>
      <c r="I514" s="509"/>
      <c r="J514" s="509"/>
      <c r="K514" s="509"/>
      <c r="L514" s="509"/>
      <c r="M514" s="509"/>
      <c r="N514" s="509"/>
      <c r="O514" s="509"/>
      <c r="P514" s="510"/>
      <c r="Q514" s="509"/>
      <c r="R514" s="510"/>
      <c r="S514" s="509"/>
      <c r="T514" s="509"/>
      <c r="U514" s="509"/>
      <c r="V514" s="509"/>
      <c r="W514" s="509"/>
      <c r="X514" s="509"/>
      <c r="Y514" s="510"/>
      <c r="Z514" s="509"/>
      <c r="AA514" s="510"/>
      <c r="AB514" s="510"/>
      <c r="AC514" s="510"/>
      <c r="AD514" s="509"/>
      <c r="AE514" s="510"/>
      <c r="AF514" s="510"/>
      <c r="AG514" s="509"/>
      <c r="AH514" s="509"/>
      <c r="AI514" s="509"/>
      <c r="AJ514" s="509"/>
      <c r="AK514" s="510"/>
      <c r="AL514" s="510"/>
      <c r="AM514" s="510"/>
      <c r="AN514" s="510"/>
      <c r="AO514" s="510"/>
    </row>
    <row r="515" spans="1:41" ht="15" customHeight="1">
      <c r="A515" s="516"/>
      <c r="B515" s="512" t="s">
        <v>389</v>
      </c>
      <c r="C515" s="509">
        <v>12</v>
      </c>
      <c r="D515" s="509">
        <v>12</v>
      </c>
      <c r="E515" s="509" t="s">
        <v>1846</v>
      </c>
      <c r="F515" s="509" t="s">
        <v>1846</v>
      </c>
      <c r="G515" s="509" t="s">
        <v>1846</v>
      </c>
      <c r="H515" s="509">
        <v>14</v>
      </c>
      <c r="I515" s="509" t="s">
        <v>76</v>
      </c>
      <c r="J515" s="509" t="s">
        <v>76</v>
      </c>
      <c r="K515" s="509">
        <v>13</v>
      </c>
      <c r="L515" s="509" t="s">
        <v>1908</v>
      </c>
      <c r="M515" s="509">
        <v>14</v>
      </c>
      <c r="N515" s="509" t="s">
        <v>2269</v>
      </c>
      <c r="O515" s="509">
        <v>12</v>
      </c>
      <c r="P515" s="510" t="s">
        <v>1933</v>
      </c>
      <c r="Q515" s="509">
        <v>13</v>
      </c>
      <c r="R515" s="509">
        <v>13</v>
      </c>
      <c r="S515" s="509" t="s">
        <v>2264</v>
      </c>
      <c r="T515" s="509">
        <v>14</v>
      </c>
      <c r="U515" s="509" t="s">
        <v>1749</v>
      </c>
      <c r="V515" s="509" t="s">
        <v>2255</v>
      </c>
      <c r="W515" s="509" t="s">
        <v>76</v>
      </c>
      <c r="X515" s="509">
        <v>11</v>
      </c>
      <c r="Y515" s="509" t="s">
        <v>1846</v>
      </c>
      <c r="Z515" s="509">
        <v>15</v>
      </c>
      <c r="AA515" s="510" t="s">
        <v>2272</v>
      </c>
      <c r="AB515" s="510">
        <v>12</v>
      </c>
      <c r="AC515" s="510" t="s">
        <v>1550</v>
      </c>
      <c r="AD515" s="509">
        <v>12</v>
      </c>
      <c r="AE515" s="509">
        <v>15</v>
      </c>
      <c r="AF515" s="510" t="s">
        <v>2284</v>
      </c>
      <c r="AG515" s="509" t="s">
        <v>1847</v>
      </c>
      <c r="AH515" s="509" t="s">
        <v>2626</v>
      </c>
      <c r="AI515" s="509">
        <v>10</v>
      </c>
      <c r="AJ515" s="509">
        <v>14</v>
      </c>
      <c r="AK515" s="510">
        <v>12</v>
      </c>
      <c r="AL515" s="510" t="s">
        <v>2674</v>
      </c>
      <c r="AM515" s="510" t="s">
        <v>1550</v>
      </c>
      <c r="AN515" s="509">
        <v>11</v>
      </c>
      <c r="AO515" s="510" t="s">
        <v>1550</v>
      </c>
    </row>
    <row r="516" spans="1:41" ht="15" customHeight="1">
      <c r="B516" s="512" t="s">
        <v>2319</v>
      </c>
      <c r="C516" s="509" t="s">
        <v>1663</v>
      </c>
      <c r="D516" s="509" t="s">
        <v>1663</v>
      </c>
      <c r="E516" s="509" t="s">
        <v>1663</v>
      </c>
      <c r="F516" s="509" t="s">
        <v>1663</v>
      </c>
      <c r="G516" s="509" t="s">
        <v>1645</v>
      </c>
      <c r="H516" s="509">
        <v>13.5</v>
      </c>
      <c r="I516" s="509" t="s">
        <v>1663</v>
      </c>
      <c r="J516" s="509" t="s">
        <v>1663</v>
      </c>
      <c r="K516" s="509" t="s">
        <v>1669</v>
      </c>
      <c r="L516" s="509">
        <v>16</v>
      </c>
      <c r="M516" s="509">
        <v>16.5</v>
      </c>
      <c r="N516" s="509" t="s">
        <v>1881</v>
      </c>
      <c r="O516" s="509">
        <v>15</v>
      </c>
      <c r="P516" s="509">
        <v>14.5</v>
      </c>
      <c r="Q516" s="509">
        <v>14</v>
      </c>
      <c r="R516" s="509">
        <v>15</v>
      </c>
      <c r="S516" s="509" t="s">
        <v>2261</v>
      </c>
      <c r="T516" s="509">
        <v>16</v>
      </c>
      <c r="U516" s="509" t="s">
        <v>1847</v>
      </c>
      <c r="V516" s="509" t="s">
        <v>1550</v>
      </c>
      <c r="W516" s="509">
        <v>13.5</v>
      </c>
      <c r="X516" s="509">
        <v>15</v>
      </c>
      <c r="Y516" s="509">
        <v>15</v>
      </c>
      <c r="Z516" s="509">
        <v>16</v>
      </c>
      <c r="AA516" s="509" t="s">
        <v>1847</v>
      </c>
      <c r="AB516" s="509">
        <v>16</v>
      </c>
      <c r="AC516" s="509">
        <v>15.5</v>
      </c>
      <c r="AD516" s="509" t="s">
        <v>1550</v>
      </c>
      <c r="AE516" s="509">
        <v>15</v>
      </c>
      <c r="AF516" s="509" t="s">
        <v>1550</v>
      </c>
      <c r="AG516" s="509" t="s">
        <v>1847</v>
      </c>
      <c r="AH516" s="509" t="s">
        <v>1868</v>
      </c>
      <c r="AI516" s="509">
        <v>15</v>
      </c>
      <c r="AJ516" s="509">
        <v>15</v>
      </c>
      <c r="AK516" s="509">
        <v>14</v>
      </c>
      <c r="AL516" s="509" t="s">
        <v>2675</v>
      </c>
      <c r="AM516" s="509" t="s">
        <v>1846</v>
      </c>
      <c r="AN516" s="509" t="s">
        <v>1933</v>
      </c>
      <c r="AO516" s="509" t="s">
        <v>1550</v>
      </c>
    </row>
    <row r="517" spans="1:41" ht="15" customHeight="1">
      <c r="B517" s="512" t="s">
        <v>2381</v>
      </c>
      <c r="C517" s="509">
        <v>14</v>
      </c>
      <c r="D517" s="509">
        <v>14</v>
      </c>
      <c r="E517" s="509">
        <v>14</v>
      </c>
      <c r="F517" s="509">
        <v>14</v>
      </c>
      <c r="G517" s="509" t="s">
        <v>2676</v>
      </c>
      <c r="H517" s="509">
        <v>14.5</v>
      </c>
      <c r="I517" s="509">
        <v>14</v>
      </c>
      <c r="J517" s="509">
        <v>14</v>
      </c>
      <c r="K517" s="509">
        <v>15</v>
      </c>
      <c r="L517" s="509" t="s">
        <v>1614</v>
      </c>
      <c r="M517" s="509">
        <v>16.5</v>
      </c>
      <c r="N517" s="509" t="s">
        <v>2264</v>
      </c>
      <c r="O517" s="509" t="s">
        <v>2677</v>
      </c>
      <c r="P517" s="509">
        <v>14.5</v>
      </c>
      <c r="Q517" s="509" t="s">
        <v>2485</v>
      </c>
      <c r="R517" s="509" t="s">
        <v>1868</v>
      </c>
      <c r="S517" s="509" t="s">
        <v>2675</v>
      </c>
      <c r="T517" s="509">
        <v>16</v>
      </c>
      <c r="U517" s="509" t="s">
        <v>2258</v>
      </c>
      <c r="V517" s="509" t="s">
        <v>1893</v>
      </c>
      <c r="W517" s="509">
        <v>14.5</v>
      </c>
      <c r="X517" s="509">
        <v>15</v>
      </c>
      <c r="Y517" s="509">
        <v>14.5</v>
      </c>
      <c r="Z517" s="509">
        <v>16</v>
      </c>
      <c r="AA517" s="509" t="s">
        <v>2678</v>
      </c>
      <c r="AB517" s="509">
        <v>16</v>
      </c>
      <c r="AC517" s="509">
        <v>16</v>
      </c>
      <c r="AD517" s="509" t="s">
        <v>2360</v>
      </c>
      <c r="AE517" s="509">
        <v>16</v>
      </c>
      <c r="AF517" s="509" t="s">
        <v>1550</v>
      </c>
      <c r="AG517" s="509" t="s">
        <v>1847</v>
      </c>
      <c r="AH517" s="509" t="s">
        <v>1868</v>
      </c>
      <c r="AI517" s="509">
        <v>15</v>
      </c>
      <c r="AJ517" s="509">
        <v>15.5</v>
      </c>
      <c r="AK517" s="509">
        <v>13.5</v>
      </c>
      <c r="AL517" s="509" t="s">
        <v>2288</v>
      </c>
      <c r="AM517" s="509" t="s">
        <v>1550</v>
      </c>
      <c r="AN517" s="510" t="s">
        <v>1933</v>
      </c>
      <c r="AO517" s="509" t="s">
        <v>1550</v>
      </c>
    </row>
    <row r="518" spans="1:41" ht="15" customHeight="1">
      <c r="B518" s="512" t="s">
        <v>211</v>
      </c>
      <c r="C518" s="509" t="s">
        <v>2679</v>
      </c>
      <c r="D518" s="509" t="s">
        <v>2679</v>
      </c>
      <c r="E518" s="509" t="s">
        <v>2679</v>
      </c>
      <c r="F518" s="509" t="s">
        <v>2679</v>
      </c>
      <c r="G518" s="509">
        <v>7</v>
      </c>
      <c r="H518" s="509">
        <v>10</v>
      </c>
      <c r="I518" s="509">
        <v>7</v>
      </c>
      <c r="J518" s="509">
        <v>7</v>
      </c>
      <c r="K518" s="509">
        <v>10</v>
      </c>
      <c r="L518" s="509">
        <v>10</v>
      </c>
      <c r="M518" s="509">
        <v>10</v>
      </c>
      <c r="N518" s="509">
        <v>10</v>
      </c>
      <c r="O518" s="509" t="s">
        <v>2679</v>
      </c>
      <c r="P518" s="509">
        <v>7</v>
      </c>
      <c r="Q518" s="509">
        <v>9</v>
      </c>
      <c r="R518" s="509">
        <v>10</v>
      </c>
      <c r="S518" s="509">
        <v>7</v>
      </c>
      <c r="T518" s="509">
        <v>10</v>
      </c>
      <c r="U518" s="509">
        <v>10</v>
      </c>
      <c r="V518" s="509">
        <v>7</v>
      </c>
      <c r="W518" s="509" t="s">
        <v>76</v>
      </c>
      <c r="X518" s="509">
        <v>7</v>
      </c>
      <c r="Y518" s="509">
        <v>7</v>
      </c>
      <c r="Z518" s="509">
        <v>10</v>
      </c>
      <c r="AA518" s="509" t="s">
        <v>2680</v>
      </c>
      <c r="AB518" s="509">
        <v>10</v>
      </c>
      <c r="AC518" s="509">
        <v>10</v>
      </c>
      <c r="AD518" s="509" t="s">
        <v>2627</v>
      </c>
      <c r="AE518" s="509" t="s">
        <v>76</v>
      </c>
      <c r="AF518" s="509" t="s">
        <v>2679</v>
      </c>
      <c r="AG518" s="509">
        <v>7</v>
      </c>
      <c r="AH518" s="509">
        <v>10</v>
      </c>
      <c r="AI518" s="509">
        <v>7</v>
      </c>
      <c r="AJ518" s="509">
        <v>10</v>
      </c>
      <c r="AK518" s="509">
        <v>7</v>
      </c>
      <c r="AL518" s="509" t="s">
        <v>2679</v>
      </c>
      <c r="AM518" s="509">
        <v>10</v>
      </c>
      <c r="AN518" s="509">
        <v>7</v>
      </c>
      <c r="AO518" s="509" t="s">
        <v>2680</v>
      </c>
    </row>
    <row r="519" spans="1:41" ht="15" customHeight="1">
      <c r="B519" s="512" t="s">
        <v>2330</v>
      </c>
      <c r="C519" s="509" t="s">
        <v>1861</v>
      </c>
      <c r="D519" s="509">
        <v>15</v>
      </c>
      <c r="E519" s="509">
        <v>15</v>
      </c>
      <c r="F519" s="509" t="s">
        <v>1538</v>
      </c>
      <c r="G519" s="509">
        <v>15</v>
      </c>
      <c r="H519" s="509" t="s">
        <v>1868</v>
      </c>
      <c r="I519" s="509">
        <v>15</v>
      </c>
      <c r="J519" s="509">
        <v>15</v>
      </c>
      <c r="K519" s="509">
        <v>16</v>
      </c>
      <c r="L519" s="509" t="s">
        <v>2528</v>
      </c>
      <c r="M519" s="509">
        <v>16.5</v>
      </c>
      <c r="N519" s="509" t="s">
        <v>2628</v>
      </c>
      <c r="O519" s="509" t="s">
        <v>1910</v>
      </c>
      <c r="P519" s="509">
        <v>14</v>
      </c>
      <c r="Q519" s="509">
        <v>15.5</v>
      </c>
      <c r="R519" s="509">
        <v>16</v>
      </c>
      <c r="S519" s="509" t="s">
        <v>1847</v>
      </c>
      <c r="T519" s="509" t="s">
        <v>1614</v>
      </c>
      <c r="U519" s="509" t="s">
        <v>1847</v>
      </c>
      <c r="V519" s="509" t="s">
        <v>1550</v>
      </c>
      <c r="W519" s="509">
        <v>15</v>
      </c>
      <c r="X519" s="509">
        <v>16</v>
      </c>
      <c r="Y519" s="509">
        <v>15</v>
      </c>
      <c r="Z519" s="509">
        <v>16</v>
      </c>
      <c r="AA519" s="509" t="s">
        <v>1847</v>
      </c>
      <c r="AB519" s="509">
        <v>16</v>
      </c>
      <c r="AC519" s="509">
        <v>16</v>
      </c>
      <c r="AD519" s="509" t="s">
        <v>1908</v>
      </c>
      <c r="AE519" s="509">
        <v>16</v>
      </c>
      <c r="AF519" s="509" t="s">
        <v>1879</v>
      </c>
      <c r="AG519" s="509" t="s">
        <v>1847</v>
      </c>
      <c r="AH519" s="509" t="s">
        <v>1868</v>
      </c>
      <c r="AI519" s="509">
        <v>15</v>
      </c>
      <c r="AJ519" s="509">
        <v>16</v>
      </c>
      <c r="AK519" s="509">
        <v>14</v>
      </c>
      <c r="AL519" s="509" t="s">
        <v>2682</v>
      </c>
      <c r="AM519" s="509" t="s">
        <v>1906</v>
      </c>
      <c r="AN519" s="510" t="s">
        <v>1906</v>
      </c>
      <c r="AO519" s="509" t="s">
        <v>2263</v>
      </c>
    </row>
    <row r="520" spans="1:41" ht="15" customHeight="1">
      <c r="B520" s="512" t="s">
        <v>2334</v>
      </c>
      <c r="C520" s="509" t="s">
        <v>2683</v>
      </c>
      <c r="D520" s="509" t="s">
        <v>2683</v>
      </c>
      <c r="E520" s="509">
        <v>11.5</v>
      </c>
      <c r="F520" s="509" t="s">
        <v>2389</v>
      </c>
      <c r="G520" s="509" t="s">
        <v>2451</v>
      </c>
      <c r="H520" s="509" t="s">
        <v>1663</v>
      </c>
      <c r="I520" s="509">
        <v>10</v>
      </c>
      <c r="J520" s="509">
        <v>10</v>
      </c>
      <c r="K520" s="509" t="s">
        <v>76</v>
      </c>
      <c r="L520" s="509">
        <v>15</v>
      </c>
      <c r="M520" s="509">
        <v>12</v>
      </c>
      <c r="N520" s="509" t="s">
        <v>2389</v>
      </c>
      <c r="O520" s="509">
        <v>12</v>
      </c>
      <c r="P520" s="509">
        <v>14</v>
      </c>
      <c r="Q520" s="509">
        <v>11</v>
      </c>
      <c r="R520" s="509">
        <v>15</v>
      </c>
      <c r="S520" s="509" t="s">
        <v>1908</v>
      </c>
      <c r="T520" s="509">
        <v>12</v>
      </c>
      <c r="U520" s="509" t="s">
        <v>2389</v>
      </c>
      <c r="V520" s="509" t="s">
        <v>1924</v>
      </c>
      <c r="W520" s="509" t="s">
        <v>76</v>
      </c>
      <c r="X520" s="509">
        <v>15</v>
      </c>
      <c r="Y520" s="509">
        <v>15</v>
      </c>
      <c r="Z520" s="509">
        <v>16</v>
      </c>
      <c r="AA520" s="509" t="s">
        <v>1891</v>
      </c>
      <c r="AB520" s="509">
        <v>16</v>
      </c>
      <c r="AC520" s="509">
        <v>15.5</v>
      </c>
      <c r="AD520" s="509" t="s">
        <v>1669</v>
      </c>
      <c r="AE520" s="509">
        <v>14</v>
      </c>
      <c r="AF520" s="509" t="s">
        <v>1668</v>
      </c>
      <c r="AG520" s="509">
        <v>14</v>
      </c>
      <c r="AH520" s="509" t="s">
        <v>1863</v>
      </c>
      <c r="AI520" s="509" t="s">
        <v>1863</v>
      </c>
      <c r="AJ520" s="509">
        <v>15</v>
      </c>
      <c r="AK520" s="509">
        <v>11.5</v>
      </c>
      <c r="AL520" s="509" t="s">
        <v>2684</v>
      </c>
      <c r="AM520" s="509" t="s">
        <v>76</v>
      </c>
      <c r="AN520" s="510" t="s">
        <v>1933</v>
      </c>
      <c r="AO520" s="509" t="s">
        <v>1550</v>
      </c>
    </row>
    <row r="521" spans="1:41" ht="15" customHeight="1">
      <c r="A521" s="517"/>
      <c r="B521" s="518" t="s">
        <v>1108</v>
      </c>
      <c r="C521" s="519" t="s">
        <v>2259</v>
      </c>
      <c r="D521" s="519" t="s">
        <v>2264</v>
      </c>
      <c r="E521" s="519" t="s">
        <v>2454</v>
      </c>
      <c r="F521" s="519" t="s">
        <v>2454</v>
      </c>
      <c r="G521" s="519" t="s">
        <v>2685</v>
      </c>
      <c r="H521" s="519" t="s">
        <v>1880</v>
      </c>
      <c r="I521" s="519" t="s">
        <v>2628</v>
      </c>
      <c r="J521" s="519" t="s">
        <v>2628</v>
      </c>
      <c r="K521" s="519" t="s">
        <v>2423</v>
      </c>
      <c r="L521" s="519" t="s">
        <v>2643</v>
      </c>
      <c r="M521" s="519">
        <v>16.5</v>
      </c>
      <c r="N521" s="519" t="s">
        <v>2630</v>
      </c>
      <c r="O521" s="519" t="s">
        <v>1614</v>
      </c>
      <c r="P521" s="519">
        <v>16</v>
      </c>
      <c r="Q521" s="519" t="s">
        <v>1869</v>
      </c>
      <c r="R521" s="519" t="s">
        <v>1867</v>
      </c>
      <c r="S521" s="519" t="s">
        <v>1846</v>
      </c>
      <c r="T521" s="519">
        <v>16</v>
      </c>
      <c r="U521" s="519" t="s">
        <v>2264</v>
      </c>
      <c r="V521" s="519" t="s">
        <v>1550</v>
      </c>
      <c r="W521" s="519" t="s">
        <v>1868</v>
      </c>
      <c r="X521" s="519" t="s">
        <v>1847</v>
      </c>
      <c r="Y521" s="519" t="s">
        <v>1550</v>
      </c>
      <c r="Z521" s="519" t="s">
        <v>1867</v>
      </c>
      <c r="AA521" s="519" t="s">
        <v>1847</v>
      </c>
      <c r="AB521" s="519">
        <v>16</v>
      </c>
      <c r="AC521" s="519" t="s">
        <v>2628</v>
      </c>
      <c r="AD521" s="519" t="s">
        <v>2258</v>
      </c>
      <c r="AE521" s="519" t="s">
        <v>1343</v>
      </c>
      <c r="AF521" s="519" t="s">
        <v>2686</v>
      </c>
      <c r="AG521" s="519" t="s">
        <v>1876</v>
      </c>
      <c r="AH521" s="519" t="s">
        <v>1908</v>
      </c>
      <c r="AI521" s="519" t="s">
        <v>1893</v>
      </c>
      <c r="AJ521" s="519">
        <v>16</v>
      </c>
      <c r="AK521" s="519">
        <v>14</v>
      </c>
      <c r="AL521" s="519" t="s">
        <v>2687</v>
      </c>
      <c r="AM521" s="519" t="s">
        <v>2628</v>
      </c>
      <c r="AN521" s="519" t="s">
        <v>1933</v>
      </c>
      <c r="AO521" s="519">
        <v>14</v>
      </c>
    </row>
    <row r="522" spans="1:41" s="1047" customFormat="1" ht="15" customHeight="1">
      <c r="A522" s="2625" t="s">
        <v>548</v>
      </c>
      <c r="B522" s="2625"/>
      <c r="C522" s="2625"/>
      <c r="D522" s="2625"/>
      <c r="E522" s="2625"/>
      <c r="F522" s="2625"/>
      <c r="G522" s="2625"/>
      <c r="H522" s="2625"/>
      <c r="I522" s="2625"/>
      <c r="J522" s="1049"/>
      <c r="K522" s="1049"/>
      <c r="L522" s="1049"/>
      <c r="M522" s="1049"/>
      <c r="N522" s="1049"/>
      <c r="O522" s="1049"/>
      <c r="P522" s="1049"/>
      <c r="Q522" s="1049"/>
      <c r="R522" s="1049"/>
      <c r="S522" s="1049"/>
      <c r="T522" s="2625" t="s">
        <v>3562</v>
      </c>
      <c r="U522" s="2625"/>
      <c r="V522" s="2625"/>
      <c r="W522" s="2625"/>
      <c r="X522" s="2625"/>
      <c r="Y522" s="1050"/>
      <c r="Z522" s="1048"/>
      <c r="AA522" s="1048"/>
      <c r="AB522" s="1048"/>
      <c r="AC522" s="1048"/>
      <c r="AF522" s="1050"/>
      <c r="AG522" s="1050"/>
      <c r="AH522" s="1050"/>
      <c r="AI522" s="1050"/>
      <c r="AJ522" s="1050"/>
    </row>
    <row r="523" spans="1:41" s="1047" customFormat="1" ht="15" customHeight="1">
      <c r="B523" s="1047" t="s">
        <v>399</v>
      </c>
      <c r="U523" s="1047" t="s">
        <v>399</v>
      </c>
      <c r="V523" s="1048"/>
      <c r="W523" s="1048"/>
      <c r="X523" s="1048"/>
      <c r="Y523" s="1048"/>
      <c r="AA523" s="1048"/>
      <c r="AB523" s="1048"/>
      <c r="AC523" s="1048"/>
      <c r="AH523" s="1048"/>
      <c r="AI523" s="1048"/>
      <c r="AJ523" s="1048"/>
    </row>
    <row r="524" spans="1:41" ht="15" customHeight="1">
      <c r="A524" s="494"/>
      <c r="B524" s="500"/>
      <c r="F524" s="2611" t="s">
        <v>2293</v>
      </c>
      <c r="G524" s="2611"/>
      <c r="H524" s="2611"/>
      <c r="I524" s="2611"/>
      <c r="J524" s="2612" t="s">
        <v>2294</v>
      </c>
      <c r="K524" s="2612"/>
      <c r="L524" s="2612"/>
      <c r="M524" s="2612"/>
      <c r="N524" s="2598" t="s">
        <v>2229</v>
      </c>
      <c r="O524" s="2598"/>
    </row>
    <row r="525" spans="1:41" ht="15" customHeight="1">
      <c r="A525" s="501"/>
      <c r="B525" s="500"/>
      <c r="F525" s="502"/>
      <c r="G525" s="502"/>
      <c r="H525" s="2620" t="s">
        <v>2688</v>
      </c>
      <c r="I525" s="2620"/>
      <c r="J525" s="2594" t="s">
        <v>2296</v>
      </c>
      <c r="K525" s="2594"/>
      <c r="L525" s="2594"/>
      <c r="M525" s="503"/>
      <c r="N525" s="501" t="s">
        <v>1130</v>
      </c>
    </row>
    <row r="526" spans="1:41" ht="15" customHeight="1">
      <c r="A526" s="500"/>
      <c r="B526" s="504"/>
    </row>
    <row r="527" spans="1:41" s="599" customFormat="1" ht="15" customHeight="1">
      <c r="A527" s="2582" t="s">
        <v>369</v>
      </c>
      <c r="B527" s="2583"/>
      <c r="C527" s="2590" t="s">
        <v>2297</v>
      </c>
      <c r="D527" s="2590"/>
      <c r="E527" s="2590"/>
      <c r="F527" s="2590"/>
      <c r="G527" s="2590" t="s">
        <v>370</v>
      </c>
      <c r="H527" s="2590"/>
      <c r="I527" s="2590"/>
      <c r="J527" s="2590"/>
      <c r="K527" s="2591" t="s">
        <v>371</v>
      </c>
      <c r="L527" s="2592"/>
      <c r="M527" s="2592"/>
      <c r="N527" s="2592"/>
      <c r="O527" s="2592"/>
      <c r="P527" s="2592"/>
      <c r="Q527" s="2592"/>
      <c r="R527" s="2592"/>
      <c r="S527" s="2592"/>
      <c r="T527" s="2592"/>
      <c r="U527" s="2592"/>
      <c r="V527" s="2592"/>
      <c r="W527" s="2592"/>
      <c r="X527" s="2592"/>
      <c r="Y527" s="2592"/>
      <c r="Z527" s="2592"/>
      <c r="AA527" s="2592"/>
      <c r="AB527" s="2592"/>
      <c r="AC527" s="2592"/>
      <c r="AD527" s="2592"/>
      <c r="AE527" s="2592"/>
      <c r="AF527" s="2592"/>
      <c r="AG527" s="2592"/>
      <c r="AH527" s="2592"/>
      <c r="AI527" s="2592"/>
      <c r="AJ527" s="2593"/>
      <c r="AK527" s="2590" t="s">
        <v>1773</v>
      </c>
      <c r="AL527" s="2590"/>
      <c r="AM527" s="2590"/>
      <c r="AN527" s="2590"/>
      <c r="AO527" s="2590"/>
    </row>
    <row r="528" spans="1:41" s="599" customFormat="1" ht="38.25" customHeight="1">
      <c r="A528" s="2584"/>
      <c r="B528" s="2585"/>
      <c r="C528" s="936" t="s">
        <v>372</v>
      </c>
      <c r="D528" s="936" t="s">
        <v>373</v>
      </c>
      <c r="E528" s="936" t="s">
        <v>374</v>
      </c>
      <c r="F528" s="936" t="s">
        <v>375</v>
      </c>
      <c r="G528" s="936" t="s">
        <v>376</v>
      </c>
      <c r="H528" s="936" t="s">
        <v>377</v>
      </c>
      <c r="I528" s="936" t="s">
        <v>2298</v>
      </c>
      <c r="J528" s="936" t="s">
        <v>2589</v>
      </c>
      <c r="K528" s="936" t="s">
        <v>378</v>
      </c>
      <c r="L528" s="936" t="s">
        <v>890</v>
      </c>
      <c r="M528" s="936" t="s">
        <v>379</v>
      </c>
      <c r="N528" s="936" t="s">
        <v>380</v>
      </c>
      <c r="O528" s="936" t="s">
        <v>381</v>
      </c>
      <c r="P528" s="936" t="s">
        <v>382</v>
      </c>
      <c r="Q528" s="936" t="s">
        <v>383</v>
      </c>
      <c r="R528" s="936" t="s">
        <v>384</v>
      </c>
      <c r="S528" s="936" t="s">
        <v>412</v>
      </c>
      <c r="T528" s="936" t="s">
        <v>413</v>
      </c>
      <c r="U528" s="936" t="s">
        <v>414</v>
      </c>
      <c r="V528" s="936" t="s">
        <v>415</v>
      </c>
      <c r="W528" s="936" t="s">
        <v>416</v>
      </c>
      <c r="X528" s="936" t="s">
        <v>417</v>
      </c>
      <c r="Y528" s="936" t="s">
        <v>418</v>
      </c>
      <c r="Z528" s="936" t="s">
        <v>419</v>
      </c>
      <c r="AA528" s="936" t="s">
        <v>420</v>
      </c>
      <c r="AB528" s="936" t="s">
        <v>2590</v>
      </c>
      <c r="AC528" s="936" t="s">
        <v>421</v>
      </c>
      <c r="AD528" s="936" t="s">
        <v>422</v>
      </c>
      <c r="AE528" s="936" t="s">
        <v>2591</v>
      </c>
      <c r="AF528" s="936" t="s">
        <v>423</v>
      </c>
      <c r="AG528" s="936" t="s">
        <v>424</v>
      </c>
      <c r="AH528" s="936" t="s">
        <v>425</v>
      </c>
      <c r="AI528" s="936" t="s">
        <v>426</v>
      </c>
      <c r="AJ528" s="936" t="s">
        <v>427</v>
      </c>
      <c r="AK528" s="936" t="s">
        <v>1733</v>
      </c>
      <c r="AL528" s="936" t="s">
        <v>432</v>
      </c>
      <c r="AM528" s="937" t="s">
        <v>428</v>
      </c>
      <c r="AN528" s="936" t="s">
        <v>429</v>
      </c>
      <c r="AO528" s="936" t="s">
        <v>430</v>
      </c>
    </row>
    <row r="529" spans="1:41" ht="15" customHeight="1">
      <c r="A529" s="508" t="s">
        <v>2299</v>
      </c>
      <c r="B529" s="307"/>
      <c r="C529" s="506" t="s">
        <v>2689</v>
      </c>
      <c r="D529" s="506" t="s">
        <v>2657</v>
      </c>
      <c r="E529" s="506" t="s">
        <v>2657</v>
      </c>
      <c r="F529" s="506" t="s">
        <v>2658</v>
      </c>
      <c r="G529" s="506" t="s">
        <v>2690</v>
      </c>
      <c r="H529" s="506" t="s">
        <v>2691</v>
      </c>
      <c r="I529" s="506" t="s">
        <v>2657</v>
      </c>
      <c r="J529" s="506" t="s">
        <v>2661</v>
      </c>
      <c r="K529" s="506" t="s">
        <v>2692</v>
      </c>
      <c r="L529" s="506" t="s">
        <v>2693</v>
      </c>
      <c r="M529" s="506" t="s">
        <v>2662</v>
      </c>
      <c r="N529" s="506" t="s">
        <v>2658</v>
      </c>
      <c r="O529" s="506" t="s">
        <v>2662</v>
      </c>
      <c r="P529" s="506" t="s">
        <v>2663</v>
      </c>
      <c r="Q529" s="506" t="s">
        <v>2694</v>
      </c>
      <c r="R529" s="506" t="s">
        <v>2694</v>
      </c>
      <c r="S529" s="506" t="s">
        <v>2662</v>
      </c>
      <c r="T529" s="520" t="s">
        <v>2663</v>
      </c>
      <c r="U529" s="506" t="s">
        <v>2695</v>
      </c>
      <c r="V529" s="506" t="s">
        <v>2665</v>
      </c>
      <c r="W529" s="506" t="s">
        <v>2696</v>
      </c>
      <c r="X529" s="506" t="s">
        <v>2662</v>
      </c>
      <c r="Y529" s="506" t="s">
        <v>2697</v>
      </c>
      <c r="Z529" s="506" t="s">
        <v>2693</v>
      </c>
      <c r="AA529" s="506" t="s">
        <v>2662</v>
      </c>
      <c r="AB529" s="506" t="s">
        <v>2662</v>
      </c>
      <c r="AC529" s="506" t="s">
        <v>2663</v>
      </c>
      <c r="AD529" s="506" t="s">
        <v>2698</v>
      </c>
      <c r="AE529" s="506" t="s">
        <v>2699</v>
      </c>
      <c r="AF529" s="506" t="s">
        <v>2700</v>
      </c>
      <c r="AG529" s="506" t="s">
        <v>2668</v>
      </c>
      <c r="AH529" s="506" t="s">
        <v>2657</v>
      </c>
      <c r="AI529" s="506" t="s">
        <v>2663</v>
      </c>
      <c r="AJ529" s="506" t="s">
        <v>2701</v>
      </c>
      <c r="AK529" s="506" t="s">
        <v>2657</v>
      </c>
      <c r="AL529" s="506" t="s">
        <v>2695</v>
      </c>
      <c r="AM529" s="506" t="s">
        <v>2702</v>
      </c>
      <c r="AN529" s="506" t="s">
        <v>2662</v>
      </c>
      <c r="AO529" s="506" t="s">
        <v>2669</v>
      </c>
    </row>
    <row r="530" spans="1:41" ht="15" customHeight="1">
      <c r="A530" s="2619" t="s">
        <v>44</v>
      </c>
      <c r="B530" s="2619"/>
      <c r="C530" s="509"/>
      <c r="D530" s="509"/>
      <c r="E530" s="509"/>
      <c r="F530" s="509"/>
      <c r="G530" s="509"/>
      <c r="H530" s="509"/>
      <c r="I530" s="509"/>
      <c r="J530" s="509"/>
      <c r="K530" s="509"/>
      <c r="L530" s="509"/>
      <c r="M530" s="509"/>
      <c r="N530" s="509"/>
      <c r="O530" s="509"/>
      <c r="P530" s="509"/>
      <c r="Q530" s="509"/>
      <c r="R530" s="510"/>
      <c r="S530" s="510"/>
      <c r="T530" s="509"/>
      <c r="U530" s="509"/>
      <c r="V530" s="509"/>
      <c r="W530" s="509"/>
      <c r="X530" s="509"/>
      <c r="Y530" s="509"/>
      <c r="Z530" s="509"/>
      <c r="AA530" s="509"/>
      <c r="AB530" s="509"/>
      <c r="AC530" s="509"/>
      <c r="AD530" s="509"/>
      <c r="AE530" s="509"/>
      <c r="AF530" s="509"/>
      <c r="AG530" s="509"/>
      <c r="AH530" s="509"/>
      <c r="AI530" s="509"/>
      <c r="AJ530" s="509"/>
      <c r="AK530" s="509"/>
      <c r="AL530" s="510"/>
      <c r="AM530" s="509"/>
      <c r="AN530" s="509"/>
      <c r="AO530" s="509"/>
    </row>
    <row r="531" spans="1:41" ht="15" customHeight="1">
      <c r="A531" s="710"/>
      <c r="B531" s="512" t="s">
        <v>2312</v>
      </c>
      <c r="C531" s="509">
        <v>6</v>
      </c>
      <c r="D531" s="509">
        <v>6</v>
      </c>
      <c r="E531" s="509">
        <v>6</v>
      </c>
      <c r="F531" s="509">
        <v>6</v>
      </c>
      <c r="G531" s="509">
        <v>6.5</v>
      </c>
      <c r="H531" s="509">
        <v>6.5</v>
      </c>
      <c r="I531" s="509">
        <v>6</v>
      </c>
      <c r="J531" s="509">
        <v>6.25</v>
      </c>
      <c r="K531" s="509">
        <v>7</v>
      </c>
      <c r="L531" s="509">
        <v>7</v>
      </c>
      <c r="M531" s="509">
        <v>7</v>
      </c>
      <c r="N531" s="509">
        <v>7</v>
      </c>
      <c r="O531" s="509" t="s">
        <v>76</v>
      </c>
      <c r="P531" s="509">
        <v>7</v>
      </c>
      <c r="Q531" s="509">
        <v>7.25</v>
      </c>
      <c r="R531" s="509">
        <v>6</v>
      </c>
      <c r="S531" s="510" t="s">
        <v>76</v>
      </c>
      <c r="T531" s="509" t="s">
        <v>76</v>
      </c>
      <c r="U531" s="509" t="s">
        <v>76</v>
      </c>
      <c r="V531" s="509" t="s">
        <v>76</v>
      </c>
      <c r="W531" s="509" t="s">
        <v>76</v>
      </c>
      <c r="X531" s="509" t="s">
        <v>76</v>
      </c>
      <c r="Y531" s="509" t="s">
        <v>76</v>
      </c>
      <c r="Z531" s="509" t="s">
        <v>76</v>
      </c>
      <c r="AA531" s="509" t="s">
        <v>76</v>
      </c>
      <c r="AB531" s="509" t="s">
        <v>76</v>
      </c>
      <c r="AC531" s="509" t="s">
        <v>76</v>
      </c>
      <c r="AD531" s="509" t="s">
        <v>76</v>
      </c>
      <c r="AE531" s="509" t="s">
        <v>76</v>
      </c>
      <c r="AF531" s="509" t="s">
        <v>76</v>
      </c>
      <c r="AG531" s="509" t="s">
        <v>76</v>
      </c>
      <c r="AH531" s="509" t="s">
        <v>76</v>
      </c>
      <c r="AI531" s="509" t="s">
        <v>76</v>
      </c>
      <c r="AJ531" s="509">
        <v>8</v>
      </c>
      <c r="AK531" s="509" t="s">
        <v>76</v>
      </c>
      <c r="AL531" s="510" t="s">
        <v>76</v>
      </c>
      <c r="AM531" s="509" t="s">
        <v>76</v>
      </c>
      <c r="AN531" s="509" t="s">
        <v>76</v>
      </c>
      <c r="AO531" s="509" t="s">
        <v>76</v>
      </c>
    </row>
    <row r="532" spans="1:41" ht="15" customHeight="1">
      <c r="A532" s="710"/>
      <c r="B532" s="512" t="s">
        <v>2313</v>
      </c>
      <c r="C532" s="509">
        <v>6</v>
      </c>
      <c r="D532" s="509">
        <v>6</v>
      </c>
      <c r="E532" s="509">
        <v>6</v>
      </c>
      <c r="F532" s="509">
        <v>6</v>
      </c>
      <c r="G532" s="509">
        <v>6.5</v>
      </c>
      <c r="H532" s="509">
        <v>6.5</v>
      </c>
      <c r="I532" s="509">
        <v>6</v>
      </c>
      <c r="J532" s="509">
        <v>6.25</v>
      </c>
      <c r="K532" s="509">
        <v>7</v>
      </c>
      <c r="L532" s="509">
        <v>7</v>
      </c>
      <c r="M532" s="509">
        <v>7</v>
      </c>
      <c r="N532" s="509">
        <v>7</v>
      </c>
      <c r="O532" s="509">
        <v>6.5</v>
      </c>
      <c r="P532" s="509">
        <v>7</v>
      </c>
      <c r="Q532" s="509">
        <v>7.25</v>
      </c>
      <c r="R532" s="509">
        <v>6</v>
      </c>
      <c r="S532" s="510" t="s">
        <v>2442</v>
      </c>
      <c r="T532" s="509">
        <v>7</v>
      </c>
      <c r="U532" s="509">
        <v>7</v>
      </c>
      <c r="V532" s="509">
        <v>7.5</v>
      </c>
      <c r="W532" s="509">
        <v>7.25</v>
      </c>
      <c r="X532" s="509">
        <v>7.5</v>
      </c>
      <c r="Y532" s="509">
        <v>8</v>
      </c>
      <c r="Z532" s="509">
        <v>8</v>
      </c>
      <c r="AA532" s="509" t="s">
        <v>2502</v>
      </c>
      <c r="AB532" s="509">
        <v>8</v>
      </c>
      <c r="AC532" s="509">
        <v>8.5</v>
      </c>
      <c r="AD532" s="509">
        <v>7</v>
      </c>
      <c r="AE532" s="509">
        <v>8.25</v>
      </c>
      <c r="AF532" s="509" t="s">
        <v>397</v>
      </c>
      <c r="AG532" s="509">
        <v>8</v>
      </c>
      <c r="AH532" s="509">
        <v>8.5</v>
      </c>
      <c r="AI532" s="509">
        <v>8</v>
      </c>
      <c r="AJ532" s="509">
        <v>8</v>
      </c>
      <c r="AK532" s="509">
        <v>5.5</v>
      </c>
      <c r="AL532" s="510" t="s">
        <v>2652</v>
      </c>
      <c r="AM532" s="509">
        <v>5.5</v>
      </c>
      <c r="AN532" s="509">
        <v>5.5</v>
      </c>
      <c r="AO532" s="509">
        <v>6</v>
      </c>
    </row>
    <row r="533" spans="1:41" ht="15" customHeight="1">
      <c r="A533" s="2619" t="s">
        <v>45</v>
      </c>
      <c r="B533" s="2619"/>
      <c r="C533" s="513"/>
      <c r="D533" s="513"/>
      <c r="E533" s="513"/>
      <c r="F533" s="513"/>
      <c r="G533" s="513"/>
      <c r="H533" s="513"/>
      <c r="I533" s="513"/>
      <c r="J533" s="513"/>
      <c r="K533" s="513"/>
      <c r="L533" s="513"/>
      <c r="M533" s="513"/>
      <c r="N533" s="513"/>
      <c r="O533" s="513"/>
      <c r="P533" s="513"/>
      <c r="Q533" s="513"/>
      <c r="R533" s="513"/>
      <c r="S533" s="510"/>
      <c r="T533" s="510"/>
      <c r="U533" s="510"/>
      <c r="V533" s="510"/>
      <c r="W533" s="510"/>
      <c r="X533" s="510"/>
      <c r="Y533" s="510"/>
      <c r="Z533" s="509"/>
      <c r="AA533" s="510"/>
      <c r="AB533" s="510"/>
      <c r="AC533" s="510"/>
      <c r="AD533" s="510"/>
      <c r="AE533" s="510"/>
      <c r="AF533" s="510"/>
      <c r="AG533" s="510"/>
      <c r="AH533" s="510"/>
      <c r="AI533" s="510"/>
      <c r="AJ533" s="510"/>
      <c r="AK533" s="510"/>
      <c r="AL533" s="510"/>
      <c r="AM533" s="510"/>
      <c r="AN533" s="510"/>
      <c r="AO533" s="510"/>
    </row>
    <row r="534" spans="1:41" ht="15" customHeight="1">
      <c r="A534" s="514"/>
      <c r="B534" s="512" t="s">
        <v>2314</v>
      </c>
      <c r="C534" s="509">
        <v>7.5</v>
      </c>
      <c r="D534" s="509">
        <v>7.5</v>
      </c>
      <c r="E534" s="509">
        <v>7.5</v>
      </c>
      <c r="F534" s="509">
        <v>7.5</v>
      </c>
      <c r="G534" s="509">
        <v>7.75</v>
      </c>
      <c r="H534" s="509">
        <v>7.75</v>
      </c>
      <c r="I534" s="509">
        <v>7.5</v>
      </c>
      <c r="J534" s="509">
        <v>7.5</v>
      </c>
      <c r="K534" s="509">
        <v>7.5</v>
      </c>
      <c r="L534" s="509">
        <v>8</v>
      </c>
      <c r="M534" s="515">
        <v>7.5</v>
      </c>
      <c r="N534" s="509">
        <v>8.5</v>
      </c>
      <c r="O534" s="509">
        <v>7.5</v>
      </c>
      <c r="P534" s="509">
        <v>8</v>
      </c>
      <c r="Q534" s="509">
        <v>8.5</v>
      </c>
      <c r="R534" s="509">
        <v>7.5</v>
      </c>
      <c r="S534" s="510" t="s">
        <v>2384</v>
      </c>
      <c r="T534" s="509">
        <v>9</v>
      </c>
      <c r="U534" s="510">
        <v>9.25</v>
      </c>
      <c r="V534" s="510" t="s">
        <v>2500</v>
      </c>
      <c r="W534" s="509">
        <v>8.25</v>
      </c>
      <c r="X534" s="509">
        <v>8.75</v>
      </c>
      <c r="Y534" s="509">
        <v>9</v>
      </c>
      <c r="Z534" s="509">
        <v>9</v>
      </c>
      <c r="AA534" s="509" t="s">
        <v>2612</v>
      </c>
      <c r="AB534" s="509">
        <v>9.25</v>
      </c>
      <c r="AC534" s="509">
        <v>9.25</v>
      </c>
      <c r="AD534" s="509">
        <v>7.75</v>
      </c>
      <c r="AE534" s="509">
        <v>8.75</v>
      </c>
      <c r="AF534" s="510" t="s">
        <v>2500</v>
      </c>
      <c r="AG534" s="509">
        <v>9</v>
      </c>
      <c r="AH534" s="509">
        <v>9</v>
      </c>
      <c r="AI534" s="509">
        <v>9.25</v>
      </c>
      <c r="AJ534" s="509">
        <v>9</v>
      </c>
      <c r="AK534" s="509">
        <v>6.5</v>
      </c>
      <c r="AL534" s="510" t="s">
        <v>2445</v>
      </c>
      <c r="AM534" s="509">
        <v>7</v>
      </c>
      <c r="AN534" s="510" t="s">
        <v>2671</v>
      </c>
      <c r="AO534" s="510" t="s">
        <v>2520</v>
      </c>
    </row>
    <row r="535" spans="1:41" ht="15" customHeight="1">
      <c r="A535" s="514"/>
      <c r="B535" s="512" t="s">
        <v>2315</v>
      </c>
      <c r="C535" s="509">
        <v>8</v>
      </c>
      <c r="D535" s="509">
        <v>8</v>
      </c>
      <c r="E535" s="509">
        <v>8</v>
      </c>
      <c r="F535" s="509">
        <v>8</v>
      </c>
      <c r="G535" s="509">
        <v>8</v>
      </c>
      <c r="H535" s="509">
        <v>8</v>
      </c>
      <c r="I535" s="509">
        <v>8</v>
      </c>
      <c r="J535" s="509">
        <v>8</v>
      </c>
      <c r="K535" s="509">
        <v>8</v>
      </c>
      <c r="L535" s="509">
        <v>8.25</v>
      </c>
      <c r="M535" s="509">
        <v>8</v>
      </c>
      <c r="N535" s="509">
        <v>8.75</v>
      </c>
      <c r="O535" s="509">
        <v>8</v>
      </c>
      <c r="P535" s="510">
        <v>8.25</v>
      </c>
      <c r="Q535" s="509">
        <v>8.75</v>
      </c>
      <c r="R535" s="510">
        <v>7.75</v>
      </c>
      <c r="S535" s="510" t="s">
        <v>2479</v>
      </c>
      <c r="T535" s="509">
        <v>9.25</v>
      </c>
      <c r="U535" s="509">
        <v>9.5</v>
      </c>
      <c r="V535" s="510" t="s">
        <v>2501</v>
      </c>
      <c r="W535" s="509">
        <v>8.5</v>
      </c>
      <c r="X535" s="509">
        <v>9</v>
      </c>
      <c r="Y535" s="510">
        <v>9.25</v>
      </c>
      <c r="Z535" s="509">
        <v>9.25</v>
      </c>
      <c r="AA535" s="510" t="s">
        <v>2567</v>
      </c>
      <c r="AB535" s="509">
        <v>9.75</v>
      </c>
      <c r="AC535" s="509">
        <v>9.5</v>
      </c>
      <c r="AD535" s="509">
        <v>8.25</v>
      </c>
      <c r="AE535" s="509">
        <v>9.25</v>
      </c>
      <c r="AF535" s="509" t="s">
        <v>2501</v>
      </c>
      <c r="AG535" s="509">
        <v>9.25</v>
      </c>
      <c r="AH535" s="509">
        <v>9.25</v>
      </c>
      <c r="AI535" s="509">
        <v>9.75</v>
      </c>
      <c r="AJ535" s="509">
        <v>9.5</v>
      </c>
      <c r="AK535" s="509">
        <v>7</v>
      </c>
      <c r="AL535" s="510" t="s">
        <v>1536</v>
      </c>
      <c r="AM535" s="509">
        <v>7.25</v>
      </c>
      <c r="AN535" s="510" t="s">
        <v>2523</v>
      </c>
      <c r="AO535" s="510" t="s">
        <v>2497</v>
      </c>
    </row>
    <row r="536" spans="1:41" ht="15" customHeight="1">
      <c r="A536" s="514"/>
      <c r="B536" s="512" t="s">
        <v>2316</v>
      </c>
      <c r="C536" s="509">
        <v>8.25</v>
      </c>
      <c r="D536" s="509">
        <v>8.25</v>
      </c>
      <c r="E536" s="509">
        <v>8.25</v>
      </c>
      <c r="F536" s="509">
        <v>8.25</v>
      </c>
      <c r="G536" s="509">
        <v>8.25</v>
      </c>
      <c r="H536" s="509">
        <v>8.25</v>
      </c>
      <c r="I536" s="509">
        <v>8.25</v>
      </c>
      <c r="J536" s="509">
        <v>8.25</v>
      </c>
      <c r="K536" s="509">
        <v>8.25</v>
      </c>
      <c r="L536" s="509">
        <v>8.5</v>
      </c>
      <c r="M536" s="509">
        <v>8.5</v>
      </c>
      <c r="N536" s="509">
        <v>9.5</v>
      </c>
      <c r="O536" s="509">
        <v>8.25</v>
      </c>
      <c r="P536" s="509">
        <v>8.5</v>
      </c>
      <c r="Q536" s="509">
        <v>9</v>
      </c>
      <c r="R536" s="510">
        <v>8</v>
      </c>
      <c r="S536" s="510" t="s">
        <v>2553</v>
      </c>
      <c r="T536" s="509">
        <v>9.75</v>
      </c>
      <c r="U536" s="509">
        <v>9.75</v>
      </c>
      <c r="V536" s="509" t="s">
        <v>2351</v>
      </c>
      <c r="W536" s="509">
        <v>8.75</v>
      </c>
      <c r="X536" s="509">
        <v>9.25</v>
      </c>
      <c r="Y536" s="509">
        <v>9.5</v>
      </c>
      <c r="Z536" s="509">
        <v>9.5</v>
      </c>
      <c r="AA536" s="509" t="s">
        <v>2619</v>
      </c>
      <c r="AB536" s="509">
        <v>10.5</v>
      </c>
      <c r="AC536" s="509">
        <v>10</v>
      </c>
      <c r="AD536" s="509">
        <v>8.5</v>
      </c>
      <c r="AE536" s="509">
        <v>9.75</v>
      </c>
      <c r="AF536" s="509" t="s">
        <v>2612</v>
      </c>
      <c r="AG536" s="509">
        <v>10</v>
      </c>
      <c r="AH536" s="509">
        <v>9.75</v>
      </c>
      <c r="AI536" s="509">
        <v>10</v>
      </c>
      <c r="AJ536" s="509">
        <v>10</v>
      </c>
      <c r="AK536" s="510">
        <v>7.25</v>
      </c>
      <c r="AL536" s="510" t="s">
        <v>2442</v>
      </c>
      <c r="AM536" s="510" t="s">
        <v>2705</v>
      </c>
      <c r="AN536" s="510" t="s">
        <v>2673</v>
      </c>
      <c r="AO536" s="510" t="s">
        <v>2384</v>
      </c>
    </row>
    <row r="537" spans="1:41" ht="15" customHeight="1">
      <c r="A537" s="514"/>
      <c r="B537" s="512" t="s">
        <v>2317</v>
      </c>
      <c r="C537" s="509">
        <v>8.5</v>
      </c>
      <c r="D537" s="509">
        <v>8.5</v>
      </c>
      <c r="E537" s="509">
        <v>8.5</v>
      </c>
      <c r="F537" s="509">
        <v>8.5</v>
      </c>
      <c r="G537" s="509">
        <v>8.5</v>
      </c>
      <c r="H537" s="509">
        <v>8.5</v>
      </c>
      <c r="I537" s="509">
        <v>8.5</v>
      </c>
      <c r="J537" s="509">
        <v>8.5</v>
      </c>
      <c r="K537" s="509">
        <v>8.5</v>
      </c>
      <c r="L537" s="509">
        <v>9</v>
      </c>
      <c r="M537" s="509">
        <v>9</v>
      </c>
      <c r="N537" s="509" t="s">
        <v>76</v>
      </c>
      <c r="O537" s="509" t="s">
        <v>76</v>
      </c>
      <c r="P537" s="510">
        <v>9.25</v>
      </c>
      <c r="Q537" s="509">
        <v>9.5</v>
      </c>
      <c r="R537" s="509">
        <v>8.25</v>
      </c>
      <c r="S537" s="509" t="s">
        <v>76</v>
      </c>
      <c r="T537" s="509">
        <v>10.25</v>
      </c>
      <c r="U537" s="509" t="s">
        <v>76</v>
      </c>
      <c r="V537" s="509" t="s">
        <v>2328</v>
      </c>
      <c r="W537" s="509">
        <v>9</v>
      </c>
      <c r="X537" s="509">
        <v>9.75</v>
      </c>
      <c r="Y537" s="509">
        <v>10</v>
      </c>
      <c r="Z537" s="509">
        <v>10</v>
      </c>
      <c r="AA537" s="509" t="s">
        <v>2618</v>
      </c>
      <c r="AB537" s="509">
        <v>11</v>
      </c>
      <c r="AC537" s="509">
        <v>10.5</v>
      </c>
      <c r="AD537" s="509">
        <v>8.75</v>
      </c>
      <c r="AE537" s="510">
        <v>10.25</v>
      </c>
      <c r="AF537" s="510" t="s">
        <v>76</v>
      </c>
      <c r="AG537" s="509">
        <v>10.25</v>
      </c>
      <c r="AH537" s="509">
        <v>10</v>
      </c>
      <c r="AI537" s="509">
        <v>10.25</v>
      </c>
      <c r="AJ537" s="509">
        <v>10.5</v>
      </c>
      <c r="AK537" s="510">
        <v>7.25</v>
      </c>
      <c r="AL537" s="510" t="s">
        <v>76</v>
      </c>
      <c r="AM537" s="510" t="s">
        <v>2705</v>
      </c>
      <c r="AN537" s="510" t="s">
        <v>2621</v>
      </c>
      <c r="AO537" s="510" t="s">
        <v>2479</v>
      </c>
    </row>
    <row r="538" spans="1:41" ht="15" customHeight="1">
      <c r="A538" s="514"/>
      <c r="B538" s="512" t="s">
        <v>2318</v>
      </c>
      <c r="C538" s="509">
        <v>9</v>
      </c>
      <c r="D538" s="509">
        <v>9</v>
      </c>
      <c r="E538" s="509" t="s">
        <v>76</v>
      </c>
      <c r="F538" s="509" t="s">
        <v>76</v>
      </c>
      <c r="G538" s="509">
        <v>9</v>
      </c>
      <c r="H538" s="509">
        <v>9</v>
      </c>
      <c r="I538" s="509">
        <v>9</v>
      </c>
      <c r="J538" s="509">
        <v>9</v>
      </c>
      <c r="K538" s="509" t="s">
        <v>76</v>
      </c>
      <c r="L538" s="509">
        <v>9.5</v>
      </c>
      <c r="M538" s="509" t="s">
        <v>76</v>
      </c>
      <c r="N538" s="509" t="s">
        <v>76</v>
      </c>
      <c r="O538" s="509" t="s">
        <v>76</v>
      </c>
      <c r="P538" s="510">
        <v>9.25</v>
      </c>
      <c r="Q538" s="509">
        <v>10</v>
      </c>
      <c r="R538" s="509" t="s">
        <v>76</v>
      </c>
      <c r="S538" s="509" t="s">
        <v>76</v>
      </c>
      <c r="T538" s="509">
        <v>10.75</v>
      </c>
      <c r="U538" s="509" t="s">
        <v>76</v>
      </c>
      <c r="V538" s="509" t="s">
        <v>2323</v>
      </c>
      <c r="W538" s="509">
        <v>9.5</v>
      </c>
      <c r="X538" s="509">
        <v>10.25</v>
      </c>
      <c r="Y538" s="509">
        <v>10.5</v>
      </c>
      <c r="Z538" s="509">
        <v>10.5</v>
      </c>
      <c r="AA538" s="509" t="s">
        <v>76</v>
      </c>
      <c r="AB538" s="510" t="s">
        <v>76</v>
      </c>
      <c r="AC538" s="509">
        <v>11</v>
      </c>
      <c r="AD538" s="509">
        <v>9.25</v>
      </c>
      <c r="AE538" s="509">
        <v>10.5</v>
      </c>
      <c r="AF538" s="510" t="s">
        <v>76</v>
      </c>
      <c r="AG538" s="509">
        <v>11</v>
      </c>
      <c r="AH538" s="509">
        <v>10.25</v>
      </c>
      <c r="AI538" s="509">
        <v>10.5</v>
      </c>
      <c r="AJ538" s="509">
        <v>11</v>
      </c>
      <c r="AK538" s="510">
        <v>7.25</v>
      </c>
      <c r="AL538" s="510" t="s">
        <v>76</v>
      </c>
      <c r="AM538" s="510" t="s">
        <v>2705</v>
      </c>
      <c r="AN538" s="510" t="s">
        <v>2550</v>
      </c>
      <c r="AO538" s="510" t="s">
        <v>76</v>
      </c>
    </row>
    <row r="539" spans="1:41" ht="15" customHeight="1">
      <c r="A539" s="2619" t="s">
        <v>388</v>
      </c>
      <c r="B539" s="2619"/>
      <c r="C539" s="509"/>
      <c r="D539" s="509"/>
      <c r="E539" s="509"/>
      <c r="F539" s="509"/>
      <c r="G539" s="509"/>
      <c r="H539" s="509"/>
      <c r="I539" s="509"/>
      <c r="J539" s="509"/>
      <c r="K539" s="509"/>
      <c r="L539" s="509"/>
      <c r="M539" s="509"/>
      <c r="N539" s="509"/>
      <c r="O539" s="509"/>
      <c r="P539" s="510"/>
      <c r="Q539" s="509"/>
      <c r="R539" s="510"/>
      <c r="S539" s="509"/>
      <c r="T539" s="509"/>
      <c r="U539" s="509"/>
      <c r="V539" s="509"/>
      <c r="W539" s="509"/>
      <c r="X539" s="509"/>
      <c r="Y539" s="510"/>
      <c r="Z539" s="509"/>
      <c r="AA539" s="510"/>
      <c r="AB539" s="510"/>
      <c r="AC539" s="510"/>
      <c r="AD539" s="509"/>
      <c r="AE539" s="510"/>
      <c r="AF539" s="510"/>
      <c r="AG539" s="509"/>
      <c r="AH539" s="509"/>
      <c r="AI539" s="509"/>
      <c r="AJ539" s="509"/>
      <c r="AK539" s="510"/>
      <c r="AL539" s="510"/>
      <c r="AM539" s="510"/>
      <c r="AN539" s="510"/>
      <c r="AO539" s="510"/>
    </row>
    <row r="540" spans="1:41" ht="15" customHeight="1">
      <c r="A540" s="516"/>
      <c r="B540" s="512" t="s">
        <v>389</v>
      </c>
      <c r="C540" s="509" t="s">
        <v>2258</v>
      </c>
      <c r="D540" s="509">
        <v>12</v>
      </c>
      <c r="E540" s="509" t="s">
        <v>1846</v>
      </c>
      <c r="F540" s="509" t="s">
        <v>1846</v>
      </c>
      <c r="G540" s="509" t="s">
        <v>1846</v>
      </c>
      <c r="H540" s="509" t="s">
        <v>1669</v>
      </c>
      <c r="I540" s="509" t="s">
        <v>76</v>
      </c>
      <c r="J540" s="509" t="s">
        <v>76</v>
      </c>
      <c r="K540" s="509">
        <v>12</v>
      </c>
      <c r="L540" s="509" t="s">
        <v>1550</v>
      </c>
      <c r="M540" s="509">
        <v>14</v>
      </c>
      <c r="N540" s="509">
        <v>13</v>
      </c>
      <c r="O540" s="509">
        <v>12</v>
      </c>
      <c r="P540" s="510" t="s">
        <v>1933</v>
      </c>
      <c r="Q540" s="509">
        <v>13</v>
      </c>
      <c r="R540" s="510" t="s">
        <v>2323</v>
      </c>
      <c r="S540" s="509" t="s">
        <v>2264</v>
      </c>
      <c r="T540" s="509">
        <v>13.5</v>
      </c>
      <c r="U540" s="509" t="s">
        <v>2284</v>
      </c>
      <c r="V540" s="509" t="s">
        <v>2255</v>
      </c>
      <c r="W540" s="509" t="s">
        <v>76</v>
      </c>
      <c r="X540" s="509">
        <v>11</v>
      </c>
      <c r="Y540" s="509">
        <v>14</v>
      </c>
      <c r="Z540" s="509">
        <v>14</v>
      </c>
      <c r="AA540" s="510" t="s">
        <v>2272</v>
      </c>
      <c r="AB540" s="510" t="s">
        <v>2255</v>
      </c>
      <c r="AC540" s="510" t="s">
        <v>1846</v>
      </c>
      <c r="AD540" s="509">
        <v>12</v>
      </c>
      <c r="AE540" s="509">
        <v>13</v>
      </c>
      <c r="AF540" s="510" t="s">
        <v>2284</v>
      </c>
      <c r="AG540" s="509" t="s">
        <v>1847</v>
      </c>
      <c r="AH540" s="509" t="s">
        <v>1863</v>
      </c>
      <c r="AI540" s="509">
        <v>10</v>
      </c>
      <c r="AJ540" s="509">
        <v>14</v>
      </c>
      <c r="AK540" s="510">
        <v>12</v>
      </c>
      <c r="AL540" s="510" t="s">
        <v>2674</v>
      </c>
      <c r="AM540" s="510" t="s">
        <v>2706</v>
      </c>
      <c r="AN540" s="509">
        <v>11</v>
      </c>
      <c r="AO540" s="510" t="s">
        <v>1550</v>
      </c>
    </row>
    <row r="541" spans="1:41" ht="15" customHeight="1">
      <c r="B541" s="512" t="s">
        <v>2319</v>
      </c>
      <c r="C541" s="509" t="s">
        <v>2284</v>
      </c>
      <c r="D541" s="509" t="s">
        <v>1663</v>
      </c>
      <c r="E541" s="509" t="s">
        <v>1663</v>
      </c>
      <c r="F541" s="509" t="s">
        <v>1663</v>
      </c>
      <c r="G541" s="509" t="s">
        <v>1549</v>
      </c>
      <c r="H541" s="509">
        <v>12.5</v>
      </c>
      <c r="I541" s="509" t="s">
        <v>1663</v>
      </c>
      <c r="J541" s="509" t="s">
        <v>1663</v>
      </c>
      <c r="K541" s="509">
        <v>13</v>
      </c>
      <c r="L541" s="509" t="s">
        <v>1847</v>
      </c>
      <c r="M541" s="509">
        <v>16.5</v>
      </c>
      <c r="N541" s="509">
        <v>15</v>
      </c>
      <c r="O541" s="509">
        <v>15</v>
      </c>
      <c r="P541" s="509">
        <v>14.5</v>
      </c>
      <c r="Q541" s="509">
        <v>14</v>
      </c>
      <c r="R541" s="509">
        <v>15</v>
      </c>
      <c r="S541" s="509" t="s">
        <v>2261</v>
      </c>
      <c r="T541" s="509">
        <v>15</v>
      </c>
      <c r="U541" s="509" t="s">
        <v>2258</v>
      </c>
      <c r="V541" s="509" t="s">
        <v>1550</v>
      </c>
      <c r="W541" s="509">
        <v>14</v>
      </c>
      <c r="X541" s="509">
        <v>15</v>
      </c>
      <c r="Y541" s="509">
        <v>15</v>
      </c>
      <c r="Z541" s="509">
        <v>15</v>
      </c>
      <c r="AA541" s="509" t="s">
        <v>1847</v>
      </c>
      <c r="AB541" s="509" t="s">
        <v>2626</v>
      </c>
      <c r="AC541" s="509">
        <v>15</v>
      </c>
      <c r="AD541" s="509" t="s">
        <v>1550</v>
      </c>
      <c r="AE541" s="509">
        <v>15</v>
      </c>
      <c r="AF541" s="509" t="s">
        <v>1550</v>
      </c>
      <c r="AG541" s="509" t="s">
        <v>1847</v>
      </c>
      <c r="AH541" s="509" t="s">
        <v>1910</v>
      </c>
      <c r="AI541" s="509">
        <v>15</v>
      </c>
      <c r="AJ541" s="509">
        <v>15</v>
      </c>
      <c r="AK541" s="509">
        <v>14</v>
      </c>
      <c r="AL541" s="509" t="s">
        <v>2675</v>
      </c>
      <c r="AM541" s="509" t="s">
        <v>1669</v>
      </c>
      <c r="AN541" s="509" t="s">
        <v>1933</v>
      </c>
      <c r="AO541" s="509" t="s">
        <v>1550</v>
      </c>
    </row>
    <row r="542" spans="1:41" ht="15" customHeight="1">
      <c r="B542" s="512" t="s">
        <v>2381</v>
      </c>
      <c r="C542" s="509">
        <v>14</v>
      </c>
      <c r="D542" s="509">
        <v>14</v>
      </c>
      <c r="E542" s="509">
        <v>14</v>
      </c>
      <c r="F542" s="509">
        <v>14</v>
      </c>
      <c r="G542" s="509" t="s">
        <v>2676</v>
      </c>
      <c r="H542" s="509">
        <v>14.5</v>
      </c>
      <c r="I542" s="509">
        <v>14</v>
      </c>
      <c r="J542" s="509">
        <v>14</v>
      </c>
      <c r="K542" s="509" t="s">
        <v>1846</v>
      </c>
      <c r="L542" s="509" t="s">
        <v>1847</v>
      </c>
      <c r="M542" s="509">
        <v>16.5</v>
      </c>
      <c r="N542" s="509">
        <v>15</v>
      </c>
      <c r="O542" s="509" t="s">
        <v>2677</v>
      </c>
      <c r="P542" s="509">
        <v>14.5</v>
      </c>
      <c r="Q542" s="509" t="s">
        <v>2485</v>
      </c>
      <c r="R542" s="509" t="s">
        <v>1550</v>
      </c>
      <c r="S542" s="509" t="s">
        <v>2675</v>
      </c>
      <c r="T542" s="509">
        <v>15.5</v>
      </c>
      <c r="U542" s="509" t="s">
        <v>2258</v>
      </c>
      <c r="V542" s="509" t="s">
        <v>1893</v>
      </c>
      <c r="W542" s="509">
        <v>14</v>
      </c>
      <c r="X542" s="509">
        <v>15</v>
      </c>
      <c r="Y542" s="509">
        <v>15</v>
      </c>
      <c r="Z542" s="509">
        <v>15</v>
      </c>
      <c r="AA542" s="509" t="s">
        <v>2678</v>
      </c>
      <c r="AB542" s="509" t="s">
        <v>1893</v>
      </c>
      <c r="AC542" s="509">
        <v>15</v>
      </c>
      <c r="AD542" s="509" t="s">
        <v>2360</v>
      </c>
      <c r="AE542" s="509">
        <v>15</v>
      </c>
      <c r="AF542" s="509" t="s">
        <v>1550</v>
      </c>
      <c r="AG542" s="509" t="s">
        <v>1847</v>
      </c>
      <c r="AH542" s="509" t="s">
        <v>1910</v>
      </c>
      <c r="AI542" s="509">
        <v>15</v>
      </c>
      <c r="AJ542" s="509">
        <v>15.5</v>
      </c>
      <c r="AK542" s="509">
        <v>13.5</v>
      </c>
      <c r="AL542" s="509" t="s">
        <v>2288</v>
      </c>
      <c r="AM542" s="509" t="s">
        <v>1933</v>
      </c>
      <c r="AN542" s="510" t="s">
        <v>1933</v>
      </c>
      <c r="AO542" s="509" t="s">
        <v>1550</v>
      </c>
    </row>
    <row r="543" spans="1:41" ht="15" customHeight="1">
      <c r="B543" s="512" t="s">
        <v>211</v>
      </c>
      <c r="C543" s="509" t="s">
        <v>2679</v>
      </c>
      <c r="D543" s="509" t="s">
        <v>2679</v>
      </c>
      <c r="E543" s="509" t="s">
        <v>2679</v>
      </c>
      <c r="F543" s="509" t="s">
        <v>2679</v>
      </c>
      <c r="G543" s="509">
        <v>7</v>
      </c>
      <c r="H543" s="509" t="s">
        <v>2679</v>
      </c>
      <c r="I543" s="509">
        <v>7</v>
      </c>
      <c r="J543" s="509">
        <v>7</v>
      </c>
      <c r="K543" s="509" t="s">
        <v>2707</v>
      </c>
      <c r="L543" s="509" t="s">
        <v>2679</v>
      </c>
      <c r="M543" s="509">
        <v>10</v>
      </c>
      <c r="N543" s="509">
        <v>7</v>
      </c>
      <c r="O543" s="509" t="s">
        <v>2679</v>
      </c>
      <c r="P543" s="509">
        <v>7</v>
      </c>
      <c r="Q543" s="509" t="s">
        <v>2679</v>
      </c>
      <c r="R543" s="509" t="s">
        <v>2680</v>
      </c>
      <c r="S543" s="509">
        <v>7</v>
      </c>
      <c r="T543" s="509">
        <v>7</v>
      </c>
      <c r="U543" s="509" t="s">
        <v>2680</v>
      </c>
      <c r="V543" s="509">
        <v>7</v>
      </c>
      <c r="W543" s="509">
        <v>7</v>
      </c>
      <c r="X543" s="509">
        <v>7</v>
      </c>
      <c r="Y543" s="509">
        <v>7</v>
      </c>
      <c r="Z543" s="509">
        <v>7</v>
      </c>
      <c r="AA543" s="509" t="s">
        <v>2680</v>
      </c>
      <c r="AB543" s="509">
        <v>7</v>
      </c>
      <c r="AC543" s="509">
        <v>7</v>
      </c>
      <c r="AD543" s="509" t="s">
        <v>2679</v>
      </c>
      <c r="AE543" s="509">
        <v>7</v>
      </c>
      <c r="AF543" s="509" t="s">
        <v>2679</v>
      </c>
      <c r="AG543" s="509">
        <v>7</v>
      </c>
      <c r="AH543" s="509" t="s">
        <v>2680</v>
      </c>
      <c r="AI543" s="509">
        <v>7</v>
      </c>
      <c r="AJ543" s="509">
        <v>7</v>
      </c>
      <c r="AK543" s="509">
        <v>7</v>
      </c>
      <c r="AL543" s="509" t="s">
        <v>2679</v>
      </c>
      <c r="AM543" s="509" t="s">
        <v>2680</v>
      </c>
      <c r="AN543" s="509">
        <v>7</v>
      </c>
      <c r="AO543" s="509" t="s">
        <v>2680</v>
      </c>
    </row>
    <row r="544" spans="1:41" ht="15" customHeight="1">
      <c r="B544" s="512" t="s">
        <v>2330</v>
      </c>
      <c r="C544" s="509" t="s">
        <v>1861</v>
      </c>
      <c r="D544" s="509">
        <v>15</v>
      </c>
      <c r="E544" s="509">
        <v>15</v>
      </c>
      <c r="F544" s="509" t="s">
        <v>1538</v>
      </c>
      <c r="G544" s="509" t="s">
        <v>2458</v>
      </c>
      <c r="H544" s="509">
        <v>15</v>
      </c>
      <c r="I544" s="509">
        <v>15</v>
      </c>
      <c r="J544" s="509">
        <v>15</v>
      </c>
      <c r="K544" s="509">
        <v>15</v>
      </c>
      <c r="L544" s="509" t="s">
        <v>1847</v>
      </c>
      <c r="M544" s="509">
        <v>16.5</v>
      </c>
      <c r="N544" s="509">
        <v>16</v>
      </c>
      <c r="O544" s="509" t="s">
        <v>1910</v>
      </c>
      <c r="P544" s="509">
        <v>14</v>
      </c>
      <c r="Q544" s="509">
        <v>15.5</v>
      </c>
      <c r="R544" s="509">
        <v>15</v>
      </c>
      <c r="S544" s="509" t="s">
        <v>1847</v>
      </c>
      <c r="T544" s="509">
        <v>15.5</v>
      </c>
      <c r="U544" s="509" t="s">
        <v>2258</v>
      </c>
      <c r="V544" s="509" t="s">
        <v>1550</v>
      </c>
      <c r="W544" s="509">
        <v>14.75</v>
      </c>
      <c r="X544" s="509">
        <v>16</v>
      </c>
      <c r="Y544" s="509">
        <v>15</v>
      </c>
      <c r="Z544" s="509">
        <v>15</v>
      </c>
      <c r="AA544" s="509" t="s">
        <v>1847</v>
      </c>
      <c r="AB544" s="509" t="s">
        <v>2626</v>
      </c>
      <c r="AC544" s="509">
        <v>15</v>
      </c>
      <c r="AD544" s="509" t="s">
        <v>1908</v>
      </c>
      <c r="AE544" s="509">
        <v>16</v>
      </c>
      <c r="AF544" s="509" t="s">
        <v>1879</v>
      </c>
      <c r="AG544" s="509" t="s">
        <v>1847</v>
      </c>
      <c r="AH544" s="509" t="s">
        <v>1910</v>
      </c>
      <c r="AI544" s="509">
        <v>15</v>
      </c>
      <c r="AJ544" s="509">
        <v>16</v>
      </c>
      <c r="AK544" s="509">
        <v>14</v>
      </c>
      <c r="AL544" s="509" t="s">
        <v>2682</v>
      </c>
      <c r="AM544" s="509" t="s">
        <v>1933</v>
      </c>
      <c r="AN544" s="510" t="s">
        <v>1906</v>
      </c>
      <c r="AO544" s="509" t="s">
        <v>2263</v>
      </c>
    </row>
    <row r="545" spans="1:41" ht="15" customHeight="1">
      <c r="B545" s="512" t="s">
        <v>2334</v>
      </c>
      <c r="C545" s="509" t="s">
        <v>2683</v>
      </c>
      <c r="D545" s="509" t="s">
        <v>2683</v>
      </c>
      <c r="E545" s="509">
        <v>11.5</v>
      </c>
      <c r="F545" s="509" t="s">
        <v>2389</v>
      </c>
      <c r="G545" s="509" t="s">
        <v>2451</v>
      </c>
      <c r="H545" s="509" t="s">
        <v>1663</v>
      </c>
      <c r="I545" s="509">
        <v>10</v>
      </c>
      <c r="J545" s="509">
        <v>10</v>
      </c>
      <c r="K545" s="509" t="s">
        <v>2683</v>
      </c>
      <c r="L545" s="509">
        <v>15</v>
      </c>
      <c r="M545" s="509">
        <v>12</v>
      </c>
      <c r="N545" s="509">
        <v>14</v>
      </c>
      <c r="O545" s="509">
        <v>12</v>
      </c>
      <c r="P545" s="509">
        <v>14</v>
      </c>
      <c r="Q545" s="509">
        <v>11</v>
      </c>
      <c r="R545" s="509">
        <v>13</v>
      </c>
      <c r="S545" s="509" t="s">
        <v>1908</v>
      </c>
      <c r="T545" s="509">
        <v>12</v>
      </c>
      <c r="U545" s="509" t="s">
        <v>2284</v>
      </c>
      <c r="V545" s="509" t="s">
        <v>1924</v>
      </c>
      <c r="W545" s="509" t="s">
        <v>76</v>
      </c>
      <c r="X545" s="509">
        <v>15</v>
      </c>
      <c r="Y545" s="509">
        <v>15</v>
      </c>
      <c r="Z545" s="509">
        <v>15</v>
      </c>
      <c r="AA545" s="509" t="s">
        <v>1891</v>
      </c>
      <c r="AB545" s="509" t="s">
        <v>1669</v>
      </c>
      <c r="AC545" s="509">
        <v>13.5</v>
      </c>
      <c r="AD545" s="509" t="s">
        <v>1669</v>
      </c>
      <c r="AE545" s="509">
        <v>14</v>
      </c>
      <c r="AF545" s="509" t="s">
        <v>1668</v>
      </c>
      <c r="AG545" s="509">
        <v>14</v>
      </c>
      <c r="AH545" s="509" t="s">
        <v>2387</v>
      </c>
      <c r="AI545" s="509" t="s">
        <v>1863</v>
      </c>
      <c r="AJ545" s="509">
        <v>15</v>
      </c>
      <c r="AK545" s="509">
        <v>11.5</v>
      </c>
      <c r="AL545" s="509" t="s">
        <v>2684</v>
      </c>
      <c r="AM545" s="509" t="s">
        <v>76</v>
      </c>
      <c r="AN545" s="510" t="s">
        <v>1933</v>
      </c>
      <c r="AO545" s="509" t="s">
        <v>1550</v>
      </c>
    </row>
    <row r="546" spans="1:41" ht="15" customHeight="1">
      <c r="A546" s="517"/>
      <c r="B546" s="518" t="s">
        <v>1108</v>
      </c>
      <c r="C546" s="519" t="s">
        <v>2259</v>
      </c>
      <c r="D546" s="519" t="s">
        <v>2264</v>
      </c>
      <c r="E546" s="519" t="s">
        <v>2454</v>
      </c>
      <c r="F546" s="519" t="s">
        <v>2454</v>
      </c>
      <c r="G546" s="519" t="s">
        <v>2685</v>
      </c>
      <c r="H546" s="519">
        <v>10.15</v>
      </c>
      <c r="I546" s="519" t="s">
        <v>2628</v>
      </c>
      <c r="J546" s="519" t="s">
        <v>2628</v>
      </c>
      <c r="K546" s="519" t="s">
        <v>2709</v>
      </c>
      <c r="L546" s="519" t="s">
        <v>2710</v>
      </c>
      <c r="M546" s="519">
        <v>16.5</v>
      </c>
      <c r="N546" s="519" t="s">
        <v>1908</v>
      </c>
      <c r="O546" s="519" t="s">
        <v>1614</v>
      </c>
      <c r="P546" s="519">
        <v>16</v>
      </c>
      <c r="Q546" s="519" t="s">
        <v>1869</v>
      </c>
      <c r="R546" s="519" t="s">
        <v>2460</v>
      </c>
      <c r="S546" s="519" t="s">
        <v>1846</v>
      </c>
      <c r="T546" s="519" t="s">
        <v>1861</v>
      </c>
      <c r="U546" s="519" t="s">
        <v>2427</v>
      </c>
      <c r="V546" s="519" t="s">
        <v>1550</v>
      </c>
      <c r="W546" s="519" t="s">
        <v>1868</v>
      </c>
      <c r="X546" s="519" t="s">
        <v>1847</v>
      </c>
      <c r="Y546" s="519" t="s">
        <v>1908</v>
      </c>
      <c r="Z546" s="519" t="s">
        <v>1908</v>
      </c>
      <c r="AA546" s="519" t="s">
        <v>1847</v>
      </c>
      <c r="AB546" s="519" t="s">
        <v>1550</v>
      </c>
      <c r="AC546" s="519" t="s">
        <v>2626</v>
      </c>
      <c r="AD546" s="519" t="s">
        <v>2258</v>
      </c>
      <c r="AE546" s="519" t="s">
        <v>1538</v>
      </c>
      <c r="AF546" s="519" t="s">
        <v>2686</v>
      </c>
      <c r="AG546" s="519" t="s">
        <v>1876</v>
      </c>
      <c r="AH546" s="519" t="s">
        <v>1868</v>
      </c>
      <c r="AI546" s="519" t="s">
        <v>1893</v>
      </c>
      <c r="AJ546" s="519">
        <v>16</v>
      </c>
      <c r="AK546" s="519">
        <v>14</v>
      </c>
      <c r="AL546" s="519" t="s">
        <v>2687</v>
      </c>
      <c r="AM546" s="519" t="s">
        <v>2711</v>
      </c>
      <c r="AN546" s="519" t="s">
        <v>1933</v>
      </c>
      <c r="AO546" s="519">
        <v>14</v>
      </c>
    </row>
    <row r="547" spans="1:41" s="1047" customFormat="1" ht="15" customHeight="1">
      <c r="A547" s="2573" t="s">
        <v>548</v>
      </c>
      <c r="B547" s="2573"/>
      <c r="C547" s="2573"/>
      <c r="D547" s="2573"/>
      <c r="E547" s="2573"/>
      <c r="F547" s="2573"/>
      <c r="G547" s="2573"/>
      <c r="H547" s="2573"/>
      <c r="I547" s="2573"/>
      <c r="J547" s="1049"/>
      <c r="K547" s="1049"/>
      <c r="L547" s="1049"/>
      <c r="M547" s="1049"/>
      <c r="N547" s="1049"/>
      <c r="O547" s="1049"/>
      <c r="P547" s="1049"/>
      <c r="Q547" s="1049"/>
      <c r="R547" s="1049"/>
      <c r="S547" s="1049"/>
      <c r="T547" s="2573" t="s">
        <v>3562</v>
      </c>
      <c r="U547" s="2573"/>
      <c r="V547" s="2573"/>
      <c r="W547" s="2573"/>
      <c r="X547" s="2573"/>
      <c r="Y547" s="1050"/>
      <c r="Z547" s="1048"/>
      <c r="AA547" s="1048"/>
      <c r="AB547" s="1048"/>
      <c r="AC547" s="1048"/>
      <c r="AF547" s="1050"/>
      <c r="AG547" s="1050"/>
      <c r="AH547" s="1050"/>
      <c r="AI547" s="1050"/>
      <c r="AJ547" s="1050"/>
    </row>
    <row r="548" spans="1:41" s="1047" customFormat="1" ht="15" customHeight="1">
      <c r="B548" s="1047" t="s">
        <v>399</v>
      </c>
      <c r="U548" s="1047" t="s">
        <v>399</v>
      </c>
      <c r="V548" s="1048"/>
      <c r="W548" s="1048"/>
      <c r="X548" s="1048"/>
      <c r="Y548" s="1048"/>
      <c r="AA548" s="1048"/>
      <c r="AB548" s="1048"/>
      <c r="AC548" s="1048"/>
      <c r="AH548" s="1048"/>
      <c r="AI548" s="1048"/>
      <c r="AJ548" s="1048"/>
    </row>
    <row r="549" spans="1:41" ht="15" customHeight="1">
      <c r="A549" s="494"/>
      <c r="B549" s="500"/>
      <c r="F549" s="2611" t="s">
        <v>2293</v>
      </c>
      <c r="G549" s="2611"/>
      <c r="H549" s="2611"/>
      <c r="I549" s="2611"/>
      <c r="J549" s="2612" t="s">
        <v>2294</v>
      </c>
      <c r="K549" s="2612"/>
      <c r="L549" s="2612"/>
      <c r="M549" s="2612"/>
      <c r="N549" s="2598" t="s">
        <v>2229</v>
      </c>
      <c r="O549" s="2598"/>
    </row>
    <row r="550" spans="1:41" ht="15" customHeight="1">
      <c r="A550" s="501"/>
      <c r="B550" s="500"/>
      <c r="F550" s="502"/>
      <c r="G550" s="502"/>
      <c r="H550" s="2620" t="s">
        <v>2712</v>
      </c>
      <c r="I550" s="2620"/>
      <c r="J550" s="2594" t="s">
        <v>2296</v>
      </c>
      <c r="K550" s="2594"/>
      <c r="L550" s="2594"/>
      <c r="M550" s="503"/>
      <c r="N550" s="501" t="s">
        <v>1130</v>
      </c>
    </row>
    <row r="551" spans="1:41" ht="15" customHeight="1">
      <c r="A551" s="500"/>
      <c r="B551" s="504"/>
    </row>
    <row r="552" spans="1:41" s="599" customFormat="1" ht="15" customHeight="1">
      <c r="A552" s="2586" t="s">
        <v>369</v>
      </c>
      <c r="B552" s="2586"/>
      <c r="C552" s="2590" t="s">
        <v>2297</v>
      </c>
      <c r="D552" s="2590"/>
      <c r="E552" s="2590"/>
      <c r="F552" s="2590"/>
      <c r="G552" s="2590" t="s">
        <v>370</v>
      </c>
      <c r="H552" s="2590"/>
      <c r="I552" s="2590"/>
      <c r="J552" s="2590"/>
      <c r="K552" s="2590" t="s">
        <v>371</v>
      </c>
      <c r="L552" s="2590"/>
      <c r="M552" s="2590"/>
      <c r="N552" s="2590"/>
      <c r="O552" s="2590"/>
      <c r="P552" s="2590"/>
      <c r="Q552" s="2590"/>
      <c r="R552" s="2590"/>
      <c r="S552" s="2590"/>
      <c r="T552" s="2590"/>
      <c r="U552" s="2590"/>
      <c r="V552" s="2590"/>
      <c r="W552" s="2590"/>
      <c r="X552" s="2590"/>
      <c r="Y552" s="2590"/>
      <c r="Z552" s="2590"/>
      <c r="AA552" s="2590"/>
      <c r="AB552" s="2590"/>
      <c r="AC552" s="2590"/>
      <c r="AD552" s="2590"/>
      <c r="AE552" s="2590"/>
      <c r="AF552" s="2590"/>
      <c r="AG552" s="2590"/>
      <c r="AH552" s="2590"/>
      <c r="AI552" s="2590"/>
      <c r="AJ552" s="2590"/>
      <c r="AK552" s="2590" t="s">
        <v>1773</v>
      </c>
      <c r="AL552" s="2590"/>
      <c r="AM552" s="2590"/>
      <c r="AN552" s="2590"/>
      <c r="AO552" s="2590"/>
    </row>
    <row r="553" spans="1:41" s="599" customFormat="1" ht="37.5" customHeight="1">
      <c r="A553" s="2586"/>
      <c r="B553" s="2586"/>
      <c r="C553" s="936" t="s">
        <v>372</v>
      </c>
      <c r="D553" s="936" t="s">
        <v>373</v>
      </c>
      <c r="E553" s="936" t="s">
        <v>374</v>
      </c>
      <c r="F553" s="936" t="s">
        <v>375</v>
      </c>
      <c r="G553" s="936" t="s">
        <v>376</v>
      </c>
      <c r="H553" s="936" t="s">
        <v>377</v>
      </c>
      <c r="I553" s="936" t="s">
        <v>2298</v>
      </c>
      <c r="J553" s="936" t="s">
        <v>2589</v>
      </c>
      <c r="K553" s="936" t="s">
        <v>378</v>
      </c>
      <c r="L553" s="936" t="s">
        <v>890</v>
      </c>
      <c r="M553" s="936" t="s">
        <v>379</v>
      </c>
      <c r="N553" s="936" t="s">
        <v>380</v>
      </c>
      <c r="O553" s="936" t="s">
        <v>381</v>
      </c>
      <c r="P553" s="936" t="s">
        <v>382</v>
      </c>
      <c r="Q553" s="936" t="s">
        <v>383</v>
      </c>
      <c r="R553" s="936" t="s">
        <v>384</v>
      </c>
      <c r="S553" s="936" t="s">
        <v>412</v>
      </c>
      <c r="T553" s="936" t="s">
        <v>413</v>
      </c>
      <c r="U553" s="936" t="s">
        <v>414</v>
      </c>
      <c r="V553" s="936" t="s">
        <v>415</v>
      </c>
      <c r="W553" s="936" t="s">
        <v>416</v>
      </c>
      <c r="X553" s="936" t="s">
        <v>417</v>
      </c>
      <c r="Y553" s="936" t="s">
        <v>418</v>
      </c>
      <c r="Z553" s="936" t="s">
        <v>419</v>
      </c>
      <c r="AA553" s="936" t="s">
        <v>420</v>
      </c>
      <c r="AB553" s="936" t="s">
        <v>2590</v>
      </c>
      <c r="AC553" s="936" t="s">
        <v>421</v>
      </c>
      <c r="AD553" s="936" t="s">
        <v>422</v>
      </c>
      <c r="AE553" s="936" t="s">
        <v>2591</v>
      </c>
      <c r="AF553" s="936" t="s">
        <v>423</v>
      </c>
      <c r="AG553" s="936" t="s">
        <v>424</v>
      </c>
      <c r="AH553" s="936" t="s">
        <v>425</v>
      </c>
      <c r="AI553" s="936" t="s">
        <v>426</v>
      </c>
      <c r="AJ553" s="936" t="s">
        <v>427</v>
      </c>
      <c r="AK553" s="936" t="s">
        <v>1733</v>
      </c>
      <c r="AL553" s="936" t="s">
        <v>432</v>
      </c>
      <c r="AM553" s="937" t="s">
        <v>428</v>
      </c>
      <c r="AN553" s="936" t="s">
        <v>429</v>
      </c>
      <c r="AO553" s="936" t="s">
        <v>430</v>
      </c>
    </row>
    <row r="554" spans="1:41" ht="15" customHeight="1">
      <c r="A554" s="508" t="s">
        <v>2299</v>
      </c>
      <c r="B554" s="307"/>
      <c r="C554" s="506" t="s">
        <v>2713</v>
      </c>
      <c r="D554" s="506" t="s">
        <v>2657</v>
      </c>
      <c r="E554" s="506" t="s">
        <v>2657</v>
      </c>
      <c r="F554" s="506" t="s">
        <v>2658</v>
      </c>
      <c r="G554" s="506" t="s">
        <v>2690</v>
      </c>
      <c r="H554" s="506" t="s">
        <v>2713</v>
      </c>
      <c r="I554" s="506" t="s">
        <v>2657</v>
      </c>
      <c r="J554" s="506" t="s">
        <v>2661</v>
      </c>
      <c r="K554" s="506" t="s">
        <v>2714</v>
      </c>
      <c r="L554" s="506" t="s">
        <v>2693</v>
      </c>
      <c r="M554" s="506" t="s">
        <v>2662</v>
      </c>
      <c r="N554" s="506" t="s">
        <v>2658</v>
      </c>
      <c r="O554" s="506" t="s">
        <v>2662</v>
      </c>
      <c r="P554" s="506" t="s">
        <v>2715</v>
      </c>
      <c r="Q554" s="506" t="s">
        <v>2694</v>
      </c>
      <c r="R554" s="506" t="s">
        <v>2694</v>
      </c>
      <c r="S554" s="506" t="s">
        <v>2662</v>
      </c>
      <c r="T554" s="520" t="s">
        <v>2663</v>
      </c>
      <c r="U554" s="506" t="s">
        <v>2695</v>
      </c>
      <c r="V554" s="506" t="s">
        <v>2716</v>
      </c>
      <c r="W554" s="506" t="s">
        <v>2696</v>
      </c>
      <c r="X554" s="506" t="s">
        <v>2662</v>
      </c>
      <c r="Y554" s="506" t="s">
        <v>2697</v>
      </c>
      <c r="Z554" s="506" t="s">
        <v>2693</v>
      </c>
      <c r="AA554" s="506" t="s">
        <v>2662</v>
      </c>
      <c r="AB554" s="506" t="s">
        <v>2662</v>
      </c>
      <c r="AC554" s="506" t="s">
        <v>2663</v>
      </c>
      <c r="AD554" s="506" t="s">
        <v>2698</v>
      </c>
      <c r="AE554" s="506" t="s">
        <v>2699</v>
      </c>
      <c r="AF554" s="506" t="s">
        <v>2700</v>
      </c>
      <c r="AG554" s="506" t="s">
        <v>2668</v>
      </c>
      <c r="AH554" s="506" t="s">
        <v>2657</v>
      </c>
      <c r="AI554" s="506" t="s">
        <v>2663</v>
      </c>
      <c r="AJ554" s="506" t="s">
        <v>2701</v>
      </c>
      <c r="AK554" s="506" t="s">
        <v>2657</v>
      </c>
      <c r="AL554" s="506" t="s">
        <v>2717</v>
      </c>
      <c r="AM554" s="506" t="s">
        <v>2702</v>
      </c>
      <c r="AN554" s="506" t="s">
        <v>2718</v>
      </c>
      <c r="AO554" s="506" t="s">
        <v>2669</v>
      </c>
    </row>
    <row r="555" spans="1:41" ht="15" customHeight="1">
      <c r="A555" s="2619" t="s">
        <v>44</v>
      </c>
      <c r="B555" s="2619"/>
      <c r="C555" s="509"/>
      <c r="D555" s="509"/>
      <c r="E555" s="509"/>
      <c r="F555" s="509"/>
      <c r="G555" s="509"/>
      <c r="H555" s="509"/>
      <c r="I555" s="509"/>
      <c r="J555" s="509"/>
      <c r="K555" s="509"/>
      <c r="L555" s="509"/>
      <c r="M555" s="509"/>
      <c r="N555" s="509"/>
      <c r="O555" s="509"/>
      <c r="P555" s="509"/>
      <c r="Q555" s="509"/>
      <c r="R555" s="510"/>
      <c r="S555" s="510"/>
      <c r="T555" s="509"/>
      <c r="U555" s="509"/>
      <c r="V555" s="509"/>
      <c r="W555" s="509"/>
      <c r="X555" s="509"/>
      <c r="Y555" s="509"/>
      <c r="Z555" s="509"/>
      <c r="AA555" s="509"/>
      <c r="AB555" s="509"/>
      <c r="AC555" s="509"/>
      <c r="AD555" s="509"/>
      <c r="AE555" s="509"/>
      <c r="AF555" s="509"/>
      <c r="AG555" s="509"/>
      <c r="AH555" s="509"/>
      <c r="AI555" s="509"/>
      <c r="AJ555" s="509"/>
      <c r="AK555" s="509"/>
      <c r="AL555" s="510"/>
      <c r="AM555" s="509"/>
      <c r="AN555" s="509"/>
      <c r="AO555" s="509"/>
    </row>
    <row r="556" spans="1:41" ht="15" customHeight="1">
      <c r="A556" s="710"/>
      <c r="B556" s="512" t="s">
        <v>2312</v>
      </c>
      <c r="C556" s="509">
        <v>5</v>
      </c>
      <c r="D556" s="509">
        <v>6</v>
      </c>
      <c r="E556" s="509">
        <v>6</v>
      </c>
      <c r="F556" s="509">
        <v>6</v>
      </c>
      <c r="G556" s="509">
        <v>6.5</v>
      </c>
      <c r="H556" s="509">
        <v>6.5</v>
      </c>
      <c r="I556" s="509">
        <v>6</v>
      </c>
      <c r="J556" s="509">
        <v>6.25</v>
      </c>
      <c r="K556" s="509">
        <v>6</v>
      </c>
      <c r="L556" s="509">
        <v>7</v>
      </c>
      <c r="M556" s="509">
        <v>7</v>
      </c>
      <c r="N556" s="509">
        <v>7</v>
      </c>
      <c r="O556" s="509" t="s">
        <v>76</v>
      </c>
      <c r="P556" s="509">
        <v>7</v>
      </c>
      <c r="Q556" s="509">
        <v>7.25</v>
      </c>
      <c r="R556" s="509">
        <v>6</v>
      </c>
      <c r="S556" s="510" t="s">
        <v>76</v>
      </c>
      <c r="T556" s="509" t="s">
        <v>76</v>
      </c>
      <c r="U556" s="509" t="s">
        <v>76</v>
      </c>
      <c r="V556" s="509" t="s">
        <v>76</v>
      </c>
      <c r="W556" s="509" t="s">
        <v>76</v>
      </c>
      <c r="X556" s="509" t="s">
        <v>76</v>
      </c>
      <c r="Y556" s="509" t="s">
        <v>76</v>
      </c>
      <c r="Z556" s="509" t="s">
        <v>76</v>
      </c>
      <c r="AA556" s="509" t="s">
        <v>76</v>
      </c>
      <c r="AB556" s="509" t="s">
        <v>76</v>
      </c>
      <c r="AC556" s="509" t="s">
        <v>76</v>
      </c>
      <c r="AD556" s="509" t="s">
        <v>76</v>
      </c>
      <c r="AE556" s="509" t="s">
        <v>76</v>
      </c>
      <c r="AF556" s="509" t="s">
        <v>76</v>
      </c>
      <c r="AG556" s="509" t="s">
        <v>76</v>
      </c>
      <c r="AH556" s="509" t="s">
        <v>76</v>
      </c>
      <c r="AI556" s="509" t="s">
        <v>76</v>
      </c>
      <c r="AJ556" s="509">
        <v>8</v>
      </c>
      <c r="AK556" s="509" t="s">
        <v>76</v>
      </c>
      <c r="AL556" s="510" t="s">
        <v>76</v>
      </c>
      <c r="AM556" s="509" t="s">
        <v>76</v>
      </c>
      <c r="AN556" s="509" t="s">
        <v>76</v>
      </c>
      <c r="AO556" s="509" t="s">
        <v>76</v>
      </c>
    </row>
    <row r="557" spans="1:41" ht="15" customHeight="1">
      <c r="A557" s="710"/>
      <c r="B557" s="512" t="s">
        <v>2313</v>
      </c>
      <c r="C557" s="509">
        <v>5</v>
      </c>
      <c r="D557" s="509">
        <v>6</v>
      </c>
      <c r="E557" s="509">
        <v>6</v>
      </c>
      <c r="F557" s="509">
        <v>6</v>
      </c>
      <c r="G557" s="509">
        <v>6.5</v>
      </c>
      <c r="H557" s="509">
        <v>6.5</v>
      </c>
      <c r="I557" s="509">
        <v>6</v>
      </c>
      <c r="J557" s="509">
        <v>6.25</v>
      </c>
      <c r="K557" s="509">
        <v>6</v>
      </c>
      <c r="L557" s="509">
        <v>7</v>
      </c>
      <c r="M557" s="509">
        <v>7</v>
      </c>
      <c r="N557" s="509">
        <v>7</v>
      </c>
      <c r="O557" s="509">
        <v>6.5</v>
      </c>
      <c r="P557" s="509">
        <v>7</v>
      </c>
      <c r="Q557" s="509">
        <v>7.25</v>
      </c>
      <c r="R557" s="509">
        <v>6</v>
      </c>
      <c r="S557" s="510" t="s">
        <v>2442</v>
      </c>
      <c r="T557" s="509">
        <v>7</v>
      </c>
      <c r="U557" s="509">
        <v>7</v>
      </c>
      <c r="V557" s="509">
        <v>7.5</v>
      </c>
      <c r="W557" s="509">
        <v>7.25</v>
      </c>
      <c r="X557" s="509">
        <v>7.5</v>
      </c>
      <c r="Y557" s="509">
        <v>8</v>
      </c>
      <c r="Z557" s="509">
        <v>8</v>
      </c>
      <c r="AA557" s="509" t="s">
        <v>2502</v>
      </c>
      <c r="AB557" s="509">
        <v>8</v>
      </c>
      <c r="AC557" s="509">
        <v>8.5</v>
      </c>
      <c r="AD557" s="509">
        <v>7</v>
      </c>
      <c r="AE557" s="509">
        <v>8.25</v>
      </c>
      <c r="AF557" s="509" t="s">
        <v>397</v>
      </c>
      <c r="AG557" s="509">
        <v>8</v>
      </c>
      <c r="AH557" s="509">
        <v>8.5</v>
      </c>
      <c r="AI557" s="509">
        <v>8</v>
      </c>
      <c r="AJ557" s="509">
        <v>8</v>
      </c>
      <c r="AK557" s="509">
        <v>5.5</v>
      </c>
      <c r="AL557" s="510" t="s">
        <v>2652</v>
      </c>
      <c r="AM557" s="509">
        <v>5.5</v>
      </c>
      <c r="AN557" s="509">
        <v>5.5</v>
      </c>
      <c r="AO557" s="509">
        <v>6</v>
      </c>
    </row>
    <row r="558" spans="1:41" ht="15" customHeight="1">
      <c r="A558" s="2619" t="s">
        <v>45</v>
      </c>
      <c r="B558" s="2619"/>
      <c r="C558" s="513"/>
      <c r="D558" s="513"/>
      <c r="E558" s="513"/>
      <c r="F558" s="513"/>
      <c r="G558" s="513"/>
      <c r="H558" s="513"/>
      <c r="I558" s="513"/>
      <c r="J558" s="513"/>
      <c r="K558" s="513"/>
      <c r="L558" s="513"/>
      <c r="M558" s="513"/>
      <c r="N558" s="513"/>
      <c r="O558" s="513"/>
      <c r="P558" s="513"/>
      <c r="Q558" s="513"/>
      <c r="R558" s="513"/>
      <c r="S558" s="510"/>
      <c r="T558" s="510"/>
      <c r="U558" s="510"/>
      <c r="V558" s="510"/>
      <c r="W558" s="510"/>
      <c r="X558" s="510"/>
      <c r="Y558" s="510"/>
      <c r="Z558" s="509"/>
      <c r="AA558" s="510"/>
      <c r="AB558" s="510"/>
      <c r="AC558" s="510"/>
      <c r="AD558" s="510"/>
      <c r="AE558" s="510"/>
      <c r="AF558" s="510"/>
      <c r="AG558" s="510"/>
      <c r="AH558" s="510"/>
      <c r="AI558" s="510"/>
      <c r="AJ558" s="510"/>
      <c r="AK558" s="510"/>
      <c r="AL558" s="510"/>
      <c r="AM558" s="510"/>
      <c r="AN558" s="510"/>
      <c r="AO558" s="510"/>
    </row>
    <row r="559" spans="1:41" ht="15" customHeight="1">
      <c r="A559" s="514"/>
      <c r="B559" s="512" t="s">
        <v>2314</v>
      </c>
      <c r="C559" s="509">
        <v>7</v>
      </c>
      <c r="D559" s="509">
        <v>7.5</v>
      </c>
      <c r="E559" s="509">
        <v>7.5</v>
      </c>
      <c r="F559" s="509">
        <v>7.5</v>
      </c>
      <c r="G559" s="509">
        <v>7.75</v>
      </c>
      <c r="H559" s="509">
        <v>7.25</v>
      </c>
      <c r="I559" s="509">
        <v>7.5</v>
      </c>
      <c r="J559" s="509">
        <v>7.5</v>
      </c>
      <c r="K559" s="509">
        <v>7</v>
      </c>
      <c r="L559" s="509">
        <v>8</v>
      </c>
      <c r="M559" s="515">
        <v>7.5</v>
      </c>
      <c r="N559" s="509">
        <v>8.5</v>
      </c>
      <c r="O559" s="509">
        <v>7.5</v>
      </c>
      <c r="P559" s="510" t="s">
        <v>2424</v>
      </c>
      <c r="Q559" s="509">
        <v>8.5</v>
      </c>
      <c r="R559" s="509">
        <v>7.5</v>
      </c>
      <c r="S559" s="510" t="s">
        <v>2384</v>
      </c>
      <c r="T559" s="509">
        <v>9</v>
      </c>
      <c r="U559" s="510">
        <v>9.25</v>
      </c>
      <c r="V559" s="510" t="s">
        <v>2500</v>
      </c>
      <c r="W559" s="509">
        <v>8.25</v>
      </c>
      <c r="X559" s="509">
        <v>8.75</v>
      </c>
      <c r="Y559" s="509">
        <v>9</v>
      </c>
      <c r="Z559" s="509">
        <v>9</v>
      </c>
      <c r="AA559" s="509" t="s">
        <v>2612</v>
      </c>
      <c r="AB559" s="509">
        <v>9.25</v>
      </c>
      <c r="AC559" s="509">
        <v>9.25</v>
      </c>
      <c r="AD559" s="509">
        <v>7.75</v>
      </c>
      <c r="AE559" s="509">
        <v>8.75</v>
      </c>
      <c r="AF559" s="510" t="s">
        <v>2500</v>
      </c>
      <c r="AG559" s="509">
        <v>9</v>
      </c>
      <c r="AH559" s="509">
        <v>9</v>
      </c>
      <c r="AI559" s="509">
        <v>9.25</v>
      </c>
      <c r="AJ559" s="509">
        <v>9</v>
      </c>
      <c r="AK559" s="509">
        <v>6.5</v>
      </c>
      <c r="AL559" s="510" t="s">
        <v>2445</v>
      </c>
      <c r="AM559" s="509">
        <v>7</v>
      </c>
      <c r="AN559" s="510" t="s">
        <v>2671</v>
      </c>
      <c r="AO559" s="510" t="s">
        <v>2520</v>
      </c>
    </row>
    <row r="560" spans="1:41" ht="15" customHeight="1">
      <c r="A560" s="514"/>
      <c r="B560" s="512" t="s">
        <v>2315</v>
      </c>
      <c r="C560" s="509">
        <v>7.25</v>
      </c>
      <c r="D560" s="509">
        <v>8</v>
      </c>
      <c r="E560" s="509">
        <v>8</v>
      </c>
      <c r="F560" s="509">
        <v>8</v>
      </c>
      <c r="G560" s="509">
        <v>8</v>
      </c>
      <c r="H560" s="509">
        <v>7.5</v>
      </c>
      <c r="I560" s="509">
        <v>8</v>
      </c>
      <c r="J560" s="509">
        <v>8</v>
      </c>
      <c r="K560" s="509">
        <v>7.5</v>
      </c>
      <c r="L560" s="509">
        <v>8.25</v>
      </c>
      <c r="M560" s="509">
        <v>8</v>
      </c>
      <c r="N560" s="509">
        <v>8.75</v>
      </c>
      <c r="O560" s="509">
        <v>8</v>
      </c>
      <c r="P560" s="510" t="s">
        <v>2537</v>
      </c>
      <c r="Q560" s="509">
        <v>8.75</v>
      </c>
      <c r="R560" s="510">
        <v>7.75</v>
      </c>
      <c r="S560" s="510" t="s">
        <v>2479</v>
      </c>
      <c r="T560" s="509">
        <v>9.25</v>
      </c>
      <c r="U560" s="509">
        <v>9.5</v>
      </c>
      <c r="V560" s="510" t="s">
        <v>2501</v>
      </c>
      <c r="W560" s="509">
        <v>8.5</v>
      </c>
      <c r="X560" s="509">
        <v>9</v>
      </c>
      <c r="Y560" s="510">
        <v>9.25</v>
      </c>
      <c r="Z560" s="509">
        <v>9.25</v>
      </c>
      <c r="AA560" s="510" t="s">
        <v>2567</v>
      </c>
      <c r="AB560" s="509">
        <v>9.75</v>
      </c>
      <c r="AC560" s="509">
        <v>9.5</v>
      </c>
      <c r="AD560" s="509">
        <v>8.25</v>
      </c>
      <c r="AE560" s="509">
        <v>9.25</v>
      </c>
      <c r="AF560" s="509" t="s">
        <v>2501</v>
      </c>
      <c r="AG560" s="509">
        <v>9.25</v>
      </c>
      <c r="AH560" s="509">
        <v>9.25</v>
      </c>
      <c r="AI560" s="509">
        <v>9.75</v>
      </c>
      <c r="AJ560" s="509">
        <v>9.5</v>
      </c>
      <c r="AK560" s="509">
        <v>7</v>
      </c>
      <c r="AL560" s="510" t="s">
        <v>2523</v>
      </c>
      <c r="AM560" s="509">
        <v>7.25</v>
      </c>
      <c r="AN560" s="510" t="s">
        <v>2523</v>
      </c>
      <c r="AO560" s="510" t="s">
        <v>2497</v>
      </c>
    </row>
    <row r="561" spans="1:41" ht="15" customHeight="1">
      <c r="A561" s="514"/>
      <c r="B561" s="512" t="s">
        <v>2316</v>
      </c>
      <c r="C561" s="509">
        <v>7.75</v>
      </c>
      <c r="D561" s="509">
        <v>8.25</v>
      </c>
      <c r="E561" s="509">
        <v>8.25</v>
      </c>
      <c r="F561" s="509">
        <v>8.25</v>
      </c>
      <c r="G561" s="509">
        <v>8.25</v>
      </c>
      <c r="H561" s="509">
        <v>7.75</v>
      </c>
      <c r="I561" s="509">
        <v>8.25</v>
      </c>
      <c r="J561" s="509">
        <v>8.25</v>
      </c>
      <c r="K561" s="509">
        <v>7.75</v>
      </c>
      <c r="L561" s="509">
        <v>8.5</v>
      </c>
      <c r="M561" s="509">
        <v>8.5</v>
      </c>
      <c r="N561" s="509">
        <v>9.5</v>
      </c>
      <c r="O561" s="509">
        <v>8.25</v>
      </c>
      <c r="P561" s="510" t="s">
        <v>2350</v>
      </c>
      <c r="Q561" s="509">
        <v>9</v>
      </c>
      <c r="R561" s="510">
        <v>8</v>
      </c>
      <c r="S561" s="510" t="s">
        <v>2553</v>
      </c>
      <c r="T561" s="509">
        <v>9.75</v>
      </c>
      <c r="U561" s="509">
        <v>9.75</v>
      </c>
      <c r="V561" s="509" t="s">
        <v>2266</v>
      </c>
      <c r="W561" s="509">
        <v>8.75</v>
      </c>
      <c r="X561" s="509">
        <v>9.25</v>
      </c>
      <c r="Y561" s="509">
        <v>9.5</v>
      </c>
      <c r="Z561" s="509">
        <v>9.5</v>
      </c>
      <c r="AA561" s="509" t="s">
        <v>2619</v>
      </c>
      <c r="AB561" s="509">
        <v>10.5</v>
      </c>
      <c r="AC561" s="509">
        <v>10</v>
      </c>
      <c r="AD561" s="509">
        <v>8.5</v>
      </c>
      <c r="AE561" s="509">
        <v>9.75</v>
      </c>
      <c r="AF561" s="509" t="s">
        <v>2612</v>
      </c>
      <c r="AG561" s="509">
        <v>10</v>
      </c>
      <c r="AH561" s="509">
        <v>9.75</v>
      </c>
      <c r="AI561" s="509">
        <v>10</v>
      </c>
      <c r="AJ561" s="509">
        <v>10</v>
      </c>
      <c r="AK561" s="510">
        <v>7.25</v>
      </c>
      <c r="AL561" s="510" t="s">
        <v>2673</v>
      </c>
      <c r="AM561" s="510" t="s">
        <v>2705</v>
      </c>
      <c r="AN561" s="510" t="s">
        <v>2673</v>
      </c>
      <c r="AO561" s="510" t="s">
        <v>2384</v>
      </c>
    </row>
    <row r="562" spans="1:41" ht="15" customHeight="1">
      <c r="A562" s="514"/>
      <c r="B562" s="512" t="s">
        <v>2317</v>
      </c>
      <c r="C562" s="509">
        <v>8</v>
      </c>
      <c r="D562" s="509">
        <v>8.5</v>
      </c>
      <c r="E562" s="509">
        <v>8.5</v>
      </c>
      <c r="F562" s="509">
        <v>8.5</v>
      </c>
      <c r="G562" s="509">
        <v>8.5</v>
      </c>
      <c r="H562" s="509">
        <v>8</v>
      </c>
      <c r="I562" s="509">
        <v>8.5</v>
      </c>
      <c r="J562" s="509">
        <v>8.5</v>
      </c>
      <c r="K562" s="509">
        <v>8</v>
      </c>
      <c r="L562" s="509">
        <v>9</v>
      </c>
      <c r="M562" s="509">
        <v>9</v>
      </c>
      <c r="N562" s="509" t="s">
        <v>76</v>
      </c>
      <c r="O562" s="509" t="s">
        <v>76</v>
      </c>
      <c r="P562" s="510" t="s">
        <v>2568</v>
      </c>
      <c r="Q562" s="509">
        <v>9.5</v>
      </c>
      <c r="R562" s="509">
        <v>8.25</v>
      </c>
      <c r="S562" s="509" t="s">
        <v>76</v>
      </c>
      <c r="T562" s="509">
        <v>10.25</v>
      </c>
      <c r="U562" s="509" t="s">
        <v>76</v>
      </c>
      <c r="V562" s="509" t="s">
        <v>2571</v>
      </c>
      <c r="W562" s="509">
        <v>9</v>
      </c>
      <c r="X562" s="509">
        <v>9.75</v>
      </c>
      <c r="Y562" s="509">
        <v>10</v>
      </c>
      <c r="Z562" s="509">
        <v>10</v>
      </c>
      <c r="AA562" s="509" t="s">
        <v>2618</v>
      </c>
      <c r="AB562" s="509">
        <v>11</v>
      </c>
      <c r="AC562" s="509">
        <v>10.5</v>
      </c>
      <c r="AD562" s="509">
        <v>8.75</v>
      </c>
      <c r="AE562" s="510">
        <v>10.25</v>
      </c>
      <c r="AF562" s="510" t="s">
        <v>76</v>
      </c>
      <c r="AG562" s="509">
        <v>10.25</v>
      </c>
      <c r="AH562" s="509">
        <v>10</v>
      </c>
      <c r="AI562" s="509">
        <v>10.25</v>
      </c>
      <c r="AJ562" s="509">
        <v>10.5</v>
      </c>
      <c r="AK562" s="510">
        <v>7.25</v>
      </c>
      <c r="AL562" s="510" t="s">
        <v>76</v>
      </c>
      <c r="AM562" s="510" t="s">
        <v>2705</v>
      </c>
      <c r="AN562" s="510" t="s">
        <v>2621</v>
      </c>
      <c r="AO562" s="510" t="s">
        <v>2479</v>
      </c>
    </row>
    <row r="563" spans="1:41" ht="15" customHeight="1">
      <c r="A563" s="514"/>
      <c r="B563" s="512" t="s">
        <v>2318</v>
      </c>
      <c r="C563" s="509">
        <v>8</v>
      </c>
      <c r="D563" s="509">
        <v>9</v>
      </c>
      <c r="E563" s="509" t="s">
        <v>76</v>
      </c>
      <c r="F563" s="509" t="s">
        <v>76</v>
      </c>
      <c r="G563" s="509">
        <v>9</v>
      </c>
      <c r="H563" s="509">
        <v>8.5</v>
      </c>
      <c r="I563" s="509">
        <v>9</v>
      </c>
      <c r="J563" s="509">
        <v>9</v>
      </c>
      <c r="K563" s="509" t="s">
        <v>76</v>
      </c>
      <c r="L563" s="509">
        <v>9.5</v>
      </c>
      <c r="M563" s="509" t="s">
        <v>76</v>
      </c>
      <c r="N563" s="509" t="s">
        <v>76</v>
      </c>
      <c r="O563" s="509" t="s">
        <v>76</v>
      </c>
      <c r="P563" s="510" t="s">
        <v>2568</v>
      </c>
      <c r="Q563" s="509">
        <v>10</v>
      </c>
      <c r="R563" s="509" t="s">
        <v>76</v>
      </c>
      <c r="S563" s="509" t="s">
        <v>76</v>
      </c>
      <c r="T563" s="509">
        <v>10.75</v>
      </c>
      <c r="U563" s="509" t="s">
        <v>76</v>
      </c>
      <c r="V563" s="509" t="s">
        <v>1663</v>
      </c>
      <c r="W563" s="509">
        <v>9.5</v>
      </c>
      <c r="X563" s="509">
        <v>10.25</v>
      </c>
      <c r="Y563" s="509">
        <v>10.5</v>
      </c>
      <c r="Z563" s="509">
        <v>10.5</v>
      </c>
      <c r="AA563" s="509" t="s">
        <v>76</v>
      </c>
      <c r="AB563" s="510" t="s">
        <v>76</v>
      </c>
      <c r="AC563" s="509">
        <v>11</v>
      </c>
      <c r="AD563" s="509">
        <v>9.25</v>
      </c>
      <c r="AE563" s="509">
        <v>10.5</v>
      </c>
      <c r="AF563" s="510" t="s">
        <v>76</v>
      </c>
      <c r="AG563" s="509">
        <v>11</v>
      </c>
      <c r="AH563" s="509">
        <v>10.25</v>
      </c>
      <c r="AI563" s="509">
        <v>10.5</v>
      </c>
      <c r="AJ563" s="509">
        <v>11</v>
      </c>
      <c r="AK563" s="510">
        <v>7.25</v>
      </c>
      <c r="AL563" s="510" t="s">
        <v>76</v>
      </c>
      <c r="AM563" s="510" t="s">
        <v>2705</v>
      </c>
      <c r="AN563" s="510" t="s">
        <v>2550</v>
      </c>
      <c r="AO563" s="510" t="s">
        <v>76</v>
      </c>
    </row>
    <row r="564" spans="1:41" ht="15" customHeight="1">
      <c r="A564" s="2619" t="s">
        <v>388</v>
      </c>
      <c r="B564" s="2619"/>
      <c r="C564" s="509"/>
      <c r="D564" s="509"/>
      <c r="E564" s="509"/>
      <c r="F564" s="509"/>
      <c r="G564" s="509"/>
      <c r="H564" s="509"/>
      <c r="I564" s="509"/>
      <c r="J564" s="509"/>
      <c r="K564" s="509"/>
      <c r="L564" s="509"/>
      <c r="M564" s="509"/>
      <c r="N564" s="509"/>
      <c r="O564" s="509"/>
      <c r="P564" s="510"/>
      <c r="Q564" s="509"/>
      <c r="R564" s="510"/>
      <c r="S564" s="509"/>
      <c r="T564" s="509"/>
      <c r="U564" s="509"/>
      <c r="V564" s="509"/>
      <c r="W564" s="509"/>
      <c r="X564" s="509"/>
      <c r="Y564" s="510"/>
      <c r="Z564" s="509"/>
      <c r="AA564" s="510"/>
      <c r="AB564" s="510"/>
      <c r="AC564" s="510"/>
      <c r="AD564" s="509"/>
      <c r="AE564" s="510"/>
      <c r="AF564" s="510"/>
      <c r="AG564" s="509"/>
      <c r="AH564" s="509"/>
      <c r="AI564" s="509"/>
      <c r="AJ564" s="509"/>
      <c r="AK564" s="510"/>
      <c r="AL564" s="510"/>
      <c r="AM564" s="510"/>
      <c r="AN564" s="510"/>
      <c r="AO564" s="510"/>
    </row>
    <row r="565" spans="1:41" ht="15" customHeight="1">
      <c r="A565" s="516"/>
      <c r="B565" s="512" t="s">
        <v>389</v>
      </c>
      <c r="C565" s="509" t="s">
        <v>2258</v>
      </c>
      <c r="D565" s="509">
        <v>12</v>
      </c>
      <c r="E565" s="509" t="s">
        <v>1846</v>
      </c>
      <c r="F565" s="509" t="s">
        <v>1846</v>
      </c>
      <c r="G565" s="509" t="s">
        <v>1846</v>
      </c>
      <c r="H565" s="509" t="s">
        <v>1669</v>
      </c>
      <c r="I565" s="509" t="s">
        <v>76</v>
      </c>
      <c r="J565" s="509" t="s">
        <v>76</v>
      </c>
      <c r="K565" s="509">
        <v>12</v>
      </c>
      <c r="L565" s="509" t="s">
        <v>1550</v>
      </c>
      <c r="M565" s="509">
        <v>14</v>
      </c>
      <c r="N565" s="509">
        <v>13</v>
      </c>
      <c r="O565" s="509">
        <v>12</v>
      </c>
      <c r="P565" s="510" t="s">
        <v>2719</v>
      </c>
      <c r="Q565" s="509">
        <v>13</v>
      </c>
      <c r="R565" s="510" t="s">
        <v>2323</v>
      </c>
      <c r="S565" s="509" t="s">
        <v>2264</v>
      </c>
      <c r="T565" s="509">
        <v>13.5</v>
      </c>
      <c r="U565" s="509" t="s">
        <v>2284</v>
      </c>
      <c r="V565" s="509" t="s">
        <v>2255</v>
      </c>
      <c r="W565" s="509" t="s">
        <v>76</v>
      </c>
      <c r="X565" s="509">
        <v>11</v>
      </c>
      <c r="Y565" s="509">
        <v>14</v>
      </c>
      <c r="Z565" s="509">
        <v>14</v>
      </c>
      <c r="AA565" s="510" t="s">
        <v>2272</v>
      </c>
      <c r="AB565" s="510" t="s">
        <v>2255</v>
      </c>
      <c r="AC565" s="510" t="s">
        <v>1846</v>
      </c>
      <c r="AD565" s="509">
        <v>12</v>
      </c>
      <c r="AE565" s="509">
        <v>13</v>
      </c>
      <c r="AF565" s="510" t="s">
        <v>2284</v>
      </c>
      <c r="AG565" s="509" t="s">
        <v>1847</v>
      </c>
      <c r="AH565" s="509" t="s">
        <v>1863</v>
      </c>
      <c r="AI565" s="509">
        <v>10</v>
      </c>
      <c r="AJ565" s="509">
        <v>14</v>
      </c>
      <c r="AK565" s="510">
        <v>12</v>
      </c>
      <c r="AL565" s="510" t="s">
        <v>2674</v>
      </c>
      <c r="AM565" s="510" t="s">
        <v>2706</v>
      </c>
      <c r="AN565" s="509">
        <v>11</v>
      </c>
      <c r="AO565" s="510" t="s">
        <v>1550</v>
      </c>
    </row>
    <row r="566" spans="1:41" ht="15" customHeight="1">
      <c r="B566" s="512" t="s">
        <v>2319</v>
      </c>
      <c r="C566" s="509" t="s">
        <v>2255</v>
      </c>
      <c r="D566" s="509" t="s">
        <v>1663</v>
      </c>
      <c r="E566" s="509" t="s">
        <v>1663</v>
      </c>
      <c r="F566" s="509" t="s">
        <v>1663</v>
      </c>
      <c r="G566" s="509" t="s">
        <v>1549</v>
      </c>
      <c r="H566" s="509">
        <v>12.5</v>
      </c>
      <c r="I566" s="509" t="s">
        <v>1663</v>
      </c>
      <c r="J566" s="509" t="s">
        <v>1663</v>
      </c>
      <c r="K566" s="509">
        <v>13</v>
      </c>
      <c r="L566" s="509" t="s">
        <v>1847</v>
      </c>
      <c r="M566" s="509">
        <v>16.5</v>
      </c>
      <c r="N566" s="509">
        <v>15</v>
      </c>
      <c r="O566" s="509">
        <v>15</v>
      </c>
      <c r="P566" s="509">
        <v>14.5</v>
      </c>
      <c r="Q566" s="509">
        <v>14</v>
      </c>
      <c r="R566" s="509">
        <v>15</v>
      </c>
      <c r="S566" s="509" t="s">
        <v>2261</v>
      </c>
      <c r="T566" s="509">
        <v>15</v>
      </c>
      <c r="U566" s="509" t="s">
        <v>2258</v>
      </c>
      <c r="V566" s="509" t="s">
        <v>1550</v>
      </c>
      <c r="W566" s="509">
        <v>14</v>
      </c>
      <c r="X566" s="509">
        <v>15</v>
      </c>
      <c r="Y566" s="509">
        <v>15</v>
      </c>
      <c r="Z566" s="509">
        <v>15</v>
      </c>
      <c r="AA566" s="509" t="s">
        <v>1847</v>
      </c>
      <c r="AB566" s="509" t="s">
        <v>2626</v>
      </c>
      <c r="AC566" s="509">
        <v>15</v>
      </c>
      <c r="AD566" s="509" t="s">
        <v>1550</v>
      </c>
      <c r="AE566" s="509">
        <v>15</v>
      </c>
      <c r="AF566" s="509" t="s">
        <v>1550</v>
      </c>
      <c r="AG566" s="509" t="s">
        <v>1847</v>
      </c>
      <c r="AH566" s="509" t="s">
        <v>1910</v>
      </c>
      <c r="AI566" s="509">
        <v>15</v>
      </c>
      <c r="AJ566" s="509">
        <v>15</v>
      </c>
      <c r="AK566" s="509">
        <v>14</v>
      </c>
      <c r="AL566" s="509" t="s">
        <v>2675</v>
      </c>
      <c r="AM566" s="509" t="s">
        <v>1669</v>
      </c>
      <c r="AN566" s="509" t="s">
        <v>1933</v>
      </c>
      <c r="AO566" s="509" t="s">
        <v>1550</v>
      </c>
    </row>
    <row r="567" spans="1:41" ht="15" customHeight="1">
      <c r="B567" s="512" t="s">
        <v>2381</v>
      </c>
      <c r="C567" s="509">
        <v>14</v>
      </c>
      <c r="D567" s="509">
        <v>14</v>
      </c>
      <c r="E567" s="509">
        <v>14</v>
      </c>
      <c r="F567" s="509">
        <v>14</v>
      </c>
      <c r="G567" s="509" t="s">
        <v>2676</v>
      </c>
      <c r="H567" s="509">
        <v>14.5</v>
      </c>
      <c r="I567" s="509">
        <v>14</v>
      </c>
      <c r="J567" s="509">
        <v>14</v>
      </c>
      <c r="K567" s="509" t="s">
        <v>1846</v>
      </c>
      <c r="L567" s="509" t="s">
        <v>1847</v>
      </c>
      <c r="M567" s="509">
        <v>16.5</v>
      </c>
      <c r="N567" s="509">
        <v>15</v>
      </c>
      <c r="O567" s="509" t="s">
        <v>2677</v>
      </c>
      <c r="P567" s="509">
        <v>14.5</v>
      </c>
      <c r="Q567" s="509" t="s">
        <v>2485</v>
      </c>
      <c r="R567" s="509" t="s">
        <v>1550</v>
      </c>
      <c r="S567" s="509" t="s">
        <v>2675</v>
      </c>
      <c r="T567" s="509">
        <v>15.5</v>
      </c>
      <c r="U567" s="509" t="s">
        <v>2258</v>
      </c>
      <c r="V567" s="509" t="s">
        <v>1893</v>
      </c>
      <c r="W567" s="509">
        <v>14</v>
      </c>
      <c r="X567" s="509">
        <v>15</v>
      </c>
      <c r="Y567" s="509">
        <v>15</v>
      </c>
      <c r="Z567" s="509">
        <v>15</v>
      </c>
      <c r="AA567" s="509" t="s">
        <v>2678</v>
      </c>
      <c r="AB567" s="509" t="s">
        <v>1893</v>
      </c>
      <c r="AC567" s="509">
        <v>15</v>
      </c>
      <c r="AD567" s="509" t="s">
        <v>2360</v>
      </c>
      <c r="AE567" s="509">
        <v>15</v>
      </c>
      <c r="AF567" s="509" t="s">
        <v>1550</v>
      </c>
      <c r="AG567" s="509" t="s">
        <v>1847</v>
      </c>
      <c r="AH567" s="509" t="s">
        <v>1910</v>
      </c>
      <c r="AI567" s="509">
        <v>15</v>
      </c>
      <c r="AJ567" s="509">
        <v>15.5</v>
      </c>
      <c r="AK567" s="509">
        <v>13.5</v>
      </c>
      <c r="AL567" s="509" t="s">
        <v>2288</v>
      </c>
      <c r="AM567" s="509" t="s">
        <v>1933</v>
      </c>
      <c r="AN567" s="510" t="s">
        <v>1883</v>
      </c>
      <c r="AO567" s="509" t="s">
        <v>1550</v>
      </c>
    </row>
    <row r="568" spans="1:41" ht="15" customHeight="1">
      <c r="B568" s="512" t="s">
        <v>211</v>
      </c>
      <c r="C568" s="509" t="s">
        <v>2679</v>
      </c>
      <c r="D568" s="509" t="s">
        <v>2679</v>
      </c>
      <c r="E568" s="509" t="s">
        <v>2679</v>
      </c>
      <c r="F568" s="509" t="s">
        <v>2679</v>
      </c>
      <c r="G568" s="509">
        <v>7</v>
      </c>
      <c r="H568" s="509" t="s">
        <v>2679</v>
      </c>
      <c r="I568" s="509">
        <v>7</v>
      </c>
      <c r="J568" s="509">
        <v>7</v>
      </c>
      <c r="K568" s="509" t="s">
        <v>2680</v>
      </c>
      <c r="L568" s="509" t="s">
        <v>2679</v>
      </c>
      <c r="M568" s="509">
        <v>10</v>
      </c>
      <c r="N568" s="509">
        <v>7</v>
      </c>
      <c r="O568" s="509" t="s">
        <v>2679</v>
      </c>
      <c r="P568" s="509">
        <v>7</v>
      </c>
      <c r="Q568" s="509" t="s">
        <v>2679</v>
      </c>
      <c r="R568" s="509" t="s">
        <v>2680</v>
      </c>
      <c r="S568" s="509">
        <v>7</v>
      </c>
      <c r="T568" s="509">
        <v>7</v>
      </c>
      <c r="U568" s="509" t="s">
        <v>2680</v>
      </c>
      <c r="V568" s="509">
        <v>7</v>
      </c>
      <c r="W568" s="509">
        <v>7</v>
      </c>
      <c r="X568" s="509">
        <v>7</v>
      </c>
      <c r="Y568" s="509">
        <v>7</v>
      </c>
      <c r="Z568" s="509">
        <v>7</v>
      </c>
      <c r="AA568" s="509" t="s">
        <v>2680</v>
      </c>
      <c r="AB568" s="509">
        <v>7</v>
      </c>
      <c r="AC568" s="509">
        <v>7</v>
      </c>
      <c r="AD568" s="509" t="s">
        <v>2679</v>
      </c>
      <c r="AE568" s="509">
        <v>7</v>
      </c>
      <c r="AF568" s="509" t="s">
        <v>2679</v>
      </c>
      <c r="AG568" s="509">
        <v>7</v>
      </c>
      <c r="AH568" s="509" t="s">
        <v>2680</v>
      </c>
      <c r="AI568" s="509">
        <v>7</v>
      </c>
      <c r="AJ568" s="509">
        <v>7</v>
      </c>
      <c r="AK568" s="509">
        <v>7</v>
      </c>
      <c r="AL568" s="509" t="s">
        <v>2679</v>
      </c>
      <c r="AM568" s="509" t="s">
        <v>2680</v>
      </c>
      <c r="AN568" s="509" t="s">
        <v>2680</v>
      </c>
      <c r="AO568" s="509" t="s">
        <v>2680</v>
      </c>
    </row>
    <row r="569" spans="1:41" ht="15" customHeight="1">
      <c r="B569" s="512" t="s">
        <v>2330</v>
      </c>
      <c r="C569" s="509" t="s">
        <v>2720</v>
      </c>
      <c r="D569" s="509">
        <v>15</v>
      </c>
      <c r="E569" s="509">
        <v>15</v>
      </c>
      <c r="F569" s="509" t="s">
        <v>1538</v>
      </c>
      <c r="G569" s="509" t="s">
        <v>2458</v>
      </c>
      <c r="H569" s="509">
        <v>15</v>
      </c>
      <c r="I569" s="509">
        <v>15</v>
      </c>
      <c r="J569" s="509">
        <v>15</v>
      </c>
      <c r="K569" s="509">
        <v>15</v>
      </c>
      <c r="L569" s="509" t="s">
        <v>1847</v>
      </c>
      <c r="M569" s="509">
        <v>16.5</v>
      </c>
      <c r="N569" s="509">
        <v>16</v>
      </c>
      <c r="O569" s="509" t="s">
        <v>1910</v>
      </c>
      <c r="P569" s="509" t="s">
        <v>1847</v>
      </c>
      <c r="Q569" s="509">
        <v>15.5</v>
      </c>
      <c r="R569" s="509">
        <v>15</v>
      </c>
      <c r="S569" s="509" t="s">
        <v>1847</v>
      </c>
      <c r="T569" s="509">
        <v>15.5</v>
      </c>
      <c r="U569" s="509" t="s">
        <v>2258</v>
      </c>
      <c r="V569" s="509" t="s">
        <v>1550</v>
      </c>
      <c r="W569" s="509">
        <v>14.75</v>
      </c>
      <c r="X569" s="509">
        <v>16</v>
      </c>
      <c r="Y569" s="509">
        <v>15</v>
      </c>
      <c r="Z569" s="509">
        <v>15</v>
      </c>
      <c r="AA569" s="509" t="s">
        <v>1847</v>
      </c>
      <c r="AB569" s="509" t="s">
        <v>2626</v>
      </c>
      <c r="AC569" s="509">
        <v>15</v>
      </c>
      <c r="AD569" s="509" t="s">
        <v>1908</v>
      </c>
      <c r="AE569" s="509">
        <v>16</v>
      </c>
      <c r="AF569" s="509" t="s">
        <v>1879</v>
      </c>
      <c r="AG569" s="509" t="s">
        <v>1847</v>
      </c>
      <c r="AH569" s="509" t="s">
        <v>1910</v>
      </c>
      <c r="AI569" s="509">
        <v>15</v>
      </c>
      <c r="AJ569" s="509">
        <v>16</v>
      </c>
      <c r="AK569" s="509">
        <v>14</v>
      </c>
      <c r="AL569" s="509" t="s">
        <v>2682</v>
      </c>
      <c r="AM569" s="509" t="s">
        <v>1933</v>
      </c>
      <c r="AN569" s="510" t="s">
        <v>2721</v>
      </c>
      <c r="AO569" s="509" t="s">
        <v>2263</v>
      </c>
    </row>
    <row r="570" spans="1:41" ht="15" customHeight="1">
      <c r="B570" s="512" t="s">
        <v>2334</v>
      </c>
      <c r="C570" s="509" t="s">
        <v>2683</v>
      </c>
      <c r="D570" s="509" t="s">
        <v>2683</v>
      </c>
      <c r="E570" s="509">
        <v>11.5</v>
      </c>
      <c r="F570" s="509" t="s">
        <v>2389</v>
      </c>
      <c r="G570" s="509" t="s">
        <v>2451</v>
      </c>
      <c r="H570" s="509" t="s">
        <v>1646</v>
      </c>
      <c r="I570" s="509">
        <v>10</v>
      </c>
      <c r="J570" s="509">
        <v>10</v>
      </c>
      <c r="K570" s="509" t="s">
        <v>2683</v>
      </c>
      <c r="L570" s="509">
        <v>15</v>
      </c>
      <c r="M570" s="509">
        <v>12</v>
      </c>
      <c r="N570" s="509">
        <v>14</v>
      </c>
      <c r="O570" s="509">
        <v>12</v>
      </c>
      <c r="P570" s="509">
        <v>14</v>
      </c>
      <c r="Q570" s="509">
        <v>11</v>
      </c>
      <c r="R570" s="509">
        <v>13</v>
      </c>
      <c r="S570" s="509" t="s">
        <v>1908</v>
      </c>
      <c r="T570" s="509">
        <v>12</v>
      </c>
      <c r="U570" s="509" t="s">
        <v>2284</v>
      </c>
      <c r="V570" s="509" t="s">
        <v>1924</v>
      </c>
      <c r="W570" s="509" t="s">
        <v>76</v>
      </c>
      <c r="X570" s="509">
        <v>15</v>
      </c>
      <c r="Y570" s="509">
        <v>15</v>
      </c>
      <c r="Z570" s="509">
        <v>15</v>
      </c>
      <c r="AA570" s="509" t="s">
        <v>1891</v>
      </c>
      <c r="AB570" s="509" t="s">
        <v>1669</v>
      </c>
      <c r="AC570" s="509">
        <v>13.5</v>
      </c>
      <c r="AD570" s="509" t="s">
        <v>1669</v>
      </c>
      <c r="AE570" s="509">
        <v>14</v>
      </c>
      <c r="AF570" s="509" t="s">
        <v>1668</v>
      </c>
      <c r="AG570" s="509">
        <v>14</v>
      </c>
      <c r="AH570" s="509" t="s">
        <v>2387</v>
      </c>
      <c r="AI570" s="509" t="s">
        <v>1863</v>
      </c>
      <c r="AJ570" s="509">
        <v>15</v>
      </c>
      <c r="AK570" s="509">
        <v>11.5</v>
      </c>
      <c r="AL570" s="509" t="s">
        <v>2684</v>
      </c>
      <c r="AM570" s="509" t="s">
        <v>76</v>
      </c>
      <c r="AN570" s="510" t="s">
        <v>1550</v>
      </c>
      <c r="AO570" s="509" t="s">
        <v>1550</v>
      </c>
    </row>
    <row r="571" spans="1:41" ht="15" customHeight="1">
      <c r="A571" s="517"/>
      <c r="B571" s="518" t="s">
        <v>1108</v>
      </c>
      <c r="C571" s="519" t="s">
        <v>2259</v>
      </c>
      <c r="D571" s="519" t="s">
        <v>2264</v>
      </c>
      <c r="E571" s="519" t="s">
        <v>2454</v>
      </c>
      <c r="F571" s="519" t="s">
        <v>2454</v>
      </c>
      <c r="G571" s="519" t="s">
        <v>2685</v>
      </c>
      <c r="H571" s="519">
        <v>10.15</v>
      </c>
      <c r="I571" s="519" t="s">
        <v>2628</v>
      </c>
      <c r="J571" s="519" t="s">
        <v>2628</v>
      </c>
      <c r="K571" s="519" t="s">
        <v>2722</v>
      </c>
      <c r="L571" s="519" t="s">
        <v>2710</v>
      </c>
      <c r="M571" s="519">
        <v>16.5</v>
      </c>
      <c r="N571" s="519" t="s">
        <v>1908</v>
      </c>
      <c r="O571" s="519" t="s">
        <v>1614</v>
      </c>
      <c r="P571" s="519" t="s">
        <v>1847</v>
      </c>
      <c r="Q571" s="519" t="s">
        <v>1869</v>
      </c>
      <c r="R571" s="519" t="s">
        <v>2460</v>
      </c>
      <c r="S571" s="519" t="s">
        <v>1846</v>
      </c>
      <c r="T571" s="519" t="s">
        <v>1861</v>
      </c>
      <c r="U571" s="519" t="s">
        <v>2427</v>
      </c>
      <c r="V571" s="519" t="s">
        <v>1550</v>
      </c>
      <c r="W571" s="519" t="s">
        <v>1868</v>
      </c>
      <c r="X571" s="519" t="s">
        <v>1847</v>
      </c>
      <c r="Y571" s="519" t="s">
        <v>1908</v>
      </c>
      <c r="Z571" s="519" t="s">
        <v>1908</v>
      </c>
      <c r="AA571" s="519" t="s">
        <v>1847</v>
      </c>
      <c r="AB571" s="519" t="s">
        <v>1550</v>
      </c>
      <c r="AC571" s="519" t="s">
        <v>2626</v>
      </c>
      <c r="AD571" s="519" t="s">
        <v>2258</v>
      </c>
      <c r="AE571" s="519" t="s">
        <v>1538</v>
      </c>
      <c r="AF571" s="519" t="s">
        <v>2686</v>
      </c>
      <c r="AG571" s="519" t="s">
        <v>1876</v>
      </c>
      <c r="AH571" s="519" t="s">
        <v>1868</v>
      </c>
      <c r="AI571" s="519" t="s">
        <v>1893</v>
      </c>
      <c r="AJ571" s="519">
        <v>16</v>
      </c>
      <c r="AK571" s="519">
        <v>14</v>
      </c>
      <c r="AL571" s="519" t="s">
        <v>2687</v>
      </c>
      <c r="AM571" s="519" t="s">
        <v>2711</v>
      </c>
      <c r="AN571" s="519">
        <v>14</v>
      </c>
      <c r="AO571" s="519">
        <v>14</v>
      </c>
    </row>
    <row r="572" spans="1:41" s="1047" customFormat="1" ht="15" customHeight="1">
      <c r="A572" s="2573" t="s">
        <v>548</v>
      </c>
      <c r="B572" s="2573"/>
      <c r="C572" s="2573"/>
      <c r="D572" s="2573"/>
      <c r="E572" s="2573"/>
      <c r="F572" s="2573"/>
      <c r="G572" s="2573"/>
      <c r="H572" s="2573"/>
      <c r="I572" s="2573"/>
      <c r="J572" s="1049"/>
      <c r="K572" s="1049"/>
      <c r="L572" s="1049"/>
      <c r="M572" s="1049"/>
      <c r="N572" s="1049"/>
      <c r="O572" s="1049"/>
      <c r="P572" s="1049"/>
      <c r="Q572" s="1049"/>
      <c r="R572" s="1049"/>
      <c r="S572" s="1049"/>
      <c r="T572" s="2573" t="s">
        <v>3562</v>
      </c>
      <c r="U572" s="2573"/>
      <c r="V572" s="2573"/>
      <c r="W572" s="2573"/>
      <c r="X572" s="2573"/>
      <c r="Y572" s="1050"/>
      <c r="Z572" s="1048"/>
      <c r="AA572" s="1048"/>
      <c r="AB572" s="1048"/>
      <c r="AC572" s="1048"/>
      <c r="AF572" s="1050"/>
      <c r="AG572" s="1050"/>
      <c r="AH572" s="1050"/>
      <c r="AI572" s="1050"/>
      <c r="AJ572" s="1050"/>
    </row>
    <row r="573" spans="1:41" s="1047" customFormat="1" ht="15" customHeight="1">
      <c r="B573" s="1047" t="s">
        <v>399</v>
      </c>
      <c r="U573" s="1047" t="s">
        <v>399</v>
      </c>
      <c r="V573" s="1048"/>
      <c r="W573" s="1048"/>
      <c r="X573" s="1048"/>
      <c r="Y573" s="1048"/>
      <c r="AA573" s="1048"/>
      <c r="AB573" s="1048"/>
      <c r="AC573" s="1048"/>
      <c r="AH573" s="1048"/>
      <c r="AI573" s="1048"/>
      <c r="AJ573" s="1048"/>
    </row>
    <row r="574" spans="1:41" ht="15" customHeight="1">
      <c r="A574" s="494"/>
      <c r="B574" s="500"/>
      <c r="F574" s="2611" t="s">
        <v>2293</v>
      </c>
      <c r="G574" s="2611"/>
      <c r="H574" s="2611"/>
      <c r="I574" s="2611"/>
      <c r="J574" s="2612" t="s">
        <v>2294</v>
      </c>
      <c r="K574" s="2612"/>
      <c r="L574" s="2612"/>
      <c r="M574" s="2612"/>
      <c r="N574" s="2598" t="s">
        <v>2229</v>
      </c>
      <c r="O574" s="2598"/>
    </row>
    <row r="575" spans="1:41" ht="15" customHeight="1">
      <c r="A575" s="501"/>
      <c r="B575" s="500"/>
      <c r="F575" s="502"/>
      <c r="G575" s="502"/>
      <c r="H575" s="2620" t="s">
        <v>2723</v>
      </c>
      <c r="I575" s="2620"/>
      <c r="J575" s="2594" t="s">
        <v>2296</v>
      </c>
      <c r="K575" s="2594"/>
      <c r="L575" s="2594"/>
      <c r="M575" s="503"/>
      <c r="N575" s="501" t="s">
        <v>1130</v>
      </c>
    </row>
    <row r="576" spans="1:41" ht="15" customHeight="1">
      <c r="A576" s="500"/>
      <c r="B576" s="504"/>
    </row>
    <row r="577" spans="1:41" s="599" customFormat="1" ht="15" customHeight="1">
      <c r="A577" s="2582" t="s">
        <v>369</v>
      </c>
      <c r="B577" s="2583"/>
      <c r="C577" s="2590" t="s">
        <v>2297</v>
      </c>
      <c r="D577" s="2590"/>
      <c r="E577" s="2590"/>
      <c r="F577" s="2590"/>
      <c r="G577" s="2590" t="s">
        <v>370</v>
      </c>
      <c r="H577" s="2590"/>
      <c r="I577" s="2590"/>
      <c r="J577" s="2590"/>
      <c r="K577" s="2591" t="s">
        <v>371</v>
      </c>
      <c r="L577" s="2592"/>
      <c r="M577" s="2592"/>
      <c r="N577" s="2592"/>
      <c r="O577" s="2592"/>
      <c r="P577" s="2592"/>
      <c r="Q577" s="2592"/>
      <c r="R577" s="2592"/>
      <c r="S577" s="2592"/>
      <c r="T577" s="2592"/>
      <c r="U577" s="2592"/>
      <c r="V577" s="2592"/>
      <c r="W577" s="2592"/>
      <c r="X577" s="2592"/>
      <c r="Y577" s="2592"/>
      <c r="Z577" s="2592"/>
      <c r="AA577" s="2592"/>
      <c r="AB577" s="2592"/>
      <c r="AC577" s="2592"/>
      <c r="AD577" s="2592"/>
      <c r="AE577" s="2592"/>
      <c r="AF577" s="2592"/>
      <c r="AG577" s="2592"/>
      <c r="AH577" s="2592"/>
      <c r="AI577" s="2592"/>
      <c r="AJ577" s="2593"/>
      <c r="AK577" s="2591" t="s">
        <v>1773</v>
      </c>
      <c r="AL577" s="2592"/>
      <c r="AM577" s="2592"/>
      <c r="AN577" s="2592"/>
      <c r="AO577" s="2592"/>
    </row>
    <row r="578" spans="1:41" s="599" customFormat="1" ht="30.75" customHeight="1">
      <c r="A578" s="2584"/>
      <c r="B578" s="2585"/>
      <c r="C578" s="936" t="s">
        <v>372</v>
      </c>
      <c r="D578" s="936" t="s">
        <v>373</v>
      </c>
      <c r="E578" s="936" t="s">
        <v>374</v>
      </c>
      <c r="F578" s="936" t="s">
        <v>375</v>
      </c>
      <c r="G578" s="936" t="s">
        <v>376</v>
      </c>
      <c r="H578" s="936" t="s">
        <v>377</v>
      </c>
      <c r="I578" s="936" t="s">
        <v>2298</v>
      </c>
      <c r="J578" s="936" t="s">
        <v>2589</v>
      </c>
      <c r="K578" s="936" t="s">
        <v>378</v>
      </c>
      <c r="L578" s="936" t="s">
        <v>890</v>
      </c>
      <c r="M578" s="936" t="s">
        <v>379</v>
      </c>
      <c r="N578" s="936" t="s">
        <v>380</v>
      </c>
      <c r="O578" s="936" t="s">
        <v>381</v>
      </c>
      <c r="P578" s="936" t="s">
        <v>382</v>
      </c>
      <c r="Q578" s="936" t="s">
        <v>383</v>
      </c>
      <c r="R578" s="936" t="s">
        <v>384</v>
      </c>
      <c r="S578" s="936" t="s">
        <v>412</v>
      </c>
      <c r="T578" s="936" t="s">
        <v>413</v>
      </c>
      <c r="U578" s="936" t="s">
        <v>414</v>
      </c>
      <c r="V578" s="936" t="s">
        <v>415</v>
      </c>
      <c r="W578" s="936" t="s">
        <v>416</v>
      </c>
      <c r="X578" s="936" t="s">
        <v>417</v>
      </c>
      <c r="Y578" s="936" t="s">
        <v>418</v>
      </c>
      <c r="Z578" s="936" t="s">
        <v>419</v>
      </c>
      <c r="AA578" s="936" t="s">
        <v>420</v>
      </c>
      <c r="AB578" s="936" t="s">
        <v>2590</v>
      </c>
      <c r="AC578" s="936" t="s">
        <v>421</v>
      </c>
      <c r="AD578" s="936" t="s">
        <v>422</v>
      </c>
      <c r="AE578" s="936" t="s">
        <v>2591</v>
      </c>
      <c r="AF578" s="936" t="s">
        <v>423</v>
      </c>
      <c r="AG578" s="936" t="s">
        <v>424</v>
      </c>
      <c r="AH578" s="936" t="s">
        <v>425</v>
      </c>
      <c r="AI578" s="936" t="s">
        <v>426</v>
      </c>
      <c r="AJ578" s="936" t="s">
        <v>427</v>
      </c>
      <c r="AK578" s="936" t="s">
        <v>1733</v>
      </c>
      <c r="AL578" s="936" t="s">
        <v>432</v>
      </c>
      <c r="AM578" s="937" t="s">
        <v>428</v>
      </c>
      <c r="AN578" s="936" t="s">
        <v>429</v>
      </c>
      <c r="AO578" s="936" t="s">
        <v>430</v>
      </c>
    </row>
    <row r="579" spans="1:41" ht="15" customHeight="1">
      <c r="A579" s="508" t="s">
        <v>2299</v>
      </c>
      <c r="B579" s="307"/>
      <c r="C579" s="506" t="s">
        <v>2724</v>
      </c>
      <c r="D579" s="506" t="s">
        <v>2657</v>
      </c>
      <c r="E579" s="506" t="s">
        <v>2657</v>
      </c>
      <c r="F579" s="506" t="s">
        <v>2658</v>
      </c>
      <c r="G579" s="506" t="s">
        <v>2690</v>
      </c>
      <c r="H579" s="506" t="s">
        <v>2713</v>
      </c>
      <c r="I579" s="506" t="s">
        <v>2657</v>
      </c>
      <c r="J579" s="506" t="s">
        <v>2725</v>
      </c>
      <c r="K579" s="506" t="s">
        <v>2714</v>
      </c>
      <c r="L579" s="506" t="s">
        <v>2693</v>
      </c>
      <c r="M579" s="506" t="s">
        <v>2662</v>
      </c>
      <c r="N579" s="506" t="s">
        <v>2658</v>
      </c>
      <c r="O579" s="506" t="s">
        <v>2662</v>
      </c>
      <c r="P579" s="506" t="s">
        <v>2715</v>
      </c>
      <c r="Q579" s="506" t="s">
        <v>2694</v>
      </c>
      <c r="R579" s="506" t="s">
        <v>2694</v>
      </c>
      <c r="S579" s="506" t="s">
        <v>2662</v>
      </c>
      <c r="T579" s="520" t="s">
        <v>2663</v>
      </c>
      <c r="U579" s="506" t="s">
        <v>2695</v>
      </c>
      <c r="V579" s="506" t="s">
        <v>2716</v>
      </c>
      <c r="W579" s="506" t="s">
        <v>2696</v>
      </c>
      <c r="X579" s="506" t="s">
        <v>2662</v>
      </c>
      <c r="Y579" s="506" t="s">
        <v>2724</v>
      </c>
      <c r="Z579" s="506" t="s">
        <v>2693</v>
      </c>
      <c r="AA579" s="506" t="s">
        <v>2662</v>
      </c>
      <c r="AB579" s="506" t="s">
        <v>2662</v>
      </c>
      <c r="AC579" s="506" t="s">
        <v>2663</v>
      </c>
      <c r="AD579" s="506" t="s">
        <v>2698</v>
      </c>
      <c r="AE579" s="506" t="s">
        <v>2699</v>
      </c>
      <c r="AF579" s="506" t="s">
        <v>2700</v>
      </c>
      <c r="AG579" s="506" t="s">
        <v>2668</v>
      </c>
      <c r="AH579" s="506" t="s">
        <v>2657</v>
      </c>
      <c r="AI579" s="506" t="s">
        <v>2663</v>
      </c>
      <c r="AJ579" s="506" t="s">
        <v>2701</v>
      </c>
      <c r="AK579" s="506" t="s">
        <v>2657</v>
      </c>
      <c r="AL579" s="506" t="s">
        <v>2726</v>
      </c>
      <c r="AM579" s="506" t="s">
        <v>2702</v>
      </c>
      <c r="AN579" s="506" t="s">
        <v>2718</v>
      </c>
      <c r="AO579" s="506" t="s">
        <v>2669</v>
      </c>
    </row>
    <row r="580" spans="1:41" ht="15" customHeight="1">
      <c r="A580" s="2619" t="s">
        <v>44</v>
      </c>
      <c r="B580" s="2619"/>
      <c r="C580" s="509"/>
      <c r="D580" s="509"/>
      <c r="E580" s="509"/>
      <c r="F580" s="509"/>
      <c r="G580" s="509"/>
      <c r="H580" s="509"/>
      <c r="I580" s="509"/>
      <c r="J580" s="509"/>
      <c r="K580" s="509"/>
      <c r="L580" s="509"/>
      <c r="M580" s="509"/>
      <c r="N580" s="509"/>
      <c r="O580" s="509"/>
      <c r="P580" s="509"/>
      <c r="Q580" s="509"/>
      <c r="R580" s="510"/>
      <c r="S580" s="510"/>
      <c r="T580" s="509"/>
      <c r="U580" s="509"/>
      <c r="V580" s="509"/>
      <c r="W580" s="509"/>
      <c r="X580" s="509"/>
      <c r="Y580" s="509"/>
      <c r="Z580" s="509"/>
      <c r="AA580" s="509"/>
      <c r="AB580" s="509"/>
      <c r="AC580" s="509"/>
      <c r="AD580" s="509"/>
      <c r="AE580" s="509"/>
      <c r="AF580" s="509"/>
      <c r="AG580" s="509"/>
      <c r="AH580" s="509"/>
      <c r="AI580" s="509"/>
      <c r="AJ580" s="509"/>
      <c r="AK580" s="509"/>
      <c r="AL580" s="510"/>
      <c r="AM580" s="509"/>
      <c r="AN580" s="509"/>
      <c r="AO580" s="509"/>
    </row>
    <row r="581" spans="1:41" ht="15" customHeight="1">
      <c r="A581" s="710"/>
      <c r="B581" s="512" t="s">
        <v>2312</v>
      </c>
      <c r="C581" s="509">
        <v>4.5</v>
      </c>
      <c r="D581" s="509">
        <v>6</v>
      </c>
      <c r="E581" s="509">
        <v>6</v>
      </c>
      <c r="F581" s="509">
        <v>6</v>
      </c>
      <c r="G581" s="509">
        <v>6.5</v>
      </c>
      <c r="H581" s="509">
        <v>6.5</v>
      </c>
      <c r="I581" s="509">
        <v>6</v>
      </c>
      <c r="J581" s="509">
        <v>5</v>
      </c>
      <c r="K581" s="509">
        <v>6</v>
      </c>
      <c r="L581" s="509">
        <v>7</v>
      </c>
      <c r="M581" s="509">
        <v>7</v>
      </c>
      <c r="N581" s="509">
        <v>7</v>
      </c>
      <c r="O581" s="509" t="s">
        <v>76</v>
      </c>
      <c r="P581" s="509">
        <v>7</v>
      </c>
      <c r="Q581" s="509">
        <v>7.25</v>
      </c>
      <c r="R581" s="509">
        <v>6</v>
      </c>
      <c r="S581" s="510" t="s">
        <v>76</v>
      </c>
      <c r="T581" s="509" t="s">
        <v>76</v>
      </c>
      <c r="U581" s="509" t="s">
        <v>76</v>
      </c>
      <c r="V581" s="509" t="s">
        <v>76</v>
      </c>
      <c r="W581" s="509" t="s">
        <v>76</v>
      </c>
      <c r="X581" s="509" t="s">
        <v>76</v>
      </c>
      <c r="Y581" s="509" t="s">
        <v>76</v>
      </c>
      <c r="Z581" s="509" t="s">
        <v>76</v>
      </c>
      <c r="AA581" s="509" t="s">
        <v>76</v>
      </c>
      <c r="AB581" s="509" t="s">
        <v>76</v>
      </c>
      <c r="AC581" s="509" t="s">
        <v>76</v>
      </c>
      <c r="AD581" s="509" t="s">
        <v>76</v>
      </c>
      <c r="AE581" s="509" t="s">
        <v>76</v>
      </c>
      <c r="AF581" s="509" t="s">
        <v>76</v>
      </c>
      <c r="AG581" s="509" t="s">
        <v>76</v>
      </c>
      <c r="AH581" s="509" t="s">
        <v>76</v>
      </c>
      <c r="AI581" s="509" t="s">
        <v>76</v>
      </c>
      <c r="AJ581" s="509">
        <v>8</v>
      </c>
      <c r="AK581" s="509" t="s">
        <v>76</v>
      </c>
      <c r="AL581" s="510" t="s">
        <v>76</v>
      </c>
      <c r="AM581" s="509" t="s">
        <v>76</v>
      </c>
      <c r="AN581" s="509" t="s">
        <v>76</v>
      </c>
      <c r="AO581" s="509" t="s">
        <v>76</v>
      </c>
    </row>
    <row r="582" spans="1:41" ht="15" customHeight="1">
      <c r="A582" s="710"/>
      <c r="B582" s="512" t="s">
        <v>2313</v>
      </c>
      <c r="C582" s="509">
        <v>4.5</v>
      </c>
      <c r="D582" s="509">
        <v>6</v>
      </c>
      <c r="E582" s="509">
        <v>6</v>
      </c>
      <c r="F582" s="509">
        <v>6</v>
      </c>
      <c r="G582" s="509">
        <v>6.5</v>
      </c>
      <c r="H582" s="509">
        <v>6.5</v>
      </c>
      <c r="I582" s="509">
        <v>6</v>
      </c>
      <c r="J582" s="509">
        <v>5</v>
      </c>
      <c r="K582" s="509">
        <v>6</v>
      </c>
      <c r="L582" s="509">
        <v>7</v>
      </c>
      <c r="M582" s="509">
        <v>7</v>
      </c>
      <c r="N582" s="509">
        <v>7</v>
      </c>
      <c r="O582" s="509">
        <v>6.5</v>
      </c>
      <c r="P582" s="509">
        <v>7</v>
      </c>
      <c r="Q582" s="509">
        <v>7.25</v>
      </c>
      <c r="R582" s="509">
        <v>6</v>
      </c>
      <c r="S582" s="510" t="s">
        <v>2442</v>
      </c>
      <c r="T582" s="509">
        <v>7</v>
      </c>
      <c r="U582" s="509">
        <v>7</v>
      </c>
      <c r="V582" s="509">
        <v>7.5</v>
      </c>
      <c r="W582" s="509">
        <v>7.25</v>
      </c>
      <c r="X582" s="509">
        <v>7.5</v>
      </c>
      <c r="Y582" s="509">
        <v>8.5</v>
      </c>
      <c r="Z582" s="509">
        <v>8</v>
      </c>
      <c r="AA582" s="509" t="s">
        <v>2502</v>
      </c>
      <c r="AB582" s="509">
        <v>8</v>
      </c>
      <c r="AC582" s="509">
        <v>8.5</v>
      </c>
      <c r="AD582" s="509">
        <v>7</v>
      </c>
      <c r="AE582" s="509">
        <v>8.25</v>
      </c>
      <c r="AF582" s="509" t="s">
        <v>397</v>
      </c>
      <c r="AG582" s="509">
        <v>8</v>
      </c>
      <c r="AH582" s="509">
        <v>8.5</v>
      </c>
      <c r="AI582" s="509">
        <v>8</v>
      </c>
      <c r="AJ582" s="509">
        <v>8</v>
      </c>
      <c r="AK582" s="509">
        <v>5.5</v>
      </c>
      <c r="AL582" s="510" t="s">
        <v>2652</v>
      </c>
      <c r="AM582" s="509">
        <v>5.5</v>
      </c>
      <c r="AN582" s="509">
        <v>5.5</v>
      </c>
      <c r="AO582" s="509">
        <v>6</v>
      </c>
    </row>
    <row r="583" spans="1:41" ht="15" customHeight="1">
      <c r="A583" s="2619" t="s">
        <v>45</v>
      </c>
      <c r="B583" s="2619"/>
      <c r="C583" s="513"/>
      <c r="D583" s="513"/>
      <c r="E583" s="513"/>
      <c r="F583" s="513"/>
      <c r="G583" s="513"/>
      <c r="H583" s="513"/>
      <c r="I583" s="513"/>
      <c r="J583" s="513"/>
      <c r="K583" s="513"/>
      <c r="L583" s="513"/>
      <c r="M583" s="513"/>
      <c r="N583" s="513"/>
      <c r="O583" s="513"/>
      <c r="P583" s="513"/>
      <c r="Q583" s="513"/>
      <c r="R583" s="513"/>
      <c r="S583" s="510"/>
      <c r="T583" s="510"/>
      <c r="U583" s="510"/>
      <c r="V583" s="510"/>
      <c r="W583" s="510"/>
      <c r="X583" s="510"/>
      <c r="Y583" s="510"/>
      <c r="Z583" s="509"/>
      <c r="AA583" s="510"/>
      <c r="AB583" s="510"/>
      <c r="AC583" s="510"/>
      <c r="AD583" s="510"/>
      <c r="AE583" s="510"/>
      <c r="AF583" s="510"/>
      <c r="AG583" s="510"/>
      <c r="AH583" s="510"/>
      <c r="AI583" s="510"/>
      <c r="AJ583" s="510"/>
      <c r="AK583" s="510"/>
      <c r="AL583" s="510"/>
      <c r="AM583" s="510"/>
      <c r="AN583" s="510"/>
      <c r="AO583" s="510"/>
    </row>
    <row r="584" spans="1:41" ht="15" customHeight="1">
      <c r="A584" s="514"/>
      <c r="B584" s="512" t="s">
        <v>2314</v>
      </c>
      <c r="C584" s="509">
        <v>6.25</v>
      </c>
      <c r="D584" s="509">
        <v>7.5</v>
      </c>
      <c r="E584" s="509">
        <v>7.5</v>
      </c>
      <c r="F584" s="509">
        <v>7.5</v>
      </c>
      <c r="G584" s="509">
        <v>7.75</v>
      </c>
      <c r="H584" s="509">
        <v>7.25</v>
      </c>
      <c r="I584" s="509">
        <v>7.5</v>
      </c>
      <c r="J584" s="509">
        <v>7</v>
      </c>
      <c r="K584" s="509">
        <v>7</v>
      </c>
      <c r="L584" s="509">
        <v>8</v>
      </c>
      <c r="M584" s="515">
        <v>7.5</v>
      </c>
      <c r="N584" s="509">
        <v>8.5</v>
      </c>
      <c r="O584" s="509">
        <v>7.5</v>
      </c>
      <c r="P584" s="510" t="s">
        <v>2424</v>
      </c>
      <c r="Q584" s="509">
        <v>8.5</v>
      </c>
      <c r="R584" s="509">
        <v>7.5</v>
      </c>
      <c r="S584" s="510" t="s">
        <v>2384</v>
      </c>
      <c r="T584" s="509">
        <v>9</v>
      </c>
      <c r="U584" s="510">
        <v>9.25</v>
      </c>
      <c r="V584" s="510" t="s">
        <v>2500</v>
      </c>
      <c r="W584" s="509">
        <v>8.25</v>
      </c>
      <c r="X584" s="509">
        <v>8.75</v>
      </c>
      <c r="Y584" s="509">
        <v>9.5</v>
      </c>
      <c r="Z584" s="509">
        <v>9</v>
      </c>
      <c r="AA584" s="509" t="s">
        <v>2612</v>
      </c>
      <c r="AB584" s="509">
        <v>9.25</v>
      </c>
      <c r="AC584" s="509">
        <v>9.25</v>
      </c>
      <c r="AD584" s="509">
        <v>7.75</v>
      </c>
      <c r="AE584" s="509">
        <v>8.75</v>
      </c>
      <c r="AF584" s="510" t="s">
        <v>2500</v>
      </c>
      <c r="AG584" s="509">
        <v>9</v>
      </c>
      <c r="AH584" s="509">
        <v>9</v>
      </c>
      <c r="AI584" s="509">
        <v>9.25</v>
      </c>
      <c r="AJ584" s="509">
        <v>9</v>
      </c>
      <c r="AK584" s="509">
        <v>6.5</v>
      </c>
      <c r="AL584" s="510" t="s">
        <v>2727</v>
      </c>
      <c r="AM584" s="509">
        <v>7</v>
      </c>
      <c r="AN584" s="510" t="s">
        <v>2671</v>
      </c>
      <c r="AO584" s="510" t="s">
        <v>2520</v>
      </c>
    </row>
    <row r="585" spans="1:41" ht="15" customHeight="1">
      <c r="A585" s="514"/>
      <c r="B585" s="512" t="s">
        <v>2315</v>
      </c>
      <c r="C585" s="509">
        <v>6.5</v>
      </c>
      <c r="D585" s="509">
        <v>8</v>
      </c>
      <c r="E585" s="509">
        <v>8</v>
      </c>
      <c r="F585" s="509">
        <v>8</v>
      </c>
      <c r="G585" s="509">
        <v>8</v>
      </c>
      <c r="H585" s="509">
        <v>7.5</v>
      </c>
      <c r="I585" s="509">
        <v>8</v>
      </c>
      <c r="J585" s="509">
        <v>7.25</v>
      </c>
      <c r="K585" s="509">
        <v>7.5</v>
      </c>
      <c r="L585" s="509">
        <v>8.25</v>
      </c>
      <c r="M585" s="509">
        <v>8</v>
      </c>
      <c r="N585" s="509">
        <v>8.75</v>
      </c>
      <c r="O585" s="509">
        <v>8</v>
      </c>
      <c r="P585" s="510" t="s">
        <v>2537</v>
      </c>
      <c r="Q585" s="509">
        <v>8.75</v>
      </c>
      <c r="R585" s="510">
        <v>7.75</v>
      </c>
      <c r="S585" s="510" t="s">
        <v>2479</v>
      </c>
      <c r="T585" s="509">
        <v>9.25</v>
      </c>
      <c r="U585" s="509">
        <v>9.5</v>
      </c>
      <c r="V585" s="510" t="s">
        <v>2501</v>
      </c>
      <c r="W585" s="509">
        <v>8.5</v>
      </c>
      <c r="X585" s="509">
        <v>9</v>
      </c>
      <c r="Y585" s="510">
        <v>9.75</v>
      </c>
      <c r="Z585" s="509">
        <v>9.25</v>
      </c>
      <c r="AA585" s="510" t="s">
        <v>2567</v>
      </c>
      <c r="AB585" s="509">
        <v>9.75</v>
      </c>
      <c r="AC585" s="509">
        <v>9.5</v>
      </c>
      <c r="AD585" s="509">
        <v>8.25</v>
      </c>
      <c r="AE585" s="509">
        <v>9.25</v>
      </c>
      <c r="AF585" s="509" t="s">
        <v>2501</v>
      </c>
      <c r="AG585" s="509">
        <v>9.25</v>
      </c>
      <c r="AH585" s="509">
        <v>9.25</v>
      </c>
      <c r="AI585" s="509">
        <v>9.75</v>
      </c>
      <c r="AJ585" s="509">
        <v>9.5</v>
      </c>
      <c r="AK585" s="509">
        <v>7</v>
      </c>
      <c r="AL585" s="510" t="s">
        <v>2728</v>
      </c>
      <c r="AM585" s="509">
        <v>7.25</v>
      </c>
      <c r="AN585" s="510" t="s">
        <v>2523</v>
      </c>
      <c r="AO585" s="510" t="s">
        <v>2497</v>
      </c>
    </row>
    <row r="586" spans="1:41" ht="15" customHeight="1">
      <c r="A586" s="514"/>
      <c r="B586" s="512" t="s">
        <v>2316</v>
      </c>
      <c r="C586" s="509">
        <v>7</v>
      </c>
      <c r="D586" s="509">
        <v>8.25</v>
      </c>
      <c r="E586" s="509">
        <v>8.25</v>
      </c>
      <c r="F586" s="509">
        <v>8.25</v>
      </c>
      <c r="G586" s="509">
        <v>8.25</v>
      </c>
      <c r="H586" s="509">
        <v>7.75</v>
      </c>
      <c r="I586" s="509">
        <v>8.25</v>
      </c>
      <c r="J586" s="509">
        <v>7.75</v>
      </c>
      <c r="K586" s="509">
        <v>7.75</v>
      </c>
      <c r="L586" s="509">
        <v>8.5</v>
      </c>
      <c r="M586" s="509">
        <v>8.5</v>
      </c>
      <c r="N586" s="509">
        <v>9.5</v>
      </c>
      <c r="O586" s="509">
        <v>8.25</v>
      </c>
      <c r="P586" s="510" t="s">
        <v>2350</v>
      </c>
      <c r="Q586" s="509">
        <v>9</v>
      </c>
      <c r="R586" s="510">
        <v>8</v>
      </c>
      <c r="S586" s="510" t="s">
        <v>2553</v>
      </c>
      <c r="T586" s="509">
        <v>9.75</v>
      </c>
      <c r="U586" s="509">
        <v>9.75</v>
      </c>
      <c r="V586" s="509" t="s">
        <v>2266</v>
      </c>
      <c r="W586" s="509">
        <v>8.75</v>
      </c>
      <c r="X586" s="509">
        <v>9.25</v>
      </c>
      <c r="Y586" s="509">
        <v>10.25</v>
      </c>
      <c r="Z586" s="509">
        <v>9.5</v>
      </c>
      <c r="AA586" s="509" t="s">
        <v>2619</v>
      </c>
      <c r="AB586" s="509">
        <v>10.5</v>
      </c>
      <c r="AC586" s="509">
        <v>10</v>
      </c>
      <c r="AD586" s="509">
        <v>8.5</v>
      </c>
      <c r="AE586" s="509">
        <v>9.75</v>
      </c>
      <c r="AF586" s="509" t="s">
        <v>2612</v>
      </c>
      <c r="AG586" s="509">
        <v>10</v>
      </c>
      <c r="AH586" s="509">
        <v>9.75</v>
      </c>
      <c r="AI586" s="509">
        <v>10</v>
      </c>
      <c r="AJ586" s="509">
        <v>10</v>
      </c>
      <c r="AK586" s="510">
        <v>7.25</v>
      </c>
      <c r="AL586" s="510" t="s">
        <v>2729</v>
      </c>
      <c r="AM586" s="510" t="s">
        <v>2705</v>
      </c>
      <c r="AN586" s="510" t="s">
        <v>2673</v>
      </c>
      <c r="AO586" s="510" t="s">
        <v>2384</v>
      </c>
    </row>
    <row r="587" spans="1:41" ht="15" customHeight="1">
      <c r="A587" s="514"/>
      <c r="B587" s="512" t="s">
        <v>2317</v>
      </c>
      <c r="C587" s="509">
        <v>7.25</v>
      </c>
      <c r="D587" s="509">
        <v>8.5</v>
      </c>
      <c r="E587" s="509">
        <v>8.5</v>
      </c>
      <c r="F587" s="509">
        <v>8.5</v>
      </c>
      <c r="G587" s="509">
        <v>8.5</v>
      </c>
      <c r="H587" s="509">
        <v>8</v>
      </c>
      <c r="I587" s="509">
        <v>8.5</v>
      </c>
      <c r="J587" s="509">
        <v>8</v>
      </c>
      <c r="K587" s="509">
        <v>8</v>
      </c>
      <c r="L587" s="509">
        <v>9</v>
      </c>
      <c r="M587" s="509">
        <v>9</v>
      </c>
      <c r="N587" s="509" t="s">
        <v>76</v>
      </c>
      <c r="O587" s="509" t="s">
        <v>76</v>
      </c>
      <c r="P587" s="510" t="s">
        <v>2568</v>
      </c>
      <c r="Q587" s="509">
        <v>9.5</v>
      </c>
      <c r="R587" s="509">
        <v>8.25</v>
      </c>
      <c r="S587" s="509" t="s">
        <v>76</v>
      </c>
      <c r="T587" s="509">
        <v>10.25</v>
      </c>
      <c r="U587" s="509" t="s">
        <v>76</v>
      </c>
      <c r="V587" s="509" t="s">
        <v>2571</v>
      </c>
      <c r="W587" s="509">
        <v>9</v>
      </c>
      <c r="X587" s="509">
        <v>9.75</v>
      </c>
      <c r="Y587" s="509">
        <v>10.5</v>
      </c>
      <c r="Z587" s="509">
        <v>10</v>
      </c>
      <c r="AA587" s="509" t="s">
        <v>2618</v>
      </c>
      <c r="AB587" s="509">
        <v>11</v>
      </c>
      <c r="AC587" s="509">
        <v>10.5</v>
      </c>
      <c r="AD587" s="509">
        <v>8.75</v>
      </c>
      <c r="AE587" s="510">
        <v>10.25</v>
      </c>
      <c r="AF587" s="510" t="s">
        <v>76</v>
      </c>
      <c r="AG587" s="509">
        <v>10.25</v>
      </c>
      <c r="AH587" s="509">
        <v>10</v>
      </c>
      <c r="AI587" s="509">
        <v>10.25</v>
      </c>
      <c r="AJ587" s="509">
        <v>10.5</v>
      </c>
      <c r="AK587" s="510">
        <v>7.25</v>
      </c>
      <c r="AL587" s="510" t="s">
        <v>2730</v>
      </c>
      <c r="AM587" s="510" t="s">
        <v>2705</v>
      </c>
      <c r="AN587" s="510" t="s">
        <v>2621</v>
      </c>
      <c r="AO587" s="510" t="s">
        <v>2479</v>
      </c>
    </row>
    <row r="588" spans="1:41" ht="15" customHeight="1">
      <c r="A588" s="514"/>
      <c r="B588" s="512" t="s">
        <v>2318</v>
      </c>
      <c r="C588" s="509">
        <v>7.25</v>
      </c>
      <c r="D588" s="509">
        <v>9</v>
      </c>
      <c r="E588" s="509" t="s">
        <v>76</v>
      </c>
      <c r="F588" s="509" t="s">
        <v>76</v>
      </c>
      <c r="G588" s="509">
        <v>9</v>
      </c>
      <c r="H588" s="509">
        <v>8.5</v>
      </c>
      <c r="I588" s="509">
        <v>9</v>
      </c>
      <c r="J588" s="509">
        <v>8</v>
      </c>
      <c r="K588" s="509" t="s">
        <v>76</v>
      </c>
      <c r="L588" s="509">
        <v>9.5</v>
      </c>
      <c r="M588" s="509" t="s">
        <v>76</v>
      </c>
      <c r="N588" s="509" t="s">
        <v>76</v>
      </c>
      <c r="O588" s="509" t="s">
        <v>76</v>
      </c>
      <c r="P588" s="510" t="s">
        <v>2568</v>
      </c>
      <c r="Q588" s="509">
        <v>10</v>
      </c>
      <c r="R588" s="509" t="s">
        <v>76</v>
      </c>
      <c r="S588" s="509" t="s">
        <v>76</v>
      </c>
      <c r="T588" s="509">
        <v>10.75</v>
      </c>
      <c r="U588" s="509" t="s">
        <v>76</v>
      </c>
      <c r="V588" s="509" t="s">
        <v>1663</v>
      </c>
      <c r="W588" s="509">
        <v>9.5</v>
      </c>
      <c r="X588" s="509">
        <v>10.25</v>
      </c>
      <c r="Y588" s="509">
        <v>10.75</v>
      </c>
      <c r="Z588" s="509">
        <v>10.5</v>
      </c>
      <c r="AA588" s="509" t="s">
        <v>76</v>
      </c>
      <c r="AB588" s="510" t="s">
        <v>76</v>
      </c>
      <c r="AC588" s="509">
        <v>11</v>
      </c>
      <c r="AD588" s="509">
        <v>9.25</v>
      </c>
      <c r="AE588" s="509">
        <v>10.5</v>
      </c>
      <c r="AF588" s="510" t="s">
        <v>76</v>
      </c>
      <c r="AG588" s="509">
        <v>11</v>
      </c>
      <c r="AH588" s="509">
        <v>10.25</v>
      </c>
      <c r="AI588" s="509">
        <v>10.5</v>
      </c>
      <c r="AJ588" s="509">
        <v>11</v>
      </c>
      <c r="AK588" s="510">
        <v>7.25</v>
      </c>
      <c r="AL588" s="510" t="s">
        <v>2384</v>
      </c>
      <c r="AM588" s="510" t="s">
        <v>2705</v>
      </c>
      <c r="AN588" s="510" t="s">
        <v>2550</v>
      </c>
      <c r="AO588" s="510" t="s">
        <v>76</v>
      </c>
    </row>
    <row r="589" spans="1:41" ht="15" customHeight="1">
      <c r="A589" s="2619" t="s">
        <v>388</v>
      </c>
      <c r="B589" s="2619"/>
      <c r="C589" s="509"/>
      <c r="D589" s="509"/>
      <c r="E589" s="509"/>
      <c r="F589" s="509"/>
      <c r="G589" s="509"/>
      <c r="H589" s="509"/>
      <c r="I589" s="509"/>
      <c r="J589" s="509"/>
      <c r="K589" s="509"/>
      <c r="L589" s="509"/>
      <c r="M589" s="509"/>
      <c r="N589" s="509"/>
      <c r="O589" s="509"/>
      <c r="P589" s="510"/>
      <c r="Q589" s="509"/>
      <c r="R589" s="510"/>
      <c r="S589" s="509"/>
      <c r="T589" s="509"/>
      <c r="U589" s="509"/>
      <c r="V589" s="509"/>
      <c r="W589" s="509"/>
      <c r="X589" s="509"/>
      <c r="Y589" s="510"/>
      <c r="Z589" s="509"/>
      <c r="AA589" s="510"/>
      <c r="AB589" s="510"/>
      <c r="AC589" s="510"/>
      <c r="AD589" s="509"/>
      <c r="AE589" s="510"/>
      <c r="AF589" s="510"/>
      <c r="AG589" s="509"/>
      <c r="AH589" s="509"/>
      <c r="AI589" s="509"/>
      <c r="AJ589" s="509"/>
      <c r="AK589" s="510"/>
      <c r="AL589" s="510"/>
      <c r="AM589" s="510"/>
      <c r="AN589" s="510"/>
      <c r="AO589" s="510"/>
    </row>
    <row r="590" spans="1:41" ht="15" customHeight="1">
      <c r="A590" s="516"/>
      <c r="B590" s="512" t="s">
        <v>389</v>
      </c>
      <c r="C590" s="509" t="s">
        <v>2264</v>
      </c>
      <c r="D590" s="509">
        <v>12</v>
      </c>
      <c r="E590" s="509" t="s">
        <v>1846</v>
      </c>
      <c r="F590" s="509" t="s">
        <v>1846</v>
      </c>
      <c r="G590" s="509" t="s">
        <v>1846</v>
      </c>
      <c r="H590" s="509" t="s">
        <v>1669</v>
      </c>
      <c r="I590" s="509" t="s">
        <v>76</v>
      </c>
      <c r="J590" s="509" t="s">
        <v>76</v>
      </c>
      <c r="K590" s="509">
        <v>12</v>
      </c>
      <c r="L590" s="509" t="s">
        <v>1550</v>
      </c>
      <c r="M590" s="509">
        <v>14</v>
      </c>
      <c r="N590" s="509">
        <v>13</v>
      </c>
      <c r="O590" s="509">
        <v>12</v>
      </c>
      <c r="P590" s="510" t="s">
        <v>2719</v>
      </c>
      <c r="Q590" s="509">
        <v>13</v>
      </c>
      <c r="R590" s="510" t="s">
        <v>2323</v>
      </c>
      <c r="S590" s="509" t="s">
        <v>2264</v>
      </c>
      <c r="T590" s="509">
        <v>13.5</v>
      </c>
      <c r="U590" s="509" t="s">
        <v>2284</v>
      </c>
      <c r="V590" s="509" t="s">
        <v>2255</v>
      </c>
      <c r="W590" s="509" t="s">
        <v>76</v>
      </c>
      <c r="X590" s="509">
        <v>11</v>
      </c>
      <c r="Y590" s="510" t="s">
        <v>1846</v>
      </c>
      <c r="Z590" s="509">
        <v>14</v>
      </c>
      <c r="AA590" s="510" t="s">
        <v>2272</v>
      </c>
      <c r="AB590" s="510" t="s">
        <v>2255</v>
      </c>
      <c r="AC590" s="510" t="s">
        <v>1846</v>
      </c>
      <c r="AD590" s="509">
        <v>12</v>
      </c>
      <c r="AE590" s="509">
        <v>13</v>
      </c>
      <c r="AF590" s="510" t="s">
        <v>2284</v>
      </c>
      <c r="AG590" s="509" t="s">
        <v>1847</v>
      </c>
      <c r="AH590" s="509" t="s">
        <v>1863</v>
      </c>
      <c r="AI590" s="509">
        <v>10</v>
      </c>
      <c r="AJ590" s="509">
        <v>14</v>
      </c>
      <c r="AK590" s="510">
        <v>12</v>
      </c>
      <c r="AL590" s="510" t="s">
        <v>2674</v>
      </c>
      <c r="AM590" s="510" t="s">
        <v>2706</v>
      </c>
      <c r="AN590" s="509">
        <v>11</v>
      </c>
      <c r="AO590" s="510" t="s">
        <v>1550</v>
      </c>
    </row>
    <row r="591" spans="1:41" ht="15" customHeight="1">
      <c r="B591" s="512" t="s">
        <v>2319</v>
      </c>
      <c r="C591" s="509" t="s">
        <v>2674</v>
      </c>
      <c r="D591" s="509" t="s">
        <v>1663</v>
      </c>
      <c r="E591" s="509" t="s">
        <v>1663</v>
      </c>
      <c r="F591" s="509" t="s">
        <v>1663</v>
      </c>
      <c r="G591" s="509" t="s">
        <v>1549</v>
      </c>
      <c r="H591" s="509">
        <v>12.5</v>
      </c>
      <c r="I591" s="509" t="s">
        <v>1663</v>
      </c>
      <c r="J591" s="509" t="s">
        <v>1663</v>
      </c>
      <c r="K591" s="509">
        <v>13</v>
      </c>
      <c r="L591" s="509" t="s">
        <v>1847</v>
      </c>
      <c r="M591" s="509">
        <v>16.5</v>
      </c>
      <c r="N591" s="509">
        <v>15</v>
      </c>
      <c r="O591" s="509">
        <v>15</v>
      </c>
      <c r="P591" s="509">
        <v>14.5</v>
      </c>
      <c r="Q591" s="509">
        <v>14</v>
      </c>
      <c r="R591" s="509">
        <v>15</v>
      </c>
      <c r="S591" s="509" t="s">
        <v>2261</v>
      </c>
      <c r="T591" s="509">
        <v>15</v>
      </c>
      <c r="U591" s="509" t="s">
        <v>2258</v>
      </c>
      <c r="V591" s="509" t="s">
        <v>1550</v>
      </c>
      <c r="W591" s="509">
        <v>14</v>
      </c>
      <c r="X591" s="509">
        <v>15</v>
      </c>
      <c r="Y591" s="509">
        <v>14</v>
      </c>
      <c r="Z591" s="509">
        <v>15</v>
      </c>
      <c r="AA591" s="509" t="s">
        <v>1847</v>
      </c>
      <c r="AB591" s="509" t="s">
        <v>2626</v>
      </c>
      <c r="AC591" s="509">
        <v>15</v>
      </c>
      <c r="AD591" s="509" t="s">
        <v>1550</v>
      </c>
      <c r="AE591" s="509">
        <v>15</v>
      </c>
      <c r="AF591" s="509" t="s">
        <v>1550</v>
      </c>
      <c r="AG591" s="509" t="s">
        <v>1847</v>
      </c>
      <c r="AH591" s="509" t="s">
        <v>1910</v>
      </c>
      <c r="AI591" s="509">
        <v>15</v>
      </c>
      <c r="AJ591" s="509">
        <v>15</v>
      </c>
      <c r="AK591" s="509">
        <v>14</v>
      </c>
      <c r="AL591" s="509" t="s">
        <v>2675</v>
      </c>
      <c r="AM591" s="509" t="s">
        <v>1669</v>
      </c>
      <c r="AN591" s="509" t="s">
        <v>1933</v>
      </c>
      <c r="AO591" s="509" t="s">
        <v>1550</v>
      </c>
    </row>
    <row r="592" spans="1:41" ht="15" customHeight="1">
      <c r="B592" s="512" t="s">
        <v>2381</v>
      </c>
      <c r="C592" s="509">
        <v>13</v>
      </c>
      <c r="D592" s="509">
        <v>14</v>
      </c>
      <c r="E592" s="509">
        <v>14</v>
      </c>
      <c r="F592" s="509">
        <v>14</v>
      </c>
      <c r="G592" s="509" t="s">
        <v>2676</v>
      </c>
      <c r="H592" s="509">
        <v>14.5</v>
      </c>
      <c r="I592" s="509">
        <v>14</v>
      </c>
      <c r="J592" s="509">
        <v>14</v>
      </c>
      <c r="K592" s="509" t="s">
        <v>1846</v>
      </c>
      <c r="L592" s="509" t="s">
        <v>1847</v>
      </c>
      <c r="M592" s="509">
        <v>16.5</v>
      </c>
      <c r="N592" s="509">
        <v>15</v>
      </c>
      <c r="O592" s="509" t="s">
        <v>2677</v>
      </c>
      <c r="P592" s="509">
        <v>14.5</v>
      </c>
      <c r="Q592" s="509" t="s">
        <v>2485</v>
      </c>
      <c r="R592" s="509" t="s">
        <v>1550</v>
      </c>
      <c r="S592" s="509" t="s">
        <v>2675</v>
      </c>
      <c r="T592" s="509">
        <v>15.5</v>
      </c>
      <c r="U592" s="509" t="s">
        <v>2258</v>
      </c>
      <c r="V592" s="509" t="s">
        <v>1893</v>
      </c>
      <c r="W592" s="509">
        <v>14</v>
      </c>
      <c r="X592" s="509">
        <v>15</v>
      </c>
      <c r="Y592" s="509">
        <v>14</v>
      </c>
      <c r="Z592" s="509">
        <v>15</v>
      </c>
      <c r="AA592" s="509" t="s">
        <v>2678</v>
      </c>
      <c r="AB592" s="509" t="s">
        <v>1893</v>
      </c>
      <c r="AC592" s="509">
        <v>15</v>
      </c>
      <c r="AD592" s="509" t="s">
        <v>2360</v>
      </c>
      <c r="AE592" s="509">
        <v>15</v>
      </c>
      <c r="AF592" s="509" t="s">
        <v>1550</v>
      </c>
      <c r="AG592" s="509" t="s">
        <v>1847</v>
      </c>
      <c r="AH592" s="509" t="s">
        <v>1910</v>
      </c>
      <c r="AI592" s="509">
        <v>15</v>
      </c>
      <c r="AJ592" s="509">
        <v>15.5</v>
      </c>
      <c r="AK592" s="509">
        <v>13.5</v>
      </c>
      <c r="AL592" s="509" t="s">
        <v>2288</v>
      </c>
      <c r="AM592" s="509" t="s">
        <v>1933</v>
      </c>
      <c r="AN592" s="510" t="s">
        <v>1883</v>
      </c>
      <c r="AO592" s="509" t="s">
        <v>1550</v>
      </c>
    </row>
    <row r="593" spans="1:41" ht="15" customHeight="1">
      <c r="B593" s="512" t="s">
        <v>211</v>
      </c>
      <c r="C593" s="509" t="s">
        <v>2679</v>
      </c>
      <c r="D593" s="509" t="s">
        <v>2679</v>
      </c>
      <c r="E593" s="509" t="s">
        <v>2679</v>
      </c>
      <c r="F593" s="509" t="s">
        <v>2679</v>
      </c>
      <c r="G593" s="509">
        <v>7</v>
      </c>
      <c r="H593" s="509" t="s">
        <v>2679</v>
      </c>
      <c r="I593" s="509">
        <v>7</v>
      </c>
      <c r="J593" s="509">
        <v>7</v>
      </c>
      <c r="K593" s="509" t="s">
        <v>2680</v>
      </c>
      <c r="L593" s="509" t="s">
        <v>2679</v>
      </c>
      <c r="M593" s="509">
        <v>10</v>
      </c>
      <c r="N593" s="509">
        <v>7</v>
      </c>
      <c r="O593" s="509" t="s">
        <v>2679</v>
      </c>
      <c r="P593" s="509">
        <v>7</v>
      </c>
      <c r="Q593" s="509" t="s">
        <v>2679</v>
      </c>
      <c r="R593" s="509" t="s">
        <v>2680</v>
      </c>
      <c r="S593" s="509">
        <v>7</v>
      </c>
      <c r="T593" s="509">
        <v>7</v>
      </c>
      <c r="U593" s="509" t="s">
        <v>2680</v>
      </c>
      <c r="V593" s="509">
        <v>7</v>
      </c>
      <c r="W593" s="509">
        <v>7</v>
      </c>
      <c r="X593" s="509">
        <v>7</v>
      </c>
      <c r="Y593" s="509" t="s">
        <v>1868</v>
      </c>
      <c r="Z593" s="509">
        <v>7</v>
      </c>
      <c r="AA593" s="509" t="s">
        <v>2680</v>
      </c>
      <c r="AB593" s="509">
        <v>7</v>
      </c>
      <c r="AC593" s="509">
        <v>7</v>
      </c>
      <c r="AD593" s="509" t="s">
        <v>2679</v>
      </c>
      <c r="AE593" s="509">
        <v>7</v>
      </c>
      <c r="AF593" s="509" t="s">
        <v>2679</v>
      </c>
      <c r="AG593" s="509">
        <v>7</v>
      </c>
      <c r="AH593" s="509" t="s">
        <v>2680</v>
      </c>
      <c r="AI593" s="509">
        <v>7</v>
      </c>
      <c r="AJ593" s="509">
        <v>7</v>
      </c>
      <c r="AK593" s="509">
        <v>7</v>
      </c>
      <c r="AL593" s="509" t="s">
        <v>2679</v>
      </c>
      <c r="AM593" s="509" t="s">
        <v>2680</v>
      </c>
      <c r="AN593" s="509" t="s">
        <v>2680</v>
      </c>
      <c r="AO593" s="509" t="s">
        <v>2680</v>
      </c>
    </row>
    <row r="594" spans="1:41" ht="15" customHeight="1">
      <c r="B594" s="512" t="s">
        <v>2330</v>
      </c>
      <c r="C594" s="509" t="s">
        <v>2731</v>
      </c>
      <c r="D594" s="509">
        <v>15</v>
      </c>
      <c r="E594" s="509">
        <v>15</v>
      </c>
      <c r="F594" s="509" t="s">
        <v>1538</v>
      </c>
      <c r="G594" s="509" t="s">
        <v>2458</v>
      </c>
      <c r="H594" s="509">
        <v>15</v>
      </c>
      <c r="I594" s="509">
        <v>15</v>
      </c>
      <c r="J594" s="509">
        <v>15</v>
      </c>
      <c r="K594" s="509">
        <v>15</v>
      </c>
      <c r="L594" s="509" t="s">
        <v>1847</v>
      </c>
      <c r="M594" s="509">
        <v>16.5</v>
      </c>
      <c r="N594" s="509">
        <v>16</v>
      </c>
      <c r="O594" s="509" t="s">
        <v>1910</v>
      </c>
      <c r="P594" s="509" t="s">
        <v>1847</v>
      </c>
      <c r="Q594" s="509">
        <v>15.5</v>
      </c>
      <c r="R594" s="509">
        <v>15</v>
      </c>
      <c r="S594" s="509" t="s">
        <v>1847</v>
      </c>
      <c r="T594" s="509">
        <v>15.5</v>
      </c>
      <c r="U594" s="509" t="s">
        <v>2258</v>
      </c>
      <c r="V594" s="509" t="s">
        <v>1550</v>
      </c>
      <c r="W594" s="509">
        <v>14.75</v>
      </c>
      <c r="X594" s="509">
        <v>16</v>
      </c>
      <c r="Y594" s="509">
        <v>14</v>
      </c>
      <c r="Z594" s="509">
        <v>15</v>
      </c>
      <c r="AA594" s="509" t="s">
        <v>1847</v>
      </c>
      <c r="AB594" s="509" t="s">
        <v>2626</v>
      </c>
      <c r="AC594" s="509">
        <v>15</v>
      </c>
      <c r="AD594" s="509" t="s">
        <v>1908</v>
      </c>
      <c r="AE594" s="509">
        <v>16</v>
      </c>
      <c r="AF594" s="509" t="s">
        <v>1879</v>
      </c>
      <c r="AG594" s="509" t="s">
        <v>1847</v>
      </c>
      <c r="AH594" s="509" t="s">
        <v>1910</v>
      </c>
      <c r="AI594" s="509">
        <v>15</v>
      </c>
      <c r="AJ594" s="509">
        <v>16</v>
      </c>
      <c r="AK594" s="509">
        <v>14</v>
      </c>
      <c r="AL594" s="509" t="s">
        <v>2682</v>
      </c>
      <c r="AM594" s="509" t="s">
        <v>1933</v>
      </c>
      <c r="AN594" s="510" t="s">
        <v>2721</v>
      </c>
      <c r="AO594" s="509" t="s">
        <v>2263</v>
      </c>
    </row>
    <row r="595" spans="1:41" ht="15" customHeight="1">
      <c r="B595" s="512" t="s">
        <v>2334</v>
      </c>
      <c r="C595" s="509" t="s">
        <v>2507</v>
      </c>
      <c r="D595" s="509" t="s">
        <v>2683</v>
      </c>
      <c r="E595" s="509">
        <v>11.5</v>
      </c>
      <c r="F595" s="509" t="s">
        <v>2389</v>
      </c>
      <c r="G595" s="509" t="s">
        <v>2451</v>
      </c>
      <c r="H595" s="509" t="s">
        <v>1646</v>
      </c>
      <c r="I595" s="509">
        <v>10</v>
      </c>
      <c r="J595" s="509">
        <v>10</v>
      </c>
      <c r="K595" s="509" t="s">
        <v>2683</v>
      </c>
      <c r="L595" s="509">
        <v>15</v>
      </c>
      <c r="M595" s="509">
        <v>12</v>
      </c>
      <c r="N595" s="509">
        <v>14</v>
      </c>
      <c r="O595" s="509">
        <v>12</v>
      </c>
      <c r="P595" s="509">
        <v>14</v>
      </c>
      <c r="Q595" s="509">
        <v>11</v>
      </c>
      <c r="R595" s="509">
        <v>13</v>
      </c>
      <c r="S595" s="509" t="s">
        <v>1908</v>
      </c>
      <c r="T595" s="509">
        <v>12</v>
      </c>
      <c r="U595" s="509" t="s">
        <v>2284</v>
      </c>
      <c r="V595" s="509" t="s">
        <v>1924</v>
      </c>
      <c r="W595" s="509" t="s">
        <v>76</v>
      </c>
      <c r="X595" s="509">
        <v>15</v>
      </c>
      <c r="Y595" s="509">
        <v>14</v>
      </c>
      <c r="Z595" s="509">
        <v>15</v>
      </c>
      <c r="AA595" s="509" t="s">
        <v>1891</v>
      </c>
      <c r="AB595" s="509" t="s">
        <v>1669</v>
      </c>
      <c r="AC595" s="509">
        <v>13.5</v>
      </c>
      <c r="AD595" s="509" t="s">
        <v>1669</v>
      </c>
      <c r="AE595" s="509">
        <v>14</v>
      </c>
      <c r="AF595" s="509" t="s">
        <v>1668</v>
      </c>
      <c r="AG595" s="509">
        <v>14</v>
      </c>
      <c r="AH595" s="509" t="s">
        <v>2387</v>
      </c>
      <c r="AI595" s="509" t="s">
        <v>1863</v>
      </c>
      <c r="AJ595" s="509">
        <v>15</v>
      </c>
      <c r="AK595" s="509">
        <v>11.5</v>
      </c>
      <c r="AL595" s="509" t="s">
        <v>2684</v>
      </c>
      <c r="AM595" s="509" t="s">
        <v>76</v>
      </c>
      <c r="AN595" s="510" t="s">
        <v>1550</v>
      </c>
      <c r="AO595" s="509" t="s">
        <v>1550</v>
      </c>
    </row>
    <row r="596" spans="1:41" ht="15" customHeight="1">
      <c r="A596" s="517"/>
      <c r="B596" s="518" t="s">
        <v>1108</v>
      </c>
      <c r="C596" s="519" t="s">
        <v>2360</v>
      </c>
      <c r="D596" s="519" t="s">
        <v>2264</v>
      </c>
      <c r="E596" s="519" t="s">
        <v>2454</v>
      </c>
      <c r="F596" s="519" t="s">
        <v>2454</v>
      </c>
      <c r="G596" s="519" t="s">
        <v>2685</v>
      </c>
      <c r="H596" s="519">
        <v>10.15</v>
      </c>
      <c r="I596" s="519" t="s">
        <v>2628</v>
      </c>
      <c r="J596" s="519">
        <v>16</v>
      </c>
      <c r="K596" s="519" t="s">
        <v>2722</v>
      </c>
      <c r="L596" s="519" t="s">
        <v>2710</v>
      </c>
      <c r="M596" s="519">
        <v>16.5</v>
      </c>
      <c r="N596" s="519" t="s">
        <v>1908</v>
      </c>
      <c r="O596" s="519" t="s">
        <v>1614</v>
      </c>
      <c r="P596" s="519" t="s">
        <v>1847</v>
      </c>
      <c r="Q596" s="519" t="s">
        <v>1869</v>
      </c>
      <c r="R596" s="519" t="s">
        <v>2460</v>
      </c>
      <c r="S596" s="519" t="s">
        <v>1846</v>
      </c>
      <c r="T596" s="519" t="s">
        <v>1861</v>
      </c>
      <c r="U596" s="519" t="s">
        <v>2427</v>
      </c>
      <c r="V596" s="519" t="s">
        <v>1550</v>
      </c>
      <c r="W596" s="519" t="s">
        <v>1868</v>
      </c>
      <c r="X596" s="519" t="s">
        <v>1847</v>
      </c>
      <c r="Y596" s="519" t="s">
        <v>1863</v>
      </c>
      <c r="Z596" s="519" t="s">
        <v>1908</v>
      </c>
      <c r="AA596" s="519" t="s">
        <v>1847</v>
      </c>
      <c r="AB596" s="519" t="s">
        <v>1550</v>
      </c>
      <c r="AC596" s="519" t="s">
        <v>2626</v>
      </c>
      <c r="AD596" s="519" t="s">
        <v>2258</v>
      </c>
      <c r="AE596" s="519" t="s">
        <v>1538</v>
      </c>
      <c r="AF596" s="519" t="s">
        <v>2686</v>
      </c>
      <c r="AG596" s="519" t="s">
        <v>1876</v>
      </c>
      <c r="AH596" s="519" t="s">
        <v>1868</v>
      </c>
      <c r="AI596" s="519" t="s">
        <v>1893</v>
      </c>
      <c r="AJ596" s="519">
        <v>16</v>
      </c>
      <c r="AK596" s="519">
        <v>14</v>
      </c>
      <c r="AL596" s="519" t="s">
        <v>2687</v>
      </c>
      <c r="AM596" s="519" t="s">
        <v>2711</v>
      </c>
      <c r="AN596" s="519">
        <v>14</v>
      </c>
      <c r="AO596" s="519">
        <v>14</v>
      </c>
    </row>
    <row r="597" spans="1:41" s="1047" customFormat="1" ht="15" customHeight="1">
      <c r="A597" s="2573" t="s">
        <v>548</v>
      </c>
      <c r="B597" s="2573"/>
      <c r="C597" s="2573"/>
      <c r="D597" s="2573"/>
      <c r="E597" s="2573"/>
      <c r="F597" s="2573"/>
      <c r="G597" s="2573"/>
      <c r="H597" s="2573"/>
      <c r="I597" s="2573"/>
      <c r="J597" s="1049"/>
      <c r="K597" s="1049"/>
      <c r="L597" s="1049"/>
      <c r="M597" s="1049"/>
      <c r="N597" s="1049"/>
      <c r="O597" s="1049"/>
      <c r="P597" s="1049"/>
      <c r="Q597" s="1049"/>
      <c r="R597" s="1049"/>
      <c r="S597" s="1049"/>
      <c r="T597" s="2573" t="s">
        <v>3562</v>
      </c>
      <c r="U597" s="2573"/>
      <c r="V597" s="2573"/>
      <c r="W597" s="2573"/>
      <c r="X597" s="2573"/>
      <c r="Y597" s="1050"/>
      <c r="Z597" s="1048"/>
      <c r="AA597" s="1048"/>
      <c r="AB597" s="1048"/>
      <c r="AC597" s="1048"/>
      <c r="AF597" s="1050"/>
      <c r="AG597" s="1050"/>
      <c r="AH597" s="1050"/>
      <c r="AI597" s="1050"/>
      <c r="AJ597" s="1050"/>
    </row>
    <row r="598" spans="1:41" s="1047" customFormat="1" ht="15" customHeight="1">
      <c r="B598" s="1047" t="s">
        <v>399</v>
      </c>
      <c r="U598" s="1047" t="s">
        <v>399</v>
      </c>
      <c r="V598" s="1048"/>
      <c r="W598" s="1048"/>
      <c r="X598" s="1048"/>
      <c r="Y598" s="1048"/>
      <c r="AA598" s="1048"/>
      <c r="AB598" s="1048"/>
      <c r="AC598" s="1048"/>
      <c r="AH598" s="1048"/>
      <c r="AI598" s="1048"/>
      <c r="AJ598" s="1048"/>
    </row>
    <row r="599" spans="1:41" ht="15" customHeight="1">
      <c r="A599" s="494"/>
      <c r="B599" s="500"/>
      <c r="F599" s="2611" t="s">
        <v>2293</v>
      </c>
      <c r="G599" s="2611"/>
      <c r="H599" s="2611"/>
      <c r="I599" s="2611"/>
      <c r="J599" s="2612" t="s">
        <v>2294</v>
      </c>
      <c r="K599" s="2612"/>
      <c r="L599" s="2612"/>
      <c r="M599" s="2612"/>
      <c r="N599" s="2598" t="s">
        <v>2229</v>
      </c>
      <c r="O599" s="2598"/>
    </row>
    <row r="600" spans="1:41" ht="15" customHeight="1">
      <c r="A600" s="501"/>
      <c r="B600" s="500"/>
      <c r="F600" s="502"/>
      <c r="G600" s="502"/>
      <c r="H600" s="2620" t="s">
        <v>2732</v>
      </c>
      <c r="I600" s="2620"/>
      <c r="J600" s="2594" t="s">
        <v>2296</v>
      </c>
      <c r="K600" s="2594"/>
      <c r="L600" s="2594"/>
      <c r="M600" s="503"/>
      <c r="N600" s="501" t="s">
        <v>1130</v>
      </c>
    </row>
    <row r="601" spans="1:41" ht="15" customHeight="1">
      <c r="A601" s="500"/>
      <c r="B601" s="504"/>
    </row>
    <row r="602" spans="1:41" s="599" customFormat="1" ht="15" customHeight="1">
      <c r="A602" s="2582" t="s">
        <v>369</v>
      </c>
      <c r="B602" s="2583"/>
      <c r="C602" s="2590" t="s">
        <v>2297</v>
      </c>
      <c r="D602" s="2590"/>
      <c r="E602" s="2590"/>
      <c r="F602" s="2590"/>
      <c r="G602" s="2590" t="s">
        <v>370</v>
      </c>
      <c r="H602" s="2590"/>
      <c r="I602" s="2590"/>
      <c r="J602" s="2590"/>
      <c r="K602" s="2591" t="s">
        <v>371</v>
      </c>
      <c r="L602" s="2592"/>
      <c r="M602" s="2592"/>
      <c r="N602" s="2592"/>
      <c r="O602" s="2592"/>
      <c r="P602" s="2592"/>
      <c r="Q602" s="2592"/>
      <c r="R602" s="2592"/>
      <c r="S602" s="2592"/>
      <c r="T602" s="2592"/>
      <c r="U602" s="2592"/>
      <c r="V602" s="2592"/>
      <c r="W602" s="2592"/>
      <c r="X602" s="2592"/>
      <c r="Y602" s="2592"/>
      <c r="Z602" s="2592"/>
      <c r="AA602" s="2592"/>
      <c r="AB602" s="2592"/>
      <c r="AC602" s="2592"/>
      <c r="AD602" s="2592"/>
      <c r="AE602" s="2592"/>
      <c r="AF602" s="2592"/>
      <c r="AG602" s="2592"/>
      <c r="AH602" s="2592"/>
      <c r="AI602" s="2592"/>
      <c r="AJ602" s="2593"/>
      <c r="AK602" s="2591" t="s">
        <v>1773</v>
      </c>
      <c r="AL602" s="2592"/>
      <c r="AM602" s="2592"/>
      <c r="AN602" s="2592"/>
      <c r="AO602" s="2592"/>
    </row>
    <row r="603" spans="1:41" s="599" customFormat="1" ht="30.75" customHeight="1">
      <c r="A603" s="2584"/>
      <c r="B603" s="2585"/>
      <c r="C603" s="936" t="s">
        <v>372</v>
      </c>
      <c r="D603" s="936" t="s">
        <v>373</v>
      </c>
      <c r="E603" s="936" t="s">
        <v>374</v>
      </c>
      <c r="F603" s="936" t="s">
        <v>375</v>
      </c>
      <c r="G603" s="936" t="s">
        <v>376</v>
      </c>
      <c r="H603" s="936" t="s">
        <v>377</v>
      </c>
      <c r="I603" s="936" t="s">
        <v>2298</v>
      </c>
      <c r="J603" s="936" t="s">
        <v>2589</v>
      </c>
      <c r="K603" s="936" t="s">
        <v>378</v>
      </c>
      <c r="L603" s="936" t="s">
        <v>890</v>
      </c>
      <c r="M603" s="936" t="s">
        <v>379</v>
      </c>
      <c r="N603" s="936" t="s">
        <v>380</v>
      </c>
      <c r="O603" s="936" t="s">
        <v>381</v>
      </c>
      <c r="P603" s="936" t="s">
        <v>382</v>
      </c>
      <c r="Q603" s="936" t="s">
        <v>383</v>
      </c>
      <c r="R603" s="936" t="s">
        <v>384</v>
      </c>
      <c r="S603" s="936" t="s">
        <v>412</v>
      </c>
      <c r="T603" s="936" t="s">
        <v>413</v>
      </c>
      <c r="U603" s="936" t="s">
        <v>414</v>
      </c>
      <c r="V603" s="936" t="s">
        <v>415</v>
      </c>
      <c r="W603" s="936" t="s">
        <v>416</v>
      </c>
      <c r="X603" s="936" t="s">
        <v>417</v>
      </c>
      <c r="Y603" s="936" t="s">
        <v>418</v>
      </c>
      <c r="Z603" s="936" t="s">
        <v>419</v>
      </c>
      <c r="AA603" s="936" t="s">
        <v>420</v>
      </c>
      <c r="AB603" s="936" t="s">
        <v>2590</v>
      </c>
      <c r="AC603" s="936" t="s">
        <v>421</v>
      </c>
      <c r="AD603" s="936" t="s">
        <v>422</v>
      </c>
      <c r="AE603" s="936" t="s">
        <v>2591</v>
      </c>
      <c r="AF603" s="936" t="s">
        <v>423</v>
      </c>
      <c r="AG603" s="936" t="s">
        <v>424</v>
      </c>
      <c r="AH603" s="936" t="s">
        <v>425</v>
      </c>
      <c r="AI603" s="936" t="s">
        <v>426</v>
      </c>
      <c r="AJ603" s="936" t="s">
        <v>427</v>
      </c>
      <c r="AK603" s="936" t="s">
        <v>1733</v>
      </c>
      <c r="AL603" s="936" t="s">
        <v>432</v>
      </c>
      <c r="AM603" s="937" t="s">
        <v>428</v>
      </c>
      <c r="AN603" s="936" t="s">
        <v>429</v>
      </c>
      <c r="AO603" s="936" t="s">
        <v>430</v>
      </c>
    </row>
    <row r="604" spans="1:41" ht="15" customHeight="1">
      <c r="A604" s="2626" t="s">
        <v>44</v>
      </c>
      <c r="B604" s="2626"/>
      <c r="C604" s="509"/>
      <c r="D604" s="509"/>
      <c r="E604" s="509"/>
      <c r="F604" s="509"/>
      <c r="G604" s="509"/>
      <c r="H604" s="509"/>
      <c r="I604" s="509"/>
      <c r="J604" s="509"/>
      <c r="K604" s="509"/>
      <c r="L604" s="509"/>
      <c r="M604" s="509"/>
      <c r="N604" s="509"/>
      <c r="O604" s="509"/>
      <c r="P604" s="509"/>
      <c r="Q604" s="509"/>
      <c r="R604" s="510"/>
      <c r="S604" s="510"/>
      <c r="T604" s="521"/>
      <c r="U604" s="509"/>
      <c r="V604" s="509"/>
      <c r="W604" s="509"/>
      <c r="X604" s="509"/>
      <c r="Y604" s="509"/>
      <c r="Z604" s="509"/>
      <c r="AA604" s="509"/>
      <c r="AB604" s="509"/>
      <c r="AC604" s="509"/>
      <c r="AD604" s="509"/>
      <c r="AE604" s="509"/>
      <c r="AF604" s="509"/>
      <c r="AG604" s="509"/>
      <c r="AH604" s="509"/>
      <c r="AI604" s="509"/>
      <c r="AJ604" s="509"/>
      <c r="AK604" s="509"/>
      <c r="AL604" s="510"/>
      <c r="AM604" s="509"/>
      <c r="AN604" s="509"/>
      <c r="AO604" s="509"/>
    </row>
    <row r="605" spans="1:41" ht="15" customHeight="1">
      <c r="A605" s="710"/>
      <c r="B605" s="512" t="s">
        <v>2312</v>
      </c>
      <c r="C605" s="509">
        <v>4.5</v>
      </c>
      <c r="D605" s="509">
        <v>4.5</v>
      </c>
      <c r="E605" s="509">
        <v>4.5</v>
      </c>
      <c r="F605" s="509">
        <v>4.5</v>
      </c>
      <c r="G605" s="509">
        <v>4.5</v>
      </c>
      <c r="H605" s="509">
        <v>4.5</v>
      </c>
      <c r="I605" s="509" t="s">
        <v>76</v>
      </c>
      <c r="J605" s="509" t="s">
        <v>76</v>
      </c>
      <c r="K605" s="509">
        <v>6</v>
      </c>
      <c r="L605" s="509">
        <v>7</v>
      </c>
      <c r="M605" s="509">
        <v>6.5</v>
      </c>
      <c r="N605" s="509">
        <v>6.5</v>
      </c>
      <c r="O605" s="509">
        <v>6.5</v>
      </c>
      <c r="P605" s="509">
        <v>7</v>
      </c>
      <c r="Q605" s="509">
        <v>6</v>
      </c>
      <c r="R605" s="510">
        <v>4.75</v>
      </c>
      <c r="S605" s="510" t="s">
        <v>76</v>
      </c>
      <c r="T605" s="509">
        <v>6</v>
      </c>
      <c r="U605" s="509">
        <v>7</v>
      </c>
      <c r="V605" s="509" t="s">
        <v>76</v>
      </c>
      <c r="W605" s="509" t="s">
        <v>76</v>
      </c>
      <c r="X605" s="509">
        <v>7.5</v>
      </c>
      <c r="Y605" s="509">
        <v>8</v>
      </c>
      <c r="Z605" s="509">
        <v>7</v>
      </c>
      <c r="AA605" s="509" t="s">
        <v>2502</v>
      </c>
      <c r="AB605" s="509">
        <v>8</v>
      </c>
      <c r="AC605" s="509" t="s">
        <v>2443</v>
      </c>
      <c r="AD605" s="509">
        <v>7</v>
      </c>
      <c r="AE605" s="509">
        <v>8</v>
      </c>
      <c r="AF605" s="509" t="s">
        <v>2733</v>
      </c>
      <c r="AG605" s="509">
        <v>7.5</v>
      </c>
      <c r="AH605" s="509">
        <v>7.5</v>
      </c>
      <c r="AI605" s="509">
        <v>8</v>
      </c>
      <c r="AJ605" s="509">
        <v>8</v>
      </c>
      <c r="AK605" s="509">
        <v>5.5</v>
      </c>
      <c r="AL605" s="510" t="s">
        <v>76</v>
      </c>
      <c r="AM605" s="509" t="s">
        <v>76</v>
      </c>
      <c r="AN605" s="509" t="s">
        <v>76</v>
      </c>
      <c r="AO605" s="509" t="s">
        <v>76</v>
      </c>
    </row>
    <row r="606" spans="1:41" ht="15" customHeight="1">
      <c r="A606" s="710"/>
      <c r="B606" s="512" t="s">
        <v>2313</v>
      </c>
      <c r="C606" s="509">
        <v>4.5</v>
      </c>
      <c r="D606" s="509">
        <v>4.5</v>
      </c>
      <c r="E606" s="509">
        <v>4.5</v>
      </c>
      <c r="F606" s="509">
        <v>4.5</v>
      </c>
      <c r="G606" s="509">
        <v>4.5</v>
      </c>
      <c r="H606" s="509">
        <v>4.5</v>
      </c>
      <c r="I606" s="509">
        <v>4.5</v>
      </c>
      <c r="J606" s="509">
        <v>5.5</v>
      </c>
      <c r="K606" s="509">
        <v>6</v>
      </c>
      <c r="L606" s="509">
        <v>7</v>
      </c>
      <c r="M606" s="509">
        <v>6.5</v>
      </c>
      <c r="N606" s="509">
        <v>6.5</v>
      </c>
      <c r="O606" s="509">
        <v>6.5</v>
      </c>
      <c r="P606" s="509">
        <v>7</v>
      </c>
      <c r="Q606" s="509">
        <v>6</v>
      </c>
      <c r="R606" s="510">
        <v>4.75</v>
      </c>
      <c r="S606" s="510" t="s">
        <v>1927</v>
      </c>
      <c r="T606" s="509">
        <v>6</v>
      </c>
      <c r="U606" s="509">
        <v>7</v>
      </c>
      <c r="V606" s="509">
        <v>7.5</v>
      </c>
      <c r="W606" s="509">
        <v>6</v>
      </c>
      <c r="X606" s="509">
        <v>7.5</v>
      </c>
      <c r="Y606" s="509">
        <v>8</v>
      </c>
      <c r="Z606" s="509">
        <v>7</v>
      </c>
      <c r="AA606" s="509" t="s">
        <v>2502</v>
      </c>
      <c r="AB606" s="509">
        <v>8</v>
      </c>
      <c r="AC606" s="509" t="s">
        <v>2443</v>
      </c>
      <c r="AD606" s="509">
        <v>7</v>
      </c>
      <c r="AE606" s="509">
        <v>8</v>
      </c>
      <c r="AF606" s="509" t="s">
        <v>2733</v>
      </c>
      <c r="AG606" s="509">
        <v>7.5</v>
      </c>
      <c r="AH606" s="509">
        <v>7.5</v>
      </c>
      <c r="AI606" s="509">
        <v>8</v>
      </c>
      <c r="AJ606" s="509">
        <v>8</v>
      </c>
      <c r="AK606" s="509">
        <v>5.5</v>
      </c>
      <c r="AL606" s="510" t="s">
        <v>2652</v>
      </c>
      <c r="AM606" s="509">
        <v>5.5</v>
      </c>
      <c r="AN606" s="509">
        <v>5.5</v>
      </c>
      <c r="AO606" s="509">
        <v>6</v>
      </c>
    </row>
    <row r="607" spans="1:41" ht="15" customHeight="1">
      <c r="A607" s="2619" t="s">
        <v>45</v>
      </c>
      <c r="B607" s="2619"/>
      <c r="C607" s="513"/>
      <c r="D607" s="513"/>
      <c r="E607" s="513"/>
      <c r="F607" s="513"/>
      <c r="G607" s="513"/>
      <c r="H607" s="513"/>
      <c r="I607" s="513"/>
      <c r="J607" s="513"/>
      <c r="K607" s="513"/>
      <c r="L607" s="513"/>
      <c r="M607" s="513"/>
      <c r="N607" s="513"/>
      <c r="O607" s="513"/>
      <c r="P607" s="513"/>
      <c r="Q607" s="513"/>
      <c r="R607" s="513"/>
      <c r="S607" s="510"/>
      <c r="T607" s="510"/>
      <c r="U607" s="510"/>
      <c r="V607" s="510"/>
      <c r="W607" s="510"/>
      <c r="X607" s="510"/>
      <c r="Y607" s="510"/>
      <c r="Z607" s="509"/>
      <c r="AA607" s="510"/>
      <c r="AB607" s="510"/>
      <c r="AC607" s="510"/>
      <c r="AD607" s="510"/>
      <c r="AE607" s="510"/>
      <c r="AF607" s="510"/>
      <c r="AG607" s="510"/>
      <c r="AH607" s="510"/>
      <c r="AI607" s="510"/>
      <c r="AJ607" s="510"/>
      <c r="AK607" s="510"/>
      <c r="AL607" s="510"/>
      <c r="AM607" s="510"/>
      <c r="AN607" s="510"/>
      <c r="AO607" s="510"/>
    </row>
    <row r="608" spans="1:41" ht="15" customHeight="1">
      <c r="A608" s="514"/>
      <c r="B608" s="512" t="s">
        <v>2314</v>
      </c>
      <c r="C608" s="509">
        <v>6.25</v>
      </c>
      <c r="D608" s="509">
        <v>6.25</v>
      </c>
      <c r="E608" s="509">
        <v>6.25</v>
      </c>
      <c r="F608" s="509">
        <v>6.25</v>
      </c>
      <c r="G608" s="509">
        <v>6.25</v>
      </c>
      <c r="H608" s="509">
        <v>6.25</v>
      </c>
      <c r="I608" s="509">
        <v>6.25</v>
      </c>
      <c r="J608" s="509">
        <v>7</v>
      </c>
      <c r="K608" s="509">
        <v>7</v>
      </c>
      <c r="L608" s="509">
        <v>8</v>
      </c>
      <c r="M608" s="515">
        <v>7.5</v>
      </c>
      <c r="N608" s="509">
        <v>8.25</v>
      </c>
      <c r="O608" s="509">
        <v>7.5</v>
      </c>
      <c r="P608" s="510" t="s">
        <v>2424</v>
      </c>
      <c r="Q608" s="509">
        <v>7.5</v>
      </c>
      <c r="R608" s="509">
        <v>6.5</v>
      </c>
      <c r="S608" s="510" t="s">
        <v>2384</v>
      </c>
      <c r="T608" s="509" t="s">
        <v>2384</v>
      </c>
      <c r="U608" s="510" t="s">
        <v>2384</v>
      </c>
      <c r="V608" s="510" t="s">
        <v>2481</v>
      </c>
      <c r="W608" s="509">
        <v>8.25</v>
      </c>
      <c r="X608" s="509" t="s">
        <v>2584</v>
      </c>
      <c r="Y608" s="510">
        <v>8.5</v>
      </c>
      <c r="Z608" s="509">
        <v>8.5</v>
      </c>
      <c r="AA608" s="509" t="s">
        <v>2734</v>
      </c>
      <c r="AB608" s="509">
        <v>9.25</v>
      </c>
      <c r="AC608" s="509" t="s">
        <v>2479</v>
      </c>
      <c r="AD608" s="509">
        <v>8</v>
      </c>
      <c r="AE608" s="509">
        <v>10</v>
      </c>
      <c r="AF608" s="510" t="s">
        <v>2527</v>
      </c>
      <c r="AG608" s="509">
        <v>9</v>
      </c>
      <c r="AH608" s="509">
        <v>9</v>
      </c>
      <c r="AI608" s="509" t="s">
        <v>2672</v>
      </c>
      <c r="AJ608" s="509">
        <v>9</v>
      </c>
      <c r="AK608" s="509" t="s">
        <v>2679</v>
      </c>
      <c r="AL608" s="510" t="s">
        <v>2735</v>
      </c>
      <c r="AM608" s="509" t="s">
        <v>2736</v>
      </c>
      <c r="AN608" s="510">
        <v>6.5</v>
      </c>
      <c r="AO608" s="510" t="s">
        <v>2520</v>
      </c>
    </row>
    <row r="609" spans="1:41" ht="15" customHeight="1">
      <c r="A609" s="514"/>
      <c r="B609" s="512" t="s">
        <v>2315</v>
      </c>
      <c r="C609" s="509">
        <v>6.5</v>
      </c>
      <c r="D609" s="509">
        <v>6.5</v>
      </c>
      <c r="E609" s="509">
        <v>6.5</v>
      </c>
      <c r="F609" s="509">
        <v>6.5</v>
      </c>
      <c r="G609" s="509">
        <v>6.5</v>
      </c>
      <c r="H609" s="509">
        <v>6.5</v>
      </c>
      <c r="I609" s="509">
        <v>6.5</v>
      </c>
      <c r="J609" s="509">
        <v>7.5</v>
      </c>
      <c r="K609" s="509">
        <v>7.5</v>
      </c>
      <c r="L609" s="509">
        <v>8.25</v>
      </c>
      <c r="M609" s="509">
        <v>8</v>
      </c>
      <c r="N609" s="509">
        <v>8.5</v>
      </c>
      <c r="O609" s="509">
        <v>8</v>
      </c>
      <c r="P609" s="510" t="s">
        <v>2537</v>
      </c>
      <c r="Q609" s="509">
        <v>7.75</v>
      </c>
      <c r="R609" s="510">
        <v>6.75</v>
      </c>
      <c r="S609" s="510" t="s">
        <v>2479</v>
      </c>
      <c r="T609" s="509" t="s">
        <v>2737</v>
      </c>
      <c r="U609" s="510" t="s">
        <v>2614</v>
      </c>
      <c r="V609" s="510" t="s">
        <v>2501</v>
      </c>
      <c r="W609" s="509">
        <v>8.5</v>
      </c>
      <c r="X609" s="509" t="s">
        <v>2351</v>
      </c>
      <c r="Y609" s="510">
        <v>8.75</v>
      </c>
      <c r="Z609" s="509">
        <v>9</v>
      </c>
      <c r="AA609" s="510" t="s">
        <v>2614</v>
      </c>
      <c r="AB609" s="509">
        <v>9.75</v>
      </c>
      <c r="AC609" s="509" t="s">
        <v>2616</v>
      </c>
      <c r="AD609" s="509">
        <v>8.5</v>
      </c>
      <c r="AE609" s="509">
        <v>10.5</v>
      </c>
      <c r="AF609" s="509" t="s">
        <v>2500</v>
      </c>
      <c r="AG609" s="509">
        <v>9.5</v>
      </c>
      <c r="AH609" s="509">
        <v>9.25</v>
      </c>
      <c r="AI609" s="509" t="s">
        <v>2738</v>
      </c>
      <c r="AJ609" s="509">
        <v>9.5</v>
      </c>
      <c r="AK609" s="509" t="s">
        <v>2681</v>
      </c>
      <c r="AL609" s="510" t="s">
        <v>2739</v>
      </c>
      <c r="AM609" s="509" t="s">
        <v>2704</v>
      </c>
      <c r="AN609" s="510">
        <v>7</v>
      </c>
      <c r="AO609" s="510" t="s">
        <v>2497</v>
      </c>
    </row>
    <row r="610" spans="1:41" ht="15" customHeight="1">
      <c r="A610" s="514"/>
      <c r="B610" s="512" t="s">
        <v>2316</v>
      </c>
      <c r="C610" s="509">
        <v>7</v>
      </c>
      <c r="D610" s="509">
        <v>7</v>
      </c>
      <c r="E610" s="509">
        <v>7</v>
      </c>
      <c r="F610" s="509">
        <v>7</v>
      </c>
      <c r="G610" s="509">
        <v>7</v>
      </c>
      <c r="H610" s="509">
        <v>7</v>
      </c>
      <c r="I610" s="509">
        <v>7</v>
      </c>
      <c r="J610" s="509">
        <v>7.75</v>
      </c>
      <c r="K610" s="509">
        <v>7.75</v>
      </c>
      <c r="L610" s="509">
        <v>8.5</v>
      </c>
      <c r="M610" s="509">
        <v>8.5</v>
      </c>
      <c r="N610" s="509">
        <v>9</v>
      </c>
      <c r="O610" s="509">
        <v>8.25</v>
      </c>
      <c r="P610" s="510" t="s">
        <v>2350</v>
      </c>
      <c r="Q610" s="509">
        <v>8</v>
      </c>
      <c r="R610" s="510">
        <v>7.25</v>
      </c>
      <c r="S610" s="510">
        <v>9.5</v>
      </c>
      <c r="T610" s="509" t="s">
        <v>2672</v>
      </c>
      <c r="U610" s="509" t="s">
        <v>2612</v>
      </c>
      <c r="V610" s="509" t="s">
        <v>2351</v>
      </c>
      <c r="W610" s="509">
        <v>8.75</v>
      </c>
      <c r="X610" s="509" t="s">
        <v>1936</v>
      </c>
      <c r="Y610" s="509">
        <v>9.25</v>
      </c>
      <c r="Z610" s="509">
        <v>9.5</v>
      </c>
      <c r="AA610" s="509" t="s">
        <v>2612</v>
      </c>
      <c r="AB610" s="509">
        <v>10.5</v>
      </c>
      <c r="AC610" s="509" t="s">
        <v>2507</v>
      </c>
      <c r="AD610" s="509">
        <v>9</v>
      </c>
      <c r="AE610" s="509">
        <v>11</v>
      </c>
      <c r="AF610" s="509" t="s">
        <v>2500</v>
      </c>
      <c r="AG610" s="509">
        <v>10</v>
      </c>
      <c r="AH610" s="509">
        <v>9.75</v>
      </c>
      <c r="AI610" s="509" t="s">
        <v>2570</v>
      </c>
      <c r="AJ610" s="509">
        <v>10</v>
      </c>
      <c r="AK610" s="510" t="s">
        <v>2550</v>
      </c>
      <c r="AL610" s="510" t="s">
        <v>2740</v>
      </c>
      <c r="AM610" s="510" t="s">
        <v>2384</v>
      </c>
      <c r="AN610" s="510">
        <v>7.25</v>
      </c>
      <c r="AO610" s="510" t="s">
        <v>2384</v>
      </c>
    </row>
    <row r="611" spans="1:41" ht="15" customHeight="1">
      <c r="A611" s="514"/>
      <c r="B611" s="512" t="s">
        <v>2317</v>
      </c>
      <c r="C611" s="509">
        <v>7.25</v>
      </c>
      <c r="D611" s="509">
        <v>7.25</v>
      </c>
      <c r="E611" s="509">
        <v>7.25</v>
      </c>
      <c r="F611" s="509">
        <v>7.25</v>
      </c>
      <c r="G611" s="509">
        <v>7.25</v>
      </c>
      <c r="H611" s="509">
        <v>7.25</v>
      </c>
      <c r="I611" s="509">
        <v>7.25</v>
      </c>
      <c r="J611" s="509">
        <v>8</v>
      </c>
      <c r="K611" s="509">
        <v>8</v>
      </c>
      <c r="L611" s="509">
        <v>9</v>
      </c>
      <c r="M611" s="509">
        <v>9</v>
      </c>
      <c r="N611" s="509">
        <v>9.25</v>
      </c>
      <c r="O611" s="509" t="s">
        <v>76</v>
      </c>
      <c r="P611" s="510" t="s">
        <v>2568</v>
      </c>
      <c r="Q611" s="509">
        <v>8.5</v>
      </c>
      <c r="R611" s="509">
        <v>7.5</v>
      </c>
      <c r="S611" s="509" t="s">
        <v>76</v>
      </c>
      <c r="T611" s="509" t="s">
        <v>2623</v>
      </c>
      <c r="U611" s="509" t="s">
        <v>2612</v>
      </c>
      <c r="V611" s="509" t="s">
        <v>2328</v>
      </c>
      <c r="W611" s="509">
        <v>9</v>
      </c>
      <c r="X611" s="509" t="s">
        <v>2623</v>
      </c>
      <c r="Y611" s="509">
        <v>9.5</v>
      </c>
      <c r="Z611" s="509">
        <v>10</v>
      </c>
      <c r="AA611" s="509" t="s">
        <v>2328</v>
      </c>
      <c r="AB611" s="509">
        <v>11</v>
      </c>
      <c r="AC611" s="510" t="s">
        <v>2507</v>
      </c>
      <c r="AD611" s="509">
        <v>9.25</v>
      </c>
      <c r="AE611" s="510" t="s">
        <v>76</v>
      </c>
      <c r="AF611" s="510" t="s">
        <v>2500</v>
      </c>
      <c r="AG611" s="509">
        <v>10.5</v>
      </c>
      <c r="AH611" s="509">
        <v>10</v>
      </c>
      <c r="AI611" s="509" t="s">
        <v>2741</v>
      </c>
      <c r="AJ611" s="509">
        <v>10.5</v>
      </c>
      <c r="AK611" s="510" t="s">
        <v>2550</v>
      </c>
      <c r="AL611" s="510" t="s">
        <v>1226</v>
      </c>
      <c r="AM611" s="510" t="s">
        <v>2384</v>
      </c>
      <c r="AN611" s="510">
        <v>7.5</v>
      </c>
      <c r="AO611" s="510" t="s">
        <v>2479</v>
      </c>
    </row>
    <row r="612" spans="1:41" ht="15" customHeight="1">
      <c r="A612" s="514"/>
      <c r="B612" s="512" t="s">
        <v>2318</v>
      </c>
      <c r="C612" s="509" t="s">
        <v>76</v>
      </c>
      <c r="D612" s="509" t="s">
        <v>76</v>
      </c>
      <c r="E612" s="509" t="s">
        <v>76</v>
      </c>
      <c r="F612" s="509">
        <v>7.25</v>
      </c>
      <c r="G612" s="509">
        <v>7.25</v>
      </c>
      <c r="H612" s="509">
        <v>7.25</v>
      </c>
      <c r="I612" s="509">
        <v>7.25</v>
      </c>
      <c r="J612" s="509">
        <v>8</v>
      </c>
      <c r="K612" s="509">
        <v>8</v>
      </c>
      <c r="L612" s="509">
        <v>9.5</v>
      </c>
      <c r="M612" s="509">
        <v>9</v>
      </c>
      <c r="N612" s="509" t="s">
        <v>76</v>
      </c>
      <c r="O612" s="509" t="s">
        <v>76</v>
      </c>
      <c r="P612" s="510" t="s">
        <v>2568</v>
      </c>
      <c r="Q612" s="509">
        <v>8.75</v>
      </c>
      <c r="R612" s="509" t="s">
        <v>76</v>
      </c>
      <c r="S612" s="509" t="s">
        <v>76</v>
      </c>
      <c r="T612" s="509">
        <v>10.75</v>
      </c>
      <c r="U612" s="509" t="s">
        <v>2612</v>
      </c>
      <c r="V612" s="509" t="s">
        <v>2323</v>
      </c>
      <c r="W612" s="509">
        <v>9.5</v>
      </c>
      <c r="X612" s="509" t="s">
        <v>2622</v>
      </c>
      <c r="Y612" s="509">
        <v>9.75</v>
      </c>
      <c r="Z612" s="509">
        <v>10.5</v>
      </c>
      <c r="AA612" s="509" t="s">
        <v>2328</v>
      </c>
      <c r="AB612" s="510" t="s">
        <v>76</v>
      </c>
      <c r="AC612" s="510" t="s">
        <v>2507</v>
      </c>
      <c r="AD612" s="509">
        <v>9.5</v>
      </c>
      <c r="AE612" s="510" t="s">
        <v>76</v>
      </c>
      <c r="AF612" s="510" t="s">
        <v>2500</v>
      </c>
      <c r="AG612" s="509" t="s">
        <v>76</v>
      </c>
      <c r="AH612" s="509" t="s">
        <v>76</v>
      </c>
      <c r="AI612" s="509">
        <v>10.5</v>
      </c>
      <c r="AJ612" s="509">
        <v>11</v>
      </c>
      <c r="AK612" s="510" t="s">
        <v>2550</v>
      </c>
      <c r="AL612" s="510" t="s">
        <v>1226</v>
      </c>
      <c r="AM612" s="510" t="s">
        <v>2384</v>
      </c>
      <c r="AN612" s="510" t="s">
        <v>2502</v>
      </c>
      <c r="AO612" s="510" t="s">
        <v>76</v>
      </c>
    </row>
    <row r="613" spans="1:41" ht="15" customHeight="1">
      <c r="A613" s="2619" t="s">
        <v>388</v>
      </c>
      <c r="B613" s="2619"/>
      <c r="C613" s="509"/>
      <c r="D613" s="509"/>
      <c r="E613" s="509"/>
      <c r="F613" s="509"/>
      <c r="G613" s="509"/>
      <c r="H613" s="509"/>
      <c r="I613" s="509"/>
      <c r="J613" s="509"/>
      <c r="K613" s="509"/>
      <c r="L613" s="509"/>
      <c r="M613" s="509"/>
      <c r="N613" s="509"/>
      <c r="O613" s="509"/>
      <c r="P613" s="510"/>
      <c r="Q613" s="509"/>
      <c r="R613" s="510"/>
      <c r="S613" s="509"/>
      <c r="T613" s="509"/>
      <c r="U613" s="509"/>
      <c r="V613" s="509"/>
      <c r="W613" s="509"/>
      <c r="X613" s="509"/>
      <c r="Y613" s="510"/>
      <c r="Z613" s="509"/>
      <c r="AA613" s="510"/>
      <c r="AB613" s="510"/>
      <c r="AC613" s="510"/>
      <c r="AD613" s="509"/>
      <c r="AE613" s="510"/>
      <c r="AF613" s="510"/>
      <c r="AG613" s="509"/>
      <c r="AH613" s="509"/>
      <c r="AI613" s="509"/>
      <c r="AJ613" s="509"/>
      <c r="AK613" s="510"/>
      <c r="AL613" s="510"/>
      <c r="AM613" s="510"/>
      <c r="AN613" s="510"/>
      <c r="AO613" s="510"/>
    </row>
    <row r="614" spans="1:41" ht="15" customHeight="1">
      <c r="A614" s="516"/>
      <c r="B614" s="512" t="s">
        <v>389</v>
      </c>
      <c r="C614" s="509" t="s">
        <v>1342</v>
      </c>
      <c r="D614" s="509">
        <v>10</v>
      </c>
      <c r="E614" s="509" t="s">
        <v>2351</v>
      </c>
      <c r="F614" s="509">
        <v>9</v>
      </c>
      <c r="G614" s="509">
        <v>9</v>
      </c>
      <c r="H614" s="509">
        <v>10</v>
      </c>
      <c r="I614" s="509" t="s">
        <v>76</v>
      </c>
      <c r="J614" s="509" t="s">
        <v>76</v>
      </c>
      <c r="K614" s="509">
        <v>12</v>
      </c>
      <c r="L614" s="509" t="s">
        <v>1550</v>
      </c>
      <c r="M614" s="509">
        <v>10</v>
      </c>
      <c r="N614" s="509" t="s">
        <v>2272</v>
      </c>
      <c r="O614" s="509">
        <v>12</v>
      </c>
      <c r="P614" s="510" t="s">
        <v>2406</v>
      </c>
      <c r="Q614" s="509">
        <v>10</v>
      </c>
      <c r="R614" s="510" t="s">
        <v>2323</v>
      </c>
      <c r="S614" s="509" t="s">
        <v>2264</v>
      </c>
      <c r="T614" s="509" t="s">
        <v>1549</v>
      </c>
      <c r="U614" s="509" t="s">
        <v>2272</v>
      </c>
      <c r="V614" s="509" t="s">
        <v>2284</v>
      </c>
      <c r="W614" s="509">
        <v>10</v>
      </c>
      <c r="X614" s="509">
        <v>11</v>
      </c>
      <c r="Y614" s="510">
        <v>10</v>
      </c>
      <c r="Z614" s="509">
        <v>14</v>
      </c>
      <c r="AA614" s="510" t="s">
        <v>2424</v>
      </c>
      <c r="AB614" s="510" t="s">
        <v>2255</v>
      </c>
      <c r="AC614" s="510" t="s">
        <v>1846</v>
      </c>
      <c r="AD614" s="509">
        <v>12</v>
      </c>
      <c r="AE614" s="509">
        <v>13</v>
      </c>
      <c r="AF614" s="510" t="s">
        <v>2284</v>
      </c>
      <c r="AG614" s="509">
        <v>10</v>
      </c>
      <c r="AH614" s="509">
        <v>10</v>
      </c>
      <c r="AI614" s="509">
        <v>10</v>
      </c>
      <c r="AJ614" s="509">
        <v>10</v>
      </c>
      <c r="AK614" s="510" t="s">
        <v>2424</v>
      </c>
      <c r="AL614" s="510" t="s">
        <v>2249</v>
      </c>
      <c r="AM614" s="510" t="s">
        <v>2323</v>
      </c>
      <c r="AN614" s="509">
        <v>10</v>
      </c>
      <c r="AO614" s="510" t="s">
        <v>1550</v>
      </c>
    </row>
    <row r="615" spans="1:41" ht="15" customHeight="1">
      <c r="B615" s="512" t="s">
        <v>2319</v>
      </c>
      <c r="C615" s="509">
        <v>11.5</v>
      </c>
      <c r="D615" s="509" t="s">
        <v>2742</v>
      </c>
      <c r="E615" s="509" t="s">
        <v>2674</v>
      </c>
      <c r="F615" s="509">
        <v>11.5</v>
      </c>
      <c r="G615" s="509">
        <v>11.5</v>
      </c>
      <c r="H615" s="509">
        <v>13</v>
      </c>
      <c r="I615" s="509" t="s">
        <v>2674</v>
      </c>
      <c r="J615" s="509" t="s">
        <v>1663</v>
      </c>
      <c r="K615" s="509" t="s">
        <v>1924</v>
      </c>
      <c r="L615" s="509" t="s">
        <v>1847</v>
      </c>
      <c r="M615" s="509">
        <v>14</v>
      </c>
      <c r="N615" s="509" t="s">
        <v>2392</v>
      </c>
      <c r="O615" s="509">
        <v>15</v>
      </c>
      <c r="P615" s="509" t="s">
        <v>1910</v>
      </c>
      <c r="Q615" s="509">
        <v>13.5</v>
      </c>
      <c r="R615" s="509">
        <v>15</v>
      </c>
      <c r="S615" s="509" t="s">
        <v>2261</v>
      </c>
      <c r="T615" s="509" t="s">
        <v>1550</v>
      </c>
      <c r="U615" s="509" t="s">
        <v>2259</v>
      </c>
      <c r="V615" s="509" t="s">
        <v>1846</v>
      </c>
      <c r="W615" s="509">
        <v>15</v>
      </c>
      <c r="X615" s="509" t="s">
        <v>1906</v>
      </c>
      <c r="Y615" s="509">
        <v>12.5</v>
      </c>
      <c r="Z615" s="509" t="s">
        <v>1550</v>
      </c>
      <c r="AA615" s="509" t="s">
        <v>1550</v>
      </c>
      <c r="AB615" s="509" t="s">
        <v>2626</v>
      </c>
      <c r="AC615" s="509">
        <v>15</v>
      </c>
      <c r="AD615" s="509" t="s">
        <v>1550</v>
      </c>
      <c r="AE615" s="509">
        <v>15</v>
      </c>
      <c r="AF615" s="509" t="s">
        <v>1550</v>
      </c>
      <c r="AG615" s="509" t="s">
        <v>1846</v>
      </c>
      <c r="AH615" s="509" t="s">
        <v>2379</v>
      </c>
      <c r="AI615" s="509">
        <v>15</v>
      </c>
      <c r="AJ615" s="509">
        <v>15</v>
      </c>
      <c r="AK615" s="509" t="s">
        <v>1749</v>
      </c>
      <c r="AL615" s="509" t="s">
        <v>2743</v>
      </c>
      <c r="AM615" s="509" t="s">
        <v>1669</v>
      </c>
      <c r="AN615" s="509" t="s">
        <v>1933</v>
      </c>
      <c r="AO615" s="509" t="s">
        <v>1550</v>
      </c>
    </row>
    <row r="616" spans="1:41" ht="15" customHeight="1">
      <c r="B616" s="512" t="s">
        <v>2381</v>
      </c>
      <c r="C616" s="509">
        <v>13</v>
      </c>
      <c r="D616" s="509">
        <v>13</v>
      </c>
      <c r="E616" s="509" t="s">
        <v>1549</v>
      </c>
      <c r="F616" s="509">
        <v>13</v>
      </c>
      <c r="G616" s="509">
        <v>13</v>
      </c>
      <c r="H616" s="509">
        <v>14.5</v>
      </c>
      <c r="I616" s="509">
        <v>13</v>
      </c>
      <c r="J616" s="509" t="s">
        <v>2255</v>
      </c>
      <c r="K616" s="509" t="s">
        <v>1846</v>
      </c>
      <c r="L616" s="509" t="s">
        <v>1847</v>
      </c>
      <c r="M616" s="509">
        <v>14</v>
      </c>
      <c r="N616" s="509" t="s">
        <v>2744</v>
      </c>
      <c r="O616" s="509">
        <v>15</v>
      </c>
      <c r="P616" s="509" t="s">
        <v>1910</v>
      </c>
      <c r="Q616" s="509">
        <v>14.5</v>
      </c>
      <c r="R616" s="509" t="s">
        <v>1550</v>
      </c>
      <c r="S616" s="509" t="s">
        <v>2675</v>
      </c>
      <c r="T616" s="509" t="s">
        <v>1550</v>
      </c>
      <c r="U616" s="509" t="s">
        <v>2259</v>
      </c>
      <c r="V616" s="509" t="s">
        <v>1846</v>
      </c>
      <c r="W616" s="509">
        <v>14.75</v>
      </c>
      <c r="X616" s="509" t="s">
        <v>2745</v>
      </c>
      <c r="Y616" s="509">
        <v>12.5</v>
      </c>
      <c r="Z616" s="509" t="s">
        <v>1550</v>
      </c>
      <c r="AA616" s="509" t="s">
        <v>2288</v>
      </c>
      <c r="AB616" s="509" t="s">
        <v>1893</v>
      </c>
      <c r="AC616" s="509">
        <v>15</v>
      </c>
      <c r="AD616" s="509" t="s">
        <v>2360</v>
      </c>
      <c r="AE616" s="509">
        <v>15</v>
      </c>
      <c r="AF616" s="509" t="s">
        <v>1550</v>
      </c>
      <c r="AG616" s="509" t="s">
        <v>1863</v>
      </c>
      <c r="AH616" s="509" t="s">
        <v>2379</v>
      </c>
      <c r="AI616" s="509">
        <v>15</v>
      </c>
      <c r="AJ616" s="509">
        <v>15</v>
      </c>
      <c r="AK616" s="510" t="s">
        <v>1845</v>
      </c>
      <c r="AL616" s="509" t="s">
        <v>1894</v>
      </c>
      <c r="AM616" s="509" t="s">
        <v>1933</v>
      </c>
      <c r="AN616" s="510" t="s">
        <v>1933</v>
      </c>
      <c r="AO616" s="509" t="s">
        <v>1550</v>
      </c>
    </row>
    <row r="617" spans="1:41" ht="15" customHeight="1">
      <c r="B617" s="512" t="s">
        <v>211</v>
      </c>
      <c r="C617" s="509" t="s">
        <v>2679</v>
      </c>
      <c r="D617" s="509" t="s">
        <v>2679</v>
      </c>
      <c r="E617" s="509" t="s">
        <v>2679</v>
      </c>
      <c r="F617" s="509">
        <v>9</v>
      </c>
      <c r="G617" s="509">
        <v>9</v>
      </c>
      <c r="H617" s="509">
        <v>8.75</v>
      </c>
      <c r="I617" s="509">
        <v>7</v>
      </c>
      <c r="J617" s="509" t="s">
        <v>2679</v>
      </c>
      <c r="K617" s="509" t="s">
        <v>2680</v>
      </c>
      <c r="L617" s="509" t="s">
        <v>2679</v>
      </c>
      <c r="M617" s="509">
        <v>7</v>
      </c>
      <c r="N617" s="509">
        <v>7</v>
      </c>
      <c r="O617" s="509" t="s">
        <v>2679</v>
      </c>
      <c r="P617" s="509" t="s">
        <v>2680</v>
      </c>
      <c r="Q617" s="509" t="s">
        <v>2680</v>
      </c>
      <c r="R617" s="509" t="s">
        <v>2680</v>
      </c>
      <c r="S617" s="509">
        <v>7</v>
      </c>
      <c r="T617" s="509">
        <v>7</v>
      </c>
      <c r="U617" s="509" t="s">
        <v>2680</v>
      </c>
      <c r="V617" s="509" t="s">
        <v>2680</v>
      </c>
      <c r="W617" s="509">
        <v>7</v>
      </c>
      <c r="X617" s="509">
        <v>7</v>
      </c>
      <c r="Y617" s="509">
        <v>7</v>
      </c>
      <c r="Z617" s="509" t="s">
        <v>2680</v>
      </c>
      <c r="AA617" s="509" t="s">
        <v>2680</v>
      </c>
      <c r="AB617" s="509">
        <v>7</v>
      </c>
      <c r="AC617" s="509">
        <v>10</v>
      </c>
      <c r="AD617" s="509" t="s">
        <v>2680</v>
      </c>
      <c r="AE617" s="509">
        <v>7</v>
      </c>
      <c r="AF617" s="509" t="s">
        <v>2679</v>
      </c>
      <c r="AG617" s="509">
        <v>7</v>
      </c>
      <c r="AH617" s="509">
        <v>7</v>
      </c>
      <c r="AI617" s="509">
        <v>7</v>
      </c>
      <c r="AJ617" s="509" t="s">
        <v>2680</v>
      </c>
      <c r="AK617" s="510" t="s">
        <v>2679</v>
      </c>
      <c r="AL617" s="509" t="s">
        <v>2679</v>
      </c>
      <c r="AM617" s="509" t="s">
        <v>2680</v>
      </c>
      <c r="AN617" s="509">
        <v>7</v>
      </c>
      <c r="AO617" s="509">
        <v>7</v>
      </c>
    </row>
    <row r="618" spans="1:41" ht="15" customHeight="1">
      <c r="B618" s="512" t="s">
        <v>2330</v>
      </c>
      <c r="C618" s="509" t="s">
        <v>2484</v>
      </c>
      <c r="D618" s="509" t="s">
        <v>2484</v>
      </c>
      <c r="E618" s="509">
        <v>14.5</v>
      </c>
      <c r="F618" s="509" t="s">
        <v>2484</v>
      </c>
      <c r="G618" s="509" t="s">
        <v>2484</v>
      </c>
      <c r="H618" s="509">
        <v>15</v>
      </c>
      <c r="I618" s="509">
        <v>14.5</v>
      </c>
      <c r="J618" s="509">
        <v>14.5</v>
      </c>
      <c r="K618" s="509">
        <v>15</v>
      </c>
      <c r="L618" s="509" t="s">
        <v>1847</v>
      </c>
      <c r="M618" s="509">
        <v>14</v>
      </c>
      <c r="N618" s="509" t="s">
        <v>2458</v>
      </c>
      <c r="O618" s="509">
        <v>15.5</v>
      </c>
      <c r="P618" s="509" t="s">
        <v>1908</v>
      </c>
      <c r="Q618" s="509">
        <v>14.5</v>
      </c>
      <c r="R618" s="509">
        <v>15</v>
      </c>
      <c r="S618" s="509" t="s">
        <v>1847</v>
      </c>
      <c r="T618" s="509" t="s">
        <v>1550</v>
      </c>
      <c r="U618" s="509" t="s">
        <v>1893</v>
      </c>
      <c r="V618" s="509" t="s">
        <v>1863</v>
      </c>
      <c r="W618" s="509">
        <v>14.75</v>
      </c>
      <c r="X618" s="509" t="s">
        <v>1847</v>
      </c>
      <c r="Y618" s="509">
        <v>12.5</v>
      </c>
      <c r="Z618" s="509" t="s">
        <v>1550</v>
      </c>
      <c r="AA618" s="509" t="s">
        <v>1893</v>
      </c>
      <c r="AB618" s="509" t="s">
        <v>2626</v>
      </c>
      <c r="AC618" s="509">
        <v>15</v>
      </c>
      <c r="AD618" s="509" t="s">
        <v>76</v>
      </c>
      <c r="AE618" s="509">
        <v>16</v>
      </c>
      <c r="AF618" s="509" t="s">
        <v>2746</v>
      </c>
      <c r="AG618" s="509" t="s">
        <v>1550</v>
      </c>
      <c r="AH618" s="509" t="s">
        <v>2379</v>
      </c>
      <c r="AI618" s="509">
        <v>15</v>
      </c>
      <c r="AJ618" s="509" t="s">
        <v>1538</v>
      </c>
      <c r="AK618" s="510" t="s">
        <v>1853</v>
      </c>
      <c r="AL618" s="509" t="s">
        <v>2747</v>
      </c>
      <c r="AM618" s="509" t="s">
        <v>1933</v>
      </c>
      <c r="AN618" s="510" t="s">
        <v>2392</v>
      </c>
      <c r="AO618" s="509" t="s">
        <v>1908</v>
      </c>
    </row>
    <row r="619" spans="1:41" ht="15" customHeight="1">
      <c r="B619" s="512" t="s">
        <v>2334</v>
      </c>
      <c r="C619" s="509" t="s">
        <v>2507</v>
      </c>
      <c r="D619" s="509" t="s">
        <v>2507</v>
      </c>
      <c r="E619" s="509">
        <v>10.5</v>
      </c>
      <c r="F619" s="509" t="s">
        <v>2507</v>
      </c>
      <c r="G619" s="509" t="s">
        <v>2507</v>
      </c>
      <c r="H619" s="509">
        <v>12.5</v>
      </c>
      <c r="I619" s="509" t="s">
        <v>1929</v>
      </c>
      <c r="J619" s="509">
        <v>10</v>
      </c>
      <c r="K619" s="509" t="s">
        <v>2683</v>
      </c>
      <c r="L619" s="509">
        <v>15</v>
      </c>
      <c r="M619" s="509">
        <v>12</v>
      </c>
      <c r="N619" s="509" t="s">
        <v>2323</v>
      </c>
      <c r="O619" s="509">
        <v>14</v>
      </c>
      <c r="P619" s="509" t="s">
        <v>1863</v>
      </c>
      <c r="Q619" s="509">
        <v>13</v>
      </c>
      <c r="R619" s="509">
        <v>13</v>
      </c>
      <c r="S619" s="509" t="s">
        <v>1908</v>
      </c>
      <c r="T619" s="509">
        <v>12</v>
      </c>
      <c r="U619" s="509" t="s">
        <v>2284</v>
      </c>
      <c r="V619" s="509" t="s">
        <v>1669</v>
      </c>
      <c r="W619" s="509">
        <v>14</v>
      </c>
      <c r="X619" s="509">
        <v>15</v>
      </c>
      <c r="Y619" s="509">
        <v>12.5</v>
      </c>
      <c r="Z619" s="509" t="s">
        <v>1868</v>
      </c>
      <c r="AA619" s="509" t="s">
        <v>1749</v>
      </c>
      <c r="AB619" s="509" t="s">
        <v>1669</v>
      </c>
      <c r="AC619" s="509">
        <v>13.5</v>
      </c>
      <c r="AD619" s="509" t="s">
        <v>76</v>
      </c>
      <c r="AE619" s="509">
        <v>14</v>
      </c>
      <c r="AF619" s="509" t="s">
        <v>1668</v>
      </c>
      <c r="AG619" s="509">
        <v>14</v>
      </c>
      <c r="AH619" s="509" t="s">
        <v>2389</v>
      </c>
      <c r="AI619" s="509" t="s">
        <v>1863</v>
      </c>
      <c r="AJ619" s="509">
        <v>14</v>
      </c>
      <c r="AK619" s="510" t="s">
        <v>2273</v>
      </c>
      <c r="AL619" s="509" t="s">
        <v>2254</v>
      </c>
      <c r="AM619" s="509" t="s">
        <v>1669</v>
      </c>
      <c r="AN619" s="510" t="s">
        <v>1933</v>
      </c>
      <c r="AO619" s="509" t="s">
        <v>1550</v>
      </c>
    </row>
    <row r="620" spans="1:41" ht="15" customHeight="1">
      <c r="A620" s="517"/>
      <c r="B620" s="518" t="s">
        <v>1108</v>
      </c>
      <c r="C620" s="519">
        <v>14.5</v>
      </c>
      <c r="D620" s="519" t="s">
        <v>2406</v>
      </c>
      <c r="E620" s="519" t="s">
        <v>2748</v>
      </c>
      <c r="F620" s="519" t="s">
        <v>2406</v>
      </c>
      <c r="G620" s="519" t="s">
        <v>2406</v>
      </c>
      <c r="H620" s="519" t="s">
        <v>1846</v>
      </c>
      <c r="I620" s="519" t="s">
        <v>2406</v>
      </c>
      <c r="J620" s="519">
        <v>14.5</v>
      </c>
      <c r="K620" s="519">
        <v>15</v>
      </c>
      <c r="L620" s="519" t="s">
        <v>2558</v>
      </c>
      <c r="M620" s="519" t="s">
        <v>1550</v>
      </c>
      <c r="N620" s="519" t="s">
        <v>2731</v>
      </c>
      <c r="O620" s="519">
        <v>15.5</v>
      </c>
      <c r="P620" s="519" t="s">
        <v>1847</v>
      </c>
      <c r="Q620" s="519" t="s">
        <v>1550</v>
      </c>
      <c r="R620" s="519" t="s">
        <v>2460</v>
      </c>
      <c r="S620" s="519" t="s">
        <v>1668</v>
      </c>
      <c r="T620" s="519" t="s">
        <v>1550</v>
      </c>
      <c r="U620" s="519" t="s">
        <v>2749</v>
      </c>
      <c r="V620" s="519" t="s">
        <v>1863</v>
      </c>
      <c r="W620" s="519">
        <v>12</v>
      </c>
      <c r="X620" s="519" t="s">
        <v>2258</v>
      </c>
      <c r="Y620" s="519" t="s">
        <v>1645</v>
      </c>
      <c r="Z620" s="519" t="s">
        <v>1550</v>
      </c>
      <c r="AA620" s="519" t="s">
        <v>1893</v>
      </c>
      <c r="AB620" s="519" t="s">
        <v>1550</v>
      </c>
      <c r="AC620" s="519" t="s">
        <v>2458</v>
      </c>
      <c r="AD620" s="519" t="s">
        <v>2427</v>
      </c>
      <c r="AE620" s="519">
        <v>15</v>
      </c>
      <c r="AF620" s="519" t="s">
        <v>2686</v>
      </c>
      <c r="AG620" s="519" t="s">
        <v>1550</v>
      </c>
      <c r="AH620" s="519" t="s">
        <v>2379</v>
      </c>
      <c r="AI620" s="519">
        <v>15</v>
      </c>
      <c r="AJ620" s="519">
        <v>15</v>
      </c>
      <c r="AK620" s="522" t="s">
        <v>1749</v>
      </c>
      <c r="AL620" s="519" t="s">
        <v>2750</v>
      </c>
      <c r="AM620" s="519">
        <v>13.5</v>
      </c>
      <c r="AN620" s="522" t="s">
        <v>1933</v>
      </c>
      <c r="AO620" s="519" t="s">
        <v>1908</v>
      </c>
    </row>
    <row r="621" spans="1:41" s="1047" customFormat="1" ht="15" customHeight="1">
      <c r="A621" s="2573" t="s">
        <v>548</v>
      </c>
      <c r="B621" s="2573"/>
      <c r="C621" s="2573"/>
      <c r="D621" s="2573"/>
      <c r="E621" s="2573"/>
      <c r="F621" s="2573"/>
      <c r="G621" s="2573"/>
      <c r="H621" s="2573"/>
      <c r="I621" s="2573"/>
      <c r="J621" s="1049"/>
      <c r="K621" s="1049"/>
      <c r="L621" s="1049"/>
      <c r="M621" s="1049"/>
      <c r="N621" s="1049"/>
      <c r="O621" s="1049"/>
      <c r="P621" s="1049"/>
      <c r="Q621" s="1049"/>
      <c r="R621" s="1049"/>
      <c r="S621" s="1049"/>
      <c r="T621" s="2573" t="s">
        <v>3562</v>
      </c>
      <c r="U621" s="2573"/>
      <c r="V621" s="2573"/>
      <c r="W621" s="2573"/>
      <c r="X621" s="2573"/>
      <c r="Y621" s="1050"/>
      <c r="Z621" s="1048"/>
      <c r="AA621" s="1048"/>
      <c r="AB621" s="1048"/>
      <c r="AC621" s="1048"/>
      <c r="AF621" s="1050"/>
      <c r="AG621" s="1050"/>
      <c r="AH621" s="1050"/>
      <c r="AI621" s="1050"/>
      <c r="AJ621" s="1050"/>
    </row>
    <row r="622" spans="1:41" s="1047" customFormat="1" ht="15" customHeight="1">
      <c r="B622" s="1047" t="s">
        <v>399</v>
      </c>
      <c r="U622" s="1047" t="s">
        <v>399</v>
      </c>
      <c r="V622" s="1048"/>
      <c r="W622" s="1048"/>
      <c r="X622" s="1048"/>
      <c r="Y622" s="1048"/>
      <c r="AA622" s="1048"/>
      <c r="AB622" s="1048"/>
      <c r="AC622" s="1048"/>
      <c r="AH622" s="1048"/>
      <c r="AI622" s="1048"/>
      <c r="AJ622" s="1048"/>
    </row>
    <row r="623" spans="1:41" ht="15" customHeight="1">
      <c r="A623" s="494"/>
      <c r="B623" s="500"/>
      <c r="F623" s="2611" t="s">
        <v>2293</v>
      </c>
      <c r="G623" s="2611"/>
      <c r="H623" s="2611"/>
      <c r="I623" s="2611"/>
      <c r="J623" s="2612" t="s">
        <v>2294</v>
      </c>
      <c r="K623" s="2612"/>
      <c r="L623" s="2612"/>
      <c r="M623" s="2612"/>
      <c r="N623" s="2598" t="s">
        <v>2229</v>
      </c>
      <c r="O623" s="2598"/>
    </row>
    <row r="624" spans="1:41" ht="15" customHeight="1">
      <c r="A624" s="501"/>
      <c r="B624" s="500"/>
      <c r="F624" s="502"/>
      <c r="G624" s="502"/>
      <c r="H624" s="2620" t="s">
        <v>2751</v>
      </c>
      <c r="I624" s="2620"/>
      <c r="J624" s="2594" t="s">
        <v>2296</v>
      </c>
      <c r="K624" s="2594"/>
      <c r="L624" s="2594"/>
      <c r="M624" s="503"/>
      <c r="N624" s="501" t="s">
        <v>1130</v>
      </c>
    </row>
    <row r="625" spans="1:41" ht="15" customHeight="1">
      <c r="A625" s="500"/>
      <c r="B625" s="504"/>
    </row>
    <row r="626" spans="1:41" s="599" customFormat="1" ht="15" customHeight="1">
      <c r="A626" s="2582" t="s">
        <v>369</v>
      </c>
      <c r="B626" s="2583"/>
      <c r="C626" s="2590" t="s">
        <v>2297</v>
      </c>
      <c r="D626" s="2590"/>
      <c r="E626" s="2590"/>
      <c r="F626" s="2590"/>
      <c r="G626" s="2590" t="s">
        <v>370</v>
      </c>
      <c r="H626" s="2590"/>
      <c r="I626" s="2590"/>
      <c r="J626" s="2590"/>
      <c r="K626" s="2591" t="s">
        <v>371</v>
      </c>
      <c r="L626" s="2592"/>
      <c r="M626" s="2592"/>
      <c r="N626" s="2592"/>
      <c r="O626" s="2592"/>
      <c r="P626" s="2592"/>
      <c r="Q626" s="2592"/>
      <c r="R626" s="2592"/>
      <c r="S626" s="2592"/>
      <c r="T626" s="2592"/>
      <c r="U626" s="2592"/>
      <c r="V626" s="2592"/>
      <c r="W626" s="2592"/>
      <c r="X626" s="2592"/>
      <c r="Y626" s="2592"/>
      <c r="Z626" s="2592"/>
      <c r="AA626" s="2592"/>
      <c r="AB626" s="2592"/>
      <c r="AC626" s="2592"/>
      <c r="AD626" s="2592"/>
      <c r="AE626" s="2592"/>
      <c r="AF626" s="2592"/>
      <c r="AG626" s="2592"/>
      <c r="AH626" s="2592"/>
      <c r="AI626" s="2592"/>
      <c r="AJ626" s="2593"/>
      <c r="AK626" s="2591" t="s">
        <v>1773</v>
      </c>
      <c r="AL626" s="2592"/>
      <c r="AM626" s="2592"/>
      <c r="AN626" s="2592"/>
      <c r="AO626" s="2592"/>
    </row>
    <row r="627" spans="1:41" s="599" customFormat="1" ht="30" customHeight="1">
      <c r="A627" s="2584"/>
      <c r="B627" s="2585"/>
      <c r="C627" s="936" t="s">
        <v>372</v>
      </c>
      <c r="D627" s="936" t="s">
        <v>373</v>
      </c>
      <c r="E627" s="936" t="s">
        <v>374</v>
      </c>
      <c r="F627" s="936" t="s">
        <v>375</v>
      </c>
      <c r="G627" s="936" t="s">
        <v>376</v>
      </c>
      <c r="H627" s="936" t="s">
        <v>377</v>
      </c>
      <c r="I627" s="936" t="s">
        <v>2298</v>
      </c>
      <c r="J627" s="936" t="s">
        <v>2589</v>
      </c>
      <c r="K627" s="936" t="s">
        <v>378</v>
      </c>
      <c r="L627" s="936" t="s">
        <v>890</v>
      </c>
      <c r="M627" s="936" t="s">
        <v>379</v>
      </c>
      <c r="N627" s="936" t="s">
        <v>380</v>
      </c>
      <c r="O627" s="936" t="s">
        <v>381</v>
      </c>
      <c r="P627" s="936" t="s">
        <v>382</v>
      </c>
      <c r="Q627" s="936" t="s">
        <v>383</v>
      </c>
      <c r="R627" s="936" t="s">
        <v>384</v>
      </c>
      <c r="S627" s="936" t="s">
        <v>412</v>
      </c>
      <c r="T627" s="936" t="s">
        <v>413</v>
      </c>
      <c r="U627" s="936" t="s">
        <v>414</v>
      </c>
      <c r="V627" s="936" t="s">
        <v>415</v>
      </c>
      <c r="W627" s="936" t="s">
        <v>416</v>
      </c>
      <c r="X627" s="936" t="s">
        <v>417</v>
      </c>
      <c r="Y627" s="936" t="s">
        <v>418</v>
      </c>
      <c r="Z627" s="936" t="s">
        <v>419</v>
      </c>
      <c r="AA627" s="936" t="s">
        <v>420</v>
      </c>
      <c r="AB627" s="936" t="s">
        <v>2590</v>
      </c>
      <c r="AC627" s="936" t="s">
        <v>421</v>
      </c>
      <c r="AD627" s="936" t="s">
        <v>422</v>
      </c>
      <c r="AE627" s="936" t="s">
        <v>2591</v>
      </c>
      <c r="AF627" s="936" t="s">
        <v>423</v>
      </c>
      <c r="AG627" s="936" t="s">
        <v>424</v>
      </c>
      <c r="AH627" s="936" t="s">
        <v>425</v>
      </c>
      <c r="AI627" s="936" t="s">
        <v>426</v>
      </c>
      <c r="AJ627" s="936" t="s">
        <v>427</v>
      </c>
      <c r="AK627" s="936" t="s">
        <v>1733</v>
      </c>
      <c r="AL627" s="936" t="s">
        <v>432</v>
      </c>
      <c r="AM627" s="937" t="s">
        <v>428</v>
      </c>
      <c r="AN627" s="936" t="s">
        <v>429</v>
      </c>
      <c r="AO627" s="936" t="s">
        <v>430</v>
      </c>
    </row>
    <row r="628" spans="1:41" ht="15" customHeight="1">
      <c r="A628" s="2626" t="s">
        <v>44</v>
      </c>
      <c r="B628" s="2626"/>
      <c r="C628" s="509">
        <v>3.5</v>
      </c>
      <c r="D628" s="509">
        <v>3.5</v>
      </c>
      <c r="E628" s="509">
        <v>3.5</v>
      </c>
      <c r="F628" s="509">
        <v>3.75</v>
      </c>
      <c r="G628" s="509">
        <v>3.5</v>
      </c>
      <c r="H628" s="509">
        <v>4.5</v>
      </c>
      <c r="I628" s="509">
        <v>3.5</v>
      </c>
      <c r="J628" s="509">
        <v>4.5</v>
      </c>
      <c r="K628" s="509">
        <v>5</v>
      </c>
      <c r="L628" s="509" t="s">
        <v>2752</v>
      </c>
      <c r="M628" s="509">
        <v>6.5</v>
      </c>
      <c r="N628" s="509">
        <v>6.5</v>
      </c>
      <c r="O628" s="509">
        <v>6.5</v>
      </c>
      <c r="P628" s="509">
        <v>7</v>
      </c>
      <c r="Q628" s="509">
        <v>5</v>
      </c>
      <c r="R628" s="510">
        <v>4.25</v>
      </c>
      <c r="S628" s="510" t="s">
        <v>2733</v>
      </c>
      <c r="T628" s="521">
        <v>5.5</v>
      </c>
      <c r="U628" s="509">
        <v>6</v>
      </c>
      <c r="V628" s="509">
        <v>7</v>
      </c>
      <c r="W628" s="509">
        <v>5</v>
      </c>
      <c r="X628" s="509" t="s">
        <v>397</v>
      </c>
      <c r="Y628" s="509">
        <v>7</v>
      </c>
      <c r="Z628" s="509">
        <v>6.5</v>
      </c>
      <c r="AA628" s="509">
        <v>7</v>
      </c>
      <c r="AB628" s="509">
        <v>8.75</v>
      </c>
      <c r="AC628" s="509">
        <v>6</v>
      </c>
      <c r="AD628" s="509">
        <v>7</v>
      </c>
      <c r="AE628" s="509">
        <v>7</v>
      </c>
      <c r="AF628" s="509" t="s">
        <v>2733</v>
      </c>
      <c r="AG628" s="509">
        <v>6</v>
      </c>
      <c r="AH628" s="509">
        <v>6.5</v>
      </c>
      <c r="AI628" s="509">
        <v>6</v>
      </c>
      <c r="AJ628" s="509">
        <v>7</v>
      </c>
      <c r="AK628" s="509" t="s">
        <v>2753</v>
      </c>
      <c r="AL628" s="510" t="s">
        <v>2754</v>
      </c>
      <c r="AM628" s="509">
        <v>5.5</v>
      </c>
      <c r="AN628" s="509">
        <v>5.5</v>
      </c>
      <c r="AO628" s="509">
        <v>6</v>
      </c>
    </row>
    <row r="629" spans="1:41" ht="15" customHeight="1">
      <c r="A629" s="2619" t="s">
        <v>45</v>
      </c>
      <c r="B629" s="2619"/>
      <c r="C629" s="513"/>
      <c r="D629" s="513"/>
      <c r="E629" s="513"/>
      <c r="F629" s="513"/>
      <c r="G629" s="513"/>
      <c r="H629" s="513"/>
      <c r="I629" s="513"/>
      <c r="J629" s="513"/>
      <c r="K629" s="513"/>
      <c r="L629" s="513"/>
      <c r="M629" s="513"/>
      <c r="N629" s="513"/>
      <c r="O629" s="513"/>
      <c r="P629" s="513"/>
      <c r="Q629" s="513"/>
      <c r="R629" s="513"/>
      <c r="S629" s="510"/>
      <c r="T629" s="510"/>
      <c r="U629" s="510"/>
      <c r="V629" s="510"/>
      <c r="W629" s="510"/>
      <c r="X629" s="510"/>
      <c r="Y629" s="510"/>
      <c r="Z629" s="509"/>
      <c r="AA629" s="510"/>
      <c r="AB629" s="510"/>
      <c r="AC629" s="510"/>
      <c r="AD629" s="510"/>
      <c r="AE629" s="510"/>
      <c r="AF629" s="510"/>
      <c r="AG629" s="510"/>
      <c r="AH629" s="510"/>
      <c r="AI629" s="510"/>
      <c r="AJ629" s="510"/>
      <c r="AK629" s="510"/>
      <c r="AL629" s="510"/>
      <c r="AM629" s="510"/>
      <c r="AN629" s="510"/>
      <c r="AO629" s="510"/>
    </row>
    <row r="630" spans="1:41" ht="15" customHeight="1">
      <c r="A630" s="514"/>
      <c r="B630" s="512" t="s">
        <v>2314</v>
      </c>
      <c r="C630" s="509">
        <v>5.25</v>
      </c>
      <c r="D630" s="509">
        <v>5.25</v>
      </c>
      <c r="E630" s="509">
        <v>5.25</v>
      </c>
      <c r="F630" s="509">
        <v>5.5</v>
      </c>
      <c r="G630" s="509">
        <v>5.75</v>
      </c>
      <c r="H630" s="509">
        <v>6.25</v>
      </c>
      <c r="I630" s="509">
        <v>5.25</v>
      </c>
      <c r="J630" s="509">
        <v>6.25</v>
      </c>
      <c r="K630" s="509">
        <v>6</v>
      </c>
      <c r="L630" s="509" t="s">
        <v>2480</v>
      </c>
      <c r="M630" s="515">
        <v>7.5</v>
      </c>
      <c r="N630" s="509">
        <v>8</v>
      </c>
      <c r="O630" s="509" t="s">
        <v>2756</v>
      </c>
      <c r="P630" s="510" t="s">
        <v>2424</v>
      </c>
      <c r="Q630" s="509">
        <v>7</v>
      </c>
      <c r="R630" s="509">
        <v>6</v>
      </c>
      <c r="S630" s="510" t="s">
        <v>2505</v>
      </c>
      <c r="T630" s="509" t="s">
        <v>2502</v>
      </c>
      <c r="U630" s="510" t="s">
        <v>2478</v>
      </c>
      <c r="V630" s="510" t="s">
        <v>2480</v>
      </c>
      <c r="W630" s="509" t="s">
        <v>2481</v>
      </c>
      <c r="X630" s="509" t="s">
        <v>2502</v>
      </c>
      <c r="Y630" s="510">
        <v>7.25</v>
      </c>
      <c r="Z630" s="509" t="s">
        <v>2497</v>
      </c>
      <c r="AA630" s="509" t="s">
        <v>2627</v>
      </c>
      <c r="AB630" s="509">
        <v>9</v>
      </c>
      <c r="AC630" s="509" t="s">
        <v>2502</v>
      </c>
      <c r="AD630" s="509">
        <v>8</v>
      </c>
      <c r="AE630" s="509" t="s">
        <v>2549</v>
      </c>
      <c r="AF630" s="510" t="s">
        <v>2527</v>
      </c>
      <c r="AG630" s="509">
        <v>8.5</v>
      </c>
      <c r="AH630" s="509" t="s">
        <v>2384</v>
      </c>
      <c r="AI630" s="509">
        <v>8</v>
      </c>
      <c r="AJ630" s="509" t="s">
        <v>2522</v>
      </c>
      <c r="AK630" s="509" t="s">
        <v>1856</v>
      </c>
      <c r="AL630" s="510" t="s">
        <v>2757</v>
      </c>
      <c r="AM630" s="509" t="s">
        <v>2736</v>
      </c>
      <c r="AN630" s="510" t="s">
        <v>2521</v>
      </c>
      <c r="AO630" s="510" t="s">
        <v>2520</v>
      </c>
    </row>
    <row r="631" spans="1:41" ht="15" customHeight="1">
      <c r="A631" s="514"/>
      <c r="B631" s="512" t="s">
        <v>2315</v>
      </c>
      <c r="C631" s="509">
        <v>5.5</v>
      </c>
      <c r="D631" s="509">
        <v>5.5</v>
      </c>
      <c r="E631" s="509">
        <v>5.5</v>
      </c>
      <c r="F631" s="509">
        <v>5.75</v>
      </c>
      <c r="G631" s="509">
        <v>6</v>
      </c>
      <c r="H631" s="509">
        <v>6.5</v>
      </c>
      <c r="I631" s="509">
        <v>5.5</v>
      </c>
      <c r="J631" s="509">
        <v>6.5</v>
      </c>
      <c r="K631" s="509">
        <v>6.25</v>
      </c>
      <c r="L631" s="509" t="s">
        <v>2527</v>
      </c>
      <c r="M631" s="509">
        <v>8</v>
      </c>
      <c r="N631" s="509">
        <v>8.25</v>
      </c>
      <c r="O631" s="509" t="s">
        <v>2730</v>
      </c>
      <c r="P631" s="510" t="s">
        <v>2537</v>
      </c>
      <c r="Q631" s="509">
        <v>7.25</v>
      </c>
      <c r="R631" s="510">
        <v>6.25</v>
      </c>
      <c r="S631" s="510" t="s">
        <v>2760</v>
      </c>
      <c r="T631" s="509" t="s">
        <v>2384</v>
      </c>
      <c r="U631" s="510" t="s">
        <v>2734</v>
      </c>
      <c r="V631" s="510" t="s">
        <v>2527</v>
      </c>
      <c r="W631" s="509" t="s">
        <v>2500</v>
      </c>
      <c r="X631" s="509" t="s">
        <v>2505</v>
      </c>
      <c r="Y631" s="510">
        <v>7.75</v>
      </c>
      <c r="Z631" s="509" t="s">
        <v>2384</v>
      </c>
      <c r="AA631" s="510" t="s">
        <v>2527</v>
      </c>
      <c r="AB631" s="509">
        <v>9.25</v>
      </c>
      <c r="AC631" s="509" t="s">
        <v>2384</v>
      </c>
      <c r="AD631" s="509">
        <v>8.5</v>
      </c>
      <c r="AE631" s="509" t="s">
        <v>2616</v>
      </c>
      <c r="AF631" s="509" t="s">
        <v>2615</v>
      </c>
      <c r="AG631" s="509">
        <v>9</v>
      </c>
      <c r="AH631" s="509" t="s">
        <v>2614</v>
      </c>
      <c r="AI631" s="509">
        <v>8.5</v>
      </c>
      <c r="AJ631" s="509" t="s">
        <v>2479</v>
      </c>
      <c r="AK631" s="509" t="s">
        <v>2761</v>
      </c>
      <c r="AL631" s="510" t="s">
        <v>2422</v>
      </c>
      <c r="AM631" s="509" t="s">
        <v>2481</v>
      </c>
      <c r="AN631" s="510" t="s">
        <v>2523</v>
      </c>
      <c r="AO631" s="510" t="s">
        <v>2497</v>
      </c>
    </row>
    <row r="632" spans="1:41" ht="15" customHeight="1">
      <c r="A632" s="514"/>
      <c r="B632" s="512" t="s">
        <v>2316</v>
      </c>
      <c r="C632" s="509">
        <v>6</v>
      </c>
      <c r="D632" s="509">
        <v>6</v>
      </c>
      <c r="E632" s="509">
        <v>6</v>
      </c>
      <c r="F632" s="509">
        <v>6.25</v>
      </c>
      <c r="G632" s="509">
        <v>6.5</v>
      </c>
      <c r="H632" s="509">
        <v>7</v>
      </c>
      <c r="I632" s="509">
        <v>6</v>
      </c>
      <c r="J632" s="509">
        <v>7</v>
      </c>
      <c r="K632" s="509">
        <v>6.75</v>
      </c>
      <c r="L632" s="509" t="s">
        <v>2481</v>
      </c>
      <c r="M632" s="509">
        <v>8.5</v>
      </c>
      <c r="N632" s="509">
        <v>8.5</v>
      </c>
      <c r="O632" s="509" t="s">
        <v>2478</v>
      </c>
      <c r="P632" s="510" t="s">
        <v>2350</v>
      </c>
      <c r="Q632" s="509">
        <v>7.5</v>
      </c>
      <c r="R632" s="510">
        <v>6.75</v>
      </c>
      <c r="S632" s="510" t="s">
        <v>2763</v>
      </c>
      <c r="T632" s="509" t="s">
        <v>2479</v>
      </c>
      <c r="U632" s="509" t="s">
        <v>2614</v>
      </c>
      <c r="V632" s="509" t="s">
        <v>2501</v>
      </c>
      <c r="W632" s="509">
        <v>8.5</v>
      </c>
      <c r="X632" s="509" t="s">
        <v>2384</v>
      </c>
      <c r="Y632" s="509">
        <v>8</v>
      </c>
      <c r="Z632" s="509" t="s">
        <v>2567</v>
      </c>
      <c r="AA632" s="509" t="s">
        <v>2481</v>
      </c>
      <c r="AB632" s="509" t="s">
        <v>76</v>
      </c>
      <c r="AC632" s="509" t="s">
        <v>2479</v>
      </c>
      <c r="AD632" s="509">
        <v>9</v>
      </c>
      <c r="AE632" s="509" t="s">
        <v>2570</v>
      </c>
      <c r="AF632" s="509" t="s">
        <v>2499</v>
      </c>
      <c r="AG632" s="509">
        <v>9.5</v>
      </c>
      <c r="AH632" s="509" t="s">
        <v>2616</v>
      </c>
      <c r="AI632" s="509">
        <v>9</v>
      </c>
      <c r="AJ632" s="509">
        <v>9.75</v>
      </c>
      <c r="AK632" s="510" t="s">
        <v>2448</v>
      </c>
      <c r="AL632" s="510" t="s">
        <v>2565</v>
      </c>
      <c r="AM632" s="510" t="s">
        <v>2614</v>
      </c>
      <c r="AN632" s="510" t="s">
        <v>2525</v>
      </c>
      <c r="AO632" s="510" t="s">
        <v>2384</v>
      </c>
    </row>
    <row r="633" spans="1:41" ht="15" customHeight="1">
      <c r="A633" s="514"/>
      <c r="B633" s="512" t="s">
        <v>2317</v>
      </c>
      <c r="C633" s="509">
        <v>6.25</v>
      </c>
      <c r="D633" s="509">
        <v>6.25</v>
      </c>
      <c r="E633" s="509">
        <v>6.25</v>
      </c>
      <c r="F633" s="509">
        <v>6.5</v>
      </c>
      <c r="G633" s="509">
        <v>6.75</v>
      </c>
      <c r="H633" s="509">
        <v>7.25</v>
      </c>
      <c r="I633" s="509">
        <v>6.25</v>
      </c>
      <c r="J633" s="509">
        <v>7.25</v>
      </c>
      <c r="K633" s="509">
        <v>7</v>
      </c>
      <c r="L633" s="509" t="s">
        <v>2481</v>
      </c>
      <c r="M633" s="509">
        <v>9</v>
      </c>
      <c r="N633" s="509">
        <v>7.75</v>
      </c>
      <c r="O633" s="509" t="s">
        <v>76</v>
      </c>
      <c r="P633" s="510" t="s">
        <v>2568</v>
      </c>
      <c r="Q633" s="509">
        <v>8</v>
      </c>
      <c r="R633" s="509">
        <v>7</v>
      </c>
      <c r="S633" s="509" t="s">
        <v>2766</v>
      </c>
      <c r="T633" s="509" t="s">
        <v>76</v>
      </c>
      <c r="U633" s="509" t="s">
        <v>2614</v>
      </c>
      <c r="V633" s="509" t="s">
        <v>2767</v>
      </c>
      <c r="W633" s="509">
        <v>8.75</v>
      </c>
      <c r="X633" s="509" t="s">
        <v>2384</v>
      </c>
      <c r="Y633" s="510">
        <v>8.25</v>
      </c>
      <c r="Z633" s="509" t="s">
        <v>76</v>
      </c>
      <c r="AA633" s="509" t="s">
        <v>2582</v>
      </c>
      <c r="AB633" s="509" t="s">
        <v>76</v>
      </c>
      <c r="AC633" s="510" t="s">
        <v>76</v>
      </c>
      <c r="AD633" s="509">
        <v>9.25</v>
      </c>
      <c r="AE633" s="510" t="s">
        <v>76</v>
      </c>
      <c r="AF633" s="510" t="s">
        <v>2499</v>
      </c>
      <c r="AG633" s="509" t="s">
        <v>76</v>
      </c>
      <c r="AH633" s="509" t="s">
        <v>76</v>
      </c>
      <c r="AI633" s="509" t="s">
        <v>76</v>
      </c>
      <c r="AJ633" s="509">
        <v>10</v>
      </c>
      <c r="AK633" s="510" t="s">
        <v>2642</v>
      </c>
      <c r="AL633" s="510" t="s">
        <v>2768</v>
      </c>
      <c r="AM633" s="510" t="s">
        <v>2384</v>
      </c>
      <c r="AN633" s="510" t="s">
        <v>2527</v>
      </c>
      <c r="AO633" s="510" t="s">
        <v>2479</v>
      </c>
    </row>
    <row r="634" spans="1:41" ht="15" customHeight="1">
      <c r="A634" s="514"/>
      <c r="B634" s="512" t="s">
        <v>2318</v>
      </c>
      <c r="C634" s="509" t="s">
        <v>76</v>
      </c>
      <c r="D634" s="509" t="s">
        <v>76</v>
      </c>
      <c r="E634" s="509" t="s">
        <v>76</v>
      </c>
      <c r="F634" s="509" t="s">
        <v>76</v>
      </c>
      <c r="G634" s="509">
        <v>6.75</v>
      </c>
      <c r="H634" s="509">
        <v>7.25</v>
      </c>
      <c r="I634" s="509">
        <v>6.25</v>
      </c>
      <c r="J634" s="509">
        <v>7.5</v>
      </c>
      <c r="K634" s="509">
        <v>7</v>
      </c>
      <c r="L634" s="509" t="s">
        <v>2481</v>
      </c>
      <c r="M634" s="509">
        <v>9</v>
      </c>
      <c r="N634" s="509" t="s">
        <v>76</v>
      </c>
      <c r="O634" s="509" t="s">
        <v>76</v>
      </c>
      <c r="P634" s="510" t="s">
        <v>2568</v>
      </c>
      <c r="Q634" s="509">
        <v>8.25</v>
      </c>
      <c r="R634" s="509" t="s">
        <v>76</v>
      </c>
      <c r="S634" s="509">
        <v>7</v>
      </c>
      <c r="T634" s="509">
        <v>9.5</v>
      </c>
      <c r="U634" s="509" t="s">
        <v>2614</v>
      </c>
      <c r="V634" s="509" t="s">
        <v>2767</v>
      </c>
      <c r="W634" s="509">
        <v>9</v>
      </c>
      <c r="X634" s="509" t="s">
        <v>2384</v>
      </c>
      <c r="Y634" s="509">
        <v>8.5</v>
      </c>
      <c r="Z634" s="509" t="s">
        <v>76</v>
      </c>
      <c r="AA634" s="509" t="s">
        <v>2582</v>
      </c>
      <c r="AB634" s="510" t="s">
        <v>76</v>
      </c>
      <c r="AC634" s="510" t="s">
        <v>76</v>
      </c>
      <c r="AD634" s="509">
        <v>9.5</v>
      </c>
      <c r="AE634" s="510" t="s">
        <v>76</v>
      </c>
      <c r="AF634" s="510" t="s">
        <v>2615</v>
      </c>
      <c r="AG634" s="509" t="s">
        <v>76</v>
      </c>
      <c r="AH634" s="509" t="s">
        <v>76</v>
      </c>
      <c r="AI634" s="509" t="s">
        <v>76</v>
      </c>
      <c r="AJ634" s="509" t="s">
        <v>76</v>
      </c>
      <c r="AK634" s="510" t="s">
        <v>1536</v>
      </c>
      <c r="AL634" s="510" t="s">
        <v>2523</v>
      </c>
      <c r="AM634" s="510" t="s">
        <v>2384</v>
      </c>
      <c r="AN634" s="510" t="s">
        <v>2501</v>
      </c>
      <c r="AO634" s="510" t="s">
        <v>76</v>
      </c>
    </row>
    <row r="635" spans="1:41" ht="15" customHeight="1">
      <c r="A635" s="2619" t="s">
        <v>388</v>
      </c>
      <c r="B635" s="2619"/>
      <c r="C635" s="509"/>
      <c r="D635" s="509"/>
      <c r="E635" s="509"/>
      <c r="F635" s="509"/>
      <c r="G635" s="509"/>
      <c r="H635" s="509"/>
      <c r="I635" s="509"/>
      <c r="J635" s="509"/>
      <c r="K635" s="509"/>
      <c r="L635" s="509"/>
      <c r="M635" s="509"/>
      <c r="N635" s="509"/>
      <c r="O635" s="509"/>
      <c r="P635" s="510"/>
      <c r="Q635" s="509"/>
      <c r="R635" s="510"/>
      <c r="S635" s="509"/>
      <c r="T635" s="509"/>
      <c r="U635" s="509"/>
      <c r="V635" s="509"/>
      <c r="W635" s="509"/>
      <c r="X635" s="509"/>
      <c r="Y635" s="510"/>
      <c r="Z635" s="509"/>
      <c r="AA635" s="510"/>
      <c r="AB635" s="510"/>
      <c r="AC635" s="510"/>
      <c r="AD635" s="509"/>
      <c r="AE635" s="510"/>
      <c r="AF635" s="510"/>
      <c r="AG635" s="509"/>
      <c r="AH635" s="509"/>
      <c r="AI635" s="509"/>
      <c r="AJ635" s="509"/>
      <c r="AK635" s="510"/>
      <c r="AL635" s="510"/>
      <c r="AM635" s="510"/>
      <c r="AN635" s="510"/>
      <c r="AO635" s="510"/>
    </row>
    <row r="636" spans="1:41" ht="15" customHeight="1">
      <c r="A636" s="516"/>
      <c r="B636" s="512" t="s">
        <v>389</v>
      </c>
      <c r="C636" s="509" t="s">
        <v>2769</v>
      </c>
      <c r="D636" s="509">
        <v>8</v>
      </c>
      <c r="E636" s="509">
        <v>10</v>
      </c>
      <c r="F636" s="509">
        <v>9</v>
      </c>
      <c r="G636" s="509">
        <v>8</v>
      </c>
      <c r="H636" s="509">
        <v>8</v>
      </c>
      <c r="I636" s="509">
        <v>10</v>
      </c>
      <c r="J636" s="509" t="s">
        <v>76</v>
      </c>
      <c r="K636" s="509" t="s">
        <v>2424</v>
      </c>
      <c r="L636" s="509" t="s">
        <v>2259</v>
      </c>
      <c r="M636" s="509">
        <v>10</v>
      </c>
      <c r="N636" s="509" t="s">
        <v>2272</v>
      </c>
      <c r="O636" s="509" t="s">
        <v>1663</v>
      </c>
      <c r="P636" s="510" t="s">
        <v>2406</v>
      </c>
      <c r="Q636" s="509">
        <v>10</v>
      </c>
      <c r="R636" s="510" t="s">
        <v>2424</v>
      </c>
      <c r="S636" s="509" t="s">
        <v>2458</v>
      </c>
      <c r="T636" s="509">
        <v>10</v>
      </c>
      <c r="U636" s="509" t="s">
        <v>2680</v>
      </c>
      <c r="V636" s="509" t="s">
        <v>2680</v>
      </c>
      <c r="W636" s="509">
        <v>10</v>
      </c>
      <c r="X636" s="509" t="s">
        <v>1663</v>
      </c>
      <c r="Y636" s="509">
        <v>9</v>
      </c>
      <c r="Z636" s="509">
        <v>10</v>
      </c>
      <c r="AA636" s="510" t="s">
        <v>2424</v>
      </c>
      <c r="AB636" s="509">
        <v>10</v>
      </c>
      <c r="AC636" s="509">
        <v>11.5</v>
      </c>
      <c r="AD636" s="509">
        <v>9</v>
      </c>
      <c r="AE636" s="509">
        <v>12</v>
      </c>
      <c r="AF636" s="509">
        <v>9</v>
      </c>
      <c r="AG636" s="509" t="s">
        <v>2424</v>
      </c>
      <c r="AH636" s="509" t="s">
        <v>2481</v>
      </c>
      <c r="AI636" s="509">
        <v>9</v>
      </c>
      <c r="AJ636" s="509">
        <v>10</v>
      </c>
      <c r="AK636" s="510" t="s">
        <v>2679</v>
      </c>
      <c r="AL636" s="510" t="s">
        <v>1949</v>
      </c>
      <c r="AM636" s="510" t="s">
        <v>2323</v>
      </c>
      <c r="AN636" s="509">
        <v>7</v>
      </c>
      <c r="AO636" s="510" t="s">
        <v>1550</v>
      </c>
    </row>
    <row r="637" spans="1:41" ht="15" customHeight="1">
      <c r="B637" s="512" t="s">
        <v>2319</v>
      </c>
      <c r="C637" s="509">
        <v>11</v>
      </c>
      <c r="D637" s="509" t="s">
        <v>2323</v>
      </c>
      <c r="E637" s="509" t="s">
        <v>2266</v>
      </c>
      <c r="F637" s="509">
        <v>11.25</v>
      </c>
      <c r="G637" s="509">
        <v>10</v>
      </c>
      <c r="H637" s="509">
        <v>10</v>
      </c>
      <c r="I637" s="509" t="s">
        <v>2266</v>
      </c>
      <c r="J637" s="509" t="s">
        <v>2323</v>
      </c>
      <c r="K637" s="509" t="s">
        <v>1893</v>
      </c>
      <c r="L637" s="509" t="s">
        <v>1893</v>
      </c>
      <c r="M637" s="509">
        <v>14</v>
      </c>
      <c r="N637" s="509" t="s">
        <v>2425</v>
      </c>
      <c r="O637" s="509" t="s">
        <v>2392</v>
      </c>
      <c r="P637" s="509" t="s">
        <v>1910</v>
      </c>
      <c r="Q637" s="509">
        <v>13</v>
      </c>
      <c r="R637" s="509" t="s">
        <v>1863</v>
      </c>
      <c r="S637" s="509" t="s">
        <v>2770</v>
      </c>
      <c r="T637" s="509" t="s">
        <v>1669</v>
      </c>
      <c r="U637" s="509" t="s">
        <v>1549</v>
      </c>
      <c r="V637" s="509" t="s">
        <v>1669</v>
      </c>
      <c r="W637" s="509">
        <v>13.5</v>
      </c>
      <c r="X637" s="509" t="s">
        <v>2451</v>
      </c>
      <c r="Y637" s="509">
        <v>12</v>
      </c>
      <c r="Z637" s="509" t="s">
        <v>1883</v>
      </c>
      <c r="AA637" s="509" t="s">
        <v>1893</v>
      </c>
      <c r="AB637" s="509">
        <v>13</v>
      </c>
      <c r="AC637" s="509" t="s">
        <v>1846</v>
      </c>
      <c r="AD637" s="509" t="s">
        <v>1647</v>
      </c>
      <c r="AE637" s="509">
        <v>14</v>
      </c>
      <c r="AF637" s="509" t="s">
        <v>1883</v>
      </c>
      <c r="AG637" s="509" t="s">
        <v>2748</v>
      </c>
      <c r="AH637" s="509" t="s">
        <v>2451</v>
      </c>
      <c r="AI637" s="509">
        <v>14</v>
      </c>
      <c r="AJ637" s="509" t="s">
        <v>2425</v>
      </c>
      <c r="AK637" s="509" t="s">
        <v>1845</v>
      </c>
      <c r="AL637" s="509" t="s">
        <v>2743</v>
      </c>
      <c r="AM637" s="509" t="s">
        <v>2378</v>
      </c>
      <c r="AN637" s="509" t="s">
        <v>1669</v>
      </c>
      <c r="AO637" s="509" t="s">
        <v>1550</v>
      </c>
    </row>
    <row r="638" spans="1:41" ht="15" customHeight="1">
      <c r="B638" s="512" t="s">
        <v>2772</v>
      </c>
      <c r="C638" s="509" t="s">
        <v>1664</v>
      </c>
      <c r="D638" s="509">
        <v>10.5</v>
      </c>
      <c r="E638" s="509">
        <v>10</v>
      </c>
      <c r="F638" s="509" t="s">
        <v>1664</v>
      </c>
      <c r="G638" s="509">
        <v>10</v>
      </c>
      <c r="H638" s="509">
        <v>10</v>
      </c>
      <c r="I638" s="509" t="s">
        <v>2266</v>
      </c>
      <c r="J638" s="509">
        <v>10</v>
      </c>
      <c r="K638" s="509" t="s">
        <v>1846</v>
      </c>
      <c r="L638" s="509" t="s">
        <v>1550</v>
      </c>
      <c r="M638" s="509">
        <v>12</v>
      </c>
      <c r="N638" s="509" t="s">
        <v>2323</v>
      </c>
      <c r="O638" s="509" t="s">
        <v>1863</v>
      </c>
      <c r="P638" s="509" t="s">
        <v>1863</v>
      </c>
      <c r="Q638" s="509">
        <v>12.5</v>
      </c>
      <c r="R638" s="509" t="s">
        <v>2389</v>
      </c>
      <c r="S638" s="509" t="s">
        <v>1893</v>
      </c>
      <c r="T638" s="509">
        <v>10</v>
      </c>
      <c r="U638" s="509" t="s">
        <v>2284</v>
      </c>
      <c r="V638" s="509" t="s">
        <v>1854</v>
      </c>
      <c r="W638" s="509">
        <v>13.5</v>
      </c>
      <c r="X638" s="509" t="s">
        <v>1846</v>
      </c>
      <c r="Y638" s="509">
        <v>10</v>
      </c>
      <c r="Z638" s="509" t="s">
        <v>1883</v>
      </c>
      <c r="AA638" s="509" t="s">
        <v>1846</v>
      </c>
      <c r="AB638" s="509">
        <v>12</v>
      </c>
      <c r="AC638" s="509" t="s">
        <v>2378</v>
      </c>
      <c r="AD638" s="509" t="s">
        <v>2323</v>
      </c>
      <c r="AE638" s="509">
        <v>13</v>
      </c>
      <c r="AF638" s="509" t="s">
        <v>1890</v>
      </c>
      <c r="AG638" s="509">
        <v>14</v>
      </c>
      <c r="AH638" s="509" t="s">
        <v>2323</v>
      </c>
      <c r="AI638" s="509" t="s">
        <v>1669</v>
      </c>
      <c r="AJ638" s="509" t="s">
        <v>1846</v>
      </c>
      <c r="AK638" s="510" t="s">
        <v>2424</v>
      </c>
      <c r="AL638" s="509" t="s">
        <v>2743</v>
      </c>
      <c r="AM638" s="509" t="s">
        <v>2389</v>
      </c>
      <c r="AN638" s="510" t="s">
        <v>1669</v>
      </c>
      <c r="AO638" s="510" t="s">
        <v>1550</v>
      </c>
    </row>
    <row r="639" spans="1:41" ht="15" customHeight="1">
      <c r="B639" s="512" t="s">
        <v>2381</v>
      </c>
      <c r="C639" s="509">
        <v>11</v>
      </c>
      <c r="D639" s="509">
        <v>11</v>
      </c>
      <c r="E639" s="509" t="s">
        <v>2323</v>
      </c>
      <c r="F639" s="509">
        <v>11.5</v>
      </c>
      <c r="G639" s="509">
        <v>10</v>
      </c>
      <c r="H639" s="509">
        <v>9</v>
      </c>
      <c r="I639" s="509" t="s">
        <v>2323</v>
      </c>
      <c r="J639" s="509">
        <v>12</v>
      </c>
      <c r="K639" s="509" t="s">
        <v>2287</v>
      </c>
      <c r="L639" s="509" t="s">
        <v>1893</v>
      </c>
      <c r="M639" s="509">
        <v>14</v>
      </c>
      <c r="N639" s="509" t="s">
        <v>2744</v>
      </c>
      <c r="O639" s="509" t="s">
        <v>2392</v>
      </c>
      <c r="P639" s="509" t="s">
        <v>1910</v>
      </c>
      <c r="Q639" s="509">
        <v>13</v>
      </c>
      <c r="R639" s="509" t="s">
        <v>1863</v>
      </c>
      <c r="S639" s="509" t="s">
        <v>2773</v>
      </c>
      <c r="T639" s="509" t="s">
        <v>1669</v>
      </c>
      <c r="U639" s="509" t="s">
        <v>2269</v>
      </c>
      <c r="V639" s="509" t="s">
        <v>1924</v>
      </c>
      <c r="W639" s="509">
        <v>13.5</v>
      </c>
      <c r="X639" s="509" t="s">
        <v>2450</v>
      </c>
      <c r="Y639" s="509">
        <v>12</v>
      </c>
      <c r="Z639" s="509" t="s">
        <v>1883</v>
      </c>
      <c r="AA639" s="509" t="s">
        <v>2287</v>
      </c>
      <c r="AB639" s="509">
        <v>13</v>
      </c>
      <c r="AC639" s="509" t="s">
        <v>2378</v>
      </c>
      <c r="AD639" s="509" t="s">
        <v>1647</v>
      </c>
      <c r="AE639" s="509">
        <v>14</v>
      </c>
      <c r="AF639" s="509" t="s">
        <v>1883</v>
      </c>
      <c r="AG639" s="509" t="s">
        <v>2748</v>
      </c>
      <c r="AH639" s="509" t="s">
        <v>2451</v>
      </c>
      <c r="AI639" s="509">
        <v>14</v>
      </c>
      <c r="AJ639" s="509" t="s">
        <v>1863</v>
      </c>
      <c r="AK639" s="510" t="s">
        <v>2774</v>
      </c>
      <c r="AL639" s="509" t="s">
        <v>2775</v>
      </c>
      <c r="AM639" s="509" t="s">
        <v>2378</v>
      </c>
      <c r="AN639" s="510" t="s">
        <v>2406</v>
      </c>
      <c r="AO639" s="509" t="s">
        <v>1550</v>
      </c>
    </row>
    <row r="640" spans="1:41" ht="15" customHeight="1">
      <c r="B640" s="512" t="s">
        <v>211</v>
      </c>
      <c r="C640" s="509">
        <v>7</v>
      </c>
      <c r="D640" s="509">
        <v>7</v>
      </c>
      <c r="E640" s="509">
        <v>7</v>
      </c>
      <c r="F640" s="509">
        <v>7</v>
      </c>
      <c r="G640" s="509">
        <v>7</v>
      </c>
      <c r="H640" s="509">
        <v>7</v>
      </c>
      <c r="I640" s="509">
        <v>7</v>
      </c>
      <c r="J640" s="509">
        <v>7</v>
      </c>
      <c r="K640" s="509">
        <v>7</v>
      </c>
      <c r="L640" s="509">
        <v>7</v>
      </c>
      <c r="M640" s="509">
        <v>7</v>
      </c>
      <c r="N640" s="509">
        <v>7</v>
      </c>
      <c r="O640" s="509">
        <v>7</v>
      </c>
      <c r="P640" s="509">
        <v>7</v>
      </c>
      <c r="Q640" s="509">
        <v>7</v>
      </c>
      <c r="R640" s="509">
        <v>7</v>
      </c>
      <c r="S640" s="509">
        <v>7</v>
      </c>
      <c r="T640" s="509">
        <v>7</v>
      </c>
      <c r="U640" s="509">
        <v>7</v>
      </c>
      <c r="V640" s="509">
        <v>7</v>
      </c>
      <c r="W640" s="509">
        <v>7</v>
      </c>
      <c r="X640" s="509">
        <v>7</v>
      </c>
      <c r="Y640" s="509">
        <v>7</v>
      </c>
      <c r="Z640" s="509">
        <v>7</v>
      </c>
      <c r="AA640" s="509">
        <v>7</v>
      </c>
      <c r="AB640" s="509">
        <v>7</v>
      </c>
      <c r="AC640" s="509">
        <v>7</v>
      </c>
      <c r="AD640" s="509">
        <v>7</v>
      </c>
      <c r="AE640" s="509">
        <v>7</v>
      </c>
      <c r="AF640" s="509">
        <v>7</v>
      </c>
      <c r="AG640" s="509">
        <v>7</v>
      </c>
      <c r="AH640" s="509">
        <v>7</v>
      </c>
      <c r="AI640" s="509">
        <v>7</v>
      </c>
      <c r="AJ640" s="509">
        <v>7</v>
      </c>
      <c r="AK640" s="509">
        <v>7</v>
      </c>
      <c r="AL640" s="509">
        <v>7</v>
      </c>
      <c r="AM640" s="509">
        <v>7</v>
      </c>
      <c r="AN640" s="509">
        <v>7</v>
      </c>
      <c r="AO640" s="509">
        <v>7</v>
      </c>
    </row>
    <row r="641" spans="1:41" ht="15" customHeight="1">
      <c r="B641" s="512" t="s">
        <v>2776</v>
      </c>
      <c r="C641" s="509">
        <v>12</v>
      </c>
      <c r="D641" s="509">
        <v>12</v>
      </c>
      <c r="E641" s="509">
        <v>12.5</v>
      </c>
      <c r="F641" s="509" t="s">
        <v>1645</v>
      </c>
      <c r="G641" s="509">
        <v>12</v>
      </c>
      <c r="H641" s="509">
        <v>14</v>
      </c>
      <c r="I641" s="509" t="s">
        <v>1645</v>
      </c>
      <c r="J641" s="509">
        <v>12</v>
      </c>
      <c r="K641" s="509" t="s">
        <v>1891</v>
      </c>
      <c r="L641" s="509" t="s">
        <v>1893</v>
      </c>
      <c r="M641" s="509">
        <v>13.5</v>
      </c>
      <c r="N641" s="509" t="s">
        <v>2777</v>
      </c>
      <c r="O641" s="509" t="s">
        <v>2392</v>
      </c>
      <c r="P641" s="509" t="s">
        <v>1908</v>
      </c>
      <c r="Q641" s="509">
        <v>13</v>
      </c>
      <c r="R641" s="509" t="s">
        <v>76</v>
      </c>
      <c r="S641" s="509" t="s">
        <v>2453</v>
      </c>
      <c r="T641" s="509" t="s">
        <v>1893</v>
      </c>
      <c r="U641" s="509" t="s">
        <v>1891</v>
      </c>
      <c r="V641" s="509" t="s">
        <v>1669</v>
      </c>
      <c r="W641" s="509">
        <v>13.5</v>
      </c>
      <c r="X641" s="509" t="s">
        <v>2425</v>
      </c>
      <c r="Y641" s="509" t="s">
        <v>2683</v>
      </c>
      <c r="Z641" s="509" t="s">
        <v>1883</v>
      </c>
      <c r="AA641" s="509" t="s">
        <v>1891</v>
      </c>
      <c r="AB641" s="509">
        <v>13</v>
      </c>
      <c r="AC641" s="509" t="s">
        <v>2406</v>
      </c>
      <c r="AD641" s="509" t="s">
        <v>1669</v>
      </c>
      <c r="AE641" s="509">
        <v>14</v>
      </c>
      <c r="AF641" s="509" t="s">
        <v>1867</v>
      </c>
      <c r="AG641" s="509" t="s">
        <v>2748</v>
      </c>
      <c r="AH641" s="509" t="s">
        <v>2451</v>
      </c>
      <c r="AI641" s="509">
        <v>14</v>
      </c>
      <c r="AJ641" s="509" t="s">
        <v>1550</v>
      </c>
      <c r="AK641" s="510" t="s">
        <v>1845</v>
      </c>
      <c r="AL641" s="509" t="s">
        <v>2747</v>
      </c>
      <c r="AM641" s="509" t="s">
        <v>2378</v>
      </c>
      <c r="AN641" s="510" t="s">
        <v>1846</v>
      </c>
      <c r="AO641" s="509" t="s">
        <v>1908</v>
      </c>
    </row>
    <row r="642" spans="1:41" ht="15" customHeight="1">
      <c r="B642" s="512" t="s">
        <v>2778</v>
      </c>
      <c r="C642" s="509">
        <v>12</v>
      </c>
      <c r="D642" s="509">
        <v>12</v>
      </c>
      <c r="E642" s="509" t="s">
        <v>2389</v>
      </c>
      <c r="F642" s="509">
        <v>12</v>
      </c>
      <c r="G642" s="509" t="s">
        <v>76</v>
      </c>
      <c r="H642" s="509">
        <v>6</v>
      </c>
      <c r="I642" s="509">
        <v>12</v>
      </c>
      <c r="J642" s="509" t="s">
        <v>1645</v>
      </c>
      <c r="K642" s="509" t="s">
        <v>76</v>
      </c>
      <c r="L642" s="509" t="s">
        <v>1893</v>
      </c>
      <c r="M642" s="509">
        <v>15</v>
      </c>
      <c r="N642" s="509" t="s">
        <v>2779</v>
      </c>
      <c r="O642" s="509" t="s">
        <v>2392</v>
      </c>
      <c r="P642" s="509" t="s">
        <v>2485</v>
      </c>
      <c r="Q642" s="509">
        <v>13</v>
      </c>
      <c r="R642" s="509" t="s">
        <v>1863</v>
      </c>
      <c r="S642" s="509" t="s">
        <v>2453</v>
      </c>
      <c r="T642" s="509" t="s">
        <v>1846</v>
      </c>
      <c r="U642" s="509" t="s">
        <v>1891</v>
      </c>
      <c r="V642" s="509" t="s">
        <v>1669</v>
      </c>
      <c r="W642" s="509">
        <v>14</v>
      </c>
      <c r="X642" s="509">
        <v>14</v>
      </c>
      <c r="Y642" s="509">
        <v>12</v>
      </c>
      <c r="Z642" s="509" t="s">
        <v>1883</v>
      </c>
      <c r="AA642" s="509" t="s">
        <v>76</v>
      </c>
      <c r="AB642" s="509">
        <v>13</v>
      </c>
      <c r="AC642" s="509" t="s">
        <v>2406</v>
      </c>
      <c r="AD642" s="509">
        <v>12</v>
      </c>
      <c r="AE642" s="509">
        <v>14</v>
      </c>
      <c r="AF642" s="509" t="s">
        <v>76</v>
      </c>
      <c r="AG642" s="509" t="s">
        <v>1550</v>
      </c>
      <c r="AH642" s="509" t="s">
        <v>2451</v>
      </c>
      <c r="AI642" s="509">
        <v>14</v>
      </c>
      <c r="AJ642" s="509" t="s">
        <v>1550</v>
      </c>
      <c r="AK642" s="510" t="s">
        <v>76</v>
      </c>
      <c r="AL642" s="509" t="s">
        <v>76</v>
      </c>
      <c r="AM642" s="509">
        <v>12.5</v>
      </c>
      <c r="AN642" s="510" t="s">
        <v>76</v>
      </c>
      <c r="AO642" s="509" t="s">
        <v>76</v>
      </c>
    </row>
    <row r="643" spans="1:41" ht="15" customHeight="1">
      <c r="A643" s="507"/>
      <c r="B643" s="512" t="s">
        <v>2780</v>
      </c>
      <c r="C643" s="509">
        <v>12</v>
      </c>
      <c r="D643" s="509">
        <v>12</v>
      </c>
      <c r="E643" s="509">
        <v>12</v>
      </c>
      <c r="F643" s="509">
        <v>12</v>
      </c>
      <c r="G643" s="509" t="s">
        <v>76</v>
      </c>
      <c r="H643" s="509" t="s">
        <v>76</v>
      </c>
      <c r="I643" s="509" t="s">
        <v>76</v>
      </c>
      <c r="J643" s="509">
        <v>12.5</v>
      </c>
      <c r="K643" s="509" t="s">
        <v>1868</v>
      </c>
      <c r="L643" s="509">
        <v>13.5</v>
      </c>
      <c r="M643" s="509" t="s">
        <v>76</v>
      </c>
      <c r="N643" s="509" t="s">
        <v>2459</v>
      </c>
      <c r="O643" s="509" t="s">
        <v>2332</v>
      </c>
      <c r="P643" s="509">
        <v>14</v>
      </c>
      <c r="Q643" s="509">
        <v>13</v>
      </c>
      <c r="R643" s="509">
        <v>14</v>
      </c>
      <c r="S643" s="509" t="s">
        <v>2677</v>
      </c>
      <c r="T643" s="509">
        <v>15</v>
      </c>
      <c r="U643" s="509" t="s">
        <v>1871</v>
      </c>
      <c r="V643" s="509">
        <v>13</v>
      </c>
      <c r="W643" s="509">
        <v>15</v>
      </c>
      <c r="X643" s="509" t="s">
        <v>1868</v>
      </c>
      <c r="Y643" s="509">
        <v>12</v>
      </c>
      <c r="Z643" s="509">
        <v>15</v>
      </c>
      <c r="AA643" s="509" t="s">
        <v>1868</v>
      </c>
      <c r="AB643" s="509" t="s">
        <v>76</v>
      </c>
      <c r="AC643" s="509">
        <v>10</v>
      </c>
      <c r="AD643" s="509">
        <v>12</v>
      </c>
      <c r="AE643" s="509">
        <v>14</v>
      </c>
      <c r="AF643" s="509" t="s">
        <v>1876</v>
      </c>
      <c r="AG643" s="509" t="s">
        <v>1550</v>
      </c>
      <c r="AH643" s="509" t="s">
        <v>2451</v>
      </c>
      <c r="AI643" s="509">
        <v>14</v>
      </c>
      <c r="AJ643" s="509">
        <v>14</v>
      </c>
      <c r="AK643" s="510" t="s">
        <v>76</v>
      </c>
      <c r="AL643" s="509" t="s">
        <v>2750</v>
      </c>
      <c r="AM643" s="509" t="s">
        <v>76</v>
      </c>
      <c r="AN643" s="510" t="s">
        <v>1846</v>
      </c>
      <c r="AO643" s="509" t="s">
        <v>76</v>
      </c>
    </row>
    <row r="644" spans="1:41" ht="15" customHeight="1">
      <c r="A644" s="517"/>
      <c r="B644" s="518" t="s">
        <v>1108</v>
      </c>
      <c r="C644" s="519" t="s">
        <v>1663</v>
      </c>
      <c r="D644" s="519">
        <v>13</v>
      </c>
      <c r="E644" s="519">
        <v>12.5</v>
      </c>
      <c r="F644" s="519" t="s">
        <v>1663</v>
      </c>
      <c r="G644" s="519" t="s">
        <v>1663</v>
      </c>
      <c r="H644" s="519" t="s">
        <v>2389</v>
      </c>
      <c r="I644" s="519" t="s">
        <v>2777</v>
      </c>
      <c r="J644" s="519" t="s">
        <v>2781</v>
      </c>
      <c r="K644" s="519" t="s">
        <v>1893</v>
      </c>
      <c r="L644" s="519" t="s">
        <v>2541</v>
      </c>
      <c r="M644" s="519" t="s">
        <v>1550</v>
      </c>
      <c r="N644" s="519" t="s">
        <v>2782</v>
      </c>
      <c r="O644" s="519" t="s">
        <v>2426</v>
      </c>
      <c r="P644" s="519" t="s">
        <v>1550</v>
      </c>
      <c r="Q644" s="519" t="s">
        <v>2387</v>
      </c>
      <c r="R644" s="519" t="s">
        <v>1846</v>
      </c>
      <c r="S644" s="519" t="s">
        <v>2453</v>
      </c>
      <c r="T644" s="519" t="s">
        <v>1550</v>
      </c>
      <c r="U644" s="519" t="s">
        <v>2458</v>
      </c>
      <c r="V644" s="519" t="s">
        <v>1669</v>
      </c>
      <c r="W644" s="519">
        <v>12</v>
      </c>
      <c r="X644" s="519" t="s">
        <v>2748</v>
      </c>
      <c r="Y644" s="519">
        <v>12</v>
      </c>
      <c r="Z644" s="519" t="s">
        <v>1883</v>
      </c>
      <c r="AA644" s="519" t="s">
        <v>1893</v>
      </c>
      <c r="AB644" s="519">
        <v>13</v>
      </c>
      <c r="AC644" s="519" t="s">
        <v>2426</v>
      </c>
      <c r="AD644" s="519" t="s">
        <v>1669</v>
      </c>
      <c r="AE644" s="519">
        <v>14</v>
      </c>
      <c r="AF644" s="519" t="s">
        <v>1891</v>
      </c>
      <c r="AG644" s="519" t="s">
        <v>1550</v>
      </c>
      <c r="AH644" s="519" t="s">
        <v>2451</v>
      </c>
      <c r="AI644" s="519" t="s">
        <v>2377</v>
      </c>
      <c r="AJ644" s="519" t="s">
        <v>1550</v>
      </c>
      <c r="AK644" s="522" t="s">
        <v>1549</v>
      </c>
      <c r="AL644" s="519" t="s">
        <v>2783</v>
      </c>
      <c r="AM644" s="519" t="s">
        <v>1550</v>
      </c>
      <c r="AN644" s="522" t="s">
        <v>1669</v>
      </c>
      <c r="AO644" s="519" t="s">
        <v>1908</v>
      </c>
    </row>
    <row r="645" spans="1:41" s="1047" customFormat="1" ht="15" customHeight="1">
      <c r="A645" s="2573" t="s">
        <v>548</v>
      </c>
      <c r="B645" s="2573"/>
      <c r="C645" s="2573"/>
      <c r="D645" s="2573"/>
      <c r="E645" s="2573"/>
      <c r="F645" s="2573"/>
      <c r="G645" s="2573"/>
      <c r="H645" s="2573"/>
      <c r="I645" s="2573"/>
      <c r="J645" s="1049"/>
      <c r="K645" s="1049"/>
      <c r="L645" s="1049"/>
      <c r="M645" s="1049"/>
      <c r="N645" s="1049"/>
      <c r="O645" s="1049"/>
      <c r="P645" s="1049"/>
      <c r="Q645" s="1049"/>
      <c r="R645" s="1049"/>
      <c r="S645" s="1049"/>
      <c r="T645" s="2573" t="s">
        <v>3562</v>
      </c>
      <c r="U645" s="2573"/>
      <c r="V645" s="2573"/>
      <c r="W645" s="2573"/>
      <c r="X645" s="2573"/>
      <c r="Y645" s="1050"/>
      <c r="Z645" s="1048"/>
      <c r="AA645" s="1048"/>
      <c r="AB645" s="1048"/>
      <c r="AC645" s="1048"/>
      <c r="AF645" s="1050"/>
      <c r="AG645" s="1050"/>
      <c r="AH645" s="1050"/>
      <c r="AI645" s="1050"/>
      <c r="AJ645" s="1050"/>
    </row>
    <row r="646" spans="1:41" s="1047" customFormat="1" ht="15" customHeight="1">
      <c r="B646" s="1047" t="s">
        <v>399</v>
      </c>
      <c r="U646" s="1047" t="s">
        <v>399</v>
      </c>
      <c r="V646" s="1048"/>
      <c r="W646" s="1048"/>
      <c r="X646" s="1048"/>
      <c r="Y646" s="1048"/>
      <c r="AA646" s="1048"/>
      <c r="AB646" s="1048"/>
      <c r="AC646" s="1048"/>
      <c r="AH646" s="1048"/>
      <c r="AI646" s="1048"/>
      <c r="AJ646" s="1048"/>
    </row>
    <row r="647" spans="1:41" ht="15" customHeight="1">
      <c r="A647" s="494"/>
      <c r="B647" s="500"/>
      <c r="F647" s="2611" t="s">
        <v>2293</v>
      </c>
      <c r="G647" s="2611"/>
      <c r="H647" s="2611"/>
      <c r="I647" s="2611"/>
      <c r="J647" s="2612" t="s">
        <v>2294</v>
      </c>
      <c r="K647" s="2612"/>
      <c r="L647" s="2612"/>
      <c r="M647" s="2612"/>
      <c r="N647" s="2598" t="s">
        <v>2229</v>
      </c>
      <c r="O647" s="2598"/>
    </row>
    <row r="648" spans="1:41" ht="15" customHeight="1">
      <c r="A648" s="501"/>
      <c r="B648" s="500"/>
      <c r="F648" s="502"/>
      <c r="G648" s="502"/>
      <c r="H648" s="2620" t="s">
        <v>2784</v>
      </c>
      <c r="I648" s="2620"/>
      <c r="J648" s="2594" t="s">
        <v>2296</v>
      </c>
      <c r="K648" s="2594"/>
      <c r="L648" s="2594"/>
      <c r="M648" s="503"/>
      <c r="N648" s="501" t="s">
        <v>1130</v>
      </c>
    </row>
    <row r="649" spans="1:41" ht="15" customHeight="1">
      <c r="A649" s="500"/>
      <c r="B649" s="504"/>
    </row>
    <row r="650" spans="1:41" s="599" customFormat="1" ht="15" customHeight="1">
      <c r="A650" s="2582" t="s">
        <v>369</v>
      </c>
      <c r="B650" s="2583"/>
      <c r="C650" s="2590" t="s">
        <v>2297</v>
      </c>
      <c r="D650" s="2590"/>
      <c r="E650" s="2590"/>
      <c r="F650" s="2590"/>
      <c r="G650" s="2590" t="s">
        <v>370</v>
      </c>
      <c r="H650" s="2590"/>
      <c r="I650" s="2590"/>
      <c r="J650" s="2590"/>
      <c r="K650" s="2591" t="s">
        <v>371</v>
      </c>
      <c r="L650" s="2592"/>
      <c r="M650" s="2592"/>
      <c r="N650" s="2592"/>
      <c r="O650" s="2592"/>
      <c r="P650" s="2592"/>
      <c r="Q650" s="2592"/>
      <c r="R650" s="2592"/>
      <c r="S650" s="2592"/>
      <c r="T650" s="2592"/>
      <c r="U650" s="2592"/>
      <c r="V650" s="2592"/>
      <c r="W650" s="2592"/>
      <c r="X650" s="2592"/>
      <c r="Y650" s="2592"/>
      <c r="Z650" s="2592"/>
      <c r="AA650" s="2592"/>
      <c r="AB650" s="2592"/>
      <c r="AC650" s="2592"/>
      <c r="AD650" s="2592"/>
      <c r="AE650" s="2592"/>
      <c r="AF650" s="2592"/>
      <c r="AG650" s="2592"/>
      <c r="AH650" s="2592"/>
      <c r="AI650" s="2592"/>
      <c r="AJ650" s="2593"/>
      <c r="AK650" s="2591" t="s">
        <v>1773</v>
      </c>
      <c r="AL650" s="2592"/>
      <c r="AM650" s="2592"/>
      <c r="AN650" s="2592"/>
      <c r="AO650" s="2592"/>
    </row>
    <row r="651" spans="1:41" s="599" customFormat="1" ht="32.25" customHeight="1">
      <c r="A651" s="2584"/>
      <c r="B651" s="2585"/>
      <c r="C651" s="936" t="s">
        <v>372</v>
      </c>
      <c r="D651" s="936" t="s">
        <v>373</v>
      </c>
      <c r="E651" s="936" t="s">
        <v>374</v>
      </c>
      <c r="F651" s="936" t="s">
        <v>375</v>
      </c>
      <c r="G651" s="936" t="s">
        <v>376</v>
      </c>
      <c r="H651" s="936" t="s">
        <v>377</v>
      </c>
      <c r="I651" s="936" t="s">
        <v>2298</v>
      </c>
      <c r="J651" s="936" t="s">
        <v>2589</v>
      </c>
      <c r="K651" s="936" t="s">
        <v>378</v>
      </c>
      <c r="L651" s="936" t="s">
        <v>890</v>
      </c>
      <c r="M651" s="936" t="s">
        <v>379</v>
      </c>
      <c r="N651" s="936" t="s">
        <v>380</v>
      </c>
      <c r="O651" s="936" t="s">
        <v>381</v>
      </c>
      <c r="P651" s="936" t="s">
        <v>382</v>
      </c>
      <c r="Q651" s="936" t="s">
        <v>383</v>
      </c>
      <c r="R651" s="936" t="s">
        <v>384</v>
      </c>
      <c r="S651" s="936" t="s">
        <v>412</v>
      </c>
      <c r="T651" s="936" t="s">
        <v>413</v>
      </c>
      <c r="U651" s="936" t="s">
        <v>414</v>
      </c>
      <c r="V651" s="936" t="s">
        <v>415</v>
      </c>
      <c r="W651" s="936" t="s">
        <v>416</v>
      </c>
      <c r="X651" s="936" t="s">
        <v>417</v>
      </c>
      <c r="Y651" s="936" t="s">
        <v>418</v>
      </c>
      <c r="Z651" s="936" t="s">
        <v>419</v>
      </c>
      <c r="AA651" s="936" t="s">
        <v>420</v>
      </c>
      <c r="AB651" s="936" t="s">
        <v>2590</v>
      </c>
      <c r="AC651" s="936" t="s">
        <v>421</v>
      </c>
      <c r="AD651" s="936" t="s">
        <v>422</v>
      </c>
      <c r="AE651" s="936" t="s">
        <v>2591</v>
      </c>
      <c r="AF651" s="936" t="s">
        <v>423</v>
      </c>
      <c r="AG651" s="936" t="s">
        <v>424</v>
      </c>
      <c r="AH651" s="936" t="s">
        <v>425</v>
      </c>
      <c r="AI651" s="936" t="s">
        <v>426</v>
      </c>
      <c r="AJ651" s="936" t="s">
        <v>427</v>
      </c>
      <c r="AK651" s="936" t="s">
        <v>1733</v>
      </c>
      <c r="AL651" s="936" t="s">
        <v>432</v>
      </c>
      <c r="AM651" s="937" t="s">
        <v>428</v>
      </c>
      <c r="AN651" s="936" t="s">
        <v>429</v>
      </c>
      <c r="AO651" s="936" t="s">
        <v>430</v>
      </c>
    </row>
    <row r="652" spans="1:41" ht="15" customHeight="1">
      <c r="A652" s="2626" t="s">
        <v>44</v>
      </c>
      <c r="B652" s="2626"/>
      <c r="C652" s="509">
        <v>3.5</v>
      </c>
      <c r="D652" s="509">
        <v>3.5</v>
      </c>
      <c r="E652" s="509">
        <v>3.5</v>
      </c>
      <c r="F652" s="509">
        <v>3.75</v>
      </c>
      <c r="G652" s="509">
        <v>3.5</v>
      </c>
      <c r="H652" s="509">
        <v>4</v>
      </c>
      <c r="I652" s="509">
        <v>3.5</v>
      </c>
      <c r="J652" s="509">
        <v>4.5</v>
      </c>
      <c r="K652" s="509">
        <v>5</v>
      </c>
      <c r="L652" s="509">
        <v>5</v>
      </c>
      <c r="M652" s="509">
        <v>6</v>
      </c>
      <c r="N652" s="509">
        <v>6</v>
      </c>
      <c r="O652" s="509">
        <v>5.5</v>
      </c>
      <c r="P652" s="509">
        <v>6</v>
      </c>
      <c r="Q652" s="509">
        <v>5</v>
      </c>
      <c r="R652" s="510">
        <v>4.25</v>
      </c>
      <c r="S652" s="510" t="s">
        <v>2733</v>
      </c>
      <c r="T652" s="521">
        <v>5.5</v>
      </c>
      <c r="U652" s="509">
        <v>6.5</v>
      </c>
      <c r="V652" s="509">
        <v>6</v>
      </c>
      <c r="W652" s="509">
        <v>5</v>
      </c>
      <c r="X652" s="509">
        <v>6</v>
      </c>
      <c r="Y652" s="509">
        <v>7</v>
      </c>
      <c r="Z652" s="509">
        <v>6</v>
      </c>
      <c r="AA652" s="509">
        <v>6</v>
      </c>
      <c r="AB652" s="509">
        <v>7</v>
      </c>
      <c r="AC652" s="509">
        <v>6</v>
      </c>
      <c r="AD652" s="509">
        <v>6</v>
      </c>
      <c r="AE652" s="509">
        <v>7</v>
      </c>
      <c r="AF652" s="509" t="s">
        <v>2733</v>
      </c>
      <c r="AG652" s="509">
        <v>5.5</v>
      </c>
      <c r="AH652" s="509">
        <v>6</v>
      </c>
      <c r="AI652" s="509">
        <v>6</v>
      </c>
      <c r="AJ652" s="509">
        <v>6.75</v>
      </c>
      <c r="AK652" s="509">
        <v>4</v>
      </c>
      <c r="AL652" s="510" t="s">
        <v>2785</v>
      </c>
      <c r="AM652" s="509">
        <v>5.5</v>
      </c>
      <c r="AN652" s="509">
        <v>5.5</v>
      </c>
      <c r="AO652" s="509">
        <v>8</v>
      </c>
    </row>
    <row r="653" spans="1:41" ht="15" customHeight="1">
      <c r="A653" s="2619" t="s">
        <v>45</v>
      </c>
      <c r="B653" s="2619"/>
      <c r="C653" s="513"/>
      <c r="D653" s="513"/>
      <c r="E653" s="513"/>
      <c r="F653" s="513"/>
      <c r="G653" s="513"/>
      <c r="H653" s="513"/>
      <c r="I653" s="513"/>
      <c r="J653" s="513"/>
      <c r="K653" s="513"/>
      <c r="L653" s="513"/>
      <c r="M653" s="513"/>
      <c r="N653" s="513"/>
      <c r="O653" s="513"/>
      <c r="P653" s="513"/>
      <c r="Q653" s="513"/>
      <c r="R653" s="513"/>
      <c r="S653" s="510"/>
      <c r="T653" s="510"/>
      <c r="U653" s="510"/>
      <c r="V653" s="510"/>
      <c r="W653" s="510"/>
      <c r="X653" s="510"/>
      <c r="Y653" s="510"/>
      <c r="Z653" s="509"/>
      <c r="AA653" s="510"/>
      <c r="AB653" s="510"/>
      <c r="AC653" s="510"/>
      <c r="AD653" s="510"/>
      <c r="AE653" s="510"/>
      <c r="AF653" s="510"/>
      <c r="AG653" s="510"/>
      <c r="AH653" s="510"/>
      <c r="AI653" s="510"/>
      <c r="AJ653" s="510"/>
      <c r="AK653" s="510"/>
      <c r="AL653" s="510"/>
      <c r="AM653" s="510"/>
      <c r="AN653" s="510"/>
      <c r="AO653" s="510"/>
    </row>
    <row r="654" spans="1:41" ht="15" customHeight="1">
      <c r="A654" s="514" t="s">
        <v>856</v>
      </c>
      <c r="B654" s="512" t="s">
        <v>2314</v>
      </c>
      <c r="C654" s="509">
        <v>5.25</v>
      </c>
      <c r="D654" s="509">
        <v>5.25</v>
      </c>
      <c r="E654" s="509">
        <v>5.25</v>
      </c>
      <c r="F654" s="509">
        <v>5.5</v>
      </c>
      <c r="G654" s="509">
        <v>5.5</v>
      </c>
      <c r="H654" s="509">
        <v>6</v>
      </c>
      <c r="I654" s="509">
        <v>5.25</v>
      </c>
      <c r="J654" s="509">
        <v>6.25</v>
      </c>
      <c r="K654" s="509">
        <v>6</v>
      </c>
      <c r="L654" s="509" t="s">
        <v>2787</v>
      </c>
      <c r="M654" s="515">
        <v>7.5</v>
      </c>
      <c r="N654" s="509">
        <v>7.5</v>
      </c>
      <c r="O654" s="509" t="s">
        <v>2445</v>
      </c>
      <c r="P654" s="510" t="s">
        <v>2788</v>
      </c>
      <c r="Q654" s="509">
        <v>6.5</v>
      </c>
      <c r="R654" s="509">
        <v>6</v>
      </c>
      <c r="S654" s="510" t="s">
        <v>2787</v>
      </c>
      <c r="T654" s="509" t="s">
        <v>2787</v>
      </c>
      <c r="U654" s="510" t="s">
        <v>2482</v>
      </c>
      <c r="V654" s="510" t="s">
        <v>2480</v>
      </c>
      <c r="W654" s="509" t="s">
        <v>2481</v>
      </c>
      <c r="X654" s="509">
        <v>8</v>
      </c>
      <c r="Y654" s="510">
        <v>7.25</v>
      </c>
      <c r="Z654" s="509">
        <v>8</v>
      </c>
      <c r="AA654" s="509" t="s">
        <v>2627</v>
      </c>
      <c r="AB654" s="509">
        <v>8.75</v>
      </c>
      <c r="AC654" s="509" t="s">
        <v>2502</v>
      </c>
      <c r="AD654" s="509">
        <v>7</v>
      </c>
      <c r="AE654" s="509">
        <v>8</v>
      </c>
      <c r="AF654" s="510" t="s">
        <v>2447</v>
      </c>
      <c r="AG654" s="509" t="s">
        <v>2789</v>
      </c>
      <c r="AH654" s="509">
        <v>8.25</v>
      </c>
      <c r="AI654" s="509" t="s">
        <v>2520</v>
      </c>
      <c r="AJ654" s="509">
        <v>8.25</v>
      </c>
      <c r="AK654" s="509" t="s">
        <v>2790</v>
      </c>
      <c r="AL654" s="510" t="s">
        <v>2791</v>
      </c>
      <c r="AM654" s="509" t="s">
        <v>2792</v>
      </c>
      <c r="AN654" s="510" t="s">
        <v>2521</v>
      </c>
      <c r="AO654" s="510" t="s">
        <v>2481</v>
      </c>
    </row>
    <row r="655" spans="1:41" ht="15" customHeight="1">
      <c r="A655" s="514" t="s">
        <v>1085</v>
      </c>
      <c r="B655" s="512" t="s">
        <v>2315</v>
      </c>
      <c r="C655" s="509">
        <v>5.5</v>
      </c>
      <c r="D655" s="509">
        <v>5.5</v>
      </c>
      <c r="E655" s="509">
        <v>5.5</v>
      </c>
      <c r="F655" s="509">
        <v>5.75</v>
      </c>
      <c r="G655" s="509">
        <v>5.75</v>
      </c>
      <c r="H655" s="509">
        <v>6.25</v>
      </c>
      <c r="I655" s="509">
        <v>5.5</v>
      </c>
      <c r="J655" s="509">
        <v>6.5</v>
      </c>
      <c r="K655" s="509" t="s">
        <v>2792</v>
      </c>
      <c r="L655" s="509" t="s">
        <v>2729</v>
      </c>
      <c r="M655" s="509">
        <v>8</v>
      </c>
      <c r="N655" s="509">
        <v>7.75</v>
      </c>
      <c r="O655" s="509" t="s">
        <v>1536</v>
      </c>
      <c r="P655" s="510" t="s">
        <v>2729</v>
      </c>
      <c r="Q655" s="509">
        <v>6.75</v>
      </c>
      <c r="R655" s="510">
        <v>6.25</v>
      </c>
      <c r="S655" s="510" t="s">
        <v>2729</v>
      </c>
      <c r="T655" s="509" t="s">
        <v>2502</v>
      </c>
      <c r="U655" s="510" t="s">
        <v>2482</v>
      </c>
      <c r="V655" s="510" t="s">
        <v>2527</v>
      </c>
      <c r="W655" s="509" t="s">
        <v>2500</v>
      </c>
      <c r="X655" s="509">
        <v>8.25</v>
      </c>
      <c r="Y655" s="510">
        <v>7.75</v>
      </c>
      <c r="Z655" s="509">
        <v>8.5</v>
      </c>
      <c r="AA655" s="510" t="s">
        <v>2527</v>
      </c>
      <c r="AB655" s="509">
        <v>9</v>
      </c>
      <c r="AC655" s="509" t="s">
        <v>2384</v>
      </c>
      <c r="AD655" s="509">
        <v>7.5</v>
      </c>
      <c r="AE655" s="509">
        <v>8.5</v>
      </c>
      <c r="AF655" s="509">
        <v>8</v>
      </c>
      <c r="AG655" s="509" t="s">
        <v>2520</v>
      </c>
      <c r="AH655" s="509">
        <v>8.5</v>
      </c>
      <c r="AI655" s="509" t="s">
        <v>2522</v>
      </c>
      <c r="AJ655" s="509" t="s">
        <v>2522</v>
      </c>
      <c r="AK655" s="509" t="s">
        <v>2640</v>
      </c>
      <c r="AL655" s="510" t="s">
        <v>1930</v>
      </c>
      <c r="AM655" s="509" t="s">
        <v>2527</v>
      </c>
      <c r="AN655" s="510" t="s">
        <v>2523</v>
      </c>
      <c r="AO655" s="510" t="s">
        <v>2582</v>
      </c>
    </row>
    <row r="656" spans="1:41" ht="15" customHeight="1">
      <c r="A656" s="514" t="s">
        <v>827</v>
      </c>
      <c r="B656" s="512" t="s">
        <v>2316</v>
      </c>
      <c r="C656" s="509">
        <v>6</v>
      </c>
      <c r="D656" s="509">
        <v>6</v>
      </c>
      <c r="E656" s="509">
        <v>6</v>
      </c>
      <c r="F656" s="509">
        <v>6.25</v>
      </c>
      <c r="G656" s="509">
        <v>6.25</v>
      </c>
      <c r="H656" s="509">
        <v>6.5</v>
      </c>
      <c r="I656" s="509">
        <v>6</v>
      </c>
      <c r="J656" s="509">
        <v>7</v>
      </c>
      <c r="K656" s="509" t="s">
        <v>2703</v>
      </c>
      <c r="L656" s="509" t="s">
        <v>2502</v>
      </c>
      <c r="M656" s="509">
        <v>8.5</v>
      </c>
      <c r="N656" s="509">
        <v>7.25</v>
      </c>
      <c r="O656" s="509" t="s">
        <v>2642</v>
      </c>
      <c r="P656" s="510" t="s">
        <v>2505</v>
      </c>
      <c r="Q656" s="509">
        <v>7</v>
      </c>
      <c r="R656" s="510">
        <v>6.75</v>
      </c>
      <c r="S656" s="510" t="s">
        <v>1928</v>
      </c>
      <c r="T656" s="509" t="s">
        <v>2384</v>
      </c>
      <c r="U656" s="509" t="s">
        <v>2522</v>
      </c>
      <c r="V656" s="509" t="s">
        <v>2478</v>
      </c>
      <c r="W656" s="509">
        <v>8.5</v>
      </c>
      <c r="X656" s="509">
        <v>8.5</v>
      </c>
      <c r="Y656" s="509">
        <v>8</v>
      </c>
      <c r="Z656" s="509">
        <v>9</v>
      </c>
      <c r="AA656" s="509" t="s">
        <v>2481</v>
      </c>
      <c r="AB656" s="509">
        <v>9.25</v>
      </c>
      <c r="AC656" s="509" t="s">
        <v>2479</v>
      </c>
      <c r="AD656" s="509">
        <v>8</v>
      </c>
      <c r="AE656" s="509">
        <v>9</v>
      </c>
      <c r="AF656" s="509">
        <v>8</v>
      </c>
      <c r="AG656" s="509">
        <v>8.5</v>
      </c>
      <c r="AH656" s="509">
        <v>9</v>
      </c>
      <c r="AI656" s="509" t="s">
        <v>2479</v>
      </c>
      <c r="AJ656" s="509">
        <v>9.25</v>
      </c>
      <c r="AK656" s="510" t="s">
        <v>1927</v>
      </c>
      <c r="AL656" s="510" t="s">
        <v>2796</v>
      </c>
      <c r="AM656" s="510" t="s">
        <v>2500</v>
      </c>
      <c r="AN656" s="510" t="s">
        <v>2525</v>
      </c>
      <c r="AO656" s="510" t="s">
        <v>2385</v>
      </c>
    </row>
    <row r="657" spans="1:41" ht="15" customHeight="1">
      <c r="A657" s="514" t="s">
        <v>828</v>
      </c>
      <c r="B657" s="512" t="s">
        <v>2317</v>
      </c>
      <c r="C657" s="509">
        <v>6.25</v>
      </c>
      <c r="D657" s="509">
        <v>6.25</v>
      </c>
      <c r="E657" s="509">
        <v>6.25</v>
      </c>
      <c r="F657" s="509">
        <v>6.5</v>
      </c>
      <c r="G657" s="509">
        <v>6.5</v>
      </c>
      <c r="H657" s="509">
        <v>7</v>
      </c>
      <c r="I657" s="509">
        <v>6.25</v>
      </c>
      <c r="J657" s="509">
        <v>7.25</v>
      </c>
      <c r="K657" s="509" t="s">
        <v>2704</v>
      </c>
      <c r="L657" s="509" t="s">
        <v>2502</v>
      </c>
      <c r="M657" s="509">
        <v>9</v>
      </c>
      <c r="N657" s="509">
        <v>7</v>
      </c>
      <c r="O657" s="509" t="s">
        <v>76</v>
      </c>
      <c r="P657" s="510" t="s">
        <v>76</v>
      </c>
      <c r="Q657" s="509">
        <v>7.5</v>
      </c>
      <c r="R657" s="509">
        <v>7</v>
      </c>
      <c r="S657" s="509" t="s">
        <v>2764</v>
      </c>
      <c r="T657" s="509" t="s">
        <v>76</v>
      </c>
      <c r="U657" s="509" t="s">
        <v>76</v>
      </c>
      <c r="V657" s="509" t="s">
        <v>76</v>
      </c>
      <c r="W657" s="509">
        <v>8.5</v>
      </c>
      <c r="X657" s="509">
        <v>8.5</v>
      </c>
      <c r="Y657" s="510">
        <v>8.25</v>
      </c>
      <c r="Z657" s="509" t="s">
        <v>76</v>
      </c>
      <c r="AA657" s="509" t="s">
        <v>2481</v>
      </c>
      <c r="AB657" s="509" t="s">
        <v>76</v>
      </c>
      <c r="AC657" s="510" t="s">
        <v>76</v>
      </c>
      <c r="AD657" s="509">
        <v>8</v>
      </c>
      <c r="AE657" s="510" t="s">
        <v>76</v>
      </c>
      <c r="AF657" s="510" t="s">
        <v>2520</v>
      </c>
      <c r="AG657" s="509" t="s">
        <v>76</v>
      </c>
      <c r="AH657" s="509" t="s">
        <v>76</v>
      </c>
      <c r="AI657" s="509" t="s">
        <v>76</v>
      </c>
      <c r="AJ657" s="509">
        <v>9.5</v>
      </c>
      <c r="AK657" s="510" t="s">
        <v>76</v>
      </c>
      <c r="AL657" s="510" t="s">
        <v>2573</v>
      </c>
      <c r="AM657" s="510" t="s">
        <v>2502</v>
      </c>
      <c r="AN657" s="510" t="s">
        <v>2527</v>
      </c>
      <c r="AO657" s="510" t="s">
        <v>76</v>
      </c>
    </row>
    <row r="658" spans="1:41" ht="15" customHeight="1">
      <c r="A658" s="514" t="s">
        <v>854</v>
      </c>
      <c r="B658" s="512" t="s">
        <v>2318</v>
      </c>
      <c r="C658" s="509" t="s">
        <v>76</v>
      </c>
      <c r="D658" s="509" t="s">
        <v>76</v>
      </c>
      <c r="E658" s="509" t="s">
        <v>76</v>
      </c>
      <c r="F658" s="509" t="s">
        <v>76</v>
      </c>
      <c r="G658" s="509">
        <v>6.5</v>
      </c>
      <c r="H658" s="509" t="s">
        <v>76</v>
      </c>
      <c r="I658" s="509">
        <v>6.25</v>
      </c>
      <c r="J658" s="509">
        <v>7.5</v>
      </c>
      <c r="K658" s="509" t="s">
        <v>2704</v>
      </c>
      <c r="L658" s="509" t="s">
        <v>2481</v>
      </c>
      <c r="M658" s="509">
        <v>9</v>
      </c>
      <c r="N658" s="509" t="s">
        <v>76</v>
      </c>
      <c r="O658" s="509" t="s">
        <v>76</v>
      </c>
      <c r="P658" s="510" t="s">
        <v>76</v>
      </c>
      <c r="Q658" s="509" t="s">
        <v>76</v>
      </c>
      <c r="R658" s="509">
        <v>7</v>
      </c>
      <c r="S658" s="509" t="s">
        <v>2758</v>
      </c>
      <c r="T658" s="509">
        <v>9</v>
      </c>
      <c r="U658" s="509" t="s">
        <v>76</v>
      </c>
      <c r="V658" s="509" t="s">
        <v>76</v>
      </c>
      <c r="W658" s="509">
        <v>8.5</v>
      </c>
      <c r="X658" s="509">
        <v>8.5</v>
      </c>
      <c r="Y658" s="509">
        <v>8.5</v>
      </c>
      <c r="Z658" s="509" t="s">
        <v>76</v>
      </c>
      <c r="AA658" s="509" t="s">
        <v>2481</v>
      </c>
      <c r="AB658" s="510"/>
      <c r="AC658" s="510" t="s">
        <v>76</v>
      </c>
      <c r="AD658" s="509">
        <v>8</v>
      </c>
      <c r="AE658" s="510" t="s">
        <v>76</v>
      </c>
      <c r="AF658" s="510" t="s">
        <v>2520</v>
      </c>
      <c r="AG658" s="509" t="s">
        <v>76</v>
      </c>
      <c r="AH658" s="509" t="s">
        <v>76</v>
      </c>
      <c r="AI658" s="509" t="s">
        <v>76</v>
      </c>
      <c r="AJ658" s="509" t="s">
        <v>76</v>
      </c>
      <c r="AK658" s="510" t="s">
        <v>76</v>
      </c>
      <c r="AL658" s="510" t="s">
        <v>2798</v>
      </c>
      <c r="AM658" s="510" t="s">
        <v>2502</v>
      </c>
      <c r="AN658" s="510" t="s">
        <v>2501</v>
      </c>
      <c r="AO658" s="510" t="s">
        <v>76</v>
      </c>
    </row>
    <row r="659" spans="1:41" ht="15" customHeight="1">
      <c r="A659" s="2619" t="s">
        <v>388</v>
      </c>
      <c r="B659" s="2619"/>
      <c r="C659" s="509"/>
      <c r="D659" s="509"/>
      <c r="E659" s="509"/>
      <c r="F659" s="509"/>
      <c r="G659" s="509"/>
      <c r="H659" s="509"/>
      <c r="I659" s="509"/>
      <c r="J659" s="509"/>
      <c r="K659" s="509"/>
      <c r="L659" s="509"/>
      <c r="M659" s="509"/>
      <c r="N659" s="509"/>
      <c r="O659" s="509"/>
      <c r="P659" s="510"/>
      <c r="Q659" s="509"/>
      <c r="R659" s="510"/>
      <c r="S659" s="509"/>
      <c r="T659" s="509"/>
      <c r="U659" s="509"/>
      <c r="V659" s="509"/>
      <c r="W659" s="509"/>
      <c r="X659" s="509"/>
      <c r="Y659" s="510"/>
      <c r="Z659" s="509"/>
      <c r="AA659" s="510"/>
      <c r="AB659" s="510"/>
      <c r="AC659" s="510"/>
      <c r="AD659" s="509"/>
      <c r="AE659" s="510"/>
      <c r="AF659" s="510"/>
      <c r="AG659" s="509"/>
      <c r="AH659" s="509"/>
      <c r="AI659" s="509"/>
      <c r="AJ659" s="509"/>
      <c r="AK659" s="510"/>
      <c r="AL659" s="510"/>
      <c r="AM659" s="510"/>
      <c r="AN659" s="510"/>
      <c r="AO659" s="510"/>
    </row>
    <row r="660" spans="1:41" ht="15" customHeight="1">
      <c r="A660" s="2619" t="s">
        <v>389</v>
      </c>
      <c r="B660" s="2619"/>
      <c r="C660" s="509"/>
      <c r="D660" s="509"/>
      <c r="E660" s="509"/>
      <c r="F660" s="509"/>
      <c r="G660" s="509"/>
      <c r="H660" s="509"/>
      <c r="I660" s="509"/>
      <c r="J660" s="509"/>
      <c r="K660" s="509"/>
      <c r="L660" s="509"/>
      <c r="M660" s="509"/>
      <c r="N660" s="509"/>
      <c r="O660" s="509"/>
      <c r="P660" s="510"/>
      <c r="Q660" s="509"/>
      <c r="R660" s="510"/>
      <c r="S660" s="509"/>
      <c r="T660" s="509"/>
      <c r="U660" s="509"/>
      <c r="V660" s="509"/>
      <c r="W660" s="509"/>
      <c r="X660" s="509"/>
      <c r="Y660" s="510"/>
      <c r="Z660" s="509"/>
      <c r="AA660" s="510"/>
      <c r="AB660" s="510"/>
      <c r="AC660" s="510"/>
      <c r="AD660" s="509"/>
      <c r="AE660" s="510"/>
      <c r="AF660" s="510"/>
      <c r="AG660" s="509"/>
      <c r="AH660" s="509"/>
      <c r="AI660" s="509"/>
      <c r="AJ660" s="509"/>
      <c r="AK660" s="510"/>
      <c r="AL660" s="510"/>
      <c r="AM660" s="510"/>
      <c r="AN660" s="510"/>
      <c r="AO660" s="510"/>
    </row>
    <row r="661" spans="1:41" ht="15" customHeight="1">
      <c r="B661" s="512" t="s">
        <v>390</v>
      </c>
      <c r="C661" s="509">
        <v>8</v>
      </c>
      <c r="D661" s="509">
        <v>8</v>
      </c>
      <c r="E661" s="509">
        <v>8</v>
      </c>
      <c r="F661" s="509">
        <v>9</v>
      </c>
      <c r="G661" s="509">
        <v>8</v>
      </c>
      <c r="H661" s="509">
        <v>8</v>
      </c>
      <c r="I661" s="509">
        <v>10</v>
      </c>
      <c r="J661" s="509" t="s">
        <v>76</v>
      </c>
      <c r="K661" s="509">
        <v>9</v>
      </c>
      <c r="L661" s="509">
        <v>10.5</v>
      </c>
      <c r="M661" s="509">
        <v>10</v>
      </c>
      <c r="N661" s="509">
        <v>9.5</v>
      </c>
      <c r="O661" s="509">
        <v>10</v>
      </c>
      <c r="P661" s="509">
        <v>10.5</v>
      </c>
      <c r="Q661" s="509">
        <v>10</v>
      </c>
      <c r="R661" s="509">
        <v>6.5</v>
      </c>
      <c r="S661" s="509">
        <v>11.5</v>
      </c>
      <c r="T661" s="509">
        <v>10</v>
      </c>
      <c r="U661" s="509">
        <v>7</v>
      </c>
      <c r="V661" s="509">
        <v>8.5</v>
      </c>
      <c r="W661" s="509">
        <v>10</v>
      </c>
      <c r="X661" s="509">
        <v>11</v>
      </c>
      <c r="Y661" s="509">
        <v>9</v>
      </c>
      <c r="Z661" s="509">
        <v>9</v>
      </c>
      <c r="AA661" s="509">
        <v>9</v>
      </c>
      <c r="AB661" s="509">
        <v>10</v>
      </c>
      <c r="AC661" s="509">
        <v>11.5</v>
      </c>
      <c r="AD661" s="509">
        <v>9.5</v>
      </c>
      <c r="AE661" s="509">
        <v>10</v>
      </c>
      <c r="AF661" s="509">
        <v>9</v>
      </c>
      <c r="AG661" s="509">
        <v>9</v>
      </c>
      <c r="AH661" s="509">
        <v>8</v>
      </c>
      <c r="AI661" s="509">
        <v>9</v>
      </c>
      <c r="AJ661" s="509">
        <v>10</v>
      </c>
      <c r="AK661" s="509" t="s">
        <v>76</v>
      </c>
      <c r="AL661" s="509">
        <v>9.5</v>
      </c>
      <c r="AM661" s="509">
        <v>10</v>
      </c>
      <c r="AN661" s="509">
        <v>7</v>
      </c>
      <c r="AO661" s="509">
        <v>12.5</v>
      </c>
    </row>
    <row r="662" spans="1:41" ht="15" customHeight="1">
      <c r="B662" s="512" t="s">
        <v>391</v>
      </c>
      <c r="C662" s="509">
        <v>9</v>
      </c>
      <c r="D662" s="509">
        <v>8</v>
      </c>
      <c r="E662" s="509" t="s">
        <v>76</v>
      </c>
      <c r="F662" s="509" t="s">
        <v>76</v>
      </c>
      <c r="G662" s="509" t="s">
        <v>76</v>
      </c>
      <c r="H662" s="509" t="s">
        <v>76</v>
      </c>
      <c r="I662" s="509" t="s">
        <v>76</v>
      </c>
      <c r="J662" s="509" t="s">
        <v>76</v>
      </c>
      <c r="K662" s="509" t="s">
        <v>76</v>
      </c>
      <c r="L662" s="509">
        <v>11.5</v>
      </c>
      <c r="M662" s="509" t="s">
        <v>76</v>
      </c>
      <c r="N662" s="509">
        <v>10.5</v>
      </c>
      <c r="O662" s="509" t="s">
        <v>76</v>
      </c>
      <c r="P662" s="509">
        <v>11</v>
      </c>
      <c r="Q662" s="509" t="s">
        <v>76</v>
      </c>
      <c r="R662" s="509">
        <v>8.5</v>
      </c>
      <c r="S662" s="509">
        <v>13</v>
      </c>
      <c r="T662" s="509" t="s">
        <v>76</v>
      </c>
      <c r="U662" s="509" t="s">
        <v>76</v>
      </c>
      <c r="V662" s="509" t="s">
        <v>76</v>
      </c>
      <c r="W662" s="509" t="s">
        <v>76</v>
      </c>
      <c r="X662" s="509" t="s">
        <v>76</v>
      </c>
      <c r="Y662" s="509" t="s">
        <v>76</v>
      </c>
      <c r="Z662" s="509" t="s">
        <v>76</v>
      </c>
      <c r="AA662" s="509" t="s">
        <v>76</v>
      </c>
      <c r="AB662" s="509"/>
      <c r="AC662" s="509" t="s">
        <v>76</v>
      </c>
      <c r="AD662" s="509" t="s">
        <v>76</v>
      </c>
      <c r="AE662" s="509" t="s">
        <v>76</v>
      </c>
      <c r="AF662" s="509" t="s">
        <v>76</v>
      </c>
      <c r="AG662" s="509" t="s">
        <v>76</v>
      </c>
      <c r="AH662" s="509" t="s">
        <v>76</v>
      </c>
      <c r="AI662" s="509" t="s">
        <v>76</v>
      </c>
      <c r="AJ662" s="509" t="s">
        <v>76</v>
      </c>
      <c r="AK662" s="510" t="s">
        <v>76</v>
      </c>
      <c r="AL662" s="509" t="s">
        <v>76</v>
      </c>
      <c r="AM662" s="509" t="s">
        <v>76</v>
      </c>
      <c r="AN662" s="510" t="s">
        <v>76</v>
      </c>
      <c r="AO662" s="509" t="s">
        <v>76</v>
      </c>
    </row>
    <row r="663" spans="1:41" ht="15" customHeight="1">
      <c r="A663" s="2619" t="s">
        <v>2799</v>
      </c>
      <c r="B663" s="2619"/>
      <c r="C663" s="509"/>
      <c r="D663" s="509"/>
      <c r="E663" s="509"/>
      <c r="F663" s="509"/>
      <c r="G663" s="509"/>
      <c r="H663" s="509"/>
      <c r="I663" s="509"/>
      <c r="J663" s="509"/>
      <c r="K663" s="509"/>
      <c r="L663" s="509"/>
      <c r="M663" s="509"/>
      <c r="N663" s="509"/>
      <c r="O663" s="509"/>
      <c r="P663" s="510"/>
      <c r="Q663" s="509"/>
      <c r="R663" s="510"/>
      <c r="S663" s="509"/>
      <c r="T663" s="509"/>
      <c r="U663" s="509"/>
      <c r="V663" s="509"/>
      <c r="W663" s="509"/>
      <c r="X663" s="509"/>
      <c r="Y663" s="509"/>
      <c r="Z663" s="509"/>
      <c r="AA663" s="510"/>
      <c r="AB663" s="510"/>
      <c r="AC663" s="510"/>
      <c r="AD663" s="509"/>
      <c r="AE663" s="509"/>
      <c r="AF663" s="509"/>
      <c r="AG663" s="509"/>
      <c r="AH663" s="509"/>
      <c r="AI663" s="509"/>
      <c r="AJ663" s="509"/>
      <c r="AK663" s="510"/>
      <c r="AL663" s="509"/>
      <c r="AM663" s="509"/>
      <c r="AN663" s="510"/>
      <c r="AO663" s="509"/>
    </row>
    <row r="664" spans="1:41" ht="15" customHeight="1">
      <c r="B664" s="512" t="s">
        <v>390</v>
      </c>
      <c r="C664" s="509">
        <v>11</v>
      </c>
      <c r="D664" s="509">
        <v>9</v>
      </c>
      <c r="E664" s="509">
        <v>8</v>
      </c>
      <c r="F664" s="509">
        <v>11.25</v>
      </c>
      <c r="G664" s="509">
        <v>8</v>
      </c>
      <c r="H664" s="509">
        <v>10</v>
      </c>
      <c r="I664" s="509">
        <v>9</v>
      </c>
      <c r="J664" s="509">
        <v>11</v>
      </c>
      <c r="K664" s="509">
        <v>9.5</v>
      </c>
      <c r="L664" s="509">
        <v>10.5</v>
      </c>
      <c r="M664" s="509">
        <v>13</v>
      </c>
      <c r="N664" s="509">
        <v>12.5</v>
      </c>
      <c r="O664" s="509">
        <v>13.5</v>
      </c>
      <c r="P664" s="509">
        <v>13.5</v>
      </c>
      <c r="Q664" s="509">
        <v>12</v>
      </c>
      <c r="R664" s="509">
        <v>11.5</v>
      </c>
      <c r="S664" s="509">
        <v>12.5</v>
      </c>
      <c r="T664" s="509">
        <v>12</v>
      </c>
      <c r="U664" s="509">
        <v>11.5</v>
      </c>
      <c r="V664" s="509">
        <v>12</v>
      </c>
      <c r="W664" s="509">
        <v>13.5</v>
      </c>
      <c r="X664" s="509">
        <v>12</v>
      </c>
      <c r="Y664" s="509">
        <v>10.5</v>
      </c>
      <c r="Z664" s="509">
        <v>12.5</v>
      </c>
      <c r="AA664" s="509">
        <v>13</v>
      </c>
      <c r="AB664" s="509">
        <v>13</v>
      </c>
      <c r="AC664" s="509">
        <v>12</v>
      </c>
      <c r="AD664" s="509">
        <v>11.75</v>
      </c>
      <c r="AE664" s="509">
        <v>13</v>
      </c>
      <c r="AF664" s="509">
        <v>12</v>
      </c>
      <c r="AG664" s="509">
        <v>13.5</v>
      </c>
      <c r="AH664" s="509">
        <v>12.5</v>
      </c>
      <c r="AI664" s="509">
        <v>12.5</v>
      </c>
      <c r="AJ664" s="509">
        <v>12.5</v>
      </c>
      <c r="AK664" s="509">
        <v>10.5</v>
      </c>
      <c r="AL664" s="509">
        <v>9.75</v>
      </c>
      <c r="AM664" s="509">
        <v>11.5</v>
      </c>
      <c r="AN664" s="509">
        <v>10.5</v>
      </c>
      <c r="AO664" s="509">
        <v>12.5</v>
      </c>
    </row>
    <row r="665" spans="1:41" ht="15" customHeight="1">
      <c r="B665" s="512" t="s">
        <v>391</v>
      </c>
      <c r="C665" s="509" t="s">
        <v>76</v>
      </c>
      <c r="D665" s="509">
        <v>11</v>
      </c>
      <c r="E665" s="509">
        <v>11</v>
      </c>
      <c r="F665" s="509" t="s">
        <v>76</v>
      </c>
      <c r="G665" s="509" t="s">
        <v>76</v>
      </c>
      <c r="H665" s="509" t="s">
        <v>76</v>
      </c>
      <c r="I665" s="509">
        <v>11</v>
      </c>
      <c r="J665" s="509">
        <v>9</v>
      </c>
      <c r="K665" s="509">
        <v>11</v>
      </c>
      <c r="L665" s="509">
        <v>12</v>
      </c>
      <c r="M665" s="509" t="s">
        <v>76</v>
      </c>
      <c r="N665" s="509">
        <v>13</v>
      </c>
      <c r="O665" s="509" t="s">
        <v>76</v>
      </c>
      <c r="P665" s="509" t="s">
        <v>76</v>
      </c>
      <c r="Q665" s="510" t="s">
        <v>76</v>
      </c>
      <c r="R665" s="509" t="s">
        <v>76</v>
      </c>
      <c r="S665" s="509">
        <v>13</v>
      </c>
      <c r="T665" s="509" t="s">
        <v>76</v>
      </c>
      <c r="U665" s="509" t="s">
        <v>76</v>
      </c>
      <c r="V665" s="509" t="s">
        <v>76</v>
      </c>
      <c r="W665" s="509" t="s">
        <v>76</v>
      </c>
      <c r="X665" s="509" t="s">
        <v>76</v>
      </c>
      <c r="Y665" s="509" t="s">
        <v>76</v>
      </c>
      <c r="Z665" s="509"/>
      <c r="AA665" s="509" t="s">
        <v>76</v>
      </c>
      <c r="AB665" s="509"/>
      <c r="AC665" s="509"/>
      <c r="AD665" s="509"/>
      <c r="AE665" s="509"/>
      <c r="AF665" s="509"/>
      <c r="AG665" s="509"/>
      <c r="AH665" s="509"/>
      <c r="AI665" s="509"/>
      <c r="AJ665" s="509"/>
      <c r="AK665" s="509">
        <v>11.5</v>
      </c>
      <c r="AL665" s="509">
        <v>11.5</v>
      </c>
      <c r="AM665" s="509" t="s">
        <v>76</v>
      </c>
      <c r="AN665" s="510" t="s">
        <v>76</v>
      </c>
      <c r="AO665" s="509" t="s">
        <v>76</v>
      </c>
    </row>
    <row r="666" spans="1:41" ht="15" customHeight="1">
      <c r="A666" s="2619" t="s">
        <v>47</v>
      </c>
      <c r="B666" s="2619"/>
      <c r="C666" s="509"/>
      <c r="D666" s="509"/>
      <c r="E666" s="509"/>
      <c r="F666" s="509"/>
      <c r="G666" s="509"/>
      <c r="H666" s="509"/>
      <c r="I666" s="509"/>
      <c r="J666" s="509"/>
      <c r="K666" s="509"/>
      <c r="L666" s="509"/>
      <c r="M666" s="509"/>
      <c r="N666" s="509"/>
      <c r="O666" s="509"/>
      <c r="P666" s="509"/>
      <c r="Q666" s="510"/>
      <c r="R666" s="510"/>
      <c r="S666" s="509"/>
      <c r="T666" s="509"/>
      <c r="U666" s="509"/>
      <c r="V666" s="509"/>
      <c r="W666" s="509"/>
      <c r="X666" s="509"/>
      <c r="Y666" s="509"/>
      <c r="Z666" s="509"/>
      <c r="AA666" s="509"/>
      <c r="AB666" s="509"/>
      <c r="AC666" s="509"/>
      <c r="AD666" s="509"/>
      <c r="AE666" s="509"/>
      <c r="AF666" s="509"/>
      <c r="AG666" s="509"/>
      <c r="AH666" s="509"/>
      <c r="AI666" s="509"/>
      <c r="AJ666" s="509"/>
      <c r="AK666" s="509"/>
      <c r="AL666" s="509"/>
      <c r="AM666" s="509"/>
      <c r="AN666" s="510"/>
      <c r="AO666" s="509"/>
    </row>
    <row r="667" spans="1:41" ht="15" customHeight="1">
      <c r="B667" s="512" t="s">
        <v>390</v>
      </c>
      <c r="C667" s="509">
        <v>10</v>
      </c>
      <c r="D667" s="509">
        <v>10.5</v>
      </c>
      <c r="E667" s="509">
        <v>10</v>
      </c>
      <c r="F667" s="509">
        <v>10</v>
      </c>
      <c r="G667" s="509">
        <v>8</v>
      </c>
      <c r="H667" s="509">
        <v>10</v>
      </c>
      <c r="I667" s="509">
        <v>9</v>
      </c>
      <c r="J667" s="509">
        <v>10</v>
      </c>
      <c r="K667" s="509">
        <v>10</v>
      </c>
      <c r="L667" s="509">
        <v>12</v>
      </c>
      <c r="M667" s="509">
        <v>12</v>
      </c>
      <c r="N667" s="509">
        <v>11</v>
      </c>
      <c r="O667" s="509">
        <v>13.5</v>
      </c>
      <c r="P667" s="509">
        <v>13</v>
      </c>
      <c r="Q667" s="509">
        <v>12</v>
      </c>
      <c r="R667" s="515">
        <v>9.5</v>
      </c>
      <c r="S667" s="509">
        <v>13.5</v>
      </c>
      <c r="T667" s="509">
        <v>10</v>
      </c>
      <c r="U667" s="509">
        <v>10.5</v>
      </c>
      <c r="V667" s="509">
        <v>11.5</v>
      </c>
      <c r="W667" s="509">
        <v>13.5</v>
      </c>
      <c r="X667" s="509">
        <v>12.5</v>
      </c>
      <c r="Y667" s="509">
        <v>9</v>
      </c>
      <c r="Z667" s="509">
        <v>12.5</v>
      </c>
      <c r="AA667" s="509">
        <v>13</v>
      </c>
      <c r="AB667" s="509">
        <v>12</v>
      </c>
      <c r="AC667" s="509">
        <v>11.5</v>
      </c>
      <c r="AD667" s="509">
        <v>10.5</v>
      </c>
      <c r="AE667" s="509">
        <v>12.5</v>
      </c>
      <c r="AF667" s="509">
        <v>22.5</v>
      </c>
      <c r="AG667" s="509">
        <v>14</v>
      </c>
      <c r="AH667" s="509">
        <v>11</v>
      </c>
      <c r="AI667" s="509">
        <v>12.5</v>
      </c>
      <c r="AJ667" s="509">
        <v>12</v>
      </c>
      <c r="AK667" s="509">
        <v>9</v>
      </c>
      <c r="AL667" s="509" t="s">
        <v>76</v>
      </c>
      <c r="AM667" s="509">
        <v>11</v>
      </c>
      <c r="AN667" s="509">
        <v>11.5</v>
      </c>
      <c r="AO667" s="509">
        <v>12.5</v>
      </c>
    </row>
    <row r="668" spans="1:41" ht="15" customHeight="1">
      <c r="B668" s="512" t="s">
        <v>391</v>
      </c>
      <c r="C668" s="509">
        <v>10.5</v>
      </c>
      <c r="D668" s="509" t="s">
        <v>76</v>
      </c>
      <c r="E668" s="509" t="s">
        <v>76</v>
      </c>
      <c r="F668" s="509">
        <v>10.5</v>
      </c>
      <c r="G668" s="509" t="s">
        <v>76</v>
      </c>
      <c r="H668" s="509" t="s">
        <v>76</v>
      </c>
      <c r="I668" s="509">
        <v>11</v>
      </c>
      <c r="J668" s="509" t="s">
        <v>76</v>
      </c>
      <c r="K668" s="509" t="s">
        <v>76</v>
      </c>
      <c r="L668" s="509" t="s">
        <v>76</v>
      </c>
      <c r="M668" s="509" t="s">
        <v>76</v>
      </c>
      <c r="N668" s="509" t="s">
        <v>76</v>
      </c>
      <c r="O668" s="509" t="s">
        <v>76</v>
      </c>
      <c r="P668" s="509" t="s">
        <v>76</v>
      </c>
      <c r="Q668" s="510" t="s">
        <v>76</v>
      </c>
      <c r="R668" s="509">
        <v>10.5</v>
      </c>
      <c r="S668" s="509" t="s">
        <v>76</v>
      </c>
      <c r="T668" s="509" t="s">
        <v>76</v>
      </c>
      <c r="U668" s="509" t="s">
        <v>76</v>
      </c>
      <c r="V668" s="509" t="s">
        <v>76</v>
      </c>
      <c r="W668" s="509" t="s">
        <v>76</v>
      </c>
      <c r="X668" s="509" t="s">
        <v>76</v>
      </c>
      <c r="Y668" s="509" t="s">
        <v>76</v>
      </c>
      <c r="Z668" s="509" t="s">
        <v>76</v>
      </c>
      <c r="AA668" s="509" t="s">
        <v>76</v>
      </c>
      <c r="AB668" s="509"/>
      <c r="AC668" s="509" t="s">
        <v>76</v>
      </c>
      <c r="AD668" s="509" t="s">
        <v>76</v>
      </c>
      <c r="AE668" s="509" t="s">
        <v>76</v>
      </c>
      <c r="AF668" s="509" t="s">
        <v>76</v>
      </c>
      <c r="AG668" s="509" t="s">
        <v>76</v>
      </c>
      <c r="AH668" s="509" t="s">
        <v>76</v>
      </c>
      <c r="AI668" s="509" t="s">
        <v>76</v>
      </c>
      <c r="AJ668" s="509" t="s">
        <v>76</v>
      </c>
      <c r="AK668" s="509">
        <v>10.5</v>
      </c>
      <c r="AL668" s="509" t="s">
        <v>76</v>
      </c>
      <c r="AM668" s="509" t="s">
        <v>76</v>
      </c>
      <c r="AN668" s="510" t="s">
        <v>76</v>
      </c>
      <c r="AO668" s="509" t="s">
        <v>76</v>
      </c>
    </row>
    <row r="669" spans="1:41" ht="15" customHeight="1">
      <c r="A669" s="2619" t="s">
        <v>407</v>
      </c>
      <c r="B669" s="2619"/>
      <c r="C669" s="509"/>
      <c r="D669" s="509"/>
      <c r="E669" s="509"/>
      <c r="F669" s="509"/>
      <c r="G669" s="509"/>
      <c r="H669" s="509"/>
      <c r="I669" s="509"/>
      <c r="J669" s="509"/>
      <c r="K669" s="509"/>
      <c r="L669" s="509"/>
      <c r="M669" s="509"/>
      <c r="N669" s="509"/>
      <c r="O669" s="509"/>
      <c r="P669" s="509"/>
      <c r="Q669" s="510"/>
      <c r="R669" s="509"/>
      <c r="S669" s="509"/>
      <c r="T669" s="509"/>
      <c r="U669" s="509"/>
      <c r="V669" s="509"/>
      <c r="W669" s="509"/>
      <c r="X669" s="509"/>
      <c r="Y669" s="509"/>
      <c r="Z669" s="509"/>
      <c r="AA669" s="510"/>
      <c r="AB669" s="510"/>
      <c r="AC669" s="510"/>
      <c r="AD669" s="509"/>
      <c r="AE669" s="509"/>
      <c r="AF669" s="509"/>
      <c r="AG669" s="509"/>
      <c r="AH669" s="509"/>
      <c r="AI669" s="509"/>
      <c r="AJ669" s="509"/>
      <c r="AK669" s="509"/>
      <c r="AL669" s="509"/>
      <c r="AM669" s="509"/>
      <c r="AN669" s="510"/>
      <c r="AO669" s="509"/>
    </row>
    <row r="670" spans="1:41" ht="15" customHeight="1">
      <c r="A670" s="523"/>
      <c r="B670" s="512" t="s">
        <v>390</v>
      </c>
      <c r="C670" s="509">
        <v>11</v>
      </c>
      <c r="D670" s="509">
        <v>11</v>
      </c>
      <c r="E670" s="509">
        <v>10</v>
      </c>
      <c r="F670" s="509">
        <v>11.5</v>
      </c>
      <c r="G670" s="509">
        <v>10</v>
      </c>
      <c r="H670" s="509">
        <v>10</v>
      </c>
      <c r="I670" s="509">
        <v>10</v>
      </c>
      <c r="J670" s="509">
        <v>12</v>
      </c>
      <c r="K670" s="509">
        <v>11</v>
      </c>
      <c r="L670" s="509">
        <v>12.5</v>
      </c>
      <c r="M670" s="509">
        <v>13</v>
      </c>
      <c r="N670" s="509">
        <v>12.5</v>
      </c>
      <c r="O670" s="509">
        <v>13.5</v>
      </c>
      <c r="P670" s="509">
        <v>13.5</v>
      </c>
      <c r="Q670" s="509">
        <v>12</v>
      </c>
      <c r="R670" s="509">
        <v>12.5</v>
      </c>
      <c r="S670" s="509">
        <v>12</v>
      </c>
      <c r="T670" s="509">
        <v>12</v>
      </c>
      <c r="U670" s="509">
        <v>12</v>
      </c>
      <c r="V670" s="509">
        <v>11.5</v>
      </c>
      <c r="W670" s="509">
        <v>13.5</v>
      </c>
      <c r="X670" s="509">
        <v>12.5</v>
      </c>
      <c r="Y670" s="509">
        <v>10.5</v>
      </c>
      <c r="Z670" s="509">
        <v>12.5</v>
      </c>
      <c r="AA670" s="509">
        <v>12</v>
      </c>
      <c r="AB670" s="509">
        <v>13</v>
      </c>
      <c r="AC670" s="509">
        <v>12</v>
      </c>
      <c r="AD670" s="509">
        <v>11.75</v>
      </c>
      <c r="AE670" s="509">
        <v>13</v>
      </c>
      <c r="AF670" s="509">
        <v>11.5</v>
      </c>
      <c r="AG670" s="509">
        <v>13.5</v>
      </c>
      <c r="AH670" s="509">
        <v>13</v>
      </c>
      <c r="AI670" s="509">
        <v>12.5</v>
      </c>
      <c r="AJ670" s="509">
        <v>12.5</v>
      </c>
      <c r="AK670" s="509">
        <v>10.5</v>
      </c>
      <c r="AL670" s="509">
        <v>9</v>
      </c>
      <c r="AM670" s="509">
        <v>11.5</v>
      </c>
      <c r="AN670" s="509">
        <v>11.5</v>
      </c>
      <c r="AO670" s="509">
        <v>12.5</v>
      </c>
    </row>
    <row r="671" spans="1:41" ht="15" customHeight="1">
      <c r="A671" s="523"/>
      <c r="B671" s="512" t="s">
        <v>391</v>
      </c>
      <c r="C671" s="509" t="s">
        <v>76</v>
      </c>
      <c r="D671" s="509" t="s">
        <v>76</v>
      </c>
      <c r="E671" s="509">
        <v>11</v>
      </c>
      <c r="F671" s="509" t="s">
        <v>76</v>
      </c>
      <c r="G671" s="509" t="s">
        <v>76</v>
      </c>
      <c r="H671" s="509">
        <v>12</v>
      </c>
      <c r="I671" s="509">
        <v>11</v>
      </c>
      <c r="J671" s="509" t="s">
        <v>76</v>
      </c>
      <c r="K671" s="509" t="s">
        <v>76</v>
      </c>
      <c r="L671" s="509" t="s">
        <v>76</v>
      </c>
      <c r="M671" s="509" t="s">
        <v>76</v>
      </c>
      <c r="N671" s="509">
        <v>13.5</v>
      </c>
      <c r="O671" s="509" t="s">
        <v>76</v>
      </c>
      <c r="P671" s="509" t="s">
        <v>76</v>
      </c>
      <c r="Q671" s="510" t="s">
        <v>76</v>
      </c>
      <c r="R671" s="509" t="s">
        <v>76</v>
      </c>
      <c r="S671" s="509">
        <v>13.5</v>
      </c>
      <c r="T671" s="509" t="s">
        <v>76</v>
      </c>
      <c r="U671" s="509" t="s">
        <v>76</v>
      </c>
      <c r="V671" s="509">
        <v>12</v>
      </c>
      <c r="W671" s="509" t="s">
        <v>76</v>
      </c>
      <c r="X671" s="509" t="s">
        <v>76</v>
      </c>
      <c r="Y671" s="509" t="s">
        <v>76</v>
      </c>
      <c r="Z671" s="509" t="s">
        <v>76</v>
      </c>
      <c r="AA671" s="509">
        <v>13</v>
      </c>
      <c r="AB671" s="509" t="s">
        <v>76</v>
      </c>
      <c r="AC671" s="509" t="s">
        <v>76</v>
      </c>
      <c r="AD671" s="510" t="s">
        <v>76</v>
      </c>
      <c r="AE671" s="510" t="s">
        <v>76</v>
      </c>
      <c r="AF671" s="510" t="s">
        <v>76</v>
      </c>
      <c r="AG671" s="509" t="s">
        <v>76</v>
      </c>
      <c r="AH671" s="509" t="s">
        <v>76</v>
      </c>
      <c r="AI671" s="509" t="s">
        <v>76</v>
      </c>
      <c r="AJ671" s="509" t="s">
        <v>76</v>
      </c>
      <c r="AK671" s="509">
        <v>11</v>
      </c>
      <c r="AL671" s="509">
        <v>11.25</v>
      </c>
      <c r="AM671" s="509" t="s">
        <v>76</v>
      </c>
      <c r="AN671" s="510" t="s">
        <v>76</v>
      </c>
      <c r="AO671" s="509" t="s">
        <v>76</v>
      </c>
    </row>
    <row r="672" spans="1:41" ht="15" customHeight="1">
      <c r="A672" s="524" t="s">
        <v>211</v>
      </c>
      <c r="C672" s="509">
        <v>7</v>
      </c>
      <c r="D672" s="509">
        <v>7</v>
      </c>
      <c r="E672" s="509">
        <v>7</v>
      </c>
      <c r="F672" s="509">
        <v>7</v>
      </c>
      <c r="G672" s="509">
        <v>7</v>
      </c>
      <c r="H672" s="509">
        <v>7</v>
      </c>
      <c r="I672" s="509">
        <v>7</v>
      </c>
      <c r="J672" s="509">
        <v>7</v>
      </c>
      <c r="K672" s="509">
        <v>7</v>
      </c>
      <c r="L672" s="509">
        <v>7</v>
      </c>
      <c r="M672" s="509">
        <v>7</v>
      </c>
      <c r="N672" s="509">
        <v>7</v>
      </c>
      <c r="O672" s="509">
        <v>7</v>
      </c>
      <c r="P672" s="509">
        <v>7</v>
      </c>
      <c r="Q672" s="509">
        <v>7</v>
      </c>
      <c r="R672" s="509">
        <v>7</v>
      </c>
      <c r="S672" s="509">
        <v>7</v>
      </c>
      <c r="T672" s="509">
        <v>7</v>
      </c>
      <c r="U672" s="509">
        <v>7</v>
      </c>
      <c r="V672" s="509">
        <v>7</v>
      </c>
      <c r="W672" s="509">
        <v>7</v>
      </c>
      <c r="X672" s="509">
        <v>7</v>
      </c>
      <c r="Y672" s="509">
        <v>7</v>
      </c>
      <c r="Z672" s="509">
        <v>7</v>
      </c>
      <c r="AA672" s="509">
        <v>7</v>
      </c>
      <c r="AB672" s="509">
        <v>7</v>
      </c>
      <c r="AC672" s="509">
        <v>7</v>
      </c>
      <c r="AD672" s="509">
        <v>7</v>
      </c>
      <c r="AE672" s="509">
        <v>7</v>
      </c>
      <c r="AF672" s="509">
        <v>7</v>
      </c>
      <c r="AG672" s="509">
        <v>7</v>
      </c>
      <c r="AH672" s="509">
        <v>7</v>
      </c>
      <c r="AI672" s="509">
        <v>7</v>
      </c>
      <c r="AJ672" s="509">
        <v>7</v>
      </c>
      <c r="AK672" s="509">
        <v>7</v>
      </c>
      <c r="AL672" s="509">
        <v>7</v>
      </c>
      <c r="AM672" s="509">
        <v>7</v>
      </c>
      <c r="AN672" s="509">
        <v>7</v>
      </c>
      <c r="AO672" s="509">
        <v>7</v>
      </c>
    </row>
    <row r="673" spans="1:41" ht="15" customHeight="1">
      <c r="A673" s="524" t="s">
        <v>2800</v>
      </c>
      <c r="B673" s="710"/>
      <c r="C673" s="509"/>
      <c r="D673" s="509"/>
      <c r="E673" s="509"/>
      <c r="F673" s="509"/>
      <c r="G673" s="509"/>
      <c r="H673" s="509"/>
      <c r="I673" s="509"/>
      <c r="J673" s="509"/>
      <c r="K673" s="509"/>
      <c r="L673" s="509"/>
      <c r="M673" s="509"/>
      <c r="N673" s="509"/>
      <c r="O673" s="509"/>
      <c r="P673" s="509"/>
      <c r="Q673" s="510"/>
      <c r="R673" s="509"/>
      <c r="S673" s="509"/>
      <c r="T673" s="509"/>
      <c r="U673" s="509"/>
      <c r="V673" s="509"/>
      <c r="W673" s="509"/>
      <c r="X673" s="510"/>
      <c r="Y673" s="510"/>
      <c r="Z673" s="509"/>
      <c r="AA673" s="510"/>
      <c r="AB673" s="510"/>
      <c r="AC673" s="510"/>
      <c r="AD673" s="510"/>
      <c r="AE673" s="510"/>
      <c r="AF673" s="510"/>
      <c r="AG673" s="509"/>
      <c r="AH673" s="509"/>
      <c r="AI673" s="509"/>
      <c r="AJ673" s="509"/>
      <c r="AK673" s="509"/>
      <c r="AL673" s="509"/>
      <c r="AM673" s="509"/>
      <c r="AN673" s="510"/>
      <c r="AO673" s="509"/>
    </row>
    <row r="674" spans="1:41" ht="15" customHeight="1">
      <c r="B674" s="512" t="s">
        <v>390</v>
      </c>
      <c r="C674" s="509">
        <v>12</v>
      </c>
      <c r="D674" s="509">
        <v>12</v>
      </c>
      <c r="E674" s="509">
        <v>12.5</v>
      </c>
      <c r="F674" s="509">
        <v>12</v>
      </c>
      <c r="G674" s="509">
        <v>12</v>
      </c>
      <c r="H674" s="509">
        <v>14</v>
      </c>
      <c r="I674" s="509">
        <v>12</v>
      </c>
      <c r="J674" s="509">
        <v>12</v>
      </c>
      <c r="K674" s="509">
        <v>12</v>
      </c>
      <c r="L674" s="509">
        <v>12.5</v>
      </c>
      <c r="M674" s="509">
        <v>13</v>
      </c>
      <c r="N674" s="509">
        <v>13</v>
      </c>
      <c r="O674" s="509">
        <v>13</v>
      </c>
      <c r="P674" s="509">
        <v>13.5</v>
      </c>
      <c r="Q674" s="509">
        <v>12</v>
      </c>
      <c r="R674" s="509">
        <v>12.5</v>
      </c>
      <c r="S674" s="509">
        <v>12.5</v>
      </c>
      <c r="T674" s="509">
        <v>13</v>
      </c>
      <c r="U674" s="509">
        <v>12.5</v>
      </c>
      <c r="V674" s="509">
        <v>11.5</v>
      </c>
      <c r="W674" s="509">
        <v>13.5</v>
      </c>
      <c r="X674" s="509">
        <v>12.5</v>
      </c>
      <c r="Y674" s="509">
        <v>10.5</v>
      </c>
      <c r="Z674" s="509">
        <v>12.5</v>
      </c>
      <c r="AA674" s="509">
        <v>12</v>
      </c>
      <c r="AB674" s="509">
        <v>13</v>
      </c>
      <c r="AC674" s="509">
        <v>12.5</v>
      </c>
      <c r="AD674" s="509">
        <v>12.5</v>
      </c>
      <c r="AE674" s="509">
        <v>14</v>
      </c>
      <c r="AF674" s="509">
        <v>16.5</v>
      </c>
      <c r="AG674" s="509">
        <v>13.5</v>
      </c>
      <c r="AH674" s="509">
        <v>13</v>
      </c>
      <c r="AI674" s="509">
        <v>12.5</v>
      </c>
      <c r="AJ674" s="509">
        <v>12.5</v>
      </c>
      <c r="AK674" s="509">
        <v>10.5</v>
      </c>
      <c r="AL674" s="509">
        <v>9</v>
      </c>
      <c r="AM674" s="509">
        <v>11.5</v>
      </c>
      <c r="AN674" s="509">
        <v>12.5</v>
      </c>
      <c r="AO674" s="509">
        <v>13.5</v>
      </c>
    </row>
    <row r="675" spans="1:41" ht="15" customHeight="1">
      <c r="B675" s="512" t="s">
        <v>391</v>
      </c>
      <c r="C675" s="509" t="s">
        <v>76</v>
      </c>
      <c r="D675" s="509" t="s">
        <v>76</v>
      </c>
      <c r="E675" s="509" t="s">
        <v>76</v>
      </c>
      <c r="F675" s="509">
        <v>12.5</v>
      </c>
      <c r="G675" s="509" t="s">
        <v>76</v>
      </c>
      <c r="H675" s="509" t="s">
        <v>76</v>
      </c>
      <c r="I675" s="509">
        <v>12.5</v>
      </c>
      <c r="J675" s="509" t="s">
        <v>76</v>
      </c>
      <c r="K675" s="509" t="s">
        <v>76</v>
      </c>
      <c r="L675" s="509" t="s">
        <v>76</v>
      </c>
      <c r="M675" s="509" t="s">
        <v>76</v>
      </c>
      <c r="N675" s="509">
        <v>13.5</v>
      </c>
      <c r="O675" s="509">
        <v>13.5</v>
      </c>
      <c r="P675" s="509" t="s">
        <v>76</v>
      </c>
      <c r="Q675" s="510" t="s">
        <v>76</v>
      </c>
      <c r="R675" s="509">
        <v>11.5</v>
      </c>
      <c r="S675" s="509">
        <v>13.5</v>
      </c>
      <c r="T675" s="509" t="s">
        <v>76</v>
      </c>
      <c r="U675" s="509" t="s">
        <v>76</v>
      </c>
      <c r="V675" s="509">
        <v>12</v>
      </c>
      <c r="W675" s="509" t="s">
        <v>76</v>
      </c>
      <c r="X675" s="510" t="s">
        <v>76</v>
      </c>
      <c r="Y675" s="510" t="s">
        <v>76</v>
      </c>
      <c r="Z675" s="510" t="s">
        <v>76</v>
      </c>
      <c r="AA675" s="509">
        <v>13</v>
      </c>
      <c r="AB675" s="509" t="s">
        <v>76</v>
      </c>
      <c r="AC675" s="509" t="s">
        <v>76</v>
      </c>
      <c r="AD675" s="510" t="s">
        <v>76</v>
      </c>
      <c r="AE675" s="509" t="s">
        <v>76</v>
      </c>
      <c r="AF675" s="509" t="s">
        <v>76</v>
      </c>
      <c r="AG675" s="509" t="s">
        <v>76</v>
      </c>
      <c r="AH675" s="509" t="s">
        <v>76</v>
      </c>
      <c r="AI675" s="509" t="s">
        <v>76</v>
      </c>
      <c r="AJ675" s="509" t="s">
        <v>76</v>
      </c>
      <c r="AK675" s="509">
        <v>11</v>
      </c>
      <c r="AL675" s="509">
        <v>11.25</v>
      </c>
      <c r="AM675" s="509" t="s">
        <v>76</v>
      </c>
      <c r="AN675" s="510" t="s">
        <v>76</v>
      </c>
      <c r="AO675" s="509" t="s">
        <v>76</v>
      </c>
    </row>
    <row r="676" spans="1:41" ht="15" customHeight="1">
      <c r="A676" s="2619" t="s">
        <v>409</v>
      </c>
      <c r="B676" s="2619"/>
      <c r="C676" s="509"/>
      <c r="D676" s="509"/>
      <c r="E676" s="509"/>
      <c r="F676" s="509"/>
      <c r="G676" s="509"/>
      <c r="H676" s="509"/>
      <c r="I676" s="509"/>
      <c r="J676" s="509"/>
      <c r="K676" s="509"/>
      <c r="L676" s="509"/>
      <c r="M676" s="509"/>
      <c r="N676" s="509"/>
      <c r="O676" s="509"/>
      <c r="P676" s="509"/>
      <c r="Q676" s="510"/>
      <c r="R676" s="509"/>
      <c r="S676" s="509"/>
      <c r="T676" s="509"/>
      <c r="U676" s="509"/>
      <c r="V676" s="509"/>
      <c r="W676" s="509"/>
      <c r="X676" s="510"/>
      <c r="Y676" s="510"/>
      <c r="Z676" s="510"/>
      <c r="AA676" s="509"/>
      <c r="AB676" s="509"/>
      <c r="AC676" s="509"/>
      <c r="AD676" s="510"/>
      <c r="AE676" s="509"/>
      <c r="AF676" s="509"/>
      <c r="AG676" s="509"/>
      <c r="AH676" s="509"/>
      <c r="AI676" s="509"/>
      <c r="AJ676" s="509"/>
      <c r="AK676" s="509"/>
      <c r="AL676" s="509"/>
      <c r="AM676" s="509"/>
      <c r="AN676" s="510"/>
      <c r="AO676" s="509"/>
    </row>
    <row r="677" spans="1:41" ht="15" customHeight="1">
      <c r="B677" s="512" t="s">
        <v>390</v>
      </c>
      <c r="C677" s="509">
        <v>12</v>
      </c>
      <c r="D677" s="509">
        <v>12</v>
      </c>
      <c r="E677" s="509">
        <v>11</v>
      </c>
      <c r="F677" s="509">
        <v>12</v>
      </c>
      <c r="G677" s="509" t="s">
        <v>76</v>
      </c>
      <c r="H677" s="509" t="s">
        <v>76</v>
      </c>
      <c r="I677" s="509">
        <v>12</v>
      </c>
      <c r="J677" s="509">
        <v>12</v>
      </c>
      <c r="K677" s="509">
        <v>12</v>
      </c>
      <c r="L677" s="509">
        <v>12.5</v>
      </c>
      <c r="M677" s="509">
        <v>13.5</v>
      </c>
      <c r="N677" s="509">
        <v>14</v>
      </c>
      <c r="O677" s="509">
        <v>14</v>
      </c>
      <c r="P677" s="509">
        <v>14.5</v>
      </c>
      <c r="Q677" s="509">
        <v>12</v>
      </c>
      <c r="R677" s="509">
        <v>11.5</v>
      </c>
      <c r="S677" s="509">
        <v>12.5</v>
      </c>
      <c r="T677" s="509">
        <v>12</v>
      </c>
      <c r="U677" s="509">
        <v>12.5</v>
      </c>
      <c r="V677" s="509">
        <v>11.5</v>
      </c>
      <c r="W677" s="509">
        <v>13.5</v>
      </c>
      <c r="X677" s="509">
        <v>12.5</v>
      </c>
      <c r="Y677" s="509">
        <v>10.5</v>
      </c>
      <c r="Z677" s="509">
        <v>12.5</v>
      </c>
      <c r="AA677" s="509" t="s">
        <v>76</v>
      </c>
      <c r="AB677" s="509">
        <v>13</v>
      </c>
      <c r="AC677" s="509">
        <v>12.5</v>
      </c>
      <c r="AD677" s="509">
        <v>12.5</v>
      </c>
      <c r="AE677" s="509">
        <v>14</v>
      </c>
      <c r="AF677" s="509" t="s">
        <v>76</v>
      </c>
      <c r="AG677" s="509">
        <v>14</v>
      </c>
      <c r="AH677" s="509">
        <v>12.5</v>
      </c>
      <c r="AI677" s="509">
        <v>12.5</v>
      </c>
      <c r="AJ677" s="509">
        <v>13</v>
      </c>
      <c r="AK677" s="509" t="s">
        <v>76</v>
      </c>
      <c r="AL677" s="509" t="s">
        <v>76</v>
      </c>
      <c r="AM677" s="509">
        <v>12</v>
      </c>
      <c r="AN677" s="510" t="s">
        <v>76</v>
      </c>
      <c r="AO677" s="509">
        <v>12.5</v>
      </c>
    </row>
    <row r="678" spans="1:41" ht="15" customHeight="1">
      <c r="B678" s="512" t="s">
        <v>391</v>
      </c>
      <c r="C678" s="509" t="s">
        <v>76</v>
      </c>
      <c r="D678" s="509" t="s">
        <v>76</v>
      </c>
      <c r="E678" s="509">
        <v>12</v>
      </c>
      <c r="F678" s="509" t="s">
        <v>76</v>
      </c>
      <c r="G678" s="509" t="s">
        <v>76</v>
      </c>
      <c r="H678" s="509" t="s">
        <v>76</v>
      </c>
      <c r="I678" s="509" t="s">
        <v>76</v>
      </c>
      <c r="J678" s="509">
        <v>12.5</v>
      </c>
      <c r="K678" s="509" t="s">
        <v>76</v>
      </c>
      <c r="L678" s="509" t="s">
        <v>76</v>
      </c>
      <c r="M678" s="509" t="s">
        <v>76</v>
      </c>
      <c r="N678" s="509">
        <v>12.5</v>
      </c>
      <c r="O678" s="509">
        <v>12.5</v>
      </c>
      <c r="P678" s="509" t="s">
        <v>76</v>
      </c>
      <c r="Q678" s="509" t="s">
        <v>76</v>
      </c>
      <c r="R678" s="509">
        <v>12.5</v>
      </c>
      <c r="S678" s="509">
        <v>13.5</v>
      </c>
      <c r="T678" s="509" t="s">
        <v>76</v>
      </c>
      <c r="U678" s="509" t="s">
        <v>76</v>
      </c>
      <c r="V678" s="509">
        <v>12</v>
      </c>
      <c r="W678" s="509" t="s">
        <v>76</v>
      </c>
      <c r="X678" s="509" t="s">
        <v>76</v>
      </c>
      <c r="Y678" s="509" t="s">
        <v>76</v>
      </c>
      <c r="Z678" s="509" t="s">
        <v>76</v>
      </c>
      <c r="AA678" s="509" t="s">
        <v>76</v>
      </c>
      <c r="AB678" s="509" t="s">
        <v>76</v>
      </c>
      <c r="AC678" s="509" t="s">
        <v>76</v>
      </c>
      <c r="AD678" s="510" t="s">
        <v>76</v>
      </c>
      <c r="AE678" s="510" t="s">
        <v>76</v>
      </c>
      <c r="AF678" s="510" t="s">
        <v>76</v>
      </c>
      <c r="AG678" s="509" t="s">
        <v>76</v>
      </c>
      <c r="AH678" s="509">
        <v>13</v>
      </c>
      <c r="AI678" s="509" t="s">
        <v>76</v>
      </c>
      <c r="AJ678" s="509" t="s">
        <v>76</v>
      </c>
      <c r="AK678" s="509" t="s">
        <v>76</v>
      </c>
      <c r="AL678" s="509" t="s">
        <v>76</v>
      </c>
      <c r="AM678" s="509" t="s">
        <v>76</v>
      </c>
      <c r="AN678" s="510" t="s">
        <v>76</v>
      </c>
      <c r="AO678" s="509" t="s">
        <v>76</v>
      </c>
    </row>
    <row r="679" spans="1:41" ht="15" customHeight="1">
      <c r="A679" s="2619" t="s">
        <v>410</v>
      </c>
      <c r="B679" s="2619"/>
      <c r="C679" s="509"/>
      <c r="D679" s="509"/>
      <c r="E679" s="509"/>
      <c r="F679" s="509"/>
      <c r="G679" s="509"/>
      <c r="H679" s="509"/>
      <c r="I679" s="509"/>
      <c r="J679" s="509"/>
      <c r="K679" s="509"/>
      <c r="L679" s="509"/>
      <c r="M679" s="509"/>
      <c r="N679" s="509"/>
      <c r="O679" s="509"/>
      <c r="P679" s="510"/>
      <c r="Q679" s="509"/>
      <c r="R679" s="509"/>
      <c r="S679" s="509"/>
      <c r="T679" s="509"/>
      <c r="U679" s="509"/>
      <c r="V679" s="509"/>
      <c r="W679" s="509"/>
      <c r="X679" s="509"/>
      <c r="Y679" s="509"/>
      <c r="Z679" s="509"/>
      <c r="AA679" s="509"/>
      <c r="AB679" s="509"/>
      <c r="AC679" s="509"/>
      <c r="AD679" s="510"/>
      <c r="AE679" s="510"/>
      <c r="AF679" s="510"/>
      <c r="AG679" s="509"/>
      <c r="AH679" s="509"/>
      <c r="AI679" s="509"/>
      <c r="AJ679" s="509"/>
      <c r="AK679" s="509"/>
      <c r="AL679" s="509"/>
      <c r="AM679" s="509"/>
      <c r="AN679" s="510"/>
      <c r="AO679" s="509"/>
    </row>
    <row r="680" spans="1:41" ht="15" customHeight="1">
      <c r="B680" s="512" t="s">
        <v>390</v>
      </c>
      <c r="C680" s="509">
        <v>12</v>
      </c>
      <c r="D680" s="509">
        <v>12</v>
      </c>
      <c r="E680" s="509">
        <v>12</v>
      </c>
      <c r="F680" s="509">
        <v>12</v>
      </c>
      <c r="G680" s="509" t="s">
        <v>76</v>
      </c>
      <c r="H680" s="509" t="s">
        <v>76</v>
      </c>
      <c r="I680" s="509" t="s">
        <v>76</v>
      </c>
      <c r="J680" s="509">
        <v>12.5</v>
      </c>
      <c r="K680" s="509" t="s">
        <v>76</v>
      </c>
      <c r="L680" s="509">
        <v>13.5</v>
      </c>
      <c r="M680" s="509" t="s">
        <v>76</v>
      </c>
      <c r="N680" s="509">
        <v>14</v>
      </c>
      <c r="O680" s="509">
        <v>14.5</v>
      </c>
      <c r="P680" s="509">
        <v>14</v>
      </c>
      <c r="Q680" s="509">
        <v>12</v>
      </c>
      <c r="R680" s="509">
        <v>12.5</v>
      </c>
      <c r="S680" s="509">
        <v>13.5</v>
      </c>
      <c r="T680" s="509">
        <v>14</v>
      </c>
      <c r="U680" s="509">
        <v>16.5</v>
      </c>
      <c r="V680" s="509">
        <v>12</v>
      </c>
      <c r="W680" s="509" t="s">
        <v>76</v>
      </c>
      <c r="X680" s="509">
        <v>13.5</v>
      </c>
      <c r="Y680" s="509">
        <v>10.5</v>
      </c>
      <c r="Z680" s="509">
        <v>15</v>
      </c>
      <c r="AA680" s="509">
        <v>15</v>
      </c>
      <c r="AB680" s="509" t="s">
        <v>76</v>
      </c>
      <c r="AC680" s="509">
        <v>10</v>
      </c>
      <c r="AD680" s="509">
        <v>12</v>
      </c>
      <c r="AE680" s="509">
        <v>14</v>
      </c>
      <c r="AF680" s="509" t="s">
        <v>76</v>
      </c>
      <c r="AG680" s="509" t="s">
        <v>76</v>
      </c>
      <c r="AH680" s="509" t="s">
        <v>76</v>
      </c>
      <c r="AI680" s="509" t="s">
        <v>76</v>
      </c>
      <c r="AJ680" s="509" t="s">
        <v>76</v>
      </c>
      <c r="AK680" s="509" t="s">
        <v>76</v>
      </c>
      <c r="AL680" s="509" t="s">
        <v>76</v>
      </c>
      <c r="AM680" s="509" t="s">
        <v>76</v>
      </c>
      <c r="AN680" s="509">
        <v>13.5</v>
      </c>
      <c r="AO680" s="509" t="s">
        <v>76</v>
      </c>
    </row>
    <row r="681" spans="1:41" ht="15" customHeight="1">
      <c r="B681" s="512" t="s">
        <v>391</v>
      </c>
      <c r="C681" s="509" t="s">
        <v>76</v>
      </c>
      <c r="D681" s="509" t="s">
        <v>76</v>
      </c>
      <c r="E681" s="509" t="s">
        <v>76</v>
      </c>
      <c r="F681" s="509" t="s">
        <v>76</v>
      </c>
      <c r="G681" s="509" t="s">
        <v>76</v>
      </c>
      <c r="H681" s="509" t="s">
        <v>76</v>
      </c>
      <c r="I681" s="509" t="s">
        <v>76</v>
      </c>
      <c r="J681" s="509" t="s">
        <v>76</v>
      </c>
      <c r="K681" s="509" t="s">
        <v>76</v>
      </c>
      <c r="L681" s="509" t="s">
        <v>76</v>
      </c>
      <c r="M681" s="509" t="s">
        <v>76</v>
      </c>
      <c r="N681" s="509">
        <v>15</v>
      </c>
      <c r="O681" s="509">
        <v>16</v>
      </c>
      <c r="P681" s="510" t="s">
        <v>76</v>
      </c>
      <c r="Q681" s="510" t="s">
        <v>76</v>
      </c>
      <c r="R681" s="509" t="s">
        <v>76</v>
      </c>
      <c r="S681" s="509" t="s">
        <v>76</v>
      </c>
      <c r="T681" s="509" t="s">
        <v>76</v>
      </c>
      <c r="U681" s="509" t="s">
        <v>76</v>
      </c>
      <c r="V681" s="509" t="s">
        <v>76</v>
      </c>
      <c r="W681" s="509" t="s">
        <v>76</v>
      </c>
      <c r="X681" s="509" t="s">
        <v>76</v>
      </c>
      <c r="Y681" s="509" t="s">
        <v>76</v>
      </c>
      <c r="Z681" s="509" t="s">
        <v>76</v>
      </c>
      <c r="AA681" s="509">
        <v>14</v>
      </c>
      <c r="AB681" s="509" t="s">
        <v>76</v>
      </c>
      <c r="AC681" s="509" t="s">
        <v>76</v>
      </c>
      <c r="AD681" s="509" t="s">
        <v>76</v>
      </c>
      <c r="AE681" s="509" t="s">
        <v>76</v>
      </c>
      <c r="AF681" s="509" t="s">
        <v>76</v>
      </c>
      <c r="AG681" s="509" t="s">
        <v>76</v>
      </c>
      <c r="AH681" s="509" t="s">
        <v>76</v>
      </c>
      <c r="AI681" s="509" t="s">
        <v>76</v>
      </c>
      <c r="AJ681" s="509" t="s">
        <v>76</v>
      </c>
      <c r="AK681" s="509" t="s">
        <v>76</v>
      </c>
      <c r="AL681" s="509" t="s">
        <v>76</v>
      </c>
      <c r="AM681" s="509" t="s">
        <v>76</v>
      </c>
      <c r="AN681" s="510" t="s">
        <v>76</v>
      </c>
      <c r="AO681" s="509" t="s">
        <v>76</v>
      </c>
    </row>
    <row r="682" spans="1:41" ht="15" customHeight="1">
      <c r="A682" s="2619" t="s">
        <v>411</v>
      </c>
      <c r="B682" s="2619"/>
      <c r="C682" s="509"/>
      <c r="D682" s="509"/>
      <c r="E682" s="509"/>
      <c r="F682" s="509"/>
      <c r="G682" s="509"/>
      <c r="H682" s="509"/>
      <c r="I682" s="509"/>
      <c r="J682" s="509"/>
      <c r="K682" s="509"/>
      <c r="L682" s="509"/>
      <c r="M682" s="509"/>
      <c r="N682" s="509"/>
      <c r="O682" s="509"/>
      <c r="P682" s="510"/>
      <c r="Q682" s="510"/>
      <c r="R682" s="509"/>
      <c r="S682" s="509"/>
      <c r="T682" s="509"/>
      <c r="U682" s="509"/>
      <c r="V682" s="509"/>
      <c r="W682" s="509"/>
      <c r="X682" s="509"/>
      <c r="Y682" s="509"/>
      <c r="Z682" s="509"/>
      <c r="AA682" s="509"/>
      <c r="AB682" s="509"/>
      <c r="AC682" s="509"/>
      <c r="AD682" s="509"/>
      <c r="AE682" s="509"/>
      <c r="AF682" s="509"/>
      <c r="AG682" s="509"/>
      <c r="AH682" s="509"/>
      <c r="AI682" s="509"/>
      <c r="AJ682" s="509"/>
      <c r="AK682" s="509"/>
      <c r="AL682" s="509"/>
      <c r="AM682" s="509"/>
      <c r="AN682" s="510"/>
      <c r="AO682" s="509"/>
    </row>
    <row r="683" spans="1:41" ht="15" customHeight="1">
      <c r="B683" s="512" t="s">
        <v>390</v>
      </c>
      <c r="C683" s="509" t="s">
        <v>1663</v>
      </c>
      <c r="D683" s="509">
        <v>13</v>
      </c>
      <c r="E683" s="509">
        <v>12.5</v>
      </c>
      <c r="F683" s="509">
        <v>10</v>
      </c>
      <c r="G683" s="509">
        <v>10</v>
      </c>
      <c r="H683" s="509">
        <v>11</v>
      </c>
      <c r="I683" s="509">
        <v>10</v>
      </c>
      <c r="J683" s="509">
        <v>10</v>
      </c>
      <c r="K683" s="509">
        <v>12</v>
      </c>
      <c r="L683" s="509">
        <v>10.5</v>
      </c>
      <c r="M683" s="509">
        <v>12</v>
      </c>
      <c r="N683" s="509">
        <v>9.5</v>
      </c>
      <c r="O683" s="509">
        <v>13.5</v>
      </c>
      <c r="P683" s="509">
        <v>13.5</v>
      </c>
      <c r="Q683" s="509">
        <v>12</v>
      </c>
      <c r="R683" s="509">
        <v>10.5</v>
      </c>
      <c r="S683" s="509">
        <v>13</v>
      </c>
      <c r="T683" s="509">
        <v>14</v>
      </c>
      <c r="U683" s="509">
        <v>12</v>
      </c>
      <c r="V683" s="509">
        <v>11.5</v>
      </c>
      <c r="W683" s="509">
        <v>12</v>
      </c>
      <c r="X683" s="509">
        <v>12.5</v>
      </c>
      <c r="Y683" s="509">
        <v>10.5</v>
      </c>
      <c r="Z683" s="509">
        <v>12.5</v>
      </c>
      <c r="AA683" s="509">
        <v>13</v>
      </c>
      <c r="AB683" s="509">
        <v>13</v>
      </c>
      <c r="AC683" s="509">
        <v>13</v>
      </c>
      <c r="AD683" s="509">
        <v>12.5</v>
      </c>
      <c r="AE683" s="509">
        <v>14</v>
      </c>
      <c r="AF683" s="509">
        <v>11.5</v>
      </c>
      <c r="AG683" s="509">
        <v>14</v>
      </c>
      <c r="AH683" s="509">
        <v>13.5</v>
      </c>
      <c r="AI683" s="509">
        <v>12.5</v>
      </c>
      <c r="AJ683" s="509">
        <v>13</v>
      </c>
      <c r="AK683" s="509">
        <v>8.5</v>
      </c>
      <c r="AL683" s="509">
        <v>8.5</v>
      </c>
      <c r="AM683" s="509">
        <v>12.5</v>
      </c>
      <c r="AN683" s="509">
        <v>13</v>
      </c>
      <c r="AO683" s="509">
        <v>13.5</v>
      </c>
    </row>
    <row r="684" spans="1:41" ht="15" customHeight="1">
      <c r="A684" s="517"/>
      <c r="B684" s="518" t="s">
        <v>391</v>
      </c>
      <c r="C684" s="519" t="s">
        <v>1893</v>
      </c>
      <c r="D684" s="519">
        <v>15</v>
      </c>
      <c r="E684" s="519" t="s">
        <v>76</v>
      </c>
      <c r="F684" s="525">
        <v>12</v>
      </c>
      <c r="G684" s="525">
        <v>12</v>
      </c>
      <c r="H684" s="519">
        <v>12</v>
      </c>
      <c r="I684" s="519">
        <v>14</v>
      </c>
      <c r="J684" s="519" t="s">
        <v>76</v>
      </c>
      <c r="K684" s="519" t="s">
        <v>76</v>
      </c>
      <c r="L684" s="519">
        <v>12.5</v>
      </c>
      <c r="M684" s="519" t="s">
        <v>76</v>
      </c>
      <c r="N684" s="519">
        <v>11.5</v>
      </c>
      <c r="O684" s="519" t="s">
        <v>76</v>
      </c>
      <c r="P684" s="522" t="s">
        <v>76</v>
      </c>
      <c r="Q684" s="519" t="s">
        <v>76</v>
      </c>
      <c r="R684" s="519">
        <v>12.5</v>
      </c>
      <c r="S684" s="519">
        <v>13.5</v>
      </c>
      <c r="T684" s="519" t="s">
        <v>76</v>
      </c>
      <c r="U684" s="522" t="s">
        <v>76</v>
      </c>
      <c r="V684" s="522" t="s">
        <v>76</v>
      </c>
      <c r="W684" s="522" t="s">
        <v>76</v>
      </c>
      <c r="X684" s="522" t="s">
        <v>76</v>
      </c>
      <c r="Y684" s="522" t="s">
        <v>76</v>
      </c>
      <c r="Z684" s="522" t="s">
        <v>76</v>
      </c>
      <c r="AA684" s="519">
        <v>14</v>
      </c>
      <c r="AB684" s="519" t="s">
        <v>76</v>
      </c>
      <c r="AC684" s="519" t="s">
        <v>76</v>
      </c>
      <c r="AD684" s="522" t="s">
        <v>76</v>
      </c>
      <c r="AE684" s="522" t="s">
        <v>76</v>
      </c>
      <c r="AF684" s="522" t="s">
        <v>76</v>
      </c>
      <c r="AG684" s="522" t="s">
        <v>76</v>
      </c>
      <c r="AH684" s="522" t="s">
        <v>76</v>
      </c>
      <c r="AI684" s="522" t="s">
        <v>76</v>
      </c>
      <c r="AJ684" s="522" t="s">
        <v>76</v>
      </c>
      <c r="AK684" s="519">
        <v>10.5</v>
      </c>
      <c r="AL684" s="519">
        <v>10.75</v>
      </c>
      <c r="AM684" s="519" t="s">
        <v>76</v>
      </c>
      <c r="AN684" s="522" t="s">
        <v>76</v>
      </c>
      <c r="AO684" s="522" t="s">
        <v>76</v>
      </c>
    </row>
    <row r="685" spans="1:41" s="1047" customFormat="1" ht="15" customHeight="1">
      <c r="A685" s="2573" t="s">
        <v>548</v>
      </c>
      <c r="B685" s="2573"/>
      <c r="C685" s="2573"/>
      <c r="D685" s="2573"/>
      <c r="E685" s="2573"/>
      <c r="F685" s="2573"/>
      <c r="G685" s="2573"/>
      <c r="H685" s="2573"/>
      <c r="I685" s="2573"/>
      <c r="J685" s="1049"/>
      <c r="K685" s="1049"/>
      <c r="L685" s="1049"/>
      <c r="M685" s="1049"/>
      <c r="N685" s="1049"/>
      <c r="O685" s="1049"/>
      <c r="P685" s="1049"/>
      <c r="Q685" s="1049"/>
      <c r="R685" s="1049"/>
      <c r="S685" s="1049"/>
      <c r="T685" s="2573" t="s">
        <v>3562</v>
      </c>
      <c r="U685" s="2573"/>
      <c r="V685" s="2573"/>
      <c r="W685" s="2573"/>
      <c r="X685" s="2573"/>
      <c r="Y685" s="1050"/>
      <c r="Z685" s="1048"/>
      <c r="AA685" s="1048"/>
      <c r="AB685" s="1048"/>
      <c r="AC685" s="1048"/>
      <c r="AF685" s="1050"/>
      <c r="AG685" s="1050"/>
      <c r="AH685" s="1050"/>
      <c r="AI685" s="1050"/>
      <c r="AJ685" s="1050"/>
    </row>
    <row r="686" spans="1:41" s="1047" customFormat="1" ht="15" customHeight="1">
      <c r="B686" s="1047" t="s">
        <v>399</v>
      </c>
      <c r="U686" s="1047" t="s">
        <v>399</v>
      </c>
      <c r="V686" s="1048"/>
      <c r="W686" s="1048"/>
      <c r="X686" s="1048"/>
      <c r="Y686" s="1048"/>
      <c r="AA686" s="1048"/>
      <c r="AB686" s="1048"/>
      <c r="AC686" s="1048"/>
      <c r="AH686" s="1048"/>
      <c r="AI686" s="1048"/>
      <c r="AJ686" s="1048"/>
    </row>
    <row r="687" spans="1:41" ht="15" customHeight="1">
      <c r="A687" s="494"/>
      <c r="B687" s="500"/>
      <c r="F687" s="2611" t="s">
        <v>2293</v>
      </c>
      <c r="G687" s="2611"/>
      <c r="H687" s="2611"/>
      <c r="I687" s="2611"/>
      <c r="J687" s="2612" t="s">
        <v>2294</v>
      </c>
      <c r="K687" s="2612"/>
      <c r="L687" s="2612"/>
      <c r="M687" s="2612"/>
      <c r="N687" s="2598" t="s">
        <v>2229</v>
      </c>
      <c r="O687" s="2598"/>
    </row>
    <row r="688" spans="1:41" ht="15" customHeight="1">
      <c r="A688" s="501"/>
      <c r="B688" s="500"/>
      <c r="F688" s="502"/>
      <c r="G688" s="502"/>
      <c r="H688" s="2620" t="s">
        <v>2801</v>
      </c>
      <c r="I688" s="2620"/>
      <c r="J688" s="2594" t="s">
        <v>2296</v>
      </c>
      <c r="K688" s="2594"/>
      <c r="L688" s="2594"/>
      <c r="M688" s="503"/>
      <c r="N688" s="501" t="s">
        <v>1130</v>
      </c>
    </row>
    <row r="689" spans="1:41" ht="15" customHeight="1">
      <c r="A689" s="500"/>
      <c r="B689" s="504"/>
    </row>
    <row r="690" spans="1:41" s="599" customFormat="1" ht="15" customHeight="1">
      <c r="A690" s="2582" t="s">
        <v>369</v>
      </c>
      <c r="B690" s="2583"/>
      <c r="C690" s="2590" t="s">
        <v>2297</v>
      </c>
      <c r="D690" s="2590"/>
      <c r="E690" s="2590"/>
      <c r="F690" s="2590"/>
      <c r="G690" s="2590" t="s">
        <v>370</v>
      </c>
      <c r="H690" s="2590"/>
      <c r="I690" s="2590"/>
      <c r="J690" s="2590"/>
      <c r="K690" s="2591" t="s">
        <v>371</v>
      </c>
      <c r="L690" s="2592"/>
      <c r="M690" s="2592"/>
      <c r="N690" s="2592"/>
      <c r="O690" s="2592"/>
      <c r="P690" s="2592"/>
      <c r="Q690" s="2592"/>
      <c r="R690" s="2592"/>
      <c r="S690" s="2592"/>
      <c r="T690" s="2592"/>
      <c r="U690" s="2592"/>
      <c r="V690" s="2592"/>
      <c r="W690" s="2592"/>
      <c r="X690" s="2592"/>
      <c r="Y690" s="2592"/>
      <c r="Z690" s="2592"/>
      <c r="AA690" s="2592"/>
      <c r="AB690" s="2592"/>
      <c r="AC690" s="2592"/>
      <c r="AD690" s="2592"/>
      <c r="AE690" s="2592"/>
      <c r="AF690" s="2592"/>
      <c r="AG690" s="2592"/>
      <c r="AH690" s="2592"/>
      <c r="AI690" s="2593"/>
      <c r="AJ690" s="2590" t="s">
        <v>1773</v>
      </c>
      <c r="AK690" s="2590"/>
      <c r="AL690" s="2590"/>
      <c r="AM690" s="2590"/>
      <c r="AN690" s="2590"/>
      <c r="AO690" s="2590"/>
    </row>
    <row r="691" spans="1:41" s="599" customFormat="1" ht="31.5" customHeight="1">
      <c r="A691" s="2584"/>
      <c r="B691" s="2585"/>
      <c r="C691" s="936" t="s">
        <v>372</v>
      </c>
      <c r="D691" s="936" t="s">
        <v>373</v>
      </c>
      <c r="E691" s="936" t="s">
        <v>374</v>
      </c>
      <c r="F691" s="936" t="s">
        <v>375</v>
      </c>
      <c r="G691" s="936" t="s">
        <v>376</v>
      </c>
      <c r="H691" s="936" t="s">
        <v>377</v>
      </c>
      <c r="I691" s="936" t="s">
        <v>2298</v>
      </c>
      <c r="J691" s="936" t="s">
        <v>2589</v>
      </c>
      <c r="K691" s="936" t="s">
        <v>378</v>
      </c>
      <c r="L691" s="936" t="s">
        <v>890</v>
      </c>
      <c r="M691" s="936" t="s">
        <v>379</v>
      </c>
      <c r="N691" s="936" t="s">
        <v>380</v>
      </c>
      <c r="O691" s="936" t="s">
        <v>381</v>
      </c>
      <c r="P691" s="936" t="s">
        <v>382</v>
      </c>
      <c r="Q691" s="936" t="s">
        <v>383</v>
      </c>
      <c r="R691" s="936" t="s">
        <v>384</v>
      </c>
      <c r="S691" s="936" t="s">
        <v>412</v>
      </c>
      <c r="T691" s="936" t="s">
        <v>413</v>
      </c>
      <c r="U691" s="936" t="s">
        <v>414</v>
      </c>
      <c r="V691" s="936" t="s">
        <v>415</v>
      </c>
      <c r="W691" s="936" t="s">
        <v>416</v>
      </c>
      <c r="X691" s="936" t="s">
        <v>417</v>
      </c>
      <c r="Y691" s="936" t="s">
        <v>418</v>
      </c>
      <c r="Z691" s="936" t="s">
        <v>419</v>
      </c>
      <c r="AA691" s="936" t="s">
        <v>420</v>
      </c>
      <c r="AB691" s="936" t="s">
        <v>2590</v>
      </c>
      <c r="AC691" s="936" t="s">
        <v>421</v>
      </c>
      <c r="AD691" s="936" t="s">
        <v>422</v>
      </c>
      <c r="AE691" s="936" t="s">
        <v>2591</v>
      </c>
      <c r="AF691" s="936" t="s">
        <v>423</v>
      </c>
      <c r="AG691" s="936" t="s">
        <v>424</v>
      </c>
      <c r="AH691" s="936" t="s">
        <v>425</v>
      </c>
      <c r="AI691" s="936" t="s">
        <v>426</v>
      </c>
      <c r="AJ691" s="936" t="s">
        <v>427</v>
      </c>
      <c r="AK691" s="936" t="s">
        <v>1733</v>
      </c>
      <c r="AL691" s="936" t="s">
        <v>432</v>
      </c>
      <c r="AM691" s="937" t="s">
        <v>428</v>
      </c>
      <c r="AN691" s="936" t="s">
        <v>429</v>
      </c>
      <c r="AO691" s="936" t="s">
        <v>430</v>
      </c>
    </row>
    <row r="692" spans="1:41" ht="15" customHeight="1">
      <c r="A692" s="2626" t="s">
        <v>44</v>
      </c>
      <c r="B692" s="2626"/>
      <c r="C692" s="509">
        <v>3.5</v>
      </c>
      <c r="D692" s="509">
        <v>3.5</v>
      </c>
      <c r="E692" s="509">
        <v>3.5</v>
      </c>
      <c r="F692" s="509">
        <v>3.75</v>
      </c>
      <c r="G692" s="509">
        <v>3.5</v>
      </c>
      <c r="H692" s="509">
        <v>4</v>
      </c>
      <c r="I692" s="509">
        <v>3.5</v>
      </c>
      <c r="J692" s="509">
        <v>4.5</v>
      </c>
      <c r="K692" s="509">
        <v>5</v>
      </c>
      <c r="L692" s="509">
        <v>5</v>
      </c>
      <c r="M692" s="509">
        <v>6</v>
      </c>
      <c r="N692" s="509">
        <v>6.5</v>
      </c>
      <c r="O692" s="509">
        <v>6</v>
      </c>
      <c r="P692" s="509">
        <v>6.5</v>
      </c>
      <c r="Q692" s="509">
        <v>5</v>
      </c>
      <c r="R692" s="510">
        <v>4.25</v>
      </c>
      <c r="S692" s="510" t="s">
        <v>2759</v>
      </c>
      <c r="T692" s="521">
        <v>6</v>
      </c>
      <c r="U692" s="509">
        <v>7</v>
      </c>
      <c r="V692" s="509">
        <v>7</v>
      </c>
      <c r="W692" s="509">
        <v>5</v>
      </c>
      <c r="X692" s="509">
        <v>6</v>
      </c>
      <c r="Y692" s="509">
        <v>6.5</v>
      </c>
      <c r="Z692" s="509">
        <v>6</v>
      </c>
      <c r="AA692" s="509">
        <v>7</v>
      </c>
      <c r="AB692" s="509">
        <v>8</v>
      </c>
      <c r="AC692" s="509">
        <v>7</v>
      </c>
      <c r="AD692" s="509">
        <v>5</v>
      </c>
      <c r="AE692" s="509">
        <v>7.5</v>
      </c>
      <c r="AF692" s="509">
        <v>5.5</v>
      </c>
      <c r="AG692" s="509">
        <v>7</v>
      </c>
      <c r="AH692" s="509">
        <v>6.5</v>
      </c>
      <c r="AI692" s="509">
        <v>6</v>
      </c>
      <c r="AJ692" s="509">
        <v>7</v>
      </c>
      <c r="AK692" s="510" t="s">
        <v>2753</v>
      </c>
      <c r="AL692" s="510" t="s">
        <v>2785</v>
      </c>
      <c r="AM692" s="509">
        <v>6</v>
      </c>
      <c r="AN692" s="509">
        <v>5.5</v>
      </c>
      <c r="AO692" s="509">
        <v>6</v>
      </c>
    </row>
    <row r="693" spans="1:41" ht="15" customHeight="1">
      <c r="A693" s="2619" t="s">
        <v>45</v>
      </c>
      <c r="B693" s="2619"/>
      <c r="C693" s="513"/>
      <c r="D693" s="513"/>
      <c r="E693" s="513"/>
      <c r="F693" s="513"/>
      <c r="G693" s="513"/>
      <c r="H693" s="513"/>
      <c r="I693" s="513"/>
      <c r="J693" s="513"/>
      <c r="K693" s="513"/>
      <c r="L693" s="513"/>
      <c r="M693" s="513"/>
      <c r="N693" s="513"/>
      <c r="O693" s="513"/>
      <c r="P693" s="513"/>
      <c r="Q693" s="513"/>
      <c r="R693" s="513"/>
      <c r="S693" s="510"/>
      <c r="T693" s="510"/>
      <c r="U693" s="510"/>
      <c r="V693" s="510"/>
      <c r="W693" s="510"/>
      <c r="X693" s="510"/>
      <c r="Y693" s="510"/>
      <c r="Z693" s="509"/>
      <c r="AA693" s="510"/>
      <c r="AB693" s="510"/>
      <c r="AC693" s="510"/>
      <c r="AD693" s="510"/>
      <c r="AE693" s="510"/>
      <c r="AF693" s="510"/>
      <c r="AG693" s="510"/>
      <c r="AH693" s="510"/>
      <c r="AI693" s="510"/>
      <c r="AJ693" s="510"/>
      <c r="AK693" s="510"/>
      <c r="AL693" s="510"/>
      <c r="AM693" s="510"/>
      <c r="AN693" s="510"/>
      <c r="AO693" s="510"/>
    </row>
    <row r="694" spans="1:41" ht="15" customHeight="1">
      <c r="A694" s="514" t="s">
        <v>856</v>
      </c>
      <c r="B694" s="512" t="s">
        <v>2314</v>
      </c>
      <c r="C694" s="509">
        <v>5.25</v>
      </c>
      <c r="D694" s="509">
        <v>5.25</v>
      </c>
      <c r="E694" s="509">
        <v>5.25</v>
      </c>
      <c r="F694" s="509">
        <v>5.5</v>
      </c>
      <c r="G694" s="509">
        <v>5.5</v>
      </c>
      <c r="H694" s="509">
        <v>6</v>
      </c>
      <c r="I694" s="509">
        <v>5.25</v>
      </c>
      <c r="J694" s="509">
        <v>6.25</v>
      </c>
      <c r="K694" s="509">
        <v>6</v>
      </c>
      <c r="L694" s="509" t="s">
        <v>1936</v>
      </c>
      <c r="M694" s="515" t="s">
        <v>2480</v>
      </c>
      <c r="N694" s="509" t="s">
        <v>2787</v>
      </c>
      <c r="O694" s="509" t="s">
        <v>2527</v>
      </c>
      <c r="P694" s="510" t="s">
        <v>2802</v>
      </c>
      <c r="Q694" s="509">
        <v>6.5</v>
      </c>
      <c r="R694" s="509">
        <v>6</v>
      </c>
      <c r="S694" s="510" t="s">
        <v>2266</v>
      </c>
      <c r="T694" s="509">
        <v>10</v>
      </c>
      <c r="U694" s="510" t="s">
        <v>2551</v>
      </c>
      <c r="V694" s="510" t="s">
        <v>2507</v>
      </c>
      <c r="W694" s="509" t="s">
        <v>2481</v>
      </c>
      <c r="X694" s="510" t="s">
        <v>2802</v>
      </c>
      <c r="Y694" s="510">
        <v>8.75</v>
      </c>
      <c r="Z694" s="509">
        <v>8</v>
      </c>
      <c r="AA694" s="509" t="s">
        <v>2622</v>
      </c>
      <c r="AB694" s="509">
        <v>10.5</v>
      </c>
      <c r="AC694" s="509">
        <v>10.6</v>
      </c>
      <c r="AD694" s="509" t="s">
        <v>2619</v>
      </c>
      <c r="AE694" s="509">
        <v>11</v>
      </c>
      <c r="AF694" s="510" t="s">
        <v>2272</v>
      </c>
      <c r="AG694" s="509">
        <v>10.75</v>
      </c>
      <c r="AH694" s="509" t="s">
        <v>1664</v>
      </c>
      <c r="AI694" s="509">
        <v>10.5</v>
      </c>
      <c r="AJ694" s="509" t="s">
        <v>2323</v>
      </c>
      <c r="AK694" s="509" t="s">
        <v>2481</v>
      </c>
      <c r="AL694" s="510" t="s">
        <v>2803</v>
      </c>
      <c r="AM694" s="509" t="s">
        <v>2679</v>
      </c>
      <c r="AN694" s="510" t="s">
        <v>2521</v>
      </c>
      <c r="AO694" s="510" t="s">
        <v>2328</v>
      </c>
    </row>
    <row r="695" spans="1:41" ht="15" customHeight="1">
      <c r="A695" s="514" t="s">
        <v>1085</v>
      </c>
      <c r="B695" s="512" t="s">
        <v>2315</v>
      </c>
      <c r="C695" s="509">
        <v>5.5</v>
      </c>
      <c r="D695" s="509">
        <v>5.5</v>
      </c>
      <c r="E695" s="509">
        <v>5.5</v>
      </c>
      <c r="F695" s="509">
        <v>5.75</v>
      </c>
      <c r="G695" s="509">
        <v>5.75</v>
      </c>
      <c r="H695" s="509">
        <v>6.25</v>
      </c>
      <c r="I695" s="509">
        <v>5.5</v>
      </c>
      <c r="J695" s="509">
        <v>6.5</v>
      </c>
      <c r="K695" s="509">
        <v>6.25</v>
      </c>
      <c r="L695" s="509" t="s">
        <v>2328</v>
      </c>
      <c r="M695" s="509" t="s">
        <v>2756</v>
      </c>
      <c r="N695" s="509" t="s">
        <v>2497</v>
      </c>
      <c r="O695" s="509" t="s">
        <v>2481</v>
      </c>
      <c r="P695" s="510" t="s">
        <v>2350</v>
      </c>
      <c r="Q695" s="509">
        <v>6.75</v>
      </c>
      <c r="R695" s="510">
        <v>6.25</v>
      </c>
      <c r="S695" s="510" t="s">
        <v>2266</v>
      </c>
      <c r="T695" s="509">
        <v>10.25</v>
      </c>
      <c r="U695" s="510" t="s">
        <v>2804</v>
      </c>
      <c r="V695" s="510" t="s">
        <v>2805</v>
      </c>
      <c r="W695" s="509" t="s">
        <v>2500</v>
      </c>
      <c r="X695" s="509" t="s">
        <v>1664</v>
      </c>
      <c r="Y695" s="510">
        <v>9.25</v>
      </c>
      <c r="Z695" s="509">
        <v>8.5</v>
      </c>
      <c r="AA695" s="510" t="s">
        <v>2507</v>
      </c>
      <c r="AB695" s="509">
        <v>10.75</v>
      </c>
      <c r="AC695" s="509">
        <v>10.8</v>
      </c>
      <c r="AD695" s="509" t="s">
        <v>2618</v>
      </c>
      <c r="AE695" s="509">
        <v>11.1</v>
      </c>
      <c r="AF695" s="510" t="s">
        <v>2272</v>
      </c>
      <c r="AG695" s="509">
        <v>11</v>
      </c>
      <c r="AH695" s="509" t="s">
        <v>2804</v>
      </c>
      <c r="AI695" s="509">
        <v>10.75</v>
      </c>
      <c r="AJ695" s="509" t="s">
        <v>2622</v>
      </c>
      <c r="AK695" s="509" t="s">
        <v>2729</v>
      </c>
      <c r="AL695" s="510" t="s">
        <v>2794</v>
      </c>
      <c r="AM695" s="509" t="s">
        <v>2550</v>
      </c>
      <c r="AN695" s="510" t="s">
        <v>2523</v>
      </c>
      <c r="AO695" s="510" t="s">
        <v>2806</v>
      </c>
    </row>
    <row r="696" spans="1:41" ht="15" customHeight="1">
      <c r="A696" s="514" t="s">
        <v>827</v>
      </c>
      <c r="B696" s="512" t="s">
        <v>2316</v>
      </c>
      <c r="C696" s="509">
        <v>6</v>
      </c>
      <c r="D696" s="509">
        <v>6</v>
      </c>
      <c r="E696" s="509">
        <v>6</v>
      </c>
      <c r="F696" s="509">
        <v>6.25</v>
      </c>
      <c r="G696" s="509">
        <v>6.25</v>
      </c>
      <c r="H696" s="509">
        <v>6.5</v>
      </c>
      <c r="I696" s="509">
        <v>6</v>
      </c>
      <c r="J696" s="509">
        <v>7</v>
      </c>
      <c r="K696" s="509">
        <v>6.75</v>
      </c>
      <c r="L696" s="509" t="s">
        <v>1929</v>
      </c>
      <c r="M696" s="509" t="s">
        <v>2481</v>
      </c>
      <c r="N696" s="509" t="s">
        <v>2498</v>
      </c>
      <c r="O696" s="509" t="s">
        <v>2500</v>
      </c>
      <c r="P696" s="510" t="s">
        <v>1929</v>
      </c>
      <c r="Q696" s="509">
        <v>7</v>
      </c>
      <c r="R696" s="510">
        <v>6.75</v>
      </c>
      <c r="S696" s="510" t="s">
        <v>2507</v>
      </c>
      <c r="T696" s="509">
        <v>10.5</v>
      </c>
      <c r="U696" s="509" t="s">
        <v>2507</v>
      </c>
      <c r="V696" s="509">
        <v>11</v>
      </c>
      <c r="W696" s="509">
        <v>8.5</v>
      </c>
      <c r="X696" s="509" t="s">
        <v>1664</v>
      </c>
      <c r="Y696" s="509">
        <v>9.5</v>
      </c>
      <c r="Z696" s="509">
        <v>9</v>
      </c>
      <c r="AA696" s="509">
        <v>11</v>
      </c>
      <c r="AB696" s="509">
        <v>11</v>
      </c>
      <c r="AC696" s="509">
        <v>11</v>
      </c>
      <c r="AD696" s="509" t="s">
        <v>2552</v>
      </c>
      <c r="AE696" s="509">
        <v>11.25</v>
      </c>
      <c r="AF696" s="510" t="s">
        <v>2272</v>
      </c>
      <c r="AG696" s="509">
        <v>11.25</v>
      </c>
      <c r="AH696" s="509" t="s">
        <v>2507</v>
      </c>
      <c r="AI696" s="509">
        <v>11</v>
      </c>
      <c r="AJ696" s="509">
        <v>10.5</v>
      </c>
      <c r="AK696" s="510" t="s">
        <v>2729</v>
      </c>
      <c r="AL696" s="510" t="s">
        <v>2807</v>
      </c>
      <c r="AM696" s="510" t="s">
        <v>2351</v>
      </c>
      <c r="AN696" s="510" t="s">
        <v>2525</v>
      </c>
      <c r="AO696" s="510" t="s">
        <v>2808</v>
      </c>
    </row>
    <row r="697" spans="1:41" ht="15" customHeight="1">
      <c r="A697" s="514" t="s">
        <v>828</v>
      </c>
      <c r="B697" s="512" t="s">
        <v>2317</v>
      </c>
      <c r="C697" s="509">
        <v>6.25</v>
      </c>
      <c r="D697" s="509">
        <v>6.25</v>
      </c>
      <c r="E697" s="509">
        <v>6.25</v>
      </c>
      <c r="F697" s="509">
        <v>6.5</v>
      </c>
      <c r="G697" s="509">
        <v>6.5</v>
      </c>
      <c r="H697" s="509">
        <v>7</v>
      </c>
      <c r="I697" s="509">
        <v>6.25</v>
      </c>
      <c r="J697" s="509">
        <v>7.25</v>
      </c>
      <c r="K697" s="509">
        <v>7</v>
      </c>
      <c r="L697" s="509" t="s">
        <v>2351</v>
      </c>
      <c r="M697" s="509" t="s">
        <v>76</v>
      </c>
      <c r="N697" s="509">
        <v>9.5</v>
      </c>
      <c r="O697" s="509" t="s">
        <v>76</v>
      </c>
      <c r="P697" s="510" t="s">
        <v>76</v>
      </c>
      <c r="Q697" s="509">
        <v>7.5</v>
      </c>
      <c r="R697" s="509">
        <v>7</v>
      </c>
      <c r="S697" s="509" t="s">
        <v>76</v>
      </c>
      <c r="T697" s="509" t="s">
        <v>76</v>
      </c>
      <c r="U697" s="509" t="s">
        <v>2507</v>
      </c>
      <c r="V697" s="509" t="s">
        <v>76</v>
      </c>
      <c r="W697" s="509">
        <v>8.5</v>
      </c>
      <c r="X697" s="509" t="s">
        <v>1664</v>
      </c>
      <c r="Y697" s="510">
        <v>9.75</v>
      </c>
      <c r="Z697" s="509" t="s">
        <v>76</v>
      </c>
      <c r="AA697" s="509">
        <v>11</v>
      </c>
      <c r="AB697" s="509" t="s">
        <v>76</v>
      </c>
      <c r="AC697" s="510" t="s">
        <v>76</v>
      </c>
      <c r="AD697" s="509" t="s">
        <v>2552</v>
      </c>
      <c r="AE697" s="510" t="s">
        <v>76</v>
      </c>
      <c r="AF697" s="510" t="s">
        <v>2520</v>
      </c>
      <c r="AG697" s="509" t="s">
        <v>76</v>
      </c>
      <c r="AH697" s="509" t="s">
        <v>76</v>
      </c>
      <c r="AI697" s="509" t="s">
        <v>76</v>
      </c>
      <c r="AJ697" s="509">
        <v>10</v>
      </c>
      <c r="AK697" s="510" t="s">
        <v>2756</v>
      </c>
      <c r="AL697" s="510" t="s">
        <v>2809</v>
      </c>
      <c r="AM697" s="510" t="s">
        <v>2351</v>
      </c>
      <c r="AN697" s="510" t="s">
        <v>2527</v>
      </c>
      <c r="AO697" s="510" t="s">
        <v>2810</v>
      </c>
    </row>
    <row r="698" spans="1:41" ht="15" customHeight="1">
      <c r="A698" s="514" t="s">
        <v>854</v>
      </c>
      <c r="B698" s="512" t="s">
        <v>2318</v>
      </c>
      <c r="C698" s="509" t="s">
        <v>76</v>
      </c>
      <c r="D698" s="509" t="s">
        <v>76</v>
      </c>
      <c r="E698" s="509" t="s">
        <v>76</v>
      </c>
      <c r="F698" s="509" t="s">
        <v>76</v>
      </c>
      <c r="G698" s="509">
        <v>6.5</v>
      </c>
      <c r="H698" s="509" t="s">
        <v>76</v>
      </c>
      <c r="I698" s="509">
        <v>6.25</v>
      </c>
      <c r="J698" s="509">
        <v>7.5</v>
      </c>
      <c r="K698" s="509">
        <v>7</v>
      </c>
      <c r="L698" s="509" t="s">
        <v>76</v>
      </c>
      <c r="M698" s="509">
        <v>9</v>
      </c>
      <c r="N698" s="509" t="s">
        <v>76</v>
      </c>
      <c r="O698" s="509" t="s">
        <v>76</v>
      </c>
      <c r="P698" s="510" t="s">
        <v>76</v>
      </c>
      <c r="Q698" s="509" t="s">
        <v>76</v>
      </c>
      <c r="R698" s="509">
        <v>7</v>
      </c>
      <c r="S698" s="509" t="s">
        <v>76</v>
      </c>
      <c r="T698" s="509" t="s">
        <v>76</v>
      </c>
      <c r="U698" s="509" t="s">
        <v>76</v>
      </c>
      <c r="V698" s="509" t="s">
        <v>76</v>
      </c>
      <c r="W698" s="509">
        <v>8.5</v>
      </c>
      <c r="X698" s="509" t="s">
        <v>1664</v>
      </c>
      <c r="Y698" s="509">
        <v>10</v>
      </c>
      <c r="Z698" s="509" t="s">
        <v>76</v>
      </c>
      <c r="AA698" s="509">
        <v>11</v>
      </c>
      <c r="AB698" s="510"/>
      <c r="AC698" s="510" t="s">
        <v>76</v>
      </c>
      <c r="AD698" s="509" t="s">
        <v>2552</v>
      </c>
      <c r="AE698" s="510" t="s">
        <v>76</v>
      </c>
      <c r="AF698" s="510" t="s">
        <v>2520</v>
      </c>
      <c r="AG698" s="509" t="s">
        <v>76</v>
      </c>
      <c r="AH698" s="509" t="s">
        <v>76</v>
      </c>
      <c r="AI698" s="509" t="s">
        <v>76</v>
      </c>
      <c r="AJ698" s="509" t="s">
        <v>76</v>
      </c>
      <c r="AK698" s="510" t="s">
        <v>2787</v>
      </c>
      <c r="AL698" s="510" t="s">
        <v>2812</v>
      </c>
      <c r="AM698" s="510" t="s">
        <v>2616</v>
      </c>
      <c r="AN698" s="510" t="s">
        <v>2501</v>
      </c>
      <c r="AO698" s="510" t="s">
        <v>2813</v>
      </c>
    </row>
    <row r="699" spans="1:41" ht="15" customHeight="1">
      <c r="A699" s="2619" t="s">
        <v>388</v>
      </c>
      <c r="B699" s="2619"/>
      <c r="C699" s="509"/>
      <c r="D699" s="509"/>
      <c r="E699" s="509"/>
      <c r="F699" s="509"/>
      <c r="G699" s="509"/>
      <c r="H699" s="509"/>
      <c r="I699" s="509"/>
      <c r="J699" s="509"/>
      <c r="K699" s="509"/>
      <c r="L699" s="509"/>
      <c r="M699" s="509"/>
      <c r="N699" s="509"/>
      <c r="O699" s="509"/>
      <c r="P699" s="510"/>
      <c r="Q699" s="509"/>
      <c r="R699" s="510"/>
      <c r="S699" s="509"/>
      <c r="T699" s="509"/>
      <c r="U699" s="509"/>
      <c r="V699" s="509"/>
      <c r="W699" s="509"/>
      <c r="X699" s="509"/>
      <c r="Y699" s="510"/>
      <c r="Z699" s="509"/>
      <c r="AA699" s="510"/>
      <c r="AB699" s="510"/>
      <c r="AC699" s="510"/>
      <c r="AD699" s="509"/>
      <c r="AE699" s="510"/>
      <c r="AF699" s="510"/>
      <c r="AG699" s="509"/>
      <c r="AH699" s="509"/>
      <c r="AI699" s="509"/>
      <c r="AJ699" s="509"/>
      <c r="AK699" s="510" t="s">
        <v>2787</v>
      </c>
      <c r="AL699" s="510"/>
      <c r="AM699" s="510"/>
      <c r="AN699" s="510"/>
      <c r="AO699" s="510"/>
    </row>
    <row r="700" spans="1:41" ht="15" customHeight="1">
      <c r="A700" s="2619" t="s">
        <v>389</v>
      </c>
      <c r="B700" s="2619"/>
      <c r="C700" s="509"/>
      <c r="D700" s="509"/>
      <c r="E700" s="509"/>
      <c r="F700" s="509"/>
      <c r="G700" s="509"/>
      <c r="H700" s="509"/>
      <c r="I700" s="509"/>
      <c r="J700" s="509"/>
      <c r="K700" s="509"/>
      <c r="L700" s="509"/>
      <c r="M700" s="509"/>
      <c r="N700" s="509"/>
      <c r="O700" s="509"/>
      <c r="P700" s="510"/>
      <c r="Q700" s="509"/>
      <c r="R700" s="510"/>
      <c r="S700" s="509"/>
      <c r="T700" s="509"/>
      <c r="U700" s="509"/>
      <c r="V700" s="509"/>
      <c r="W700" s="509"/>
      <c r="X700" s="509"/>
      <c r="Y700" s="510"/>
      <c r="Z700" s="509"/>
      <c r="AA700" s="510"/>
      <c r="AB700" s="510"/>
      <c r="AC700" s="510"/>
      <c r="AD700" s="509"/>
      <c r="AE700" s="510"/>
      <c r="AF700" s="510"/>
      <c r="AG700" s="509"/>
      <c r="AH700" s="509"/>
      <c r="AI700" s="509"/>
      <c r="AJ700" s="509"/>
      <c r="AK700" s="510"/>
      <c r="AL700" s="510"/>
      <c r="AM700" s="510"/>
      <c r="AN700" s="510"/>
      <c r="AO700" s="510"/>
    </row>
    <row r="701" spans="1:41" ht="15" customHeight="1">
      <c r="B701" s="512" t="s">
        <v>390</v>
      </c>
      <c r="C701" s="509">
        <v>9</v>
      </c>
      <c r="D701" s="509" t="s">
        <v>2424</v>
      </c>
      <c r="E701" s="509" t="s">
        <v>2424</v>
      </c>
      <c r="F701" s="509">
        <v>9</v>
      </c>
      <c r="G701" s="509">
        <v>8</v>
      </c>
      <c r="H701" s="509">
        <v>8</v>
      </c>
      <c r="I701" s="509">
        <v>10</v>
      </c>
      <c r="J701" s="509" t="s">
        <v>76</v>
      </c>
      <c r="K701" s="509">
        <v>9</v>
      </c>
      <c r="L701" s="509">
        <v>10.5</v>
      </c>
      <c r="M701" s="509">
        <v>10</v>
      </c>
      <c r="N701" s="509">
        <v>9.25</v>
      </c>
      <c r="O701" s="509">
        <v>10.5</v>
      </c>
      <c r="P701" s="509">
        <v>10.5</v>
      </c>
      <c r="Q701" s="509">
        <v>10</v>
      </c>
      <c r="R701" s="509">
        <v>6.5</v>
      </c>
      <c r="S701" s="509">
        <v>11.5</v>
      </c>
      <c r="T701" s="509">
        <v>10.5</v>
      </c>
      <c r="U701" s="509">
        <v>7</v>
      </c>
      <c r="V701" s="509">
        <v>9</v>
      </c>
      <c r="W701" s="509">
        <v>10</v>
      </c>
      <c r="X701" s="509">
        <v>12.5</v>
      </c>
      <c r="Y701" s="509">
        <v>9</v>
      </c>
      <c r="Z701" s="509">
        <v>9</v>
      </c>
      <c r="AA701" s="509">
        <v>9</v>
      </c>
      <c r="AB701" s="509">
        <v>10</v>
      </c>
      <c r="AC701" s="509">
        <v>11.5</v>
      </c>
      <c r="AD701" s="509">
        <v>9</v>
      </c>
      <c r="AE701" s="509">
        <v>10.5</v>
      </c>
      <c r="AF701" s="509">
        <v>9</v>
      </c>
      <c r="AG701" s="509">
        <v>9</v>
      </c>
      <c r="AH701" s="509">
        <v>8</v>
      </c>
      <c r="AI701" s="509">
        <v>9</v>
      </c>
      <c r="AJ701" s="509">
        <v>10</v>
      </c>
      <c r="AK701" s="509">
        <v>8</v>
      </c>
      <c r="AL701" s="509">
        <v>9.5</v>
      </c>
      <c r="AM701" s="509">
        <v>10</v>
      </c>
      <c r="AN701" s="509">
        <v>7</v>
      </c>
      <c r="AO701" s="509">
        <v>13.5</v>
      </c>
    </row>
    <row r="702" spans="1:41" ht="15" customHeight="1">
      <c r="B702" s="512" t="s">
        <v>391</v>
      </c>
      <c r="C702" s="509">
        <v>8</v>
      </c>
      <c r="D702" s="509">
        <v>8</v>
      </c>
      <c r="E702" s="509" t="s">
        <v>76</v>
      </c>
      <c r="F702" s="509" t="s">
        <v>76</v>
      </c>
      <c r="G702" s="509" t="s">
        <v>76</v>
      </c>
      <c r="H702" s="509" t="s">
        <v>76</v>
      </c>
      <c r="I702" s="509" t="s">
        <v>76</v>
      </c>
      <c r="J702" s="509" t="s">
        <v>76</v>
      </c>
      <c r="K702" s="509" t="s">
        <v>76</v>
      </c>
      <c r="L702" s="509">
        <v>12</v>
      </c>
      <c r="M702" s="509" t="s">
        <v>76</v>
      </c>
      <c r="N702" s="509">
        <v>10</v>
      </c>
      <c r="O702" s="509" t="s">
        <v>76</v>
      </c>
      <c r="P702" s="509">
        <v>10.5</v>
      </c>
      <c r="Q702" s="509" t="s">
        <v>76</v>
      </c>
      <c r="R702" s="509">
        <v>8.5</v>
      </c>
      <c r="S702" s="509">
        <v>11.5</v>
      </c>
      <c r="T702" s="509" t="s">
        <v>76</v>
      </c>
      <c r="U702" s="509" t="s">
        <v>76</v>
      </c>
      <c r="V702" s="509" t="s">
        <v>76</v>
      </c>
      <c r="W702" s="509" t="s">
        <v>76</v>
      </c>
      <c r="X702" s="509" t="s">
        <v>76</v>
      </c>
      <c r="Y702" s="509" t="s">
        <v>76</v>
      </c>
      <c r="Z702" s="509"/>
      <c r="AA702" s="509" t="s">
        <v>76</v>
      </c>
      <c r="AB702" s="509"/>
      <c r="AC702" s="509" t="s">
        <v>76</v>
      </c>
      <c r="AD702" s="509" t="s">
        <v>76</v>
      </c>
      <c r="AE702" s="509" t="s">
        <v>76</v>
      </c>
      <c r="AF702" s="509" t="s">
        <v>76</v>
      </c>
      <c r="AG702" s="509" t="s">
        <v>76</v>
      </c>
      <c r="AH702" s="509" t="s">
        <v>76</v>
      </c>
      <c r="AI702" s="509" t="s">
        <v>76</v>
      </c>
      <c r="AJ702" s="509" t="s">
        <v>76</v>
      </c>
      <c r="AK702" s="510" t="s">
        <v>76</v>
      </c>
      <c r="AL702" s="509" t="s">
        <v>76</v>
      </c>
      <c r="AM702" s="509" t="s">
        <v>76</v>
      </c>
      <c r="AN702" s="510" t="s">
        <v>76</v>
      </c>
      <c r="AO702" s="509" t="s">
        <v>76</v>
      </c>
    </row>
    <row r="703" spans="1:41" ht="15" customHeight="1">
      <c r="A703" s="2619" t="s">
        <v>2799</v>
      </c>
      <c r="B703" s="2619"/>
      <c r="C703" s="509"/>
      <c r="D703" s="509"/>
      <c r="E703" s="509"/>
      <c r="F703" s="509"/>
      <c r="G703" s="509"/>
      <c r="H703" s="509"/>
      <c r="I703" s="509"/>
      <c r="J703" s="509"/>
      <c r="K703" s="509"/>
      <c r="L703" s="509"/>
      <c r="M703" s="509"/>
      <c r="N703" s="509"/>
      <c r="O703" s="509"/>
      <c r="P703" s="510"/>
      <c r="Q703" s="509"/>
      <c r="R703" s="510"/>
      <c r="S703" s="509"/>
      <c r="T703" s="509"/>
      <c r="U703" s="509"/>
      <c r="V703" s="509"/>
      <c r="W703" s="509"/>
      <c r="X703" s="509"/>
      <c r="Y703" s="509"/>
      <c r="Z703" s="509"/>
      <c r="AA703" s="510"/>
      <c r="AB703" s="510"/>
      <c r="AC703" s="510"/>
      <c r="AD703" s="509"/>
      <c r="AE703" s="509"/>
      <c r="AF703" s="509"/>
      <c r="AG703" s="509"/>
      <c r="AH703" s="509"/>
      <c r="AI703" s="509"/>
      <c r="AJ703" s="509"/>
      <c r="AK703" s="510"/>
      <c r="AL703" s="509"/>
      <c r="AM703" s="509"/>
      <c r="AN703" s="510"/>
      <c r="AO703" s="509"/>
    </row>
    <row r="704" spans="1:41" ht="15" customHeight="1">
      <c r="B704" s="512" t="s">
        <v>390</v>
      </c>
      <c r="C704" s="509">
        <v>11</v>
      </c>
      <c r="D704" s="509" t="s">
        <v>2526</v>
      </c>
      <c r="E704" s="509" t="s">
        <v>2266</v>
      </c>
      <c r="F704" s="509">
        <v>11.25</v>
      </c>
      <c r="G704" s="509">
        <v>9</v>
      </c>
      <c r="H704" s="509">
        <v>10</v>
      </c>
      <c r="I704" s="509">
        <v>9</v>
      </c>
      <c r="J704" s="509">
        <v>11</v>
      </c>
      <c r="K704" s="509">
        <v>9.5</v>
      </c>
      <c r="L704" s="509">
        <v>11.5</v>
      </c>
      <c r="M704" s="509">
        <v>13</v>
      </c>
      <c r="N704" s="509">
        <v>12.5</v>
      </c>
      <c r="O704" s="509">
        <v>14</v>
      </c>
      <c r="P704" s="509">
        <v>14</v>
      </c>
      <c r="Q704" s="509">
        <v>13</v>
      </c>
      <c r="R704" s="509">
        <v>11.5</v>
      </c>
      <c r="S704" s="509">
        <v>12</v>
      </c>
      <c r="T704" s="509">
        <v>12</v>
      </c>
      <c r="U704" s="509">
        <v>13</v>
      </c>
      <c r="V704" s="509">
        <v>13</v>
      </c>
      <c r="W704" s="509">
        <v>13.5</v>
      </c>
      <c r="X704" s="509">
        <v>14</v>
      </c>
      <c r="Y704" s="509">
        <v>11.25</v>
      </c>
      <c r="Z704" s="509">
        <v>12.5</v>
      </c>
      <c r="AA704" s="509">
        <v>13</v>
      </c>
      <c r="AB704" s="509">
        <v>11</v>
      </c>
      <c r="AC704" s="509">
        <v>12.5</v>
      </c>
      <c r="AD704" s="509">
        <v>13</v>
      </c>
      <c r="AE704" s="509">
        <v>14</v>
      </c>
      <c r="AF704" s="509">
        <v>13.5</v>
      </c>
      <c r="AG704" s="509">
        <v>14</v>
      </c>
      <c r="AH704" s="509">
        <v>13</v>
      </c>
      <c r="AI704" s="509">
        <v>13.5</v>
      </c>
      <c r="AJ704" s="509">
        <v>13</v>
      </c>
      <c r="AK704" s="509">
        <v>10.5</v>
      </c>
      <c r="AL704" s="509">
        <v>9.75</v>
      </c>
      <c r="AM704" s="509">
        <v>12.5</v>
      </c>
      <c r="AN704" s="510" t="s">
        <v>2284</v>
      </c>
      <c r="AO704" s="509">
        <v>13.5</v>
      </c>
    </row>
    <row r="705" spans="1:41" ht="15" customHeight="1">
      <c r="B705" s="512" t="s">
        <v>391</v>
      </c>
      <c r="C705" s="509" t="s">
        <v>76</v>
      </c>
      <c r="D705" s="509">
        <v>11</v>
      </c>
      <c r="E705" s="509" t="s">
        <v>76</v>
      </c>
      <c r="F705" s="509" t="s">
        <v>76</v>
      </c>
      <c r="G705" s="509" t="s">
        <v>76</v>
      </c>
      <c r="H705" s="509" t="s">
        <v>76</v>
      </c>
      <c r="I705" s="509">
        <v>11</v>
      </c>
      <c r="J705" s="509">
        <v>9</v>
      </c>
      <c r="K705" s="509">
        <v>11.5</v>
      </c>
      <c r="L705" s="509">
        <v>13.5</v>
      </c>
      <c r="M705" s="509" t="s">
        <v>76</v>
      </c>
      <c r="N705" s="509">
        <v>11</v>
      </c>
      <c r="O705" s="509" t="s">
        <v>76</v>
      </c>
      <c r="P705" s="509" t="s">
        <v>76</v>
      </c>
      <c r="Q705" s="510" t="s">
        <v>76</v>
      </c>
      <c r="R705" s="509">
        <v>8.5</v>
      </c>
      <c r="S705" s="509">
        <v>13</v>
      </c>
      <c r="T705" s="509" t="s">
        <v>76</v>
      </c>
      <c r="U705" s="509" t="s">
        <v>76</v>
      </c>
      <c r="V705" s="509" t="s">
        <v>76</v>
      </c>
      <c r="W705" s="509" t="s">
        <v>76</v>
      </c>
      <c r="X705" s="509" t="s">
        <v>76</v>
      </c>
      <c r="Y705" s="509" t="s">
        <v>76</v>
      </c>
      <c r="Z705" s="509"/>
      <c r="AA705" s="509" t="s">
        <v>76</v>
      </c>
      <c r="AB705" s="509"/>
      <c r="AC705" s="509"/>
      <c r="AD705" s="509"/>
      <c r="AE705" s="509"/>
      <c r="AF705" s="509"/>
      <c r="AG705" s="509"/>
      <c r="AH705" s="509"/>
      <c r="AI705" s="509"/>
      <c r="AJ705" s="509"/>
      <c r="AK705" s="509">
        <v>11.5</v>
      </c>
      <c r="AL705" s="509">
        <v>11.5</v>
      </c>
      <c r="AM705" s="509" t="s">
        <v>76</v>
      </c>
      <c r="AN705" s="510" t="s">
        <v>76</v>
      </c>
      <c r="AO705" s="509" t="s">
        <v>76</v>
      </c>
    </row>
    <row r="706" spans="1:41" ht="15" customHeight="1">
      <c r="A706" s="2619" t="s">
        <v>47</v>
      </c>
      <c r="B706" s="2619"/>
      <c r="C706" s="509"/>
      <c r="D706" s="509"/>
      <c r="E706" s="509"/>
      <c r="F706" s="509"/>
      <c r="G706" s="509"/>
      <c r="H706" s="509"/>
      <c r="I706" s="509"/>
      <c r="J706" s="509"/>
      <c r="K706" s="509"/>
      <c r="L706" s="509"/>
      <c r="M706" s="509"/>
      <c r="N706" s="509"/>
      <c r="O706" s="509"/>
      <c r="P706" s="509"/>
      <c r="Q706" s="510"/>
      <c r="R706" s="510"/>
      <c r="S706" s="509"/>
      <c r="T706" s="509"/>
      <c r="U706" s="509"/>
      <c r="V706" s="509"/>
      <c r="W706" s="509"/>
      <c r="X706" s="509"/>
      <c r="Y706" s="509"/>
      <c r="Z706" s="509"/>
      <c r="AA706" s="509"/>
      <c r="AB706" s="509"/>
      <c r="AC706" s="509"/>
      <c r="AD706" s="509"/>
      <c r="AE706" s="509"/>
      <c r="AF706" s="509"/>
      <c r="AG706" s="509"/>
      <c r="AH706" s="509"/>
      <c r="AI706" s="509"/>
      <c r="AJ706" s="509"/>
      <c r="AK706" s="509"/>
      <c r="AL706" s="509"/>
      <c r="AM706" s="509"/>
      <c r="AN706" s="510"/>
      <c r="AO706" s="509"/>
    </row>
    <row r="707" spans="1:41" ht="15" customHeight="1">
      <c r="B707" s="512" t="s">
        <v>390</v>
      </c>
      <c r="C707" s="509">
        <v>10</v>
      </c>
      <c r="D707" s="509">
        <v>10.5</v>
      </c>
      <c r="E707" s="509">
        <v>10</v>
      </c>
      <c r="F707" s="509">
        <v>10</v>
      </c>
      <c r="G707" s="509">
        <v>9</v>
      </c>
      <c r="H707" s="509">
        <v>10</v>
      </c>
      <c r="I707" s="509">
        <v>9</v>
      </c>
      <c r="J707" s="509">
        <v>10</v>
      </c>
      <c r="K707" s="509">
        <v>10</v>
      </c>
      <c r="L707" s="509">
        <v>11</v>
      </c>
      <c r="M707" s="509">
        <v>12</v>
      </c>
      <c r="N707" s="509">
        <v>11</v>
      </c>
      <c r="O707" s="509">
        <v>14</v>
      </c>
      <c r="P707" s="509">
        <v>14</v>
      </c>
      <c r="Q707" s="509">
        <v>12.5</v>
      </c>
      <c r="R707" s="515">
        <v>9.5</v>
      </c>
      <c r="S707" s="509">
        <v>13.5</v>
      </c>
      <c r="T707" s="509">
        <v>10</v>
      </c>
      <c r="U707" s="509">
        <v>12.5</v>
      </c>
      <c r="V707" s="509">
        <v>13</v>
      </c>
      <c r="W707" s="509">
        <v>13.5</v>
      </c>
      <c r="X707" s="509">
        <v>14</v>
      </c>
      <c r="Y707" s="509">
        <v>10.25</v>
      </c>
      <c r="Z707" s="509">
        <v>12.5</v>
      </c>
      <c r="AA707" s="509">
        <v>13.5</v>
      </c>
      <c r="AB707" s="509">
        <v>13</v>
      </c>
      <c r="AC707" s="509">
        <v>12</v>
      </c>
      <c r="AD707" s="509">
        <v>11</v>
      </c>
      <c r="AE707" s="509">
        <v>14</v>
      </c>
      <c r="AF707" s="509">
        <v>22.5</v>
      </c>
      <c r="AG707" s="509">
        <v>14</v>
      </c>
      <c r="AH707" s="509">
        <v>12</v>
      </c>
      <c r="AI707" s="509">
        <v>12</v>
      </c>
      <c r="AJ707" s="509">
        <v>12.5</v>
      </c>
      <c r="AK707" s="509">
        <v>9</v>
      </c>
      <c r="AL707" s="509" t="s">
        <v>76</v>
      </c>
      <c r="AM707" s="509">
        <v>12</v>
      </c>
      <c r="AN707" s="510" t="s">
        <v>1549</v>
      </c>
      <c r="AO707" s="509" t="s">
        <v>76</v>
      </c>
    </row>
    <row r="708" spans="1:41" ht="15" customHeight="1">
      <c r="B708" s="512" t="s">
        <v>391</v>
      </c>
      <c r="C708" s="509">
        <v>10.5</v>
      </c>
      <c r="D708" s="509" t="s">
        <v>76</v>
      </c>
      <c r="E708" s="509" t="s">
        <v>76</v>
      </c>
      <c r="F708" s="509">
        <v>10.5</v>
      </c>
      <c r="G708" s="509" t="s">
        <v>76</v>
      </c>
      <c r="H708" s="509" t="s">
        <v>76</v>
      </c>
      <c r="I708" s="509">
        <v>11</v>
      </c>
      <c r="J708" s="509" t="s">
        <v>76</v>
      </c>
      <c r="K708" s="509" t="s">
        <v>76</v>
      </c>
      <c r="L708" s="509">
        <v>12.5</v>
      </c>
      <c r="M708" s="509" t="s">
        <v>76</v>
      </c>
      <c r="N708" s="509" t="s">
        <v>76</v>
      </c>
      <c r="O708" s="509" t="s">
        <v>76</v>
      </c>
      <c r="P708" s="509" t="s">
        <v>76</v>
      </c>
      <c r="Q708" s="510" t="s">
        <v>76</v>
      </c>
      <c r="R708" s="509">
        <v>10.5</v>
      </c>
      <c r="S708" s="509" t="s">
        <v>76</v>
      </c>
      <c r="T708" s="509" t="s">
        <v>76</v>
      </c>
      <c r="U708" s="509" t="s">
        <v>76</v>
      </c>
      <c r="V708" s="509" t="s">
        <v>76</v>
      </c>
      <c r="W708" s="509" t="s">
        <v>76</v>
      </c>
      <c r="X708" s="509" t="s">
        <v>76</v>
      </c>
      <c r="Y708" s="509" t="s">
        <v>76</v>
      </c>
      <c r="Z708" s="509" t="s">
        <v>76</v>
      </c>
      <c r="AA708" s="509" t="s">
        <v>76</v>
      </c>
      <c r="AB708" s="509"/>
      <c r="AC708" s="509" t="s">
        <v>76</v>
      </c>
      <c r="AD708" s="509" t="s">
        <v>76</v>
      </c>
      <c r="AE708" s="509" t="s">
        <v>76</v>
      </c>
      <c r="AF708" s="509" t="s">
        <v>76</v>
      </c>
      <c r="AG708" s="509" t="s">
        <v>76</v>
      </c>
      <c r="AH708" s="509" t="s">
        <v>76</v>
      </c>
      <c r="AI708" s="509" t="s">
        <v>76</v>
      </c>
      <c r="AJ708" s="509" t="s">
        <v>76</v>
      </c>
      <c r="AK708" s="509">
        <v>10.5</v>
      </c>
      <c r="AL708" s="509" t="s">
        <v>76</v>
      </c>
      <c r="AM708" s="509" t="s">
        <v>76</v>
      </c>
      <c r="AN708" s="510" t="s">
        <v>76</v>
      </c>
      <c r="AO708" s="509" t="s">
        <v>76</v>
      </c>
    </row>
    <row r="709" spans="1:41" ht="15" customHeight="1">
      <c r="A709" s="2619" t="s">
        <v>407</v>
      </c>
      <c r="B709" s="2619"/>
      <c r="C709" s="509"/>
      <c r="D709" s="509"/>
      <c r="E709" s="509"/>
      <c r="F709" s="509"/>
      <c r="G709" s="509"/>
      <c r="H709" s="509"/>
      <c r="I709" s="509"/>
      <c r="J709" s="509"/>
      <c r="K709" s="509"/>
      <c r="L709" s="509"/>
      <c r="M709" s="509"/>
      <c r="N709" s="509"/>
      <c r="O709" s="509"/>
      <c r="P709" s="509"/>
      <c r="Q709" s="510"/>
      <c r="R709" s="509"/>
      <c r="S709" s="509"/>
      <c r="T709" s="509"/>
      <c r="U709" s="509"/>
      <c r="V709" s="509"/>
      <c r="W709" s="509"/>
      <c r="X709" s="509"/>
      <c r="Y709" s="509"/>
      <c r="Z709" s="509"/>
      <c r="AA709" s="510"/>
      <c r="AB709" s="510"/>
      <c r="AC709" s="510"/>
      <c r="AD709" s="509"/>
      <c r="AE709" s="509"/>
      <c r="AF709" s="509"/>
      <c r="AG709" s="509"/>
      <c r="AH709" s="509"/>
      <c r="AI709" s="509"/>
      <c r="AJ709" s="509"/>
      <c r="AK709" s="509"/>
      <c r="AL709" s="509"/>
      <c r="AM709" s="509"/>
      <c r="AN709" s="510"/>
      <c r="AO709" s="509"/>
    </row>
    <row r="710" spans="1:41" ht="15" customHeight="1">
      <c r="A710" s="523"/>
      <c r="B710" s="512" t="s">
        <v>390</v>
      </c>
      <c r="C710" s="509">
        <v>11</v>
      </c>
      <c r="D710" s="509">
        <v>11.5</v>
      </c>
      <c r="E710" s="509" t="s">
        <v>2323</v>
      </c>
      <c r="F710" s="509">
        <v>11.5</v>
      </c>
      <c r="G710" s="509">
        <v>9</v>
      </c>
      <c r="H710" s="509">
        <v>10</v>
      </c>
      <c r="I710" s="509">
        <v>10</v>
      </c>
      <c r="J710" s="509">
        <v>12</v>
      </c>
      <c r="K710" s="509">
        <v>11</v>
      </c>
      <c r="L710" s="509">
        <v>12.5</v>
      </c>
      <c r="M710" s="509">
        <v>13</v>
      </c>
      <c r="N710" s="509">
        <v>12</v>
      </c>
      <c r="O710" s="509">
        <v>14</v>
      </c>
      <c r="P710" s="509">
        <v>14</v>
      </c>
      <c r="Q710" s="509">
        <v>13</v>
      </c>
      <c r="R710" s="509">
        <v>12.5</v>
      </c>
      <c r="S710" s="509">
        <v>12</v>
      </c>
      <c r="T710" s="509">
        <v>13</v>
      </c>
      <c r="U710" s="509">
        <v>13</v>
      </c>
      <c r="V710" s="509">
        <v>13</v>
      </c>
      <c r="W710" s="509">
        <v>13.5</v>
      </c>
      <c r="X710" s="509">
        <v>14</v>
      </c>
      <c r="Y710" s="509">
        <v>11.25</v>
      </c>
      <c r="Z710" s="509">
        <v>12.5</v>
      </c>
      <c r="AA710" s="509">
        <v>12</v>
      </c>
      <c r="AB710" s="509">
        <v>13</v>
      </c>
      <c r="AC710" s="509">
        <v>12.5</v>
      </c>
      <c r="AD710" s="509">
        <v>13</v>
      </c>
      <c r="AE710" s="509">
        <v>14</v>
      </c>
      <c r="AF710" s="509">
        <v>12</v>
      </c>
      <c r="AG710" s="509">
        <v>14</v>
      </c>
      <c r="AH710" s="509">
        <v>14</v>
      </c>
      <c r="AI710" s="509">
        <v>13.5</v>
      </c>
      <c r="AJ710" s="509">
        <v>13.5</v>
      </c>
      <c r="AK710" s="509">
        <v>10.5</v>
      </c>
      <c r="AL710" s="509">
        <v>8.5</v>
      </c>
      <c r="AM710" s="509">
        <v>12.5</v>
      </c>
      <c r="AN710" s="510" t="s">
        <v>1549</v>
      </c>
      <c r="AO710" s="509">
        <v>13.5</v>
      </c>
    </row>
    <row r="711" spans="1:41" ht="15" customHeight="1">
      <c r="A711" s="523"/>
      <c r="B711" s="512" t="s">
        <v>391</v>
      </c>
      <c r="C711" s="509" t="s">
        <v>76</v>
      </c>
      <c r="D711" s="509" t="s">
        <v>76</v>
      </c>
      <c r="E711" s="509" t="s">
        <v>76</v>
      </c>
      <c r="F711" s="509" t="s">
        <v>76</v>
      </c>
      <c r="G711" s="509" t="s">
        <v>76</v>
      </c>
      <c r="H711" s="509">
        <v>12</v>
      </c>
      <c r="I711" s="509">
        <v>11</v>
      </c>
      <c r="J711" s="509" t="s">
        <v>76</v>
      </c>
      <c r="K711" s="509" t="s">
        <v>76</v>
      </c>
      <c r="L711" s="509">
        <v>13.5</v>
      </c>
      <c r="M711" s="509" t="s">
        <v>76</v>
      </c>
      <c r="N711" s="509">
        <v>11</v>
      </c>
      <c r="O711" s="509" t="s">
        <v>76</v>
      </c>
      <c r="P711" s="509" t="s">
        <v>76</v>
      </c>
      <c r="Q711" s="510" t="s">
        <v>76</v>
      </c>
      <c r="R711" s="509" t="s">
        <v>76</v>
      </c>
      <c r="S711" s="509">
        <v>13.5</v>
      </c>
      <c r="T711" s="509" t="s">
        <v>76</v>
      </c>
      <c r="U711" s="509">
        <v>13</v>
      </c>
      <c r="V711" s="509" t="s">
        <v>76</v>
      </c>
      <c r="W711" s="509" t="s">
        <v>76</v>
      </c>
      <c r="X711" s="509" t="s">
        <v>76</v>
      </c>
      <c r="Y711" s="509" t="s">
        <v>76</v>
      </c>
      <c r="Z711" s="509" t="s">
        <v>76</v>
      </c>
      <c r="AA711" s="509">
        <v>13</v>
      </c>
      <c r="AB711" s="509" t="s">
        <v>76</v>
      </c>
      <c r="AC711" s="509" t="s">
        <v>76</v>
      </c>
      <c r="AD711" s="510" t="s">
        <v>76</v>
      </c>
      <c r="AE711" s="510" t="s">
        <v>76</v>
      </c>
      <c r="AF711" s="510" t="s">
        <v>76</v>
      </c>
      <c r="AG711" s="509" t="s">
        <v>76</v>
      </c>
      <c r="AH711" s="509" t="s">
        <v>76</v>
      </c>
      <c r="AI711" s="509" t="s">
        <v>76</v>
      </c>
      <c r="AJ711" s="509" t="s">
        <v>76</v>
      </c>
      <c r="AK711" s="509">
        <v>11</v>
      </c>
      <c r="AL711" s="509">
        <v>11.5</v>
      </c>
      <c r="AM711" s="509" t="s">
        <v>76</v>
      </c>
      <c r="AN711" s="510" t="s">
        <v>76</v>
      </c>
      <c r="AO711" s="509" t="s">
        <v>76</v>
      </c>
    </row>
    <row r="712" spans="1:41" ht="15" customHeight="1">
      <c r="A712" s="524" t="s">
        <v>211</v>
      </c>
      <c r="C712" s="509">
        <v>7</v>
      </c>
      <c r="D712" s="509">
        <v>7</v>
      </c>
      <c r="E712" s="509">
        <v>7</v>
      </c>
      <c r="F712" s="509">
        <v>7</v>
      </c>
      <c r="G712" s="509">
        <v>7</v>
      </c>
      <c r="H712" s="509">
        <v>7</v>
      </c>
      <c r="I712" s="509">
        <v>7</v>
      </c>
      <c r="J712" s="509">
        <v>7</v>
      </c>
      <c r="K712" s="509">
        <v>7</v>
      </c>
      <c r="L712" s="509">
        <v>7</v>
      </c>
      <c r="M712" s="509">
        <v>7</v>
      </c>
      <c r="N712" s="509">
        <v>7</v>
      </c>
      <c r="O712" s="509">
        <v>7</v>
      </c>
      <c r="P712" s="509">
        <v>7</v>
      </c>
      <c r="Q712" s="509">
        <v>7</v>
      </c>
      <c r="R712" s="509">
        <v>7</v>
      </c>
      <c r="S712" s="509">
        <v>7</v>
      </c>
      <c r="T712" s="509">
        <v>7</v>
      </c>
      <c r="U712" s="509">
        <v>7</v>
      </c>
      <c r="V712" s="509">
        <v>7</v>
      </c>
      <c r="W712" s="509">
        <v>7</v>
      </c>
      <c r="X712" s="509">
        <v>7</v>
      </c>
      <c r="Y712" s="509">
        <v>7</v>
      </c>
      <c r="Z712" s="509">
        <v>7</v>
      </c>
      <c r="AA712" s="509">
        <v>7</v>
      </c>
      <c r="AB712" s="509">
        <v>7</v>
      </c>
      <c r="AC712" s="509">
        <v>7</v>
      </c>
      <c r="AD712" s="509">
        <v>7</v>
      </c>
      <c r="AE712" s="509">
        <v>7</v>
      </c>
      <c r="AF712" s="509">
        <v>7</v>
      </c>
      <c r="AG712" s="509">
        <v>7</v>
      </c>
      <c r="AH712" s="509">
        <v>7</v>
      </c>
      <c r="AI712" s="509">
        <v>7</v>
      </c>
      <c r="AJ712" s="509">
        <v>7</v>
      </c>
      <c r="AK712" s="509">
        <v>7</v>
      </c>
      <c r="AL712" s="509">
        <v>7</v>
      </c>
      <c r="AM712" s="509">
        <v>7</v>
      </c>
      <c r="AN712" s="509">
        <v>7</v>
      </c>
      <c r="AO712" s="509">
        <v>7</v>
      </c>
    </row>
    <row r="713" spans="1:41" ht="15" customHeight="1">
      <c r="A713" s="524" t="s">
        <v>2800</v>
      </c>
      <c r="B713" s="710"/>
      <c r="C713" s="509"/>
      <c r="D713" s="509"/>
      <c r="E713" s="509"/>
      <c r="F713" s="509"/>
      <c r="G713" s="509"/>
      <c r="H713" s="509"/>
      <c r="I713" s="509"/>
      <c r="J713" s="509"/>
      <c r="K713" s="509"/>
      <c r="L713" s="509"/>
      <c r="M713" s="509"/>
      <c r="N713" s="509"/>
      <c r="O713" s="509"/>
      <c r="P713" s="509"/>
      <c r="Q713" s="510"/>
      <c r="R713" s="509"/>
      <c r="S713" s="509"/>
      <c r="T713" s="509"/>
      <c r="U713" s="509"/>
      <c r="V713" s="509"/>
      <c r="W713" s="509"/>
      <c r="X713" s="510"/>
      <c r="Y713" s="510"/>
      <c r="Z713" s="509"/>
      <c r="AA713" s="510"/>
      <c r="AB713" s="510"/>
      <c r="AC713" s="510"/>
      <c r="AD713" s="510"/>
      <c r="AE713" s="510"/>
      <c r="AF713" s="510"/>
      <c r="AG713" s="509"/>
      <c r="AH713" s="509"/>
      <c r="AI713" s="509"/>
      <c r="AJ713" s="509"/>
      <c r="AK713" s="509"/>
      <c r="AL713" s="509"/>
      <c r="AM713" s="509"/>
      <c r="AN713" s="510"/>
      <c r="AO713" s="509"/>
    </row>
    <row r="714" spans="1:41" ht="15" customHeight="1">
      <c r="B714" s="512" t="s">
        <v>390</v>
      </c>
      <c r="C714" s="509">
        <v>12</v>
      </c>
      <c r="D714" s="509">
        <v>12</v>
      </c>
      <c r="E714" s="509">
        <v>12.5</v>
      </c>
      <c r="F714" s="509">
        <v>12</v>
      </c>
      <c r="G714" s="509">
        <v>11</v>
      </c>
      <c r="H714" s="509">
        <v>14</v>
      </c>
      <c r="I714" s="509">
        <v>12</v>
      </c>
      <c r="J714" s="509">
        <v>12</v>
      </c>
      <c r="K714" s="509">
        <v>12</v>
      </c>
      <c r="L714" s="509">
        <v>14</v>
      </c>
      <c r="M714" s="509">
        <v>13</v>
      </c>
      <c r="N714" s="509">
        <v>12.5</v>
      </c>
      <c r="O714" s="509">
        <v>13.5</v>
      </c>
      <c r="P714" s="509">
        <v>14</v>
      </c>
      <c r="Q714" s="509">
        <v>13</v>
      </c>
      <c r="R714" s="509">
        <v>12.5</v>
      </c>
      <c r="S714" s="509">
        <v>13.5</v>
      </c>
      <c r="T714" s="509">
        <v>13</v>
      </c>
      <c r="U714" s="509">
        <v>13.5</v>
      </c>
      <c r="V714" s="509">
        <v>13</v>
      </c>
      <c r="W714" s="509">
        <v>13.5</v>
      </c>
      <c r="X714" s="509">
        <v>13.5</v>
      </c>
      <c r="Y714" s="510">
        <v>11.25</v>
      </c>
      <c r="Z714" s="509">
        <v>12.5</v>
      </c>
      <c r="AA714" s="509">
        <v>12.5</v>
      </c>
      <c r="AB714" s="509">
        <v>13</v>
      </c>
      <c r="AC714" s="509">
        <v>13</v>
      </c>
      <c r="AD714" s="509">
        <v>14</v>
      </c>
      <c r="AE714" s="509">
        <v>15</v>
      </c>
      <c r="AF714" s="509">
        <v>15.5</v>
      </c>
      <c r="AG714" s="509">
        <v>14</v>
      </c>
      <c r="AH714" s="509">
        <v>14</v>
      </c>
      <c r="AI714" s="509">
        <v>14</v>
      </c>
      <c r="AJ714" s="509">
        <v>13</v>
      </c>
      <c r="AK714" s="509">
        <v>10.5</v>
      </c>
      <c r="AL714" s="509">
        <v>8.5</v>
      </c>
      <c r="AM714" s="509">
        <v>12.5</v>
      </c>
      <c r="AN714" s="510" t="s">
        <v>1891</v>
      </c>
      <c r="AO714" s="509">
        <v>14</v>
      </c>
    </row>
    <row r="715" spans="1:41" ht="15" customHeight="1">
      <c r="B715" s="512" t="s">
        <v>391</v>
      </c>
      <c r="C715" s="509" t="s">
        <v>76</v>
      </c>
      <c r="D715" s="509" t="s">
        <v>76</v>
      </c>
      <c r="E715" s="509" t="s">
        <v>76</v>
      </c>
      <c r="F715" s="509">
        <v>12.5</v>
      </c>
      <c r="G715" s="509" t="s">
        <v>76</v>
      </c>
      <c r="H715" s="509" t="s">
        <v>76</v>
      </c>
      <c r="I715" s="509">
        <v>12.5</v>
      </c>
      <c r="J715" s="509" t="s">
        <v>76</v>
      </c>
      <c r="K715" s="509" t="s">
        <v>76</v>
      </c>
      <c r="L715" s="509">
        <v>14.5</v>
      </c>
      <c r="M715" s="509" t="s">
        <v>76</v>
      </c>
      <c r="N715" s="509">
        <v>11.5</v>
      </c>
      <c r="O715" s="509">
        <v>14</v>
      </c>
      <c r="P715" s="509" t="s">
        <v>76</v>
      </c>
      <c r="Q715" s="510" t="s">
        <v>76</v>
      </c>
      <c r="R715" s="509">
        <v>11.5</v>
      </c>
      <c r="S715" s="509">
        <v>15.5</v>
      </c>
      <c r="T715" s="509" t="s">
        <v>76</v>
      </c>
      <c r="U715" s="509" t="s">
        <v>76</v>
      </c>
      <c r="V715" s="509" t="s">
        <v>76</v>
      </c>
      <c r="W715" s="509" t="s">
        <v>76</v>
      </c>
      <c r="X715" s="510" t="s">
        <v>76</v>
      </c>
      <c r="Y715" s="510" t="s">
        <v>76</v>
      </c>
      <c r="Z715" s="510" t="s">
        <v>76</v>
      </c>
      <c r="AA715" s="509">
        <v>13.5</v>
      </c>
      <c r="AB715" s="509" t="s">
        <v>76</v>
      </c>
      <c r="AC715" s="509" t="s">
        <v>76</v>
      </c>
      <c r="AD715" s="510" t="s">
        <v>76</v>
      </c>
      <c r="AE715" s="509" t="s">
        <v>76</v>
      </c>
      <c r="AF715" s="509" t="s">
        <v>76</v>
      </c>
      <c r="AG715" s="509" t="s">
        <v>76</v>
      </c>
      <c r="AH715" s="509" t="s">
        <v>76</v>
      </c>
      <c r="AI715" s="509" t="s">
        <v>76</v>
      </c>
      <c r="AJ715" s="509" t="s">
        <v>76</v>
      </c>
      <c r="AK715" s="509">
        <v>11</v>
      </c>
      <c r="AL715" s="509">
        <v>11.25</v>
      </c>
      <c r="AM715" s="509" t="s">
        <v>76</v>
      </c>
      <c r="AN715" s="510" t="s">
        <v>76</v>
      </c>
      <c r="AO715" s="509" t="s">
        <v>76</v>
      </c>
    </row>
    <row r="716" spans="1:41" ht="15" customHeight="1">
      <c r="A716" s="2619" t="s">
        <v>409</v>
      </c>
      <c r="B716" s="2619"/>
      <c r="C716" s="509"/>
      <c r="D716" s="509"/>
      <c r="E716" s="509"/>
      <c r="F716" s="509"/>
      <c r="G716" s="509"/>
      <c r="H716" s="509"/>
      <c r="I716" s="509"/>
      <c r="J716" s="509"/>
      <c r="K716" s="509"/>
      <c r="L716" s="509"/>
      <c r="M716" s="509"/>
      <c r="N716" s="509"/>
      <c r="O716" s="509"/>
      <c r="P716" s="509"/>
      <c r="Q716" s="510"/>
      <c r="R716" s="509"/>
      <c r="S716" s="509"/>
      <c r="T716" s="509"/>
      <c r="U716" s="509"/>
      <c r="V716" s="509"/>
      <c r="W716" s="509"/>
      <c r="X716" s="510"/>
      <c r="Y716" s="510"/>
      <c r="Z716" s="510"/>
      <c r="AA716" s="509"/>
      <c r="AB716" s="509"/>
      <c r="AC716" s="509"/>
      <c r="AD716" s="510"/>
      <c r="AE716" s="509"/>
      <c r="AF716" s="509"/>
      <c r="AG716" s="509"/>
      <c r="AH716" s="509"/>
      <c r="AI716" s="509"/>
      <c r="AJ716" s="509"/>
      <c r="AK716" s="509"/>
      <c r="AL716" s="509"/>
      <c r="AM716" s="509"/>
      <c r="AN716" s="510"/>
      <c r="AO716" s="509"/>
    </row>
    <row r="717" spans="1:41" ht="15" customHeight="1">
      <c r="B717" s="512" t="s">
        <v>390</v>
      </c>
      <c r="C717" s="509">
        <v>12</v>
      </c>
      <c r="D717" s="509">
        <v>12</v>
      </c>
      <c r="E717" s="509" t="s">
        <v>2389</v>
      </c>
      <c r="F717" s="509">
        <v>12</v>
      </c>
      <c r="G717" s="509" t="s">
        <v>76</v>
      </c>
      <c r="H717" s="509" t="s">
        <v>76</v>
      </c>
      <c r="I717" s="509">
        <v>12</v>
      </c>
      <c r="J717" s="509">
        <v>12</v>
      </c>
      <c r="K717" s="509">
        <v>12</v>
      </c>
      <c r="L717" s="509">
        <v>14</v>
      </c>
      <c r="M717" s="509">
        <v>13.5</v>
      </c>
      <c r="N717" s="509">
        <v>14.75</v>
      </c>
      <c r="O717" s="509">
        <v>14.5</v>
      </c>
      <c r="P717" s="509">
        <v>14.5</v>
      </c>
      <c r="Q717" s="509">
        <v>13.5</v>
      </c>
      <c r="R717" s="509">
        <v>11.5</v>
      </c>
      <c r="S717" s="509">
        <v>13</v>
      </c>
      <c r="T717" s="509">
        <v>13</v>
      </c>
      <c r="U717" s="509">
        <v>13.5</v>
      </c>
      <c r="V717" s="509">
        <v>13</v>
      </c>
      <c r="W717" s="509">
        <v>13.5</v>
      </c>
      <c r="X717" s="509">
        <v>14</v>
      </c>
      <c r="Y717" s="509">
        <v>12.5</v>
      </c>
      <c r="Z717" s="509">
        <v>12.5</v>
      </c>
      <c r="AA717" s="509" t="s">
        <v>76</v>
      </c>
      <c r="AB717" s="509">
        <v>14</v>
      </c>
      <c r="AC717" s="509">
        <v>12.5</v>
      </c>
      <c r="AD717" s="509">
        <v>13</v>
      </c>
      <c r="AE717" s="509">
        <v>14</v>
      </c>
      <c r="AF717" s="509" t="s">
        <v>76</v>
      </c>
      <c r="AG717" s="509">
        <v>14.5</v>
      </c>
      <c r="AH717" s="509">
        <v>13</v>
      </c>
      <c r="AI717" s="509">
        <v>13.5</v>
      </c>
      <c r="AJ717" s="509">
        <v>14</v>
      </c>
      <c r="AK717" s="509" t="s">
        <v>76</v>
      </c>
      <c r="AL717" s="509">
        <v>13</v>
      </c>
      <c r="AM717" s="509">
        <v>13</v>
      </c>
      <c r="AN717" s="510" t="s">
        <v>76</v>
      </c>
      <c r="AO717" s="509" t="s">
        <v>76</v>
      </c>
    </row>
    <row r="718" spans="1:41" ht="15" customHeight="1">
      <c r="B718" s="512" t="s">
        <v>391</v>
      </c>
      <c r="C718" s="509" t="s">
        <v>76</v>
      </c>
      <c r="D718" s="509" t="s">
        <v>76</v>
      </c>
      <c r="E718" s="509" t="s">
        <v>76</v>
      </c>
      <c r="F718" s="509">
        <v>12</v>
      </c>
      <c r="G718" s="509" t="s">
        <v>76</v>
      </c>
      <c r="H718" s="509" t="s">
        <v>76</v>
      </c>
      <c r="I718" s="509" t="s">
        <v>76</v>
      </c>
      <c r="J718" s="509">
        <v>12.5</v>
      </c>
      <c r="K718" s="509" t="s">
        <v>76</v>
      </c>
      <c r="L718" s="509">
        <v>13</v>
      </c>
      <c r="M718" s="509" t="s">
        <v>76</v>
      </c>
      <c r="N718" s="509" t="s">
        <v>76</v>
      </c>
      <c r="O718" s="509">
        <v>13</v>
      </c>
      <c r="P718" s="509">
        <v>14</v>
      </c>
      <c r="Q718" s="509" t="s">
        <v>76</v>
      </c>
      <c r="R718" s="509">
        <v>12.5</v>
      </c>
      <c r="S718" s="509">
        <v>14.5</v>
      </c>
      <c r="T718" s="509" t="s">
        <v>76</v>
      </c>
      <c r="U718" s="509" t="s">
        <v>76</v>
      </c>
      <c r="V718" s="509" t="s">
        <v>76</v>
      </c>
      <c r="W718" s="509" t="s">
        <v>76</v>
      </c>
      <c r="X718" s="509" t="s">
        <v>76</v>
      </c>
      <c r="Y718" s="509" t="s">
        <v>76</v>
      </c>
      <c r="Z718" s="509" t="s">
        <v>76</v>
      </c>
      <c r="AA718" s="509" t="s">
        <v>76</v>
      </c>
      <c r="AB718" s="509" t="s">
        <v>76</v>
      </c>
      <c r="AC718" s="509" t="s">
        <v>76</v>
      </c>
      <c r="AD718" s="510" t="s">
        <v>76</v>
      </c>
      <c r="AE718" s="510" t="s">
        <v>76</v>
      </c>
      <c r="AF718" s="510" t="s">
        <v>76</v>
      </c>
      <c r="AG718" s="509" t="s">
        <v>76</v>
      </c>
      <c r="AH718" s="509">
        <v>14</v>
      </c>
      <c r="AI718" s="509" t="s">
        <v>76</v>
      </c>
      <c r="AJ718" s="509" t="s">
        <v>76</v>
      </c>
      <c r="AK718" s="509" t="s">
        <v>76</v>
      </c>
      <c r="AL718" s="509">
        <v>14</v>
      </c>
      <c r="AM718" s="509" t="s">
        <v>76</v>
      </c>
      <c r="AN718" s="510" t="s">
        <v>76</v>
      </c>
      <c r="AO718" s="509" t="s">
        <v>76</v>
      </c>
    </row>
    <row r="719" spans="1:41" ht="15" customHeight="1">
      <c r="A719" s="2619" t="s">
        <v>410</v>
      </c>
      <c r="B719" s="2619"/>
      <c r="C719" s="509"/>
      <c r="D719" s="509"/>
      <c r="E719" s="509"/>
      <c r="F719" s="509"/>
      <c r="G719" s="509"/>
      <c r="H719" s="509"/>
      <c r="I719" s="509"/>
      <c r="J719" s="509"/>
      <c r="K719" s="509"/>
      <c r="L719" s="509"/>
      <c r="M719" s="509"/>
      <c r="N719" s="509"/>
      <c r="O719" s="509"/>
      <c r="P719" s="510"/>
      <c r="Q719" s="509"/>
      <c r="R719" s="509"/>
      <c r="S719" s="509"/>
      <c r="T719" s="509"/>
      <c r="U719" s="509"/>
      <c r="V719" s="509"/>
      <c r="W719" s="509"/>
      <c r="X719" s="509"/>
      <c r="Y719" s="509"/>
      <c r="Z719" s="509"/>
      <c r="AA719" s="509"/>
      <c r="AB719" s="509"/>
      <c r="AC719" s="509"/>
      <c r="AD719" s="510"/>
      <c r="AE719" s="510"/>
      <c r="AF719" s="510"/>
      <c r="AG719" s="509"/>
      <c r="AH719" s="509"/>
      <c r="AI719" s="509"/>
      <c r="AJ719" s="509"/>
      <c r="AK719" s="509"/>
      <c r="AL719" s="509"/>
      <c r="AM719" s="509"/>
      <c r="AN719" s="510"/>
      <c r="AO719" s="509"/>
    </row>
    <row r="720" spans="1:41" ht="15" customHeight="1">
      <c r="B720" s="512" t="s">
        <v>390</v>
      </c>
      <c r="C720" s="509">
        <v>12</v>
      </c>
      <c r="D720" s="509">
        <v>12</v>
      </c>
      <c r="E720" s="509">
        <v>12</v>
      </c>
      <c r="F720" s="509">
        <v>12</v>
      </c>
      <c r="G720" s="509" t="s">
        <v>76</v>
      </c>
      <c r="H720" s="509" t="s">
        <v>76</v>
      </c>
      <c r="I720" s="509" t="s">
        <v>76</v>
      </c>
      <c r="J720" s="509">
        <v>12.5</v>
      </c>
      <c r="K720" s="509" t="s">
        <v>76</v>
      </c>
      <c r="L720" s="509">
        <v>12.5</v>
      </c>
      <c r="M720" s="509" t="s">
        <v>76</v>
      </c>
      <c r="N720" s="509">
        <v>14</v>
      </c>
      <c r="O720" s="509">
        <v>13</v>
      </c>
      <c r="P720" s="509">
        <v>15</v>
      </c>
      <c r="Q720" s="509">
        <v>13.5</v>
      </c>
      <c r="R720" s="509">
        <v>12.5</v>
      </c>
      <c r="S720" s="509">
        <v>13.5</v>
      </c>
      <c r="T720" s="509">
        <v>15</v>
      </c>
      <c r="U720" s="509">
        <v>15</v>
      </c>
      <c r="V720" s="509">
        <v>13</v>
      </c>
      <c r="W720" s="509">
        <v>15</v>
      </c>
      <c r="X720" s="509">
        <v>14.25</v>
      </c>
      <c r="Y720" s="509">
        <v>12.5</v>
      </c>
      <c r="Z720" s="509">
        <v>15</v>
      </c>
      <c r="AA720" s="509">
        <v>15.5</v>
      </c>
      <c r="AB720" s="509" t="s">
        <v>76</v>
      </c>
      <c r="AC720" s="509">
        <v>10</v>
      </c>
      <c r="AD720" s="509">
        <v>15</v>
      </c>
      <c r="AE720" s="509">
        <v>15</v>
      </c>
      <c r="AF720" s="509">
        <v>18.5</v>
      </c>
      <c r="AG720" s="509">
        <v>14.5</v>
      </c>
      <c r="AH720" s="509">
        <v>14</v>
      </c>
      <c r="AI720" s="509">
        <v>14</v>
      </c>
      <c r="AJ720" s="509">
        <v>15</v>
      </c>
      <c r="AK720" s="509" t="s">
        <v>76</v>
      </c>
      <c r="AL720" s="509">
        <v>13.5</v>
      </c>
      <c r="AM720" s="509">
        <v>14</v>
      </c>
      <c r="AN720" s="510" t="s">
        <v>1933</v>
      </c>
      <c r="AO720" s="509" t="s">
        <v>76</v>
      </c>
    </row>
    <row r="721" spans="1:41" ht="15" customHeight="1">
      <c r="B721" s="512" t="s">
        <v>391</v>
      </c>
      <c r="C721" s="509" t="s">
        <v>76</v>
      </c>
      <c r="D721" s="509" t="s">
        <v>76</v>
      </c>
      <c r="E721" s="509" t="s">
        <v>76</v>
      </c>
      <c r="F721" s="509">
        <v>12</v>
      </c>
      <c r="G721" s="509" t="s">
        <v>76</v>
      </c>
      <c r="H721" s="509" t="s">
        <v>76</v>
      </c>
      <c r="I721" s="509" t="s">
        <v>76</v>
      </c>
      <c r="J721" s="509" t="s">
        <v>76</v>
      </c>
      <c r="K721" s="509" t="s">
        <v>76</v>
      </c>
      <c r="L721" s="509">
        <v>15</v>
      </c>
      <c r="M721" s="509" t="s">
        <v>76</v>
      </c>
      <c r="N721" s="509">
        <v>13</v>
      </c>
      <c r="O721" s="509">
        <v>16</v>
      </c>
      <c r="P721" s="510" t="s">
        <v>76</v>
      </c>
      <c r="Q721" s="510" t="s">
        <v>76</v>
      </c>
      <c r="R721" s="509" t="s">
        <v>76</v>
      </c>
      <c r="S721" s="509" t="s">
        <v>76</v>
      </c>
      <c r="T721" s="509" t="s">
        <v>76</v>
      </c>
      <c r="U721" s="509" t="s">
        <v>76</v>
      </c>
      <c r="V721" s="509" t="s">
        <v>76</v>
      </c>
      <c r="W721" s="509" t="s">
        <v>76</v>
      </c>
      <c r="X721" s="509" t="s">
        <v>76</v>
      </c>
      <c r="Y721" s="509" t="s">
        <v>76</v>
      </c>
      <c r="Z721" s="509" t="s">
        <v>76</v>
      </c>
      <c r="AA721" s="509">
        <v>14.5</v>
      </c>
      <c r="AB721" s="509" t="s">
        <v>76</v>
      </c>
      <c r="AC721" s="509" t="s">
        <v>76</v>
      </c>
      <c r="AD721" s="509" t="s">
        <v>76</v>
      </c>
      <c r="AE721" s="509" t="s">
        <v>76</v>
      </c>
      <c r="AF721" s="509" t="s">
        <v>76</v>
      </c>
      <c r="AG721" s="509" t="s">
        <v>76</v>
      </c>
      <c r="AH721" s="509" t="s">
        <v>76</v>
      </c>
      <c r="AI721" s="509" t="s">
        <v>76</v>
      </c>
      <c r="AJ721" s="509" t="s">
        <v>76</v>
      </c>
      <c r="AK721" s="509" t="s">
        <v>76</v>
      </c>
      <c r="AL721" s="509">
        <v>16.5</v>
      </c>
      <c r="AM721" s="509" t="s">
        <v>76</v>
      </c>
      <c r="AN721" s="510" t="s">
        <v>76</v>
      </c>
      <c r="AO721" s="509" t="s">
        <v>76</v>
      </c>
    </row>
    <row r="722" spans="1:41" ht="15" customHeight="1">
      <c r="A722" s="2619" t="s">
        <v>411</v>
      </c>
      <c r="B722" s="2619"/>
      <c r="C722" s="509"/>
      <c r="D722" s="509"/>
      <c r="E722" s="509"/>
      <c r="F722" s="509"/>
      <c r="G722" s="509"/>
      <c r="H722" s="509"/>
      <c r="I722" s="509"/>
      <c r="J722" s="509"/>
      <c r="K722" s="509"/>
      <c r="L722" s="509"/>
      <c r="M722" s="509"/>
      <c r="N722" s="509"/>
      <c r="O722" s="509"/>
      <c r="P722" s="510"/>
      <c r="Q722" s="510"/>
      <c r="R722" s="509"/>
      <c r="S722" s="509"/>
      <c r="T722" s="509"/>
      <c r="U722" s="509"/>
      <c r="V722" s="509"/>
      <c r="W722" s="509"/>
      <c r="X722" s="509"/>
      <c r="Y722" s="509"/>
      <c r="Z722" s="509"/>
      <c r="AA722" s="509"/>
      <c r="AB722" s="509"/>
      <c r="AC722" s="509"/>
      <c r="AD722" s="509"/>
      <c r="AE722" s="509"/>
      <c r="AF722" s="509"/>
      <c r="AG722" s="509"/>
      <c r="AH722" s="509"/>
      <c r="AI722" s="509"/>
      <c r="AJ722" s="509"/>
      <c r="AK722" s="509"/>
      <c r="AL722" s="509"/>
      <c r="AM722" s="509"/>
      <c r="AN722" s="510"/>
      <c r="AO722" s="509"/>
    </row>
    <row r="723" spans="1:41" ht="15" customHeight="1">
      <c r="B723" s="512" t="s">
        <v>390</v>
      </c>
      <c r="C723" s="509" t="s">
        <v>1663</v>
      </c>
      <c r="D723" s="509">
        <v>13</v>
      </c>
      <c r="E723" s="509">
        <v>12.5</v>
      </c>
      <c r="F723" s="509">
        <v>10</v>
      </c>
      <c r="G723" s="509">
        <v>10</v>
      </c>
      <c r="H723" s="509">
        <v>11</v>
      </c>
      <c r="I723" s="509">
        <v>10</v>
      </c>
      <c r="J723" s="509">
        <v>10</v>
      </c>
      <c r="K723" s="509">
        <v>12</v>
      </c>
      <c r="L723" s="509">
        <v>14.5</v>
      </c>
      <c r="M723" s="509">
        <v>12</v>
      </c>
      <c r="N723" s="509">
        <v>11</v>
      </c>
      <c r="O723" s="509">
        <v>14</v>
      </c>
      <c r="P723" s="509">
        <v>14</v>
      </c>
      <c r="Q723" s="509">
        <v>13.5</v>
      </c>
      <c r="R723" s="509">
        <v>10.5</v>
      </c>
      <c r="S723" s="509">
        <v>13</v>
      </c>
      <c r="T723" s="509">
        <v>14</v>
      </c>
      <c r="U723" s="509">
        <v>13.5</v>
      </c>
      <c r="V723" s="509">
        <v>13</v>
      </c>
      <c r="W723" s="509">
        <v>12</v>
      </c>
      <c r="X723" s="509">
        <v>14</v>
      </c>
      <c r="Y723" s="509">
        <v>12.5</v>
      </c>
      <c r="Z723" s="509">
        <v>12.5</v>
      </c>
      <c r="AA723" s="509">
        <v>13.5</v>
      </c>
      <c r="AB723" s="509">
        <v>14</v>
      </c>
      <c r="AC723" s="509">
        <v>13.5</v>
      </c>
      <c r="AD723" s="509">
        <v>14</v>
      </c>
      <c r="AE723" s="509">
        <v>15</v>
      </c>
      <c r="AF723" s="509">
        <v>12.5</v>
      </c>
      <c r="AG723" s="509">
        <v>14.5</v>
      </c>
      <c r="AH723" s="509">
        <v>13.5</v>
      </c>
      <c r="AI723" s="509">
        <v>14</v>
      </c>
      <c r="AJ723" s="509">
        <v>14</v>
      </c>
      <c r="AK723" s="509">
        <v>9.5</v>
      </c>
      <c r="AL723" s="509">
        <v>9.5</v>
      </c>
      <c r="AM723" s="509">
        <v>13.5</v>
      </c>
      <c r="AN723" s="510" t="s">
        <v>1883</v>
      </c>
      <c r="AO723" s="509">
        <v>13.5</v>
      </c>
    </row>
    <row r="724" spans="1:41" ht="15" customHeight="1">
      <c r="A724" s="517"/>
      <c r="B724" s="518" t="s">
        <v>391</v>
      </c>
      <c r="C724" s="519" t="s">
        <v>1893</v>
      </c>
      <c r="D724" s="519" t="s">
        <v>76</v>
      </c>
      <c r="E724" s="519" t="s">
        <v>76</v>
      </c>
      <c r="F724" s="525">
        <v>12</v>
      </c>
      <c r="G724" s="525">
        <v>11</v>
      </c>
      <c r="H724" s="519">
        <v>12</v>
      </c>
      <c r="I724" s="519">
        <v>14</v>
      </c>
      <c r="J724" s="519" t="s">
        <v>76</v>
      </c>
      <c r="K724" s="519" t="s">
        <v>76</v>
      </c>
      <c r="L724" s="519">
        <v>15.5</v>
      </c>
      <c r="M724" s="519" t="s">
        <v>76</v>
      </c>
      <c r="N724" s="519">
        <v>9.5</v>
      </c>
      <c r="O724" s="519" t="s">
        <v>76</v>
      </c>
      <c r="P724" s="522" t="s">
        <v>76</v>
      </c>
      <c r="Q724" s="519" t="s">
        <v>76</v>
      </c>
      <c r="R724" s="519">
        <v>12.5</v>
      </c>
      <c r="S724" s="519">
        <v>13.5</v>
      </c>
      <c r="T724" s="519" t="s">
        <v>76</v>
      </c>
      <c r="U724" s="522" t="s">
        <v>76</v>
      </c>
      <c r="V724" s="522" t="s">
        <v>76</v>
      </c>
      <c r="W724" s="522" t="s">
        <v>76</v>
      </c>
      <c r="X724" s="522" t="s">
        <v>76</v>
      </c>
      <c r="Y724" s="522" t="s">
        <v>76</v>
      </c>
      <c r="Z724" s="522" t="s">
        <v>76</v>
      </c>
      <c r="AA724" s="519">
        <v>14.5</v>
      </c>
      <c r="AB724" s="519" t="s">
        <v>76</v>
      </c>
      <c r="AC724" s="519" t="s">
        <v>76</v>
      </c>
      <c r="AD724" s="522" t="s">
        <v>76</v>
      </c>
      <c r="AE724" s="522" t="s">
        <v>76</v>
      </c>
      <c r="AF724" s="522" t="s">
        <v>76</v>
      </c>
      <c r="AG724" s="522" t="s">
        <v>76</v>
      </c>
      <c r="AH724" s="522" t="s">
        <v>76</v>
      </c>
      <c r="AI724" s="522" t="s">
        <v>76</v>
      </c>
      <c r="AJ724" s="522" t="s">
        <v>76</v>
      </c>
      <c r="AK724" s="519">
        <v>10.5</v>
      </c>
      <c r="AL724" s="519">
        <v>11</v>
      </c>
      <c r="AM724" s="519" t="s">
        <v>76</v>
      </c>
      <c r="AN724" s="522" t="s">
        <v>76</v>
      </c>
      <c r="AO724" s="522" t="s">
        <v>76</v>
      </c>
    </row>
    <row r="725" spans="1:41" s="1047" customFormat="1" ht="15" customHeight="1">
      <c r="A725" s="2573" t="s">
        <v>548</v>
      </c>
      <c r="B725" s="2573"/>
      <c r="C725" s="2573"/>
      <c r="D725" s="2573"/>
      <c r="E725" s="2573"/>
      <c r="F725" s="2573"/>
      <c r="G725" s="2573"/>
      <c r="H725" s="2573"/>
      <c r="I725" s="2573"/>
      <c r="J725" s="1049"/>
      <c r="K725" s="1049"/>
      <c r="L725" s="1049"/>
      <c r="M725" s="1049"/>
      <c r="N725" s="1049"/>
      <c r="O725" s="1049"/>
      <c r="P725" s="1049"/>
      <c r="Q725" s="1049"/>
      <c r="R725" s="1049"/>
      <c r="S725" s="1049"/>
      <c r="T725" s="2573" t="s">
        <v>3562</v>
      </c>
      <c r="U725" s="2573"/>
      <c r="V725" s="2573"/>
      <c r="W725" s="2573"/>
      <c r="X725" s="2573"/>
      <c r="Y725" s="1050"/>
      <c r="Z725" s="1048"/>
      <c r="AA725" s="1048"/>
      <c r="AB725" s="1048"/>
      <c r="AC725" s="1048"/>
      <c r="AF725" s="1050"/>
      <c r="AG725" s="1050"/>
      <c r="AH725" s="1050"/>
      <c r="AI725" s="1050"/>
      <c r="AJ725" s="1050"/>
    </row>
    <row r="726" spans="1:41" s="1047" customFormat="1" ht="15" customHeight="1">
      <c r="B726" s="1047" t="s">
        <v>399</v>
      </c>
      <c r="U726" s="1047" t="s">
        <v>399</v>
      </c>
      <c r="V726" s="1048"/>
      <c r="W726" s="1048"/>
      <c r="X726" s="1048"/>
      <c r="Y726" s="1048"/>
      <c r="AA726" s="1048"/>
      <c r="AB726" s="1048"/>
      <c r="AC726" s="1048"/>
      <c r="AH726" s="1048"/>
      <c r="AI726" s="1048"/>
      <c r="AJ726" s="1048"/>
    </row>
    <row r="727" spans="1:41" ht="15" customHeight="1">
      <c r="A727" s="494"/>
      <c r="B727" s="500"/>
      <c r="F727" s="2611" t="s">
        <v>2293</v>
      </c>
      <c r="G727" s="2611"/>
      <c r="H727" s="2611"/>
      <c r="I727" s="2611"/>
      <c r="J727" s="2612" t="s">
        <v>2294</v>
      </c>
      <c r="K727" s="2612"/>
      <c r="L727" s="2612"/>
      <c r="M727" s="2612"/>
      <c r="N727" s="2598" t="s">
        <v>2229</v>
      </c>
      <c r="O727" s="2598"/>
    </row>
    <row r="728" spans="1:41" ht="15" customHeight="1">
      <c r="A728" s="501"/>
      <c r="B728" s="500"/>
      <c r="F728" s="502"/>
      <c r="G728" s="502"/>
      <c r="H728" s="2620" t="s">
        <v>2814</v>
      </c>
      <c r="I728" s="2620"/>
      <c r="J728" s="2594" t="s">
        <v>2296</v>
      </c>
      <c r="K728" s="2594"/>
      <c r="L728" s="2594"/>
      <c r="M728" s="503"/>
      <c r="N728" s="501" t="s">
        <v>1130</v>
      </c>
    </row>
    <row r="729" spans="1:41" ht="15" customHeight="1">
      <c r="A729" s="500"/>
      <c r="B729" s="504"/>
    </row>
    <row r="730" spans="1:41" s="599" customFormat="1" ht="15" customHeight="1">
      <c r="A730" s="2582" t="s">
        <v>369</v>
      </c>
      <c r="B730" s="2583"/>
      <c r="C730" s="2590" t="s">
        <v>2297</v>
      </c>
      <c r="D730" s="2590"/>
      <c r="E730" s="2590"/>
      <c r="F730" s="2590"/>
      <c r="G730" s="2590" t="s">
        <v>370</v>
      </c>
      <c r="H730" s="2590"/>
      <c r="I730" s="2590"/>
      <c r="J730" s="2590"/>
      <c r="K730" s="2591" t="s">
        <v>371</v>
      </c>
      <c r="L730" s="2592"/>
      <c r="M730" s="2592"/>
      <c r="N730" s="2592"/>
      <c r="O730" s="2592"/>
      <c r="P730" s="2592"/>
      <c r="Q730" s="2592"/>
      <c r="R730" s="2592"/>
      <c r="S730" s="2592"/>
      <c r="T730" s="2592"/>
      <c r="U730" s="2592"/>
      <c r="V730" s="2592"/>
      <c r="W730" s="2592"/>
      <c r="X730" s="2592"/>
      <c r="Y730" s="2592"/>
      <c r="Z730" s="2592"/>
      <c r="AA730" s="2592"/>
      <c r="AB730" s="2592"/>
      <c r="AC730" s="2592"/>
      <c r="AD730" s="2592"/>
      <c r="AE730" s="2592"/>
      <c r="AF730" s="2592"/>
      <c r="AG730" s="2592"/>
      <c r="AH730" s="2592"/>
      <c r="AI730" s="2593"/>
      <c r="AJ730" s="2590" t="s">
        <v>1773</v>
      </c>
      <c r="AK730" s="2590"/>
      <c r="AL730" s="2590"/>
      <c r="AM730" s="2590"/>
      <c r="AN730" s="2590"/>
      <c r="AO730" s="2590"/>
    </row>
    <row r="731" spans="1:41" s="599" customFormat="1" ht="27.75" customHeight="1">
      <c r="A731" s="2584"/>
      <c r="B731" s="2585"/>
      <c r="C731" s="936" t="s">
        <v>372</v>
      </c>
      <c r="D731" s="936" t="s">
        <v>373</v>
      </c>
      <c r="E731" s="936" t="s">
        <v>374</v>
      </c>
      <c r="F731" s="936" t="s">
        <v>375</v>
      </c>
      <c r="G731" s="936" t="s">
        <v>376</v>
      </c>
      <c r="H731" s="936" t="s">
        <v>377</v>
      </c>
      <c r="I731" s="936" t="s">
        <v>2298</v>
      </c>
      <c r="J731" s="936" t="s">
        <v>2589</v>
      </c>
      <c r="K731" s="936" t="s">
        <v>378</v>
      </c>
      <c r="L731" s="936" t="s">
        <v>890</v>
      </c>
      <c r="M731" s="936" t="s">
        <v>379</v>
      </c>
      <c r="N731" s="936" t="s">
        <v>380</v>
      </c>
      <c r="O731" s="936" t="s">
        <v>381</v>
      </c>
      <c r="P731" s="936" t="s">
        <v>382</v>
      </c>
      <c r="Q731" s="936" t="s">
        <v>383</v>
      </c>
      <c r="R731" s="936" t="s">
        <v>384</v>
      </c>
      <c r="S731" s="936" t="s">
        <v>412</v>
      </c>
      <c r="T731" s="936" t="s">
        <v>413</v>
      </c>
      <c r="U731" s="936" t="s">
        <v>414</v>
      </c>
      <c r="V731" s="936" t="s">
        <v>415</v>
      </c>
      <c r="W731" s="936" t="s">
        <v>416</v>
      </c>
      <c r="X731" s="936" t="s">
        <v>417</v>
      </c>
      <c r="Y731" s="936" t="s">
        <v>418</v>
      </c>
      <c r="Z731" s="936" t="s">
        <v>419</v>
      </c>
      <c r="AA731" s="936" t="s">
        <v>420</v>
      </c>
      <c r="AB731" s="936" t="s">
        <v>2590</v>
      </c>
      <c r="AC731" s="936" t="s">
        <v>421</v>
      </c>
      <c r="AD731" s="936" t="s">
        <v>422</v>
      </c>
      <c r="AE731" s="936" t="s">
        <v>2591</v>
      </c>
      <c r="AF731" s="936" t="s">
        <v>423</v>
      </c>
      <c r="AG731" s="936" t="s">
        <v>424</v>
      </c>
      <c r="AH731" s="936" t="s">
        <v>425</v>
      </c>
      <c r="AI731" s="936" t="s">
        <v>426</v>
      </c>
      <c r="AJ731" s="936" t="s">
        <v>427</v>
      </c>
      <c r="AK731" s="936" t="s">
        <v>1733</v>
      </c>
      <c r="AL731" s="936" t="s">
        <v>432</v>
      </c>
      <c r="AM731" s="937" t="s">
        <v>428</v>
      </c>
      <c r="AN731" s="936" t="s">
        <v>429</v>
      </c>
      <c r="AO731" s="936" t="s">
        <v>430</v>
      </c>
    </row>
    <row r="732" spans="1:41" ht="15" customHeight="1">
      <c r="A732" s="2626" t="s">
        <v>44</v>
      </c>
      <c r="B732" s="2626"/>
      <c r="C732" s="509">
        <v>4</v>
      </c>
      <c r="D732" s="509">
        <v>3.5</v>
      </c>
      <c r="E732" s="510" t="s">
        <v>2815</v>
      </c>
      <c r="F732" s="509">
        <v>4</v>
      </c>
      <c r="G732" s="509">
        <v>3.5</v>
      </c>
      <c r="H732" s="509">
        <v>4</v>
      </c>
      <c r="I732" s="509">
        <v>3.5</v>
      </c>
      <c r="J732" s="509">
        <v>4.5</v>
      </c>
      <c r="K732" s="509">
        <v>5</v>
      </c>
      <c r="L732" s="509">
        <v>5</v>
      </c>
      <c r="M732" s="509">
        <v>6</v>
      </c>
      <c r="N732" s="509">
        <v>6.5</v>
      </c>
      <c r="O732" s="509">
        <v>6</v>
      </c>
      <c r="P732" s="509">
        <v>6.5</v>
      </c>
      <c r="Q732" s="509">
        <v>5</v>
      </c>
      <c r="R732" s="510">
        <v>4.25</v>
      </c>
      <c r="S732" s="510" t="s">
        <v>2759</v>
      </c>
      <c r="T732" s="521">
        <v>6</v>
      </c>
      <c r="U732" s="509">
        <v>7</v>
      </c>
      <c r="V732" s="509">
        <v>7</v>
      </c>
      <c r="W732" s="509">
        <v>7</v>
      </c>
      <c r="X732" s="509">
        <v>6</v>
      </c>
      <c r="Y732" s="509">
        <v>6.5</v>
      </c>
      <c r="Z732" s="509">
        <v>7</v>
      </c>
      <c r="AA732" s="509">
        <v>7.5</v>
      </c>
      <c r="AB732" s="509">
        <v>8</v>
      </c>
      <c r="AC732" s="509">
        <v>7</v>
      </c>
      <c r="AD732" s="509">
        <v>5</v>
      </c>
      <c r="AE732" s="509">
        <v>7.5</v>
      </c>
      <c r="AF732" s="509">
        <v>5.5</v>
      </c>
      <c r="AG732" s="509">
        <v>7</v>
      </c>
      <c r="AH732" s="509">
        <v>6</v>
      </c>
      <c r="AI732" s="509">
        <v>6</v>
      </c>
      <c r="AJ732" s="509">
        <v>7</v>
      </c>
      <c r="AK732" s="510" t="s">
        <v>2753</v>
      </c>
      <c r="AL732" s="510" t="s">
        <v>2785</v>
      </c>
      <c r="AM732" s="509">
        <v>6</v>
      </c>
      <c r="AN732" s="509">
        <v>5.5</v>
      </c>
      <c r="AO732" s="509">
        <v>6</v>
      </c>
    </row>
    <row r="733" spans="1:41" ht="15" customHeight="1">
      <c r="A733" s="2619" t="s">
        <v>45</v>
      </c>
      <c r="B733" s="2619"/>
      <c r="C733" s="513"/>
      <c r="D733" s="513"/>
      <c r="E733" s="513"/>
      <c r="F733" s="513"/>
      <c r="G733" s="513"/>
      <c r="H733" s="513"/>
      <c r="I733" s="513"/>
      <c r="J733" s="513"/>
      <c r="K733" s="513"/>
      <c r="L733" s="513"/>
      <c r="M733" s="513"/>
      <c r="N733" s="513"/>
      <c r="O733" s="513"/>
      <c r="P733" s="513"/>
      <c r="Q733" s="513"/>
      <c r="R733" s="513"/>
      <c r="S733" s="510"/>
      <c r="T733" s="510"/>
      <c r="U733" s="510"/>
      <c r="V733" s="510"/>
      <c r="W733" s="510"/>
      <c r="X733" s="510"/>
      <c r="Y733" s="510"/>
      <c r="Z733" s="509"/>
      <c r="AA733" s="510"/>
      <c r="AB733" s="510"/>
      <c r="AC733" s="510"/>
      <c r="AD733" s="510"/>
      <c r="AE733" s="510"/>
      <c r="AF733" s="510"/>
      <c r="AG733" s="510"/>
      <c r="AH733" s="510"/>
      <c r="AI733" s="510"/>
      <c r="AJ733" s="510"/>
      <c r="AK733" s="510"/>
      <c r="AL733" s="510"/>
      <c r="AM733" s="510"/>
      <c r="AN733" s="510"/>
      <c r="AO733" s="510"/>
    </row>
    <row r="734" spans="1:41" ht="15" customHeight="1">
      <c r="A734" s="514" t="s">
        <v>856</v>
      </c>
      <c r="B734" s="512" t="s">
        <v>2314</v>
      </c>
      <c r="C734" s="509">
        <v>5.25</v>
      </c>
      <c r="D734" s="509">
        <v>5.25</v>
      </c>
      <c r="E734" s="509">
        <v>5.25</v>
      </c>
      <c r="F734" s="509">
        <v>6</v>
      </c>
      <c r="G734" s="509">
        <v>5.5</v>
      </c>
      <c r="H734" s="509">
        <v>6</v>
      </c>
      <c r="I734" s="509">
        <v>5.25</v>
      </c>
      <c r="J734" s="509">
        <v>6.25</v>
      </c>
      <c r="K734" s="509">
        <v>6</v>
      </c>
      <c r="L734" s="509">
        <v>11</v>
      </c>
      <c r="M734" s="515" t="s">
        <v>2351</v>
      </c>
      <c r="N734" s="509" t="s">
        <v>2787</v>
      </c>
      <c r="O734" s="509" t="s">
        <v>2498</v>
      </c>
      <c r="P734" s="510" t="s">
        <v>2802</v>
      </c>
      <c r="Q734" s="509">
        <v>6.5</v>
      </c>
      <c r="R734" s="509">
        <v>6</v>
      </c>
      <c r="S734" s="510" t="s">
        <v>2266</v>
      </c>
      <c r="T734" s="509">
        <v>10</v>
      </c>
      <c r="U734" s="510" t="s">
        <v>2350</v>
      </c>
      <c r="V734" s="510" t="s">
        <v>2507</v>
      </c>
      <c r="W734" s="509">
        <v>10.5</v>
      </c>
      <c r="X734" s="510" t="s">
        <v>2816</v>
      </c>
      <c r="Y734" s="510">
        <v>8.75</v>
      </c>
      <c r="Z734" s="509" t="s">
        <v>2738</v>
      </c>
      <c r="AA734" s="509" t="s">
        <v>2817</v>
      </c>
      <c r="AB734" s="509">
        <v>10.5</v>
      </c>
      <c r="AC734" s="510">
        <v>11.25</v>
      </c>
      <c r="AD734" s="509" t="s">
        <v>2619</v>
      </c>
      <c r="AE734" s="509" t="s">
        <v>2805</v>
      </c>
      <c r="AF734" s="510" t="s">
        <v>2679</v>
      </c>
      <c r="AG734" s="509">
        <v>10.75</v>
      </c>
      <c r="AH734" s="509" t="s">
        <v>2616</v>
      </c>
      <c r="AI734" s="509">
        <v>10.75</v>
      </c>
      <c r="AJ734" s="509">
        <v>10.5</v>
      </c>
      <c r="AK734" s="509" t="s">
        <v>2738</v>
      </c>
      <c r="AL734" s="510" t="s">
        <v>2818</v>
      </c>
      <c r="AM734" s="509" t="s">
        <v>2741</v>
      </c>
      <c r="AN734" s="510" t="s">
        <v>2448</v>
      </c>
      <c r="AO734" s="510" t="s">
        <v>2328</v>
      </c>
    </row>
    <row r="735" spans="1:41" ht="15" customHeight="1">
      <c r="A735" s="514" t="s">
        <v>1085</v>
      </c>
      <c r="B735" s="512" t="s">
        <v>2315</v>
      </c>
      <c r="C735" s="509">
        <v>5.5</v>
      </c>
      <c r="D735" s="509">
        <v>5.5</v>
      </c>
      <c r="E735" s="509">
        <v>5.5</v>
      </c>
      <c r="F735" s="509">
        <v>6.25</v>
      </c>
      <c r="G735" s="509">
        <v>5.75</v>
      </c>
      <c r="H735" s="509">
        <v>6.25</v>
      </c>
      <c r="I735" s="509">
        <v>5.5</v>
      </c>
      <c r="J735" s="509">
        <v>6.5</v>
      </c>
      <c r="K735" s="509">
        <v>6.25</v>
      </c>
      <c r="L735" s="509">
        <v>11.5</v>
      </c>
      <c r="M735" s="509" t="s">
        <v>1936</v>
      </c>
      <c r="N735" s="509" t="s">
        <v>2497</v>
      </c>
      <c r="O735" s="509" t="s">
        <v>2612</v>
      </c>
      <c r="P735" s="510" t="s">
        <v>2350</v>
      </c>
      <c r="Q735" s="509">
        <v>6.75</v>
      </c>
      <c r="R735" s="510">
        <v>6.25</v>
      </c>
      <c r="S735" s="510" t="s">
        <v>2266</v>
      </c>
      <c r="T735" s="509">
        <v>10.25</v>
      </c>
      <c r="U735" s="510" t="s">
        <v>2821</v>
      </c>
      <c r="V735" s="510" t="s">
        <v>2805</v>
      </c>
      <c r="W735" s="509">
        <v>10.65</v>
      </c>
      <c r="X735" s="509" t="s">
        <v>2804</v>
      </c>
      <c r="Y735" s="510">
        <v>9.25</v>
      </c>
      <c r="Z735" s="509" t="s">
        <v>2738</v>
      </c>
      <c r="AA735" s="510" t="s">
        <v>1939</v>
      </c>
      <c r="AB735" s="509">
        <v>11</v>
      </c>
      <c r="AC735" s="509">
        <v>11.5</v>
      </c>
      <c r="AD735" s="509" t="s">
        <v>2618</v>
      </c>
      <c r="AE735" s="509" t="s">
        <v>2557</v>
      </c>
      <c r="AF735" s="510" t="s">
        <v>2822</v>
      </c>
      <c r="AG735" s="509">
        <v>11</v>
      </c>
      <c r="AH735" s="509" t="s">
        <v>2570</v>
      </c>
      <c r="AI735" s="509">
        <v>11</v>
      </c>
      <c r="AJ735" s="509">
        <v>10.75</v>
      </c>
      <c r="AK735" s="509" t="s">
        <v>2672</v>
      </c>
      <c r="AL735" s="510" t="s">
        <v>2794</v>
      </c>
      <c r="AM735" s="509">
        <v>10.5</v>
      </c>
      <c r="AN735" s="510" t="s">
        <v>2627</v>
      </c>
      <c r="AO735" s="510" t="s">
        <v>2806</v>
      </c>
    </row>
    <row r="736" spans="1:41" ht="15" customHeight="1">
      <c r="A736" s="514" t="s">
        <v>827</v>
      </c>
      <c r="B736" s="512" t="s">
        <v>2316</v>
      </c>
      <c r="C736" s="509">
        <v>6</v>
      </c>
      <c r="D736" s="509">
        <v>6</v>
      </c>
      <c r="E736" s="509">
        <v>6</v>
      </c>
      <c r="F736" s="509">
        <v>6.75</v>
      </c>
      <c r="G736" s="509">
        <v>6.25</v>
      </c>
      <c r="H736" s="509">
        <v>6.5</v>
      </c>
      <c r="I736" s="509">
        <v>6</v>
      </c>
      <c r="J736" s="509">
        <v>7</v>
      </c>
      <c r="K736" s="509">
        <v>6.75</v>
      </c>
      <c r="L736" s="509">
        <v>12</v>
      </c>
      <c r="M736" s="509" t="s">
        <v>2328</v>
      </c>
      <c r="N736" s="509" t="s">
        <v>2498</v>
      </c>
      <c r="O736" s="509" t="s">
        <v>2351</v>
      </c>
      <c r="P736" s="510" t="s">
        <v>1929</v>
      </c>
      <c r="Q736" s="509">
        <v>7</v>
      </c>
      <c r="R736" s="510">
        <v>6.75</v>
      </c>
      <c r="S736" s="510" t="s">
        <v>2507</v>
      </c>
      <c r="T736" s="509">
        <v>10.5</v>
      </c>
      <c r="U736" s="509">
        <v>11</v>
      </c>
      <c r="V736" s="509">
        <v>11.5</v>
      </c>
      <c r="W736" s="509">
        <v>11</v>
      </c>
      <c r="X736" s="509" t="s">
        <v>2821</v>
      </c>
      <c r="Y736" s="509">
        <v>9.5</v>
      </c>
      <c r="Z736" s="509" t="s">
        <v>2738</v>
      </c>
      <c r="AA736" s="510" t="s">
        <v>1939</v>
      </c>
      <c r="AB736" s="509">
        <v>11.5</v>
      </c>
      <c r="AC736" s="509">
        <v>11.75</v>
      </c>
      <c r="AD736" s="509" t="s">
        <v>2552</v>
      </c>
      <c r="AE736" s="509" t="s">
        <v>2557</v>
      </c>
      <c r="AF736" s="510" t="s">
        <v>2822</v>
      </c>
      <c r="AG736" s="509">
        <v>11.25</v>
      </c>
      <c r="AH736" s="509" t="s">
        <v>2741</v>
      </c>
      <c r="AI736" s="509">
        <v>11.5</v>
      </c>
      <c r="AJ736" s="509">
        <v>10.5</v>
      </c>
      <c r="AK736" s="510" t="s">
        <v>2567</v>
      </c>
      <c r="AL736" s="510" t="s">
        <v>2823</v>
      </c>
      <c r="AM736" s="510" t="s">
        <v>2821</v>
      </c>
      <c r="AN736" s="510" t="s">
        <v>2481</v>
      </c>
      <c r="AO736" s="510" t="s">
        <v>2808</v>
      </c>
    </row>
    <row r="737" spans="1:41" ht="15" customHeight="1">
      <c r="A737" s="514" t="s">
        <v>828</v>
      </c>
      <c r="B737" s="512" t="s">
        <v>2317</v>
      </c>
      <c r="C737" s="509">
        <v>6.25</v>
      </c>
      <c r="D737" s="509">
        <v>6.25</v>
      </c>
      <c r="E737" s="509">
        <v>6.25</v>
      </c>
      <c r="F737" s="509">
        <v>7</v>
      </c>
      <c r="G737" s="509">
        <v>6.5</v>
      </c>
      <c r="H737" s="509">
        <v>7</v>
      </c>
      <c r="I737" s="509">
        <v>6.25</v>
      </c>
      <c r="J737" s="509">
        <v>7.25</v>
      </c>
      <c r="K737" s="509">
        <v>7</v>
      </c>
      <c r="L737" s="509" t="s">
        <v>2351</v>
      </c>
      <c r="M737" s="509">
        <v>10</v>
      </c>
      <c r="N737" s="509">
        <v>9.5</v>
      </c>
      <c r="O737" s="509" t="s">
        <v>76</v>
      </c>
      <c r="P737" s="510" t="s">
        <v>76</v>
      </c>
      <c r="Q737" s="509">
        <v>7.5</v>
      </c>
      <c r="R737" s="509">
        <v>7</v>
      </c>
      <c r="S737" s="509" t="s">
        <v>1664</v>
      </c>
      <c r="T737" s="509" t="s">
        <v>76</v>
      </c>
      <c r="U737" s="509">
        <v>11</v>
      </c>
      <c r="V737" s="509">
        <v>11.5</v>
      </c>
      <c r="W737" s="509">
        <v>11</v>
      </c>
      <c r="X737" s="509" t="s">
        <v>2821</v>
      </c>
      <c r="Y737" s="510">
        <v>9.75</v>
      </c>
      <c r="Z737" s="509" t="s">
        <v>2672</v>
      </c>
      <c r="AA737" s="510" t="s">
        <v>1939</v>
      </c>
      <c r="AB737" s="509">
        <v>11</v>
      </c>
      <c r="AC737" s="510" t="s">
        <v>76</v>
      </c>
      <c r="AD737" s="509" t="s">
        <v>2552</v>
      </c>
      <c r="AE737" s="510" t="s">
        <v>76</v>
      </c>
      <c r="AF737" s="510" t="s">
        <v>2824</v>
      </c>
      <c r="AG737" s="509" t="s">
        <v>76</v>
      </c>
      <c r="AH737" s="509" t="s">
        <v>76</v>
      </c>
      <c r="AI737" s="509" t="s">
        <v>76</v>
      </c>
      <c r="AJ737" s="509">
        <v>10</v>
      </c>
      <c r="AK737" s="510" t="s">
        <v>2825</v>
      </c>
      <c r="AL737" s="510" t="s">
        <v>807</v>
      </c>
      <c r="AM737" s="510">
        <v>10.75</v>
      </c>
      <c r="AN737" s="510" t="s">
        <v>2481</v>
      </c>
      <c r="AO737" s="510" t="s">
        <v>2810</v>
      </c>
    </row>
    <row r="738" spans="1:41" ht="15" customHeight="1">
      <c r="A738" s="514" t="s">
        <v>854</v>
      </c>
      <c r="B738" s="512" t="s">
        <v>2318</v>
      </c>
      <c r="C738" s="509">
        <v>6.25</v>
      </c>
      <c r="D738" s="509">
        <v>6.25</v>
      </c>
      <c r="E738" s="509" t="s">
        <v>76</v>
      </c>
      <c r="F738" s="509" t="s">
        <v>76</v>
      </c>
      <c r="G738" s="509">
        <v>6.5</v>
      </c>
      <c r="H738" s="509">
        <v>7</v>
      </c>
      <c r="I738" s="509">
        <v>6.25</v>
      </c>
      <c r="J738" s="509">
        <v>7.5</v>
      </c>
      <c r="K738" s="509">
        <v>7</v>
      </c>
      <c r="L738" s="509" t="s">
        <v>76</v>
      </c>
      <c r="M738" s="509">
        <v>9</v>
      </c>
      <c r="N738" s="509" t="s">
        <v>76</v>
      </c>
      <c r="O738" s="509" t="s">
        <v>76</v>
      </c>
      <c r="P738" s="510" t="s">
        <v>76</v>
      </c>
      <c r="Q738" s="509" t="s">
        <v>76</v>
      </c>
      <c r="R738" s="510" t="s">
        <v>76</v>
      </c>
      <c r="S738" s="509" t="s">
        <v>2424</v>
      </c>
      <c r="T738" s="509" t="s">
        <v>76</v>
      </c>
      <c r="U738" s="509" t="s">
        <v>76</v>
      </c>
      <c r="V738" s="509">
        <v>11.5</v>
      </c>
      <c r="W738" s="509">
        <v>11</v>
      </c>
      <c r="X738" s="509" t="s">
        <v>2821</v>
      </c>
      <c r="Y738" s="509">
        <v>10</v>
      </c>
      <c r="Z738" s="509" t="s">
        <v>76</v>
      </c>
      <c r="AA738" s="510" t="s">
        <v>1939</v>
      </c>
      <c r="AB738" s="510"/>
      <c r="AC738" s="510" t="s">
        <v>76</v>
      </c>
      <c r="AD738" s="509" t="s">
        <v>2552</v>
      </c>
      <c r="AE738" s="510" t="s">
        <v>76</v>
      </c>
      <c r="AF738" s="510" t="s">
        <v>2824</v>
      </c>
      <c r="AG738" s="509" t="s">
        <v>76</v>
      </c>
      <c r="AH738" s="509" t="s">
        <v>76</v>
      </c>
      <c r="AI738" s="509" t="s">
        <v>76</v>
      </c>
      <c r="AJ738" s="509" t="s">
        <v>76</v>
      </c>
      <c r="AK738" s="510" t="s">
        <v>2825</v>
      </c>
      <c r="AL738" s="510" t="s">
        <v>2812</v>
      </c>
      <c r="AM738" s="510">
        <v>10.75</v>
      </c>
      <c r="AN738" s="510" t="s">
        <v>2351</v>
      </c>
      <c r="AO738" s="510" t="s">
        <v>2813</v>
      </c>
    </row>
    <row r="739" spans="1:41" ht="15" customHeight="1">
      <c r="A739" s="2619" t="s">
        <v>388</v>
      </c>
      <c r="B739" s="2619"/>
      <c r="C739" s="509"/>
      <c r="D739" s="509"/>
      <c r="E739" s="509"/>
      <c r="F739" s="509"/>
      <c r="G739" s="509"/>
      <c r="H739" s="509"/>
      <c r="I739" s="509"/>
      <c r="J739" s="509"/>
      <c r="K739" s="509"/>
      <c r="L739" s="509"/>
      <c r="M739" s="509"/>
      <c r="N739" s="509"/>
      <c r="O739" s="509"/>
      <c r="P739" s="510"/>
      <c r="Q739" s="509"/>
      <c r="R739" s="510"/>
      <c r="S739" s="509"/>
      <c r="T739" s="509"/>
      <c r="U739" s="509"/>
      <c r="V739" s="509"/>
      <c r="W739" s="509"/>
      <c r="X739" s="509"/>
      <c r="Y739" s="510"/>
      <c r="Z739" s="509"/>
      <c r="AA739" s="510"/>
      <c r="AB739" s="510"/>
      <c r="AC739" s="510"/>
      <c r="AD739" s="509"/>
      <c r="AE739" s="510"/>
      <c r="AF739" s="510"/>
      <c r="AG739" s="509"/>
      <c r="AH739" s="509"/>
      <c r="AI739" s="509"/>
      <c r="AJ739" s="509"/>
      <c r="AK739" s="510"/>
      <c r="AL739" s="510"/>
      <c r="AM739" s="510"/>
      <c r="AN739" s="510"/>
      <c r="AO739" s="510"/>
    </row>
    <row r="740" spans="1:41" ht="15" customHeight="1">
      <c r="A740" s="2619" t="s">
        <v>389</v>
      </c>
      <c r="B740" s="2619"/>
      <c r="C740" s="509"/>
      <c r="D740" s="509"/>
      <c r="E740" s="509"/>
      <c r="F740" s="509"/>
      <c r="G740" s="509"/>
      <c r="H740" s="509"/>
      <c r="I740" s="509"/>
      <c r="J740" s="509"/>
      <c r="K740" s="509"/>
      <c r="L740" s="509"/>
      <c r="M740" s="509"/>
      <c r="N740" s="509"/>
      <c r="O740" s="509"/>
      <c r="P740" s="510"/>
      <c r="Q740" s="509"/>
      <c r="R740" s="510"/>
      <c r="S740" s="509"/>
      <c r="T740" s="509"/>
      <c r="U740" s="509"/>
      <c r="V740" s="509"/>
      <c r="W740" s="509"/>
      <c r="X740" s="509"/>
      <c r="Y740" s="510"/>
      <c r="Z740" s="509"/>
      <c r="AA740" s="510"/>
      <c r="AB740" s="510"/>
      <c r="AC740" s="510"/>
      <c r="AD740" s="509"/>
      <c r="AE740" s="510"/>
      <c r="AF740" s="510"/>
      <c r="AG740" s="509"/>
      <c r="AH740" s="509"/>
      <c r="AI740" s="509"/>
      <c r="AJ740" s="509"/>
      <c r="AK740" s="510"/>
      <c r="AL740" s="510"/>
      <c r="AM740" s="510"/>
      <c r="AN740" s="510"/>
      <c r="AO740" s="510"/>
    </row>
    <row r="741" spans="1:41" ht="15" customHeight="1">
      <c r="B741" s="512" t="s">
        <v>390</v>
      </c>
      <c r="C741" s="509" t="s">
        <v>2266</v>
      </c>
      <c r="D741" s="509">
        <v>8</v>
      </c>
      <c r="E741" s="509" t="s">
        <v>2826</v>
      </c>
      <c r="F741" s="509">
        <v>9</v>
      </c>
      <c r="G741" s="509">
        <v>8</v>
      </c>
      <c r="H741" s="509">
        <v>8</v>
      </c>
      <c r="I741" s="509">
        <v>10</v>
      </c>
      <c r="J741" s="509" t="s">
        <v>76</v>
      </c>
      <c r="K741" s="509">
        <v>9</v>
      </c>
      <c r="L741" s="509">
        <v>10.5</v>
      </c>
      <c r="M741" s="509">
        <v>10</v>
      </c>
      <c r="N741" s="509">
        <v>9.25</v>
      </c>
      <c r="O741" s="509">
        <v>11</v>
      </c>
      <c r="P741" s="509">
        <v>10.5</v>
      </c>
      <c r="Q741" s="509">
        <v>10</v>
      </c>
      <c r="R741" s="510" t="s">
        <v>1782</v>
      </c>
      <c r="S741" s="509">
        <v>11.5</v>
      </c>
      <c r="T741" s="509">
        <v>11.5</v>
      </c>
      <c r="U741" s="509">
        <v>7</v>
      </c>
      <c r="V741" s="509">
        <v>9</v>
      </c>
      <c r="W741" s="509">
        <v>10</v>
      </c>
      <c r="X741" s="509">
        <v>12.5</v>
      </c>
      <c r="Y741" s="509">
        <v>9.5</v>
      </c>
      <c r="Z741" s="509">
        <v>9</v>
      </c>
      <c r="AA741" s="509">
        <v>9</v>
      </c>
      <c r="AB741" s="509">
        <v>10</v>
      </c>
      <c r="AC741" s="509">
        <v>11.5</v>
      </c>
      <c r="AD741" s="509">
        <v>9</v>
      </c>
      <c r="AE741" s="509">
        <v>10.5</v>
      </c>
      <c r="AF741" s="509">
        <v>9</v>
      </c>
      <c r="AG741" s="509">
        <v>9</v>
      </c>
      <c r="AH741" s="509">
        <v>8</v>
      </c>
      <c r="AI741" s="509">
        <v>9</v>
      </c>
      <c r="AJ741" s="509">
        <v>10</v>
      </c>
      <c r="AK741" s="509">
        <v>8</v>
      </c>
      <c r="AL741" s="509">
        <v>10</v>
      </c>
      <c r="AM741" s="509">
        <v>12</v>
      </c>
      <c r="AN741" s="509">
        <v>7</v>
      </c>
      <c r="AO741" s="509">
        <v>13.5</v>
      </c>
    </row>
    <row r="742" spans="1:41" ht="15" customHeight="1">
      <c r="B742" s="512" t="s">
        <v>391</v>
      </c>
      <c r="C742" s="509" t="s">
        <v>2826</v>
      </c>
      <c r="D742" s="509" t="s">
        <v>76</v>
      </c>
      <c r="E742" s="509" t="s">
        <v>76</v>
      </c>
      <c r="F742" s="509" t="s">
        <v>76</v>
      </c>
      <c r="G742" s="509" t="s">
        <v>76</v>
      </c>
      <c r="H742" s="509" t="s">
        <v>76</v>
      </c>
      <c r="I742" s="509" t="s">
        <v>76</v>
      </c>
      <c r="J742" s="509" t="s">
        <v>76</v>
      </c>
      <c r="K742" s="509" t="s">
        <v>76</v>
      </c>
      <c r="L742" s="509">
        <v>12</v>
      </c>
      <c r="M742" s="509" t="s">
        <v>76</v>
      </c>
      <c r="N742" s="509">
        <v>10</v>
      </c>
      <c r="O742" s="509" t="s">
        <v>76</v>
      </c>
      <c r="P742" s="509">
        <v>10.5</v>
      </c>
      <c r="Q742" s="509" t="s">
        <v>76</v>
      </c>
      <c r="R742" s="510" t="s">
        <v>2680</v>
      </c>
      <c r="S742" s="509">
        <v>11.5</v>
      </c>
      <c r="T742" s="509" t="s">
        <v>76</v>
      </c>
      <c r="U742" s="509" t="s">
        <v>76</v>
      </c>
      <c r="V742" s="509">
        <v>10</v>
      </c>
      <c r="W742" s="509" t="s">
        <v>76</v>
      </c>
      <c r="X742" s="509" t="s">
        <v>76</v>
      </c>
      <c r="Y742" s="509" t="s">
        <v>76</v>
      </c>
      <c r="Z742" s="509"/>
      <c r="AA742" s="509" t="s">
        <v>76</v>
      </c>
      <c r="AB742" s="509"/>
      <c r="AC742" s="509">
        <v>10</v>
      </c>
      <c r="AD742" s="509" t="s">
        <v>76</v>
      </c>
      <c r="AE742" s="509" t="s">
        <v>76</v>
      </c>
      <c r="AF742" s="509" t="s">
        <v>76</v>
      </c>
      <c r="AG742" s="509" t="s">
        <v>76</v>
      </c>
      <c r="AH742" s="509" t="s">
        <v>76</v>
      </c>
      <c r="AI742" s="509" t="s">
        <v>76</v>
      </c>
      <c r="AJ742" s="509" t="s">
        <v>76</v>
      </c>
      <c r="AK742" s="510" t="s">
        <v>76</v>
      </c>
      <c r="AL742" s="509" t="s">
        <v>76</v>
      </c>
      <c r="AM742" s="509" t="s">
        <v>76</v>
      </c>
      <c r="AN742" s="510" t="s">
        <v>76</v>
      </c>
      <c r="AO742" s="509" t="s">
        <v>76</v>
      </c>
    </row>
    <row r="743" spans="1:41" ht="15" customHeight="1">
      <c r="A743" s="2619" t="s">
        <v>2799</v>
      </c>
      <c r="B743" s="2619"/>
      <c r="C743" s="509"/>
      <c r="D743" s="509"/>
      <c r="E743" s="509"/>
      <c r="F743" s="509"/>
      <c r="G743" s="509"/>
      <c r="H743" s="509"/>
      <c r="I743" s="509"/>
      <c r="J743" s="509"/>
      <c r="K743" s="509"/>
      <c r="L743" s="509"/>
      <c r="M743" s="509"/>
      <c r="N743" s="509"/>
      <c r="O743" s="509"/>
      <c r="P743" s="510"/>
      <c r="Q743" s="509"/>
      <c r="R743" s="510"/>
      <c r="S743" s="509"/>
      <c r="T743" s="509"/>
      <c r="U743" s="509"/>
      <c r="V743" s="509"/>
      <c r="W743" s="509"/>
      <c r="X743" s="509"/>
      <c r="Y743" s="509"/>
      <c r="Z743" s="509"/>
      <c r="AA743" s="510"/>
      <c r="AB743" s="510"/>
      <c r="AC743" s="510"/>
      <c r="AD743" s="509"/>
      <c r="AE743" s="509"/>
      <c r="AF743" s="509"/>
      <c r="AG743" s="509"/>
      <c r="AH743" s="509"/>
      <c r="AI743" s="509"/>
      <c r="AJ743" s="509"/>
      <c r="AK743" s="510"/>
      <c r="AL743" s="509"/>
      <c r="AM743" s="509"/>
      <c r="AN743" s="510"/>
      <c r="AO743" s="509"/>
    </row>
    <row r="744" spans="1:41" ht="15" customHeight="1">
      <c r="B744" s="512" t="s">
        <v>390</v>
      </c>
      <c r="C744" s="509">
        <v>11</v>
      </c>
      <c r="D744" s="509">
        <v>11.25</v>
      </c>
      <c r="E744" s="509" t="s">
        <v>2266</v>
      </c>
      <c r="F744" s="509">
        <v>12</v>
      </c>
      <c r="G744" s="509">
        <v>9</v>
      </c>
      <c r="H744" s="509">
        <v>10</v>
      </c>
      <c r="I744" s="509">
        <v>9</v>
      </c>
      <c r="J744" s="509">
        <v>11</v>
      </c>
      <c r="K744" s="509">
        <v>9.5</v>
      </c>
      <c r="L744" s="509">
        <v>11.5</v>
      </c>
      <c r="M744" s="509">
        <v>13</v>
      </c>
      <c r="N744" s="509">
        <v>13.5</v>
      </c>
      <c r="O744" s="509">
        <v>14.5</v>
      </c>
      <c r="P744" s="509">
        <v>14</v>
      </c>
      <c r="Q744" s="509">
        <v>13</v>
      </c>
      <c r="R744" s="510" t="s">
        <v>1549</v>
      </c>
      <c r="S744" s="509">
        <v>12</v>
      </c>
      <c r="T744" s="509">
        <v>14</v>
      </c>
      <c r="U744" s="509">
        <v>14</v>
      </c>
      <c r="V744" s="509">
        <v>13.5</v>
      </c>
      <c r="W744" s="509">
        <v>15</v>
      </c>
      <c r="X744" s="509">
        <v>14</v>
      </c>
      <c r="Y744" s="509">
        <v>11.75</v>
      </c>
      <c r="Z744" s="509">
        <v>14</v>
      </c>
      <c r="AA744" s="509">
        <v>13</v>
      </c>
      <c r="AB744" s="509">
        <v>13</v>
      </c>
      <c r="AC744" s="509">
        <v>14</v>
      </c>
      <c r="AD744" s="509">
        <v>13</v>
      </c>
      <c r="AE744" s="509">
        <v>14</v>
      </c>
      <c r="AF744" s="509">
        <v>13.5</v>
      </c>
      <c r="AG744" s="509">
        <v>14</v>
      </c>
      <c r="AH744" s="509">
        <v>13</v>
      </c>
      <c r="AI744" s="509">
        <v>14.5</v>
      </c>
      <c r="AJ744" s="509">
        <v>13</v>
      </c>
      <c r="AK744" s="509">
        <v>11.5</v>
      </c>
      <c r="AL744" s="509">
        <v>11.5</v>
      </c>
      <c r="AM744" s="509">
        <v>13.5</v>
      </c>
      <c r="AN744" s="510" t="s">
        <v>2284</v>
      </c>
      <c r="AO744" s="509">
        <v>13.5</v>
      </c>
    </row>
    <row r="745" spans="1:41" ht="15" customHeight="1">
      <c r="B745" s="512" t="s">
        <v>391</v>
      </c>
      <c r="C745" s="509" t="s">
        <v>76</v>
      </c>
      <c r="D745" s="509" t="s">
        <v>76</v>
      </c>
      <c r="E745" s="509" t="s">
        <v>76</v>
      </c>
      <c r="F745" s="509" t="s">
        <v>76</v>
      </c>
      <c r="G745" s="509" t="s">
        <v>76</v>
      </c>
      <c r="H745" s="509" t="s">
        <v>76</v>
      </c>
      <c r="I745" s="509">
        <v>11</v>
      </c>
      <c r="J745" s="509">
        <v>9</v>
      </c>
      <c r="K745" s="509">
        <v>11.5</v>
      </c>
      <c r="L745" s="509">
        <v>13.5</v>
      </c>
      <c r="M745" s="509" t="s">
        <v>76</v>
      </c>
      <c r="N745" s="509">
        <v>13</v>
      </c>
      <c r="O745" s="509" t="s">
        <v>76</v>
      </c>
      <c r="P745" s="509" t="s">
        <v>76</v>
      </c>
      <c r="Q745" s="510" t="s">
        <v>76</v>
      </c>
      <c r="R745" s="510" t="s">
        <v>76</v>
      </c>
      <c r="S745" s="509">
        <v>13</v>
      </c>
      <c r="T745" s="509" t="s">
        <v>76</v>
      </c>
      <c r="U745" s="509" t="s">
        <v>76</v>
      </c>
      <c r="V745" s="509" t="s">
        <v>76</v>
      </c>
      <c r="W745" s="509" t="s">
        <v>76</v>
      </c>
      <c r="X745" s="509" t="s">
        <v>76</v>
      </c>
      <c r="Y745" s="509">
        <v>12.25</v>
      </c>
      <c r="Z745" s="509"/>
      <c r="AA745" s="509" t="s">
        <v>76</v>
      </c>
      <c r="AB745" s="509"/>
      <c r="AC745" s="509"/>
      <c r="AD745" s="509"/>
      <c r="AE745" s="509"/>
      <c r="AF745" s="509"/>
      <c r="AG745" s="509"/>
      <c r="AH745" s="509"/>
      <c r="AI745" s="509"/>
      <c r="AJ745" s="509"/>
      <c r="AK745" s="509">
        <v>12.5</v>
      </c>
      <c r="AL745" s="509">
        <v>12.5</v>
      </c>
      <c r="AM745" s="509" t="s">
        <v>76</v>
      </c>
      <c r="AN745" s="510" t="s">
        <v>76</v>
      </c>
      <c r="AO745" s="509" t="s">
        <v>76</v>
      </c>
    </row>
    <row r="746" spans="1:41" ht="15" customHeight="1">
      <c r="A746" s="2619" t="s">
        <v>47</v>
      </c>
      <c r="B746" s="2619"/>
      <c r="C746" s="509"/>
      <c r="D746" s="509"/>
      <c r="E746" s="509"/>
      <c r="F746" s="509"/>
      <c r="G746" s="509"/>
      <c r="H746" s="509"/>
      <c r="I746" s="509"/>
      <c r="J746" s="509"/>
      <c r="K746" s="509"/>
      <c r="L746" s="509"/>
      <c r="M746" s="509"/>
      <c r="N746" s="509"/>
      <c r="O746" s="509"/>
      <c r="P746" s="509"/>
      <c r="Q746" s="510"/>
      <c r="R746" s="510"/>
      <c r="S746" s="509"/>
      <c r="T746" s="509"/>
      <c r="U746" s="509"/>
      <c r="V746" s="509"/>
      <c r="W746" s="509"/>
      <c r="X746" s="509"/>
      <c r="Y746" s="509"/>
      <c r="Z746" s="509"/>
      <c r="AA746" s="509"/>
      <c r="AB746" s="509"/>
      <c r="AC746" s="509"/>
      <c r="AD746" s="509"/>
      <c r="AE746" s="509"/>
      <c r="AF746" s="509"/>
      <c r="AG746" s="509"/>
      <c r="AH746" s="509"/>
      <c r="AI746" s="509"/>
      <c r="AJ746" s="509"/>
      <c r="AK746" s="509"/>
      <c r="AL746" s="509"/>
      <c r="AM746" s="509"/>
      <c r="AN746" s="510"/>
      <c r="AO746" s="509"/>
    </row>
    <row r="747" spans="1:41" ht="15" customHeight="1">
      <c r="B747" s="512" t="s">
        <v>390</v>
      </c>
      <c r="C747" s="509">
        <v>10</v>
      </c>
      <c r="D747" s="509">
        <v>10.5</v>
      </c>
      <c r="E747" s="509">
        <v>10</v>
      </c>
      <c r="F747" s="509">
        <v>10</v>
      </c>
      <c r="G747" s="509">
        <v>9</v>
      </c>
      <c r="H747" s="509">
        <v>10</v>
      </c>
      <c r="I747" s="509">
        <v>9</v>
      </c>
      <c r="J747" s="509">
        <v>10</v>
      </c>
      <c r="K747" s="509">
        <v>10</v>
      </c>
      <c r="L747" s="509">
        <v>11</v>
      </c>
      <c r="M747" s="509">
        <v>12</v>
      </c>
      <c r="N747" s="509">
        <v>12</v>
      </c>
      <c r="O747" s="509">
        <v>14.5</v>
      </c>
      <c r="P747" s="509">
        <v>14</v>
      </c>
      <c r="Q747" s="510">
        <v>12.5</v>
      </c>
      <c r="R747" s="526" t="s">
        <v>2272</v>
      </c>
      <c r="S747" s="509">
        <v>13.5</v>
      </c>
      <c r="T747" s="509">
        <v>14</v>
      </c>
      <c r="U747" s="509">
        <v>14</v>
      </c>
      <c r="V747" s="509">
        <v>13.5</v>
      </c>
      <c r="W747" s="509">
        <v>15</v>
      </c>
      <c r="X747" s="509">
        <v>14</v>
      </c>
      <c r="Y747" s="509">
        <v>11</v>
      </c>
      <c r="Z747" s="509">
        <v>14</v>
      </c>
      <c r="AA747" s="509">
        <v>13.5</v>
      </c>
      <c r="AB747" s="509">
        <v>13</v>
      </c>
      <c r="AC747" s="509">
        <v>13.5</v>
      </c>
      <c r="AD747" s="509">
        <v>11</v>
      </c>
      <c r="AE747" s="509">
        <v>14.5</v>
      </c>
      <c r="AF747" s="509">
        <v>22.5</v>
      </c>
      <c r="AG747" s="509">
        <v>14</v>
      </c>
      <c r="AH747" s="509">
        <v>12</v>
      </c>
      <c r="AI747" s="509">
        <v>12</v>
      </c>
      <c r="AJ747" s="509">
        <v>12.5</v>
      </c>
      <c r="AK747" s="509">
        <v>10</v>
      </c>
      <c r="AL747" s="509" t="s">
        <v>76</v>
      </c>
      <c r="AM747" s="509">
        <v>13</v>
      </c>
      <c r="AN747" s="510" t="s">
        <v>1549</v>
      </c>
      <c r="AO747" s="509" t="s">
        <v>76</v>
      </c>
    </row>
    <row r="748" spans="1:41" ht="15" customHeight="1">
      <c r="B748" s="512" t="s">
        <v>391</v>
      </c>
      <c r="C748" s="509">
        <v>10.5</v>
      </c>
      <c r="D748" s="509" t="s">
        <v>76</v>
      </c>
      <c r="E748" s="509" t="s">
        <v>76</v>
      </c>
      <c r="F748" s="509">
        <v>10.75</v>
      </c>
      <c r="G748" s="509" t="s">
        <v>76</v>
      </c>
      <c r="H748" s="509" t="s">
        <v>76</v>
      </c>
      <c r="I748" s="509">
        <v>11</v>
      </c>
      <c r="J748" s="509" t="s">
        <v>76</v>
      </c>
      <c r="K748" s="509" t="s">
        <v>76</v>
      </c>
      <c r="L748" s="509">
        <v>12.5</v>
      </c>
      <c r="M748" s="509" t="s">
        <v>76</v>
      </c>
      <c r="N748" s="509" t="s">
        <v>76</v>
      </c>
      <c r="O748" s="509" t="s">
        <v>76</v>
      </c>
      <c r="P748" s="509" t="s">
        <v>76</v>
      </c>
      <c r="Q748" s="510" t="s">
        <v>76</v>
      </c>
      <c r="R748" s="510" t="s">
        <v>2284</v>
      </c>
      <c r="S748" s="509" t="s">
        <v>76</v>
      </c>
      <c r="T748" s="509" t="s">
        <v>76</v>
      </c>
      <c r="U748" s="509" t="s">
        <v>76</v>
      </c>
      <c r="V748" s="509" t="s">
        <v>76</v>
      </c>
      <c r="W748" s="509" t="s">
        <v>76</v>
      </c>
      <c r="X748" s="509" t="s">
        <v>76</v>
      </c>
      <c r="Y748" s="509">
        <v>12</v>
      </c>
      <c r="Z748" s="509" t="s">
        <v>76</v>
      </c>
      <c r="AA748" s="509" t="s">
        <v>76</v>
      </c>
      <c r="AB748" s="509"/>
      <c r="AC748" s="509" t="s">
        <v>76</v>
      </c>
      <c r="AD748" s="509" t="s">
        <v>76</v>
      </c>
      <c r="AE748" s="509" t="s">
        <v>76</v>
      </c>
      <c r="AF748" s="509" t="s">
        <v>76</v>
      </c>
      <c r="AG748" s="509" t="s">
        <v>76</v>
      </c>
      <c r="AH748" s="509" t="s">
        <v>76</v>
      </c>
      <c r="AI748" s="509" t="s">
        <v>76</v>
      </c>
      <c r="AJ748" s="509" t="s">
        <v>76</v>
      </c>
      <c r="AK748" s="509">
        <v>11.5</v>
      </c>
      <c r="AL748" s="509" t="s">
        <v>76</v>
      </c>
      <c r="AM748" s="509" t="s">
        <v>76</v>
      </c>
      <c r="AN748" s="510" t="s">
        <v>76</v>
      </c>
      <c r="AO748" s="509" t="s">
        <v>76</v>
      </c>
    </row>
    <row r="749" spans="1:41" ht="15" customHeight="1">
      <c r="A749" s="2619" t="s">
        <v>407</v>
      </c>
      <c r="B749" s="2619"/>
      <c r="C749" s="509"/>
      <c r="D749" s="509"/>
      <c r="E749" s="509"/>
      <c r="F749" s="509"/>
      <c r="G749" s="509"/>
      <c r="H749" s="509"/>
      <c r="I749" s="509"/>
      <c r="J749" s="509"/>
      <c r="K749" s="509"/>
      <c r="L749" s="509"/>
      <c r="M749" s="509"/>
      <c r="N749" s="509"/>
      <c r="O749" s="509"/>
      <c r="P749" s="509"/>
      <c r="Q749" s="510"/>
      <c r="R749" s="510"/>
      <c r="S749" s="509"/>
      <c r="T749" s="509"/>
      <c r="U749" s="509"/>
      <c r="V749" s="509"/>
      <c r="W749" s="509"/>
      <c r="X749" s="509"/>
      <c r="Y749" s="509"/>
      <c r="Z749" s="509"/>
      <c r="AA749" s="510"/>
      <c r="AB749" s="510"/>
      <c r="AC749" s="510"/>
      <c r="AD749" s="509"/>
      <c r="AE749" s="509"/>
      <c r="AF749" s="509"/>
      <c r="AG749" s="509"/>
      <c r="AH749" s="509"/>
      <c r="AI749" s="509"/>
      <c r="AJ749" s="509"/>
      <c r="AK749" s="509"/>
      <c r="AL749" s="509"/>
      <c r="AM749" s="509"/>
      <c r="AN749" s="510"/>
      <c r="AO749" s="509"/>
    </row>
    <row r="750" spans="1:41" ht="15" customHeight="1">
      <c r="A750" s="523"/>
      <c r="B750" s="512" t="s">
        <v>390</v>
      </c>
      <c r="C750" s="509">
        <v>11</v>
      </c>
      <c r="D750" s="509">
        <v>11.5</v>
      </c>
      <c r="E750" s="509" t="s">
        <v>1663</v>
      </c>
      <c r="F750" s="509">
        <v>12.5</v>
      </c>
      <c r="G750" s="509">
        <v>9</v>
      </c>
      <c r="H750" s="509">
        <v>10</v>
      </c>
      <c r="I750" s="509">
        <v>10</v>
      </c>
      <c r="J750" s="509">
        <v>12</v>
      </c>
      <c r="K750" s="509">
        <v>11</v>
      </c>
      <c r="L750" s="509">
        <v>12.5</v>
      </c>
      <c r="M750" s="509">
        <v>13</v>
      </c>
      <c r="N750" s="509">
        <v>13</v>
      </c>
      <c r="O750" s="509">
        <v>14.5</v>
      </c>
      <c r="P750" s="509">
        <v>14</v>
      </c>
      <c r="Q750" s="509">
        <v>13</v>
      </c>
      <c r="R750" s="510" t="s">
        <v>1891</v>
      </c>
      <c r="S750" s="509">
        <v>12</v>
      </c>
      <c r="T750" s="509">
        <v>14</v>
      </c>
      <c r="U750" s="509">
        <v>14</v>
      </c>
      <c r="V750" s="509">
        <v>13.5</v>
      </c>
      <c r="W750" s="509">
        <v>15.5</v>
      </c>
      <c r="X750" s="509">
        <v>14</v>
      </c>
      <c r="Y750" s="509">
        <v>11.75</v>
      </c>
      <c r="Z750" s="509">
        <v>13.5</v>
      </c>
      <c r="AA750" s="509">
        <v>12</v>
      </c>
      <c r="AB750" s="509">
        <v>13</v>
      </c>
      <c r="AC750" s="509">
        <v>14</v>
      </c>
      <c r="AD750" s="509">
        <v>13</v>
      </c>
      <c r="AE750" s="509">
        <v>14</v>
      </c>
      <c r="AF750" s="509">
        <v>13</v>
      </c>
      <c r="AG750" s="509">
        <v>14</v>
      </c>
      <c r="AH750" s="509">
        <v>14</v>
      </c>
      <c r="AI750" s="509">
        <v>14.5</v>
      </c>
      <c r="AJ750" s="509">
        <v>13.5</v>
      </c>
      <c r="AK750" s="509">
        <v>10.5</v>
      </c>
      <c r="AL750" s="509">
        <v>10.75</v>
      </c>
      <c r="AM750" s="509">
        <v>13</v>
      </c>
      <c r="AN750" s="510" t="s">
        <v>1549</v>
      </c>
      <c r="AO750" s="509">
        <v>13.5</v>
      </c>
    </row>
    <row r="751" spans="1:41" ht="15" customHeight="1">
      <c r="A751" s="523"/>
      <c r="B751" s="512" t="s">
        <v>391</v>
      </c>
      <c r="C751" s="509" t="s">
        <v>76</v>
      </c>
      <c r="D751" s="509" t="s">
        <v>76</v>
      </c>
      <c r="E751" s="509" t="s">
        <v>76</v>
      </c>
      <c r="F751" s="509" t="s">
        <v>76</v>
      </c>
      <c r="G751" s="509" t="s">
        <v>76</v>
      </c>
      <c r="H751" s="509">
        <v>12</v>
      </c>
      <c r="I751" s="509">
        <v>11</v>
      </c>
      <c r="J751" s="509" t="s">
        <v>76</v>
      </c>
      <c r="K751" s="509" t="s">
        <v>76</v>
      </c>
      <c r="L751" s="509">
        <v>13.5</v>
      </c>
      <c r="M751" s="509" t="s">
        <v>76</v>
      </c>
      <c r="N751" s="509">
        <v>12</v>
      </c>
      <c r="O751" s="509" t="s">
        <v>76</v>
      </c>
      <c r="P751" s="509" t="s">
        <v>76</v>
      </c>
      <c r="Q751" s="510" t="s">
        <v>76</v>
      </c>
      <c r="R751" s="510" t="s">
        <v>76</v>
      </c>
      <c r="S751" s="509">
        <v>13.5</v>
      </c>
      <c r="T751" s="509" t="s">
        <v>76</v>
      </c>
      <c r="U751" s="509">
        <v>14</v>
      </c>
      <c r="V751" s="509" t="s">
        <v>76</v>
      </c>
      <c r="W751" s="509" t="s">
        <v>76</v>
      </c>
      <c r="X751" s="509" t="s">
        <v>76</v>
      </c>
      <c r="Y751" s="509">
        <v>12.5</v>
      </c>
      <c r="Z751" s="509" t="s">
        <v>76</v>
      </c>
      <c r="AA751" s="509">
        <v>13</v>
      </c>
      <c r="AB751" s="509" t="s">
        <v>76</v>
      </c>
      <c r="AC751" s="509" t="s">
        <v>76</v>
      </c>
      <c r="AD751" s="510" t="s">
        <v>76</v>
      </c>
      <c r="AE751" s="510" t="s">
        <v>76</v>
      </c>
      <c r="AF751" s="510" t="s">
        <v>76</v>
      </c>
      <c r="AG751" s="509" t="s">
        <v>76</v>
      </c>
      <c r="AH751" s="509" t="s">
        <v>76</v>
      </c>
      <c r="AI751" s="509" t="s">
        <v>76</v>
      </c>
      <c r="AJ751" s="509" t="s">
        <v>76</v>
      </c>
      <c r="AK751" s="509">
        <v>11</v>
      </c>
      <c r="AL751" s="509">
        <v>12.5</v>
      </c>
      <c r="AM751" s="509" t="s">
        <v>76</v>
      </c>
      <c r="AN751" s="510" t="s">
        <v>76</v>
      </c>
      <c r="AO751" s="509" t="s">
        <v>76</v>
      </c>
    </row>
    <row r="752" spans="1:41" ht="15" customHeight="1">
      <c r="A752" s="524" t="s">
        <v>211</v>
      </c>
      <c r="C752" s="509">
        <v>7</v>
      </c>
      <c r="D752" s="509">
        <v>7</v>
      </c>
      <c r="E752" s="509">
        <v>7</v>
      </c>
      <c r="F752" s="509">
        <v>7</v>
      </c>
      <c r="G752" s="509">
        <v>7</v>
      </c>
      <c r="H752" s="509">
        <v>7</v>
      </c>
      <c r="I752" s="509">
        <v>7</v>
      </c>
      <c r="J752" s="509">
        <v>7</v>
      </c>
      <c r="K752" s="509">
        <v>7</v>
      </c>
      <c r="L752" s="509">
        <v>7</v>
      </c>
      <c r="M752" s="509">
        <v>7</v>
      </c>
      <c r="N752" s="509">
        <v>7</v>
      </c>
      <c r="O752" s="509">
        <v>7</v>
      </c>
      <c r="P752" s="509">
        <v>7</v>
      </c>
      <c r="Q752" s="509">
        <v>7</v>
      </c>
      <c r="R752" s="509">
        <v>7</v>
      </c>
      <c r="S752" s="509">
        <v>7</v>
      </c>
      <c r="T752" s="509">
        <v>7</v>
      </c>
      <c r="U752" s="509">
        <v>7</v>
      </c>
      <c r="V752" s="509">
        <v>7</v>
      </c>
      <c r="W752" s="509">
        <v>7</v>
      </c>
      <c r="X752" s="509">
        <v>7</v>
      </c>
      <c r="Y752" s="509">
        <v>7</v>
      </c>
      <c r="Z752" s="509">
        <v>7</v>
      </c>
      <c r="AA752" s="509">
        <v>7</v>
      </c>
      <c r="AB752" s="509">
        <v>7</v>
      </c>
      <c r="AC752" s="509">
        <v>7</v>
      </c>
      <c r="AD752" s="509">
        <v>7</v>
      </c>
      <c r="AE752" s="509">
        <v>7</v>
      </c>
      <c r="AF752" s="509">
        <v>7</v>
      </c>
      <c r="AG752" s="509">
        <v>7</v>
      </c>
      <c r="AH752" s="509">
        <v>7</v>
      </c>
      <c r="AI752" s="509">
        <v>7</v>
      </c>
      <c r="AJ752" s="509">
        <v>7</v>
      </c>
      <c r="AK752" s="509">
        <v>7</v>
      </c>
      <c r="AL752" s="509">
        <v>7</v>
      </c>
      <c r="AM752" s="509">
        <v>7</v>
      </c>
      <c r="AN752" s="509">
        <v>7</v>
      </c>
      <c r="AO752" s="509">
        <v>7</v>
      </c>
    </row>
    <row r="753" spans="1:41" ht="15" customHeight="1">
      <c r="A753" s="524" t="s">
        <v>2800</v>
      </c>
      <c r="B753" s="710"/>
      <c r="C753" s="509"/>
      <c r="D753" s="509"/>
      <c r="E753" s="509"/>
      <c r="F753" s="509"/>
      <c r="G753" s="509"/>
      <c r="H753" s="509"/>
      <c r="I753" s="509"/>
      <c r="J753" s="509"/>
      <c r="K753" s="509"/>
      <c r="L753" s="509"/>
      <c r="M753" s="509"/>
      <c r="N753" s="509"/>
      <c r="O753" s="509"/>
      <c r="P753" s="509"/>
      <c r="Q753" s="510"/>
      <c r="R753" s="510"/>
      <c r="S753" s="509"/>
      <c r="T753" s="509"/>
      <c r="U753" s="509"/>
      <c r="V753" s="509"/>
      <c r="W753" s="509"/>
      <c r="X753" s="510"/>
      <c r="Y753" s="510"/>
      <c r="Z753" s="509"/>
      <c r="AA753" s="510"/>
      <c r="AB753" s="510"/>
      <c r="AC753" s="510"/>
      <c r="AD753" s="510"/>
      <c r="AE753" s="510"/>
      <c r="AF753" s="510"/>
      <c r="AG753" s="509"/>
      <c r="AH753" s="509"/>
      <c r="AI753" s="509"/>
      <c r="AJ753" s="509"/>
      <c r="AK753" s="509"/>
      <c r="AL753" s="509"/>
      <c r="AM753" s="509"/>
      <c r="AN753" s="510"/>
      <c r="AO753" s="509"/>
    </row>
    <row r="754" spans="1:41" ht="15" customHeight="1">
      <c r="B754" s="512" t="s">
        <v>390</v>
      </c>
      <c r="C754" s="509">
        <v>13</v>
      </c>
      <c r="D754" s="509">
        <v>12</v>
      </c>
      <c r="E754" s="509" t="s">
        <v>2450</v>
      </c>
      <c r="F754" s="509">
        <v>12</v>
      </c>
      <c r="G754" s="509">
        <v>11</v>
      </c>
      <c r="H754" s="509">
        <v>14</v>
      </c>
      <c r="I754" s="509">
        <v>12</v>
      </c>
      <c r="J754" s="509">
        <v>12</v>
      </c>
      <c r="K754" s="509">
        <v>12</v>
      </c>
      <c r="L754" s="509">
        <v>14</v>
      </c>
      <c r="M754" s="509">
        <v>13</v>
      </c>
      <c r="N754" s="509">
        <v>13.5</v>
      </c>
      <c r="O754" s="509">
        <v>14</v>
      </c>
      <c r="P754" s="509">
        <v>14</v>
      </c>
      <c r="Q754" s="509">
        <v>13</v>
      </c>
      <c r="R754" s="510" t="s">
        <v>1891</v>
      </c>
      <c r="S754" s="509">
        <v>13.5</v>
      </c>
      <c r="T754" s="509">
        <v>14.5</v>
      </c>
      <c r="U754" s="509">
        <v>14.5</v>
      </c>
      <c r="V754" s="509">
        <v>14</v>
      </c>
      <c r="W754" s="509">
        <v>15.5</v>
      </c>
      <c r="X754" s="509">
        <v>13.5</v>
      </c>
      <c r="Y754" s="510" t="s">
        <v>2827</v>
      </c>
      <c r="Z754" s="509">
        <v>14</v>
      </c>
      <c r="AA754" s="509">
        <v>12.5</v>
      </c>
      <c r="AB754" s="509">
        <v>13</v>
      </c>
      <c r="AC754" s="509">
        <v>14.5</v>
      </c>
      <c r="AD754" s="509">
        <v>14</v>
      </c>
      <c r="AE754" s="509">
        <v>15</v>
      </c>
      <c r="AF754" s="509">
        <v>15.5</v>
      </c>
      <c r="AG754" s="509">
        <v>14</v>
      </c>
      <c r="AH754" s="509">
        <v>14</v>
      </c>
      <c r="AI754" s="509">
        <v>14.5</v>
      </c>
      <c r="AJ754" s="509">
        <v>13.5</v>
      </c>
      <c r="AK754" s="509">
        <v>11.5</v>
      </c>
      <c r="AL754" s="509">
        <v>10.75</v>
      </c>
      <c r="AM754" s="509">
        <v>14</v>
      </c>
      <c r="AN754" s="510" t="s">
        <v>1891</v>
      </c>
      <c r="AO754" s="509">
        <v>14</v>
      </c>
    </row>
    <row r="755" spans="1:41" ht="15" customHeight="1">
      <c r="B755" s="512" t="s">
        <v>391</v>
      </c>
      <c r="C755" s="509" t="s">
        <v>76</v>
      </c>
      <c r="D755" s="509" t="s">
        <v>76</v>
      </c>
      <c r="E755" s="509" t="s">
        <v>76</v>
      </c>
      <c r="F755" s="509">
        <v>13</v>
      </c>
      <c r="G755" s="509" t="s">
        <v>76</v>
      </c>
      <c r="H755" s="509" t="s">
        <v>76</v>
      </c>
      <c r="I755" s="509">
        <v>12.5</v>
      </c>
      <c r="J755" s="509" t="s">
        <v>76</v>
      </c>
      <c r="K755" s="509" t="s">
        <v>76</v>
      </c>
      <c r="L755" s="509">
        <v>14.5</v>
      </c>
      <c r="M755" s="509" t="s">
        <v>76</v>
      </c>
      <c r="N755" s="509">
        <v>12.5</v>
      </c>
      <c r="O755" s="509">
        <v>14.5</v>
      </c>
      <c r="P755" s="509" t="s">
        <v>76</v>
      </c>
      <c r="Q755" s="510" t="s">
        <v>76</v>
      </c>
      <c r="R755" s="510" t="s">
        <v>1549</v>
      </c>
      <c r="S755" s="509">
        <v>15.5</v>
      </c>
      <c r="T755" s="509" t="s">
        <v>76</v>
      </c>
      <c r="U755" s="509" t="s">
        <v>76</v>
      </c>
      <c r="V755" s="509" t="s">
        <v>76</v>
      </c>
      <c r="W755" s="509" t="s">
        <v>76</v>
      </c>
      <c r="X755" s="510" t="s">
        <v>76</v>
      </c>
      <c r="Y755" s="510" t="s">
        <v>76</v>
      </c>
      <c r="Z755" s="510" t="s">
        <v>76</v>
      </c>
      <c r="AA755" s="509">
        <v>13.5</v>
      </c>
      <c r="AB755" s="509" t="s">
        <v>76</v>
      </c>
      <c r="AC755" s="509" t="s">
        <v>76</v>
      </c>
      <c r="AD755" s="510" t="s">
        <v>76</v>
      </c>
      <c r="AE755" s="509" t="s">
        <v>76</v>
      </c>
      <c r="AF755" s="509" t="s">
        <v>76</v>
      </c>
      <c r="AG755" s="509" t="s">
        <v>76</v>
      </c>
      <c r="AH755" s="509" t="s">
        <v>76</v>
      </c>
      <c r="AI755" s="509" t="s">
        <v>76</v>
      </c>
      <c r="AJ755" s="509" t="s">
        <v>76</v>
      </c>
      <c r="AK755" s="509">
        <v>12</v>
      </c>
      <c r="AL755" s="509">
        <v>12</v>
      </c>
      <c r="AM755" s="509" t="s">
        <v>76</v>
      </c>
      <c r="AN755" s="510" t="s">
        <v>76</v>
      </c>
      <c r="AO755" s="509" t="s">
        <v>76</v>
      </c>
    </row>
    <row r="756" spans="1:41" ht="15" customHeight="1">
      <c r="A756" s="2619" t="s">
        <v>409</v>
      </c>
      <c r="B756" s="2619"/>
      <c r="C756" s="509"/>
      <c r="D756" s="509"/>
      <c r="E756" s="509"/>
      <c r="F756" s="509"/>
      <c r="G756" s="509"/>
      <c r="H756" s="509"/>
      <c r="I756" s="509"/>
      <c r="J756" s="509"/>
      <c r="K756" s="509"/>
      <c r="L756" s="509"/>
      <c r="M756" s="509"/>
      <c r="N756" s="509"/>
      <c r="O756" s="509"/>
      <c r="P756" s="509"/>
      <c r="Q756" s="510"/>
      <c r="R756" s="510"/>
      <c r="S756" s="509"/>
      <c r="T756" s="509"/>
      <c r="U756" s="509"/>
      <c r="V756" s="509"/>
      <c r="W756" s="509"/>
      <c r="X756" s="510"/>
      <c r="Y756" s="510"/>
      <c r="Z756" s="510"/>
      <c r="AA756" s="509"/>
      <c r="AB756" s="509"/>
      <c r="AC756" s="509"/>
      <c r="AD756" s="510"/>
      <c r="AE756" s="509"/>
      <c r="AF756" s="509"/>
      <c r="AG756" s="509"/>
      <c r="AH756" s="509"/>
      <c r="AI756" s="509"/>
      <c r="AJ756" s="509"/>
      <c r="AK756" s="509"/>
      <c r="AL756" s="509"/>
      <c r="AM756" s="509"/>
      <c r="AN756" s="510"/>
      <c r="AO756" s="509"/>
    </row>
    <row r="757" spans="1:41" ht="15" customHeight="1">
      <c r="B757" s="512" t="s">
        <v>390</v>
      </c>
      <c r="C757" s="509" t="s">
        <v>2389</v>
      </c>
      <c r="D757" s="509">
        <v>12</v>
      </c>
      <c r="E757" s="509" t="s">
        <v>2389</v>
      </c>
      <c r="F757" s="509">
        <v>12</v>
      </c>
      <c r="G757" s="509" t="s">
        <v>76</v>
      </c>
      <c r="H757" s="509" t="s">
        <v>76</v>
      </c>
      <c r="I757" s="509">
        <v>12</v>
      </c>
      <c r="J757" s="509">
        <v>12</v>
      </c>
      <c r="K757" s="509">
        <v>12</v>
      </c>
      <c r="L757" s="509">
        <v>14</v>
      </c>
      <c r="M757" s="509">
        <v>13.5</v>
      </c>
      <c r="N757" s="509">
        <v>14</v>
      </c>
      <c r="O757" s="509">
        <v>15</v>
      </c>
      <c r="P757" s="509">
        <v>14.5</v>
      </c>
      <c r="Q757" s="509">
        <v>13.5</v>
      </c>
      <c r="R757" s="510" t="s">
        <v>1549</v>
      </c>
      <c r="S757" s="509">
        <v>13</v>
      </c>
      <c r="T757" s="509">
        <v>13</v>
      </c>
      <c r="U757" s="509">
        <v>14.5</v>
      </c>
      <c r="V757" s="509">
        <v>14</v>
      </c>
      <c r="W757" s="509">
        <v>15.5</v>
      </c>
      <c r="X757" s="509">
        <v>14</v>
      </c>
      <c r="Y757" s="509">
        <v>13</v>
      </c>
      <c r="Z757" s="509">
        <v>14</v>
      </c>
      <c r="AA757" s="509" t="s">
        <v>76</v>
      </c>
      <c r="AB757" s="509">
        <v>14</v>
      </c>
      <c r="AC757" s="509">
        <v>14</v>
      </c>
      <c r="AD757" s="509">
        <v>13</v>
      </c>
      <c r="AE757" s="509">
        <v>14</v>
      </c>
      <c r="AF757" s="509" t="s">
        <v>76</v>
      </c>
      <c r="AG757" s="509">
        <v>14.5</v>
      </c>
      <c r="AH757" s="509">
        <v>13</v>
      </c>
      <c r="AI757" s="509">
        <v>14.5</v>
      </c>
      <c r="AJ757" s="509">
        <v>14</v>
      </c>
      <c r="AK757" s="509">
        <v>13.5</v>
      </c>
      <c r="AL757" s="509">
        <v>14</v>
      </c>
      <c r="AM757" s="509">
        <v>13</v>
      </c>
      <c r="AN757" s="510" t="s">
        <v>76</v>
      </c>
      <c r="AO757" s="509" t="s">
        <v>76</v>
      </c>
    </row>
    <row r="758" spans="1:41" ht="15" customHeight="1">
      <c r="B758" s="512" t="s">
        <v>391</v>
      </c>
      <c r="C758" s="509" t="s">
        <v>76</v>
      </c>
      <c r="D758" s="509" t="s">
        <v>76</v>
      </c>
      <c r="E758" s="509" t="s">
        <v>76</v>
      </c>
      <c r="F758" s="509">
        <v>13</v>
      </c>
      <c r="G758" s="509" t="s">
        <v>76</v>
      </c>
      <c r="H758" s="509" t="s">
        <v>76</v>
      </c>
      <c r="I758" s="509" t="s">
        <v>76</v>
      </c>
      <c r="J758" s="509">
        <v>12.5</v>
      </c>
      <c r="K758" s="509" t="s">
        <v>76</v>
      </c>
      <c r="L758" s="509">
        <v>13</v>
      </c>
      <c r="M758" s="509" t="s">
        <v>76</v>
      </c>
      <c r="N758" s="509">
        <v>14.5</v>
      </c>
      <c r="O758" s="509">
        <v>13.5</v>
      </c>
      <c r="P758" s="509">
        <v>14</v>
      </c>
      <c r="Q758" s="509" t="s">
        <v>76</v>
      </c>
      <c r="R758" s="510" t="s">
        <v>1891</v>
      </c>
      <c r="S758" s="509">
        <v>14.5</v>
      </c>
      <c r="T758" s="509" t="s">
        <v>76</v>
      </c>
      <c r="U758" s="509" t="s">
        <v>76</v>
      </c>
      <c r="V758" s="509" t="s">
        <v>76</v>
      </c>
      <c r="W758" s="509" t="s">
        <v>76</v>
      </c>
      <c r="X758" s="509" t="s">
        <v>76</v>
      </c>
      <c r="Y758" s="509" t="s">
        <v>76</v>
      </c>
      <c r="Z758" s="509" t="s">
        <v>76</v>
      </c>
      <c r="AA758" s="509" t="s">
        <v>76</v>
      </c>
      <c r="AB758" s="509" t="s">
        <v>76</v>
      </c>
      <c r="AC758" s="509" t="s">
        <v>76</v>
      </c>
      <c r="AD758" s="510" t="s">
        <v>76</v>
      </c>
      <c r="AE758" s="510" t="s">
        <v>76</v>
      </c>
      <c r="AF758" s="510" t="s">
        <v>76</v>
      </c>
      <c r="AG758" s="509" t="s">
        <v>76</v>
      </c>
      <c r="AH758" s="509">
        <v>14</v>
      </c>
      <c r="AI758" s="509" t="s">
        <v>76</v>
      </c>
      <c r="AJ758" s="509" t="s">
        <v>76</v>
      </c>
      <c r="AK758" s="509" t="s">
        <v>76</v>
      </c>
      <c r="AL758" s="509">
        <v>15</v>
      </c>
      <c r="AM758" s="509" t="s">
        <v>76</v>
      </c>
      <c r="AN758" s="510" t="s">
        <v>76</v>
      </c>
      <c r="AO758" s="509" t="s">
        <v>76</v>
      </c>
    </row>
    <row r="759" spans="1:41" ht="15" customHeight="1">
      <c r="A759" s="2619" t="s">
        <v>410</v>
      </c>
      <c r="B759" s="2619"/>
      <c r="C759" s="509"/>
      <c r="D759" s="509"/>
      <c r="E759" s="509"/>
      <c r="F759" s="509"/>
      <c r="G759" s="509"/>
      <c r="H759" s="509"/>
      <c r="I759" s="509"/>
      <c r="J759" s="509"/>
      <c r="K759" s="509"/>
      <c r="L759" s="509"/>
      <c r="M759" s="509"/>
      <c r="N759" s="509"/>
      <c r="O759" s="509"/>
      <c r="P759" s="510"/>
      <c r="Q759" s="509"/>
      <c r="R759" s="510"/>
      <c r="S759" s="509"/>
      <c r="T759" s="509"/>
      <c r="U759" s="509"/>
      <c r="V759" s="509"/>
      <c r="W759" s="509"/>
      <c r="X759" s="509"/>
      <c r="Y759" s="509"/>
      <c r="Z759" s="509"/>
      <c r="AA759" s="509"/>
      <c r="AB759" s="509"/>
      <c r="AC759" s="509"/>
      <c r="AD759" s="510"/>
      <c r="AE759" s="510"/>
      <c r="AF759" s="510"/>
      <c r="AG759" s="509"/>
      <c r="AH759" s="509"/>
      <c r="AI759" s="509"/>
      <c r="AJ759" s="509"/>
      <c r="AK759" s="509"/>
      <c r="AL759" s="509"/>
      <c r="AM759" s="509"/>
      <c r="AN759" s="510"/>
      <c r="AO759" s="509"/>
    </row>
    <row r="760" spans="1:41" ht="15" customHeight="1">
      <c r="B760" s="512" t="s">
        <v>390</v>
      </c>
      <c r="C760" s="509">
        <v>13</v>
      </c>
      <c r="D760" s="509">
        <v>12</v>
      </c>
      <c r="E760" s="509">
        <v>12</v>
      </c>
      <c r="F760" s="509">
        <v>13</v>
      </c>
      <c r="G760" s="509" t="s">
        <v>76</v>
      </c>
      <c r="H760" s="509" t="s">
        <v>76</v>
      </c>
      <c r="I760" s="509" t="s">
        <v>76</v>
      </c>
      <c r="J760" s="509">
        <v>12.5</v>
      </c>
      <c r="K760" s="509" t="s">
        <v>76</v>
      </c>
      <c r="L760" s="509">
        <v>12.5</v>
      </c>
      <c r="M760" s="509" t="s">
        <v>76</v>
      </c>
      <c r="N760" s="509">
        <v>15</v>
      </c>
      <c r="O760" s="509">
        <v>13.5</v>
      </c>
      <c r="P760" s="509">
        <v>15</v>
      </c>
      <c r="Q760" s="509">
        <v>13.5</v>
      </c>
      <c r="R760" s="510" t="s">
        <v>1891</v>
      </c>
      <c r="S760" s="509">
        <v>13.5</v>
      </c>
      <c r="T760" s="509">
        <v>16</v>
      </c>
      <c r="U760" s="509">
        <v>15</v>
      </c>
      <c r="V760" s="509">
        <v>14</v>
      </c>
      <c r="W760" s="509">
        <v>16</v>
      </c>
      <c r="X760" s="509">
        <v>14.25</v>
      </c>
      <c r="Y760" s="509">
        <v>13</v>
      </c>
      <c r="Z760" s="509">
        <v>14</v>
      </c>
      <c r="AA760" s="509">
        <v>15.5</v>
      </c>
      <c r="AB760" s="509" t="s">
        <v>76</v>
      </c>
      <c r="AC760" s="509">
        <v>17</v>
      </c>
      <c r="AD760" s="509">
        <v>15</v>
      </c>
      <c r="AE760" s="509">
        <v>15</v>
      </c>
      <c r="AF760" s="509">
        <v>18.5</v>
      </c>
      <c r="AG760" s="509">
        <v>14.5</v>
      </c>
      <c r="AH760" s="509">
        <v>14</v>
      </c>
      <c r="AI760" s="509">
        <v>14.5</v>
      </c>
      <c r="AJ760" s="509">
        <v>15</v>
      </c>
      <c r="AK760" s="509">
        <v>14</v>
      </c>
      <c r="AL760" s="509">
        <v>13.5</v>
      </c>
      <c r="AM760" s="509">
        <v>14</v>
      </c>
      <c r="AN760" s="510" t="s">
        <v>1933</v>
      </c>
      <c r="AO760" s="509" t="s">
        <v>76</v>
      </c>
    </row>
    <row r="761" spans="1:41" ht="15" customHeight="1">
      <c r="B761" s="512" t="s">
        <v>391</v>
      </c>
      <c r="C761" s="509" t="s">
        <v>76</v>
      </c>
      <c r="D761" s="509" t="s">
        <v>76</v>
      </c>
      <c r="E761" s="509" t="s">
        <v>76</v>
      </c>
      <c r="F761" s="509" t="s">
        <v>76</v>
      </c>
      <c r="G761" s="509" t="s">
        <v>76</v>
      </c>
      <c r="H761" s="509" t="s">
        <v>76</v>
      </c>
      <c r="I761" s="509" t="s">
        <v>76</v>
      </c>
      <c r="J761" s="509" t="s">
        <v>76</v>
      </c>
      <c r="K761" s="509" t="s">
        <v>76</v>
      </c>
      <c r="L761" s="509">
        <v>15</v>
      </c>
      <c r="M761" s="509" t="s">
        <v>76</v>
      </c>
      <c r="N761" s="509">
        <v>14.5</v>
      </c>
      <c r="O761" s="509">
        <v>16.5</v>
      </c>
      <c r="P761" s="510" t="s">
        <v>76</v>
      </c>
      <c r="Q761" s="510" t="s">
        <v>76</v>
      </c>
      <c r="R761" s="510" t="s">
        <v>76</v>
      </c>
      <c r="S761" s="509" t="s">
        <v>76</v>
      </c>
      <c r="T761" s="509" t="s">
        <v>76</v>
      </c>
      <c r="U761" s="509" t="s">
        <v>76</v>
      </c>
      <c r="V761" s="509" t="s">
        <v>76</v>
      </c>
      <c r="W761" s="509" t="s">
        <v>76</v>
      </c>
      <c r="X761" s="509" t="s">
        <v>76</v>
      </c>
      <c r="Y761" s="509" t="s">
        <v>76</v>
      </c>
      <c r="Z761" s="509" t="s">
        <v>76</v>
      </c>
      <c r="AA761" s="509">
        <v>14.5</v>
      </c>
      <c r="AB761" s="509" t="s">
        <v>76</v>
      </c>
      <c r="AC761" s="509" t="s">
        <v>76</v>
      </c>
      <c r="AD761" s="509" t="s">
        <v>76</v>
      </c>
      <c r="AE761" s="509" t="s">
        <v>76</v>
      </c>
      <c r="AF761" s="509" t="s">
        <v>76</v>
      </c>
      <c r="AG761" s="509" t="s">
        <v>76</v>
      </c>
      <c r="AH761" s="509" t="s">
        <v>76</v>
      </c>
      <c r="AI761" s="509" t="s">
        <v>76</v>
      </c>
      <c r="AJ761" s="509" t="s">
        <v>76</v>
      </c>
      <c r="AK761" s="509" t="s">
        <v>76</v>
      </c>
      <c r="AL761" s="509">
        <v>16.5</v>
      </c>
      <c r="AM761" s="509" t="s">
        <v>76</v>
      </c>
      <c r="AN761" s="510" t="s">
        <v>76</v>
      </c>
      <c r="AO761" s="509" t="s">
        <v>76</v>
      </c>
    </row>
    <row r="762" spans="1:41" ht="15" customHeight="1">
      <c r="A762" s="2619" t="s">
        <v>411</v>
      </c>
      <c r="B762" s="2619"/>
      <c r="C762" s="509"/>
      <c r="D762" s="509"/>
      <c r="E762" s="509"/>
      <c r="F762" s="509"/>
      <c r="G762" s="509"/>
      <c r="H762" s="509"/>
      <c r="I762" s="509"/>
      <c r="J762" s="509"/>
      <c r="K762" s="509"/>
      <c r="L762" s="509"/>
      <c r="M762" s="509"/>
      <c r="N762" s="509"/>
      <c r="O762" s="509"/>
      <c r="P762" s="510"/>
      <c r="Q762" s="510"/>
      <c r="R762" s="510"/>
      <c r="S762" s="509"/>
      <c r="T762" s="509"/>
      <c r="U762" s="509"/>
      <c r="V762" s="509"/>
      <c r="W762" s="509"/>
      <c r="X762" s="509"/>
      <c r="Y762" s="509"/>
      <c r="Z762" s="509"/>
      <c r="AA762" s="509"/>
      <c r="AB762" s="509"/>
      <c r="AC762" s="509"/>
      <c r="AD762" s="509"/>
      <c r="AE762" s="509"/>
      <c r="AF762" s="509"/>
      <c r="AG762" s="509"/>
      <c r="AH762" s="509"/>
      <c r="AI762" s="509"/>
      <c r="AJ762" s="509"/>
      <c r="AK762" s="509"/>
      <c r="AL762" s="509"/>
      <c r="AM762" s="509"/>
      <c r="AN762" s="510"/>
      <c r="AO762" s="509"/>
    </row>
    <row r="763" spans="1:41" ht="15" customHeight="1">
      <c r="B763" s="512" t="s">
        <v>390</v>
      </c>
      <c r="C763" s="509" t="s">
        <v>2586</v>
      </c>
      <c r="D763" s="509">
        <v>13</v>
      </c>
      <c r="E763" s="509">
        <v>12.5</v>
      </c>
      <c r="F763" s="509" t="s">
        <v>1549</v>
      </c>
      <c r="G763" s="509" t="s">
        <v>2323</v>
      </c>
      <c r="H763" s="509" t="s">
        <v>2389</v>
      </c>
      <c r="I763" s="509">
        <v>10</v>
      </c>
      <c r="J763" s="509">
        <v>10</v>
      </c>
      <c r="K763" s="509">
        <v>12</v>
      </c>
      <c r="L763" s="509">
        <v>14.5</v>
      </c>
      <c r="M763" s="509">
        <v>13</v>
      </c>
      <c r="N763" s="509">
        <v>12</v>
      </c>
      <c r="O763" s="509">
        <v>14.5</v>
      </c>
      <c r="P763" s="509">
        <v>14</v>
      </c>
      <c r="Q763" s="509">
        <v>13.5</v>
      </c>
      <c r="R763" s="510" t="s">
        <v>2284</v>
      </c>
      <c r="S763" s="509">
        <v>13</v>
      </c>
      <c r="T763" s="509">
        <v>16</v>
      </c>
      <c r="U763" s="509">
        <v>14.5</v>
      </c>
      <c r="V763" s="509" t="s">
        <v>2379</v>
      </c>
      <c r="W763" s="509">
        <v>14</v>
      </c>
      <c r="X763" s="509">
        <v>14</v>
      </c>
      <c r="Y763" s="509">
        <v>13</v>
      </c>
      <c r="Z763" s="509">
        <v>14</v>
      </c>
      <c r="AA763" s="509">
        <v>13.5</v>
      </c>
      <c r="AB763" s="509">
        <v>14</v>
      </c>
      <c r="AC763" s="509">
        <v>15</v>
      </c>
      <c r="AD763" s="509">
        <v>14</v>
      </c>
      <c r="AE763" s="509">
        <v>15</v>
      </c>
      <c r="AF763" s="509">
        <v>12.5</v>
      </c>
      <c r="AG763" s="509">
        <v>14.5</v>
      </c>
      <c r="AH763" s="509">
        <v>13.5</v>
      </c>
      <c r="AI763" s="509">
        <v>14.5</v>
      </c>
      <c r="AJ763" s="509">
        <v>14</v>
      </c>
      <c r="AK763" s="509">
        <v>9.5</v>
      </c>
      <c r="AL763" s="509">
        <v>9.5</v>
      </c>
      <c r="AM763" s="509">
        <v>14.5</v>
      </c>
      <c r="AN763" s="510" t="s">
        <v>1883</v>
      </c>
      <c r="AO763" s="509">
        <v>13.5</v>
      </c>
    </row>
    <row r="764" spans="1:41" ht="15" customHeight="1">
      <c r="A764" s="517"/>
      <c r="B764" s="518" t="s">
        <v>391</v>
      </c>
      <c r="C764" s="519" t="s">
        <v>76</v>
      </c>
      <c r="D764" s="519" t="s">
        <v>76</v>
      </c>
      <c r="E764" s="519" t="s">
        <v>76</v>
      </c>
      <c r="F764" s="527" t="s">
        <v>76</v>
      </c>
      <c r="G764" s="527" t="s">
        <v>76</v>
      </c>
      <c r="H764" s="519" t="s">
        <v>76</v>
      </c>
      <c r="I764" s="519">
        <v>14.5</v>
      </c>
      <c r="J764" s="519" t="s">
        <v>76</v>
      </c>
      <c r="K764" s="519" t="s">
        <v>76</v>
      </c>
      <c r="L764" s="519">
        <v>14.5</v>
      </c>
      <c r="M764" s="519" t="s">
        <v>76</v>
      </c>
      <c r="N764" s="519">
        <v>10.5</v>
      </c>
      <c r="O764" s="519" t="s">
        <v>76</v>
      </c>
      <c r="P764" s="522" t="s">
        <v>76</v>
      </c>
      <c r="Q764" s="519">
        <v>13</v>
      </c>
      <c r="R764" s="522" t="s">
        <v>1891</v>
      </c>
      <c r="S764" s="519">
        <v>13.5</v>
      </c>
      <c r="T764" s="519" t="s">
        <v>76</v>
      </c>
      <c r="U764" s="522" t="s">
        <v>76</v>
      </c>
      <c r="V764" s="522" t="s">
        <v>76</v>
      </c>
      <c r="W764" s="522" t="s">
        <v>76</v>
      </c>
      <c r="X764" s="522" t="s">
        <v>76</v>
      </c>
      <c r="Y764" s="522" t="s">
        <v>76</v>
      </c>
      <c r="Z764" s="522" t="s">
        <v>76</v>
      </c>
      <c r="AA764" s="519">
        <v>14.5</v>
      </c>
      <c r="AB764" s="519" t="s">
        <v>76</v>
      </c>
      <c r="AC764" s="519" t="s">
        <v>76</v>
      </c>
      <c r="AD764" s="522" t="s">
        <v>76</v>
      </c>
      <c r="AE764" s="522" t="s">
        <v>76</v>
      </c>
      <c r="AF764" s="522" t="s">
        <v>76</v>
      </c>
      <c r="AG764" s="522" t="s">
        <v>76</v>
      </c>
      <c r="AH764" s="522" t="s">
        <v>76</v>
      </c>
      <c r="AI764" s="522" t="s">
        <v>76</v>
      </c>
      <c r="AJ764" s="522" t="s">
        <v>76</v>
      </c>
      <c r="AK764" s="519">
        <v>10.5</v>
      </c>
      <c r="AL764" s="519">
        <v>11</v>
      </c>
      <c r="AM764" s="519" t="s">
        <v>76</v>
      </c>
      <c r="AN764" s="522" t="s">
        <v>76</v>
      </c>
      <c r="AO764" s="522" t="s">
        <v>76</v>
      </c>
    </row>
    <row r="765" spans="1:41" s="1047" customFormat="1" ht="15" customHeight="1">
      <c r="A765" s="2573" t="s">
        <v>548</v>
      </c>
      <c r="B765" s="2573"/>
      <c r="C765" s="2573"/>
      <c r="D765" s="2573"/>
      <c r="E765" s="2573"/>
      <c r="F765" s="2573"/>
      <c r="G765" s="2573"/>
      <c r="H765" s="2573"/>
      <c r="I765" s="2573"/>
      <c r="J765" s="1049"/>
      <c r="K765" s="1049"/>
      <c r="L765" s="1049"/>
      <c r="M765" s="1049"/>
      <c r="N765" s="1049"/>
      <c r="O765" s="1049"/>
      <c r="P765" s="1049"/>
      <c r="Q765" s="1049"/>
      <c r="R765" s="1049"/>
      <c r="S765" s="1049"/>
      <c r="T765" s="2573" t="s">
        <v>3562</v>
      </c>
      <c r="U765" s="2573"/>
      <c r="V765" s="2573"/>
      <c r="W765" s="2573"/>
      <c r="X765" s="2573"/>
      <c r="Y765" s="1050"/>
      <c r="Z765" s="1048"/>
      <c r="AA765" s="1048"/>
      <c r="AB765" s="1048"/>
      <c r="AC765" s="1048"/>
      <c r="AF765" s="1050"/>
      <c r="AG765" s="1050"/>
      <c r="AH765" s="1050"/>
      <c r="AI765" s="1050"/>
      <c r="AJ765" s="1050"/>
    </row>
    <row r="766" spans="1:41" s="1047" customFormat="1" ht="15" customHeight="1">
      <c r="B766" s="1047" t="s">
        <v>399</v>
      </c>
      <c r="U766" s="1047" t="s">
        <v>399</v>
      </c>
      <c r="V766" s="1048"/>
      <c r="W766" s="1048"/>
      <c r="X766" s="1048"/>
      <c r="Y766" s="1048"/>
      <c r="AA766" s="1048"/>
      <c r="AB766" s="1048"/>
      <c r="AC766" s="1048"/>
      <c r="AH766" s="1048"/>
      <c r="AI766" s="1048"/>
      <c r="AJ766" s="1048"/>
    </row>
    <row r="767" spans="1:41" ht="15" customHeight="1">
      <c r="A767" s="494"/>
      <c r="B767" s="500"/>
      <c r="F767" s="2611" t="s">
        <v>2293</v>
      </c>
      <c r="G767" s="2611"/>
      <c r="H767" s="2611"/>
      <c r="I767" s="2611"/>
      <c r="J767" s="2612" t="s">
        <v>2294</v>
      </c>
      <c r="K767" s="2612"/>
      <c r="L767" s="2612"/>
      <c r="M767" s="2612"/>
      <c r="N767" s="2598" t="s">
        <v>2229</v>
      </c>
      <c r="O767" s="2598"/>
    </row>
    <row r="768" spans="1:41" ht="15" customHeight="1">
      <c r="A768" s="501"/>
      <c r="B768" s="500"/>
      <c r="F768" s="502"/>
      <c r="G768" s="502"/>
      <c r="H768" s="2620" t="s">
        <v>2828</v>
      </c>
      <c r="I768" s="2620"/>
      <c r="J768" s="2594" t="s">
        <v>2296</v>
      </c>
      <c r="K768" s="2594"/>
      <c r="L768" s="2594"/>
      <c r="M768" s="503"/>
      <c r="N768" s="501" t="s">
        <v>1130</v>
      </c>
    </row>
    <row r="769" spans="1:41" ht="15" customHeight="1">
      <c r="A769" s="500"/>
      <c r="B769" s="504"/>
    </row>
    <row r="770" spans="1:41" s="599" customFormat="1" ht="15" customHeight="1">
      <c r="A770" s="2582" t="s">
        <v>369</v>
      </c>
      <c r="B770" s="2583"/>
      <c r="C770" s="2590" t="s">
        <v>2297</v>
      </c>
      <c r="D770" s="2590"/>
      <c r="E770" s="2590"/>
      <c r="F770" s="2590"/>
      <c r="G770" s="2590" t="s">
        <v>370</v>
      </c>
      <c r="H770" s="2590"/>
      <c r="I770" s="2590"/>
      <c r="J770" s="2590"/>
      <c r="K770" s="2591" t="s">
        <v>371</v>
      </c>
      <c r="L770" s="2592"/>
      <c r="M770" s="2592"/>
      <c r="N770" s="2592"/>
      <c r="O770" s="2592"/>
      <c r="P770" s="2592"/>
      <c r="Q770" s="2592"/>
      <c r="R770" s="2592"/>
      <c r="S770" s="2592"/>
      <c r="T770" s="2592"/>
      <c r="U770" s="2592"/>
      <c r="V770" s="2592"/>
      <c r="W770" s="2592"/>
      <c r="X770" s="2592"/>
      <c r="Y770" s="2592"/>
      <c r="Z770" s="2592"/>
      <c r="AA770" s="2592"/>
      <c r="AB770" s="2592"/>
      <c r="AC770" s="2592"/>
      <c r="AD770" s="2592"/>
      <c r="AE770" s="2592"/>
      <c r="AF770" s="2592"/>
      <c r="AG770" s="2592"/>
      <c r="AH770" s="2592"/>
      <c r="AI770" s="2593"/>
      <c r="AJ770" s="2590" t="s">
        <v>1773</v>
      </c>
      <c r="AK770" s="2590"/>
      <c r="AL770" s="2590"/>
      <c r="AM770" s="2590"/>
      <c r="AN770" s="2590"/>
      <c r="AO770" s="2590"/>
    </row>
    <row r="771" spans="1:41" s="599" customFormat="1" ht="29.25" customHeight="1">
      <c r="A771" s="2584"/>
      <c r="B771" s="2585"/>
      <c r="C771" s="936" t="s">
        <v>372</v>
      </c>
      <c r="D771" s="936" t="s">
        <v>373</v>
      </c>
      <c r="E771" s="936" t="s">
        <v>374</v>
      </c>
      <c r="F771" s="936" t="s">
        <v>375</v>
      </c>
      <c r="G771" s="936" t="s">
        <v>376</v>
      </c>
      <c r="H771" s="936" t="s">
        <v>377</v>
      </c>
      <c r="I771" s="936" t="s">
        <v>2298</v>
      </c>
      <c r="J771" s="936" t="s">
        <v>2589</v>
      </c>
      <c r="K771" s="936" t="s">
        <v>378</v>
      </c>
      <c r="L771" s="936" t="s">
        <v>890</v>
      </c>
      <c r="M771" s="936" t="s">
        <v>379</v>
      </c>
      <c r="N771" s="936" t="s">
        <v>380</v>
      </c>
      <c r="O771" s="936" t="s">
        <v>381</v>
      </c>
      <c r="P771" s="936" t="s">
        <v>382</v>
      </c>
      <c r="Q771" s="936" t="s">
        <v>383</v>
      </c>
      <c r="R771" s="936" t="s">
        <v>384</v>
      </c>
      <c r="S771" s="936" t="s">
        <v>412</v>
      </c>
      <c r="T771" s="936" t="s">
        <v>413</v>
      </c>
      <c r="U771" s="936" t="s">
        <v>414</v>
      </c>
      <c r="V771" s="936" t="s">
        <v>415</v>
      </c>
      <c r="W771" s="936" t="s">
        <v>416</v>
      </c>
      <c r="X771" s="936" t="s">
        <v>417</v>
      </c>
      <c r="Y771" s="936" t="s">
        <v>418</v>
      </c>
      <c r="Z771" s="936" t="s">
        <v>419</v>
      </c>
      <c r="AA771" s="936" t="s">
        <v>420</v>
      </c>
      <c r="AB771" s="936" t="s">
        <v>421</v>
      </c>
      <c r="AC771" s="936" t="s">
        <v>422</v>
      </c>
      <c r="AD771" s="936" t="s">
        <v>2591</v>
      </c>
      <c r="AE771" s="936" t="s">
        <v>423</v>
      </c>
      <c r="AF771" s="936" t="s">
        <v>424</v>
      </c>
      <c r="AG771" s="936" t="s">
        <v>425</v>
      </c>
      <c r="AH771" s="936" t="s">
        <v>426</v>
      </c>
      <c r="AI771" s="936" t="s">
        <v>427</v>
      </c>
      <c r="AJ771" s="936" t="s">
        <v>1733</v>
      </c>
      <c r="AK771" s="936" t="s">
        <v>432</v>
      </c>
      <c r="AL771" s="937" t="s">
        <v>428</v>
      </c>
      <c r="AM771" s="937" t="s">
        <v>429</v>
      </c>
      <c r="AN771" s="936" t="s">
        <v>430</v>
      </c>
      <c r="AO771" s="936" t="s">
        <v>362</v>
      </c>
    </row>
    <row r="772" spans="1:41" ht="15" customHeight="1">
      <c r="A772" s="2626" t="s">
        <v>44</v>
      </c>
      <c r="B772" s="2626"/>
      <c r="C772" s="509">
        <v>5</v>
      </c>
      <c r="D772" s="509">
        <v>4</v>
      </c>
      <c r="E772" s="510" t="s">
        <v>2755</v>
      </c>
      <c r="F772" s="509">
        <v>4.5</v>
      </c>
      <c r="G772" s="509">
        <v>4</v>
      </c>
      <c r="H772" s="509">
        <v>4</v>
      </c>
      <c r="I772" s="509">
        <v>4</v>
      </c>
      <c r="J772" s="509">
        <v>4.5</v>
      </c>
      <c r="K772" s="509">
        <v>5</v>
      </c>
      <c r="L772" s="510" t="s">
        <v>2829</v>
      </c>
      <c r="M772" s="509">
        <v>6</v>
      </c>
      <c r="N772" s="509">
        <v>7</v>
      </c>
      <c r="O772" s="509">
        <v>6</v>
      </c>
      <c r="P772" s="509">
        <v>6</v>
      </c>
      <c r="Q772" s="509">
        <v>6.5</v>
      </c>
      <c r="R772" s="510">
        <v>4.25</v>
      </c>
      <c r="S772" s="510" t="s">
        <v>2523</v>
      </c>
      <c r="T772" s="521">
        <v>7</v>
      </c>
      <c r="U772" s="509">
        <v>6</v>
      </c>
      <c r="V772" s="509">
        <v>6</v>
      </c>
      <c r="W772" s="509">
        <v>7</v>
      </c>
      <c r="X772" s="509">
        <v>6</v>
      </c>
      <c r="Y772" s="509">
        <v>6.5</v>
      </c>
      <c r="Z772" s="509">
        <v>7</v>
      </c>
      <c r="AA772" s="509">
        <v>8</v>
      </c>
      <c r="AB772" s="509">
        <v>7</v>
      </c>
      <c r="AC772" s="509">
        <v>8</v>
      </c>
      <c r="AD772" s="509">
        <v>7.5</v>
      </c>
      <c r="AE772" s="509">
        <v>5.5</v>
      </c>
      <c r="AF772" s="509">
        <v>8</v>
      </c>
      <c r="AG772" s="509">
        <v>6.25</v>
      </c>
      <c r="AH772" s="509">
        <v>8</v>
      </c>
      <c r="AI772" s="509">
        <v>7</v>
      </c>
      <c r="AJ772" s="510" t="s">
        <v>2735</v>
      </c>
      <c r="AK772" s="510" t="s">
        <v>2785</v>
      </c>
      <c r="AL772" s="509">
        <v>6</v>
      </c>
      <c r="AM772" s="509">
        <v>5.5</v>
      </c>
      <c r="AN772" s="509">
        <v>6.5</v>
      </c>
      <c r="AO772" s="509">
        <v>4.5</v>
      </c>
    </row>
    <row r="773" spans="1:41" ht="15" customHeight="1">
      <c r="A773" s="2619" t="s">
        <v>45</v>
      </c>
      <c r="B773" s="2619"/>
      <c r="C773" s="513"/>
      <c r="D773" s="513"/>
      <c r="E773" s="513"/>
      <c r="F773" s="513"/>
      <c r="G773" s="513"/>
      <c r="H773" s="513"/>
      <c r="I773" s="513"/>
      <c r="J773" s="513"/>
      <c r="K773" s="513"/>
      <c r="L773" s="513"/>
      <c r="M773" s="513"/>
      <c r="N773" s="513"/>
      <c r="O773" s="513"/>
      <c r="P773" s="513"/>
      <c r="Q773" s="513"/>
      <c r="R773" s="513"/>
      <c r="S773" s="510"/>
      <c r="T773" s="510"/>
      <c r="U773" s="510"/>
      <c r="V773" s="510"/>
      <c r="W773" s="510"/>
      <c r="X773" s="510"/>
      <c r="Y773" s="510"/>
      <c r="Z773" s="509"/>
      <c r="AA773" s="510"/>
      <c r="AB773" s="510"/>
      <c r="AC773" s="510"/>
      <c r="AD773" s="510"/>
      <c r="AE773" s="510"/>
      <c r="AF773" s="510"/>
      <c r="AG773" s="510"/>
      <c r="AH773" s="510"/>
      <c r="AI773" s="510"/>
      <c r="AJ773" s="510"/>
      <c r="AK773" s="510"/>
      <c r="AL773" s="510"/>
      <c r="AM773" s="510"/>
      <c r="AN773" s="510"/>
      <c r="AO773" s="510"/>
    </row>
    <row r="774" spans="1:41" ht="15" customHeight="1">
      <c r="A774" s="514" t="s">
        <v>856</v>
      </c>
      <c r="B774" s="512" t="s">
        <v>2314</v>
      </c>
      <c r="C774" s="509">
        <v>6.25</v>
      </c>
      <c r="D774" s="509">
        <v>5.75</v>
      </c>
      <c r="E774" s="509">
        <v>6</v>
      </c>
      <c r="F774" s="509">
        <v>6.5</v>
      </c>
      <c r="G774" s="509">
        <v>6</v>
      </c>
      <c r="H774" s="509">
        <v>6</v>
      </c>
      <c r="I774" s="509">
        <v>5.75</v>
      </c>
      <c r="J774" s="509">
        <v>6.25</v>
      </c>
      <c r="K774" s="509">
        <v>6</v>
      </c>
      <c r="L774" s="509" t="s">
        <v>2389</v>
      </c>
      <c r="M774" s="515">
        <v>12</v>
      </c>
      <c r="N774" s="509" t="s">
        <v>2549</v>
      </c>
      <c r="O774" s="509" t="s">
        <v>2507</v>
      </c>
      <c r="P774" s="510" t="s">
        <v>2284</v>
      </c>
      <c r="Q774" s="510">
        <v>8.25</v>
      </c>
      <c r="R774" s="509">
        <v>6</v>
      </c>
      <c r="S774" s="510" t="s">
        <v>1669</v>
      </c>
      <c r="T774" s="509">
        <v>12.25</v>
      </c>
      <c r="U774" s="510" t="s">
        <v>1854</v>
      </c>
      <c r="V774" s="510">
        <v>12.5</v>
      </c>
      <c r="W774" s="509">
        <v>12.5</v>
      </c>
      <c r="X774" s="510" t="s">
        <v>2830</v>
      </c>
      <c r="Y774" s="510" t="s">
        <v>2389</v>
      </c>
      <c r="Z774" s="509">
        <v>10.25</v>
      </c>
      <c r="AA774" s="509">
        <v>12.5</v>
      </c>
      <c r="AB774" s="510">
        <v>12.5</v>
      </c>
      <c r="AC774" s="509">
        <v>12</v>
      </c>
      <c r="AD774" s="509">
        <v>11</v>
      </c>
      <c r="AE774" s="510" t="s">
        <v>2284</v>
      </c>
      <c r="AF774" s="509">
        <v>12.25</v>
      </c>
      <c r="AG774" s="509">
        <v>11.25</v>
      </c>
      <c r="AH774" s="509">
        <v>12.5</v>
      </c>
      <c r="AI774" s="510">
        <v>12.25</v>
      </c>
      <c r="AJ774" s="509">
        <v>10</v>
      </c>
      <c r="AK774" s="510" t="s">
        <v>2818</v>
      </c>
      <c r="AL774" s="509">
        <v>12.5</v>
      </c>
      <c r="AM774" s="510" t="s">
        <v>2831</v>
      </c>
      <c r="AN774" s="510" t="s">
        <v>1669</v>
      </c>
      <c r="AO774" s="510" t="s">
        <v>2832</v>
      </c>
    </row>
    <row r="775" spans="1:41" ht="15" customHeight="1">
      <c r="A775" s="514" t="s">
        <v>1085</v>
      </c>
      <c r="B775" s="512" t="s">
        <v>2315</v>
      </c>
      <c r="C775" s="509">
        <v>6.5</v>
      </c>
      <c r="D775" s="509">
        <v>6</v>
      </c>
      <c r="E775" s="509">
        <v>6.25</v>
      </c>
      <c r="F775" s="509">
        <v>6.75</v>
      </c>
      <c r="G775" s="509">
        <v>6.25</v>
      </c>
      <c r="H775" s="509">
        <v>6.25</v>
      </c>
      <c r="I775" s="509">
        <v>6</v>
      </c>
      <c r="J775" s="509">
        <v>6.5</v>
      </c>
      <c r="K775" s="509">
        <v>6.25</v>
      </c>
      <c r="L775" s="509">
        <v>12</v>
      </c>
      <c r="M775" s="509">
        <v>12</v>
      </c>
      <c r="N775" s="509" t="s">
        <v>2616</v>
      </c>
      <c r="O775" s="509">
        <v>11.5</v>
      </c>
      <c r="P775" s="510" t="s">
        <v>2833</v>
      </c>
      <c r="Q775" s="509">
        <v>8.5</v>
      </c>
      <c r="R775" s="510">
        <v>6.25</v>
      </c>
      <c r="S775" s="510" t="s">
        <v>2834</v>
      </c>
      <c r="T775" s="509">
        <v>12.5</v>
      </c>
      <c r="U775" s="510" t="s">
        <v>2835</v>
      </c>
      <c r="V775" s="510">
        <v>12.75</v>
      </c>
      <c r="W775" s="509">
        <v>12.75</v>
      </c>
      <c r="X775" s="509">
        <v>12.25</v>
      </c>
      <c r="Y775" s="510" t="s">
        <v>2683</v>
      </c>
      <c r="Z775" s="509">
        <v>10.5</v>
      </c>
      <c r="AA775" s="510">
        <v>12.5</v>
      </c>
      <c r="AB775" s="510">
        <v>12.5</v>
      </c>
      <c r="AC775" s="509">
        <v>12.25</v>
      </c>
      <c r="AD775" s="509">
        <v>11.5</v>
      </c>
      <c r="AE775" s="510" t="s">
        <v>2284</v>
      </c>
      <c r="AF775" s="509">
        <v>12.5</v>
      </c>
      <c r="AG775" s="509">
        <v>11.5</v>
      </c>
      <c r="AH775" s="509">
        <v>12.5</v>
      </c>
      <c r="AI775" s="509">
        <v>12.5</v>
      </c>
      <c r="AJ775" s="509">
        <v>10.5</v>
      </c>
      <c r="AK775" s="510" t="s">
        <v>2794</v>
      </c>
      <c r="AL775" s="510" t="s">
        <v>2387</v>
      </c>
      <c r="AM775" s="510" t="s">
        <v>2584</v>
      </c>
      <c r="AN775" s="510" t="s">
        <v>1645</v>
      </c>
      <c r="AO775" s="510" t="s">
        <v>2832</v>
      </c>
    </row>
    <row r="776" spans="1:41" ht="15" customHeight="1">
      <c r="A776" s="514" t="s">
        <v>827</v>
      </c>
      <c r="B776" s="512" t="s">
        <v>2316</v>
      </c>
      <c r="C776" s="509">
        <v>7</v>
      </c>
      <c r="D776" s="509">
        <v>6.5</v>
      </c>
      <c r="E776" s="509">
        <v>7</v>
      </c>
      <c r="F776" s="509">
        <v>7.25</v>
      </c>
      <c r="G776" s="509">
        <v>7</v>
      </c>
      <c r="H776" s="509">
        <v>6.5</v>
      </c>
      <c r="I776" s="509">
        <v>6.5</v>
      </c>
      <c r="J776" s="509" t="s">
        <v>2442</v>
      </c>
      <c r="K776" s="509">
        <v>6.75</v>
      </c>
      <c r="L776" s="509">
        <v>13</v>
      </c>
      <c r="M776" s="509" t="s">
        <v>1669</v>
      </c>
      <c r="N776" s="509" t="s">
        <v>2804</v>
      </c>
      <c r="O776" s="509" t="s">
        <v>2683</v>
      </c>
      <c r="P776" s="510" t="s">
        <v>1663</v>
      </c>
      <c r="Q776" s="509">
        <v>9</v>
      </c>
      <c r="R776" s="510">
        <v>6.75</v>
      </c>
      <c r="S776" s="510" t="s">
        <v>2387</v>
      </c>
      <c r="T776" s="509">
        <v>12.5</v>
      </c>
      <c r="U776" s="509">
        <v>12</v>
      </c>
      <c r="V776" s="510">
        <v>13</v>
      </c>
      <c r="W776" s="509">
        <v>12.75</v>
      </c>
      <c r="X776" s="509">
        <v>12.5</v>
      </c>
      <c r="Y776" s="510" t="s">
        <v>1645</v>
      </c>
      <c r="Z776" s="509">
        <v>10.75</v>
      </c>
      <c r="AA776" s="510">
        <v>12.5</v>
      </c>
      <c r="AB776" s="509">
        <v>13</v>
      </c>
      <c r="AC776" s="509">
        <v>12.5</v>
      </c>
      <c r="AD776" s="509">
        <v>12</v>
      </c>
      <c r="AE776" s="510" t="s">
        <v>2284</v>
      </c>
      <c r="AF776" s="509">
        <v>12.5</v>
      </c>
      <c r="AG776" s="509">
        <v>12</v>
      </c>
      <c r="AH776" s="509">
        <v>12.5</v>
      </c>
      <c r="AI776" s="509">
        <v>12.5</v>
      </c>
      <c r="AJ776" s="510" t="s">
        <v>2804</v>
      </c>
      <c r="AK776" s="510" t="s">
        <v>2823</v>
      </c>
      <c r="AL776" s="510" t="s">
        <v>2387</v>
      </c>
      <c r="AM776" s="510" t="s">
        <v>2836</v>
      </c>
      <c r="AN776" s="510" t="s">
        <v>1645</v>
      </c>
      <c r="AO776" s="510" t="s">
        <v>2832</v>
      </c>
    </row>
    <row r="777" spans="1:41" ht="15" customHeight="1">
      <c r="A777" s="514" t="s">
        <v>828</v>
      </c>
      <c r="B777" s="512" t="s">
        <v>2317</v>
      </c>
      <c r="C777" s="509">
        <v>7.25</v>
      </c>
      <c r="D777" s="509">
        <v>6.75</v>
      </c>
      <c r="E777" s="509">
        <v>7.25</v>
      </c>
      <c r="F777" s="509">
        <v>7.5</v>
      </c>
      <c r="G777" s="509">
        <v>7.25</v>
      </c>
      <c r="H777" s="509">
        <v>7</v>
      </c>
      <c r="I777" s="509">
        <v>6.75</v>
      </c>
      <c r="J777" s="509">
        <v>7.5</v>
      </c>
      <c r="K777" s="509">
        <v>7</v>
      </c>
      <c r="L777" s="509" t="s">
        <v>76</v>
      </c>
      <c r="M777" s="509" t="s">
        <v>76</v>
      </c>
      <c r="N777" s="509">
        <v>11</v>
      </c>
      <c r="O777" s="509" t="s">
        <v>76</v>
      </c>
      <c r="P777" s="510" t="s">
        <v>76</v>
      </c>
      <c r="Q777" s="509">
        <v>9.25</v>
      </c>
      <c r="R777" s="510">
        <v>7</v>
      </c>
      <c r="S777" s="509">
        <v>11</v>
      </c>
      <c r="T777" s="509" t="s">
        <v>76</v>
      </c>
      <c r="U777" s="509">
        <v>12</v>
      </c>
      <c r="V777" s="509" t="s">
        <v>76</v>
      </c>
      <c r="W777" s="509" t="s">
        <v>76</v>
      </c>
      <c r="X777" s="509">
        <v>12.5</v>
      </c>
      <c r="Y777" s="510" t="s">
        <v>76</v>
      </c>
      <c r="Z777" s="509">
        <v>10.5</v>
      </c>
      <c r="AA777" s="510">
        <v>12.5</v>
      </c>
      <c r="AB777" s="510" t="s">
        <v>76</v>
      </c>
      <c r="AC777" s="509">
        <v>12.5</v>
      </c>
      <c r="AD777" s="510" t="s">
        <v>76</v>
      </c>
      <c r="AE777" s="510" t="s">
        <v>2266</v>
      </c>
      <c r="AF777" s="509" t="s">
        <v>76</v>
      </c>
      <c r="AG777" s="509" t="s">
        <v>76</v>
      </c>
      <c r="AH777" s="509">
        <v>12.5</v>
      </c>
      <c r="AI777" s="509" t="s">
        <v>76</v>
      </c>
      <c r="AJ777" s="510" t="s">
        <v>2825</v>
      </c>
      <c r="AK777" s="510" t="s">
        <v>807</v>
      </c>
      <c r="AL777" s="510" t="s">
        <v>2387</v>
      </c>
      <c r="AM777" s="510" t="s">
        <v>2538</v>
      </c>
      <c r="AN777" s="510" t="s">
        <v>76</v>
      </c>
      <c r="AO777" s="510" t="s">
        <v>2837</v>
      </c>
    </row>
    <row r="778" spans="1:41" ht="15" customHeight="1">
      <c r="A778" s="514" t="s">
        <v>854</v>
      </c>
      <c r="B778" s="512" t="s">
        <v>2318</v>
      </c>
      <c r="C778" s="509">
        <v>7.25</v>
      </c>
      <c r="D778" s="509">
        <v>6.75</v>
      </c>
      <c r="E778" s="509" t="s">
        <v>76</v>
      </c>
      <c r="F778" s="509" t="s">
        <v>76</v>
      </c>
      <c r="G778" s="509">
        <v>7.25</v>
      </c>
      <c r="H778" s="509">
        <v>7</v>
      </c>
      <c r="I778" s="509">
        <v>6.75</v>
      </c>
      <c r="J778" s="509" t="s">
        <v>76</v>
      </c>
      <c r="K778" s="509">
        <v>7</v>
      </c>
      <c r="L778" s="509" t="s">
        <v>76</v>
      </c>
      <c r="M778" s="509" t="s">
        <v>76</v>
      </c>
      <c r="N778" s="509" t="s">
        <v>76</v>
      </c>
      <c r="O778" s="509" t="s">
        <v>76</v>
      </c>
      <c r="P778" s="510" t="s">
        <v>76</v>
      </c>
      <c r="Q778" s="509">
        <v>9.5</v>
      </c>
      <c r="R778" s="510" t="s">
        <v>76</v>
      </c>
      <c r="S778" s="509">
        <v>10.25</v>
      </c>
      <c r="T778" s="509" t="s">
        <v>76</v>
      </c>
      <c r="U778" s="509" t="s">
        <v>76</v>
      </c>
      <c r="V778" s="509" t="s">
        <v>76</v>
      </c>
      <c r="W778" s="509" t="s">
        <v>76</v>
      </c>
      <c r="X778" s="509">
        <v>12.5</v>
      </c>
      <c r="Y778" s="510" t="s">
        <v>76</v>
      </c>
      <c r="Z778" s="509" t="s">
        <v>76</v>
      </c>
      <c r="AA778" s="510">
        <v>12.5</v>
      </c>
      <c r="AB778" s="510" t="s">
        <v>76</v>
      </c>
      <c r="AC778" s="509">
        <v>12.5</v>
      </c>
      <c r="AD778" s="510" t="s">
        <v>76</v>
      </c>
      <c r="AE778" s="510" t="s">
        <v>2266</v>
      </c>
      <c r="AF778" s="509" t="s">
        <v>76</v>
      </c>
      <c r="AG778" s="509" t="s">
        <v>76</v>
      </c>
      <c r="AH778" s="509" t="s">
        <v>76</v>
      </c>
      <c r="AI778" s="509" t="s">
        <v>76</v>
      </c>
      <c r="AJ778" s="510" t="s">
        <v>2838</v>
      </c>
      <c r="AK778" s="510" t="s">
        <v>2812</v>
      </c>
      <c r="AL778" s="510" t="s">
        <v>2387</v>
      </c>
      <c r="AM778" s="510" t="s">
        <v>2839</v>
      </c>
      <c r="AN778" s="510" t="s">
        <v>76</v>
      </c>
      <c r="AO778" s="510" t="s">
        <v>2840</v>
      </c>
    </row>
    <row r="779" spans="1:41" ht="15" customHeight="1">
      <c r="A779" s="2619" t="s">
        <v>388</v>
      </c>
      <c r="B779" s="2619"/>
      <c r="C779" s="509"/>
      <c r="D779" s="509"/>
      <c r="E779" s="509"/>
      <c r="F779" s="509"/>
      <c r="G779" s="509"/>
      <c r="H779" s="509"/>
      <c r="I779" s="509"/>
      <c r="J779" s="509"/>
      <c r="K779" s="509"/>
      <c r="L779" s="509"/>
      <c r="M779" s="509"/>
      <c r="N779" s="509"/>
      <c r="O779" s="509"/>
      <c r="P779" s="510"/>
      <c r="Q779" s="509"/>
      <c r="R779" s="510"/>
      <c r="S779" s="509"/>
      <c r="T779" s="509"/>
      <c r="U779" s="509"/>
      <c r="V779" s="509"/>
      <c r="W779" s="509"/>
      <c r="X779" s="509"/>
      <c r="Y779" s="510"/>
      <c r="Z779" s="509"/>
      <c r="AA779" s="510"/>
      <c r="AB779" s="510"/>
      <c r="AC779" s="509"/>
      <c r="AD779" s="510"/>
      <c r="AE779" s="510"/>
      <c r="AF779" s="509"/>
      <c r="AG779" s="509"/>
      <c r="AH779" s="509"/>
      <c r="AI779" s="509"/>
      <c r="AJ779" s="510"/>
      <c r="AK779" s="510"/>
      <c r="AL779" s="510"/>
      <c r="AM779" s="510"/>
      <c r="AN779" s="510"/>
      <c r="AO779" s="510" t="s">
        <v>2811</v>
      </c>
    </row>
    <row r="780" spans="1:41" ht="15" customHeight="1">
      <c r="A780" s="2619" t="s">
        <v>389</v>
      </c>
      <c r="B780" s="2619"/>
      <c r="C780" s="509"/>
      <c r="D780" s="509"/>
      <c r="E780" s="509"/>
      <c r="F780" s="509"/>
      <c r="G780" s="509"/>
      <c r="H780" s="509"/>
      <c r="I780" s="509"/>
      <c r="J780" s="509"/>
      <c r="K780" s="509"/>
      <c r="L780" s="509"/>
      <c r="M780" s="509"/>
      <c r="N780" s="509"/>
      <c r="O780" s="509"/>
      <c r="P780" s="510"/>
      <c r="Q780" s="509"/>
      <c r="R780" s="510"/>
      <c r="S780" s="509"/>
      <c r="T780" s="509"/>
      <c r="U780" s="509"/>
      <c r="V780" s="509"/>
      <c r="W780" s="509"/>
      <c r="X780" s="509"/>
      <c r="Y780" s="510"/>
      <c r="Z780" s="509"/>
      <c r="AA780" s="510"/>
      <c r="AB780" s="510"/>
      <c r="AC780" s="509"/>
      <c r="AD780" s="510"/>
      <c r="AE780" s="510"/>
      <c r="AF780" s="509"/>
      <c r="AG780" s="509"/>
      <c r="AH780" s="509"/>
      <c r="AI780" s="509"/>
      <c r="AJ780" s="510"/>
      <c r="AK780" s="510"/>
      <c r="AL780" s="510"/>
      <c r="AM780" s="510"/>
      <c r="AN780" s="510"/>
      <c r="AO780" s="510"/>
    </row>
    <row r="781" spans="1:41" ht="15" customHeight="1">
      <c r="B781" s="512" t="s">
        <v>390</v>
      </c>
      <c r="C781" s="509" t="s">
        <v>1663</v>
      </c>
      <c r="D781" s="509">
        <v>8</v>
      </c>
      <c r="E781" s="509" t="s">
        <v>2841</v>
      </c>
      <c r="F781" s="509">
        <v>9</v>
      </c>
      <c r="G781" s="509">
        <v>8</v>
      </c>
      <c r="H781" s="509">
        <v>8</v>
      </c>
      <c r="I781" s="509">
        <v>10</v>
      </c>
      <c r="J781" s="509" t="s">
        <v>76</v>
      </c>
      <c r="K781" s="509">
        <v>10</v>
      </c>
      <c r="L781" s="509">
        <v>11</v>
      </c>
      <c r="M781" s="509">
        <v>10</v>
      </c>
      <c r="N781" s="509">
        <v>12.5</v>
      </c>
      <c r="O781" s="509">
        <v>12</v>
      </c>
      <c r="P781" s="510" t="s">
        <v>2842</v>
      </c>
      <c r="Q781" s="509">
        <v>10</v>
      </c>
      <c r="R781" s="510" t="s">
        <v>1782</v>
      </c>
      <c r="S781" s="509">
        <v>11.5</v>
      </c>
      <c r="T781" s="509">
        <v>11.5</v>
      </c>
      <c r="U781" s="509">
        <v>7</v>
      </c>
      <c r="V781" s="509">
        <v>9</v>
      </c>
      <c r="W781" s="509">
        <v>10</v>
      </c>
      <c r="X781" s="528" t="s">
        <v>1908</v>
      </c>
      <c r="Y781" s="509">
        <v>9.5</v>
      </c>
      <c r="Z781" s="509">
        <v>9</v>
      </c>
      <c r="AA781" s="509">
        <v>9</v>
      </c>
      <c r="AB781" s="509">
        <v>11.5</v>
      </c>
      <c r="AC781" s="509">
        <v>10</v>
      </c>
      <c r="AD781" s="509">
        <v>10.5</v>
      </c>
      <c r="AE781" s="509">
        <v>9</v>
      </c>
      <c r="AF781" s="509">
        <v>9</v>
      </c>
      <c r="AG781" s="509">
        <v>8</v>
      </c>
      <c r="AH781" s="509">
        <v>9</v>
      </c>
      <c r="AI781" s="509">
        <v>10</v>
      </c>
      <c r="AJ781" s="509">
        <v>8</v>
      </c>
      <c r="AK781" s="509">
        <v>10</v>
      </c>
      <c r="AL781" s="509">
        <v>12</v>
      </c>
      <c r="AM781" s="509">
        <v>7</v>
      </c>
      <c r="AN781" s="509">
        <v>14</v>
      </c>
      <c r="AO781" s="509">
        <v>11.5</v>
      </c>
    </row>
    <row r="782" spans="1:41" ht="15" customHeight="1">
      <c r="B782" s="512" t="s">
        <v>391</v>
      </c>
      <c r="C782" s="509" t="s">
        <v>2843</v>
      </c>
      <c r="D782" s="509" t="s">
        <v>76</v>
      </c>
      <c r="E782" s="509" t="s">
        <v>76</v>
      </c>
      <c r="F782" s="509">
        <v>9.5</v>
      </c>
      <c r="G782" s="509" t="s">
        <v>76</v>
      </c>
      <c r="H782" s="509" t="s">
        <v>76</v>
      </c>
      <c r="I782" s="509" t="s">
        <v>76</v>
      </c>
      <c r="J782" s="509" t="s">
        <v>76</v>
      </c>
      <c r="K782" s="509" t="s">
        <v>76</v>
      </c>
      <c r="L782" s="509">
        <v>13</v>
      </c>
      <c r="M782" s="509" t="s">
        <v>76</v>
      </c>
      <c r="N782" s="509">
        <v>13</v>
      </c>
      <c r="O782" s="509" t="s">
        <v>76</v>
      </c>
      <c r="P782" s="510" t="s">
        <v>76</v>
      </c>
      <c r="Q782" s="509" t="s">
        <v>76</v>
      </c>
      <c r="R782" s="510" t="s">
        <v>2680</v>
      </c>
      <c r="S782" s="509">
        <v>11.5</v>
      </c>
      <c r="T782" s="509" t="s">
        <v>76</v>
      </c>
      <c r="U782" s="509" t="s">
        <v>76</v>
      </c>
      <c r="V782" s="509">
        <v>10</v>
      </c>
      <c r="W782" s="509" t="s">
        <v>76</v>
      </c>
      <c r="X782" s="509" t="s">
        <v>76</v>
      </c>
      <c r="Y782" s="509" t="s">
        <v>76</v>
      </c>
      <c r="Z782" s="509"/>
      <c r="AA782" s="509" t="s">
        <v>76</v>
      </c>
      <c r="AB782" s="509">
        <v>10</v>
      </c>
      <c r="AC782" s="509" t="s">
        <v>76</v>
      </c>
      <c r="AD782" s="509" t="s">
        <v>76</v>
      </c>
      <c r="AE782" s="509" t="s">
        <v>76</v>
      </c>
      <c r="AF782" s="509" t="s">
        <v>76</v>
      </c>
      <c r="AG782" s="509" t="s">
        <v>76</v>
      </c>
      <c r="AH782" s="509" t="s">
        <v>76</v>
      </c>
      <c r="AI782" s="509" t="s">
        <v>76</v>
      </c>
      <c r="AJ782" s="510" t="s">
        <v>76</v>
      </c>
      <c r="AK782" s="509" t="s">
        <v>76</v>
      </c>
      <c r="AL782" s="509" t="s">
        <v>76</v>
      </c>
      <c r="AM782" s="510" t="s">
        <v>76</v>
      </c>
      <c r="AN782" s="509" t="s">
        <v>76</v>
      </c>
      <c r="AO782" s="509">
        <v>12</v>
      </c>
    </row>
    <row r="783" spans="1:41" ht="15" customHeight="1">
      <c r="A783" s="2619" t="s">
        <v>2799</v>
      </c>
      <c r="B783" s="2619"/>
      <c r="C783" s="509"/>
      <c r="D783" s="509"/>
      <c r="E783" s="509"/>
      <c r="F783" s="509"/>
      <c r="G783" s="509"/>
      <c r="H783" s="509"/>
      <c r="I783" s="509"/>
      <c r="J783" s="509"/>
      <c r="K783" s="509"/>
      <c r="L783" s="509"/>
      <c r="M783" s="509"/>
      <c r="N783" s="509"/>
      <c r="O783" s="509"/>
      <c r="P783" s="510"/>
      <c r="Q783" s="509"/>
      <c r="R783" s="510"/>
      <c r="S783" s="509"/>
      <c r="T783" s="509"/>
      <c r="U783" s="509"/>
      <c r="V783" s="509"/>
      <c r="W783" s="509"/>
      <c r="X783" s="509"/>
      <c r="Y783" s="509"/>
      <c r="Z783" s="509"/>
      <c r="AA783" s="510"/>
      <c r="AB783" s="510"/>
      <c r="AC783" s="509"/>
      <c r="AD783" s="509"/>
      <c r="AE783" s="509"/>
      <c r="AF783" s="509"/>
      <c r="AG783" s="509"/>
      <c r="AH783" s="509"/>
      <c r="AI783" s="509"/>
      <c r="AJ783" s="510"/>
      <c r="AK783" s="509"/>
      <c r="AL783" s="509"/>
      <c r="AM783" s="510"/>
      <c r="AN783" s="509"/>
      <c r="AO783" s="509"/>
    </row>
    <row r="784" spans="1:41" ht="15" customHeight="1">
      <c r="B784" s="512" t="s">
        <v>390</v>
      </c>
      <c r="C784" s="509">
        <v>12</v>
      </c>
      <c r="D784" s="509">
        <v>12.5</v>
      </c>
      <c r="E784" s="509" t="s">
        <v>1646</v>
      </c>
      <c r="F784" s="509">
        <v>12.5</v>
      </c>
      <c r="G784" s="509">
        <v>10</v>
      </c>
      <c r="H784" s="509">
        <v>10</v>
      </c>
      <c r="I784" s="509">
        <v>10</v>
      </c>
      <c r="J784" s="509">
        <v>11.5</v>
      </c>
      <c r="K784" s="509">
        <v>10.5</v>
      </c>
      <c r="L784" s="509">
        <v>13.5</v>
      </c>
      <c r="M784" s="509">
        <v>13.5</v>
      </c>
      <c r="N784" s="509">
        <v>14</v>
      </c>
      <c r="O784" s="509">
        <v>15.5</v>
      </c>
      <c r="P784" s="509">
        <v>15.5</v>
      </c>
      <c r="Q784" s="509">
        <v>15</v>
      </c>
      <c r="R784" s="510" t="s">
        <v>1749</v>
      </c>
      <c r="S784" s="509">
        <v>12</v>
      </c>
      <c r="T784" s="509">
        <v>14</v>
      </c>
      <c r="U784" s="509">
        <v>14.5</v>
      </c>
      <c r="V784" s="509">
        <v>14</v>
      </c>
      <c r="W784" s="509">
        <v>15</v>
      </c>
      <c r="X784" s="528" t="s">
        <v>1908</v>
      </c>
      <c r="Y784" s="509">
        <v>12.5</v>
      </c>
      <c r="Z784" s="509">
        <v>15</v>
      </c>
      <c r="AA784" s="509">
        <v>14</v>
      </c>
      <c r="AB784" s="509">
        <v>15</v>
      </c>
      <c r="AC784" s="509">
        <v>16</v>
      </c>
      <c r="AD784" s="509">
        <v>15.5</v>
      </c>
      <c r="AE784" s="509">
        <v>13.5</v>
      </c>
      <c r="AF784" s="509">
        <v>15</v>
      </c>
      <c r="AG784" s="509">
        <v>14</v>
      </c>
      <c r="AH784" s="509">
        <v>15.5</v>
      </c>
      <c r="AI784" s="509">
        <v>14.5</v>
      </c>
      <c r="AJ784" s="509">
        <v>11.5</v>
      </c>
      <c r="AK784" s="509">
        <v>11.5</v>
      </c>
      <c r="AL784" s="509">
        <v>14</v>
      </c>
      <c r="AM784" s="510" t="s">
        <v>1891</v>
      </c>
      <c r="AN784" s="509">
        <v>13.5</v>
      </c>
      <c r="AO784" s="509" t="s">
        <v>76</v>
      </c>
    </row>
    <row r="785" spans="1:41" ht="15" customHeight="1">
      <c r="B785" s="512" t="s">
        <v>391</v>
      </c>
      <c r="C785" s="509" t="s">
        <v>76</v>
      </c>
      <c r="D785" s="509" t="s">
        <v>76</v>
      </c>
      <c r="E785" s="509" t="s">
        <v>76</v>
      </c>
      <c r="F785" s="509" t="s">
        <v>76</v>
      </c>
      <c r="G785" s="509" t="s">
        <v>76</v>
      </c>
      <c r="H785" s="509" t="s">
        <v>76</v>
      </c>
      <c r="I785" s="509">
        <v>12</v>
      </c>
      <c r="J785" s="509">
        <v>10</v>
      </c>
      <c r="K785" s="509">
        <v>12</v>
      </c>
      <c r="L785" s="509">
        <v>14</v>
      </c>
      <c r="M785" s="509" t="s">
        <v>76</v>
      </c>
      <c r="N785" s="509">
        <v>14</v>
      </c>
      <c r="O785" s="509" t="s">
        <v>76</v>
      </c>
      <c r="P785" s="509" t="s">
        <v>76</v>
      </c>
      <c r="Q785" s="510" t="s">
        <v>76</v>
      </c>
      <c r="R785" s="510" t="s">
        <v>76</v>
      </c>
      <c r="S785" s="509">
        <v>13</v>
      </c>
      <c r="T785" s="509" t="s">
        <v>76</v>
      </c>
      <c r="U785" s="509" t="s">
        <v>76</v>
      </c>
      <c r="V785" s="509" t="s">
        <v>76</v>
      </c>
      <c r="W785" s="509" t="s">
        <v>76</v>
      </c>
      <c r="X785" s="509" t="s">
        <v>76</v>
      </c>
      <c r="Y785" s="509">
        <v>13</v>
      </c>
      <c r="Z785" s="509"/>
      <c r="AA785" s="509" t="s">
        <v>76</v>
      </c>
      <c r="AB785" s="509"/>
      <c r="AC785" s="509"/>
      <c r="AD785" s="509"/>
      <c r="AE785" s="509"/>
      <c r="AF785" s="509"/>
      <c r="AG785" s="509"/>
      <c r="AH785" s="509"/>
      <c r="AI785" s="509"/>
      <c r="AJ785" s="509">
        <v>12.5</v>
      </c>
      <c r="AK785" s="509">
        <v>12.5</v>
      </c>
      <c r="AL785" s="509" t="s">
        <v>76</v>
      </c>
      <c r="AM785" s="510" t="s">
        <v>76</v>
      </c>
      <c r="AN785" s="509" t="s">
        <v>76</v>
      </c>
      <c r="AO785" s="509">
        <v>12.5</v>
      </c>
    </row>
    <row r="786" spans="1:41" ht="15" customHeight="1">
      <c r="A786" s="2619" t="s">
        <v>47</v>
      </c>
      <c r="B786" s="2619"/>
      <c r="C786" s="509"/>
      <c r="D786" s="509"/>
      <c r="E786" s="509"/>
      <c r="F786" s="509"/>
      <c r="G786" s="509"/>
      <c r="H786" s="509"/>
      <c r="I786" s="509"/>
      <c r="J786" s="509"/>
      <c r="K786" s="509"/>
      <c r="L786" s="509"/>
      <c r="M786" s="509"/>
      <c r="N786" s="509"/>
      <c r="O786" s="509"/>
      <c r="P786" s="509"/>
      <c r="Q786" s="510"/>
      <c r="R786" s="510"/>
      <c r="S786" s="509"/>
      <c r="T786" s="509"/>
      <c r="U786" s="509"/>
      <c r="V786" s="509"/>
      <c r="W786" s="509"/>
      <c r="X786" s="509"/>
      <c r="Y786" s="509"/>
      <c r="Z786" s="509"/>
      <c r="AA786" s="509"/>
      <c r="AB786" s="509"/>
      <c r="AC786" s="509"/>
      <c r="AD786" s="509"/>
      <c r="AE786" s="509"/>
      <c r="AF786" s="509"/>
      <c r="AG786" s="509"/>
      <c r="AH786" s="509"/>
      <c r="AI786" s="509"/>
      <c r="AJ786" s="509"/>
      <c r="AK786" s="509"/>
      <c r="AL786" s="509"/>
      <c r="AM786" s="510"/>
      <c r="AN786" s="509"/>
      <c r="AO786" s="509"/>
    </row>
    <row r="787" spans="1:41" ht="15" customHeight="1">
      <c r="B787" s="512" t="s">
        <v>390</v>
      </c>
      <c r="C787" s="509">
        <v>11</v>
      </c>
      <c r="D787" s="509">
        <v>10.5</v>
      </c>
      <c r="E787" s="509" t="s">
        <v>2323</v>
      </c>
      <c r="F787" s="509">
        <v>10.5</v>
      </c>
      <c r="G787" s="509">
        <v>10</v>
      </c>
      <c r="H787" s="509">
        <v>10</v>
      </c>
      <c r="I787" s="509">
        <v>10</v>
      </c>
      <c r="J787" s="509">
        <v>10</v>
      </c>
      <c r="K787" s="509">
        <v>10</v>
      </c>
      <c r="L787" s="509">
        <v>13.5</v>
      </c>
      <c r="M787" s="509">
        <v>12.5</v>
      </c>
      <c r="N787" s="509">
        <v>14</v>
      </c>
      <c r="O787" s="509">
        <v>15.5</v>
      </c>
      <c r="P787" s="509">
        <v>14.5</v>
      </c>
      <c r="Q787" s="510" t="s">
        <v>2626</v>
      </c>
      <c r="R787" s="526" t="s">
        <v>2272</v>
      </c>
      <c r="S787" s="509">
        <v>13.5</v>
      </c>
      <c r="T787" s="509">
        <v>14</v>
      </c>
      <c r="U787" s="509">
        <v>14.5</v>
      </c>
      <c r="V787" s="509">
        <v>14</v>
      </c>
      <c r="W787" s="509">
        <v>15</v>
      </c>
      <c r="X787" s="528" t="s">
        <v>1908</v>
      </c>
      <c r="Y787" s="509">
        <v>12</v>
      </c>
      <c r="Z787" s="509">
        <v>15</v>
      </c>
      <c r="AA787" s="509">
        <v>14.5</v>
      </c>
      <c r="AB787" s="509">
        <v>14.5</v>
      </c>
      <c r="AC787" s="509">
        <v>14</v>
      </c>
      <c r="AD787" s="509">
        <v>15</v>
      </c>
      <c r="AE787" s="509">
        <v>22.5</v>
      </c>
      <c r="AF787" s="509">
        <v>15</v>
      </c>
      <c r="AG787" s="509">
        <v>12</v>
      </c>
      <c r="AH787" s="509">
        <v>12</v>
      </c>
      <c r="AI787" s="509">
        <v>14.5</v>
      </c>
      <c r="AJ787" s="509">
        <v>10</v>
      </c>
      <c r="AK787" s="509" t="s">
        <v>76</v>
      </c>
      <c r="AL787" s="509">
        <v>13</v>
      </c>
      <c r="AM787" s="510" t="s">
        <v>1893</v>
      </c>
      <c r="AN787" s="509" t="s">
        <v>76</v>
      </c>
      <c r="AO787" s="509" t="s">
        <v>76</v>
      </c>
    </row>
    <row r="788" spans="1:41" ht="15" customHeight="1">
      <c r="B788" s="512" t="s">
        <v>391</v>
      </c>
      <c r="C788" s="509">
        <v>12</v>
      </c>
      <c r="D788" s="509" t="s">
        <v>76</v>
      </c>
      <c r="E788" s="509" t="s">
        <v>76</v>
      </c>
      <c r="F788" s="509">
        <v>11.5</v>
      </c>
      <c r="G788" s="509" t="s">
        <v>76</v>
      </c>
      <c r="H788" s="509" t="s">
        <v>76</v>
      </c>
      <c r="I788" s="509">
        <v>11</v>
      </c>
      <c r="J788" s="509" t="s">
        <v>76</v>
      </c>
      <c r="K788" s="509" t="s">
        <v>76</v>
      </c>
      <c r="L788" s="509">
        <v>14</v>
      </c>
      <c r="M788" s="509" t="s">
        <v>76</v>
      </c>
      <c r="N788" s="509" t="s">
        <v>76</v>
      </c>
      <c r="O788" s="509" t="s">
        <v>76</v>
      </c>
      <c r="P788" s="509" t="s">
        <v>76</v>
      </c>
      <c r="Q788" s="510" t="s">
        <v>76</v>
      </c>
      <c r="R788" s="510" t="s">
        <v>2284</v>
      </c>
      <c r="S788" s="509" t="s">
        <v>76</v>
      </c>
      <c r="T788" s="509" t="s">
        <v>76</v>
      </c>
      <c r="U788" s="509" t="s">
        <v>76</v>
      </c>
      <c r="V788" s="509" t="s">
        <v>76</v>
      </c>
      <c r="W788" s="509" t="s">
        <v>76</v>
      </c>
      <c r="X788" s="509" t="s">
        <v>76</v>
      </c>
      <c r="Y788" s="509">
        <v>13</v>
      </c>
      <c r="Z788" s="509" t="s">
        <v>76</v>
      </c>
      <c r="AA788" s="509" t="s">
        <v>76</v>
      </c>
      <c r="AB788" s="509" t="s">
        <v>76</v>
      </c>
      <c r="AC788" s="509" t="s">
        <v>76</v>
      </c>
      <c r="AD788" s="509" t="s">
        <v>76</v>
      </c>
      <c r="AE788" s="509" t="s">
        <v>76</v>
      </c>
      <c r="AF788" s="509" t="s">
        <v>76</v>
      </c>
      <c r="AG788" s="509" t="s">
        <v>76</v>
      </c>
      <c r="AH788" s="509" t="s">
        <v>76</v>
      </c>
      <c r="AI788" s="509" t="s">
        <v>76</v>
      </c>
      <c r="AJ788" s="509">
        <v>11.5</v>
      </c>
      <c r="AK788" s="509" t="s">
        <v>76</v>
      </c>
      <c r="AL788" s="509" t="s">
        <v>76</v>
      </c>
      <c r="AM788" s="510" t="s">
        <v>76</v>
      </c>
      <c r="AN788" s="509" t="s">
        <v>76</v>
      </c>
      <c r="AO788" s="509">
        <v>12.5</v>
      </c>
    </row>
    <row r="789" spans="1:41" ht="15" customHeight="1">
      <c r="A789" s="2619" t="s">
        <v>407</v>
      </c>
      <c r="B789" s="2619"/>
      <c r="C789" s="509"/>
      <c r="D789" s="509"/>
      <c r="E789" s="509"/>
      <c r="F789" s="509"/>
      <c r="G789" s="509"/>
      <c r="H789" s="509"/>
      <c r="I789" s="509"/>
      <c r="J789" s="509"/>
      <c r="K789" s="509"/>
      <c r="L789" s="509"/>
      <c r="M789" s="509"/>
      <c r="N789" s="509"/>
      <c r="O789" s="509"/>
      <c r="P789" s="509"/>
      <c r="Q789" s="510"/>
      <c r="R789" s="510"/>
      <c r="S789" s="509"/>
      <c r="T789" s="509"/>
      <c r="U789" s="509"/>
      <c r="V789" s="509"/>
      <c r="W789" s="509"/>
      <c r="X789" s="509"/>
      <c r="Y789" s="509"/>
      <c r="Z789" s="509"/>
      <c r="AA789" s="510"/>
      <c r="AB789" s="510"/>
      <c r="AC789" s="509"/>
      <c r="AD789" s="509"/>
      <c r="AE789" s="509"/>
      <c r="AF789" s="509"/>
      <c r="AG789" s="509"/>
      <c r="AH789" s="509"/>
      <c r="AI789" s="509"/>
      <c r="AJ789" s="509"/>
      <c r="AK789" s="509"/>
      <c r="AL789" s="509"/>
      <c r="AM789" s="510"/>
      <c r="AN789" s="509"/>
      <c r="AO789" s="509"/>
    </row>
    <row r="790" spans="1:41" ht="15" customHeight="1">
      <c r="A790" s="523"/>
      <c r="B790" s="512" t="s">
        <v>390</v>
      </c>
      <c r="C790" s="509">
        <v>12</v>
      </c>
      <c r="D790" s="509">
        <v>13</v>
      </c>
      <c r="E790" s="509" t="s">
        <v>1749</v>
      </c>
      <c r="F790" s="509">
        <v>12.5</v>
      </c>
      <c r="G790" s="509">
        <v>11</v>
      </c>
      <c r="H790" s="509" t="s">
        <v>1549</v>
      </c>
      <c r="I790" s="509">
        <v>10</v>
      </c>
      <c r="J790" s="509">
        <v>12</v>
      </c>
      <c r="K790" s="509">
        <v>12</v>
      </c>
      <c r="L790" s="509">
        <v>13.5</v>
      </c>
      <c r="M790" s="509">
        <v>13.5</v>
      </c>
      <c r="N790" s="509">
        <v>13.5</v>
      </c>
      <c r="O790" s="509">
        <v>15.5</v>
      </c>
      <c r="P790" s="509">
        <v>15.5</v>
      </c>
      <c r="Q790" s="510" t="s">
        <v>2626</v>
      </c>
      <c r="R790" s="510" t="s">
        <v>1891</v>
      </c>
      <c r="S790" s="509">
        <v>12</v>
      </c>
      <c r="T790" s="509">
        <v>14</v>
      </c>
      <c r="U790" s="509">
        <v>14.5</v>
      </c>
      <c r="V790" s="509">
        <v>13.5</v>
      </c>
      <c r="W790" s="509">
        <v>15.5</v>
      </c>
      <c r="X790" s="528" t="s">
        <v>1908</v>
      </c>
      <c r="Y790" s="509">
        <v>13</v>
      </c>
      <c r="Z790" s="509">
        <v>14</v>
      </c>
      <c r="AA790" s="509">
        <v>13</v>
      </c>
      <c r="AB790" s="509">
        <v>15</v>
      </c>
      <c r="AC790" s="510" t="s">
        <v>2844</v>
      </c>
      <c r="AD790" s="509">
        <v>16</v>
      </c>
      <c r="AE790" s="509">
        <v>13.5</v>
      </c>
      <c r="AF790" s="509">
        <v>15</v>
      </c>
      <c r="AG790" s="509">
        <v>14.5</v>
      </c>
      <c r="AH790" s="509">
        <v>15.5</v>
      </c>
      <c r="AI790" s="509">
        <v>14.5</v>
      </c>
      <c r="AJ790" s="509">
        <v>11</v>
      </c>
      <c r="AK790" s="509">
        <v>10.75</v>
      </c>
      <c r="AL790" s="509">
        <v>13.5</v>
      </c>
      <c r="AM790" s="510" t="s">
        <v>1549</v>
      </c>
      <c r="AN790" s="509">
        <v>14</v>
      </c>
      <c r="AO790" s="509">
        <v>12.5</v>
      </c>
    </row>
    <row r="791" spans="1:41" ht="15" customHeight="1">
      <c r="A791" s="523"/>
      <c r="B791" s="512" t="s">
        <v>391</v>
      </c>
      <c r="C791" s="509" t="s">
        <v>76</v>
      </c>
      <c r="D791" s="509" t="s">
        <v>76</v>
      </c>
      <c r="E791" s="509" t="s">
        <v>76</v>
      </c>
      <c r="F791" s="509" t="s">
        <v>76</v>
      </c>
      <c r="G791" s="509" t="s">
        <v>76</v>
      </c>
      <c r="H791" s="509" t="s">
        <v>76</v>
      </c>
      <c r="I791" s="509">
        <v>12</v>
      </c>
      <c r="J791" s="509" t="s">
        <v>76</v>
      </c>
      <c r="K791" s="509" t="s">
        <v>76</v>
      </c>
      <c r="L791" s="509">
        <v>14.5</v>
      </c>
      <c r="M791" s="509" t="s">
        <v>76</v>
      </c>
      <c r="N791" s="509">
        <v>13.5</v>
      </c>
      <c r="O791" s="509" t="s">
        <v>76</v>
      </c>
      <c r="P791" s="509" t="s">
        <v>76</v>
      </c>
      <c r="Q791" s="510" t="s">
        <v>76</v>
      </c>
      <c r="R791" s="510" t="s">
        <v>76</v>
      </c>
      <c r="S791" s="509">
        <v>13.5</v>
      </c>
      <c r="T791" s="509" t="s">
        <v>76</v>
      </c>
      <c r="U791" s="509">
        <v>14.5</v>
      </c>
      <c r="V791" s="509" t="s">
        <v>76</v>
      </c>
      <c r="W791" s="509" t="s">
        <v>76</v>
      </c>
      <c r="X791" s="509" t="s">
        <v>76</v>
      </c>
      <c r="Y791" s="509">
        <v>13.5</v>
      </c>
      <c r="Z791" s="509" t="s">
        <v>76</v>
      </c>
      <c r="AA791" s="509">
        <v>14</v>
      </c>
      <c r="AB791" s="509" t="s">
        <v>76</v>
      </c>
      <c r="AC791" s="510" t="s">
        <v>76</v>
      </c>
      <c r="AD791" s="510" t="s">
        <v>76</v>
      </c>
      <c r="AE791" s="510" t="s">
        <v>76</v>
      </c>
      <c r="AF791" s="509" t="s">
        <v>76</v>
      </c>
      <c r="AG791" s="509" t="s">
        <v>76</v>
      </c>
      <c r="AH791" s="509" t="s">
        <v>76</v>
      </c>
      <c r="AI791" s="509" t="s">
        <v>76</v>
      </c>
      <c r="AJ791" s="509">
        <v>12</v>
      </c>
      <c r="AK791" s="509">
        <v>12.5</v>
      </c>
      <c r="AL791" s="509" t="s">
        <v>76</v>
      </c>
      <c r="AM791" s="510" t="s">
        <v>76</v>
      </c>
      <c r="AN791" s="509" t="s">
        <v>76</v>
      </c>
      <c r="AO791" s="509">
        <v>12.5</v>
      </c>
    </row>
    <row r="792" spans="1:41" ht="15" customHeight="1">
      <c r="A792" s="524" t="s">
        <v>211</v>
      </c>
      <c r="C792" s="509">
        <v>7</v>
      </c>
      <c r="D792" s="509">
        <v>7</v>
      </c>
      <c r="E792" s="509">
        <v>7</v>
      </c>
      <c r="F792" s="509">
        <v>7</v>
      </c>
      <c r="G792" s="509">
        <v>7</v>
      </c>
      <c r="H792" s="509">
        <v>7</v>
      </c>
      <c r="I792" s="509">
        <v>7</v>
      </c>
      <c r="J792" s="509">
        <v>7</v>
      </c>
      <c r="K792" s="509">
        <v>7</v>
      </c>
      <c r="L792" s="509">
        <v>7</v>
      </c>
      <c r="M792" s="509">
        <v>7</v>
      </c>
      <c r="N792" s="509">
        <v>7</v>
      </c>
      <c r="O792" s="509">
        <v>7</v>
      </c>
      <c r="P792" s="509">
        <v>7</v>
      </c>
      <c r="Q792" s="509">
        <v>7</v>
      </c>
      <c r="R792" s="509">
        <v>7</v>
      </c>
      <c r="S792" s="509">
        <v>7</v>
      </c>
      <c r="T792" s="509">
        <v>7</v>
      </c>
      <c r="U792" s="509">
        <v>7</v>
      </c>
      <c r="V792" s="509">
        <v>7</v>
      </c>
      <c r="W792" s="509">
        <v>7</v>
      </c>
      <c r="X792" s="509">
        <v>7</v>
      </c>
      <c r="Y792" s="509">
        <v>7</v>
      </c>
      <c r="Z792" s="509">
        <v>7</v>
      </c>
      <c r="AA792" s="509">
        <v>7</v>
      </c>
      <c r="AB792" s="509">
        <v>7</v>
      </c>
      <c r="AC792" s="509">
        <v>7</v>
      </c>
      <c r="AD792" s="509">
        <v>7</v>
      </c>
      <c r="AE792" s="509">
        <v>7</v>
      </c>
      <c r="AF792" s="509">
        <v>7</v>
      </c>
      <c r="AG792" s="509">
        <v>7</v>
      </c>
      <c r="AH792" s="509">
        <v>7</v>
      </c>
      <c r="AI792" s="509">
        <v>7</v>
      </c>
      <c r="AJ792" s="509">
        <v>7</v>
      </c>
      <c r="AK792" s="509">
        <v>7</v>
      </c>
      <c r="AL792" s="509">
        <v>7</v>
      </c>
      <c r="AM792" s="509">
        <v>7</v>
      </c>
      <c r="AN792" s="509">
        <v>7</v>
      </c>
      <c r="AO792" s="509">
        <v>7</v>
      </c>
    </row>
    <row r="793" spans="1:41" ht="15" customHeight="1">
      <c r="A793" s="524" t="s">
        <v>2800</v>
      </c>
      <c r="B793" s="710"/>
      <c r="C793" s="509"/>
      <c r="D793" s="509"/>
      <c r="E793" s="509"/>
      <c r="F793" s="509"/>
      <c r="G793" s="509"/>
      <c r="H793" s="509"/>
      <c r="I793" s="509"/>
      <c r="J793" s="509"/>
      <c r="K793" s="509"/>
      <c r="L793" s="509"/>
      <c r="M793" s="509"/>
      <c r="N793" s="509"/>
      <c r="O793" s="509"/>
      <c r="P793" s="509"/>
      <c r="Q793" s="510"/>
      <c r="R793" s="510"/>
      <c r="S793" s="509"/>
      <c r="T793" s="509"/>
      <c r="U793" s="509"/>
      <c r="V793" s="509"/>
      <c r="W793" s="509"/>
      <c r="X793" s="510"/>
      <c r="Y793" s="510"/>
      <c r="Z793" s="509"/>
      <c r="AA793" s="510"/>
      <c r="AB793" s="510"/>
      <c r="AC793" s="510"/>
      <c r="AD793" s="510"/>
      <c r="AE793" s="510"/>
      <c r="AF793" s="509"/>
      <c r="AG793" s="509"/>
      <c r="AH793" s="509"/>
      <c r="AI793" s="509"/>
      <c r="AJ793" s="509"/>
      <c r="AK793" s="509"/>
      <c r="AL793" s="509"/>
      <c r="AM793" s="510"/>
      <c r="AN793" s="509"/>
      <c r="AO793" s="509"/>
    </row>
    <row r="794" spans="1:41" ht="15" customHeight="1">
      <c r="B794" s="512" t="s">
        <v>390</v>
      </c>
      <c r="C794" s="509">
        <v>13.5</v>
      </c>
      <c r="D794" s="509">
        <v>13</v>
      </c>
      <c r="E794" s="509">
        <v>14</v>
      </c>
      <c r="F794" s="509">
        <v>13.5</v>
      </c>
      <c r="G794" s="509">
        <v>12</v>
      </c>
      <c r="H794" s="509">
        <v>14</v>
      </c>
      <c r="I794" s="509">
        <v>13.5</v>
      </c>
      <c r="J794" s="509">
        <v>12</v>
      </c>
      <c r="K794" s="509">
        <v>14</v>
      </c>
      <c r="L794" s="509">
        <v>14.5</v>
      </c>
      <c r="M794" s="509">
        <v>13.5</v>
      </c>
      <c r="N794" s="509">
        <v>14</v>
      </c>
      <c r="O794" s="509">
        <v>15</v>
      </c>
      <c r="P794" s="509">
        <v>15.5</v>
      </c>
      <c r="Q794" s="510" t="s">
        <v>2626</v>
      </c>
      <c r="R794" s="510" t="s">
        <v>1891</v>
      </c>
      <c r="S794" s="509">
        <v>13.5</v>
      </c>
      <c r="T794" s="509">
        <v>14.5</v>
      </c>
      <c r="U794" s="509">
        <v>15</v>
      </c>
      <c r="V794" s="509">
        <v>14.5</v>
      </c>
      <c r="W794" s="509">
        <v>15.5</v>
      </c>
      <c r="X794" s="510" t="s">
        <v>1847</v>
      </c>
      <c r="Y794" s="510" t="s">
        <v>2450</v>
      </c>
      <c r="Z794" s="509">
        <v>14.5</v>
      </c>
      <c r="AA794" s="509">
        <v>13.5</v>
      </c>
      <c r="AB794" s="509">
        <v>15.5</v>
      </c>
      <c r="AC794" s="510" t="s">
        <v>1343</v>
      </c>
      <c r="AD794" s="509">
        <v>16</v>
      </c>
      <c r="AE794" s="509">
        <v>16</v>
      </c>
      <c r="AF794" s="509">
        <v>15</v>
      </c>
      <c r="AG794" s="509">
        <v>15</v>
      </c>
      <c r="AH794" s="509">
        <v>16</v>
      </c>
      <c r="AI794" s="509">
        <v>15</v>
      </c>
      <c r="AJ794" s="509">
        <v>12</v>
      </c>
      <c r="AK794" s="509">
        <v>10.75</v>
      </c>
      <c r="AL794" s="509">
        <v>14.5</v>
      </c>
      <c r="AM794" s="510" t="s">
        <v>1893</v>
      </c>
      <c r="AN794" s="509">
        <v>14.5</v>
      </c>
      <c r="AO794" s="509">
        <v>12</v>
      </c>
    </row>
    <row r="795" spans="1:41" ht="15" customHeight="1">
      <c r="B795" s="512" t="s">
        <v>391</v>
      </c>
      <c r="C795" s="509" t="s">
        <v>76</v>
      </c>
      <c r="D795" s="509" t="s">
        <v>76</v>
      </c>
      <c r="E795" s="509" t="s">
        <v>76</v>
      </c>
      <c r="F795" s="509" t="s">
        <v>76</v>
      </c>
      <c r="G795" s="509" t="s">
        <v>76</v>
      </c>
      <c r="H795" s="509" t="s">
        <v>76</v>
      </c>
      <c r="I795" s="509">
        <v>13.5</v>
      </c>
      <c r="J795" s="509" t="s">
        <v>76</v>
      </c>
      <c r="K795" s="509" t="s">
        <v>76</v>
      </c>
      <c r="L795" s="509">
        <v>15</v>
      </c>
      <c r="M795" s="509" t="s">
        <v>76</v>
      </c>
      <c r="N795" s="509">
        <v>14</v>
      </c>
      <c r="O795" s="509">
        <v>15.5</v>
      </c>
      <c r="P795" s="509" t="s">
        <v>76</v>
      </c>
      <c r="Q795" s="510" t="s">
        <v>76</v>
      </c>
      <c r="R795" s="510" t="s">
        <v>1549</v>
      </c>
      <c r="S795" s="509">
        <v>15.5</v>
      </c>
      <c r="T795" s="509" t="s">
        <v>76</v>
      </c>
      <c r="U795" s="509" t="s">
        <v>76</v>
      </c>
      <c r="V795" s="509" t="s">
        <v>76</v>
      </c>
      <c r="W795" s="509" t="s">
        <v>76</v>
      </c>
      <c r="X795" s="510" t="s">
        <v>76</v>
      </c>
      <c r="Y795" s="510" t="s">
        <v>76</v>
      </c>
      <c r="Z795" s="510" t="s">
        <v>76</v>
      </c>
      <c r="AA795" s="509">
        <v>14.5</v>
      </c>
      <c r="AB795" s="509" t="s">
        <v>76</v>
      </c>
      <c r="AC795" s="510" t="s">
        <v>76</v>
      </c>
      <c r="AD795" s="509" t="s">
        <v>76</v>
      </c>
      <c r="AE795" s="509" t="s">
        <v>76</v>
      </c>
      <c r="AF795" s="509" t="s">
        <v>76</v>
      </c>
      <c r="AG795" s="509" t="s">
        <v>76</v>
      </c>
      <c r="AH795" s="509" t="s">
        <v>76</v>
      </c>
      <c r="AI795" s="509" t="s">
        <v>76</v>
      </c>
      <c r="AJ795" s="509">
        <v>13</v>
      </c>
      <c r="AK795" s="509">
        <v>12</v>
      </c>
      <c r="AL795" s="509" t="s">
        <v>76</v>
      </c>
      <c r="AM795" s="510" t="s">
        <v>76</v>
      </c>
      <c r="AN795" s="509" t="s">
        <v>76</v>
      </c>
      <c r="AO795" s="509">
        <v>12</v>
      </c>
    </row>
    <row r="796" spans="1:41" ht="15" customHeight="1">
      <c r="A796" s="2619" t="s">
        <v>409</v>
      </c>
      <c r="B796" s="2619"/>
      <c r="C796" s="509"/>
      <c r="D796" s="509"/>
      <c r="E796" s="509"/>
      <c r="F796" s="509"/>
      <c r="G796" s="509"/>
      <c r="H796" s="509"/>
      <c r="I796" s="509"/>
      <c r="J796" s="509"/>
      <c r="K796" s="509"/>
      <c r="L796" s="509"/>
      <c r="M796" s="509"/>
      <c r="N796" s="509"/>
      <c r="O796" s="509"/>
      <c r="P796" s="509"/>
      <c r="Q796" s="510"/>
      <c r="R796" s="510"/>
      <c r="S796" s="509"/>
      <c r="T796" s="509"/>
      <c r="U796" s="509"/>
      <c r="V796" s="509"/>
      <c r="W796" s="509"/>
      <c r="X796" s="510"/>
      <c r="Y796" s="510"/>
      <c r="Z796" s="510"/>
      <c r="AA796" s="509"/>
      <c r="AB796" s="509"/>
      <c r="AC796" s="510"/>
      <c r="AD796" s="509"/>
      <c r="AE796" s="509"/>
      <c r="AF796" s="509"/>
      <c r="AG796" s="509"/>
      <c r="AH796" s="509"/>
      <c r="AI796" s="509"/>
      <c r="AJ796" s="509"/>
      <c r="AK796" s="509"/>
      <c r="AL796" s="509"/>
      <c r="AM796" s="510"/>
      <c r="AN796" s="509"/>
      <c r="AO796" s="509"/>
    </row>
    <row r="797" spans="1:41" ht="15" customHeight="1">
      <c r="B797" s="512" t="s">
        <v>390</v>
      </c>
      <c r="C797" s="509" t="s">
        <v>1669</v>
      </c>
      <c r="D797" s="509">
        <v>12.5</v>
      </c>
      <c r="E797" s="509" t="s">
        <v>2379</v>
      </c>
      <c r="F797" s="509">
        <v>12</v>
      </c>
      <c r="G797" s="509" t="s">
        <v>76</v>
      </c>
      <c r="H797" s="509" t="s">
        <v>76</v>
      </c>
      <c r="I797" s="509">
        <v>13</v>
      </c>
      <c r="J797" s="509">
        <v>12</v>
      </c>
      <c r="K797" s="509">
        <v>14</v>
      </c>
      <c r="L797" s="509">
        <v>14.5</v>
      </c>
      <c r="M797" s="509">
        <v>14</v>
      </c>
      <c r="N797" s="509">
        <v>14</v>
      </c>
      <c r="O797" s="509">
        <v>15</v>
      </c>
      <c r="P797" s="509">
        <v>15.5</v>
      </c>
      <c r="Q797" s="509">
        <v>14.5</v>
      </c>
      <c r="R797" s="510" t="s">
        <v>1549</v>
      </c>
      <c r="S797" s="509">
        <v>13</v>
      </c>
      <c r="T797" s="509">
        <v>14</v>
      </c>
      <c r="U797" s="509">
        <v>15.5</v>
      </c>
      <c r="V797" s="509">
        <v>14.5</v>
      </c>
      <c r="W797" s="509">
        <v>15.5</v>
      </c>
      <c r="X797" s="509" t="s">
        <v>1908</v>
      </c>
      <c r="Y797" s="509">
        <v>13.5</v>
      </c>
      <c r="Z797" s="509">
        <v>16</v>
      </c>
      <c r="AA797" s="509" t="s">
        <v>76</v>
      </c>
      <c r="AB797" s="509">
        <v>15</v>
      </c>
      <c r="AC797" s="510" t="s">
        <v>1538</v>
      </c>
      <c r="AD797" s="509">
        <v>16</v>
      </c>
      <c r="AE797" s="509">
        <v>15</v>
      </c>
      <c r="AF797" s="509">
        <v>15</v>
      </c>
      <c r="AG797" s="509">
        <v>14</v>
      </c>
      <c r="AH797" s="509">
        <v>16</v>
      </c>
      <c r="AI797" s="509">
        <v>15.5</v>
      </c>
      <c r="AJ797" s="509">
        <v>13.5</v>
      </c>
      <c r="AK797" s="509">
        <v>15.5</v>
      </c>
      <c r="AL797" s="509">
        <v>14.5</v>
      </c>
      <c r="AM797" s="510" t="s">
        <v>76</v>
      </c>
      <c r="AN797" s="509" t="s">
        <v>76</v>
      </c>
      <c r="AO797" s="509" t="s">
        <v>76</v>
      </c>
    </row>
    <row r="798" spans="1:41" ht="15" customHeight="1">
      <c r="B798" s="512" t="s">
        <v>391</v>
      </c>
      <c r="C798" s="509" t="s">
        <v>76</v>
      </c>
      <c r="D798" s="509" t="s">
        <v>76</v>
      </c>
      <c r="E798" s="509" t="s">
        <v>76</v>
      </c>
      <c r="F798" s="509">
        <v>13.5</v>
      </c>
      <c r="G798" s="509" t="s">
        <v>76</v>
      </c>
      <c r="H798" s="509" t="s">
        <v>76</v>
      </c>
      <c r="I798" s="509" t="s">
        <v>76</v>
      </c>
      <c r="J798" s="509">
        <v>12.5</v>
      </c>
      <c r="K798" s="509" t="s">
        <v>76</v>
      </c>
      <c r="L798" s="509">
        <v>14.5</v>
      </c>
      <c r="M798" s="509" t="s">
        <v>76</v>
      </c>
      <c r="N798" s="509">
        <v>14.5</v>
      </c>
      <c r="O798" s="509">
        <v>13.5</v>
      </c>
      <c r="P798" s="510" t="s">
        <v>76</v>
      </c>
      <c r="Q798" s="509" t="s">
        <v>76</v>
      </c>
      <c r="R798" s="510" t="s">
        <v>1891</v>
      </c>
      <c r="S798" s="509">
        <v>14.5</v>
      </c>
      <c r="T798" s="509" t="s">
        <v>76</v>
      </c>
      <c r="U798" s="509" t="s">
        <v>76</v>
      </c>
      <c r="V798" s="509">
        <v>13.5</v>
      </c>
      <c r="W798" s="509" t="s">
        <v>76</v>
      </c>
      <c r="X798" s="509" t="s">
        <v>76</v>
      </c>
      <c r="Y798" s="509" t="s">
        <v>76</v>
      </c>
      <c r="Z798" s="509" t="s">
        <v>76</v>
      </c>
      <c r="AA798" s="509" t="s">
        <v>76</v>
      </c>
      <c r="AB798" s="509" t="s">
        <v>76</v>
      </c>
      <c r="AC798" s="510" t="s">
        <v>76</v>
      </c>
      <c r="AD798" s="510" t="s">
        <v>76</v>
      </c>
      <c r="AE798" s="510" t="s">
        <v>76</v>
      </c>
      <c r="AF798" s="509" t="s">
        <v>76</v>
      </c>
      <c r="AG798" s="509">
        <v>15</v>
      </c>
      <c r="AH798" s="509" t="s">
        <v>76</v>
      </c>
      <c r="AI798" s="509" t="s">
        <v>76</v>
      </c>
      <c r="AJ798" s="509" t="s">
        <v>76</v>
      </c>
      <c r="AK798" s="509">
        <v>16.5</v>
      </c>
      <c r="AL798" s="509" t="s">
        <v>76</v>
      </c>
      <c r="AM798" s="510" t="s">
        <v>76</v>
      </c>
      <c r="AN798" s="509" t="s">
        <v>76</v>
      </c>
      <c r="AO798" s="509" t="s">
        <v>76</v>
      </c>
    </row>
    <row r="799" spans="1:41" ht="15" customHeight="1">
      <c r="A799" s="2619" t="s">
        <v>410</v>
      </c>
      <c r="B799" s="2619"/>
      <c r="C799" s="509"/>
      <c r="D799" s="509"/>
      <c r="E799" s="509"/>
      <c r="F799" s="509"/>
      <c r="G799" s="509"/>
      <c r="H799" s="509"/>
      <c r="I799" s="509"/>
      <c r="J799" s="509"/>
      <c r="K799" s="509"/>
      <c r="L799" s="509"/>
      <c r="M799" s="509"/>
      <c r="N799" s="509"/>
      <c r="O799" s="509"/>
      <c r="P799" s="510"/>
      <c r="Q799" s="509"/>
      <c r="R799" s="510"/>
      <c r="S799" s="509"/>
      <c r="T799" s="509"/>
      <c r="U799" s="509"/>
      <c r="V799" s="509"/>
      <c r="W799" s="509"/>
      <c r="X799" s="509"/>
      <c r="Y799" s="509"/>
      <c r="Z799" s="509"/>
      <c r="AA799" s="509"/>
      <c r="AB799" s="509"/>
      <c r="AC799" s="510"/>
      <c r="AD799" s="510"/>
      <c r="AE799" s="510"/>
      <c r="AF799" s="509"/>
      <c r="AG799" s="509"/>
      <c r="AH799" s="509"/>
      <c r="AI799" s="509"/>
      <c r="AJ799" s="509"/>
      <c r="AK799" s="509"/>
      <c r="AL799" s="509"/>
      <c r="AM799" s="510"/>
      <c r="AN799" s="509"/>
      <c r="AO799" s="509"/>
    </row>
    <row r="800" spans="1:41" ht="15" customHeight="1">
      <c r="B800" s="512" t="s">
        <v>390</v>
      </c>
      <c r="C800" s="509">
        <v>13</v>
      </c>
      <c r="D800" s="509">
        <v>13</v>
      </c>
      <c r="E800" s="509">
        <v>13.5</v>
      </c>
      <c r="F800" s="509">
        <v>13</v>
      </c>
      <c r="G800" s="509">
        <v>12</v>
      </c>
      <c r="H800" s="509">
        <v>12</v>
      </c>
      <c r="I800" s="509" t="s">
        <v>76</v>
      </c>
      <c r="J800" s="509">
        <v>12.5</v>
      </c>
      <c r="K800" s="509" t="s">
        <v>76</v>
      </c>
      <c r="L800" s="509">
        <v>14.5</v>
      </c>
      <c r="M800" s="509">
        <v>16</v>
      </c>
      <c r="N800" s="509">
        <v>15</v>
      </c>
      <c r="O800" s="509" t="s">
        <v>1861</v>
      </c>
      <c r="P800" s="509">
        <v>17</v>
      </c>
      <c r="Q800" s="509">
        <v>15</v>
      </c>
      <c r="R800" s="510" t="s">
        <v>1891</v>
      </c>
      <c r="S800" s="509">
        <v>14.5</v>
      </c>
      <c r="T800" s="509">
        <v>16</v>
      </c>
      <c r="U800" s="509">
        <v>17</v>
      </c>
      <c r="V800" s="509">
        <v>14.5</v>
      </c>
      <c r="W800" s="509">
        <v>16</v>
      </c>
      <c r="X800" s="509" t="s">
        <v>1538</v>
      </c>
      <c r="Y800" s="509">
        <v>14</v>
      </c>
      <c r="Z800" s="509">
        <v>16</v>
      </c>
      <c r="AA800" s="509">
        <v>16.5</v>
      </c>
      <c r="AB800" s="509">
        <v>17</v>
      </c>
      <c r="AC800" s="509">
        <v>17</v>
      </c>
      <c r="AD800" s="509">
        <v>16</v>
      </c>
      <c r="AE800" s="509">
        <v>19.45</v>
      </c>
      <c r="AF800" s="509">
        <v>15</v>
      </c>
      <c r="AG800" s="509">
        <v>15</v>
      </c>
      <c r="AH800" s="509">
        <v>16</v>
      </c>
      <c r="AI800" s="509">
        <v>15.5</v>
      </c>
      <c r="AJ800" s="509">
        <v>14</v>
      </c>
      <c r="AK800" s="509">
        <v>14.5</v>
      </c>
      <c r="AL800" s="509">
        <v>15</v>
      </c>
      <c r="AM800" s="510" t="s">
        <v>1908</v>
      </c>
      <c r="AN800" s="509" t="s">
        <v>76</v>
      </c>
      <c r="AO800" s="509" t="s">
        <v>76</v>
      </c>
    </row>
    <row r="801" spans="1:41" ht="15" customHeight="1">
      <c r="B801" s="512" t="s">
        <v>391</v>
      </c>
      <c r="C801" s="509" t="s">
        <v>76</v>
      </c>
      <c r="D801" s="509" t="s">
        <v>76</v>
      </c>
      <c r="E801" s="509" t="s">
        <v>76</v>
      </c>
      <c r="F801" s="509" t="s">
        <v>76</v>
      </c>
      <c r="G801" s="509" t="s">
        <v>76</v>
      </c>
      <c r="H801" s="509" t="s">
        <v>76</v>
      </c>
      <c r="I801" s="509" t="s">
        <v>76</v>
      </c>
      <c r="J801" s="509" t="s">
        <v>76</v>
      </c>
      <c r="K801" s="509" t="s">
        <v>76</v>
      </c>
      <c r="L801" s="509">
        <v>15.5</v>
      </c>
      <c r="M801" s="509" t="s">
        <v>76</v>
      </c>
      <c r="N801" s="509">
        <v>14.5</v>
      </c>
      <c r="O801" s="509">
        <v>16.5</v>
      </c>
      <c r="P801" s="510" t="s">
        <v>76</v>
      </c>
      <c r="Q801" s="510" t="s">
        <v>76</v>
      </c>
      <c r="R801" s="510" t="s">
        <v>76</v>
      </c>
      <c r="S801" s="509">
        <v>18.5</v>
      </c>
      <c r="T801" s="509" t="s">
        <v>76</v>
      </c>
      <c r="U801" s="509" t="s">
        <v>76</v>
      </c>
      <c r="V801" s="509" t="s">
        <v>76</v>
      </c>
      <c r="W801" s="509" t="s">
        <v>76</v>
      </c>
      <c r="X801" s="509" t="s">
        <v>76</v>
      </c>
      <c r="Y801" s="509" t="s">
        <v>76</v>
      </c>
      <c r="Z801" s="509" t="s">
        <v>76</v>
      </c>
      <c r="AA801" s="509">
        <v>15</v>
      </c>
      <c r="AB801" s="509" t="s">
        <v>76</v>
      </c>
      <c r="AC801" s="509" t="s">
        <v>76</v>
      </c>
      <c r="AD801" s="509" t="s">
        <v>76</v>
      </c>
      <c r="AE801" s="509" t="s">
        <v>76</v>
      </c>
      <c r="AF801" s="509" t="s">
        <v>76</v>
      </c>
      <c r="AG801" s="509" t="s">
        <v>76</v>
      </c>
      <c r="AH801" s="509" t="s">
        <v>76</v>
      </c>
      <c r="AI801" s="509" t="s">
        <v>76</v>
      </c>
      <c r="AJ801" s="509">
        <v>15</v>
      </c>
      <c r="AK801" s="509">
        <v>18</v>
      </c>
      <c r="AL801" s="509" t="s">
        <v>76</v>
      </c>
      <c r="AM801" s="510" t="s">
        <v>76</v>
      </c>
      <c r="AN801" s="509" t="s">
        <v>76</v>
      </c>
      <c r="AO801" s="509" t="s">
        <v>76</v>
      </c>
    </row>
    <row r="802" spans="1:41" ht="15" customHeight="1">
      <c r="A802" s="2619" t="s">
        <v>411</v>
      </c>
      <c r="B802" s="2619"/>
      <c r="C802" s="509"/>
      <c r="D802" s="509"/>
      <c r="E802" s="509"/>
      <c r="F802" s="509"/>
      <c r="G802" s="509"/>
      <c r="H802" s="509"/>
      <c r="I802" s="509"/>
      <c r="J802" s="509"/>
      <c r="K802" s="509"/>
      <c r="L802" s="509"/>
      <c r="M802" s="509"/>
      <c r="N802" s="509"/>
      <c r="O802" s="509"/>
      <c r="P802" s="510"/>
      <c r="Q802" s="510"/>
      <c r="R802" s="510"/>
      <c r="S802" s="509"/>
      <c r="T802" s="509"/>
      <c r="U802" s="509"/>
      <c r="V802" s="509"/>
      <c r="W802" s="509"/>
      <c r="X802" s="509"/>
      <c r="Y802" s="509"/>
      <c r="Z802" s="509"/>
      <c r="AA802" s="509"/>
      <c r="AB802" s="509"/>
      <c r="AC802" s="509"/>
      <c r="AD802" s="509"/>
      <c r="AE802" s="509"/>
      <c r="AF802" s="509"/>
      <c r="AG802" s="509"/>
      <c r="AH802" s="509"/>
      <c r="AI802" s="509"/>
      <c r="AJ802" s="509"/>
      <c r="AK802" s="509"/>
      <c r="AL802" s="509"/>
      <c r="AM802" s="510"/>
      <c r="AN802" s="509"/>
      <c r="AO802" s="509"/>
    </row>
    <row r="803" spans="1:41" ht="15" customHeight="1">
      <c r="B803" s="512" t="s">
        <v>390</v>
      </c>
      <c r="C803" s="509" t="s">
        <v>2586</v>
      </c>
      <c r="D803" s="509">
        <v>13</v>
      </c>
      <c r="E803" s="509" t="s">
        <v>2685</v>
      </c>
      <c r="F803" s="509" t="s">
        <v>2845</v>
      </c>
      <c r="G803" s="509" t="s">
        <v>1663</v>
      </c>
      <c r="H803" s="509" t="s">
        <v>2389</v>
      </c>
      <c r="I803" s="509">
        <v>10</v>
      </c>
      <c r="J803" s="509">
        <v>10</v>
      </c>
      <c r="K803" s="509">
        <v>14</v>
      </c>
      <c r="L803" s="509">
        <v>14.5</v>
      </c>
      <c r="M803" s="509">
        <v>13.5</v>
      </c>
      <c r="N803" s="509" t="s">
        <v>2450</v>
      </c>
      <c r="O803" s="509">
        <v>15.5</v>
      </c>
      <c r="P803" s="509">
        <v>15.5</v>
      </c>
      <c r="Q803" s="510" t="s">
        <v>2626</v>
      </c>
      <c r="R803" s="510" t="s">
        <v>2284</v>
      </c>
      <c r="S803" s="509">
        <v>13</v>
      </c>
      <c r="T803" s="509">
        <v>16</v>
      </c>
      <c r="U803" s="509">
        <v>16</v>
      </c>
      <c r="V803" s="509">
        <v>14.5</v>
      </c>
      <c r="W803" s="510">
        <v>14</v>
      </c>
      <c r="X803" s="509" t="s">
        <v>1908</v>
      </c>
      <c r="Y803" s="509">
        <v>14</v>
      </c>
      <c r="Z803" s="509">
        <v>13</v>
      </c>
      <c r="AA803" s="509">
        <v>14.5</v>
      </c>
      <c r="AB803" s="509">
        <v>15.5</v>
      </c>
      <c r="AC803" s="509">
        <v>16.5</v>
      </c>
      <c r="AD803" s="509">
        <v>16</v>
      </c>
      <c r="AE803" s="509">
        <v>13</v>
      </c>
      <c r="AF803" s="509">
        <v>15</v>
      </c>
      <c r="AG803" s="509">
        <v>14.5</v>
      </c>
      <c r="AH803" s="509">
        <v>16</v>
      </c>
      <c r="AI803" s="509">
        <v>15.5</v>
      </c>
      <c r="AJ803" s="509">
        <v>9.5</v>
      </c>
      <c r="AK803" s="509">
        <v>9.5</v>
      </c>
      <c r="AL803" s="509">
        <v>14.5</v>
      </c>
      <c r="AM803" s="510" t="s">
        <v>1908</v>
      </c>
      <c r="AN803" s="509">
        <v>14.5</v>
      </c>
      <c r="AO803" s="509">
        <v>10.5</v>
      </c>
    </row>
    <row r="804" spans="1:41" ht="15" customHeight="1">
      <c r="A804" s="517"/>
      <c r="B804" s="518" t="s">
        <v>391</v>
      </c>
      <c r="C804" s="519" t="s">
        <v>76</v>
      </c>
      <c r="D804" s="519" t="s">
        <v>76</v>
      </c>
      <c r="E804" s="519" t="s">
        <v>76</v>
      </c>
      <c r="F804" s="527" t="s">
        <v>76</v>
      </c>
      <c r="G804" s="527" t="s">
        <v>76</v>
      </c>
      <c r="H804" s="519" t="s">
        <v>76</v>
      </c>
      <c r="I804" s="519">
        <v>14.5</v>
      </c>
      <c r="J804" s="519" t="s">
        <v>76</v>
      </c>
      <c r="K804" s="519" t="s">
        <v>76</v>
      </c>
      <c r="L804" s="519">
        <v>15</v>
      </c>
      <c r="M804" s="519" t="s">
        <v>76</v>
      </c>
      <c r="N804" s="519" t="s">
        <v>1863</v>
      </c>
      <c r="O804" s="519" t="s">
        <v>76</v>
      </c>
      <c r="P804" s="522" t="s">
        <v>76</v>
      </c>
      <c r="Q804" s="522" t="s">
        <v>76</v>
      </c>
      <c r="R804" s="522" t="s">
        <v>1891</v>
      </c>
      <c r="S804" s="519">
        <v>13.5</v>
      </c>
      <c r="T804" s="519" t="s">
        <v>76</v>
      </c>
      <c r="U804" s="522" t="s">
        <v>76</v>
      </c>
      <c r="V804" s="522" t="s">
        <v>76</v>
      </c>
      <c r="W804" s="522" t="s">
        <v>76</v>
      </c>
      <c r="X804" s="522" t="s">
        <v>76</v>
      </c>
      <c r="Y804" s="522" t="s">
        <v>76</v>
      </c>
      <c r="Z804" s="522">
        <v>16</v>
      </c>
      <c r="AA804" s="519">
        <v>15.5</v>
      </c>
      <c r="AB804" s="519" t="s">
        <v>76</v>
      </c>
      <c r="AC804" s="522" t="s">
        <v>76</v>
      </c>
      <c r="AD804" s="522" t="s">
        <v>76</v>
      </c>
      <c r="AE804" s="522" t="s">
        <v>76</v>
      </c>
      <c r="AF804" s="522" t="s">
        <v>76</v>
      </c>
      <c r="AG804" s="522" t="s">
        <v>76</v>
      </c>
      <c r="AH804" s="522" t="s">
        <v>76</v>
      </c>
      <c r="AI804" s="522" t="s">
        <v>76</v>
      </c>
      <c r="AJ804" s="519">
        <v>12.5</v>
      </c>
      <c r="AK804" s="519">
        <v>12</v>
      </c>
      <c r="AL804" s="519" t="s">
        <v>76</v>
      </c>
      <c r="AM804" s="522" t="s">
        <v>76</v>
      </c>
      <c r="AN804" s="522" t="s">
        <v>76</v>
      </c>
      <c r="AO804" s="519">
        <v>11</v>
      </c>
    </row>
    <row r="805" spans="1:41" s="1047" customFormat="1" ht="15" customHeight="1">
      <c r="A805" s="2573" t="s">
        <v>548</v>
      </c>
      <c r="B805" s="2573"/>
      <c r="C805" s="2573"/>
      <c r="D805" s="2573"/>
      <c r="E805" s="2573"/>
      <c r="F805" s="2573"/>
      <c r="G805" s="2573"/>
      <c r="H805" s="2573"/>
      <c r="I805" s="2573"/>
      <c r="J805" s="1049"/>
      <c r="K805" s="1049"/>
      <c r="L805" s="1049"/>
      <c r="M805" s="1049"/>
      <c r="N805" s="1049"/>
      <c r="O805" s="1049"/>
      <c r="P805" s="1049"/>
      <c r="Q805" s="1049"/>
      <c r="R805" s="1049"/>
      <c r="S805" s="1049"/>
      <c r="T805" s="2573" t="s">
        <v>3562</v>
      </c>
      <c r="U805" s="2573"/>
      <c r="V805" s="2573"/>
      <c r="W805" s="2573"/>
      <c r="X805" s="2573"/>
      <c r="Y805" s="1050"/>
      <c r="Z805" s="1048"/>
      <c r="AA805" s="1048"/>
      <c r="AB805" s="1048"/>
      <c r="AC805" s="1048"/>
      <c r="AF805" s="1050"/>
      <c r="AG805" s="1050"/>
      <c r="AH805" s="1050"/>
      <c r="AI805" s="1050"/>
      <c r="AJ805" s="1050"/>
    </row>
    <row r="806" spans="1:41" s="1047" customFormat="1" ht="15" customHeight="1">
      <c r="B806" s="1047" t="s">
        <v>399</v>
      </c>
      <c r="U806" s="1047" t="s">
        <v>399</v>
      </c>
      <c r="V806" s="1048"/>
      <c r="W806" s="1048"/>
      <c r="X806" s="1048"/>
      <c r="Y806" s="1048"/>
      <c r="AA806" s="1048"/>
      <c r="AB806" s="1048"/>
      <c r="AC806" s="1048"/>
      <c r="AH806" s="1048"/>
      <c r="AI806" s="1048"/>
      <c r="AJ806" s="1048"/>
    </row>
    <row r="807" spans="1:41" ht="15" customHeight="1">
      <c r="A807" s="494"/>
      <c r="B807" s="500"/>
      <c r="F807" s="2611" t="s">
        <v>2293</v>
      </c>
      <c r="G807" s="2611"/>
      <c r="H807" s="2611"/>
      <c r="I807" s="2611"/>
      <c r="J807" s="2612" t="s">
        <v>2294</v>
      </c>
      <c r="K807" s="2612"/>
      <c r="L807" s="2612"/>
      <c r="M807" s="2612"/>
      <c r="N807" s="2598" t="s">
        <v>2229</v>
      </c>
      <c r="O807" s="2598"/>
    </row>
    <row r="808" spans="1:41" ht="15" customHeight="1">
      <c r="A808" s="501"/>
      <c r="B808" s="500"/>
      <c r="F808" s="502"/>
      <c r="G808" s="502"/>
      <c r="H808" s="2620" t="s">
        <v>2846</v>
      </c>
      <c r="I808" s="2620"/>
      <c r="J808" s="2594" t="s">
        <v>2296</v>
      </c>
      <c r="K808" s="2594"/>
      <c r="L808" s="2594"/>
      <c r="M808" s="503"/>
      <c r="N808" s="501" t="s">
        <v>1130</v>
      </c>
    </row>
    <row r="809" spans="1:41" ht="15" customHeight="1">
      <c r="A809" s="500"/>
      <c r="B809" s="504"/>
    </row>
    <row r="810" spans="1:41" s="599" customFormat="1" ht="15" customHeight="1">
      <c r="A810" s="2582" t="s">
        <v>369</v>
      </c>
      <c r="B810" s="2583"/>
      <c r="C810" s="2591" t="s">
        <v>2297</v>
      </c>
      <c r="D810" s="2592"/>
      <c r="E810" s="2592"/>
      <c r="F810" s="2593"/>
      <c r="G810" s="2591" t="s">
        <v>370</v>
      </c>
      <c r="H810" s="2592"/>
      <c r="I810" s="2592"/>
      <c r="J810" s="2593"/>
      <c r="K810" s="2591" t="s">
        <v>371</v>
      </c>
      <c r="L810" s="2592"/>
      <c r="M810" s="2592"/>
      <c r="N810" s="2592"/>
      <c r="O810" s="2592"/>
      <c r="P810" s="2592"/>
      <c r="Q810" s="2592"/>
      <c r="R810" s="2592"/>
      <c r="S810" s="2592"/>
      <c r="T810" s="2592"/>
      <c r="U810" s="2592"/>
      <c r="V810" s="2592"/>
      <c r="W810" s="2592"/>
      <c r="X810" s="2592"/>
      <c r="Y810" s="2592"/>
      <c r="Z810" s="2592"/>
      <c r="AA810" s="2592"/>
      <c r="AB810" s="2592"/>
      <c r="AC810" s="2592"/>
      <c r="AD810" s="2592"/>
      <c r="AE810" s="2592"/>
      <c r="AF810" s="2592"/>
      <c r="AG810" s="2592"/>
      <c r="AH810" s="2592"/>
      <c r="AI810" s="2593"/>
      <c r="AJ810" s="2590" t="s">
        <v>1773</v>
      </c>
      <c r="AK810" s="2590"/>
      <c r="AL810" s="2590"/>
      <c r="AM810" s="2590"/>
      <c r="AN810" s="2590"/>
      <c r="AO810" s="2590"/>
    </row>
    <row r="811" spans="1:41" s="599" customFormat="1" ht="32.25" customHeight="1">
      <c r="A811" s="2584"/>
      <c r="B811" s="2585"/>
      <c r="C811" s="936" t="s">
        <v>372</v>
      </c>
      <c r="D811" s="936" t="s">
        <v>373</v>
      </c>
      <c r="E811" s="936" t="s">
        <v>374</v>
      </c>
      <c r="F811" s="936" t="s">
        <v>375</v>
      </c>
      <c r="G811" s="936" t="s">
        <v>376</v>
      </c>
      <c r="H811" s="936" t="s">
        <v>377</v>
      </c>
      <c r="I811" s="936" t="s">
        <v>2298</v>
      </c>
      <c r="J811" s="936" t="s">
        <v>2589</v>
      </c>
      <c r="K811" s="936" t="s">
        <v>378</v>
      </c>
      <c r="L811" s="936" t="s">
        <v>890</v>
      </c>
      <c r="M811" s="936" t="s">
        <v>379</v>
      </c>
      <c r="N811" s="936" t="s">
        <v>380</v>
      </c>
      <c r="O811" s="936" t="s">
        <v>381</v>
      </c>
      <c r="P811" s="936" t="s">
        <v>382</v>
      </c>
      <c r="Q811" s="936" t="s">
        <v>383</v>
      </c>
      <c r="R811" s="936" t="s">
        <v>384</v>
      </c>
      <c r="S811" s="936" t="s">
        <v>412</v>
      </c>
      <c r="T811" s="936" t="s">
        <v>413</v>
      </c>
      <c r="U811" s="936" t="s">
        <v>414</v>
      </c>
      <c r="V811" s="936" t="s">
        <v>415</v>
      </c>
      <c r="W811" s="936" t="s">
        <v>416</v>
      </c>
      <c r="X811" s="936" t="s">
        <v>417</v>
      </c>
      <c r="Y811" s="936" t="s">
        <v>418</v>
      </c>
      <c r="Z811" s="936" t="s">
        <v>419</v>
      </c>
      <c r="AA811" s="936" t="s">
        <v>420</v>
      </c>
      <c r="AB811" s="936" t="s">
        <v>421</v>
      </c>
      <c r="AC811" s="936" t="s">
        <v>422</v>
      </c>
      <c r="AD811" s="936" t="s">
        <v>2591</v>
      </c>
      <c r="AE811" s="936" t="s">
        <v>423</v>
      </c>
      <c r="AF811" s="936" t="s">
        <v>424</v>
      </c>
      <c r="AG811" s="936" t="s">
        <v>425</v>
      </c>
      <c r="AH811" s="936" t="s">
        <v>426</v>
      </c>
      <c r="AI811" s="936" t="s">
        <v>427</v>
      </c>
      <c r="AJ811" s="936" t="s">
        <v>1733</v>
      </c>
      <c r="AK811" s="936" t="s">
        <v>432</v>
      </c>
      <c r="AL811" s="937" t="s">
        <v>428</v>
      </c>
      <c r="AM811" s="937" t="s">
        <v>429</v>
      </c>
      <c r="AN811" s="936" t="s">
        <v>430</v>
      </c>
      <c r="AO811" s="936" t="s">
        <v>362</v>
      </c>
    </row>
    <row r="812" spans="1:41" ht="15" customHeight="1">
      <c r="A812" s="2626" t="s">
        <v>44</v>
      </c>
      <c r="B812" s="2626"/>
      <c r="C812" s="510" t="s">
        <v>1926</v>
      </c>
      <c r="D812" s="509">
        <v>4</v>
      </c>
      <c r="E812" s="510" t="s">
        <v>2790</v>
      </c>
      <c r="F812" s="509">
        <v>4.5</v>
      </c>
      <c r="G812" s="509" t="s">
        <v>2790</v>
      </c>
      <c r="H812" s="509">
        <v>4</v>
      </c>
      <c r="I812" s="509">
        <v>5</v>
      </c>
      <c r="J812" s="509">
        <v>5</v>
      </c>
      <c r="K812" s="509">
        <v>6</v>
      </c>
      <c r="L812" s="510" t="s">
        <v>2752</v>
      </c>
      <c r="M812" s="509">
        <v>6</v>
      </c>
      <c r="N812" s="509">
        <v>6</v>
      </c>
      <c r="O812" s="509">
        <v>6</v>
      </c>
      <c r="P812" s="509">
        <v>6</v>
      </c>
      <c r="Q812" s="509">
        <v>6</v>
      </c>
      <c r="R812" s="510">
        <v>5.25</v>
      </c>
      <c r="S812" s="510" t="s">
        <v>2733</v>
      </c>
      <c r="T812" s="521">
        <v>6</v>
      </c>
      <c r="U812" s="510" t="s">
        <v>2443</v>
      </c>
      <c r="V812" s="509">
        <v>6</v>
      </c>
      <c r="W812" s="509">
        <v>7.5</v>
      </c>
      <c r="X812" s="509">
        <v>6</v>
      </c>
      <c r="Y812" s="509">
        <v>6</v>
      </c>
      <c r="Z812" s="509">
        <v>7.5</v>
      </c>
      <c r="AA812" s="509">
        <v>8</v>
      </c>
      <c r="AB812" s="509">
        <v>6.5</v>
      </c>
      <c r="AC812" s="509">
        <v>7</v>
      </c>
      <c r="AD812" s="509">
        <v>7</v>
      </c>
      <c r="AE812" s="510" t="s">
        <v>2847</v>
      </c>
      <c r="AF812" s="509">
        <v>7</v>
      </c>
      <c r="AG812" s="509">
        <v>6.25</v>
      </c>
      <c r="AH812" s="509">
        <v>7</v>
      </c>
      <c r="AI812" s="509">
        <v>6</v>
      </c>
      <c r="AJ812" s="510" t="s">
        <v>2795</v>
      </c>
      <c r="AK812" s="510" t="s">
        <v>2785</v>
      </c>
      <c r="AL812" s="509">
        <v>7</v>
      </c>
      <c r="AM812" s="509">
        <v>5.5</v>
      </c>
      <c r="AN812" s="509">
        <v>6.5</v>
      </c>
      <c r="AO812" s="509">
        <v>4.5</v>
      </c>
    </row>
    <row r="813" spans="1:41" ht="15" customHeight="1">
      <c r="A813" s="2619" t="s">
        <v>45</v>
      </c>
      <c r="B813" s="2619"/>
      <c r="C813" s="513"/>
      <c r="D813" s="513"/>
      <c r="E813" s="513"/>
      <c r="F813" s="513"/>
      <c r="G813" s="513"/>
      <c r="H813" s="513"/>
      <c r="I813" s="513"/>
      <c r="J813" s="513"/>
      <c r="K813" s="513"/>
      <c r="L813" s="513"/>
      <c r="M813" s="513"/>
      <c r="N813" s="513"/>
      <c r="O813" s="513"/>
      <c r="P813" s="513"/>
      <c r="Q813" s="513"/>
      <c r="R813" s="513"/>
      <c r="S813" s="510"/>
      <c r="T813" s="510"/>
      <c r="U813" s="510"/>
      <c r="V813" s="510"/>
      <c r="W813" s="510"/>
      <c r="X813" s="510"/>
      <c r="Y813" s="510"/>
      <c r="Z813" s="509"/>
      <c r="AA813" s="510"/>
      <c r="AB813" s="510"/>
      <c r="AC813" s="510"/>
      <c r="AD813" s="510"/>
      <c r="AE813" s="510"/>
      <c r="AF813" s="510"/>
      <c r="AG813" s="510"/>
      <c r="AH813" s="510"/>
      <c r="AI813" s="510"/>
      <c r="AJ813" s="510"/>
      <c r="AK813" s="510"/>
      <c r="AL813" s="510"/>
      <c r="AM813" s="510"/>
      <c r="AN813" s="510"/>
      <c r="AO813" s="510"/>
    </row>
    <row r="814" spans="1:41" ht="15" customHeight="1">
      <c r="A814" s="514" t="s">
        <v>856</v>
      </c>
      <c r="B814" s="512" t="s">
        <v>2314</v>
      </c>
      <c r="C814" s="509" t="s">
        <v>2787</v>
      </c>
      <c r="D814" s="509">
        <v>7</v>
      </c>
      <c r="E814" s="509">
        <v>7</v>
      </c>
      <c r="F814" s="509">
        <v>6.5</v>
      </c>
      <c r="G814" s="509">
        <v>7.5</v>
      </c>
      <c r="H814" s="509">
        <v>6</v>
      </c>
      <c r="I814" s="509">
        <v>7</v>
      </c>
      <c r="J814" s="509" t="s">
        <v>2788</v>
      </c>
      <c r="K814" s="509">
        <v>7</v>
      </c>
      <c r="L814" s="509" t="s">
        <v>1664</v>
      </c>
      <c r="M814" s="515" t="s">
        <v>2817</v>
      </c>
      <c r="N814" s="509" t="s">
        <v>2817</v>
      </c>
      <c r="O814" s="509">
        <v>9.5</v>
      </c>
      <c r="P814" s="510" t="s">
        <v>2848</v>
      </c>
      <c r="Q814" s="510">
        <v>8.25</v>
      </c>
      <c r="R814" s="510" t="s">
        <v>2787</v>
      </c>
      <c r="S814" s="510" t="s">
        <v>2849</v>
      </c>
      <c r="T814" s="509">
        <v>11.5</v>
      </c>
      <c r="U814" s="510" t="s">
        <v>2850</v>
      </c>
      <c r="V814" s="510" t="s">
        <v>2851</v>
      </c>
      <c r="W814" s="509">
        <v>12</v>
      </c>
      <c r="X814" s="510" t="s">
        <v>1939</v>
      </c>
      <c r="Y814" s="510" t="s">
        <v>2852</v>
      </c>
      <c r="Z814" s="509" t="s">
        <v>1939</v>
      </c>
      <c r="AA814" s="509">
        <v>11.5</v>
      </c>
      <c r="AB814" s="510" t="s">
        <v>2853</v>
      </c>
      <c r="AC814" s="510">
        <v>9.25</v>
      </c>
      <c r="AD814" s="510" t="s">
        <v>1924</v>
      </c>
      <c r="AE814" s="510" t="s">
        <v>2272</v>
      </c>
      <c r="AF814" s="509">
        <v>11</v>
      </c>
      <c r="AG814" s="509">
        <v>11.25</v>
      </c>
      <c r="AH814" s="510">
        <v>10.75</v>
      </c>
      <c r="AI814" s="510">
        <v>11.25</v>
      </c>
      <c r="AJ814" s="509">
        <v>8.5</v>
      </c>
      <c r="AK814" s="510" t="s">
        <v>2818</v>
      </c>
      <c r="AL814" s="510" t="s">
        <v>1664</v>
      </c>
      <c r="AM814" s="510" t="s">
        <v>2385</v>
      </c>
      <c r="AN814" s="510" t="s">
        <v>1645</v>
      </c>
      <c r="AO814" s="510" t="s">
        <v>2854</v>
      </c>
    </row>
    <row r="815" spans="1:41" ht="15" customHeight="1">
      <c r="A815" s="514" t="s">
        <v>1085</v>
      </c>
      <c r="B815" s="512" t="s">
        <v>2315</v>
      </c>
      <c r="C815" s="509" t="s">
        <v>2481</v>
      </c>
      <c r="D815" s="509" t="s">
        <v>2787</v>
      </c>
      <c r="E815" s="509">
        <v>7.5</v>
      </c>
      <c r="F815" s="509">
        <v>6.75</v>
      </c>
      <c r="G815" s="509">
        <v>8</v>
      </c>
      <c r="H815" s="509">
        <v>6.25</v>
      </c>
      <c r="I815" s="509">
        <v>7.5</v>
      </c>
      <c r="J815" s="529" t="s">
        <v>2787</v>
      </c>
      <c r="K815" s="509">
        <v>7.25</v>
      </c>
      <c r="L815" s="509" t="s">
        <v>1664</v>
      </c>
      <c r="M815" s="509" t="s">
        <v>1939</v>
      </c>
      <c r="N815" s="509" t="s">
        <v>1939</v>
      </c>
      <c r="O815" s="509">
        <v>10</v>
      </c>
      <c r="P815" s="510" t="s">
        <v>2538</v>
      </c>
      <c r="Q815" s="509">
        <v>8.5</v>
      </c>
      <c r="R815" s="510" t="s">
        <v>2502</v>
      </c>
      <c r="S815" s="510" t="s">
        <v>2624</v>
      </c>
      <c r="T815" s="509">
        <v>11.75</v>
      </c>
      <c r="U815" s="510">
        <v>11.5</v>
      </c>
      <c r="V815" s="510" t="s">
        <v>2853</v>
      </c>
      <c r="W815" s="509">
        <v>12.25</v>
      </c>
      <c r="X815" s="509" t="s">
        <v>1939</v>
      </c>
      <c r="Y815" s="510" t="s">
        <v>2557</v>
      </c>
      <c r="Z815" s="509" t="s">
        <v>2683</v>
      </c>
      <c r="AA815" s="510">
        <v>11.5</v>
      </c>
      <c r="AB815" s="510" t="s">
        <v>2855</v>
      </c>
      <c r="AC815" s="510">
        <v>9.5</v>
      </c>
      <c r="AD815" s="510" t="s">
        <v>1669</v>
      </c>
      <c r="AE815" s="510" t="s">
        <v>2272</v>
      </c>
      <c r="AF815" s="509">
        <v>11.5</v>
      </c>
      <c r="AG815" s="509">
        <v>11.25</v>
      </c>
      <c r="AH815" s="509">
        <v>11</v>
      </c>
      <c r="AI815" s="509">
        <v>11.5</v>
      </c>
      <c r="AJ815" s="509">
        <v>9.5</v>
      </c>
      <c r="AK815" s="510" t="s">
        <v>2794</v>
      </c>
      <c r="AL815" s="510" t="s">
        <v>2742</v>
      </c>
      <c r="AM815" s="510" t="s">
        <v>2554</v>
      </c>
      <c r="AN815" s="510" t="s">
        <v>2856</v>
      </c>
      <c r="AO815" s="510" t="s">
        <v>2793</v>
      </c>
    </row>
    <row r="816" spans="1:41" ht="15" customHeight="1">
      <c r="A816" s="514" t="s">
        <v>827</v>
      </c>
      <c r="B816" s="512" t="s">
        <v>2316</v>
      </c>
      <c r="C816" s="509" t="s">
        <v>2500</v>
      </c>
      <c r="D816" s="509" t="s">
        <v>2502</v>
      </c>
      <c r="E816" s="509">
        <v>7.75</v>
      </c>
      <c r="F816" s="509">
        <v>7.25</v>
      </c>
      <c r="G816" s="509">
        <v>8.5</v>
      </c>
      <c r="H816" s="509">
        <v>6.5</v>
      </c>
      <c r="I816" s="509">
        <v>7.75</v>
      </c>
      <c r="J816" s="509" t="s">
        <v>2730</v>
      </c>
      <c r="K816" s="509">
        <v>7.75</v>
      </c>
      <c r="L816" s="509" t="s">
        <v>1664</v>
      </c>
      <c r="M816" s="509" t="s">
        <v>2683</v>
      </c>
      <c r="N816" s="509" t="s">
        <v>2683</v>
      </c>
      <c r="O816" s="509">
        <v>10</v>
      </c>
      <c r="P816" s="510" t="s">
        <v>2857</v>
      </c>
      <c r="Q816" s="509">
        <v>9</v>
      </c>
      <c r="R816" s="510" t="s">
        <v>2384</v>
      </c>
      <c r="S816" s="510" t="s">
        <v>2858</v>
      </c>
      <c r="T816" s="509">
        <v>12</v>
      </c>
      <c r="U816" s="509">
        <v>11.75</v>
      </c>
      <c r="V816" s="510" t="s">
        <v>2856</v>
      </c>
      <c r="W816" s="509">
        <v>12.5</v>
      </c>
      <c r="X816" s="509" t="s">
        <v>2859</v>
      </c>
      <c r="Y816" s="510" t="s">
        <v>2851</v>
      </c>
      <c r="Z816" s="509">
        <v>0</v>
      </c>
      <c r="AA816" s="510" t="s">
        <v>2855</v>
      </c>
      <c r="AB816" s="510" t="s">
        <v>2856</v>
      </c>
      <c r="AC816" s="509">
        <v>10</v>
      </c>
      <c r="AD816" s="510" t="s">
        <v>1669</v>
      </c>
      <c r="AE816" s="510" t="s">
        <v>2272</v>
      </c>
      <c r="AF816" s="509">
        <v>12</v>
      </c>
      <c r="AG816" s="509">
        <v>11.5</v>
      </c>
      <c r="AH816" s="509">
        <v>11.5</v>
      </c>
      <c r="AI816" s="509">
        <v>11.75</v>
      </c>
      <c r="AJ816" s="510" t="s">
        <v>2860</v>
      </c>
      <c r="AK816" s="510" t="s">
        <v>2861</v>
      </c>
      <c r="AL816" s="510" t="s">
        <v>2389</v>
      </c>
      <c r="AM816" s="510" t="s">
        <v>2555</v>
      </c>
      <c r="AN816" s="510" t="s">
        <v>1645</v>
      </c>
      <c r="AO816" s="510" t="s">
        <v>2862</v>
      </c>
    </row>
    <row r="817" spans="1:41" ht="15" customHeight="1">
      <c r="A817" s="514" t="s">
        <v>828</v>
      </c>
      <c r="B817" s="512" t="s">
        <v>2317</v>
      </c>
      <c r="C817" s="509" t="s">
        <v>2501</v>
      </c>
      <c r="D817" s="509" t="s">
        <v>2502</v>
      </c>
      <c r="E817" s="509">
        <v>8</v>
      </c>
      <c r="F817" s="509">
        <v>7.5</v>
      </c>
      <c r="G817" s="509">
        <v>8.5</v>
      </c>
      <c r="H817" s="509">
        <v>7</v>
      </c>
      <c r="I817" s="509">
        <v>8</v>
      </c>
      <c r="J817" s="509">
        <v>8.75</v>
      </c>
      <c r="K817" s="509">
        <v>8</v>
      </c>
      <c r="L817" s="509" t="s">
        <v>76</v>
      </c>
      <c r="M817" s="509" t="s">
        <v>76</v>
      </c>
      <c r="N817" s="509">
        <v>11.75</v>
      </c>
      <c r="O817" s="509">
        <v>10</v>
      </c>
      <c r="P817" s="510" t="s">
        <v>76</v>
      </c>
      <c r="Q817" s="509">
        <v>9.25</v>
      </c>
      <c r="R817" s="510" t="s">
        <v>2351</v>
      </c>
      <c r="S817" s="509">
        <v>11.5</v>
      </c>
      <c r="T817" s="509" t="s">
        <v>76</v>
      </c>
      <c r="U817" s="509">
        <v>11.5</v>
      </c>
      <c r="V817" s="509" t="s">
        <v>76</v>
      </c>
      <c r="W817" s="509" t="s">
        <v>76</v>
      </c>
      <c r="X817" s="509">
        <v>11.75</v>
      </c>
      <c r="Y817" s="510" t="s">
        <v>76</v>
      </c>
      <c r="Z817" s="509">
        <v>0</v>
      </c>
      <c r="AA817" s="510" t="s">
        <v>76</v>
      </c>
      <c r="AB817" s="510" t="s">
        <v>76</v>
      </c>
      <c r="AC817" s="509">
        <v>10</v>
      </c>
      <c r="AD817" s="510" t="s">
        <v>76</v>
      </c>
      <c r="AE817" s="510" t="s">
        <v>2424</v>
      </c>
      <c r="AF817" s="509" t="s">
        <v>76</v>
      </c>
      <c r="AG817" s="509" t="s">
        <v>76</v>
      </c>
      <c r="AH817" s="509" t="s">
        <v>76</v>
      </c>
      <c r="AI817" s="509" t="s">
        <v>76</v>
      </c>
      <c r="AJ817" s="510" t="s">
        <v>2507</v>
      </c>
      <c r="AK817" s="510" t="s">
        <v>2863</v>
      </c>
      <c r="AL817" s="510" t="s">
        <v>1939</v>
      </c>
      <c r="AM817" s="510" t="s">
        <v>2555</v>
      </c>
      <c r="AN817" s="510" t="s">
        <v>76</v>
      </c>
      <c r="AO817" s="510" t="s">
        <v>2864</v>
      </c>
    </row>
    <row r="818" spans="1:41" ht="15" customHeight="1">
      <c r="A818" s="514" t="s">
        <v>854</v>
      </c>
      <c r="B818" s="512" t="s">
        <v>2318</v>
      </c>
      <c r="C818" s="509" t="s">
        <v>2501</v>
      </c>
      <c r="D818" s="509" t="s">
        <v>2502</v>
      </c>
      <c r="E818" s="509" t="s">
        <v>76</v>
      </c>
      <c r="F818" s="509" t="s">
        <v>76</v>
      </c>
      <c r="G818" s="509">
        <v>8.5</v>
      </c>
      <c r="H818" s="509">
        <v>7</v>
      </c>
      <c r="I818" s="509">
        <v>8.5</v>
      </c>
      <c r="J818" s="509" t="s">
        <v>76</v>
      </c>
      <c r="K818" s="509">
        <v>8</v>
      </c>
      <c r="L818" s="509" t="s">
        <v>76</v>
      </c>
      <c r="M818" s="509" t="s">
        <v>76</v>
      </c>
      <c r="N818" s="509" t="s">
        <v>76</v>
      </c>
      <c r="O818" s="509">
        <v>10</v>
      </c>
      <c r="P818" s="510" t="s">
        <v>76</v>
      </c>
      <c r="Q818" s="509">
        <v>9.5</v>
      </c>
      <c r="R818" s="510" t="s">
        <v>76</v>
      </c>
      <c r="S818" s="509">
        <v>11</v>
      </c>
      <c r="T818" s="509" t="s">
        <v>76</v>
      </c>
      <c r="U818" s="509">
        <v>11</v>
      </c>
      <c r="V818" s="509" t="s">
        <v>76</v>
      </c>
      <c r="W818" s="509" t="s">
        <v>76</v>
      </c>
      <c r="X818" s="509">
        <v>11.75</v>
      </c>
      <c r="Y818" s="510" t="s">
        <v>76</v>
      </c>
      <c r="Z818" s="509" t="s">
        <v>76</v>
      </c>
      <c r="AA818" s="510" t="s">
        <v>76</v>
      </c>
      <c r="AB818" s="510" t="s">
        <v>76</v>
      </c>
      <c r="AC818" s="509">
        <v>10</v>
      </c>
      <c r="AD818" s="510" t="s">
        <v>76</v>
      </c>
      <c r="AE818" s="510" t="s">
        <v>2424</v>
      </c>
      <c r="AF818" s="509" t="s">
        <v>76</v>
      </c>
      <c r="AG818" s="509" t="s">
        <v>76</v>
      </c>
      <c r="AH818" s="509" t="s">
        <v>76</v>
      </c>
      <c r="AI818" s="509" t="s">
        <v>76</v>
      </c>
      <c r="AJ818" s="510" t="s">
        <v>2389</v>
      </c>
      <c r="AK818" s="510" t="s">
        <v>2865</v>
      </c>
      <c r="AL818" s="510" t="s">
        <v>1664</v>
      </c>
      <c r="AM818" s="510" t="s">
        <v>2555</v>
      </c>
      <c r="AN818" s="510" t="s">
        <v>76</v>
      </c>
      <c r="AO818" s="510" t="s">
        <v>2866</v>
      </c>
    </row>
    <row r="819" spans="1:41" ht="15" customHeight="1">
      <c r="A819" s="2619" t="s">
        <v>388</v>
      </c>
      <c r="B819" s="2619"/>
      <c r="C819" s="509"/>
      <c r="D819" s="509"/>
      <c r="E819" s="509"/>
      <c r="F819" s="509"/>
      <c r="G819" s="509"/>
      <c r="H819" s="509"/>
      <c r="I819" s="509"/>
      <c r="J819" s="509"/>
      <c r="K819" s="509"/>
      <c r="L819" s="509"/>
      <c r="M819" s="509"/>
      <c r="N819" s="509"/>
      <c r="O819" s="509"/>
      <c r="P819" s="510"/>
      <c r="Q819" s="509"/>
      <c r="R819" s="510"/>
      <c r="S819" s="509"/>
      <c r="T819" s="509"/>
      <c r="U819" s="509"/>
      <c r="V819" s="509"/>
      <c r="W819" s="509"/>
      <c r="X819" s="509"/>
      <c r="Y819" s="510"/>
      <c r="Z819" s="509"/>
      <c r="AA819" s="510"/>
      <c r="AB819" s="510"/>
      <c r="AC819" s="509"/>
      <c r="AD819" s="510"/>
      <c r="AE819" s="510"/>
      <c r="AF819" s="509"/>
      <c r="AG819" s="509"/>
      <c r="AH819" s="509"/>
      <c r="AI819" s="509"/>
      <c r="AJ819" s="510"/>
      <c r="AK819" s="510"/>
      <c r="AL819" s="510"/>
      <c r="AM819" s="510"/>
      <c r="AN819" s="510"/>
      <c r="AO819" s="510" t="s">
        <v>2811</v>
      </c>
    </row>
    <row r="820" spans="1:41" ht="15" customHeight="1">
      <c r="A820" s="2619" t="s">
        <v>389</v>
      </c>
      <c r="B820" s="2619"/>
      <c r="C820" s="509"/>
      <c r="D820" s="509"/>
      <c r="E820" s="509"/>
      <c r="F820" s="509"/>
      <c r="G820" s="509"/>
      <c r="H820" s="509"/>
      <c r="I820" s="509"/>
      <c r="J820" s="509"/>
      <c r="K820" s="509"/>
      <c r="L820" s="509"/>
      <c r="M820" s="509"/>
      <c r="N820" s="509"/>
      <c r="O820" s="509"/>
      <c r="P820" s="510"/>
      <c r="Q820" s="509"/>
      <c r="R820" s="510"/>
      <c r="S820" s="509"/>
      <c r="T820" s="509"/>
      <c r="U820" s="509"/>
      <c r="V820" s="509"/>
      <c r="W820" s="509"/>
      <c r="X820" s="509"/>
      <c r="Y820" s="510"/>
      <c r="Z820" s="509"/>
      <c r="AA820" s="510"/>
      <c r="AB820" s="510"/>
      <c r="AC820" s="509"/>
      <c r="AD820" s="510"/>
      <c r="AE820" s="510"/>
      <c r="AF820" s="509"/>
      <c r="AG820" s="509"/>
      <c r="AH820" s="509"/>
      <c r="AI820" s="509"/>
      <c r="AJ820" s="510"/>
      <c r="AK820" s="510"/>
      <c r="AL820" s="510"/>
      <c r="AM820" s="510"/>
      <c r="AN820" s="510"/>
      <c r="AO820" s="510"/>
    </row>
    <row r="821" spans="1:41" ht="15" customHeight="1">
      <c r="B821" s="512" t="s">
        <v>390</v>
      </c>
      <c r="C821" s="509" t="s">
        <v>1646</v>
      </c>
      <c r="D821" s="509">
        <v>8</v>
      </c>
      <c r="E821" s="509" t="s">
        <v>2841</v>
      </c>
      <c r="F821" s="509">
        <v>9</v>
      </c>
      <c r="G821" s="509" t="s">
        <v>2481</v>
      </c>
      <c r="H821" s="509">
        <v>8</v>
      </c>
      <c r="I821" s="509">
        <v>10</v>
      </c>
      <c r="J821" s="509" t="s">
        <v>76</v>
      </c>
      <c r="K821" s="509">
        <v>10</v>
      </c>
      <c r="L821" s="509">
        <v>11</v>
      </c>
      <c r="M821" s="509">
        <v>10</v>
      </c>
      <c r="N821" s="509">
        <v>13.5</v>
      </c>
      <c r="O821" s="509">
        <v>12</v>
      </c>
      <c r="P821" s="510" t="s">
        <v>2383</v>
      </c>
      <c r="Q821" s="509">
        <v>10</v>
      </c>
      <c r="R821" s="510" t="s">
        <v>1782</v>
      </c>
      <c r="S821" s="509">
        <v>11.5</v>
      </c>
      <c r="T821" s="509">
        <v>11.5</v>
      </c>
      <c r="U821" s="509">
        <v>7</v>
      </c>
      <c r="V821" s="509">
        <v>10</v>
      </c>
      <c r="W821" s="509">
        <v>12</v>
      </c>
      <c r="X821" s="528" t="s">
        <v>1908</v>
      </c>
      <c r="Y821" s="509">
        <v>9.5</v>
      </c>
      <c r="Z821" s="509">
        <v>9</v>
      </c>
      <c r="AA821" s="509">
        <v>9</v>
      </c>
      <c r="AB821" s="509">
        <v>11</v>
      </c>
      <c r="AC821" s="509">
        <v>10.5</v>
      </c>
      <c r="AD821" s="509">
        <v>10.5</v>
      </c>
      <c r="AE821" s="509" t="s">
        <v>76</v>
      </c>
      <c r="AF821" s="509">
        <v>9</v>
      </c>
      <c r="AG821" s="509">
        <v>8</v>
      </c>
      <c r="AH821" s="509">
        <v>9</v>
      </c>
      <c r="AI821" s="509">
        <v>10</v>
      </c>
      <c r="AJ821" s="510" t="s">
        <v>76</v>
      </c>
      <c r="AK821" s="509">
        <v>10</v>
      </c>
      <c r="AL821" s="509">
        <v>12</v>
      </c>
      <c r="AM821" s="509">
        <v>7</v>
      </c>
      <c r="AN821" s="509">
        <v>15</v>
      </c>
      <c r="AO821" s="509">
        <v>11.5</v>
      </c>
    </row>
    <row r="822" spans="1:41" ht="15" customHeight="1">
      <c r="B822" s="512" t="s">
        <v>391</v>
      </c>
      <c r="C822" s="509" t="s">
        <v>2867</v>
      </c>
      <c r="D822" s="509" t="s">
        <v>76</v>
      </c>
      <c r="E822" s="509" t="s">
        <v>76</v>
      </c>
      <c r="F822" s="509">
        <v>9.5</v>
      </c>
      <c r="G822" s="509" t="s">
        <v>76</v>
      </c>
      <c r="H822" s="509" t="s">
        <v>76</v>
      </c>
      <c r="I822" s="509" t="s">
        <v>76</v>
      </c>
      <c r="J822" s="509" t="s">
        <v>76</v>
      </c>
      <c r="K822" s="509" t="s">
        <v>76</v>
      </c>
      <c r="L822" s="509">
        <v>13</v>
      </c>
      <c r="M822" s="509" t="s">
        <v>76</v>
      </c>
      <c r="N822" s="509">
        <v>14</v>
      </c>
      <c r="O822" s="509" t="s">
        <v>76</v>
      </c>
      <c r="P822" s="510" t="s">
        <v>76</v>
      </c>
      <c r="Q822" s="509" t="s">
        <v>76</v>
      </c>
      <c r="R822" s="510" t="s">
        <v>2680</v>
      </c>
      <c r="S822" s="509">
        <v>11.5</v>
      </c>
      <c r="T822" s="509" t="s">
        <v>76</v>
      </c>
      <c r="U822" s="509" t="s">
        <v>76</v>
      </c>
      <c r="V822" s="509" t="s">
        <v>76</v>
      </c>
      <c r="W822" s="509" t="s">
        <v>76</v>
      </c>
      <c r="X822" s="509" t="s">
        <v>76</v>
      </c>
      <c r="Y822" s="509">
        <v>11</v>
      </c>
      <c r="Z822" s="509"/>
      <c r="AA822" s="509" t="s">
        <v>76</v>
      </c>
      <c r="AB822" s="509">
        <v>9.75</v>
      </c>
      <c r="AC822" s="509" t="s">
        <v>76</v>
      </c>
      <c r="AD822" s="509" t="s">
        <v>76</v>
      </c>
      <c r="AE822" s="509" t="s">
        <v>76</v>
      </c>
      <c r="AF822" s="509" t="s">
        <v>76</v>
      </c>
      <c r="AG822" s="509" t="s">
        <v>76</v>
      </c>
      <c r="AH822" s="509" t="s">
        <v>76</v>
      </c>
      <c r="AI822" s="509" t="s">
        <v>76</v>
      </c>
      <c r="AJ822" s="510" t="s">
        <v>76</v>
      </c>
      <c r="AK822" s="509" t="s">
        <v>76</v>
      </c>
      <c r="AL822" s="509" t="s">
        <v>76</v>
      </c>
      <c r="AM822" s="510" t="s">
        <v>76</v>
      </c>
      <c r="AN822" s="509" t="s">
        <v>76</v>
      </c>
      <c r="AO822" s="509">
        <v>12</v>
      </c>
    </row>
    <row r="823" spans="1:41" ht="15" customHeight="1">
      <c r="A823" s="2619" t="s">
        <v>2799</v>
      </c>
      <c r="B823" s="2619"/>
      <c r="C823" s="509"/>
      <c r="D823" s="509"/>
      <c r="E823" s="509"/>
      <c r="F823" s="509"/>
      <c r="G823" s="509"/>
      <c r="H823" s="509"/>
      <c r="I823" s="509"/>
      <c r="J823" s="509"/>
      <c r="K823" s="509"/>
      <c r="L823" s="509"/>
      <c r="M823" s="509"/>
      <c r="N823" s="509"/>
      <c r="O823" s="509"/>
      <c r="P823" s="510"/>
      <c r="Q823" s="509"/>
      <c r="R823" s="510"/>
      <c r="S823" s="509"/>
      <c r="T823" s="509"/>
      <c r="U823" s="509"/>
      <c r="V823" s="509"/>
      <c r="W823" s="509"/>
      <c r="X823" s="509"/>
      <c r="Y823" s="509"/>
      <c r="Z823" s="509"/>
      <c r="AA823" s="510"/>
      <c r="AB823" s="510"/>
      <c r="AC823" s="509"/>
      <c r="AD823" s="509"/>
      <c r="AE823" s="509"/>
      <c r="AF823" s="509"/>
      <c r="AG823" s="509"/>
      <c r="AH823" s="509"/>
      <c r="AI823" s="509"/>
      <c r="AJ823" s="510"/>
      <c r="AK823" s="509"/>
      <c r="AL823" s="509"/>
      <c r="AM823" s="510"/>
      <c r="AN823" s="509"/>
      <c r="AO823" s="509"/>
    </row>
    <row r="824" spans="1:41" ht="15" customHeight="1">
      <c r="B824" s="512" t="s">
        <v>390</v>
      </c>
      <c r="C824" s="509">
        <v>12.5</v>
      </c>
      <c r="D824" s="509">
        <v>13</v>
      </c>
      <c r="E824" s="509" t="s">
        <v>1647</v>
      </c>
      <c r="F824" s="509">
        <v>12.5</v>
      </c>
      <c r="G824" s="509">
        <v>12.5</v>
      </c>
      <c r="H824" s="509">
        <v>12</v>
      </c>
      <c r="I824" s="509">
        <v>11.5</v>
      </c>
      <c r="J824" s="509">
        <v>12.5</v>
      </c>
      <c r="K824" s="509">
        <v>11.5</v>
      </c>
      <c r="L824" s="509">
        <v>13.5</v>
      </c>
      <c r="M824" s="509">
        <v>14</v>
      </c>
      <c r="N824" s="509">
        <v>15</v>
      </c>
      <c r="O824" s="509">
        <v>15.5</v>
      </c>
      <c r="P824" s="509">
        <v>15</v>
      </c>
      <c r="Q824" s="509">
        <v>14.5</v>
      </c>
      <c r="R824" s="510" t="s">
        <v>1891</v>
      </c>
      <c r="S824" s="509">
        <v>12</v>
      </c>
      <c r="T824" s="509">
        <v>14</v>
      </c>
      <c r="U824" s="509">
        <v>14.5</v>
      </c>
      <c r="V824" s="509">
        <v>15.5</v>
      </c>
      <c r="W824" s="509">
        <v>16</v>
      </c>
      <c r="X824" s="528" t="s">
        <v>1908</v>
      </c>
      <c r="Y824" s="509">
        <v>13.5</v>
      </c>
      <c r="Z824" s="509">
        <v>15</v>
      </c>
      <c r="AA824" s="509">
        <v>15</v>
      </c>
      <c r="AB824" s="509">
        <v>15</v>
      </c>
      <c r="AC824" s="509">
        <v>15</v>
      </c>
      <c r="AD824" s="509">
        <v>15.5</v>
      </c>
      <c r="AE824" s="509">
        <v>15</v>
      </c>
      <c r="AF824" s="509">
        <v>15</v>
      </c>
      <c r="AG824" s="509">
        <v>15</v>
      </c>
      <c r="AH824" s="509">
        <v>15.5</v>
      </c>
      <c r="AI824" s="509">
        <v>15</v>
      </c>
      <c r="AJ824" s="509">
        <v>13</v>
      </c>
      <c r="AK824" s="509">
        <v>11.5</v>
      </c>
      <c r="AL824" s="509">
        <v>14.5</v>
      </c>
      <c r="AM824" s="510" t="s">
        <v>1846</v>
      </c>
      <c r="AN824" s="509">
        <v>14</v>
      </c>
      <c r="AO824" s="509" t="s">
        <v>76</v>
      </c>
    </row>
    <row r="825" spans="1:41" ht="15" customHeight="1">
      <c r="B825" s="512" t="s">
        <v>391</v>
      </c>
      <c r="C825" s="509" t="s">
        <v>76</v>
      </c>
      <c r="D825" s="509" t="s">
        <v>76</v>
      </c>
      <c r="E825" s="509" t="s">
        <v>76</v>
      </c>
      <c r="F825" s="509" t="s">
        <v>76</v>
      </c>
      <c r="G825" s="509" t="s">
        <v>76</v>
      </c>
      <c r="H825" s="509" t="s">
        <v>76</v>
      </c>
      <c r="I825" s="509">
        <v>12.5</v>
      </c>
      <c r="J825" s="509">
        <v>10</v>
      </c>
      <c r="K825" s="509" t="s">
        <v>2706</v>
      </c>
      <c r="L825" s="509">
        <v>14</v>
      </c>
      <c r="M825" s="509" t="s">
        <v>76</v>
      </c>
      <c r="N825" s="509">
        <v>15</v>
      </c>
      <c r="O825" s="509" t="s">
        <v>76</v>
      </c>
      <c r="P825" s="509" t="s">
        <v>76</v>
      </c>
      <c r="Q825" s="510" t="s">
        <v>76</v>
      </c>
      <c r="R825" s="510" t="s">
        <v>76</v>
      </c>
      <c r="S825" s="509">
        <v>13</v>
      </c>
      <c r="T825" s="509" t="s">
        <v>76</v>
      </c>
      <c r="U825" s="509" t="s">
        <v>76</v>
      </c>
      <c r="V825" s="509" t="s">
        <v>76</v>
      </c>
      <c r="W825" s="509" t="s">
        <v>76</v>
      </c>
      <c r="X825" s="509" t="s">
        <v>76</v>
      </c>
      <c r="Y825" s="509">
        <v>14</v>
      </c>
      <c r="Z825" s="509"/>
      <c r="AA825" s="509">
        <v>15.5</v>
      </c>
      <c r="AB825" s="509"/>
      <c r="AC825" s="509"/>
      <c r="AD825" s="509"/>
      <c r="AE825" s="509"/>
      <c r="AF825" s="509"/>
      <c r="AG825" s="509"/>
      <c r="AH825" s="509"/>
      <c r="AI825" s="509"/>
      <c r="AJ825" s="509" t="s">
        <v>76</v>
      </c>
      <c r="AK825" s="509">
        <v>12.5</v>
      </c>
      <c r="AL825" s="509" t="s">
        <v>76</v>
      </c>
      <c r="AM825" s="510" t="s">
        <v>76</v>
      </c>
      <c r="AN825" s="509" t="s">
        <v>76</v>
      </c>
      <c r="AO825" s="509">
        <v>12.5</v>
      </c>
    </row>
    <row r="826" spans="1:41" ht="15" customHeight="1">
      <c r="A826" s="2619" t="s">
        <v>47</v>
      </c>
      <c r="B826" s="2619"/>
      <c r="C826" s="509"/>
      <c r="D826" s="509"/>
      <c r="E826" s="509"/>
      <c r="F826" s="509"/>
      <c r="G826" s="509"/>
      <c r="H826" s="509"/>
      <c r="I826" s="509"/>
      <c r="J826" s="509"/>
      <c r="K826" s="509"/>
      <c r="L826" s="509"/>
      <c r="M826" s="509"/>
      <c r="N826" s="509"/>
      <c r="O826" s="509"/>
      <c r="P826" s="509"/>
      <c r="Q826" s="510"/>
      <c r="R826" s="510"/>
      <c r="S826" s="509"/>
      <c r="T826" s="509"/>
      <c r="U826" s="509"/>
      <c r="V826" s="509"/>
      <c r="W826" s="509"/>
      <c r="X826" s="509"/>
      <c r="Y826" s="509"/>
      <c r="Z826" s="509"/>
      <c r="AA826" s="509"/>
      <c r="AB826" s="509"/>
      <c r="AC826" s="509"/>
      <c r="AD826" s="509"/>
      <c r="AE826" s="509"/>
      <c r="AF826" s="509"/>
      <c r="AG826" s="509"/>
      <c r="AH826" s="509"/>
      <c r="AI826" s="509"/>
      <c r="AJ826" s="509"/>
      <c r="AK826" s="509"/>
      <c r="AL826" s="509"/>
      <c r="AM826" s="510"/>
      <c r="AN826" s="509"/>
      <c r="AO826" s="509"/>
    </row>
    <row r="827" spans="1:41" ht="15" customHeight="1">
      <c r="B827" s="512" t="s">
        <v>390</v>
      </c>
      <c r="C827" s="509">
        <v>12</v>
      </c>
      <c r="D827" s="509">
        <v>12</v>
      </c>
      <c r="E827" s="509" t="s">
        <v>1663</v>
      </c>
      <c r="F827" s="509">
        <v>10.5</v>
      </c>
      <c r="G827" s="509" t="s">
        <v>1645</v>
      </c>
      <c r="H827" s="509">
        <v>12</v>
      </c>
      <c r="I827" s="509">
        <v>10</v>
      </c>
      <c r="J827" s="509">
        <v>11</v>
      </c>
      <c r="K827" s="509" t="s">
        <v>1854</v>
      </c>
      <c r="L827" s="509">
        <v>13.5</v>
      </c>
      <c r="M827" s="509">
        <v>12.5</v>
      </c>
      <c r="N827" s="509">
        <v>15</v>
      </c>
      <c r="O827" s="509">
        <v>15.5</v>
      </c>
      <c r="P827" s="509">
        <v>14</v>
      </c>
      <c r="Q827" s="510" t="s">
        <v>2426</v>
      </c>
      <c r="R827" s="526" t="s">
        <v>2284</v>
      </c>
      <c r="S827" s="509">
        <v>13.5</v>
      </c>
      <c r="T827" s="509">
        <v>14</v>
      </c>
      <c r="U827" s="509">
        <v>14.5</v>
      </c>
      <c r="V827" s="509">
        <v>15.5</v>
      </c>
      <c r="W827" s="509">
        <v>16</v>
      </c>
      <c r="X827" s="528" t="s">
        <v>1908</v>
      </c>
      <c r="Y827" s="509">
        <v>13</v>
      </c>
      <c r="Z827" s="509">
        <v>15</v>
      </c>
      <c r="AA827" s="509">
        <v>15.5</v>
      </c>
      <c r="AB827" s="509">
        <v>14.25</v>
      </c>
      <c r="AC827" s="509">
        <v>14</v>
      </c>
      <c r="AD827" s="509">
        <v>15</v>
      </c>
      <c r="AE827" s="509" t="s">
        <v>76</v>
      </c>
      <c r="AF827" s="509">
        <v>15</v>
      </c>
      <c r="AG827" s="509">
        <v>14</v>
      </c>
      <c r="AH827" s="509">
        <v>12</v>
      </c>
      <c r="AI827" s="509">
        <v>14.5</v>
      </c>
      <c r="AJ827" s="509">
        <v>13</v>
      </c>
      <c r="AK827" s="509" t="s">
        <v>76</v>
      </c>
      <c r="AL827" s="509">
        <v>14.5</v>
      </c>
      <c r="AM827" s="510" t="s">
        <v>1846</v>
      </c>
      <c r="AN827" s="509" t="s">
        <v>76</v>
      </c>
      <c r="AO827" s="509" t="s">
        <v>76</v>
      </c>
    </row>
    <row r="828" spans="1:41" ht="15" customHeight="1">
      <c r="B828" s="512" t="s">
        <v>391</v>
      </c>
      <c r="C828" s="509">
        <v>12.5</v>
      </c>
      <c r="D828" s="509" t="s">
        <v>76</v>
      </c>
      <c r="E828" s="509" t="s">
        <v>76</v>
      </c>
      <c r="F828" s="509">
        <v>11.5</v>
      </c>
      <c r="G828" s="509" t="s">
        <v>76</v>
      </c>
      <c r="H828" s="509" t="s">
        <v>76</v>
      </c>
      <c r="I828" s="509">
        <v>11</v>
      </c>
      <c r="J828" s="509">
        <v>11</v>
      </c>
      <c r="K828" s="509" t="s">
        <v>76</v>
      </c>
      <c r="L828" s="509">
        <v>14.5</v>
      </c>
      <c r="M828" s="509" t="s">
        <v>76</v>
      </c>
      <c r="N828" s="509" t="s">
        <v>76</v>
      </c>
      <c r="O828" s="509" t="s">
        <v>76</v>
      </c>
      <c r="P828" s="509" t="s">
        <v>76</v>
      </c>
      <c r="Q828" s="510" t="s">
        <v>76</v>
      </c>
      <c r="R828" s="510" t="s">
        <v>76</v>
      </c>
      <c r="S828" s="509" t="s">
        <v>76</v>
      </c>
      <c r="T828" s="509" t="s">
        <v>76</v>
      </c>
      <c r="U828" s="509" t="s">
        <v>76</v>
      </c>
      <c r="V828" s="509" t="s">
        <v>76</v>
      </c>
      <c r="W828" s="509" t="s">
        <v>76</v>
      </c>
      <c r="X828" s="509" t="s">
        <v>76</v>
      </c>
      <c r="Y828" s="509">
        <v>14</v>
      </c>
      <c r="Z828" s="509" t="s">
        <v>76</v>
      </c>
      <c r="AA828" s="509" t="s">
        <v>76</v>
      </c>
      <c r="AB828" s="509" t="s">
        <v>76</v>
      </c>
      <c r="AC828" s="509" t="s">
        <v>76</v>
      </c>
      <c r="AD828" s="509" t="s">
        <v>76</v>
      </c>
      <c r="AE828" s="509">
        <v>18.5</v>
      </c>
      <c r="AF828" s="509" t="s">
        <v>76</v>
      </c>
      <c r="AG828" s="509" t="s">
        <v>76</v>
      </c>
      <c r="AH828" s="509" t="s">
        <v>76</v>
      </c>
      <c r="AI828" s="509" t="s">
        <v>76</v>
      </c>
      <c r="AJ828" s="510">
        <v>15.5</v>
      </c>
      <c r="AK828" s="509" t="s">
        <v>76</v>
      </c>
      <c r="AL828" s="509" t="s">
        <v>76</v>
      </c>
      <c r="AM828" s="510" t="s">
        <v>76</v>
      </c>
      <c r="AN828" s="509" t="s">
        <v>76</v>
      </c>
      <c r="AO828" s="509">
        <v>12.5</v>
      </c>
    </row>
    <row r="829" spans="1:41" ht="15" customHeight="1">
      <c r="A829" s="2619" t="s">
        <v>407</v>
      </c>
      <c r="B829" s="2619"/>
      <c r="C829" s="509"/>
      <c r="D829" s="509"/>
      <c r="E829" s="509"/>
      <c r="F829" s="509"/>
      <c r="G829" s="509"/>
      <c r="H829" s="509"/>
      <c r="I829" s="509"/>
      <c r="J829" s="509"/>
      <c r="K829" s="509"/>
      <c r="L829" s="509"/>
      <c r="M829" s="509"/>
      <c r="N829" s="509"/>
      <c r="O829" s="509"/>
      <c r="P829" s="509"/>
      <c r="Q829" s="510"/>
      <c r="R829" s="510"/>
      <c r="S829" s="509"/>
      <c r="T829" s="509"/>
      <c r="U829" s="509"/>
      <c r="V829" s="509"/>
      <c r="W829" s="509"/>
      <c r="X829" s="509"/>
      <c r="Y829" s="509"/>
      <c r="Z829" s="509"/>
      <c r="AA829" s="510"/>
      <c r="AB829" s="510"/>
      <c r="AC829" s="509"/>
      <c r="AD829" s="509"/>
      <c r="AE829" s="509"/>
      <c r="AF829" s="509"/>
      <c r="AG829" s="509"/>
      <c r="AH829" s="509"/>
      <c r="AI829" s="509"/>
      <c r="AJ829" s="509"/>
      <c r="AK829" s="509"/>
      <c r="AL829" s="509"/>
      <c r="AM829" s="510"/>
      <c r="AN829" s="509"/>
      <c r="AO829" s="509"/>
    </row>
    <row r="830" spans="1:41" ht="15" customHeight="1">
      <c r="A830" s="523"/>
      <c r="B830" s="512" t="s">
        <v>390</v>
      </c>
      <c r="C830" s="509">
        <v>13</v>
      </c>
      <c r="D830" s="509">
        <v>14</v>
      </c>
      <c r="E830" s="509" t="s">
        <v>2451</v>
      </c>
      <c r="F830" s="509">
        <v>12.5</v>
      </c>
      <c r="G830" s="509">
        <v>13</v>
      </c>
      <c r="H830" s="509" t="s">
        <v>1669</v>
      </c>
      <c r="I830" s="509">
        <v>12</v>
      </c>
      <c r="J830" s="509">
        <v>12</v>
      </c>
      <c r="K830" s="509" t="s">
        <v>1883</v>
      </c>
      <c r="L830" s="509">
        <v>13.5</v>
      </c>
      <c r="M830" s="509">
        <v>14</v>
      </c>
      <c r="N830" s="509">
        <v>14.5</v>
      </c>
      <c r="O830" s="509">
        <v>15.5</v>
      </c>
      <c r="P830" s="509">
        <v>15</v>
      </c>
      <c r="Q830" s="510" t="s">
        <v>2426</v>
      </c>
      <c r="R830" s="510" t="s">
        <v>1893</v>
      </c>
      <c r="S830" s="509">
        <v>12</v>
      </c>
      <c r="T830" s="509">
        <v>14</v>
      </c>
      <c r="U830" s="509">
        <v>14.5</v>
      </c>
      <c r="V830" s="509">
        <v>14</v>
      </c>
      <c r="W830" s="509">
        <v>16</v>
      </c>
      <c r="X830" s="528" t="s">
        <v>1908</v>
      </c>
      <c r="Y830" s="509">
        <v>14</v>
      </c>
      <c r="Z830" s="509">
        <v>14</v>
      </c>
      <c r="AA830" s="509">
        <v>14</v>
      </c>
      <c r="AB830" s="509">
        <v>15</v>
      </c>
      <c r="AC830" s="510" t="s">
        <v>2259</v>
      </c>
      <c r="AD830" s="509">
        <v>16</v>
      </c>
      <c r="AE830" s="509">
        <v>14</v>
      </c>
      <c r="AF830" s="509">
        <v>15</v>
      </c>
      <c r="AG830" s="509">
        <v>15</v>
      </c>
      <c r="AH830" s="509">
        <v>15.5</v>
      </c>
      <c r="AI830" s="509">
        <v>15</v>
      </c>
      <c r="AJ830" s="509">
        <v>11</v>
      </c>
      <c r="AK830" s="509">
        <v>11.25</v>
      </c>
      <c r="AL830" s="509">
        <v>14.5</v>
      </c>
      <c r="AM830" s="510" t="s">
        <v>1891</v>
      </c>
      <c r="AN830" s="509">
        <v>15</v>
      </c>
      <c r="AO830" s="509">
        <v>12.5</v>
      </c>
    </row>
    <row r="831" spans="1:41" ht="15" customHeight="1">
      <c r="A831" s="523"/>
      <c r="B831" s="512" t="s">
        <v>391</v>
      </c>
      <c r="C831" s="509" t="s">
        <v>76</v>
      </c>
      <c r="D831" s="509" t="s">
        <v>76</v>
      </c>
      <c r="E831" s="509" t="s">
        <v>76</v>
      </c>
      <c r="F831" s="509" t="s">
        <v>76</v>
      </c>
      <c r="G831" s="509" t="s">
        <v>76</v>
      </c>
      <c r="H831" s="509" t="s">
        <v>76</v>
      </c>
      <c r="I831" s="509">
        <v>13.5</v>
      </c>
      <c r="J831" s="509" t="s">
        <v>76</v>
      </c>
      <c r="K831" s="509" t="s">
        <v>76</v>
      </c>
      <c r="L831" s="509">
        <v>14.5</v>
      </c>
      <c r="M831" s="509" t="s">
        <v>76</v>
      </c>
      <c r="N831" s="509">
        <v>14.5</v>
      </c>
      <c r="O831" s="509" t="s">
        <v>76</v>
      </c>
      <c r="P831" s="509" t="s">
        <v>76</v>
      </c>
      <c r="Q831" s="510" t="s">
        <v>76</v>
      </c>
      <c r="R831" s="510" t="s">
        <v>76</v>
      </c>
      <c r="S831" s="509">
        <v>13.5</v>
      </c>
      <c r="T831" s="509" t="s">
        <v>76</v>
      </c>
      <c r="U831" s="509">
        <v>14.5</v>
      </c>
      <c r="V831" s="509">
        <v>15.5</v>
      </c>
      <c r="W831" s="509" t="s">
        <v>76</v>
      </c>
      <c r="X831" s="509" t="s">
        <v>76</v>
      </c>
      <c r="Y831" s="509">
        <v>14.5</v>
      </c>
      <c r="Z831" s="509" t="s">
        <v>76</v>
      </c>
      <c r="AA831" s="509">
        <v>15</v>
      </c>
      <c r="AB831" s="509" t="s">
        <v>76</v>
      </c>
      <c r="AC831" s="510" t="s">
        <v>76</v>
      </c>
      <c r="AD831" s="510" t="s">
        <v>76</v>
      </c>
      <c r="AE831" s="510">
        <v>18.5</v>
      </c>
      <c r="AF831" s="509" t="s">
        <v>76</v>
      </c>
      <c r="AG831" s="509" t="s">
        <v>76</v>
      </c>
      <c r="AH831" s="509" t="s">
        <v>76</v>
      </c>
      <c r="AI831" s="509" t="s">
        <v>76</v>
      </c>
      <c r="AJ831" s="509">
        <v>12.5</v>
      </c>
      <c r="AK831" s="509">
        <v>12.5</v>
      </c>
      <c r="AL831" s="509" t="s">
        <v>76</v>
      </c>
      <c r="AM831" s="510" t="s">
        <v>76</v>
      </c>
      <c r="AN831" s="509" t="s">
        <v>76</v>
      </c>
      <c r="AO831" s="509">
        <v>12.5</v>
      </c>
    </row>
    <row r="832" spans="1:41" ht="15" customHeight="1">
      <c r="A832" s="524" t="s">
        <v>211</v>
      </c>
      <c r="C832" s="509">
        <v>7</v>
      </c>
      <c r="D832" s="509">
        <v>7</v>
      </c>
      <c r="E832" s="509">
        <v>7</v>
      </c>
      <c r="F832" s="509">
        <v>7</v>
      </c>
      <c r="G832" s="509">
        <v>7</v>
      </c>
      <c r="H832" s="509">
        <v>7</v>
      </c>
      <c r="I832" s="509">
        <v>7</v>
      </c>
      <c r="J832" s="509">
        <v>7</v>
      </c>
      <c r="K832" s="509">
        <v>7</v>
      </c>
      <c r="L832" s="509">
        <v>7</v>
      </c>
      <c r="M832" s="509">
        <v>7</v>
      </c>
      <c r="N832" s="509">
        <v>7</v>
      </c>
      <c r="O832" s="509">
        <v>7</v>
      </c>
      <c r="P832" s="509">
        <v>7</v>
      </c>
      <c r="Q832" s="509">
        <v>7</v>
      </c>
      <c r="R832" s="509">
        <v>7</v>
      </c>
      <c r="S832" s="509">
        <v>7</v>
      </c>
      <c r="T832" s="509">
        <v>7</v>
      </c>
      <c r="U832" s="509">
        <v>7</v>
      </c>
      <c r="V832" s="509">
        <v>7</v>
      </c>
      <c r="W832" s="509">
        <v>7</v>
      </c>
      <c r="X832" s="509">
        <v>7</v>
      </c>
      <c r="Y832" s="509">
        <v>7</v>
      </c>
      <c r="Z832" s="509">
        <v>7</v>
      </c>
      <c r="AA832" s="509">
        <v>7</v>
      </c>
      <c r="AB832" s="509">
        <v>7</v>
      </c>
      <c r="AC832" s="509">
        <v>7</v>
      </c>
      <c r="AD832" s="509">
        <v>7</v>
      </c>
      <c r="AE832" s="509">
        <v>7</v>
      </c>
      <c r="AF832" s="509">
        <v>7</v>
      </c>
      <c r="AG832" s="509">
        <v>7</v>
      </c>
      <c r="AH832" s="509">
        <v>7</v>
      </c>
      <c r="AI832" s="509">
        <v>7</v>
      </c>
      <c r="AJ832" s="509">
        <v>7</v>
      </c>
      <c r="AK832" s="509">
        <v>7</v>
      </c>
      <c r="AL832" s="509">
        <v>7</v>
      </c>
      <c r="AM832" s="509">
        <v>7</v>
      </c>
      <c r="AN832" s="509">
        <v>7</v>
      </c>
      <c r="AO832" s="509">
        <v>7</v>
      </c>
    </row>
    <row r="833" spans="1:41" ht="15" customHeight="1">
      <c r="A833" s="524" t="s">
        <v>2800</v>
      </c>
      <c r="B833" s="710"/>
      <c r="C833" s="509"/>
      <c r="D833" s="509"/>
      <c r="E833" s="509"/>
      <c r="F833" s="509"/>
      <c r="G833" s="509"/>
      <c r="H833" s="509"/>
      <c r="I833" s="509"/>
      <c r="J833" s="509"/>
      <c r="K833" s="509"/>
      <c r="L833" s="509"/>
      <c r="M833" s="509"/>
      <c r="N833" s="509"/>
      <c r="O833" s="509"/>
      <c r="P833" s="509"/>
      <c r="Q833" s="510"/>
      <c r="R833" s="510"/>
      <c r="S833" s="509"/>
      <c r="T833" s="509"/>
      <c r="U833" s="509"/>
      <c r="V833" s="509"/>
      <c r="W833" s="509"/>
      <c r="X833" s="510"/>
      <c r="Y833" s="510"/>
      <c r="Z833" s="509"/>
      <c r="AA833" s="510"/>
      <c r="AB833" s="510"/>
      <c r="AC833" s="510"/>
      <c r="AD833" s="510"/>
      <c r="AE833" s="510"/>
      <c r="AF833" s="509"/>
      <c r="AG833" s="509"/>
      <c r="AH833" s="509"/>
      <c r="AI833" s="509"/>
      <c r="AJ833" s="509"/>
      <c r="AK833" s="509"/>
      <c r="AL833" s="509"/>
      <c r="AM833" s="510"/>
      <c r="AN833" s="509"/>
      <c r="AO833" s="509"/>
    </row>
    <row r="834" spans="1:41" ht="15" customHeight="1">
      <c r="B834" s="512" t="s">
        <v>390</v>
      </c>
      <c r="C834" s="509">
        <v>14</v>
      </c>
      <c r="D834" s="509">
        <v>14.5</v>
      </c>
      <c r="E834" s="509" t="s">
        <v>1846</v>
      </c>
      <c r="F834" s="509">
        <v>13.5</v>
      </c>
      <c r="G834" s="509">
        <v>14</v>
      </c>
      <c r="H834" s="509">
        <v>14</v>
      </c>
      <c r="I834" s="509">
        <v>13.5</v>
      </c>
      <c r="J834" s="509">
        <v>12</v>
      </c>
      <c r="K834" s="509" t="s">
        <v>2484</v>
      </c>
      <c r="L834" s="509">
        <v>15</v>
      </c>
      <c r="M834" s="509">
        <v>14</v>
      </c>
      <c r="N834" s="509">
        <v>15.5</v>
      </c>
      <c r="O834" s="509" t="s">
        <v>1861</v>
      </c>
      <c r="P834" s="509">
        <v>15</v>
      </c>
      <c r="Q834" s="510" t="s">
        <v>2426</v>
      </c>
      <c r="R834" s="510" t="s">
        <v>1893</v>
      </c>
      <c r="S834" s="509">
        <v>13.5</v>
      </c>
      <c r="T834" s="509">
        <v>14.5</v>
      </c>
      <c r="U834" s="509">
        <v>15.5</v>
      </c>
      <c r="V834" s="509">
        <v>14.5</v>
      </c>
      <c r="W834" s="509">
        <v>16</v>
      </c>
      <c r="X834" s="510" t="s">
        <v>1847</v>
      </c>
      <c r="Y834" s="510" t="s">
        <v>2426</v>
      </c>
      <c r="Z834" s="509">
        <v>14.5</v>
      </c>
      <c r="AA834" s="509">
        <v>14.5</v>
      </c>
      <c r="AB834" s="509">
        <v>15</v>
      </c>
      <c r="AC834" s="510" t="s">
        <v>1908</v>
      </c>
      <c r="AD834" s="509">
        <v>16</v>
      </c>
      <c r="AE834" s="509">
        <v>16.5</v>
      </c>
      <c r="AF834" s="509">
        <v>15</v>
      </c>
      <c r="AG834" s="509">
        <v>15.5</v>
      </c>
      <c r="AH834" s="509">
        <v>16</v>
      </c>
      <c r="AI834" s="509">
        <v>15</v>
      </c>
      <c r="AJ834" s="509">
        <v>12.5</v>
      </c>
      <c r="AK834" s="509">
        <v>11.25</v>
      </c>
      <c r="AL834" s="509" t="s">
        <v>76</v>
      </c>
      <c r="AM834" s="510" t="s">
        <v>1893</v>
      </c>
      <c r="AN834" s="509">
        <v>15</v>
      </c>
      <c r="AO834" s="509">
        <v>12</v>
      </c>
    </row>
    <row r="835" spans="1:41" ht="15" customHeight="1">
      <c r="B835" s="512" t="s">
        <v>391</v>
      </c>
      <c r="C835" s="509" t="s">
        <v>76</v>
      </c>
      <c r="D835" s="509" t="s">
        <v>76</v>
      </c>
      <c r="E835" s="509" t="s">
        <v>76</v>
      </c>
      <c r="F835" s="509" t="s">
        <v>76</v>
      </c>
      <c r="G835" s="509" t="s">
        <v>76</v>
      </c>
      <c r="H835" s="509" t="s">
        <v>76</v>
      </c>
      <c r="I835" s="509">
        <v>13.5</v>
      </c>
      <c r="J835" s="509" t="s">
        <v>76</v>
      </c>
      <c r="K835" s="509" t="s">
        <v>76</v>
      </c>
      <c r="L835" s="509">
        <v>16</v>
      </c>
      <c r="M835" s="509" t="s">
        <v>76</v>
      </c>
      <c r="N835" s="509">
        <v>15</v>
      </c>
      <c r="O835" s="509" t="s">
        <v>76</v>
      </c>
      <c r="P835" s="509" t="s">
        <v>76</v>
      </c>
      <c r="Q835" s="510" t="s">
        <v>76</v>
      </c>
      <c r="R835" s="510" t="s">
        <v>1893</v>
      </c>
      <c r="S835" s="509">
        <v>15.5</v>
      </c>
      <c r="T835" s="509" t="s">
        <v>76</v>
      </c>
      <c r="U835" s="509" t="s">
        <v>76</v>
      </c>
      <c r="V835" s="509">
        <v>15.5</v>
      </c>
      <c r="W835" s="509" t="s">
        <v>76</v>
      </c>
      <c r="X835" s="510" t="s">
        <v>76</v>
      </c>
      <c r="Y835" s="510" t="s">
        <v>76</v>
      </c>
      <c r="Z835" s="510" t="s">
        <v>76</v>
      </c>
      <c r="AA835" s="509">
        <v>15.5</v>
      </c>
      <c r="AB835" s="509" t="s">
        <v>76</v>
      </c>
      <c r="AC835" s="510" t="s">
        <v>76</v>
      </c>
      <c r="AD835" s="509" t="s">
        <v>76</v>
      </c>
      <c r="AE835" s="509">
        <v>17.5</v>
      </c>
      <c r="AF835" s="509" t="s">
        <v>76</v>
      </c>
      <c r="AG835" s="509" t="s">
        <v>76</v>
      </c>
      <c r="AH835" s="509" t="s">
        <v>76</v>
      </c>
      <c r="AI835" s="509" t="s">
        <v>76</v>
      </c>
      <c r="AJ835" s="509" t="s">
        <v>76</v>
      </c>
      <c r="AK835" s="509">
        <v>13</v>
      </c>
      <c r="AL835" s="509">
        <v>14.5</v>
      </c>
      <c r="AM835" s="510" t="s">
        <v>76</v>
      </c>
      <c r="AN835" s="509" t="s">
        <v>76</v>
      </c>
      <c r="AO835" s="509">
        <v>12</v>
      </c>
    </row>
    <row r="836" spans="1:41" ht="15" customHeight="1">
      <c r="A836" s="2619" t="s">
        <v>409</v>
      </c>
      <c r="B836" s="2619"/>
      <c r="C836" s="509"/>
      <c r="D836" s="509"/>
      <c r="E836" s="509"/>
      <c r="F836" s="509"/>
      <c r="G836" s="509"/>
      <c r="H836" s="509"/>
      <c r="I836" s="509"/>
      <c r="J836" s="509"/>
      <c r="K836" s="509"/>
      <c r="L836" s="509"/>
      <c r="M836" s="509"/>
      <c r="N836" s="509"/>
      <c r="O836" s="509"/>
      <c r="P836" s="509"/>
      <c r="Q836" s="510"/>
      <c r="R836" s="510"/>
      <c r="S836" s="509"/>
      <c r="T836" s="509"/>
      <c r="U836" s="509"/>
      <c r="V836" s="509"/>
      <c r="W836" s="509"/>
      <c r="X836" s="510"/>
      <c r="Y836" s="510"/>
      <c r="Z836" s="510"/>
      <c r="AA836" s="509"/>
      <c r="AB836" s="509"/>
      <c r="AC836" s="510"/>
      <c r="AD836" s="509"/>
      <c r="AE836" s="509"/>
      <c r="AF836" s="509"/>
      <c r="AG836" s="509"/>
      <c r="AH836" s="509"/>
      <c r="AI836" s="509"/>
      <c r="AJ836" s="509"/>
      <c r="AK836" s="509"/>
      <c r="AL836" s="509"/>
      <c r="AM836" s="510"/>
      <c r="AN836" s="509"/>
      <c r="AO836" s="509"/>
    </row>
    <row r="837" spans="1:41" ht="15" customHeight="1">
      <c r="B837" s="512" t="s">
        <v>390</v>
      </c>
      <c r="C837" s="509" t="s">
        <v>2379</v>
      </c>
      <c r="D837" s="509">
        <v>13</v>
      </c>
      <c r="E837" s="509" t="s">
        <v>1868</v>
      </c>
      <c r="F837" s="509">
        <v>12</v>
      </c>
      <c r="G837" s="509" t="s">
        <v>76</v>
      </c>
      <c r="H837" s="509" t="s">
        <v>76</v>
      </c>
      <c r="I837" s="509">
        <v>13</v>
      </c>
      <c r="J837" s="509">
        <v>12.5</v>
      </c>
      <c r="K837" s="509">
        <v>15</v>
      </c>
      <c r="L837" s="509">
        <v>14.5</v>
      </c>
      <c r="M837" s="509">
        <v>15</v>
      </c>
      <c r="N837" s="509">
        <v>15</v>
      </c>
      <c r="O837" s="509" t="s">
        <v>2626</v>
      </c>
      <c r="P837" s="509">
        <v>15</v>
      </c>
      <c r="Q837" s="509">
        <v>14</v>
      </c>
      <c r="R837" s="510" t="s">
        <v>1549</v>
      </c>
      <c r="S837" s="509">
        <v>13</v>
      </c>
      <c r="T837" s="509">
        <v>15</v>
      </c>
      <c r="U837" s="509">
        <v>15.5</v>
      </c>
      <c r="V837" s="509">
        <v>15</v>
      </c>
      <c r="W837" s="509">
        <v>16.5</v>
      </c>
      <c r="X837" s="509" t="s">
        <v>1908</v>
      </c>
      <c r="Y837" s="509">
        <v>14.5</v>
      </c>
      <c r="Z837" s="509">
        <v>16</v>
      </c>
      <c r="AA837" s="509" t="s">
        <v>76</v>
      </c>
      <c r="AB837" s="509">
        <v>15</v>
      </c>
      <c r="AC837" s="510" t="s">
        <v>1861</v>
      </c>
      <c r="AD837" s="509">
        <v>16</v>
      </c>
      <c r="AE837" s="509">
        <v>15</v>
      </c>
      <c r="AF837" s="509">
        <v>15</v>
      </c>
      <c r="AG837" s="509">
        <v>15</v>
      </c>
      <c r="AH837" s="509">
        <v>16</v>
      </c>
      <c r="AI837" s="509">
        <v>15.5</v>
      </c>
      <c r="AJ837" s="509">
        <v>14</v>
      </c>
      <c r="AK837" s="509" t="s">
        <v>2425</v>
      </c>
      <c r="AL837" s="509">
        <v>14.5</v>
      </c>
      <c r="AM837" s="510" t="s">
        <v>76</v>
      </c>
      <c r="AN837" s="509" t="s">
        <v>76</v>
      </c>
      <c r="AO837" s="509" t="s">
        <v>76</v>
      </c>
    </row>
    <row r="838" spans="1:41" ht="15" customHeight="1">
      <c r="B838" s="512" t="s">
        <v>391</v>
      </c>
      <c r="C838" s="509" t="s">
        <v>76</v>
      </c>
      <c r="D838" s="509">
        <v>14.5</v>
      </c>
      <c r="E838" s="509" t="s">
        <v>76</v>
      </c>
      <c r="F838" s="509">
        <v>13.5</v>
      </c>
      <c r="G838" s="509" t="s">
        <v>76</v>
      </c>
      <c r="H838" s="509" t="s">
        <v>76</v>
      </c>
      <c r="I838" s="509" t="s">
        <v>76</v>
      </c>
      <c r="J838" s="509">
        <v>14</v>
      </c>
      <c r="K838" s="509" t="s">
        <v>76</v>
      </c>
      <c r="L838" s="509">
        <v>14.5</v>
      </c>
      <c r="M838" s="509" t="s">
        <v>76</v>
      </c>
      <c r="N838" s="509">
        <v>15.5</v>
      </c>
      <c r="O838" s="509" t="s">
        <v>76</v>
      </c>
      <c r="P838" s="510" t="s">
        <v>76</v>
      </c>
      <c r="Q838" s="509" t="s">
        <v>76</v>
      </c>
      <c r="R838" s="510" t="s">
        <v>1891</v>
      </c>
      <c r="S838" s="509">
        <v>14.5</v>
      </c>
      <c r="T838" s="509" t="s">
        <v>76</v>
      </c>
      <c r="U838" s="509" t="s">
        <v>76</v>
      </c>
      <c r="V838" s="509" t="s">
        <v>76</v>
      </c>
      <c r="W838" s="509" t="s">
        <v>76</v>
      </c>
      <c r="X838" s="509" t="s">
        <v>76</v>
      </c>
      <c r="Y838" s="509" t="s">
        <v>76</v>
      </c>
      <c r="Z838" s="509" t="s">
        <v>76</v>
      </c>
      <c r="AA838" s="509" t="s">
        <v>76</v>
      </c>
      <c r="AB838" s="509" t="s">
        <v>76</v>
      </c>
      <c r="AC838" s="510" t="s">
        <v>76</v>
      </c>
      <c r="AD838" s="510" t="s">
        <v>76</v>
      </c>
      <c r="AE838" s="510" t="s">
        <v>76</v>
      </c>
      <c r="AF838" s="509" t="s">
        <v>76</v>
      </c>
      <c r="AG838" s="509">
        <v>16</v>
      </c>
      <c r="AH838" s="509" t="s">
        <v>76</v>
      </c>
      <c r="AI838" s="509" t="s">
        <v>76</v>
      </c>
      <c r="AJ838" s="509" t="s">
        <v>76</v>
      </c>
      <c r="AK838" s="509" t="s">
        <v>76</v>
      </c>
      <c r="AL838" s="509" t="s">
        <v>76</v>
      </c>
      <c r="AM838" s="510" t="s">
        <v>76</v>
      </c>
      <c r="AN838" s="509" t="s">
        <v>76</v>
      </c>
      <c r="AO838" s="509" t="s">
        <v>76</v>
      </c>
    </row>
    <row r="839" spans="1:41" ht="15" customHeight="1">
      <c r="A839" s="2619" t="s">
        <v>410</v>
      </c>
      <c r="B839" s="2619"/>
      <c r="C839" s="509"/>
      <c r="D839" s="509"/>
      <c r="E839" s="509"/>
      <c r="F839" s="509"/>
      <c r="G839" s="509"/>
      <c r="H839" s="509"/>
      <c r="I839" s="509"/>
      <c r="J839" s="509"/>
      <c r="K839" s="509"/>
      <c r="L839" s="509"/>
      <c r="M839" s="509"/>
      <c r="N839" s="509"/>
      <c r="O839" s="509"/>
      <c r="P839" s="510"/>
      <c r="Q839" s="509"/>
      <c r="R839" s="510"/>
      <c r="S839" s="509"/>
      <c r="T839" s="509"/>
      <c r="U839" s="509"/>
      <c r="V839" s="509"/>
      <c r="W839" s="509"/>
      <c r="X839" s="509"/>
      <c r="Y839" s="509"/>
      <c r="Z839" s="509"/>
      <c r="AA839" s="509"/>
      <c r="AB839" s="509"/>
      <c r="AC839" s="510"/>
      <c r="AD839" s="510"/>
      <c r="AE839" s="510"/>
      <c r="AF839" s="509"/>
      <c r="AG839" s="509"/>
      <c r="AH839" s="509"/>
      <c r="AI839" s="509"/>
      <c r="AJ839" s="509"/>
      <c r="AK839" s="509"/>
      <c r="AL839" s="509"/>
      <c r="AM839" s="510"/>
      <c r="AN839" s="509"/>
      <c r="AO839" s="509"/>
    </row>
    <row r="840" spans="1:41" ht="15" customHeight="1">
      <c r="B840" s="512" t="s">
        <v>390</v>
      </c>
      <c r="C840" s="509">
        <v>14</v>
      </c>
      <c r="D840" s="509">
        <v>14</v>
      </c>
      <c r="E840" s="509">
        <v>14</v>
      </c>
      <c r="F840" s="509">
        <v>13</v>
      </c>
      <c r="G840" s="509">
        <v>13</v>
      </c>
      <c r="H840" s="509">
        <v>12</v>
      </c>
      <c r="I840" s="509" t="s">
        <v>76</v>
      </c>
      <c r="J840" s="509">
        <v>13</v>
      </c>
      <c r="K840" s="509" t="s">
        <v>76</v>
      </c>
      <c r="L840" s="509">
        <v>14.5</v>
      </c>
      <c r="M840" s="509">
        <v>15</v>
      </c>
      <c r="N840" s="509">
        <v>16</v>
      </c>
      <c r="O840" s="509" t="s">
        <v>1861</v>
      </c>
      <c r="P840" s="509">
        <v>17</v>
      </c>
      <c r="Q840" s="509">
        <v>14.5</v>
      </c>
      <c r="R840" s="510" t="s">
        <v>1891</v>
      </c>
      <c r="S840" s="509">
        <v>16</v>
      </c>
      <c r="T840" s="509">
        <v>17</v>
      </c>
      <c r="U840" s="509">
        <v>17</v>
      </c>
      <c r="V840" s="509">
        <v>16</v>
      </c>
      <c r="W840" s="509">
        <v>17</v>
      </c>
      <c r="X840" s="509" t="s">
        <v>1538</v>
      </c>
      <c r="Y840" s="509">
        <v>15</v>
      </c>
      <c r="Z840" s="509">
        <v>16</v>
      </c>
      <c r="AA840" s="509">
        <v>17</v>
      </c>
      <c r="AB840" s="509">
        <v>17</v>
      </c>
      <c r="AC840" s="509">
        <v>17</v>
      </c>
      <c r="AD840" s="509">
        <v>16</v>
      </c>
      <c r="AE840" s="509">
        <v>14</v>
      </c>
      <c r="AF840" s="509">
        <v>16</v>
      </c>
      <c r="AG840" s="509">
        <v>16</v>
      </c>
      <c r="AH840" s="509">
        <v>16</v>
      </c>
      <c r="AI840" s="509">
        <v>16.5</v>
      </c>
      <c r="AJ840" s="509">
        <v>13.4</v>
      </c>
      <c r="AK840" s="509">
        <v>15.5</v>
      </c>
      <c r="AL840" s="509">
        <v>14.5</v>
      </c>
      <c r="AM840" s="510" t="s">
        <v>1550</v>
      </c>
      <c r="AN840" s="509" t="s">
        <v>76</v>
      </c>
      <c r="AO840" s="509" t="s">
        <v>76</v>
      </c>
    </row>
    <row r="841" spans="1:41" ht="15" customHeight="1">
      <c r="B841" s="512" t="s">
        <v>391</v>
      </c>
      <c r="C841" s="509" t="s">
        <v>76</v>
      </c>
      <c r="D841" s="509" t="s">
        <v>76</v>
      </c>
      <c r="E841" s="509" t="s">
        <v>76</v>
      </c>
      <c r="F841" s="509" t="s">
        <v>76</v>
      </c>
      <c r="G841" s="509" t="s">
        <v>76</v>
      </c>
      <c r="H841" s="509" t="s">
        <v>76</v>
      </c>
      <c r="I841" s="509" t="s">
        <v>76</v>
      </c>
      <c r="J841" s="509" t="s">
        <v>76</v>
      </c>
      <c r="K841" s="509" t="s">
        <v>76</v>
      </c>
      <c r="L841" s="509">
        <v>16.5</v>
      </c>
      <c r="M841" s="509" t="s">
        <v>76</v>
      </c>
      <c r="N841" s="509">
        <v>15.5</v>
      </c>
      <c r="O841" s="509">
        <v>16.5</v>
      </c>
      <c r="P841" s="510" t="s">
        <v>76</v>
      </c>
      <c r="Q841" s="510" t="s">
        <v>76</v>
      </c>
      <c r="R841" s="510" t="s">
        <v>76</v>
      </c>
      <c r="S841" s="509">
        <v>19.5</v>
      </c>
      <c r="T841" s="509" t="s">
        <v>76</v>
      </c>
      <c r="U841" s="509" t="s">
        <v>76</v>
      </c>
      <c r="V841" s="509" t="s">
        <v>76</v>
      </c>
      <c r="W841" s="509" t="s">
        <v>76</v>
      </c>
      <c r="X841" s="509" t="s">
        <v>76</v>
      </c>
      <c r="Y841" s="509" t="s">
        <v>76</v>
      </c>
      <c r="Z841" s="509" t="s">
        <v>76</v>
      </c>
      <c r="AA841" s="509">
        <v>16</v>
      </c>
      <c r="AB841" s="509" t="s">
        <v>76</v>
      </c>
      <c r="AC841" s="509" t="s">
        <v>76</v>
      </c>
      <c r="AD841" s="509" t="s">
        <v>76</v>
      </c>
      <c r="AE841" s="509">
        <v>17</v>
      </c>
      <c r="AF841" s="509" t="s">
        <v>76</v>
      </c>
      <c r="AG841" s="509">
        <v>18</v>
      </c>
      <c r="AH841" s="509" t="s">
        <v>76</v>
      </c>
      <c r="AI841" s="509" t="s">
        <v>76</v>
      </c>
      <c r="AJ841" s="509">
        <v>16</v>
      </c>
      <c r="AK841" s="509">
        <v>19</v>
      </c>
      <c r="AL841" s="509" t="s">
        <v>76</v>
      </c>
      <c r="AM841" s="510" t="s">
        <v>76</v>
      </c>
      <c r="AN841" s="509" t="s">
        <v>76</v>
      </c>
      <c r="AO841" s="509" t="s">
        <v>76</v>
      </c>
    </row>
    <row r="842" spans="1:41" ht="15" customHeight="1">
      <c r="A842" s="2619" t="s">
        <v>411</v>
      </c>
      <c r="B842" s="2619"/>
      <c r="C842" s="509"/>
      <c r="D842" s="509"/>
      <c r="E842" s="509"/>
      <c r="F842" s="509"/>
      <c r="G842" s="509"/>
      <c r="H842" s="509"/>
      <c r="I842" s="509"/>
      <c r="J842" s="509"/>
      <c r="K842" s="509"/>
      <c r="L842" s="509"/>
      <c r="M842" s="509"/>
      <c r="N842" s="509"/>
      <c r="O842" s="509"/>
      <c r="P842" s="510"/>
      <c r="Q842" s="510"/>
      <c r="R842" s="510"/>
      <c r="S842" s="509"/>
      <c r="T842" s="509"/>
      <c r="U842" s="509"/>
      <c r="V842" s="509"/>
      <c r="W842" s="509"/>
      <c r="X842" s="509"/>
      <c r="Y842" s="509"/>
      <c r="Z842" s="509"/>
      <c r="AA842" s="509"/>
      <c r="AB842" s="509"/>
      <c r="AC842" s="509"/>
      <c r="AD842" s="509"/>
      <c r="AE842" s="509"/>
      <c r="AF842" s="509"/>
      <c r="AG842" s="509"/>
      <c r="AH842" s="509"/>
      <c r="AI842" s="509"/>
      <c r="AJ842" s="509"/>
      <c r="AK842" s="509"/>
      <c r="AL842" s="509"/>
      <c r="AM842" s="510"/>
      <c r="AN842" s="509"/>
      <c r="AO842" s="509"/>
    </row>
    <row r="843" spans="1:41" ht="15" customHeight="1">
      <c r="B843" s="512" t="s">
        <v>390</v>
      </c>
      <c r="C843" s="509" t="s">
        <v>1862</v>
      </c>
      <c r="D843" s="509">
        <v>14</v>
      </c>
      <c r="E843" s="509" t="s">
        <v>2685</v>
      </c>
      <c r="F843" s="509" t="s">
        <v>2845</v>
      </c>
      <c r="G843" s="509" t="s">
        <v>2389</v>
      </c>
      <c r="H843" s="509" t="s">
        <v>2389</v>
      </c>
      <c r="I843" s="509">
        <v>10</v>
      </c>
      <c r="J843" s="509">
        <v>11</v>
      </c>
      <c r="K843" s="509">
        <v>15</v>
      </c>
      <c r="L843" s="509">
        <v>14.5</v>
      </c>
      <c r="M843" s="509">
        <v>14.5</v>
      </c>
      <c r="N843" s="509" t="s">
        <v>2426</v>
      </c>
      <c r="O843" s="509">
        <v>15.5</v>
      </c>
      <c r="P843" s="509">
        <v>15</v>
      </c>
      <c r="Q843" s="510" t="s">
        <v>2426</v>
      </c>
      <c r="R843" s="510" t="s">
        <v>2284</v>
      </c>
      <c r="S843" s="509">
        <v>13</v>
      </c>
      <c r="T843" s="509">
        <v>16</v>
      </c>
      <c r="U843" s="509">
        <v>16</v>
      </c>
      <c r="V843" s="509">
        <v>15.5</v>
      </c>
      <c r="W843" s="510" t="s">
        <v>1665</v>
      </c>
      <c r="X843" s="509" t="s">
        <v>2868</v>
      </c>
      <c r="Y843" s="509">
        <v>15</v>
      </c>
      <c r="Z843" s="509">
        <v>13</v>
      </c>
      <c r="AA843" s="509">
        <v>15.5</v>
      </c>
      <c r="AB843" s="509">
        <v>15</v>
      </c>
      <c r="AC843" s="509">
        <v>15</v>
      </c>
      <c r="AD843" s="509">
        <v>16</v>
      </c>
      <c r="AE843" s="509">
        <v>14</v>
      </c>
      <c r="AF843" s="509">
        <v>15</v>
      </c>
      <c r="AG843" s="509">
        <v>15</v>
      </c>
      <c r="AH843" s="509">
        <v>16</v>
      </c>
      <c r="AI843" s="509">
        <v>15.5</v>
      </c>
      <c r="AJ843" s="509">
        <v>10.5</v>
      </c>
      <c r="AK843" s="509">
        <v>9.5</v>
      </c>
      <c r="AL843" s="509">
        <v>15.5</v>
      </c>
      <c r="AM843" s="510" t="s">
        <v>1550</v>
      </c>
      <c r="AN843" s="509">
        <v>15</v>
      </c>
      <c r="AO843" s="509">
        <v>10.5</v>
      </c>
    </row>
    <row r="844" spans="1:41" ht="15" customHeight="1">
      <c r="A844" s="517"/>
      <c r="B844" s="518" t="s">
        <v>391</v>
      </c>
      <c r="C844" s="519" t="s">
        <v>76</v>
      </c>
      <c r="D844" s="519" t="s">
        <v>76</v>
      </c>
      <c r="E844" s="519" t="s">
        <v>76</v>
      </c>
      <c r="F844" s="527" t="s">
        <v>76</v>
      </c>
      <c r="G844" s="527" t="s">
        <v>76</v>
      </c>
      <c r="H844" s="519" t="s">
        <v>76</v>
      </c>
      <c r="I844" s="519">
        <v>14</v>
      </c>
      <c r="J844" s="519" t="s">
        <v>76</v>
      </c>
      <c r="K844" s="519" t="s">
        <v>76</v>
      </c>
      <c r="L844" s="519">
        <v>16</v>
      </c>
      <c r="M844" s="519" t="s">
        <v>76</v>
      </c>
      <c r="N844" s="519" t="s">
        <v>1868</v>
      </c>
      <c r="O844" s="519" t="s">
        <v>76</v>
      </c>
      <c r="P844" s="522" t="s">
        <v>76</v>
      </c>
      <c r="Q844" s="522" t="s">
        <v>76</v>
      </c>
      <c r="R844" s="522" t="s">
        <v>1891</v>
      </c>
      <c r="S844" s="519">
        <v>13.5</v>
      </c>
      <c r="T844" s="519" t="s">
        <v>76</v>
      </c>
      <c r="U844" s="522" t="s">
        <v>76</v>
      </c>
      <c r="V844" s="522" t="s">
        <v>76</v>
      </c>
      <c r="W844" s="522" t="s">
        <v>76</v>
      </c>
      <c r="X844" s="522" t="s">
        <v>76</v>
      </c>
      <c r="Y844" s="522" t="s">
        <v>76</v>
      </c>
      <c r="Z844" s="522" t="s">
        <v>76</v>
      </c>
      <c r="AA844" s="519">
        <v>16.5</v>
      </c>
      <c r="AB844" s="519" t="s">
        <v>76</v>
      </c>
      <c r="AC844" s="522" t="s">
        <v>76</v>
      </c>
      <c r="AD844" s="522" t="s">
        <v>76</v>
      </c>
      <c r="AE844" s="522" t="s">
        <v>76</v>
      </c>
      <c r="AF844" s="522" t="s">
        <v>76</v>
      </c>
      <c r="AG844" s="522" t="s">
        <v>76</v>
      </c>
      <c r="AH844" s="522" t="s">
        <v>76</v>
      </c>
      <c r="AI844" s="522" t="s">
        <v>76</v>
      </c>
      <c r="AJ844" s="519">
        <v>12.5</v>
      </c>
      <c r="AK844" s="519">
        <v>11.5</v>
      </c>
      <c r="AL844" s="519" t="s">
        <v>76</v>
      </c>
      <c r="AM844" s="522" t="s">
        <v>76</v>
      </c>
      <c r="AN844" s="522" t="s">
        <v>76</v>
      </c>
      <c r="AO844" s="519">
        <v>11</v>
      </c>
    </row>
    <row r="845" spans="1:41" s="1047" customFormat="1" ht="15" customHeight="1">
      <c r="A845" s="2573" t="s">
        <v>548</v>
      </c>
      <c r="B845" s="2573"/>
      <c r="C845" s="2573"/>
      <c r="D845" s="2573"/>
      <c r="E845" s="2573"/>
      <c r="F845" s="2573"/>
      <c r="G845" s="2573"/>
      <c r="H845" s="2573"/>
      <c r="I845" s="2573"/>
      <c r="J845" s="1049"/>
      <c r="K845" s="1049"/>
      <c r="L845" s="1049"/>
      <c r="M845" s="1049"/>
      <c r="N845" s="1049"/>
      <c r="O845" s="1049"/>
      <c r="P845" s="1049"/>
      <c r="Q845" s="1049"/>
      <c r="R845" s="1049"/>
      <c r="S845" s="1049"/>
      <c r="T845" s="2573" t="s">
        <v>3562</v>
      </c>
      <c r="U845" s="2573"/>
      <c r="V845" s="2573"/>
      <c r="W845" s="2573"/>
      <c r="X845" s="2573"/>
      <c r="Y845" s="1050"/>
      <c r="Z845" s="1048"/>
      <c r="AA845" s="1048"/>
      <c r="AB845" s="1048"/>
      <c r="AC845" s="1048"/>
      <c r="AF845" s="1050"/>
      <c r="AG845" s="1050"/>
      <c r="AH845" s="1050"/>
      <c r="AI845" s="1050"/>
      <c r="AJ845" s="1050"/>
    </row>
    <row r="846" spans="1:41" s="1047" customFormat="1" ht="15" customHeight="1">
      <c r="B846" s="1047" t="s">
        <v>399</v>
      </c>
      <c r="U846" s="1047" t="s">
        <v>399</v>
      </c>
      <c r="V846" s="1048"/>
      <c r="W846" s="1048"/>
      <c r="X846" s="1048"/>
      <c r="Y846" s="1048"/>
      <c r="AA846" s="1048"/>
      <c r="AB846" s="1048"/>
      <c r="AC846" s="1048"/>
      <c r="AH846" s="1048"/>
      <c r="AI846" s="1048"/>
      <c r="AJ846" s="1048"/>
    </row>
    <row r="847" spans="1:41" ht="15" customHeight="1">
      <c r="A847" s="494"/>
      <c r="B847" s="500"/>
      <c r="F847" s="2611" t="s">
        <v>2293</v>
      </c>
      <c r="G847" s="2611"/>
      <c r="H847" s="2611"/>
      <c r="I847" s="2611"/>
      <c r="J847" s="2612" t="s">
        <v>2294</v>
      </c>
      <c r="K847" s="2612"/>
      <c r="L847" s="2612"/>
      <c r="M847" s="2612"/>
      <c r="N847" s="2598" t="s">
        <v>2229</v>
      </c>
      <c r="O847" s="2598"/>
    </row>
    <row r="848" spans="1:41" ht="15" customHeight="1">
      <c r="A848" s="501"/>
      <c r="B848" s="500"/>
      <c r="F848" s="502"/>
      <c r="G848" s="502"/>
      <c r="H848" s="2620" t="s">
        <v>2869</v>
      </c>
      <c r="I848" s="2620"/>
      <c r="J848" s="2594" t="s">
        <v>2296</v>
      </c>
      <c r="K848" s="2594"/>
      <c r="L848" s="2594"/>
      <c r="M848" s="503"/>
      <c r="N848" s="501" t="s">
        <v>1130</v>
      </c>
    </row>
    <row r="849" spans="1:41" ht="15" customHeight="1">
      <c r="A849" s="500"/>
      <c r="B849" s="504"/>
    </row>
    <row r="850" spans="1:41" s="599" customFormat="1" ht="15" customHeight="1">
      <c r="A850" s="2582" t="s">
        <v>369</v>
      </c>
      <c r="B850" s="2583"/>
      <c r="C850" s="2590" t="s">
        <v>2297</v>
      </c>
      <c r="D850" s="2590"/>
      <c r="E850" s="2590"/>
      <c r="F850" s="2590"/>
      <c r="G850" s="2590" t="s">
        <v>370</v>
      </c>
      <c r="H850" s="2590"/>
      <c r="I850" s="2590"/>
      <c r="J850" s="2590"/>
      <c r="K850" s="2591" t="s">
        <v>371</v>
      </c>
      <c r="L850" s="2592"/>
      <c r="M850" s="2592"/>
      <c r="N850" s="2592"/>
      <c r="O850" s="2592"/>
      <c r="P850" s="2592"/>
      <c r="Q850" s="2592"/>
      <c r="R850" s="2592"/>
      <c r="S850" s="2592"/>
      <c r="T850" s="2592"/>
      <c r="U850" s="2592"/>
      <c r="V850" s="2592"/>
      <c r="W850" s="2592"/>
      <c r="X850" s="2592"/>
      <c r="Y850" s="2592"/>
      <c r="Z850" s="2592"/>
      <c r="AA850" s="2592"/>
      <c r="AB850" s="2592"/>
      <c r="AC850" s="2592"/>
      <c r="AD850" s="2592"/>
      <c r="AE850" s="2592"/>
      <c r="AF850" s="2592"/>
      <c r="AG850" s="2592"/>
      <c r="AH850" s="2592"/>
      <c r="AI850" s="2593"/>
      <c r="AJ850" s="2591" t="s">
        <v>1773</v>
      </c>
      <c r="AK850" s="2592"/>
      <c r="AL850" s="2592"/>
      <c r="AM850" s="2592"/>
      <c r="AN850" s="2592"/>
      <c r="AO850" s="2593"/>
    </row>
    <row r="851" spans="1:41" s="599" customFormat="1" ht="32.25" customHeight="1">
      <c r="A851" s="2584"/>
      <c r="B851" s="2585"/>
      <c r="C851" s="936" t="s">
        <v>372</v>
      </c>
      <c r="D851" s="936" t="s">
        <v>373</v>
      </c>
      <c r="E851" s="936" t="s">
        <v>374</v>
      </c>
      <c r="F851" s="936" t="s">
        <v>375</v>
      </c>
      <c r="G851" s="936" t="s">
        <v>376</v>
      </c>
      <c r="H851" s="936" t="s">
        <v>377</v>
      </c>
      <c r="I851" s="936" t="s">
        <v>2298</v>
      </c>
      <c r="J851" s="936" t="s">
        <v>2589</v>
      </c>
      <c r="K851" s="936" t="s">
        <v>378</v>
      </c>
      <c r="L851" s="936" t="s">
        <v>890</v>
      </c>
      <c r="M851" s="936" t="s">
        <v>379</v>
      </c>
      <c r="N851" s="936" t="s">
        <v>380</v>
      </c>
      <c r="O851" s="936" t="s">
        <v>381</v>
      </c>
      <c r="P851" s="936" t="s">
        <v>382</v>
      </c>
      <c r="Q851" s="936" t="s">
        <v>383</v>
      </c>
      <c r="R851" s="936" t="s">
        <v>384</v>
      </c>
      <c r="S851" s="936" t="s">
        <v>412</v>
      </c>
      <c r="T851" s="936" t="s">
        <v>413</v>
      </c>
      <c r="U851" s="936" t="s">
        <v>414</v>
      </c>
      <c r="V851" s="936" t="s">
        <v>415</v>
      </c>
      <c r="W851" s="936" t="s">
        <v>416</v>
      </c>
      <c r="X851" s="936" t="s">
        <v>417</v>
      </c>
      <c r="Y851" s="936" t="s">
        <v>418</v>
      </c>
      <c r="Z851" s="936" t="s">
        <v>419</v>
      </c>
      <c r="AA851" s="936" t="s">
        <v>420</v>
      </c>
      <c r="AB851" s="936" t="s">
        <v>421</v>
      </c>
      <c r="AC851" s="936" t="s">
        <v>422</v>
      </c>
      <c r="AD851" s="936" t="s">
        <v>2591</v>
      </c>
      <c r="AE851" s="936" t="s">
        <v>423</v>
      </c>
      <c r="AF851" s="936" t="s">
        <v>424</v>
      </c>
      <c r="AG851" s="936" t="s">
        <v>425</v>
      </c>
      <c r="AH851" s="936" t="s">
        <v>426</v>
      </c>
      <c r="AI851" s="936" t="s">
        <v>427</v>
      </c>
      <c r="AJ851" s="936" t="s">
        <v>1733</v>
      </c>
      <c r="AK851" s="936" t="s">
        <v>432</v>
      </c>
      <c r="AL851" s="937" t="s">
        <v>428</v>
      </c>
      <c r="AM851" s="937" t="s">
        <v>429</v>
      </c>
      <c r="AN851" s="936" t="s">
        <v>430</v>
      </c>
      <c r="AO851" s="936" t="s">
        <v>362</v>
      </c>
    </row>
    <row r="852" spans="1:41" ht="15" customHeight="1">
      <c r="A852" s="2626" t="s">
        <v>44</v>
      </c>
      <c r="B852" s="2626"/>
      <c r="C852" s="510" t="s">
        <v>1926</v>
      </c>
      <c r="D852" s="509">
        <v>4</v>
      </c>
      <c r="E852" s="510" t="s">
        <v>2790</v>
      </c>
      <c r="F852" s="509">
        <v>4.5</v>
      </c>
      <c r="G852" s="509" t="s">
        <v>2790</v>
      </c>
      <c r="H852" s="509">
        <v>4</v>
      </c>
      <c r="I852" s="509">
        <v>5</v>
      </c>
      <c r="J852" s="509">
        <v>5</v>
      </c>
      <c r="K852" s="509">
        <v>6</v>
      </c>
      <c r="L852" s="510" t="s">
        <v>2752</v>
      </c>
      <c r="M852" s="509">
        <v>6</v>
      </c>
      <c r="N852" s="509">
        <v>6</v>
      </c>
      <c r="O852" s="509">
        <v>6</v>
      </c>
      <c r="P852" s="509">
        <v>6</v>
      </c>
      <c r="Q852" s="509">
        <v>6</v>
      </c>
      <c r="R852" s="510">
        <v>5.25</v>
      </c>
      <c r="S852" s="510" t="s">
        <v>2733</v>
      </c>
      <c r="T852" s="521">
        <v>6</v>
      </c>
      <c r="U852" s="510" t="s">
        <v>2703</v>
      </c>
      <c r="V852" s="509">
        <v>6</v>
      </c>
      <c r="W852" s="509">
        <v>7.5</v>
      </c>
      <c r="X852" s="509">
        <v>6</v>
      </c>
      <c r="Y852" s="509" t="s">
        <v>2790</v>
      </c>
      <c r="Z852" s="509">
        <v>7.5</v>
      </c>
      <c r="AA852" s="509">
        <v>8</v>
      </c>
      <c r="AB852" s="509">
        <v>6.5</v>
      </c>
      <c r="AC852" s="509">
        <v>7</v>
      </c>
      <c r="AD852" s="509">
        <v>7</v>
      </c>
      <c r="AE852" s="510" t="s">
        <v>2847</v>
      </c>
      <c r="AF852" s="509">
        <v>7</v>
      </c>
      <c r="AG852" s="509">
        <v>6.25</v>
      </c>
      <c r="AH852" s="509">
        <v>7</v>
      </c>
      <c r="AI852" s="509">
        <v>6</v>
      </c>
      <c r="AJ852" s="510" t="s">
        <v>2795</v>
      </c>
      <c r="AK852" s="510" t="s">
        <v>2785</v>
      </c>
      <c r="AL852" s="509">
        <v>7</v>
      </c>
      <c r="AM852" s="509">
        <v>5.5</v>
      </c>
      <c r="AN852" s="509">
        <v>6.5</v>
      </c>
      <c r="AO852" s="509">
        <v>4.5</v>
      </c>
    </row>
    <row r="853" spans="1:41" ht="15" customHeight="1">
      <c r="A853" s="2619" t="s">
        <v>45</v>
      </c>
      <c r="B853" s="2619"/>
      <c r="C853" s="513"/>
      <c r="D853" s="513"/>
      <c r="E853" s="513"/>
      <c r="F853" s="513"/>
      <c r="G853" s="513"/>
      <c r="H853" s="513"/>
      <c r="I853" s="513"/>
      <c r="J853" s="513"/>
      <c r="K853" s="513"/>
      <c r="L853" s="513"/>
      <c r="M853" s="513"/>
      <c r="N853" s="513"/>
      <c r="O853" s="513"/>
      <c r="P853" s="513"/>
      <c r="Q853" s="513"/>
      <c r="R853" s="513"/>
      <c r="S853" s="510"/>
      <c r="T853" s="510"/>
      <c r="U853" s="510"/>
      <c r="V853" s="510"/>
      <c r="W853" s="510"/>
      <c r="X853" s="510"/>
      <c r="Y853" s="510"/>
      <c r="Z853" s="509"/>
      <c r="AA853" s="510"/>
      <c r="AB853" s="510"/>
      <c r="AC853" s="510"/>
      <c r="AD853" s="510"/>
      <c r="AE853" s="510"/>
      <c r="AF853" s="510"/>
      <c r="AG853" s="510"/>
      <c r="AH853" s="510"/>
      <c r="AI853" s="510"/>
      <c r="AJ853" s="510"/>
      <c r="AK853" s="510"/>
      <c r="AL853" s="510"/>
      <c r="AM853" s="510"/>
      <c r="AN853" s="510"/>
      <c r="AO853" s="510"/>
    </row>
    <row r="854" spans="1:41" ht="15" customHeight="1">
      <c r="A854" s="514" t="s">
        <v>856</v>
      </c>
      <c r="B854" s="512" t="s">
        <v>2314</v>
      </c>
      <c r="C854" s="509" t="s">
        <v>2787</v>
      </c>
      <c r="D854" s="509" t="s">
        <v>1536</v>
      </c>
      <c r="E854" s="509">
        <v>7</v>
      </c>
      <c r="F854" s="509">
        <v>6.5</v>
      </c>
      <c r="G854" s="509">
        <v>7.5</v>
      </c>
      <c r="H854" s="509">
        <v>6</v>
      </c>
      <c r="I854" s="509">
        <v>7</v>
      </c>
      <c r="J854" s="509" t="s">
        <v>2788</v>
      </c>
      <c r="K854" s="509">
        <v>7</v>
      </c>
      <c r="L854" s="509" t="s">
        <v>1664</v>
      </c>
      <c r="M854" s="515" t="s">
        <v>2817</v>
      </c>
      <c r="N854" s="509" t="s">
        <v>2817</v>
      </c>
      <c r="O854" s="509">
        <v>9.5</v>
      </c>
      <c r="P854" s="510" t="s">
        <v>2848</v>
      </c>
      <c r="Q854" s="510">
        <v>8.25</v>
      </c>
      <c r="R854" s="510" t="s">
        <v>2787</v>
      </c>
      <c r="S854" s="510" t="s">
        <v>2849</v>
      </c>
      <c r="T854" s="509">
        <v>11.5</v>
      </c>
      <c r="U854" s="510" t="s">
        <v>2850</v>
      </c>
      <c r="V854" s="510" t="s">
        <v>2851</v>
      </c>
      <c r="W854" s="509">
        <v>12</v>
      </c>
      <c r="X854" s="510" t="s">
        <v>1939</v>
      </c>
      <c r="Y854" s="510" t="s">
        <v>1664</v>
      </c>
      <c r="Z854" s="509" t="s">
        <v>1939</v>
      </c>
      <c r="AA854" s="509">
        <v>11.5</v>
      </c>
      <c r="AB854" s="510" t="s">
        <v>2853</v>
      </c>
      <c r="AC854" s="510">
        <v>9.25</v>
      </c>
      <c r="AD854" s="510" t="s">
        <v>1924</v>
      </c>
      <c r="AE854" s="510" t="s">
        <v>2272</v>
      </c>
      <c r="AF854" s="509">
        <v>11</v>
      </c>
      <c r="AG854" s="509">
        <v>11.25</v>
      </c>
      <c r="AH854" s="510">
        <v>10.75</v>
      </c>
      <c r="AI854" s="510">
        <v>11.25</v>
      </c>
      <c r="AJ854" s="509">
        <v>8.5</v>
      </c>
      <c r="AK854" s="510" t="s">
        <v>2818</v>
      </c>
      <c r="AL854" s="510" t="s">
        <v>2552</v>
      </c>
      <c r="AM854" s="510" t="s">
        <v>2385</v>
      </c>
      <c r="AN854" s="510" t="s">
        <v>1645</v>
      </c>
      <c r="AO854" s="510" t="s">
        <v>2870</v>
      </c>
    </row>
    <row r="855" spans="1:41" ht="15" customHeight="1">
      <c r="A855" s="514" t="s">
        <v>1085</v>
      </c>
      <c r="B855" s="512" t="s">
        <v>2315</v>
      </c>
      <c r="C855" s="509" t="s">
        <v>2481</v>
      </c>
      <c r="D855" s="509" t="s">
        <v>2787</v>
      </c>
      <c r="E855" s="509">
        <v>7.5</v>
      </c>
      <c r="F855" s="509">
        <v>6.75</v>
      </c>
      <c r="G855" s="509">
        <v>8</v>
      </c>
      <c r="H855" s="509">
        <v>6.25</v>
      </c>
      <c r="I855" s="509">
        <v>7.5</v>
      </c>
      <c r="J855" s="529" t="s">
        <v>2787</v>
      </c>
      <c r="K855" s="509">
        <v>7.25</v>
      </c>
      <c r="L855" s="509" t="s">
        <v>1664</v>
      </c>
      <c r="M855" s="509" t="s">
        <v>1939</v>
      </c>
      <c r="N855" s="509" t="s">
        <v>1939</v>
      </c>
      <c r="O855" s="509">
        <v>10</v>
      </c>
      <c r="P855" s="510" t="s">
        <v>2538</v>
      </c>
      <c r="Q855" s="509">
        <v>8.5</v>
      </c>
      <c r="R855" s="510" t="s">
        <v>2502</v>
      </c>
      <c r="S855" s="510" t="s">
        <v>2624</v>
      </c>
      <c r="T855" s="509">
        <v>11.75</v>
      </c>
      <c r="U855" s="509">
        <v>11.5</v>
      </c>
      <c r="V855" s="510" t="s">
        <v>2851</v>
      </c>
      <c r="W855" s="509">
        <v>12.25</v>
      </c>
      <c r="X855" s="509" t="s">
        <v>1939</v>
      </c>
      <c r="Y855" s="510" t="s">
        <v>2821</v>
      </c>
      <c r="Z855" s="509" t="s">
        <v>2683</v>
      </c>
      <c r="AA855" s="509">
        <v>11.5</v>
      </c>
      <c r="AB855" s="510" t="s">
        <v>2855</v>
      </c>
      <c r="AC855" s="509">
        <v>9.5</v>
      </c>
      <c r="AD855" s="510" t="s">
        <v>1669</v>
      </c>
      <c r="AE855" s="510" t="s">
        <v>2272</v>
      </c>
      <c r="AF855" s="509">
        <v>11.5</v>
      </c>
      <c r="AG855" s="509">
        <v>11.25</v>
      </c>
      <c r="AH855" s="509">
        <v>11</v>
      </c>
      <c r="AI855" s="509">
        <v>11.5</v>
      </c>
      <c r="AJ855" s="509">
        <v>9.5</v>
      </c>
      <c r="AK855" s="510" t="s">
        <v>2794</v>
      </c>
      <c r="AL855" s="510" t="s">
        <v>2389</v>
      </c>
      <c r="AM855" s="510" t="s">
        <v>2554</v>
      </c>
      <c r="AN855" s="510" t="s">
        <v>2856</v>
      </c>
      <c r="AO855" s="510" t="s">
        <v>2871</v>
      </c>
    </row>
    <row r="856" spans="1:41" ht="15" customHeight="1">
      <c r="A856" s="514" t="s">
        <v>827</v>
      </c>
      <c r="B856" s="512" t="s">
        <v>2316</v>
      </c>
      <c r="C856" s="509" t="s">
        <v>2500</v>
      </c>
      <c r="D856" s="509" t="s">
        <v>2502</v>
      </c>
      <c r="E856" s="509">
        <v>7.75</v>
      </c>
      <c r="F856" s="509">
        <v>7.25</v>
      </c>
      <c r="G856" s="509">
        <v>8.5</v>
      </c>
      <c r="H856" s="509">
        <v>6.5</v>
      </c>
      <c r="I856" s="509">
        <v>7.75</v>
      </c>
      <c r="J856" s="509" t="s">
        <v>2730</v>
      </c>
      <c r="K856" s="509">
        <v>7.75</v>
      </c>
      <c r="L856" s="509" t="s">
        <v>1664</v>
      </c>
      <c r="M856" s="509" t="s">
        <v>2683</v>
      </c>
      <c r="N856" s="509" t="s">
        <v>2683</v>
      </c>
      <c r="O856" s="509">
        <v>10</v>
      </c>
      <c r="P856" s="510" t="s">
        <v>2857</v>
      </c>
      <c r="Q856" s="509">
        <v>9</v>
      </c>
      <c r="R856" s="510" t="s">
        <v>2384</v>
      </c>
      <c r="S856" s="510" t="s">
        <v>2872</v>
      </c>
      <c r="T856" s="509">
        <v>12</v>
      </c>
      <c r="U856" s="509">
        <v>11.75</v>
      </c>
      <c r="V856" s="510" t="s">
        <v>2855</v>
      </c>
      <c r="W856" s="509">
        <v>12.5</v>
      </c>
      <c r="X856" s="509" t="s">
        <v>2853</v>
      </c>
      <c r="Y856" s="510" t="s">
        <v>2805</v>
      </c>
      <c r="Z856" s="509">
        <v>0</v>
      </c>
      <c r="AA856" s="510" t="s">
        <v>2855</v>
      </c>
      <c r="AB856" s="510" t="s">
        <v>2856</v>
      </c>
      <c r="AC856" s="509">
        <v>10</v>
      </c>
      <c r="AD856" s="510" t="s">
        <v>1669</v>
      </c>
      <c r="AE856" s="510" t="s">
        <v>2272</v>
      </c>
      <c r="AF856" s="509">
        <v>12</v>
      </c>
      <c r="AG856" s="509">
        <v>11.5</v>
      </c>
      <c r="AH856" s="509">
        <v>11.5</v>
      </c>
      <c r="AI856" s="509">
        <v>11.75</v>
      </c>
      <c r="AJ856" s="510" t="s">
        <v>2860</v>
      </c>
      <c r="AK856" s="510" t="s">
        <v>2861</v>
      </c>
      <c r="AL856" s="510" t="s">
        <v>2873</v>
      </c>
      <c r="AM856" s="510" t="s">
        <v>2555</v>
      </c>
      <c r="AN856" s="510" t="s">
        <v>1645</v>
      </c>
      <c r="AO856" s="510" t="s">
        <v>2874</v>
      </c>
    </row>
    <row r="857" spans="1:41" ht="15" customHeight="1">
      <c r="A857" s="514" t="s">
        <v>828</v>
      </c>
      <c r="B857" s="512" t="s">
        <v>2317</v>
      </c>
      <c r="C857" s="509" t="s">
        <v>2501</v>
      </c>
      <c r="D857" s="509" t="s">
        <v>2502</v>
      </c>
      <c r="E857" s="509">
        <v>8</v>
      </c>
      <c r="F857" s="509">
        <v>7.5</v>
      </c>
      <c r="G857" s="509">
        <v>8.5</v>
      </c>
      <c r="H857" s="509">
        <v>7</v>
      </c>
      <c r="I857" s="509">
        <v>8</v>
      </c>
      <c r="J857" s="509">
        <v>8.75</v>
      </c>
      <c r="K857" s="509">
        <v>8</v>
      </c>
      <c r="L857" s="509" t="s">
        <v>76</v>
      </c>
      <c r="M857" s="509" t="s">
        <v>76</v>
      </c>
      <c r="N857" s="509">
        <v>11.75</v>
      </c>
      <c r="O857" s="509">
        <v>10</v>
      </c>
      <c r="P857" s="510" t="s">
        <v>76</v>
      </c>
      <c r="Q857" s="509">
        <v>9.25</v>
      </c>
      <c r="R857" s="510" t="s">
        <v>2351</v>
      </c>
      <c r="S857" s="509">
        <v>11.5</v>
      </c>
      <c r="T857" s="509" t="s">
        <v>76</v>
      </c>
      <c r="U857" s="509">
        <v>11.5</v>
      </c>
      <c r="V857" s="509" t="s">
        <v>76</v>
      </c>
      <c r="W857" s="509" t="s">
        <v>76</v>
      </c>
      <c r="X857" s="509">
        <v>11.75</v>
      </c>
      <c r="Y857" s="510" t="s">
        <v>76</v>
      </c>
      <c r="Z857" s="509">
        <v>0</v>
      </c>
      <c r="AA857" s="510" t="s">
        <v>76</v>
      </c>
      <c r="AB857" s="510" t="s">
        <v>76</v>
      </c>
      <c r="AC857" s="509">
        <v>10</v>
      </c>
      <c r="AD857" s="510" t="s">
        <v>76</v>
      </c>
      <c r="AE857" s="510" t="s">
        <v>2424</v>
      </c>
      <c r="AF857" s="509" t="s">
        <v>76</v>
      </c>
      <c r="AG857" s="509" t="s">
        <v>76</v>
      </c>
      <c r="AH857" s="509" t="s">
        <v>76</v>
      </c>
      <c r="AI857" s="509" t="s">
        <v>76</v>
      </c>
      <c r="AJ857" s="510" t="s">
        <v>2323</v>
      </c>
      <c r="AK857" s="510" t="s">
        <v>2863</v>
      </c>
      <c r="AL857" s="509">
        <v>11.5</v>
      </c>
      <c r="AM857" s="510" t="s">
        <v>2555</v>
      </c>
      <c r="AN857" s="510" t="s">
        <v>76</v>
      </c>
      <c r="AO857" s="510" t="s">
        <v>2866</v>
      </c>
    </row>
    <row r="858" spans="1:41" ht="15" customHeight="1">
      <c r="A858" s="514" t="s">
        <v>854</v>
      </c>
      <c r="B858" s="512" t="s">
        <v>2318</v>
      </c>
      <c r="C858" s="509" t="s">
        <v>2501</v>
      </c>
      <c r="D858" s="509" t="s">
        <v>2502</v>
      </c>
      <c r="E858" s="509" t="s">
        <v>76</v>
      </c>
      <c r="F858" s="509" t="s">
        <v>76</v>
      </c>
      <c r="G858" s="509">
        <v>8.5</v>
      </c>
      <c r="H858" s="509" t="s">
        <v>76</v>
      </c>
      <c r="I858" s="509">
        <v>8.5</v>
      </c>
      <c r="J858" s="509" t="s">
        <v>76</v>
      </c>
      <c r="K858" s="509">
        <v>8</v>
      </c>
      <c r="L858" s="509" t="s">
        <v>76</v>
      </c>
      <c r="M858" s="509" t="s">
        <v>76</v>
      </c>
      <c r="N858" s="509" t="s">
        <v>76</v>
      </c>
      <c r="O858" s="509">
        <v>10</v>
      </c>
      <c r="P858" s="510" t="s">
        <v>76</v>
      </c>
      <c r="Q858" s="509">
        <v>9.5</v>
      </c>
      <c r="R858" s="510" t="s">
        <v>76</v>
      </c>
      <c r="S858" s="509">
        <v>11</v>
      </c>
      <c r="T858" s="509" t="s">
        <v>76</v>
      </c>
      <c r="U858" s="509">
        <v>11</v>
      </c>
      <c r="V858" s="509" t="s">
        <v>76</v>
      </c>
      <c r="W858" s="509" t="s">
        <v>76</v>
      </c>
      <c r="X858" s="509">
        <v>11.75</v>
      </c>
      <c r="Y858" s="510" t="s">
        <v>76</v>
      </c>
      <c r="Z858" s="509" t="s">
        <v>76</v>
      </c>
      <c r="AA858" s="510" t="s">
        <v>76</v>
      </c>
      <c r="AB858" s="510" t="s">
        <v>76</v>
      </c>
      <c r="AC858" s="509">
        <v>10</v>
      </c>
      <c r="AD858" s="510" t="s">
        <v>76</v>
      </c>
      <c r="AE858" s="510" t="s">
        <v>2424</v>
      </c>
      <c r="AF858" s="509" t="s">
        <v>76</v>
      </c>
      <c r="AG858" s="509" t="s">
        <v>76</v>
      </c>
      <c r="AH858" s="509" t="s">
        <v>76</v>
      </c>
      <c r="AI858" s="509" t="s">
        <v>76</v>
      </c>
      <c r="AJ858" s="510" t="s">
        <v>2389</v>
      </c>
      <c r="AK858" s="510" t="s">
        <v>2865</v>
      </c>
      <c r="AL858" s="509" t="s">
        <v>1664</v>
      </c>
      <c r="AM858" s="510" t="s">
        <v>2555</v>
      </c>
      <c r="AN858" s="510" t="s">
        <v>76</v>
      </c>
      <c r="AO858" s="510" t="s">
        <v>2811</v>
      </c>
    </row>
    <row r="859" spans="1:41" ht="15" customHeight="1">
      <c r="A859" s="2619" t="s">
        <v>388</v>
      </c>
      <c r="B859" s="2619"/>
      <c r="C859" s="509"/>
      <c r="D859" s="509"/>
      <c r="E859" s="509"/>
      <c r="F859" s="509"/>
      <c r="G859" s="509"/>
      <c r="H859" s="509"/>
      <c r="I859" s="509"/>
      <c r="J859" s="509"/>
      <c r="K859" s="509"/>
      <c r="L859" s="509"/>
      <c r="M859" s="509"/>
      <c r="N859" s="509"/>
      <c r="O859" s="509"/>
      <c r="P859" s="510"/>
      <c r="Q859" s="509"/>
      <c r="R859" s="510"/>
      <c r="S859" s="509"/>
      <c r="T859" s="509"/>
      <c r="U859" s="509"/>
      <c r="V859" s="509"/>
      <c r="W859" s="509"/>
      <c r="X859" s="509"/>
      <c r="Y859" s="510"/>
      <c r="Z859" s="509"/>
      <c r="AA859" s="510"/>
      <c r="AB859" s="510"/>
      <c r="AC859" s="509"/>
      <c r="AD859" s="510"/>
      <c r="AE859" s="510"/>
      <c r="AF859" s="509"/>
      <c r="AG859" s="509"/>
      <c r="AH859" s="509"/>
      <c r="AI859" s="509"/>
      <c r="AJ859" s="510"/>
      <c r="AK859" s="510"/>
      <c r="AL859" s="510"/>
      <c r="AM859" s="510"/>
      <c r="AN859" s="510"/>
      <c r="AO859" s="510"/>
    </row>
    <row r="860" spans="1:41" ht="15" customHeight="1">
      <c r="A860" s="2619" t="s">
        <v>389</v>
      </c>
      <c r="B860" s="2619"/>
      <c r="C860" s="509"/>
      <c r="D860" s="509"/>
      <c r="E860" s="509"/>
      <c r="F860" s="509"/>
      <c r="G860" s="509"/>
      <c r="H860" s="509"/>
      <c r="I860" s="509"/>
      <c r="J860" s="509"/>
      <c r="K860" s="509"/>
      <c r="L860" s="509"/>
      <c r="M860" s="509"/>
      <c r="N860" s="509"/>
      <c r="O860" s="509"/>
      <c r="P860" s="510"/>
      <c r="Q860" s="509"/>
      <c r="R860" s="510"/>
      <c r="S860" s="509"/>
      <c r="T860" s="509"/>
      <c r="U860" s="509"/>
      <c r="V860" s="509"/>
      <c r="W860" s="509"/>
      <c r="X860" s="509"/>
      <c r="Y860" s="510"/>
      <c r="Z860" s="509"/>
      <c r="AA860" s="510"/>
      <c r="AB860" s="510"/>
      <c r="AC860" s="509"/>
      <c r="AD860" s="510"/>
      <c r="AE860" s="510"/>
      <c r="AF860" s="509"/>
      <c r="AG860" s="509"/>
      <c r="AH860" s="509"/>
      <c r="AI860" s="509"/>
      <c r="AJ860" s="510"/>
      <c r="AK860" s="510"/>
      <c r="AL860" s="510"/>
      <c r="AM860" s="510"/>
      <c r="AN860" s="510"/>
      <c r="AO860" s="510"/>
    </row>
    <row r="861" spans="1:41" ht="15" customHeight="1">
      <c r="B861" s="512" t="s">
        <v>390</v>
      </c>
      <c r="C861" s="509" t="s">
        <v>1646</v>
      </c>
      <c r="D861" s="509">
        <v>8</v>
      </c>
      <c r="E861" s="509" t="s">
        <v>2841</v>
      </c>
      <c r="F861" s="509">
        <v>9</v>
      </c>
      <c r="G861" s="509" t="s">
        <v>2481</v>
      </c>
      <c r="H861" s="509">
        <v>8</v>
      </c>
      <c r="I861" s="509">
        <v>10</v>
      </c>
      <c r="J861" s="509" t="s">
        <v>76</v>
      </c>
      <c r="K861" s="509">
        <v>10</v>
      </c>
      <c r="L861" s="509">
        <v>11</v>
      </c>
      <c r="M861" s="509">
        <v>10</v>
      </c>
      <c r="N861" s="509">
        <v>13.25</v>
      </c>
      <c r="O861" s="509">
        <v>12</v>
      </c>
      <c r="P861" s="510" t="s">
        <v>2383</v>
      </c>
      <c r="Q861" s="509">
        <v>10</v>
      </c>
      <c r="R861" s="510" t="s">
        <v>1782</v>
      </c>
      <c r="S861" s="509">
        <v>11.5</v>
      </c>
      <c r="T861" s="509">
        <v>11.5</v>
      </c>
      <c r="U861" s="509">
        <v>7</v>
      </c>
      <c r="V861" s="509">
        <v>10</v>
      </c>
      <c r="W861" s="509">
        <v>12</v>
      </c>
      <c r="X861" s="528" t="s">
        <v>1908</v>
      </c>
      <c r="Y861" s="509">
        <v>9.5</v>
      </c>
      <c r="Z861" s="509">
        <v>9</v>
      </c>
      <c r="AA861" s="509">
        <v>9</v>
      </c>
      <c r="AB861" s="509">
        <v>11</v>
      </c>
      <c r="AC861" s="509">
        <v>10.5</v>
      </c>
      <c r="AD861" s="509">
        <v>10.5</v>
      </c>
      <c r="AE861" s="509" t="s">
        <v>76</v>
      </c>
      <c r="AF861" s="509">
        <v>9</v>
      </c>
      <c r="AG861" s="509">
        <v>8</v>
      </c>
      <c r="AH861" s="509">
        <v>9</v>
      </c>
      <c r="AI861" s="509">
        <v>10</v>
      </c>
      <c r="AJ861" s="510">
        <v>12.75</v>
      </c>
      <c r="AK861" s="509">
        <v>10</v>
      </c>
      <c r="AL861" s="509">
        <v>12</v>
      </c>
      <c r="AM861" s="509">
        <v>7</v>
      </c>
      <c r="AN861" s="509">
        <v>15</v>
      </c>
      <c r="AO861" s="509">
        <v>11.5</v>
      </c>
    </row>
    <row r="862" spans="1:41" ht="15" customHeight="1">
      <c r="B862" s="512" t="s">
        <v>391</v>
      </c>
      <c r="C862" s="509" t="s">
        <v>2867</v>
      </c>
      <c r="D862" s="509" t="s">
        <v>76</v>
      </c>
      <c r="E862" s="509" t="s">
        <v>76</v>
      </c>
      <c r="F862" s="509">
        <v>9.5</v>
      </c>
      <c r="G862" s="509" t="s">
        <v>76</v>
      </c>
      <c r="H862" s="509" t="s">
        <v>76</v>
      </c>
      <c r="I862" s="509" t="s">
        <v>76</v>
      </c>
      <c r="J862" s="509" t="s">
        <v>76</v>
      </c>
      <c r="K862" s="509" t="s">
        <v>76</v>
      </c>
      <c r="L862" s="509">
        <v>13</v>
      </c>
      <c r="M862" s="509" t="s">
        <v>76</v>
      </c>
      <c r="N862" s="509">
        <v>13.75</v>
      </c>
      <c r="O862" s="509" t="s">
        <v>76</v>
      </c>
      <c r="P862" s="510" t="s">
        <v>76</v>
      </c>
      <c r="Q862" s="509" t="s">
        <v>76</v>
      </c>
      <c r="R862" s="510" t="s">
        <v>2680</v>
      </c>
      <c r="S862" s="509">
        <v>11.5</v>
      </c>
      <c r="T862" s="509" t="s">
        <v>76</v>
      </c>
      <c r="U862" s="509" t="s">
        <v>76</v>
      </c>
      <c r="V862" s="509" t="s">
        <v>76</v>
      </c>
      <c r="W862" s="509" t="s">
        <v>76</v>
      </c>
      <c r="X862" s="509" t="s">
        <v>76</v>
      </c>
      <c r="Y862" s="509">
        <v>11</v>
      </c>
      <c r="Z862" s="509" t="s">
        <v>76</v>
      </c>
      <c r="AA862" s="509" t="s">
        <v>76</v>
      </c>
      <c r="AB862" s="509">
        <v>9.75</v>
      </c>
      <c r="AC862" s="509" t="s">
        <v>76</v>
      </c>
      <c r="AD862" s="509" t="s">
        <v>76</v>
      </c>
      <c r="AE862" s="509" t="s">
        <v>76</v>
      </c>
      <c r="AF862" s="509" t="s">
        <v>76</v>
      </c>
      <c r="AG862" s="509" t="s">
        <v>76</v>
      </c>
      <c r="AH862" s="509" t="s">
        <v>76</v>
      </c>
      <c r="AI862" s="509" t="s">
        <v>76</v>
      </c>
      <c r="AJ862" s="510" t="s">
        <v>76</v>
      </c>
      <c r="AK862" s="509" t="s">
        <v>76</v>
      </c>
      <c r="AL862" s="509" t="s">
        <v>76</v>
      </c>
      <c r="AM862" s="510" t="s">
        <v>76</v>
      </c>
      <c r="AN862" s="509" t="s">
        <v>76</v>
      </c>
      <c r="AO862" s="509">
        <v>12</v>
      </c>
    </row>
    <row r="863" spans="1:41" ht="15" customHeight="1">
      <c r="A863" s="2619" t="s">
        <v>2799</v>
      </c>
      <c r="B863" s="2619"/>
      <c r="C863" s="509"/>
      <c r="D863" s="509"/>
      <c r="E863" s="509"/>
      <c r="F863" s="509"/>
      <c r="G863" s="509"/>
      <c r="H863" s="509"/>
      <c r="I863" s="509"/>
      <c r="J863" s="509"/>
      <c r="K863" s="509"/>
      <c r="L863" s="509"/>
      <c r="M863" s="509"/>
      <c r="N863" s="509"/>
      <c r="O863" s="509"/>
      <c r="P863" s="510"/>
      <c r="Q863" s="509"/>
      <c r="R863" s="510"/>
      <c r="S863" s="509"/>
      <c r="T863" s="509"/>
      <c r="U863" s="509"/>
      <c r="V863" s="509"/>
      <c r="W863" s="509"/>
      <c r="X863" s="509"/>
      <c r="Y863" s="509"/>
      <c r="Z863" s="509"/>
      <c r="AA863" s="510"/>
      <c r="AB863" s="510"/>
      <c r="AC863" s="509"/>
      <c r="AD863" s="509"/>
      <c r="AE863" s="509"/>
      <c r="AF863" s="509"/>
      <c r="AG863" s="509"/>
      <c r="AH863" s="509"/>
      <c r="AI863" s="509"/>
      <c r="AJ863" s="510"/>
      <c r="AK863" s="509"/>
      <c r="AL863" s="509"/>
      <c r="AM863" s="510"/>
      <c r="AN863" s="509"/>
      <c r="AO863" s="509"/>
    </row>
    <row r="864" spans="1:41" ht="15" customHeight="1">
      <c r="B864" s="512" t="s">
        <v>390</v>
      </c>
      <c r="C864" s="509">
        <v>12.5</v>
      </c>
      <c r="D864" s="509">
        <v>13</v>
      </c>
      <c r="E864" s="509" t="s">
        <v>1647</v>
      </c>
      <c r="F864" s="509">
        <v>12.5</v>
      </c>
      <c r="G864" s="509">
        <v>12.5</v>
      </c>
      <c r="H864" s="509">
        <v>12</v>
      </c>
      <c r="I864" s="509">
        <v>11.5</v>
      </c>
      <c r="J864" s="509">
        <v>12.5</v>
      </c>
      <c r="K864" s="509">
        <v>11.5</v>
      </c>
      <c r="L864" s="509">
        <v>13.5</v>
      </c>
      <c r="M864" s="509">
        <v>14</v>
      </c>
      <c r="N864" s="509">
        <v>14.75</v>
      </c>
      <c r="O864" s="509">
        <v>15.5</v>
      </c>
      <c r="P864" s="509">
        <v>15</v>
      </c>
      <c r="Q864" s="509">
        <v>14.5</v>
      </c>
      <c r="R864" s="510" t="s">
        <v>1891</v>
      </c>
      <c r="S864" s="509">
        <v>12</v>
      </c>
      <c r="T864" s="509">
        <v>14</v>
      </c>
      <c r="U864" s="509">
        <v>14.5</v>
      </c>
      <c r="V864" s="509">
        <v>15</v>
      </c>
      <c r="W864" s="509">
        <v>16</v>
      </c>
      <c r="X864" s="528" t="s">
        <v>1908</v>
      </c>
      <c r="Y864" s="509">
        <v>13.5</v>
      </c>
      <c r="Z864" s="509">
        <v>15</v>
      </c>
      <c r="AA864" s="509">
        <v>15</v>
      </c>
      <c r="AB864" s="509">
        <v>15</v>
      </c>
      <c r="AC864" s="509">
        <v>15</v>
      </c>
      <c r="AD864" s="509">
        <v>15.5</v>
      </c>
      <c r="AE864" s="509">
        <v>15</v>
      </c>
      <c r="AF864" s="509">
        <v>15</v>
      </c>
      <c r="AG864" s="509">
        <v>15</v>
      </c>
      <c r="AH864" s="509">
        <v>15.5</v>
      </c>
      <c r="AI864" s="509">
        <v>15</v>
      </c>
      <c r="AJ864" s="509">
        <v>13</v>
      </c>
      <c r="AK864" s="509">
        <v>11.5</v>
      </c>
      <c r="AL864" s="509">
        <v>14.5</v>
      </c>
      <c r="AM864" s="510" t="s">
        <v>1846</v>
      </c>
      <c r="AN864" s="509">
        <v>14</v>
      </c>
      <c r="AO864" s="509" t="s">
        <v>76</v>
      </c>
    </row>
    <row r="865" spans="1:41" ht="15" customHeight="1">
      <c r="B865" s="512" t="s">
        <v>391</v>
      </c>
      <c r="C865" s="509" t="s">
        <v>76</v>
      </c>
      <c r="D865" s="509" t="s">
        <v>76</v>
      </c>
      <c r="E865" s="509" t="s">
        <v>76</v>
      </c>
      <c r="F865" s="509" t="s">
        <v>76</v>
      </c>
      <c r="G865" s="509" t="s">
        <v>76</v>
      </c>
      <c r="H865" s="509" t="s">
        <v>76</v>
      </c>
      <c r="I865" s="509">
        <v>12.5</v>
      </c>
      <c r="J865" s="509">
        <v>10</v>
      </c>
      <c r="K865" s="509" t="s">
        <v>2706</v>
      </c>
      <c r="L865" s="509">
        <v>14</v>
      </c>
      <c r="M865" s="509" t="s">
        <v>76</v>
      </c>
      <c r="N865" s="509">
        <v>14.75</v>
      </c>
      <c r="O865" s="509" t="s">
        <v>76</v>
      </c>
      <c r="P865" s="509" t="s">
        <v>76</v>
      </c>
      <c r="Q865" s="510" t="s">
        <v>76</v>
      </c>
      <c r="R865" s="510" t="s">
        <v>76</v>
      </c>
      <c r="S865" s="509">
        <v>13</v>
      </c>
      <c r="T865" s="509" t="s">
        <v>76</v>
      </c>
      <c r="U865" s="509" t="s">
        <v>76</v>
      </c>
      <c r="V865" s="509" t="s">
        <v>76</v>
      </c>
      <c r="W865" s="509" t="s">
        <v>76</v>
      </c>
      <c r="X865" s="509" t="s">
        <v>76</v>
      </c>
      <c r="Y865" s="509">
        <v>14</v>
      </c>
      <c r="Z865" s="509" t="s">
        <v>76</v>
      </c>
      <c r="AA865" s="509">
        <v>15.5</v>
      </c>
      <c r="AB865" s="509" t="s">
        <v>76</v>
      </c>
      <c r="AC865" s="509" t="s">
        <v>76</v>
      </c>
      <c r="AD865" s="509" t="s">
        <v>76</v>
      </c>
      <c r="AE865" s="509" t="s">
        <v>76</v>
      </c>
      <c r="AF865" s="509" t="s">
        <v>76</v>
      </c>
      <c r="AG865" s="509" t="s">
        <v>76</v>
      </c>
      <c r="AH865" s="509"/>
      <c r="AI865" s="509"/>
      <c r="AJ865" s="509" t="s">
        <v>76</v>
      </c>
      <c r="AK865" s="509">
        <v>12.5</v>
      </c>
      <c r="AL865" s="509" t="s">
        <v>76</v>
      </c>
      <c r="AM865" s="510" t="s">
        <v>76</v>
      </c>
      <c r="AN865" s="509" t="s">
        <v>76</v>
      </c>
      <c r="AO865" s="509">
        <v>12.5</v>
      </c>
    </row>
    <row r="866" spans="1:41" ht="15" customHeight="1">
      <c r="A866" s="2619" t="s">
        <v>47</v>
      </c>
      <c r="B866" s="2619"/>
      <c r="C866" s="509"/>
      <c r="D866" s="509"/>
      <c r="E866" s="509"/>
      <c r="F866" s="509"/>
      <c r="G866" s="509"/>
      <c r="H866" s="509"/>
      <c r="I866" s="509"/>
      <c r="J866" s="509"/>
      <c r="K866" s="509"/>
      <c r="L866" s="509"/>
      <c r="M866" s="509"/>
      <c r="N866" s="509"/>
      <c r="O866" s="509"/>
      <c r="P866" s="509"/>
      <c r="Q866" s="510"/>
      <c r="R866" s="510"/>
      <c r="S866" s="509"/>
      <c r="T866" s="509"/>
      <c r="U866" s="509"/>
      <c r="V866" s="509"/>
      <c r="W866" s="509"/>
      <c r="X866" s="509"/>
      <c r="Y866" s="509"/>
      <c r="Z866" s="509"/>
      <c r="AA866" s="509"/>
      <c r="AB866" s="509"/>
      <c r="AC866" s="509"/>
      <c r="AD866" s="509"/>
      <c r="AE866" s="509"/>
      <c r="AF866" s="509"/>
      <c r="AG866" s="509"/>
      <c r="AH866" s="509"/>
      <c r="AI866" s="509"/>
      <c r="AJ866" s="509"/>
      <c r="AK866" s="509"/>
      <c r="AL866" s="509"/>
      <c r="AM866" s="510"/>
      <c r="AN866" s="509"/>
      <c r="AO866" s="509"/>
    </row>
    <row r="867" spans="1:41" ht="15" customHeight="1">
      <c r="B867" s="512" t="s">
        <v>390</v>
      </c>
      <c r="C867" s="509">
        <v>12</v>
      </c>
      <c r="D867" s="509">
        <v>12</v>
      </c>
      <c r="E867" s="509" t="s">
        <v>1663</v>
      </c>
      <c r="F867" s="509">
        <v>10.5</v>
      </c>
      <c r="G867" s="509" t="s">
        <v>1645</v>
      </c>
      <c r="H867" s="509">
        <v>12</v>
      </c>
      <c r="I867" s="509">
        <v>10</v>
      </c>
      <c r="J867" s="509">
        <v>11</v>
      </c>
      <c r="K867" s="509" t="s">
        <v>1854</v>
      </c>
      <c r="L867" s="509">
        <v>13.5</v>
      </c>
      <c r="M867" s="509">
        <v>12.5</v>
      </c>
      <c r="N867" s="509">
        <v>14.75</v>
      </c>
      <c r="O867" s="509">
        <v>15.5</v>
      </c>
      <c r="P867" s="509">
        <v>14</v>
      </c>
      <c r="Q867" s="510" t="s">
        <v>2426</v>
      </c>
      <c r="R867" s="526" t="s">
        <v>2284</v>
      </c>
      <c r="S867" s="509">
        <v>13.5</v>
      </c>
      <c r="T867" s="509">
        <v>14</v>
      </c>
      <c r="U867" s="509">
        <v>14.5</v>
      </c>
      <c r="V867" s="509">
        <v>15</v>
      </c>
      <c r="W867" s="509">
        <v>16</v>
      </c>
      <c r="X867" s="528" t="s">
        <v>1908</v>
      </c>
      <c r="Y867" s="509">
        <v>13</v>
      </c>
      <c r="Z867" s="509">
        <v>15</v>
      </c>
      <c r="AA867" s="509">
        <v>15.5</v>
      </c>
      <c r="AB867" s="509">
        <v>14.25</v>
      </c>
      <c r="AC867" s="509">
        <v>14</v>
      </c>
      <c r="AD867" s="509">
        <v>15</v>
      </c>
      <c r="AE867" s="509" t="s">
        <v>76</v>
      </c>
      <c r="AF867" s="509">
        <v>15</v>
      </c>
      <c r="AG867" s="509">
        <v>14</v>
      </c>
      <c r="AH867" s="509">
        <v>12</v>
      </c>
      <c r="AI867" s="509">
        <v>14.5</v>
      </c>
      <c r="AJ867" s="509">
        <v>13</v>
      </c>
      <c r="AK867" s="509" t="s">
        <v>76</v>
      </c>
      <c r="AL867" s="509">
        <v>14.5</v>
      </c>
      <c r="AM867" s="510" t="s">
        <v>1846</v>
      </c>
      <c r="AN867" s="509" t="s">
        <v>76</v>
      </c>
      <c r="AO867" s="509" t="s">
        <v>76</v>
      </c>
    </row>
    <row r="868" spans="1:41" ht="15" customHeight="1">
      <c r="B868" s="512" t="s">
        <v>391</v>
      </c>
      <c r="C868" s="509">
        <v>12.5</v>
      </c>
      <c r="D868" s="509" t="s">
        <v>76</v>
      </c>
      <c r="E868" s="509" t="s">
        <v>76</v>
      </c>
      <c r="F868" s="509">
        <v>11.5</v>
      </c>
      <c r="G868" s="509" t="s">
        <v>76</v>
      </c>
      <c r="H868" s="509" t="s">
        <v>76</v>
      </c>
      <c r="I868" s="509">
        <v>11</v>
      </c>
      <c r="J868" s="509">
        <v>11</v>
      </c>
      <c r="K868" s="509" t="s">
        <v>76</v>
      </c>
      <c r="L868" s="509">
        <v>14.5</v>
      </c>
      <c r="M868" s="509" t="s">
        <v>76</v>
      </c>
      <c r="N868" s="509" t="s">
        <v>76</v>
      </c>
      <c r="O868" s="509" t="s">
        <v>76</v>
      </c>
      <c r="P868" s="509" t="s">
        <v>76</v>
      </c>
      <c r="Q868" s="510" t="s">
        <v>76</v>
      </c>
      <c r="R868" s="510" t="s">
        <v>76</v>
      </c>
      <c r="S868" s="509" t="s">
        <v>76</v>
      </c>
      <c r="T868" s="509" t="s">
        <v>76</v>
      </c>
      <c r="U868" s="509" t="s">
        <v>76</v>
      </c>
      <c r="V868" s="509" t="s">
        <v>76</v>
      </c>
      <c r="W868" s="509" t="s">
        <v>76</v>
      </c>
      <c r="X868" s="509" t="s">
        <v>76</v>
      </c>
      <c r="Y868" s="509">
        <v>14</v>
      </c>
      <c r="Z868" s="509" t="s">
        <v>76</v>
      </c>
      <c r="AA868" s="509" t="s">
        <v>76</v>
      </c>
      <c r="AB868" s="509" t="s">
        <v>76</v>
      </c>
      <c r="AC868" s="509" t="s">
        <v>76</v>
      </c>
      <c r="AD868" s="509" t="s">
        <v>76</v>
      </c>
      <c r="AE868" s="509">
        <v>18.5</v>
      </c>
      <c r="AF868" s="509" t="s">
        <v>76</v>
      </c>
      <c r="AG868" s="509" t="s">
        <v>76</v>
      </c>
      <c r="AH868" s="509" t="s">
        <v>76</v>
      </c>
      <c r="AI868" s="509" t="s">
        <v>76</v>
      </c>
      <c r="AJ868" s="509">
        <v>15</v>
      </c>
      <c r="AK868" s="509" t="s">
        <v>76</v>
      </c>
      <c r="AL868" s="509" t="s">
        <v>76</v>
      </c>
      <c r="AM868" s="510" t="s">
        <v>76</v>
      </c>
      <c r="AN868" s="509" t="s">
        <v>76</v>
      </c>
      <c r="AO868" s="509">
        <v>12.5</v>
      </c>
    </row>
    <row r="869" spans="1:41" ht="15" customHeight="1">
      <c r="A869" s="2619" t="s">
        <v>407</v>
      </c>
      <c r="B869" s="2619"/>
      <c r="C869" s="509"/>
      <c r="D869" s="509"/>
      <c r="E869" s="509"/>
      <c r="F869" s="509"/>
      <c r="G869" s="509"/>
      <c r="H869" s="509"/>
      <c r="I869" s="509"/>
      <c r="J869" s="509"/>
      <c r="K869" s="509"/>
      <c r="L869" s="509"/>
      <c r="M869" s="509"/>
      <c r="N869" s="509"/>
      <c r="O869" s="509"/>
      <c r="P869" s="509"/>
      <c r="Q869" s="510"/>
      <c r="R869" s="510"/>
      <c r="S869" s="509"/>
      <c r="T869" s="509"/>
      <c r="U869" s="509"/>
      <c r="V869" s="509"/>
      <c r="W869" s="509"/>
      <c r="X869" s="509"/>
      <c r="Y869" s="509"/>
      <c r="Z869" s="509"/>
      <c r="AA869" s="510"/>
      <c r="AB869" s="510"/>
      <c r="AC869" s="509"/>
      <c r="AD869" s="509"/>
      <c r="AE869" s="509"/>
      <c r="AF869" s="509"/>
      <c r="AG869" s="509"/>
      <c r="AH869" s="509"/>
      <c r="AI869" s="509"/>
      <c r="AJ869" s="509"/>
      <c r="AK869" s="509"/>
      <c r="AL869" s="509"/>
      <c r="AM869" s="510"/>
      <c r="AN869" s="509"/>
      <c r="AO869" s="509"/>
    </row>
    <row r="870" spans="1:41" ht="15" customHeight="1">
      <c r="A870" s="523"/>
      <c r="B870" s="512" t="s">
        <v>390</v>
      </c>
      <c r="C870" s="509">
        <v>13</v>
      </c>
      <c r="D870" s="509">
        <v>14</v>
      </c>
      <c r="E870" s="509" t="s">
        <v>2451</v>
      </c>
      <c r="F870" s="509">
        <v>12.5</v>
      </c>
      <c r="G870" s="509">
        <v>13</v>
      </c>
      <c r="H870" s="509" t="s">
        <v>1669</v>
      </c>
      <c r="I870" s="509">
        <v>12</v>
      </c>
      <c r="J870" s="509">
        <v>12</v>
      </c>
      <c r="K870" s="509" t="s">
        <v>1883</v>
      </c>
      <c r="L870" s="509">
        <v>13.5</v>
      </c>
      <c r="M870" s="509">
        <v>14</v>
      </c>
      <c r="N870" s="509">
        <v>14.5</v>
      </c>
      <c r="O870" s="509">
        <v>15.5</v>
      </c>
      <c r="P870" s="509">
        <v>15</v>
      </c>
      <c r="Q870" s="510" t="s">
        <v>2426</v>
      </c>
      <c r="R870" s="510" t="s">
        <v>1893</v>
      </c>
      <c r="S870" s="509">
        <v>12</v>
      </c>
      <c r="T870" s="509">
        <v>14</v>
      </c>
      <c r="U870" s="509">
        <v>14.5</v>
      </c>
      <c r="V870" s="509">
        <v>14</v>
      </c>
      <c r="W870" s="509">
        <v>16</v>
      </c>
      <c r="X870" s="528" t="s">
        <v>1908</v>
      </c>
      <c r="Y870" s="509">
        <v>14</v>
      </c>
      <c r="Z870" s="509">
        <v>14</v>
      </c>
      <c r="AA870" s="509">
        <v>14</v>
      </c>
      <c r="AB870" s="509">
        <v>15</v>
      </c>
      <c r="AC870" s="510" t="s">
        <v>2259</v>
      </c>
      <c r="AD870" s="509">
        <v>16</v>
      </c>
      <c r="AE870" s="509">
        <v>14</v>
      </c>
      <c r="AF870" s="509">
        <v>15</v>
      </c>
      <c r="AG870" s="509">
        <v>15</v>
      </c>
      <c r="AH870" s="509">
        <v>15.5</v>
      </c>
      <c r="AI870" s="509">
        <v>15</v>
      </c>
      <c r="AJ870" s="509">
        <v>11</v>
      </c>
      <c r="AK870" s="509">
        <v>11.25</v>
      </c>
      <c r="AL870" s="509">
        <v>14.5</v>
      </c>
      <c r="AM870" s="510" t="s">
        <v>1891</v>
      </c>
      <c r="AN870" s="509">
        <v>15</v>
      </c>
      <c r="AO870" s="509">
        <v>12.5</v>
      </c>
    </row>
    <row r="871" spans="1:41" ht="15" customHeight="1">
      <c r="A871" s="523"/>
      <c r="B871" s="512" t="s">
        <v>391</v>
      </c>
      <c r="C871" s="509" t="s">
        <v>76</v>
      </c>
      <c r="D871" s="509" t="s">
        <v>76</v>
      </c>
      <c r="E871" s="509" t="s">
        <v>76</v>
      </c>
      <c r="F871" s="509" t="s">
        <v>76</v>
      </c>
      <c r="G871" s="509" t="s">
        <v>76</v>
      </c>
      <c r="H871" s="509" t="s">
        <v>76</v>
      </c>
      <c r="I871" s="509">
        <v>13.5</v>
      </c>
      <c r="J871" s="509" t="s">
        <v>76</v>
      </c>
      <c r="K871" s="509" t="s">
        <v>76</v>
      </c>
      <c r="L871" s="509">
        <v>14.5</v>
      </c>
      <c r="M871" s="509" t="s">
        <v>76</v>
      </c>
      <c r="N871" s="509">
        <v>14.5</v>
      </c>
      <c r="O871" s="509" t="s">
        <v>76</v>
      </c>
      <c r="P871" s="509" t="s">
        <v>76</v>
      </c>
      <c r="Q871" s="510" t="s">
        <v>76</v>
      </c>
      <c r="R871" s="510" t="s">
        <v>76</v>
      </c>
      <c r="S871" s="509">
        <v>13.5</v>
      </c>
      <c r="T871" s="509" t="s">
        <v>76</v>
      </c>
      <c r="U871" s="509">
        <v>14.5</v>
      </c>
      <c r="V871" s="509">
        <v>15</v>
      </c>
      <c r="W871" s="509" t="s">
        <v>76</v>
      </c>
      <c r="X871" s="509" t="s">
        <v>76</v>
      </c>
      <c r="Y871" s="509">
        <v>14.5</v>
      </c>
      <c r="Z871" s="509" t="s">
        <v>76</v>
      </c>
      <c r="AA871" s="509">
        <v>15</v>
      </c>
      <c r="AB871" s="509" t="s">
        <v>76</v>
      </c>
      <c r="AC871" s="510" t="s">
        <v>76</v>
      </c>
      <c r="AD871" s="510" t="s">
        <v>76</v>
      </c>
      <c r="AE871" s="509">
        <v>18.5</v>
      </c>
      <c r="AF871" s="509" t="s">
        <v>76</v>
      </c>
      <c r="AG871" s="509" t="s">
        <v>76</v>
      </c>
      <c r="AH871" s="509" t="s">
        <v>76</v>
      </c>
      <c r="AI871" s="509" t="s">
        <v>76</v>
      </c>
      <c r="AJ871" s="509">
        <v>12.5</v>
      </c>
      <c r="AK871" s="509">
        <v>12.5</v>
      </c>
      <c r="AL871" s="509" t="s">
        <v>76</v>
      </c>
      <c r="AM871" s="510" t="s">
        <v>76</v>
      </c>
      <c r="AN871" s="509" t="s">
        <v>76</v>
      </c>
      <c r="AO871" s="509">
        <v>12.5</v>
      </c>
    </row>
    <row r="872" spans="1:41" ht="15" customHeight="1">
      <c r="A872" s="524" t="s">
        <v>211</v>
      </c>
      <c r="C872" s="509">
        <v>7</v>
      </c>
      <c r="D872" s="509">
        <v>7</v>
      </c>
      <c r="E872" s="509">
        <v>7</v>
      </c>
      <c r="F872" s="509">
        <v>7</v>
      </c>
      <c r="G872" s="509">
        <v>7</v>
      </c>
      <c r="H872" s="509">
        <v>7</v>
      </c>
      <c r="I872" s="509">
        <v>7</v>
      </c>
      <c r="J872" s="509">
        <v>7</v>
      </c>
      <c r="K872" s="509">
        <v>7</v>
      </c>
      <c r="L872" s="509">
        <v>7</v>
      </c>
      <c r="M872" s="509">
        <v>7</v>
      </c>
      <c r="N872" s="509">
        <v>7</v>
      </c>
      <c r="O872" s="509">
        <v>7</v>
      </c>
      <c r="P872" s="509">
        <v>7</v>
      </c>
      <c r="Q872" s="509">
        <v>7</v>
      </c>
      <c r="R872" s="509">
        <v>7</v>
      </c>
      <c r="S872" s="509">
        <v>7</v>
      </c>
      <c r="T872" s="509">
        <v>7</v>
      </c>
      <c r="U872" s="509">
        <v>7</v>
      </c>
      <c r="V872" s="509">
        <v>7</v>
      </c>
      <c r="W872" s="509">
        <v>7</v>
      </c>
      <c r="X872" s="509">
        <v>7</v>
      </c>
      <c r="Y872" s="509">
        <v>7</v>
      </c>
      <c r="Z872" s="509">
        <v>7</v>
      </c>
      <c r="AA872" s="509">
        <v>7</v>
      </c>
      <c r="AB872" s="509">
        <v>7</v>
      </c>
      <c r="AC872" s="509">
        <v>7</v>
      </c>
      <c r="AD872" s="509">
        <v>7</v>
      </c>
      <c r="AE872" s="509">
        <v>7</v>
      </c>
      <c r="AF872" s="509">
        <v>7</v>
      </c>
      <c r="AG872" s="509">
        <v>7</v>
      </c>
      <c r="AH872" s="509">
        <v>7</v>
      </c>
      <c r="AI872" s="509">
        <v>7</v>
      </c>
      <c r="AJ872" s="509">
        <v>7</v>
      </c>
      <c r="AK872" s="509">
        <v>7</v>
      </c>
      <c r="AL872" s="509">
        <v>7</v>
      </c>
      <c r="AM872" s="509">
        <v>7</v>
      </c>
      <c r="AN872" s="509">
        <v>7</v>
      </c>
      <c r="AO872" s="509">
        <v>7</v>
      </c>
    </row>
    <row r="873" spans="1:41" ht="15" customHeight="1">
      <c r="A873" s="524" t="s">
        <v>2800</v>
      </c>
      <c r="B873" s="710"/>
      <c r="C873" s="509"/>
      <c r="D873" s="509"/>
      <c r="E873" s="509"/>
      <c r="F873" s="509"/>
      <c r="G873" s="509"/>
      <c r="H873" s="509"/>
      <c r="I873" s="509"/>
      <c r="J873" s="509"/>
      <c r="K873" s="509"/>
      <c r="L873" s="509"/>
      <c r="M873" s="509"/>
      <c r="N873" s="509"/>
      <c r="O873" s="509"/>
      <c r="P873" s="509"/>
      <c r="Q873" s="510"/>
      <c r="R873" s="510"/>
      <c r="S873" s="509"/>
      <c r="T873" s="509"/>
      <c r="U873" s="509"/>
      <c r="V873" s="509"/>
      <c r="W873" s="509"/>
      <c r="X873" s="510"/>
      <c r="Y873" s="510"/>
      <c r="Z873" s="509"/>
      <c r="AA873" s="510"/>
      <c r="AB873" s="510"/>
      <c r="AC873" s="510"/>
      <c r="AD873" s="510"/>
      <c r="AE873" s="510"/>
      <c r="AF873" s="509"/>
      <c r="AG873" s="509"/>
      <c r="AH873" s="509"/>
      <c r="AI873" s="509"/>
      <c r="AJ873" s="509"/>
      <c r="AK873" s="509"/>
      <c r="AL873" s="509"/>
      <c r="AM873" s="510"/>
      <c r="AN873" s="509"/>
      <c r="AO873" s="509"/>
    </row>
    <row r="874" spans="1:41" ht="15" customHeight="1">
      <c r="B874" s="512" t="s">
        <v>390</v>
      </c>
      <c r="C874" s="509">
        <v>14</v>
      </c>
      <c r="D874" s="509">
        <v>14.5</v>
      </c>
      <c r="E874" s="509" t="s">
        <v>1846</v>
      </c>
      <c r="F874" s="509">
        <v>13.5</v>
      </c>
      <c r="G874" s="509">
        <v>14</v>
      </c>
      <c r="H874" s="509">
        <v>14</v>
      </c>
      <c r="I874" s="509">
        <v>13.5</v>
      </c>
      <c r="J874" s="509">
        <v>12</v>
      </c>
      <c r="K874" s="509" t="s">
        <v>2484</v>
      </c>
      <c r="L874" s="509">
        <v>15</v>
      </c>
      <c r="M874" s="509">
        <v>14</v>
      </c>
      <c r="N874" s="509">
        <v>15.5</v>
      </c>
      <c r="O874" s="509">
        <v>15</v>
      </c>
      <c r="P874" s="509">
        <v>15</v>
      </c>
      <c r="Q874" s="510" t="s">
        <v>2426</v>
      </c>
      <c r="R874" s="510" t="s">
        <v>1893</v>
      </c>
      <c r="S874" s="509">
        <v>13.5</v>
      </c>
      <c r="T874" s="509">
        <v>14.5</v>
      </c>
      <c r="U874" s="509">
        <v>15.5</v>
      </c>
      <c r="V874" s="509">
        <v>14.5</v>
      </c>
      <c r="W874" s="509">
        <v>16</v>
      </c>
      <c r="X874" s="510" t="s">
        <v>1847</v>
      </c>
      <c r="Y874" s="510" t="s">
        <v>2426</v>
      </c>
      <c r="Z874" s="509">
        <v>14.5</v>
      </c>
      <c r="AA874" s="509">
        <v>14.5</v>
      </c>
      <c r="AB874" s="509">
        <v>15</v>
      </c>
      <c r="AC874" s="510" t="s">
        <v>1908</v>
      </c>
      <c r="AD874" s="509">
        <v>16</v>
      </c>
      <c r="AE874" s="509">
        <v>16.5</v>
      </c>
      <c r="AF874" s="509">
        <v>15</v>
      </c>
      <c r="AG874" s="509">
        <v>15.5</v>
      </c>
      <c r="AH874" s="509">
        <v>16</v>
      </c>
      <c r="AI874" s="509">
        <v>15</v>
      </c>
      <c r="AJ874" s="509">
        <v>12.5</v>
      </c>
      <c r="AK874" s="509">
        <v>11.25</v>
      </c>
      <c r="AL874" s="509">
        <v>14.5</v>
      </c>
      <c r="AM874" s="510" t="s">
        <v>1893</v>
      </c>
      <c r="AN874" s="509">
        <v>15</v>
      </c>
      <c r="AO874" s="509">
        <v>12</v>
      </c>
    </row>
    <row r="875" spans="1:41" ht="15" customHeight="1">
      <c r="B875" s="512" t="s">
        <v>391</v>
      </c>
      <c r="C875" s="509" t="s">
        <v>76</v>
      </c>
      <c r="D875" s="509" t="s">
        <v>76</v>
      </c>
      <c r="E875" s="509" t="s">
        <v>76</v>
      </c>
      <c r="F875" s="509" t="s">
        <v>76</v>
      </c>
      <c r="G875" s="509" t="s">
        <v>76</v>
      </c>
      <c r="H875" s="509" t="s">
        <v>76</v>
      </c>
      <c r="I875" s="509">
        <v>13.5</v>
      </c>
      <c r="J875" s="509" t="s">
        <v>76</v>
      </c>
      <c r="K875" s="509" t="s">
        <v>76</v>
      </c>
      <c r="L875" s="509">
        <v>16</v>
      </c>
      <c r="M875" s="509" t="s">
        <v>76</v>
      </c>
      <c r="N875" s="509">
        <v>15</v>
      </c>
      <c r="O875" s="509">
        <v>15.5</v>
      </c>
      <c r="P875" s="509" t="s">
        <v>76</v>
      </c>
      <c r="Q875" s="510" t="s">
        <v>76</v>
      </c>
      <c r="R875" s="510" t="s">
        <v>1893</v>
      </c>
      <c r="S875" s="509">
        <v>15.5</v>
      </c>
      <c r="T875" s="509" t="s">
        <v>76</v>
      </c>
      <c r="U875" s="509" t="s">
        <v>76</v>
      </c>
      <c r="V875" s="509">
        <v>15</v>
      </c>
      <c r="W875" s="509" t="s">
        <v>76</v>
      </c>
      <c r="X875" s="510" t="s">
        <v>76</v>
      </c>
      <c r="Y875" s="510" t="s">
        <v>76</v>
      </c>
      <c r="Z875" s="510" t="s">
        <v>76</v>
      </c>
      <c r="AA875" s="509">
        <v>15.5</v>
      </c>
      <c r="AB875" s="509" t="s">
        <v>76</v>
      </c>
      <c r="AC875" s="510" t="s">
        <v>76</v>
      </c>
      <c r="AD875" s="509" t="s">
        <v>76</v>
      </c>
      <c r="AE875" s="509">
        <v>17.5</v>
      </c>
      <c r="AF875" s="509" t="s">
        <v>76</v>
      </c>
      <c r="AG875" s="509" t="s">
        <v>76</v>
      </c>
      <c r="AH875" s="509" t="s">
        <v>76</v>
      </c>
      <c r="AI875" s="509" t="s">
        <v>76</v>
      </c>
      <c r="AJ875" s="509" t="s">
        <v>76</v>
      </c>
      <c r="AK875" s="509">
        <v>13</v>
      </c>
      <c r="AL875" s="509" t="s">
        <v>76</v>
      </c>
      <c r="AM875" s="510" t="s">
        <v>76</v>
      </c>
      <c r="AN875" s="509" t="s">
        <v>76</v>
      </c>
      <c r="AO875" s="509">
        <v>12</v>
      </c>
    </row>
    <row r="876" spans="1:41" ht="15" customHeight="1">
      <c r="A876" s="2619" t="s">
        <v>409</v>
      </c>
      <c r="B876" s="2619"/>
      <c r="C876" s="509"/>
      <c r="D876" s="509"/>
      <c r="E876" s="509"/>
      <c r="F876" s="509"/>
      <c r="G876" s="509"/>
      <c r="H876" s="509"/>
      <c r="I876" s="509"/>
      <c r="J876" s="509"/>
      <c r="K876" s="509"/>
      <c r="L876" s="509"/>
      <c r="M876" s="509"/>
      <c r="N876" s="509"/>
      <c r="O876" s="509"/>
      <c r="P876" s="509"/>
      <c r="Q876" s="510"/>
      <c r="R876" s="510"/>
      <c r="S876" s="509"/>
      <c r="T876" s="509"/>
      <c r="U876" s="509"/>
      <c r="V876" s="509"/>
      <c r="W876" s="509"/>
      <c r="X876" s="510"/>
      <c r="Y876" s="510"/>
      <c r="Z876" s="510"/>
      <c r="AA876" s="509"/>
      <c r="AB876" s="509"/>
      <c r="AC876" s="510"/>
      <c r="AD876" s="509"/>
      <c r="AE876" s="509"/>
      <c r="AF876" s="509"/>
      <c r="AG876" s="509"/>
      <c r="AH876" s="509"/>
      <c r="AI876" s="509"/>
      <c r="AJ876" s="509"/>
      <c r="AK876" s="509"/>
      <c r="AL876" s="509"/>
      <c r="AM876" s="510"/>
      <c r="AN876" s="509"/>
      <c r="AO876" s="509"/>
    </row>
    <row r="877" spans="1:41" ht="15" customHeight="1">
      <c r="B877" s="512" t="s">
        <v>390</v>
      </c>
      <c r="C877" s="509" t="s">
        <v>2379</v>
      </c>
      <c r="D877" s="509">
        <v>13</v>
      </c>
      <c r="E877" s="509" t="s">
        <v>1868</v>
      </c>
      <c r="F877" s="509">
        <v>12</v>
      </c>
      <c r="G877" s="509" t="s">
        <v>76</v>
      </c>
      <c r="H877" s="509" t="s">
        <v>76</v>
      </c>
      <c r="I877" s="509">
        <v>13</v>
      </c>
      <c r="J877" s="509">
        <v>12.5</v>
      </c>
      <c r="K877" s="509">
        <v>15</v>
      </c>
      <c r="L877" s="509">
        <v>14.5</v>
      </c>
      <c r="M877" s="509">
        <v>15</v>
      </c>
      <c r="N877" s="509">
        <v>15</v>
      </c>
      <c r="O877" s="509">
        <v>15</v>
      </c>
      <c r="P877" s="509">
        <v>15</v>
      </c>
      <c r="Q877" s="509">
        <v>14</v>
      </c>
      <c r="R877" s="510" t="s">
        <v>1549</v>
      </c>
      <c r="S877" s="509">
        <v>13</v>
      </c>
      <c r="T877" s="509">
        <v>15</v>
      </c>
      <c r="U877" s="509">
        <v>15.5</v>
      </c>
      <c r="V877" s="509">
        <v>15.5</v>
      </c>
      <c r="W877" s="509">
        <v>16.5</v>
      </c>
      <c r="X877" s="509" t="s">
        <v>1908</v>
      </c>
      <c r="Y877" s="509">
        <v>14.5</v>
      </c>
      <c r="Z877" s="509">
        <v>16</v>
      </c>
      <c r="AA877" s="509" t="s">
        <v>76</v>
      </c>
      <c r="AB877" s="509">
        <v>15</v>
      </c>
      <c r="AC877" s="510" t="s">
        <v>1861</v>
      </c>
      <c r="AD877" s="509">
        <v>16</v>
      </c>
      <c r="AE877" s="509">
        <v>15</v>
      </c>
      <c r="AF877" s="509">
        <v>15</v>
      </c>
      <c r="AG877" s="509">
        <v>15</v>
      </c>
      <c r="AH877" s="509">
        <v>16</v>
      </c>
      <c r="AI877" s="509">
        <v>15.5</v>
      </c>
      <c r="AJ877" s="509">
        <v>14</v>
      </c>
      <c r="AK877" s="509">
        <v>12.5</v>
      </c>
      <c r="AL877" s="509">
        <v>14.5</v>
      </c>
      <c r="AM877" s="510" t="s">
        <v>76</v>
      </c>
      <c r="AN877" s="509" t="s">
        <v>76</v>
      </c>
      <c r="AO877" s="509" t="s">
        <v>76</v>
      </c>
    </row>
    <row r="878" spans="1:41" ht="15" customHeight="1">
      <c r="B878" s="512" t="s">
        <v>391</v>
      </c>
      <c r="C878" s="509" t="s">
        <v>76</v>
      </c>
      <c r="D878" s="509">
        <v>14.5</v>
      </c>
      <c r="E878" s="509" t="s">
        <v>76</v>
      </c>
      <c r="F878" s="509">
        <v>13.5</v>
      </c>
      <c r="G878" s="509" t="s">
        <v>76</v>
      </c>
      <c r="H878" s="509" t="s">
        <v>76</v>
      </c>
      <c r="I878" s="509" t="s">
        <v>76</v>
      </c>
      <c r="J878" s="509">
        <v>14</v>
      </c>
      <c r="K878" s="509" t="s">
        <v>76</v>
      </c>
      <c r="L878" s="509">
        <v>14.5</v>
      </c>
      <c r="M878" s="509" t="s">
        <v>76</v>
      </c>
      <c r="N878" s="509">
        <v>15.25</v>
      </c>
      <c r="O878" s="509">
        <v>13.5</v>
      </c>
      <c r="P878" s="510" t="s">
        <v>76</v>
      </c>
      <c r="Q878" s="509" t="s">
        <v>76</v>
      </c>
      <c r="R878" s="510" t="s">
        <v>1891</v>
      </c>
      <c r="S878" s="509">
        <v>14.5</v>
      </c>
      <c r="T878" s="509" t="s">
        <v>76</v>
      </c>
      <c r="U878" s="509" t="s">
        <v>76</v>
      </c>
      <c r="V878" s="509" t="s">
        <v>76</v>
      </c>
      <c r="W878" s="509" t="s">
        <v>76</v>
      </c>
      <c r="X878" s="509" t="s">
        <v>76</v>
      </c>
      <c r="Y878" s="509" t="s">
        <v>76</v>
      </c>
      <c r="Z878" s="509" t="s">
        <v>76</v>
      </c>
      <c r="AA878" s="509" t="s">
        <v>76</v>
      </c>
      <c r="AB878" s="509" t="s">
        <v>76</v>
      </c>
      <c r="AC878" s="510" t="s">
        <v>76</v>
      </c>
      <c r="AD878" s="510" t="s">
        <v>76</v>
      </c>
      <c r="AE878" s="510" t="s">
        <v>76</v>
      </c>
      <c r="AF878" s="509" t="s">
        <v>76</v>
      </c>
      <c r="AG878" s="509">
        <v>16</v>
      </c>
      <c r="AH878" s="509" t="s">
        <v>76</v>
      </c>
      <c r="AI878" s="509" t="s">
        <v>76</v>
      </c>
      <c r="AJ878" s="509" t="s">
        <v>76</v>
      </c>
      <c r="AK878" s="509">
        <v>14</v>
      </c>
      <c r="AL878" s="509" t="s">
        <v>76</v>
      </c>
      <c r="AM878" s="510" t="s">
        <v>76</v>
      </c>
      <c r="AN878" s="509" t="s">
        <v>76</v>
      </c>
      <c r="AO878" s="509" t="s">
        <v>76</v>
      </c>
    </row>
    <row r="879" spans="1:41" ht="15" customHeight="1">
      <c r="A879" s="2619" t="s">
        <v>410</v>
      </c>
      <c r="B879" s="2619"/>
      <c r="C879" s="509"/>
      <c r="D879" s="509"/>
      <c r="E879" s="509"/>
      <c r="F879" s="509"/>
      <c r="G879" s="509"/>
      <c r="H879" s="509"/>
      <c r="I879" s="509"/>
      <c r="J879" s="509"/>
      <c r="K879" s="509"/>
      <c r="L879" s="509"/>
      <c r="M879" s="509"/>
      <c r="N879" s="509"/>
      <c r="O879" s="509"/>
      <c r="P879" s="510"/>
      <c r="Q879" s="509"/>
      <c r="R879" s="510"/>
      <c r="S879" s="509"/>
      <c r="T879" s="509"/>
      <c r="U879" s="509"/>
      <c r="V879" s="509"/>
      <c r="W879" s="509"/>
      <c r="X879" s="509"/>
      <c r="Y879" s="509"/>
      <c r="Z879" s="509"/>
      <c r="AA879" s="509"/>
      <c r="AB879" s="509"/>
      <c r="AC879" s="510"/>
      <c r="AD879" s="510"/>
      <c r="AE879" s="510"/>
      <c r="AF879" s="509"/>
      <c r="AG879" s="509"/>
      <c r="AH879" s="509"/>
      <c r="AI879" s="509"/>
      <c r="AJ879" s="509"/>
      <c r="AK879" s="509"/>
      <c r="AL879" s="509"/>
      <c r="AM879" s="510"/>
      <c r="AN879" s="509"/>
      <c r="AO879" s="509"/>
    </row>
    <row r="880" spans="1:41" ht="15" customHeight="1">
      <c r="B880" s="512" t="s">
        <v>390</v>
      </c>
      <c r="C880" s="509">
        <v>14</v>
      </c>
      <c r="D880" s="509">
        <v>14</v>
      </c>
      <c r="E880" s="509">
        <v>14</v>
      </c>
      <c r="F880" s="509">
        <v>13</v>
      </c>
      <c r="G880" s="509">
        <v>13</v>
      </c>
      <c r="H880" s="509">
        <v>12</v>
      </c>
      <c r="I880" s="509" t="s">
        <v>76</v>
      </c>
      <c r="J880" s="509">
        <v>13</v>
      </c>
      <c r="K880" s="509" t="s">
        <v>76</v>
      </c>
      <c r="L880" s="509">
        <v>14.5</v>
      </c>
      <c r="M880" s="509">
        <v>15</v>
      </c>
      <c r="N880" s="509">
        <v>16</v>
      </c>
      <c r="O880" s="509" t="s">
        <v>1861</v>
      </c>
      <c r="P880" s="509">
        <v>17</v>
      </c>
      <c r="Q880" s="509">
        <v>14.5</v>
      </c>
      <c r="R880" s="510" t="s">
        <v>1891</v>
      </c>
      <c r="S880" s="509">
        <v>16</v>
      </c>
      <c r="T880" s="509">
        <v>17</v>
      </c>
      <c r="U880" s="509">
        <v>17</v>
      </c>
      <c r="V880" s="509">
        <v>16</v>
      </c>
      <c r="W880" s="509">
        <v>17</v>
      </c>
      <c r="X880" s="509" t="s">
        <v>1538</v>
      </c>
      <c r="Y880" s="509">
        <v>15</v>
      </c>
      <c r="Z880" s="509">
        <v>16</v>
      </c>
      <c r="AA880" s="509">
        <v>17</v>
      </c>
      <c r="AB880" s="509">
        <v>17</v>
      </c>
      <c r="AC880" s="509">
        <v>17</v>
      </c>
      <c r="AD880" s="509">
        <v>16</v>
      </c>
      <c r="AE880" s="509">
        <v>14</v>
      </c>
      <c r="AF880" s="509">
        <v>16</v>
      </c>
      <c r="AG880" s="509">
        <v>16</v>
      </c>
      <c r="AH880" s="509">
        <v>16</v>
      </c>
      <c r="AI880" s="509">
        <v>16.5</v>
      </c>
      <c r="AJ880" s="509">
        <v>13.4</v>
      </c>
      <c r="AK880" s="509">
        <v>15.5</v>
      </c>
      <c r="AL880" s="509">
        <v>14.5</v>
      </c>
      <c r="AM880" s="510" t="s">
        <v>1550</v>
      </c>
      <c r="AN880" s="509" t="s">
        <v>76</v>
      </c>
      <c r="AO880" s="509" t="s">
        <v>76</v>
      </c>
    </row>
    <row r="881" spans="1:41" ht="15" customHeight="1">
      <c r="B881" s="512" t="s">
        <v>391</v>
      </c>
      <c r="C881" s="509" t="s">
        <v>76</v>
      </c>
      <c r="D881" s="509" t="s">
        <v>76</v>
      </c>
      <c r="E881" s="509" t="s">
        <v>76</v>
      </c>
      <c r="F881" s="509" t="s">
        <v>76</v>
      </c>
      <c r="G881" s="509" t="s">
        <v>76</v>
      </c>
      <c r="H881" s="509" t="s">
        <v>76</v>
      </c>
      <c r="I881" s="509" t="s">
        <v>76</v>
      </c>
      <c r="J881" s="509" t="s">
        <v>76</v>
      </c>
      <c r="K881" s="509" t="s">
        <v>76</v>
      </c>
      <c r="L881" s="509">
        <v>16.5</v>
      </c>
      <c r="M881" s="509" t="s">
        <v>76</v>
      </c>
      <c r="N881" s="509">
        <v>15.5</v>
      </c>
      <c r="O881" s="509">
        <v>16.5</v>
      </c>
      <c r="P881" s="510" t="s">
        <v>76</v>
      </c>
      <c r="Q881" s="510" t="s">
        <v>76</v>
      </c>
      <c r="R881" s="510" t="s">
        <v>76</v>
      </c>
      <c r="S881" s="509">
        <v>19.5</v>
      </c>
      <c r="T881" s="509" t="s">
        <v>76</v>
      </c>
      <c r="U881" s="509" t="s">
        <v>76</v>
      </c>
      <c r="V881" s="509" t="s">
        <v>76</v>
      </c>
      <c r="W881" s="509" t="s">
        <v>76</v>
      </c>
      <c r="X881" s="509" t="s">
        <v>76</v>
      </c>
      <c r="Y881" s="509" t="s">
        <v>76</v>
      </c>
      <c r="Z881" s="509" t="s">
        <v>76</v>
      </c>
      <c r="AA881" s="509">
        <v>16</v>
      </c>
      <c r="AB881" s="509" t="s">
        <v>76</v>
      </c>
      <c r="AC881" s="509" t="s">
        <v>76</v>
      </c>
      <c r="AD881" s="509" t="s">
        <v>76</v>
      </c>
      <c r="AE881" s="509">
        <v>17</v>
      </c>
      <c r="AF881" s="509" t="s">
        <v>76</v>
      </c>
      <c r="AG881" s="509">
        <v>18</v>
      </c>
      <c r="AH881" s="509" t="s">
        <v>76</v>
      </c>
      <c r="AI881" s="509" t="s">
        <v>76</v>
      </c>
      <c r="AJ881" s="509">
        <v>16</v>
      </c>
      <c r="AK881" s="509">
        <v>19</v>
      </c>
      <c r="AL881" s="509" t="s">
        <v>76</v>
      </c>
      <c r="AM881" s="510" t="s">
        <v>76</v>
      </c>
      <c r="AN881" s="509" t="s">
        <v>76</v>
      </c>
      <c r="AO881" s="509" t="s">
        <v>76</v>
      </c>
    </row>
    <row r="882" spans="1:41" ht="15" customHeight="1">
      <c r="A882" s="2619" t="s">
        <v>411</v>
      </c>
      <c r="B882" s="2619"/>
      <c r="C882" s="509"/>
      <c r="D882" s="509"/>
      <c r="E882" s="509"/>
      <c r="F882" s="509"/>
      <c r="G882" s="509"/>
      <c r="H882" s="509"/>
      <c r="I882" s="509"/>
      <c r="J882" s="509"/>
      <c r="K882" s="509"/>
      <c r="L882" s="509"/>
      <c r="M882" s="509"/>
      <c r="N882" s="509"/>
      <c r="O882" s="509"/>
      <c r="P882" s="510"/>
      <c r="Q882" s="510"/>
      <c r="R882" s="510"/>
      <c r="S882" s="509"/>
      <c r="T882" s="509"/>
      <c r="U882" s="509"/>
      <c r="V882" s="509"/>
      <c r="W882" s="509"/>
      <c r="X882" s="509"/>
      <c r="Y882" s="509"/>
      <c r="Z882" s="509"/>
      <c r="AA882" s="509"/>
      <c r="AB882" s="509"/>
      <c r="AC882" s="509"/>
      <c r="AD882" s="509"/>
      <c r="AE882" s="509"/>
      <c r="AF882" s="509"/>
      <c r="AG882" s="509"/>
      <c r="AH882" s="509"/>
      <c r="AI882" s="509"/>
      <c r="AJ882" s="509"/>
      <c r="AK882" s="509"/>
      <c r="AL882" s="509"/>
      <c r="AM882" s="510"/>
      <c r="AN882" s="509"/>
      <c r="AO882" s="509"/>
    </row>
    <row r="883" spans="1:41" ht="15" customHeight="1">
      <c r="B883" s="512" t="s">
        <v>390</v>
      </c>
      <c r="C883" s="509" t="s">
        <v>1862</v>
      </c>
      <c r="D883" s="509">
        <v>14</v>
      </c>
      <c r="E883" s="509" t="s">
        <v>2685</v>
      </c>
      <c r="F883" s="509" t="s">
        <v>2845</v>
      </c>
      <c r="G883" s="509" t="s">
        <v>2389</v>
      </c>
      <c r="H883" s="509" t="s">
        <v>2389</v>
      </c>
      <c r="I883" s="509">
        <v>10</v>
      </c>
      <c r="J883" s="509">
        <v>11</v>
      </c>
      <c r="K883" s="509">
        <v>15</v>
      </c>
      <c r="L883" s="509">
        <v>14.5</v>
      </c>
      <c r="M883" s="509">
        <v>14.5</v>
      </c>
      <c r="N883" s="509" t="s">
        <v>2426</v>
      </c>
      <c r="O883" s="509">
        <v>15.5</v>
      </c>
      <c r="P883" s="509">
        <v>15</v>
      </c>
      <c r="Q883" s="510" t="s">
        <v>2426</v>
      </c>
      <c r="R883" s="510" t="s">
        <v>2284</v>
      </c>
      <c r="S883" s="509">
        <v>13</v>
      </c>
      <c r="T883" s="509">
        <v>16</v>
      </c>
      <c r="U883" s="509">
        <v>16</v>
      </c>
      <c r="V883" s="509">
        <v>15</v>
      </c>
      <c r="W883" s="510" t="s">
        <v>1665</v>
      </c>
      <c r="X883" s="509" t="s">
        <v>2868</v>
      </c>
      <c r="Y883" s="509">
        <v>15</v>
      </c>
      <c r="Z883" s="509">
        <v>13</v>
      </c>
      <c r="AA883" s="509">
        <v>15.5</v>
      </c>
      <c r="AB883" s="509">
        <v>15</v>
      </c>
      <c r="AC883" s="509">
        <v>15</v>
      </c>
      <c r="AD883" s="509">
        <v>16</v>
      </c>
      <c r="AE883" s="509">
        <v>14</v>
      </c>
      <c r="AF883" s="509">
        <v>15</v>
      </c>
      <c r="AG883" s="509">
        <v>15</v>
      </c>
      <c r="AH883" s="509">
        <v>16</v>
      </c>
      <c r="AI883" s="509">
        <v>15.5</v>
      </c>
      <c r="AJ883" s="509">
        <v>10.5</v>
      </c>
      <c r="AK883" s="509">
        <v>9.5</v>
      </c>
      <c r="AL883" s="509">
        <v>15.5</v>
      </c>
      <c r="AM883" s="510" t="s">
        <v>1550</v>
      </c>
      <c r="AN883" s="509">
        <v>15</v>
      </c>
      <c r="AO883" s="509">
        <v>10.5</v>
      </c>
    </row>
    <row r="884" spans="1:41" ht="15" customHeight="1">
      <c r="A884" s="517"/>
      <c r="B884" s="518" t="s">
        <v>391</v>
      </c>
      <c r="C884" s="519" t="s">
        <v>76</v>
      </c>
      <c r="D884" s="519" t="s">
        <v>76</v>
      </c>
      <c r="E884" s="519" t="s">
        <v>76</v>
      </c>
      <c r="F884" s="527" t="s">
        <v>76</v>
      </c>
      <c r="G884" s="527" t="s">
        <v>76</v>
      </c>
      <c r="H884" s="519" t="s">
        <v>76</v>
      </c>
      <c r="I884" s="519">
        <v>14</v>
      </c>
      <c r="J884" s="519" t="s">
        <v>76</v>
      </c>
      <c r="K884" s="519" t="s">
        <v>76</v>
      </c>
      <c r="L884" s="519">
        <v>16</v>
      </c>
      <c r="M884" s="519" t="s">
        <v>76</v>
      </c>
      <c r="N884" s="519" t="s">
        <v>1868</v>
      </c>
      <c r="O884" s="519" t="s">
        <v>76</v>
      </c>
      <c r="P884" s="522" t="s">
        <v>76</v>
      </c>
      <c r="Q884" s="522" t="s">
        <v>76</v>
      </c>
      <c r="R884" s="522" t="s">
        <v>1891</v>
      </c>
      <c r="S884" s="519">
        <v>13.5</v>
      </c>
      <c r="T884" s="519" t="s">
        <v>76</v>
      </c>
      <c r="U884" s="522" t="s">
        <v>76</v>
      </c>
      <c r="V884" s="522" t="s">
        <v>76</v>
      </c>
      <c r="W884" s="522" t="s">
        <v>76</v>
      </c>
      <c r="X884" s="522" t="s">
        <v>76</v>
      </c>
      <c r="Y884" s="522" t="s">
        <v>76</v>
      </c>
      <c r="Z884" s="522" t="s">
        <v>76</v>
      </c>
      <c r="AA884" s="519">
        <v>16.5</v>
      </c>
      <c r="AB884" s="519" t="s">
        <v>76</v>
      </c>
      <c r="AC884" s="522" t="s">
        <v>76</v>
      </c>
      <c r="AD884" s="522" t="s">
        <v>76</v>
      </c>
      <c r="AE884" s="522" t="s">
        <v>76</v>
      </c>
      <c r="AF884" s="522" t="s">
        <v>76</v>
      </c>
      <c r="AG884" s="522" t="s">
        <v>76</v>
      </c>
      <c r="AH884" s="522" t="s">
        <v>76</v>
      </c>
      <c r="AI884" s="522" t="s">
        <v>76</v>
      </c>
      <c r="AJ884" s="519">
        <v>12.5</v>
      </c>
      <c r="AK884" s="519">
        <v>11.5</v>
      </c>
      <c r="AL884" s="519" t="s">
        <v>76</v>
      </c>
      <c r="AM884" s="522" t="s">
        <v>76</v>
      </c>
      <c r="AN884" s="522" t="s">
        <v>76</v>
      </c>
      <c r="AO884" s="519">
        <v>11</v>
      </c>
    </row>
    <row r="885" spans="1:41" s="1047" customFormat="1" ht="15" customHeight="1">
      <c r="A885" s="2573" t="s">
        <v>548</v>
      </c>
      <c r="B885" s="2573"/>
      <c r="C885" s="2573"/>
      <c r="D885" s="2573"/>
      <c r="E885" s="2573"/>
      <c r="F885" s="2573"/>
      <c r="G885" s="2573"/>
      <c r="H885" s="2573"/>
      <c r="I885" s="2573"/>
      <c r="J885" s="1049"/>
      <c r="K885" s="1049"/>
      <c r="L885" s="1049"/>
      <c r="M885" s="1049"/>
      <c r="N885" s="1049"/>
      <c r="O885" s="1049"/>
      <c r="P885" s="1049"/>
      <c r="Q885" s="1049"/>
      <c r="R885" s="1049"/>
      <c r="S885" s="1049"/>
      <c r="T885" s="2573" t="s">
        <v>3562</v>
      </c>
      <c r="U885" s="2573"/>
      <c r="V885" s="2573"/>
      <c r="W885" s="2573"/>
      <c r="X885" s="2573"/>
      <c r="Y885" s="1050"/>
      <c r="Z885" s="1048"/>
      <c r="AA885" s="1048"/>
      <c r="AB885" s="1048"/>
      <c r="AC885" s="1048"/>
      <c r="AF885" s="1050"/>
      <c r="AG885" s="1050"/>
      <c r="AH885" s="1050"/>
      <c r="AI885" s="1050"/>
      <c r="AJ885" s="1050"/>
    </row>
    <row r="886" spans="1:41" s="1047" customFormat="1" ht="15" customHeight="1">
      <c r="B886" s="1047" t="s">
        <v>399</v>
      </c>
      <c r="U886" s="1047" t="s">
        <v>399</v>
      </c>
      <c r="V886" s="1048"/>
      <c r="W886" s="1048"/>
      <c r="X886" s="1048"/>
      <c r="Y886" s="1048"/>
      <c r="AA886" s="1048"/>
      <c r="AB886" s="1048"/>
      <c r="AC886" s="1048"/>
      <c r="AH886" s="1048"/>
      <c r="AI886" s="1048"/>
      <c r="AJ886" s="1048"/>
    </row>
    <row r="887" spans="1:41" s="989" customFormat="1" ht="15" customHeight="1">
      <c r="A887" s="494"/>
      <c r="C887" s="990"/>
      <c r="D887" s="2597" t="s">
        <v>2875</v>
      </c>
      <c r="E887" s="2597"/>
      <c r="F887" s="2597"/>
      <c r="G887" s="2597"/>
      <c r="H887" s="2597"/>
      <c r="I887" s="2597"/>
      <c r="J887" s="2627" t="s">
        <v>2876</v>
      </c>
      <c r="K887" s="2627"/>
      <c r="L887" s="2627"/>
      <c r="M887" s="2627"/>
      <c r="N887" s="2627"/>
      <c r="O887" s="2627"/>
      <c r="P887" s="2627"/>
      <c r="Q887" s="2598" t="s">
        <v>2229</v>
      </c>
      <c r="R887" s="2598"/>
      <c r="S887" s="2630"/>
      <c r="T887" s="2630"/>
      <c r="U887" s="2630"/>
      <c r="V887" s="2627"/>
      <c r="W887" s="2627"/>
      <c r="X887" s="2627"/>
      <c r="Y887" s="2627"/>
      <c r="AA887" s="2597"/>
      <c r="AB887" s="2597"/>
      <c r="AC887" s="2597"/>
      <c r="AD887" s="2627"/>
      <c r="AE887" s="2627"/>
      <c r="AF887" s="2627"/>
      <c r="AG887" s="2627"/>
      <c r="AH887" s="2597"/>
      <c r="AI887" s="2597"/>
      <c r="AJ887" s="2597"/>
      <c r="AK887" s="2597"/>
      <c r="AL887" s="2627"/>
      <c r="AM887" s="2627"/>
      <c r="AN887" s="2627"/>
      <c r="AO887" s="2627"/>
    </row>
    <row r="888" spans="1:41" s="500" customFormat="1" ht="15" customHeight="1">
      <c r="A888" s="501"/>
      <c r="C888" s="530"/>
      <c r="D888" s="530"/>
      <c r="E888" s="530"/>
      <c r="F888" s="530"/>
      <c r="G888" s="530"/>
      <c r="H888" s="530"/>
      <c r="I888" s="705"/>
      <c r="J888" s="2628"/>
      <c r="K888" s="2628"/>
      <c r="L888" s="2628"/>
      <c r="M888" s="504"/>
      <c r="N888" s="504"/>
      <c r="O888" s="504"/>
      <c r="P888" s="504"/>
      <c r="Q888" s="501" t="s">
        <v>1130</v>
      </c>
      <c r="R888" s="496"/>
      <c r="T888" s="2603"/>
      <c r="U888" s="2603"/>
      <c r="V888" s="704"/>
      <c r="W888" s="704"/>
      <c r="X888" s="704"/>
      <c r="Y888" s="504"/>
      <c r="AA888" s="530"/>
      <c r="AB888" s="530"/>
      <c r="AC888" s="705"/>
      <c r="AD888" s="704"/>
      <c r="AE888" s="704"/>
      <c r="AF888" s="704"/>
      <c r="AG888" s="504"/>
      <c r="AH888" s="530"/>
      <c r="AI888" s="530"/>
      <c r="AJ888" s="2629"/>
      <c r="AK888" s="2629"/>
      <c r="AL888" s="2628"/>
      <c r="AM888" s="2628"/>
      <c r="AN888" s="2628"/>
      <c r="AO888" s="504"/>
    </row>
    <row r="889" spans="1:41" s="500" customFormat="1" ht="15" customHeight="1">
      <c r="B889" s="504"/>
      <c r="C889" s="504"/>
      <c r="D889" s="504"/>
      <c r="E889" s="504"/>
      <c r="F889" s="504"/>
      <c r="G889" s="504"/>
      <c r="H889" s="504"/>
      <c r="I889" s="504"/>
      <c r="J889" s="504"/>
      <c r="K889" s="504"/>
      <c r="L889" s="504"/>
      <c r="M889" s="504"/>
      <c r="N889" s="2631"/>
      <c r="O889" s="2631"/>
      <c r="P889" s="2631"/>
      <c r="Q889" s="2631"/>
      <c r="AH889" s="531"/>
      <c r="AI889" s="531"/>
      <c r="AJ889" s="531"/>
      <c r="AK889" s="531"/>
      <c r="AL889" s="531"/>
      <c r="AM889" s="531"/>
      <c r="AN889" s="531"/>
      <c r="AO889" s="531"/>
    </row>
    <row r="890" spans="1:41" s="630" customFormat="1" ht="15" customHeight="1">
      <c r="A890" s="2582" t="s">
        <v>369</v>
      </c>
      <c r="B890" s="2583"/>
      <c r="C890" s="2604" t="s">
        <v>230</v>
      </c>
      <c r="D890" s="2604"/>
      <c r="E890" s="2604"/>
      <c r="F890" s="2604"/>
      <c r="G890" s="2604" t="s">
        <v>370</v>
      </c>
      <c r="H890" s="2604"/>
      <c r="I890" s="2604"/>
      <c r="J890" s="2600" t="s">
        <v>371</v>
      </c>
      <c r="K890" s="2601"/>
      <c r="L890" s="2601"/>
      <c r="M890" s="2601"/>
      <c r="N890" s="2601"/>
      <c r="O890" s="2601"/>
      <c r="P890" s="2601"/>
      <c r="Q890" s="2601"/>
      <c r="R890" s="2601"/>
      <c r="S890" s="2601"/>
      <c r="T890" s="2601"/>
      <c r="U890" s="2601"/>
      <c r="V890" s="2601"/>
      <c r="W890" s="2601"/>
      <c r="X890" s="2601"/>
      <c r="Y890" s="2601"/>
      <c r="Z890" s="2601"/>
      <c r="AA890" s="2601"/>
      <c r="AB890" s="2601"/>
      <c r="AC890" s="2601"/>
      <c r="AD890" s="2601"/>
      <c r="AE890" s="2601"/>
      <c r="AF890" s="2601"/>
      <c r="AG890" s="2602"/>
      <c r="AH890" s="2600" t="s">
        <v>1773</v>
      </c>
      <c r="AI890" s="2601"/>
      <c r="AJ890" s="2601"/>
      <c r="AK890" s="2601"/>
      <c r="AL890" s="2601"/>
      <c r="AM890" s="2601"/>
      <c r="AN890" s="2601"/>
      <c r="AO890" s="2602"/>
    </row>
    <row r="891" spans="1:41" s="630" customFormat="1" ht="32.25" customHeight="1">
      <c r="A891" s="2584"/>
      <c r="B891" s="2585"/>
      <c r="C891" s="988" t="s">
        <v>372</v>
      </c>
      <c r="D891" s="988" t="s">
        <v>373</v>
      </c>
      <c r="E891" s="988" t="s">
        <v>374</v>
      </c>
      <c r="F891" s="988" t="s">
        <v>375</v>
      </c>
      <c r="G891" s="988" t="s">
        <v>376</v>
      </c>
      <c r="H891" s="988" t="s">
        <v>377</v>
      </c>
      <c r="I891" s="988" t="s">
        <v>2298</v>
      </c>
      <c r="J891" s="988" t="s">
        <v>378</v>
      </c>
      <c r="K891" s="988" t="s">
        <v>890</v>
      </c>
      <c r="L891" s="988" t="s">
        <v>379</v>
      </c>
      <c r="M891" s="988" t="s">
        <v>380</v>
      </c>
      <c r="N891" s="988" t="s">
        <v>381</v>
      </c>
      <c r="O891" s="988" t="s">
        <v>382</v>
      </c>
      <c r="P891" s="988" t="s">
        <v>383</v>
      </c>
      <c r="Q891" s="988" t="s">
        <v>384</v>
      </c>
      <c r="R891" s="988" t="s">
        <v>412</v>
      </c>
      <c r="S891" s="988" t="s">
        <v>413</v>
      </c>
      <c r="T891" s="988" t="s">
        <v>414</v>
      </c>
      <c r="U891" s="988" t="s">
        <v>415</v>
      </c>
      <c r="V891" s="988" t="s">
        <v>416</v>
      </c>
      <c r="W891" s="988" t="s">
        <v>417</v>
      </c>
      <c r="X891" s="988" t="s">
        <v>418</v>
      </c>
      <c r="Y891" s="988" t="s">
        <v>419</v>
      </c>
      <c r="Z891" s="988" t="s">
        <v>420</v>
      </c>
      <c r="AA891" s="988" t="s">
        <v>421</v>
      </c>
      <c r="AB891" s="988" t="s">
        <v>422</v>
      </c>
      <c r="AC891" s="988" t="s">
        <v>423</v>
      </c>
      <c r="AD891" s="988" t="s">
        <v>424</v>
      </c>
      <c r="AE891" s="988" t="s">
        <v>425</v>
      </c>
      <c r="AF891" s="988" t="s">
        <v>426</v>
      </c>
      <c r="AG891" s="988" t="s">
        <v>427</v>
      </c>
      <c r="AH891" s="988" t="s">
        <v>1733</v>
      </c>
      <c r="AI891" s="988" t="s">
        <v>432</v>
      </c>
      <c r="AJ891" s="987" t="s">
        <v>428</v>
      </c>
      <c r="AK891" s="987" t="s">
        <v>429</v>
      </c>
      <c r="AL891" s="988" t="s">
        <v>430</v>
      </c>
      <c r="AM891" s="988" t="s">
        <v>362</v>
      </c>
      <c r="AN891" s="988" t="s">
        <v>431</v>
      </c>
      <c r="AO891" s="988" t="s">
        <v>2488</v>
      </c>
    </row>
    <row r="892" spans="1:41" s="535" customFormat="1" ht="15" customHeight="1">
      <c r="A892" s="2626" t="s">
        <v>44</v>
      </c>
      <c r="B892" s="2626"/>
      <c r="C892" s="532" t="s">
        <v>1926</v>
      </c>
      <c r="D892" s="533">
        <v>4</v>
      </c>
      <c r="E892" s="532" t="s">
        <v>2790</v>
      </c>
      <c r="F892" s="533">
        <v>4.5</v>
      </c>
      <c r="G892" s="533" t="s">
        <v>2790</v>
      </c>
      <c r="H892" s="533">
        <v>4</v>
      </c>
      <c r="I892" s="533">
        <v>5</v>
      </c>
      <c r="J892" s="533">
        <v>7</v>
      </c>
      <c r="K892" s="532">
        <v>6.5</v>
      </c>
      <c r="L892" s="533">
        <v>6</v>
      </c>
      <c r="M892" s="533">
        <v>6</v>
      </c>
      <c r="N892" s="533">
        <v>6</v>
      </c>
      <c r="O892" s="533">
        <v>6</v>
      </c>
      <c r="P892" s="533">
        <v>6</v>
      </c>
      <c r="Q892" s="532">
        <v>5.25</v>
      </c>
      <c r="R892" s="532" t="s">
        <v>2752</v>
      </c>
      <c r="S892" s="534">
        <v>7</v>
      </c>
      <c r="T892" s="532" t="s">
        <v>1856</v>
      </c>
      <c r="U892" s="533">
        <v>6</v>
      </c>
      <c r="V892" s="533">
        <v>7.5</v>
      </c>
      <c r="W892" s="533">
        <v>6</v>
      </c>
      <c r="X892" s="533" t="s">
        <v>2790</v>
      </c>
      <c r="Y892" s="533">
        <v>7.5</v>
      </c>
      <c r="Z892" s="533">
        <v>8</v>
      </c>
      <c r="AA892" s="533">
        <v>6.5</v>
      </c>
      <c r="AB892" s="533">
        <v>7</v>
      </c>
      <c r="AC892" s="532" t="s">
        <v>2847</v>
      </c>
      <c r="AD892" s="533">
        <v>7</v>
      </c>
      <c r="AE892" s="533" t="s">
        <v>2792</v>
      </c>
      <c r="AF892" s="533">
        <v>7</v>
      </c>
      <c r="AG892" s="533">
        <v>6</v>
      </c>
      <c r="AH892" s="532" t="s">
        <v>2795</v>
      </c>
      <c r="AI892" s="532" t="s">
        <v>2785</v>
      </c>
      <c r="AJ892" s="533">
        <v>7</v>
      </c>
      <c r="AK892" s="533">
        <v>5.5</v>
      </c>
      <c r="AL892" s="533">
        <v>6.5</v>
      </c>
      <c r="AM892" s="533">
        <v>4.5</v>
      </c>
      <c r="AN892" s="533">
        <v>6.5</v>
      </c>
      <c r="AO892" s="533" t="s">
        <v>2786</v>
      </c>
    </row>
    <row r="893" spans="1:41" s="500" customFormat="1" ht="15" customHeight="1">
      <c r="A893" s="2619" t="s">
        <v>45</v>
      </c>
      <c r="B893" s="2619"/>
      <c r="C893" s="536"/>
      <c r="D893" s="536"/>
      <c r="E893" s="536"/>
      <c r="F893" s="536"/>
      <c r="G893" s="536"/>
      <c r="H893" s="536"/>
      <c r="I893" s="536"/>
      <c r="J893" s="536"/>
      <c r="K893" s="536"/>
      <c r="L893" s="536"/>
      <c r="M893" s="536"/>
      <c r="N893" s="536"/>
      <c r="O893" s="536"/>
      <c r="P893" s="536"/>
      <c r="Q893" s="536"/>
      <c r="R893" s="532"/>
      <c r="S893" s="532"/>
      <c r="T893" s="532"/>
      <c r="U893" s="532"/>
      <c r="V893" s="532"/>
      <c r="W893" s="532"/>
      <c r="X893" s="532"/>
      <c r="Y893" s="533"/>
      <c r="Z893" s="532"/>
      <c r="AA893" s="532"/>
      <c r="AB893" s="532"/>
      <c r="AC893" s="532"/>
      <c r="AD893" s="532"/>
      <c r="AE893" s="532"/>
      <c r="AF893" s="532"/>
      <c r="AG893" s="532"/>
      <c r="AH893" s="532"/>
      <c r="AI893" s="532"/>
      <c r="AJ893" s="532"/>
      <c r="AK893" s="532"/>
      <c r="AL893" s="532"/>
      <c r="AM893" s="532"/>
      <c r="AN893" s="533"/>
      <c r="AO893" s="533"/>
    </row>
    <row r="894" spans="1:41" s="500" customFormat="1" ht="15" customHeight="1">
      <c r="A894" s="514" t="s">
        <v>856</v>
      </c>
      <c r="B894" s="512" t="s">
        <v>2314</v>
      </c>
      <c r="C894" s="533" t="s">
        <v>2787</v>
      </c>
      <c r="D894" s="533" t="s">
        <v>1536</v>
      </c>
      <c r="E894" s="533">
        <v>7</v>
      </c>
      <c r="F894" s="533">
        <v>6.5</v>
      </c>
      <c r="G894" s="533">
        <v>7.5</v>
      </c>
      <c r="H894" s="533">
        <v>6</v>
      </c>
      <c r="I894" s="533">
        <v>7</v>
      </c>
      <c r="J894" s="533">
        <v>7.25</v>
      </c>
      <c r="K894" s="533">
        <v>11.75</v>
      </c>
      <c r="L894" s="537">
        <v>13</v>
      </c>
      <c r="M894" s="533" t="s">
        <v>2877</v>
      </c>
      <c r="N894" s="533">
        <v>12</v>
      </c>
      <c r="O894" s="532" t="s">
        <v>1647</v>
      </c>
      <c r="P894" s="532">
        <v>9.25</v>
      </c>
      <c r="Q894" s="533">
        <v>11</v>
      </c>
      <c r="R894" s="532" t="s">
        <v>2878</v>
      </c>
      <c r="S894" s="533">
        <v>11.5</v>
      </c>
      <c r="T894" s="532" t="s">
        <v>2879</v>
      </c>
      <c r="U894" s="532" t="s">
        <v>2880</v>
      </c>
      <c r="V894" s="533">
        <v>12</v>
      </c>
      <c r="W894" s="532" t="s">
        <v>1854</v>
      </c>
      <c r="X894" s="532" t="s">
        <v>2851</v>
      </c>
      <c r="Y894" s="533" t="s">
        <v>2683</v>
      </c>
      <c r="Z894" s="533" t="s">
        <v>1549</v>
      </c>
      <c r="AA894" s="532" t="s">
        <v>2881</v>
      </c>
      <c r="AB894" s="532">
        <v>9.25</v>
      </c>
      <c r="AC894" s="532" t="s">
        <v>2397</v>
      </c>
      <c r="AD894" s="533">
        <v>11</v>
      </c>
      <c r="AE894" s="533" t="s">
        <v>1645</v>
      </c>
      <c r="AF894" s="533">
        <v>12.5</v>
      </c>
      <c r="AG894" s="533">
        <v>12</v>
      </c>
      <c r="AH894" s="533">
        <v>9.5</v>
      </c>
      <c r="AI894" s="532" t="s">
        <v>2882</v>
      </c>
      <c r="AJ894" s="532" t="s">
        <v>2389</v>
      </c>
      <c r="AK894" s="532" t="s">
        <v>2879</v>
      </c>
      <c r="AL894" s="532" t="s">
        <v>1645</v>
      </c>
      <c r="AM894" s="532" t="s">
        <v>2883</v>
      </c>
      <c r="AN894" s="533">
        <v>5.5</v>
      </c>
      <c r="AO894" s="533" t="s">
        <v>2884</v>
      </c>
    </row>
    <row r="895" spans="1:41" s="500" customFormat="1" ht="15" customHeight="1">
      <c r="A895" s="514" t="s">
        <v>1085</v>
      </c>
      <c r="B895" s="512" t="s">
        <v>2315</v>
      </c>
      <c r="C895" s="533" t="s">
        <v>2481</v>
      </c>
      <c r="D895" s="533" t="s">
        <v>2787</v>
      </c>
      <c r="E895" s="533">
        <v>7.5</v>
      </c>
      <c r="F895" s="533">
        <v>6.75</v>
      </c>
      <c r="G895" s="533">
        <v>8</v>
      </c>
      <c r="H895" s="533">
        <v>6.25</v>
      </c>
      <c r="I895" s="533">
        <v>7.5</v>
      </c>
      <c r="J895" s="533">
        <v>7.5</v>
      </c>
      <c r="K895" s="533">
        <v>11.5</v>
      </c>
      <c r="L895" s="533">
        <v>13</v>
      </c>
      <c r="M895" s="533" t="s">
        <v>1645</v>
      </c>
      <c r="N895" s="533">
        <v>12</v>
      </c>
      <c r="O895" s="532" t="s">
        <v>1647</v>
      </c>
      <c r="P895" s="533">
        <v>9.5</v>
      </c>
      <c r="Q895" s="533" t="s">
        <v>2683</v>
      </c>
      <c r="R895" s="532" t="s">
        <v>2885</v>
      </c>
      <c r="S895" s="533">
        <v>11.75</v>
      </c>
      <c r="T895" s="533" t="s">
        <v>1645</v>
      </c>
      <c r="U895" s="532" t="s">
        <v>2880</v>
      </c>
      <c r="V895" s="533">
        <v>12.25</v>
      </c>
      <c r="W895" s="533" t="s">
        <v>1854</v>
      </c>
      <c r="X895" s="532" t="s">
        <v>2853</v>
      </c>
      <c r="Y895" s="533" t="s">
        <v>2683</v>
      </c>
      <c r="Z895" s="533" t="s">
        <v>2827</v>
      </c>
      <c r="AA895" s="532" t="s">
        <v>2886</v>
      </c>
      <c r="AB895" s="533">
        <v>9.5</v>
      </c>
      <c r="AC895" s="532" t="s">
        <v>1647</v>
      </c>
      <c r="AD895" s="533">
        <v>11.5</v>
      </c>
      <c r="AE895" s="533" t="s">
        <v>1645</v>
      </c>
      <c r="AF895" s="533">
        <v>12.75</v>
      </c>
      <c r="AG895" s="533">
        <v>12</v>
      </c>
      <c r="AH895" s="533">
        <v>10</v>
      </c>
      <c r="AI895" s="532" t="s">
        <v>2887</v>
      </c>
      <c r="AJ895" s="532" t="s">
        <v>1854</v>
      </c>
      <c r="AK895" s="532" t="s">
        <v>1854</v>
      </c>
      <c r="AL895" s="532" t="s">
        <v>2856</v>
      </c>
      <c r="AM895" s="532" t="s">
        <v>2888</v>
      </c>
      <c r="AN895" s="533">
        <v>6</v>
      </c>
      <c r="AO895" s="533" t="s">
        <v>2889</v>
      </c>
    </row>
    <row r="896" spans="1:41" s="500" customFormat="1" ht="15" customHeight="1">
      <c r="A896" s="514" t="s">
        <v>827</v>
      </c>
      <c r="B896" s="512" t="s">
        <v>2316</v>
      </c>
      <c r="C896" s="533" t="s">
        <v>2500</v>
      </c>
      <c r="D896" s="533" t="s">
        <v>2502</v>
      </c>
      <c r="E896" s="533">
        <v>7.75</v>
      </c>
      <c r="F896" s="533">
        <v>7.25</v>
      </c>
      <c r="G896" s="533">
        <v>8.5</v>
      </c>
      <c r="H896" s="533">
        <v>6.5</v>
      </c>
      <c r="I896" s="533">
        <v>7.75</v>
      </c>
      <c r="J896" s="533">
        <v>8</v>
      </c>
      <c r="K896" s="533" t="s">
        <v>1645</v>
      </c>
      <c r="L896" s="533" t="s">
        <v>2890</v>
      </c>
      <c r="M896" s="533" t="s">
        <v>2387</v>
      </c>
      <c r="N896" s="533">
        <v>11.5</v>
      </c>
      <c r="O896" s="532" t="s">
        <v>2881</v>
      </c>
      <c r="P896" s="533">
        <v>10</v>
      </c>
      <c r="Q896" s="533">
        <v>12.5</v>
      </c>
      <c r="R896" s="532" t="s">
        <v>2880</v>
      </c>
      <c r="S896" s="533" t="s">
        <v>1669</v>
      </c>
      <c r="T896" s="533" t="s">
        <v>2891</v>
      </c>
      <c r="U896" s="532">
        <v>13</v>
      </c>
      <c r="V896" s="533">
        <v>12.5</v>
      </c>
      <c r="W896" s="533" t="s">
        <v>1645</v>
      </c>
      <c r="X896" s="532" t="s">
        <v>2892</v>
      </c>
      <c r="Y896" s="532" t="s">
        <v>76</v>
      </c>
      <c r="Z896" s="532" t="s">
        <v>2387</v>
      </c>
      <c r="AA896" s="532" t="s">
        <v>2880</v>
      </c>
      <c r="AB896" s="533">
        <v>10</v>
      </c>
      <c r="AC896" s="532" t="s">
        <v>2397</v>
      </c>
      <c r="AD896" s="533">
        <v>12</v>
      </c>
      <c r="AE896" s="533" t="s">
        <v>2387</v>
      </c>
      <c r="AF896" s="533">
        <v>13</v>
      </c>
      <c r="AG896" s="533">
        <v>12.25</v>
      </c>
      <c r="AH896" s="532" t="s">
        <v>1664</v>
      </c>
      <c r="AI896" s="532" t="s">
        <v>2893</v>
      </c>
      <c r="AJ896" s="532" t="s">
        <v>2894</v>
      </c>
      <c r="AK896" s="532" t="s">
        <v>1854</v>
      </c>
      <c r="AL896" s="532" t="s">
        <v>1645</v>
      </c>
      <c r="AM896" s="532" t="s">
        <v>2895</v>
      </c>
      <c r="AN896" s="533">
        <v>6.5</v>
      </c>
      <c r="AO896" s="533" t="s">
        <v>2896</v>
      </c>
    </row>
    <row r="897" spans="1:41" s="500" customFormat="1" ht="15" customHeight="1">
      <c r="A897" s="514" t="s">
        <v>828</v>
      </c>
      <c r="B897" s="512" t="s">
        <v>2317</v>
      </c>
      <c r="C897" s="533" t="s">
        <v>2501</v>
      </c>
      <c r="D897" s="533" t="s">
        <v>2502</v>
      </c>
      <c r="E897" s="533">
        <v>8</v>
      </c>
      <c r="F897" s="533">
        <v>7.5</v>
      </c>
      <c r="G897" s="533">
        <v>8.5</v>
      </c>
      <c r="H897" s="533">
        <v>7</v>
      </c>
      <c r="I897" s="533">
        <v>8</v>
      </c>
      <c r="J897" s="533">
        <v>8.25</v>
      </c>
      <c r="K897" s="533">
        <v>12</v>
      </c>
      <c r="L897" s="533" t="s">
        <v>76</v>
      </c>
      <c r="M897" s="533">
        <v>12.75</v>
      </c>
      <c r="N897" s="533">
        <v>11</v>
      </c>
      <c r="O897" s="532" t="s">
        <v>76</v>
      </c>
      <c r="P897" s="533">
        <v>10.25</v>
      </c>
      <c r="Q897" s="533">
        <v>12.5</v>
      </c>
      <c r="R897" s="533" t="s">
        <v>1939</v>
      </c>
      <c r="S897" s="533" t="s">
        <v>76</v>
      </c>
      <c r="T897" s="533">
        <v>11.75</v>
      </c>
      <c r="U897" s="533" t="s">
        <v>76</v>
      </c>
      <c r="V897" s="533" t="s">
        <v>76</v>
      </c>
      <c r="W897" s="533" t="s">
        <v>1645</v>
      </c>
      <c r="X897" s="532" t="s">
        <v>76</v>
      </c>
      <c r="Y897" s="532" t="s">
        <v>76</v>
      </c>
      <c r="Z897" s="532" t="s">
        <v>76</v>
      </c>
      <c r="AA897" s="532" t="s">
        <v>76</v>
      </c>
      <c r="AB897" s="533">
        <v>10</v>
      </c>
      <c r="AC897" s="532" t="s">
        <v>1663</v>
      </c>
      <c r="AD897" s="533" t="s">
        <v>76</v>
      </c>
      <c r="AE897" s="533" t="s">
        <v>2387</v>
      </c>
      <c r="AF897" s="533" t="s">
        <v>76</v>
      </c>
      <c r="AG897" s="533" t="s">
        <v>76</v>
      </c>
      <c r="AH897" s="532" t="s">
        <v>2897</v>
      </c>
      <c r="AI897" s="532" t="s">
        <v>2898</v>
      </c>
      <c r="AJ897" s="533" t="s">
        <v>2894</v>
      </c>
      <c r="AK897" s="532" t="s">
        <v>1854</v>
      </c>
      <c r="AL897" s="532" t="s">
        <v>76</v>
      </c>
      <c r="AM897" s="532" t="s">
        <v>2899</v>
      </c>
      <c r="AN897" s="533">
        <v>7</v>
      </c>
      <c r="AO897" s="533" t="s">
        <v>1782</v>
      </c>
    </row>
    <row r="898" spans="1:41" s="500" customFormat="1" ht="15" customHeight="1">
      <c r="A898" s="514" t="s">
        <v>854</v>
      </c>
      <c r="B898" s="512" t="s">
        <v>2318</v>
      </c>
      <c r="C898" s="533" t="s">
        <v>2501</v>
      </c>
      <c r="D898" s="533" t="s">
        <v>2502</v>
      </c>
      <c r="E898" s="533" t="s">
        <v>76</v>
      </c>
      <c r="F898" s="533" t="s">
        <v>76</v>
      </c>
      <c r="G898" s="533">
        <v>8.5</v>
      </c>
      <c r="H898" s="533" t="s">
        <v>76</v>
      </c>
      <c r="I898" s="533">
        <v>8.5</v>
      </c>
      <c r="J898" s="533">
        <v>8.25</v>
      </c>
      <c r="K898" s="533" t="s">
        <v>76</v>
      </c>
      <c r="L898" s="533" t="s">
        <v>76</v>
      </c>
      <c r="M898" s="533" t="s">
        <v>76</v>
      </c>
      <c r="N898" s="533">
        <v>11</v>
      </c>
      <c r="O898" s="532" t="s">
        <v>76</v>
      </c>
      <c r="P898" s="533">
        <v>10.5</v>
      </c>
      <c r="Q898" s="532" t="s">
        <v>76</v>
      </c>
      <c r="R898" s="533">
        <v>10.5</v>
      </c>
      <c r="S898" s="533" t="s">
        <v>76</v>
      </c>
      <c r="T898" s="533">
        <v>11.25</v>
      </c>
      <c r="U898" s="533" t="s">
        <v>76</v>
      </c>
      <c r="V898" s="533" t="s">
        <v>76</v>
      </c>
      <c r="W898" s="533" t="s">
        <v>1645</v>
      </c>
      <c r="X898" s="532" t="s">
        <v>76</v>
      </c>
      <c r="Y898" s="533" t="s">
        <v>76</v>
      </c>
      <c r="Z898" s="532" t="s">
        <v>76</v>
      </c>
      <c r="AA898" s="532" t="s">
        <v>76</v>
      </c>
      <c r="AB898" s="533">
        <v>10</v>
      </c>
      <c r="AC898" s="532" t="s">
        <v>1663</v>
      </c>
      <c r="AD898" s="533" t="s">
        <v>76</v>
      </c>
      <c r="AE898" s="533" t="s">
        <v>76</v>
      </c>
      <c r="AF898" s="533" t="s">
        <v>76</v>
      </c>
      <c r="AG898" s="533" t="s">
        <v>76</v>
      </c>
      <c r="AH898" s="532" t="s">
        <v>2900</v>
      </c>
      <c r="AI898" s="532" t="s">
        <v>2901</v>
      </c>
      <c r="AJ898" s="533" t="s">
        <v>2894</v>
      </c>
      <c r="AK898" s="532" t="s">
        <v>1854</v>
      </c>
      <c r="AL898" s="532" t="s">
        <v>76</v>
      </c>
      <c r="AM898" s="532" t="s">
        <v>1664</v>
      </c>
      <c r="AN898" s="533" t="s">
        <v>76</v>
      </c>
      <c r="AO898" s="533" t="s">
        <v>76</v>
      </c>
    </row>
    <row r="899" spans="1:41" s="500" customFormat="1" ht="15" customHeight="1">
      <c r="A899" s="2619" t="s">
        <v>388</v>
      </c>
      <c r="B899" s="2619"/>
      <c r="C899" s="533"/>
      <c r="D899" s="533"/>
      <c r="E899" s="533"/>
      <c r="F899" s="533"/>
      <c r="G899" s="533"/>
      <c r="H899" s="533"/>
      <c r="I899" s="533"/>
      <c r="J899" s="533"/>
      <c r="K899" s="533"/>
      <c r="L899" s="533"/>
      <c r="M899" s="533"/>
      <c r="N899" s="533"/>
      <c r="O899" s="532" t="s">
        <v>311</v>
      </c>
      <c r="P899" s="533"/>
      <c r="Q899" s="532"/>
      <c r="R899" s="533"/>
      <c r="S899" s="533"/>
      <c r="T899" s="533"/>
      <c r="U899" s="533"/>
      <c r="V899" s="533"/>
      <c r="W899" s="533"/>
      <c r="X899" s="532"/>
      <c r="Y899" s="533"/>
      <c r="Z899" s="532"/>
      <c r="AA899" s="532"/>
      <c r="AB899" s="533"/>
      <c r="AC899" s="532"/>
      <c r="AD899" s="533"/>
      <c r="AE899" s="533"/>
      <c r="AF899" s="533"/>
      <c r="AG899" s="533"/>
      <c r="AH899" s="532"/>
      <c r="AI899" s="532"/>
      <c r="AJ899" s="532"/>
      <c r="AK899" s="532"/>
      <c r="AL899" s="532"/>
      <c r="AM899" s="532"/>
      <c r="AN899" s="533"/>
      <c r="AO899" s="533"/>
    </row>
    <row r="900" spans="1:41" s="500" customFormat="1" ht="15" customHeight="1">
      <c r="A900" s="2619" t="s">
        <v>389</v>
      </c>
      <c r="B900" s="2619"/>
      <c r="C900" s="533"/>
      <c r="D900" s="533"/>
      <c r="E900" s="533"/>
      <c r="F900" s="533"/>
      <c r="G900" s="533"/>
      <c r="H900" s="533"/>
      <c r="I900" s="533"/>
      <c r="J900" s="533"/>
      <c r="K900" s="533"/>
      <c r="L900" s="533"/>
      <c r="M900" s="533"/>
      <c r="N900" s="533"/>
      <c r="O900" s="532"/>
      <c r="P900" s="533"/>
      <c r="Q900" s="532"/>
      <c r="R900" s="533"/>
      <c r="S900" s="533"/>
      <c r="T900" s="533"/>
      <c r="U900" s="533"/>
      <c r="V900" s="533"/>
      <c r="W900" s="533"/>
      <c r="X900" s="532"/>
      <c r="Y900" s="533"/>
      <c r="Z900" s="532"/>
      <c r="AA900" s="532"/>
      <c r="AB900" s="533"/>
      <c r="AC900" s="532"/>
      <c r="AD900" s="533"/>
      <c r="AE900" s="533"/>
      <c r="AF900" s="533"/>
      <c r="AG900" s="533"/>
      <c r="AH900" s="532"/>
      <c r="AI900" s="532"/>
      <c r="AJ900" s="532"/>
      <c r="AK900" s="532"/>
      <c r="AL900" s="532"/>
      <c r="AM900" s="532"/>
      <c r="AN900" s="533"/>
      <c r="AO900" s="533"/>
    </row>
    <row r="901" spans="1:41" s="500" customFormat="1" ht="15" customHeight="1">
      <c r="A901" s="496"/>
      <c r="B901" s="512" t="s">
        <v>390</v>
      </c>
      <c r="C901" s="533" t="s">
        <v>1646</v>
      </c>
      <c r="D901" s="533">
        <v>8</v>
      </c>
      <c r="E901" s="533" t="s">
        <v>2841</v>
      </c>
      <c r="F901" s="533">
        <v>9</v>
      </c>
      <c r="G901" s="533" t="s">
        <v>2481</v>
      </c>
      <c r="H901" s="533">
        <v>8</v>
      </c>
      <c r="I901" s="533">
        <v>10</v>
      </c>
      <c r="J901" s="533">
        <v>10</v>
      </c>
      <c r="K901" s="533">
        <v>11</v>
      </c>
      <c r="L901" s="533">
        <v>10</v>
      </c>
      <c r="M901" s="533">
        <v>13.25</v>
      </c>
      <c r="N901" s="533">
        <v>12</v>
      </c>
      <c r="O901" s="532" t="s">
        <v>2380</v>
      </c>
      <c r="P901" s="533">
        <v>10</v>
      </c>
      <c r="Q901" s="532" t="s">
        <v>1782</v>
      </c>
      <c r="R901" s="533">
        <v>11.5</v>
      </c>
      <c r="S901" s="533">
        <v>11.5</v>
      </c>
      <c r="T901" s="533">
        <v>7</v>
      </c>
      <c r="U901" s="533">
        <v>11.5</v>
      </c>
      <c r="V901" s="533">
        <v>12</v>
      </c>
      <c r="W901" s="538" t="s">
        <v>1908</v>
      </c>
      <c r="X901" s="533">
        <v>9.5</v>
      </c>
      <c r="Y901" s="533">
        <v>9</v>
      </c>
      <c r="Z901" s="533">
        <v>9</v>
      </c>
      <c r="AA901" s="533">
        <v>11</v>
      </c>
      <c r="AB901" s="533">
        <v>10.5</v>
      </c>
      <c r="AC901" s="533">
        <v>14</v>
      </c>
      <c r="AD901" s="533">
        <v>9</v>
      </c>
      <c r="AE901" s="533">
        <v>8</v>
      </c>
      <c r="AF901" s="533">
        <v>9</v>
      </c>
      <c r="AG901" s="533">
        <v>10</v>
      </c>
      <c r="AH901" s="532">
        <v>12.75</v>
      </c>
      <c r="AI901" s="533">
        <v>10</v>
      </c>
      <c r="AJ901" s="533">
        <v>12</v>
      </c>
      <c r="AK901" s="533">
        <v>7</v>
      </c>
      <c r="AL901" s="533">
        <v>15</v>
      </c>
      <c r="AM901" s="533">
        <v>11.5</v>
      </c>
      <c r="AN901" s="533">
        <v>8.5</v>
      </c>
      <c r="AO901" s="533">
        <v>11.25</v>
      </c>
    </row>
    <row r="902" spans="1:41" s="500" customFormat="1" ht="15" customHeight="1">
      <c r="A902" s="496"/>
      <c r="B902" s="512" t="s">
        <v>391</v>
      </c>
      <c r="C902" s="533" t="s">
        <v>2867</v>
      </c>
      <c r="D902" s="533" t="s">
        <v>76</v>
      </c>
      <c r="E902" s="533" t="s">
        <v>76</v>
      </c>
      <c r="F902" s="533">
        <v>9.5</v>
      </c>
      <c r="G902" s="533" t="s">
        <v>76</v>
      </c>
      <c r="H902" s="533" t="s">
        <v>76</v>
      </c>
      <c r="I902" s="533" t="s">
        <v>76</v>
      </c>
      <c r="J902" s="533" t="s">
        <v>76</v>
      </c>
      <c r="K902" s="533">
        <v>13</v>
      </c>
      <c r="L902" s="533" t="s">
        <v>76</v>
      </c>
      <c r="M902" s="533">
        <v>13.75</v>
      </c>
      <c r="N902" s="533" t="s">
        <v>76</v>
      </c>
      <c r="O902" s="532" t="s">
        <v>76</v>
      </c>
      <c r="P902" s="533" t="s">
        <v>76</v>
      </c>
      <c r="Q902" s="532" t="s">
        <v>2680</v>
      </c>
      <c r="R902" s="533">
        <v>11.5</v>
      </c>
      <c r="S902" s="533" t="s">
        <v>76</v>
      </c>
      <c r="T902" s="533" t="s">
        <v>76</v>
      </c>
      <c r="U902" s="533" t="s">
        <v>76</v>
      </c>
      <c r="V902" s="533" t="s">
        <v>76</v>
      </c>
      <c r="W902" s="533" t="s">
        <v>76</v>
      </c>
      <c r="X902" s="533">
        <v>11</v>
      </c>
      <c r="Y902" s="533" t="s">
        <v>76</v>
      </c>
      <c r="Z902" s="533" t="s">
        <v>76</v>
      </c>
      <c r="AA902" s="533">
        <v>9.75</v>
      </c>
      <c r="AB902" s="533" t="s">
        <v>76</v>
      </c>
      <c r="AC902" s="533">
        <v>16.3</v>
      </c>
      <c r="AD902" s="533" t="s">
        <v>76</v>
      </c>
      <c r="AE902" s="533" t="s">
        <v>76</v>
      </c>
      <c r="AF902" s="533" t="s">
        <v>76</v>
      </c>
      <c r="AG902" s="533" t="s">
        <v>76</v>
      </c>
      <c r="AH902" s="532" t="s">
        <v>76</v>
      </c>
      <c r="AI902" s="533" t="s">
        <v>76</v>
      </c>
      <c r="AJ902" s="533" t="s">
        <v>76</v>
      </c>
      <c r="AK902" s="532" t="s">
        <v>76</v>
      </c>
      <c r="AL902" s="533" t="s">
        <v>76</v>
      </c>
      <c r="AM902" s="533">
        <v>12</v>
      </c>
      <c r="AN902" s="533" t="s">
        <v>76</v>
      </c>
      <c r="AO902" s="533">
        <v>12.5</v>
      </c>
    </row>
    <row r="903" spans="1:41" s="500" customFormat="1" ht="15" customHeight="1">
      <c r="A903" s="2619" t="s">
        <v>2799</v>
      </c>
      <c r="B903" s="2619"/>
      <c r="C903" s="533"/>
      <c r="D903" s="533"/>
      <c r="E903" s="533"/>
      <c r="F903" s="533"/>
      <c r="G903" s="533"/>
      <c r="H903" s="533"/>
      <c r="I903" s="533"/>
      <c r="J903" s="533"/>
      <c r="K903" s="533"/>
      <c r="L903" s="533"/>
      <c r="M903" s="533"/>
      <c r="N903" s="533"/>
      <c r="O903" s="532"/>
      <c r="P903" s="533"/>
      <c r="Q903" s="532"/>
      <c r="R903" s="533"/>
      <c r="S903" s="533"/>
      <c r="T903" s="533"/>
      <c r="U903" s="533"/>
      <c r="V903" s="533"/>
      <c r="W903" s="533"/>
      <c r="X903" s="533"/>
      <c r="Y903" s="533"/>
      <c r="Z903" s="532"/>
      <c r="AA903" s="532"/>
      <c r="AB903" s="533"/>
      <c r="AC903" s="533"/>
      <c r="AD903" s="533"/>
      <c r="AE903" s="533"/>
      <c r="AF903" s="533"/>
      <c r="AG903" s="533"/>
      <c r="AH903" s="532"/>
      <c r="AI903" s="533"/>
      <c r="AJ903" s="533"/>
      <c r="AK903" s="532"/>
      <c r="AL903" s="533"/>
      <c r="AM903" s="533"/>
      <c r="AN903" s="533"/>
      <c r="AO903" s="533"/>
    </row>
    <row r="904" spans="1:41" s="500" customFormat="1" ht="15" customHeight="1">
      <c r="A904" s="496"/>
      <c r="B904" s="512" t="s">
        <v>390</v>
      </c>
      <c r="C904" s="533">
        <v>12.5</v>
      </c>
      <c r="D904" s="533">
        <v>13</v>
      </c>
      <c r="E904" s="533" t="s">
        <v>1647</v>
      </c>
      <c r="F904" s="533">
        <v>12.5</v>
      </c>
      <c r="G904" s="533">
        <v>12.5</v>
      </c>
      <c r="H904" s="533">
        <v>12</v>
      </c>
      <c r="I904" s="533">
        <v>11.5</v>
      </c>
      <c r="J904" s="533">
        <v>11.5</v>
      </c>
      <c r="K904" s="533">
        <v>13.5</v>
      </c>
      <c r="L904" s="533">
        <v>14</v>
      </c>
      <c r="M904" s="533">
        <v>14.75</v>
      </c>
      <c r="N904" s="533">
        <v>14.75</v>
      </c>
      <c r="O904" s="533">
        <v>14.5</v>
      </c>
      <c r="P904" s="533">
        <v>14.5</v>
      </c>
      <c r="Q904" s="532" t="s">
        <v>1891</v>
      </c>
      <c r="R904" s="533">
        <v>12</v>
      </c>
      <c r="S904" s="533">
        <v>13.25</v>
      </c>
      <c r="T904" s="533">
        <v>14</v>
      </c>
      <c r="U904" s="533">
        <v>13.25</v>
      </c>
      <c r="V904" s="533">
        <v>16</v>
      </c>
      <c r="W904" s="538" t="s">
        <v>1908</v>
      </c>
      <c r="X904" s="533">
        <v>13.5</v>
      </c>
      <c r="Y904" s="533">
        <v>13.25</v>
      </c>
      <c r="Z904" s="533">
        <v>15</v>
      </c>
      <c r="AA904" s="533">
        <v>14.5</v>
      </c>
      <c r="AB904" s="533">
        <v>14.5</v>
      </c>
      <c r="AC904" s="533">
        <v>13.25</v>
      </c>
      <c r="AD904" s="533">
        <v>15</v>
      </c>
      <c r="AE904" s="533">
        <v>13.25</v>
      </c>
      <c r="AF904" s="533">
        <v>14.75</v>
      </c>
      <c r="AG904" s="533">
        <v>15</v>
      </c>
      <c r="AH904" s="533">
        <v>13</v>
      </c>
      <c r="AI904" s="533">
        <v>11.5</v>
      </c>
      <c r="AJ904" s="533">
        <v>14.5</v>
      </c>
      <c r="AK904" s="532" t="s">
        <v>1893</v>
      </c>
      <c r="AL904" s="533">
        <v>14</v>
      </c>
      <c r="AM904" s="533" t="s">
        <v>76</v>
      </c>
      <c r="AN904" s="533">
        <v>11</v>
      </c>
      <c r="AO904" s="533">
        <v>11.25</v>
      </c>
    </row>
    <row r="905" spans="1:41" s="500" customFormat="1" ht="15" customHeight="1">
      <c r="A905" s="496"/>
      <c r="B905" s="512" t="s">
        <v>391</v>
      </c>
      <c r="C905" s="533" t="s">
        <v>76</v>
      </c>
      <c r="D905" s="533" t="s">
        <v>76</v>
      </c>
      <c r="E905" s="533" t="s">
        <v>76</v>
      </c>
      <c r="F905" s="533" t="s">
        <v>76</v>
      </c>
      <c r="G905" s="533" t="s">
        <v>76</v>
      </c>
      <c r="H905" s="533" t="s">
        <v>76</v>
      </c>
      <c r="I905" s="533">
        <v>12.5</v>
      </c>
      <c r="J905" s="533" t="s">
        <v>2706</v>
      </c>
      <c r="K905" s="533">
        <v>14</v>
      </c>
      <c r="L905" s="533" t="s">
        <v>76</v>
      </c>
      <c r="M905" s="533">
        <v>14.75</v>
      </c>
      <c r="N905" s="533" t="s">
        <v>76</v>
      </c>
      <c r="O905" s="533" t="s">
        <v>76</v>
      </c>
      <c r="P905" s="532" t="s">
        <v>76</v>
      </c>
      <c r="Q905" s="532" t="s">
        <v>76</v>
      </c>
      <c r="R905" s="533">
        <v>13</v>
      </c>
      <c r="S905" s="533" t="s">
        <v>76</v>
      </c>
      <c r="T905" s="533" t="s">
        <v>76</v>
      </c>
      <c r="U905" s="533" t="s">
        <v>76</v>
      </c>
      <c r="V905" s="533" t="s">
        <v>76</v>
      </c>
      <c r="W905" s="533" t="s">
        <v>76</v>
      </c>
      <c r="X905" s="533">
        <v>14</v>
      </c>
      <c r="Y905" s="533" t="s">
        <v>76</v>
      </c>
      <c r="Z905" s="533">
        <v>15.5</v>
      </c>
      <c r="AA905" s="533" t="s">
        <v>76</v>
      </c>
      <c r="AB905" s="533" t="s">
        <v>76</v>
      </c>
      <c r="AC905" s="533" t="s">
        <v>76</v>
      </c>
      <c r="AD905" s="533" t="s">
        <v>76</v>
      </c>
      <c r="AE905" s="533" t="s">
        <v>76</v>
      </c>
      <c r="AF905" s="533" t="s">
        <v>76</v>
      </c>
      <c r="AG905" s="533"/>
      <c r="AH905" s="533" t="s">
        <v>76</v>
      </c>
      <c r="AI905" s="533">
        <v>12.5</v>
      </c>
      <c r="AJ905" s="533" t="s">
        <v>76</v>
      </c>
      <c r="AK905" s="532" t="s">
        <v>76</v>
      </c>
      <c r="AL905" s="533" t="s">
        <v>76</v>
      </c>
      <c r="AM905" s="533">
        <v>12.5</v>
      </c>
      <c r="AN905" s="533" t="s">
        <v>76</v>
      </c>
      <c r="AO905" s="533">
        <v>13.25</v>
      </c>
    </row>
    <row r="906" spans="1:41" s="500" customFormat="1" ht="15" customHeight="1">
      <c r="A906" s="2619" t="s">
        <v>47</v>
      </c>
      <c r="B906" s="2619"/>
      <c r="C906" s="533"/>
      <c r="D906" s="533"/>
      <c r="E906" s="533"/>
      <c r="F906" s="533"/>
      <c r="G906" s="533"/>
      <c r="H906" s="533"/>
      <c r="I906" s="533"/>
      <c r="J906" s="533"/>
      <c r="K906" s="533"/>
      <c r="L906" s="533"/>
      <c r="M906" s="533"/>
      <c r="N906" s="533"/>
      <c r="O906" s="533"/>
      <c r="P906" s="532"/>
      <c r="Q906" s="532"/>
      <c r="R906" s="533"/>
      <c r="S906" s="533"/>
      <c r="T906" s="533"/>
      <c r="U906" s="533"/>
      <c r="V906" s="533"/>
      <c r="W906" s="533"/>
      <c r="X906" s="533"/>
      <c r="Y906" s="533"/>
      <c r="Z906" s="533"/>
      <c r="AA906" s="533"/>
      <c r="AB906" s="533"/>
      <c r="AC906" s="533"/>
      <c r="AD906" s="533"/>
      <c r="AE906" s="533"/>
      <c r="AF906" s="533"/>
      <c r="AG906" s="533"/>
      <c r="AH906" s="533"/>
      <c r="AI906" s="533"/>
      <c r="AJ906" s="533"/>
      <c r="AK906" s="532"/>
      <c r="AL906" s="533"/>
      <c r="AM906" s="533"/>
      <c r="AN906" s="533"/>
      <c r="AO906" s="533"/>
    </row>
    <row r="907" spans="1:41" s="500" customFormat="1" ht="15" customHeight="1">
      <c r="A907" s="496"/>
      <c r="B907" s="512" t="s">
        <v>390</v>
      </c>
      <c r="C907" s="533">
        <v>12</v>
      </c>
      <c r="D907" s="533">
        <v>12</v>
      </c>
      <c r="E907" s="533" t="s">
        <v>1663</v>
      </c>
      <c r="F907" s="533">
        <v>10.5</v>
      </c>
      <c r="G907" s="533" t="s">
        <v>1645</v>
      </c>
      <c r="H907" s="533">
        <v>12</v>
      </c>
      <c r="I907" s="533">
        <v>10</v>
      </c>
      <c r="J907" s="533" t="s">
        <v>1854</v>
      </c>
      <c r="K907" s="533">
        <v>13.5</v>
      </c>
      <c r="L907" s="533">
        <v>12.5</v>
      </c>
      <c r="M907" s="533">
        <v>14.75</v>
      </c>
      <c r="N907" s="533">
        <v>14.75</v>
      </c>
      <c r="O907" s="533">
        <v>14</v>
      </c>
      <c r="P907" s="532" t="s">
        <v>2426</v>
      </c>
      <c r="Q907" s="539" t="s">
        <v>2284</v>
      </c>
      <c r="R907" s="533">
        <v>13.5</v>
      </c>
      <c r="S907" s="533">
        <v>13.25</v>
      </c>
      <c r="T907" s="533">
        <v>14</v>
      </c>
      <c r="U907" s="533">
        <v>15</v>
      </c>
      <c r="V907" s="533">
        <v>16</v>
      </c>
      <c r="W907" s="538" t="s">
        <v>1908</v>
      </c>
      <c r="X907" s="533">
        <v>13</v>
      </c>
      <c r="Y907" s="533">
        <v>15</v>
      </c>
      <c r="Z907" s="533">
        <v>15.5</v>
      </c>
      <c r="AA907" s="533">
        <v>14</v>
      </c>
      <c r="AB907" s="533">
        <v>14</v>
      </c>
      <c r="AC907" s="533" t="s">
        <v>76</v>
      </c>
      <c r="AD907" s="533">
        <v>15</v>
      </c>
      <c r="AE907" s="533">
        <v>12.5</v>
      </c>
      <c r="AF907" s="533">
        <v>12</v>
      </c>
      <c r="AG907" s="533">
        <v>14.5</v>
      </c>
      <c r="AH907" s="533">
        <v>13</v>
      </c>
      <c r="AI907" s="533" t="s">
        <v>76</v>
      </c>
      <c r="AJ907" s="533">
        <v>14.5</v>
      </c>
      <c r="AK907" s="532" t="s">
        <v>1893</v>
      </c>
      <c r="AL907" s="533" t="s">
        <v>76</v>
      </c>
      <c r="AM907" s="533" t="s">
        <v>76</v>
      </c>
      <c r="AN907" s="533">
        <v>10.5</v>
      </c>
      <c r="AO907" s="533">
        <v>13.75</v>
      </c>
    </row>
    <row r="908" spans="1:41" s="500" customFormat="1" ht="15" customHeight="1">
      <c r="A908" s="496"/>
      <c r="B908" s="512" t="s">
        <v>391</v>
      </c>
      <c r="C908" s="533">
        <v>12.5</v>
      </c>
      <c r="D908" s="533" t="s">
        <v>76</v>
      </c>
      <c r="E908" s="533" t="s">
        <v>76</v>
      </c>
      <c r="F908" s="533">
        <v>11.5</v>
      </c>
      <c r="G908" s="533" t="s">
        <v>76</v>
      </c>
      <c r="H908" s="533" t="s">
        <v>76</v>
      </c>
      <c r="I908" s="533">
        <v>11</v>
      </c>
      <c r="J908" s="533" t="s">
        <v>76</v>
      </c>
      <c r="K908" s="533">
        <v>14.5</v>
      </c>
      <c r="L908" s="533" t="s">
        <v>76</v>
      </c>
      <c r="M908" s="533" t="s">
        <v>76</v>
      </c>
      <c r="N908" s="533" t="s">
        <v>76</v>
      </c>
      <c r="O908" s="533" t="s">
        <v>76</v>
      </c>
      <c r="P908" s="532" t="s">
        <v>76</v>
      </c>
      <c r="Q908" s="532" t="s">
        <v>76</v>
      </c>
      <c r="R908" s="533" t="s">
        <v>76</v>
      </c>
      <c r="S908" s="533" t="s">
        <v>76</v>
      </c>
      <c r="T908" s="533" t="s">
        <v>76</v>
      </c>
      <c r="U908" s="533" t="s">
        <v>76</v>
      </c>
      <c r="V908" s="533" t="s">
        <v>76</v>
      </c>
      <c r="W908" s="533" t="s">
        <v>76</v>
      </c>
      <c r="X908" s="533">
        <v>14</v>
      </c>
      <c r="Y908" s="533" t="s">
        <v>76</v>
      </c>
      <c r="Z908" s="533" t="s">
        <v>76</v>
      </c>
      <c r="AA908" s="533" t="s">
        <v>76</v>
      </c>
      <c r="AB908" s="533" t="s">
        <v>76</v>
      </c>
      <c r="AC908" s="533">
        <v>16.3</v>
      </c>
      <c r="AD908" s="533" t="s">
        <v>76</v>
      </c>
      <c r="AE908" s="533" t="s">
        <v>76</v>
      </c>
      <c r="AF908" s="533" t="s">
        <v>76</v>
      </c>
      <c r="AG908" s="533" t="s">
        <v>76</v>
      </c>
      <c r="AH908" s="533">
        <v>15</v>
      </c>
      <c r="AI908" s="533" t="s">
        <v>76</v>
      </c>
      <c r="AJ908" s="533" t="s">
        <v>76</v>
      </c>
      <c r="AK908" s="532" t="s">
        <v>76</v>
      </c>
      <c r="AL908" s="533" t="s">
        <v>76</v>
      </c>
      <c r="AM908" s="533">
        <v>12.5</v>
      </c>
      <c r="AN908" s="533" t="s">
        <v>76</v>
      </c>
      <c r="AO908" s="533">
        <v>15.5</v>
      </c>
    </row>
    <row r="909" spans="1:41" s="500" customFormat="1" ht="15" customHeight="1">
      <c r="A909" s="2619" t="s">
        <v>407</v>
      </c>
      <c r="B909" s="2619"/>
      <c r="C909" s="533"/>
      <c r="D909" s="533"/>
      <c r="E909" s="533"/>
      <c r="F909" s="533"/>
      <c r="G909" s="533"/>
      <c r="H909" s="533"/>
      <c r="I909" s="533"/>
      <c r="J909" s="533"/>
      <c r="K909" s="533"/>
      <c r="L909" s="533"/>
      <c r="M909" s="533"/>
      <c r="N909" s="533"/>
      <c r="O909" s="533"/>
      <c r="P909" s="532"/>
      <c r="Q909" s="532"/>
      <c r="R909" s="533"/>
      <c r="S909" s="533"/>
      <c r="T909" s="533"/>
      <c r="U909" s="533"/>
      <c r="V909" s="533"/>
      <c r="W909" s="533"/>
      <c r="X909" s="533"/>
      <c r="Y909" s="533"/>
      <c r="Z909" s="532"/>
      <c r="AA909" s="532"/>
      <c r="AB909" s="533"/>
      <c r="AC909" s="533"/>
      <c r="AD909" s="533"/>
      <c r="AE909" s="533"/>
      <c r="AF909" s="533"/>
      <c r="AG909" s="533"/>
      <c r="AH909" s="533"/>
      <c r="AI909" s="533"/>
      <c r="AJ909" s="533"/>
      <c r="AK909" s="532"/>
      <c r="AL909" s="533"/>
      <c r="AM909" s="533"/>
      <c r="AN909" s="533"/>
      <c r="AO909" s="533"/>
    </row>
    <row r="910" spans="1:41" s="500" customFormat="1">
      <c r="A910" s="523" t="s">
        <v>856</v>
      </c>
      <c r="B910" s="710" t="s">
        <v>1258</v>
      </c>
      <c r="C910" s="533">
        <v>13</v>
      </c>
      <c r="D910" s="533">
        <v>14</v>
      </c>
      <c r="E910" s="533" t="s">
        <v>2451</v>
      </c>
      <c r="F910" s="533">
        <v>12.5</v>
      </c>
      <c r="G910" s="533">
        <v>13</v>
      </c>
      <c r="H910" s="533" t="s">
        <v>1669</v>
      </c>
      <c r="I910" s="533">
        <v>12</v>
      </c>
      <c r="J910" s="533" t="s">
        <v>2406</v>
      </c>
      <c r="K910" s="533">
        <v>13.5</v>
      </c>
      <c r="L910" s="533">
        <v>14</v>
      </c>
      <c r="M910" s="533">
        <v>14.5</v>
      </c>
      <c r="N910" s="533">
        <v>14.75</v>
      </c>
      <c r="O910" s="533">
        <v>14.5</v>
      </c>
      <c r="P910" s="532" t="s">
        <v>2426</v>
      </c>
      <c r="Q910" s="532" t="s">
        <v>1893</v>
      </c>
      <c r="R910" s="533">
        <v>12</v>
      </c>
      <c r="S910" s="533">
        <v>13</v>
      </c>
      <c r="T910" s="533">
        <v>13.5</v>
      </c>
      <c r="U910" s="533">
        <v>13</v>
      </c>
      <c r="V910" s="533">
        <v>16</v>
      </c>
      <c r="W910" s="538" t="s">
        <v>1908</v>
      </c>
      <c r="X910" s="533">
        <v>14</v>
      </c>
      <c r="Y910" s="533">
        <v>13</v>
      </c>
      <c r="Z910" s="533">
        <v>14</v>
      </c>
      <c r="AA910" s="533">
        <v>14.75</v>
      </c>
      <c r="AB910" s="532" t="s">
        <v>2360</v>
      </c>
      <c r="AC910" s="533">
        <v>13</v>
      </c>
      <c r="AD910" s="533">
        <v>15</v>
      </c>
      <c r="AE910" s="533">
        <v>13</v>
      </c>
      <c r="AF910" s="533">
        <v>14.5</v>
      </c>
      <c r="AG910" s="533">
        <v>15</v>
      </c>
      <c r="AH910" s="533">
        <v>11</v>
      </c>
      <c r="AI910" s="533">
        <v>11.25</v>
      </c>
      <c r="AJ910" s="533">
        <v>14.5</v>
      </c>
      <c r="AK910" s="532" t="s">
        <v>1891</v>
      </c>
      <c r="AL910" s="533">
        <v>15</v>
      </c>
      <c r="AM910" s="533">
        <v>12.5</v>
      </c>
      <c r="AN910" s="533">
        <v>10.5</v>
      </c>
      <c r="AO910" s="533">
        <v>11.25</v>
      </c>
    </row>
    <row r="911" spans="1:41" s="500" customFormat="1" ht="15" customHeight="1">
      <c r="A911" s="523"/>
      <c r="B911" s="512" t="s">
        <v>390</v>
      </c>
      <c r="C911" s="533" t="s">
        <v>76</v>
      </c>
      <c r="D911" s="533" t="s">
        <v>76</v>
      </c>
      <c r="E911" s="533" t="s">
        <v>76</v>
      </c>
      <c r="F911" s="533" t="s">
        <v>76</v>
      </c>
      <c r="G911" s="533" t="s">
        <v>76</v>
      </c>
      <c r="H911" s="533" t="s">
        <v>76</v>
      </c>
      <c r="I911" s="533">
        <v>13.5</v>
      </c>
      <c r="J911" s="533" t="s">
        <v>76</v>
      </c>
      <c r="K911" s="533">
        <v>14.5</v>
      </c>
      <c r="L911" s="533" t="s">
        <v>76</v>
      </c>
      <c r="M911" s="533">
        <v>14.5</v>
      </c>
      <c r="N911" s="533" t="s">
        <v>76</v>
      </c>
      <c r="O911" s="533" t="s">
        <v>76</v>
      </c>
      <c r="P911" s="532" t="s">
        <v>76</v>
      </c>
      <c r="Q911" s="532" t="s">
        <v>76</v>
      </c>
      <c r="R911" s="533">
        <v>13.5</v>
      </c>
      <c r="S911" s="533" t="s">
        <v>76</v>
      </c>
      <c r="T911" s="533">
        <v>14</v>
      </c>
      <c r="U911" s="533">
        <v>13</v>
      </c>
      <c r="V911" s="533" t="s">
        <v>76</v>
      </c>
      <c r="W911" s="533" t="s">
        <v>76</v>
      </c>
      <c r="X911" s="533">
        <v>14.5</v>
      </c>
      <c r="Y911" s="533" t="s">
        <v>76</v>
      </c>
      <c r="Z911" s="533">
        <v>15</v>
      </c>
      <c r="AA911" s="533" t="s">
        <v>76</v>
      </c>
      <c r="AB911" s="532" t="s">
        <v>76</v>
      </c>
      <c r="AC911" s="533">
        <v>16.3</v>
      </c>
      <c r="AD911" s="533" t="s">
        <v>76</v>
      </c>
      <c r="AE911" s="533" t="s">
        <v>76</v>
      </c>
      <c r="AF911" s="533" t="s">
        <v>76</v>
      </c>
      <c r="AG911" s="533" t="s">
        <v>76</v>
      </c>
      <c r="AH911" s="533">
        <v>12.5</v>
      </c>
      <c r="AI911" s="533">
        <v>12.5</v>
      </c>
      <c r="AJ911" s="533" t="s">
        <v>76</v>
      </c>
      <c r="AK911" s="532" t="s">
        <v>76</v>
      </c>
      <c r="AL911" s="533" t="s">
        <v>76</v>
      </c>
      <c r="AM911" s="533">
        <v>12.5</v>
      </c>
      <c r="AN911" s="533" t="s">
        <v>76</v>
      </c>
      <c r="AO911" s="533">
        <v>12.75</v>
      </c>
    </row>
    <row r="912" spans="1:41" s="540" customFormat="1" ht="15" customHeight="1">
      <c r="A912" s="523"/>
      <c r="B912" s="512" t="s">
        <v>391</v>
      </c>
      <c r="C912" s="533">
        <v>7</v>
      </c>
      <c r="D912" s="533">
        <v>7</v>
      </c>
      <c r="E912" s="533">
        <v>7</v>
      </c>
      <c r="F912" s="533">
        <v>7</v>
      </c>
      <c r="G912" s="533">
        <v>7</v>
      </c>
      <c r="H912" s="533">
        <v>7</v>
      </c>
      <c r="I912" s="533">
        <v>7</v>
      </c>
      <c r="J912" s="533">
        <v>7</v>
      </c>
      <c r="K912" s="533">
        <v>7</v>
      </c>
      <c r="L912" s="533">
        <v>7</v>
      </c>
      <c r="M912" s="533">
        <v>7</v>
      </c>
      <c r="N912" s="533">
        <v>7</v>
      </c>
      <c r="O912" s="533">
        <v>7</v>
      </c>
      <c r="P912" s="533">
        <v>7</v>
      </c>
      <c r="Q912" s="533">
        <v>7</v>
      </c>
      <c r="R912" s="533">
        <v>7</v>
      </c>
      <c r="S912" s="533">
        <v>7</v>
      </c>
      <c r="T912" s="533">
        <v>7</v>
      </c>
      <c r="U912" s="533">
        <v>7</v>
      </c>
      <c r="V912" s="533">
        <v>7</v>
      </c>
      <c r="W912" s="533">
        <v>7</v>
      </c>
      <c r="X912" s="533">
        <v>7</v>
      </c>
      <c r="Y912" s="533">
        <v>7</v>
      </c>
      <c r="Z912" s="533">
        <v>7</v>
      </c>
      <c r="AA912" s="533">
        <v>7</v>
      </c>
      <c r="AB912" s="533">
        <v>7</v>
      </c>
      <c r="AC912" s="533">
        <v>7</v>
      </c>
      <c r="AD912" s="533">
        <v>7</v>
      </c>
      <c r="AE912" s="533">
        <v>7</v>
      </c>
      <c r="AF912" s="533">
        <v>7</v>
      </c>
      <c r="AG912" s="533">
        <v>7</v>
      </c>
      <c r="AH912" s="533">
        <v>7</v>
      </c>
      <c r="AI912" s="533">
        <v>7</v>
      </c>
      <c r="AJ912" s="533">
        <v>7</v>
      </c>
      <c r="AK912" s="533">
        <v>7</v>
      </c>
      <c r="AL912" s="533">
        <v>7</v>
      </c>
      <c r="AM912" s="533">
        <v>7</v>
      </c>
      <c r="AN912" s="533">
        <v>7</v>
      </c>
      <c r="AO912" s="533" t="s">
        <v>76</v>
      </c>
    </row>
    <row r="913" spans="1:41" s="500" customFormat="1" ht="15" customHeight="1">
      <c r="A913" s="523" t="s">
        <v>1085</v>
      </c>
      <c r="B913" s="710" t="s">
        <v>1259</v>
      </c>
      <c r="C913" s="533"/>
      <c r="D913" s="533"/>
      <c r="E913" s="533"/>
      <c r="F913" s="533"/>
      <c r="G913" s="533"/>
      <c r="H913" s="533"/>
      <c r="I913" s="533"/>
      <c r="J913" s="533"/>
      <c r="K913" s="533"/>
      <c r="L913" s="533"/>
      <c r="M913" s="533"/>
      <c r="N913" s="533"/>
      <c r="O913" s="533"/>
      <c r="P913" s="532"/>
      <c r="Q913" s="532"/>
      <c r="R913" s="533"/>
      <c r="S913" s="533"/>
      <c r="T913" s="533"/>
      <c r="U913" s="533"/>
      <c r="V913" s="533"/>
      <c r="W913" s="532"/>
      <c r="X913" s="532"/>
      <c r="Y913" s="533"/>
      <c r="Z913" s="532"/>
      <c r="AA913" s="532"/>
      <c r="AB913" s="532"/>
      <c r="AC913" s="532"/>
      <c r="AD913" s="533"/>
      <c r="AE913" s="533"/>
      <c r="AF913" s="533"/>
      <c r="AG913" s="533"/>
      <c r="AH913" s="533"/>
      <c r="AI913" s="533"/>
      <c r="AJ913" s="533"/>
      <c r="AK913" s="532"/>
      <c r="AL913" s="533"/>
      <c r="AM913" s="533"/>
      <c r="AN913" s="533"/>
      <c r="AO913" s="533"/>
    </row>
    <row r="914" spans="1:41" s="500" customFormat="1" ht="15" customHeight="1">
      <c r="A914" s="496"/>
      <c r="B914" s="512" t="s">
        <v>390</v>
      </c>
      <c r="C914" s="533">
        <v>14</v>
      </c>
      <c r="D914" s="533">
        <v>14.5</v>
      </c>
      <c r="E914" s="533" t="s">
        <v>1846</v>
      </c>
      <c r="F914" s="533">
        <v>13.5</v>
      </c>
      <c r="G914" s="533">
        <v>13</v>
      </c>
      <c r="H914" s="533">
        <v>14</v>
      </c>
      <c r="I914" s="533">
        <v>13.5</v>
      </c>
      <c r="J914" s="533">
        <v>14.75</v>
      </c>
      <c r="K914" s="533">
        <v>15</v>
      </c>
      <c r="L914" s="533">
        <v>14</v>
      </c>
      <c r="M914" s="533">
        <v>15.5</v>
      </c>
      <c r="N914" s="533">
        <v>14.75</v>
      </c>
      <c r="O914" s="533" t="s">
        <v>1893</v>
      </c>
      <c r="P914" s="532" t="s">
        <v>2426</v>
      </c>
      <c r="Q914" s="532" t="s">
        <v>1893</v>
      </c>
      <c r="R914" s="533">
        <v>13.5</v>
      </c>
      <c r="S914" s="533">
        <v>14.5</v>
      </c>
      <c r="T914" s="533">
        <v>15</v>
      </c>
      <c r="U914" s="533">
        <v>15</v>
      </c>
      <c r="V914" s="533">
        <v>16</v>
      </c>
      <c r="W914" s="532" t="s">
        <v>1847</v>
      </c>
      <c r="X914" s="532" t="s">
        <v>2426</v>
      </c>
      <c r="Y914" s="533">
        <v>14.5</v>
      </c>
      <c r="Z914" s="533">
        <v>14.5</v>
      </c>
      <c r="AA914" s="533">
        <v>14.5</v>
      </c>
      <c r="AB914" s="532" t="s">
        <v>1906</v>
      </c>
      <c r="AC914" s="533">
        <v>16.5</v>
      </c>
      <c r="AD914" s="533">
        <v>15</v>
      </c>
      <c r="AE914" s="533">
        <v>14</v>
      </c>
      <c r="AF914" s="533">
        <v>16</v>
      </c>
      <c r="AG914" s="533">
        <v>15</v>
      </c>
      <c r="AH914" s="533">
        <v>12.5</v>
      </c>
      <c r="AI914" s="533">
        <v>11.25</v>
      </c>
      <c r="AJ914" s="533">
        <v>14.5</v>
      </c>
      <c r="AK914" s="532" t="s">
        <v>1893</v>
      </c>
      <c r="AL914" s="533">
        <v>15</v>
      </c>
      <c r="AM914" s="533">
        <v>12.5</v>
      </c>
      <c r="AN914" s="533">
        <v>12.5</v>
      </c>
      <c r="AO914" s="533">
        <v>10.75</v>
      </c>
    </row>
    <row r="915" spans="1:41" s="500" customFormat="1" ht="15" customHeight="1">
      <c r="A915" s="496"/>
      <c r="B915" s="512" t="s">
        <v>391</v>
      </c>
      <c r="C915" s="533" t="s">
        <v>76</v>
      </c>
      <c r="D915" s="533" t="s">
        <v>76</v>
      </c>
      <c r="E915" s="533" t="s">
        <v>76</v>
      </c>
      <c r="F915" s="533" t="s">
        <v>76</v>
      </c>
      <c r="G915" s="533" t="s">
        <v>76</v>
      </c>
      <c r="H915" s="533" t="s">
        <v>76</v>
      </c>
      <c r="I915" s="533">
        <v>13.5</v>
      </c>
      <c r="J915" s="533" t="s">
        <v>76</v>
      </c>
      <c r="K915" s="533">
        <v>16</v>
      </c>
      <c r="L915" s="533" t="s">
        <v>76</v>
      </c>
      <c r="M915" s="533">
        <v>15</v>
      </c>
      <c r="N915" s="533" t="s">
        <v>76</v>
      </c>
      <c r="O915" s="533" t="s">
        <v>76</v>
      </c>
      <c r="P915" s="532" t="s">
        <v>76</v>
      </c>
      <c r="Q915" s="532" t="s">
        <v>1893</v>
      </c>
      <c r="R915" s="533">
        <v>15.5</v>
      </c>
      <c r="S915" s="533" t="s">
        <v>76</v>
      </c>
      <c r="T915" s="533" t="s">
        <v>76</v>
      </c>
      <c r="U915" s="533">
        <v>15</v>
      </c>
      <c r="V915" s="533" t="s">
        <v>76</v>
      </c>
      <c r="W915" s="532" t="s">
        <v>76</v>
      </c>
      <c r="X915" s="532" t="s">
        <v>76</v>
      </c>
      <c r="Y915" s="532" t="s">
        <v>76</v>
      </c>
      <c r="Z915" s="533">
        <v>15.5</v>
      </c>
      <c r="AA915" s="533" t="s">
        <v>76</v>
      </c>
      <c r="AB915" s="532" t="s">
        <v>76</v>
      </c>
      <c r="AC915" s="533" t="s">
        <v>76</v>
      </c>
      <c r="AD915" s="533" t="s">
        <v>76</v>
      </c>
      <c r="AE915" s="533" t="s">
        <v>76</v>
      </c>
      <c r="AF915" s="533" t="s">
        <v>76</v>
      </c>
      <c r="AG915" s="533" t="s">
        <v>76</v>
      </c>
      <c r="AH915" s="533" t="s">
        <v>76</v>
      </c>
      <c r="AI915" s="533">
        <v>13</v>
      </c>
      <c r="AJ915" s="533" t="s">
        <v>76</v>
      </c>
      <c r="AK915" s="532" t="s">
        <v>76</v>
      </c>
      <c r="AL915" s="533" t="s">
        <v>76</v>
      </c>
      <c r="AM915" s="533">
        <v>12.5</v>
      </c>
      <c r="AN915" s="533" t="s">
        <v>76</v>
      </c>
      <c r="AO915" s="533">
        <v>12.5</v>
      </c>
    </row>
    <row r="916" spans="1:41" s="500" customFormat="1" ht="15" customHeight="1">
      <c r="A916" s="2619" t="s">
        <v>409</v>
      </c>
      <c r="B916" s="2619"/>
      <c r="C916" s="533"/>
      <c r="D916" s="533"/>
      <c r="E916" s="533"/>
      <c r="F916" s="533"/>
      <c r="G916" s="533"/>
      <c r="H916" s="533"/>
      <c r="I916" s="533"/>
      <c r="J916" s="533"/>
      <c r="K916" s="533"/>
      <c r="L916" s="533"/>
      <c r="M916" s="533"/>
      <c r="N916" s="533"/>
      <c r="O916" s="533"/>
      <c r="P916" s="532"/>
      <c r="Q916" s="532"/>
      <c r="R916" s="533"/>
      <c r="S916" s="533"/>
      <c r="T916" s="533"/>
      <c r="U916" s="533"/>
      <c r="V916" s="533"/>
      <c r="W916" s="532"/>
      <c r="X916" s="532"/>
      <c r="Y916" s="532"/>
      <c r="Z916" s="533"/>
      <c r="AA916" s="533"/>
      <c r="AB916" s="532"/>
      <c r="AC916" s="533"/>
      <c r="AD916" s="533"/>
      <c r="AE916" s="533"/>
      <c r="AF916" s="533"/>
      <c r="AG916" s="533"/>
      <c r="AH916" s="533"/>
      <c r="AI916" s="533"/>
      <c r="AJ916" s="533"/>
      <c r="AK916" s="532"/>
      <c r="AL916" s="533"/>
      <c r="AM916" s="533"/>
      <c r="AN916" s="533"/>
      <c r="AO916" s="533"/>
    </row>
    <row r="917" spans="1:41" s="500" customFormat="1" ht="15" customHeight="1">
      <c r="A917" s="496"/>
      <c r="B917" s="512" t="s">
        <v>390</v>
      </c>
      <c r="C917" s="533" t="s">
        <v>2379</v>
      </c>
      <c r="D917" s="533">
        <v>13</v>
      </c>
      <c r="E917" s="533" t="s">
        <v>1868</v>
      </c>
      <c r="F917" s="533">
        <v>12</v>
      </c>
      <c r="G917" s="533" t="s">
        <v>76</v>
      </c>
      <c r="H917" s="533" t="s">
        <v>76</v>
      </c>
      <c r="I917" s="533">
        <v>13</v>
      </c>
      <c r="J917" s="533">
        <v>14.75</v>
      </c>
      <c r="K917" s="533">
        <v>14.5</v>
      </c>
      <c r="L917" s="533">
        <v>15</v>
      </c>
      <c r="M917" s="533">
        <v>15</v>
      </c>
      <c r="N917" s="533">
        <v>14.75</v>
      </c>
      <c r="O917" s="533" t="s">
        <v>2902</v>
      </c>
      <c r="P917" s="533">
        <v>14</v>
      </c>
      <c r="Q917" s="532" t="s">
        <v>1549</v>
      </c>
      <c r="R917" s="533">
        <v>13</v>
      </c>
      <c r="S917" s="533">
        <v>15</v>
      </c>
      <c r="T917" s="533">
        <v>15</v>
      </c>
      <c r="U917" s="533" t="s">
        <v>1861</v>
      </c>
      <c r="V917" s="533">
        <v>16.5</v>
      </c>
      <c r="W917" s="533" t="s">
        <v>1908</v>
      </c>
      <c r="X917" s="533">
        <v>14.5</v>
      </c>
      <c r="Y917" s="533">
        <v>16</v>
      </c>
      <c r="Z917" s="533" t="s">
        <v>76</v>
      </c>
      <c r="AA917" s="533">
        <v>14.75</v>
      </c>
      <c r="AB917" s="532" t="s">
        <v>1861</v>
      </c>
      <c r="AC917" s="533">
        <v>15</v>
      </c>
      <c r="AD917" s="533">
        <v>15</v>
      </c>
      <c r="AE917" s="533" t="s">
        <v>2706</v>
      </c>
      <c r="AF917" s="533">
        <v>16</v>
      </c>
      <c r="AG917" s="533">
        <v>15.5</v>
      </c>
      <c r="AH917" s="533">
        <v>14</v>
      </c>
      <c r="AI917" s="533">
        <v>14.5</v>
      </c>
      <c r="AJ917" s="533">
        <v>14.5</v>
      </c>
      <c r="AK917" s="532" t="s">
        <v>76</v>
      </c>
      <c r="AL917" s="533" t="s">
        <v>76</v>
      </c>
      <c r="AM917" s="533" t="s">
        <v>76</v>
      </c>
      <c r="AN917" s="533">
        <v>11.5</v>
      </c>
      <c r="AO917" s="533">
        <v>15.5</v>
      </c>
    </row>
    <row r="918" spans="1:41" s="500" customFormat="1" ht="15" customHeight="1">
      <c r="A918" s="496"/>
      <c r="B918" s="512" t="s">
        <v>391</v>
      </c>
      <c r="C918" s="533" t="s">
        <v>76</v>
      </c>
      <c r="D918" s="533">
        <v>14.5</v>
      </c>
      <c r="E918" s="533" t="s">
        <v>76</v>
      </c>
      <c r="F918" s="533">
        <v>13.5</v>
      </c>
      <c r="G918" s="533" t="s">
        <v>76</v>
      </c>
      <c r="H918" s="533" t="s">
        <v>76</v>
      </c>
      <c r="I918" s="533" t="s">
        <v>76</v>
      </c>
      <c r="J918" s="533" t="s">
        <v>76</v>
      </c>
      <c r="K918" s="533">
        <v>14.5</v>
      </c>
      <c r="L918" s="533" t="s">
        <v>76</v>
      </c>
      <c r="M918" s="533">
        <v>15.25</v>
      </c>
      <c r="N918" s="533">
        <v>13.5</v>
      </c>
      <c r="O918" s="532" t="s">
        <v>76</v>
      </c>
      <c r="P918" s="533" t="s">
        <v>76</v>
      </c>
      <c r="Q918" s="532" t="s">
        <v>1891</v>
      </c>
      <c r="R918" s="533">
        <v>14.5</v>
      </c>
      <c r="S918" s="533" t="s">
        <v>76</v>
      </c>
      <c r="T918" s="533" t="s">
        <v>76</v>
      </c>
      <c r="U918" s="533" t="s">
        <v>76</v>
      </c>
      <c r="V918" s="533" t="s">
        <v>76</v>
      </c>
      <c r="W918" s="533" t="s">
        <v>76</v>
      </c>
      <c r="X918" s="533" t="s">
        <v>76</v>
      </c>
      <c r="Y918" s="533" t="s">
        <v>76</v>
      </c>
      <c r="Z918" s="533" t="s">
        <v>76</v>
      </c>
      <c r="AA918" s="533" t="s">
        <v>76</v>
      </c>
      <c r="AB918" s="532" t="s">
        <v>76</v>
      </c>
      <c r="AC918" s="532" t="s">
        <v>76</v>
      </c>
      <c r="AD918" s="533" t="s">
        <v>76</v>
      </c>
      <c r="AE918" s="533">
        <v>14.5</v>
      </c>
      <c r="AF918" s="533" t="s">
        <v>76</v>
      </c>
      <c r="AG918" s="533" t="s">
        <v>76</v>
      </c>
      <c r="AH918" s="533" t="s">
        <v>76</v>
      </c>
      <c r="AI918" s="533">
        <v>14.5</v>
      </c>
      <c r="AJ918" s="533" t="s">
        <v>76</v>
      </c>
      <c r="AK918" s="532" t="s">
        <v>76</v>
      </c>
      <c r="AL918" s="533" t="s">
        <v>76</v>
      </c>
      <c r="AM918" s="533" t="s">
        <v>76</v>
      </c>
      <c r="AN918" s="533" t="s">
        <v>76</v>
      </c>
      <c r="AO918" s="533" t="s">
        <v>76</v>
      </c>
    </row>
    <row r="919" spans="1:41" s="500" customFormat="1" ht="15" customHeight="1">
      <c r="A919" s="2619" t="s">
        <v>410</v>
      </c>
      <c r="B919" s="2619"/>
      <c r="C919" s="533"/>
      <c r="D919" s="533"/>
      <c r="E919" s="533"/>
      <c r="F919" s="533"/>
      <c r="G919" s="533"/>
      <c r="H919" s="533"/>
      <c r="I919" s="533"/>
      <c r="J919" s="533"/>
      <c r="K919" s="533"/>
      <c r="L919" s="533"/>
      <c r="M919" s="533"/>
      <c r="N919" s="533"/>
      <c r="O919" s="532"/>
      <c r="P919" s="533"/>
      <c r="Q919" s="532"/>
      <c r="R919" s="533"/>
      <c r="S919" s="533"/>
      <c r="T919" s="533"/>
      <c r="U919" s="533"/>
      <c r="V919" s="533"/>
      <c r="W919" s="533"/>
      <c r="X919" s="533"/>
      <c r="Y919" s="533"/>
      <c r="Z919" s="533"/>
      <c r="AA919" s="533"/>
      <c r="AB919" s="532"/>
      <c r="AC919" s="532"/>
      <c r="AD919" s="533"/>
      <c r="AE919" s="533"/>
      <c r="AF919" s="533"/>
      <c r="AG919" s="533"/>
      <c r="AH919" s="533"/>
      <c r="AI919" s="533"/>
      <c r="AJ919" s="533"/>
      <c r="AK919" s="532"/>
      <c r="AL919" s="533"/>
      <c r="AM919" s="533"/>
      <c r="AN919" s="533"/>
      <c r="AO919" s="533"/>
    </row>
    <row r="920" spans="1:41" s="500" customFormat="1" ht="15" customHeight="1">
      <c r="A920" s="496"/>
      <c r="B920" s="512" t="s">
        <v>390</v>
      </c>
      <c r="C920" s="533">
        <v>14</v>
      </c>
      <c r="D920" s="533">
        <v>14</v>
      </c>
      <c r="E920" s="533">
        <v>14</v>
      </c>
      <c r="F920" s="533">
        <v>13</v>
      </c>
      <c r="G920" s="533">
        <v>13</v>
      </c>
      <c r="H920" s="533">
        <v>12</v>
      </c>
      <c r="I920" s="533" t="s">
        <v>76</v>
      </c>
      <c r="J920" s="533">
        <v>14.75</v>
      </c>
      <c r="K920" s="533">
        <v>14.5</v>
      </c>
      <c r="L920" s="533">
        <v>15</v>
      </c>
      <c r="M920" s="533">
        <v>16</v>
      </c>
      <c r="N920" s="533" t="s">
        <v>1861</v>
      </c>
      <c r="O920" s="533">
        <v>16</v>
      </c>
      <c r="P920" s="533">
        <v>14.5</v>
      </c>
      <c r="Q920" s="532" t="s">
        <v>1891</v>
      </c>
      <c r="R920" s="533">
        <v>16</v>
      </c>
      <c r="S920" s="533">
        <v>17</v>
      </c>
      <c r="T920" s="533">
        <v>17</v>
      </c>
      <c r="U920" s="533">
        <v>16</v>
      </c>
      <c r="V920" s="533">
        <v>17</v>
      </c>
      <c r="W920" s="533" t="s">
        <v>1538</v>
      </c>
      <c r="X920" s="533">
        <v>15</v>
      </c>
      <c r="Y920" s="533">
        <v>16</v>
      </c>
      <c r="Z920" s="533">
        <v>17</v>
      </c>
      <c r="AA920" s="533">
        <v>17</v>
      </c>
      <c r="AB920" s="533">
        <v>17</v>
      </c>
      <c r="AC920" s="533">
        <v>14</v>
      </c>
      <c r="AD920" s="533">
        <v>16</v>
      </c>
      <c r="AE920" s="533">
        <v>14.5</v>
      </c>
      <c r="AF920" s="533">
        <v>16</v>
      </c>
      <c r="AG920" s="533">
        <v>16.5</v>
      </c>
      <c r="AH920" s="533">
        <v>13.4</v>
      </c>
      <c r="AI920" s="533">
        <v>15.5</v>
      </c>
      <c r="AJ920" s="533">
        <v>14.5</v>
      </c>
      <c r="AK920" s="532" t="s">
        <v>1908</v>
      </c>
      <c r="AL920" s="533" t="s">
        <v>76</v>
      </c>
      <c r="AM920" s="533" t="s">
        <v>76</v>
      </c>
      <c r="AN920" s="533">
        <v>10.5</v>
      </c>
      <c r="AO920" s="533">
        <v>19</v>
      </c>
    </row>
    <row r="921" spans="1:41" s="500" customFormat="1" ht="15" customHeight="1">
      <c r="A921" s="496"/>
      <c r="B921" s="512" t="s">
        <v>391</v>
      </c>
      <c r="C921" s="533" t="s">
        <v>76</v>
      </c>
      <c r="D921" s="533" t="s">
        <v>76</v>
      </c>
      <c r="E921" s="533" t="s">
        <v>76</v>
      </c>
      <c r="F921" s="533" t="s">
        <v>76</v>
      </c>
      <c r="G921" s="533" t="s">
        <v>76</v>
      </c>
      <c r="H921" s="533" t="s">
        <v>76</v>
      </c>
      <c r="I921" s="533" t="s">
        <v>76</v>
      </c>
      <c r="J921" s="533" t="s">
        <v>76</v>
      </c>
      <c r="K921" s="533">
        <v>16.5</v>
      </c>
      <c r="L921" s="533" t="s">
        <v>76</v>
      </c>
      <c r="M921" s="533">
        <v>15.5</v>
      </c>
      <c r="N921" s="533">
        <v>16.5</v>
      </c>
      <c r="O921" s="532" t="s">
        <v>76</v>
      </c>
      <c r="P921" s="532" t="s">
        <v>76</v>
      </c>
      <c r="Q921" s="532" t="s">
        <v>76</v>
      </c>
      <c r="R921" s="533">
        <v>19.5</v>
      </c>
      <c r="S921" s="533" t="s">
        <v>76</v>
      </c>
      <c r="T921" s="533" t="s">
        <v>76</v>
      </c>
      <c r="U921" s="533" t="s">
        <v>76</v>
      </c>
      <c r="V921" s="533" t="s">
        <v>76</v>
      </c>
      <c r="W921" s="533" t="s">
        <v>76</v>
      </c>
      <c r="X921" s="533" t="s">
        <v>76</v>
      </c>
      <c r="Y921" s="533" t="s">
        <v>76</v>
      </c>
      <c r="Z921" s="533">
        <v>16</v>
      </c>
      <c r="AA921" s="533" t="s">
        <v>76</v>
      </c>
      <c r="AB921" s="533" t="s">
        <v>76</v>
      </c>
      <c r="AC921" s="533" t="s">
        <v>2903</v>
      </c>
      <c r="AD921" s="533" t="s">
        <v>76</v>
      </c>
      <c r="AE921" s="533" t="s">
        <v>76</v>
      </c>
      <c r="AF921" s="533" t="s">
        <v>76</v>
      </c>
      <c r="AG921" s="533" t="s">
        <v>76</v>
      </c>
      <c r="AH921" s="533">
        <v>15.5</v>
      </c>
      <c r="AI921" s="533">
        <v>19</v>
      </c>
      <c r="AJ921" s="533" t="s">
        <v>76</v>
      </c>
      <c r="AK921" s="532" t="s">
        <v>76</v>
      </c>
      <c r="AL921" s="533" t="s">
        <v>76</v>
      </c>
      <c r="AM921" s="533" t="s">
        <v>76</v>
      </c>
      <c r="AN921" s="533" t="s">
        <v>76</v>
      </c>
      <c r="AO921" s="533" t="s">
        <v>76</v>
      </c>
    </row>
    <row r="922" spans="1:41" s="500" customFormat="1" ht="15" customHeight="1">
      <c r="A922" s="2619" t="s">
        <v>411</v>
      </c>
      <c r="B922" s="2619"/>
      <c r="C922" s="533"/>
      <c r="D922" s="533"/>
      <c r="E922" s="533"/>
      <c r="F922" s="533"/>
      <c r="G922" s="533"/>
      <c r="H922" s="533"/>
      <c r="I922" s="533"/>
      <c r="J922" s="533"/>
      <c r="K922" s="533"/>
      <c r="L922" s="533"/>
      <c r="M922" s="533"/>
      <c r="N922" s="533"/>
      <c r="O922" s="532"/>
      <c r="P922" s="532"/>
      <c r="Q922" s="532"/>
      <c r="R922" s="533"/>
      <c r="S922" s="533"/>
      <c r="T922" s="533"/>
      <c r="U922" s="533"/>
      <c r="V922" s="533"/>
      <c r="W922" s="533"/>
      <c r="X922" s="533"/>
      <c r="Y922" s="533"/>
      <c r="Z922" s="533"/>
      <c r="AA922" s="533"/>
      <c r="AB922" s="533"/>
      <c r="AC922" s="533"/>
      <c r="AD922" s="533"/>
      <c r="AE922" s="533"/>
      <c r="AF922" s="533"/>
      <c r="AG922" s="533"/>
      <c r="AH922" s="533"/>
      <c r="AI922" s="533"/>
      <c r="AJ922" s="533"/>
      <c r="AK922" s="532"/>
      <c r="AL922" s="533"/>
      <c r="AM922" s="533"/>
      <c r="AN922" s="533"/>
      <c r="AO922" s="533"/>
    </row>
    <row r="923" spans="1:41" s="500" customFormat="1" ht="15" customHeight="1">
      <c r="A923" s="496"/>
      <c r="B923" s="512" t="s">
        <v>390</v>
      </c>
      <c r="C923" s="533" t="s">
        <v>1862</v>
      </c>
      <c r="D923" s="533">
        <v>14</v>
      </c>
      <c r="E923" s="533" t="s">
        <v>2685</v>
      </c>
      <c r="F923" s="533" t="s">
        <v>2845</v>
      </c>
      <c r="G923" s="533" t="s">
        <v>2389</v>
      </c>
      <c r="H923" s="533" t="s">
        <v>2389</v>
      </c>
      <c r="I923" s="533">
        <v>10</v>
      </c>
      <c r="J923" s="533" t="s">
        <v>2904</v>
      </c>
      <c r="K923" s="533">
        <v>14.5</v>
      </c>
      <c r="L923" s="533">
        <v>14.5</v>
      </c>
      <c r="M923" s="533" t="s">
        <v>2426</v>
      </c>
      <c r="N923" s="533">
        <v>14.75</v>
      </c>
      <c r="O923" s="533" t="s">
        <v>2484</v>
      </c>
      <c r="P923" s="532" t="s">
        <v>2426</v>
      </c>
      <c r="Q923" s="532" t="s">
        <v>2284</v>
      </c>
      <c r="R923" s="533">
        <v>13</v>
      </c>
      <c r="S923" s="533">
        <v>16</v>
      </c>
      <c r="T923" s="533">
        <v>16.5</v>
      </c>
      <c r="U923" s="533">
        <v>15.5</v>
      </c>
      <c r="V923" s="532" t="s">
        <v>1665</v>
      </c>
      <c r="W923" s="533" t="s">
        <v>2868</v>
      </c>
      <c r="X923" s="533">
        <v>15</v>
      </c>
      <c r="Y923" s="533">
        <v>12</v>
      </c>
      <c r="Z923" s="533">
        <v>15.5</v>
      </c>
      <c r="AA923" s="533">
        <v>14.75</v>
      </c>
      <c r="AB923" s="533">
        <v>14.5</v>
      </c>
      <c r="AC923" s="533">
        <v>14.5</v>
      </c>
      <c r="AD923" s="533">
        <v>15</v>
      </c>
      <c r="AE923" s="533">
        <v>13.5</v>
      </c>
      <c r="AF923" s="533">
        <v>16</v>
      </c>
      <c r="AG923" s="533">
        <v>15.5</v>
      </c>
      <c r="AH923" s="533">
        <v>10.5</v>
      </c>
      <c r="AI923" s="533">
        <v>9.5</v>
      </c>
      <c r="AJ923" s="533">
        <v>15.5</v>
      </c>
      <c r="AK923" s="532" t="s">
        <v>1847</v>
      </c>
      <c r="AL923" s="533">
        <v>15</v>
      </c>
      <c r="AM923" s="533">
        <v>10.5</v>
      </c>
      <c r="AN923" s="533">
        <v>10.5</v>
      </c>
      <c r="AO923" s="533">
        <v>11.5</v>
      </c>
    </row>
    <row r="924" spans="1:41" s="500" customFormat="1" ht="15" customHeight="1">
      <c r="A924" s="517"/>
      <c r="B924" s="518" t="s">
        <v>391</v>
      </c>
      <c r="C924" s="525" t="s">
        <v>76</v>
      </c>
      <c r="D924" s="525" t="s">
        <v>76</v>
      </c>
      <c r="E924" s="525" t="s">
        <v>76</v>
      </c>
      <c r="F924" s="525" t="s">
        <v>76</v>
      </c>
      <c r="G924" s="525" t="s">
        <v>76</v>
      </c>
      <c r="H924" s="525" t="s">
        <v>76</v>
      </c>
      <c r="I924" s="525">
        <v>14</v>
      </c>
      <c r="J924" s="525" t="s">
        <v>76</v>
      </c>
      <c r="K924" s="525">
        <v>16</v>
      </c>
      <c r="L924" s="525" t="s">
        <v>76</v>
      </c>
      <c r="M924" s="525" t="s">
        <v>1868</v>
      </c>
      <c r="N924" s="525" t="s">
        <v>76</v>
      </c>
      <c r="O924" s="541" t="s">
        <v>76</v>
      </c>
      <c r="P924" s="541" t="s">
        <v>76</v>
      </c>
      <c r="Q924" s="541" t="s">
        <v>1891</v>
      </c>
      <c r="R924" s="525">
        <v>13.5</v>
      </c>
      <c r="S924" s="525" t="s">
        <v>76</v>
      </c>
      <c r="T924" s="541" t="s">
        <v>76</v>
      </c>
      <c r="U924" s="541" t="s">
        <v>76</v>
      </c>
      <c r="V924" s="541" t="s">
        <v>76</v>
      </c>
      <c r="W924" s="541" t="s">
        <v>76</v>
      </c>
      <c r="X924" s="541" t="s">
        <v>76</v>
      </c>
      <c r="Y924" s="541" t="s">
        <v>76</v>
      </c>
      <c r="Z924" s="525">
        <v>16.5</v>
      </c>
      <c r="AA924" s="525" t="s">
        <v>76</v>
      </c>
      <c r="AB924" s="541" t="s">
        <v>76</v>
      </c>
      <c r="AC924" s="541" t="s">
        <v>76</v>
      </c>
      <c r="AD924" s="541" t="s">
        <v>76</v>
      </c>
      <c r="AE924" s="541" t="s">
        <v>76</v>
      </c>
      <c r="AF924" s="541" t="s">
        <v>76</v>
      </c>
      <c r="AG924" s="541" t="s">
        <v>76</v>
      </c>
      <c r="AH924" s="525">
        <v>12.5</v>
      </c>
      <c r="AI924" s="525">
        <v>11.5</v>
      </c>
      <c r="AJ924" s="525" t="s">
        <v>76</v>
      </c>
      <c r="AK924" s="541" t="s">
        <v>76</v>
      </c>
      <c r="AL924" s="541" t="s">
        <v>76</v>
      </c>
      <c r="AM924" s="525">
        <v>11</v>
      </c>
      <c r="AN924" s="525" t="s">
        <v>76</v>
      </c>
      <c r="AO924" s="525">
        <v>14.5</v>
      </c>
    </row>
    <row r="925" spans="1:41" s="1047" customFormat="1" ht="15" customHeight="1">
      <c r="A925" s="2573" t="s">
        <v>548</v>
      </c>
      <c r="B925" s="2573"/>
      <c r="C925" s="2573"/>
      <c r="D925" s="2573"/>
      <c r="E925" s="2573"/>
      <c r="F925" s="2573"/>
      <c r="G925" s="2573"/>
      <c r="H925" s="2573"/>
      <c r="I925" s="2573"/>
      <c r="J925" s="1049"/>
      <c r="K925" s="1049"/>
      <c r="L925" s="1049"/>
      <c r="M925" s="1049"/>
      <c r="N925" s="1049"/>
      <c r="O925" s="1049"/>
      <c r="P925" s="1049"/>
      <c r="Q925" s="1049"/>
      <c r="R925" s="1049"/>
      <c r="S925" s="1049"/>
      <c r="T925" s="2573" t="s">
        <v>3562</v>
      </c>
      <c r="U925" s="2573"/>
      <c r="V925" s="2573"/>
      <c r="W925" s="2573"/>
      <c r="X925" s="2573"/>
      <c r="Y925" s="1050"/>
      <c r="Z925" s="1048"/>
      <c r="AA925" s="1048"/>
      <c r="AB925" s="1048"/>
      <c r="AC925" s="1048"/>
      <c r="AF925" s="1050"/>
      <c r="AG925" s="1050"/>
      <c r="AH925" s="1050"/>
      <c r="AI925" s="1050"/>
      <c r="AJ925" s="1050"/>
    </row>
    <row r="926" spans="1:41" s="1047" customFormat="1" ht="15" customHeight="1">
      <c r="B926" s="1047" t="s">
        <v>399</v>
      </c>
      <c r="U926" s="1047" t="s">
        <v>399</v>
      </c>
      <c r="V926" s="1048"/>
      <c r="W926" s="1048"/>
      <c r="X926" s="1048"/>
      <c r="Y926" s="1048"/>
      <c r="AA926" s="1048"/>
      <c r="AB926" s="1048"/>
      <c r="AC926" s="1048"/>
      <c r="AH926" s="1048"/>
      <c r="AI926" s="1048"/>
      <c r="AJ926" s="1048"/>
    </row>
    <row r="927" spans="1:41" s="989" customFormat="1" ht="15" customHeight="1">
      <c r="C927" s="2597" t="s">
        <v>2875</v>
      </c>
      <c r="D927" s="2597"/>
      <c r="E927" s="2597"/>
      <c r="F927" s="2597"/>
      <c r="G927" s="2597"/>
      <c r="H927" s="2597"/>
      <c r="I927" s="2597"/>
      <c r="J927" s="2627" t="s">
        <v>2905</v>
      </c>
      <c r="K927" s="2627"/>
      <c r="L927" s="2627"/>
      <c r="M927" s="2627"/>
      <c r="N927" s="2627"/>
      <c r="O927" s="2627"/>
      <c r="P927" s="2627"/>
      <c r="Q927" s="2598" t="s">
        <v>2229</v>
      </c>
      <c r="R927" s="2598"/>
      <c r="S927" s="2630"/>
      <c r="T927" s="2630"/>
      <c r="U927" s="2630"/>
      <c r="V927" s="2627"/>
      <c r="W927" s="2627"/>
      <c r="X927" s="2627"/>
      <c r="Y927" s="2627"/>
      <c r="AA927" s="2597"/>
      <c r="AB927" s="2597"/>
      <c r="AC927" s="2597"/>
      <c r="AD927" s="2627"/>
      <c r="AE927" s="2627"/>
      <c r="AF927" s="2627"/>
      <c r="AG927" s="2627"/>
      <c r="AH927" s="2597"/>
      <c r="AI927" s="2597"/>
      <c r="AJ927" s="2597"/>
      <c r="AK927" s="2597"/>
      <c r="AL927" s="2627"/>
      <c r="AM927" s="2627"/>
      <c r="AN927" s="2627"/>
      <c r="AO927" s="2627"/>
    </row>
    <row r="928" spans="1:41" s="500" customFormat="1" ht="15" customHeight="1">
      <c r="C928" s="530"/>
      <c r="D928" s="530"/>
      <c r="E928" s="530"/>
      <c r="F928" s="530"/>
      <c r="G928" s="530"/>
      <c r="H928" s="530"/>
      <c r="I928" s="705"/>
      <c r="J928" s="2628"/>
      <c r="K928" s="2628"/>
      <c r="L928" s="2628"/>
      <c r="M928" s="504"/>
      <c r="N928" s="504"/>
      <c r="O928" s="504"/>
      <c r="P928" s="504"/>
      <c r="Q928" s="501" t="s">
        <v>1130</v>
      </c>
      <c r="R928" s="496"/>
      <c r="T928" s="2603"/>
      <c r="U928" s="2603"/>
      <c r="V928" s="704"/>
      <c r="W928" s="704"/>
      <c r="X928" s="704"/>
      <c r="Y928" s="504"/>
      <c r="AA928" s="530"/>
      <c r="AB928" s="530"/>
      <c r="AC928" s="705"/>
      <c r="AD928" s="704"/>
      <c r="AE928" s="704"/>
      <c r="AF928" s="704"/>
      <c r="AG928" s="504"/>
      <c r="AH928" s="530"/>
      <c r="AI928" s="530"/>
      <c r="AJ928" s="2629"/>
      <c r="AK928" s="2629"/>
      <c r="AL928" s="2628"/>
      <c r="AM928" s="2628"/>
      <c r="AN928" s="2628"/>
      <c r="AO928" s="504"/>
    </row>
    <row r="929" spans="1:41" s="500" customFormat="1" ht="15" customHeight="1">
      <c r="B929" s="504"/>
      <c r="C929" s="504"/>
      <c r="D929" s="504"/>
      <c r="E929" s="504"/>
      <c r="F929" s="504"/>
      <c r="G929" s="504"/>
      <c r="H929" s="504"/>
      <c r="I929" s="504"/>
      <c r="J929" s="504"/>
      <c r="K929" s="504"/>
      <c r="L929" s="504"/>
      <c r="M929" s="504"/>
      <c r="N929" s="2631"/>
      <c r="O929" s="2631"/>
      <c r="P929" s="2631"/>
      <c r="Q929" s="2631"/>
      <c r="AH929" s="531"/>
      <c r="AI929" s="531"/>
      <c r="AJ929" s="531"/>
      <c r="AK929" s="531"/>
      <c r="AL929" s="531"/>
      <c r="AM929" s="531"/>
      <c r="AN929" s="531"/>
      <c r="AO929" s="531"/>
    </row>
    <row r="930" spans="1:41" s="1153" customFormat="1" ht="15" customHeight="1">
      <c r="A930" s="2582" t="s">
        <v>369</v>
      </c>
      <c r="B930" s="2583"/>
      <c r="C930" s="2604" t="s">
        <v>230</v>
      </c>
      <c r="D930" s="2604"/>
      <c r="E930" s="2604"/>
      <c r="F930" s="2604"/>
      <c r="G930" s="2604" t="s">
        <v>370</v>
      </c>
      <c r="H930" s="2604"/>
      <c r="I930" s="2604"/>
      <c r="J930" s="2600" t="s">
        <v>371</v>
      </c>
      <c r="K930" s="2601"/>
      <c r="L930" s="2601"/>
      <c r="M930" s="2601"/>
      <c r="N930" s="2601"/>
      <c r="O930" s="2601"/>
      <c r="P930" s="2601"/>
      <c r="Q930" s="2601"/>
      <c r="R930" s="2601"/>
      <c r="S930" s="2601"/>
      <c r="T930" s="2601"/>
      <c r="U930" s="2601"/>
      <c r="V930" s="2601"/>
      <c r="W930" s="2601"/>
      <c r="X930" s="2601"/>
      <c r="Y930" s="2601"/>
      <c r="Z930" s="2601"/>
      <c r="AA930" s="2601"/>
      <c r="AB930" s="2601"/>
      <c r="AC930" s="2601"/>
      <c r="AD930" s="2601"/>
      <c r="AE930" s="2601"/>
      <c r="AF930" s="2601"/>
      <c r="AG930" s="2602"/>
      <c r="AH930" s="2600" t="s">
        <v>1773</v>
      </c>
      <c r="AI930" s="2601"/>
      <c r="AJ930" s="2601"/>
      <c r="AK930" s="2601"/>
      <c r="AL930" s="2601"/>
      <c r="AM930" s="2601"/>
      <c r="AN930" s="2601"/>
      <c r="AO930" s="2602"/>
    </row>
    <row r="931" spans="1:41" s="1153" customFormat="1" ht="36" customHeight="1">
      <c r="A931" s="2584"/>
      <c r="B931" s="2585"/>
      <c r="C931" s="1150" t="s">
        <v>372</v>
      </c>
      <c r="D931" s="1150" t="s">
        <v>373</v>
      </c>
      <c r="E931" s="1150" t="s">
        <v>374</v>
      </c>
      <c r="F931" s="1150" t="s">
        <v>375</v>
      </c>
      <c r="G931" s="1150" t="s">
        <v>376</v>
      </c>
      <c r="H931" s="1150" t="s">
        <v>377</v>
      </c>
      <c r="I931" s="1150" t="s">
        <v>2298</v>
      </c>
      <c r="J931" s="1150" t="s">
        <v>378</v>
      </c>
      <c r="K931" s="1150" t="s">
        <v>890</v>
      </c>
      <c r="L931" s="1150" t="s">
        <v>379</v>
      </c>
      <c r="M931" s="1150" t="s">
        <v>380</v>
      </c>
      <c r="N931" s="1150" t="s">
        <v>381</v>
      </c>
      <c r="O931" s="1150" t="s">
        <v>382</v>
      </c>
      <c r="P931" s="1150" t="s">
        <v>383</v>
      </c>
      <c r="Q931" s="1150" t="s">
        <v>384</v>
      </c>
      <c r="R931" s="1150" t="s">
        <v>412</v>
      </c>
      <c r="S931" s="1150" t="s">
        <v>413</v>
      </c>
      <c r="T931" s="1150" t="s">
        <v>414</v>
      </c>
      <c r="U931" s="1150" t="s">
        <v>415</v>
      </c>
      <c r="V931" s="1150" t="s">
        <v>416</v>
      </c>
      <c r="W931" s="1150" t="s">
        <v>417</v>
      </c>
      <c r="X931" s="1150" t="s">
        <v>418</v>
      </c>
      <c r="Y931" s="1150" t="s">
        <v>419</v>
      </c>
      <c r="Z931" s="1150" t="s">
        <v>420</v>
      </c>
      <c r="AA931" s="1150" t="s">
        <v>421</v>
      </c>
      <c r="AB931" s="1150" t="s">
        <v>422</v>
      </c>
      <c r="AC931" s="1150" t="s">
        <v>423</v>
      </c>
      <c r="AD931" s="1150" t="s">
        <v>424</v>
      </c>
      <c r="AE931" s="1150" t="s">
        <v>425</v>
      </c>
      <c r="AF931" s="1150" t="s">
        <v>426</v>
      </c>
      <c r="AG931" s="1150" t="s">
        <v>427</v>
      </c>
      <c r="AH931" s="1150" t="s">
        <v>1733</v>
      </c>
      <c r="AI931" s="1150" t="s">
        <v>432</v>
      </c>
      <c r="AJ931" s="1150" t="s">
        <v>428</v>
      </c>
      <c r="AK931" s="1150" t="s">
        <v>429</v>
      </c>
      <c r="AL931" s="1150" t="s">
        <v>430</v>
      </c>
      <c r="AM931" s="1150" t="s">
        <v>362</v>
      </c>
      <c r="AN931" s="1150" t="s">
        <v>431</v>
      </c>
      <c r="AO931" s="1150" t="s">
        <v>2488</v>
      </c>
    </row>
    <row r="932" spans="1:41" s="535" customFormat="1" ht="15" customHeight="1">
      <c r="A932" s="2626" t="s">
        <v>44</v>
      </c>
      <c r="B932" s="2626"/>
      <c r="C932" s="532" t="s">
        <v>1926</v>
      </c>
      <c r="D932" s="533">
        <v>4</v>
      </c>
      <c r="E932" s="532" t="s">
        <v>2790</v>
      </c>
      <c r="F932" s="533">
        <v>4.5</v>
      </c>
      <c r="G932" s="533" t="s">
        <v>1226</v>
      </c>
      <c r="H932" s="533">
        <v>4</v>
      </c>
      <c r="I932" s="533">
        <v>5</v>
      </c>
      <c r="J932" s="533">
        <v>7</v>
      </c>
      <c r="K932" s="533">
        <v>6.5</v>
      </c>
      <c r="L932" s="533">
        <v>6</v>
      </c>
      <c r="M932" s="533">
        <v>5</v>
      </c>
      <c r="N932" s="533">
        <v>6</v>
      </c>
      <c r="O932" s="533">
        <v>6</v>
      </c>
      <c r="P932" s="533">
        <v>6</v>
      </c>
      <c r="Q932" s="532">
        <v>5.25</v>
      </c>
      <c r="R932" s="532" t="s">
        <v>2752</v>
      </c>
      <c r="S932" s="534">
        <v>7</v>
      </c>
      <c r="T932" s="532" t="s">
        <v>1456</v>
      </c>
      <c r="U932" s="533">
        <v>6</v>
      </c>
      <c r="V932" s="533">
        <v>6</v>
      </c>
      <c r="W932" s="533">
        <v>6</v>
      </c>
      <c r="X932" s="533" t="s">
        <v>2790</v>
      </c>
      <c r="Y932" s="533">
        <v>7.5</v>
      </c>
      <c r="Z932" s="533">
        <v>8</v>
      </c>
      <c r="AA932" s="533">
        <v>6.5</v>
      </c>
      <c r="AB932" s="533">
        <v>7</v>
      </c>
      <c r="AC932" s="532" t="s">
        <v>2847</v>
      </c>
      <c r="AD932" s="533">
        <v>7</v>
      </c>
      <c r="AE932" s="533" t="s">
        <v>2792</v>
      </c>
      <c r="AF932" s="533">
        <v>7</v>
      </c>
      <c r="AG932" s="533">
        <v>6</v>
      </c>
      <c r="AH932" s="532" t="s">
        <v>2794</v>
      </c>
      <c r="AI932" s="532" t="s">
        <v>2785</v>
      </c>
      <c r="AJ932" s="533">
        <v>7</v>
      </c>
      <c r="AK932" s="533">
        <v>5.5</v>
      </c>
      <c r="AL932" s="533">
        <v>6.5</v>
      </c>
      <c r="AM932" s="533">
        <v>4.5</v>
      </c>
      <c r="AN932" s="533">
        <v>6.5</v>
      </c>
      <c r="AO932" s="533" t="s">
        <v>2906</v>
      </c>
    </row>
    <row r="933" spans="1:41" s="500" customFormat="1" ht="15" customHeight="1">
      <c r="A933" s="2619" t="s">
        <v>45</v>
      </c>
      <c r="B933" s="2619"/>
      <c r="C933" s="536"/>
      <c r="D933" s="536"/>
      <c r="E933" s="536"/>
      <c r="F933" s="536"/>
      <c r="G933" s="536"/>
      <c r="H933" s="536"/>
      <c r="I933" s="536"/>
      <c r="J933" s="536"/>
      <c r="K933" s="536"/>
      <c r="L933" s="536"/>
      <c r="M933" s="536"/>
      <c r="N933" s="536"/>
      <c r="O933" s="536"/>
      <c r="P933" s="536"/>
      <c r="Q933" s="536"/>
      <c r="R933" s="532"/>
      <c r="S933" s="532"/>
      <c r="T933" s="532"/>
      <c r="U933" s="532"/>
      <c r="V933" s="532"/>
      <c r="W933" s="532"/>
      <c r="X933" s="532"/>
      <c r="Y933" s="533"/>
      <c r="Z933" s="532"/>
      <c r="AA933" s="532"/>
      <c r="AB933" s="532"/>
      <c r="AC933" s="532"/>
      <c r="AD933" s="532"/>
      <c r="AE933" s="532"/>
      <c r="AF933" s="532"/>
      <c r="AG933" s="532"/>
      <c r="AH933" s="532"/>
      <c r="AI933" s="532"/>
      <c r="AJ933" s="532"/>
      <c r="AK933" s="532"/>
      <c r="AL933" s="532"/>
      <c r="AM933" s="532"/>
      <c r="AN933" s="533"/>
      <c r="AO933" s="533"/>
    </row>
    <row r="934" spans="1:41" s="500" customFormat="1" ht="15" customHeight="1">
      <c r="A934" s="514" t="s">
        <v>856</v>
      </c>
      <c r="B934" s="512" t="s">
        <v>2314</v>
      </c>
      <c r="C934" s="533">
        <v>8.25</v>
      </c>
      <c r="D934" s="533" t="s">
        <v>1536</v>
      </c>
      <c r="E934" s="533">
        <v>7</v>
      </c>
      <c r="F934" s="533">
        <v>6.5</v>
      </c>
      <c r="G934" s="533">
        <v>8.25</v>
      </c>
      <c r="H934" s="533">
        <v>6</v>
      </c>
      <c r="I934" s="533">
        <v>7</v>
      </c>
      <c r="J934" s="533">
        <v>7.25</v>
      </c>
      <c r="K934" s="533">
        <v>11.5</v>
      </c>
      <c r="L934" s="537" t="s">
        <v>1938</v>
      </c>
      <c r="M934" s="533" t="s">
        <v>2827</v>
      </c>
      <c r="N934" s="533" t="s">
        <v>2387</v>
      </c>
      <c r="O934" s="532" t="s">
        <v>2827</v>
      </c>
      <c r="P934" s="533">
        <v>9.5</v>
      </c>
      <c r="Q934" s="533">
        <v>11.5</v>
      </c>
      <c r="R934" s="532" t="s">
        <v>2845</v>
      </c>
      <c r="S934" s="533" t="s">
        <v>2450</v>
      </c>
      <c r="T934" s="532" t="s">
        <v>2907</v>
      </c>
      <c r="U934" s="533" t="s">
        <v>2706</v>
      </c>
      <c r="V934" s="533">
        <v>13</v>
      </c>
      <c r="W934" s="532" t="s">
        <v>1924</v>
      </c>
      <c r="X934" s="532" t="s">
        <v>2908</v>
      </c>
      <c r="Y934" s="533" t="s">
        <v>2387</v>
      </c>
      <c r="Z934" s="533" t="s">
        <v>2845</v>
      </c>
      <c r="AA934" s="532" t="s">
        <v>2706</v>
      </c>
      <c r="AB934" s="532" t="s">
        <v>2859</v>
      </c>
      <c r="AC934" s="532" t="s">
        <v>2909</v>
      </c>
      <c r="AD934" s="533" t="s">
        <v>1854</v>
      </c>
      <c r="AE934" s="533" t="s">
        <v>2451</v>
      </c>
      <c r="AF934" s="533">
        <v>13</v>
      </c>
      <c r="AG934" s="533" t="s">
        <v>2387</v>
      </c>
      <c r="AH934" s="533">
        <v>10</v>
      </c>
      <c r="AI934" s="532" t="s">
        <v>2910</v>
      </c>
      <c r="AJ934" s="532" t="s">
        <v>1938</v>
      </c>
      <c r="AK934" s="532" t="s">
        <v>2911</v>
      </c>
      <c r="AL934" s="532" t="s">
        <v>2387</v>
      </c>
      <c r="AM934" s="532" t="s">
        <v>2912</v>
      </c>
      <c r="AN934" s="533">
        <v>5.5</v>
      </c>
      <c r="AO934" s="533" t="s">
        <v>2913</v>
      </c>
    </row>
    <row r="935" spans="1:41" s="500" customFormat="1" ht="15" customHeight="1">
      <c r="A935" s="514" t="s">
        <v>1085</v>
      </c>
      <c r="B935" s="512" t="s">
        <v>2315</v>
      </c>
      <c r="C935" s="533">
        <v>8.5</v>
      </c>
      <c r="D935" s="533" t="s">
        <v>2787</v>
      </c>
      <c r="E935" s="533">
        <v>7.5</v>
      </c>
      <c r="F935" s="533">
        <v>6.75</v>
      </c>
      <c r="G935" s="533">
        <v>8.5</v>
      </c>
      <c r="H935" s="533">
        <v>6.25</v>
      </c>
      <c r="I935" s="533">
        <v>7.5</v>
      </c>
      <c r="J935" s="533">
        <v>7.5</v>
      </c>
      <c r="K935" s="533">
        <v>11.5</v>
      </c>
      <c r="L935" s="533">
        <v>12.5</v>
      </c>
      <c r="M935" s="533" t="s">
        <v>2914</v>
      </c>
      <c r="N935" s="533" t="s">
        <v>2387</v>
      </c>
      <c r="O935" s="532" t="s">
        <v>2827</v>
      </c>
      <c r="P935" s="533">
        <v>10</v>
      </c>
      <c r="Q935" s="533">
        <v>12</v>
      </c>
      <c r="R935" s="532" t="s">
        <v>2915</v>
      </c>
      <c r="S935" s="533" t="s">
        <v>2450</v>
      </c>
      <c r="T935" s="533" t="s">
        <v>2916</v>
      </c>
      <c r="U935" s="533" t="s">
        <v>2917</v>
      </c>
      <c r="V935" s="533">
        <v>12.5</v>
      </c>
      <c r="W935" s="533" t="s">
        <v>1924</v>
      </c>
      <c r="X935" s="532" t="s">
        <v>2683</v>
      </c>
      <c r="Y935" s="533" t="s">
        <v>2387</v>
      </c>
      <c r="Z935" s="533" t="s">
        <v>2450</v>
      </c>
      <c r="AA935" s="532" t="s">
        <v>2706</v>
      </c>
      <c r="AB935" s="533" t="s">
        <v>2873</v>
      </c>
      <c r="AC935" s="532" t="s">
        <v>2397</v>
      </c>
      <c r="AD935" s="533" t="s">
        <v>1669</v>
      </c>
      <c r="AE935" s="533" t="s">
        <v>2451</v>
      </c>
      <c r="AF935" s="533">
        <v>13</v>
      </c>
      <c r="AG935" s="533" t="s">
        <v>2387</v>
      </c>
      <c r="AH935" s="533">
        <v>10.5</v>
      </c>
      <c r="AI935" s="532" t="s">
        <v>2918</v>
      </c>
      <c r="AJ935" s="532" t="s">
        <v>2387</v>
      </c>
      <c r="AK935" s="532" t="s">
        <v>1854</v>
      </c>
      <c r="AL935" s="532" t="s">
        <v>1645</v>
      </c>
      <c r="AM935" s="532" t="s">
        <v>2819</v>
      </c>
      <c r="AN935" s="533">
        <v>6</v>
      </c>
      <c r="AO935" s="533" t="s">
        <v>2919</v>
      </c>
    </row>
    <row r="936" spans="1:41" s="500" customFormat="1" ht="15" customHeight="1">
      <c r="A936" s="514" t="s">
        <v>827</v>
      </c>
      <c r="B936" s="512" t="s">
        <v>2316</v>
      </c>
      <c r="C936" s="533">
        <v>8.75</v>
      </c>
      <c r="D936" s="533" t="s">
        <v>2502</v>
      </c>
      <c r="E936" s="533">
        <v>7.75</v>
      </c>
      <c r="F936" s="533">
        <v>7.25</v>
      </c>
      <c r="G936" s="533">
        <v>8.75</v>
      </c>
      <c r="H936" s="533">
        <v>6.5</v>
      </c>
      <c r="I936" s="533">
        <v>7.75</v>
      </c>
      <c r="J936" s="533">
        <v>8</v>
      </c>
      <c r="K936" s="533" t="s">
        <v>1645</v>
      </c>
      <c r="L936" s="533">
        <v>12.5</v>
      </c>
      <c r="M936" s="533" t="s">
        <v>2450</v>
      </c>
      <c r="N936" s="533" t="s">
        <v>2387</v>
      </c>
      <c r="O936" s="532" t="s">
        <v>2387</v>
      </c>
      <c r="P936" s="533">
        <v>10.5</v>
      </c>
      <c r="Q936" s="533">
        <v>12.5</v>
      </c>
      <c r="R936" s="533" t="s">
        <v>2706</v>
      </c>
      <c r="S936" s="533" t="s">
        <v>1669</v>
      </c>
      <c r="T936" s="533" t="s">
        <v>2450</v>
      </c>
      <c r="U936" s="533" t="s">
        <v>2917</v>
      </c>
      <c r="V936" s="533">
        <v>13</v>
      </c>
      <c r="W936" s="533" t="s">
        <v>1669</v>
      </c>
      <c r="X936" s="532" t="s">
        <v>2881</v>
      </c>
      <c r="Y936" s="533" t="s">
        <v>2387</v>
      </c>
      <c r="Z936" s="533" t="s">
        <v>2706</v>
      </c>
      <c r="AA936" s="532" t="s">
        <v>2706</v>
      </c>
      <c r="AB936" s="533" t="s">
        <v>2881</v>
      </c>
      <c r="AC936" s="532" t="s">
        <v>2909</v>
      </c>
      <c r="AD936" s="533" t="s">
        <v>2450</v>
      </c>
      <c r="AE936" s="533" t="s">
        <v>2450</v>
      </c>
      <c r="AF936" s="533">
        <v>13</v>
      </c>
      <c r="AG936" s="533" t="s">
        <v>2387</v>
      </c>
      <c r="AH936" s="532" t="s">
        <v>2805</v>
      </c>
      <c r="AI936" s="532" t="s">
        <v>2920</v>
      </c>
      <c r="AJ936" s="532" t="s">
        <v>2890</v>
      </c>
      <c r="AK936" s="532" t="s">
        <v>1854</v>
      </c>
      <c r="AL936" s="532" t="s">
        <v>1645</v>
      </c>
      <c r="AM936" s="532" t="s">
        <v>2921</v>
      </c>
      <c r="AN936" s="533">
        <v>6.5</v>
      </c>
      <c r="AO936" s="533" t="s">
        <v>2922</v>
      </c>
    </row>
    <row r="937" spans="1:41" s="500" customFormat="1" ht="15" customHeight="1">
      <c r="A937" s="514" t="s">
        <v>828</v>
      </c>
      <c r="B937" s="512" t="s">
        <v>2317</v>
      </c>
      <c r="C937" s="533">
        <v>9</v>
      </c>
      <c r="D937" s="533" t="s">
        <v>2502</v>
      </c>
      <c r="E937" s="533">
        <v>8</v>
      </c>
      <c r="F937" s="533">
        <v>7.5</v>
      </c>
      <c r="G937" s="533">
        <v>9</v>
      </c>
      <c r="H937" s="533">
        <v>7</v>
      </c>
      <c r="I937" s="533">
        <v>8</v>
      </c>
      <c r="J937" s="533">
        <v>8.25</v>
      </c>
      <c r="K937" s="533">
        <v>11.5</v>
      </c>
      <c r="L937" s="533" t="s">
        <v>76</v>
      </c>
      <c r="M937" s="533">
        <v>13</v>
      </c>
      <c r="N937" s="533">
        <v>12.25</v>
      </c>
      <c r="O937" s="532" t="s">
        <v>2387</v>
      </c>
      <c r="P937" s="533">
        <v>11.5</v>
      </c>
      <c r="Q937" s="533">
        <v>13</v>
      </c>
      <c r="R937" s="533" t="s">
        <v>1939</v>
      </c>
      <c r="S937" s="533" t="s">
        <v>76</v>
      </c>
      <c r="T937" s="533">
        <v>12</v>
      </c>
      <c r="U937" s="533" t="s">
        <v>76</v>
      </c>
      <c r="V937" s="533" t="s">
        <v>76</v>
      </c>
      <c r="W937" s="533" t="s">
        <v>1669</v>
      </c>
      <c r="X937" s="532" t="s">
        <v>76</v>
      </c>
      <c r="Y937" s="532">
        <v>12.06</v>
      </c>
      <c r="Z937" s="532" t="s">
        <v>76</v>
      </c>
      <c r="AA937" s="532" t="s">
        <v>76</v>
      </c>
      <c r="AB937" s="533" t="s">
        <v>2881</v>
      </c>
      <c r="AC937" s="532" t="s">
        <v>1646</v>
      </c>
      <c r="AD937" s="533" t="s">
        <v>2450</v>
      </c>
      <c r="AE937" s="533" t="s">
        <v>2450</v>
      </c>
      <c r="AF937" s="533">
        <v>12.5</v>
      </c>
      <c r="AG937" s="533" t="s">
        <v>76</v>
      </c>
      <c r="AH937" s="532" t="s">
        <v>2923</v>
      </c>
      <c r="AI937" s="532" t="s">
        <v>2924</v>
      </c>
      <c r="AJ937" s="532" t="s">
        <v>2890</v>
      </c>
      <c r="AK937" s="532" t="s">
        <v>1854</v>
      </c>
      <c r="AL937" s="532" t="s">
        <v>1645</v>
      </c>
      <c r="AM937" s="532" t="s">
        <v>2925</v>
      </c>
      <c r="AN937" s="533">
        <v>7</v>
      </c>
      <c r="AO937" s="533" t="s">
        <v>2926</v>
      </c>
    </row>
    <row r="938" spans="1:41" s="500" customFormat="1" ht="15" customHeight="1">
      <c r="A938" s="514" t="s">
        <v>854</v>
      </c>
      <c r="B938" s="512" t="s">
        <v>2318</v>
      </c>
      <c r="C938" s="533">
        <v>9</v>
      </c>
      <c r="D938" s="533" t="s">
        <v>2502</v>
      </c>
      <c r="E938" s="533" t="s">
        <v>76</v>
      </c>
      <c r="F938" s="533" t="s">
        <v>76</v>
      </c>
      <c r="G938" s="533">
        <v>9</v>
      </c>
      <c r="H938" s="533" t="s">
        <v>76</v>
      </c>
      <c r="I938" s="533">
        <v>8.5</v>
      </c>
      <c r="J938" s="533">
        <v>8.25</v>
      </c>
      <c r="K938" s="533" t="s">
        <v>76</v>
      </c>
      <c r="L938" s="533" t="s">
        <v>76</v>
      </c>
      <c r="M938" s="533" t="s">
        <v>76</v>
      </c>
      <c r="N938" s="533" t="s">
        <v>76</v>
      </c>
      <c r="O938" s="542" t="s">
        <v>2387</v>
      </c>
      <c r="P938" s="533">
        <v>11.5</v>
      </c>
      <c r="Q938" s="532" t="s">
        <v>76</v>
      </c>
      <c r="R938" s="533">
        <v>10.5</v>
      </c>
      <c r="S938" s="533" t="s">
        <v>76</v>
      </c>
      <c r="T938" s="533">
        <v>11.5</v>
      </c>
      <c r="U938" s="533" t="s">
        <v>76</v>
      </c>
      <c r="V938" s="533" t="s">
        <v>76</v>
      </c>
      <c r="W938" s="533" t="s">
        <v>1669</v>
      </c>
      <c r="X938" s="532" t="s">
        <v>76</v>
      </c>
      <c r="Y938" s="533" t="s">
        <v>2927</v>
      </c>
      <c r="Z938" s="532" t="s">
        <v>76</v>
      </c>
      <c r="AA938" s="532" t="s">
        <v>76</v>
      </c>
      <c r="AB938" s="533" t="s">
        <v>2881</v>
      </c>
      <c r="AC938" s="532" t="s">
        <v>1646</v>
      </c>
      <c r="AD938" s="533" t="s">
        <v>2450</v>
      </c>
      <c r="AE938" s="533" t="s">
        <v>76</v>
      </c>
      <c r="AF938" s="533" t="s">
        <v>76</v>
      </c>
      <c r="AG938" s="533" t="s">
        <v>76</v>
      </c>
      <c r="AH938" s="532" t="s">
        <v>2928</v>
      </c>
      <c r="AI938" s="532" t="s">
        <v>2929</v>
      </c>
      <c r="AJ938" s="532" t="s">
        <v>2890</v>
      </c>
      <c r="AK938" s="532" t="s">
        <v>1854</v>
      </c>
      <c r="AL938" s="532" t="s">
        <v>1645</v>
      </c>
      <c r="AM938" s="533">
        <v>10</v>
      </c>
      <c r="AN938" s="533" t="s">
        <v>76</v>
      </c>
      <c r="AO938" s="533" t="s">
        <v>76</v>
      </c>
    </row>
    <row r="939" spans="1:41" s="500" customFormat="1" ht="15" customHeight="1">
      <c r="A939" s="2619" t="s">
        <v>388</v>
      </c>
      <c r="B939" s="2619"/>
      <c r="C939" s="533"/>
      <c r="D939" s="533"/>
      <c r="E939" s="533"/>
      <c r="F939" s="533"/>
      <c r="G939" s="533"/>
      <c r="H939" s="533"/>
      <c r="I939" s="533"/>
      <c r="J939" s="533"/>
      <c r="K939" s="533"/>
      <c r="L939" s="533"/>
      <c r="M939" s="533"/>
      <c r="N939" s="533"/>
      <c r="O939" s="532" t="s">
        <v>311</v>
      </c>
      <c r="P939" s="533"/>
      <c r="Q939" s="532"/>
      <c r="R939" s="533"/>
      <c r="S939" s="533"/>
      <c r="T939" s="533"/>
      <c r="U939" s="533"/>
      <c r="V939" s="533"/>
      <c r="W939" s="533"/>
      <c r="X939" s="532"/>
      <c r="Y939" s="533"/>
      <c r="Z939" s="532"/>
      <c r="AA939" s="532"/>
      <c r="AB939" s="533"/>
      <c r="AC939" s="532"/>
      <c r="AD939" s="533"/>
      <c r="AE939" s="533"/>
      <c r="AF939" s="533"/>
      <c r="AG939" s="533"/>
      <c r="AH939" s="532"/>
      <c r="AI939" s="532"/>
      <c r="AJ939" s="532"/>
      <c r="AK939" s="532"/>
      <c r="AL939" s="532"/>
      <c r="AM939" s="532"/>
      <c r="AN939" s="533"/>
      <c r="AO939" s="533"/>
    </row>
    <row r="940" spans="1:41" s="500" customFormat="1" ht="15" customHeight="1">
      <c r="A940" s="2619" t="s">
        <v>389</v>
      </c>
      <c r="B940" s="2619"/>
      <c r="C940" s="533"/>
      <c r="D940" s="533"/>
      <c r="E940" s="533"/>
      <c r="F940" s="533"/>
      <c r="G940" s="533"/>
      <c r="H940" s="533"/>
      <c r="I940" s="533"/>
      <c r="J940" s="533"/>
      <c r="K940" s="533"/>
      <c r="L940" s="533"/>
      <c r="M940" s="533"/>
      <c r="N940" s="533"/>
      <c r="O940" s="532"/>
      <c r="P940" s="533"/>
      <c r="Q940" s="532"/>
      <c r="R940" s="533"/>
      <c r="S940" s="533"/>
      <c r="T940" s="533"/>
      <c r="U940" s="533"/>
      <c r="V940" s="533"/>
      <c r="W940" s="533"/>
      <c r="X940" s="532"/>
      <c r="Y940" s="533"/>
      <c r="Z940" s="532"/>
      <c r="AA940" s="532"/>
      <c r="AB940" s="533"/>
      <c r="AC940" s="532"/>
      <c r="AD940" s="533"/>
      <c r="AE940" s="533"/>
      <c r="AF940" s="533"/>
      <c r="AG940" s="533"/>
      <c r="AH940" s="532"/>
      <c r="AI940" s="532"/>
      <c r="AJ940" s="532"/>
      <c r="AK940" s="532"/>
      <c r="AL940" s="532"/>
      <c r="AM940" s="532"/>
      <c r="AN940" s="533"/>
      <c r="AO940" s="533"/>
    </row>
    <row r="941" spans="1:41" s="500" customFormat="1" ht="15" customHeight="1">
      <c r="A941" s="496"/>
      <c r="B941" s="512" t="s">
        <v>390</v>
      </c>
      <c r="C941" s="533" t="s">
        <v>1646</v>
      </c>
      <c r="D941" s="533">
        <v>8</v>
      </c>
      <c r="E941" s="533" t="s">
        <v>2841</v>
      </c>
      <c r="F941" s="533">
        <v>9</v>
      </c>
      <c r="G941" s="533" t="s">
        <v>2323</v>
      </c>
      <c r="H941" s="533">
        <v>8</v>
      </c>
      <c r="I941" s="533">
        <v>10</v>
      </c>
      <c r="J941" s="533">
        <v>10</v>
      </c>
      <c r="K941" s="533">
        <v>11</v>
      </c>
      <c r="L941" s="533">
        <v>10</v>
      </c>
      <c r="M941" s="533">
        <v>13.25</v>
      </c>
      <c r="N941" s="533" t="s">
        <v>2379</v>
      </c>
      <c r="O941" s="532" t="s">
        <v>2269</v>
      </c>
      <c r="P941" s="533">
        <v>10</v>
      </c>
      <c r="Q941" s="533">
        <v>6.5</v>
      </c>
      <c r="R941" s="533">
        <v>11.5</v>
      </c>
      <c r="S941" s="533">
        <v>11.5</v>
      </c>
      <c r="T941" s="533">
        <v>7</v>
      </c>
      <c r="U941" s="533">
        <v>11.5</v>
      </c>
      <c r="V941" s="533">
        <v>12</v>
      </c>
      <c r="W941" s="533">
        <v>14.25</v>
      </c>
      <c r="X941" s="533">
        <v>9.5</v>
      </c>
      <c r="Y941" s="533">
        <v>9</v>
      </c>
      <c r="Z941" s="533">
        <v>9</v>
      </c>
      <c r="AA941" s="533">
        <v>11</v>
      </c>
      <c r="AB941" s="533">
        <v>10</v>
      </c>
      <c r="AC941" s="533">
        <v>14</v>
      </c>
      <c r="AD941" s="533">
        <v>9</v>
      </c>
      <c r="AE941" s="533">
        <v>8</v>
      </c>
      <c r="AF941" s="533">
        <v>9</v>
      </c>
      <c r="AG941" s="533">
        <v>10</v>
      </c>
      <c r="AH941" s="532">
        <v>12.75</v>
      </c>
      <c r="AI941" s="533">
        <v>10</v>
      </c>
      <c r="AJ941" s="533">
        <v>13</v>
      </c>
      <c r="AK941" s="533">
        <v>7</v>
      </c>
      <c r="AL941" s="533">
        <v>16</v>
      </c>
      <c r="AM941" s="533">
        <v>11.5</v>
      </c>
      <c r="AN941" s="533">
        <v>8.5</v>
      </c>
      <c r="AO941" s="533">
        <v>11.25</v>
      </c>
    </row>
    <row r="942" spans="1:41" s="500" customFormat="1" ht="15" customHeight="1">
      <c r="A942" s="496"/>
      <c r="B942" s="512" t="s">
        <v>391</v>
      </c>
      <c r="C942" s="533" t="s">
        <v>2867</v>
      </c>
      <c r="D942" s="533" t="s">
        <v>76</v>
      </c>
      <c r="E942" s="533" t="s">
        <v>76</v>
      </c>
      <c r="F942" s="533">
        <v>9.5</v>
      </c>
      <c r="G942" s="533" t="s">
        <v>76</v>
      </c>
      <c r="H942" s="533" t="s">
        <v>76</v>
      </c>
      <c r="I942" s="533" t="s">
        <v>76</v>
      </c>
      <c r="J942" s="533" t="s">
        <v>76</v>
      </c>
      <c r="K942" s="533">
        <v>13</v>
      </c>
      <c r="L942" s="533" t="s">
        <v>76</v>
      </c>
      <c r="M942" s="533">
        <v>13.75</v>
      </c>
      <c r="N942" s="533" t="s">
        <v>76</v>
      </c>
      <c r="O942" s="532" t="s">
        <v>76</v>
      </c>
      <c r="P942" s="533" t="s">
        <v>76</v>
      </c>
      <c r="Q942" s="533">
        <v>8.5</v>
      </c>
      <c r="R942" s="533">
        <v>11.5</v>
      </c>
      <c r="S942" s="533" t="s">
        <v>76</v>
      </c>
      <c r="T942" s="533" t="s">
        <v>76</v>
      </c>
      <c r="U942" s="533" t="s">
        <v>76</v>
      </c>
      <c r="V942" s="533" t="s">
        <v>76</v>
      </c>
      <c r="W942" s="533" t="s">
        <v>76</v>
      </c>
      <c r="X942" s="533">
        <v>12.5</v>
      </c>
      <c r="Y942" s="533" t="s">
        <v>76</v>
      </c>
      <c r="Z942" s="533" t="s">
        <v>76</v>
      </c>
      <c r="AA942" s="533">
        <v>9.75</v>
      </c>
      <c r="AB942" s="533" t="s">
        <v>76</v>
      </c>
      <c r="AC942" s="533">
        <v>16.3</v>
      </c>
      <c r="AD942" s="533" t="s">
        <v>76</v>
      </c>
      <c r="AE942" s="533" t="s">
        <v>76</v>
      </c>
      <c r="AF942" s="533" t="s">
        <v>76</v>
      </c>
      <c r="AG942" s="533" t="s">
        <v>76</v>
      </c>
      <c r="AH942" s="532" t="s">
        <v>76</v>
      </c>
      <c r="AI942" s="533" t="s">
        <v>76</v>
      </c>
      <c r="AJ942" s="533" t="s">
        <v>76</v>
      </c>
      <c r="AK942" s="532" t="s">
        <v>76</v>
      </c>
      <c r="AL942" s="533" t="s">
        <v>76</v>
      </c>
      <c r="AM942" s="533">
        <v>12</v>
      </c>
      <c r="AN942" s="533" t="s">
        <v>76</v>
      </c>
      <c r="AO942" s="533">
        <v>12.75</v>
      </c>
    </row>
    <row r="943" spans="1:41" s="500" customFormat="1" ht="15" customHeight="1">
      <c r="A943" s="2619" t="s">
        <v>2799</v>
      </c>
      <c r="B943" s="2619"/>
      <c r="C943" s="533"/>
      <c r="D943" s="533"/>
      <c r="E943" s="533"/>
      <c r="F943" s="533"/>
      <c r="G943" s="533"/>
      <c r="H943" s="533"/>
      <c r="I943" s="533"/>
      <c r="J943" s="533"/>
      <c r="K943" s="533"/>
      <c r="L943" s="533"/>
      <c r="M943" s="533"/>
      <c r="N943" s="533"/>
      <c r="O943" s="532"/>
      <c r="P943" s="533"/>
      <c r="Q943" s="532"/>
      <c r="R943" s="533"/>
      <c r="S943" s="533"/>
      <c r="T943" s="533"/>
      <c r="U943" s="533"/>
      <c r="V943" s="533"/>
      <c r="W943" s="533"/>
      <c r="X943" s="533"/>
      <c r="Y943" s="533"/>
      <c r="Z943" s="532"/>
      <c r="AA943" s="532"/>
      <c r="AB943" s="533"/>
      <c r="AC943" s="533"/>
      <c r="AD943" s="533"/>
      <c r="AE943" s="533"/>
      <c r="AF943" s="533"/>
      <c r="AG943" s="533"/>
      <c r="AH943" s="532"/>
      <c r="AI943" s="533"/>
      <c r="AJ943" s="533"/>
      <c r="AK943" s="532"/>
      <c r="AL943" s="533"/>
      <c r="AM943" s="533"/>
      <c r="AN943" s="533"/>
      <c r="AO943" s="533"/>
    </row>
    <row r="944" spans="1:41" s="500" customFormat="1" ht="15" customHeight="1">
      <c r="A944" s="496"/>
      <c r="B944" s="512" t="s">
        <v>390</v>
      </c>
      <c r="C944" s="533">
        <v>12.5</v>
      </c>
      <c r="D944" s="533">
        <v>13</v>
      </c>
      <c r="E944" s="533" t="s">
        <v>1647</v>
      </c>
      <c r="F944" s="533">
        <v>12.5</v>
      </c>
      <c r="G944" s="533">
        <v>12.5</v>
      </c>
      <c r="H944" s="533">
        <v>12</v>
      </c>
      <c r="I944" s="533">
        <v>11.5</v>
      </c>
      <c r="J944" s="533" t="s">
        <v>2706</v>
      </c>
      <c r="K944" s="533">
        <v>13.25</v>
      </c>
      <c r="L944" s="533">
        <v>13.25</v>
      </c>
      <c r="M944" s="533">
        <v>14.75</v>
      </c>
      <c r="N944" s="533">
        <v>13.25</v>
      </c>
      <c r="O944" s="533">
        <v>13.25</v>
      </c>
      <c r="P944" s="533">
        <v>13.25</v>
      </c>
      <c r="Q944" s="533">
        <v>12.5</v>
      </c>
      <c r="R944" s="533">
        <v>12</v>
      </c>
      <c r="S944" s="533">
        <v>13.25</v>
      </c>
      <c r="T944" s="533">
        <v>13</v>
      </c>
      <c r="U944" s="533">
        <v>13.25</v>
      </c>
      <c r="V944" s="533">
        <v>14.75</v>
      </c>
      <c r="W944" s="533">
        <v>13.25</v>
      </c>
      <c r="X944" s="533">
        <v>12.5</v>
      </c>
      <c r="Y944" s="533">
        <v>13.25</v>
      </c>
      <c r="Z944" s="533">
        <v>13.25</v>
      </c>
      <c r="AA944" s="533">
        <v>13.25</v>
      </c>
      <c r="AB944" s="533">
        <v>13.25</v>
      </c>
      <c r="AC944" s="533">
        <v>13.25</v>
      </c>
      <c r="AD944" s="533">
        <v>15</v>
      </c>
      <c r="AE944" s="533">
        <v>12.5</v>
      </c>
      <c r="AF944" s="533">
        <v>14.75</v>
      </c>
      <c r="AG944" s="533">
        <v>13.25</v>
      </c>
      <c r="AH944" s="533">
        <v>13</v>
      </c>
      <c r="AI944" s="533">
        <v>11.5</v>
      </c>
      <c r="AJ944" s="533">
        <v>15</v>
      </c>
      <c r="AK944" s="532" t="s">
        <v>1893</v>
      </c>
      <c r="AL944" s="533">
        <v>14</v>
      </c>
      <c r="AM944" s="533" t="s">
        <v>76</v>
      </c>
      <c r="AN944" s="533">
        <v>11</v>
      </c>
      <c r="AO944" s="533">
        <v>11.5</v>
      </c>
    </row>
    <row r="945" spans="1:41" s="500" customFormat="1" ht="15" customHeight="1">
      <c r="A945" s="496"/>
      <c r="B945" s="512" t="s">
        <v>391</v>
      </c>
      <c r="C945" s="533" t="s">
        <v>76</v>
      </c>
      <c r="D945" s="533" t="s">
        <v>76</v>
      </c>
      <c r="E945" s="533" t="s">
        <v>76</v>
      </c>
      <c r="F945" s="533" t="s">
        <v>76</v>
      </c>
      <c r="G945" s="533" t="s">
        <v>76</v>
      </c>
      <c r="H945" s="533" t="s">
        <v>76</v>
      </c>
      <c r="I945" s="533">
        <v>12.5</v>
      </c>
      <c r="J945" s="533" t="s">
        <v>76</v>
      </c>
      <c r="K945" s="533">
        <v>13.25</v>
      </c>
      <c r="L945" s="533" t="s">
        <v>76</v>
      </c>
      <c r="M945" s="533">
        <v>14.75</v>
      </c>
      <c r="N945" s="533" t="s">
        <v>76</v>
      </c>
      <c r="O945" s="533" t="s">
        <v>76</v>
      </c>
      <c r="P945" s="532" t="s">
        <v>76</v>
      </c>
      <c r="Q945" s="532" t="s">
        <v>76</v>
      </c>
      <c r="R945" s="533">
        <v>13</v>
      </c>
      <c r="S945" s="533" t="s">
        <v>76</v>
      </c>
      <c r="T945" s="533" t="s">
        <v>76</v>
      </c>
      <c r="U945" s="533" t="s">
        <v>76</v>
      </c>
      <c r="V945" s="533" t="s">
        <v>76</v>
      </c>
      <c r="W945" s="533" t="s">
        <v>76</v>
      </c>
      <c r="X945" s="533" t="s">
        <v>76</v>
      </c>
      <c r="Y945" s="533" t="s">
        <v>76</v>
      </c>
      <c r="Z945" s="533">
        <v>15.5</v>
      </c>
      <c r="AA945" s="533" t="s">
        <v>76</v>
      </c>
      <c r="AB945" s="533" t="s">
        <v>76</v>
      </c>
      <c r="AC945" s="533" t="s">
        <v>76</v>
      </c>
      <c r="AD945" s="533" t="s">
        <v>76</v>
      </c>
      <c r="AE945" s="533" t="s">
        <v>76</v>
      </c>
      <c r="AF945" s="533" t="s">
        <v>76</v>
      </c>
      <c r="AG945" s="533"/>
      <c r="AH945" s="533" t="s">
        <v>76</v>
      </c>
      <c r="AI945" s="533">
        <v>12.5</v>
      </c>
      <c r="AJ945" s="533" t="s">
        <v>76</v>
      </c>
      <c r="AK945" s="532" t="s">
        <v>76</v>
      </c>
      <c r="AL945" s="533" t="s">
        <v>76</v>
      </c>
      <c r="AM945" s="533">
        <v>13.25</v>
      </c>
      <c r="AN945" s="533" t="s">
        <v>76</v>
      </c>
      <c r="AO945" s="533">
        <v>13.25</v>
      </c>
    </row>
    <row r="946" spans="1:41" s="500" customFormat="1" ht="15" customHeight="1">
      <c r="A946" s="2619" t="s">
        <v>47</v>
      </c>
      <c r="B946" s="2619"/>
      <c r="C946" s="533"/>
      <c r="D946" s="533"/>
      <c r="E946" s="533"/>
      <c r="F946" s="533"/>
      <c r="G946" s="533"/>
      <c r="H946" s="533"/>
      <c r="I946" s="533"/>
      <c r="J946" s="533"/>
      <c r="K946" s="533"/>
      <c r="L946" s="533"/>
      <c r="M946" s="533"/>
      <c r="N946" s="533"/>
      <c r="O946" s="533"/>
      <c r="P946" s="532"/>
      <c r="Q946" s="532"/>
      <c r="R946" s="533" t="s">
        <v>1285</v>
      </c>
      <c r="S946" s="533"/>
      <c r="T946" s="533"/>
      <c r="U946" s="533"/>
      <c r="V946" s="533"/>
      <c r="W946" s="533"/>
      <c r="X946" s="533"/>
      <c r="Y946" s="533"/>
      <c r="Z946" s="533"/>
      <c r="AA946" s="533"/>
      <c r="AB946" s="533"/>
      <c r="AC946" s="533"/>
      <c r="AD946" s="533"/>
      <c r="AE946" s="533"/>
      <c r="AF946" s="533"/>
      <c r="AG946" s="533"/>
      <c r="AH946" s="533"/>
      <c r="AI946" s="533"/>
      <c r="AJ946" s="533"/>
      <c r="AK946" s="532"/>
      <c r="AL946" s="533"/>
      <c r="AM946" s="533"/>
      <c r="AN946" s="533"/>
      <c r="AO946" s="533"/>
    </row>
    <row r="947" spans="1:41" s="500" customFormat="1" ht="15" customHeight="1">
      <c r="A947" s="496"/>
      <c r="B947" s="512" t="s">
        <v>390</v>
      </c>
      <c r="C947" s="533">
        <v>12</v>
      </c>
      <c r="D947" s="533" t="s">
        <v>1645</v>
      </c>
      <c r="E947" s="533" t="s">
        <v>1663</v>
      </c>
      <c r="F947" s="533">
        <v>10.5</v>
      </c>
      <c r="G947" s="533" t="s">
        <v>1645</v>
      </c>
      <c r="H947" s="533">
        <v>12</v>
      </c>
      <c r="I947" s="533">
        <v>10</v>
      </c>
      <c r="J947" s="533" t="s">
        <v>1854</v>
      </c>
      <c r="K947" s="533">
        <v>16.5</v>
      </c>
      <c r="L947" s="533">
        <v>12.5</v>
      </c>
      <c r="M947" s="533">
        <v>14.75</v>
      </c>
      <c r="N947" s="533">
        <v>14.75</v>
      </c>
      <c r="O947" s="533">
        <v>14</v>
      </c>
      <c r="P947" s="533">
        <v>13.25</v>
      </c>
      <c r="Q947" s="537">
        <v>10.5</v>
      </c>
      <c r="R947" s="533">
        <v>13.5</v>
      </c>
      <c r="S947" s="533">
        <v>13.25</v>
      </c>
      <c r="T947" s="533">
        <v>14</v>
      </c>
      <c r="U947" s="533">
        <v>15</v>
      </c>
      <c r="V947" s="533">
        <v>18</v>
      </c>
      <c r="W947" s="533">
        <v>13.25</v>
      </c>
      <c r="X947" s="533">
        <v>13</v>
      </c>
      <c r="Y947" s="533">
        <v>15</v>
      </c>
      <c r="Z947" s="533">
        <v>15.5</v>
      </c>
      <c r="AA947" s="533">
        <v>14</v>
      </c>
      <c r="AB947" s="533">
        <v>13.75</v>
      </c>
      <c r="AC947" s="533" t="s">
        <v>76</v>
      </c>
      <c r="AD947" s="533">
        <v>15</v>
      </c>
      <c r="AE947" s="533">
        <v>12.5</v>
      </c>
      <c r="AF947" s="533">
        <v>13</v>
      </c>
      <c r="AG947" s="533">
        <v>14.5</v>
      </c>
      <c r="AH947" s="533">
        <v>13</v>
      </c>
      <c r="AI947" s="533" t="s">
        <v>76</v>
      </c>
      <c r="AJ947" s="533">
        <v>14.75</v>
      </c>
      <c r="AK947" s="532" t="s">
        <v>1893</v>
      </c>
      <c r="AL947" s="533" t="s">
        <v>76</v>
      </c>
      <c r="AM947" s="533" t="s">
        <v>76</v>
      </c>
      <c r="AN947" s="533">
        <v>10.5</v>
      </c>
      <c r="AO947" s="533">
        <v>13.75</v>
      </c>
    </row>
    <row r="948" spans="1:41" s="500" customFormat="1" ht="15" customHeight="1">
      <c r="A948" s="496"/>
      <c r="B948" s="512" t="s">
        <v>391</v>
      </c>
      <c r="C948" s="533">
        <v>12.5</v>
      </c>
      <c r="D948" s="533" t="s">
        <v>76</v>
      </c>
      <c r="E948" s="533" t="s">
        <v>76</v>
      </c>
      <c r="F948" s="533">
        <v>11.5</v>
      </c>
      <c r="G948" s="533" t="s">
        <v>76</v>
      </c>
      <c r="H948" s="533" t="s">
        <v>76</v>
      </c>
      <c r="I948" s="533">
        <v>11</v>
      </c>
      <c r="J948" s="533" t="s">
        <v>76</v>
      </c>
      <c r="K948" s="533">
        <v>16.5</v>
      </c>
      <c r="L948" s="533" t="s">
        <v>76</v>
      </c>
      <c r="M948" s="533" t="s">
        <v>76</v>
      </c>
      <c r="N948" s="533" t="s">
        <v>76</v>
      </c>
      <c r="O948" s="533" t="s">
        <v>76</v>
      </c>
      <c r="P948" s="532" t="s">
        <v>76</v>
      </c>
      <c r="Q948" s="532" t="s">
        <v>76</v>
      </c>
      <c r="R948" s="533" t="s">
        <v>76</v>
      </c>
      <c r="S948" s="533" t="s">
        <v>76</v>
      </c>
      <c r="T948" s="533" t="s">
        <v>76</v>
      </c>
      <c r="U948" s="533" t="s">
        <v>76</v>
      </c>
      <c r="V948" s="533" t="s">
        <v>76</v>
      </c>
      <c r="W948" s="533" t="s">
        <v>76</v>
      </c>
      <c r="X948" s="533">
        <v>14</v>
      </c>
      <c r="Y948" s="533" t="s">
        <v>76</v>
      </c>
      <c r="Z948" s="533" t="s">
        <v>76</v>
      </c>
      <c r="AA948" s="533" t="s">
        <v>76</v>
      </c>
      <c r="AB948" s="533" t="s">
        <v>76</v>
      </c>
      <c r="AC948" s="533">
        <v>16.3</v>
      </c>
      <c r="AD948" s="533" t="s">
        <v>76</v>
      </c>
      <c r="AE948" s="533" t="s">
        <v>76</v>
      </c>
      <c r="AF948" s="533" t="s">
        <v>76</v>
      </c>
      <c r="AG948" s="533" t="s">
        <v>76</v>
      </c>
      <c r="AH948" s="533">
        <v>15</v>
      </c>
      <c r="AI948" s="533" t="s">
        <v>76</v>
      </c>
      <c r="AJ948" s="533" t="s">
        <v>76</v>
      </c>
      <c r="AK948" s="532" t="s">
        <v>76</v>
      </c>
      <c r="AL948" s="533" t="s">
        <v>76</v>
      </c>
      <c r="AM948" s="533">
        <v>12.5</v>
      </c>
      <c r="AN948" s="533" t="s">
        <v>76</v>
      </c>
      <c r="AO948" s="533">
        <v>15.5</v>
      </c>
    </row>
    <row r="949" spans="1:41" s="500" customFormat="1" ht="15" customHeight="1">
      <c r="A949" s="2619" t="s">
        <v>407</v>
      </c>
      <c r="B949" s="2619"/>
      <c r="C949" s="533"/>
      <c r="D949" s="533"/>
      <c r="E949" s="533"/>
      <c r="F949" s="533"/>
      <c r="G949" s="533"/>
      <c r="H949" s="533"/>
      <c r="I949" s="533"/>
      <c r="J949" s="533"/>
      <c r="K949" s="533"/>
      <c r="L949" s="533"/>
      <c r="M949" s="533"/>
      <c r="N949" s="533"/>
      <c r="O949" s="533"/>
      <c r="P949" s="532"/>
      <c r="Q949" s="532"/>
      <c r="R949" s="533"/>
      <c r="S949" s="533"/>
      <c r="T949" s="533"/>
      <c r="U949" s="533"/>
      <c r="V949" s="533"/>
      <c r="W949" s="533"/>
      <c r="X949" s="533"/>
      <c r="Y949" s="533"/>
      <c r="Z949" s="532"/>
      <c r="AA949" s="532"/>
      <c r="AB949" s="533"/>
      <c r="AC949" s="533"/>
      <c r="AD949" s="533"/>
      <c r="AE949" s="533"/>
      <c r="AF949" s="533"/>
      <c r="AG949" s="533"/>
      <c r="AH949" s="533"/>
      <c r="AI949" s="533"/>
      <c r="AJ949" s="533"/>
      <c r="AK949" s="532"/>
      <c r="AL949" s="533"/>
      <c r="AM949" s="533"/>
      <c r="AN949" s="533"/>
      <c r="AO949" s="533"/>
    </row>
    <row r="950" spans="1:41" s="500" customFormat="1">
      <c r="A950" s="523" t="s">
        <v>856</v>
      </c>
      <c r="B950" s="710" t="s">
        <v>1258</v>
      </c>
      <c r="C950" s="533"/>
      <c r="D950" s="533"/>
      <c r="E950" s="533"/>
      <c r="F950" s="533"/>
      <c r="G950" s="533"/>
      <c r="H950" s="533"/>
      <c r="I950" s="533"/>
      <c r="J950" s="533"/>
      <c r="K950" s="533"/>
      <c r="L950" s="533"/>
      <c r="M950" s="533"/>
      <c r="N950" s="533"/>
      <c r="O950" s="533"/>
      <c r="P950" s="532"/>
      <c r="Q950" s="532"/>
      <c r="R950" s="533"/>
      <c r="S950" s="533"/>
      <c r="T950" s="533"/>
      <c r="U950" s="533"/>
      <c r="V950" s="533"/>
      <c r="W950" s="533"/>
      <c r="X950" s="533"/>
      <c r="Y950" s="533"/>
      <c r="Z950" s="532"/>
      <c r="AA950" s="532"/>
      <c r="AB950" s="533"/>
      <c r="AC950" s="533"/>
      <c r="AD950" s="533"/>
      <c r="AE950" s="533"/>
      <c r="AF950" s="533"/>
      <c r="AG950" s="533"/>
      <c r="AH950" s="533"/>
      <c r="AI950" s="533"/>
      <c r="AJ950" s="533"/>
      <c r="AK950" s="532"/>
      <c r="AL950" s="533"/>
      <c r="AM950" s="533"/>
      <c r="AN950" s="533"/>
      <c r="AO950" s="533"/>
    </row>
    <row r="951" spans="1:41" s="500" customFormat="1" ht="15" customHeight="1">
      <c r="A951" s="523"/>
      <c r="B951" s="512" t="s">
        <v>390</v>
      </c>
      <c r="C951" s="533">
        <v>13</v>
      </c>
      <c r="D951" s="533">
        <v>14</v>
      </c>
      <c r="E951" s="533" t="s">
        <v>2451</v>
      </c>
      <c r="F951" s="533">
        <v>12.5</v>
      </c>
      <c r="G951" s="533">
        <v>13</v>
      </c>
      <c r="H951" s="533" t="s">
        <v>1669</v>
      </c>
      <c r="I951" s="533">
        <v>12</v>
      </c>
      <c r="J951" s="533" t="s">
        <v>1910</v>
      </c>
      <c r="K951" s="533">
        <v>13</v>
      </c>
      <c r="L951" s="533">
        <v>13</v>
      </c>
      <c r="M951" s="533">
        <v>14.5</v>
      </c>
      <c r="N951" s="533">
        <v>13</v>
      </c>
      <c r="O951" s="533">
        <v>13</v>
      </c>
      <c r="P951" s="533">
        <v>13</v>
      </c>
      <c r="Q951" s="533">
        <v>13</v>
      </c>
      <c r="R951" s="533">
        <v>13</v>
      </c>
      <c r="S951" s="533">
        <v>13</v>
      </c>
      <c r="T951" s="533">
        <v>13.5</v>
      </c>
      <c r="U951" s="533">
        <v>13</v>
      </c>
      <c r="V951" s="533">
        <v>14.5</v>
      </c>
      <c r="W951" s="533">
        <v>13</v>
      </c>
      <c r="X951" s="533">
        <v>12.5</v>
      </c>
      <c r="Y951" s="533">
        <v>13</v>
      </c>
      <c r="Z951" s="533">
        <v>13</v>
      </c>
      <c r="AA951" s="533">
        <v>13</v>
      </c>
      <c r="AB951" s="532">
        <v>13.25</v>
      </c>
      <c r="AC951" s="533">
        <v>13</v>
      </c>
      <c r="AD951" s="533">
        <v>15</v>
      </c>
      <c r="AE951" s="533">
        <v>12.5</v>
      </c>
      <c r="AF951" s="533">
        <v>13</v>
      </c>
      <c r="AG951" s="533">
        <v>13</v>
      </c>
      <c r="AH951" s="533">
        <v>11</v>
      </c>
      <c r="AI951" s="533">
        <v>11.25</v>
      </c>
      <c r="AJ951" s="533">
        <v>15</v>
      </c>
      <c r="AK951" s="532" t="s">
        <v>1891</v>
      </c>
      <c r="AL951" s="533">
        <v>16</v>
      </c>
      <c r="AM951" s="533">
        <v>12.5</v>
      </c>
      <c r="AN951" s="533">
        <v>10.5</v>
      </c>
      <c r="AO951" s="533">
        <v>12</v>
      </c>
    </row>
    <row r="952" spans="1:41" s="500" customFormat="1" ht="15" customHeight="1">
      <c r="A952" s="523"/>
      <c r="B952" s="512" t="s">
        <v>391</v>
      </c>
      <c r="C952" s="533" t="s">
        <v>76</v>
      </c>
      <c r="D952" s="533" t="s">
        <v>76</v>
      </c>
      <c r="E952" s="533" t="s">
        <v>76</v>
      </c>
      <c r="F952" s="533" t="s">
        <v>76</v>
      </c>
      <c r="G952" s="533" t="s">
        <v>76</v>
      </c>
      <c r="H952" s="533" t="s">
        <v>76</v>
      </c>
      <c r="I952" s="533">
        <v>13.5</v>
      </c>
      <c r="J952" s="533" t="s">
        <v>76</v>
      </c>
      <c r="K952" s="533" t="s">
        <v>76</v>
      </c>
      <c r="L952" s="533" t="s">
        <v>76</v>
      </c>
      <c r="M952" s="533">
        <v>14.5</v>
      </c>
      <c r="N952" s="533" t="s">
        <v>76</v>
      </c>
      <c r="O952" s="533" t="s">
        <v>76</v>
      </c>
      <c r="P952" s="532" t="s">
        <v>76</v>
      </c>
      <c r="Q952" s="532" t="s">
        <v>76</v>
      </c>
      <c r="R952" s="533" t="s">
        <v>76</v>
      </c>
      <c r="S952" s="533" t="s">
        <v>76</v>
      </c>
      <c r="T952" s="533" t="s">
        <v>76</v>
      </c>
      <c r="U952" s="533" t="s">
        <v>76</v>
      </c>
      <c r="V952" s="533" t="s">
        <v>76</v>
      </c>
      <c r="W952" s="533" t="s">
        <v>76</v>
      </c>
      <c r="X952" s="533" t="s">
        <v>76</v>
      </c>
      <c r="Y952" s="533" t="s">
        <v>76</v>
      </c>
      <c r="Z952" s="533">
        <v>13</v>
      </c>
      <c r="AA952" s="533" t="s">
        <v>76</v>
      </c>
      <c r="AB952" s="532" t="s">
        <v>76</v>
      </c>
      <c r="AC952" s="532" t="s">
        <v>76</v>
      </c>
      <c r="AD952" s="533" t="s">
        <v>76</v>
      </c>
      <c r="AE952" s="533" t="s">
        <v>76</v>
      </c>
      <c r="AF952" s="533" t="s">
        <v>76</v>
      </c>
      <c r="AG952" s="533" t="s">
        <v>76</v>
      </c>
      <c r="AH952" s="533">
        <v>12.5</v>
      </c>
      <c r="AI952" s="533">
        <v>12.5</v>
      </c>
      <c r="AJ952" s="533" t="s">
        <v>76</v>
      </c>
      <c r="AK952" s="532" t="s">
        <v>76</v>
      </c>
      <c r="AL952" s="533" t="s">
        <v>76</v>
      </c>
      <c r="AM952" s="533">
        <v>12.5</v>
      </c>
      <c r="AN952" s="533" t="s">
        <v>76</v>
      </c>
      <c r="AO952" s="533">
        <v>14</v>
      </c>
    </row>
    <row r="953" spans="1:41" s="500" customFormat="1" ht="15" customHeight="1">
      <c r="A953" s="523" t="s">
        <v>1085</v>
      </c>
      <c r="B953" s="710" t="s">
        <v>1259</v>
      </c>
      <c r="C953" s="533"/>
      <c r="D953" s="533"/>
      <c r="E953" s="533"/>
      <c r="F953" s="533"/>
      <c r="G953" s="533"/>
      <c r="H953" s="533"/>
      <c r="I953" s="533"/>
      <c r="J953" s="533"/>
      <c r="K953" s="533"/>
      <c r="L953" s="533"/>
      <c r="M953" s="533"/>
      <c r="N953" s="533"/>
      <c r="O953" s="533"/>
      <c r="P953" s="532"/>
      <c r="Q953" s="532"/>
      <c r="R953" s="533"/>
      <c r="S953" s="533"/>
      <c r="T953" s="533"/>
      <c r="U953" s="533"/>
      <c r="V953" s="533"/>
      <c r="W953" s="533"/>
      <c r="X953" s="533"/>
      <c r="Y953" s="533"/>
      <c r="Z953" s="533"/>
      <c r="AA953" s="533"/>
      <c r="AB953" s="532"/>
      <c r="AC953" s="533"/>
      <c r="AD953" s="533"/>
      <c r="AE953" s="533"/>
      <c r="AF953" s="533"/>
      <c r="AG953" s="533"/>
      <c r="AH953" s="533"/>
      <c r="AI953" s="533"/>
      <c r="AJ953" s="533"/>
      <c r="AK953" s="532"/>
      <c r="AL953" s="533"/>
      <c r="AM953" s="533"/>
      <c r="AN953" s="533"/>
      <c r="AO953" s="533"/>
    </row>
    <row r="954" spans="1:41" s="500" customFormat="1" ht="15" customHeight="1">
      <c r="A954" s="496"/>
      <c r="B954" s="512" t="s">
        <v>390</v>
      </c>
      <c r="C954" s="533">
        <v>13</v>
      </c>
      <c r="D954" s="533">
        <v>14</v>
      </c>
      <c r="E954" s="533">
        <v>12</v>
      </c>
      <c r="F954" s="533">
        <v>12.5</v>
      </c>
      <c r="G954" s="533">
        <v>13</v>
      </c>
      <c r="H954" s="533" t="s">
        <v>1669</v>
      </c>
      <c r="I954" s="533">
        <v>12</v>
      </c>
      <c r="J954" s="533" t="s">
        <v>2451</v>
      </c>
      <c r="K954" s="533">
        <v>16.5</v>
      </c>
      <c r="L954" s="533">
        <v>13</v>
      </c>
      <c r="M954" s="533" t="s">
        <v>76</v>
      </c>
      <c r="N954" s="533">
        <v>14.75</v>
      </c>
      <c r="O954" s="533">
        <v>14.5</v>
      </c>
      <c r="P954" s="533">
        <v>13</v>
      </c>
      <c r="Q954" s="533">
        <v>13</v>
      </c>
      <c r="R954" s="533">
        <v>14</v>
      </c>
      <c r="S954" s="533">
        <v>13</v>
      </c>
      <c r="T954" s="533">
        <v>14</v>
      </c>
      <c r="U954" s="533">
        <v>13</v>
      </c>
      <c r="V954" s="533">
        <v>18</v>
      </c>
      <c r="W954" s="533">
        <v>13</v>
      </c>
      <c r="X954" s="533">
        <v>15.5</v>
      </c>
      <c r="Y954" s="533">
        <v>13</v>
      </c>
      <c r="Z954" s="533">
        <v>13</v>
      </c>
      <c r="AA954" s="533">
        <v>14.75</v>
      </c>
      <c r="AB954" s="532">
        <v>13.25</v>
      </c>
      <c r="AC954" s="532" t="s">
        <v>76</v>
      </c>
      <c r="AD954" s="533">
        <v>15</v>
      </c>
      <c r="AE954" s="533">
        <v>12.5</v>
      </c>
      <c r="AF954" s="533">
        <v>13.5</v>
      </c>
      <c r="AG954" s="533">
        <v>15</v>
      </c>
      <c r="AH954" s="533">
        <v>12.5</v>
      </c>
      <c r="AI954" s="533">
        <v>12.5</v>
      </c>
      <c r="AJ954" s="533">
        <v>14.5</v>
      </c>
      <c r="AK954" s="532" t="s">
        <v>1891</v>
      </c>
      <c r="AL954" s="533">
        <v>16</v>
      </c>
      <c r="AM954" s="533">
        <v>12.5</v>
      </c>
      <c r="AN954" s="533">
        <v>10.5</v>
      </c>
      <c r="AO954" s="533">
        <v>13.75</v>
      </c>
    </row>
    <row r="955" spans="1:41" s="500" customFormat="1" ht="15" customHeight="1">
      <c r="A955" s="496"/>
      <c r="B955" s="512" t="s">
        <v>391</v>
      </c>
      <c r="C955" s="533" t="s">
        <v>76</v>
      </c>
      <c r="D955" s="533" t="s">
        <v>76</v>
      </c>
      <c r="E955" s="533" t="s">
        <v>76</v>
      </c>
      <c r="F955" s="533" t="s">
        <v>76</v>
      </c>
      <c r="G955" s="533" t="s">
        <v>76</v>
      </c>
      <c r="H955" s="533" t="s">
        <v>76</v>
      </c>
      <c r="I955" s="533">
        <v>13.5</v>
      </c>
      <c r="J955" s="533" t="s">
        <v>76</v>
      </c>
      <c r="K955" s="533" t="s">
        <v>76</v>
      </c>
      <c r="L955" s="533" t="s">
        <v>76</v>
      </c>
      <c r="M955" s="533" t="s">
        <v>76</v>
      </c>
      <c r="N955" s="533" t="s">
        <v>76</v>
      </c>
      <c r="O955" s="533" t="s">
        <v>76</v>
      </c>
      <c r="P955" s="533" t="s">
        <v>76</v>
      </c>
      <c r="Q955" s="533" t="s">
        <v>76</v>
      </c>
      <c r="R955" s="533" t="s">
        <v>76</v>
      </c>
      <c r="S955" s="533" t="s">
        <v>76</v>
      </c>
      <c r="T955" s="533" t="s">
        <v>76</v>
      </c>
      <c r="U955" s="533" t="s">
        <v>76</v>
      </c>
      <c r="V955" s="533" t="s">
        <v>76</v>
      </c>
      <c r="W955" s="533" t="s">
        <v>76</v>
      </c>
      <c r="X955" s="533" t="s">
        <v>76</v>
      </c>
      <c r="Y955" s="533" t="s">
        <v>76</v>
      </c>
      <c r="Z955" s="533">
        <v>13</v>
      </c>
      <c r="AA955" s="533" t="s">
        <v>76</v>
      </c>
      <c r="AB955" s="533" t="s">
        <v>76</v>
      </c>
      <c r="AC955" s="533">
        <v>16.3</v>
      </c>
      <c r="AD955" s="533" t="s">
        <v>76</v>
      </c>
      <c r="AE955" s="533" t="s">
        <v>76</v>
      </c>
      <c r="AF955" s="533" t="s">
        <v>76</v>
      </c>
      <c r="AG955" s="533" t="s">
        <v>76</v>
      </c>
      <c r="AH955" s="533">
        <v>14.5</v>
      </c>
      <c r="AI955" s="533" t="s">
        <v>76</v>
      </c>
      <c r="AJ955" s="533" t="s">
        <v>76</v>
      </c>
      <c r="AK955" s="533" t="s">
        <v>76</v>
      </c>
      <c r="AL955" s="533" t="s">
        <v>76</v>
      </c>
      <c r="AM955" s="533">
        <v>12.5</v>
      </c>
      <c r="AN955" s="533" t="s">
        <v>76</v>
      </c>
      <c r="AO955" s="533">
        <v>15.5</v>
      </c>
    </row>
    <row r="956" spans="1:41" s="540" customFormat="1" ht="15" customHeight="1">
      <c r="A956" s="2619" t="s">
        <v>211</v>
      </c>
      <c r="B956" s="2619"/>
      <c r="C956" s="533">
        <v>7</v>
      </c>
      <c r="D956" s="533">
        <v>7</v>
      </c>
      <c r="E956" s="533">
        <v>7</v>
      </c>
      <c r="F956" s="533">
        <v>7</v>
      </c>
      <c r="G956" s="533">
        <v>7</v>
      </c>
      <c r="H956" s="533">
        <v>7</v>
      </c>
      <c r="I956" s="533">
        <v>7</v>
      </c>
      <c r="J956" s="533">
        <v>7</v>
      </c>
      <c r="K956" s="533">
        <v>7</v>
      </c>
      <c r="L956" s="533">
        <v>7</v>
      </c>
      <c r="M956" s="533">
        <v>7</v>
      </c>
      <c r="N956" s="533">
        <v>7</v>
      </c>
      <c r="O956" s="533">
        <v>7</v>
      </c>
      <c r="P956" s="533">
        <v>7</v>
      </c>
      <c r="Q956" s="533">
        <v>7</v>
      </c>
      <c r="R956" s="533">
        <v>7</v>
      </c>
      <c r="S956" s="533">
        <v>7</v>
      </c>
      <c r="T956" s="533">
        <v>7</v>
      </c>
      <c r="U956" s="533">
        <v>7</v>
      </c>
      <c r="V956" s="533">
        <v>7</v>
      </c>
      <c r="W956" s="533">
        <v>7</v>
      </c>
      <c r="X956" s="533">
        <v>7</v>
      </c>
      <c r="Y956" s="533">
        <v>7</v>
      </c>
      <c r="Z956" s="533">
        <v>7</v>
      </c>
      <c r="AA956" s="533">
        <v>7</v>
      </c>
      <c r="AB956" s="533">
        <v>7</v>
      </c>
      <c r="AC956" s="533">
        <v>7</v>
      </c>
      <c r="AD956" s="533">
        <v>7</v>
      </c>
      <c r="AE956" s="533">
        <v>7</v>
      </c>
      <c r="AF956" s="533">
        <v>7</v>
      </c>
      <c r="AG956" s="533">
        <v>7</v>
      </c>
      <c r="AH956" s="533">
        <v>7</v>
      </c>
      <c r="AI956" s="533">
        <v>7</v>
      </c>
      <c r="AJ956" s="533">
        <v>7</v>
      </c>
      <c r="AK956" s="533">
        <v>7</v>
      </c>
      <c r="AL956" s="533">
        <v>7</v>
      </c>
      <c r="AM956" s="533">
        <v>7</v>
      </c>
      <c r="AN956" s="533">
        <v>7</v>
      </c>
      <c r="AO956" s="533" t="s">
        <v>76</v>
      </c>
    </row>
    <row r="957" spans="1:41" s="500" customFormat="1" ht="15" customHeight="1">
      <c r="A957" s="2619" t="s">
        <v>408</v>
      </c>
      <c r="B957" s="2619"/>
      <c r="C957" s="533"/>
      <c r="D957" s="533"/>
      <c r="E957" s="533"/>
      <c r="F957" s="533"/>
      <c r="G957" s="533"/>
      <c r="H957" s="533"/>
      <c r="I957" s="533"/>
      <c r="J957" s="533"/>
      <c r="K957" s="533"/>
      <c r="L957" s="533"/>
      <c r="M957" s="533"/>
      <c r="N957" s="533"/>
      <c r="O957" s="533"/>
      <c r="P957" s="532"/>
      <c r="Q957" s="532"/>
      <c r="R957" s="533"/>
      <c r="S957" s="533"/>
      <c r="T957" s="533"/>
      <c r="U957" s="533"/>
      <c r="V957" s="533"/>
      <c r="W957" s="532"/>
      <c r="X957" s="532"/>
      <c r="Y957" s="533"/>
      <c r="Z957" s="532"/>
      <c r="AA957" s="532"/>
      <c r="AB957" s="532"/>
      <c r="AC957" s="532"/>
      <c r="AD957" s="533"/>
      <c r="AE957" s="533"/>
      <c r="AF957" s="533"/>
      <c r="AG957" s="533"/>
      <c r="AH957" s="533"/>
      <c r="AI957" s="533"/>
      <c r="AJ957" s="533"/>
      <c r="AK957" s="532"/>
      <c r="AL957" s="533"/>
      <c r="AM957" s="533"/>
      <c r="AN957" s="533"/>
      <c r="AO957" s="533"/>
    </row>
    <row r="958" spans="1:41" s="500" customFormat="1" ht="15" customHeight="1">
      <c r="A958" s="496"/>
      <c r="B958" s="512" t="s">
        <v>390</v>
      </c>
      <c r="C958" s="533">
        <v>14</v>
      </c>
      <c r="D958" s="533">
        <v>14.5</v>
      </c>
      <c r="E958" s="533" t="s">
        <v>1846</v>
      </c>
      <c r="F958" s="533">
        <v>13.5</v>
      </c>
      <c r="G958" s="533">
        <v>13</v>
      </c>
      <c r="H958" s="533">
        <v>14</v>
      </c>
      <c r="I958" s="533">
        <v>13.5</v>
      </c>
      <c r="J958" s="533">
        <v>14.75</v>
      </c>
      <c r="K958" s="533">
        <v>15</v>
      </c>
      <c r="L958" s="533">
        <v>14</v>
      </c>
      <c r="M958" s="533">
        <v>15.5</v>
      </c>
      <c r="N958" s="533">
        <v>14.75</v>
      </c>
      <c r="O958" s="533" t="s">
        <v>2406</v>
      </c>
      <c r="P958" s="532">
        <v>13.25</v>
      </c>
      <c r="Q958" s="532">
        <v>13.25</v>
      </c>
      <c r="R958" s="533">
        <v>13.5</v>
      </c>
      <c r="S958" s="533">
        <v>14.5</v>
      </c>
      <c r="T958" s="533">
        <v>15</v>
      </c>
      <c r="U958" s="533">
        <v>15</v>
      </c>
      <c r="V958" s="533">
        <v>16</v>
      </c>
      <c r="W958" s="533">
        <v>14.5</v>
      </c>
      <c r="X958" s="532" t="s">
        <v>2426</v>
      </c>
      <c r="Y958" s="533">
        <v>14.5</v>
      </c>
      <c r="Z958" s="533">
        <v>14.5</v>
      </c>
      <c r="AA958" s="533">
        <v>14.5</v>
      </c>
      <c r="AB958" s="533">
        <v>13</v>
      </c>
      <c r="AC958" s="532" t="s">
        <v>76</v>
      </c>
      <c r="AD958" s="533">
        <v>15</v>
      </c>
      <c r="AE958" s="533">
        <v>14</v>
      </c>
      <c r="AF958" s="533">
        <v>16</v>
      </c>
      <c r="AG958" s="533">
        <v>15</v>
      </c>
      <c r="AH958" s="533">
        <v>12.5</v>
      </c>
      <c r="AI958" s="533">
        <v>11.25</v>
      </c>
      <c r="AJ958" s="533">
        <v>16</v>
      </c>
      <c r="AK958" s="532" t="s">
        <v>1893</v>
      </c>
      <c r="AL958" s="533">
        <v>16</v>
      </c>
      <c r="AM958" s="533">
        <v>12.5</v>
      </c>
      <c r="AN958" s="533">
        <v>12.5</v>
      </c>
      <c r="AO958" s="533">
        <v>11</v>
      </c>
    </row>
    <row r="959" spans="1:41" s="500" customFormat="1" ht="15" customHeight="1">
      <c r="A959" s="496"/>
      <c r="B959" s="512" t="s">
        <v>391</v>
      </c>
      <c r="C959" s="533" t="s">
        <v>76</v>
      </c>
      <c r="D959" s="533" t="s">
        <v>76</v>
      </c>
      <c r="E959" s="533" t="s">
        <v>76</v>
      </c>
      <c r="F959" s="533" t="s">
        <v>76</v>
      </c>
      <c r="G959" s="533" t="s">
        <v>76</v>
      </c>
      <c r="H959" s="533" t="s">
        <v>76</v>
      </c>
      <c r="I959" s="533">
        <v>13.5</v>
      </c>
      <c r="J959" s="533" t="s">
        <v>76</v>
      </c>
      <c r="K959" s="533">
        <v>16</v>
      </c>
      <c r="L959" s="533" t="s">
        <v>76</v>
      </c>
      <c r="M959" s="533">
        <v>15</v>
      </c>
      <c r="N959" s="533" t="s">
        <v>76</v>
      </c>
      <c r="O959" s="533" t="s">
        <v>76</v>
      </c>
      <c r="P959" s="532" t="s">
        <v>76</v>
      </c>
      <c r="Q959" s="532" t="s">
        <v>2930</v>
      </c>
      <c r="R959" s="533">
        <v>15.5</v>
      </c>
      <c r="S959" s="533" t="s">
        <v>76</v>
      </c>
      <c r="T959" s="533" t="s">
        <v>76</v>
      </c>
      <c r="U959" s="533" t="s">
        <v>76</v>
      </c>
      <c r="V959" s="533" t="s">
        <v>76</v>
      </c>
      <c r="W959" s="532" t="s">
        <v>76</v>
      </c>
      <c r="X959" s="532" t="s">
        <v>76</v>
      </c>
      <c r="Y959" s="532" t="s">
        <v>76</v>
      </c>
      <c r="Z959" s="533">
        <v>15.5</v>
      </c>
      <c r="AA959" s="533" t="s">
        <v>76</v>
      </c>
      <c r="AB959" s="532" t="s">
        <v>76</v>
      </c>
      <c r="AC959" s="533">
        <v>16.5</v>
      </c>
      <c r="AD959" s="533" t="s">
        <v>76</v>
      </c>
      <c r="AE959" s="533" t="s">
        <v>76</v>
      </c>
      <c r="AF959" s="533" t="s">
        <v>76</v>
      </c>
      <c r="AG959" s="533" t="s">
        <v>76</v>
      </c>
      <c r="AH959" s="533" t="s">
        <v>76</v>
      </c>
      <c r="AI959" s="533">
        <v>13</v>
      </c>
      <c r="AJ959" s="533" t="s">
        <v>76</v>
      </c>
      <c r="AK959" s="532" t="s">
        <v>76</v>
      </c>
      <c r="AL959" s="533" t="s">
        <v>76</v>
      </c>
      <c r="AM959" s="533">
        <v>12.5</v>
      </c>
      <c r="AN959" s="533" t="s">
        <v>76</v>
      </c>
      <c r="AO959" s="533">
        <v>13</v>
      </c>
    </row>
    <row r="960" spans="1:41" s="500" customFormat="1" ht="15" customHeight="1">
      <c r="A960" s="2619" t="s">
        <v>409</v>
      </c>
      <c r="B960" s="2619"/>
      <c r="C960" s="533"/>
      <c r="D960" s="533"/>
      <c r="E960" s="533"/>
      <c r="F960" s="533"/>
      <c r="G960" s="533"/>
      <c r="H960" s="533"/>
      <c r="I960" s="533"/>
      <c r="J960" s="533"/>
      <c r="K960" s="533"/>
      <c r="L960" s="533"/>
      <c r="M960" s="533"/>
      <c r="N960" s="533"/>
      <c r="O960" s="533"/>
      <c r="P960" s="532"/>
      <c r="Q960" s="532"/>
      <c r="R960" s="533"/>
      <c r="S960" s="533"/>
      <c r="T960" s="533"/>
      <c r="U960" s="533"/>
      <c r="V960" s="533"/>
      <c r="W960" s="532"/>
      <c r="X960" s="532"/>
      <c r="Y960" s="532"/>
      <c r="Z960" s="533"/>
      <c r="AA960" s="533"/>
      <c r="AB960" s="532"/>
      <c r="AC960" s="533"/>
      <c r="AD960" s="533"/>
      <c r="AE960" s="533"/>
      <c r="AF960" s="533"/>
      <c r="AG960" s="533"/>
      <c r="AH960" s="533"/>
      <c r="AI960" s="533"/>
      <c r="AJ960" s="533"/>
      <c r="AK960" s="532"/>
      <c r="AL960" s="533"/>
      <c r="AM960" s="533"/>
      <c r="AN960" s="533"/>
      <c r="AO960" s="533"/>
    </row>
    <row r="961" spans="1:41" s="500" customFormat="1" ht="15" customHeight="1">
      <c r="A961" s="496"/>
      <c r="B961" s="512" t="s">
        <v>390</v>
      </c>
      <c r="C961" s="533" t="s">
        <v>2379</v>
      </c>
      <c r="D961" s="533">
        <v>13</v>
      </c>
      <c r="E961" s="533" t="s">
        <v>1868</v>
      </c>
      <c r="F961" s="533">
        <v>12</v>
      </c>
      <c r="G961" s="533" t="s">
        <v>76</v>
      </c>
      <c r="H961" s="533" t="s">
        <v>76</v>
      </c>
      <c r="I961" s="533">
        <v>13</v>
      </c>
      <c r="J961" s="533">
        <v>14.75</v>
      </c>
      <c r="K961" s="533">
        <v>14.5</v>
      </c>
      <c r="L961" s="533">
        <v>15</v>
      </c>
      <c r="M961" s="533">
        <v>15</v>
      </c>
      <c r="N961" s="533">
        <v>14.75</v>
      </c>
      <c r="O961" s="533" t="s">
        <v>2902</v>
      </c>
      <c r="P961" s="533">
        <v>13.25</v>
      </c>
      <c r="Q961" s="533">
        <v>11.5</v>
      </c>
      <c r="R961" s="533">
        <v>13</v>
      </c>
      <c r="S961" s="533">
        <v>15</v>
      </c>
      <c r="T961" s="533">
        <v>15</v>
      </c>
      <c r="U961" s="533" t="s">
        <v>1861</v>
      </c>
      <c r="V961" s="533">
        <v>16.5</v>
      </c>
      <c r="W961" s="533">
        <v>15</v>
      </c>
      <c r="X961" s="533">
        <v>15</v>
      </c>
      <c r="Y961" s="533">
        <v>16</v>
      </c>
      <c r="Z961" s="533" t="s">
        <v>76</v>
      </c>
      <c r="AA961" s="533">
        <v>14.75</v>
      </c>
      <c r="AB961" s="533">
        <v>14</v>
      </c>
      <c r="AC961" s="533">
        <v>15</v>
      </c>
      <c r="AD961" s="533">
        <v>15</v>
      </c>
      <c r="AE961" s="533" t="s">
        <v>2706</v>
      </c>
      <c r="AF961" s="533">
        <v>16</v>
      </c>
      <c r="AG961" s="533">
        <v>15.5</v>
      </c>
      <c r="AH961" s="533">
        <v>14</v>
      </c>
      <c r="AI961" s="533">
        <v>13.38</v>
      </c>
      <c r="AJ961" s="533">
        <v>16</v>
      </c>
      <c r="AK961" s="532" t="s">
        <v>76</v>
      </c>
      <c r="AL961" s="533" t="s">
        <v>76</v>
      </c>
      <c r="AM961" s="533" t="s">
        <v>76</v>
      </c>
      <c r="AN961" s="533">
        <v>11.5</v>
      </c>
      <c r="AO961" s="533">
        <v>15.5</v>
      </c>
    </row>
    <row r="962" spans="1:41" s="500" customFormat="1" ht="15" customHeight="1">
      <c r="A962" s="496"/>
      <c r="B962" s="512" t="s">
        <v>391</v>
      </c>
      <c r="C962" s="533" t="s">
        <v>76</v>
      </c>
      <c r="D962" s="533">
        <v>14.5</v>
      </c>
      <c r="E962" s="533" t="s">
        <v>76</v>
      </c>
      <c r="F962" s="533">
        <v>13.5</v>
      </c>
      <c r="G962" s="533" t="s">
        <v>76</v>
      </c>
      <c r="H962" s="533" t="s">
        <v>76</v>
      </c>
      <c r="I962" s="533" t="s">
        <v>76</v>
      </c>
      <c r="J962" s="533" t="s">
        <v>76</v>
      </c>
      <c r="K962" s="533">
        <v>14.5</v>
      </c>
      <c r="L962" s="533" t="s">
        <v>76</v>
      </c>
      <c r="M962" s="533">
        <v>15.25</v>
      </c>
      <c r="N962" s="533">
        <v>13.5</v>
      </c>
      <c r="O962" s="532" t="s">
        <v>76</v>
      </c>
      <c r="P962" s="533" t="s">
        <v>76</v>
      </c>
      <c r="Q962" s="532" t="s">
        <v>1891</v>
      </c>
      <c r="R962" s="533">
        <v>14.5</v>
      </c>
      <c r="S962" s="533" t="s">
        <v>76</v>
      </c>
      <c r="T962" s="533" t="s">
        <v>76</v>
      </c>
      <c r="U962" s="533" t="s">
        <v>76</v>
      </c>
      <c r="V962" s="533" t="s">
        <v>76</v>
      </c>
      <c r="W962" s="533" t="s">
        <v>76</v>
      </c>
      <c r="X962" s="533" t="s">
        <v>76</v>
      </c>
      <c r="Y962" s="533" t="s">
        <v>76</v>
      </c>
      <c r="Z962" s="533" t="s">
        <v>76</v>
      </c>
      <c r="AA962" s="533" t="s">
        <v>76</v>
      </c>
      <c r="AB962" s="532" t="s">
        <v>76</v>
      </c>
      <c r="AC962" s="532" t="s">
        <v>76</v>
      </c>
      <c r="AD962" s="533" t="s">
        <v>76</v>
      </c>
      <c r="AE962" s="533">
        <v>14.5</v>
      </c>
      <c r="AF962" s="533" t="s">
        <v>76</v>
      </c>
      <c r="AG962" s="533" t="s">
        <v>76</v>
      </c>
      <c r="AH962" s="533" t="s">
        <v>76</v>
      </c>
      <c r="AI962" s="533" t="s">
        <v>76</v>
      </c>
      <c r="AJ962" s="533" t="s">
        <v>76</v>
      </c>
      <c r="AK962" s="532" t="s">
        <v>76</v>
      </c>
      <c r="AL962" s="533" t="s">
        <v>76</v>
      </c>
      <c r="AM962" s="533" t="s">
        <v>76</v>
      </c>
      <c r="AN962" s="533" t="s">
        <v>76</v>
      </c>
      <c r="AO962" s="533" t="s">
        <v>76</v>
      </c>
    </row>
    <row r="963" spans="1:41" s="500" customFormat="1" ht="15" customHeight="1">
      <c r="A963" s="2619" t="s">
        <v>410</v>
      </c>
      <c r="B963" s="2619"/>
      <c r="C963" s="533"/>
      <c r="D963" s="533"/>
      <c r="E963" s="533"/>
      <c r="F963" s="533"/>
      <c r="G963" s="533"/>
      <c r="H963" s="533"/>
      <c r="I963" s="533"/>
      <c r="J963" s="533"/>
      <c r="K963" s="533"/>
      <c r="L963" s="533"/>
      <c r="M963" s="533"/>
      <c r="N963" s="533"/>
      <c r="O963" s="532"/>
      <c r="P963" s="533"/>
      <c r="Q963" s="532"/>
      <c r="R963" s="533"/>
      <c r="S963" s="533"/>
      <c r="T963" s="533"/>
      <c r="U963" s="533"/>
      <c r="V963" s="533"/>
      <c r="W963" s="533"/>
      <c r="X963" s="533"/>
      <c r="Y963" s="533"/>
      <c r="Z963" s="533"/>
      <c r="AA963" s="533"/>
      <c r="AB963" s="532"/>
      <c r="AC963" s="532"/>
      <c r="AD963" s="533"/>
      <c r="AE963" s="533"/>
      <c r="AF963" s="533"/>
      <c r="AG963" s="533"/>
      <c r="AH963" s="533"/>
      <c r="AI963" s="533"/>
      <c r="AJ963" s="533"/>
      <c r="AK963" s="532"/>
      <c r="AL963" s="533"/>
      <c r="AM963" s="533"/>
      <c r="AN963" s="533"/>
      <c r="AO963" s="533"/>
    </row>
    <row r="964" spans="1:41" s="500" customFormat="1" ht="15" customHeight="1">
      <c r="A964" s="496"/>
      <c r="B964" s="512" t="s">
        <v>390</v>
      </c>
      <c r="C964" s="533">
        <v>14</v>
      </c>
      <c r="D964" s="533">
        <v>14</v>
      </c>
      <c r="E964" s="533">
        <v>14</v>
      </c>
      <c r="F964" s="533">
        <v>13</v>
      </c>
      <c r="G964" s="533">
        <v>14</v>
      </c>
      <c r="H964" s="533">
        <v>12</v>
      </c>
      <c r="I964" s="533" t="s">
        <v>76</v>
      </c>
      <c r="J964" s="533">
        <v>14.75</v>
      </c>
      <c r="K964" s="533">
        <v>14.5</v>
      </c>
      <c r="L964" s="533">
        <v>15</v>
      </c>
      <c r="M964" s="533">
        <v>16</v>
      </c>
      <c r="N964" s="533" t="s">
        <v>1861</v>
      </c>
      <c r="O964" s="533">
        <v>16</v>
      </c>
      <c r="P964" s="533">
        <v>13.25</v>
      </c>
      <c r="Q964" s="532" t="s">
        <v>2451</v>
      </c>
      <c r="R964" s="533">
        <v>16</v>
      </c>
      <c r="S964" s="533">
        <v>17</v>
      </c>
      <c r="T964" s="533">
        <v>17</v>
      </c>
      <c r="U964" s="533">
        <v>16</v>
      </c>
      <c r="V964" s="533">
        <v>17</v>
      </c>
      <c r="W964" s="533">
        <v>16</v>
      </c>
      <c r="X964" s="533" t="s">
        <v>2931</v>
      </c>
      <c r="Y964" s="533">
        <v>16</v>
      </c>
      <c r="Z964" s="533">
        <v>17</v>
      </c>
      <c r="AA964" s="533">
        <v>17</v>
      </c>
      <c r="AB964" s="533">
        <v>15</v>
      </c>
      <c r="AC964" s="533">
        <v>14</v>
      </c>
      <c r="AD964" s="533">
        <v>16</v>
      </c>
      <c r="AE964" s="533">
        <v>14.5</v>
      </c>
      <c r="AF964" s="533">
        <v>16</v>
      </c>
      <c r="AG964" s="533">
        <v>16.5</v>
      </c>
      <c r="AH964" s="533">
        <v>13.4</v>
      </c>
      <c r="AI964" s="533">
        <v>16.5</v>
      </c>
      <c r="AJ964" s="533">
        <v>16</v>
      </c>
      <c r="AK964" s="532" t="s">
        <v>1908</v>
      </c>
      <c r="AL964" s="533" t="s">
        <v>76</v>
      </c>
      <c r="AM964" s="533" t="s">
        <v>76</v>
      </c>
      <c r="AN964" s="533">
        <v>10.5</v>
      </c>
      <c r="AO964" s="533">
        <v>19</v>
      </c>
    </row>
    <row r="965" spans="1:41" s="500" customFormat="1" ht="15" customHeight="1">
      <c r="A965" s="496"/>
      <c r="B965" s="512" t="s">
        <v>391</v>
      </c>
      <c r="C965" s="533" t="s">
        <v>76</v>
      </c>
      <c r="D965" s="533" t="s">
        <v>76</v>
      </c>
      <c r="E965" s="533" t="s">
        <v>76</v>
      </c>
      <c r="F965" s="533" t="s">
        <v>76</v>
      </c>
      <c r="G965" s="533" t="s">
        <v>76</v>
      </c>
      <c r="H965" s="533" t="s">
        <v>76</v>
      </c>
      <c r="I965" s="533" t="s">
        <v>76</v>
      </c>
      <c r="J965" s="533" t="s">
        <v>76</v>
      </c>
      <c r="K965" s="533">
        <v>16.5</v>
      </c>
      <c r="L965" s="533" t="s">
        <v>76</v>
      </c>
      <c r="M965" s="533">
        <v>15.5</v>
      </c>
      <c r="N965" s="533">
        <v>16.5</v>
      </c>
      <c r="O965" s="532" t="s">
        <v>76</v>
      </c>
      <c r="P965" s="532" t="s">
        <v>76</v>
      </c>
      <c r="Q965" s="532" t="s">
        <v>76</v>
      </c>
      <c r="R965" s="533">
        <v>19.5</v>
      </c>
      <c r="S965" s="533" t="s">
        <v>76</v>
      </c>
      <c r="T965" s="533" t="s">
        <v>76</v>
      </c>
      <c r="U965" s="533" t="s">
        <v>76</v>
      </c>
      <c r="V965" s="533" t="s">
        <v>76</v>
      </c>
      <c r="W965" s="533" t="s">
        <v>76</v>
      </c>
      <c r="X965" s="533" t="s">
        <v>76</v>
      </c>
      <c r="Y965" s="533" t="s">
        <v>76</v>
      </c>
      <c r="Z965" s="533">
        <v>16</v>
      </c>
      <c r="AA965" s="533" t="s">
        <v>76</v>
      </c>
      <c r="AB965" s="533" t="s">
        <v>76</v>
      </c>
      <c r="AC965" s="533" t="s">
        <v>2903</v>
      </c>
      <c r="AD965" s="533" t="s">
        <v>76</v>
      </c>
      <c r="AE965" s="533" t="s">
        <v>76</v>
      </c>
      <c r="AF965" s="533" t="s">
        <v>76</v>
      </c>
      <c r="AG965" s="533" t="s">
        <v>76</v>
      </c>
      <c r="AH965" s="533">
        <v>16.5</v>
      </c>
      <c r="AI965" s="533">
        <v>19</v>
      </c>
      <c r="AJ965" s="533" t="s">
        <v>76</v>
      </c>
      <c r="AK965" s="532" t="s">
        <v>76</v>
      </c>
      <c r="AL965" s="533" t="s">
        <v>76</v>
      </c>
      <c r="AM965" s="533" t="s">
        <v>76</v>
      </c>
      <c r="AN965" s="533" t="s">
        <v>76</v>
      </c>
      <c r="AO965" s="533" t="s">
        <v>76</v>
      </c>
    </row>
    <row r="966" spans="1:41" s="500" customFormat="1" ht="15" customHeight="1">
      <c r="A966" s="2619" t="s">
        <v>411</v>
      </c>
      <c r="B966" s="2619"/>
      <c r="C966" s="533"/>
      <c r="D966" s="533"/>
      <c r="E966" s="533"/>
      <c r="F966" s="533"/>
      <c r="G966" s="533"/>
      <c r="H966" s="533"/>
      <c r="I966" s="533"/>
      <c r="J966" s="533"/>
      <c r="K966" s="533"/>
      <c r="L966" s="533"/>
      <c r="M966" s="533"/>
      <c r="N966" s="533"/>
      <c r="O966" s="532"/>
      <c r="P966" s="532"/>
      <c r="Q966" s="532"/>
      <c r="R966" s="533"/>
      <c r="S966" s="533"/>
      <c r="T966" s="533"/>
      <c r="U966" s="533"/>
      <c r="V966" s="533"/>
      <c r="W966" s="533"/>
      <c r="X966" s="533"/>
      <c r="Y966" s="533"/>
      <c r="Z966" s="533"/>
      <c r="AA966" s="533"/>
      <c r="AB966" s="533"/>
      <c r="AC966" s="533"/>
      <c r="AD966" s="533"/>
      <c r="AE966" s="533"/>
      <c r="AF966" s="533"/>
      <c r="AG966" s="533"/>
      <c r="AH966" s="533"/>
      <c r="AI966" s="533"/>
      <c r="AJ966" s="533"/>
      <c r="AK966" s="532"/>
      <c r="AL966" s="533"/>
      <c r="AM966" s="533"/>
      <c r="AN966" s="533"/>
      <c r="AO966" s="533"/>
    </row>
    <row r="967" spans="1:41" s="500" customFormat="1" ht="15" customHeight="1">
      <c r="A967" s="496"/>
      <c r="B967" s="512" t="s">
        <v>390</v>
      </c>
      <c r="C967" s="533" t="s">
        <v>1862</v>
      </c>
      <c r="D967" s="533">
        <v>14</v>
      </c>
      <c r="E967" s="533" t="s">
        <v>2685</v>
      </c>
      <c r="F967" s="533" t="s">
        <v>2845</v>
      </c>
      <c r="G967" s="533" t="s">
        <v>2389</v>
      </c>
      <c r="H967" s="533" t="s">
        <v>2389</v>
      </c>
      <c r="I967" s="533">
        <v>10</v>
      </c>
      <c r="J967" s="533" t="s">
        <v>2904</v>
      </c>
      <c r="K967" s="533">
        <v>14.5</v>
      </c>
      <c r="L967" s="533">
        <v>14.5</v>
      </c>
      <c r="M967" s="533" t="s">
        <v>2426</v>
      </c>
      <c r="N967" s="533">
        <v>14.75</v>
      </c>
      <c r="O967" s="533" t="s">
        <v>1847</v>
      </c>
      <c r="P967" s="532">
        <v>13.25</v>
      </c>
      <c r="Q967" s="533">
        <v>13</v>
      </c>
      <c r="R967" s="533">
        <v>13</v>
      </c>
      <c r="S967" s="533">
        <v>16</v>
      </c>
      <c r="T967" s="533">
        <v>16.5</v>
      </c>
      <c r="U967" s="533">
        <v>15.5</v>
      </c>
      <c r="V967" s="532" t="s">
        <v>1665</v>
      </c>
      <c r="W967" s="533" t="s">
        <v>2258</v>
      </c>
      <c r="X967" s="533">
        <v>15</v>
      </c>
      <c r="Y967" s="533">
        <v>12</v>
      </c>
      <c r="Z967" s="533">
        <v>15.5</v>
      </c>
      <c r="AA967" s="533">
        <v>14.75</v>
      </c>
      <c r="AB967" s="533">
        <v>14</v>
      </c>
      <c r="AC967" s="533">
        <v>15.5</v>
      </c>
      <c r="AD967" s="533">
        <v>15</v>
      </c>
      <c r="AE967" s="533" t="s">
        <v>2451</v>
      </c>
      <c r="AF967" s="533">
        <v>16</v>
      </c>
      <c r="AG967" s="533">
        <v>15.5</v>
      </c>
      <c r="AH967" s="533">
        <v>10.5</v>
      </c>
      <c r="AI967" s="533">
        <v>9.5</v>
      </c>
      <c r="AJ967" s="533">
        <v>16</v>
      </c>
      <c r="AK967" s="532" t="s">
        <v>1847</v>
      </c>
      <c r="AL967" s="533">
        <v>16</v>
      </c>
      <c r="AM967" s="533">
        <v>10.5</v>
      </c>
      <c r="AN967" s="533">
        <v>10.5</v>
      </c>
      <c r="AO967" s="533">
        <v>11.5</v>
      </c>
    </row>
    <row r="968" spans="1:41" s="500" customFormat="1" ht="15" customHeight="1">
      <c r="A968" s="517"/>
      <c r="B968" s="518" t="s">
        <v>391</v>
      </c>
      <c r="C968" s="525" t="s">
        <v>76</v>
      </c>
      <c r="D968" s="525" t="s">
        <v>76</v>
      </c>
      <c r="E968" s="525" t="s">
        <v>76</v>
      </c>
      <c r="F968" s="525" t="s">
        <v>76</v>
      </c>
      <c r="G968" s="525" t="s">
        <v>76</v>
      </c>
      <c r="H968" s="525" t="s">
        <v>76</v>
      </c>
      <c r="I968" s="525">
        <v>14</v>
      </c>
      <c r="J968" s="525" t="s">
        <v>76</v>
      </c>
      <c r="K968" s="525">
        <v>16.5</v>
      </c>
      <c r="L968" s="525" t="s">
        <v>76</v>
      </c>
      <c r="M968" s="525" t="s">
        <v>1868</v>
      </c>
      <c r="N968" s="525" t="s">
        <v>76</v>
      </c>
      <c r="O968" s="541" t="s">
        <v>76</v>
      </c>
      <c r="P968" s="541" t="s">
        <v>76</v>
      </c>
      <c r="Q968" s="525">
        <v>12.5</v>
      </c>
      <c r="R968" s="525">
        <v>13.5</v>
      </c>
      <c r="S968" s="525" t="s">
        <v>76</v>
      </c>
      <c r="T968" s="541" t="s">
        <v>76</v>
      </c>
      <c r="U968" s="541" t="s">
        <v>76</v>
      </c>
      <c r="V968" s="541" t="s">
        <v>76</v>
      </c>
      <c r="W968" s="541" t="s">
        <v>76</v>
      </c>
      <c r="X968" s="541" t="s">
        <v>76</v>
      </c>
      <c r="Y968" s="541" t="s">
        <v>76</v>
      </c>
      <c r="Z968" s="525">
        <v>16.5</v>
      </c>
      <c r="AA968" s="525" t="s">
        <v>76</v>
      </c>
      <c r="AB968" s="541" t="s">
        <v>76</v>
      </c>
      <c r="AC968" s="541" t="s">
        <v>76</v>
      </c>
      <c r="AD968" s="541" t="s">
        <v>76</v>
      </c>
      <c r="AE968" s="541" t="s">
        <v>76</v>
      </c>
      <c r="AF968" s="541" t="s">
        <v>76</v>
      </c>
      <c r="AG968" s="541" t="s">
        <v>76</v>
      </c>
      <c r="AH968" s="525">
        <v>12.5</v>
      </c>
      <c r="AI968" s="525">
        <v>11.5</v>
      </c>
      <c r="AJ968" s="525" t="s">
        <v>76</v>
      </c>
      <c r="AK968" s="541" t="s">
        <v>76</v>
      </c>
      <c r="AL968" s="541" t="s">
        <v>76</v>
      </c>
      <c r="AM968" s="525">
        <v>11</v>
      </c>
      <c r="AN968" s="525" t="s">
        <v>76</v>
      </c>
      <c r="AO968" s="525">
        <v>14.5</v>
      </c>
    </row>
    <row r="969" spans="1:41" s="1047" customFormat="1" ht="15" customHeight="1">
      <c r="A969" s="2573" t="s">
        <v>548</v>
      </c>
      <c r="B969" s="2573"/>
      <c r="C969" s="2573"/>
      <c r="D969" s="2573"/>
      <c r="E969" s="2573"/>
      <c r="F969" s="2573"/>
      <c r="G969" s="2573"/>
      <c r="H969" s="2573"/>
      <c r="I969" s="2573"/>
      <c r="J969" s="1049"/>
      <c r="K969" s="1049"/>
      <c r="L969" s="1049"/>
      <c r="M969" s="1049"/>
      <c r="N969" s="1049"/>
      <c r="O969" s="1049"/>
      <c r="P969" s="1049"/>
      <c r="Q969" s="1049"/>
      <c r="R969" s="1049"/>
      <c r="S969" s="1049"/>
      <c r="T969" s="2573" t="s">
        <v>3562</v>
      </c>
      <c r="U969" s="2573"/>
      <c r="V969" s="2573"/>
      <c r="W969" s="2573"/>
      <c r="X969" s="2573"/>
      <c r="Y969" s="1050"/>
      <c r="Z969" s="1048"/>
      <c r="AA969" s="1048"/>
      <c r="AB969" s="1048"/>
      <c r="AC969" s="1048"/>
      <c r="AF969" s="1050"/>
      <c r="AG969" s="1050"/>
      <c r="AH969" s="1050"/>
      <c r="AI969" s="1050"/>
      <c r="AJ969" s="1050"/>
    </row>
    <row r="970" spans="1:41" s="1047" customFormat="1" ht="15" customHeight="1">
      <c r="B970" s="1047" t="s">
        <v>399</v>
      </c>
      <c r="U970" s="1047" t="s">
        <v>399</v>
      </c>
      <c r="V970" s="1048"/>
      <c r="W970" s="1048"/>
      <c r="X970" s="1048"/>
      <c r="Y970" s="1048"/>
      <c r="AA970" s="1048"/>
      <c r="AB970" s="1048"/>
      <c r="AC970" s="1048"/>
      <c r="AH970" s="1048"/>
      <c r="AI970" s="1048"/>
      <c r="AJ970" s="1048"/>
    </row>
    <row r="971" spans="1:41" ht="15" customHeight="1"/>
    <row r="972" spans="1:41" s="989" customFormat="1" ht="15" customHeight="1">
      <c r="C972" s="2597" t="s">
        <v>2875</v>
      </c>
      <c r="D972" s="2597"/>
      <c r="E972" s="2597"/>
      <c r="F972" s="2597"/>
      <c r="G972" s="2597"/>
      <c r="H972" s="2597"/>
      <c r="I972" s="2597"/>
      <c r="J972" s="2605" t="s">
        <v>2932</v>
      </c>
      <c r="K972" s="2605"/>
      <c r="L972" s="2605"/>
      <c r="M972" s="2605"/>
      <c r="N972" s="2605"/>
      <c r="O972" s="2605"/>
      <c r="P972" s="2605"/>
      <c r="Q972" s="2598" t="s">
        <v>2229</v>
      </c>
      <c r="R972" s="2598"/>
      <c r="S972" s="2597"/>
      <c r="T972" s="2597"/>
      <c r="U972" s="2597"/>
      <c r="V972" s="2627"/>
      <c r="W972" s="2627"/>
      <c r="X972" s="2627"/>
      <c r="Y972" s="2627"/>
      <c r="AA972" s="2597"/>
      <c r="AB972" s="2597"/>
      <c r="AC972" s="2597"/>
      <c r="AD972" s="2627"/>
      <c r="AE972" s="2627"/>
      <c r="AF972" s="2627"/>
      <c r="AG972" s="2627"/>
      <c r="AH972" s="2597"/>
      <c r="AI972" s="2597"/>
      <c r="AJ972" s="2597"/>
      <c r="AK972" s="2597"/>
      <c r="AL972" s="2627"/>
      <c r="AM972" s="2627"/>
      <c r="AN972" s="2627"/>
      <c r="AO972" s="2627"/>
    </row>
    <row r="973" spans="1:41" s="500" customFormat="1" ht="15" customHeight="1">
      <c r="C973" s="530"/>
      <c r="D973" s="530"/>
      <c r="E973" s="530"/>
      <c r="F973" s="530"/>
      <c r="G973" s="530"/>
      <c r="H973" s="530"/>
      <c r="I973" s="705"/>
      <c r="J973" s="2628"/>
      <c r="K973" s="2628"/>
      <c r="L973" s="2628"/>
      <c r="M973" s="504"/>
      <c r="N973" s="504"/>
      <c r="O973" s="504"/>
      <c r="P973" s="504"/>
      <c r="Q973" s="501" t="s">
        <v>1130</v>
      </c>
      <c r="R973" s="496"/>
      <c r="T973" s="2603"/>
      <c r="U973" s="2603"/>
      <c r="V973" s="704"/>
      <c r="W973" s="704"/>
      <c r="X973" s="704"/>
      <c r="Y973" s="504"/>
      <c r="AA973" s="530"/>
      <c r="AB973" s="530"/>
      <c r="AC973" s="705"/>
      <c r="AD973" s="704"/>
      <c r="AE973" s="704"/>
      <c r="AF973" s="704"/>
      <c r="AG973" s="504"/>
      <c r="AH973" s="530"/>
      <c r="AI973" s="530"/>
      <c r="AJ973" s="2629"/>
      <c r="AK973" s="2629"/>
      <c r="AL973" s="2628"/>
      <c r="AM973" s="2628"/>
      <c r="AN973" s="2628"/>
      <c r="AO973" s="504"/>
    </row>
    <row r="974" spans="1:41" s="500" customFormat="1" ht="15" customHeight="1">
      <c r="B974" s="504"/>
      <c r="C974" s="504"/>
      <c r="D974" s="504"/>
      <c r="E974" s="504"/>
      <c r="F974" s="504"/>
      <c r="G974" s="504"/>
      <c r="H974" s="504"/>
      <c r="I974" s="504"/>
      <c r="J974" s="504"/>
      <c r="K974" s="504"/>
      <c r="L974" s="504"/>
      <c r="M974" s="504"/>
      <c r="N974" s="2631"/>
      <c r="O974" s="2631"/>
      <c r="P974" s="2631"/>
      <c r="Q974" s="2631"/>
      <c r="AH974" s="531"/>
      <c r="AI974" s="531"/>
      <c r="AJ974" s="531"/>
      <c r="AK974" s="531"/>
      <c r="AL974" s="531"/>
      <c r="AM974" s="531"/>
      <c r="AN974" s="531"/>
      <c r="AO974" s="531"/>
    </row>
    <row r="975" spans="1:41" s="630" customFormat="1" ht="15" customHeight="1">
      <c r="A975" s="2582" t="s">
        <v>369</v>
      </c>
      <c r="B975" s="2583"/>
      <c r="C975" s="2604" t="s">
        <v>230</v>
      </c>
      <c r="D975" s="2604"/>
      <c r="E975" s="2604"/>
      <c r="F975" s="2604"/>
      <c r="G975" s="2604" t="s">
        <v>370</v>
      </c>
      <c r="H975" s="2604"/>
      <c r="I975" s="2604"/>
      <c r="J975" s="2600" t="s">
        <v>371</v>
      </c>
      <c r="K975" s="2601"/>
      <c r="L975" s="2601"/>
      <c r="M975" s="2601"/>
      <c r="N975" s="2601"/>
      <c r="O975" s="2601"/>
      <c r="P975" s="2601"/>
      <c r="Q975" s="2601"/>
      <c r="R975" s="2601"/>
      <c r="S975" s="2601"/>
      <c r="T975" s="2601"/>
      <c r="U975" s="2601"/>
      <c r="V975" s="2601"/>
      <c r="W975" s="2601"/>
      <c r="X975" s="2601"/>
      <c r="Y975" s="2601"/>
      <c r="Z975" s="2601"/>
      <c r="AA975" s="2601"/>
      <c r="AB975" s="2601"/>
      <c r="AC975" s="2601"/>
      <c r="AD975" s="2601"/>
      <c r="AE975" s="2601"/>
      <c r="AF975" s="2601"/>
      <c r="AG975" s="2602"/>
      <c r="AH975" s="2600" t="s">
        <v>1773</v>
      </c>
      <c r="AI975" s="2601"/>
      <c r="AJ975" s="2601"/>
      <c r="AK975" s="2601"/>
      <c r="AL975" s="2601"/>
      <c r="AM975" s="2601"/>
      <c r="AN975" s="2601"/>
      <c r="AO975" s="2602"/>
    </row>
    <row r="976" spans="1:41" s="630" customFormat="1" ht="33" customHeight="1">
      <c r="A976" s="2584"/>
      <c r="B976" s="2585"/>
      <c r="C976" s="988" t="s">
        <v>372</v>
      </c>
      <c r="D976" s="988" t="s">
        <v>373</v>
      </c>
      <c r="E976" s="988" t="s">
        <v>374</v>
      </c>
      <c r="F976" s="988" t="s">
        <v>375</v>
      </c>
      <c r="G976" s="988" t="s">
        <v>376</v>
      </c>
      <c r="H976" s="988" t="s">
        <v>377</v>
      </c>
      <c r="I976" s="988" t="s">
        <v>2298</v>
      </c>
      <c r="J976" s="988" t="s">
        <v>378</v>
      </c>
      <c r="K976" s="988" t="s">
        <v>890</v>
      </c>
      <c r="L976" s="988" t="s">
        <v>379</v>
      </c>
      <c r="M976" s="988" t="s">
        <v>380</v>
      </c>
      <c r="N976" s="988" t="s">
        <v>381</v>
      </c>
      <c r="O976" s="988" t="s">
        <v>382</v>
      </c>
      <c r="P976" s="988" t="s">
        <v>383</v>
      </c>
      <c r="Q976" s="988" t="s">
        <v>384</v>
      </c>
      <c r="R976" s="988" t="s">
        <v>412</v>
      </c>
      <c r="S976" s="988" t="s">
        <v>413</v>
      </c>
      <c r="T976" s="988" t="s">
        <v>414</v>
      </c>
      <c r="U976" s="988" t="s">
        <v>415</v>
      </c>
      <c r="V976" s="988" t="s">
        <v>416</v>
      </c>
      <c r="W976" s="988" t="s">
        <v>417</v>
      </c>
      <c r="X976" s="988" t="s">
        <v>418</v>
      </c>
      <c r="Y976" s="988" t="s">
        <v>419</v>
      </c>
      <c r="Z976" s="988" t="s">
        <v>420</v>
      </c>
      <c r="AA976" s="988" t="s">
        <v>421</v>
      </c>
      <c r="AB976" s="988" t="s">
        <v>422</v>
      </c>
      <c r="AC976" s="988" t="s">
        <v>423</v>
      </c>
      <c r="AD976" s="988" t="s">
        <v>424</v>
      </c>
      <c r="AE976" s="988" t="s">
        <v>425</v>
      </c>
      <c r="AF976" s="988" t="s">
        <v>426</v>
      </c>
      <c r="AG976" s="988" t="s">
        <v>427</v>
      </c>
      <c r="AH976" s="988" t="s">
        <v>1733</v>
      </c>
      <c r="AI976" s="988" t="s">
        <v>432</v>
      </c>
      <c r="AJ976" s="987" t="s">
        <v>428</v>
      </c>
      <c r="AK976" s="987" t="s">
        <v>429</v>
      </c>
      <c r="AL976" s="988" t="s">
        <v>430</v>
      </c>
      <c r="AM976" s="988" t="s">
        <v>362</v>
      </c>
      <c r="AN976" s="988" t="s">
        <v>431</v>
      </c>
      <c r="AO976" s="988" t="s">
        <v>2488</v>
      </c>
    </row>
    <row r="977" spans="1:41" s="535" customFormat="1" ht="15" customHeight="1">
      <c r="A977" s="2626" t="s">
        <v>44</v>
      </c>
      <c r="B977" s="2626"/>
      <c r="C977" s="532" t="s">
        <v>1926</v>
      </c>
      <c r="D977" s="533">
        <v>4</v>
      </c>
      <c r="E977" s="532" t="s">
        <v>2790</v>
      </c>
      <c r="F977" s="533">
        <v>4.5</v>
      </c>
      <c r="G977" s="533" t="s">
        <v>1226</v>
      </c>
      <c r="H977" s="533">
        <v>4</v>
      </c>
      <c r="I977" s="533">
        <v>5</v>
      </c>
      <c r="J977" s="533">
        <v>7</v>
      </c>
      <c r="K977" s="533">
        <v>6.5</v>
      </c>
      <c r="L977" s="533">
        <v>6</v>
      </c>
      <c r="M977" s="533">
        <v>6</v>
      </c>
      <c r="N977" s="533">
        <v>6</v>
      </c>
      <c r="O977" s="533">
        <v>6</v>
      </c>
      <c r="P977" s="533">
        <v>6</v>
      </c>
      <c r="Q977" s="532">
        <v>5.25</v>
      </c>
      <c r="R977" s="532" t="s">
        <v>2752</v>
      </c>
      <c r="S977" s="534">
        <v>7</v>
      </c>
      <c r="T977" s="532" t="s">
        <v>1856</v>
      </c>
      <c r="U977" s="533">
        <v>6</v>
      </c>
      <c r="V977" s="533">
        <v>6</v>
      </c>
      <c r="W977" s="533">
        <v>6</v>
      </c>
      <c r="X977" s="533" t="s">
        <v>2790</v>
      </c>
      <c r="Y977" s="533">
        <v>7.5</v>
      </c>
      <c r="Z977" s="533">
        <v>8</v>
      </c>
      <c r="AA977" s="533">
        <v>6.5</v>
      </c>
      <c r="AB977" s="533">
        <v>7</v>
      </c>
      <c r="AC977" s="532" t="s">
        <v>2847</v>
      </c>
      <c r="AD977" s="533">
        <v>7</v>
      </c>
      <c r="AE977" s="533" t="s">
        <v>2792</v>
      </c>
      <c r="AF977" s="533">
        <v>7</v>
      </c>
      <c r="AG977" s="533">
        <v>6</v>
      </c>
      <c r="AH977" s="532" t="s">
        <v>2794</v>
      </c>
      <c r="AI977" s="532" t="s">
        <v>2785</v>
      </c>
      <c r="AJ977" s="533">
        <v>7</v>
      </c>
      <c r="AK977" s="533">
        <v>5.5</v>
      </c>
      <c r="AL977" s="533">
        <v>6.5</v>
      </c>
      <c r="AM977" s="533">
        <v>4.5</v>
      </c>
      <c r="AN977" s="533">
        <v>6.5</v>
      </c>
      <c r="AO977" s="533" t="s">
        <v>2933</v>
      </c>
    </row>
    <row r="978" spans="1:41" s="500" customFormat="1" ht="15" customHeight="1">
      <c r="A978" s="2619" t="s">
        <v>45</v>
      </c>
      <c r="B978" s="2619"/>
      <c r="C978" s="536"/>
      <c r="D978" s="536"/>
      <c r="E978" s="536"/>
      <c r="F978" s="536"/>
      <c r="G978" s="536"/>
      <c r="H978" s="536"/>
      <c r="I978" s="536"/>
      <c r="J978" s="536"/>
      <c r="K978" s="536"/>
      <c r="L978" s="536"/>
      <c r="M978" s="536"/>
      <c r="N978" s="536"/>
      <c r="O978" s="536"/>
      <c r="P978" s="536"/>
      <c r="Q978" s="536"/>
      <c r="R978" s="532"/>
      <c r="S978" s="532"/>
      <c r="T978" s="532"/>
      <c r="U978" s="532"/>
      <c r="V978" s="532"/>
      <c r="W978" s="532"/>
      <c r="X978" s="532"/>
      <c r="Y978" s="533"/>
      <c r="Z978" s="532"/>
      <c r="AA978" s="532"/>
      <c r="AB978" s="532"/>
      <c r="AC978" s="532"/>
      <c r="AD978" s="532"/>
      <c r="AE978" s="532"/>
      <c r="AF978" s="532"/>
      <c r="AG978" s="532"/>
      <c r="AH978" s="532"/>
      <c r="AI978" s="532"/>
      <c r="AJ978" s="532"/>
      <c r="AK978" s="532"/>
      <c r="AL978" s="532"/>
      <c r="AM978" s="532"/>
      <c r="AN978" s="533"/>
      <c r="AO978" s="533"/>
    </row>
    <row r="979" spans="1:41" s="500" customFormat="1" ht="15" customHeight="1">
      <c r="A979" s="514" t="s">
        <v>856</v>
      </c>
      <c r="B979" s="512" t="s">
        <v>2314</v>
      </c>
      <c r="C979" s="533">
        <v>8.25</v>
      </c>
      <c r="D979" s="533" t="s">
        <v>1536</v>
      </c>
      <c r="E979" s="533">
        <v>7</v>
      </c>
      <c r="F979" s="533">
        <v>6.5</v>
      </c>
      <c r="G979" s="533">
        <v>8.25</v>
      </c>
      <c r="H979" s="533">
        <v>6</v>
      </c>
      <c r="I979" s="533">
        <v>7</v>
      </c>
      <c r="J979" s="533">
        <v>7.25</v>
      </c>
      <c r="K979" s="533">
        <v>11.5</v>
      </c>
      <c r="L979" s="537" t="s">
        <v>1938</v>
      </c>
      <c r="M979" s="533" t="s">
        <v>2827</v>
      </c>
      <c r="N979" s="533" t="s">
        <v>2387</v>
      </c>
      <c r="O979" s="532" t="s">
        <v>2827</v>
      </c>
      <c r="P979" s="533">
        <v>9.5</v>
      </c>
      <c r="Q979" s="533">
        <v>11.5</v>
      </c>
      <c r="R979" s="532" t="s">
        <v>1646</v>
      </c>
      <c r="S979" s="533" t="s">
        <v>2450</v>
      </c>
      <c r="T979" s="532" t="s">
        <v>2907</v>
      </c>
      <c r="U979" s="533" t="s">
        <v>2706</v>
      </c>
      <c r="V979" s="533">
        <v>13</v>
      </c>
      <c r="W979" s="532" t="s">
        <v>2378</v>
      </c>
      <c r="X979" s="532" t="s">
        <v>2908</v>
      </c>
      <c r="Y979" s="533" t="s">
        <v>2387</v>
      </c>
      <c r="Z979" s="533" t="s">
        <v>2845</v>
      </c>
      <c r="AA979" s="532" t="s">
        <v>2706</v>
      </c>
      <c r="AB979" s="532" t="s">
        <v>2859</v>
      </c>
      <c r="AC979" s="532" t="s">
        <v>2909</v>
      </c>
      <c r="AD979" s="533" t="s">
        <v>1854</v>
      </c>
      <c r="AE979" s="533" t="s">
        <v>2450</v>
      </c>
      <c r="AF979" s="533">
        <v>13</v>
      </c>
      <c r="AG979" s="533" t="s">
        <v>2387</v>
      </c>
      <c r="AH979" s="533">
        <v>10.5</v>
      </c>
      <c r="AI979" s="532" t="s">
        <v>2910</v>
      </c>
      <c r="AJ979" s="532" t="s">
        <v>1938</v>
      </c>
      <c r="AK979" s="532" t="s">
        <v>2911</v>
      </c>
      <c r="AL979" s="532" t="s">
        <v>2387</v>
      </c>
      <c r="AM979" s="532" t="s">
        <v>2912</v>
      </c>
      <c r="AN979" s="533">
        <v>5.5</v>
      </c>
      <c r="AO979" s="533" t="s">
        <v>2934</v>
      </c>
    </row>
    <row r="980" spans="1:41" s="500" customFormat="1" ht="15" customHeight="1">
      <c r="A980" s="514" t="s">
        <v>1085</v>
      </c>
      <c r="B980" s="512" t="s">
        <v>2315</v>
      </c>
      <c r="C980" s="533">
        <v>8.5</v>
      </c>
      <c r="D980" s="533" t="s">
        <v>2787</v>
      </c>
      <c r="E980" s="533">
        <v>7.5</v>
      </c>
      <c r="F980" s="533">
        <v>6.75</v>
      </c>
      <c r="G980" s="533">
        <v>8.5</v>
      </c>
      <c r="H980" s="533">
        <v>6.25</v>
      </c>
      <c r="I980" s="533">
        <v>7.5</v>
      </c>
      <c r="J980" s="533">
        <v>7.5</v>
      </c>
      <c r="K980" s="533">
        <v>11.5</v>
      </c>
      <c r="L980" s="533">
        <v>12.5</v>
      </c>
      <c r="M980" s="533" t="s">
        <v>2914</v>
      </c>
      <c r="N980" s="533" t="s">
        <v>2387</v>
      </c>
      <c r="O980" s="532" t="s">
        <v>2827</v>
      </c>
      <c r="P980" s="533">
        <v>10</v>
      </c>
      <c r="Q980" s="533" t="s">
        <v>1645</v>
      </c>
      <c r="R980" s="532" t="s">
        <v>2935</v>
      </c>
      <c r="S980" s="533" t="s">
        <v>2450</v>
      </c>
      <c r="T980" s="533" t="s">
        <v>2916</v>
      </c>
      <c r="U980" s="533" t="s">
        <v>2917</v>
      </c>
      <c r="V980" s="533">
        <v>12.5</v>
      </c>
      <c r="W980" s="533" t="s">
        <v>2378</v>
      </c>
      <c r="X980" s="532" t="s">
        <v>2683</v>
      </c>
      <c r="Y980" s="533" t="s">
        <v>2387</v>
      </c>
      <c r="Z980" s="533" t="s">
        <v>2450</v>
      </c>
      <c r="AA980" s="532" t="s">
        <v>2706</v>
      </c>
      <c r="AB980" s="533" t="s">
        <v>2873</v>
      </c>
      <c r="AC980" s="532" t="s">
        <v>2397</v>
      </c>
      <c r="AD980" s="533" t="s">
        <v>1669</v>
      </c>
      <c r="AE980" s="533" t="s">
        <v>2450</v>
      </c>
      <c r="AF980" s="533">
        <v>13</v>
      </c>
      <c r="AG980" s="533" t="s">
        <v>2387</v>
      </c>
      <c r="AH980" s="533">
        <v>10.75</v>
      </c>
      <c r="AI980" s="532" t="s">
        <v>2918</v>
      </c>
      <c r="AJ980" s="532" t="s">
        <v>2387</v>
      </c>
      <c r="AK980" s="532" t="s">
        <v>1854</v>
      </c>
      <c r="AL980" s="532" t="s">
        <v>1645</v>
      </c>
      <c r="AM980" s="532" t="s">
        <v>2819</v>
      </c>
      <c r="AN980" s="533">
        <v>6</v>
      </c>
      <c r="AO980" s="533" t="s">
        <v>2919</v>
      </c>
    </row>
    <row r="981" spans="1:41" s="500" customFormat="1" ht="15" customHeight="1">
      <c r="A981" s="514" t="s">
        <v>827</v>
      </c>
      <c r="B981" s="512" t="s">
        <v>2316</v>
      </c>
      <c r="C981" s="533">
        <v>8.75</v>
      </c>
      <c r="D981" s="533" t="s">
        <v>2502</v>
      </c>
      <c r="E981" s="533">
        <v>7.75</v>
      </c>
      <c r="F981" s="533">
        <v>7.25</v>
      </c>
      <c r="G981" s="533">
        <v>8.75</v>
      </c>
      <c r="H981" s="533">
        <v>6.5</v>
      </c>
      <c r="I981" s="533">
        <v>7.75</v>
      </c>
      <c r="J981" s="533">
        <v>8</v>
      </c>
      <c r="K981" s="533" t="s">
        <v>1645</v>
      </c>
      <c r="L981" s="533">
        <v>12.5</v>
      </c>
      <c r="M981" s="533" t="s">
        <v>2450</v>
      </c>
      <c r="N981" s="533" t="s">
        <v>2387</v>
      </c>
      <c r="O981" s="532" t="s">
        <v>2387</v>
      </c>
      <c r="P981" s="533">
        <v>10.5</v>
      </c>
      <c r="Q981" s="533">
        <v>12.5</v>
      </c>
      <c r="R981" s="533">
        <v>13</v>
      </c>
      <c r="S981" s="533" t="s">
        <v>2451</v>
      </c>
      <c r="T981" s="533" t="s">
        <v>2450</v>
      </c>
      <c r="U981" s="533" t="s">
        <v>2917</v>
      </c>
      <c r="V981" s="533">
        <v>13</v>
      </c>
      <c r="W981" s="533" t="s">
        <v>1669</v>
      </c>
      <c r="X981" s="532" t="s">
        <v>2881</v>
      </c>
      <c r="Y981" s="533" t="s">
        <v>2387</v>
      </c>
      <c r="Z981" s="533" t="s">
        <v>2706</v>
      </c>
      <c r="AA981" s="532" t="s">
        <v>2706</v>
      </c>
      <c r="AB981" s="533" t="s">
        <v>2881</v>
      </c>
      <c r="AC981" s="532" t="s">
        <v>2909</v>
      </c>
      <c r="AD981" s="533" t="s">
        <v>2450</v>
      </c>
      <c r="AE981" s="533" t="s">
        <v>2706</v>
      </c>
      <c r="AF981" s="533">
        <v>13</v>
      </c>
      <c r="AG981" s="533" t="s">
        <v>2387</v>
      </c>
      <c r="AH981" s="532" t="s">
        <v>2817</v>
      </c>
      <c r="AI981" s="532" t="s">
        <v>2920</v>
      </c>
      <c r="AJ981" s="532" t="s">
        <v>2890</v>
      </c>
      <c r="AK981" s="532" t="s">
        <v>1854</v>
      </c>
      <c r="AL981" s="532" t="s">
        <v>1645</v>
      </c>
      <c r="AM981" s="532" t="s">
        <v>2921</v>
      </c>
      <c r="AN981" s="533">
        <v>6.5</v>
      </c>
      <c r="AO981" s="533" t="s">
        <v>2936</v>
      </c>
    </row>
    <row r="982" spans="1:41" s="500" customFormat="1" ht="15" customHeight="1">
      <c r="A982" s="514" t="s">
        <v>828</v>
      </c>
      <c r="B982" s="512" t="s">
        <v>2317</v>
      </c>
      <c r="C982" s="533">
        <v>9</v>
      </c>
      <c r="D982" s="533" t="s">
        <v>2502</v>
      </c>
      <c r="E982" s="533">
        <v>8</v>
      </c>
      <c r="F982" s="533">
        <v>7.5</v>
      </c>
      <c r="G982" s="533">
        <v>9</v>
      </c>
      <c r="H982" s="533">
        <v>7</v>
      </c>
      <c r="I982" s="533">
        <v>8</v>
      </c>
      <c r="J982" s="533">
        <v>8.25</v>
      </c>
      <c r="K982" s="533">
        <v>11.5</v>
      </c>
      <c r="L982" s="533" t="s">
        <v>76</v>
      </c>
      <c r="M982" s="533">
        <v>13</v>
      </c>
      <c r="N982" s="533">
        <v>12.25</v>
      </c>
      <c r="O982" s="532" t="s">
        <v>2387</v>
      </c>
      <c r="P982" s="533">
        <v>11.5</v>
      </c>
      <c r="Q982" s="533">
        <v>13</v>
      </c>
      <c r="R982" s="533" t="s">
        <v>1939</v>
      </c>
      <c r="S982" s="533" t="s">
        <v>76</v>
      </c>
      <c r="T982" s="533">
        <v>12</v>
      </c>
      <c r="U982" s="533" t="s">
        <v>76</v>
      </c>
      <c r="V982" s="533" t="s">
        <v>76</v>
      </c>
      <c r="W982" s="533" t="s">
        <v>1669</v>
      </c>
      <c r="X982" s="532" t="s">
        <v>76</v>
      </c>
      <c r="Y982" s="532">
        <v>12.06</v>
      </c>
      <c r="Z982" s="532" t="s">
        <v>76</v>
      </c>
      <c r="AA982" s="532" t="s">
        <v>76</v>
      </c>
      <c r="AB982" s="533" t="s">
        <v>2881</v>
      </c>
      <c r="AC982" s="532" t="s">
        <v>1646</v>
      </c>
      <c r="AD982" s="533" t="s">
        <v>2450</v>
      </c>
      <c r="AE982" s="533" t="s">
        <v>76</v>
      </c>
      <c r="AF982" s="533">
        <v>12.5</v>
      </c>
      <c r="AG982" s="533" t="s">
        <v>76</v>
      </c>
      <c r="AH982" s="532" t="s">
        <v>2923</v>
      </c>
      <c r="AI982" s="532" t="s">
        <v>2924</v>
      </c>
      <c r="AJ982" s="532" t="s">
        <v>2890</v>
      </c>
      <c r="AK982" s="532" t="s">
        <v>1854</v>
      </c>
      <c r="AL982" s="532" t="s">
        <v>1645</v>
      </c>
      <c r="AM982" s="532" t="s">
        <v>2925</v>
      </c>
      <c r="AN982" s="533">
        <v>7</v>
      </c>
      <c r="AO982" s="533" t="s">
        <v>2926</v>
      </c>
    </row>
    <row r="983" spans="1:41" s="500" customFormat="1" ht="15" customHeight="1">
      <c r="A983" s="514" t="s">
        <v>854</v>
      </c>
      <c r="B983" s="512" t="s">
        <v>2318</v>
      </c>
      <c r="C983" s="533">
        <v>9</v>
      </c>
      <c r="D983" s="533" t="s">
        <v>2502</v>
      </c>
      <c r="E983" s="533" t="s">
        <v>76</v>
      </c>
      <c r="F983" s="533" t="s">
        <v>76</v>
      </c>
      <c r="G983" s="533">
        <v>9</v>
      </c>
      <c r="H983" s="533" t="s">
        <v>76</v>
      </c>
      <c r="I983" s="533">
        <v>8.5</v>
      </c>
      <c r="J983" s="533">
        <v>8.25</v>
      </c>
      <c r="K983" s="533" t="s">
        <v>76</v>
      </c>
      <c r="L983" s="533" t="s">
        <v>76</v>
      </c>
      <c r="M983" s="533" t="s">
        <v>76</v>
      </c>
      <c r="N983" s="533" t="s">
        <v>76</v>
      </c>
      <c r="O983" s="542" t="s">
        <v>2387</v>
      </c>
      <c r="P983" s="533">
        <v>11.5</v>
      </c>
      <c r="Q983" s="532" t="s">
        <v>76</v>
      </c>
      <c r="R983" s="533">
        <v>10.5</v>
      </c>
      <c r="S983" s="533" t="s">
        <v>76</v>
      </c>
      <c r="T983" s="533">
        <v>11.5</v>
      </c>
      <c r="U983" s="533" t="s">
        <v>76</v>
      </c>
      <c r="V983" s="533" t="s">
        <v>76</v>
      </c>
      <c r="W983" s="533" t="s">
        <v>1669</v>
      </c>
      <c r="X983" s="532" t="s">
        <v>76</v>
      </c>
      <c r="Y983" s="533" t="s">
        <v>2927</v>
      </c>
      <c r="Z983" s="532" t="s">
        <v>76</v>
      </c>
      <c r="AA983" s="532" t="s">
        <v>76</v>
      </c>
      <c r="AB983" s="533" t="s">
        <v>2881</v>
      </c>
      <c r="AC983" s="532" t="s">
        <v>1646</v>
      </c>
      <c r="AD983" s="533" t="s">
        <v>2450</v>
      </c>
      <c r="AE983" s="533" t="s">
        <v>76</v>
      </c>
      <c r="AF983" s="533" t="s">
        <v>76</v>
      </c>
      <c r="AG983" s="533" t="s">
        <v>76</v>
      </c>
      <c r="AH983" s="532" t="s">
        <v>2928</v>
      </c>
      <c r="AI983" s="532" t="s">
        <v>2929</v>
      </c>
      <c r="AJ983" s="532" t="s">
        <v>2890</v>
      </c>
      <c r="AK983" s="532" t="s">
        <v>1854</v>
      </c>
      <c r="AL983" s="532" t="s">
        <v>1645</v>
      </c>
      <c r="AM983" s="533">
        <v>10</v>
      </c>
      <c r="AN983" s="533" t="s">
        <v>76</v>
      </c>
      <c r="AO983" s="533" t="s">
        <v>76</v>
      </c>
    </row>
    <row r="984" spans="1:41" s="500" customFormat="1" ht="15" customHeight="1">
      <c r="A984" s="2619" t="s">
        <v>388</v>
      </c>
      <c r="B984" s="2619"/>
      <c r="C984" s="533"/>
      <c r="D984" s="533"/>
      <c r="E984" s="533"/>
      <c r="F984" s="533"/>
      <c r="G984" s="533"/>
      <c r="H984" s="533"/>
      <c r="I984" s="533"/>
      <c r="J984" s="533"/>
      <c r="K984" s="533"/>
      <c r="L984" s="533"/>
      <c r="M984" s="533"/>
      <c r="N984" s="533"/>
      <c r="O984" s="532" t="s">
        <v>311</v>
      </c>
      <c r="P984" s="533"/>
      <c r="Q984" s="532"/>
      <c r="R984" s="533"/>
      <c r="S984" s="533"/>
      <c r="T984" s="533"/>
      <c r="U984" s="533"/>
      <c r="V984" s="533"/>
      <c r="W984" s="533"/>
      <c r="X984" s="532"/>
      <c r="Y984" s="533"/>
      <c r="Z984" s="532"/>
      <c r="AA984" s="532"/>
      <c r="AB984" s="533"/>
      <c r="AC984" s="532"/>
      <c r="AD984" s="533"/>
      <c r="AE984" s="533"/>
      <c r="AF984" s="533"/>
      <c r="AG984" s="533"/>
      <c r="AH984" s="532"/>
      <c r="AI984" s="532"/>
      <c r="AJ984" s="532"/>
      <c r="AK984" s="532"/>
      <c r="AL984" s="532"/>
      <c r="AM984" s="532"/>
      <c r="AN984" s="533"/>
      <c r="AO984" s="533"/>
    </row>
    <row r="985" spans="1:41" s="500" customFormat="1" ht="15" customHeight="1">
      <c r="A985" s="2619" t="s">
        <v>389</v>
      </c>
      <c r="B985" s="2619"/>
      <c r="C985" s="533"/>
      <c r="D985" s="533"/>
      <c r="E985" s="533"/>
      <c r="F985" s="533"/>
      <c r="G985" s="533"/>
      <c r="H985" s="533"/>
      <c r="I985" s="533"/>
      <c r="J985" s="533"/>
      <c r="K985" s="533"/>
      <c r="L985" s="533"/>
      <c r="M985" s="533"/>
      <c r="N985" s="533"/>
      <c r="O985" s="532"/>
      <c r="P985" s="533"/>
      <c r="Q985" s="532"/>
      <c r="R985" s="533"/>
      <c r="S985" s="533"/>
      <c r="T985" s="533"/>
      <c r="U985" s="533"/>
      <c r="V985" s="533"/>
      <c r="W985" s="533"/>
      <c r="X985" s="532"/>
      <c r="Y985" s="533"/>
      <c r="Z985" s="532"/>
      <c r="AA985" s="532"/>
      <c r="AB985" s="533"/>
      <c r="AC985" s="532"/>
      <c r="AD985" s="533"/>
      <c r="AE985" s="533"/>
      <c r="AF985" s="533"/>
      <c r="AG985" s="533"/>
      <c r="AH985" s="532"/>
      <c r="AI985" s="532"/>
      <c r="AJ985" s="532"/>
      <c r="AK985" s="532"/>
      <c r="AL985" s="532"/>
      <c r="AM985" s="532"/>
      <c r="AN985" s="533"/>
      <c r="AO985" s="533"/>
    </row>
    <row r="986" spans="1:41" s="500" customFormat="1" ht="15" customHeight="1">
      <c r="A986" s="496"/>
      <c r="B986" s="512" t="s">
        <v>390</v>
      </c>
      <c r="C986" s="533" t="s">
        <v>1646</v>
      </c>
      <c r="D986" s="533">
        <v>8</v>
      </c>
      <c r="E986" s="533" t="s">
        <v>2841</v>
      </c>
      <c r="F986" s="533">
        <v>9</v>
      </c>
      <c r="G986" s="533" t="s">
        <v>2323</v>
      </c>
      <c r="H986" s="533">
        <v>8</v>
      </c>
      <c r="I986" s="533">
        <v>10</v>
      </c>
      <c r="J986" s="533">
        <v>10</v>
      </c>
      <c r="K986" s="533">
        <v>11</v>
      </c>
      <c r="L986" s="533">
        <v>10</v>
      </c>
      <c r="M986" s="533">
        <v>13.25</v>
      </c>
      <c r="N986" s="533" t="s">
        <v>2379</v>
      </c>
      <c r="O986" s="532" t="s">
        <v>2269</v>
      </c>
      <c r="P986" s="533">
        <v>10</v>
      </c>
      <c r="Q986" s="533">
        <v>6.5</v>
      </c>
      <c r="R986" s="533">
        <v>11.5</v>
      </c>
      <c r="S986" s="533">
        <v>12.5</v>
      </c>
      <c r="T986" s="533">
        <v>7</v>
      </c>
      <c r="U986" s="533">
        <v>11.5</v>
      </c>
      <c r="V986" s="533">
        <v>12</v>
      </c>
      <c r="W986" s="533">
        <v>14.25</v>
      </c>
      <c r="X986" s="533">
        <v>9.5</v>
      </c>
      <c r="Y986" s="533">
        <v>9</v>
      </c>
      <c r="Z986" s="533">
        <v>9</v>
      </c>
      <c r="AA986" s="533">
        <v>11</v>
      </c>
      <c r="AB986" s="533">
        <v>10</v>
      </c>
      <c r="AC986" s="533">
        <v>14</v>
      </c>
      <c r="AD986" s="533">
        <v>9</v>
      </c>
      <c r="AE986" s="533">
        <v>8</v>
      </c>
      <c r="AF986" s="533">
        <v>9</v>
      </c>
      <c r="AG986" s="533">
        <v>10</v>
      </c>
      <c r="AH986" s="532">
        <v>12.75</v>
      </c>
      <c r="AI986" s="533">
        <v>10</v>
      </c>
      <c r="AJ986" s="533">
        <v>13</v>
      </c>
      <c r="AK986" s="533">
        <v>7</v>
      </c>
      <c r="AL986" s="533">
        <v>16</v>
      </c>
      <c r="AM986" s="533">
        <v>11.5</v>
      </c>
      <c r="AN986" s="533">
        <v>8.5</v>
      </c>
      <c r="AO986" s="533">
        <v>11.25</v>
      </c>
    </row>
    <row r="987" spans="1:41" s="500" customFormat="1" ht="15" customHeight="1">
      <c r="A987" s="496"/>
      <c r="B987" s="512" t="s">
        <v>391</v>
      </c>
      <c r="C987" s="533" t="s">
        <v>2867</v>
      </c>
      <c r="D987" s="533" t="s">
        <v>76</v>
      </c>
      <c r="E987" s="533" t="s">
        <v>76</v>
      </c>
      <c r="F987" s="533">
        <v>9.5</v>
      </c>
      <c r="G987" s="533" t="s">
        <v>76</v>
      </c>
      <c r="H987" s="533" t="s">
        <v>76</v>
      </c>
      <c r="I987" s="533" t="s">
        <v>76</v>
      </c>
      <c r="J987" s="533" t="s">
        <v>76</v>
      </c>
      <c r="K987" s="533">
        <v>13</v>
      </c>
      <c r="L987" s="533" t="s">
        <v>76</v>
      </c>
      <c r="M987" s="533">
        <v>13.75</v>
      </c>
      <c r="N987" s="533" t="s">
        <v>76</v>
      </c>
      <c r="O987" s="532" t="s">
        <v>76</v>
      </c>
      <c r="P987" s="533" t="s">
        <v>76</v>
      </c>
      <c r="Q987" s="533">
        <v>8.5</v>
      </c>
      <c r="R987" s="533">
        <v>11.5</v>
      </c>
      <c r="S987" s="533" t="s">
        <v>76</v>
      </c>
      <c r="T987" s="533" t="s">
        <v>76</v>
      </c>
      <c r="U987" s="533" t="s">
        <v>76</v>
      </c>
      <c r="V987" s="533" t="s">
        <v>76</v>
      </c>
      <c r="W987" s="533" t="s">
        <v>76</v>
      </c>
      <c r="X987" s="533">
        <v>12.5</v>
      </c>
      <c r="Y987" s="533" t="s">
        <v>76</v>
      </c>
      <c r="Z987" s="533" t="s">
        <v>76</v>
      </c>
      <c r="AA987" s="533">
        <v>9.75</v>
      </c>
      <c r="AB987" s="533" t="s">
        <v>76</v>
      </c>
      <c r="AC987" s="533">
        <v>16.3</v>
      </c>
      <c r="AD987" s="533" t="s">
        <v>76</v>
      </c>
      <c r="AE987" s="533" t="s">
        <v>76</v>
      </c>
      <c r="AF987" s="533" t="s">
        <v>76</v>
      </c>
      <c r="AG987" s="533" t="s">
        <v>76</v>
      </c>
      <c r="AH987" s="532" t="s">
        <v>76</v>
      </c>
      <c r="AI987" s="533" t="s">
        <v>76</v>
      </c>
      <c r="AJ987" s="533" t="s">
        <v>76</v>
      </c>
      <c r="AK987" s="532" t="s">
        <v>76</v>
      </c>
      <c r="AL987" s="533" t="s">
        <v>76</v>
      </c>
      <c r="AM987" s="533">
        <v>12</v>
      </c>
      <c r="AN987" s="533" t="s">
        <v>76</v>
      </c>
      <c r="AO987" s="533">
        <v>12.75</v>
      </c>
    </row>
    <row r="988" spans="1:41" s="500" customFormat="1" ht="15" customHeight="1">
      <c r="A988" s="2619" t="s">
        <v>2799</v>
      </c>
      <c r="B988" s="2619"/>
      <c r="C988" s="533"/>
      <c r="D988" s="533"/>
      <c r="E988" s="533"/>
      <c r="F988" s="533"/>
      <c r="G988" s="533"/>
      <c r="H988" s="533"/>
      <c r="I988" s="533"/>
      <c r="J988" s="533"/>
      <c r="K988" s="533"/>
      <c r="L988" s="533"/>
      <c r="M988" s="533"/>
      <c r="N988" s="533"/>
      <c r="O988" s="532"/>
      <c r="P988" s="533"/>
      <c r="Q988" s="532"/>
      <c r="R988" s="533"/>
      <c r="S988" s="533"/>
      <c r="T988" s="533"/>
      <c r="U988" s="533"/>
      <c r="V988" s="533"/>
      <c r="W988" s="533"/>
      <c r="X988" s="533"/>
      <c r="Y988" s="533"/>
      <c r="Z988" s="532"/>
      <c r="AA988" s="532"/>
      <c r="AB988" s="533"/>
      <c r="AC988" s="533"/>
      <c r="AD988" s="533"/>
      <c r="AE988" s="533"/>
      <c r="AF988" s="533"/>
      <c r="AG988" s="533"/>
      <c r="AH988" s="532"/>
      <c r="AI988" s="533"/>
      <c r="AJ988" s="533"/>
      <c r="AK988" s="532"/>
      <c r="AL988" s="533"/>
      <c r="AM988" s="533"/>
      <c r="AN988" s="533"/>
      <c r="AO988" s="533"/>
    </row>
    <row r="989" spans="1:41" s="500" customFormat="1" ht="15" customHeight="1">
      <c r="A989" s="496"/>
      <c r="B989" s="512" t="s">
        <v>390</v>
      </c>
      <c r="C989" s="533">
        <v>12.5</v>
      </c>
      <c r="D989" s="533">
        <v>13</v>
      </c>
      <c r="E989" s="533" t="s">
        <v>1647</v>
      </c>
      <c r="F989" s="533">
        <v>12.5</v>
      </c>
      <c r="G989" s="533">
        <v>12.5</v>
      </c>
      <c r="H989" s="533">
        <v>12</v>
      </c>
      <c r="I989" s="533">
        <v>11.5</v>
      </c>
      <c r="J989" s="533" t="s">
        <v>2706</v>
      </c>
      <c r="K989" s="533">
        <v>13.25</v>
      </c>
      <c r="L989" s="533">
        <v>13.25</v>
      </c>
      <c r="M989" s="533">
        <v>14.75</v>
      </c>
      <c r="N989" s="533">
        <v>13.25</v>
      </c>
      <c r="O989" s="533">
        <v>13.25</v>
      </c>
      <c r="P989" s="533">
        <v>13.25</v>
      </c>
      <c r="Q989" s="533">
        <v>12.5</v>
      </c>
      <c r="R989" s="533">
        <v>12</v>
      </c>
      <c r="S989" s="533">
        <v>14.5</v>
      </c>
      <c r="T989" s="533">
        <v>13</v>
      </c>
      <c r="U989" s="533">
        <v>13.25</v>
      </c>
      <c r="V989" s="533">
        <v>14.75</v>
      </c>
      <c r="W989" s="533">
        <v>13.25</v>
      </c>
      <c r="X989" s="533">
        <v>12.5</v>
      </c>
      <c r="Y989" s="533">
        <v>13.25</v>
      </c>
      <c r="Z989" s="533">
        <v>13.25</v>
      </c>
      <c r="AA989" s="533">
        <v>13.25</v>
      </c>
      <c r="AB989" s="533">
        <v>13.25</v>
      </c>
      <c r="AC989" s="533">
        <v>13.25</v>
      </c>
      <c r="AD989" s="533">
        <v>15</v>
      </c>
      <c r="AE989" s="533">
        <v>12.5</v>
      </c>
      <c r="AF989" s="533">
        <v>13</v>
      </c>
      <c r="AG989" s="533">
        <v>13.25</v>
      </c>
      <c r="AH989" s="533">
        <v>13</v>
      </c>
      <c r="AI989" s="533">
        <v>11.5</v>
      </c>
      <c r="AJ989" s="533">
        <v>15</v>
      </c>
      <c r="AK989" s="532" t="s">
        <v>1893</v>
      </c>
      <c r="AL989" s="533">
        <v>14</v>
      </c>
      <c r="AM989" s="533" t="s">
        <v>76</v>
      </c>
      <c r="AN989" s="533">
        <v>11</v>
      </c>
      <c r="AO989" s="533">
        <v>11.5</v>
      </c>
    </row>
    <row r="990" spans="1:41" s="500" customFormat="1" ht="15" customHeight="1">
      <c r="A990" s="496"/>
      <c r="B990" s="512" t="s">
        <v>391</v>
      </c>
      <c r="C990" s="533" t="s">
        <v>76</v>
      </c>
      <c r="D990" s="533" t="s">
        <v>76</v>
      </c>
      <c r="E990" s="533" t="s">
        <v>76</v>
      </c>
      <c r="F990" s="533" t="s">
        <v>76</v>
      </c>
      <c r="G990" s="533" t="s">
        <v>76</v>
      </c>
      <c r="H990" s="533" t="s">
        <v>76</v>
      </c>
      <c r="I990" s="533">
        <v>12.5</v>
      </c>
      <c r="J990" s="533" t="s">
        <v>76</v>
      </c>
      <c r="K990" s="533">
        <v>13.25</v>
      </c>
      <c r="L990" s="533" t="s">
        <v>76</v>
      </c>
      <c r="M990" s="533">
        <v>14.75</v>
      </c>
      <c r="N990" s="533" t="s">
        <v>76</v>
      </c>
      <c r="O990" s="533" t="s">
        <v>76</v>
      </c>
      <c r="P990" s="532" t="s">
        <v>76</v>
      </c>
      <c r="Q990" s="532" t="s">
        <v>76</v>
      </c>
      <c r="R990" s="533">
        <v>13</v>
      </c>
      <c r="S990" s="533" t="s">
        <v>76</v>
      </c>
      <c r="T990" s="533" t="s">
        <v>76</v>
      </c>
      <c r="U990" s="533" t="s">
        <v>76</v>
      </c>
      <c r="V990" s="533" t="s">
        <v>76</v>
      </c>
      <c r="W990" s="533" t="s">
        <v>76</v>
      </c>
      <c r="X990" s="533" t="s">
        <v>76</v>
      </c>
      <c r="Y990" s="533" t="s">
        <v>76</v>
      </c>
      <c r="Z990" s="533">
        <v>15.5</v>
      </c>
      <c r="AA990" s="533" t="s">
        <v>76</v>
      </c>
      <c r="AB990" s="533" t="s">
        <v>76</v>
      </c>
      <c r="AC990" s="533" t="s">
        <v>76</v>
      </c>
      <c r="AD990" s="533" t="s">
        <v>76</v>
      </c>
      <c r="AE990" s="533" t="s">
        <v>76</v>
      </c>
      <c r="AF990" s="533" t="s">
        <v>76</v>
      </c>
      <c r="AG990" s="533"/>
      <c r="AH990" s="533" t="s">
        <v>76</v>
      </c>
      <c r="AI990" s="533">
        <v>12.5</v>
      </c>
      <c r="AJ990" s="533" t="s">
        <v>76</v>
      </c>
      <c r="AK990" s="532" t="s">
        <v>76</v>
      </c>
      <c r="AL990" s="533" t="s">
        <v>76</v>
      </c>
      <c r="AM990" s="533">
        <v>13.25</v>
      </c>
      <c r="AN990" s="533" t="s">
        <v>76</v>
      </c>
      <c r="AO990" s="533">
        <v>13.25</v>
      </c>
    </row>
    <row r="991" spans="1:41" s="500" customFormat="1" ht="15" customHeight="1">
      <c r="A991" s="2619" t="s">
        <v>47</v>
      </c>
      <c r="B991" s="2619"/>
      <c r="C991" s="533"/>
      <c r="D991" s="533"/>
      <c r="E991" s="533"/>
      <c r="F991" s="533"/>
      <c r="G991" s="533"/>
      <c r="H991" s="533"/>
      <c r="I991" s="533"/>
      <c r="J991" s="533"/>
      <c r="K991" s="533"/>
      <c r="L991" s="533"/>
      <c r="M991" s="533"/>
      <c r="N991" s="533"/>
      <c r="O991" s="533"/>
      <c r="P991" s="532"/>
      <c r="Q991" s="532"/>
      <c r="R991" s="533" t="s">
        <v>1285</v>
      </c>
      <c r="S991" s="533"/>
      <c r="T991" s="533"/>
      <c r="U991" s="533"/>
      <c r="V991" s="533"/>
      <c r="W991" s="533"/>
      <c r="X991" s="533"/>
      <c r="Y991" s="533"/>
      <c r="Z991" s="533"/>
      <c r="AA991" s="533"/>
      <c r="AB991" s="533"/>
      <c r="AC991" s="533"/>
      <c r="AD991" s="533"/>
      <c r="AE991" s="533"/>
      <c r="AF991" s="533"/>
      <c r="AG991" s="533"/>
      <c r="AH991" s="533"/>
      <c r="AI991" s="533"/>
      <c r="AJ991" s="533"/>
      <c r="AK991" s="532"/>
      <c r="AL991" s="533"/>
      <c r="AM991" s="533"/>
      <c r="AN991" s="533"/>
      <c r="AO991" s="533"/>
    </row>
    <row r="992" spans="1:41" s="500" customFormat="1" ht="15" customHeight="1">
      <c r="A992" s="496"/>
      <c r="B992" s="512" t="s">
        <v>390</v>
      </c>
      <c r="C992" s="533">
        <v>12</v>
      </c>
      <c r="D992" s="533" t="s">
        <v>1645</v>
      </c>
      <c r="E992" s="533" t="s">
        <v>1663</v>
      </c>
      <c r="F992" s="533">
        <v>10.5</v>
      </c>
      <c r="G992" s="533" t="s">
        <v>1645</v>
      </c>
      <c r="H992" s="533">
        <v>12</v>
      </c>
      <c r="I992" s="533">
        <v>10</v>
      </c>
      <c r="J992" s="533" t="s">
        <v>1854</v>
      </c>
      <c r="K992" s="533">
        <v>16.5</v>
      </c>
      <c r="L992" s="533">
        <v>12.5</v>
      </c>
      <c r="M992" s="533">
        <v>14.75</v>
      </c>
      <c r="N992" s="533">
        <v>14.75</v>
      </c>
      <c r="O992" s="533">
        <v>14</v>
      </c>
      <c r="P992" s="533">
        <v>13.25</v>
      </c>
      <c r="Q992" s="537">
        <v>10.5</v>
      </c>
      <c r="R992" s="533">
        <v>13.5</v>
      </c>
      <c r="S992" s="533">
        <v>14.5</v>
      </c>
      <c r="T992" s="533">
        <v>14</v>
      </c>
      <c r="U992" s="533">
        <v>15</v>
      </c>
      <c r="V992" s="533">
        <v>18</v>
      </c>
      <c r="W992" s="533">
        <v>13.25</v>
      </c>
      <c r="X992" s="533">
        <v>13</v>
      </c>
      <c r="Y992" s="533">
        <v>15</v>
      </c>
      <c r="Z992" s="533">
        <v>15.5</v>
      </c>
      <c r="AA992" s="533">
        <v>14</v>
      </c>
      <c r="AB992" s="533">
        <v>13.75</v>
      </c>
      <c r="AC992" s="533" t="s">
        <v>76</v>
      </c>
      <c r="AD992" s="533">
        <v>15</v>
      </c>
      <c r="AE992" s="533">
        <v>12.5</v>
      </c>
      <c r="AF992" s="533">
        <v>13</v>
      </c>
      <c r="AG992" s="533">
        <v>14.5</v>
      </c>
      <c r="AH992" s="533">
        <v>13</v>
      </c>
      <c r="AI992" s="533" t="s">
        <v>76</v>
      </c>
      <c r="AJ992" s="533">
        <v>14.75</v>
      </c>
      <c r="AK992" s="532" t="s">
        <v>1893</v>
      </c>
      <c r="AL992" s="533" t="s">
        <v>76</v>
      </c>
      <c r="AM992" s="533" t="s">
        <v>76</v>
      </c>
      <c r="AN992" s="533">
        <v>10.5</v>
      </c>
      <c r="AO992" s="533">
        <v>13.75</v>
      </c>
    </row>
    <row r="993" spans="1:41" s="500" customFormat="1" ht="15" customHeight="1">
      <c r="A993" s="496"/>
      <c r="B993" s="512" t="s">
        <v>391</v>
      </c>
      <c r="C993" s="533">
        <v>12.5</v>
      </c>
      <c r="D993" s="533" t="s">
        <v>76</v>
      </c>
      <c r="E993" s="533" t="s">
        <v>76</v>
      </c>
      <c r="F993" s="533">
        <v>11.5</v>
      </c>
      <c r="G993" s="533" t="s">
        <v>76</v>
      </c>
      <c r="H993" s="533" t="s">
        <v>76</v>
      </c>
      <c r="I993" s="533">
        <v>11</v>
      </c>
      <c r="J993" s="533" t="s">
        <v>76</v>
      </c>
      <c r="K993" s="533">
        <v>16.5</v>
      </c>
      <c r="L993" s="533" t="s">
        <v>76</v>
      </c>
      <c r="M993" s="533" t="s">
        <v>76</v>
      </c>
      <c r="N993" s="533" t="s">
        <v>76</v>
      </c>
      <c r="O993" s="533" t="s">
        <v>76</v>
      </c>
      <c r="P993" s="532" t="s">
        <v>76</v>
      </c>
      <c r="Q993" s="532" t="s">
        <v>76</v>
      </c>
      <c r="R993" s="533" t="s">
        <v>76</v>
      </c>
      <c r="S993" s="533" t="s">
        <v>76</v>
      </c>
      <c r="T993" s="533" t="s">
        <v>76</v>
      </c>
      <c r="U993" s="533" t="s">
        <v>76</v>
      </c>
      <c r="V993" s="533" t="s">
        <v>76</v>
      </c>
      <c r="W993" s="533" t="s">
        <v>76</v>
      </c>
      <c r="X993" s="533">
        <v>14</v>
      </c>
      <c r="Y993" s="533" t="s">
        <v>76</v>
      </c>
      <c r="Z993" s="533" t="s">
        <v>76</v>
      </c>
      <c r="AA993" s="533" t="s">
        <v>76</v>
      </c>
      <c r="AB993" s="533" t="s">
        <v>76</v>
      </c>
      <c r="AC993" s="533">
        <v>16.3</v>
      </c>
      <c r="AD993" s="533" t="s">
        <v>76</v>
      </c>
      <c r="AE993" s="533" t="s">
        <v>76</v>
      </c>
      <c r="AF993" s="533" t="s">
        <v>76</v>
      </c>
      <c r="AG993" s="533" t="s">
        <v>76</v>
      </c>
      <c r="AH993" s="533">
        <v>15</v>
      </c>
      <c r="AI993" s="533" t="s">
        <v>76</v>
      </c>
      <c r="AJ993" s="533" t="s">
        <v>76</v>
      </c>
      <c r="AK993" s="532" t="s">
        <v>76</v>
      </c>
      <c r="AL993" s="533" t="s">
        <v>76</v>
      </c>
      <c r="AM993" s="533">
        <v>12.5</v>
      </c>
      <c r="AN993" s="533" t="s">
        <v>76</v>
      </c>
      <c r="AO993" s="533">
        <v>15.5</v>
      </c>
    </row>
    <row r="994" spans="1:41" s="500" customFormat="1" ht="15" customHeight="1">
      <c r="A994" s="2619" t="s">
        <v>407</v>
      </c>
      <c r="B994" s="2619"/>
      <c r="C994" s="533"/>
      <c r="D994" s="533"/>
      <c r="E994" s="533"/>
      <c r="F994" s="533"/>
      <c r="G994" s="533"/>
      <c r="H994" s="533"/>
      <c r="I994" s="533"/>
      <c r="J994" s="533"/>
      <c r="K994" s="533"/>
      <c r="L994" s="533"/>
      <c r="M994" s="533"/>
      <c r="N994" s="533"/>
      <c r="O994" s="533"/>
      <c r="P994" s="532"/>
      <c r="Q994" s="532"/>
      <c r="R994" s="533"/>
      <c r="S994" s="533"/>
      <c r="T994" s="533"/>
      <c r="U994" s="533"/>
      <c r="V994" s="533"/>
      <c r="W994" s="533"/>
      <c r="X994" s="533"/>
      <c r="Y994" s="533"/>
      <c r="Z994" s="532"/>
      <c r="AA994" s="532"/>
      <c r="AB994" s="533"/>
      <c r="AC994" s="533"/>
      <c r="AD994" s="533"/>
      <c r="AE994" s="533"/>
      <c r="AF994" s="533"/>
      <c r="AG994" s="533"/>
      <c r="AH994" s="533"/>
      <c r="AI994" s="533"/>
      <c r="AJ994" s="533"/>
      <c r="AK994" s="532"/>
      <c r="AL994" s="533"/>
      <c r="AM994" s="533"/>
      <c r="AN994" s="533"/>
      <c r="AO994" s="533"/>
    </row>
    <row r="995" spans="1:41" s="500" customFormat="1">
      <c r="A995" s="523" t="s">
        <v>856</v>
      </c>
      <c r="B995" s="710" t="s">
        <v>1258</v>
      </c>
      <c r="C995" s="533"/>
      <c r="D995" s="533"/>
      <c r="E995" s="533"/>
      <c r="F995" s="533"/>
      <c r="G995" s="533"/>
      <c r="H995" s="533"/>
      <c r="I995" s="533"/>
      <c r="J995" s="533"/>
      <c r="K995" s="533"/>
      <c r="L995" s="533"/>
      <c r="M995" s="533"/>
      <c r="N995" s="533"/>
      <c r="O995" s="533"/>
      <c r="P995" s="532"/>
      <c r="Q995" s="532"/>
      <c r="R995" s="533"/>
      <c r="S995" s="533"/>
      <c r="T995" s="533"/>
      <c r="U995" s="533"/>
      <c r="V995" s="533"/>
      <c r="W995" s="533"/>
      <c r="X995" s="533"/>
      <c r="Y995" s="533"/>
      <c r="Z995" s="532"/>
      <c r="AA995" s="532"/>
      <c r="AB995" s="533"/>
      <c r="AC995" s="533"/>
      <c r="AD995" s="533"/>
      <c r="AE995" s="533"/>
      <c r="AF995" s="533"/>
      <c r="AG995" s="533"/>
      <c r="AH995" s="533"/>
      <c r="AI995" s="533"/>
      <c r="AJ995" s="533"/>
      <c r="AK995" s="532"/>
      <c r="AL995" s="533"/>
      <c r="AM995" s="533"/>
      <c r="AN995" s="533"/>
      <c r="AO995" s="533"/>
    </row>
    <row r="996" spans="1:41" s="500" customFormat="1" ht="15" customHeight="1">
      <c r="A996" s="523"/>
      <c r="B996" s="512" t="s">
        <v>390</v>
      </c>
      <c r="C996" s="533">
        <v>13</v>
      </c>
      <c r="D996" s="533">
        <v>14</v>
      </c>
      <c r="E996" s="533" t="s">
        <v>2451</v>
      </c>
      <c r="F996" s="533">
        <v>12.5</v>
      </c>
      <c r="G996" s="533">
        <v>13</v>
      </c>
      <c r="H996" s="533" t="s">
        <v>1669</v>
      </c>
      <c r="I996" s="533">
        <v>12</v>
      </c>
      <c r="J996" s="533" t="s">
        <v>1910</v>
      </c>
      <c r="K996" s="533">
        <v>13</v>
      </c>
      <c r="L996" s="533">
        <v>13</v>
      </c>
      <c r="M996" s="533">
        <v>14.5</v>
      </c>
      <c r="N996" s="533">
        <v>13</v>
      </c>
      <c r="O996" s="533">
        <v>13</v>
      </c>
      <c r="P996" s="533">
        <v>13</v>
      </c>
      <c r="Q996" s="533">
        <v>13</v>
      </c>
      <c r="R996" s="533">
        <v>13</v>
      </c>
      <c r="S996" s="533">
        <v>14.5</v>
      </c>
      <c r="T996" s="533">
        <v>13.5</v>
      </c>
      <c r="U996" s="533">
        <v>13</v>
      </c>
      <c r="V996" s="533">
        <v>14.5</v>
      </c>
      <c r="W996" s="533">
        <v>13</v>
      </c>
      <c r="X996" s="533">
        <v>12.5</v>
      </c>
      <c r="Y996" s="533">
        <v>13</v>
      </c>
      <c r="Z996" s="533">
        <v>13</v>
      </c>
      <c r="AA996" s="533">
        <v>13</v>
      </c>
      <c r="AB996" s="532">
        <v>13.25</v>
      </c>
      <c r="AC996" s="533">
        <v>13</v>
      </c>
      <c r="AD996" s="533">
        <v>15</v>
      </c>
      <c r="AE996" s="533">
        <v>12.5</v>
      </c>
      <c r="AF996" s="533">
        <v>13</v>
      </c>
      <c r="AG996" s="533">
        <v>13</v>
      </c>
      <c r="AH996" s="533">
        <v>11</v>
      </c>
      <c r="AI996" s="533">
        <v>11.25</v>
      </c>
      <c r="AJ996" s="533">
        <v>15</v>
      </c>
      <c r="AK996" s="532" t="s">
        <v>1891</v>
      </c>
      <c r="AL996" s="533">
        <v>16</v>
      </c>
      <c r="AM996" s="533">
        <v>12.5</v>
      </c>
      <c r="AN996" s="533">
        <v>10.5</v>
      </c>
      <c r="AO996" s="533">
        <v>12</v>
      </c>
    </row>
    <row r="997" spans="1:41" s="500" customFormat="1" ht="15" customHeight="1">
      <c r="A997" s="523"/>
      <c r="B997" s="512" t="s">
        <v>391</v>
      </c>
      <c r="C997" s="533" t="s">
        <v>76</v>
      </c>
      <c r="D997" s="533" t="s">
        <v>76</v>
      </c>
      <c r="E997" s="533" t="s">
        <v>76</v>
      </c>
      <c r="F997" s="533" t="s">
        <v>76</v>
      </c>
      <c r="G997" s="533" t="s">
        <v>76</v>
      </c>
      <c r="H997" s="533" t="s">
        <v>76</v>
      </c>
      <c r="I997" s="533">
        <v>13.5</v>
      </c>
      <c r="J997" s="533" t="s">
        <v>76</v>
      </c>
      <c r="K997" s="533" t="s">
        <v>76</v>
      </c>
      <c r="L997" s="533" t="s">
        <v>76</v>
      </c>
      <c r="M997" s="533">
        <v>14.5</v>
      </c>
      <c r="N997" s="533" t="s">
        <v>76</v>
      </c>
      <c r="O997" s="533" t="s">
        <v>76</v>
      </c>
      <c r="P997" s="532" t="s">
        <v>76</v>
      </c>
      <c r="Q997" s="532" t="s">
        <v>76</v>
      </c>
      <c r="R997" s="533" t="s">
        <v>76</v>
      </c>
      <c r="S997" s="533" t="s">
        <v>76</v>
      </c>
      <c r="T997" s="533" t="s">
        <v>76</v>
      </c>
      <c r="U997" s="533" t="s">
        <v>76</v>
      </c>
      <c r="V997" s="533" t="s">
        <v>76</v>
      </c>
      <c r="W997" s="533" t="s">
        <v>76</v>
      </c>
      <c r="X997" s="533" t="s">
        <v>76</v>
      </c>
      <c r="Y997" s="533" t="s">
        <v>76</v>
      </c>
      <c r="Z997" s="533">
        <v>13</v>
      </c>
      <c r="AA997" s="533" t="s">
        <v>76</v>
      </c>
      <c r="AB997" s="532" t="s">
        <v>76</v>
      </c>
      <c r="AC997" s="532" t="s">
        <v>76</v>
      </c>
      <c r="AD997" s="533" t="s">
        <v>76</v>
      </c>
      <c r="AE997" s="533" t="s">
        <v>76</v>
      </c>
      <c r="AF997" s="533" t="s">
        <v>76</v>
      </c>
      <c r="AG997" s="533" t="s">
        <v>76</v>
      </c>
      <c r="AH997" s="533">
        <v>12.5</v>
      </c>
      <c r="AI997" s="533">
        <v>12.5</v>
      </c>
      <c r="AJ997" s="533" t="s">
        <v>76</v>
      </c>
      <c r="AK997" s="532" t="s">
        <v>76</v>
      </c>
      <c r="AL997" s="533" t="s">
        <v>76</v>
      </c>
      <c r="AM997" s="533">
        <v>12.5</v>
      </c>
      <c r="AN997" s="533" t="s">
        <v>76</v>
      </c>
      <c r="AO997" s="533">
        <v>14</v>
      </c>
    </row>
    <row r="998" spans="1:41" s="500" customFormat="1" ht="15" customHeight="1">
      <c r="A998" s="523" t="s">
        <v>1085</v>
      </c>
      <c r="B998" s="710" t="s">
        <v>1259</v>
      </c>
      <c r="C998" s="533"/>
      <c r="D998" s="533"/>
      <c r="E998" s="533"/>
      <c r="F998" s="533"/>
      <c r="G998" s="533"/>
      <c r="H998" s="533"/>
      <c r="I998" s="533"/>
      <c r="J998" s="533"/>
      <c r="K998" s="533"/>
      <c r="L998" s="533"/>
      <c r="M998" s="533"/>
      <c r="N998" s="533"/>
      <c r="O998" s="533"/>
      <c r="P998" s="532"/>
      <c r="Q998" s="532"/>
      <c r="R998" s="533"/>
      <c r="S998" s="533"/>
      <c r="T998" s="533"/>
      <c r="U998" s="533"/>
      <c r="V998" s="533"/>
      <c r="W998" s="533"/>
      <c r="X998" s="533"/>
      <c r="Y998" s="533"/>
      <c r="Z998" s="533"/>
      <c r="AA998" s="533"/>
      <c r="AB998" s="532"/>
      <c r="AC998" s="533"/>
      <c r="AD998" s="533"/>
      <c r="AE998" s="533"/>
      <c r="AF998" s="533"/>
      <c r="AG998" s="533"/>
      <c r="AH998" s="533"/>
      <c r="AI998" s="533"/>
      <c r="AJ998" s="533"/>
      <c r="AK998" s="532"/>
      <c r="AL998" s="533"/>
      <c r="AM998" s="533"/>
      <c r="AN998" s="533"/>
      <c r="AO998" s="533"/>
    </row>
    <row r="999" spans="1:41" s="500" customFormat="1" ht="15" customHeight="1">
      <c r="A999" s="496"/>
      <c r="B999" s="512" t="s">
        <v>390</v>
      </c>
      <c r="C999" s="533">
        <v>13</v>
      </c>
      <c r="D999" s="533">
        <v>14</v>
      </c>
      <c r="E999" s="533">
        <v>12</v>
      </c>
      <c r="F999" s="533">
        <v>12.5</v>
      </c>
      <c r="G999" s="533">
        <v>13</v>
      </c>
      <c r="H999" s="533" t="s">
        <v>1669</v>
      </c>
      <c r="I999" s="533">
        <v>12</v>
      </c>
      <c r="J999" s="533" t="s">
        <v>2451</v>
      </c>
      <c r="K999" s="533">
        <v>16.5</v>
      </c>
      <c r="L999" s="533">
        <v>13</v>
      </c>
      <c r="M999" s="533" t="s">
        <v>76</v>
      </c>
      <c r="N999" s="533">
        <v>14.75</v>
      </c>
      <c r="O999" s="533">
        <v>14.5</v>
      </c>
      <c r="P999" s="533">
        <v>13</v>
      </c>
      <c r="Q999" s="533">
        <v>13</v>
      </c>
      <c r="R999" s="533">
        <v>14</v>
      </c>
      <c r="S999" s="533">
        <v>14.5</v>
      </c>
      <c r="T999" s="533">
        <v>14</v>
      </c>
      <c r="U999" s="533">
        <v>13</v>
      </c>
      <c r="V999" s="533">
        <v>18</v>
      </c>
      <c r="W999" s="533">
        <v>13</v>
      </c>
      <c r="X999" s="533">
        <v>15.5</v>
      </c>
      <c r="Y999" s="533">
        <v>13</v>
      </c>
      <c r="Z999" s="533">
        <v>13</v>
      </c>
      <c r="AA999" s="533">
        <v>14.75</v>
      </c>
      <c r="AB999" s="532">
        <v>13.25</v>
      </c>
      <c r="AC999" s="532" t="s">
        <v>76</v>
      </c>
      <c r="AD999" s="533">
        <v>15</v>
      </c>
      <c r="AE999" s="533">
        <v>12.5</v>
      </c>
      <c r="AF999" s="533">
        <v>13.5</v>
      </c>
      <c r="AG999" s="533">
        <v>15</v>
      </c>
      <c r="AH999" s="533">
        <v>12.5</v>
      </c>
      <c r="AI999" s="533">
        <v>12.5</v>
      </c>
      <c r="AJ999" s="533">
        <v>14.5</v>
      </c>
      <c r="AK999" s="532" t="s">
        <v>1891</v>
      </c>
      <c r="AL999" s="533">
        <v>16</v>
      </c>
      <c r="AM999" s="533">
        <v>12.5</v>
      </c>
      <c r="AN999" s="533">
        <v>10.5</v>
      </c>
      <c r="AO999" s="533">
        <v>13.75</v>
      </c>
    </row>
    <row r="1000" spans="1:41" s="500" customFormat="1" ht="15" customHeight="1">
      <c r="A1000" s="496"/>
      <c r="B1000" s="512" t="s">
        <v>391</v>
      </c>
      <c r="C1000" s="533" t="s">
        <v>76</v>
      </c>
      <c r="D1000" s="533" t="s">
        <v>76</v>
      </c>
      <c r="E1000" s="533" t="s">
        <v>76</v>
      </c>
      <c r="F1000" s="533" t="s">
        <v>76</v>
      </c>
      <c r="G1000" s="533" t="s">
        <v>76</v>
      </c>
      <c r="H1000" s="533" t="s">
        <v>76</v>
      </c>
      <c r="I1000" s="533">
        <v>13.5</v>
      </c>
      <c r="J1000" s="533" t="s">
        <v>76</v>
      </c>
      <c r="K1000" s="533" t="s">
        <v>76</v>
      </c>
      <c r="L1000" s="533" t="s">
        <v>76</v>
      </c>
      <c r="M1000" s="533" t="s">
        <v>76</v>
      </c>
      <c r="N1000" s="533" t="s">
        <v>76</v>
      </c>
      <c r="O1000" s="533" t="s">
        <v>76</v>
      </c>
      <c r="P1000" s="533" t="s">
        <v>76</v>
      </c>
      <c r="Q1000" s="533" t="s">
        <v>76</v>
      </c>
      <c r="R1000" s="533" t="s">
        <v>76</v>
      </c>
      <c r="S1000" s="533" t="s">
        <v>76</v>
      </c>
      <c r="T1000" s="533" t="s">
        <v>76</v>
      </c>
      <c r="U1000" s="533" t="s">
        <v>76</v>
      </c>
      <c r="V1000" s="533" t="s">
        <v>76</v>
      </c>
      <c r="W1000" s="533" t="s">
        <v>76</v>
      </c>
      <c r="X1000" s="533" t="s">
        <v>76</v>
      </c>
      <c r="Y1000" s="533" t="s">
        <v>76</v>
      </c>
      <c r="Z1000" s="533">
        <v>13</v>
      </c>
      <c r="AA1000" s="533" t="s">
        <v>76</v>
      </c>
      <c r="AB1000" s="533" t="s">
        <v>76</v>
      </c>
      <c r="AC1000" s="533">
        <v>16.3</v>
      </c>
      <c r="AD1000" s="533" t="s">
        <v>76</v>
      </c>
      <c r="AE1000" s="533" t="s">
        <v>76</v>
      </c>
      <c r="AF1000" s="533" t="s">
        <v>76</v>
      </c>
      <c r="AG1000" s="533" t="s">
        <v>76</v>
      </c>
      <c r="AH1000" s="533">
        <v>14.5</v>
      </c>
      <c r="AI1000" s="533" t="s">
        <v>76</v>
      </c>
      <c r="AJ1000" s="533" t="s">
        <v>76</v>
      </c>
      <c r="AK1000" s="533" t="s">
        <v>76</v>
      </c>
      <c r="AL1000" s="533" t="s">
        <v>76</v>
      </c>
      <c r="AM1000" s="533">
        <v>12.5</v>
      </c>
      <c r="AN1000" s="533" t="s">
        <v>76</v>
      </c>
      <c r="AO1000" s="533">
        <v>15.5</v>
      </c>
    </row>
    <row r="1001" spans="1:41" s="540" customFormat="1" ht="15" customHeight="1">
      <c r="A1001" s="2619" t="s">
        <v>211</v>
      </c>
      <c r="B1001" s="2619"/>
      <c r="C1001" s="533">
        <v>7</v>
      </c>
      <c r="D1001" s="533">
        <v>7</v>
      </c>
      <c r="E1001" s="533">
        <v>7</v>
      </c>
      <c r="F1001" s="533">
        <v>7</v>
      </c>
      <c r="G1001" s="533">
        <v>7</v>
      </c>
      <c r="H1001" s="533">
        <v>7</v>
      </c>
      <c r="I1001" s="533">
        <v>7</v>
      </c>
      <c r="J1001" s="533">
        <v>7</v>
      </c>
      <c r="K1001" s="533">
        <v>7</v>
      </c>
      <c r="L1001" s="533">
        <v>7</v>
      </c>
      <c r="M1001" s="533">
        <v>7</v>
      </c>
      <c r="N1001" s="533">
        <v>7</v>
      </c>
      <c r="O1001" s="533">
        <v>7</v>
      </c>
      <c r="P1001" s="533">
        <v>7</v>
      </c>
      <c r="Q1001" s="533">
        <v>7</v>
      </c>
      <c r="R1001" s="533">
        <v>7</v>
      </c>
      <c r="S1001" s="533">
        <v>7</v>
      </c>
      <c r="T1001" s="533">
        <v>7</v>
      </c>
      <c r="U1001" s="533">
        <v>7</v>
      </c>
      <c r="V1001" s="533">
        <v>7</v>
      </c>
      <c r="W1001" s="533">
        <v>7</v>
      </c>
      <c r="X1001" s="533">
        <v>7</v>
      </c>
      <c r="Y1001" s="533">
        <v>7</v>
      </c>
      <c r="Z1001" s="533">
        <v>7</v>
      </c>
      <c r="AA1001" s="533">
        <v>7</v>
      </c>
      <c r="AB1001" s="533">
        <v>7</v>
      </c>
      <c r="AC1001" s="533">
        <v>7</v>
      </c>
      <c r="AD1001" s="533">
        <v>7</v>
      </c>
      <c r="AE1001" s="533">
        <v>7</v>
      </c>
      <c r="AF1001" s="533">
        <v>7</v>
      </c>
      <c r="AG1001" s="533">
        <v>7</v>
      </c>
      <c r="AH1001" s="533">
        <v>7</v>
      </c>
      <c r="AI1001" s="533">
        <v>7</v>
      </c>
      <c r="AJ1001" s="533">
        <v>7</v>
      </c>
      <c r="AK1001" s="533">
        <v>7</v>
      </c>
      <c r="AL1001" s="533">
        <v>7</v>
      </c>
      <c r="AM1001" s="533">
        <v>7</v>
      </c>
      <c r="AN1001" s="533">
        <v>7</v>
      </c>
      <c r="AO1001" s="533" t="s">
        <v>76</v>
      </c>
    </row>
    <row r="1002" spans="1:41" s="500" customFormat="1" ht="15" customHeight="1">
      <c r="A1002" s="2619" t="s">
        <v>408</v>
      </c>
      <c r="B1002" s="2619"/>
      <c r="C1002" s="533"/>
      <c r="D1002" s="533"/>
      <c r="E1002" s="533"/>
      <c r="F1002" s="533"/>
      <c r="G1002" s="533"/>
      <c r="H1002" s="533"/>
      <c r="I1002" s="533"/>
      <c r="J1002" s="533"/>
      <c r="K1002" s="533"/>
      <c r="L1002" s="533"/>
      <c r="M1002" s="533"/>
      <c r="N1002" s="533"/>
      <c r="O1002" s="533"/>
      <c r="P1002" s="532"/>
      <c r="Q1002" s="532"/>
      <c r="R1002" s="533"/>
      <c r="S1002" s="533"/>
      <c r="T1002" s="533"/>
      <c r="U1002" s="533"/>
      <c r="V1002" s="533"/>
      <c r="W1002" s="532"/>
      <c r="X1002" s="532"/>
      <c r="Y1002" s="533"/>
      <c r="Z1002" s="532"/>
      <c r="AA1002" s="532"/>
      <c r="AB1002" s="532"/>
      <c r="AC1002" s="532"/>
      <c r="AD1002" s="533"/>
      <c r="AE1002" s="533"/>
      <c r="AF1002" s="533"/>
      <c r="AG1002" s="533"/>
      <c r="AH1002" s="533"/>
      <c r="AI1002" s="533"/>
      <c r="AJ1002" s="533"/>
      <c r="AK1002" s="532"/>
      <c r="AL1002" s="533"/>
      <c r="AM1002" s="533"/>
      <c r="AN1002" s="533"/>
      <c r="AO1002" s="533"/>
    </row>
    <row r="1003" spans="1:41" s="500" customFormat="1" ht="15" customHeight="1">
      <c r="A1003" s="496"/>
      <c r="B1003" s="512" t="s">
        <v>390</v>
      </c>
      <c r="C1003" s="533">
        <v>14</v>
      </c>
      <c r="D1003" s="533">
        <v>14.5</v>
      </c>
      <c r="E1003" s="533" t="s">
        <v>1846</v>
      </c>
      <c r="F1003" s="533">
        <v>13.5</v>
      </c>
      <c r="G1003" s="533">
        <v>13</v>
      </c>
      <c r="H1003" s="533">
        <v>14</v>
      </c>
      <c r="I1003" s="533">
        <v>13.5</v>
      </c>
      <c r="J1003" s="533">
        <v>14.75</v>
      </c>
      <c r="K1003" s="533">
        <v>15</v>
      </c>
      <c r="L1003" s="533">
        <v>14</v>
      </c>
      <c r="M1003" s="533">
        <v>15.5</v>
      </c>
      <c r="N1003" s="533">
        <v>14.75</v>
      </c>
      <c r="O1003" s="533" t="s">
        <v>2406</v>
      </c>
      <c r="P1003" s="532">
        <v>13.25</v>
      </c>
      <c r="Q1003" s="532">
        <v>13.25</v>
      </c>
      <c r="R1003" s="533">
        <v>13.5</v>
      </c>
      <c r="S1003" s="533">
        <v>14.5</v>
      </c>
      <c r="T1003" s="533">
        <v>15</v>
      </c>
      <c r="U1003" s="533">
        <v>15</v>
      </c>
      <c r="V1003" s="533">
        <v>16</v>
      </c>
      <c r="W1003" s="533">
        <v>14.5</v>
      </c>
      <c r="X1003" s="532" t="s">
        <v>2426</v>
      </c>
      <c r="Y1003" s="533">
        <v>14.5</v>
      </c>
      <c r="Z1003" s="533">
        <v>14.5</v>
      </c>
      <c r="AA1003" s="533">
        <v>14.5</v>
      </c>
      <c r="AB1003" s="533">
        <v>13</v>
      </c>
      <c r="AC1003" s="532" t="s">
        <v>76</v>
      </c>
      <c r="AD1003" s="533">
        <v>15</v>
      </c>
      <c r="AE1003" s="533">
        <v>14</v>
      </c>
      <c r="AF1003" s="533">
        <v>16</v>
      </c>
      <c r="AG1003" s="533">
        <v>15</v>
      </c>
      <c r="AH1003" s="533">
        <v>12.5</v>
      </c>
      <c r="AI1003" s="533">
        <v>11.25</v>
      </c>
      <c r="AJ1003" s="533">
        <v>16</v>
      </c>
      <c r="AK1003" s="532" t="s">
        <v>1893</v>
      </c>
      <c r="AL1003" s="533">
        <v>16</v>
      </c>
      <c r="AM1003" s="533">
        <v>12.5</v>
      </c>
      <c r="AN1003" s="533">
        <v>12.5</v>
      </c>
      <c r="AO1003" s="533">
        <v>11</v>
      </c>
    </row>
    <row r="1004" spans="1:41" s="500" customFormat="1" ht="15" customHeight="1">
      <c r="A1004" s="496"/>
      <c r="B1004" s="512" t="s">
        <v>391</v>
      </c>
      <c r="C1004" s="533" t="s">
        <v>76</v>
      </c>
      <c r="D1004" s="533" t="s">
        <v>76</v>
      </c>
      <c r="E1004" s="533" t="s">
        <v>76</v>
      </c>
      <c r="F1004" s="533" t="s">
        <v>76</v>
      </c>
      <c r="G1004" s="533" t="s">
        <v>76</v>
      </c>
      <c r="H1004" s="533" t="s">
        <v>76</v>
      </c>
      <c r="I1004" s="533">
        <v>13.5</v>
      </c>
      <c r="J1004" s="533" t="s">
        <v>76</v>
      </c>
      <c r="K1004" s="533">
        <v>16</v>
      </c>
      <c r="L1004" s="533" t="s">
        <v>76</v>
      </c>
      <c r="M1004" s="533">
        <v>15</v>
      </c>
      <c r="N1004" s="533" t="s">
        <v>76</v>
      </c>
      <c r="O1004" s="533" t="s">
        <v>76</v>
      </c>
      <c r="P1004" s="532" t="s">
        <v>76</v>
      </c>
      <c r="Q1004" s="532" t="s">
        <v>76</v>
      </c>
      <c r="R1004" s="533">
        <v>15.5</v>
      </c>
      <c r="S1004" s="533" t="s">
        <v>76</v>
      </c>
      <c r="T1004" s="533" t="s">
        <v>76</v>
      </c>
      <c r="U1004" s="533" t="s">
        <v>76</v>
      </c>
      <c r="V1004" s="533" t="s">
        <v>76</v>
      </c>
      <c r="W1004" s="532" t="s">
        <v>76</v>
      </c>
      <c r="X1004" s="532" t="s">
        <v>76</v>
      </c>
      <c r="Y1004" s="532" t="s">
        <v>76</v>
      </c>
      <c r="Z1004" s="533">
        <v>15.5</v>
      </c>
      <c r="AA1004" s="533" t="s">
        <v>76</v>
      </c>
      <c r="AB1004" s="532" t="s">
        <v>76</v>
      </c>
      <c r="AC1004" s="533">
        <v>16.5</v>
      </c>
      <c r="AD1004" s="533" t="s">
        <v>76</v>
      </c>
      <c r="AE1004" s="533" t="s">
        <v>76</v>
      </c>
      <c r="AF1004" s="533" t="s">
        <v>76</v>
      </c>
      <c r="AG1004" s="533" t="s">
        <v>76</v>
      </c>
      <c r="AH1004" s="533" t="s">
        <v>76</v>
      </c>
      <c r="AI1004" s="533">
        <v>13</v>
      </c>
      <c r="AJ1004" s="533" t="s">
        <v>76</v>
      </c>
      <c r="AK1004" s="532" t="s">
        <v>76</v>
      </c>
      <c r="AL1004" s="533" t="s">
        <v>76</v>
      </c>
      <c r="AM1004" s="533">
        <v>12.5</v>
      </c>
      <c r="AN1004" s="533" t="s">
        <v>76</v>
      </c>
      <c r="AO1004" s="533">
        <v>13</v>
      </c>
    </row>
    <row r="1005" spans="1:41" s="500" customFormat="1" ht="15" customHeight="1">
      <c r="A1005" s="2619" t="s">
        <v>409</v>
      </c>
      <c r="B1005" s="2619"/>
      <c r="C1005" s="533"/>
      <c r="D1005" s="533"/>
      <c r="E1005" s="533"/>
      <c r="F1005" s="533"/>
      <c r="G1005" s="533"/>
      <c r="H1005" s="533"/>
      <c r="I1005" s="533"/>
      <c r="J1005" s="533"/>
      <c r="K1005" s="533"/>
      <c r="L1005" s="533"/>
      <c r="M1005" s="533"/>
      <c r="N1005" s="533"/>
      <c r="O1005" s="533"/>
      <c r="P1005" s="532"/>
      <c r="Q1005" s="532"/>
      <c r="R1005" s="533"/>
      <c r="S1005" s="533"/>
      <c r="T1005" s="533"/>
      <c r="U1005" s="533"/>
      <c r="V1005" s="533"/>
      <c r="W1005" s="532"/>
      <c r="X1005" s="532"/>
      <c r="Y1005" s="532"/>
      <c r="Z1005" s="533"/>
      <c r="AA1005" s="533"/>
      <c r="AB1005" s="532"/>
      <c r="AC1005" s="533"/>
      <c r="AD1005" s="533"/>
      <c r="AE1005" s="533"/>
      <c r="AF1005" s="533"/>
      <c r="AG1005" s="533"/>
      <c r="AH1005" s="533"/>
      <c r="AI1005" s="533"/>
      <c r="AJ1005" s="533"/>
      <c r="AK1005" s="532"/>
      <c r="AL1005" s="533"/>
      <c r="AM1005" s="533"/>
      <c r="AN1005" s="533"/>
      <c r="AO1005" s="533"/>
    </row>
    <row r="1006" spans="1:41" s="500" customFormat="1" ht="15" customHeight="1">
      <c r="A1006" s="496"/>
      <c r="B1006" s="512" t="s">
        <v>390</v>
      </c>
      <c r="C1006" s="533" t="s">
        <v>2379</v>
      </c>
      <c r="D1006" s="533">
        <v>13</v>
      </c>
      <c r="E1006" s="533" t="s">
        <v>1868</v>
      </c>
      <c r="F1006" s="533">
        <v>12</v>
      </c>
      <c r="G1006" s="533" t="s">
        <v>76</v>
      </c>
      <c r="H1006" s="533" t="s">
        <v>76</v>
      </c>
      <c r="I1006" s="533">
        <v>13</v>
      </c>
      <c r="J1006" s="533">
        <v>14.75</v>
      </c>
      <c r="K1006" s="533">
        <v>14.5</v>
      </c>
      <c r="L1006" s="533">
        <v>15</v>
      </c>
      <c r="M1006" s="533">
        <v>15</v>
      </c>
      <c r="N1006" s="533">
        <v>14.75</v>
      </c>
      <c r="O1006" s="533" t="s">
        <v>2902</v>
      </c>
      <c r="P1006" s="533">
        <v>13.25</v>
      </c>
      <c r="Q1006" s="533">
        <v>11.5</v>
      </c>
      <c r="R1006" s="533">
        <v>13</v>
      </c>
      <c r="S1006" s="533">
        <v>15</v>
      </c>
      <c r="T1006" s="533">
        <v>15</v>
      </c>
      <c r="U1006" s="533" t="s">
        <v>1861</v>
      </c>
      <c r="V1006" s="533">
        <v>16.5</v>
      </c>
      <c r="W1006" s="533">
        <v>15</v>
      </c>
      <c r="X1006" s="533">
        <v>15</v>
      </c>
      <c r="Y1006" s="533">
        <v>16</v>
      </c>
      <c r="Z1006" s="533" t="s">
        <v>76</v>
      </c>
      <c r="AA1006" s="533">
        <v>14.75</v>
      </c>
      <c r="AB1006" s="533">
        <v>14</v>
      </c>
      <c r="AC1006" s="533">
        <v>15</v>
      </c>
      <c r="AD1006" s="533">
        <v>15</v>
      </c>
      <c r="AE1006" s="533" t="s">
        <v>2706</v>
      </c>
      <c r="AF1006" s="533">
        <v>16</v>
      </c>
      <c r="AG1006" s="533">
        <v>15.5</v>
      </c>
      <c r="AH1006" s="533">
        <v>14</v>
      </c>
      <c r="AI1006" s="533">
        <v>13.38</v>
      </c>
      <c r="AJ1006" s="533">
        <v>16</v>
      </c>
      <c r="AK1006" s="532" t="s">
        <v>76</v>
      </c>
      <c r="AL1006" s="533" t="s">
        <v>76</v>
      </c>
      <c r="AM1006" s="533" t="s">
        <v>76</v>
      </c>
      <c r="AN1006" s="533">
        <v>11.5</v>
      </c>
      <c r="AO1006" s="533">
        <v>15.5</v>
      </c>
    </row>
    <row r="1007" spans="1:41" s="500" customFormat="1" ht="15" customHeight="1">
      <c r="A1007" s="496"/>
      <c r="B1007" s="512" t="s">
        <v>391</v>
      </c>
      <c r="C1007" s="533" t="s">
        <v>76</v>
      </c>
      <c r="D1007" s="533">
        <v>14.5</v>
      </c>
      <c r="E1007" s="533" t="s">
        <v>76</v>
      </c>
      <c r="F1007" s="533">
        <v>13.5</v>
      </c>
      <c r="G1007" s="533" t="s">
        <v>76</v>
      </c>
      <c r="H1007" s="533" t="s">
        <v>76</v>
      </c>
      <c r="I1007" s="533" t="s">
        <v>76</v>
      </c>
      <c r="J1007" s="533" t="s">
        <v>76</v>
      </c>
      <c r="K1007" s="533">
        <v>14.5</v>
      </c>
      <c r="L1007" s="533" t="s">
        <v>76</v>
      </c>
      <c r="M1007" s="533">
        <v>15.25</v>
      </c>
      <c r="N1007" s="533">
        <v>13.5</v>
      </c>
      <c r="O1007" s="532" t="s">
        <v>76</v>
      </c>
      <c r="P1007" s="533" t="s">
        <v>76</v>
      </c>
      <c r="Q1007" s="532" t="s">
        <v>76</v>
      </c>
      <c r="R1007" s="533">
        <v>14.5</v>
      </c>
      <c r="S1007" s="533" t="s">
        <v>76</v>
      </c>
      <c r="T1007" s="533" t="s">
        <v>76</v>
      </c>
      <c r="U1007" s="533" t="s">
        <v>76</v>
      </c>
      <c r="V1007" s="533" t="s">
        <v>76</v>
      </c>
      <c r="W1007" s="533" t="s">
        <v>76</v>
      </c>
      <c r="X1007" s="533" t="s">
        <v>76</v>
      </c>
      <c r="Y1007" s="533" t="s">
        <v>76</v>
      </c>
      <c r="Z1007" s="533" t="s">
        <v>76</v>
      </c>
      <c r="AA1007" s="533" t="s">
        <v>76</v>
      </c>
      <c r="AB1007" s="532" t="s">
        <v>76</v>
      </c>
      <c r="AC1007" s="532" t="s">
        <v>76</v>
      </c>
      <c r="AD1007" s="533" t="s">
        <v>76</v>
      </c>
      <c r="AE1007" s="533">
        <v>14.5</v>
      </c>
      <c r="AF1007" s="533" t="s">
        <v>76</v>
      </c>
      <c r="AG1007" s="533" t="s">
        <v>76</v>
      </c>
      <c r="AH1007" s="533" t="s">
        <v>76</v>
      </c>
      <c r="AI1007" s="533" t="s">
        <v>76</v>
      </c>
      <c r="AJ1007" s="533" t="s">
        <v>76</v>
      </c>
      <c r="AK1007" s="532" t="s">
        <v>76</v>
      </c>
      <c r="AL1007" s="533" t="s">
        <v>76</v>
      </c>
      <c r="AM1007" s="533" t="s">
        <v>76</v>
      </c>
      <c r="AN1007" s="533" t="s">
        <v>76</v>
      </c>
      <c r="AO1007" s="533" t="s">
        <v>76</v>
      </c>
    </row>
    <row r="1008" spans="1:41" s="500" customFormat="1" ht="15" customHeight="1">
      <c r="A1008" s="2619" t="s">
        <v>410</v>
      </c>
      <c r="B1008" s="2619"/>
      <c r="C1008" s="533"/>
      <c r="D1008" s="533"/>
      <c r="E1008" s="533"/>
      <c r="F1008" s="533"/>
      <c r="G1008" s="533"/>
      <c r="H1008" s="533"/>
      <c r="I1008" s="533"/>
      <c r="J1008" s="533"/>
      <c r="K1008" s="533"/>
      <c r="L1008" s="533"/>
      <c r="M1008" s="533"/>
      <c r="N1008" s="533"/>
      <c r="O1008" s="532"/>
      <c r="P1008" s="533"/>
      <c r="Q1008" s="532"/>
      <c r="R1008" s="533"/>
      <c r="S1008" s="533"/>
      <c r="T1008" s="533"/>
      <c r="U1008" s="533"/>
      <c r="V1008" s="533"/>
      <c r="W1008" s="533"/>
      <c r="X1008" s="533"/>
      <c r="Y1008" s="533"/>
      <c r="Z1008" s="533"/>
      <c r="AA1008" s="533"/>
      <c r="AB1008" s="532"/>
      <c r="AC1008" s="532"/>
      <c r="AD1008" s="533"/>
      <c r="AE1008" s="533"/>
      <c r="AF1008" s="533"/>
      <c r="AG1008" s="533"/>
      <c r="AH1008" s="533"/>
      <c r="AI1008" s="533"/>
      <c r="AJ1008" s="533"/>
      <c r="AK1008" s="532"/>
      <c r="AL1008" s="533"/>
      <c r="AM1008" s="533"/>
      <c r="AN1008" s="533"/>
      <c r="AO1008" s="533"/>
    </row>
    <row r="1009" spans="1:41" s="500" customFormat="1" ht="15" customHeight="1">
      <c r="A1009" s="496"/>
      <c r="B1009" s="512" t="s">
        <v>390</v>
      </c>
      <c r="C1009" s="533">
        <v>14</v>
      </c>
      <c r="D1009" s="533">
        <v>14</v>
      </c>
      <c r="E1009" s="533">
        <v>14</v>
      </c>
      <c r="F1009" s="533">
        <v>13</v>
      </c>
      <c r="G1009" s="533">
        <v>14</v>
      </c>
      <c r="H1009" s="533">
        <v>12</v>
      </c>
      <c r="I1009" s="533" t="s">
        <v>76</v>
      </c>
      <c r="J1009" s="533">
        <v>14.75</v>
      </c>
      <c r="K1009" s="533">
        <v>14.5</v>
      </c>
      <c r="L1009" s="533">
        <v>15</v>
      </c>
      <c r="M1009" s="533">
        <v>16</v>
      </c>
      <c r="N1009" s="533" t="s">
        <v>1861</v>
      </c>
      <c r="O1009" s="533">
        <v>16</v>
      </c>
      <c r="P1009" s="533">
        <v>13.25</v>
      </c>
      <c r="Q1009" s="532">
        <v>12.75</v>
      </c>
      <c r="R1009" s="533">
        <v>16</v>
      </c>
      <c r="S1009" s="533">
        <v>17</v>
      </c>
      <c r="T1009" s="533">
        <v>17</v>
      </c>
      <c r="U1009" s="533">
        <v>16</v>
      </c>
      <c r="V1009" s="533">
        <v>17</v>
      </c>
      <c r="W1009" s="533">
        <v>16</v>
      </c>
      <c r="X1009" s="533" t="s">
        <v>2931</v>
      </c>
      <c r="Y1009" s="533">
        <v>16</v>
      </c>
      <c r="Z1009" s="533">
        <v>17</v>
      </c>
      <c r="AA1009" s="533">
        <v>17</v>
      </c>
      <c r="AB1009" s="533">
        <v>15</v>
      </c>
      <c r="AC1009" s="533">
        <v>14</v>
      </c>
      <c r="AD1009" s="533">
        <v>16</v>
      </c>
      <c r="AE1009" s="533">
        <v>14.5</v>
      </c>
      <c r="AF1009" s="533">
        <v>16</v>
      </c>
      <c r="AG1009" s="533">
        <v>16.5</v>
      </c>
      <c r="AH1009" s="533">
        <v>13.4</v>
      </c>
      <c r="AI1009" s="533">
        <v>16.5</v>
      </c>
      <c r="AJ1009" s="533">
        <v>16</v>
      </c>
      <c r="AK1009" s="532" t="s">
        <v>1908</v>
      </c>
      <c r="AL1009" s="533" t="s">
        <v>76</v>
      </c>
      <c r="AM1009" s="533" t="s">
        <v>76</v>
      </c>
      <c r="AN1009" s="533">
        <v>10.5</v>
      </c>
      <c r="AO1009" s="533">
        <v>19</v>
      </c>
    </row>
    <row r="1010" spans="1:41" s="500" customFormat="1" ht="15" customHeight="1">
      <c r="A1010" s="496"/>
      <c r="B1010" s="512" t="s">
        <v>391</v>
      </c>
      <c r="C1010" s="533" t="s">
        <v>76</v>
      </c>
      <c r="D1010" s="533" t="s">
        <v>76</v>
      </c>
      <c r="E1010" s="533" t="s">
        <v>76</v>
      </c>
      <c r="F1010" s="533" t="s">
        <v>76</v>
      </c>
      <c r="G1010" s="533" t="s">
        <v>76</v>
      </c>
      <c r="H1010" s="533" t="s">
        <v>76</v>
      </c>
      <c r="I1010" s="533" t="s">
        <v>76</v>
      </c>
      <c r="J1010" s="533" t="s">
        <v>76</v>
      </c>
      <c r="K1010" s="533">
        <v>16.5</v>
      </c>
      <c r="L1010" s="533" t="s">
        <v>76</v>
      </c>
      <c r="M1010" s="533">
        <v>15.5</v>
      </c>
      <c r="N1010" s="533">
        <v>16.5</v>
      </c>
      <c r="O1010" s="532" t="s">
        <v>76</v>
      </c>
      <c r="P1010" s="532" t="s">
        <v>76</v>
      </c>
      <c r="Q1010" s="532" t="s">
        <v>76</v>
      </c>
      <c r="R1010" s="533">
        <v>19.5</v>
      </c>
      <c r="S1010" s="533" t="s">
        <v>76</v>
      </c>
      <c r="T1010" s="533" t="s">
        <v>76</v>
      </c>
      <c r="U1010" s="533" t="s">
        <v>76</v>
      </c>
      <c r="V1010" s="533" t="s">
        <v>76</v>
      </c>
      <c r="W1010" s="533" t="s">
        <v>76</v>
      </c>
      <c r="X1010" s="533" t="s">
        <v>76</v>
      </c>
      <c r="Y1010" s="533" t="s">
        <v>76</v>
      </c>
      <c r="Z1010" s="533">
        <v>16</v>
      </c>
      <c r="AA1010" s="533" t="s">
        <v>76</v>
      </c>
      <c r="AB1010" s="533" t="s">
        <v>76</v>
      </c>
      <c r="AC1010" s="533">
        <v>17</v>
      </c>
      <c r="AD1010" s="533" t="s">
        <v>76</v>
      </c>
      <c r="AE1010" s="533" t="s">
        <v>76</v>
      </c>
      <c r="AF1010" s="533" t="s">
        <v>76</v>
      </c>
      <c r="AG1010" s="533" t="s">
        <v>76</v>
      </c>
      <c r="AH1010" s="533">
        <v>16.5</v>
      </c>
      <c r="AI1010" s="533">
        <v>19</v>
      </c>
      <c r="AJ1010" s="533" t="s">
        <v>76</v>
      </c>
      <c r="AK1010" s="532" t="s">
        <v>76</v>
      </c>
      <c r="AL1010" s="533" t="s">
        <v>76</v>
      </c>
      <c r="AM1010" s="533" t="s">
        <v>76</v>
      </c>
      <c r="AN1010" s="533" t="s">
        <v>76</v>
      </c>
      <c r="AO1010" s="533" t="s">
        <v>76</v>
      </c>
    </row>
    <row r="1011" spans="1:41" s="500" customFormat="1" ht="15" customHeight="1">
      <c r="A1011" s="2619" t="s">
        <v>411</v>
      </c>
      <c r="B1011" s="2619"/>
      <c r="C1011" s="533"/>
      <c r="D1011" s="533"/>
      <c r="E1011" s="533"/>
      <c r="F1011" s="533"/>
      <c r="G1011" s="533"/>
      <c r="H1011" s="533"/>
      <c r="I1011" s="533"/>
      <c r="J1011" s="533"/>
      <c r="K1011" s="533"/>
      <c r="L1011" s="533"/>
      <c r="M1011" s="533"/>
      <c r="N1011" s="533"/>
      <c r="O1011" s="532"/>
      <c r="P1011" s="532"/>
      <c r="Q1011" s="532"/>
      <c r="R1011" s="533"/>
      <c r="S1011" s="533"/>
      <c r="T1011" s="533"/>
      <c r="U1011" s="533"/>
      <c r="V1011" s="533"/>
      <c r="W1011" s="533"/>
      <c r="X1011" s="533"/>
      <c r="Y1011" s="533"/>
      <c r="Z1011" s="533"/>
      <c r="AA1011" s="533"/>
      <c r="AB1011" s="533"/>
      <c r="AC1011" s="533"/>
      <c r="AD1011" s="533"/>
      <c r="AE1011" s="533"/>
      <c r="AF1011" s="533"/>
      <c r="AG1011" s="533"/>
      <c r="AH1011" s="533"/>
      <c r="AI1011" s="533"/>
      <c r="AJ1011" s="533"/>
      <c r="AK1011" s="532"/>
      <c r="AL1011" s="533"/>
      <c r="AM1011" s="533"/>
      <c r="AN1011" s="533"/>
      <c r="AO1011" s="533"/>
    </row>
    <row r="1012" spans="1:41" s="500" customFormat="1" ht="15" customHeight="1">
      <c r="A1012" s="496"/>
      <c r="B1012" s="512" t="s">
        <v>390</v>
      </c>
      <c r="C1012" s="533" t="s">
        <v>1862</v>
      </c>
      <c r="D1012" s="533">
        <v>14</v>
      </c>
      <c r="E1012" s="533" t="s">
        <v>2685</v>
      </c>
      <c r="F1012" s="533" t="s">
        <v>2845</v>
      </c>
      <c r="G1012" s="533" t="s">
        <v>2389</v>
      </c>
      <c r="H1012" s="533" t="s">
        <v>2389</v>
      </c>
      <c r="I1012" s="533">
        <v>10</v>
      </c>
      <c r="J1012" s="533" t="s">
        <v>2904</v>
      </c>
      <c r="K1012" s="533">
        <v>14.5</v>
      </c>
      <c r="L1012" s="533">
        <v>14.5</v>
      </c>
      <c r="M1012" s="533" t="s">
        <v>2426</v>
      </c>
      <c r="N1012" s="533">
        <v>14.75</v>
      </c>
      <c r="O1012" s="533" t="s">
        <v>1847</v>
      </c>
      <c r="P1012" s="532">
        <v>13.25</v>
      </c>
      <c r="Q1012" s="533">
        <v>13</v>
      </c>
      <c r="R1012" s="533">
        <v>13</v>
      </c>
      <c r="S1012" s="533">
        <v>16</v>
      </c>
      <c r="T1012" s="533">
        <v>16.5</v>
      </c>
      <c r="U1012" s="533">
        <v>15.5</v>
      </c>
      <c r="V1012" s="532" t="s">
        <v>1665</v>
      </c>
      <c r="W1012" s="533" t="s">
        <v>2258</v>
      </c>
      <c r="X1012" s="533">
        <v>15</v>
      </c>
      <c r="Y1012" s="533">
        <v>12</v>
      </c>
      <c r="Z1012" s="533">
        <v>15.5</v>
      </c>
      <c r="AA1012" s="533">
        <v>14.75</v>
      </c>
      <c r="AB1012" s="533">
        <v>14</v>
      </c>
      <c r="AC1012" s="533">
        <v>15.5</v>
      </c>
      <c r="AD1012" s="533">
        <v>15</v>
      </c>
      <c r="AE1012" s="533" t="s">
        <v>2451</v>
      </c>
      <c r="AF1012" s="533">
        <v>16</v>
      </c>
      <c r="AG1012" s="533">
        <v>15.5</v>
      </c>
      <c r="AH1012" s="533">
        <v>10.5</v>
      </c>
      <c r="AI1012" s="533">
        <v>9.5</v>
      </c>
      <c r="AJ1012" s="533">
        <v>16</v>
      </c>
      <c r="AK1012" s="532" t="s">
        <v>1847</v>
      </c>
      <c r="AL1012" s="533">
        <v>16</v>
      </c>
      <c r="AM1012" s="533">
        <v>10.5</v>
      </c>
      <c r="AN1012" s="533">
        <v>10.5</v>
      </c>
      <c r="AO1012" s="533">
        <v>11.5</v>
      </c>
    </row>
    <row r="1013" spans="1:41" s="500" customFormat="1" ht="15" customHeight="1">
      <c r="A1013" s="517"/>
      <c r="B1013" s="518" t="s">
        <v>391</v>
      </c>
      <c r="C1013" s="525" t="s">
        <v>76</v>
      </c>
      <c r="D1013" s="525" t="s">
        <v>76</v>
      </c>
      <c r="E1013" s="525" t="s">
        <v>76</v>
      </c>
      <c r="F1013" s="525" t="s">
        <v>76</v>
      </c>
      <c r="G1013" s="525" t="s">
        <v>76</v>
      </c>
      <c r="H1013" s="525" t="s">
        <v>76</v>
      </c>
      <c r="I1013" s="525">
        <v>14</v>
      </c>
      <c r="J1013" s="525" t="s">
        <v>76</v>
      </c>
      <c r="K1013" s="525">
        <v>16.5</v>
      </c>
      <c r="L1013" s="525" t="s">
        <v>76</v>
      </c>
      <c r="M1013" s="525" t="s">
        <v>1868</v>
      </c>
      <c r="N1013" s="525" t="s">
        <v>76</v>
      </c>
      <c r="O1013" s="541" t="s">
        <v>76</v>
      </c>
      <c r="P1013" s="541" t="s">
        <v>76</v>
      </c>
      <c r="Q1013" s="525">
        <v>12.5</v>
      </c>
      <c r="R1013" s="525">
        <v>13.5</v>
      </c>
      <c r="S1013" s="525" t="s">
        <v>76</v>
      </c>
      <c r="T1013" s="541" t="s">
        <v>76</v>
      </c>
      <c r="U1013" s="541" t="s">
        <v>76</v>
      </c>
      <c r="V1013" s="541" t="s">
        <v>76</v>
      </c>
      <c r="W1013" s="541" t="s">
        <v>76</v>
      </c>
      <c r="X1013" s="541" t="s">
        <v>76</v>
      </c>
      <c r="Y1013" s="541" t="s">
        <v>76</v>
      </c>
      <c r="Z1013" s="525">
        <v>16.5</v>
      </c>
      <c r="AA1013" s="525" t="s">
        <v>76</v>
      </c>
      <c r="AB1013" s="541" t="s">
        <v>76</v>
      </c>
      <c r="AC1013" s="541" t="s">
        <v>76</v>
      </c>
      <c r="AD1013" s="541" t="s">
        <v>76</v>
      </c>
      <c r="AE1013" s="541" t="s">
        <v>76</v>
      </c>
      <c r="AF1013" s="541" t="s">
        <v>76</v>
      </c>
      <c r="AG1013" s="541" t="s">
        <v>76</v>
      </c>
      <c r="AH1013" s="525">
        <v>12.5</v>
      </c>
      <c r="AI1013" s="525">
        <v>11.5</v>
      </c>
      <c r="AJ1013" s="525" t="s">
        <v>76</v>
      </c>
      <c r="AK1013" s="541" t="s">
        <v>76</v>
      </c>
      <c r="AL1013" s="541" t="s">
        <v>76</v>
      </c>
      <c r="AM1013" s="525">
        <v>11</v>
      </c>
      <c r="AN1013" s="525" t="s">
        <v>76</v>
      </c>
      <c r="AO1013" s="525">
        <v>14.5</v>
      </c>
    </row>
    <row r="1014" spans="1:41" s="1047" customFormat="1" ht="15" customHeight="1">
      <c r="A1014" s="2573" t="s">
        <v>548</v>
      </c>
      <c r="B1014" s="2573"/>
      <c r="C1014" s="2573"/>
      <c r="D1014" s="2573"/>
      <c r="E1014" s="2573"/>
      <c r="F1014" s="2573"/>
      <c r="G1014" s="2573"/>
      <c r="H1014" s="2573"/>
      <c r="I1014" s="2573"/>
      <c r="J1014" s="1049"/>
      <c r="K1014" s="1049"/>
      <c r="L1014" s="1049"/>
      <c r="M1014" s="1049"/>
      <c r="N1014" s="1049"/>
      <c r="O1014" s="1049"/>
      <c r="P1014" s="1049"/>
      <c r="Q1014" s="1049"/>
      <c r="R1014" s="1049"/>
      <c r="S1014" s="1049"/>
      <c r="T1014" s="2573" t="s">
        <v>3562</v>
      </c>
      <c r="U1014" s="2573"/>
      <c r="V1014" s="2573"/>
      <c r="W1014" s="2573"/>
      <c r="X1014" s="2573"/>
      <c r="Y1014" s="1050"/>
      <c r="Z1014" s="1048"/>
      <c r="AA1014" s="1048"/>
      <c r="AB1014" s="1048"/>
      <c r="AC1014" s="1048"/>
      <c r="AF1014" s="1050"/>
      <c r="AG1014" s="1050"/>
      <c r="AH1014" s="1050"/>
      <c r="AI1014" s="1050"/>
      <c r="AJ1014" s="1050"/>
    </row>
    <row r="1015" spans="1:41" s="1047" customFormat="1" ht="15" customHeight="1">
      <c r="B1015" s="1047" t="s">
        <v>399</v>
      </c>
      <c r="U1015" s="1047" t="s">
        <v>399</v>
      </c>
      <c r="V1015" s="1048"/>
      <c r="W1015" s="1048"/>
      <c r="X1015" s="1048"/>
      <c r="Y1015" s="1048"/>
      <c r="AA1015" s="1048"/>
      <c r="AB1015" s="1048"/>
      <c r="AC1015" s="1048"/>
      <c r="AH1015" s="1048"/>
      <c r="AI1015" s="1048"/>
      <c r="AJ1015" s="1048"/>
    </row>
    <row r="1016" spans="1:41" s="989" customFormat="1">
      <c r="C1016" s="2597" t="s">
        <v>2875</v>
      </c>
      <c r="D1016" s="2597"/>
      <c r="E1016" s="2597"/>
      <c r="F1016" s="2597"/>
      <c r="G1016" s="2597"/>
      <c r="H1016" s="2597"/>
      <c r="I1016" s="2597"/>
      <c r="J1016" s="2605" t="s">
        <v>2937</v>
      </c>
      <c r="K1016" s="2605"/>
      <c r="L1016" s="2605"/>
      <c r="M1016" s="2605"/>
      <c r="N1016" s="2605"/>
      <c r="O1016" s="2605"/>
      <c r="P1016" s="2605"/>
      <c r="Q1016" s="2598" t="s">
        <v>2229</v>
      </c>
      <c r="R1016" s="2598"/>
      <c r="S1016" s="992"/>
      <c r="T1016" s="992"/>
      <c r="U1016" s="992"/>
      <c r="V1016" s="992"/>
      <c r="W1016" s="992"/>
      <c r="X1016" s="992"/>
      <c r="Y1016" s="992"/>
      <c r="AA1016" s="992"/>
      <c r="AB1016" s="992"/>
      <c r="AC1016" s="992"/>
      <c r="AD1016" s="992"/>
      <c r="AE1016" s="992"/>
      <c r="AF1016" s="992"/>
      <c r="AG1016" s="992"/>
      <c r="AH1016" s="992"/>
      <c r="AI1016" s="992"/>
      <c r="AJ1016" s="992"/>
      <c r="AK1016" s="992"/>
      <c r="AL1016" s="992"/>
      <c r="AM1016" s="992"/>
      <c r="AN1016" s="992"/>
      <c r="AO1016" s="992"/>
    </row>
    <row r="1017" spans="1:41" s="500" customFormat="1" ht="15" customHeight="1">
      <c r="C1017" s="530"/>
      <c r="D1017" s="530"/>
      <c r="E1017" s="530"/>
      <c r="F1017" s="530"/>
      <c r="G1017" s="530"/>
      <c r="H1017" s="530"/>
      <c r="I1017" s="705"/>
      <c r="J1017" s="543"/>
      <c r="K1017" s="543"/>
      <c r="L1017" s="543"/>
      <c r="M1017" s="504"/>
      <c r="N1017" s="504"/>
      <c r="O1017" s="504"/>
      <c r="P1017" s="504"/>
      <c r="Q1017" s="501" t="s">
        <v>1130</v>
      </c>
      <c r="R1017" s="496"/>
      <c r="T1017" s="543"/>
      <c r="U1017" s="543"/>
      <c r="V1017" s="704"/>
      <c r="W1017" s="704"/>
      <c r="X1017" s="704"/>
      <c r="Y1017" s="504"/>
      <c r="AA1017" s="530"/>
      <c r="AB1017" s="530"/>
      <c r="AC1017" s="705"/>
      <c r="AD1017" s="704"/>
      <c r="AE1017" s="704"/>
      <c r="AF1017" s="704"/>
      <c r="AG1017" s="504"/>
      <c r="AH1017" s="530"/>
      <c r="AI1017" s="530"/>
      <c r="AJ1017" s="2629"/>
      <c r="AK1017" s="2629"/>
      <c r="AL1017" s="2628"/>
      <c r="AM1017" s="2628"/>
      <c r="AN1017" s="2628"/>
      <c r="AO1017" s="504"/>
    </row>
    <row r="1018" spans="1:41" s="500" customFormat="1" ht="15" customHeight="1">
      <c r="B1018" s="504"/>
      <c r="C1018" s="504"/>
      <c r="D1018" s="504"/>
      <c r="E1018" s="504"/>
      <c r="F1018" s="504"/>
      <c r="G1018" s="504"/>
      <c r="H1018" s="504"/>
      <c r="I1018" s="504"/>
      <c r="J1018" s="504"/>
      <c r="K1018" s="504"/>
      <c r="L1018" s="504"/>
      <c r="M1018" s="504"/>
      <c r="N1018" s="993"/>
      <c r="O1018" s="993"/>
      <c r="P1018" s="993"/>
      <c r="Q1018" s="993"/>
      <c r="AH1018" s="531"/>
      <c r="AI1018" s="531"/>
      <c r="AJ1018" s="531"/>
      <c r="AK1018" s="531"/>
      <c r="AL1018" s="531"/>
      <c r="AM1018" s="531"/>
      <c r="AN1018" s="531"/>
      <c r="AO1018" s="531"/>
    </row>
    <row r="1019" spans="1:41" s="630" customFormat="1" ht="15" customHeight="1">
      <c r="A1019" s="2582" t="s">
        <v>369</v>
      </c>
      <c r="B1019" s="2583"/>
      <c r="C1019" s="2604" t="s">
        <v>230</v>
      </c>
      <c r="D1019" s="2604"/>
      <c r="E1019" s="2604"/>
      <c r="F1019" s="2604"/>
      <c r="G1019" s="2600" t="s">
        <v>370</v>
      </c>
      <c r="H1019" s="2601"/>
      <c r="I1019" s="2601"/>
      <c r="J1019" s="2602"/>
      <c r="K1019" s="2600" t="s">
        <v>371</v>
      </c>
      <c r="L1019" s="2601"/>
      <c r="M1019" s="2601"/>
      <c r="N1019" s="2601"/>
      <c r="O1019" s="2601"/>
      <c r="P1019" s="2601"/>
      <c r="Q1019" s="2601"/>
      <c r="R1019" s="2601"/>
      <c r="S1019" s="2601"/>
      <c r="T1019" s="2601"/>
      <c r="U1019" s="2601"/>
      <c r="V1019" s="2601"/>
      <c r="W1019" s="2601"/>
      <c r="X1019" s="2601"/>
      <c r="Y1019" s="2601"/>
      <c r="Z1019" s="2601"/>
      <c r="AA1019" s="2601"/>
      <c r="AB1019" s="2601"/>
      <c r="AC1019" s="2601"/>
      <c r="AD1019" s="2601"/>
      <c r="AE1019" s="2601"/>
      <c r="AF1019" s="2601"/>
      <c r="AG1019" s="2602"/>
      <c r="AH1019" s="2600" t="s">
        <v>1773</v>
      </c>
      <c r="AI1019" s="2601"/>
      <c r="AJ1019" s="2601"/>
      <c r="AK1019" s="2601"/>
      <c r="AL1019" s="2601"/>
      <c r="AM1019" s="2601"/>
      <c r="AN1019" s="2601"/>
      <c r="AO1019" s="2602"/>
    </row>
    <row r="1020" spans="1:41" s="630" customFormat="1" ht="28.5" customHeight="1">
      <c r="A1020" s="2584"/>
      <c r="B1020" s="2585"/>
      <c r="C1020" s="988" t="s">
        <v>372</v>
      </c>
      <c r="D1020" s="988" t="s">
        <v>373</v>
      </c>
      <c r="E1020" s="988" t="s">
        <v>374</v>
      </c>
      <c r="F1020" s="988" t="s">
        <v>375</v>
      </c>
      <c r="G1020" s="988" t="s">
        <v>376</v>
      </c>
      <c r="H1020" s="988" t="s">
        <v>377</v>
      </c>
      <c r="I1020" s="988" t="s">
        <v>2298</v>
      </c>
      <c r="J1020" s="988" t="s">
        <v>378</v>
      </c>
      <c r="K1020" s="988" t="s">
        <v>890</v>
      </c>
      <c r="L1020" s="988" t="s">
        <v>379</v>
      </c>
      <c r="M1020" s="988" t="s">
        <v>380</v>
      </c>
      <c r="N1020" s="988" t="s">
        <v>381</v>
      </c>
      <c r="O1020" s="988" t="s">
        <v>382</v>
      </c>
      <c r="P1020" s="988" t="s">
        <v>383</v>
      </c>
      <c r="Q1020" s="988" t="s">
        <v>384</v>
      </c>
      <c r="R1020" s="988" t="s">
        <v>412</v>
      </c>
      <c r="S1020" s="988" t="s">
        <v>413</v>
      </c>
      <c r="T1020" s="988" t="s">
        <v>414</v>
      </c>
      <c r="U1020" s="988" t="s">
        <v>415</v>
      </c>
      <c r="V1020" s="988" t="s">
        <v>416</v>
      </c>
      <c r="W1020" s="988" t="s">
        <v>417</v>
      </c>
      <c r="X1020" s="988" t="s">
        <v>418</v>
      </c>
      <c r="Y1020" s="988" t="s">
        <v>419</v>
      </c>
      <c r="Z1020" s="988" t="s">
        <v>420</v>
      </c>
      <c r="AA1020" s="988" t="s">
        <v>421</v>
      </c>
      <c r="AB1020" s="988" t="s">
        <v>422</v>
      </c>
      <c r="AC1020" s="988" t="s">
        <v>423</v>
      </c>
      <c r="AD1020" s="988" t="s">
        <v>424</v>
      </c>
      <c r="AE1020" s="988" t="s">
        <v>425</v>
      </c>
      <c r="AF1020" s="988" t="s">
        <v>426</v>
      </c>
      <c r="AG1020" s="988" t="s">
        <v>427</v>
      </c>
      <c r="AH1020" s="988" t="s">
        <v>1733</v>
      </c>
      <c r="AI1020" s="988" t="s">
        <v>432</v>
      </c>
      <c r="AJ1020" s="987" t="s">
        <v>428</v>
      </c>
      <c r="AK1020" s="987" t="s">
        <v>429</v>
      </c>
      <c r="AL1020" s="988" t="s">
        <v>430</v>
      </c>
      <c r="AM1020" s="988" t="s">
        <v>362</v>
      </c>
      <c r="AN1020" s="988" t="s">
        <v>431</v>
      </c>
      <c r="AO1020" s="988" t="s">
        <v>2488</v>
      </c>
    </row>
    <row r="1021" spans="1:41" s="535" customFormat="1" ht="15" customHeight="1">
      <c r="A1021" s="2626" t="s">
        <v>44</v>
      </c>
      <c r="B1021" s="2626"/>
      <c r="C1021" s="532" t="s">
        <v>1926</v>
      </c>
      <c r="D1021" s="533">
        <v>4</v>
      </c>
      <c r="E1021" s="532" t="s">
        <v>2790</v>
      </c>
      <c r="F1021" s="533">
        <v>4.5</v>
      </c>
      <c r="G1021" s="533" t="s">
        <v>1226</v>
      </c>
      <c r="H1021" s="533">
        <v>4</v>
      </c>
      <c r="I1021" s="533">
        <v>5</v>
      </c>
      <c r="J1021" s="533">
        <v>7</v>
      </c>
      <c r="K1021" s="533">
        <v>6.5</v>
      </c>
      <c r="L1021" s="533">
        <v>6</v>
      </c>
      <c r="M1021" s="533">
        <v>6</v>
      </c>
      <c r="N1021" s="533">
        <v>6</v>
      </c>
      <c r="O1021" s="533">
        <v>6</v>
      </c>
      <c r="P1021" s="533">
        <v>6</v>
      </c>
      <c r="Q1021" s="532">
        <v>5.25</v>
      </c>
      <c r="R1021" s="532" t="s">
        <v>2752</v>
      </c>
      <c r="S1021" s="534">
        <v>7</v>
      </c>
      <c r="T1021" s="532" t="s">
        <v>1856</v>
      </c>
      <c r="U1021" s="533">
        <v>6</v>
      </c>
      <c r="V1021" s="533">
        <v>6</v>
      </c>
      <c r="W1021" s="533">
        <v>6</v>
      </c>
      <c r="X1021" s="533" t="s">
        <v>2790</v>
      </c>
      <c r="Y1021" s="533">
        <v>7.5</v>
      </c>
      <c r="Z1021" s="533">
        <v>8</v>
      </c>
      <c r="AA1021" s="533">
        <v>6.5</v>
      </c>
      <c r="AB1021" s="533">
        <v>7</v>
      </c>
      <c r="AC1021" s="532" t="s">
        <v>2847</v>
      </c>
      <c r="AD1021" s="533">
        <v>7</v>
      </c>
      <c r="AE1021" s="533" t="s">
        <v>2792</v>
      </c>
      <c r="AF1021" s="533">
        <v>7</v>
      </c>
      <c r="AG1021" s="533">
        <v>6</v>
      </c>
      <c r="AH1021" s="532" t="s">
        <v>2794</v>
      </c>
      <c r="AI1021" s="532" t="s">
        <v>2785</v>
      </c>
      <c r="AJ1021" s="533">
        <v>7</v>
      </c>
      <c r="AK1021" s="533">
        <v>5.5</v>
      </c>
      <c r="AL1021" s="533">
        <v>6.5</v>
      </c>
      <c r="AM1021" s="533">
        <v>4.5</v>
      </c>
      <c r="AN1021" s="533">
        <v>6.5</v>
      </c>
      <c r="AO1021" s="533" t="s">
        <v>2933</v>
      </c>
    </row>
    <row r="1022" spans="1:41" s="500" customFormat="1" ht="15" customHeight="1">
      <c r="A1022" s="2619" t="s">
        <v>45</v>
      </c>
      <c r="B1022" s="2619"/>
      <c r="C1022" s="536"/>
      <c r="D1022" s="536"/>
      <c r="E1022" s="536"/>
      <c r="F1022" s="536"/>
      <c r="G1022" s="536"/>
      <c r="H1022" s="536"/>
      <c r="I1022" s="536"/>
      <c r="J1022" s="536"/>
      <c r="K1022" s="536"/>
      <c r="L1022" s="536"/>
      <c r="M1022" s="536"/>
      <c r="N1022" s="536"/>
      <c r="O1022" s="536"/>
      <c r="P1022" s="536"/>
      <c r="Q1022" s="536"/>
      <c r="R1022" s="532"/>
      <c r="S1022" s="532"/>
      <c r="T1022" s="532"/>
      <c r="U1022" s="532"/>
      <c r="V1022" s="532"/>
      <c r="W1022" s="532"/>
      <c r="X1022" s="532"/>
      <c r="Y1022" s="533"/>
      <c r="Z1022" s="532"/>
      <c r="AA1022" s="532"/>
      <c r="AB1022" s="532"/>
      <c r="AC1022" s="532"/>
      <c r="AD1022" s="532"/>
      <c r="AE1022" s="532"/>
      <c r="AF1022" s="532"/>
      <c r="AG1022" s="532"/>
      <c r="AH1022" s="532"/>
      <c r="AI1022" s="532"/>
      <c r="AJ1022" s="532"/>
      <c r="AK1022" s="532"/>
      <c r="AL1022" s="532"/>
      <c r="AM1022" s="532"/>
      <c r="AN1022" s="533"/>
      <c r="AO1022" s="533"/>
    </row>
    <row r="1023" spans="1:41" s="500" customFormat="1" ht="15" customHeight="1">
      <c r="A1023" s="514" t="s">
        <v>856</v>
      </c>
      <c r="B1023" s="512" t="s">
        <v>2314</v>
      </c>
      <c r="C1023" s="533">
        <v>8.25</v>
      </c>
      <c r="D1023" s="533" t="s">
        <v>2384</v>
      </c>
      <c r="E1023" s="533">
        <v>7</v>
      </c>
      <c r="F1023" s="533">
        <v>7.5</v>
      </c>
      <c r="G1023" s="533">
        <v>8.25</v>
      </c>
      <c r="H1023" s="533">
        <v>6</v>
      </c>
      <c r="I1023" s="533">
        <v>7</v>
      </c>
      <c r="J1023" s="533">
        <v>7.25</v>
      </c>
      <c r="K1023" s="533">
        <v>11.5</v>
      </c>
      <c r="L1023" s="537" t="s">
        <v>1938</v>
      </c>
      <c r="M1023" s="533" t="s">
        <v>2827</v>
      </c>
      <c r="N1023" s="533" t="s">
        <v>2387</v>
      </c>
      <c r="O1023" s="532" t="s">
        <v>2827</v>
      </c>
      <c r="P1023" s="533">
        <v>9.5</v>
      </c>
      <c r="Q1023" s="533">
        <v>11.5</v>
      </c>
      <c r="R1023" s="532" t="s">
        <v>1663</v>
      </c>
      <c r="S1023" s="533" t="s">
        <v>2938</v>
      </c>
      <c r="T1023" s="532" t="s">
        <v>2452</v>
      </c>
      <c r="U1023" s="533" t="s">
        <v>2706</v>
      </c>
      <c r="V1023" s="533">
        <v>13</v>
      </c>
      <c r="W1023" s="532" t="s">
        <v>2378</v>
      </c>
      <c r="X1023" s="532" t="s">
        <v>2908</v>
      </c>
      <c r="Y1023" s="533" t="s">
        <v>2387</v>
      </c>
      <c r="Z1023" s="533" t="s">
        <v>2845</v>
      </c>
      <c r="AA1023" s="532" t="s">
        <v>2939</v>
      </c>
      <c r="AB1023" s="532" t="s">
        <v>2859</v>
      </c>
      <c r="AC1023" s="532" t="s">
        <v>2909</v>
      </c>
      <c r="AD1023" s="533" t="s">
        <v>2706</v>
      </c>
      <c r="AE1023" s="533">
        <v>12.5</v>
      </c>
      <c r="AF1023" s="533">
        <v>13</v>
      </c>
      <c r="AG1023" s="533" t="s">
        <v>2450</v>
      </c>
      <c r="AH1023" s="533">
        <v>10</v>
      </c>
      <c r="AI1023" s="532" t="s">
        <v>2910</v>
      </c>
      <c r="AJ1023" s="533">
        <v>13</v>
      </c>
      <c r="AK1023" s="532" t="s">
        <v>2911</v>
      </c>
      <c r="AL1023" s="532" t="s">
        <v>2387</v>
      </c>
      <c r="AM1023" s="532" t="s">
        <v>2912</v>
      </c>
      <c r="AN1023" s="533">
        <v>5.5</v>
      </c>
      <c r="AO1023" s="533" t="s">
        <v>2934</v>
      </c>
    </row>
    <row r="1024" spans="1:41" s="500" customFormat="1" ht="15" customHeight="1">
      <c r="A1024" s="514" t="s">
        <v>1085</v>
      </c>
      <c r="B1024" s="512" t="s">
        <v>2315</v>
      </c>
      <c r="C1024" s="533">
        <v>8.5</v>
      </c>
      <c r="D1024" s="533" t="s">
        <v>2479</v>
      </c>
      <c r="E1024" s="533">
        <v>7.5</v>
      </c>
      <c r="F1024" s="533">
        <v>7.75</v>
      </c>
      <c r="G1024" s="533">
        <v>8.5</v>
      </c>
      <c r="H1024" s="533">
        <v>6.25</v>
      </c>
      <c r="I1024" s="533">
        <v>7.5</v>
      </c>
      <c r="J1024" s="533">
        <v>7.5</v>
      </c>
      <c r="K1024" s="533">
        <v>11.5</v>
      </c>
      <c r="L1024" s="533">
        <v>12.5</v>
      </c>
      <c r="M1024" s="533" t="s">
        <v>2914</v>
      </c>
      <c r="N1024" s="533" t="s">
        <v>2387</v>
      </c>
      <c r="O1024" s="532" t="s">
        <v>2827</v>
      </c>
      <c r="P1024" s="533">
        <v>10</v>
      </c>
      <c r="Q1024" s="533" t="s">
        <v>1645</v>
      </c>
      <c r="R1024" s="532" t="s">
        <v>1663</v>
      </c>
      <c r="S1024" s="533" t="s">
        <v>2938</v>
      </c>
      <c r="T1024" s="533" t="s">
        <v>2917</v>
      </c>
      <c r="U1024" s="533" t="s">
        <v>2917</v>
      </c>
      <c r="V1024" s="533">
        <v>12.5</v>
      </c>
      <c r="W1024" s="533" t="s">
        <v>2378</v>
      </c>
      <c r="X1024" s="532" t="s">
        <v>2683</v>
      </c>
      <c r="Y1024" s="533" t="s">
        <v>2387</v>
      </c>
      <c r="Z1024" s="533" t="s">
        <v>2917</v>
      </c>
      <c r="AA1024" s="532" t="s">
        <v>2939</v>
      </c>
      <c r="AB1024" s="533" t="s">
        <v>2873</v>
      </c>
      <c r="AC1024" s="532" t="s">
        <v>2397</v>
      </c>
      <c r="AD1024" s="533" t="s">
        <v>2706</v>
      </c>
      <c r="AE1024" s="533">
        <v>12.5</v>
      </c>
      <c r="AF1024" s="533">
        <v>13</v>
      </c>
      <c r="AG1024" s="533" t="s">
        <v>2450</v>
      </c>
      <c r="AH1024" s="533">
        <v>10.25</v>
      </c>
      <c r="AI1024" s="532" t="s">
        <v>2918</v>
      </c>
      <c r="AJ1024" s="533">
        <v>13</v>
      </c>
      <c r="AK1024" s="532" t="s">
        <v>1854</v>
      </c>
      <c r="AL1024" s="532" t="s">
        <v>1645</v>
      </c>
      <c r="AM1024" s="532" t="s">
        <v>2819</v>
      </c>
      <c r="AN1024" s="533">
        <v>6</v>
      </c>
      <c r="AO1024" s="533" t="s">
        <v>2919</v>
      </c>
    </row>
    <row r="1025" spans="1:41" s="500" customFormat="1" ht="15" customHeight="1">
      <c r="A1025" s="514" t="s">
        <v>827</v>
      </c>
      <c r="B1025" s="512" t="s">
        <v>2316</v>
      </c>
      <c r="C1025" s="533">
        <v>8.75</v>
      </c>
      <c r="D1025" s="533" t="s">
        <v>2616</v>
      </c>
      <c r="E1025" s="533">
        <v>7.75</v>
      </c>
      <c r="F1025" s="533">
        <v>8</v>
      </c>
      <c r="G1025" s="533">
        <v>8.75</v>
      </c>
      <c r="H1025" s="533">
        <v>6.5</v>
      </c>
      <c r="I1025" s="533">
        <v>7.75</v>
      </c>
      <c r="J1025" s="533">
        <v>8</v>
      </c>
      <c r="K1025" s="533" t="s">
        <v>1645</v>
      </c>
      <c r="L1025" s="533">
        <v>12.5</v>
      </c>
      <c r="M1025" s="533" t="s">
        <v>2450</v>
      </c>
      <c r="N1025" s="533" t="s">
        <v>2387</v>
      </c>
      <c r="O1025" s="532" t="s">
        <v>2387</v>
      </c>
      <c r="P1025" s="533">
        <v>10.5</v>
      </c>
      <c r="Q1025" s="533">
        <v>12.5</v>
      </c>
      <c r="R1025" s="533" t="s">
        <v>1669</v>
      </c>
      <c r="S1025" s="533" t="s">
        <v>2938</v>
      </c>
      <c r="T1025" s="533" t="s">
        <v>2917</v>
      </c>
      <c r="U1025" s="533" t="s">
        <v>2917</v>
      </c>
      <c r="V1025" s="533">
        <v>13</v>
      </c>
      <c r="W1025" s="533" t="s">
        <v>1669</v>
      </c>
      <c r="X1025" s="532" t="s">
        <v>2881</v>
      </c>
      <c r="Y1025" s="533" t="s">
        <v>2387</v>
      </c>
      <c r="Z1025" s="533">
        <v>13.5</v>
      </c>
      <c r="AA1025" s="532" t="s">
        <v>2939</v>
      </c>
      <c r="AB1025" s="533" t="s">
        <v>2881</v>
      </c>
      <c r="AC1025" s="532" t="s">
        <v>2909</v>
      </c>
      <c r="AD1025" s="533" t="s">
        <v>2706</v>
      </c>
      <c r="AE1025" s="533">
        <v>12.5</v>
      </c>
      <c r="AF1025" s="533">
        <v>13</v>
      </c>
      <c r="AG1025" s="533" t="s">
        <v>2450</v>
      </c>
      <c r="AH1025" s="532" t="s">
        <v>2507</v>
      </c>
      <c r="AI1025" s="532" t="s">
        <v>2920</v>
      </c>
      <c r="AJ1025" s="532">
        <v>13.25</v>
      </c>
      <c r="AK1025" s="532" t="s">
        <v>1854</v>
      </c>
      <c r="AL1025" s="532" t="s">
        <v>1645</v>
      </c>
      <c r="AM1025" s="532" t="s">
        <v>2921</v>
      </c>
      <c r="AN1025" s="533">
        <v>6.5</v>
      </c>
      <c r="AO1025" s="533" t="s">
        <v>2940</v>
      </c>
    </row>
    <row r="1026" spans="1:41" s="500" customFormat="1" ht="15" customHeight="1">
      <c r="A1026" s="514" t="s">
        <v>828</v>
      </c>
      <c r="B1026" s="512" t="s">
        <v>2317</v>
      </c>
      <c r="C1026" s="533">
        <v>9</v>
      </c>
      <c r="D1026" s="533" t="s">
        <v>1664</v>
      </c>
      <c r="E1026" s="533">
        <v>8</v>
      </c>
      <c r="F1026" s="533">
        <v>8.5</v>
      </c>
      <c r="G1026" s="533">
        <v>9</v>
      </c>
      <c r="H1026" s="533">
        <v>7</v>
      </c>
      <c r="I1026" s="533">
        <v>8</v>
      </c>
      <c r="J1026" s="533">
        <v>8.25</v>
      </c>
      <c r="K1026" s="533">
        <v>11.5</v>
      </c>
      <c r="L1026" s="533" t="s">
        <v>76</v>
      </c>
      <c r="M1026" s="533">
        <v>13</v>
      </c>
      <c r="N1026" s="533">
        <v>12.25</v>
      </c>
      <c r="O1026" s="532" t="s">
        <v>2387</v>
      </c>
      <c r="P1026" s="533">
        <v>11.5</v>
      </c>
      <c r="Q1026" s="533">
        <v>13</v>
      </c>
      <c r="R1026" s="533" t="s">
        <v>1939</v>
      </c>
      <c r="S1026" s="533" t="s">
        <v>76</v>
      </c>
      <c r="T1026" s="533">
        <v>12</v>
      </c>
      <c r="U1026" s="533" t="s">
        <v>76</v>
      </c>
      <c r="V1026" s="533" t="s">
        <v>76</v>
      </c>
      <c r="W1026" s="533" t="s">
        <v>1669</v>
      </c>
      <c r="X1026" s="532" t="s">
        <v>76</v>
      </c>
      <c r="Y1026" s="532">
        <v>12.06</v>
      </c>
      <c r="Z1026" s="532" t="s">
        <v>76</v>
      </c>
      <c r="AA1026" s="532" t="s">
        <v>76</v>
      </c>
      <c r="AB1026" s="533" t="s">
        <v>2881</v>
      </c>
      <c r="AC1026" s="532" t="s">
        <v>1646</v>
      </c>
      <c r="AD1026" s="533" t="s">
        <v>2706</v>
      </c>
      <c r="AE1026" s="533" t="s">
        <v>76</v>
      </c>
      <c r="AF1026" s="533">
        <v>12.5</v>
      </c>
      <c r="AG1026" s="533" t="s">
        <v>76</v>
      </c>
      <c r="AH1026" s="532" t="s">
        <v>2923</v>
      </c>
      <c r="AI1026" s="532" t="s">
        <v>2924</v>
      </c>
      <c r="AJ1026" s="532">
        <v>13.25</v>
      </c>
      <c r="AK1026" s="532" t="s">
        <v>1854</v>
      </c>
      <c r="AL1026" s="532" t="s">
        <v>1645</v>
      </c>
      <c r="AM1026" s="532" t="s">
        <v>2925</v>
      </c>
      <c r="AN1026" s="533">
        <v>7</v>
      </c>
      <c r="AO1026" s="533" t="s">
        <v>2926</v>
      </c>
    </row>
    <row r="1027" spans="1:41" s="500" customFormat="1" ht="15" customHeight="1">
      <c r="A1027" s="514" t="s">
        <v>854</v>
      </c>
      <c r="B1027" s="512" t="s">
        <v>2318</v>
      </c>
      <c r="C1027" s="533">
        <v>9</v>
      </c>
      <c r="D1027" s="533" t="s">
        <v>1664</v>
      </c>
      <c r="E1027" s="533" t="s">
        <v>76</v>
      </c>
      <c r="F1027" s="533" t="s">
        <v>76</v>
      </c>
      <c r="G1027" s="533" t="s">
        <v>76</v>
      </c>
      <c r="H1027" s="533" t="s">
        <v>76</v>
      </c>
      <c r="I1027" s="533">
        <v>8.5</v>
      </c>
      <c r="J1027" s="533">
        <v>8.25</v>
      </c>
      <c r="K1027" s="533" t="s">
        <v>76</v>
      </c>
      <c r="L1027" s="533" t="s">
        <v>76</v>
      </c>
      <c r="M1027" s="533" t="s">
        <v>76</v>
      </c>
      <c r="N1027" s="533" t="s">
        <v>76</v>
      </c>
      <c r="O1027" s="542" t="s">
        <v>2387</v>
      </c>
      <c r="P1027" s="533">
        <v>11.5</v>
      </c>
      <c r="Q1027" s="532" t="s">
        <v>76</v>
      </c>
      <c r="R1027" s="533">
        <v>10.5</v>
      </c>
      <c r="S1027" s="533" t="s">
        <v>76</v>
      </c>
      <c r="T1027" s="533">
        <v>11.5</v>
      </c>
      <c r="U1027" s="533" t="s">
        <v>76</v>
      </c>
      <c r="V1027" s="533" t="s">
        <v>76</v>
      </c>
      <c r="W1027" s="533" t="s">
        <v>1669</v>
      </c>
      <c r="X1027" s="532" t="s">
        <v>76</v>
      </c>
      <c r="Y1027" s="533" t="s">
        <v>2927</v>
      </c>
      <c r="Z1027" s="532" t="s">
        <v>76</v>
      </c>
      <c r="AA1027" s="532" t="s">
        <v>76</v>
      </c>
      <c r="AB1027" s="533" t="s">
        <v>2881</v>
      </c>
      <c r="AC1027" s="532" t="s">
        <v>1646</v>
      </c>
      <c r="AD1027" s="533" t="s">
        <v>2706</v>
      </c>
      <c r="AE1027" s="533" t="s">
        <v>76</v>
      </c>
      <c r="AF1027" s="533" t="s">
        <v>76</v>
      </c>
      <c r="AG1027" s="533" t="s">
        <v>76</v>
      </c>
      <c r="AH1027" s="532" t="s">
        <v>2928</v>
      </c>
      <c r="AI1027" s="532" t="s">
        <v>2929</v>
      </c>
      <c r="AJ1027" s="532">
        <v>13.25</v>
      </c>
      <c r="AK1027" s="532" t="s">
        <v>1854</v>
      </c>
      <c r="AL1027" s="532" t="s">
        <v>1645</v>
      </c>
      <c r="AM1027" s="533">
        <v>10</v>
      </c>
      <c r="AN1027" s="533" t="s">
        <v>76</v>
      </c>
      <c r="AO1027" s="533" t="s">
        <v>76</v>
      </c>
    </row>
    <row r="1028" spans="1:41" s="500" customFormat="1" ht="15" customHeight="1">
      <c r="A1028" s="2619" t="s">
        <v>388</v>
      </c>
      <c r="B1028" s="2619"/>
      <c r="C1028" s="533"/>
      <c r="D1028" s="533"/>
      <c r="E1028" s="533"/>
      <c r="F1028" s="533"/>
      <c r="G1028" s="533"/>
      <c r="H1028" s="533"/>
      <c r="I1028" s="533"/>
      <c r="J1028" s="533"/>
      <c r="K1028" s="533"/>
      <c r="L1028" s="533"/>
      <c r="M1028" s="533"/>
      <c r="N1028" s="533"/>
      <c r="O1028" s="532" t="s">
        <v>311</v>
      </c>
      <c r="P1028" s="533"/>
      <c r="Q1028" s="532"/>
      <c r="R1028" s="533"/>
      <c r="S1028" s="533"/>
      <c r="T1028" s="533"/>
      <c r="U1028" s="533"/>
      <c r="V1028" s="533"/>
      <c r="W1028" s="533"/>
      <c r="X1028" s="532"/>
      <c r="Y1028" s="533"/>
      <c r="Z1028" s="532"/>
      <c r="AA1028" s="532"/>
      <c r="AB1028" s="533"/>
      <c r="AC1028" s="532"/>
      <c r="AD1028" s="533"/>
      <c r="AE1028" s="533"/>
      <c r="AF1028" s="533"/>
      <c r="AG1028" s="533"/>
      <c r="AH1028" s="532"/>
      <c r="AI1028" s="532"/>
      <c r="AJ1028" s="532"/>
      <c r="AK1028" s="532"/>
      <c r="AL1028" s="532"/>
      <c r="AM1028" s="532"/>
      <c r="AN1028" s="533"/>
      <c r="AO1028" s="533"/>
    </row>
    <row r="1029" spans="1:41" s="500" customFormat="1" ht="15" customHeight="1">
      <c r="A1029" s="2619" t="s">
        <v>389</v>
      </c>
      <c r="B1029" s="2619"/>
      <c r="C1029" s="533"/>
      <c r="D1029" s="533"/>
      <c r="E1029" s="533"/>
      <c r="F1029" s="533"/>
      <c r="G1029" s="533"/>
      <c r="H1029" s="533"/>
      <c r="I1029" s="533"/>
      <c r="J1029" s="533"/>
      <c r="K1029" s="533"/>
      <c r="L1029" s="533"/>
      <c r="M1029" s="533"/>
      <c r="N1029" s="533"/>
      <c r="O1029" s="532"/>
      <c r="P1029" s="533"/>
      <c r="Q1029" s="532"/>
      <c r="R1029" s="533"/>
      <c r="S1029" s="533"/>
      <c r="T1029" s="533"/>
      <c r="U1029" s="533"/>
      <c r="V1029" s="533"/>
      <c r="W1029" s="533"/>
      <c r="X1029" s="532"/>
      <c r="Y1029" s="533"/>
      <c r="Z1029" s="532"/>
      <c r="AA1029" s="532"/>
      <c r="AB1029" s="533"/>
      <c r="AC1029" s="532"/>
      <c r="AD1029" s="533"/>
      <c r="AE1029" s="533"/>
      <c r="AF1029" s="533"/>
      <c r="AG1029" s="533"/>
      <c r="AH1029" s="532"/>
      <c r="AI1029" s="532"/>
      <c r="AJ1029" s="532"/>
      <c r="AK1029" s="532"/>
      <c r="AL1029" s="532"/>
      <c r="AM1029" s="532"/>
      <c r="AN1029" s="533"/>
      <c r="AO1029" s="533"/>
    </row>
    <row r="1030" spans="1:41" s="500" customFormat="1" ht="15" customHeight="1">
      <c r="A1030" s="496"/>
      <c r="B1030" s="512" t="s">
        <v>390</v>
      </c>
      <c r="C1030" s="533" t="s">
        <v>1646</v>
      </c>
      <c r="D1030" s="533">
        <v>8</v>
      </c>
      <c r="E1030" s="533" t="s">
        <v>2841</v>
      </c>
      <c r="F1030" s="533">
        <v>10</v>
      </c>
      <c r="G1030" s="533" t="s">
        <v>2323</v>
      </c>
      <c r="H1030" s="533">
        <v>8</v>
      </c>
      <c r="I1030" s="533">
        <v>10</v>
      </c>
      <c r="J1030" s="533">
        <v>10</v>
      </c>
      <c r="K1030" s="533">
        <v>11</v>
      </c>
      <c r="L1030" s="533">
        <v>10</v>
      </c>
      <c r="M1030" s="533">
        <v>13.25</v>
      </c>
      <c r="N1030" s="533" t="s">
        <v>2379</v>
      </c>
      <c r="O1030" s="532" t="s">
        <v>2269</v>
      </c>
      <c r="P1030" s="533">
        <v>10</v>
      </c>
      <c r="Q1030" s="533">
        <v>6.5</v>
      </c>
      <c r="R1030" s="533">
        <v>11.5</v>
      </c>
      <c r="S1030" s="533">
        <v>12.5</v>
      </c>
      <c r="T1030" s="533">
        <v>7</v>
      </c>
      <c r="U1030" s="533">
        <v>11.5</v>
      </c>
      <c r="V1030" s="533">
        <v>12</v>
      </c>
      <c r="W1030" s="533">
        <v>14.25</v>
      </c>
      <c r="X1030" s="533">
        <v>9.5</v>
      </c>
      <c r="Y1030" s="533">
        <v>9</v>
      </c>
      <c r="Z1030" s="533">
        <v>9</v>
      </c>
      <c r="AA1030" s="533">
        <v>11</v>
      </c>
      <c r="AB1030" s="533">
        <v>10</v>
      </c>
      <c r="AC1030" s="533">
        <v>14</v>
      </c>
      <c r="AD1030" s="533">
        <v>9</v>
      </c>
      <c r="AE1030" s="533">
        <v>8</v>
      </c>
      <c r="AF1030" s="533">
        <v>9</v>
      </c>
      <c r="AG1030" s="533">
        <v>10</v>
      </c>
      <c r="AH1030" s="532">
        <v>12.75</v>
      </c>
      <c r="AI1030" s="533">
        <v>10</v>
      </c>
      <c r="AJ1030" s="533">
        <v>13</v>
      </c>
      <c r="AK1030" s="533">
        <v>7</v>
      </c>
      <c r="AL1030" s="533">
        <v>16</v>
      </c>
      <c r="AM1030" s="533">
        <v>11.5</v>
      </c>
      <c r="AN1030" s="533">
        <v>8.5</v>
      </c>
      <c r="AO1030" s="533">
        <v>11.25</v>
      </c>
    </row>
    <row r="1031" spans="1:41" s="500" customFormat="1" ht="15" customHeight="1">
      <c r="A1031" s="496"/>
      <c r="B1031" s="512" t="s">
        <v>391</v>
      </c>
      <c r="C1031" s="533" t="s">
        <v>2867</v>
      </c>
      <c r="D1031" s="533" t="s">
        <v>76</v>
      </c>
      <c r="E1031" s="533" t="s">
        <v>76</v>
      </c>
      <c r="F1031" s="533" t="s">
        <v>76</v>
      </c>
      <c r="G1031" s="533" t="s">
        <v>76</v>
      </c>
      <c r="H1031" s="533" t="s">
        <v>76</v>
      </c>
      <c r="I1031" s="533" t="s">
        <v>76</v>
      </c>
      <c r="J1031" s="533" t="s">
        <v>76</v>
      </c>
      <c r="K1031" s="533">
        <v>13</v>
      </c>
      <c r="L1031" s="533" t="s">
        <v>76</v>
      </c>
      <c r="M1031" s="533">
        <v>13.75</v>
      </c>
      <c r="N1031" s="533" t="s">
        <v>76</v>
      </c>
      <c r="O1031" s="532" t="s">
        <v>76</v>
      </c>
      <c r="P1031" s="533" t="s">
        <v>76</v>
      </c>
      <c r="Q1031" s="533">
        <v>8.5</v>
      </c>
      <c r="R1031" s="533">
        <v>11.5</v>
      </c>
      <c r="S1031" s="533" t="s">
        <v>76</v>
      </c>
      <c r="T1031" s="533" t="s">
        <v>76</v>
      </c>
      <c r="U1031" s="533" t="s">
        <v>76</v>
      </c>
      <c r="V1031" s="533" t="s">
        <v>76</v>
      </c>
      <c r="W1031" s="533" t="s">
        <v>76</v>
      </c>
      <c r="X1031" s="533">
        <v>12.5</v>
      </c>
      <c r="Y1031" s="533" t="s">
        <v>76</v>
      </c>
      <c r="Z1031" s="533" t="s">
        <v>76</v>
      </c>
      <c r="AA1031" s="533">
        <v>9.75</v>
      </c>
      <c r="AB1031" s="533" t="s">
        <v>76</v>
      </c>
      <c r="AC1031" s="533">
        <v>16.3</v>
      </c>
      <c r="AD1031" s="533" t="s">
        <v>76</v>
      </c>
      <c r="AE1031" s="533" t="s">
        <v>76</v>
      </c>
      <c r="AF1031" s="533" t="s">
        <v>76</v>
      </c>
      <c r="AG1031" s="533" t="s">
        <v>76</v>
      </c>
      <c r="AH1031" s="532" t="s">
        <v>76</v>
      </c>
      <c r="AI1031" s="533" t="s">
        <v>76</v>
      </c>
      <c r="AJ1031" s="533" t="s">
        <v>76</v>
      </c>
      <c r="AK1031" s="532" t="s">
        <v>76</v>
      </c>
      <c r="AL1031" s="533" t="s">
        <v>76</v>
      </c>
      <c r="AM1031" s="533">
        <v>12</v>
      </c>
      <c r="AN1031" s="533" t="s">
        <v>76</v>
      </c>
      <c r="AO1031" s="533">
        <v>12.75</v>
      </c>
    </row>
    <row r="1032" spans="1:41" s="500" customFormat="1" ht="15" customHeight="1">
      <c r="A1032" s="2619" t="s">
        <v>2799</v>
      </c>
      <c r="B1032" s="2619"/>
      <c r="C1032" s="533"/>
      <c r="D1032" s="533"/>
      <c r="E1032" s="533"/>
      <c r="F1032" s="533"/>
      <c r="G1032" s="533"/>
      <c r="H1032" s="533"/>
      <c r="I1032" s="533"/>
      <c r="J1032" s="533"/>
      <c r="K1032" s="533"/>
      <c r="L1032" s="533"/>
      <c r="M1032" s="533"/>
      <c r="N1032" s="533"/>
      <c r="O1032" s="532"/>
      <c r="P1032" s="533"/>
      <c r="Q1032" s="532"/>
      <c r="R1032" s="533"/>
      <c r="S1032" s="533"/>
      <c r="T1032" s="533"/>
      <c r="U1032" s="533"/>
      <c r="V1032" s="533"/>
      <c r="W1032" s="533"/>
      <c r="X1032" s="533"/>
      <c r="Y1032" s="533"/>
      <c r="Z1032" s="532"/>
      <c r="AA1032" s="532"/>
      <c r="AB1032" s="533"/>
      <c r="AC1032" s="533"/>
      <c r="AD1032" s="533"/>
      <c r="AE1032" s="533"/>
      <c r="AF1032" s="533"/>
      <c r="AG1032" s="533"/>
      <c r="AH1032" s="532"/>
      <c r="AI1032" s="533"/>
      <c r="AJ1032" s="533"/>
      <c r="AK1032" s="532"/>
      <c r="AL1032" s="533"/>
      <c r="AM1032" s="533"/>
      <c r="AN1032" s="533"/>
      <c r="AO1032" s="533"/>
    </row>
    <row r="1033" spans="1:41" s="500" customFormat="1" ht="15" customHeight="1">
      <c r="A1033" s="496"/>
      <c r="B1033" s="512" t="s">
        <v>390</v>
      </c>
      <c r="C1033" s="533">
        <v>12.5</v>
      </c>
      <c r="D1033" s="533">
        <v>13</v>
      </c>
      <c r="E1033" s="533" t="s">
        <v>1647</v>
      </c>
      <c r="F1033" s="533">
        <v>13</v>
      </c>
      <c r="G1033" s="533">
        <v>12.5</v>
      </c>
      <c r="H1033" s="533">
        <v>12</v>
      </c>
      <c r="I1033" s="533">
        <v>11.5</v>
      </c>
      <c r="J1033" s="533" t="s">
        <v>2706</v>
      </c>
      <c r="K1033" s="533">
        <v>13.25</v>
      </c>
      <c r="L1033" s="533">
        <v>13.25</v>
      </c>
      <c r="M1033" s="533">
        <v>14.75</v>
      </c>
      <c r="N1033" s="533">
        <v>13.25</v>
      </c>
      <c r="O1033" s="533">
        <v>13.25</v>
      </c>
      <c r="P1033" s="533">
        <v>13.25</v>
      </c>
      <c r="Q1033" s="533">
        <v>12.5</v>
      </c>
      <c r="R1033" s="533">
        <v>12</v>
      </c>
      <c r="S1033" s="533">
        <v>14.5</v>
      </c>
      <c r="T1033" s="533">
        <v>13</v>
      </c>
      <c r="U1033" s="533">
        <v>13.25</v>
      </c>
      <c r="V1033" s="533">
        <v>14.75</v>
      </c>
      <c r="W1033" s="533">
        <v>13.25</v>
      </c>
      <c r="X1033" s="533">
        <v>12.5</v>
      </c>
      <c r="Y1033" s="533">
        <v>13.25</v>
      </c>
      <c r="Z1033" s="533">
        <v>13.25</v>
      </c>
      <c r="AA1033" s="533">
        <v>13.25</v>
      </c>
      <c r="AB1033" s="533">
        <v>13.25</v>
      </c>
      <c r="AC1033" s="533">
        <v>13.25</v>
      </c>
      <c r="AD1033" s="533">
        <v>15</v>
      </c>
      <c r="AE1033" s="533">
        <v>12.5</v>
      </c>
      <c r="AF1033" s="533">
        <v>13</v>
      </c>
      <c r="AG1033" s="533">
        <v>13.25</v>
      </c>
      <c r="AH1033" s="533">
        <v>13</v>
      </c>
      <c r="AI1033" s="533">
        <v>11.5</v>
      </c>
      <c r="AJ1033" s="533">
        <v>15</v>
      </c>
      <c r="AK1033" s="532" t="s">
        <v>1893</v>
      </c>
      <c r="AL1033" s="533">
        <v>14</v>
      </c>
      <c r="AM1033" s="533" t="s">
        <v>76</v>
      </c>
      <c r="AN1033" s="533">
        <v>11</v>
      </c>
      <c r="AO1033" s="533">
        <v>11.5</v>
      </c>
    </row>
    <row r="1034" spans="1:41" s="500" customFormat="1" ht="15" customHeight="1">
      <c r="A1034" s="496"/>
      <c r="B1034" s="512" t="s">
        <v>391</v>
      </c>
      <c r="C1034" s="533" t="s">
        <v>76</v>
      </c>
      <c r="D1034" s="533" t="s">
        <v>76</v>
      </c>
      <c r="E1034" s="533" t="s">
        <v>76</v>
      </c>
      <c r="F1034" s="533" t="s">
        <v>76</v>
      </c>
      <c r="G1034" s="533" t="s">
        <v>76</v>
      </c>
      <c r="H1034" s="533" t="s">
        <v>76</v>
      </c>
      <c r="I1034" s="533">
        <v>12.5</v>
      </c>
      <c r="J1034" s="533" t="s">
        <v>76</v>
      </c>
      <c r="K1034" s="533">
        <v>13.25</v>
      </c>
      <c r="L1034" s="533" t="s">
        <v>76</v>
      </c>
      <c r="M1034" s="533">
        <v>14.75</v>
      </c>
      <c r="N1034" s="533" t="s">
        <v>76</v>
      </c>
      <c r="O1034" s="533" t="s">
        <v>76</v>
      </c>
      <c r="P1034" s="532" t="s">
        <v>76</v>
      </c>
      <c r="Q1034" s="532" t="s">
        <v>76</v>
      </c>
      <c r="R1034" s="533">
        <v>13</v>
      </c>
      <c r="S1034" s="533" t="s">
        <v>76</v>
      </c>
      <c r="T1034" s="533" t="s">
        <v>76</v>
      </c>
      <c r="U1034" s="533" t="s">
        <v>76</v>
      </c>
      <c r="V1034" s="533" t="s">
        <v>76</v>
      </c>
      <c r="W1034" s="533" t="s">
        <v>76</v>
      </c>
      <c r="X1034" s="533" t="s">
        <v>76</v>
      </c>
      <c r="Y1034" s="533" t="s">
        <v>76</v>
      </c>
      <c r="Z1034" s="533">
        <v>15.5</v>
      </c>
      <c r="AA1034" s="533" t="s">
        <v>76</v>
      </c>
      <c r="AB1034" s="533" t="s">
        <v>76</v>
      </c>
      <c r="AC1034" s="533" t="s">
        <v>76</v>
      </c>
      <c r="AD1034" s="533" t="s">
        <v>76</v>
      </c>
      <c r="AE1034" s="533" t="s">
        <v>76</v>
      </c>
      <c r="AF1034" s="533" t="s">
        <v>76</v>
      </c>
      <c r="AG1034" s="533"/>
      <c r="AH1034" s="533" t="s">
        <v>76</v>
      </c>
      <c r="AI1034" s="533">
        <v>12.5</v>
      </c>
      <c r="AJ1034" s="533" t="s">
        <v>76</v>
      </c>
      <c r="AK1034" s="532" t="s">
        <v>76</v>
      </c>
      <c r="AL1034" s="533" t="s">
        <v>76</v>
      </c>
      <c r="AM1034" s="533">
        <v>13.25</v>
      </c>
      <c r="AN1034" s="533" t="s">
        <v>76</v>
      </c>
      <c r="AO1034" s="533">
        <v>13.25</v>
      </c>
    </row>
    <row r="1035" spans="1:41" s="500" customFormat="1" ht="15" customHeight="1">
      <c r="A1035" s="2619" t="s">
        <v>47</v>
      </c>
      <c r="B1035" s="2619"/>
      <c r="C1035" s="533"/>
      <c r="D1035" s="533"/>
      <c r="E1035" s="533"/>
      <c r="F1035" s="533"/>
      <c r="G1035" s="533"/>
      <c r="H1035" s="533"/>
      <c r="I1035" s="533"/>
      <c r="J1035" s="533"/>
      <c r="K1035" s="533"/>
      <c r="L1035" s="533"/>
      <c r="M1035" s="533"/>
      <c r="N1035" s="533"/>
      <c r="O1035" s="533"/>
      <c r="P1035" s="532"/>
      <c r="Q1035" s="532"/>
      <c r="R1035" s="533" t="s">
        <v>1285</v>
      </c>
      <c r="S1035" s="533"/>
      <c r="T1035" s="533"/>
      <c r="U1035" s="533"/>
      <c r="V1035" s="533"/>
      <c r="W1035" s="533"/>
      <c r="X1035" s="533"/>
      <c r="Y1035" s="533"/>
      <c r="Z1035" s="533"/>
      <c r="AA1035" s="533"/>
      <c r="AB1035" s="533"/>
      <c r="AC1035" s="533"/>
      <c r="AD1035" s="533"/>
      <c r="AE1035" s="533"/>
      <c r="AF1035" s="533"/>
      <c r="AG1035" s="533"/>
      <c r="AH1035" s="533"/>
      <c r="AI1035" s="533"/>
      <c r="AJ1035" s="533"/>
      <c r="AK1035" s="532"/>
      <c r="AL1035" s="533"/>
      <c r="AM1035" s="533"/>
      <c r="AN1035" s="533"/>
      <c r="AO1035" s="533"/>
    </row>
    <row r="1036" spans="1:41" s="500" customFormat="1" ht="15" customHeight="1">
      <c r="A1036" s="496"/>
      <c r="B1036" s="512" t="s">
        <v>390</v>
      </c>
      <c r="C1036" s="533">
        <v>12</v>
      </c>
      <c r="D1036" s="533" t="s">
        <v>1645</v>
      </c>
      <c r="E1036" s="533" t="s">
        <v>1663</v>
      </c>
      <c r="F1036" s="533">
        <v>12</v>
      </c>
      <c r="G1036" s="533" t="s">
        <v>1645</v>
      </c>
      <c r="H1036" s="533">
        <v>12</v>
      </c>
      <c r="I1036" s="533">
        <v>10</v>
      </c>
      <c r="J1036" s="533" t="s">
        <v>1854</v>
      </c>
      <c r="K1036" s="533">
        <v>16.5</v>
      </c>
      <c r="L1036" s="533">
        <v>12.5</v>
      </c>
      <c r="M1036" s="533">
        <v>14.75</v>
      </c>
      <c r="N1036" s="533">
        <v>14.75</v>
      </c>
      <c r="O1036" s="533">
        <v>14</v>
      </c>
      <c r="P1036" s="533">
        <v>13.25</v>
      </c>
      <c r="Q1036" s="537">
        <v>10.5</v>
      </c>
      <c r="R1036" s="533">
        <v>13.5</v>
      </c>
      <c r="S1036" s="533">
        <v>14.5</v>
      </c>
      <c r="T1036" s="533">
        <v>14</v>
      </c>
      <c r="U1036" s="533">
        <v>15</v>
      </c>
      <c r="V1036" s="533">
        <v>18</v>
      </c>
      <c r="W1036" s="533">
        <v>13.25</v>
      </c>
      <c r="X1036" s="533">
        <v>13</v>
      </c>
      <c r="Y1036" s="533">
        <v>15</v>
      </c>
      <c r="Z1036" s="533">
        <v>15.5</v>
      </c>
      <c r="AA1036" s="533">
        <v>14</v>
      </c>
      <c r="AB1036" s="533">
        <v>13.75</v>
      </c>
      <c r="AC1036" s="533" t="s">
        <v>76</v>
      </c>
      <c r="AD1036" s="533">
        <v>15</v>
      </c>
      <c r="AE1036" s="533">
        <v>12.5</v>
      </c>
      <c r="AF1036" s="533">
        <v>13</v>
      </c>
      <c r="AG1036" s="533">
        <v>14.5</v>
      </c>
      <c r="AH1036" s="533">
        <v>13</v>
      </c>
      <c r="AI1036" s="533" t="s">
        <v>76</v>
      </c>
      <c r="AJ1036" s="533">
        <v>14.75</v>
      </c>
      <c r="AK1036" s="532" t="s">
        <v>1893</v>
      </c>
      <c r="AL1036" s="533" t="s">
        <v>76</v>
      </c>
      <c r="AM1036" s="533" t="s">
        <v>76</v>
      </c>
      <c r="AN1036" s="533">
        <v>10.5</v>
      </c>
      <c r="AO1036" s="533">
        <v>13.75</v>
      </c>
    </row>
    <row r="1037" spans="1:41" s="500" customFormat="1" ht="15" customHeight="1">
      <c r="A1037" s="496"/>
      <c r="B1037" s="512" t="s">
        <v>391</v>
      </c>
      <c r="C1037" s="533">
        <v>12.5</v>
      </c>
      <c r="D1037" s="533" t="s">
        <v>76</v>
      </c>
      <c r="E1037" s="533" t="s">
        <v>76</v>
      </c>
      <c r="F1037" s="533">
        <v>12.5</v>
      </c>
      <c r="G1037" s="533" t="s">
        <v>76</v>
      </c>
      <c r="H1037" s="533" t="s">
        <v>76</v>
      </c>
      <c r="I1037" s="533">
        <v>11</v>
      </c>
      <c r="J1037" s="533" t="s">
        <v>76</v>
      </c>
      <c r="K1037" s="533">
        <v>16.5</v>
      </c>
      <c r="L1037" s="533" t="s">
        <v>76</v>
      </c>
      <c r="M1037" s="533" t="s">
        <v>76</v>
      </c>
      <c r="N1037" s="533" t="s">
        <v>76</v>
      </c>
      <c r="O1037" s="533" t="s">
        <v>76</v>
      </c>
      <c r="P1037" s="532" t="s">
        <v>76</v>
      </c>
      <c r="Q1037" s="532" t="s">
        <v>76</v>
      </c>
      <c r="R1037" s="533" t="s">
        <v>76</v>
      </c>
      <c r="S1037" s="533" t="s">
        <v>76</v>
      </c>
      <c r="T1037" s="533" t="s">
        <v>76</v>
      </c>
      <c r="U1037" s="533" t="s">
        <v>76</v>
      </c>
      <c r="V1037" s="533" t="s">
        <v>76</v>
      </c>
      <c r="W1037" s="533" t="s">
        <v>76</v>
      </c>
      <c r="X1037" s="533">
        <v>14</v>
      </c>
      <c r="Y1037" s="533" t="s">
        <v>76</v>
      </c>
      <c r="Z1037" s="533" t="s">
        <v>76</v>
      </c>
      <c r="AA1037" s="533" t="s">
        <v>76</v>
      </c>
      <c r="AB1037" s="533" t="s">
        <v>76</v>
      </c>
      <c r="AC1037" s="533">
        <v>16.3</v>
      </c>
      <c r="AD1037" s="533" t="s">
        <v>76</v>
      </c>
      <c r="AE1037" s="533" t="s">
        <v>76</v>
      </c>
      <c r="AF1037" s="533" t="s">
        <v>76</v>
      </c>
      <c r="AG1037" s="533" t="s">
        <v>76</v>
      </c>
      <c r="AH1037" s="533">
        <v>15</v>
      </c>
      <c r="AI1037" s="533" t="s">
        <v>76</v>
      </c>
      <c r="AJ1037" s="533" t="s">
        <v>76</v>
      </c>
      <c r="AK1037" s="532" t="s">
        <v>76</v>
      </c>
      <c r="AL1037" s="533" t="s">
        <v>76</v>
      </c>
      <c r="AM1037" s="533">
        <v>12.5</v>
      </c>
      <c r="AN1037" s="533" t="s">
        <v>76</v>
      </c>
      <c r="AO1037" s="533">
        <v>15.5</v>
      </c>
    </row>
    <row r="1038" spans="1:41" s="500" customFormat="1" ht="15" customHeight="1">
      <c r="A1038" s="2619" t="s">
        <v>407</v>
      </c>
      <c r="B1038" s="2619"/>
      <c r="C1038" s="533"/>
      <c r="D1038" s="533"/>
      <c r="E1038" s="533"/>
      <c r="F1038" s="533"/>
      <c r="G1038" s="533"/>
      <c r="H1038" s="533"/>
      <c r="I1038" s="533"/>
      <c r="J1038" s="533"/>
      <c r="K1038" s="533"/>
      <c r="L1038" s="533"/>
      <c r="M1038" s="533"/>
      <c r="N1038" s="533"/>
      <c r="O1038" s="533"/>
      <c r="P1038" s="532"/>
      <c r="Q1038" s="532"/>
      <c r="R1038" s="533"/>
      <c r="S1038" s="533"/>
      <c r="T1038" s="533"/>
      <c r="U1038" s="533"/>
      <c r="V1038" s="533"/>
      <c r="W1038" s="533"/>
      <c r="X1038" s="533"/>
      <c r="Y1038" s="533"/>
      <c r="Z1038" s="532"/>
      <c r="AA1038" s="532"/>
      <c r="AB1038" s="533"/>
      <c r="AC1038" s="533"/>
      <c r="AD1038" s="533"/>
      <c r="AE1038" s="533"/>
      <c r="AF1038" s="533"/>
      <c r="AG1038" s="533"/>
      <c r="AH1038" s="533"/>
      <c r="AI1038" s="533"/>
      <c r="AJ1038" s="533"/>
      <c r="AK1038" s="532"/>
      <c r="AL1038" s="533"/>
      <c r="AM1038" s="533"/>
      <c r="AN1038" s="533"/>
      <c r="AO1038" s="533"/>
    </row>
    <row r="1039" spans="1:41" s="500" customFormat="1">
      <c r="A1039" s="523" t="s">
        <v>856</v>
      </c>
      <c r="B1039" s="710" t="s">
        <v>1258</v>
      </c>
      <c r="C1039" s="533"/>
      <c r="D1039" s="533"/>
      <c r="E1039" s="533"/>
      <c r="F1039" s="533"/>
      <c r="G1039" s="533"/>
      <c r="H1039" s="533"/>
      <c r="I1039" s="533"/>
      <c r="J1039" s="533"/>
      <c r="K1039" s="533"/>
      <c r="L1039" s="533"/>
      <c r="M1039" s="533"/>
      <c r="N1039" s="533"/>
      <c r="O1039" s="533"/>
      <c r="P1039" s="532"/>
      <c r="Q1039" s="532"/>
      <c r="R1039" s="533"/>
      <c r="S1039" s="533"/>
      <c r="T1039" s="533"/>
      <c r="U1039" s="533"/>
      <c r="V1039" s="533"/>
      <c r="W1039" s="533"/>
      <c r="X1039" s="533"/>
      <c r="Y1039" s="533"/>
      <c r="Z1039" s="532"/>
      <c r="AA1039" s="532"/>
      <c r="AB1039" s="533"/>
      <c r="AC1039" s="533"/>
      <c r="AD1039" s="533"/>
      <c r="AE1039" s="533"/>
      <c r="AF1039" s="533"/>
      <c r="AG1039" s="533"/>
      <c r="AH1039" s="533"/>
      <c r="AI1039" s="533"/>
      <c r="AJ1039" s="533"/>
      <c r="AK1039" s="532"/>
      <c r="AL1039" s="533"/>
      <c r="AM1039" s="533"/>
      <c r="AN1039" s="533"/>
      <c r="AO1039" s="533"/>
    </row>
    <row r="1040" spans="1:41" s="500" customFormat="1" ht="15" customHeight="1">
      <c r="A1040" s="523"/>
      <c r="B1040" s="512" t="s">
        <v>390</v>
      </c>
      <c r="C1040" s="533">
        <v>13</v>
      </c>
      <c r="D1040" s="533">
        <v>14</v>
      </c>
      <c r="E1040" s="533" t="s">
        <v>2451</v>
      </c>
      <c r="F1040" s="533">
        <v>13</v>
      </c>
      <c r="G1040" s="533">
        <v>13</v>
      </c>
      <c r="H1040" s="533" t="s">
        <v>1669</v>
      </c>
      <c r="I1040" s="533">
        <v>12</v>
      </c>
      <c r="J1040" s="533" t="s">
        <v>1910</v>
      </c>
      <c r="K1040" s="533">
        <v>13</v>
      </c>
      <c r="L1040" s="533">
        <v>13</v>
      </c>
      <c r="M1040" s="533">
        <v>14.5</v>
      </c>
      <c r="N1040" s="533">
        <v>13</v>
      </c>
      <c r="O1040" s="533">
        <v>13</v>
      </c>
      <c r="P1040" s="533">
        <v>13</v>
      </c>
      <c r="Q1040" s="533">
        <v>13</v>
      </c>
      <c r="R1040" s="533">
        <v>13</v>
      </c>
      <c r="S1040" s="533">
        <v>14.5</v>
      </c>
      <c r="T1040" s="533">
        <v>13.5</v>
      </c>
      <c r="U1040" s="533">
        <v>13</v>
      </c>
      <c r="V1040" s="533">
        <v>14.5</v>
      </c>
      <c r="W1040" s="533">
        <v>13</v>
      </c>
      <c r="X1040" s="533">
        <v>12.5</v>
      </c>
      <c r="Y1040" s="533">
        <v>13</v>
      </c>
      <c r="Z1040" s="533">
        <v>13</v>
      </c>
      <c r="AA1040" s="533">
        <v>13</v>
      </c>
      <c r="AB1040" s="532">
        <v>13.25</v>
      </c>
      <c r="AC1040" s="533">
        <v>13</v>
      </c>
      <c r="AD1040" s="533">
        <v>15</v>
      </c>
      <c r="AE1040" s="533">
        <v>12.5</v>
      </c>
      <c r="AF1040" s="533">
        <v>13</v>
      </c>
      <c r="AG1040" s="533">
        <v>13</v>
      </c>
      <c r="AH1040" s="533">
        <v>11</v>
      </c>
      <c r="AI1040" s="533">
        <v>11.25</v>
      </c>
      <c r="AJ1040" s="533">
        <v>15</v>
      </c>
      <c r="AK1040" s="532" t="s">
        <v>1891</v>
      </c>
      <c r="AL1040" s="533">
        <v>16</v>
      </c>
      <c r="AM1040" s="533">
        <v>12.5</v>
      </c>
      <c r="AN1040" s="533">
        <v>10.5</v>
      </c>
      <c r="AO1040" s="533">
        <v>12</v>
      </c>
    </row>
    <row r="1041" spans="1:41" s="500" customFormat="1" ht="15" customHeight="1">
      <c r="A1041" s="523"/>
      <c r="B1041" s="512" t="s">
        <v>391</v>
      </c>
      <c r="C1041" s="533" t="s">
        <v>76</v>
      </c>
      <c r="D1041" s="533" t="s">
        <v>76</v>
      </c>
      <c r="E1041" s="533" t="s">
        <v>76</v>
      </c>
      <c r="F1041" s="533" t="s">
        <v>76</v>
      </c>
      <c r="G1041" s="533" t="s">
        <v>76</v>
      </c>
      <c r="H1041" s="533" t="s">
        <v>76</v>
      </c>
      <c r="I1041" s="533">
        <v>13.5</v>
      </c>
      <c r="J1041" s="533" t="s">
        <v>76</v>
      </c>
      <c r="K1041" s="533" t="s">
        <v>76</v>
      </c>
      <c r="L1041" s="533" t="s">
        <v>76</v>
      </c>
      <c r="M1041" s="533">
        <v>14.5</v>
      </c>
      <c r="N1041" s="533" t="s">
        <v>76</v>
      </c>
      <c r="O1041" s="533" t="s">
        <v>76</v>
      </c>
      <c r="P1041" s="532" t="s">
        <v>76</v>
      </c>
      <c r="Q1041" s="532" t="s">
        <v>76</v>
      </c>
      <c r="R1041" s="533" t="s">
        <v>76</v>
      </c>
      <c r="S1041" s="533" t="s">
        <v>76</v>
      </c>
      <c r="T1041" s="533" t="s">
        <v>76</v>
      </c>
      <c r="U1041" s="533" t="s">
        <v>76</v>
      </c>
      <c r="V1041" s="533" t="s">
        <v>76</v>
      </c>
      <c r="W1041" s="533" t="s">
        <v>76</v>
      </c>
      <c r="X1041" s="533" t="s">
        <v>76</v>
      </c>
      <c r="Y1041" s="533" t="s">
        <v>76</v>
      </c>
      <c r="Z1041" s="533">
        <v>13</v>
      </c>
      <c r="AA1041" s="533" t="s">
        <v>76</v>
      </c>
      <c r="AB1041" s="532" t="s">
        <v>76</v>
      </c>
      <c r="AC1041" s="532" t="s">
        <v>76</v>
      </c>
      <c r="AD1041" s="533" t="s">
        <v>76</v>
      </c>
      <c r="AE1041" s="533" t="s">
        <v>76</v>
      </c>
      <c r="AF1041" s="533" t="s">
        <v>76</v>
      </c>
      <c r="AG1041" s="533" t="s">
        <v>76</v>
      </c>
      <c r="AH1041" s="533">
        <v>12.5</v>
      </c>
      <c r="AI1041" s="533">
        <v>12.5</v>
      </c>
      <c r="AJ1041" s="533" t="s">
        <v>76</v>
      </c>
      <c r="AK1041" s="532" t="s">
        <v>76</v>
      </c>
      <c r="AL1041" s="533" t="s">
        <v>76</v>
      </c>
      <c r="AM1041" s="533">
        <v>12.5</v>
      </c>
      <c r="AN1041" s="533" t="s">
        <v>76</v>
      </c>
      <c r="AO1041" s="533">
        <v>14</v>
      </c>
    </row>
    <row r="1042" spans="1:41" s="500" customFormat="1" ht="15" customHeight="1">
      <c r="A1042" s="523" t="s">
        <v>1085</v>
      </c>
      <c r="B1042" s="710" t="s">
        <v>1259</v>
      </c>
      <c r="C1042" s="533"/>
      <c r="D1042" s="533"/>
      <c r="E1042" s="533"/>
      <c r="F1042" s="533"/>
      <c r="G1042" s="533"/>
      <c r="H1042" s="533"/>
      <c r="I1042" s="533"/>
      <c r="J1042" s="533"/>
      <c r="K1042" s="533"/>
      <c r="L1042" s="533"/>
      <c r="M1042" s="533"/>
      <c r="N1042" s="533"/>
      <c r="O1042" s="533"/>
      <c r="P1042" s="532"/>
      <c r="Q1042" s="532"/>
      <c r="R1042" s="533"/>
      <c r="S1042" s="533"/>
      <c r="T1042" s="533"/>
      <c r="U1042" s="533"/>
      <c r="V1042" s="533"/>
      <c r="W1042" s="533"/>
      <c r="X1042" s="533"/>
      <c r="Y1042" s="533"/>
      <c r="Z1042" s="533"/>
      <c r="AA1042" s="533"/>
      <c r="AB1042" s="532"/>
      <c r="AC1042" s="533"/>
      <c r="AD1042" s="533"/>
      <c r="AE1042" s="533"/>
      <c r="AF1042" s="533"/>
      <c r="AG1042" s="533"/>
      <c r="AH1042" s="533"/>
      <c r="AI1042" s="533"/>
      <c r="AJ1042" s="533"/>
      <c r="AK1042" s="532"/>
      <c r="AL1042" s="533"/>
      <c r="AM1042" s="533"/>
      <c r="AN1042" s="533"/>
      <c r="AO1042" s="533"/>
    </row>
    <row r="1043" spans="1:41" s="500" customFormat="1" ht="15" customHeight="1">
      <c r="A1043" s="496"/>
      <c r="B1043" s="512" t="s">
        <v>390</v>
      </c>
      <c r="C1043" s="533">
        <v>13</v>
      </c>
      <c r="D1043" s="533">
        <v>14</v>
      </c>
      <c r="E1043" s="533">
        <v>12</v>
      </c>
      <c r="F1043" s="533">
        <v>12.5</v>
      </c>
      <c r="G1043" s="533">
        <v>13</v>
      </c>
      <c r="H1043" s="533" t="s">
        <v>1669</v>
      </c>
      <c r="I1043" s="533">
        <v>12</v>
      </c>
      <c r="J1043" s="533" t="s">
        <v>2451</v>
      </c>
      <c r="K1043" s="533">
        <v>16.5</v>
      </c>
      <c r="L1043" s="533">
        <v>13</v>
      </c>
      <c r="M1043" s="533" t="s">
        <v>76</v>
      </c>
      <c r="N1043" s="533">
        <v>14.75</v>
      </c>
      <c r="O1043" s="533">
        <v>14.5</v>
      </c>
      <c r="P1043" s="533">
        <v>13</v>
      </c>
      <c r="Q1043" s="533">
        <v>13</v>
      </c>
      <c r="R1043" s="533">
        <v>14</v>
      </c>
      <c r="S1043" s="533">
        <v>14.5</v>
      </c>
      <c r="T1043" s="533">
        <v>14</v>
      </c>
      <c r="U1043" s="533">
        <v>13</v>
      </c>
      <c r="V1043" s="533">
        <v>18</v>
      </c>
      <c r="W1043" s="533">
        <v>13</v>
      </c>
      <c r="X1043" s="533">
        <v>15.5</v>
      </c>
      <c r="Y1043" s="533">
        <v>13</v>
      </c>
      <c r="Z1043" s="533">
        <v>13</v>
      </c>
      <c r="AA1043" s="533">
        <v>14.75</v>
      </c>
      <c r="AB1043" s="532">
        <v>13.25</v>
      </c>
      <c r="AC1043" s="532" t="s">
        <v>76</v>
      </c>
      <c r="AD1043" s="533">
        <v>15</v>
      </c>
      <c r="AE1043" s="533">
        <v>12.5</v>
      </c>
      <c r="AF1043" s="533">
        <v>13.5</v>
      </c>
      <c r="AG1043" s="533">
        <v>15</v>
      </c>
      <c r="AH1043" s="533">
        <v>12.5</v>
      </c>
      <c r="AI1043" s="533">
        <v>12.5</v>
      </c>
      <c r="AJ1043" s="533">
        <v>14.5</v>
      </c>
      <c r="AK1043" s="532" t="s">
        <v>1891</v>
      </c>
      <c r="AL1043" s="533">
        <v>16</v>
      </c>
      <c r="AM1043" s="533">
        <v>12.5</v>
      </c>
      <c r="AN1043" s="533">
        <v>10.5</v>
      </c>
      <c r="AO1043" s="533">
        <v>13.75</v>
      </c>
    </row>
    <row r="1044" spans="1:41" s="500" customFormat="1" ht="15" customHeight="1">
      <c r="A1044" s="496"/>
      <c r="B1044" s="512" t="s">
        <v>391</v>
      </c>
      <c r="C1044" s="533" t="s">
        <v>76</v>
      </c>
      <c r="D1044" s="533" t="s">
        <v>76</v>
      </c>
      <c r="E1044" s="533" t="s">
        <v>76</v>
      </c>
      <c r="F1044" s="533" t="s">
        <v>76</v>
      </c>
      <c r="G1044" s="533" t="s">
        <v>76</v>
      </c>
      <c r="H1044" s="533" t="s">
        <v>76</v>
      </c>
      <c r="I1044" s="533">
        <v>13.5</v>
      </c>
      <c r="J1044" s="533" t="s">
        <v>76</v>
      </c>
      <c r="K1044" s="533" t="s">
        <v>76</v>
      </c>
      <c r="L1044" s="533" t="s">
        <v>76</v>
      </c>
      <c r="M1044" s="533" t="s">
        <v>76</v>
      </c>
      <c r="N1044" s="533" t="s">
        <v>76</v>
      </c>
      <c r="O1044" s="533" t="s">
        <v>76</v>
      </c>
      <c r="P1044" s="533" t="s">
        <v>76</v>
      </c>
      <c r="Q1044" s="533" t="s">
        <v>76</v>
      </c>
      <c r="R1044" s="533" t="s">
        <v>76</v>
      </c>
      <c r="S1044" s="533" t="s">
        <v>76</v>
      </c>
      <c r="T1044" s="533" t="s">
        <v>76</v>
      </c>
      <c r="U1044" s="533" t="s">
        <v>76</v>
      </c>
      <c r="V1044" s="533" t="s">
        <v>76</v>
      </c>
      <c r="W1044" s="533" t="s">
        <v>76</v>
      </c>
      <c r="X1044" s="533" t="s">
        <v>76</v>
      </c>
      <c r="Y1044" s="533" t="s">
        <v>76</v>
      </c>
      <c r="Z1044" s="533">
        <v>13</v>
      </c>
      <c r="AA1044" s="533" t="s">
        <v>76</v>
      </c>
      <c r="AB1044" s="533" t="s">
        <v>76</v>
      </c>
      <c r="AC1044" s="533">
        <v>16.3</v>
      </c>
      <c r="AD1044" s="533" t="s">
        <v>76</v>
      </c>
      <c r="AE1044" s="533" t="s">
        <v>76</v>
      </c>
      <c r="AF1044" s="533" t="s">
        <v>76</v>
      </c>
      <c r="AG1044" s="533" t="s">
        <v>76</v>
      </c>
      <c r="AH1044" s="533">
        <v>14.5</v>
      </c>
      <c r="AI1044" s="533" t="s">
        <v>76</v>
      </c>
      <c r="AJ1044" s="533" t="s">
        <v>76</v>
      </c>
      <c r="AK1044" s="533" t="s">
        <v>76</v>
      </c>
      <c r="AL1044" s="533" t="s">
        <v>76</v>
      </c>
      <c r="AM1044" s="533">
        <v>12.5</v>
      </c>
      <c r="AN1044" s="533" t="s">
        <v>76</v>
      </c>
      <c r="AO1044" s="533">
        <v>15.5</v>
      </c>
    </row>
    <row r="1045" spans="1:41" s="540" customFormat="1" ht="15" customHeight="1">
      <c r="A1045" s="2619" t="s">
        <v>211</v>
      </c>
      <c r="B1045" s="2619"/>
      <c r="C1045" s="533">
        <v>7</v>
      </c>
      <c r="D1045" s="533">
        <v>7</v>
      </c>
      <c r="E1045" s="533">
        <v>7</v>
      </c>
      <c r="F1045" s="533">
        <v>7</v>
      </c>
      <c r="G1045" s="533">
        <v>7</v>
      </c>
      <c r="H1045" s="533">
        <v>7</v>
      </c>
      <c r="I1045" s="533">
        <v>7</v>
      </c>
      <c r="J1045" s="533">
        <v>7</v>
      </c>
      <c r="K1045" s="533">
        <v>7</v>
      </c>
      <c r="L1045" s="533">
        <v>7</v>
      </c>
      <c r="M1045" s="533">
        <v>7</v>
      </c>
      <c r="N1045" s="533">
        <v>7</v>
      </c>
      <c r="O1045" s="533">
        <v>7</v>
      </c>
      <c r="P1045" s="533">
        <v>7</v>
      </c>
      <c r="Q1045" s="533">
        <v>7</v>
      </c>
      <c r="R1045" s="533">
        <v>7</v>
      </c>
      <c r="S1045" s="533">
        <v>7</v>
      </c>
      <c r="T1045" s="533">
        <v>7</v>
      </c>
      <c r="U1045" s="533">
        <v>7</v>
      </c>
      <c r="V1045" s="533">
        <v>7</v>
      </c>
      <c r="W1045" s="533">
        <v>7</v>
      </c>
      <c r="X1045" s="533">
        <v>7</v>
      </c>
      <c r="Y1045" s="533">
        <v>7</v>
      </c>
      <c r="Z1045" s="533">
        <v>7</v>
      </c>
      <c r="AA1045" s="533">
        <v>7</v>
      </c>
      <c r="AB1045" s="533">
        <v>7</v>
      </c>
      <c r="AC1045" s="533">
        <v>7</v>
      </c>
      <c r="AD1045" s="533">
        <v>7</v>
      </c>
      <c r="AE1045" s="533">
        <v>7</v>
      </c>
      <c r="AF1045" s="533">
        <v>7</v>
      </c>
      <c r="AG1045" s="533">
        <v>7</v>
      </c>
      <c r="AH1045" s="533">
        <v>7</v>
      </c>
      <c r="AI1045" s="533">
        <v>7</v>
      </c>
      <c r="AJ1045" s="533">
        <v>7</v>
      </c>
      <c r="AK1045" s="533">
        <v>7</v>
      </c>
      <c r="AL1045" s="533">
        <v>7</v>
      </c>
      <c r="AM1045" s="533">
        <v>7</v>
      </c>
      <c r="AN1045" s="533">
        <v>7</v>
      </c>
      <c r="AO1045" s="533" t="s">
        <v>76</v>
      </c>
    </row>
    <row r="1046" spans="1:41" s="500" customFormat="1" ht="15" customHeight="1">
      <c r="A1046" s="2619" t="s">
        <v>408</v>
      </c>
      <c r="B1046" s="2619"/>
      <c r="C1046" s="533"/>
      <c r="D1046" s="533"/>
      <c r="E1046" s="533"/>
      <c r="F1046" s="533"/>
      <c r="G1046" s="533"/>
      <c r="H1046" s="533"/>
      <c r="I1046" s="533"/>
      <c r="J1046" s="533"/>
      <c r="K1046" s="533"/>
      <c r="L1046" s="533"/>
      <c r="M1046" s="533"/>
      <c r="N1046" s="533"/>
      <c r="O1046" s="533"/>
      <c r="P1046" s="532"/>
      <c r="Q1046" s="532"/>
      <c r="R1046" s="533"/>
      <c r="S1046" s="533"/>
      <c r="T1046" s="533"/>
      <c r="U1046" s="533"/>
      <c r="V1046" s="533"/>
      <c r="W1046" s="532"/>
      <c r="X1046" s="532"/>
      <c r="Y1046" s="533"/>
      <c r="Z1046" s="532"/>
      <c r="AA1046" s="532"/>
      <c r="AB1046" s="532"/>
      <c r="AC1046" s="532"/>
      <c r="AD1046" s="533"/>
      <c r="AE1046" s="533"/>
      <c r="AF1046" s="533"/>
      <c r="AG1046" s="533"/>
      <c r="AH1046" s="533"/>
      <c r="AI1046" s="533"/>
      <c r="AJ1046" s="533"/>
      <c r="AK1046" s="532"/>
      <c r="AL1046" s="533"/>
      <c r="AM1046" s="533"/>
      <c r="AN1046" s="533"/>
      <c r="AO1046" s="533"/>
    </row>
    <row r="1047" spans="1:41" s="500" customFormat="1" ht="15" customHeight="1">
      <c r="A1047" s="496"/>
      <c r="B1047" s="512" t="s">
        <v>390</v>
      </c>
      <c r="C1047" s="533">
        <v>14</v>
      </c>
      <c r="D1047" s="533">
        <v>14.5</v>
      </c>
      <c r="E1047" s="533" t="s">
        <v>1846</v>
      </c>
      <c r="F1047" s="533">
        <v>14</v>
      </c>
      <c r="G1047" s="533">
        <v>13</v>
      </c>
      <c r="H1047" s="533">
        <v>14</v>
      </c>
      <c r="I1047" s="533">
        <v>13.5</v>
      </c>
      <c r="J1047" s="533">
        <v>14.75</v>
      </c>
      <c r="K1047" s="533">
        <v>15</v>
      </c>
      <c r="L1047" s="533">
        <v>14</v>
      </c>
      <c r="M1047" s="533">
        <v>15.5</v>
      </c>
      <c r="N1047" s="533">
        <v>14.75</v>
      </c>
      <c r="O1047" s="533" t="s">
        <v>2406</v>
      </c>
      <c r="P1047" s="532">
        <v>13.25</v>
      </c>
      <c r="Q1047" s="532">
        <v>13.25</v>
      </c>
      <c r="R1047" s="533">
        <v>13.5</v>
      </c>
      <c r="S1047" s="533">
        <v>14.5</v>
      </c>
      <c r="T1047" s="533">
        <v>15</v>
      </c>
      <c r="U1047" s="533">
        <v>15</v>
      </c>
      <c r="V1047" s="533">
        <v>16</v>
      </c>
      <c r="W1047" s="533">
        <v>14.5</v>
      </c>
      <c r="X1047" s="532" t="s">
        <v>2426</v>
      </c>
      <c r="Y1047" s="533">
        <v>14.5</v>
      </c>
      <c r="Z1047" s="533">
        <v>14.5</v>
      </c>
      <c r="AA1047" s="533">
        <v>14.5</v>
      </c>
      <c r="AB1047" s="533">
        <v>13</v>
      </c>
      <c r="AC1047" s="532" t="s">
        <v>76</v>
      </c>
      <c r="AD1047" s="533">
        <v>15</v>
      </c>
      <c r="AE1047" s="533">
        <v>14</v>
      </c>
      <c r="AF1047" s="533">
        <v>16</v>
      </c>
      <c r="AG1047" s="533">
        <v>15</v>
      </c>
      <c r="AH1047" s="533">
        <v>12.5</v>
      </c>
      <c r="AI1047" s="533">
        <v>11.25</v>
      </c>
      <c r="AJ1047" s="533">
        <v>16</v>
      </c>
      <c r="AK1047" s="532" t="s">
        <v>1893</v>
      </c>
      <c r="AL1047" s="533">
        <v>16</v>
      </c>
      <c r="AM1047" s="533">
        <v>12.5</v>
      </c>
      <c r="AN1047" s="533">
        <v>12.5</v>
      </c>
      <c r="AO1047" s="533">
        <v>11</v>
      </c>
    </row>
    <row r="1048" spans="1:41" s="500" customFormat="1" ht="15" customHeight="1">
      <c r="A1048" s="496"/>
      <c r="B1048" s="512" t="s">
        <v>391</v>
      </c>
      <c r="C1048" s="533" t="s">
        <v>76</v>
      </c>
      <c r="D1048" s="533" t="s">
        <v>76</v>
      </c>
      <c r="E1048" s="533" t="s">
        <v>76</v>
      </c>
      <c r="F1048" s="533" t="s">
        <v>76</v>
      </c>
      <c r="G1048" s="533" t="s">
        <v>76</v>
      </c>
      <c r="H1048" s="533" t="s">
        <v>76</v>
      </c>
      <c r="I1048" s="533">
        <v>13.5</v>
      </c>
      <c r="J1048" s="533" t="s">
        <v>76</v>
      </c>
      <c r="K1048" s="533">
        <v>16</v>
      </c>
      <c r="L1048" s="533" t="s">
        <v>76</v>
      </c>
      <c r="M1048" s="533">
        <v>15</v>
      </c>
      <c r="N1048" s="533" t="s">
        <v>76</v>
      </c>
      <c r="O1048" s="533" t="s">
        <v>76</v>
      </c>
      <c r="P1048" s="532" t="s">
        <v>76</v>
      </c>
      <c r="Q1048" s="532" t="s">
        <v>76</v>
      </c>
      <c r="R1048" s="533">
        <v>15.5</v>
      </c>
      <c r="S1048" s="533" t="s">
        <v>76</v>
      </c>
      <c r="T1048" s="533" t="s">
        <v>76</v>
      </c>
      <c r="U1048" s="533" t="s">
        <v>76</v>
      </c>
      <c r="V1048" s="533" t="s">
        <v>76</v>
      </c>
      <c r="W1048" s="532" t="s">
        <v>76</v>
      </c>
      <c r="X1048" s="532" t="s">
        <v>76</v>
      </c>
      <c r="Y1048" s="532" t="s">
        <v>76</v>
      </c>
      <c r="Z1048" s="533">
        <v>15.5</v>
      </c>
      <c r="AA1048" s="533" t="s">
        <v>76</v>
      </c>
      <c r="AB1048" s="532" t="s">
        <v>76</v>
      </c>
      <c r="AC1048" s="533">
        <v>16.5</v>
      </c>
      <c r="AD1048" s="533" t="s">
        <v>76</v>
      </c>
      <c r="AE1048" s="533" t="s">
        <v>76</v>
      </c>
      <c r="AF1048" s="533" t="s">
        <v>76</v>
      </c>
      <c r="AG1048" s="533" t="s">
        <v>76</v>
      </c>
      <c r="AH1048" s="533" t="s">
        <v>76</v>
      </c>
      <c r="AI1048" s="533">
        <v>13</v>
      </c>
      <c r="AJ1048" s="533" t="s">
        <v>76</v>
      </c>
      <c r="AK1048" s="532" t="s">
        <v>76</v>
      </c>
      <c r="AL1048" s="533" t="s">
        <v>76</v>
      </c>
      <c r="AM1048" s="533">
        <v>12.5</v>
      </c>
      <c r="AN1048" s="533" t="s">
        <v>76</v>
      </c>
      <c r="AO1048" s="533">
        <v>13</v>
      </c>
    </row>
    <row r="1049" spans="1:41" s="500" customFormat="1" ht="15" customHeight="1">
      <c r="A1049" s="2619" t="s">
        <v>409</v>
      </c>
      <c r="B1049" s="2619"/>
      <c r="C1049" s="533"/>
      <c r="D1049" s="533"/>
      <c r="E1049" s="533"/>
      <c r="F1049" s="533"/>
      <c r="G1049" s="533"/>
      <c r="H1049" s="533"/>
      <c r="I1049" s="533"/>
      <c r="J1049" s="533"/>
      <c r="K1049" s="533"/>
      <c r="L1049" s="533"/>
      <c r="M1049" s="533"/>
      <c r="N1049" s="533"/>
      <c r="O1049" s="533"/>
      <c r="P1049" s="532"/>
      <c r="Q1049" s="532"/>
      <c r="R1049" s="533"/>
      <c r="S1049" s="533"/>
      <c r="T1049" s="533"/>
      <c r="U1049" s="533"/>
      <c r="V1049" s="533"/>
      <c r="W1049" s="532"/>
      <c r="X1049" s="532"/>
      <c r="Y1049" s="532"/>
      <c r="Z1049" s="533"/>
      <c r="AA1049" s="533"/>
      <c r="AB1049" s="532"/>
      <c r="AC1049" s="533"/>
      <c r="AD1049" s="533"/>
      <c r="AE1049" s="533"/>
      <c r="AF1049" s="533"/>
      <c r="AG1049" s="533"/>
      <c r="AH1049" s="533"/>
      <c r="AI1049" s="533"/>
      <c r="AJ1049" s="533"/>
      <c r="AK1049" s="532"/>
      <c r="AL1049" s="533"/>
      <c r="AM1049" s="533"/>
      <c r="AN1049" s="533"/>
      <c r="AO1049" s="533"/>
    </row>
    <row r="1050" spans="1:41" s="500" customFormat="1" ht="15" customHeight="1">
      <c r="A1050" s="496"/>
      <c r="B1050" s="512" t="s">
        <v>390</v>
      </c>
      <c r="C1050" s="533" t="s">
        <v>2379</v>
      </c>
      <c r="D1050" s="533">
        <v>13</v>
      </c>
      <c r="E1050" s="533" t="s">
        <v>1868</v>
      </c>
      <c r="F1050" s="533">
        <v>13.5</v>
      </c>
      <c r="G1050" s="533" t="s">
        <v>76</v>
      </c>
      <c r="H1050" s="533" t="s">
        <v>76</v>
      </c>
      <c r="I1050" s="533">
        <v>13</v>
      </c>
      <c r="J1050" s="533">
        <v>14.75</v>
      </c>
      <c r="K1050" s="533">
        <v>14.5</v>
      </c>
      <c r="L1050" s="533">
        <v>15</v>
      </c>
      <c r="M1050" s="533">
        <v>15</v>
      </c>
      <c r="N1050" s="533">
        <v>14.75</v>
      </c>
      <c r="O1050" s="533" t="s">
        <v>2902</v>
      </c>
      <c r="P1050" s="533">
        <v>13.25</v>
      </c>
      <c r="Q1050" s="533">
        <v>11.5</v>
      </c>
      <c r="R1050" s="533">
        <v>13</v>
      </c>
      <c r="S1050" s="533">
        <v>15</v>
      </c>
      <c r="T1050" s="533">
        <v>15</v>
      </c>
      <c r="U1050" s="533" t="s">
        <v>1861</v>
      </c>
      <c r="V1050" s="533">
        <v>16.5</v>
      </c>
      <c r="W1050" s="533">
        <v>15</v>
      </c>
      <c r="X1050" s="533">
        <v>15</v>
      </c>
      <c r="Y1050" s="533">
        <v>16</v>
      </c>
      <c r="Z1050" s="533" t="s">
        <v>76</v>
      </c>
      <c r="AA1050" s="533">
        <v>14.75</v>
      </c>
      <c r="AB1050" s="533">
        <v>14</v>
      </c>
      <c r="AC1050" s="533">
        <v>15</v>
      </c>
      <c r="AD1050" s="533">
        <v>15</v>
      </c>
      <c r="AE1050" s="533" t="s">
        <v>2706</v>
      </c>
      <c r="AF1050" s="533">
        <v>16</v>
      </c>
      <c r="AG1050" s="533">
        <v>15.5</v>
      </c>
      <c r="AH1050" s="533">
        <v>14</v>
      </c>
      <c r="AI1050" s="533">
        <v>13.38</v>
      </c>
      <c r="AJ1050" s="533">
        <v>16</v>
      </c>
      <c r="AK1050" s="532" t="s">
        <v>76</v>
      </c>
      <c r="AL1050" s="533" t="s">
        <v>76</v>
      </c>
      <c r="AM1050" s="533" t="s">
        <v>76</v>
      </c>
      <c r="AN1050" s="533">
        <v>11.5</v>
      </c>
      <c r="AO1050" s="533">
        <v>15.5</v>
      </c>
    </row>
    <row r="1051" spans="1:41" s="500" customFormat="1" ht="15" customHeight="1">
      <c r="A1051" s="496"/>
      <c r="B1051" s="512" t="s">
        <v>391</v>
      </c>
      <c r="C1051" s="533" t="s">
        <v>76</v>
      </c>
      <c r="D1051" s="533">
        <v>14.5</v>
      </c>
      <c r="E1051" s="533" t="s">
        <v>76</v>
      </c>
      <c r="F1051" s="533">
        <v>14.5</v>
      </c>
      <c r="G1051" s="533" t="s">
        <v>76</v>
      </c>
      <c r="H1051" s="533" t="s">
        <v>76</v>
      </c>
      <c r="I1051" s="533" t="s">
        <v>76</v>
      </c>
      <c r="J1051" s="533" t="s">
        <v>76</v>
      </c>
      <c r="K1051" s="533">
        <v>14.5</v>
      </c>
      <c r="L1051" s="533" t="s">
        <v>76</v>
      </c>
      <c r="M1051" s="533">
        <v>15.25</v>
      </c>
      <c r="N1051" s="533">
        <v>13.5</v>
      </c>
      <c r="O1051" s="532" t="s">
        <v>76</v>
      </c>
      <c r="P1051" s="533" t="s">
        <v>76</v>
      </c>
      <c r="Q1051" s="532" t="s">
        <v>76</v>
      </c>
      <c r="R1051" s="533">
        <v>14.5</v>
      </c>
      <c r="S1051" s="533" t="s">
        <v>76</v>
      </c>
      <c r="T1051" s="533" t="s">
        <v>76</v>
      </c>
      <c r="U1051" s="533" t="s">
        <v>76</v>
      </c>
      <c r="V1051" s="533" t="s">
        <v>76</v>
      </c>
      <c r="W1051" s="533" t="s">
        <v>76</v>
      </c>
      <c r="X1051" s="533" t="s">
        <v>76</v>
      </c>
      <c r="Y1051" s="533" t="s">
        <v>76</v>
      </c>
      <c r="Z1051" s="533" t="s">
        <v>76</v>
      </c>
      <c r="AA1051" s="533" t="s">
        <v>76</v>
      </c>
      <c r="AB1051" s="532" t="s">
        <v>76</v>
      </c>
      <c r="AC1051" s="532" t="s">
        <v>76</v>
      </c>
      <c r="AD1051" s="533" t="s">
        <v>76</v>
      </c>
      <c r="AE1051" s="533">
        <v>14.5</v>
      </c>
      <c r="AF1051" s="533" t="s">
        <v>76</v>
      </c>
      <c r="AG1051" s="533" t="s">
        <v>76</v>
      </c>
      <c r="AH1051" s="533" t="s">
        <v>76</v>
      </c>
      <c r="AI1051" s="533" t="s">
        <v>76</v>
      </c>
      <c r="AJ1051" s="533" t="s">
        <v>76</v>
      </c>
      <c r="AK1051" s="532" t="s">
        <v>76</v>
      </c>
      <c r="AL1051" s="533" t="s">
        <v>76</v>
      </c>
      <c r="AM1051" s="533" t="s">
        <v>76</v>
      </c>
      <c r="AN1051" s="533" t="s">
        <v>76</v>
      </c>
      <c r="AO1051" s="533" t="s">
        <v>76</v>
      </c>
    </row>
    <row r="1052" spans="1:41" s="500" customFormat="1" ht="15" customHeight="1">
      <c r="A1052" s="2619" t="s">
        <v>410</v>
      </c>
      <c r="B1052" s="2619"/>
      <c r="C1052" s="533"/>
      <c r="D1052" s="533"/>
      <c r="E1052" s="533"/>
      <c r="F1052" s="533"/>
      <c r="G1052" s="533"/>
      <c r="H1052" s="533"/>
      <c r="I1052" s="533"/>
      <c r="J1052" s="533"/>
      <c r="K1052" s="533"/>
      <c r="L1052" s="533"/>
      <c r="M1052" s="533"/>
      <c r="N1052" s="533"/>
      <c r="O1052" s="532"/>
      <c r="P1052" s="533"/>
      <c r="Q1052" s="532"/>
      <c r="R1052" s="533"/>
      <c r="S1052" s="533"/>
      <c r="T1052" s="533"/>
      <c r="U1052" s="533"/>
      <c r="V1052" s="533"/>
      <c r="W1052" s="533"/>
      <c r="X1052" s="533"/>
      <c r="Y1052" s="533"/>
      <c r="Z1052" s="533"/>
      <c r="AA1052" s="533"/>
      <c r="AB1052" s="532"/>
      <c r="AC1052" s="532"/>
      <c r="AD1052" s="533"/>
      <c r="AE1052" s="533"/>
      <c r="AF1052" s="533"/>
      <c r="AG1052" s="533"/>
      <c r="AH1052" s="533"/>
      <c r="AI1052" s="533"/>
      <c r="AJ1052" s="533"/>
      <c r="AK1052" s="532"/>
      <c r="AL1052" s="533"/>
      <c r="AM1052" s="533"/>
      <c r="AN1052" s="533"/>
      <c r="AO1052" s="533"/>
    </row>
    <row r="1053" spans="1:41" s="500" customFormat="1" ht="15" customHeight="1">
      <c r="A1053" s="496"/>
      <c r="B1053" s="512" t="s">
        <v>390</v>
      </c>
      <c r="C1053" s="533">
        <v>14</v>
      </c>
      <c r="D1053" s="533">
        <v>14</v>
      </c>
      <c r="E1053" s="533">
        <v>14</v>
      </c>
      <c r="F1053" s="533">
        <v>14</v>
      </c>
      <c r="G1053" s="533">
        <v>14</v>
      </c>
      <c r="H1053" s="533">
        <v>12</v>
      </c>
      <c r="I1053" s="533" t="s">
        <v>76</v>
      </c>
      <c r="J1053" s="533">
        <v>14.75</v>
      </c>
      <c r="K1053" s="533">
        <v>14.5</v>
      </c>
      <c r="L1053" s="533">
        <v>15</v>
      </c>
      <c r="M1053" s="533">
        <v>16</v>
      </c>
      <c r="N1053" s="533" t="s">
        <v>1861</v>
      </c>
      <c r="O1053" s="533">
        <v>16</v>
      </c>
      <c r="P1053" s="533">
        <v>13.25</v>
      </c>
      <c r="Q1053" s="532">
        <v>12.75</v>
      </c>
      <c r="R1053" s="533">
        <v>16</v>
      </c>
      <c r="S1053" s="533">
        <v>17</v>
      </c>
      <c r="T1053" s="533">
        <v>17</v>
      </c>
      <c r="U1053" s="533">
        <v>16</v>
      </c>
      <c r="V1053" s="533">
        <v>17</v>
      </c>
      <c r="W1053" s="533">
        <v>16</v>
      </c>
      <c r="X1053" s="533" t="s">
        <v>2931</v>
      </c>
      <c r="Y1053" s="533">
        <v>16</v>
      </c>
      <c r="Z1053" s="533">
        <v>17</v>
      </c>
      <c r="AA1053" s="533">
        <v>17</v>
      </c>
      <c r="AB1053" s="533">
        <v>15</v>
      </c>
      <c r="AC1053" s="533">
        <v>14</v>
      </c>
      <c r="AD1053" s="533">
        <v>16</v>
      </c>
      <c r="AE1053" s="533">
        <v>14.5</v>
      </c>
      <c r="AF1053" s="533">
        <v>16</v>
      </c>
      <c r="AG1053" s="533">
        <v>16.5</v>
      </c>
      <c r="AH1053" s="533">
        <v>13.4</v>
      </c>
      <c r="AI1053" s="533">
        <v>16.5</v>
      </c>
      <c r="AJ1053" s="533">
        <v>16</v>
      </c>
      <c r="AK1053" s="532" t="s">
        <v>1908</v>
      </c>
      <c r="AL1053" s="533" t="s">
        <v>76</v>
      </c>
      <c r="AM1053" s="533" t="s">
        <v>76</v>
      </c>
      <c r="AN1053" s="533">
        <v>10.5</v>
      </c>
      <c r="AO1053" s="533">
        <v>19</v>
      </c>
    </row>
    <row r="1054" spans="1:41" s="500" customFormat="1" ht="15" customHeight="1">
      <c r="A1054" s="496"/>
      <c r="B1054" s="512" t="s">
        <v>391</v>
      </c>
      <c r="C1054" s="533" t="s">
        <v>76</v>
      </c>
      <c r="D1054" s="533" t="s">
        <v>76</v>
      </c>
      <c r="E1054" s="533" t="s">
        <v>76</v>
      </c>
      <c r="F1054" s="533" t="s">
        <v>76</v>
      </c>
      <c r="G1054" s="533" t="s">
        <v>76</v>
      </c>
      <c r="H1054" s="533" t="s">
        <v>76</v>
      </c>
      <c r="I1054" s="533" t="s">
        <v>76</v>
      </c>
      <c r="J1054" s="533" t="s">
        <v>76</v>
      </c>
      <c r="K1054" s="533">
        <v>16.5</v>
      </c>
      <c r="L1054" s="533" t="s">
        <v>76</v>
      </c>
      <c r="M1054" s="533">
        <v>15.5</v>
      </c>
      <c r="N1054" s="533">
        <v>16.5</v>
      </c>
      <c r="O1054" s="532" t="s">
        <v>76</v>
      </c>
      <c r="P1054" s="532" t="s">
        <v>76</v>
      </c>
      <c r="Q1054" s="532" t="s">
        <v>76</v>
      </c>
      <c r="R1054" s="533">
        <v>19.5</v>
      </c>
      <c r="S1054" s="533" t="s">
        <v>76</v>
      </c>
      <c r="T1054" s="533" t="s">
        <v>76</v>
      </c>
      <c r="U1054" s="533" t="s">
        <v>76</v>
      </c>
      <c r="V1054" s="533" t="s">
        <v>76</v>
      </c>
      <c r="W1054" s="533" t="s">
        <v>76</v>
      </c>
      <c r="X1054" s="533" t="s">
        <v>76</v>
      </c>
      <c r="Y1054" s="533" t="s">
        <v>76</v>
      </c>
      <c r="Z1054" s="533">
        <v>16</v>
      </c>
      <c r="AA1054" s="533" t="s">
        <v>76</v>
      </c>
      <c r="AB1054" s="533" t="s">
        <v>76</v>
      </c>
      <c r="AC1054" s="533">
        <v>17</v>
      </c>
      <c r="AD1054" s="533" t="s">
        <v>76</v>
      </c>
      <c r="AE1054" s="533" t="s">
        <v>76</v>
      </c>
      <c r="AF1054" s="533" t="s">
        <v>76</v>
      </c>
      <c r="AG1054" s="533" t="s">
        <v>76</v>
      </c>
      <c r="AH1054" s="533">
        <v>16.5</v>
      </c>
      <c r="AI1054" s="533">
        <v>19</v>
      </c>
      <c r="AJ1054" s="533" t="s">
        <v>76</v>
      </c>
      <c r="AK1054" s="532" t="s">
        <v>76</v>
      </c>
      <c r="AL1054" s="533" t="s">
        <v>76</v>
      </c>
      <c r="AM1054" s="533" t="s">
        <v>76</v>
      </c>
      <c r="AN1054" s="533" t="s">
        <v>76</v>
      </c>
      <c r="AO1054" s="533" t="s">
        <v>76</v>
      </c>
    </row>
    <row r="1055" spans="1:41" s="500" customFormat="1" ht="15" customHeight="1">
      <c r="A1055" s="2619" t="s">
        <v>411</v>
      </c>
      <c r="B1055" s="2619"/>
      <c r="C1055" s="533"/>
      <c r="D1055" s="533"/>
      <c r="E1055" s="533"/>
      <c r="F1055" s="533"/>
      <c r="G1055" s="533"/>
      <c r="H1055" s="533"/>
      <c r="I1055" s="533"/>
      <c r="J1055" s="533"/>
      <c r="K1055" s="533"/>
      <c r="L1055" s="533"/>
      <c r="M1055" s="533"/>
      <c r="N1055" s="533"/>
      <c r="O1055" s="532"/>
      <c r="P1055" s="532"/>
      <c r="Q1055" s="532"/>
      <c r="R1055" s="533"/>
      <c r="S1055" s="533"/>
      <c r="T1055" s="533"/>
      <c r="U1055" s="533"/>
      <c r="V1055" s="533"/>
      <c r="W1055" s="533"/>
      <c r="X1055" s="533"/>
      <c r="Y1055" s="533"/>
      <c r="Z1055" s="533"/>
      <c r="AA1055" s="533"/>
      <c r="AB1055" s="533"/>
      <c r="AC1055" s="533"/>
      <c r="AD1055" s="533"/>
      <c r="AE1055" s="533"/>
      <c r="AF1055" s="533"/>
      <c r="AG1055" s="533"/>
      <c r="AH1055" s="533"/>
      <c r="AI1055" s="533"/>
      <c r="AJ1055" s="533"/>
      <c r="AK1055" s="532"/>
      <c r="AL1055" s="533"/>
      <c r="AM1055" s="533"/>
      <c r="AN1055" s="533"/>
      <c r="AO1055" s="533"/>
    </row>
    <row r="1056" spans="1:41" s="500" customFormat="1" ht="15" customHeight="1">
      <c r="A1056" s="496"/>
      <c r="B1056" s="512" t="s">
        <v>390</v>
      </c>
      <c r="C1056" s="533" t="s">
        <v>1862</v>
      </c>
      <c r="D1056" s="533">
        <v>14</v>
      </c>
      <c r="E1056" s="533" t="s">
        <v>2685</v>
      </c>
      <c r="F1056" s="533">
        <v>14</v>
      </c>
      <c r="G1056" s="533" t="s">
        <v>2389</v>
      </c>
      <c r="H1056" s="533" t="s">
        <v>2389</v>
      </c>
      <c r="I1056" s="533">
        <v>10</v>
      </c>
      <c r="J1056" s="533" t="s">
        <v>2904</v>
      </c>
      <c r="K1056" s="533">
        <v>14.5</v>
      </c>
      <c r="L1056" s="533">
        <v>14.5</v>
      </c>
      <c r="M1056" s="533" t="s">
        <v>2426</v>
      </c>
      <c r="N1056" s="533">
        <v>14.75</v>
      </c>
      <c r="O1056" s="533" t="s">
        <v>1847</v>
      </c>
      <c r="P1056" s="532">
        <v>13.25</v>
      </c>
      <c r="Q1056" s="533">
        <v>13</v>
      </c>
      <c r="R1056" s="533">
        <v>13</v>
      </c>
      <c r="S1056" s="533">
        <v>16</v>
      </c>
      <c r="T1056" s="533">
        <v>16.5</v>
      </c>
      <c r="U1056" s="533">
        <v>15.5</v>
      </c>
      <c r="V1056" s="532" t="s">
        <v>1665</v>
      </c>
      <c r="W1056" s="533" t="s">
        <v>2258</v>
      </c>
      <c r="X1056" s="533">
        <v>15</v>
      </c>
      <c r="Y1056" s="533">
        <v>12</v>
      </c>
      <c r="Z1056" s="533">
        <v>15.5</v>
      </c>
      <c r="AA1056" s="533">
        <v>14.75</v>
      </c>
      <c r="AB1056" s="533">
        <v>14</v>
      </c>
      <c r="AC1056" s="533">
        <v>15.5</v>
      </c>
      <c r="AD1056" s="533">
        <v>15</v>
      </c>
      <c r="AE1056" s="533" t="s">
        <v>2451</v>
      </c>
      <c r="AF1056" s="533">
        <v>16</v>
      </c>
      <c r="AG1056" s="533">
        <v>15.5</v>
      </c>
      <c r="AH1056" s="533">
        <v>10.5</v>
      </c>
      <c r="AI1056" s="533">
        <v>9.5</v>
      </c>
      <c r="AJ1056" s="533">
        <v>16</v>
      </c>
      <c r="AK1056" s="532" t="s">
        <v>1847</v>
      </c>
      <c r="AL1056" s="533">
        <v>16</v>
      </c>
      <c r="AM1056" s="533">
        <v>10.5</v>
      </c>
      <c r="AN1056" s="533">
        <v>10.5</v>
      </c>
      <c r="AO1056" s="533">
        <v>11.5</v>
      </c>
    </row>
    <row r="1057" spans="1:41" s="500" customFormat="1" ht="15" customHeight="1">
      <c r="A1057" s="517"/>
      <c r="B1057" s="518" t="s">
        <v>391</v>
      </c>
      <c r="C1057" s="525" t="s">
        <v>76</v>
      </c>
      <c r="D1057" s="525" t="s">
        <v>76</v>
      </c>
      <c r="E1057" s="525" t="s">
        <v>76</v>
      </c>
      <c r="F1057" s="525" t="s">
        <v>76</v>
      </c>
      <c r="G1057" s="525" t="s">
        <v>76</v>
      </c>
      <c r="H1057" s="525" t="s">
        <v>76</v>
      </c>
      <c r="I1057" s="525">
        <v>14</v>
      </c>
      <c r="J1057" s="525" t="s">
        <v>76</v>
      </c>
      <c r="K1057" s="525">
        <v>16.5</v>
      </c>
      <c r="L1057" s="525" t="s">
        <v>76</v>
      </c>
      <c r="M1057" s="525" t="s">
        <v>1868</v>
      </c>
      <c r="N1057" s="525" t="s">
        <v>76</v>
      </c>
      <c r="O1057" s="541" t="s">
        <v>76</v>
      </c>
      <c r="P1057" s="541" t="s">
        <v>76</v>
      </c>
      <c r="Q1057" s="525" t="s">
        <v>76</v>
      </c>
      <c r="R1057" s="525">
        <v>13.5</v>
      </c>
      <c r="S1057" s="525" t="s">
        <v>76</v>
      </c>
      <c r="T1057" s="541" t="s">
        <v>76</v>
      </c>
      <c r="U1057" s="541" t="s">
        <v>76</v>
      </c>
      <c r="V1057" s="541" t="s">
        <v>76</v>
      </c>
      <c r="W1057" s="541" t="s">
        <v>76</v>
      </c>
      <c r="X1057" s="541" t="s">
        <v>76</v>
      </c>
      <c r="Y1057" s="541" t="s">
        <v>76</v>
      </c>
      <c r="Z1057" s="525">
        <v>16.5</v>
      </c>
      <c r="AA1057" s="525" t="s">
        <v>76</v>
      </c>
      <c r="AB1057" s="541" t="s">
        <v>76</v>
      </c>
      <c r="AC1057" s="541" t="s">
        <v>76</v>
      </c>
      <c r="AD1057" s="541" t="s">
        <v>76</v>
      </c>
      <c r="AE1057" s="541" t="s">
        <v>76</v>
      </c>
      <c r="AF1057" s="541" t="s">
        <v>76</v>
      </c>
      <c r="AG1057" s="541" t="s">
        <v>76</v>
      </c>
      <c r="AH1057" s="525">
        <v>12.5</v>
      </c>
      <c r="AI1057" s="525">
        <v>11.5</v>
      </c>
      <c r="AJ1057" s="525" t="s">
        <v>76</v>
      </c>
      <c r="AK1057" s="541" t="s">
        <v>76</v>
      </c>
      <c r="AL1057" s="541" t="s">
        <v>76</v>
      </c>
      <c r="AM1057" s="525">
        <v>11</v>
      </c>
      <c r="AN1057" s="525" t="s">
        <v>76</v>
      </c>
      <c r="AO1057" s="525">
        <v>14.5</v>
      </c>
    </row>
    <row r="1058" spans="1:41" s="1047" customFormat="1" ht="15" customHeight="1">
      <c r="A1058" s="2573" t="s">
        <v>548</v>
      </c>
      <c r="B1058" s="2573"/>
      <c r="C1058" s="2573"/>
      <c r="D1058" s="2573"/>
      <c r="E1058" s="2573"/>
      <c r="F1058" s="2573"/>
      <c r="G1058" s="2573"/>
      <c r="H1058" s="2573"/>
      <c r="I1058" s="2573"/>
      <c r="J1058" s="1049"/>
      <c r="K1058" s="1049"/>
      <c r="L1058" s="1049"/>
      <c r="M1058" s="1049"/>
      <c r="N1058" s="1049"/>
      <c r="O1058" s="1049"/>
      <c r="P1058" s="1049"/>
      <c r="Q1058" s="1049"/>
      <c r="R1058" s="1049"/>
      <c r="S1058" s="1049"/>
      <c r="T1058" s="2573" t="s">
        <v>3562</v>
      </c>
      <c r="U1058" s="2573"/>
      <c r="V1058" s="2573"/>
      <c r="W1058" s="2573"/>
      <c r="X1058" s="2573"/>
      <c r="Y1058" s="1050"/>
      <c r="Z1058" s="1048"/>
      <c r="AA1058" s="1048"/>
      <c r="AB1058" s="1048"/>
      <c r="AC1058" s="1048"/>
      <c r="AF1058" s="1050"/>
      <c r="AG1058" s="1050"/>
      <c r="AH1058" s="1050"/>
      <c r="AI1058" s="1050"/>
      <c r="AJ1058" s="1050"/>
    </row>
    <row r="1059" spans="1:41" s="1047" customFormat="1" ht="15" customHeight="1">
      <c r="B1059" s="1047" t="s">
        <v>399</v>
      </c>
      <c r="U1059" s="1047" t="s">
        <v>399</v>
      </c>
      <c r="V1059" s="1048"/>
      <c r="W1059" s="1048"/>
      <c r="X1059" s="1048"/>
      <c r="Y1059" s="1048"/>
      <c r="AA1059" s="1048"/>
      <c r="AB1059" s="1048"/>
      <c r="AC1059" s="1048"/>
      <c r="AH1059" s="1048"/>
      <c r="AI1059" s="1048"/>
      <c r="AJ1059" s="1048"/>
    </row>
    <row r="1060" spans="1:41" ht="15" customHeight="1"/>
    <row r="1061" spans="1:41" s="989" customFormat="1" ht="15" customHeight="1">
      <c r="C1061" s="2597" t="s">
        <v>2875</v>
      </c>
      <c r="D1061" s="2597"/>
      <c r="E1061" s="2597"/>
      <c r="F1061" s="2597"/>
      <c r="G1061" s="2597"/>
      <c r="H1061" s="2597"/>
      <c r="I1061" s="2597"/>
      <c r="J1061" s="2605" t="s">
        <v>2941</v>
      </c>
      <c r="K1061" s="2605"/>
      <c r="L1061" s="2605"/>
      <c r="M1061" s="2605"/>
      <c r="N1061" s="2605"/>
      <c r="O1061" s="2605"/>
      <c r="P1061" s="2605"/>
      <c r="Q1061" s="2598" t="s">
        <v>2229</v>
      </c>
      <c r="R1061" s="2598"/>
      <c r="S1061" s="992"/>
      <c r="T1061" s="992"/>
      <c r="U1061" s="992"/>
      <c r="V1061" s="992"/>
      <c r="W1061" s="992"/>
      <c r="X1061" s="992"/>
      <c r="Y1061" s="992"/>
      <c r="AA1061" s="992"/>
      <c r="AB1061" s="992"/>
      <c r="AC1061" s="992"/>
      <c r="AD1061" s="992"/>
      <c r="AE1061" s="992"/>
      <c r="AF1061" s="992"/>
      <c r="AG1061" s="992"/>
      <c r="AH1061" s="992"/>
      <c r="AI1061" s="992"/>
      <c r="AJ1061" s="992"/>
      <c r="AK1061" s="992"/>
      <c r="AL1061" s="992"/>
      <c r="AM1061" s="992"/>
      <c r="AN1061" s="992"/>
      <c r="AO1061" s="992"/>
    </row>
    <row r="1062" spans="1:41" s="500" customFormat="1" ht="15" customHeight="1">
      <c r="C1062" s="530"/>
      <c r="D1062" s="530"/>
      <c r="E1062" s="530"/>
      <c r="F1062" s="530"/>
      <c r="G1062" s="530"/>
      <c r="H1062" s="530"/>
      <c r="I1062" s="705"/>
      <c r="J1062" s="2628"/>
      <c r="K1062" s="2628"/>
      <c r="L1062" s="2628"/>
      <c r="M1062" s="504"/>
      <c r="N1062" s="504"/>
      <c r="O1062" s="504"/>
      <c r="P1062" s="504"/>
      <c r="Q1062" s="501" t="s">
        <v>1130</v>
      </c>
      <c r="R1062" s="496"/>
      <c r="T1062" s="543"/>
      <c r="U1062" s="543"/>
      <c r="V1062" s="719"/>
      <c r="W1062" s="719"/>
      <c r="X1062" s="719"/>
      <c r="Y1062" s="504"/>
      <c r="AA1062" s="530"/>
      <c r="AB1062" s="530"/>
      <c r="AC1062" s="720"/>
      <c r="AD1062" s="719"/>
      <c r="AE1062" s="719"/>
      <c r="AF1062" s="719"/>
      <c r="AG1062" s="504"/>
      <c r="AH1062" s="530"/>
      <c r="AI1062" s="530"/>
      <c r="AJ1062" s="543"/>
      <c r="AK1062" s="543"/>
      <c r="AL1062" s="543"/>
      <c r="AM1062" s="543"/>
      <c r="AN1062" s="543"/>
      <c r="AO1062" s="504"/>
    </row>
    <row r="1063" spans="1:41" s="500" customFormat="1" ht="15" customHeight="1">
      <c r="B1063" s="504"/>
      <c r="C1063" s="504"/>
      <c r="D1063" s="504"/>
      <c r="E1063" s="504"/>
      <c r="F1063" s="504"/>
      <c r="G1063" s="504"/>
      <c r="H1063" s="504"/>
      <c r="I1063" s="504"/>
      <c r="J1063" s="504"/>
      <c r="K1063" s="504"/>
      <c r="L1063" s="504"/>
      <c r="M1063" s="504"/>
      <c r="N1063" s="2631"/>
      <c r="O1063" s="2631"/>
      <c r="P1063" s="2631"/>
      <c r="Q1063" s="2631"/>
      <c r="AH1063" s="531"/>
      <c r="AI1063" s="531"/>
      <c r="AJ1063" s="531"/>
      <c r="AK1063" s="531"/>
      <c r="AL1063" s="531"/>
      <c r="AM1063" s="531"/>
      <c r="AN1063" s="531"/>
      <c r="AO1063" s="531"/>
    </row>
    <row r="1064" spans="1:41" s="630" customFormat="1" ht="15" customHeight="1">
      <c r="A1064" s="2582" t="s">
        <v>369</v>
      </c>
      <c r="B1064" s="2583"/>
      <c r="C1064" s="2604" t="s">
        <v>230</v>
      </c>
      <c r="D1064" s="2604"/>
      <c r="E1064" s="2604"/>
      <c r="F1064" s="2604"/>
      <c r="G1064" s="2600" t="s">
        <v>370</v>
      </c>
      <c r="H1064" s="2601"/>
      <c r="I1064" s="2601"/>
      <c r="J1064" s="2602"/>
      <c r="K1064" s="2600" t="s">
        <v>371</v>
      </c>
      <c r="L1064" s="2601"/>
      <c r="M1064" s="2601"/>
      <c r="N1064" s="2601"/>
      <c r="O1064" s="2601"/>
      <c r="P1064" s="2601"/>
      <c r="Q1064" s="2601"/>
      <c r="R1064" s="2601"/>
      <c r="S1064" s="2601"/>
      <c r="T1064" s="2601"/>
      <c r="U1064" s="2601"/>
      <c r="V1064" s="2601"/>
      <c r="W1064" s="2601"/>
      <c r="X1064" s="2601"/>
      <c r="Y1064" s="2601"/>
      <c r="Z1064" s="2601"/>
      <c r="AA1064" s="2601"/>
      <c r="AB1064" s="2601"/>
      <c r="AC1064" s="2601"/>
      <c r="AD1064" s="2601"/>
      <c r="AE1064" s="2601"/>
      <c r="AF1064" s="2601"/>
      <c r="AG1064" s="2602"/>
      <c r="AH1064" s="2600" t="s">
        <v>1773</v>
      </c>
      <c r="AI1064" s="2601"/>
      <c r="AJ1064" s="2601"/>
      <c r="AK1064" s="2601"/>
      <c r="AL1064" s="2601"/>
      <c r="AM1064" s="2601"/>
      <c r="AN1064" s="2601"/>
      <c r="AO1064" s="2602"/>
    </row>
    <row r="1065" spans="1:41" s="630" customFormat="1" ht="36" customHeight="1">
      <c r="A1065" s="2584"/>
      <c r="B1065" s="2585"/>
      <c r="C1065" s="988" t="s">
        <v>372</v>
      </c>
      <c r="D1065" s="988" t="s">
        <v>373</v>
      </c>
      <c r="E1065" s="988" t="s">
        <v>374</v>
      </c>
      <c r="F1065" s="988" t="s">
        <v>375</v>
      </c>
      <c r="G1065" s="988" t="s">
        <v>376</v>
      </c>
      <c r="H1065" s="988" t="s">
        <v>377</v>
      </c>
      <c r="I1065" s="988" t="s">
        <v>2298</v>
      </c>
      <c r="J1065" s="988" t="s">
        <v>378</v>
      </c>
      <c r="K1065" s="988" t="s">
        <v>890</v>
      </c>
      <c r="L1065" s="988" t="s">
        <v>379</v>
      </c>
      <c r="M1065" s="988" t="s">
        <v>380</v>
      </c>
      <c r="N1065" s="988" t="s">
        <v>381</v>
      </c>
      <c r="O1065" s="988" t="s">
        <v>382</v>
      </c>
      <c r="P1065" s="988" t="s">
        <v>383</v>
      </c>
      <c r="Q1065" s="988" t="s">
        <v>384</v>
      </c>
      <c r="R1065" s="988" t="s">
        <v>412</v>
      </c>
      <c r="S1065" s="988" t="s">
        <v>413</v>
      </c>
      <c r="T1065" s="988" t="s">
        <v>414</v>
      </c>
      <c r="U1065" s="988" t="s">
        <v>415</v>
      </c>
      <c r="V1065" s="988" t="s">
        <v>416</v>
      </c>
      <c r="W1065" s="988" t="s">
        <v>417</v>
      </c>
      <c r="X1065" s="988" t="s">
        <v>418</v>
      </c>
      <c r="Y1065" s="988" t="s">
        <v>419</v>
      </c>
      <c r="Z1065" s="988" t="s">
        <v>420</v>
      </c>
      <c r="AA1065" s="988" t="s">
        <v>421</v>
      </c>
      <c r="AB1065" s="988" t="s">
        <v>422</v>
      </c>
      <c r="AC1065" s="988" t="s">
        <v>423</v>
      </c>
      <c r="AD1065" s="988" t="s">
        <v>424</v>
      </c>
      <c r="AE1065" s="988" t="s">
        <v>425</v>
      </c>
      <c r="AF1065" s="988" t="s">
        <v>426</v>
      </c>
      <c r="AG1065" s="988" t="s">
        <v>427</v>
      </c>
      <c r="AH1065" s="988" t="s">
        <v>1733</v>
      </c>
      <c r="AI1065" s="988" t="s">
        <v>432</v>
      </c>
      <c r="AJ1065" s="987" t="s">
        <v>428</v>
      </c>
      <c r="AK1065" s="987" t="s">
        <v>429</v>
      </c>
      <c r="AL1065" s="988" t="s">
        <v>430</v>
      </c>
      <c r="AM1065" s="988" t="s">
        <v>362</v>
      </c>
      <c r="AN1065" s="988" t="s">
        <v>431</v>
      </c>
      <c r="AO1065" s="988" t="s">
        <v>2488</v>
      </c>
    </row>
    <row r="1066" spans="1:41" s="535" customFormat="1" ht="15" customHeight="1">
      <c r="A1066" s="2626" t="s">
        <v>44</v>
      </c>
      <c r="B1066" s="2626"/>
      <c r="C1066" s="532" t="s">
        <v>1926</v>
      </c>
      <c r="D1066" s="533">
        <v>4</v>
      </c>
      <c r="E1066" s="532" t="s">
        <v>2790</v>
      </c>
      <c r="F1066" s="533">
        <v>4.5</v>
      </c>
      <c r="G1066" s="533" t="s">
        <v>1226</v>
      </c>
      <c r="H1066" s="533">
        <v>4</v>
      </c>
      <c r="I1066" s="533">
        <v>5</v>
      </c>
      <c r="J1066" s="533">
        <v>7</v>
      </c>
      <c r="K1066" s="533">
        <v>6.5</v>
      </c>
      <c r="L1066" s="533">
        <v>6</v>
      </c>
      <c r="M1066" s="533">
        <v>6</v>
      </c>
      <c r="N1066" s="533">
        <v>6</v>
      </c>
      <c r="O1066" s="533">
        <v>6</v>
      </c>
      <c r="P1066" s="533">
        <v>6</v>
      </c>
      <c r="Q1066" s="532">
        <v>5.25</v>
      </c>
      <c r="R1066" s="532" t="s">
        <v>2752</v>
      </c>
      <c r="S1066" s="534">
        <v>7</v>
      </c>
      <c r="T1066" s="532" t="s">
        <v>1856</v>
      </c>
      <c r="U1066" s="533">
        <v>6</v>
      </c>
      <c r="V1066" s="533">
        <v>6</v>
      </c>
      <c r="W1066" s="533">
        <v>6</v>
      </c>
      <c r="X1066" s="533" t="s">
        <v>2790</v>
      </c>
      <c r="Y1066" s="533">
        <v>7.5</v>
      </c>
      <c r="Z1066" s="533">
        <v>8</v>
      </c>
      <c r="AA1066" s="533">
        <v>6.5</v>
      </c>
      <c r="AB1066" s="533">
        <v>7</v>
      </c>
      <c r="AC1066" s="532" t="s">
        <v>2847</v>
      </c>
      <c r="AD1066" s="533">
        <v>7</v>
      </c>
      <c r="AE1066" s="533" t="s">
        <v>2792</v>
      </c>
      <c r="AF1066" s="533">
        <v>7</v>
      </c>
      <c r="AG1066" s="533">
        <v>6</v>
      </c>
      <c r="AH1066" s="532" t="s">
        <v>2794</v>
      </c>
      <c r="AI1066" s="532" t="s">
        <v>2785</v>
      </c>
      <c r="AJ1066" s="533">
        <v>7</v>
      </c>
      <c r="AK1066" s="533">
        <v>5.5</v>
      </c>
      <c r="AL1066" s="533">
        <v>6.5</v>
      </c>
      <c r="AM1066" s="533">
        <v>4.5</v>
      </c>
      <c r="AN1066" s="533">
        <v>6.5</v>
      </c>
      <c r="AO1066" s="533" t="s">
        <v>2933</v>
      </c>
    </row>
    <row r="1067" spans="1:41" s="500" customFormat="1" ht="15" customHeight="1">
      <c r="A1067" s="2619" t="s">
        <v>45</v>
      </c>
      <c r="B1067" s="2619"/>
      <c r="C1067" s="536"/>
      <c r="D1067" s="536"/>
      <c r="E1067" s="536"/>
      <c r="F1067" s="536"/>
      <c r="G1067" s="536"/>
      <c r="H1067" s="536"/>
      <c r="I1067" s="536"/>
      <c r="J1067" s="536"/>
      <c r="K1067" s="536"/>
      <c r="L1067" s="536"/>
      <c r="M1067" s="536"/>
      <c r="N1067" s="536"/>
      <c r="O1067" s="536"/>
      <c r="P1067" s="536"/>
      <c r="Q1067" s="536"/>
      <c r="R1067" s="532"/>
      <c r="S1067" s="532"/>
      <c r="T1067" s="532"/>
      <c r="U1067" s="532"/>
      <c r="V1067" s="532"/>
      <c r="W1067" s="532"/>
      <c r="X1067" s="532"/>
      <c r="Y1067" s="533"/>
      <c r="Z1067" s="532"/>
      <c r="AA1067" s="532"/>
      <c r="AB1067" s="532"/>
      <c r="AC1067" s="532"/>
      <c r="AD1067" s="532"/>
      <c r="AE1067" s="532"/>
      <c r="AF1067" s="532"/>
      <c r="AG1067" s="532"/>
      <c r="AH1067" s="532"/>
      <c r="AI1067" s="532"/>
      <c r="AJ1067" s="532"/>
      <c r="AK1067" s="532"/>
      <c r="AL1067" s="532"/>
      <c r="AM1067" s="532"/>
      <c r="AN1067" s="533"/>
      <c r="AO1067" s="533"/>
    </row>
    <row r="1068" spans="1:41" s="500" customFormat="1" ht="15" customHeight="1">
      <c r="A1068" s="514" t="s">
        <v>856</v>
      </c>
      <c r="B1068" s="512" t="s">
        <v>2314</v>
      </c>
      <c r="C1068" s="533">
        <v>8.25</v>
      </c>
      <c r="D1068" s="533" t="s">
        <v>2384</v>
      </c>
      <c r="E1068" s="533">
        <v>7</v>
      </c>
      <c r="F1068" s="533">
        <v>7.5</v>
      </c>
      <c r="G1068" s="533">
        <v>8.25</v>
      </c>
      <c r="H1068" s="533">
        <v>6</v>
      </c>
      <c r="I1068" s="533">
        <v>7</v>
      </c>
      <c r="J1068" s="533">
        <v>7.25</v>
      </c>
      <c r="K1068" s="533">
        <v>11.5</v>
      </c>
      <c r="L1068" s="537" t="s">
        <v>1938</v>
      </c>
      <c r="M1068" s="533" t="s">
        <v>2827</v>
      </c>
      <c r="N1068" s="533" t="s">
        <v>2387</v>
      </c>
      <c r="O1068" s="532" t="s">
        <v>2827</v>
      </c>
      <c r="P1068" s="533">
        <v>9.5</v>
      </c>
      <c r="Q1068" s="533">
        <v>11.5</v>
      </c>
      <c r="R1068" s="532" t="s">
        <v>1663</v>
      </c>
      <c r="S1068" s="533" t="s">
        <v>2834</v>
      </c>
      <c r="T1068" s="532" t="s">
        <v>2452</v>
      </c>
      <c r="U1068" s="533" t="s">
        <v>2450</v>
      </c>
      <c r="V1068" s="533">
        <v>13</v>
      </c>
      <c r="W1068" s="532" t="s">
        <v>1669</v>
      </c>
      <c r="X1068" s="532" t="s">
        <v>2908</v>
      </c>
      <c r="Y1068" s="533" t="s">
        <v>2387</v>
      </c>
      <c r="Z1068" s="533" t="s">
        <v>2845</v>
      </c>
      <c r="AA1068" s="532" t="s">
        <v>2706</v>
      </c>
      <c r="AB1068" s="532" t="s">
        <v>2859</v>
      </c>
      <c r="AC1068" s="532" t="s">
        <v>2909</v>
      </c>
      <c r="AD1068" s="533" t="s">
        <v>2706</v>
      </c>
      <c r="AE1068" s="533">
        <v>12.5</v>
      </c>
      <c r="AF1068" s="533">
        <v>13</v>
      </c>
      <c r="AG1068" s="533" t="s">
        <v>2450</v>
      </c>
      <c r="AH1068" s="533">
        <v>10</v>
      </c>
      <c r="AI1068" s="532" t="s">
        <v>2942</v>
      </c>
      <c r="AJ1068" s="533">
        <v>13</v>
      </c>
      <c r="AK1068" s="532" t="s">
        <v>2911</v>
      </c>
      <c r="AL1068" s="532" t="s">
        <v>2387</v>
      </c>
      <c r="AM1068" s="532" t="s">
        <v>2884</v>
      </c>
      <c r="AN1068" s="533">
        <v>5.5</v>
      </c>
      <c r="AO1068" s="533" t="s">
        <v>2934</v>
      </c>
    </row>
    <row r="1069" spans="1:41" s="500" customFormat="1" ht="15" customHeight="1">
      <c r="A1069" s="514" t="s">
        <v>1085</v>
      </c>
      <c r="B1069" s="512" t="s">
        <v>2315</v>
      </c>
      <c r="C1069" s="533">
        <v>8.5</v>
      </c>
      <c r="D1069" s="533" t="s">
        <v>2479</v>
      </c>
      <c r="E1069" s="533">
        <v>7.5</v>
      </c>
      <c r="F1069" s="533">
        <v>7.75</v>
      </c>
      <c r="G1069" s="533">
        <v>8.5</v>
      </c>
      <c r="H1069" s="533">
        <v>6.25</v>
      </c>
      <c r="I1069" s="533">
        <v>7.5</v>
      </c>
      <c r="J1069" s="533">
        <v>7.5</v>
      </c>
      <c r="K1069" s="533">
        <v>11.5</v>
      </c>
      <c r="L1069" s="533">
        <v>12.5</v>
      </c>
      <c r="M1069" s="533" t="s">
        <v>2914</v>
      </c>
      <c r="N1069" s="533" t="s">
        <v>2387</v>
      </c>
      <c r="O1069" s="532" t="s">
        <v>2827</v>
      </c>
      <c r="P1069" s="533">
        <v>10</v>
      </c>
      <c r="Q1069" s="533" t="s">
        <v>1645</v>
      </c>
      <c r="R1069" s="532" t="s">
        <v>1663</v>
      </c>
      <c r="S1069" s="533" t="s">
        <v>2387</v>
      </c>
      <c r="T1069" s="533" t="s">
        <v>2450</v>
      </c>
      <c r="U1069" s="533" t="s">
        <v>2450</v>
      </c>
      <c r="V1069" s="533">
        <v>12.5</v>
      </c>
      <c r="W1069" s="533" t="s">
        <v>1669</v>
      </c>
      <c r="X1069" s="532" t="s">
        <v>2683</v>
      </c>
      <c r="Y1069" s="533" t="s">
        <v>2387</v>
      </c>
      <c r="Z1069" s="533" t="s">
        <v>2917</v>
      </c>
      <c r="AA1069" s="532" t="s">
        <v>2706</v>
      </c>
      <c r="AB1069" s="533" t="s">
        <v>2873</v>
      </c>
      <c r="AC1069" s="532" t="s">
        <v>2397</v>
      </c>
      <c r="AD1069" s="533" t="s">
        <v>2706</v>
      </c>
      <c r="AE1069" s="533">
        <v>12.5</v>
      </c>
      <c r="AF1069" s="533">
        <v>13</v>
      </c>
      <c r="AG1069" s="533" t="s">
        <v>2450</v>
      </c>
      <c r="AH1069" s="533">
        <v>10.25</v>
      </c>
      <c r="AI1069" s="532" t="s">
        <v>2943</v>
      </c>
      <c r="AJ1069" s="533">
        <v>13</v>
      </c>
      <c r="AK1069" s="532" t="s">
        <v>1854</v>
      </c>
      <c r="AL1069" s="532" t="s">
        <v>1645</v>
      </c>
      <c r="AM1069" s="532" t="s">
        <v>2819</v>
      </c>
      <c r="AN1069" s="533">
        <v>6</v>
      </c>
      <c r="AO1069" s="533" t="s">
        <v>2919</v>
      </c>
    </row>
    <row r="1070" spans="1:41" s="500" customFormat="1" ht="15" customHeight="1">
      <c r="A1070" s="514" t="s">
        <v>827</v>
      </c>
      <c r="B1070" s="512" t="s">
        <v>2316</v>
      </c>
      <c r="C1070" s="533">
        <v>8.75</v>
      </c>
      <c r="D1070" s="533" t="s">
        <v>2616</v>
      </c>
      <c r="E1070" s="533">
        <v>7.75</v>
      </c>
      <c r="F1070" s="533">
        <v>8</v>
      </c>
      <c r="G1070" s="533">
        <v>8.75</v>
      </c>
      <c r="H1070" s="533">
        <v>6.5</v>
      </c>
      <c r="I1070" s="533">
        <v>7.75</v>
      </c>
      <c r="J1070" s="533">
        <v>8</v>
      </c>
      <c r="K1070" s="533" t="s">
        <v>1645</v>
      </c>
      <c r="L1070" s="533">
        <v>12.5</v>
      </c>
      <c r="M1070" s="533" t="s">
        <v>2450</v>
      </c>
      <c r="N1070" s="533" t="s">
        <v>2387</v>
      </c>
      <c r="O1070" s="532" t="s">
        <v>2387</v>
      </c>
      <c r="P1070" s="533">
        <v>10.5</v>
      </c>
      <c r="Q1070" s="533">
        <v>12.5</v>
      </c>
      <c r="R1070" s="533" t="s">
        <v>1669</v>
      </c>
      <c r="S1070" s="533" t="s">
        <v>2387</v>
      </c>
      <c r="T1070" s="533" t="s">
        <v>2450</v>
      </c>
      <c r="U1070" s="533" t="s">
        <v>2939</v>
      </c>
      <c r="V1070" s="533">
        <v>13</v>
      </c>
      <c r="W1070" s="533" t="s">
        <v>1669</v>
      </c>
      <c r="X1070" s="532" t="s">
        <v>2881</v>
      </c>
      <c r="Y1070" s="533" t="s">
        <v>2387</v>
      </c>
      <c r="Z1070" s="533">
        <v>13.5</v>
      </c>
      <c r="AA1070" s="532" t="s">
        <v>2706</v>
      </c>
      <c r="AB1070" s="533" t="s">
        <v>2881</v>
      </c>
      <c r="AC1070" s="532" t="s">
        <v>2909</v>
      </c>
      <c r="AD1070" s="533" t="s">
        <v>2706</v>
      </c>
      <c r="AE1070" s="533">
        <v>12.5</v>
      </c>
      <c r="AF1070" s="533">
        <v>13</v>
      </c>
      <c r="AG1070" s="533" t="s">
        <v>2450</v>
      </c>
      <c r="AH1070" s="532" t="s">
        <v>2507</v>
      </c>
      <c r="AI1070" s="532" t="s">
        <v>2944</v>
      </c>
      <c r="AJ1070" s="532">
        <v>13.25</v>
      </c>
      <c r="AK1070" s="532" t="s">
        <v>1854</v>
      </c>
      <c r="AL1070" s="532" t="s">
        <v>1645</v>
      </c>
      <c r="AM1070" s="532" t="s">
        <v>2921</v>
      </c>
      <c r="AN1070" s="533">
        <v>6.5</v>
      </c>
      <c r="AO1070" s="533" t="s">
        <v>2940</v>
      </c>
    </row>
    <row r="1071" spans="1:41" s="500" customFormat="1" ht="15" customHeight="1">
      <c r="A1071" s="514" t="s">
        <v>828</v>
      </c>
      <c r="B1071" s="512" t="s">
        <v>2317</v>
      </c>
      <c r="C1071" s="533">
        <v>9</v>
      </c>
      <c r="D1071" s="533" t="s">
        <v>1664</v>
      </c>
      <c r="E1071" s="533">
        <v>8</v>
      </c>
      <c r="F1071" s="533">
        <v>8.5</v>
      </c>
      <c r="G1071" s="533">
        <v>9</v>
      </c>
      <c r="H1071" s="533">
        <v>7</v>
      </c>
      <c r="I1071" s="533">
        <v>8</v>
      </c>
      <c r="J1071" s="533">
        <v>8.25</v>
      </c>
      <c r="K1071" s="533">
        <v>11.5</v>
      </c>
      <c r="L1071" s="533" t="s">
        <v>76</v>
      </c>
      <c r="M1071" s="533">
        <v>13</v>
      </c>
      <c r="N1071" s="533">
        <v>12.25</v>
      </c>
      <c r="O1071" s="532" t="s">
        <v>2387</v>
      </c>
      <c r="P1071" s="533">
        <v>11.5</v>
      </c>
      <c r="Q1071" s="533">
        <v>13</v>
      </c>
      <c r="R1071" s="533" t="s">
        <v>1939</v>
      </c>
      <c r="S1071" s="533" t="s">
        <v>76</v>
      </c>
      <c r="T1071" s="533">
        <v>12</v>
      </c>
      <c r="U1071" s="533" t="s">
        <v>76</v>
      </c>
      <c r="V1071" s="533" t="s">
        <v>76</v>
      </c>
      <c r="W1071" s="533" t="s">
        <v>1669</v>
      </c>
      <c r="X1071" s="532" t="s">
        <v>76</v>
      </c>
      <c r="Y1071" s="532">
        <v>12.06</v>
      </c>
      <c r="Z1071" s="532" t="s">
        <v>76</v>
      </c>
      <c r="AA1071" s="532" t="s">
        <v>76</v>
      </c>
      <c r="AB1071" s="533" t="s">
        <v>2881</v>
      </c>
      <c r="AC1071" s="532" t="s">
        <v>1646</v>
      </c>
      <c r="AD1071" s="533" t="s">
        <v>2706</v>
      </c>
      <c r="AE1071" s="533" t="s">
        <v>76</v>
      </c>
      <c r="AF1071" s="533">
        <v>12.5</v>
      </c>
      <c r="AG1071" s="533" t="s">
        <v>76</v>
      </c>
      <c r="AH1071" s="532" t="s">
        <v>2923</v>
      </c>
      <c r="AI1071" s="532" t="s">
        <v>2945</v>
      </c>
      <c r="AJ1071" s="532">
        <v>13.25</v>
      </c>
      <c r="AK1071" s="532" t="s">
        <v>1854</v>
      </c>
      <c r="AL1071" s="532" t="s">
        <v>1645</v>
      </c>
      <c r="AM1071" s="532" t="s">
        <v>2925</v>
      </c>
      <c r="AN1071" s="533">
        <v>7</v>
      </c>
      <c r="AO1071" s="533" t="s">
        <v>2926</v>
      </c>
    </row>
    <row r="1072" spans="1:41" s="500" customFormat="1" ht="15" customHeight="1">
      <c r="A1072" s="514" t="s">
        <v>854</v>
      </c>
      <c r="B1072" s="512" t="s">
        <v>2318</v>
      </c>
      <c r="C1072" s="533">
        <v>9</v>
      </c>
      <c r="D1072" s="533" t="s">
        <v>1664</v>
      </c>
      <c r="E1072" s="533" t="s">
        <v>76</v>
      </c>
      <c r="F1072" s="533" t="s">
        <v>76</v>
      </c>
      <c r="G1072" s="533" t="s">
        <v>76</v>
      </c>
      <c r="H1072" s="533" t="s">
        <v>76</v>
      </c>
      <c r="I1072" s="533">
        <v>8.5</v>
      </c>
      <c r="J1072" s="533">
        <v>8.25</v>
      </c>
      <c r="K1072" s="533" t="s">
        <v>76</v>
      </c>
      <c r="L1072" s="533" t="s">
        <v>76</v>
      </c>
      <c r="M1072" s="533" t="s">
        <v>76</v>
      </c>
      <c r="N1072" s="533" t="s">
        <v>76</v>
      </c>
      <c r="O1072" s="542" t="s">
        <v>2387</v>
      </c>
      <c r="P1072" s="533">
        <v>11.5</v>
      </c>
      <c r="Q1072" s="532" t="s">
        <v>76</v>
      </c>
      <c r="R1072" s="533">
        <v>10.5</v>
      </c>
      <c r="S1072" s="533" t="s">
        <v>76</v>
      </c>
      <c r="T1072" s="533">
        <v>11.5</v>
      </c>
      <c r="U1072" s="533" t="s">
        <v>76</v>
      </c>
      <c r="V1072" s="533" t="s">
        <v>76</v>
      </c>
      <c r="W1072" s="533" t="s">
        <v>1669</v>
      </c>
      <c r="X1072" s="532" t="s">
        <v>76</v>
      </c>
      <c r="Y1072" s="533" t="s">
        <v>2927</v>
      </c>
      <c r="Z1072" s="532" t="s">
        <v>76</v>
      </c>
      <c r="AA1072" s="532" t="s">
        <v>76</v>
      </c>
      <c r="AB1072" s="533" t="s">
        <v>2881</v>
      </c>
      <c r="AC1072" s="532" t="s">
        <v>1646</v>
      </c>
      <c r="AD1072" s="533" t="s">
        <v>2706</v>
      </c>
      <c r="AE1072" s="533" t="s">
        <v>76</v>
      </c>
      <c r="AF1072" s="533" t="s">
        <v>76</v>
      </c>
      <c r="AG1072" s="533" t="s">
        <v>76</v>
      </c>
      <c r="AH1072" s="532" t="s">
        <v>2928</v>
      </c>
      <c r="AI1072" s="532" t="s">
        <v>2946</v>
      </c>
      <c r="AJ1072" s="532">
        <v>13.25</v>
      </c>
      <c r="AK1072" s="532" t="s">
        <v>1854</v>
      </c>
      <c r="AL1072" s="532" t="s">
        <v>1645</v>
      </c>
      <c r="AM1072" s="533">
        <v>10</v>
      </c>
      <c r="AN1072" s="533" t="s">
        <v>76</v>
      </c>
      <c r="AO1072" s="533" t="s">
        <v>76</v>
      </c>
    </row>
    <row r="1073" spans="1:41" s="500" customFormat="1" ht="15" customHeight="1">
      <c r="A1073" s="2619" t="s">
        <v>388</v>
      </c>
      <c r="B1073" s="2619"/>
      <c r="C1073" s="533"/>
      <c r="D1073" s="533"/>
      <c r="E1073" s="533"/>
      <c r="F1073" s="533"/>
      <c r="G1073" s="533"/>
      <c r="H1073" s="533"/>
      <c r="I1073" s="533"/>
      <c r="J1073" s="533"/>
      <c r="K1073" s="533"/>
      <c r="L1073" s="533"/>
      <c r="M1073" s="533"/>
      <c r="N1073" s="533"/>
      <c r="O1073" s="532" t="s">
        <v>311</v>
      </c>
      <c r="P1073" s="533"/>
      <c r="Q1073" s="532"/>
      <c r="R1073" s="533"/>
      <c r="S1073" s="533"/>
      <c r="T1073" s="533"/>
      <c r="U1073" s="533"/>
      <c r="V1073" s="533"/>
      <c r="W1073" s="533"/>
      <c r="X1073" s="532"/>
      <c r="Y1073" s="533"/>
      <c r="Z1073" s="532"/>
      <c r="AA1073" s="532"/>
      <c r="AB1073" s="533"/>
      <c r="AC1073" s="532"/>
      <c r="AD1073" s="533"/>
      <c r="AE1073" s="533"/>
      <c r="AF1073" s="533"/>
      <c r="AG1073" s="533"/>
      <c r="AH1073" s="532"/>
      <c r="AI1073" s="532"/>
      <c r="AJ1073" s="532"/>
      <c r="AK1073" s="532"/>
      <c r="AL1073" s="532"/>
      <c r="AM1073" s="532"/>
      <c r="AN1073" s="533"/>
      <c r="AO1073" s="533"/>
    </row>
    <row r="1074" spans="1:41" s="500" customFormat="1" ht="15" customHeight="1">
      <c r="A1074" s="2619" t="s">
        <v>389</v>
      </c>
      <c r="B1074" s="2619"/>
      <c r="C1074" s="533"/>
      <c r="D1074" s="533"/>
      <c r="E1074" s="533"/>
      <c r="F1074" s="533"/>
      <c r="G1074" s="533"/>
      <c r="H1074" s="533"/>
      <c r="I1074" s="533"/>
      <c r="J1074" s="533"/>
      <c r="K1074" s="533"/>
      <c r="L1074" s="533"/>
      <c r="M1074" s="533"/>
      <c r="N1074" s="533"/>
      <c r="O1074" s="532"/>
      <c r="P1074" s="533"/>
      <c r="Q1074" s="532"/>
      <c r="R1074" s="533"/>
      <c r="S1074" s="533"/>
      <c r="T1074" s="533"/>
      <c r="U1074" s="533"/>
      <c r="V1074" s="533"/>
      <c r="W1074" s="533"/>
      <c r="X1074" s="532"/>
      <c r="Y1074" s="533"/>
      <c r="Z1074" s="532"/>
      <c r="AA1074" s="532"/>
      <c r="AB1074" s="533"/>
      <c r="AC1074" s="532"/>
      <c r="AD1074" s="533"/>
      <c r="AE1074" s="533"/>
      <c r="AF1074" s="533"/>
      <c r="AG1074" s="533"/>
      <c r="AH1074" s="532"/>
      <c r="AI1074" s="532"/>
      <c r="AJ1074" s="532"/>
      <c r="AK1074" s="532"/>
      <c r="AL1074" s="532"/>
      <c r="AM1074" s="532"/>
      <c r="AN1074" s="533"/>
      <c r="AO1074" s="533"/>
    </row>
    <row r="1075" spans="1:41" s="500" customFormat="1" ht="15" customHeight="1">
      <c r="A1075" s="496"/>
      <c r="B1075" s="512" t="s">
        <v>390</v>
      </c>
      <c r="C1075" s="533" t="s">
        <v>1646</v>
      </c>
      <c r="D1075" s="533">
        <v>8</v>
      </c>
      <c r="E1075" s="533" t="s">
        <v>2841</v>
      </c>
      <c r="F1075" s="533">
        <v>10</v>
      </c>
      <c r="G1075" s="533" t="s">
        <v>2323</v>
      </c>
      <c r="H1075" s="533">
        <v>8</v>
      </c>
      <c r="I1075" s="533">
        <v>10</v>
      </c>
      <c r="J1075" s="533">
        <v>10</v>
      </c>
      <c r="K1075" s="533">
        <v>11</v>
      </c>
      <c r="L1075" s="533">
        <v>10</v>
      </c>
      <c r="M1075" s="533">
        <v>13.25</v>
      </c>
      <c r="N1075" s="533" t="s">
        <v>2379</v>
      </c>
      <c r="O1075" s="532" t="s">
        <v>2269</v>
      </c>
      <c r="P1075" s="533">
        <v>10</v>
      </c>
      <c r="Q1075" s="533">
        <v>6.5</v>
      </c>
      <c r="R1075" s="533">
        <v>11.5</v>
      </c>
      <c r="S1075" s="533">
        <v>12.5</v>
      </c>
      <c r="T1075" s="533">
        <v>7</v>
      </c>
      <c r="U1075" s="533">
        <v>11.5</v>
      </c>
      <c r="V1075" s="533">
        <v>12</v>
      </c>
      <c r="W1075" s="533">
        <v>14.25</v>
      </c>
      <c r="X1075" s="533">
        <v>9.5</v>
      </c>
      <c r="Y1075" s="533">
        <v>9</v>
      </c>
      <c r="Z1075" s="533">
        <v>9</v>
      </c>
      <c r="AA1075" s="533">
        <v>11</v>
      </c>
      <c r="AB1075" s="533">
        <v>10</v>
      </c>
      <c r="AC1075" s="533">
        <v>14</v>
      </c>
      <c r="AD1075" s="533">
        <v>9</v>
      </c>
      <c r="AE1075" s="533">
        <v>8</v>
      </c>
      <c r="AF1075" s="533">
        <v>9</v>
      </c>
      <c r="AG1075" s="533">
        <v>10</v>
      </c>
      <c r="AH1075" s="532">
        <v>12.75</v>
      </c>
      <c r="AI1075" s="533">
        <v>11</v>
      </c>
      <c r="AJ1075" s="533">
        <v>13</v>
      </c>
      <c r="AK1075" s="533">
        <v>7</v>
      </c>
      <c r="AL1075" s="533">
        <v>16</v>
      </c>
      <c r="AM1075" s="533">
        <v>12</v>
      </c>
      <c r="AN1075" s="533">
        <v>8.5</v>
      </c>
      <c r="AO1075" s="533">
        <v>11.25</v>
      </c>
    </row>
    <row r="1076" spans="1:41" s="500" customFormat="1" ht="15" customHeight="1">
      <c r="A1076" s="496"/>
      <c r="B1076" s="512" t="s">
        <v>391</v>
      </c>
      <c r="C1076" s="533" t="s">
        <v>2867</v>
      </c>
      <c r="D1076" s="533" t="s">
        <v>76</v>
      </c>
      <c r="E1076" s="533" t="s">
        <v>76</v>
      </c>
      <c r="F1076" s="533" t="s">
        <v>76</v>
      </c>
      <c r="G1076" s="533" t="s">
        <v>76</v>
      </c>
      <c r="H1076" s="533" t="s">
        <v>76</v>
      </c>
      <c r="I1076" s="533" t="s">
        <v>76</v>
      </c>
      <c r="J1076" s="533" t="s">
        <v>76</v>
      </c>
      <c r="K1076" s="533">
        <v>13</v>
      </c>
      <c r="L1076" s="533" t="s">
        <v>76</v>
      </c>
      <c r="M1076" s="533">
        <v>13.75</v>
      </c>
      <c r="N1076" s="533" t="s">
        <v>76</v>
      </c>
      <c r="O1076" s="532" t="s">
        <v>76</v>
      </c>
      <c r="P1076" s="533" t="s">
        <v>76</v>
      </c>
      <c r="Q1076" s="533">
        <v>8.5</v>
      </c>
      <c r="R1076" s="533">
        <v>11.5</v>
      </c>
      <c r="S1076" s="533" t="s">
        <v>76</v>
      </c>
      <c r="T1076" s="533" t="s">
        <v>76</v>
      </c>
      <c r="U1076" s="533" t="s">
        <v>76</v>
      </c>
      <c r="V1076" s="533" t="s">
        <v>76</v>
      </c>
      <c r="W1076" s="533" t="s">
        <v>76</v>
      </c>
      <c r="X1076" s="533">
        <v>12.5</v>
      </c>
      <c r="Y1076" s="533" t="s">
        <v>76</v>
      </c>
      <c r="Z1076" s="533" t="s">
        <v>76</v>
      </c>
      <c r="AA1076" s="533">
        <v>9.75</v>
      </c>
      <c r="AB1076" s="533" t="s">
        <v>76</v>
      </c>
      <c r="AC1076" s="533">
        <v>16.3</v>
      </c>
      <c r="AD1076" s="533" t="s">
        <v>76</v>
      </c>
      <c r="AE1076" s="533" t="s">
        <v>76</v>
      </c>
      <c r="AF1076" s="533" t="s">
        <v>76</v>
      </c>
      <c r="AG1076" s="533" t="s">
        <v>76</v>
      </c>
      <c r="AH1076" s="532" t="s">
        <v>76</v>
      </c>
      <c r="AI1076" s="533" t="s">
        <v>76</v>
      </c>
      <c r="AJ1076" s="533" t="s">
        <v>76</v>
      </c>
      <c r="AK1076" s="532" t="s">
        <v>76</v>
      </c>
      <c r="AL1076" s="533" t="s">
        <v>76</v>
      </c>
      <c r="AM1076" s="533">
        <v>12</v>
      </c>
      <c r="AN1076" s="533" t="s">
        <v>76</v>
      </c>
      <c r="AO1076" s="533">
        <v>12.75</v>
      </c>
    </row>
    <row r="1077" spans="1:41" s="500" customFormat="1" ht="15" customHeight="1">
      <c r="A1077" s="2619" t="s">
        <v>2799</v>
      </c>
      <c r="B1077" s="2619"/>
      <c r="C1077" s="533"/>
      <c r="D1077" s="533"/>
      <c r="E1077" s="533"/>
      <c r="F1077" s="533"/>
      <c r="G1077" s="533"/>
      <c r="H1077" s="533"/>
      <c r="I1077" s="533"/>
      <c r="J1077" s="533"/>
      <c r="K1077" s="533"/>
      <c r="L1077" s="533"/>
      <c r="M1077" s="533"/>
      <c r="N1077" s="533"/>
      <c r="O1077" s="532"/>
      <c r="P1077" s="533"/>
      <c r="Q1077" s="532"/>
      <c r="R1077" s="533"/>
      <c r="S1077" s="533"/>
      <c r="T1077" s="533"/>
      <c r="U1077" s="533"/>
      <c r="V1077" s="533"/>
      <c r="W1077" s="533"/>
      <c r="X1077" s="533"/>
      <c r="Y1077" s="533"/>
      <c r="Z1077" s="532"/>
      <c r="AA1077" s="532"/>
      <c r="AB1077" s="533"/>
      <c r="AC1077" s="533"/>
      <c r="AD1077" s="533"/>
      <c r="AE1077" s="533"/>
      <c r="AF1077" s="533"/>
      <c r="AG1077" s="533"/>
      <c r="AH1077" s="532"/>
      <c r="AI1077" s="533"/>
      <c r="AJ1077" s="533"/>
      <c r="AK1077" s="532"/>
      <c r="AL1077" s="533"/>
      <c r="AM1077" s="533"/>
      <c r="AN1077" s="533"/>
      <c r="AO1077" s="533"/>
    </row>
    <row r="1078" spans="1:41" s="500" customFormat="1" ht="15" customHeight="1">
      <c r="A1078" s="496"/>
      <c r="B1078" s="512" t="s">
        <v>390</v>
      </c>
      <c r="C1078" s="533">
        <v>12.5</v>
      </c>
      <c r="D1078" s="533">
        <v>13</v>
      </c>
      <c r="E1078" s="533" t="s">
        <v>1647</v>
      </c>
      <c r="F1078" s="533">
        <v>13</v>
      </c>
      <c r="G1078" s="533">
        <v>12.5</v>
      </c>
      <c r="H1078" s="533">
        <v>12</v>
      </c>
      <c r="I1078" s="533">
        <v>11.5</v>
      </c>
      <c r="J1078" s="533" t="s">
        <v>2706</v>
      </c>
      <c r="K1078" s="533">
        <v>13.25</v>
      </c>
      <c r="L1078" s="533">
        <v>13.25</v>
      </c>
      <c r="M1078" s="533">
        <v>14.75</v>
      </c>
      <c r="N1078" s="533">
        <v>13.25</v>
      </c>
      <c r="O1078" s="533">
        <v>13.25</v>
      </c>
      <c r="P1078" s="533">
        <v>13.25</v>
      </c>
      <c r="Q1078" s="533">
        <v>12.5</v>
      </c>
      <c r="R1078" s="533">
        <v>12</v>
      </c>
      <c r="S1078" s="533">
        <v>14.5</v>
      </c>
      <c r="T1078" s="533">
        <v>13</v>
      </c>
      <c r="U1078" s="533">
        <v>13.25</v>
      </c>
      <c r="V1078" s="533">
        <v>13.25</v>
      </c>
      <c r="W1078" s="533">
        <v>13.25</v>
      </c>
      <c r="X1078" s="533">
        <v>12.5</v>
      </c>
      <c r="Y1078" s="533">
        <v>13.25</v>
      </c>
      <c r="Z1078" s="533">
        <v>13.25</v>
      </c>
      <c r="AA1078" s="533">
        <v>13.25</v>
      </c>
      <c r="AB1078" s="533">
        <v>13.25</v>
      </c>
      <c r="AC1078" s="533">
        <v>13.25</v>
      </c>
      <c r="AD1078" s="533">
        <v>15</v>
      </c>
      <c r="AE1078" s="533">
        <v>12.5</v>
      </c>
      <c r="AF1078" s="533">
        <v>13</v>
      </c>
      <c r="AG1078" s="533">
        <v>13.25</v>
      </c>
      <c r="AH1078" s="533">
        <v>13</v>
      </c>
      <c r="AI1078" s="533">
        <v>11.5</v>
      </c>
      <c r="AJ1078" s="533">
        <v>15</v>
      </c>
      <c r="AK1078" s="532" t="s">
        <v>1893</v>
      </c>
      <c r="AL1078" s="533">
        <v>14</v>
      </c>
      <c r="AM1078" s="533" t="s">
        <v>76</v>
      </c>
      <c r="AN1078" s="533">
        <v>11</v>
      </c>
      <c r="AO1078" s="533">
        <v>11.5</v>
      </c>
    </row>
    <row r="1079" spans="1:41" s="500" customFormat="1" ht="15" customHeight="1">
      <c r="A1079" s="496"/>
      <c r="B1079" s="512" t="s">
        <v>391</v>
      </c>
      <c r="C1079" s="533" t="s">
        <v>76</v>
      </c>
      <c r="D1079" s="533" t="s">
        <v>76</v>
      </c>
      <c r="E1079" s="533" t="s">
        <v>76</v>
      </c>
      <c r="F1079" s="533" t="s">
        <v>76</v>
      </c>
      <c r="G1079" s="533" t="s">
        <v>76</v>
      </c>
      <c r="H1079" s="533" t="s">
        <v>76</v>
      </c>
      <c r="I1079" s="533">
        <v>12.5</v>
      </c>
      <c r="J1079" s="533" t="s">
        <v>76</v>
      </c>
      <c r="K1079" s="533">
        <v>13.25</v>
      </c>
      <c r="L1079" s="533" t="s">
        <v>76</v>
      </c>
      <c r="M1079" s="533">
        <v>14.75</v>
      </c>
      <c r="N1079" s="533" t="s">
        <v>76</v>
      </c>
      <c r="O1079" s="533" t="s">
        <v>76</v>
      </c>
      <c r="P1079" s="532" t="s">
        <v>76</v>
      </c>
      <c r="Q1079" s="532" t="s">
        <v>76</v>
      </c>
      <c r="R1079" s="533">
        <v>13</v>
      </c>
      <c r="S1079" s="533" t="s">
        <v>76</v>
      </c>
      <c r="T1079" s="533" t="s">
        <v>76</v>
      </c>
      <c r="U1079" s="533" t="s">
        <v>76</v>
      </c>
      <c r="V1079" s="533" t="s">
        <v>76</v>
      </c>
      <c r="W1079" s="533" t="s">
        <v>76</v>
      </c>
      <c r="X1079" s="533" t="s">
        <v>76</v>
      </c>
      <c r="Y1079" s="533" t="s">
        <v>76</v>
      </c>
      <c r="Z1079" s="533">
        <v>15.5</v>
      </c>
      <c r="AA1079" s="533" t="s">
        <v>76</v>
      </c>
      <c r="AB1079" s="533" t="s">
        <v>76</v>
      </c>
      <c r="AC1079" s="533" t="s">
        <v>76</v>
      </c>
      <c r="AD1079" s="533" t="s">
        <v>76</v>
      </c>
      <c r="AE1079" s="533" t="s">
        <v>76</v>
      </c>
      <c r="AF1079" s="533" t="s">
        <v>76</v>
      </c>
      <c r="AG1079" s="533"/>
      <c r="AH1079" s="533" t="s">
        <v>76</v>
      </c>
      <c r="AI1079" s="533">
        <v>13</v>
      </c>
      <c r="AJ1079" s="533" t="s">
        <v>76</v>
      </c>
      <c r="AK1079" s="532" t="s">
        <v>76</v>
      </c>
      <c r="AL1079" s="533" t="s">
        <v>76</v>
      </c>
      <c r="AM1079" s="533">
        <v>13.5</v>
      </c>
      <c r="AN1079" s="533" t="s">
        <v>76</v>
      </c>
      <c r="AO1079" s="533">
        <v>13.25</v>
      </c>
    </row>
    <row r="1080" spans="1:41" s="500" customFormat="1" ht="15" customHeight="1">
      <c r="A1080" s="2619" t="s">
        <v>47</v>
      </c>
      <c r="B1080" s="2619"/>
      <c r="C1080" s="533"/>
      <c r="D1080" s="533"/>
      <c r="E1080" s="533"/>
      <c r="F1080" s="533"/>
      <c r="G1080" s="533"/>
      <c r="H1080" s="533"/>
      <c r="I1080" s="533"/>
      <c r="J1080" s="533"/>
      <c r="K1080" s="533"/>
      <c r="L1080" s="533"/>
      <c r="M1080" s="533"/>
      <c r="N1080" s="533"/>
      <c r="O1080" s="533"/>
      <c r="P1080" s="532"/>
      <c r="Q1080" s="532"/>
      <c r="R1080" s="533" t="s">
        <v>1285</v>
      </c>
      <c r="S1080" s="533"/>
      <c r="T1080" s="533"/>
      <c r="U1080" s="533"/>
      <c r="V1080" s="533"/>
      <c r="W1080" s="533"/>
      <c r="X1080" s="533"/>
      <c r="Y1080" s="533"/>
      <c r="Z1080" s="533"/>
      <c r="AA1080" s="533"/>
      <c r="AB1080" s="533"/>
      <c r="AC1080" s="533"/>
      <c r="AD1080" s="533"/>
      <c r="AE1080" s="533"/>
      <c r="AF1080" s="533"/>
      <c r="AG1080" s="533"/>
      <c r="AH1080" s="533"/>
      <c r="AI1080" s="533"/>
      <c r="AJ1080" s="533"/>
      <c r="AK1080" s="532"/>
      <c r="AL1080" s="533"/>
      <c r="AM1080" s="533"/>
      <c r="AN1080" s="533"/>
      <c r="AO1080" s="533"/>
    </row>
    <row r="1081" spans="1:41" s="500" customFormat="1" ht="15" customHeight="1">
      <c r="A1081" s="496"/>
      <c r="B1081" s="512" t="s">
        <v>390</v>
      </c>
      <c r="C1081" s="533">
        <v>12</v>
      </c>
      <c r="D1081" s="533" t="s">
        <v>1645</v>
      </c>
      <c r="E1081" s="533" t="s">
        <v>1663</v>
      </c>
      <c r="F1081" s="533">
        <v>12</v>
      </c>
      <c r="G1081" s="533" t="s">
        <v>1645</v>
      </c>
      <c r="H1081" s="533">
        <v>12</v>
      </c>
      <c r="I1081" s="533">
        <v>10</v>
      </c>
      <c r="J1081" s="533" t="s">
        <v>1854</v>
      </c>
      <c r="K1081" s="533">
        <v>16.5</v>
      </c>
      <c r="L1081" s="533">
        <v>12.5</v>
      </c>
      <c r="M1081" s="533">
        <v>14.75</v>
      </c>
      <c r="N1081" s="533">
        <v>14.75</v>
      </c>
      <c r="O1081" s="533">
        <v>14</v>
      </c>
      <c r="P1081" s="533">
        <v>13.25</v>
      </c>
      <c r="Q1081" s="537">
        <v>10.5</v>
      </c>
      <c r="R1081" s="533">
        <v>13.5</v>
      </c>
      <c r="S1081" s="533">
        <v>14.5</v>
      </c>
      <c r="T1081" s="533">
        <v>14</v>
      </c>
      <c r="U1081" s="533">
        <v>15</v>
      </c>
      <c r="V1081" s="533">
        <v>16.5</v>
      </c>
      <c r="W1081" s="533">
        <v>13.25</v>
      </c>
      <c r="X1081" s="533">
        <v>13</v>
      </c>
      <c r="Y1081" s="533">
        <v>15</v>
      </c>
      <c r="Z1081" s="533">
        <v>15.5</v>
      </c>
      <c r="AA1081" s="533">
        <v>14</v>
      </c>
      <c r="AB1081" s="533">
        <v>13.75</v>
      </c>
      <c r="AC1081" s="533" t="s">
        <v>76</v>
      </c>
      <c r="AD1081" s="533">
        <v>15</v>
      </c>
      <c r="AE1081" s="533">
        <v>12.5</v>
      </c>
      <c r="AF1081" s="533">
        <v>13</v>
      </c>
      <c r="AG1081" s="533">
        <v>14.5</v>
      </c>
      <c r="AH1081" s="533">
        <v>13</v>
      </c>
      <c r="AI1081" s="533" t="s">
        <v>76</v>
      </c>
      <c r="AJ1081" s="533">
        <v>14.75</v>
      </c>
      <c r="AK1081" s="532" t="s">
        <v>1893</v>
      </c>
      <c r="AL1081" s="533" t="s">
        <v>76</v>
      </c>
      <c r="AM1081" s="533" t="s">
        <v>76</v>
      </c>
      <c r="AN1081" s="533">
        <v>10.5</v>
      </c>
      <c r="AO1081" s="533">
        <v>13.75</v>
      </c>
    </row>
    <row r="1082" spans="1:41" s="500" customFormat="1" ht="15" customHeight="1">
      <c r="A1082" s="496"/>
      <c r="B1082" s="512" t="s">
        <v>391</v>
      </c>
      <c r="C1082" s="533">
        <v>12.5</v>
      </c>
      <c r="D1082" s="533" t="s">
        <v>76</v>
      </c>
      <c r="E1082" s="533" t="s">
        <v>76</v>
      </c>
      <c r="F1082" s="533">
        <v>12.5</v>
      </c>
      <c r="G1082" s="533" t="s">
        <v>76</v>
      </c>
      <c r="H1082" s="533" t="s">
        <v>76</v>
      </c>
      <c r="I1082" s="533">
        <v>11</v>
      </c>
      <c r="J1082" s="533" t="s">
        <v>76</v>
      </c>
      <c r="K1082" s="533">
        <v>16.5</v>
      </c>
      <c r="L1082" s="533" t="s">
        <v>76</v>
      </c>
      <c r="M1082" s="533" t="s">
        <v>76</v>
      </c>
      <c r="N1082" s="533" t="s">
        <v>76</v>
      </c>
      <c r="O1082" s="533" t="s">
        <v>76</v>
      </c>
      <c r="P1082" s="532" t="s">
        <v>76</v>
      </c>
      <c r="Q1082" s="532" t="s">
        <v>76</v>
      </c>
      <c r="R1082" s="533" t="s">
        <v>76</v>
      </c>
      <c r="S1082" s="533" t="s">
        <v>76</v>
      </c>
      <c r="T1082" s="533" t="s">
        <v>76</v>
      </c>
      <c r="U1082" s="533" t="s">
        <v>76</v>
      </c>
      <c r="V1082" s="533" t="s">
        <v>76</v>
      </c>
      <c r="W1082" s="533" t="s">
        <v>76</v>
      </c>
      <c r="X1082" s="533">
        <v>14</v>
      </c>
      <c r="Y1082" s="533" t="s">
        <v>76</v>
      </c>
      <c r="Z1082" s="533" t="s">
        <v>76</v>
      </c>
      <c r="AA1082" s="533" t="s">
        <v>76</v>
      </c>
      <c r="AB1082" s="533" t="s">
        <v>76</v>
      </c>
      <c r="AC1082" s="533">
        <v>16.3</v>
      </c>
      <c r="AD1082" s="533" t="s">
        <v>76</v>
      </c>
      <c r="AE1082" s="533" t="s">
        <v>76</v>
      </c>
      <c r="AF1082" s="533" t="s">
        <v>76</v>
      </c>
      <c r="AG1082" s="533" t="s">
        <v>76</v>
      </c>
      <c r="AH1082" s="533">
        <v>15</v>
      </c>
      <c r="AI1082" s="533" t="s">
        <v>76</v>
      </c>
      <c r="AJ1082" s="533" t="s">
        <v>76</v>
      </c>
      <c r="AK1082" s="532" t="s">
        <v>76</v>
      </c>
      <c r="AL1082" s="533" t="s">
        <v>76</v>
      </c>
      <c r="AM1082" s="533">
        <v>13.5</v>
      </c>
      <c r="AN1082" s="533" t="s">
        <v>76</v>
      </c>
      <c r="AO1082" s="533">
        <v>15.5</v>
      </c>
    </row>
    <row r="1083" spans="1:41" s="500" customFormat="1" ht="15" customHeight="1">
      <c r="A1083" s="2619" t="s">
        <v>407</v>
      </c>
      <c r="B1083" s="2619"/>
      <c r="C1083" s="533"/>
      <c r="D1083" s="533"/>
      <c r="E1083" s="533"/>
      <c r="F1083" s="533"/>
      <c r="G1083" s="533"/>
      <c r="H1083" s="533"/>
      <c r="I1083" s="533"/>
      <c r="J1083" s="533"/>
      <c r="K1083" s="533"/>
      <c r="L1083" s="533"/>
      <c r="M1083" s="533"/>
      <c r="N1083" s="533"/>
      <c r="O1083" s="533"/>
      <c r="P1083" s="532"/>
      <c r="Q1083" s="532"/>
      <c r="R1083" s="533"/>
      <c r="S1083" s="533"/>
      <c r="T1083" s="533"/>
      <c r="U1083" s="533"/>
      <c r="V1083" s="533"/>
      <c r="W1083" s="533"/>
      <c r="X1083" s="533"/>
      <c r="Y1083" s="533"/>
      <c r="Z1083" s="532"/>
      <c r="AA1083" s="532"/>
      <c r="AB1083" s="533"/>
      <c r="AC1083" s="533"/>
      <c r="AD1083" s="533"/>
      <c r="AE1083" s="533"/>
      <c r="AF1083" s="533"/>
      <c r="AG1083" s="533"/>
      <c r="AH1083" s="533"/>
      <c r="AI1083" s="533"/>
      <c r="AJ1083" s="533"/>
      <c r="AK1083" s="532"/>
      <c r="AL1083" s="533"/>
      <c r="AM1083" s="533"/>
      <c r="AN1083" s="533"/>
      <c r="AO1083" s="533"/>
    </row>
    <row r="1084" spans="1:41" s="500" customFormat="1">
      <c r="A1084" s="523" t="s">
        <v>856</v>
      </c>
      <c r="B1084" s="710" t="s">
        <v>1258</v>
      </c>
      <c r="C1084" s="533"/>
      <c r="D1084" s="533"/>
      <c r="E1084" s="533"/>
      <c r="F1084" s="533"/>
      <c r="G1084" s="533"/>
      <c r="H1084" s="533"/>
      <c r="I1084" s="533"/>
      <c r="J1084" s="533"/>
      <c r="K1084" s="533"/>
      <c r="L1084" s="533"/>
      <c r="M1084" s="533"/>
      <c r="N1084" s="533"/>
      <c r="O1084" s="533"/>
      <c r="P1084" s="532"/>
      <c r="Q1084" s="532"/>
      <c r="R1084" s="533"/>
      <c r="S1084" s="533"/>
      <c r="T1084" s="533"/>
      <c r="U1084" s="533"/>
      <c r="V1084" s="533"/>
      <c r="W1084" s="533"/>
      <c r="X1084" s="533"/>
      <c r="Y1084" s="533"/>
      <c r="Z1084" s="532"/>
      <c r="AA1084" s="532"/>
      <c r="AB1084" s="533"/>
      <c r="AC1084" s="533"/>
      <c r="AD1084" s="533"/>
      <c r="AE1084" s="533"/>
      <c r="AF1084" s="533"/>
      <c r="AG1084" s="533"/>
      <c r="AH1084" s="533"/>
      <c r="AI1084" s="533"/>
      <c r="AJ1084" s="533"/>
      <c r="AK1084" s="532"/>
      <c r="AL1084" s="533"/>
      <c r="AM1084" s="533"/>
      <c r="AN1084" s="533"/>
      <c r="AO1084" s="533"/>
    </row>
    <row r="1085" spans="1:41" s="500" customFormat="1" ht="15" customHeight="1">
      <c r="A1085" s="523"/>
      <c r="B1085" s="512" t="s">
        <v>390</v>
      </c>
      <c r="C1085" s="533">
        <v>13</v>
      </c>
      <c r="D1085" s="533">
        <v>14</v>
      </c>
      <c r="E1085" s="533" t="s">
        <v>2451</v>
      </c>
      <c r="F1085" s="533">
        <v>13</v>
      </c>
      <c r="G1085" s="533">
        <v>13</v>
      </c>
      <c r="H1085" s="533" t="s">
        <v>1669</v>
      </c>
      <c r="I1085" s="533">
        <v>12</v>
      </c>
      <c r="J1085" s="533" t="s">
        <v>1910</v>
      </c>
      <c r="K1085" s="533">
        <v>13</v>
      </c>
      <c r="L1085" s="533">
        <v>13</v>
      </c>
      <c r="M1085" s="533">
        <v>14.5</v>
      </c>
      <c r="N1085" s="533">
        <v>13</v>
      </c>
      <c r="O1085" s="533">
        <v>13</v>
      </c>
      <c r="P1085" s="533">
        <v>13</v>
      </c>
      <c r="Q1085" s="533">
        <v>13</v>
      </c>
      <c r="R1085" s="533">
        <v>13</v>
      </c>
      <c r="S1085" s="533">
        <v>14.5</v>
      </c>
      <c r="T1085" s="533">
        <v>13.5</v>
      </c>
      <c r="U1085" s="533">
        <v>13</v>
      </c>
      <c r="V1085" s="533">
        <v>13</v>
      </c>
      <c r="W1085" s="533">
        <v>13</v>
      </c>
      <c r="X1085" s="533">
        <v>12.5</v>
      </c>
      <c r="Y1085" s="533">
        <v>13</v>
      </c>
      <c r="Z1085" s="533">
        <v>13</v>
      </c>
      <c r="AA1085" s="533">
        <v>13</v>
      </c>
      <c r="AB1085" s="532">
        <v>13.25</v>
      </c>
      <c r="AC1085" s="533">
        <v>13</v>
      </c>
      <c r="AD1085" s="533">
        <v>15</v>
      </c>
      <c r="AE1085" s="533">
        <v>12.5</v>
      </c>
      <c r="AF1085" s="533">
        <v>13</v>
      </c>
      <c r="AG1085" s="533">
        <v>13</v>
      </c>
      <c r="AH1085" s="533">
        <v>11</v>
      </c>
      <c r="AI1085" s="533">
        <v>11.25</v>
      </c>
      <c r="AJ1085" s="533">
        <v>15</v>
      </c>
      <c r="AK1085" s="532" t="s">
        <v>1891</v>
      </c>
      <c r="AL1085" s="533">
        <v>16</v>
      </c>
      <c r="AM1085" s="533">
        <v>13</v>
      </c>
      <c r="AN1085" s="533">
        <v>10.5</v>
      </c>
      <c r="AO1085" s="533">
        <v>12</v>
      </c>
    </row>
    <row r="1086" spans="1:41" s="500" customFormat="1" ht="15" customHeight="1">
      <c r="A1086" s="523"/>
      <c r="B1086" s="512" t="s">
        <v>391</v>
      </c>
      <c r="C1086" s="533" t="s">
        <v>76</v>
      </c>
      <c r="D1086" s="533" t="s">
        <v>76</v>
      </c>
      <c r="E1086" s="533" t="s">
        <v>76</v>
      </c>
      <c r="F1086" s="533" t="s">
        <v>76</v>
      </c>
      <c r="G1086" s="533" t="s">
        <v>76</v>
      </c>
      <c r="H1086" s="533" t="s">
        <v>76</v>
      </c>
      <c r="I1086" s="533">
        <v>13.5</v>
      </c>
      <c r="J1086" s="533" t="s">
        <v>76</v>
      </c>
      <c r="K1086" s="533" t="s">
        <v>76</v>
      </c>
      <c r="L1086" s="533" t="s">
        <v>76</v>
      </c>
      <c r="M1086" s="533">
        <v>14.5</v>
      </c>
      <c r="N1086" s="533" t="s">
        <v>76</v>
      </c>
      <c r="O1086" s="533" t="s">
        <v>76</v>
      </c>
      <c r="P1086" s="532" t="s">
        <v>76</v>
      </c>
      <c r="Q1086" s="532" t="s">
        <v>76</v>
      </c>
      <c r="R1086" s="533" t="s">
        <v>76</v>
      </c>
      <c r="S1086" s="533" t="s">
        <v>76</v>
      </c>
      <c r="T1086" s="533" t="s">
        <v>76</v>
      </c>
      <c r="U1086" s="533" t="s">
        <v>76</v>
      </c>
      <c r="V1086" s="533" t="s">
        <v>76</v>
      </c>
      <c r="W1086" s="533" t="s">
        <v>76</v>
      </c>
      <c r="X1086" s="533" t="s">
        <v>76</v>
      </c>
      <c r="Y1086" s="533" t="s">
        <v>76</v>
      </c>
      <c r="Z1086" s="533">
        <v>13</v>
      </c>
      <c r="AA1086" s="533" t="s">
        <v>76</v>
      </c>
      <c r="AB1086" s="532" t="s">
        <v>76</v>
      </c>
      <c r="AC1086" s="532" t="s">
        <v>76</v>
      </c>
      <c r="AD1086" s="533" t="s">
        <v>76</v>
      </c>
      <c r="AE1086" s="533" t="s">
        <v>76</v>
      </c>
      <c r="AF1086" s="533" t="s">
        <v>76</v>
      </c>
      <c r="AG1086" s="533" t="s">
        <v>76</v>
      </c>
      <c r="AH1086" s="533">
        <v>12.5</v>
      </c>
      <c r="AI1086" s="533">
        <v>12.5</v>
      </c>
      <c r="AJ1086" s="533" t="s">
        <v>76</v>
      </c>
      <c r="AK1086" s="532" t="s">
        <v>76</v>
      </c>
      <c r="AL1086" s="533" t="s">
        <v>76</v>
      </c>
      <c r="AM1086" s="533">
        <v>13</v>
      </c>
      <c r="AN1086" s="533" t="s">
        <v>76</v>
      </c>
      <c r="AO1086" s="533">
        <v>14</v>
      </c>
    </row>
    <row r="1087" spans="1:41" s="500" customFormat="1" ht="15" customHeight="1">
      <c r="A1087" s="523" t="s">
        <v>1085</v>
      </c>
      <c r="B1087" s="710" t="s">
        <v>1259</v>
      </c>
      <c r="C1087" s="533"/>
      <c r="D1087" s="533"/>
      <c r="E1087" s="533"/>
      <c r="F1087" s="533"/>
      <c r="G1087" s="533"/>
      <c r="H1087" s="533"/>
      <c r="I1087" s="533"/>
      <c r="J1087" s="533"/>
      <c r="K1087" s="533"/>
      <c r="L1087" s="533"/>
      <c r="M1087" s="533"/>
      <c r="N1087" s="533"/>
      <c r="O1087" s="533"/>
      <c r="P1087" s="532"/>
      <c r="Q1087" s="532"/>
      <c r="R1087" s="533"/>
      <c r="S1087" s="533"/>
      <c r="T1087" s="533"/>
      <c r="U1087" s="533"/>
      <c r="V1087" s="533"/>
      <c r="W1087" s="533"/>
      <c r="X1087" s="533"/>
      <c r="Y1087" s="533"/>
      <c r="Z1087" s="533"/>
      <c r="AA1087" s="533"/>
      <c r="AB1087" s="532"/>
      <c r="AC1087" s="533"/>
      <c r="AD1087" s="533"/>
      <c r="AE1087" s="533"/>
      <c r="AF1087" s="533"/>
      <c r="AG1087" s="533"/>
      <c r="AH1087" s="533"/>
      <c r="AI1087" s="533"/>
      <c r="AJ1087" s="533"/>
      <c r="AK1087" s="532"/>
      <c r="AL1087" s="533"/>
      <c r="AM1087" s="533"/>
      <c r="AN1087" s="533"/>
      <c r="AO1087" s="533"/>
    </row>
    <row r="1088" spans="1:41" s="500" customFormat="1" ht="15" customHeight="1">
      <c r="A1088" s="496"/>
      <c r="B1088" s="512" t="s">
        <v>390</v>
      </c>
      <c r="C1088" s="533">
        <v>13</v>
      </c>
      <c r="D1088" s="533">
        <v>14</v>
      </c>
      <c r="E1088" s="533">
        <v>12</v>
      </c>
      <c r="F1088" s="533">
        <v>12.5</v>
      </c>
      <c r="G1088" s="533">
        <v>13</v>
      </c>
      <c r="H1088" s="533" t="s">
        <v>1669</v>
      </c>
      <c r="I1088" s="533">
        <v>12</v>
      </c>
      <c r="J1088" s="533" t="s">
        <v>2451</v>
      </c>
      <c r="K1088" s="533">
        <v>16.5</v>
      </c>
      <c r="L1088" s="533">
        <v>13</v>
      </c>
      <c r="M1088" s="533" t="s">
        <v>76</v>
      </c>
      <c r="N1088" s="533">
        <v>14.75</v>
      </c>
      <c r="O1088" s="533">
        <v>14.5</v>
      </c>
      <c r="P1088" s="533">
        <v>13</v>
      </c>
      <c r="Q1088" s="533">
        <v>13</v>
      </c>
      <c r="R1088" s="533">
        <v>14</v>
      </c>
      <c r="S1088" s="533">
        <v>14.5</v>
      </c>
      <c r="T1088" s="533">
        <v>14</v>
      </c>
      <c r="U1088" s="533">
        <v>13</v>
      </c>
      <c r="V1088" s="533">
        <v>16.5</v>
      </c>
      <c r="W1088" s="533">
        <v>13</v>
      </c>
      <c r="X1088" s="533">
        <v>15.5</v>
      </c>
      <c r="Y1088" s="533">
        <v>13</v>
      </c>
      <c r="Z1088" s="533">
        <v>13</v>
      </c>
      <c r="AA1088" s="533">
        <v>14.75</v>
      </c>
      <c r="AB1088" s="532">
        <v>13.25</v>
      </c>
      <c r="AC1088" s="532" t="s">
        <v>76</v>
      </c>
      <c r="AD1088" s="533">
        <v>15</v>
      </c>
      <c r="AE1088" s="533">
        <v>12.5</v>
      </c>
      <c r="AF1088" s="533">
        <v>13.5</v>
      </c>
      <c r="AG1088" s="533">
        <v>15</v>
      </c>
      <c r="AH1088" s="533">
        <v>12.5</v>
      </c>
      <c r="AI1088" s="533">
        <v>12.5</v>
      </c>
      <c r="AJ1088" s="533">
        <v>14.5</v>
      </c>
      <c r="AK1088" s="532" t="s">
        <v>1891</v>
      </c>
      <c r="AL1088" s="533">
        <v>16</v>
      </c>
      <c r="AM1088" s="533">
        <v>13</v>
      </c>
      <c r="AN1088" s="533">
        <v>10.5</v>
      </c>
      <c r="AO1088" s="533">
        <v>13.75</v>
      </c>
    </row>
    <row r="1089" spans="1:41" s="500" customFormat="1" ht="15" customHeight="1">
      <c r="A1089" s="496"/>
      <c r="B1089" s="512" t="s">
        <v>391</v>
      </c>
      <c r="C1089" s="533" t="s">
        <v>76</v>
      </c>
      <c r="D1089" s="533" t="s">
        <v>76</v>
      </c>
      <c r="E1089" s="533" t="s">
        <v>76</v>
      </c>
      <c r="F1089" s="533" t="s">
        <v>76</v>
      </c>
      <c r="G1089" s="533" t="s">
        <v>76</v>
      </c>
      <c r="H1089" s="533" t="s">
        <v>76</v>
      </c>
      <c r="I1089" s="533">
        <v>13.5</v>
      </c>
      <c r="J1089" s="533" t="s">
        <v>76</v>
      </c>
      <c r="K1089" s="533" t="s">
        <v>76</v>
      </c>
      <c r="L1089" s="533" t="s">
        <v>76</v>
      </c>
      <c r="M1089" s="533" t="s">
        <v>76</v>
      </c>
      <c r="N1089" s="533" t="s">
        <v>76</v>
      </c>
      <c r="O1089" s="533" t="s">
        <v>76</v>
      </c>
      <c r="P1089" s="533" t="s">
        <v>76</v>
      </c>
      <c r="Q1089" s="533" t="s">
        <v>76</v>
      </c>
      <c r="R1089" s="533" t="s">
        <v>76</v>
      </c>
      <c r="S1089" s="533" t="s">
        <v>76</v>
      </c>
      <c r="T1089" s="533" t="s">
        <v>76</v>
      </c>
      <c r="U1089" s="533" t="s">
        <v>76</v>
      </c>
      <c r="V1089" s="533" t="s">
        <v>76</v>
      </c>
      <c r="W1089" s="533" t="s">
        <v>76</v>
      </c>
      <c r="X1089" s="533" t="s">
        <v>76</v>
      </c>
      <c r="Y1089" s="533" t="s">
        <v>76</v>
      </c>
      <c r="Z1089" s="533">
        <v>13</v>
      </c>
      <c r="AA1089" s="533" t="s">
        <v>76</v>
      </c>
      <c r="AB1089" s="533" t="s">
        <v>76</v>
      </c>
      <c r="AC1089" s="533">
        <v>16.3</v>
      </c>
      <c r="AD1089" s="533" t="s">
        <v>76</v>
      </c>
      <c r="AE1089" s="533" t="s">
        <v>76</v>
      </c>
      <c r="AF1089" s="533" t="s">
        <v>76</v>
      </c>
      <c r="AG1089" s="533" t="s">
        <v>76</v>
      </c>
      <c r="AH1089" s="533">
        <v>14.5</v>
      </c>
      <c r="AI1089" s="533" t="s">
        <v>76</v>
      </c>
      <c r="AJ1089" s="533" t="s">
        <v>76</v>
      </c>
      <c r="AK1089" s="533" t="s">
        <v>76</v>
      </c>
      <c r="AL1089" s="533" t="s">
        <v>76</v>
      </c>
      <c r="AM1089" s="533">
        <v>13</v>
      </c>
      <c r="AN1089" s="533" t="s">
        <v>76</v>
      </c>
      <c r="AO1089" s="533">
        <v>15.5</v>
      </c>
    </row>
    <row r="1090" spans="1:41" s="540" customFormat="1" ht="15" customHeight="1">
      <c r="A1090" s="2619" t="s">
        <v>211</v>
      </c>
      <c r="B1090" s="2619"/>
      <c r="C1090" s="533">
        <v>7</v>
      </c>
      <c r="D1090" s="533">
        <v>7</v>
      </c>
      <c r="E1090" s="533">
        <v>7</v>
      </c>
      <c r="F1090" s="533">
        <v>7</v>
      </c>
      <c r="G1090" s="533">
        <v>7</v>
      </c>
      <c r="H1090" s="533">
        <v>7</v>
      </c>
      <c r="I1090" s="533">
        <v>7</v>
      </c>
      <c r="J1090" s="533">
        <v>7</v>
      </c>
      <c r="K1090" s="533">
        <v>7</v>
      </c>
      <c r="L1090" s="533">
        <v>7</v>
      </c>
      <c r="M1090" s="533">
        <v>7</v>
      </c>
      <c r="N1090" s="533">
        <v>7</v>
      </c>
      <c r="O1090" s="533">
        <v>7</v>
      </c>
      <c r="P1090" s="533">
        <v>7</v>
      </c>
      <c r="Q1090" s="533">
        <v>7</v>
      </c>
      <c r="R1090" s="533">
        <v>7</v>
      </c>
      <c r="S1090" s="533">
        <v>7</v>
      </c>
      <c r="T1090" s="533">
        <v>7</v>
      </c>
      <c r="U1090" s="533">
        <v>7</v>
      </c>
      <c r="V1090" s="533">
        <v>7</v>
      </c>
      <c r="W1090" s="533">
        <v>7</v>
      </c>
      <c r="X1090" s="533">
        <v>7</v>
      </c>
      <c r="Y1090" s="533">
        <v>7</v>
      </c>
      <c r="Z1090" s="533">
        <v>7</v>
      </c>
      <c r="AA1090" s="533">
        <v>7</v>
      </c>
      <c r="AB1090" s="533">
        <v>7</v>
      </c>
      <c r="AC1090" s="533">
        <v>7</v>
      </c>
      <c r="AD1090" s="533">
        <v>7</v>
      </c>
      <c r="AE1090" s="533">
        <v>7</v>
      </c>
      <c r="AF1090" s="533">
        <v>7</v>
      </c>
      <c r="AG1090" s="533">
        <v>7</v>
      </c>
      <c r="AH1090" s="533">
        <v>7</v>
      </c>
      <c r="AI1090" s="533">
        <v>7</v>
      </c>
      <c r="AJ1090" s="533">
        <v>7</v>
      </c>
      <c r="AK1090" s="533">
        <v>7</v>
      </c>
      <c r="AL1090" s="533">
        <v>7</v>
      </c>
      <c r="AM1090" s="533">
        <v>7</v>
      </c>
      <c r="AN1090" s="533">
        <v>7</v>
      </c>
      <c r="AO1090" s="533" t="s">
        <v>76</v>
      </c>
    </row>
    <row r="1091" spans="1:41" s="500" customFormat="1" ht="15" customHeight="1">
      <c r="A1091" s="2619" t="s">
        <v>408</v>
      </c>
      <c r="B1091" s="2619"/>
      <c r="C1091" s="533"/>
      <c r="D1091" s="533"/>
      <c r="E1091" s="533"/>
      <c r="F1091" s="533"/>
      <c r="G1091" s="533"/>
      <c r="H1091" s="533"/>
      <c r="I1091" s="533"/>
      <c r="J1091" s="533"/>
      <c r="K1091" s="533"/>
      <c r="L1091" s="533"/>
      <c r="M1091" s="533"/>
      <c r="N1091" s="533"/>
      <c r="O1091" s="533"/>
      <c r="P1091" s="532"/>
      <c r="Q1091" s="532"/>
      <c r="R1091" s="533"/>
      <c r="S1091" s="533"/>
      <c r="T1091" s="533"/>
      <c r="U1091" s="533"/>
      <c r="V1091" s="533"/>
      <c r="W1091" s="532"/>
      <c r="X1091" s="532"/>
      <c r="Y1091" s="533"/>
      <c r="Z1091" s="532"/>
      <c r="AA1091" s="532"/>
      <c r="AB1091" s="532"/>
      <c r="AC1091" s="532"/>
      <c r="AD1091" s="533"/>
      <c r="AE1091" s="533"/>
      <c r="AF1091" s="533"/>
      <c r="AG1091" s="533"/>
      <c r="AH1091" s="533"/>
      <c r="AI1091" s="533"/>
      <c r="AJ1091" s="533"/>
      <c r="AK1091" s="532"/>
      <c r="AL1091" s="533"/>
      <c r="AM1091" s="533"/>
      <c r="AN1091" s="533"/>
      <c r="AO1091" s="533"/>
    </row>
    <row r="1092" spans="1:41" s="500" customFormat="1" ht="15" customHeight="1">
      <c r="A1092" s="496"/>
      <c r="B1092" s="512" t="s">
        <v>390</v>
      </c>
      <c r="C1092" s="533">
        <v>14</v>
      </c>
      <c r="D1092" s="533">
        <v>14.5</v>
      </c>
      <c r="E1092" s="533" t="s">
        <v>1846</v>
      </c>
      <c r="F1092" s="533">
        <v>14</v>
      </c>
      <c r="G1092" s="533">
        <v>13</v>
      </c>
      <c r="H1092" s="533">
        <v>14</v>
      </c>
      <c r="I1092" s="533">
        <v>13.5</v>
      </c>
      <c r="J1092" s="533">
        <v>14.75</v>
      </c>
      <c r="K1092" s="533">
        <v>15</v>
      </c>
      <c r="L1092" s="533">
        <v>14</v>
      </c>
      <c r="M1092" s="533">
        <v>15.5</v>
      </c>
      <c r="N1092" s="533">
        <v>14.75</v>
      </c>
      <c r="O1092" s="533" t="s">
        <v>2406</v>
      </c>
      <c r="P1092" s="532">
        <v>13.25</v>
      </c>
      <c r="Q1092" s="532">
        <v>13.25</v>
      </c>
      <c r="R1092" s="533">
        <v>13.5</v>
      </c>
      <c r="S1092" s="533">
        <v>14.5</v>
      </c>
      <c r="T1092" s="533">
        <v>15</v>
      </c>
      <c r="U1092" s="533">
        <v>15</v>
      </c>
      <c r="V1092" s="533">
        <v>14.5</v>
      </c>
      <c r="W1092" s="533">
        <v>14.5</v>
      </c>
      <c r="X1092" s="532" t="s">
        <v>2426</v>
      </c>
      <c r="Y1092" s="533">
        <v>14.5</v>
      </c>
      <c r="Z1092" s="533">
        <v>14.5</v>
      </c>
      <c r="AA1092" s="533">
        <v>14.5</v>
      </c>
      <c r="AB1092" s="533">
        <v>13</v>
      </c>
      <c r="AC1092" s="532" t="s">
        <v>76</v>
      </c>
      <c r="AD1092" s="533">
        <v>15</v>
      </c>
      <c r="AE1092" s="533">
        <v>14</v>
      </c>
      <c r="AF1092" s="533">
        <v>16</v>
      </c>
      <c r="AG1092" s="533">
        <v>15</v>
      </c>
      <c r="AH1092" s="533">
        <v>12.5</v>
      </c>
      <c r="AI1092" s="533">
        <v>11.25</v>
      </c>
      <c r="AJ1092" s="533">
        <v>16</v>
      </c>
      <c r="AK1092" s="532" t="s">
        <v>1893</v>
      </c>
      <c r="AL1092" s="533">
        <v>16</v>
      </c>
      <c r="AM1092" s="533">
        <v>13</v>
      </c>
      <c r="AN1092" s="533">
        <v>12.5</v>
      </c>
      <c r="AO1092" s="533">
        <v>11</v>
      </c>
    </row>
    <row r="1093" spans="1:41" s="500" customFormat="1" ht="15" customHeight="1">
      <c r="A1093" s="496"/>
      <c r="B1093" s="512" t="s">
        <v>391</v>
      </c>
      <c r="C1093" s="533" t="s">
        <v>76</v>
      </c>
      <c r="D1093" s="533" t="s">
        <v>76</v>
      </c>
      <c r="E1093" s="533" t="s">
        <v>76</v>
      </c>
      <c r="F1093" s="533" t="s">
        <v>76</v>
      </c>
      <c r="G1093" s="533" t="s">
        <v>76</v>
      </c>
      <c r="H1093" s="533" t="s">
        <v>76</v>
      </c>
      <c r="I1093" s="533">
        <v>13.5</v>
      </c>
      <c r="J1093" s="533" t="s">
        <v>76</v>
      </c>
      <c r="K1093" s="533">
        <v>16</v>
      </c>
      <c r="L1093" s="533" t="s">
        <v>76</v>
      </c>
      <c r="M1093" s="533">
        <v>15</v>
      </c>
      <c r="N1093" s="533" t="s">
        <v>76</v>
      </c>
      <c r="O1093" s="533" t="s">
        <v>76</v>
      </c>
      <c r="P1093" s="532" t="s">
        <v>76</v>
      </c>
      <c r="Q1093" s="532" t="s">
        <v>76</v>
      </c>
      <c r="R1093" s="533">
        <v>15.5</v>
      </c>
      <c r="S1093" s="533" t="s">
        <v>76</v>
      </c>
      <c r="T1093" s="533" t="s">
        <v>76</v>
      </c>
      <c r="U1093" s="533" t="s">
        <v>76</v>
      </c>
      <c r="V1093" s="533" t="s">
        <v>76</v>
      </c>
      <c r="W1093" s="532" t="s">
        <v>76</v>
      </c>
      <c r="X1093" s="532" t="s">
        <v>76</v>
      </c>
      <c r="Y1093" s="532" t="s">
        <v>76</v>
      </c>
      <c r="Z1093" s="533">
        <v>15.5</v>
      </c>
      <c r="AA1093" s="533" t="s">
        <v>76</v>
      </c>
      <c r="AB1093" s="532" t="s">
        <v>76</v>
      </c>
      <c r="AC1093" s="533">
        <v>16.5</v>
      </c>
      <c r="AD1093" s="533" t="s">
        <v>76</v>
      </c>
      <c r="AE1093" s="533" t="s">
        <v>76</v>
      </c>
      <c r="AF1093" s="533" t="s">
        <v>76</v>
      </c>
      <c r="AG1093" s="533" t="s">
        <v>76</v>
      </c>
      <c r="AH1093" s="533" t="s">
        <v>76</v>
      </c>
      <c r="AI1093" s="533">
        <v>13</v>
      </c>
      <c r="AJ1093" s="533" t="s">
        <v>76</v>
      </c>
      <c r="AK1093" s="532" t="s">
        <v>76</v>
      </c>
      <c r="AL1093" s="533" t="s">
        <v>76</v>
      </c>
      <c r="AM1093" s="533">
        <v>13</v>
      </c>
      <c r="AN1093" s="533" t="s">
        <v>76</v>
      </c>
      <c r="AO1093" s="533">
        <v>13</v>
      </c>
    </row>
    <row r="1094" spans="1:41" s="500" customFormat="1" ht="15" customHeight="1">
      <c r="A1094" s="2619" t="s">
        <v>409</v>
      </c>
      <c r="B1094" s="2619"/>
      <c r="C1094" s="533"/>
      <c r="D1094" s="533"/>
      <c r="E1094" s="533"/>
      <c r="F1094" s="533"/>
      <c r="G1094" s="533"/>
      <c r="H1094" s="533"/>
      <c r="I1094" s="533"/>
      <c r="J1094" s="533"/>
      <c r="K1094" s="533"/>
      <c r="L1094" s="533"/>
      <c r="M1094" s="533"/>
      <c r="N1094" s="533"/>
      <c r="O1094" s="533"/>
      <c r="P1094" s="532"/>
      <c r="Q1094" s="532"/>
      <c r="R1094" s="533"/>
      <c r="S1094" s="533"/>
      <c r="T1094" s="533"/>
      <c r="U1094" s="533"/>
      <c r="V1094" s="533"/>
      <c r="W1094" s="532"/>
      <c r="X1094" s="532"/>
      <c r="Y1094" s="532"/>
      <c r="Z1094" s="533"/>
      <c r="AA1094" s="533"/>
      <c r="AB1094" s="532"/>
      <c r="AC1094" s="533"/>
      <c r="AD1094" s="533"/>
      <c r="AE1094" s="533"/>
      <c r="AF1094" s="533"/>
      <c r="AG1094" s="533"/>
      <c r="AH1094" s="533"/>
      <c r="AI1094" s="533"/>
      <c r="AJ1094" s="533"/>
      <c r="AK1094" s="532"/>
      <c r="AL1094" s="533"/>
      <c r="AM1094" s="533"/>
      <c r="AN1094" s="533"/>
      <c r="AO1094" s="533"/>
    </row>
    <row r="1095" spans="1:41" s="500" customFormat="1" ht="15" customHeight="1">
      <c r="A1095" s="496"/>
      <c r="B1095" s="512" t="s">
        <v>390</v>
      </c>
      <c r="C1095" s="533" t="s">
        <v>2379</v>
      </c>
      <c r="D1095" s="533">
        <v>13</v>
      </c>
      <c r="E1095" s="533" t="s">
        <v>1868</v>
      </c>
      <c r="F1095" s="533">
        <v>13.5</v>
      </c>
      <c r="G1095" s="533" t="s">
        <v>76</v>
      </c>
      <c r="H1095" s="533" t="s">
        <v>76</v>
      </c>
      <c r="I1095" s="533">
        <v>13</v>
      </c>
      <c r="J1095" s="533">
        <v>14.75</v>
      </c>
      <c r="K1095" s="533">
        <v>14.5</v>
      </c>
      <c r="L1095" s="533">
        <v>15</v>
      </c>
      <c r="M1095" s="533">
        <v>15</v>
      </c>
      <c r="N1095" s="533">
        <v>14.75</v>
      </c>
      <c r="O1095" s="533" t="s">
        <v>2902</v>
      </c>
      <c r="P1095" s="533">
        <v>13.25</v>
      </c>
      <c r="Q1095" s="533">
        <v>11.5</v>
      </c>
      <c r="R1095" s="533">
        <v>13</v>
      </c>
      <c r="S1095" s="533">
        <v>15</v>
      </c>
      <c r="T1095" s="533">
        <v>15</v>
      </c>
      <c r="U1095" s="533" t="s">
        <v>1861</v>
      </c>
      <c r="V1095" s="533">
        <v>15</v>
      </c>
      <c r="W1095" s="533">
        <v>15</v>
      </c>
      <c r="X1095" s="533">
        <v>15</v>
      </c>
      <c r="Y1095" s="533">
        <v>16</v>
      </c>
      <c r="Z1095" s="533" t="s">
        <v>76</v>
      </c>
      <c r="AA1095" s="533">
        <v>14.75</v>
      </c>
      <c r="AB1095" s="533">
        <v>14</v>
      </c>
      <c r="AC1095" s="533">
        <v>15</v>
      </c>
      <c r="AD1095" s="533">
        <v>15</v>
      </c>
      <c r="AE1095" s="533" t="s">
        <v>2706</v>
      </c>
      <c r="AF1095" s="533">
        <v>16</v>
      </c>
      <c r="AG1095" s="533">
        <v>15.5</v>
      </c>
      <c r="AH1095" s="533">
        <v>14</v>
      </c>
      <c r="AI1095" s="533">
        <v>13.38</v>
      </c>
      <c r="AJ1095" s="533">
        <v>16</v>
      </c>
      <c r="AK1095" s="532" t="s">
        <v>76</v>
      </c>
      <c r="AL1095" s="533" t="s">
        <v>76</v>
      </c>
      <c r="AM1095" s="533" t="s">
        <v>76</v>
      </c>
      <c r="AN1095" s="533">
        <v>11.5</v>
      </c>
      <c r="AO1095" s="533">
        <v>15.5</v>
      </c>
    </row>
    <row r="1096" spans="1:41" s="500" customFormat="1" ht="15" customHeight="1">
      <c r="A1096" s="496"/>
      <c r="B1096" s="512" t="s">
        <v>391</v>
      </c>
      <c r="C1096" s="533" t="s">
        <v>76</v>
      </c>
      <c r="D1096" s="533">
        <v>14.5</v>
      </c>
      <c r="E1096" s="533" t="s">
        <v>76</v>
      </c>
      <c r="F1096" s="533">
        <v>14.5</v>
      </c>
      <c r="G1096" s="533" t="s">
        <v>76</v>
      </c>
      <c r="H1096" s="533" t="s">
        <v>76</v>
      </c>
      <c r="I1096" s="533" t="s">
        <v>76</v>
      </c>
      <c r="J1096" s="533" t="s">
        <v>76</v>
      </c>
      <c r="K1096" s="533">
        <v>14.5</v>
      </c>
      <c r="L1096" s="533" t="s">
        <v>76</v>
      </c>
      <c r="M1096" s="533">
        <v>15.25</v>
      </c>
      <c r="N1096" s="533">
        <v>13.5</v>
      </c>
      <c r="O1096" s="532" t="s">
        <v>76</v>
      </c>
      <c r="P1096" s="533" t="s">
        <v>76</v>
      </c>
      <c r="Q1096" s="532" t="s">
        <v>76</v>
      </c>
      <c r="R1096" s="533">
        <v>14.5</v>
      </c>
      <c r="S1096" s="533" t="s">
        <v>76</v>
      </c>
      <c r="T1096" s="533" t="s">
        <v>76</v>
      </c>
      <c r="U1096" s="533" t="s">
        <v>76</v>
      </c>
      <c r="V1096" s="533" t="s">
        <v>76</v>
      </c>
      <c r="W1096" s="533" t="s">
        <v>76</v>
      </c>
      <c r="X1096" s="533" t="s">
        <v>76</v>
      </c>
      <c r="Y1096" s="533" t="s">
        <v>76</v>
      </c>
      <c r="Z1096" s="533" t="s">
        <v>76</v>
      </c>
      <c r="AA1096" s="533" t="s">
        <v>76</v>
      </c>
      <c r="AB1096" s="532" t="s">
        <v>76</v>
      </c>
      <c r="AC1096" s="532" t="s">
        <v>76</v>
      </c>
      <c r="AD1096" s="533" t="s">
        <v>76</v>
      </c>
      <c r="AE1096" s="533">
        <v>14.5</v>
      </c>
      <c r="AF1096" s="533" t="s">
        <v>76</v>
      </c>
      <c r="AG1096" s="533" t="s">
        <v>76</v>
      </c>
      <c r="AH1096" s="533" t="s">
        <v>76</v>
      </c>
      <c r="AI1096" s="533" t="s">
        <v>76</v>
      </c>
      <c r="AJ1096" s="533" t="s">
        <v>76</v>
      </c>
      <c r="AK1096" s="532" t="s">
        <v>76</v>
      </c>
      <c r="AL1096" s="533" t="s">
        <v>76</v>
      </c>
      <c r="AM1096" s="533" t="s">
        <v>76</v>
      </c>
      <c r="AN1096" s="533" t="s">
        <v>76</v>
      </c>
      <c r="AO1096" s="533" t="s">
        <v>76</v>
      </c>
    </row>
    <row r="1097" spans="1:41" s="500" customFormat="1" ht="15" customHeight="1">
      <c r="A1097" s="2619" t="s">
        <v>410</v>
      </c>
      <c r="B1097" s="2619"/>
      <c r="C1097" s="533"/>
      <c r="D1097" s="533"/>
      <c r="E1097" s="533"/>
      <c r="F1097" s="533"/>
      <c r="G1097" s="533"/>
      <c r="H1097" s="533"/>
      <c r="I1097" s="533"/>
      <c r="J1097" s="533"/>
      <c r="K1097" s="533"/>
      <c r="L1097" s="533"/>
      <c r="M1097" s="533"/>
      <c r="N1097" s="533"/>
      <c r="O1097" s="532"/>
      <c r="P1097" s="533"/>
      <c r="Q1097" s="532"/>
      <c r="R1097" s="533"/>
      <c r="S1097" s="533"/>
      <c r="T1097" s="533"/>
      <c r="U1097" s="533"/>
      <c r="V1097" s="533"/>
      <c r="W1097" s="533"/>
      <c r="X1097" s="533"/>
      <c r="Y1097" s="533"/>
      <c r="Z1097" s="533"/>
      <c r="AA1097" s="533"/>
      <c r="AB1097" s="532"/>
      <c r="AC1097" s="532"/>
      <c r="AD1097" s="533"/>
      <c r="AE1097" s="533"/>
      <c r="AF1097" s="533"/>
      <c r="AG1097" s="533"/>
      <c r="AH1097" s="533"/>
      <c r="AI1097" s="533"/>
      <c r="AJ1097" s="533"/>
      <c r="AK1097" s="532"/>
      <c r="AL1097" s="533"/>
      <c r="AM1097" s="533"/>
      <c r="AN1097" s="533"/>
      <c r="AO1097" s="533"/>
    </row>
    <row r="1098" spans="1:41" s="500" customFormat="1" ht="15" customHeight="1">
      <c r="A1098" s="496"/>
      <c r="B1098" s="512" t="s">
        <v>390</v>
      </c>
      <c r="C1098" s="533">
        <v>14</v>
      </c>
      <c r="D1098" s="533">
        <v>14</v>
      </c>
      <c r="E1098" s="533">
        <v>14</v>
      </c>
      <c r="F1098" s="533">
        <v>14</v>
      </c>
      <c r="G1098" s="533">
        <v>14</v>
      </c>
      <c r="H1098" s="533">
        <v>12</v>
      </c>
      <c r="I1098" s="533" t="s">
        <v>76</v>
      </c>
      <c r="J1098" s="533">
        <v>14.75</v>
      </c>
      <c r="K1098" s="533">
        <v>14.5</v>
      </c>
      <c r="L1098" s="533">
        <v>15</v>
      </c>
      <c r="M1098" s="533">
        <v>16</v>
      </c>
      <c r="N1098" s="533" t="s">
        <v>1861</v>
      </c>
      <c r="O1098" s="533">
        <v>16</v>
      </c>
      <c r="P1098" s="533">
        <v>13.25</v>
      </c>
      <c r="Q1098" s="532">
        <v>12.75</v>
      </c>
      <c r="R1098" s="533">
        <v>16</v>
      </c>
      <c r="S1098" s="533">
        <v>17</v>
      </c>
      <c r="T1098" s="533">
        <v>17</v>
      </c>
      <c r="U1098" s="533">
        <v>16</v>
      </c>
      <c r="V1098" s="533">
        <v>15.5</v>
      </c>
      <c r="W1098" s="533">
        <v>16</v>
      </c>
      <c r="X1098" s="533" t="s">
        <v>2931</v>
      </c>
      <c r="Y1098" s="533">
        <v>16</v>
      </c>
      <c r="Z1098" s="533">
        <v>17</v>
      </c>
      <c r="AA1098" s="533">
        <v>17</v>
      </c>
      <c r="AB1098" s="533">
        <v>15</v>
      </c>
      <c r="AC1098" s="533">
        <v>14</v>
      </c>
      <c r="AD1098" s="533">
        <v>16</v>
      </c>
      <c r="AE1098" s="533">
        <v>14.5</v>
      </c>
      <c r="AF1098" s="533">
        <v>16</v>
      </c>
      <c r="AG1098" s="533">
        <v>16.5</v>
      </c>
      <c r="AH1098" s="533">
        <v>13.4</v>
      </c>
      <c r="AI1098" s="533">
        <v>16.5</v>
      </c>
      <c r="AJ1098" s="533">
        <v>16</v>
      </c>
      <c r="AK1098" s="532" t="s">
        <v>1908</v>
      </c>
      <c r="AL1098" s="533" t="s">
        <v>76</v>
      </c>
      <c r="AM1098" s="533" t="s">
        <v>76</v>
      </c>
      <c r="AN1098" s="533">
        <v>10.5</v>
      </c>
      <c r="AO1098" s="533">
        <v>19</v>
      </c>
    </row>
    <row r="1099" spans="1:41" s="500" customFormat="1" ht="15" customHeight="1">
      <c r="A1099" s="496"/>
      <c r="B1099" s="512" t="s">
        <v>391</v>
      </c>
      <c r="C1099" s="533" t="s">
        <v>76</v>
      </c>
      <c r="D1099" s="533" t="s">
        <v>76</v>
      </c>
      <c r="E1099" s="533" t="s">
        <v>76</v>
      </c>
      <c r="F1099" s="533" t="s">
        <v>76</v>
      </c>
      <c r="G1099" s="533" t="s">
        <v>76</v>
      </c>
      <c r="H1099" s="533" t="s">
        <v>76</v>
      </c>
      <c r="I1099" s="533" t="s">
        <v>76</v>
      </c>
      <c r="J1099" s="533" t="s">
        <v>76</v>
      </c>
      <c r="K1099" s="533">
        <v>16.5</v>
      </c>
      <c r="L1099" s="533" t="s">
        <v>76</v>
      </c>
      <c r="M1099" s="533">
        <v>15.5</v>
      </c>
      <c r="N1099" s="533">
        <v>16.5</v>
      </c>
      <c r="O1099" s="532" t="s">
        <v>76</v>
      </c>
      <c r="P1099" s="532" t="s">
        <v>76</v>
      </c>
      <c r="Q1099" s="532" t="s">
        <v>76</v>
      </c>
      <c r="R1099" s="533">
        <v>19.5</v>
      </c>
      <c r="S1099" s="533" t="s">
        <v>76</v>
      </c>
      <c r="T1099" s="533" t="s">
        <v>76</v>
      </c>
      <c r="U1099" s="533" t="s">
        <v>76</v>
      </c>
      <c r="V1099" s="533" t="s">
        <v>76</v>
      </c>
      <c r="W1099" s="533" t="s">
        <v>76</v>
      </c>
      <c r="X1099" s="533" t="s">
        <v>76</v>
      </c>
      <c r="Y1099" s="533" t="s">
        <v>76</v>
      </c>
      <c r="Z1099" s="533">
        <v>16</v>
      </c>
      <c r="AA1099" s="533" t="s">
        <v>76</v>
      </c>
      <c r="AB1099" s="533" t="s">
        <v>76</v>
      </c>
      <c r="AC1099" s="533">
        <v>17</v>
      </c>
      <c r="AD1099" s="533" t="s">
        <v>76</v>
      </c>
      <c r="AE1099" s="533" t="s">
        <v>76</v>
      </c>
      <c r="AF1099" s="533" t="s">
        <v>76</v>
      </c>
      <c r="AG1099" s="533" t="s">
        <v>76</v>
      </c>
      <c r="AH1099" s="533">
        <v>16.5</v>
      </c>
      <c r="AI1099" s="533">
        <v>19</v>
      </c>
      <c r="AJ1099" s="533" t="s">
        <v>76</v>
      </c>
      <c r="AK1099" s="532" t="s">
        <v>76</v>
      </c>
      <c r="AL1099" s="533" t="s">
        <v>76</v>
      </c>
      <c r="AM1099" s="533" t="s">
        <v>76</v>
      </c>
      <c r="AN1099" s="533" t="s">
        <v>76</v>
      </c>
      <c r="AO1099" s="533" t="s">
        <v>76</v>
      </c>
    </row>
    <row r="1100" spans="1:41" s="500" customFormat="1" ht="15" customHeight="1">
      <c r="A1100" s="2619" t="s">
        <v>411</v>
      </c>
      <c r="B1100" s="2619"/>
      <c r="C1100" s="533"/>
      <c r="D1100" s="533"/>
      <c r="E1100" s="533"/>
      <c r="F1100" s="533"/>
      <c r="G1100" s="533"/>
      <c r="H1100" s="533"/>
      <c r="I1100" s="533"/>
      <c r="J1100" s="533"/>
      <c r="K1100" s="533"/>
      <c r="L1100" s="533"/>
      <c r="M1100" s="533"/>
      <c r="N1100" s="533"/>
      <c r="O1100" s="532"/>
      <c r="P1100" s="532"/>
      <c r="Q1100" s="532"/>
      <c r="R1100" s="533"/>
      <c r="S1100" s="533"/>
      <c r="T1100" s="533"/>
      <c r="U1100" s="533"/>
      <c r="V1100" s="533"/>
      <c r="W1100" s="533"/>
      <c r="X1100" s="533"/>
      <c r="Y1100" s="533"/>
      <c r="Z1100" s="533"/>
      <c r="AA1100" s="533"/>
      <c r="AB1100" s="533"/>
      <c r="AC1100" s="533"/>
      <c r="AD1100" s="533"/>
      <c r="AE1100" s="533"/>
      <c r="AF1100" s="533"/>
      <c r="AG1100" s="533"/>
      <c r="AH1100" s="533"/>
      <c r="AI1100" s="533"/>
      <c r="AJ1100" s="533"/>
      <c r="AK1100" s="532"/>
      <c r="AL1100" s="533"/>
      <c r="AM1100" s="533"/>
      <c r="AN1100" s="533"/>
      <c r="AO1100" s="533"/>
    </row>
    <row r="1101" spans="1:41" s="500" customFormat="1" ht="15" customHeight="1">
      <c r="A1101" s="496"/>
      <c r="B1101" s="512" t="s">
        <v>390</v>
      </c>
      <c r="C1101" s="533" t="s">
        <v>1862</v>
      </c>
      <c r="D1101" s="533">
        <v>14</v>
      </c>
      <c r="E1101" s="533" t="s">
        <v>2685</v>
      </c>
      <c r="F1101" s="533">
        <v>14</v>
      </c>
      <c r="G1101" s="533" t="s">
        <v>2389</v>
      </c>
      <c r="H1101" s="533" t="s">
        <v>2389</v>
      </c>
      <c r="I1101" s="533">
        <v>10</v>
      </c>
      <c r="J1101" s="533" t="s">
        <v>2904</v>
      </c>
      <c r="K1101" s="533">
        <v>14.5</v>
      </c>
      <c r="L1101" s="533">
        <v>14.5</v>
      </c>
      <c r="M1101" s="533" t="s">
        <v>2426</v>
      </c>
      <c r="N1101" s="533">
        <v>14.75</v>
      </c>
      <c r="O1101" s="533" t="s">
        <v>1847</v>
      </c>
      <c r="P1101" s="532">
        <v>13.25</v>
      </c>
      <c r="Q1101" s="533">
        <v>13</v>
      </c>
      <c r="R1101" s="533">
        <v>13</v>
      </c>
      <c r="S1101" s="533">
        <v>16</v>
      </c>
      <c r="T1101" s="533">
        <v>16.5</v>
      </c>
      <c r="U1101" s="533">
        <v>15.5</v>
      </c>
      <c r="V1101" s="532" t="s">
        <v>1665</v>
      </c>
      <c r="W1101" s="533" t="s">
        <v>2258</v>
      </c>
      <c r="X1101" s="533">
        <v>15</v>
      </c>
      <c r="Y1101" s="533">
        <v>12</v>
      </c>
      <c r="Z1101" s="533">
        <v>15.5</v>
      </c>
      <c r="AA1101" s="533">
        <v>14.75</v>
      </c>
      <c r="AB1101" s="533">
        <v>14</v>
      </c>
      <c r="AC1101" s="533">
        <v>15.5</v>
      </c>
      <c r="AD1101" s="533">
        <v>15</v>
      </c>
      <c r="AE1101" s="533" t="s">
        <v>2451</v>
      </c>
      <c r="AF1101" s="533">
        <v>16</v>
      </c>
      <c r="AG1101" s="533">
        <v>15.5</v>
      </c>
      <c r="AH1101" s="533">
        <v>10.5</v>
      </c>
      <c r="AI1101" s="533">
        <v>9.5</v>
      </c>
      <c r="AJ1101" s="533">
        <v>16</v>
      </c>
      <c r="AK1101" s="532" t="s">
        <v>1847</v>
      </c>
      <c r="AL1101" s="533">
        <v>16</v>
      </c>
      <c r="AM1101" s="533">
        <v>11.5</v>
      </c>
      <c r="AN1101" s="533">
        <v>10.5</v>
      </c>
      <c r="AO1101" s="533">
        <v>11.5</v>
      </c>
    </row>
    <row r="1102" spans="1:41" s="500" customFormat="1" ht="15" customHeight="1">
      <c r="A1102" s="517"/>
      <c r="B1102" s="518" t="s">
        <v>391</v>
      </c>
      <c r="C1102" s="525" t="s">
        <v>76</v>
      </c>
      <c r="D1102" s="525" t="s">
        <v>76</v>
      </c>
      <c r="E1102" s="525" t="s">
        <v>76</v>
      </c>
      <c r="F1102" s="525" t="s">
        <v>76</v>
      </c>
      <c r="G1102" s="525" t="s">
        <v>76</v>
      </c>
      <c r="H1102" s="525" t="s">
        <v>76</v>
      </c>
      <c r="I1102" s="525">
        <v>14</v>
      </c>
      <c r="J1102" s="525" t="s">
        <v>76</v>
      </c>
      <c r="K1102" s="525">
        <v>16.5</v>
      </c>
      <c r="L1102" s="525" t="s">
        <v>76</v>
      </c>
      <c r="M1102" s="525" t="s">
        <v>1868</v>
      </c>
      <c r="N1102" s="525" t="s">
        <v>76</v>
      </c>
      <c r="O1102" s="541" t="s">
        <v>76</v>
      </c>
      <c r="P1102" s="541" t="s">
        <v>76</v>
      </c>
      <c r="Q1102" s="525" t="s">
        <v>76</v>
      </c>
      <c r="R1102" s="525">
        <v>13.5</v>
      </c>
      <c r="S1102" s="525" t="s">
        <v>76</v>
      </c>
      <c r="T1102" s="541" t="s">
        <v>76</v>
      </c>
      <c r="U1102" s="541" t="s">
        <v>76</v>
      </c>
      <c r="V1102" s="541" t="s">
        <v>76</v>
      </c>
      <c r="W1102" s="541" t="s">
        <v>76</v>
      </c>
      <c r="X1102" s="541" t="s">
        <v>76</v>
      </c>
      <c r="Y1102" s="541" t="s">
        <v>76</v>
      </c>
      <c r="Z1102" s="525">
        <v>16.5</v>
      </c>
      <c r="AA1102" s="525" t="s">
        <v>76</v>
      </c>
      <c r="AB1102" s="541" t="s">
        <v>76</v>
      </c>
      <c r="AC1102" s="541" t="s">
        <v>76</v>
      </c>
      <c r="AD1102" s="541" t="s">
        <v>76</v>
      </c>
      <c r="AE1102" s="541" t="s">
        <v>76</v>
      </c>
      <c r="AF1102" s="541" t="s">
        <v>76</v>
      </c>
      <c r="AG1102" s="541" t="s">
        <v>76</v>
      </c>
      <c r="AH1102" s="525">
        <v>12.5</v>
      </c>
      <c r="AI1102" s="525">
        <v>11.5</v>
      </c>
      <c r="AJ1102" s="525" t="s">
        <v>76</v>
      </c>
      <c r="AK1102" s="541" t="s">
        <v>76</v>
      </c>
      <c r="AL1102" s="541" t="s">
        <v>76</v>
      </c>
      <c r="AM1102" s="525">
        <v>12</v>
      </c>
      <c r="AN1102" s="525" t="s">
        <v>76</v>
      </c>
      <c r="AO1102" s="525">
        <v>14.5</v>
      </c>
    </row>
    <row r="1103" spans="1:41" s="1047" customFormat="1" ht="15" customHeight="1">
      <c r="A1103" s="2573" t="s">
        <v>548</v>
      </c>
      <c r="B1103" s="2573"/>
      <c r="C1103" s="2573"/>
      <c r="D1103" s="2573"/>
      <c r="E1103" s="2573"/>
      <c r="F1103" s="2573"/>
      <c r="G1103" s="2573"/>
      <c r="H1103" s="2573"/>
      <c r="I1103" s="2573"/>
      <c r="J1103" s="1049"/>
      <c r="K1103" s="1049"/>
      <c r="L1103" s="1049"/>
      <c r="M1103" s="1049"/>
      <c r="N1103" s="1049"/>
      <c r="O1103" s="1049"/>
      <c r="P1103" s="1049"/>
      <c r="Q1103" s="1049"/>
      <c r="R1103" s="1049"/>
      <c r="S1103" s="1049"/>
      <c r="T1103" s="2573" t="s">
        <v>3562</v>
      </c>
      <c r="U1103" s="2573"/>
      <c r="V1103" s="2573"/>
      <c r="W1103" s="2573"/>
      <c r="X1103" s="2573"/>
      <c r="Y1103" s="1050"/>
      <c r="Z1103" s="1048"/>
      <c r="AA1103" s="1048"/>
      <c r="AB1103" s="1048"/>
      <c r="AC1103" s="1048"/>
      <c r="AF1103" s="1050"/>
      <c r="AG1103" s="1050"/>
      <c r="AH1103" s="1050"/>
      <c r="AI1103" s="1050"/>
      <c r="AJ1103" s="1050"/>
    </row>
    <row r="1104" spans="1:41" s="1047" customFormat="1" ht="15" customHeight="1">
      <c r="B1104" s="1047" t="s">
        <v>399</v>
      </c>
      <c r="U1104" s="1047" t="s">
        <v>399</v>
      </c>
      <c r="V1104" s="1048"/>
      <c r="W1104" s="1048"/>
      <c r="X1104" s="1048"/>
      <c r="Y1104" s="1048"/>
      <c r="AA1104" s="1048"/>
      <c r="AB1104" s="1048"/>
      <c r="AC1104" s="1048"/>
      <c r="AH1104" s="1048"/>
      <c r="AI1104" s="1048"/>
      <c r="AJ1104" s="1048"/>
    </row>
    <row r="1105" spans="1:41" s="1047" customFormat="1" ht="15" customHeight="1">
      <c r="V1105" s="1048"/>
      <c r="W1105" s="1048"/>
      <c r="X1105" s="1048"/>
      <c r="Y1105" s="1048"/>
      <c r="AA1105" s="1048"/>
      <c r="AB1105" s="1048"/>
      <c r="AC1105" s="1048"/>
      <c r="AH1105" s="1048"/>
      <c r="AI1105" s="1048"/>
      <c r="AJ1105" s="1048"/>
    </row>
    <row r="1106" spans="1:41" s="989" customFormat="1" ht="15" customHeight="1">
      <c r="C1106" s="990"/>
      <c r="D1106" s="2597" t="s">
        <v>2875</v>
      </c>
      <c r="E1106" s="2597"/>
      <c r="F1106" s="2597"/>
      <c r="G1106" s="2597"/>
      <c r="H1106" s="2597"/>
      <c r="I1106" s="2597"/>
      <c r="J1106" s="2605" t="s">
        <v>2947</v>
      </c>
      <c r="K1106" s="2605"/>
      <c r="L1106" s="2605"/>
      <c r="M1106" s="2605"/>
      <c r="N1106" s="2605"/>
      <c r="O1106" s="2605"/>
      <c r="P1106" s="2605"/>
      <c r="Q1106" s="2598" t="s">
        <v>2229</v>
      </c>
      <c r="R1106" s="2598"/>
      <c r="S1106" s="992"/>
      <c r="T1106" s="992"/>
      <c r="U1106" s="992"/>
      <c r="V1106" s="992"/>
      <c r="W1106" s="992"/>
      <c r="X1106" s="992"/>
      <c r="Y1106" s="992"/>
      <c r="AA1106" s="992"/>
      <c r="AB1106" s="992"/>
      <c r="AC1106" s="992"/>
      <c r="AD1106" s="992"/>
      <c r="AE1106" s="992"/>
      <c r="AF1106" s="992"/>
      <c r="AG1106" s="992"/>
      <c r="AH1106" s="992"/>
      <c r="AI1106" s="992"/>
      <c r="AJ1106" s="992"/>
      <c r="AK1106" s="992"/>
      <c r="AL1106" s="992"/>
      <c r="AM1106" s="992"/>
      <c r="AN1106" s="992"/>
      <c r="AO1106" s="992"/>
    </row>
    <row r="1107" spans="1:41" s="500" customFormat="1" ht="15" customHeight="1">
      <c r="C1107" s="530"/>
      <c r="D1107" s="530"/>
      <c r="E1107" s="530"/>
      <c r="F1107" s="530"/>
      <c r="G1107" s="530"/>
      <c r="H1107" s="530"/>
      <c r="I1107" s="705"/>
      <c r="J1107" s="2628"/>
      <c r="K1107" s="2628"/>
      <c r="L1107" s="2628"/>
      <c r="M1107" s="504"/>
      <c r="N1107" s="504"/>
      <c r="O1107" s="504"/>
      <c r="P1107" s="504"/>
      <c r="Q1107" s="501" t="s">
        <v>1130</v>
      </c>
      <c r="R1107" s="496"/>
      <c r="T1107" s="2603"/>
      <c r="U1107" s="2603"/>
      <c r="V1107" s="704"/>
      <c r="W1107" s="704"/>
      <c r="X1107" s="704"/>
      <c r="Y1107" s="504"/>
      <c r="AA1107" s="530"/>
      <c r="AB1107" s="530"/>
      <c r="AC1107" s="705"/>
      <c r="AD1107" s="704"/>
      <c r="AE1107" s="704"/>
      <c r="AF1107" s="704"/>
      <c r="AG1107" s="504"/>
      <c r="AH1107" s="530"/>
      <c r="AI1107" s="530"/>
      <c r="AJ1107" s="2629"/>
      <c r="AK1107" s="2629"/>
      <c r="AL1107" s="2628"/>
      <c r="AM1107" s="2628"/>
      <c r="AN1107" s="2628"/>
      <c r="AO1107" s="504"/>
    </row>
    <row r="1108" spans="1:41" s="500" customFormat="1" ht="15" customHeight="1">
      <c r="B1108" s="504"/>
      <c r="C1108" s="504"/>
      <c r="D1108" s="504"/>
      <c r="E1108" s="504"/>
      <c r="F1108" s="504"/>
      <c r="G1108" s="504"/>
      <c r="H1108" s="504"/>
      <c r="I1108" s="504"/>
      <c r="J1108" s="504"/>
      <c r="K1108" s="504"/>
      <c r="L1108" s="504"/>
      <c r="M1108" s="504"/>
      <c r="N1108" s="2631"/>
      <c r="O1108" s="2631"/>
      <c r="P1108" s="2631"/>
      <c r="Q1108" s="2631"/>
      <c r="AH1108" s="531"/>
      <c r="AI1108" s="531"/>
      <c r="AJ1108" s="531"/>
      <c r="AK1108" s="531"/>
      <c r="AL1108" s="531"/>
      <c r="AM1108" s="531"/>
      <c r="AN1108" s="531"/>
      <c r="AO1108" s="531"/>
    </row>
    <row r="1109" spans="1:41" s="630" customFormat="1" ht="15" customHeight="1">
      <c r="A1109" s="2632" t="s">
        <v>369</v>
      </c>
      <c r="B1109" s="2633"/>
      <c r="C1109" s="2600" t="s">
        <v>230</v>
      </c>
      <c r="D1109" s="2601"/>
      <c r="E1109" s="2601"/>
      <c r="F1109" s="2602"/>
      <c r="G1109" s="2600" t="s">
        <v>370</v>
      </c>
      <c r="H1109" s="2601"/>
      <c r="I1109" s="2601"/>
      <c r="J1109" s="2602"/>
      <c r="K1109" s="2600" t="s">
        <v>371</v>
      </c>
      <c r="L1109" s="2601"/>
      <c r="M1109" s="2601"/>
      <c r="N1109" s="2601"/>
      <c r="O1109" s="2601"/>
      <c r="P1109" s="2601"/>
      <c r="Q1109" s="2601"/>
      <c r="R1109" s="2601"/>
      <c r="S1109" s="2601"/>
      <c r="T1109" s="2601"/>
      <c r="U1109" s="2601"/>
      <c r="V1109" s="2601"/>
      <c r="W1109" s="2601"/>
      <c r="X1109" s="2601"/>
      <c r="Y1109" s="2601"/>
      <c r="Z1109" s="2601"/>
      <c r="AA1109" s="2601"/>
      <c r="AB1109" s="2601"/>
      <c r="AC1109" s="2601"/>
      <c r="AD1109" s="2601"/>
      <c r="AE1109" s="2601"/>
      <c r="AF1109" s="2601"/>
      <c r="AG1109" s="2602"/>
      <c r="AH1109" s="2600" t="s">
        <v>1773</v>
      </c>
      <c r="AI1109" s="2601"/>
      <c r="AJ1109" s="2601"/>
      <c r="AK1109" s="2601"/>
      <c r="AL1109" s="2601"/>
      <c r="AM1109" s="2601"/>
      <c r="AN1109" s="2601"/>
      <c r="AO1109" s="2602"/>
    </row>
    <row r="1110" spans="1:41" s="630" customFormat="1" ht="36.75" customHeight="1">
      <c r="A1110" s="2634"/>
      <c r="B1110" s="2635"/>
      <c r="C1110" s="988" t="s">
        <v>372</v>
      </c>
      <c r="D1110" s="988" t="s">
        <v>373</v>
      </c>
      <c r="E1110" s="988" t="s">
        <v>374</v>
      </c>
      <c r="F1110" s="988" t="s">
        <v>375</v>
      </c>
      <c r="G1110" s="988" t="s">
        <v>376</v>
      </c>
      <c r="H1110" s="988" t="s">
        <v>377</v>
      </c>
      <c r="I1110" s="988" t="s">
        <v>2298</v>
      </c>
      <c r="J1110" s="988" t="s">
        <v>378</v>
      </c>
      <c r="K1110" s="988" t="s">
        <v>890</v>
      </c>
      <c r="L1110" s="988" t="s">
        <v>379</v>
      </c>
      <c r="M1110" s="988" t="s">
        <v>380</v>
      </c>
      <c r="N1110" s="988" t="s">
        <v>381</v>
      </c>
      <c r="O1110" s="988" t="s">
        <v>382</v>
      </c>
      <c r="P1110" s="988" t="s">
        <v>383</v>
      </c>
      <c r="Q1110" s="988" t="s">
        <v>384</v>
      </c>
      <c r="R1110" s="988" t="s">
        <v>412</v>
      </c>
      <c r="S1110" s="988" t="s">
        <v>413</v>
      </c>
      <c r="T1110" s="988" t="s">
        <v>414</v>
      </c>
      <c r="U1110" s="988" t="s">
        <v>415</v>
      </c>
      <c r="V1110" s="988" t="s">
        <v>416</v>
      </c>
      <c r="W1110" s="988" t="s">
        <v>417</v>
      </c>
      <c r="X1110" s="988" t="s">
        <v>418</v>
      </c>
      <c r="Y1110" s="988" t="s">
        <v>419</v>
      </c>
      <c r="Z1110" s="988" t="s">
        <v>420</v>
      </c>
      <c r="AA1110" s="988" t="s">
        <v>421</v>
      </c>
      <c r="AB1110" s="988" t="s">
        <v>422</v>
      </c>
      <c r="AC1110" s="988" t="s">
        <v>423</v>
      </c>
      <c r="AD1110" s="988" t="s">
        <v>424</v>
      </c>
      <c r="AE1110" s="988" t="s">
        <v>425</v>
      </c>
      <c r="AF1110" s="988" t="s">
        <v>426</v>
      </c>
      <c r="AG1110" s="988" t="s">
        <v>427</v>
      </c>
      <c r="AH1110" s="988" t="s">
        <v>1733</v>
      </c>
      <c r="AI1110" s="988" t="s">
        <v>432</v>
      </c>
      <c r="AJ1110" s="987" t="s">
        <v>428</v>
      </c>
      <c r="AK1110" s="987" t="s">
        <v>429</v>
      </c>
      <c r="AL1110" s="988" t="s">
        <v>430</v>
      </c>
      <c r="AM1110" s="988" t="s">
        <v>362</v>
      </c>
      <c r="AN1110" s="988" t="s">
        <v>431</v>
      </c>
      <c r="AO1110" s="988" t="s">
        <v>2488</v>
      </c>
    </row>
    <row r="1111" spans="1:41" s="535" customFormat="1" ht="15" customHeight="1">
      <c r="A1111" s="2626" t="s">
        <v>44</v>
      </c>
      <c r="B1111" s="2626"/>
      <c r="C1111" s="532" t="s">
        <v>1926</v>
      </c>
      <c r="D1111" s="533">
        <v>4</v>
      </c>
      <c r="E1111" s="532" t="s">
        <v>2790</v>
      </c>
      <c r="F1111" s="533">
        <v>4.5</v>
      </c>
      <c r="G1111" s="533" t="s">
        <v>1226</v>
      </c>
      <c r="H1111" s="533">
        <v>4</v>
      </c>
      <c r="I1111" s="533">
        <v>5</v>
      </c>
      <c r="J1111" s="533">
        <v>7</v>
      </c>
      <c r="K1111" s="533">
        <v>6.5</v>
      </c>
      <c r="L1111" s="533">
        <v>6</v>
      </c>
      <c r="M1111" s="533">
        <v>6</v>
      </c>
      <c r="N1111" s="533">
        <v>6</v>
      </c>
      <c r="O1111" s="533">
        <v>6</v>
      </c>
      <c r="P1111" s="533">
        <v>6</v>
      </c>
      <c r="Q1111" s="532">
        <v>5.25</v>
      </c>
      <c r="R1111" s="532" t="s">
        <v>2752</v>
      </c>
      <c r="S1111" s="534">
        <v>7</v>
      </c>
      <c r="T1111" s="532" t="s">
        <v>1456</v>
      </c>
      <c r="U1111" s="533">
        <v>6</v>
      </c>
      <c r="V1111" s="533">
        <v>6</v>
      </c>
      <c r="W1111" s="533">
        <v>6</v>
      </c>
      <c r="X1111" s="533" t="s">
        <v>2652</v>
      </c>
      <c r="Y1111" s="533">
        <v>7.5</v>
      </c>
      <c r="Z1111" s="533">
        <v>8</v>
      </c>
      <c r="AA1111" s="533">
        <v>6.5</v>
      </c>
      <c r="AB1111" s="533">
        <v>7</v>
      </c>
      <c r="AC1111" s="532" t="s">
        <v>2948</v>
      </c>
      <c r="AD1111" s="533">
        <v>7</v>
      </c>
      <c r="AE1111" s="533" t="s">
        <v>2792</v>
      </c>
      <c r="AF1111" s="533">
        <v>7</v>
      </c>
      <c r="AG1111" s="533">
        <v>6</v>
      </c>
      <c r="AH1111" s="532" t="s">
        <v>2794</v>
      </c>
      <c r="AI1111" s="532" t="s">
        <v>2785</v>
      </c>
      <c r="AJ1111" s="533">
        <v>6.5</v>
      </c>
      <c r="AK1111" s="533">
        <v>5.5</v>
      </c>
      <c r="AL1111" s="533">
        <v>6.5</v>
      </c>
      <c r="AM1111" s="533">
        <v>4.5</v>
      </c>
      <c r="AN1111" s="533">
        <v>6.5</v>
      </c>
      <c r="AO1111" s="533" t="s">
        <v>2933</v>
      </c>
    </row>
    <row r="1112" spans="1:41" s="500" customFormat="1" ht="15" customHeight="1">
      <c r="A1112" s="2619" t="s">
        <v>45</v>
      </c>
      <c r="B1112" s="2619"/>
      <c r="C1112" s="536"/>
      <c r="D1112" s="536"/>
      <c r="E1112" s="536"/>
      <c r="F1112" s="536"/>
      <c r="G1112" s="536"/>
      <c r="H1112" s="536"/>
      <c r="I1112" s="536"/>
      <c r="J1112" s="536"/>
      <c r="K1112" s="536"/>
      <c r="L1112" s="536"/>
      <c r="M1112" s="536"/>
      <c r="N1112" s="536"/>
      <c r="O1112" s="536"/>
      <c r="P1112" s="536"/>
      <c r="Q1112" s="536"/>
      <c r="R1112" s="532"/>
      <c r="S1112" s="532"/>
      <c r="T1112" s="532"/>
      <c r="U1112" s="532"/>
      <c r="V1112" s="532"/>
      <c r="W1112" s="532"/>
      <c r="X1112" s="532"/>
      <c r="Y1112" s="533"/>
      <c r="Z1112" s="532"/>
      <c r="AA1112" s="532"/>
      <c r="AB1112" s="532"/>
      <c r="AC1112" s="532"/>
      <c r="AD1112" s="532"/>
      <c r="AE1112" s="532"/>
      <c r="AF1112" s="532"/>
      <c r="AG1112" s="532"/>
      <c r="AH1112" s="532"/>
      <c r="AI1112" s="532"/>
      <c r="AJ1112" s="532"/>
      <c r="AK1112" s="532"/>
      <c r="AL1112" s="532"/>
      <c r="AM1112" s="532"/>
      <c r="AN1112" s="533"/>
      <c r="AO1112" s="533"/>
    </row>
    <row r="1113" spans="1:41" s="500" customFormat="1" ht="15" customHeight="1">
      <c r="A1113" s="514" t="s">
        <v>856</v>
      </c>
      <c r="B1113" s="512" t="s">
        <v>2314</v>
      </c>
      <c r="C1113" s="533">
        <v>8.25</v>
      </c>
      <c r="D1113" s="533" t="s">
        <v>2384</v>
      </c>
      <c r="E1113" s="533">
        <v>7</v>
      </c>
      <c r="F1113" s="533">
        <v>7.5</v>
      </c>
      <c r="G1113" s="533">
        <v>8.25</v>
      </c>
      <c r="H1113" s="533">
        <v>6</v>
      </c>
      <c r="I1113" s="533">
        <v>7</v>
      </c>
      <c r="J1113" s="533">
        <v>7.25</v>
      </c>
      <c r="K1113" s="533">
        <v>11.5</v>
      </c>
      <c r="L1113" s="537">
        <v>11</v>
      </c>
      <c r="M1113" s="533" t="s">
        <v>2827</v>
      </c>
      <c r="N1113" s="533" t="s">
        <v>1854</v>
      </c>
      <c r="O1113" s="532" t="s">
        <v>2827</v>
      </c>
      <c r="P1113" s="533">
        <v>9.5</v>
      </c>
      <c r="Q1113" s="533">
        <v>11.5</v>
      </c>
      <c r="R1113" s="532" t="s">
        <v>2857</v>
      </c>
      <c r="S1113" s="533">
        <v>12</v>
      </c>
      <c r="T1113" s="532" t="s">
        <v>2255</v>
      </c>
      <c r="U1113" s="533" t="s">
        <v>2834</v>
      </c>
      <c r="V1113" s="533">
        <v>13</v>
      </c>
      <c r="W1113" s="532" t="s">
        <v>1669</v>
      </c>
      <c r="X1113" s="532" t="s">
        <v>1939</v>
      </c>
      <c r="Y1113" s="533" t="s">
        <v>2387</v>
      </c>
      <c r="Z1113" s="533" t="s">
        <v>2845</v>
      </c>
      <c r="AA1113" s="533">
        <v>12</v>
      </c>
      <c r="AB1113" s="532" t="s">
        <v>2859</v>
      </c>
      <c r="AC1113" s="532" t="s">
        <v>1647</v>
      </c>
      <c r="AD1113" s="533" t="s">
        <v>1854</v>
      </c>
      <c r="AE1113" s="533">
        <v>12.5</v>
      </c>
      <c r="AF1113" s="533">
        <v>12.5</v>
      </c>
      <c r="AG1113" s="533" t="s">
        <v>2450</v>
      </c>
      <c r="AH1113" s="533">
        <v>10</v>
      </c>
      <c r="AI1113" s="532" t="s">
        <v>2949</v>
      </c>
      <c r="AJ1113" s="533">
        <v>10</v>
      </c>
      <c r="AK1113" s="532" t="s">
        <v>2911</v>
      </c>
      <c r="AL1113" s="532" t="s">
        <v>2387</v>
      </c>
      <c r="AM1113" s="532" t="s">
        <v>2819</v>
      </c>
      <c r="AN1113" s="533">
        <v>5.5</v>
      </c>
      <c r="AO1113" s="533" t="s">
        <v>2950</v>
      </c>
    </row>
    <row r="1114" spans="1:41" s="500" customFormat="1" ht="15" customHeight="1">
      <c r="A1114" s="514" t="s">
        <v>1085</v>
      </c>
      <c r="B1114" s="512" t="s">
        <v>2315</v>
      </c>
      <c r="C1114" s="533">
        <v>8.5</v>
      </c>
      <c r="D1114" s="533" t="s">
        <v>2479</v>
      </c>
      <c r="E1114" s="533">
        <v>7.5</v>
      </c>
      <c r="F1114" s="533">
        <v>7.75</v>
      </c>
      <c r="G1114" s="533">
        <v>8.5</v>
      </c>
      <c r="H1114" s="533">
        <v>6.25</v>
      </c>
      <c r="I1114" s="533">
        <v>7.5</v>
      </c>
      <c r="J1114" s="533">
        <v>7.5</v>
      </c>
      <c r="K1114" s="533">
        <v>11.5</v>
      </c>
      <c r="L1114" s="533">
        <v>11</v>
      </c>
      <c r="M1114" s="533" t="s">
        <v>2914</v>
      </c>
      <c r="N1114" s="533" t="s">
        <v>1645</v>
      </c>
      <c r="O1114" s="532" t="s">
        <v>2827</v>
      </c>
      <c r="P1114" s="533">
        <v>10</v>
      </c>
      <c r="Q1114" s="533" t="s">
        <v>2856</v>
      </c>
      <c r="R1114" s="532" t="s">
        <v>2857</v>
      </c>
      <c r="S1114" s="533">
        <v>12.25</v>
      </c>
      <c r="T1114" s="533" t="s">
        <v>2891</v>
      </c>
      <c r="U1114" s="533" t="s">
        <v>2834</v>
      </c>
      <c r="V1114" s="533">
        <v>12.5</v>
      </c>
      <c r="W1114" s="533" t="s">
        <v>1669</v>
      </c>
      <c r="X1114" s="532" t="s">
        <v>2908</v>
      </c>
      <c r="Y1114" s="533" t="s">
        <v>2387</v>
      </c>
      <c r="Z1114" s="533" t="s">
        <v>2450</v>
      </c>
      <c r="AA1114" s="533">
        <v>12</v>
      </c>
      <c r="AB1114" s="533" t="s">
        <v>2873</v>
      </c>
      <c r="AC1114" s="532" t="s">
        <v>2507</v>
      </c>
      <c r="AD1114" s="533" t="s">
        <v>2951</v>
      </c>
      <c r="AE1114" s="533">
        <v>12.5</v>
      </c>
      <c r="AF1114" s="533">
        <v>12.5</v>
      </c>
      <c r="AG1114" s="533" t="s">
        <v>2450</v>
      </c>
      <c r="AH1114" s="533">
        <v>10.25</v>
      </c>
      <c r="AI1114" s="532" t="s">
        <v>2943</v>
      </c>
      <c r="AJ1114" s="533">
        <v>9.5</v>
      </c>
      <c r="AK1114" s="532" t="s">
        <v>1854</v>
      </c>
      <c r="AL1114" s="532" t="s">
        <v>1645</v>
      </c>
      <c r="AM1114" s="532" t="s">
        <v>2950</v>
      </c>
      <c r="AN1114" s="533">
        <v>6</v>
      </c>
      <c r="AO1114" s="533" t="s">
        <v>2952</v>
      </c>
    </row>
    <row r="1115" spans="1:41" s="500" customFormat="1" ht="15" customHeight="1">
      <c r="A1115" s="514" t="s">
        <v>827</v>
      </c>
      <c r="B1115" s="512" t="s">
        <v>2316</v>
      </c>
      <c r="C1115" s="533">
        <v>8.75</v>
      </c>
      <c r="D1115" s="533" t="s">
        <v>2616</v>
      </c>
      <c r="E1115" s="533">
        <v>7.75</v>
      </c>
      <c r="F1115" s="533">
        <v>8</v>
      </c>
      <c r="G1115" s="533">
        <v>8.75</v>
      </c>
      <c r="H1115" s="533">
        <v>6.5</v>
      </c>
      <c r="I1115" s="533">
        <v>7.75</v>
      </c>
      <c r="J1115" s="533">
        <v>8</v>
      </c>
      <c r="K1115" s="533" t="s">
        <v>1645</v>
      </c>
      <c r="L1115" s="533">
        <v>11.5</v>
      </c>
      <c r="M1115" s="533" t="s">
        <v>2450</v>
      </c>
      <c r="N1115" s="533" t="s">
        <v>1645</v>
      </c>
      <c r="O1115" s="532" t="s">
        <v>2387</v>
      </c>
      <c r="P1115" s="533">
        <v>10.5</v>
      </c>
      <c r="Q1115" s="533">
        <v>12.25</v>
      </c>
      <c r="R1115" s="533" t="s">
        <v>2855</v>
      </c>
      <c r="S1115" s="533">
        <v>12.5</v>
      </c>
      <c r="T1115" s="533" t="s">
        <v>1645</v>
      </c>
      <c r="U1115" s="533" t="s">
        <v>2880</v>
      </c>
      <c r="V1115" s="533">
        <v>13</v>
      </c>
      <c r="W1115" s="533" t="s">
        <v>1669</v>
      </c>
      <c r="X1115" s="532" t="s">
        <v>2951</v>
      </c>
      <c r="Y1115" s="533" t="s">
        <v>2387</v>
      </c>
      <c r="Z1115" s="533" t="s">
        <v>2706</v>
      </c>
      <c r="AA1115" s="533">
        <v>12</v>
      </c>
      <c r="AB1115" s="533" t="s">
        <v>2881</v>
      </c>
      <c r="AC1115" s="532" t="s">
        <v>2742</v>
      </c>
      <c r="AD1115" s="533" t="s">
        <v>1645</v>
      </c>
      <c r="AE1115" s="533">
        <v>12.5</v>
      </c>
      <c r="AF1115" s="533">
        <v>13</v>
      </c>
      <c r="AG1115" s="533" t="s">
        <v>2450</v>
      </c>
      <c r="AH1115" s="532" t="s">
        <v>2507</v>
      </c>
      <c r="AI1115" s="532" t="s">
        <v>2944</v>
      </c>
      <c r="AJ1115" s="533">
        <v>9.5</v>
      </c>
      <c r="AK1115" s="532" t="s">
        <v>1854</v>
      </c>
      <c r="AL1115" s="532" t="s">
        <v>1645</v>
      </c>
      <c r="AM1115" s="532" t="s">
        <v>2921</v>
      </c>
      <c r="AN1115" s="533">
        <v>6.5</v>
      </c>
      <c r="AO1115" s="533" t="s">
        <v>2953</v>
      </c>
    </row>
    <row r="1116" spans="1:41" s="500" customFormat="1" ht="15" customHeight="1">
      <c r="A1116" s="514" t="s">
        <v>828</v>
      </c>
      <c r="B1116" s="512" t="s">
        <v>2317</v>
      </c>
      <c r="C1116" s="533">
        <v>9</v>
      </c>
      <c r="D1116" s="533" t="s">
        <v>1664</v>
      </c>
      <c r="E1116" s="533">
        <v>8</v>
      </c>
      <c r="F1116" s="533">
        <v>8.5</v>
      </c>
      <c r="G1116" s="533">
        <v>9</v>
      </c>
      <c r="H1116" s="533">
        <v>7</v>
      </c>
      <c r="I1116" s="533">
        <v>8</v>
      </c>
      <c r="J1116" s="533">
        <v>8.25</v>
      </c>
      <c r="K1116" s="533">
        <v>11.5</v>
      </c>
      <c r="L1116" s="533" t="s">
        <v>76</v>
      </c>
      <c r="M1116" s="533">
        <v>13</v>
      </c>
      <c r="N1116" s="533">
        <v>12</v>
      </c>
      <c r="O1116" s="532" t="s">
        <v>2387</v>
      </c>
      <c r="P1116" s="533">
        <v>11.5</v>
      </c>
      <c r="Q1116" s="533">
        <v>12.5</v>
      </c>
      <c r="R1116" s="533" t="s">
        <v>1939</v>
      </c>
      <c r="S1116" s="533" t="s">
        <v>76</v>
      </c>
      <c r="T1116" s="533">
        <v>11.5</v>
      </c>
      <c r="U1116" s="533" t="s">
        <v>76</v>
      </c>
      <c r="V1116" s="533" t="s">
        <v>76</v>
      </c>
      <c r="W1116" s="533" t="s">
        <v>1669</v>
      </c>
      <c r="X1116" s="532" t="s">
        <v>76</v>
      </c>
      <c r="Y1116" s="532">
        <v>12.06</v>
      </c>
      <c r="Z1116" s="532" t="s">
        <v>76</v>
      </c>
      <c r="AA1116" s="532" t="s">
        <v>76</v>
      </c>
      <c r="AB1116" s="533" t="s">
        <v>2881</v>
      </c>
      <c r="AC1116" s="532" t="s">
        <v>2323</v>
      </c>
      <c r="AD1116" s="533" t="s">
        <v>1645</v>
      </c>
      <c r="AE1116" s="533" t="s">
        <v>76</v>
      </c>
      <c r="AF1116" s="533">
        <v>12</v>
      </c>
      <c r="AG1116" s="533" t="s">
        <v>76</v>
      </c>
      <c r="AH1116" s="532" t="s">
        <v>2923</v>
      </c>
      <c r="AI1116" s="532" t="s">
        <v>2954</v>
      </c>
      <c r="AJ1116" s="533">
        <v>9.5</v>
      </c>
      <c r="AK1116" s="532" t="s">
        <v>1854</v>
      </c>
      <c r="AL1116" s="532" t="s">
        <v>1645</v>
      </c>
      <c r="AM1116" s="532" t="s">
        <v>2925</v>
      </c>
      <c r="AN1116" s="533">
        <v>7</v>
      </c>
      <c r="AO1116" s="533" t="s">
        <v>2955</v>
      </c>
    </row>
    <row r="1117" spans="1:41" s="500" customFormat="1" ht="15" customHeight="1">
      <c r="A1117" s="514" t="s">
        <v>854</v>
      </c>
      <c r="B1117" s="512" t="s">
        <v>2318</v>
      </c>
      <c r="C1117" s="533">
        <v>9</v>
      </c>
      <c r="D1117" s="533" t="s">
        <v>1664</v>
      </c>
      <c r="E1117" s="533" t="s">
        <v>76</v>
      </c>
      <c r="F1117" s="533" t="s">
        <v>76</v>
      </c>
      <c r="G1117" s="533" t="s">
        <v>76</v>
      </c>
      <c r="H1117" s="533" t="s">
        <v>76</v>
      </c>
      <c r="I1117" s="533">
        <v>8.5</v>
      </c>
      <c r="J1117" s="533">
        <v>8.25</v>
      </c>
      <c r="K1117" s="533" t="s">
        <v>76</v>
      </c>
      <c r="L1117" s="533" t="s">
        <v>76</v>
      </c>
      <c r="M1117" s="533" t="s">
        <v>76</v>
      </c>
      <c r="N1117" s="533" t="s">
        <v>76</v>
      </c>
      <c r="O1117" s="542" t="s">
        <v>2387</v>
      </c>
      <c r="P1117" s="533">
        <v>11.5</v>
      </c>
      <c r="Q1117" s="532" t="s">
        <v>76</v>
      </c>
      <c r="R1117" s="533">
        <v>10.5</v>
      </c>
      <c r="S1117" s="533" t="s">
        <v>76</v>
      </c>
      <c r="T1117" s="533">
        <v>11</v>
      </c>
      <c r="U1117" s="533" t="s">
        <v>76</v>
      </c>
      <c r="V1117" s="533" t="s">
        <v>76</v>
      </c>
      <c r="W1117" s="533" t="s">
        <v>1669</v>
      </c>
      <c r="X1117" s="532" t="s">
        <v>76</v>
      </c>
      <c r="Y1117" s="533" t="s">
        <v>2927</v>
      </c>
      <c r="Z1117" s="532" t="s">
        <v>76</v>
      </c>
      <c r="AA1117" s="532" t="s">
        <v>76</v>
      </c>
      <c r="AB1117" s="533" t="s">
        <v>2881</v>
      </c>
      <c r="AC1117" s="532" t="s">
        <v>2323</v>
      </c>
      <c r="AD1117" s="533" t="s">
        <v>1645</v>
      </c>
      <c r="AE1117" s="533" t="s">
        <v>76</v>
      </c>
      <c r="AF1117" s="533" t="s">
        <v>76</v>
      </c>
      <c r="AG1117" s="533" t="s">
        <v>76</v>
      </c>
      <c r="AH1117" s="532" t="s">
        <v>2928</v>
      </c>
      <c r="AI1117" s="532" t="s">
        <v>2680</v>
      </c>
      <c r="AJ1117" s="533">
        <v>9.5</v>
      </c>
      <c r="AK1117" s="532" t="s">
        <v>1854</v>
      </c>
      <c r="AL1117" s="532" t="s">
        <v>1645</v>
      </c>
      <c r="AM1117" s="533">
        <v>10</v>
      </c>
      <c r="AN1117" s="533" t="s">
        <v>76</v>
      </c>
      <c r="AO1117" s="533" t="s">
        <v>76</v>
      </c>
    </row>
    <row r="1118" spans="1:41" s="500" customFormat="1" ht="15" customHeight="1">
      <c r="A1118" s="2619" t="s">
        <v>388</v>
      </c>
      <c r="B1118" s="2619"/>
      <c r="C1118" s="533"/>
      <c r="D1118" s="533"/>
      <c r="E1118" s="533"/>
      <c r="F1118" s="533"/>
      <c r="G1118" s="533"/>
      <c r="H1118" s="533"/>
      <c r="I1118" s="533"/>
      <c r="J1118" s="533"/>
      <c r="K1118" s="533"/>
      <c r="L1118" s="533"/>
      <c r="M1118" s="533"/>
      <c r="N1118" s="533"/>
      <c r="O1118" s="532" t="s">
        <v>311</v>
      </c>
      <c r="P1118" s="533"/>
      <c r="Q1118" s="532"/>
      <c r="R1118" s="533"/>
      <c r="S1118" s="533"/>
      <c r="T1118" s="533"/>
      <c r="U1118" s="533"/>
      <c r="V1118" s="533"/>
      <c r="W1118" s="533"/>
      <c r="X1118" s="532"/>
      <c r="Y1118" s="533"/>
      <c r="Z1118" s="532"/>
      <c r="AA1118" s="532"/>
      <c r="AB1118" s="533"/>
      <c r="AC1118" s="532"/>
      <c r="AD1118" s="533"/>
      <c r="AE1118" s="533"/>
      <c r="AF1118" s="533"/>
      <c r="AG1118" s="533"/>
      <c r="AH1118" s="532"/>
      <c r="AI1118" s="532"/>
      <c r="AJ1118" s="532"/>
      <c r="AK1118" s="532"/>
      <c r="AL1118" s="532"/>
      <c r="AM1118" s="532"/>
      <c r="AN1118" s="533"/>
      <c r="AO1118" s="533"/>
    </row>
    <row r="1119" spans="1:41" s="500" customFormat="1" ht="15" customHeight="1">
      <c r="A1119" s="2619" t="s">
        <v>389</v>
      </c>
      <c r="B1119" s="2619"/>
      <c r="C1119" s="533"/>
      <c r="D1119" s="533"/>
      <c r="E1119" s="533"/>
      <c r="F1119" s="533"/>
      <c r="G1119" s="533"/>
      <c r="H1119" s="533"/>
      <c r="I1119" s="533"/>
      <c r="J1119" s="533"/>
      <c r="K1119" s="533"/>
      <c r="L1119" s="533"/>
      <c r="M1119" s="533"/>
      <c r="N1119" s="533"/>
      <c r="O1119" s="532"/>
      <c r="P1119" s="533"/>
      <c r="Q1119" s="532"/>
      <c r="R1119" s="533"/>
      <c r="S1119" s="533"/>
      <c r="T1119" s="533"/>
      <c r="U1119" s="533"/>
      <c r="V1119" s="533"/>
      <c r="W1119" s="533"/>
      <c r="X1119" s="532"/>
      <c r="Y1119" s="533"/>
      <c r="Z1119" s="532"/>
      <c r="AA1119" s="532"/>
      <c r="AB1119" s="533"/>
      <c r="AC1119" s="532"/>
      <c r="AD1119" s="533"/>
      <c r="AE1119" s="533"/>
      <c r="AF1119" s="533"/>
      <c r="AG1119" s="533"/>
      <c r="AH1119" s="532"/>
      <c r="AI1119" s="532"/>
      <c r="AJ1119" s="532"/>
      <c r="AK1119" s="532"/>
      <c r="AL1119" s="532"/>
      <c r="AM1119" s="532"/>
      <c r="AN1119" s="533"/>
      <c r="AO1119" s="533"/>
    </row>
    <row r="1120" spans="1:41" s="500" customFormat="1" ht="15" customHeight="1">
      <c r="A1120" s="496"/>
      <c r="B1120" s="512" t="s">
        <v>390</v>
      </c>
      <c r="C1120" s="533" t="s">
        <v>1646</v>
      </c>
      <c r="D1120" s="533">
        <v>8</v>
      </c>
      <c r="E1120" s="533" t="s">
        <v>2841</v>
      </c>
      <c r="F1120" s="533">
        <v>10</v>
      </c>
      <c r="G1120" s="533" t="s">
        <v>2323</v>
      </c>
      <c r="H1120" s="533">
        <v>8</v>
      </c>
      <c r="I1120" s="533">
        <v>10</v>
      </c>
      <c r="J1120" s="533">
        <v>10</v>
      </c>
      <c r="K1120" s="533">
        <v>11</v>
      </c>
      <c r="L1120" s="533">
        <v>10</v>
      </c>
      <c r="M1120" s="533">
        <v>13.25</v>
      </c>
      <c r="N1120" s="533" t="s">
        <v>2379</v>
      </c>
      <c r="O1120" s="532" t="s">
        <v>2269</v>
      </c>
      <c r="P1120" s="533">
        <v>10</v>
      </c>
      <c r="Q1120" s="533">
        <v>6.5</v>
      </c>
      <c r="R1120" s="533">
        <v>11.5</v>
      </c>
      <c r="S1120" s="533">
        <v>12.5</v>
      </c>
      <c r="T1120" s="533">
        <v>7</v>
      </c>
      <c r="U1120" s="533">
        <v>11.5</v>
      </c>
      <c r="V1120" s="533">
        <v>12</v>
      </c>
      <c r="W1120" s="533">
        <v>14.25</v>
      </c>
      <c r="X1120" s="533">
        <v>9.5</v>
      </c>
      <c r="Y1120" s="533">
        <v>9</v>
      </c>
      <c r="Z1120" s="533">
        <v>9</v>
      </c>
      <c r="AA1120" s="533">
        <v>11</v>
      </c>
      <c r="AB1120" s="533">
        <v>10</v>
      </c>
      <c r="AC1120" s="533">
        <v>14</v>
      </c>
      <c r="AD1120" s="533">
        <v>9</v>
      </c>
      <c r="AE1120" s="533">
        <v>8</v>
      </c>
      <c r="AF1120" s="533">
        <v>9</v>
      </c>
      <c r="AG1120" s="533">
        <v>10</v>
      </c>
      <c r="AH1120" s="532">
        <v>12.75</v>
      </c>
      <c r="AI1120" s="533">
        <v>11</v>
      </c>
      <c r="AJ1120" s="533">
        <v>13</v>
      </c>
      <c r="AK1120" s="533">
        <v>7</v>
      </c>
      <c r="AL1120" s="533">
        <v>16</v>
      </c>
      <c r="AM1120" s="533">
        <v>12</v>
      </c>
      <c r="AN1120" s="533">
        <v>8.5</v>
      </c>
      <c r="AO1120" s="533">
        <v>11.25</v>
      </c>
    </row>
    <row r="1121" spans="1:41" s="500" customFormat="1" ht="15" customHeight="1">
      <c r="A1121" s="496"/>
      <c r="B1121" s="512" t="s">
        <v>391</v>
      </c>
      <c r="C1121" s="533" t="s">
        <v>2867</v>
      </c>
      <c r="D1121" s="533" t="s">
        <v>76</v>
      </c>
      <c r="E1121" s="533" t="s">
        <v>76</v>
      </c>
      <c r="F1121" s="533" t="s">
        <v>76</v>
      </c>
      <c r="G1121" s="533" t="s">
        <v>76</v>
      </c>
      <c r="H1121" s="533" t="s">
        <v>76</v>
      </c>
      <c r="I1121" s="533" t="s">
        <v>76</v>
      </c>
      <c r="J1121" s="533" t="s">
        <v>76</v>
      </c>
      <c r="K1121" s="533">
        <v>13</v>
      </c>
      <c r="L1121" s="533" t="s">
        <v>76</v>
      </c>
      <c r="M1121" s="533">
        <v>13.75</v>
      </c>
      <c r="N1121" s="533" t="s">
        <v>76</v>
      </c>
      <c r="O1121" s="532" t="s">
        <v>76</v>
      </c>
      <c r="P1121" s="533" t="s">
        <v>76</v>
      </c>
      <c r="Q1121" s="533">
        <v>8.5</v>
      </c>
      <c r="R1121" s="533">
        <v>11.5</v>
      </c>
      <c r="S1121" s="533" t="s">
        <v>76</v>
      </c>
      <c r="T1121" s="533" t="s">
        <v>76</v>
      </c>
      <c r="U1121" s="533" t="s">
        <v>76</v>
      </c>
      <c r="V1121" s="533" t="s">
        <v>76</v>
      </c>
      <c r="W1121" s="533" t="s">
        <v>76</v>
      </c>
      <c r="X1121" s="533">
        <v>12.5</v>
      </c>
      <c r="Y1121" s="533" t="s">
        <v>76</v>
      </c>
      <c r="Z1121" s="533" t="s">
        <v>76</v>
      </c>
      <c r="AA1121" s="533">
        <v>9.75</v>
      </c>
      <c r="AB1121" s="533" t="s">
        <v>76</v>
      </c>
      <c r="AC1121" s="533">
        <v>16.3</v>
      </c>
      <c r="AD1121" s="533" t="s">
        <v>76</v>
      </c>
      <c r="AE1121" s="533" t="s">
        <v>76</v>
      </c>
      <c r="AF1121" s="533" t="s">
        <v>76</v>
      </c>
      <c r="AG1121" s="533" t="s">
        <v>76</v>
      </c>
      <c r="AH1121" s="532" t="s">
        <v>76</v>
      </c>
      <c r="AI1121" s="533" t="s">
        <v>76</v>
      </c>
      <c r="AJ1121" s="533" t="s">
        <v>76</v>
      </c>
      <c r="AK1121" s="532" t="s">
        <v>76</v>
      </c>
      <c r="AL1121" s="533" t="s">
        <v>76</v>
      </c>
      <c r="AM1121" s="533">
        <v>12</v>
      </c>
      <c r="AN1121" s="533" t="s">
        <v>76</v>
      </c>
      <c r="AO1121" s="533">
        <v>12.75</v>
      </c>
    </row>
    <row r="1122" spans="1:41" s="500" customFormat="1" ht="15" customHeight="1">
      <c r="A1122" s="2619" t="s">
        <v>2799</v>
      </c>
      <c r="B1122" s="2619"/>
      <c r="C1122" s="533"/>
      <c r="D1122" s="533"/>
      <c r="E1122" s="533"/>
      <c r="F1122" s="533"/>
      <c r="G1122" s="533"/>
      <c r="H1122" s="533"/>
      <c r="I1122" s="533"/>
      <c r="J1122" s="533"/>
      <c r="K1122" s="533"/>
      <c r="L1122" s="533"/>
      <c r="M1122" s="533"/>
      <c r="N1122" s="533"/>
      <c r="O1122" s="532"/>
      <c r="P1122" s="533"/>
      <c r="Q1122" s="532"/>
      <c r="R1122" s="533"/>
      <c r="S1122" s="533"/>
      <c r="T1122" s="533"/>
      <c r="U1122" s="533"/>
      <c r="V1122" s="533"/>
      <c r="W1122" s="533"/>
      <c r="X1122" s="533"/>
      <c r="Y1122" s="533"/>
      <c r="Z1122" s="532"/>
      <c r="AA1122" s="532"/>
      <c r="AB1122" s="533"/>
      <c r="AC1122" s="533"/>
      <c r="AD1122" s="533"/>
      <c r="AE1122" s="533"/>
      <c r="AF1122" s="533"/>
      <c r="AG1122" s="533"/>
      <c r="AH1122" s="532"/>
      <c r="AI1122" s="533"/>
      <c r="AJ1122" s="533"/>
      <c r="AK1122" s="532"/>
      <c r="AL1122" s="533"/>
      <c r="AM1122" s="533"/>
      <c r="AN1122" s="533"/>
      <c r="AO1122" s="533"/>
    </row>
    <row r="1123" spans="1:41" s="500" customFormat="1" ht="15" customHeight="1">
      <c r="A1123" s="496"/>
      <c r="B1123" s="512" t="s">
        <v>390</v>
      </c>
      <c r="C1123" s="533">
        <v>12.5</v>
      </c>
      <c r="D1123" s="533">
        <v>13</v>
      </c>
      <c r="E1123" s="533" t="s">
        <v>1647</v>
      </c>
      <c r="F1123" s="533">
        <v>13</v>
      </c>
      <c r="G1123" s="533">
        <v>12.5</v>
      </c>
      <c r="H1123" s="533">
        <v>12</v>
      </c>
      <c r="I1123" s="533">
        <v>11.5</v>
      </c>
      <c r="J1123" s="533" t="s">
        <v>2706</v>
      </c>
      <c r="K1123" s="533">
        <v>13.25</v>
      </c>
      <c r="L1123" s="533">
        <v>13.25</v>
      </c>
      <c r="M1123" s="533">
        <v>14.75</v>
      </c>
      <c r="N1123" s="533">
        <v>13.25</v>
      </c>
      <c r="O1123" s="533">
        <v>13.25</v>
      </c>
      <c r="P1123" s="533">
        <v>13.25</v>
      </c>
      <c r="Q1123" s="533">
        <v>12.5</v>
      </c>
      <c r="R1123" s="533">
        <v>12</v>
      </c>
      <c r="S1123" s="533">
        <v>14.5</v>
      </c>
      <c r="T1123" s="533">
        <v>13.25</v>
      </c>
      <c r="U1123" s="533">
        <v>13.25</v>
      </c>
      <c r="V1123" s="533">
        <v>13.25</v>
      </c>
      <c r="W1123" s="533">
        <v>13.25</v>
      </c>
      <c r="X1123" s="533">
        <v>12.5</v>
      </c>
      <c r="Y1123" s="533">
        <v>13.25</v>
      </c>
      <c r="Z1123" s="533">
        <v>13.25</v>
      </c>
      <c r="AA1123" s="533">
        <v>13.25</v>
      </c>
      <c r="AB1123" s="533">
        <v>13.25</v>
      </c>
      <c r="AC1123" s="533">
        <v>13.25</v>
      </c>
      <c r="AD1123" s="533">
        <v>13.25</v>
      </c>
      <c r="AE1123" s="533">
        <v>12.5</v>
      </c>
      <c r="AF1123" s="533">
        <v>13</v>
      </c>
      <c r="AG1123" s="533">
        <v>13.25</v>
      </c>
      <c r="AH1123" s="533">
        <v>13</v>
      </c>
      <c r="AI1123" s="533">
        <v>11.5</v>
      </c>
      <c r="AJ1123" s="533">
        <v>15</v>
      </c>
      <c r="AK1123" s="532" t="s">
        <v>1893</v>
      </c>
      <c r="AL1123" s="533">
        <v>14</v>
      </c>
      <c r="AM1123" s="533" t="s">
        <v>76</v>
      </c>
      <c r="AN1123" s="533">
        <v>11</v>
      </c>
      <c r="AO1123" s="533">
        <v>11.5</v>
      </c>
    </row>
    <row r="1124" spans="1:41" s="500" customFormat="1" ht="15" customHeight="1">
      <c r="A1124" s="496"/>
      <c r="B1124" s="512" t="s">
        <v>391</v>
      </c>
      <c r="C1124" s="533" t="s">
        <v>76</v>
      </c>
      <c r="D1124" s="533" t="s">
        <v>76</v>
      </c>
      <c r="E1124" s="533" t="s">
        <v>76</v>
      </c>
      <c r="F1124" s="533" t="s">
        <v>76</v>
      </c>
      <c r="G1124" s="533" t="s">
        <v>76</v>
      </c>
      <c r="H1124" s="533" t="s">
        <v>76</v>
      </c>
      <c r="I1124" s="533">
        <v>12.5</v>
      </c>
      <c r="J1124" s="533" t="s">
        <v>76</v>
      </c>
      <c r="K1124" s="533">
        <v>13.25</v>
      </c>
      <c r="L1124" s="533" t="s">
        <v>76</v>
      </c>
      <c r="M1124" s="533">
        <v>14.75</v>
      </c>
      <c r="N1124" s="533" t="s">
        <v>76</v>
      </c>
      <c r="O1124" s="533" t="s">
        <v>76</v>
      </c>
      <c r="P1124" s="532" t="s">
        <v>76</v>
      </c>
      <c r="Q1124" s="532" t="s">
        <v>76</v>
      </c>
      <c r="R1124" s="533">
        <v>13</v>
      </c>
      <c r="S1124" s="533" t="s">
        <v>76</v>
      </c>
      <c r="T1124" s="533" t="s">
        <v>76</v>
      </c>
      <c r="U1124" s="533" t="s">
        <v>76</v>
      </c>
      <c r="V1124" s="533" t="s">
        <v>76</v>
      </c>
      <c r="W1124" s="533" t="s">
        <v>76</v>
      </c>
      <c r="X1124" s="533" t="s">
        <v>76</v>
      </c>
      <c r="Y1124" s="533" t="s">
        <v>76</v>
      </c>
      <c r="Z1124" s="533">
        <v>15.5</v>
      </c>
      <c r="AA1124" s="533" t="s">
        <v>76</v>
      </c>
      <c r="AB1124" s="533" t="s">
        <v>76</v>
      </c>
      <c r="AC1124" s="533" t="s">
        <v>76</v>
      </c>
      <c r="AD1124" s="533" t="s">
        <v>76</v>
      </c>
      <c r="AE1124" s="533" t="s">
        <v>76</v>
      </c>
      <c r="AF1124" s="533" t="s">
        <v>76</v>
      </c>
      <c r="AG1124" s="533"/>
      <c r="AH1124" s="533" t="s">
        <v>76</v>
      </c>
      <c r="AI1124" s="533">
        <v>13</v>
      </c>
      <c r="AJ1124" s="533" t="s">
        <v>76</v>
      </c>
      <c r="AK1124" s="532" t="s">
        <v>76</v>
      </c>
      <c r="AL1124" s="533" t="s">
        <v>76</v>
      </c>
      <c r="AM1124" s="533">
        <v>13.5</v>
      </c>
      <c r="AN1124" s="533" t="s">
        <v>76</v>
      </c>
      <c r="AO1124" s="533">
        <v>13.25</v>
      </c>
    </row>
    <row r="1125" spans="1:41" s="500" customFormat="1" ht="15" customHeight="1">
      <c r="A1125" s="2619" t="s">
        <v>47</v>
      </c>
      <c r="B1125" s="2619"/>
      <c r="C1125" s="533"/>
      <c r="D1125" s="533"/>
      <c r="E1125" s="533"/>
      <c r="F1125" s="533"/>
      <c r="G1125" s="533"/>
      <c r="H1125" s="533"/>
      <c r="I1125" s="533"/>
      <c r="J1125" s="533"/>
      <c r="K1125" s="533"/>
      <c r="L1125" s="533"/>
      <c r="M1125" s="533"/>
      <c r="N1125" s="533"/>
      <c r="O1125" s="533"/>
      <c r="P1125" s="532"/>
      <c r="Q1125" s="532"/>
      <c r="R1125" s="533" t="s">
        <v>1285</v>
      </c>
      <c r="S1125" s="533"/>
      <c r="T1125" s="533"/>
      <c r="U1125" s="533"/>
      <c r="V1125" s="533"/>
      <c r="W1125" s="533"/>
      <c r="X1125" s="533"/>
      <c r="Y1125" s="533"/>
      <c r="Z1125" s="533"/>
      <c r="AA1125" s="533"/>
      <c r="AB1125" s="533"/>
      <c r="AC1125" s="533"/>
      <c r="AD1125" s="533"/>
      <c r="AE1125" s="533"/>
      <c r="AF1125" s="533"/>
      <c r="AG1125" s="533"/>
      <c r="AH1125" s="533"/>
      <c r="AI1125" s="533"/>
      <c r="AJ1125" s="533"/>
      <c r="AK1125" s="532"/>
      <c r="AL1125" s="533"/>
      <c r="AM1125" s="533"/>
      <c r="AN1125" s="533"/>
      <c r="AO1125" s="533"/>
    </row>
    <row r="1126" spans="1:41" s="500" customFormat="1" ht="15" customHeight="1">
      <c r="A1126" s="496"/>
      <c r="B1126" s="512" t="s">
        <v>390</v>
      </c>
      <c r="C1126" s="533">
        <v>12</v>
      </c>
      <c r="D1126" s="533" t="s">
        <v>1645</v>
      </c>
      <c r="E1126" s="533" t="s">
        <v>1663</v>
      </c>
      <c r="F1126" s="533">
        <v>12</v>
      </c>
      <c r="G1126" s="533" t="s">
        <v>1645</v>
      </c>
      <c r="H1126" s="533">
        <v>12</v>
      </c>
      <c r="I1126" s="533">
        <v>10</v>
      </c>
      <c r="J1126" s="533" t="s">
        <v>1854</v>
      </c>
      <c r="K1126" s="533">
        <v>16.5</v>
      </c>
      <c r="L1126" s="533">
        <v>12.5</v>
      </c>
      <c r="M1126" s="533">
        <v>14.75</v>
      </c>
      <c r="N1126" s="533">
        <v>14.75</v>
      </c>
      <c r="O1126" s="533">
        <v>14</v>
      </c>
      <c r="P1126" s="533">
        <v>13.25</v>
      </c>
      <c r="Q1126" s="537">
        <v>10.5</v>
      </c>
      <c r="R1126" s="533">
        <v>13.5</v>
      </c>
      <c r="S1126" s="533">
        <v>14.5</v>
      </c>
      <c r="T1126" s="533">
        <v>14</v>
      </c>
      <c r="U1126" s="533">
        <v>15</v>
      </c>
      <c r="V1126" s="533">
        <v>16.5</v>
      </c>
      <c r="W1126" s="533">
        <v>13.25</v>
      </c>
      <c r="X1126" s="533">
        <v>13</v>
      </c>
      <c r="Y1126" s="533">
        <v>15</v>
      </c>
      <c r="Z1126" s="533">
        <v>15.5</v>
      </c>
      <c r="AA1126" s="533">
        <v>14</v>
      </c>
      <c r="AB1126" s="533">
        <v>13.75</v>
      </c>
      <c r="AC1126" s="533" t="s">
        <v>76</v>
      </c>
      <c r="AD1126" s="533">
        <v>15</v>
      </c>
      <c r="AE1126" s="533">
        <v>12.5</v>
      </c>
      <c r="AF1126" s="533">
        <v>13</v>
      </c>
      <c r="AG1126" s="533">
        <v>14.5</v>
      </c>
      <c r="AH1126" s="533">
        <v>13</v>
      </c>
      <c r="AI1126" s="533" t="s">
        <v>76</v>
      </c>
      <c r="AJ1126" s="533">
        <v>14.75</v>
      </c>
      <c r="AK1126" s="532" t="s">
        <v>1893</v>
      </c>
      <c r="AL1126" s="533" t="s">
        <v>76</v>
      </c>
      <c r="AM1126" s="533" t="s">
        <v>76</v>
      </c>
      <c r="AN1126" s="533">
        <v>10.5</v>
      </c>
      <c r="AO1126" s="533">
        <v>13.75</v>
      </c>
    </row>
    <row r="1127" spans="1:41" s="500" customFormat="1" ht="15" customHeight="1">
      <c r="A1127" s="496"/>
      <c r="B1127" s="512" t="s">
        <v>391</v>
      </c>
      <c r="C1127" s="533">
        <v>12.5</v>
      </c>
      <c r="D1127" s="533" t="s">
        <v>76</v>
      </c>
      <c r="E1127" s="533" t="s">
        <v>76</v>
      </c>
      <c r="F1127" s="533">
        <v>12.5</v>
      </c>
      <c r="G1127" s="533" t="s">
        <v>76</v>
      </c>
      <c r="H1127" s="533" t="s">
        <v>76</v>
      </c>
      <c r="I1127" s="533">
        <v>11</v>
      </c>
      <c r="J1127" s="533" t="s">
        <v>76</v>
      </c>
      <c r="K1127" s="533">
        <v>16.5</v>
      </c>
      <c r="L1127" s="533" t="s">
        <v>76</v>
      </c>
      <c r="M1127" s="533" t="s">
        <v>76</v>
      </c>
      <c r="N1127" s="533" t="s">
        <v>76</v>
      </c>
      <c r="O1127" s="533" t="s">
        <v>76</v>
      </c>
      <c r="P1127" s="532" t="s">
        <v>76</v>
      </c>
      <c r="Q1127" s="532" t="s">
        <v>76</v>
      </c>
      <c r="R1127" s="533" t="s">
        <v>76</v>
      </c>
      <c r="S1127" s="533" t="s">
        <v>76</v>
      </c>
      <c r="T1127" s="533" t="s">
        <v>76</v>
      </c>
      <c r="U1127" s="533" t="s">
        <v>76</v>
      </c>
      <c r="V1127" s="533" t="s">
        <v>76</v>
      </c>
      <c r="W1127" s="533" t="s">
        <v>76</v>
      </c>
      <c r="X1127" s="533">
        <v>14</v>
      </c>
      <c r="Y1127" s="533" t="s">
        <v>76</v>
      </c>
      <c r="Z1127" s="533" t="s">
        <v>76</v>
      </c>
      <c r="AA1127" s="533" t="s">
        <v>76</v>
      </c>
      <c r="AB1127" s="533" t="s">
        <v>76</v>
      </c>
      <c r="AC1127" s="533">
        <v>16.3</v>
      </c>
      <c r="AD1127" s="533" t="s">
        <v>76</v>
      </c>
      <c r="AE1127" s="533" t="s">
        <v>76</v>
      </c>
      <c r="AF1127" s="533" t="s">
        <v>76</v>
      </c>
      <c r="AG1127" s="533" t="s">
        <v>76</v>
      </c>
      <c r="AH1127" s="533">
        <v>15</v>
      </c>
      <c r="AI1127" s="533" t="s">
        <v>76</v>
      </c>
      <c r="AJ1127" s="533" t="s">
        <v>76</v>
      </c>
      <c r="AK1127" s="532" t="s">
        <v>76</v>
      </c>
      <c r="AL1127" s="533" t="s">
        <v>76</v>
      </c>
      <c r="AM1127" s="533">
        <v>13.5</v>
      </c>
      <c r="AN1127" s="533" t="s">
        <v>76</v>
      </c>
      <c r="AO1127" s="533">
        <v>15.5</v>
      </c>
    </row>
    <row r="1128" spans="1:41" s="500" customFormat="1" ht="15" customHeight="1">
      <c r="A1128" s="2619" t="s">
        <v>407</v>
      </c>
      <c r="B1128" s="2619"/>
      <c r="C1128" s="533"/>
      <c r="D1128" s="533"/>
      <c r="E1128" s="533"/>
      <c r="F1128" s="533"/>
      <c r="G1128" s="533"/>
      <c r="H1128" s="533"/>
      <c r="I1128" s="533"/>
      <c r="J1128" s="533"/>
      <c r="K1128" s="533"/>
      <c r="L1128" s="533"/>
      <c r="M1128" s="533"/>
      <c r="N1128" s="533"/>
      <c r="O1128" s="533"/>
      <c r="P1128" s="532"/>
      <c r="Q1128" s="532"/>
      <c r="R1128" s="533"/>
      <c r="S1128" s="533"/>
      <c r="T1128" s="533"/>
      <c r="U1128" s="533"/>
      <c r="V1128" s="533"/>
      <c r="W1128" s="533"/>
      <c r="X1128" s="533"/>
      <c r="Y1128" s="533"/>
      <c r="Z1128" s="532"/>
      <c r="AA1128" s="532"/>
      <c r="AB1128" s="533"/>
      <c r="AC1128" s="533"/>
      <c r="AD1128" s="533"/>
      <c r="AE1128" s="533"/>
      <c r="AF1128" s="533"/>
      <c r="AG1128" s="533"/>
      <c r="AH1128" s="533"/>
      <c r="AI1128" s="533"/>
      <c r="AJ1128" s="533"/>
      <c r="AK1128" s="532"/>
      <c r="AL1128" s="533"/>
      <c r="AM1128" s="533"/>
      <c r="AN1128" s="533"/>
      <c r="AO1128" s="533"/>
    </row>
    <row r="1129" spans="1:41" s="500" customFormat="1">
      <c r="A1129" s="523" t="s">
        <v>856</v>
      </c>
      <c r="B1129" s="710" t="s">
        <v>1258</v>
      </c>
      <c r="C1129" s="533"/>
      <c r="D1129" s="533"/>
      <c r="E1129" s="533"/>
      <c r="F1129" s="533"/>
      <c r="G1129" s="533"/>
      <c r="H1129" s="533"/>
      <c r="I1129" s="533"/>
      <c r="J1129" s="533"/>
      <c r="K1129" s="533"/>
      <c r="L1129" s="533"/>
      <c r="M1129" s="533"/>
      <c r="N1129" s="533"/>
      <c r="O1129" s="533"/>
      <c r="P1129" s="532"/>
      <c r="Q1129" s="532"/>
      <c r="R1129" s="533"/>
      <c r="S1129" s="533"/>
      <c r="T1129" s="533"/>
      <c r="U1129" s="533"/>
      <c r="V1129" s="533"/>
      <c r="W1129" s="533"/>
      <c r="X1129" s="533"/>
      <c r="Y1129" s="533"/>
      <c r="Z1129" s="532"/>
      <c r="AA1129" s="532"/>
      <c r="AB1129" s="533"/>
      <c r="AC1129" s="533"/>
      <c r="AD1129" s="533"/>
      <c r="AE1129" s="533"/>
      <c r="AF1129" s="533"/>
      <c r="AG1129" s="533"/>
      <c r="AH1129" s="533"/>
      <c r="AI1129" s="533"/>
      <c r="AJ1129" s="533"/>
      <c r="AK1129" s="532"/>
      <c r="AL1129" s="533"/>
      <c r="AM1129" s="533"/>
      <c r="AN1129" s="533"/>
      <c r="AO1129" s="533"/>
    </row>
    <row r="1130" spans="1:41" s="500" customFormat="1" ht="15" customHeight="1">
      <c r="A1130" s="523"/>
      <c r="B1130" s="512" t="s">
        <v>390</v>
      </c>
      <c r="C1130" s="533">
        <v>13</v>
      </c>
      <c r="D1130" s="533">
        <v>14</v>
      </c>
      <c r="E1130" s="533" t="s">
        <v>2451</v>
      </c>
      <c r="F1130" s="533">
        <v>13</v>
      </c>
      <c r="G1130" s="533">
        <v>13</v>
      </c>
      <c r="H1130" s="533" t="s">
        <v>1669</v>
      </c>
      <c r="I1130" s="533">
        <v>12</v>
      </c>
      <c r="J1130" s="533" t="s">
        <v>1910</v>
      </c>
      <c r="K1130" s="533">
        <v>13</v>
      </c>
      <c r="L1130" s="533">
        <v>13</v>
      </c>
      <c r="M1130" s="533">
        <v>14.5</v>
      </c>
      <c r="N1130" s="533">
        <v>13</v>
      </c>
      <c r="O1130" s="533">
        <v>13</v>
      </c>
      <c r="P1130" s="533">
        <v>13</v>
      </c>
      <c r="Q1130" s="533">
        <v>13</v>
      </c>
      <c r="R1130" s="533">
        <v>13</v>
      </c>
      <c r="S1130" s="533">
        <v>14.5</v>
      </c>
      <c r="T1130" s="533">
        <v>13.5</v>
      </c>
      <c r="U1130" s="533">
        <v>13</v>
      </c>
      <c r="V1130" s="533">
        <v>13</v>
      </c>
      <c r="W1130" s="533">
        <v>13</v>
      </c>
      <c r="X1130" s="533">
        <v>12.5</v>
      </c>
      <c r="Y1130" s="533">
        <v>13</v>
      </c>
      <c r="Z1130" s="533">
        <v>13</v>
      </c>
      <c r="AA1130" s="533">
        <v>13</v>
      </c>
      <c r="AB1130" s="533">
        <v>13</v>
      </c>
      <c r="AC1130" s="533">
        <v>13</v>
      </c>
      <c r="AD1130" s="533">
        <v>13</v>
      </c>
      <c r="AE1130" s="533">
        <v>12.5</v>
      </c>
      <c r="AF1130" s="533">
        <v>13</v>
      </c>
      <c r="AG1130" s="533">
        <v>13</v>
      </c>
      <c r="AH1130" s="533">
        <v>11</v>
      </c>
      <c r="AI1130" s="533">
        <v>11.25</v>
      </c>
      <c r="AJ1130" s="533">
        <v>15</v>
      </c>
      <c r="AK1130" s="532" t="s">
        <v>1891</v>
      </c>
      <c r="AL1130" s="533">
        <v>16</v>
      </c>
      <c r="AM1130" s="533">
        <v>12.75</v>
      </c>
      <c r="AN1130" s="533">
        <v>10.5</v>
      </c>
      <c r="AO1130" s="533">
        <v>12</v>
      </c>
    </row>
    <row r="1131" spans="1:41" s="500" customFormat="1" ht="15" customHeight="1">
      <c r="A1131" s="523"/>
      <c r="B1131" s="512" t="s">
        <v>391</v>
      </c>
      <c r="C1131" s="533" t="s">
        <v>76</v>
      </c>
      <c r="D1131" s="533" t="s">
        <v>76</v>
      </c>
      <c r="E1131" s="533" t="s">
        <v>76</v>
      </c>
      <c r="F1131" s="533" t="s">
        <v>76</v>
      </c>
      <c r="G1131" s="533" t="s">
        <v>76</v>
      </c>
      <c r="H1131" s="533" t="s">
        <v>76</v>
      </c>
      <c r="I1131" s="533">
        <v>13.5</v>
      </c>
      <c r="J1131" s="533" t="s">
        <v>76</v>
      </c>
      <c r="K1131" s="533" t="s">
        <v>76</v>
      </c>
      <c r="L1131" s="533" t="s">
        <v>76</v>
      </c>
      <c r="M1131" s="533">
        <v>14.5</v>
      </c>
      <c r="N1131" s="533" t="s">
        <v>76</v>
      </c>
      <c r="O1131" s="533" t="s">
        <v>76</v>
      </c>
      <c r="P1131" s="532" t="s">
        <v>76</v>
      </c>
      <c r="Q1131" s="532" t="s">
        <v>76</v>
      </c>
      <c r="R1131" s="533" t="s">
        <v>76</v>
      </c>
      <c r="S1131" s="533" t="s">
        <v>76</v>
      </c>
      <c r="T1131" s="533" t="s">
        <v>76</v>
      </c>
      <c r="U1131" s="533" t="s">
        <v>76</v>
      </c>
      <c r="V1131" s="533" t="s">
        <v>76</v>
      </c>
      <c r="W1131" s="533" t="s">
        <v>76</v>
      </c>
      <c r="X1131" s="533" t="s">
        <v>76</v>
      </c>
      <c r="Y1131" s="533" t="s">
        <v>76</v>
      </c>
      <c r="Z1131" s="533">
        <v>13</v>
      </c>
      <c r="AA1131" s="533" t="s">
        <v>76</v>
      </c>
      <c r="AB1131" s="532" t="s">
        <v>76</v>
      </c>
      <c r="AC1131" s="532" t="s">
        <v>76</v>
      </c>
      <c r="AD1131" s="533" t="s">
        <v>76</v>
      </c>
      <c r="AE1131" s="533" t="s">
        <v>76</v>
      </c>
      <c r="AF1131" s="533" t="s">
        <v>76</v>
      </c>
      <c r="AG1131" s="533" t="s">
        <v>76</v>
      </c>
      <c r="AH1131" s="533">
        <v>12.5</v>
      </c>
      <c r="AI1131" s="533">
        <v>12.5</v>
      </c>
      <c r="AJ1131" s="533" t="s">
        <v>76</v>
      </c>
      <c r="AK1131" s="532" t="s">
        <v>76</v>
      </c>
      <c r="AL1131" s="533" t="s">
        <v>76</v>
      </c>
      <c r="AM1131" s="533">
        <v>13</v>
      </c>
      <c r="AN1131" s="533" t="s">
        <v>76</v>
      </c>
      <c r="AO1131" s="533">
        <v>14</v>
      </c>
    </row>
    <row r="1132" spans="1:41" s="500" customFormat="1" ht="15" customHeight="1">
      <c r="A1132" s="523" t="s">
        <v>1085</v>
      </c>
      <c r="B1132" s="710" t="s">
        <v>1259</v>
      </c>
      <c r="C1132" s="533"/>
      <c r="D1132" s="533"/>
      <c r="E1132" s="533"/>
      <c r="F1132" s="533"/>
      <c r="G1132" s="533"/>
      <c r="H1132" s="533"/>
      <c r="I1132" s="533"/>
      <c r="J1132" s="533"/>
      <c r="K1132" s="533"/>
      <c r="L1132" s="533"/>
      <c r="M1132" s="533"/>
      <c r="N1132" s="533"/>
      <c r="O1132" s="533"/>
      <c r="P1132" s="532"/>
      <c r="Q1132" s="532"/>
      <c r="R1132" s="533"/>
      <c r="S1132" s="533"/>
      <c r="T1132" s="533"/>
      <c r="U1132" s="533"/>
      <c r="V1132" s="533"/>
      <c r="W1132" s="533"/>
      <c r="X1132" s="533"/>
      <c r="Y1132" s="533"/>
      <c r="Z1132" s="533"/>
      <c r="AA1132" s="533"/>
      <c r="AB1132" s="532"/>
      <c r="AC1132" s="533"/>
      <c r="AD1132" s="533"/>
      <c r="AE1132" s="533"/>
      <c r="AF1132" s="533"/>
      <c r="AG1132" s="533"/>
      <c r="AH1132" s="533"/>
      <c r="AI1132" s="533"/>
      <c r="AJ1132" s="533"/>
      <c r="AK1132" s="532"/>
      <c r="AL1132" s="533"/>
      <c r="AM1132" s="533"/>
      <c r="AN1132" s="533"/>
      <c r="AO1132" s="533"/>
    </row>
    <row r="1133" spans="1:41" s="500" customFormat="1" ht="15" customHeight="1">
      <c r="A1133" s="496"/>
      <c r="B1133" s="512" t="s">
        <v>390</v>
      </c>
      <c r="C1133" s="533">
        <v>13</v>
      </c>
      <c r="D1133" s="533">
        <v>14</v>
      </c>
      <c r="E1133" s="533">
        <v>12</v>
      </c>
      <c r="F1133" s="533">
        <v>12.5</v>
      </c>
      <c r="G1133" s="533">
        <v>13</v>
      </c>
      <c r="H1133" s="533" t="s">
        <v>1669</v>
      </c>
      <c r="I1133" s="533">
        <v>12</v>
      </c>
      <c r="J1133" s="533" t="s">
        <v>2451</v>
      </c>
      <c r="K1133" s="533">
        <v>16.5</v>
      </c>
      <c r="L1133" s="533">
        <v>13</v>
      </c>
      <c r="M1133" s="533" t="s">
        <v>76</v>
      </c>
      <c r="N1133" s="533">
        <v>14.75</v>
      </c>
      <c r="O1133" s="533">
        <v>14.5</v>
      </c>
      <c r="P1133" s="533">
        <v>13</v>
      </c>
      <c r="Q1133" s="533">
        <v>13</v>
      </c>
      <c r="R1133" s="533">
        <v>14</v>
      </c>
      <c r="S1133" s="533">
        <v>14.5</v>
      </c>
      <c r="T1133" s="533">
        <v>14</v>
      </c>
      <c r="U1133" s="533">
        <v>13</v>
      </c>
      <c r="V1133" s="533">
        <v>16.5</v>
      </c>
      <c r="W1133" s="533">
        <v>13</v>
      </c>
      <c r="X1133" s="533">
        <v>15.5</v>
      </c>
      <c r="Y1133" s="533">
        <v>13</v>
      </c>
      <c r="Z1133" s="533">
        <v>13</v>
      </c>
      <c r="AA1133" s="533">
        <v>14.75</v>
      </c>
      <c r="AB1133" s="533">
        <v>13</v>
      </c>
      <c r="AC1133" s="532" t="s">
        <v>76</v>
      </c>
      <c r="AD1133" s="533">
        <v>15</v>
      </c>
      <c r="AE1133" s="533">
        <v>12.5</v>
      </c>
      <c r="AF1133" s="533">
        <v>13.5</v>
      </c>
      <c r="AG1133" s="533">
        <v>15</v>
      </c>
      <c r="AH1133" s="533">
        <v>12.5</v>
      </c>
      <c r="AI1133" s="533">
        <v>12.5</v>
      </c>
      <c r="AJ1133" s="533">
        <v>14.5</v>
      </c>
      <c r="AK1133" s="532" t="s">
        <v>1891</v>
      </c>
      <c r="AL1133" s="533">
        <v>16</v>
      </c>
      <c r="AM1133" s="533">
        <v>12.75</v>
      </c>
      <c r="AN1133" s="533">
        <v>10.5</v>
      </c>
      <c r="AO1133" s="533">
        <v>13.75</v>
      </c>
    </row>
    <row r="1134" spans="1:41" s="500" customFormat="1" ht="15" customHeight="1">
      <c r="A1134" s="496"/>
      <c r="B1134" s="512" t="s">
        <v>391</v>
      </c>
      <c r="C1134" s="533" t="s">
        <v>76</v>
      </c>
      <c r="D1134" s="533" t="s">
        <v>76</v>
      </c>
      <c r="E1134" s="533" t="s">
        <v>76</v>
      </c>
      <c r="F1134" s="533" t="s">
        <v>76</v>
      </c>
      <c r="G1134" s="533" t="s">
        <v>76</v>
      </c>
      <c r="H1134" s="533" t="s">
        <v>76</v>
      </c>
      <c r="I1134" s="533">
        <v>13.5</v>
      </c>
      <c r="J1134" s="533" t="s">
        <v>76</v>
      </c>
      <c r="K1134" s="533" t="s">
        <v>76</v>
      </c>
      <c r="L1134" s="533" t="s">
        <v>76</v>
      </c>
      <c r="M1134" s="533" t="s">
        <v>76</v>
      </c>
      <c r="N1134" s="533" t="s">
        <v>76</v>
      </c>
      <c r="O1134" s="533" t="s">
        <v>76</v>
      </c>
      <c r="P1134" s="533" t="s">
        <v>76</v>
      </c>
      <c r="Q1134" s="533" t="s">
        <v>76</v>
      </c>
      <c r="R1134" s="533" t="s">
        <v>76</v>
      </c>
      <c r="S1134" s="533" t="s">
        <v>76</v>
      </c>
      <c r="T1134" s="533" t="s">
        <v>76</v>
      </c>
      <c r="U1134" s="533" t="s">
        <v>76</v>
      </c>
      <c r="V1134" s="533" t="s">
        <v>76</v>
      </c>
      <c r="W1134" s="533" t="s">
        <v>76</v>
      </c>
      <c r="X1134" s="533" t="s">
        <v>76</v>
      </c>
      <c r="Y1134" s="533" t="s">
        <v>76</v>
      </c>
      <c r="Z1134" s="533">
        <v>13</v>
      </c>
      <c r="AA1134" s="533" t="s">
        <v>76</v>
      </c>
      <c r="AB1134" s="533" t="s">
        <v>76</v>
      </c>
      <c r="AC1134" s="533">
        <v>16.3</v>
      </c>
      <c r="AD1134" s="533" t="s">
        <v>76</v>
      </c>
      <c r="AE1134" s="533" t="s">
        <v>76</v>
      </c>
      <c r="AF1134" s="533" t="s">
        <v>76</v>
      </c>
      <c r="AG1134" s="533" t="s">
        <v>76</v>
      </c>
      <c r="AH1134" s="533">
        <v>14.5</v>
      </c>
      <c r="AI1134" s="533" t="s">
        <v>76</v>
      </c>
      <c r="AJ1134" s="533" t="s">
        <v>76</v>
      </c>
      <c r="AK1134" s="533" t="s">
        <v>76</v>
      </c>
      <c r="AL1134" s="533" t="s">
        <v>76</v>
      </c>
      <c r="AM1134" s="533">
        <v>13</v>
      </c>
      <c r="AN1134" s="533" t="s">
        <v>76</v>
      </c>
      <c r="AO1134" s="533">
        <v>15.5</v>
      </c>
    </row>
    <row r="1135" spans="1:41" s="540" customFormat="1" ht="15" customHeight="1">
      <c r="A1135" s="2619" t="s">
        <v>211</v>
      </c>
      <c r="B1135" s="2619"/>
      <c r="C1135" s="533">
        <v>7</v>
      </c>
      <c r="D1135" s="533">
        <v>7</v>
      </c>
      <c r="E1135" s="533">
        <v>7</v>
      </c>
      <c r="F1135" s="533">
        <v>7</v>
      </c>
      <c r="G1135" s="533">
        <v>7</v>
      </c>
      <c r="H1135" s="533">
        <v>7</v>
      </c>
      <c r="I1135" s="533">
        <v>7</v>
      </c>
      <c r="J1135" s="533">
        <v>7</v>
      </c>
      <c r="K1135" s="533">
        <v>7</v>
      </c>
      <c r="L1135" s="533">
        <v>7</v>
      </c>
      <c r="M1135" s="533">
        <v>7</v>
      </c>
      <c r="N1135" s="533">
        <v>7</v>
      </c>
      <c r="O1135" s="533">
        <v>7</v>
      </c>
      <c r="P1135" s="533">
        <v>7</v>
      </c>
      <c r="Q1135" s="533">
        <v>7</v>
      </c>
      <c r="R1135" s="533">
        <v>7</v>
      </c>
      <c r="S1135" s="533">
        <v>7</v>
      </c>
      <c r="T1135" s="533">
        <v>7</v>
      </c>
      <c r="U1135" s="533">
        <v>7</v>
      </c>
      <c r="V1135" s="533">
        <v>7</v>
      </c>
      <c r="W1135" s="533">
        <v>7</v>
      </c>
      <c r="X1135" s="533">
        <v>7</v>
      </c>
      <c r="Y1135" s="533">
        <v>7</v>
      </c>
      <c r="Z1135" s="533">
        <v>7</v>
      </c>
      <c r="AA1135" s="533">
        <v>7</v>
      </c>
      <c r="AB1135" s="533">
        <v>7</v>
      </c>
      <c r="AC1135" s="533">
        <v>7</v>
      </c>
      <c r="AD1135" s="533">
        <v>7</v>
      </c>
      <c r="AE1135" s="533">
        <v>7</v>
      </c>
      <c r="AF1135" s="533">
        <v>7</v>
      </c>
      <c r="AG1135" s="533">
        <v>7</v>
      </c>
      <c r="AH1135" s="533">
        <v>7</v>
      </c>
      <c r="AI1135" s="533">
        <v>7</v>
      </c>
      <c r="AJ1135" s="533">
        <v>7</v>
      </c>
      <c r="AK1135" s="533">
        <v>7</v>
      </c>
      <c r="AL1135" s="533">
        <v>7</v>
      </c>
      <c r="AM1135" s="533">
        <v>7</v>
      </c>
      <c r="AN1135" s="533">
        <v>7</v>
      </c>
      <c r="AO1135" s="533" t="s">
        <v>76</v>
      </c>
    </row>
    <row r="1136" spans="1:41" s="500" customFormat="1" ht="15" customHeight="1">
      <c r="A1136" s="2619" t="s">
        <v>408</v>
      </c>
      <c r="B1136" s="2619"/>
      <c r="C1136" s="533"/>
      <c r="D1136" s="533"/>
      <c r="E1136" s="533"/>
      <c r="F1136" s="533"/>
      <c r="G1136" s="533"/>
      <c r="H1136" s="533"/>
      <c r="I1136" s="533"/>
      <c r="J1136" s="533"/>
      <c r="K1136" s="533"/>
      <c r="L1136" s="533"/>
      <c r="M1136" s="533"/>
      <c r="N1136" s="533"/>
      <c r="O1136" s="533"/>
      <c r="P1136" s="532"/>
      <c r="Q1136" s="532"/>
      <c r="R1136" s="533"/>
      <c r="S1136" s="533"/>
      <c r="T1136" s="533"/>
      <c r="U1136" s="533"/>
      <c r="V1136" s="533"/>
      <c r="W1136" s="532"/>
      <c r="X1136" s="532"/>
      <c r="Y1136" s="533"/>
      <c r="Z1136" s="532"/>
      <c r="AA1136" s="532"/>
      <c r="AB1136" s="532"/>
      <c r="AC1136" s="532"/>
      <c r="AD1136" s="533"/>
      <c r="AE1136" s="533"/>
      <c r="AF1136" s="533"/>
      <c r="AG1136" s="533"/>
      <c r="AH1136" s="533"/>
      <c r="AI1136" s="533"/>
      <c r="AJ1136" s="533"/>
      <c r="AK1136" s="532"/>
      <c r="AL1136" s="533"/>
      <c r="AM1136" s="533"/>
      <c r="AN1136" s="533"/>
      <c r="AO1136" s="533"/>
    </row>
    <row r="1137" spans="1:41" s="500" customFormat="1" ht="15" customHeight="1">
      <c r="A1137" s="496"/>
      <c r="B1137" s="512" t="s">
        <v>390</v>
      </c>
      <c r="C1137" s="533">
        <v>14</v>
      </c>
      <c r="D1137" s="533">
        <v>14.5</v>
      </c>
      <c r="E1137" s="533" t="s">
        <v>1846</v>
      </c>
      <c r="F1137" s="533">
        <v>14</v>
      </c>
      <c r="G1137" s="533">
        <v>13</v>
      </c>
      <c r="H1137" s="533">
        <v>14</v>
      </c>
      <c r="I1137" s="533">
        <v>13.5</v>
      </c>
      <c r="J1137" s="533">
        <v>14.75</v>
      </c>
      <c r="K1137" s="533">
        <v>15</v>
      </c>
      <c r="L1137" s="533">
        <v>14</v>
      </c>
      <c r="M1137" s="533">
        <v>15.5</v>
      </c>
      <c r="N1137" s="533">
        <v>14.75</v>
      </c>
      <c r="O1137" s="533" t="s">
        <v>2406</v>
      </c>
      <c r="P1137" s="532">
        <v>13.25</v>
      </c>
      <c r="Q1137" s="532">
        <v>13.25</v>
      </c>
      <c r="R1137" s="533">
        <v>13.5</v>
      </c>
      <c r="S1137" s="533">
        <v>14.5</v>
      </c>
      <c r="T1137" s="533">
        <v>15</v>
      </c>
      <c r="U1137" s="533">
        <v>15</v>
      </c>
      <c r="V1137" s="533">
        <v>14.5</v>
      </c>
      <c r="W1137" s="533">
        <v>14.5</v>
      </c>
      <c r="X1137" s="532" t="s">
        <v>2426</v>
      </c>
      <c r="Y1137" s="533">
        <v>14.5</v>
      </c>
      <c r="Z1137" s="533">
        <v>14.5</v>
      </c>
      <c r="AA1137" s="533">
        <v>14.5</v>
      </c>
      <c r="AB1137" s="533">
        <v>13</v>
      </c>
      <c r="AC1137" s="532" t="s">
        <v>76</v>
      </c>
      <c r="AD1137" s="533">
        <v>15</v>
      </c>
      <c r="AE1137" s="533">
        <v>14</v>
      </c>
      <c r="AF1137" s="533">
        <v>16</v>
      </c>
      <c r="AG1137" s="533">
        <v>15</v>
      </c>
      <c r="AH1137" s="533">
        <v>12.5</v>
      </c>
      <c r="AI1137" s="533">
        <v>11.25</v>
      </c>
      <c r="AJ1137" s="533">
        <v>16</v>
      </c>
      <c r="AK1137" s="532" t="s">
        <v>1893</v>
      </c>
      <c r="AL1137" s="533">
        <v>16</v>
      </c>
      <c r="AM1137" s="533">
        <v>13</v>
      </c>
      <c r="AN1137" s="533">
        <v>12.5</v>
      </c>
      <c r="AO1137" s="533">
        <v>11</v>
      </c>
    </row>
    <row r="1138" spans="1:41" s="500" customFormat="1" ht="15" customHeight="1">
      <c r="A1138" s="496"/>
      <c r="B1138" s="512" t="s">
        <v>391</v>
      </c>
      <c r="C1138" s="533" t="s">
        <v>76</v>
      </c>
      <c r="D1138" s="533" t="s">
        <v>76</v>
      </c>
      <c r="E1138" s="533" t="s">
        <v>76</v>
      </c>
      <c r="F1138" s="533" t="s">
        <v>76</v>
      </c>
      <c r="G1138" s="533" t="s">
        <v>76</v>
      </c>
      <c r="H1138" s="533" t="s">
        <v>76</v>
      </c>
      <c r="I1138" s="533">
        <v>13.5</v>
      </c>
      <c r="J1138" s="533" t="s">
        <v>76</v>
      </c>
      <c r="K1138" s="533">
        <v>16</v>
      </c>
      <c r="L1138" s="533" t="s">
        <v>76</v>
      </c>
      <c r="M1138" s="533">
        <v>15</v>
      </c>
      <c r="N1138" s="533" t="s">
        <v>76</v>
      </c>
      <c r="O1138" s="533" t="s">
        <v>76</v>
      </c>
      <c r="P1138" s="532" t="s">
        <v>76</v>
      </c>
      <c r="Q1138" s="532" t="s">
        <v>76</v>
      </c>
      <c r="R1138" s="533">
        <v>15.5</v>
      </c>
      <c r="S1138" s="533" t="s">
        <v>76</v>
      </c>
      <c r="T1138" s="533" t="s">
        <v>76</v>
      </c>
      <c r="U1138" s="533" t="s">
        <v>76</v>
      </c>
      <c r="V1138" s="533" t="s">
        <v>76</v>
      </c>
      <c r="W1138" s="532" t="s">
        <v>76</v>
      </c>
      <c r="X1138" s="532" t="s">
        <v>76</v>
      </c>
      <c r="Y1138" s="532" t="s">
        <v>76</v>
      </c>
      <c r="Z1138" s="533">
        <v>15.5</v>
      </c>
      <c r="AA1138" s="533" t="s">
        <v>76</v>
      </c>
      <c r="AB1138" s="532" t="s">
        <v>76</v>
      </c>
      <c r="AC1138" s="533">
        <v>16.5</v>
      </c>
      <c r="AD1138" s="533" t="s">
        <v>76</v>
      </c>
      <c r="AE1138" s="533" t="s">
        <v>76</v>
      </c>
      <c r="AF1138" s="533" t="s">
        <v>76</v>
      </c>
      <c r="AG1138" s="533" t="s">
        <v>76</v>
      </c>
      <c r="AH1138" s="533" t="s">
        <v>76</v>
      </c>
      <c r="AI1138" s="533">
        <v>13</v>
      </c>
      <c r="AJ1138" s="533" t="s">
        <v>76</v>
      </c>
      <c r="AK1138" s="532" t="s">
        <v>76</v>
      </c>
      <c r="AL1138" s="533" t="s">
        <v>76</v>
      </c>
      <c r="AM1138" s="533">
        <v>13</v>
      </c>
      <c r="AN1138" s="533" t="s">
        <v>76</v>
      </c>
      <c r="AO1138" s="533">
        <v>13</v>
      </c>
    </row>
    <row r="1139" spans="1:41" s="500" customFormat="1" ht="15" customHeight="1">
      <c r="A1139" s="2619" t="s">
        <v>409</v>
      </c>
      <c r="B1139" s="2619"/>
      <c r="C1139" s="533"/>
      <c r="D1139" s="533"/>
      <c r="E1139" s="533"/>
      <c r="F1139" s="533"/>
      <c r="G1139" s="533"/>
      <c r="H1139" s="533"/>
      <c r="I1139" s="533"/>
      <c r="J1139" s="533"/>
      <c r="K1139" s="533"/>
      <c r="L1139" s="533"/>
      <c r="M1139" s="533"/>
      <c r="N1139" s="533"/>
      <c r="O1139" s="533"/>
      <c r="P1139" s="532"/>
      <c r="Q1139" s="532"/>
      <c r="R1139" s="533"/>
      <c r="S1139" s="533"/>
      <c r="T1139" s="533"/>
      <c r="U1139" s="533"/>
      <c r="V1139" s="533"/>
      <c r="W1139" s="532"/>
      <c r="X1139" s="532"/>
      <c r="Y1139" s="532"/>
      <c r="Z1139" s="533"/>
      <c r="AA1139" s="533"/>
      <c r="AB1139" s="532"/>
      <c r="AC1139" s="533"/>
      <c r="AD1139" s="533"/>
      <c r="AE1139" s="533"/>
      <c r="AF1139" s="533"/>
      <c r="AG1139" s="533"/>
      <c r="AH1139" s="533"/>
      <c r="AI1139" s="533"/>
      <c r="AJ1139" s="533"/>
      <c r="AK1139" s="532"/>
      <c r="AL1139" s="533"/>
      <c r="AM1139" s="533"/>
      <c r="AN1139" s="533"/>
      <c r="AO1139" s="533"/>
    </row>
    <row r="1140" spans="1:41" s="500" customFormat="1" ht="15" customHeight="1">
      <c r="A1140" s="496"/>
      <c r="B1140" s="512" t="s">
        <v>390</v>
      </c>
      <c r="C1140" s="533" t="s">
        <v>2379</v>
      </c>
      <c r="D1140" s="533">
        <v>13</v>
      </c>
      <c r="E1140" s="533" t="s">
        <v>1868</v>
      </c>
      <c r="F1140" s="533">
        <v>13.5</v>
      </c>
      <c r="G1140" s="533" t="s">
        <v>76</v>
      </c>
      <c r="H1140" s="533" t="s">
        <v>76</v>
      </c>
      <c r="I1140" s="533">
        <v>13</v>
      </c>
      <c r="J1140" s="533">
        <v>14.75</v>
      </c>
      <c r="K1140" s="533">
        <v>14.5</v>
      </c>
      <c r="L1140" s="533">
        <v>15</v>
      </c>
      <c r="M1140" s="533">
        <v>15</v>
      </c>
      <c r="N1140" s="533">
        <v>14.75</v>
      </c>
      <c r="O1140" s="533" t="s">
        <v>2902</v>
      </c>
      <c r="P1140" s="533">
        <v>13.25</v>
      </c>
      <c r="Q1140" s="533">
        <v>11.5</v>
      </c>
      <c r="R1140" s="533">
        <v>13</v>
      </c>
      <c r="S1140" s="533">
        <v>15</v>
      </c>
      <c r="T1140" s="533">
        <v>15</v>
      </c>
      <c r="U1140" s="533" t="s">
        <v>1861</v>
      </c>
      <c r="V1140" s="533">
        <v>15</v>
      </c>
      <c r="W1140" s="533">
        <v>15</v>
      </c>
      <c r="X1140" s="533">
        <v>15</v>
      </c>
      <c r="Y1140" s="533">
        <v>16</v>
      </c>
      <c r="Z1140" s="533" t="s">
        <v>76</v>
      </c>
      <c r="AA1140" s="533">
        <v>14.75</v>
      </c>
      <c r="AB1140" s="533">
        <v>14</v>
      </c>
      <c r="AC1140" s="533">
        <v>15</v>
      </c>
      <c r="AD1140" s="533">
        <v>15</v>
      </c>
      <c r="AE1140" s="533" t="s">
        <v>2706</v>
      </c>
      <c r="AF1140" s="533">
        <v>16</v>
      </c>
      <c r="AG1140" s="533">
        <v>15.5</v>
      </c>
      <c r="AH1140" s="533">
        <v>14</v>
      </c>
      <c r="AI1140" s="533">
        <v>13.38</v>
      </c>
      <c r="AJ1140" s="533">
        <v>16</v>
      </c>
      <c r="AK1140" s="532" t="s">
        <v>76</v>
      </c>
      <c r="AL1140" s="533" t="s">
        <v>76</v>
      </c>
      <c r="AM1140" s="533" t="s">
        <v>76</v>
      </c>
      <c r="AN1140" s="533">
        <v>11.5</v>
      </c>
      <c r="AO1140" s="533">
        <v>15.5</v>
      </c>
    </row>
    <row r="1141" spans="1:41" s="500" customFormat="1" ht="15" customHeight="1">
      <c r="A1141" s="496"/>
      <c r="B1141" s="512" t="s">
        <v>391</v>
      </c>
      <c r="C1141" s="533" t="s">
        <v>76</v>
      </c>
      <c r="D1141" s="533">
        <v>14.5</v>
      </c>
      <c r="E1141" s="533" t="s">
        <v>76</v>
      </c>
      <c r="F1141" s="533">
        <v>14.5</v>
      </c>
      <c r="G1141" s="533" t="s">
        <v>76</v>
      </c>
      <c r="H1141" s="533" t="s">
        <v>76</v>
      </c>
      <c r="I1141" s="533" t="s">
        <v>76</v>
      </c>
      <c r="J1141" s="533" t="s">
        <v>76</v>
      </c>
      <c r="K1141" s="533">
        <v>14.5</v>
      </c>
      <c r="L1141" s="533" t="s">
        <v>76</v>
      </c>
      <c r="M1141" s="533">
        <v>15.25</v>
      </c>
      <c r="N1141" s="533">
        <v>13.5</v>
      </c>
      <c r="O1141" s="532" t="s">
        <v>76</v>
      </c>
      <c r="P1141" s="533" t="s">
        <v>76</v>
      </c>
      <c r="Q1141" s="532" t="s">
        <v>76</v>
      </c>
      <c r="R1141" s="533">
        <v>14.5</v>
      </c>
      <c r="S1141" s="533" t="s">
        <v>76</v>
      </c>
      <c r="T1141" s="533" t="s">
        <v>76</v>
      </c>
      <c r="U1141" s="533" t="s">
        <v>76</v>
      </c>
      <c r="V1141" s="533" t="s">
        <v>76</v>
      </c>
      <c r="W1141" s="533" t="s">
        <v>76</v>
      </c>
      <c r="X1141" s="533" t="s">
        <v>76</v>
      </c>
      <c r="Y1141" s="533" t="s">
        <v>76</v>
      </c>
      <c r="Z1141" s="533" t="s">
        <v>76</v>
      </c>
      <c r="AA1141" s="533" t="s">
        <v>76</v>
      </c>
      <c r="AB1141" s="532" t="s">
        <v>76</v>
      </c>
      <c r="AC1141" s="532" t="s">
        <v>76</v>
      </c>
      <c r="AD1141" s="533" t="s">
        <v>76</v>
      </c>
      <c r="AE1141" s="533">
        <v>14.5</v>
      </c>
      <c r="AF1141" s="533" t="s">
        <v>76</v>
      </c>
      <c r="AG1141" s="533" t="s">
        <v>76</v>
      </c>
      <c r="AH1141" s="533" t="s">
        <v>76</v>
      </c>
      <c r="AI1141" s="533" t="s">
        <v>76</v>
      </c>
      <c r="AJ1141" s="533" t="s">
        <v>76</v>
      </c>
      <c r="AK1141" s="532" t="s">
        <v>76</v>
      </c>
      <c r="AL1141" s="533" t="s">
        <v>76</v>
      </c>
      <c r="AM1141" s="533" t="s">
        <v>76</v>
      </c>
      <c r="AN1141" s="533" t="s">
        <v>76</v>
      </c>
      <c r="AO1141" s="533" t="s">
        <v>76</v>
      </c>
    </row>
    <row r="1142" spans="1:41" s="500" customFormat="1" ht="15" customHeight="1">
      <c r="A1142" s="2619" t="s">
        <v>410</v>
      </c>
      <c r="B1142" s="2619"/>
      <c r="C1142" s="533"/>
      <c r="D1142" s="533"/>
      <c r="E1142" s="533"/>
      <c r="F1142" s="533"/>
      <c r="G1142" s="533"/>
      <c r="H1142" s="533"/>
      <c r="I1142" s="533"/>
      <c r="J1142" s="533"/>
      <c r="K1142" s="533"/>
      <c r="L1142" s="533"/>
      <c r="M1142" s="533"/>
      <c r="N1142" s="533"/>
      <c r="O1142" s="532"/>
      <c r="P1142" s="533"/>
      <c r="Q1142" s="532"/>
      <c r="R1142" s="533"/>
      <c r="S1142" s="533"/>
      <c r="T1142" s="533"/>
      <c r="U1142" s="533"/>
      <c r="V1142" s="533"/>
      <c r="W1142" s="533"/>
      <c r="X1142" s="533"/>
      <c r="Y1142" s="533"/>
      <c r="Z1142" s="533"/>
      <c r="AA1142" s="533"/>
      <c r="AB1142" s="532"/>
      <c r="AC1142" s="532"/>
      <c r="AD1142" s="533"/>
      <c r="AE1142" s="533"/>
      <c r="AF1142" s="533"/>
      <c r="AG1142" s="533"/>
      <c r="AH1142" s="533"/>
      <c r="AI1142" s="533"/>
      <c r="AJ1142" s="533"/>
      <c r="AK1142" s="532"/>
      <c r="AL1142" s="533"/>
      <c r="AM1142" s="533"/>
      <c r="AN1142" s="533"/>
      <c r="AO1142" s="533"/>
    </row>
    <row r="1143" spans="1:41" s="500" customFormat="1" ht="15" customHeight="1">
      <c r="A1143" s="496"/>
      <c r="B1143" s="512" t="s">
        <v>390</v>
      </c>
      <c r="C1143" s="533">
        <v>14</v>
      </c>
      <c r="D1143" s="533">
        <v>14</v>
      </c>
      <c r="E1143" s="533">
        <v>14</v>
      </c>
      <c r="F1143" s="533">
        <v>14</v>
      </c>
      <c r="G1143" s="533">
        <v>14</v>
      </c>
      <c r="H1143" s="533">
        <v>12</v>
      </c>
      <c r="I1143" s="533" t="s">
        <v>76</v>
      </c>
      <c r="J1143" s="533">
        <v>14.75</v>
      </c>
      <c r="K1143" s="533">
        <v>14.5</v>
      </c>
      <c r="L1143" s="533">
        <v>15</v>
      </c>
      <c r="M1143" s="533">
        <v>16</v>
      </c>
      <c r="N1143" s="533" t="s">
        <v>1861</v>
      </c>
      <c r="O1143" s="533">
        <v>16</v>
      </c>
      <c r="P1143" s="533">
        <v>13.25</v>
      </c>
      <c r="Q1143" s="532">
        <v>12.75</v>
      </c>
      <c r="R1143" s="533">
        <v>16</v>
      </c>
      <c r="S1143" s="533">
        <v>17</v>
      </c>
      <c r="T1143" s="533">
        <v>17</v>
      </c>
      <c r="U1143" s="533">
        <v>16</v>
      </c>
      <c r="V1143" s="533">
        <v>15.5</v>
      </c>
      <c r="W1143" s="533">
        <v>16</v>
      </c>
      <c r="X1143" s="533" t="s">
        <v>2931</v>
      </c>
      <c r="Y1143" s="533">
        <v>16</v>
      </c>
      <c r="Z1143" s="533">
        <v>17</v>
      </c>
      <c r="AA1143" s="533" t="s">
        <v>1666</v>
      </c>
      <c r="AB1143" s="533">
        <v>15</v>
      </c>
      <c r="AC1143" s="533">
        <v>14</v>
      </c>
      <c r="AD1143" s="533">
        <v>16</v>
      </c>
      <c r="AE1143" s="533">
        <v>14.5</v>
      </c>
      <c r="AF1143" s="533">
        <v>16</v>
      </c>
      <c r="AG1143" s="533">
        <v>16.5</v>
      </c>
      <c r="AH1143" s="533">
        <v>13.4</v>
      </c>
      <c r="AI1143" s="533">
        <v>16.5</v>
      </c>
      <c r="AJ1143" s="533">
        <v>16</v>
      </c>
      <c r="AK1143" s="532" t="s">
        <v>1908</v>
      </c>
      <c r="AL1143" s="533" t="s">
        <v>76</v>
      </c>
      <c r="AM1143" s="533" t="s">
        <v>76</v>
      </c>
      <c r="AN1143" s="533">
        <v>10.5</v>
      </c>
      <c r="AO1143" s="533">
        <v>19</v>
      </c>
    </row>
    <row r="1144" spans="1:41" s="500" customFormat="1" ht="15" customHeight="1">
      <c r="A1144" s="496"/>
      <c r="B1144" s="512" t="s">
        <v>391</v>
      </c>
      <c r="C1144" s="533" t="s">
        <v>76</v>
      </c>
      <c r="D1144" s="533" t="s">
        <v>76</v>
      </c>
      <c r="E1144" s="533" t="s">
        <v>76</v>
      </c>
      <c r="F1144" s="533" t="s">
        <v>76</v>
      </c>
      <c r="G1144" s="533" t="s">
        <v>76</v>
      </c>
      <c r="H1144" s="533" t="s">
        <v>76</v>
      </c>
      <c r="I1144" s="533" t="s">
        <v>76</v>
      </c>
      <c r="J1144" s="533" t="s">
        <v>76</v>
      </c>
      <c r="K1144" s="533">
        <v>16.5</v>
      </c>
      <c r="L1144" s="533" t="s">
        <v>76</v>
      </c>
      <c r="M1144" s="533">
        <v>15.5</v>
      </c>
      <c r="N1144" s="533">
        <v>16.5</v>
      </c>
      <c r="O1144" s="532" t="s">
        <v>76</v>
      </c>
      <c r="P1144" s="532" t="s">
        <v>76</v>
      </c>
      <c r="Q1144" s="532" t="s">
        <v>76</v>
      </c>
      <c r="R1144" s="533">
        <v>19.5</v>
      </c>
      <c r="S1144" s="533" t="s">
        <v>76</v>
      </c>
      <c r="T1144" s="533" t="s">
        <v>76</v>
      </c>
      <c r="U1144" s="533" t="s">
        <v>76</v>
      </c>
      <c r="V1144" s="533" t="s">
        <v>76</v>
      </c>
      <c r="W1144" s="533" t="s">
        <v>76</v>
      </c>
      <c r="X1144" s="533" t="s">
        <v>76</v>
      </c>
      <c r="Y1144" s="533" t="s">
        <v>76</v>
      </c>
      <c r="Z1144" s="533">
        <v>16</v>
      </c>
      <c r="AA1144" s="533" t="s">
        <v>76</v>
      </c>
      <c r="AB1144" s="533" t="s">
        <v>76</v>
      </c>
      <c r="AC1144" s="533">
        <v>17</v>
      </c>
      <c r="AD1144" s="533" t="s">
        <v>76</v>
      </c>
      <c r="AE1144" s="533" t="s">
        <v>76</v>
      </c>
      <c r="AF1144" s="533" t="s">
        <v>76</v>
      </c>
      <c r="AG1144" s="533" t="s">
        <v>76</v>
      </c>
      <c r="AH1144" s="533">
        <v>16.5</v>
      </c>
      <c r="AI1144" s="533">
        <v>19</v>
      </c>
      <c r="AJ1144" s="533" t="s">
        <v>76</v>
      </c>
      <c r="AK1144" s="532" t="s">
        <v>76</v>
      </c>
      <c r="AL1144" s="533" t="s">
        <v>76</v>
      </c>
      <c r="AM1144" s="533" t="s">
        <v>76</v>
      </c>
      <c r="AN1144" s="533" t="s">
        <v>76</v>
      </c>
      <c r="AO1144" s="533" t="s">
        <v>76</v>
      </c>
    </row>
    <row r="1145" spans="1:41" s="500" customFormat="1" ht="15" customHeight="1">
      <c r="A1145" s="2619" t="s">
        <v>411</v>
      </c>
      <c r="B1145" s="2619"/>
      <c r="C1145" s="533"/>
      <c r="D1145" s="533"/>
      <c r="E1145" s="533"/>
      <c r="F1145" s="533"/>
      <c r="G1145" s="533"/>
      <c r="H1145" s="533"/>
      <c r="I1145" s="533"/>
      <c r="J1145" s="533"/>
      <c r="K1145" s="533"/>
      <c r="L1145" s="533"/>
      <c r="M1145" s="533"/>
      <c r="N1145" s="533"/>
      <c r="O1145" s="532"/>
      <c r="P1145" s="532"/>
      <c r="Q1145" s="532"/>
      <c r="R1145" s="533"/>
      <c r="S1145" s="533"/>
      <c r="T1145" s="533"/>
      <c r="U1145" s="533"/>
      <c r="V1145" s="533"/>
      <c r="W1145" s="533"/>
      <c r="X1145" s="533"/>
      <c r="Y1145" s="533"/>
      <c r="Z1145" s="533"/>
      <c r="AA1145" s="533"/>
      <c r="AB1145" s="533"/>
      <c r="AC1145" s="533"/>
      <c r="AD1145" s="533"/>
      <c r="AE1145" s="533"/>
      <c r="AF1145" s="533"/>
      <c r="AG1145" s="533"/>
      <c r="AH1145" s="533"/>
      <c r="AI1145" s="533"/>
      <c r="AJ1145" s="533"/>
      <c r="AK1145" s="532"/>
      <c r="AL1145" s="533"/>
      <c r="AM1145" s="533"/>
      <c r="AN1145" s="533"/>
      <c r="AO1145" s="533"/>
    </row>
    <row r="1146" spans="1:41" s="500" customFormat="1" ht="15" customHeight="1">
      <c r="A1146" s="496"/>
      <c r="B1146" s="512" t="s">
        <v>390</v>
      </c>
      <c r="C1146" s="533" t="s">
        <v>1862</v>
      </c>
      <c r="D1146" s="533">
        <v>14</v>
      </c>
      <c r="E1146" s="533" t="s">
        <v>2685</v>
      </c>
      <c r="F1146" s="533">
        <v>14</v>
      </c>
      <c r="G1146" s="533" t="s">
        <v>2389</v>
      </c>
      <c r="H1146" s="533" t="s">
        <v>2389</v>
      </c>
      <c r="I1146" s="533">
        <v>10</v>
      </c>
      <c r="J1146" s="533" t="s">
        <v>2904</v>
      </c>
      <c r="K1146" s="533">
        <v>14.5</v>
      </c>
      <c r="L1146" s="533">
        <v>14.5</v>
      </c>
      <c r="M1146" s="533" t="s">
        <v>2426</v>
      </c>
      <c r="N1146" s="533">
        <v>14.75</v>
      </c>
      <c r="O1146" s="533" t="s">
        <v>1847</v>
      </c>
      <c r="P1146" s="532">
        <v>13.25</v>
      </c>
      <c r="Q1146" s="533">
        <v>13</v>
      </c>
      <c r="R1146" s="533">
        <v>13</v>
      </c>
      <c r="S1146" s="533">
        <v>16</v>
      </c>
      <c r="T1146" s="533">
        <v>16.5</v>
      </c>
      <c r="U1146" s="533">
        <v>15.5</v>
      </c>
      <c r="V1146" s="532" t="s">
        <v>1665</v>
      </c>
      <c r="W1146" s="533" t="s">
        <v>2258</v>
      </c>
      <c r="X1146" s="533">
        <v>15</v>
      </c>
      <c r="Y1146" s="533">
        <v>12</v>
      </c>
      <c r="Z1146" s="533">
        <v>15.5</v>
      </c>
      <c r="AA1146" s="533">
        <v>14.75</v>
      </c>
      <c r="AB1146" s="533">
        <v>14</v>
      </c>
      <c r="AC1146" s="533">
        <v>15.5</v>
      </c>
      <c r="AD1146" s="533">
        <v>15</v>
      </c>
      <c r="AE1146" s="533" t="s">
        <v>2451</v>
      </c>
      <c r="AF1146" s="533">
        <v>16</v>
      </c>
      <c r="AG1146" s="533">
        <v>15.5</v>
      </c>
      <c r="AH1146" s="533">
        <v>10.5</v>
      </c>
      <c r="AI1146" s="533">
        <v>9.5</v>
      </c>
      <c r="AJ1146" s="533">
        <v>16</v>
      </c>
      <c r="AK1146" s="532" t="s">
        <v>1847</v>
      </c>
      <c r="AL1146" s="533">
        <v>16</v>
      </c>
      <c r="AM1146" s="533">
        <v>11.5</v>
      </c>
      <c r="AN1146" s="533">
        <v>10.5</v>
      </c>
      <c r="AO1146" s="533">
        <v>11.5</v>
      </c>
    </row>
    <row r="1147" spans="1:41" s="500" customFormat="1" ht="15" customHeight="1">
      <c r="A1147" s="517"/>
      <c r="B1147" s="518" t="s">
        <v>391</v>
      </c>
      <c r="C1147" s="525" t="s">
        <v>76</v>
      </c>
      <c r="D1147" s="525" t="s">
        <v>76</v>
      </c>
      <c r="E1147" s="525" t="s">
        <v>76</v>
      </c>
      <c r="F1147" s="525" t="s">
        <v>76</v>
      </c>
      <c r="G1147" s="525" t="s">
        <v>76</v>
      </c>
      <c r="H1147" s="525" t="s">
        <v>76</v>
      </c>
      <c r="I1147" s="525">
        <v>14</v>
      </c>
      <c r="J1147" s="525" t="s">
        <v>76</v>
      </c>
      <c r="K1147" s="525">
        <v>16.5</v>
      </c>
      <c r="L1147" s="525" t="s">
        <v>76</v>
      </c>
      <c r="M1147" s="525" t="s">
        <v>1868</v>
      </c>
      <c r="N1147" s="525" t="s">
        <v>76</v>
      </c>
      <c r="O1147" s="541" t="s">
        <v>76</v>
      </c>
      <c r="P1147" s="541" t="s">
        <v>76</v>
      </c>
      <c r="Q1147" s="525" t="s">
        <v>76</v>
      </c>
      <c r="R1147" s="525">
        <v>13.5</v>
      </c>
      <c r="S1147" s="525" t="s">
        <v>76</v>
      </c>
      <c r="T1147" s="541" t="s">
        <v>76</v>
      </c>
      <c r="U1147" s="541" t="s">
        <v>76</v>
      </c>
      <c r="V1147" s="541" t="s">
        <v>76</v>
      </c>
      <c r="W1147" s="541" t="s">
        <v>76</v>
      </c>
      <c r="X1147" s="541" t="s">
        <v>76</v>
      </c>
      <c r="Y1147" s="541" t="s">
        <v>76</v>
      </c>
      <c r="Z1147" s="525">
        <v>16.5</v>
      </c>
      <c r="AA1147" s="525" t="s">
        <v>76</v>
      </c>
      <c r="AB1147" s="541" t="s">
        <v>76</v>
      </c>
      <c r="AC1147" s="541" t="s">
        <v>76</v>
      </c>
      <c r="AD1147" s="541" t="s">
        <v>76</v>
      </c>
      <c r="AE1147" s="541" t="s">
        <v>76</v>
      </c>
      <c r="AF1147" s="541" t="s">
        <v>76</v>
      </c>
      <c r="AG1147" s="541" t="s">
        <v>76</v>
      </c>
      <c r="AH1147" s="525">
        <v>12.5</v>
      </c>
      <c r="AI1147" s="525">
        <v>11.5</v>
      </c>
      <c r="AJ1147" s="525" t="s">
        <v>76</v>
      </c>
      <c r="AK1147" s="541" t="s">
        <v>76</v>
      </c>
      <c r="AL1147" s="541" t="s">
        <v>76</v>
      </c>
      <c r="AM1147" s="525">
        <v>12</v>
      </c>
      <c r="AN1147" s="525" t="s">
        <v>76</v>
      </c>
      <c r="AO1147" s="525">
        <v>14.5</v>
      </c>
    </row>
    <row r="1148" spans="1:41" s="1047" customFormat="1" ht="15" customHeight="1">
      <c r="A1148" s="2573" t="s">
        <v>548</v>
      </c>
      <c r="B1148" s="2573"/>
      <c r="C1148" s="2573"/>
      <c r="D1148" s="2573"/>
      <c r="E1148" s="2573"/>
      <c r="F1148" s="2573"/>
      <c r="G1148" s="2573"/>
      <c r="H1148" s="2573"/>
      <c r="I1148" s="2573"/>
      <c r="J1148" s="1049"/>
      <c r="K1148" s="1049"/>
      <c r="L1148" s="1049"/>
      <c r="M1148" s="1049"/>
      <c r="N1148" s="1049"/>
      <c r="O1148" s="1049"/>
      <c r="P1148" s="1049"/>
      <c r="Q1148" s="1049"/>
      <c r="R1148" s="1049"/>
      <c r="S1148" s="1049"/>
      <c r="T1148" s="2573" t="s">
        <v>3562</v>
      </c>
      <c r="U1148" s="2573"/>
      <c r="V1148" s="2573"/>
      <c r="W1148" s="2573"/>
      <c r="X1148" s="2573"/>
      <c r="Y1148" s="1050"/>
      <c r="Z1148" s="1048"/>
      <c r="AA1148" s="1048"/>
      <c r="AB1148" s="1048"/>
      <c r="AC1148" s="1048"/>
      <c r="AF1148" s="1050"/>
      <c r="AG1148" s="1050"/>
      <c r="AH1148" s="1050"/>
      <c r="AI1148" s="1050"/>
      <c r="AJ1148" s="1050"/>
    </row>
    <row r="1149" spans="1:41" s="1047" customFormat="1" ht="15" customHeight="1">
      <c r="B1149" s="1047" t="s">
        <v>399</v>
      </c>
      <c r="U1149" s="1047" t="s">
        <v>399</v>
      </c>
      <c r="V1149" s="1048"/>
      <c r="W1149" s="1048"/>
      <c r="X1149" s="1048"/>
      <c r="Y1149" s="1048"/>
      <c r="AA1149" s="1048"/>
      <c r="AB1149" s="1048"/>
      <c r="AC1149" s="1048"/>
      <c r="AH1149" s="1048"/>
      <c r="AI1149" s="1048"/>
      <c r="AJ1149" s="1048"/>
    </row>
    <row r="1150" spans="1:41" ht="15" customHeight="1"/>
    <row r="1151" spans="1:41" s="989" customFormat="1" ht="15" customHeight="1">
      <c r="C1151" s="991"/>
      <c r="D1151" s="2597" t="s">
        <v>2875</v>
      </c>
      <c r="E1151" s="2597"/>
      <c r="F1151" s="2597"/>
      <c r="G1151" s="2597"/>
      <c r="H1151" s="2597"/>
      <c r="I1151" s="2597"/>
      <c r="J1151" s="2605" t="s">
        <v>2956</v>
      </c>
      <c r="K1151" s="2605"/>
      <c r="L1151" s="2605"/>
      <c r="M1151" s="2605"/>
      <c r="N1151" s="2605"/>
      <c r="O1151" s="2605"/>
      <c r="P1151" s="2605"/>
      <c r="Q1151" s="2598" t="s">
        <v>2229</v>
      </c>
      <c r="R1151" s="2598"/>
      <c r="S1151" s="992"/>
      <c r="T1151" s="992"/>
      <c r="U1151" s="992"/>
      <c r="V1151" s="992"/>
      <c r="W1151" s="992"/>
      <c r="X1151" s="992"/>
      <c r="Y1151" s="992"/>
      <c r="AA1151" s="992"/>
      <c r="AB1151" s="992"/>
      <c r="AC1151" s="992"/>
      <c r="AD1151" s="992"/>
      <c r="AE1151" s="992"/>
      <c r="AF1151" s="992"/>
      <c r="AG1151" s="992"/>
      <c r="AH1151" s="992"/>
      <c r="AI1151" s="992"/>
      <c r="AJ1151" s="992"/>
      <c r="AK1151" s="992"/>
      <c r="AL1151" s="992"/>
      <c r="AM1151" s="992"/>
      <c r="AN1151" s="992"/>
      <c r="AO1151" s="992"/>
    </row>
    <row r="1152" spans="1:41" s="500" customFormat="1" ht="15" customHeight="1">
      <c r="C1152" s="530"/>
      <c r="D1152" s="530"/>
      <c r="E1152" s="530"/>
      <c r="F1152" s="530"/>
      <c r="G1152" s="530"/>
      <c r="H1152" s="530"/>
      <c r="I1152" s="705"/>
      <c r="J1152" s="2628"/>
      <c r="K1152" s="2628"/>
      <c r="L1152" s="2628"/>
      <c r="M1152" s="504"/>
      <c r="N1152" s="504"/>
      <c r="O1152" s="504"/>
      <c r="P1152" s="504"/>
      <c r="Q1152" s="501" t="s">
        <v>1130</v>
      </c>
      <c r="R1152" s="496"/>
      <c r="T1152" s="2603"/>
      <c r="U1152" s="2603"/>
      <c r="V1152" s="704"/>
      <c r="W1152" s="704"/>
      <c r="X1152" s="704"/>
      <c r="Y1152" s="504"/>
      <c r="AA1152" s="530"/>
      <c r="AB1152" s="530"/>
      <c r="AC1152" s="705"/>
      <c r="AD1152" s="704"/>
      <c r="AE1152" s="704"/>
      <c r="AF1152" s="704"/>
      <c r="AG1152" s="504"/>
      <c r="AH1152" s="530"/>
      <c r="AI1152" s="530"/>
      <c r="AJ1152" s="2629"/>
      <c r="AK1152" s="2629"/>
      <c r="AL1152" s="2628"/>
      <c r="AM1152" s="2628"/>
      <c r="AN1152" s="2628"/>
      <c r="AO1152" s="504"/>
    </row>
    <row r="1153" spans="1:41" s="500" customFormat="1" ht="15" customHeight="1">
      <c r="B1153" s="504"/>
      <c r="C1153" s="504"/>
      <c r="D1153" s="504"/>
      <c r="E1153" s="504"/>
      <c r="F1153" s="504"/>
      <c r="G1153" s="504"/>
      <c r="H1153" s="504"/>
      <c r="I1153" s="504"/>
      <c r="J1153" s="504"/>
      <c r="K1153" s="504"/>
      <c r="L1153" s="504"/>
      <c r="M1153" s="504"/>
      <c r="N1153" s="2631"/>
      <c r="O1153" s="2631"/>
      <c r="P1153" s="2631"/>
      <c r="Q1153" s="2631"/>
      <c r="AH1153" s="531"/>
      <c r="AI1153" s="531"/>
      <c r="AJ1153" s="531"/>
      <c r="AK1153" s="531"/>
      <c r="AL1153" s="531"/>
      <c r="AM1153" s="531"/>
      <c r="AN1153" s="531"/>
      <c r="AO1153" s="531"/>
    </row>
    <row r="1154" spans="1:41" s="630" customFormat="1" ht="15" customHeight="1">
      <c r="A1154" s="2632" t="s">
        <v>369</v>
      </c>
      <c r="B1154" s="2633"/>
      <c r="C1154" s="2600" t="s">
        <v>230</v>
      </c>
      <c r="D1154" s="2601"/>
      <c r="E1154" s="2601"/>
      <c r="F1154" s="2602"/>
      <c r="G1154" s="2600" t="s">
        <v>370</v>
      </c>
      <c r="H1154" s="2601"/>
      <c r="I1154" s="2601"/>
      <c r="J1154" s="2602"/>
      <c r="K1154" s="2600" t="s">
        <v>371</v>
      </c>
      <c r="L1154" s="2601"/>
      <c r="M1154" s="2601"/>
      <c r="N1154" s="2601"/>
      <c r="O1154" s="2601"/>
      <c r="P1154" s="2601"/>
      <c r="Q1154" s="2601"/>
      <c r="R1154" s="2601"/>
      <c r="S1154" s="2601"/>
      <c r="T1154" s="2601"/>
      <c r="U1154" s="2601"/>
      <c r="V1154" s="2601"/>
      <c r="W1154" s="2601"/>
      <c r="X1154" s="2601"/>
      <c r="Y1154" s="2601"/>
      <c r="Z1154" s="2601"/>
      <c r="AA1154" s="2601"/>
      <c r="AB1154" s="2601"/>
      <c r="AC1154" s="2601"/>
      <c r="AD1154" s="2601"/>
      <c r="AE1154" s="2601"/>
      <c r="AF1154" s="2601"/>
      <c r="AG1154" s="2602"/>
      <c r="AH1154" s="2600" t="s">
        <v>1773</v>
      </c>
      <c r="AI1154" s="2601"/>
      <c r="AJ1154" s="2601"/>
      <c r="AK1154" s="2601"/>
      <c r="AL1154" s="2601"/>
      <c r="AM1154" s="2601"/>
      <c r="AN1154" s="2601"/>
      <c r="AO1154" s="2602"/>
    </row>
    <row r="1155" spans="1:41" s="630" customFormat="1" ht="33.75" customHeight="1">
      <c r="A1155" s="2634"/>
      <c r="B1155" s="2635"/>
      <c r="C1155" s="988" t="s">
        <v>372</v>
      </c>
      <c r="D1155" s="988" t="s">
        <v>373</v>
      </c>
      <c r="E1155" s="988" t="s">
        <v>374</v>
      </c>
      <c r="F1155" s="988" t="s">
        <v>375</v>
      </c>
      <c r="G1155" s="988" t="s">
        <v>376</v>
      </c>
      <c r="H1155" s="988" t="s">
        <v>377</v>
      </c>
      <c r="I1155" s="988" t="s">
        <v>2298</v>
      </c>
      <c r="J1155" s="988" t="s">
        <v>378</v>
      </c>
      <c r="K1155" s="988" t="s">
        <v>890</v>
      </c>
      <c r="L1155" s="988" t="s">
        <v>379</v>
      </c>
      <c r="M1155" s="988" t="s">
        <v>380</v>
      </c>
      <c r="N1155" s="988" t="s">
        <v>381</v>
      </c>
      <c r="O1155" s="988" t="s">
        <v>382</v>
      </c>
      <c r="P1155" s="988" t="s">
        <v>383</v>
      </c>
      <c r="Q1155" s="988" t="s">
        <v>384</v>
      </c>
      <c r="R1155" s="988" t="s">
        <v>412</v>
      </c>
      <c r="S1155" s="988" t="s">
        <v>413</v>
      </c>
      <c r="T1155" s="988" t="s">
        <v>414</v>
      </c>
      <c r="U1155" s="988" t="s">
        <v>415</v>
      </c>
      <c r="V1155" s="988" t="s">
        <v>416</v>
      </c>
      <c r="W1155" s="988" t="s">
        <v>417</v>
      </c>
      <c r="X1155" s="988" t="s">
        <v>418</v>
      </c>
      <c r="Y1155" s="988" t="s">
        <v>419</v>
      </c>
      <c r="Z1155" s="988" t="s">
        <v>420</v>
      </c>
      <c r="AA1155" s="988" t="s">
        <v>421</v>
      </c>
      <c r="AB1155" s="988" t="s">
        <v>422</v>
      </c>
      <c r="AC1155" s="988" t="s">
        <v>423</v>
      </c>
      <c r="AD1155" s="988" t="s">
        <v>424</v>
      </c>
      <c r="AE1155" s="988" t="s">
        <v>425</v>
      </c>
      <c r="AF1155" s="988" t="s">
        <v>426</v>
      </c>
      <c r="AG1155" s="988" t="s">
        <v>427</v>
      </c>
      <c r="AH1155" s="988" t="s">
        <v>1733</v>
      </c>
      <c r="AI1155" s="988" t="s">
        <v>432</v>
      </c>
      <c r="AJ1155" s="987" t="s">
        <v>428</v>
      </c>
      <c r="AK1155" s="987" t="s">
        <v>429</v>
      </c>
      <c r="AL1155" s="988" t="s">
        <v>430</v>
      </c>
      <c r="AM1155" s="988" t="s">
        <v>362</v>
      </c>
      <c r="AN1155" s="988" t="s">
        <v>431</v>
      </c>
      <c r="AO1155" s="988" t="s">
        <v>2488</v>
      </c>
    </row>
    <row r="1156" spans="1:41" s="535" customFormat="1" ht="15" customHeight="1">
      <c r="A1156" s="2626" t="s">
        <v>44</v>
      </c>
      <c r="B1156" s="2626"/>
      <c r="C1156" s="532" t="s">
        <v>1926</v>
      </c>
      <c r="D1156" s="533">
        <v>4</v>
      </c>
      <c r="E1156" s="532" t="s">
        <v>2790</v>
      </c>
      <c r="F1156" s="533">
        <v>4.5</v>
      </c>
      <c r="G1156" s="533" t="s">
        <v>1226</v>
      </c>
      <c r="H1156" s="533">
        <v>4</v>
      </c>
      <c r="I1156" s="533">
        <v>5</v>
      </c>
      <c r="J1156" s="533">
        <v>7</v>
      </c>
      <c r="K1156" s="533" t="s">
        <v>2790</v>
      </c>
      <c r="L1156" s="533">
        <v>6</v>
      </c>
      <c r="M1156" s="533">
        <v>6</v>
      </c>
      <c r="N1156" s="533">
        <v>5.5</v>
      </c>
      <c r="O1156" s="533">
        <v>5</v>
      </c>
      <c r="P1156" s="533">
        <v>5.5</v>
      </c>
      <c r="Q1156" s="532">
        <v>5.25</v>
      </c>
      <c r="R1156" s="532" t="s">
        <v>2752</v>
      </c>
      <c r="S1156" s="534">
        <v>6</v>
      </c>
      <c r="T1156" s="533">
        <v>5.5</v>
      </c>
      <c r="U1156" s="533">
        <v>5.5</v>
      </c>
      <c r="V1156" s="533">
        <v>5</v>
      </c>
      <c r="W1156" s="533">
        <v>6</v>
      </c>
      <c r="X1156" s="533" t="s">
        <v>2652</v>
      </c>
      <c r="Y1156" s="533">
        <v>6</v>
      </c>
      <c r="Z1156" s="533">
        <v>6</v>
      </c>
      <c r="AA1156" s="533">
        <v>6.5</v>
      </c>
      <c r="AB1156" s="533">
        <v>7</v>
      </c>
      <c r="AC1156" s="532" t="s">
        <v>2948</v>
      </c>
      <c r="AD1156" s="533" t="s">
        <v>2764</v>
      </c>
      <c r="AE1156" s="533" t="s">
        <v>2811</v>
      </c>
      <c r="AF1156" s="533">
        <v>7</v>
      </c>
      <c r="AG1156" s="533">
        <v>5.5</v>
      </c>
      <c r="AH1156" s="532" t="s">
        <v>2794</v>
      </c>
      <c r="AI1156" s="532" t="s">
        <v>2785</v>
      </c>
      <c r="AJ1156" s="533">
        <v>6.5</v>
      </c>
      <c r="AK1156" s="533">
        <v>5.5</v>
      </c>
      <c r="AL1156" s="533">
        <v>6.5</v>
      </c>
      <c r="AM1156" s="533">
        <v>3</v>
      </c>
      <c r="AN1156" s="533">
        <v>6.5</v>
      </c>
      <c r="AO1156" s="533" t="s">
        <v>2957</v>
      </c>
    </row>
    <row r="1157" spans="1:41" s="500" customFormat="1" ht="15" customHeight="1">
      <c r="A1157" s="2619" t="s">
        <v>45</v>
      </c>
      <c r="B1157" s="2619"/>
      <c r="C1157" s="536"/>
      <c r="D1157" s="536"/>
      <c r="E1157" s="536"/>
      <c r="F1157" s="536"/>
      <c r="G1157" s="536"/>
      <c r="H1157" s="536"/>
      <c r="I1157" s="536"/>
      <c r="J1157" s="536"/>
      <c r="K1157" s="536"/>
      <c r="L1157" s="536"/>
      <c r="M1157" s="536"/>
      <c r="N1157" s="536"/>
      <c r="O1157" s="536"/>
      <c r="P1157" s="536"/>
      <c r="Q1157" s="536"/>
      <c r="R1157" s="532"/>
      <c r="S1157" s="532"/>
      <c r="T1157" s="532"/>
      <c r="U1157" s="532"/>
      <c r="V1157" s="532"/>
      <c r="W1157" s="532"/>
      <c r="X1157" s="532"/>
      <c r="Y1157" s="533"/>
      <c r="Z1157" s="532"/>
      <c r="AA1157" s="532"/>
      <c r="AB1157" s="532"/>
      <c r="AC1157" s="532"/>
      <c r="AD1157" s="532"/>
      <c r="AE1157" s="532"/>
      <c r="AF1157" s="532"/>
      <c r="AG1157" s="532"/>
      <c r="AH1157" s="532"/>
      <c r="AI1157" s="532"/>
      <c r="AJ1157" s="532"/>
      <c r="AK1157" s="532"/>
      <c r="AL1157" s="532"/>
      <c r="AM1157" s="532"/>
      <c r="AN1157" s="533"/>
      <c r="AO1157" s="533"/>
    </row>
    <row r="1158" spans="1:41" s="500" customFormat="1" ht="15" customHeight="1">
      <c r="A1158" s="514" t="s">
        <v>856</v>
      </c>
      <c r="B1158" s="512" t="s">
        <v>2314</v>
      </c>
      <c r="C1158" s="533">
        <v>8.5</v>
      </c>
      <c r="D1158" s="533" t="s">
        <v>2384</v>
      </c>
      <c r="E1158" s="533">
        <v>7</v>
      </c>
      <c r="F1158" s="533">
        <v>7.5</v>
      </c>
      <c r="G1158" s="533">
        <v>8.25</v>
      </c>
      <c r="H1158" s="533">
        <v>6</v>
      </c>
      <c r="I1158" s="533">
        <v>7</v>
      </c>
      <c r="J1158" s="533">
        <v>7.25</v>
      </c>
      <c r="K1158" s="533" t="s">
        <v>2479</v>
      </c>
      <c r="L1158" s="537">
        <v>10</v>
      </c>
      <c r="M1158" s="533">
        <v>9.5</v>
      </c>
      <c r="N1158" s="533">
        <v>9.25</v>
      </c>
      <c r="O1158" s="532" t="s">
        <v>2767</v>
      </c>
      <c r="P1158" s="533">
        <v>8</v>
      </c>
      <c r="Q1158" s="533">
        <v>9</v>
      </c>
      <c r="R1158" s="532" t="s">
        <v>2738</v>
      </c>
      <c r="S1158" s="533">
        <v>10</v>
      </c>
      <c r="T1158" s="532" t="s">
        <v>1342</v>
      </c>
      <c r="U1158" s="533" t="s">
        <v>2738</v>
      </c>
      <c r="V1158" s="533">
        <v>10</v>
      </c>
      <c r="W1158" s="532" t="s">
        <v>2616</v>
      </c>
      <c r="X1158" s="533">
        <v>9</v>
      </c>
      <c r="Y1158" s="533" t="s">
        <v>2738</v>
      </c>
      <c r="Z1158" s="533" t="s">
        <v>2616</v>
      </c>
      <c r="AA1158" s="533" t="s">
        <v>2323</v>
      </c>
      <c r="AB1158" s="533">
        <v>9</v>
      </c>
      <c r="AC1158" s="532" t="s">
        <v>2479</v>
      </c>
      <c r="AD1158" s="533">
        <v>10</v>
      </c>
      <c r="AE1158" s="533" t="s">
        <v>2351</v>
      </c>
      <c r="AF1158" s="533">
        <v>9.5</v>
      </c>
      <c r="AG1158" s="533" t="s">
        <v>2616</v>
      </c>
      <c r="AH1158" s="533">
        <v>9</v>
      </c>
      <c r="AI1158" s="532" t="s">
        <v>2949</v>
      </c>
      <c r="AJ1158" s="533">
        <v>10</v>
      </c>
      <c r="AK1158" s="532" t="s">
        <v>2831</v>
      </c>
      <c r="AL1158" s="533">
        <v>10</v>
      </c>
      <c r="AM1158" s="532" t="s">
        <v>2847</v>
      </c>
      <c r="AN1158" s="533">
        <v>5.5</v>
      </c>
      <c r="AO1158" s="533" t="s">
        <v>2958</v>
      </c>
    </row>
    <row r="1159" spans="1:41" s="500" customFormat="1" ht="15" customHeight="1">
      <c r="A1159" s="514" t="s">
        <v>1085</v>
      </c>
      <c r="B1159" s="512" t="s">
        <v>2315</v>
      </c>
      <c r="C1159" s="533">
        <v>8.75</v>
      </c>
      <c r="D1159" s="533" t="s">
        <v>2479</v>
      </c>
      <c r="E1159" s="533">
        <v>7.5</v>
      </c>
      <c r="F1159" s="533">
        <v>7.75</v>
      </c>
      <c r="G1159" s="533">
        <v>8.5</v>
      </c>
      <c r="H1159" s="533">
        <v>6.25</v>
      </c>
      <c r="I1159" s="533">
        <v>7.5</v>
      </c>
      <c r="J1159" s="533">
        <v>7.5</v>
      </c>
      <c r="K1159" s="533">
        <v>9.5</v>
      </c>
      <c r="L1159" s="533">
        <v>9.75</v>
      </c>
      <c r="M1159" s="533" t="s">
        <v>2479</v>
      </c>
      <c r="N1159" s="533">
        <v>9.5</v>
      </c>
      <c r="O1159" s="532" t="s">
        <v>2767</v>
      </c>
      <c r="P1159" s="533">
        <v>8.5</v>
      </c>
      <c r="Q1159" s="533">
        <v>9.25</v>
      </c>
      <c r="R1159" s="532" t="s">
        <v>2553</v>
      </c>
      <c r="S1159" s="533">
        <v>10</v>
      </c>
      <c r="T1159" s="533" t="s">
        <v>2616</v>
      </c>
      <c r="U1159" s="533" t="s">
        <v>2738</v>
      </c>
      <c r="V1159" s="533">
        <v>10</v>
      </c>
      <c r="W1159" s="533" t="s">
        <v>2616</v>
      </c>
      <c r="X1159" s="532">
        <v>9.25</v>
      </c>
      <c r="Y1159" s="533">
        <v>10</v>
      </c>
      <c r="Z1159" s="533" t="s">
        <v>2672</v>
      </c>
      <c r="AA1159" s="533" t="s">
        <v>2323</v>
      </c>
      <c r="AB1159" s="533">
        <v>9.5</v>
      </c>
      <c r="AC1159" s="532" t="s">
        <v>2479</v>
      </c>
      <c r="AD1159" s="533">
        <v>10</v>
      </c>
      <c r="AE1159" s="533" t="s">
        <v>2616</v>
      </c>
      <c r="AF1159" s="533">
        <v>9.75</v>
      </c>
      <c r="AG1159" s="533" t="s">
        <v>2738</v>
      </c>
      <c r="AH1159" s="533">
        <v>9.25</v>
      </c>
      <c r="AI1159" s="532" t="s">
        <v>2943</v>
      </c>
      <c r="AJ1159" s="533">
        <v>9.5</v>
      </c>
      <c r="AK1159" s="532" t="s">
        <v>2501</v>
      </c>
      <c r="AL1159" s="533">
        <v>10</v>
      </c>
      <c r="AM1159" s="532" t="s">
        <v>2959</v>
      </c>
      <c r="AN1159" s="533">
        <v>6</v>
      </c>
      <c r="AO1159" s="533" t="s">
        <v>2960</v>
      </c>
    </row>
    <row r="1160" spans="1:41" s="500" customFormat="1" ht="15" customHeight="1">
      <c r="A1160" s="514" t="s">
        <v>827</v>
      </c>
      <c r="B1160" s="512" t="s">
        <v>2316</v>
      </c>
      <c r="C1160" s="533">
        <v>9</v>
      </c>
      <c r="D1160" s="533" t="s">
        <v>2616</v>
      </c>
      <c r="E1160" s="533">
        <v>7.75</v>
      </c>
      <c r="F1160" s="533">
        <v>8</v>
      </c>
      <c r="G1160" s="533">
        <v>8.75</v>
      </c>
      <c r="H1160" s="533">
        <v>6.5</v>
      </c>
      <c r="I1160" s="533">
        <v>7.75</v>
      </c>
      <c r="J1160" s="533">
        <v>8</v>
      </c>
      <c r="K1160" s="533" t="s">
        <v>2424</v>
      </c>
      <c r="L1160" s="533">
        <v>9.5</v>
      </c>
      <c r="M1160" s="533" t="s">
        <v>2501</v>
      </c>
      <c r="N1160" s="533">
        <v>10</v>
      </c>
      <c r="O1160" s="532" t="s">
        <v>2549</v>
      </c>
      <c r="P1160" s="533">
        <v>9</v>
      </c>
      <c r="Q1160" s="533">
        <v>9.5</v>
      </c>
      <c r="R1160" s="533">
        <v>10</v>
      </c>
      <c r="S1160" s="533">
        <v>10</v>
      </c>
      <c r="T1160" s="533" t="s">
        <v>2738</v>
      </c>
      <c r="U1160" s="533">
        <v>10</v>
      </c>
      <c r="V1160" s="533">
        <v>10</v>
      </c>
      <c r="W1160" s="533" t="s">
        <v>2738</v>
      </c>
      <c r="X1160" s="533">
        <v>9.5</v>
      </c>
      <c r="Y1160" s="533">
        <v>10</v>
      </c>
      <c r="Z1160" s="533" t="s">
        <v>2479</v>
      </c>
      <c r="AA1160" s="533" t="s">
        <v>2323</v>
      </c>
      <c r="AB1160" s="533">
        <v>10</v>
      </c>
      <c r="AC1160" s="532" t="s">
        <v>2479</v>
      </c>
      <c r="AD1160" s="533">
        <v>10</v>
      </c>
      <c r="AE1160" s="533">
        <v>10</v>
      </c>
      <c r="AF1160" s="533">
        <v>10</v>
      </c>
      <c r="AG1160" s="533" t="s">
        <v>2616</v>
      </c>
      <c r="AH1160" s="532" t="s">
        <v>2351</v>
      </c>
      <c r="AI1160" s="532" t="s">
        <v>2944</v>
      </c>
      <c r="AJ1160" s="533">
        <v>9.5</v>
      </c>
      <c r="AK1160" s="532" t="s">
        <v>2351</v>
      </c>
      <c r="AL1160" s="533">
        <v>10</v>
      </c>
      <c r="AM1160" s="532" t="s">
        <v>2961</v>
      </c>
      <c r="AN1160" s="533">
        <v>6.5</v>
      </c>
      <c r="AO1160" s="533" t="s">
        <v>2962</v>
      </c>
    </row>
    <row r="1161" spans="1:41" s="500" customFormat="1" ht="15" customHeight="1">
      <c r="A1161" s="514" t="s">
        <v>828</v>
      </c>
      <c r="B1161" s="512" t="s">
        <v>2317</v>
      </c>
      <c r="C1161" s="533">
        <v>9.25</v>
      </c>
      <c r="D1161" s="533" t="s">
        <v>1664</v>
      </c>
      <c r="E1161" s="533">
        <v>8</v>
      </c>
      <c r="F1161" s="533">
        <v>8.5</v>
      </c>
      <c r="G1161" s="533">
        <v>9</v>
      </c>
      <c r="H1161" s="533">
        <v>7</v>
      </c>
      <c r="I1161" s="533">
        <v>8</v>
      </c>
      <c r="J1161" s="533">
        <v>8.25</v>
      </c>
      <c r="K1161" s="533" t="s">
        <v>76</v>
      </c>
      <c r="L1161" s="533" t="s">
        <v>76</v>
      </c>
      <c r="M1161" s="533">
        <v>8</v>
      </c>
      <c r="N1161" s="533" t="s">
        <v>76</v>
      </c>
      <c r="O1161" s="532" t="s">
        <v>2612</v>
      </c>
      <c r="P1161" s="533">
        <v>9.5</v>
      </c>
      <c r="Q1161" s="533">
        <v>10</v>
      </c>
      <c r="R1161" s="533">
        <v>9.75</v>
      </c>
      <c r="S1161" s="533" t="s">
        <v>76</v>
      </c>
      <c r="T1161" s="533">
        <v>10</v>
      </c>
      <c r="U1161" s="533" t="s">
        <v>2741</v>
      </c>
      <c r="V1161" s="533" t="s">
        <v>76</v>
      </c>
      <c r="W1161" s="533" t="s">
        <v>2738</v>
      </c>
      <c r="X1161" s="532" t="s">
        <v>76</v>
      </c>
      <c r="Y1161" s="532">
        <v>12.06</v>
      </c>
      <c r="Z1161" s="532" t="s">
        <v>76</v>
      </c>
      <c r="AA1161" s="532" t="s">
        <v>76</v>
      </c>
      <c r="AB1161" s="533">
        <v>10</v>
      </c>
      <c r="AC1161" s="532" t="s">
        <v>2479</v>
      </c>
      <c r="AD1161" s="533">
        <v>10</v>
      </c>
      <c r="AE1161" s="533" t="s">
        <v>76</v>
      </c>
      <c r="AF1161" s="533">
        <v>10</v>
      </c>
      <c r="AG1161" s="533" t="s">
        <v>76</v>
      </c>
      <c r="AH1161" s="532" t="s">
        <v>2328</v>
      </c>
      <c r="AI1161" s="532" t="s">
        <v>2954</v>
      </c>
      <c r="AJ1161" s="533">
        <v>9.5</v>
      </c>
      <c r="AK1161" s="532" t="s">
        <v>2351</v>
      </c>
      <c r="AL1161" s="533">
        <v>10</v>
      </c>
      <c r="AM1161" s="532" t="s">
        <v>1926</v>
      </c>
      <c r="AN1161" s="533">
        <v>7</v>
      </c>
      <c r="AO1161" s="533" t="s">
        <v>2820</v>
      </c>
    </row>
    <row r="1162" spans="1:41" s="500" customFormat="1" ht="15" customHeight="1">
      <c r="A1162" s="514" t="s">
        <v>854</v>
      </c>
      <c r="B1162" s="512" t="s">
        <v>2318</v>
      </c>
      <c r="C1162" s="533">
        <v>9.25</v>
      </c>
      <c r="D1162" s="533" t="s">
        <v>1664</v>
      </c>
      <c r="E1162" s="533" t="s">
        <v>76</v>
      </c>
      <c r="F1162" s="533" t="s">
        <v>76</v>
      </c>
      <c r="G1162" s="533" t="s">
        <v>76</v>
      </c>
      <c r="H1162" s="533">
        <v>7</v>
      </c>
      <c r="I1162" s="533">
        <v>8.5</v>
      </c>
      <c r="J1162" s="533">
        <v>8.25</v>
      </c>
      <c r="K1162" s="533" t="s">
        <v>76</v>
      </c>
      <c r="L1162" s="533" t="s">
        <v>76</v>
      </c>
      <c r="M1162" s="533" t="s">
        <v>76</v>
      </c>
      <c r="N1162" s="533" t="s">
        <v>76</v>
      </c>
      <c r="O1162" s="542" t="s">
        <v>2612</v>
      </c>
      <c r="P1162" s="533">
        <v>9.5</v>
      </c>
      <c r="Q1162" s="532" t="s">
        <v>76</v>
      </c>
      <c r="R1162" s="533">
        <v>9.75</v>
      </c>
      <c r="S1162" s="533" t="s">
        <v>76</v>
      </c>
      <c r="T1162" s="533">
        <v>10</v>
      </c>
      <c r="U1162" s="533" t="s">
        <v>76</v>
      </c>
      <c r="V1162" s="533" t="s">
        <v>76</v>
      </c>
      <c r="W1162" s="533" t="s">
        <v>2738</v>
      </c>
      <c r="X1162" s="532" t="s">
        <v>76</v>
      </c>
      <c r="Y1162" s="533" t="s">
        <v>2927</v>
      </c>
      <c r="Z1162" s="532" t="s">
        <v>76</v>
      </c>
      <c r="AA1162" s="532" t="s">
        <v>76</v>
      </c>
      <c r="AB1162" s="533">
        <v>10</v>
      </c>
      <c r="AC1162" s="532" t="s">
        <v>2479</v>
      </c>
      <c r="AD1162" s="533">
        <v>10</v>
      </c>
      <c r="AE1162" s="533" t="s">
        <v>76</v>
      </c>
      <c r="AF1162" s="533" t="s">
        <v>76</v>
      </c>
      <c r="AG1162" s="533" t="s">
        <v>76</v>
      </c>
      <c r="AH1162" s="532" t="s">
        <v>2555</v>
      </c>
      <c r="AI1162" s="532" t="s">
        <v>2680</v>
      </c>
      <c r="AJ1162" s="533">
        <v>9.5</v>
      </c>
      <c r="AK1162" s="532" t="s">
        <v>2351</v>
      </c>
      <c r="AL1162" s="533">
        <v>10</v>
      </c>
      <c r="AM1162" s="533" t="s">
        <v>1926</v>
      </c>
      <c r="AN1162" s="533" t="s">
        <v>76</v>
      </c>
      <c r="AO1162" s="533" t="s">
        <v>76</v>
      </c>
    </row>
    <row r="1163" spans="1:41" s="500" customFormat="1" ht="15" customHeight="1">
      <c r="A1163" s="2619" t="s">
        <v>388</v>
      </c>
      <c r="B1163" s="2619"/>
      <c r="C1163" s="533"/>
      <c r="D1163" s="533"/>
      <c r="E1163" s="533"/>
      <c r="F1163" s="533"/>
      <c r="G1163" s="533"/>
      <c r="H1163" s="533"/>
      <c r="I1163" s="533"/>
      <c r="J1163" s="533"/>
      <c r="K1163" s="533"/>
      <c r="L1163" s="533"/>
      <c r="M1163" s="533"/>
      <c r="N1163" s="533"/>
      <c r="O1163" s="532" t="s">
        <v>311</v>
      </c>
      <c r="P1163" s="533"/>
      <c r="Q1163" s="532"/>
      <c r="R1163" s="533"/>
      <c r="S1163" s="533"/>
      <c r="T1163" s="533"/>
      <c r="U1163" s="533"/>
      <c r="V1163" s="533"/>
      <c r="W1163" s="533"/>
      <c r="X1163" s="532"/>
      <c r="Y1163" s="533"/>
      <c r="Z1163" s="532"/>
      <c r="AA1163" s="532"/>
      <c r="AB1163" s="533"/>
      <c r="AC1163" s="532"/>
      <c r="AD1163" s="533"/>
      <c r="AE1163" s="533"/>
      <c r="AF1163" s="533"/>
      <c r="AG1163" s="533"/>
      <c r="AH1163" s="532"/>
      <c r="AI1163" s="532"/>
      <c r="AJ1163" s="532"/>
      <c r="AK1163" s="532"/>
      <c r="AL1163" s="532"/>
      <c r="AM1163" s="532"/>
      <c r="AN1163" s="533"/>
      <c r="AO1163" s="533"/>
    </row>
    <row r="1164" spans="1:41" s="500" customFormat="1" ht="15" customHeight="1">
      <c r="A1164" s="2619" t="s">
        <v>389</v>
      </c>
      <c r="B1164" s="2619"/>
      <c r="C1164" s="533"/>
      <c r="D1164" s="533"/>
      <c r="E1164" s="533"/>
      <c r="F1164" s="533"/>
      <c r="G1164" s="533"/>
      <c r="H1164" s="533"/>
      <c r="I1164" s="533"/>
      <c r="J1164" s="533"/>
      <c r="K1164" s="533"/>
      <c r="L1164" s="533"/>
      <c r="M1164" s="533"/>
      <c r="N1164" s="533"/>
      <c r="O1164" s="532"/>
      <c r="P1164" s="533"/>
      <c r="Q1164" s="532"/>
      <c r="R1164" s="533"/>
      <c r="S1164" s="533"/>
      <c r="T1164" s="533"/>
      <c r="U1164" s="533"/>
      <c r="V1164" s="533"/>
      <c r="W1164" s="533"/>
      <c r="X1164" s="532"/>
      <c r="Y1164" s="533"/>
      <c r="Z1164" s="532"/>
      <c r="AA1164" s="532"/>
      <c r="AB1164" s="533"/>
      <c r="AC1164" s="532"/>
      <c r="AD1164" s="533"/>
      <c r="AE1164" s="533"/>
      <c r="AF1164" s="533"/>
      <c r="AG1164" s="533"/>
      <c r="AH1164" s="532"/>
      <c r="AI1164" s="532"/>
      <c r="AJ1164" s="532"/>
      <c r="AK1164" s="532"/>
      <c r="AL1164" s="532"/>
      <c r="AM1164" s="532"/>
      <c r="AN1164" s="533"/>
      <c r="AO1164" s="533"/>
    </row>
    <row r="1165" spans="1:41" s="500" customFormat="1" ht="15" customHeight="1">
      <c r="A1165" s="496"/>
      <c r="B1165" s="512" t="s">
        <v>390</v>
      </c>
      <c r="C1165" s="533" t="s">
        <v>1646</v>
      </c>
      <c r="D1165" s="533">
        <v>8</v>
      </c>
      <c r="E1165" s="533" t="s">
        <v>2841</v>
      </c>
      <c r="F1165" s="533">
        <v>10</v>
      </c>
      <c r="G1165" s="533" t="s">
        <v>2323</v>
      </c>
      <c r="H1165" s="533">
        <v>8</v>
      </c>
      <c r="I1165" s="533">
        <v>10</v>
      </c>
      <c r="J1165" s="533">
        <v>10</v>
      </c>
      <c r="K1165" s="533">
        <v>11.5</v>
      </c>
      <c r="L1165" s="533">
        <v>10</v>
      </c>
      <c r="M1165" s="533">
        <v>12</v>
      </c>
      <c r="N1165" s="533">
        <v>13</v>
      </c>
      <c r="O1165" s="532" t="s">
        <v>1549</v>
      </c>
      <c r="P1165" s="533">
        <v>11.5</v>
      </c>
      <c r="Q1165" s="533">
        <v>6.5</v>
      </c>
      <c r="R1165" s="533">
        <v>11.5</v>
      </c>
      <c r="S1165" s="533">
        <v>13</v>
      </c>
      <c r="T1165" s="533">
        <v>7</v>
      </c>
      <c r="U1165" s="533">
        <v>11.5</v>
      </c>
      <c r="V1165" s="533">
        <v>12</v>
      </c>
      <c r="W1165" s="533">
        <v>14.25</v>
      </c>
      <c r="X1165" s="533">
        <v>11</v>
      </c>
      <c r="Y1165" s="533">
        <v>11.5</v>
      </c>
      <c r="Z1165" s="533">
        <v>11.5</v>
      </c>
      <c r="AA1165" s="533">
        <v>13</v>
      </c>
      <c r="AB1165" s="533" t="s">
        <v>1664</v>
      </c>
      <c r="AC1165" s="533">
        <v>11.5</v>
      </c>
      <c r="AD1165" s="533">
        <v>9</v>
      </c>
      <c r="AE1165" s="533">
        <v>13</v>
      </c>
      <c r="AF1165" s="533">
        <v>13</v>
      </c>
      <c r="AG1165" s="533">
        <v>13</v>
      </c>
      <c r="AH1165" s="532">
        <v>12.75</v>
      </c>
      <c r="AI1165" s="533">
        <v>11</v>
      </c>
      <c r="AJ1165" s="533">
        <v>11.5</v>
      </c>
      <c r="AK1165" s="533">
        <v>7</v>
      </c>
      <c r="AL1165" s="533">
        <v>16</v>
      </c>
      <c r="AM1165" s="533">
        <v>11.5</v>
      </c>
      <c r="AN1165" s="533">
        <v>8.5</v>
      </c>
      <c r="AO1165" s="533">
        <v>11.25</v>
      </c>
    </row>
    <row r="1166" spans="1:41" s="500" customFormat="1" ht="15" customHeight="1">
      <c r="A1166" s="496"/>
      <c r="B1166" s="512" t="s">
        <v>391</v>
      </c>
      <c r="C1166" s="533" t="s">
        <v>2867</v>
      </c>
      <c r="D1166" s="533" t="s">
        <v>76</v>
      </c>
      <c r="E1166" s="533" t="s">
        <v>76</v>
      </c>
      <c r="F1166" s="533" t="s">
        <v>76</v>
      </c>
      <c r="G1166" s="533" t="s">
        <v>76</v>
      </c>
      <c r="H1166" s="533" t="s">
        <v>76</v>
      </c>
      <c r="I1166" s="533" t="s">
        <v>76</v>
      </c>
      <c r="J1166" s="533" t="s">
        <v>76</v>
      </c>
      <c r="K1166" s="533">
        <v>11.5</v>
      </c>
      <c r="L1166" s="533" t="s">
        <v>76</v>
      </c>
      <c r="M1166" s="533" t="s">
        <v>76</v>
      </c>
      <c r="N1166" s="533" t="s">
        <v>76</v>
      </c>
      <c r="O1166" s="532" t="s">
        <v>76</v>
      </c>
      <c r="P1166" s="533" t="s">
        <v>76</v>
      </c>
      <c r="Q1166" s="533">
        <v>8.5</v>
      </c>
      <c r="R1166" s="533">
        <v>11.5</v>
      </c>
      <c r="S1166" s="533" t="s">
        <v>76</v>
      </c>
      <c r="T1166" s="533" t="s">
        <v>76</v>
      </c>
      <c r="U1166" s="533" t="s">
        <v>76</v>
      </c>
      <c r="V1166" s="533" t="s">
        <v>76</v>
      </c>
      <c r="W1166" s="533" t="s">
        <v>76</v>
      </c>
      <c r="X1166" s="533">
        <v>13</v>
      </c>
      <c r="Y1166" s="533">
        <v>2</v>
      </c>
      <c r="Z1166" s="533" t="s">
        <v>76</v>
      </c>
      <c r="AA1166" s="533" t="s">
        <v>76</v>
      </c>
      <c r="AB1166" s="533" t="s">
        <v>76</v>
      </c>
      <c r="AC1166" s="533" t="s">
        <v>76</v>
      </c>
      <c r="AD1166" s="533" t="s">
        <v>76</v>
      </c>
      <c r="AE1166" s="533" t="s">
        <v>76</v>
      </c>
      <c r="AF1166" s="533" t="s">
        <v>76</v>
      </c>
      <c r="AG1166" s="533" t="s">
        <v>76</v>
      </c>
      <c r="AH1166" s="532" t="s">
        <v>76</v>
      </c>
      <c r="AI1166" s="533" t="s">
        <v>76</v>
      </c>
      <c r="AJ1166" s="533" t="s">
        <v>76</v>
      </c>
      <c r="AK1166" s="532" t="s">
        <v>76</v>
      </c>
      <c r="AL1166" s="533" t="s">
        <v>76</v>
      </c>
      <c r="AM1166" s="533">
        <v>11.5</v>
      </c>
      <c r="AN1166" s="533" t="s">
        <v>76</v>
      </c>
      <c r="AO1166" s="533">
        <v>11.5</v>
      </c>
    </row>
    <row r="1167" spans="1:41" s="500" customFormat="1" ht="15" customHeight="1">
      <c r="A1167" s="2619" t="s">
        <v>2799</v>
      </c>
      <c r="B1167" s="2619"/>
      <c r="C1167" s="533"/>
      <c r="D1167" s="533"/>
      <c r="E1167" s="533"/>
      <c r="F1167" s="533"/>
      <c r="G1167" s="533"/>
      <c r="H1167" s="533"/>
      <c r="I1167" s="533"/>
      <c r="J1167" s="533"/>
      <c r="K1167" s="533"/>
      <c r="L1167" s="533"/>
      <c r="M1167" s="533"/>
      <c r="N1167" s="533"/>
      <c r="O1167" s="532"/>
      <c r="P1167" s="533"/>
      <c r="Q1167" s="532"/>
      <c r="R1167" s="533"/>
      <c r="S1167" s="533"/>
      <c r="T1167" s="533"/>
      <c r="U1167" s="533"/>
      <c r="V1167" s="533"/>
      <c r="W1167" s="533"/>
      <c r="X1167" s="533"/>
      <c r="Y1167" s="533"/>
      <c r="Z1167" s="532"/>
      <c r="AA1167" s="532"/>
      <c r="AB1167" s="533"/>
      <c r="AC1167" s="533"/>
      <c r="AD1167" s="533"/>
      <c r="AE1167" s="533"/>
      <c r="AF1167" s="533"/>
      <c r="AG1167" s="533"/>
      <c r="AH1167" s="532"/>
      <c r="AI1167" s="533"/>
      <c r="AJ1167" s="533"/>
      <c r="AK1167" s="532"/>
      <c r="AL1167" s="533"/>
      <c r="AM1167" s="533"/>
      <c r="AN1167" s="533"/>
      <c r="AO1167" s="533"/>
    </row>
    <row r="1168" spans="1:41" s="500" customFormat="1" ht="15" customHeight="1">
      <c r="A1168" s="496"/>
      <c r="B1168" s="512" t="s">
        <v>390</v>
      </c>
      <c r="C1168" s="533">
        <v>12.5</v>
      </c>
      <c r="D1168" s="533">
        <v>13</v>
      </c>
      <c r="E1168" s="533" t="s">
        <v>1647</v>
      </c>
      <c r="F1168" s="533">
        <v>13</v>
      </c>
      <c r="G1168" s="533">
        <v>12.5</v>
      </c>
      <c r="H1168" s="533">
        <v>12</v>
      </c>
      <c r="I1168" s="533">
        <v>11.5</v>
      </c>
      <c r="J1168" s="533" t="s">
        <v>2706</v>
      </c>
      <c r="K1168" s="533">
        <v>11.5</v>
      </c>
      <c r="L1168" s="533">
        <v>13</v>
      </c>
      <c r="M1168" s="533">
        <v>12</v>
      </c>
      <c r="N1168" s="533">
        <v>13</v>
      </c>
      <c r="O1168" s="533">
        <v>13</v>
      </c>
      <c r="P1168" s="533">
        <v>11.5</v>
      </c>
      <c r="Q1168" s="533">
        <v>11.5</v>
      </c>
      <c r="R1168" s="533">
        <v>13</v>
      </c>
      <c r="S1168" s="533">
        <v>13</v>
      </c>
      <c r="T1168" s="533">
        <v>13</v>
      </c>
      <c r="U1168" s="533">
        <v>11.5</v>
      </c>
      <c r="V1168" s="533">
        <v>13</v>
      </c>
      <c r="W1168" s="533">
        <v>13.25</v>
      </c>
      <c r="X1168" s="533">
        <v>13</v>
      </c>
      <c r="Y1168" s="533">
        <v>11.5</v>
      </c>
      <c r="Z1168" s="533">
        <v>11.5</v>
      </c>
      <c r="AA1168" s="533">
        <v>13</v>
      </c>
      <c r="AB1168" s="533">
        <v>11.5</v>
      </c>
      <c r="AC1168" s="533">
        <v>11.5</v>
      </c>
      <c r="AD1168" s="533">
        <v>13</v>
      </c>
      <c r="AE1168" s="533">
        <v>13</v>
      </c>
      <c r="AF1168" s="533">
        <v>13</v>
      </c>
      <c r="AG1168" s="533">
        <v>13</v>
      </c>
      <c r="AH1168" s="533">
        <v>13</v>
      </c>
      <c r="AI1168" s="533">
        <v>11.25</v>
      </c>
      <c r="AJ1168" s="533">
        <v>13</v>
      </c>
      <c r="AK1168" s="532" t="s">
        <v>1669</v>
      </c>
      <c r="AL1168" s="533">
        <v>14</v>
      </c>
      <c r="AM1168" s="533" t="s">
        <v>76</v>
      </c>
      <c r="AN1168" s="533">
        <v>11</v>
      </c>
      <c r="AO1168" s="533">
        <v>11</v>
      </c>
    </row>
    <row r="1169" spans="1:41" s="500" customFormat="1" ht="15" customHeight="1">
      <c r="A1169" s="496"/>
      <c r="B1169" s="512" t="s">
        <v>391</v>
      </c>
      <c r="C1169" s="533" t="s">
        <v>76</v>
      </c>
      <c r="D1169" s="533" t="s">
        <v>76</v>
      </c>
      <c r="E1169" s="533" t="s">
        <v>76</v>
      </c>
      <c r="F1169" s="533" t="s">
        <v>76</v>
      </c>
      <c r="G1169" s="533" t="s">
        <v>76</v>
      </c>
      <c r="H1169" s="533" t="s">
        <v>76</v>
      </c>
      <c r="I1169" s="533">
        <v>12.5</v>
      </c>
      <c r="J1169" s="533" t="s">
        <v>76</v>
      </c>
      <c r="K1169" s="533">
        <v>11.5</v>
      </c>
      <c r="L1169" s="533" t="s">
        <v>76</v>
      </c>
      <c r="M1169" s="533" t="s">
        <v>76</v>
      </c>
      <c r="N1169" s="533" t="s">
        <v>76</v>
      </c>
      <c r="O1169" s="533" t="s">
        <v>76</v>
      </c>
      <c r="P1169" s="532" t="s">
        <v>76</v>
      </c>
      <c r="Q1169" s="532" t="s">
        <v>76</v>
      </c>
      <c r="R1169" s="533">
        <v>13</v>
      </c>
      <c r="S1169" s="533" t="s">
        <v>76</v>
      </c>
      <c r="T1169" s="533" t="s">
        <v>76</v>
      </c>
      <c r="U1169" s="533" t="s">
        <v>76</v>
      </c>
      <c r="V1169" s="533" t="s">
        <v>76</v>
      </c>
      <c r="W1169" s="533" t="s">
        <v>76</v>
      </c>
      <c r="X1169" s="533" t="s">
        <v>76</v>
      </c>
      <c r="Y1169" s="533" t="s">
        <v>76</v>
      </c>
      <c r="Z1169" s="533" t="s">
        <v>76</v>
      </c>
      <c r="AA1169" s="533" t="s">
        <v>76</v>
      </c>
      <c r="AB1169" s="533" t="s">
        <v>76</v>
      </c>
      <c r="AC1169" s="533" t="s">
        <v>76</v>
      </c>
      <c r="AD1169" s="533" t="s">
        <v>76</v>
      </c>
      <c r="AE1169" s="533" t="s">
        <v>76</v>
      </c>
      <c r="AF1169" s="533" t="s">
        <v>76</v>
      </c>
      <c r="AG1169" s="533"/>
      <c r="AH1169" s="533" t="s">
        <v>76</v>
      </c>
      <c r="AI1169" s="533">
        <v>11.5</v>
      </c>
      <c r="AJ1169" s="533" t="s">
        <v>76</v>
      </c>
      <c r="AK1169" s="532" t="s">
        <v>76</v>
      </c>
      <c r="AL1169" s="533" t="s">
        <v>76</v>
      </c>
      <c r="AM1169" s="533">
        <v>11.5</v>
      </c>
      <c r="AN1169" s="533" t="s">
        <v>76</v>
      </c>
      <c r="AO1169" s="533">
        <v>11.5</v>
      </c>
    </row>
    <row r="1170" spans="1:41" s="500" customFormat="1" ht="15" customHeight="1">
      <c r="A1170" s="2619" t="s">
        <v>47</v>
      </c>
      <c r="B1170" s="2619"/>
      <c r="C1170" s="533"/>
      <c r="D1170" s="533"/>
      <c r="E1170" s="533"/>
      <c r="F1170" s="533"/>
      <c r="G1170" s="533"/>
      <c r="H1170" s="533"/>
      <c r="I1170" s="533"/>
      <c r="J1170" s="533"/>
      <c r="K1170" s="533"/>
      <c r="L1170" s="533"/>
      <c r="M1170" s="533"/>
      <c r="N1170" s="533"/>
      <c r="O1170" s="533"/>
      <c r="P1170" s="532"/>
      <c r="Q1170" s="532"/>
      <c r="R1170" s="533" t="s">
        <v>1285</v>
      </c>
      <c r="S1170" s="533"/>
      <c r="T1170" s="533"/>
      <c r="U1170" s="533"/>
      <c r="V1170" s="533"/>
      <c r="W1170" s="533"/>
      <c r="X1170" s="533"/>
      <c r="Y1170" s="533"/>
      <c r="Z1170" s="533"/>
      <c r="AA1170" s="533"/>
      <c r="AB1170" s="533"/>
      <c r="AC1170" s="533"/>
      <c r="AD1170" s="533"/>
      <c r="AE1170" s="533"/>
      <c r="AF1170" s="533"/>
      <c r="AG1170" s="533"/>
      <c r="AH1170" s="533"/>
      <c r="AI1170" s="533"/>
      <c r="AJ1170" s="533"/>
      <c r="AK1170" s="532"/>
      <c r="AL1170" s="533"/>
      <c r="AM1170" s="533"/>
      <c r="AN1170" s="533"/>
      <c r="AO1170" s="533"/>
    </row>
    <row r="1171" spans="1:41" s="500" customFormat="1" ht="15" customHeight="1">
      <c r="A1171" s="496"/>
      <c r="B1171" s="512" t="s">
        <v>390</v>
      </c>
      <c r="C1171" s="533">
        <v>12</v>
      </c>
      <c r="D1171" s="533" t="s">
        <v>1645</v>
      </c>
      <c r="E1171" s="533" t="s">
        <v>1663</v>
      </c>
      <c r="F1171" s="533">
        <v>12</v>
      </c>
      <c r="G1171" s="533" t="s">
        <v>1645</v>
      </c>
      <c r="H1171" s="533">
        <v>12</v>
      </c>
      <c r="I1171" s="533">
        <v>10</v>
      </c>
      <c r="J1171" s="533" t="s">
        <v>1854</v>
      </c>
      <c r="K1171" s="533">
        <v>16.5</v>
      </c>
      <c r="L1171" s="533">
        <v>14.75</v>
      </c>
      <c r="M1171" s="533">
        <v>14.75</v>
      </c>
      <c r="N1171" s="533">
        <v>14.75</v>
      </c>
      <c r="O1171" s="533">
        <v>14</v>
      </c>
      <c r="P1171" s="533">
        <v>11.5</v>
      </c>
      <c r="Q1171" s="537">
        <v>10.5</v>
      </c>
      <c r="R1171" s="533">
        <v>13.5</v>
      </c>
      <c r="S1171" s="533">
        <v>16</v>
      </c>
      <c r="T1171" s="533">
        <v>13</v>
      </c>
      <c r="U1171" s="533">
        <v>16.5</v>
      </c>
      <c r="V1171" s="533">
        <v>18</v>
      </c>
      <c r="W1171" s="533">
        <v>13.25</v>
      </c>
      <c r="X1171" s="533">
        <v>15.5</v>
      </c>
      <c r="Y1171" s="533">
        <v>15</v>
      </c>
      <c r="Z1171" s="533">
        <v>14.5</v>
      </c>
      <c r="AA1171" s="533">
        <v>14</v>
      </c>
      <c r="AB1171" s="533">
        <v>13.75</v>
      </c>
      <c r="AC1171" s="533" t="s">
        <v>76</v>
      </c>
      <c r="AD1171" s="533">
        <v>15</v>
      </c>
      <c r="AE1171" s="533">
        <v>13</v>
      </c>
      <c r="AF1171" s="533">
        <v>13</v>
      </c>
      <c r="AG1171" s="533">
        <v>14.5</v>
      </c>
      <c r="AH1171" s="533">
        <v>13</v>
      </c>
      <c r="AI1171" s="533" t="s">
        <v>76</v>
      </c>
      <c r="AJ1171" s="533">
        <v>15</v>
      </c>
      <c r="AK1171" s="532" t="s">
        <v>1669</v>
      </c>
      <c r="AL1171" s="533" t="s">
        <v>76</v>
      </c>
      <c r="AM1171" s="533" t="s">
        <v>76</v>
      </c>
      <c r="AN1171" s="533">
        <v>10.5</v>
      </c>
      <c r="AO1171" s="533">
        <v>13.75</v>
      </c>
    </row>
    <row r="1172" spans="1:41" s="500" customFormat="1" ht="15" customHeight="1">
      <c r="A1172" s="496"/>
      <c r="B1172" s="512" t="s">
        <v>391</v>
      </c>
      <c r="C1172" s="533">
        <v>12.5</v>
      </c>
      <c r="D1172" s="533" t="s">
        <v>76</v>
      </c>
      <c r="E1172" s="533" t="s">
        <v>76</v>
      </c>
      <c r="F1172" s="533">
        <v>12.5</v>
      </c>
      <c r="G1172" s="533" t="s">
        <v>76</v>
      </c>
      <c r="H1172" s="533" t="s">
        <v>76</v>
      </c>
      <c r="I1172" s="533">
        <v>11</v>
      </c>
      <c r="J1172" s="533" t="s">
        <v>76</v>
      </c>
      <c r="K1172" s="533">
        <v>16.5</v>
      </c>
      <c r="L1172" s="533" t="s">
        <v>76</v>
      </c>
      <c r="M1172" s="533" t="s">
        <v>76</v>
      </c>
      <c r="N1172" s="533" t="s">
        <v>76</v>
      </c>
      <c r="O1172" s="533" t="s">
        <v>76</v>
      </c>
      <c r="P1172" s="532" t="s">
        <v>76</v>
      </c>
      <c r="Q1172" s="532" t="s">
        <v>76</v>
      </c>
      <c r="R1172" s="533" t="s">
        <v>76</v>
      </c>
      <c r="S1172" s="533" t="s">
        <v>76</v>
      </c>
      <c r="T1172" s="533" t="s">
        <v>76</v>
      </c>
      <c r="U1172" s="533" t="s">
        <v>76</v>
      </c>
      <c r="V1172" s="533" t="s">
        <v>76</v>
      </c>
      <c r="W1172" s="533" t="s">
        <v>76</v>
      </c>
      <c r="X1172" s="533" t="s">
        <v>76</v>
      </c>
      <c r="Y1172" s="533" t="s">
        <v>76</v>
      </c>
      <c r="Z1172" s="533" t="s">
        <v>76</v>
      </c>
      <c r="AA1172" s="533" t="s">
        <v>76</v>
      </c>
      <c r="AB1172" s="533" t="s">
        <v>76</v>
      </c>
      <c r="AC1172" s="533">
        <v>16.3</v>
      </c>
      <c r="AD1172" s="533" t="s">
        <v>76</v>
      </c>
      <c r="AE1172" s="533" t="s">
        <v>76</v>
      </c>
      <c r="AF1172" s="533" t="s">
        <v>76</v>
      </c>
      <c r="AG1172" s="533" t="s">
        <v>76</v>
      </c>
      <c r="AH1172" s="533">
        <v>15</v>
      </c>
      <c r="AI1172" s="533" t="s">
        <v>76</v>
      </c>
      <c r="AJ1172" s="533" t="s">
        <v>76</v>
      </c>
      <c r="AK1172" s="532" t="s">
        <v>76</v>
      </c>
      <c r="AL1172" s="533" t="s">
        <v>76</v>
      </c>
      <c r="AM1172" s="533">
        <v>13.5</v>
      </c>
      <c r="AN1172" s="533" t="s">
        <v>76</v>
      </c>
      <c r="AO1172" s="533">
        <v>15.5</v>
      </c>
    </row>
    <row r="1173" spans="1:41" s="500" customFormat="1" ht="15" customHeight="1">
      <c r="A1173" s="2619" t="s">
        <v>407</v>
      </c>
      <c r="B1173" s="2619"/>
      <c r="C1173" s="533"/>
      <c r="D1173" s="533"/>
      <c r="E1173" s="533"/>
      <c r="F1173" s="533"/>
      <c r="G1173" s="533"/>
      <c r="H1173" s="533"/>
      <c r="I1173" s="533"/>
      <c r="J1173" s="533"/>
      <c r="K1173" s="533"/>
      <c r="L1173" s="533"/>
      <c r="M1173" s="533"/>
      <c r="N1173" s="533"/>
      <c r="O1173" s="533"/>
      <c r="P1173" s="532"/>
      <c r="Q1173" s="532"/>
      <c r="R1173" s="533"/>
      <c r="S1173" s="533"/>
      <c r="T1173" s="533"/>
      <c r="U1173" s="533"/>
      <c r="V1173" s="533"/>
      <c r="W1173" s="533"/>
      <c r="X1173" s="533"/>
      <c r="Y1173" s="533"/>
      <c r="Z1173" s="532"/>
      <c r="AA1173" s="532"/>
      <c r="AB1173" s="533"/>
      <c r="AC1173" s="533"/>
      <c r="AD1173" s="533"/>
      <c r="AE1173" s="533"/>
      <c r="AF1173" s="533"/>
      <c r="AG1173" s="533"/>
      <c r="AH1173" s="533"/>
      <c r="AI1173" s="533"/>
      <c r="AJ1173" s="533"/>
      <c r="AK1173" s="532"/>
      <c r="AL1173" s="533"/>
      <c r="AM1173" s="533"/>
      <c r="AN1173" s="533"/>
      <c r="AO1173" s="533"/>
    </row>
    <row r="1174" spans="1:41" s="500" customFormat="1">
      <c r="A1174" s="523" t="s">
        <v>856</v>
      </c>
      <c r="B1174" s="710" t="s">
        <v>1258</v>
      </c>
      <c r="C1174" s="533"/>
      <c r="D1174" s="533"/>
      <c r="E1174" s="533"/>
      <c r="F1174" s="533"/>
      <c r="G1174" s="533"/>
      <c r="H1174" s="533"/>
      <c r="I1174" s="533"/>
      <c r="J1174" s="533"/>
      <c r="K1174" s="533"/>
      <c r="L1174" s="533"/>
      <c r="M1174" s="533"/>
      <c r="N1174" s="533"/>
      <c r="O1174" s="533"/>
      <c r="P1174" s="532"/>
      <c r="Q1174" s="532"/>
      <c r="R1174" s="533"/>
      <c r="S1174" s="533"/>
      <c r="T1174" s="533"/>
      <c r="U1174" s="533"/>
      <c r="V1174" s="533"/>
      <c r="W1174" s="533"/>
      <c r="X1174" s="533"/>
      <c r="Y1174" s="533"/>
      <c r="Z1174" s="532"/>
      <c r="AA1174" s="532"/>
      <c r="AB1174" s="533"/>
      <c r="AC1174" s="533"/>
      <c r="AD1174" s="533"/>
      <c r="AE1174" s="533"/>
      <c r="AF1174" s="533"/>
      <c r="AG1174" s="533"/>
      <c r="AH1174" s="533"/>
      <c r="AI1174" s="533"/>
      <c r="AJ1174" s="533"/>
      <c r="AK1174" s="532"/>
      <c r="AL1174" s="533"/>
      <c r="AM1174" s="533"/>
      <c r="AN1174" s="533"/>
      <c r="AO1174" s="533"/>
    </row>
    <row r="1175" spans="1:41" s="500" customFormat="1" ht="15" customHeight="1">
      <c r="A1175" s="523"/>
      <c r="B1175" s="512" t="s">
        <v>390</v>
      </c>
      <c r="C1175" s="533">
        <v>13</v>
      </c>
      <c r="D1175" s="533">
        <v>14</v>
      </c>
      <c r="E1175" s="533" t="s">
        <v>2451</v>
      </c>
      <c r="F1175" s="533">
        <v>13</v>
      </c>
      <c r="G1175" s="533">
        <v>13</v>
      </c>
      <c r="H1175" s="533" t="s">
        <v>1669</v>
      </c>
      <c r="I1175" s="533">
        <v>12</v>
      </c>
      <c r="J1175" s="533" t="s">
        <v>1910</v>
      </c>
      <c r="K1175" s="533">
        <v>11.5</v>
      </c>
      <c r="L1175" s="533">
        <v>12</v>
      </c>
      <c r="M1175" s="533">
        <v>14.5</v>
      </c>
      <c r="N1175" s="533">
        <v>13</v>
      </c>
      <c r="O1175" s="533">
        <v>13</v>
      </c>
      <c r="P1175" s="533">
        <v>11.5</v>
      </c>
      <c r="Q1175" s="533">
        <v>11.5</v>
      </c>
      <c r="R1175" s="533">
        <v>13</v>
      </c>
      <c r="S1175" s="533">
        <v>13</v>
      </c>
      <c r="T1175" s="533">
        <v>13</v>
      </c>
      <c r="U1175" s="533">
        <v>11.5</v>
      </c>
      <c r="V1175" s="533">
        <v>13</v>
      </c>
      <c r="W1175" s="533">
        <v>13</v>
      </c>
      <c r="X1175" s="533">
        <v>13</v>
      </c>
      <c r="Y1175" s="533">
        <v>11.5</v>
      </c>
      <c r="Z1175" s="533">
        <v>11.5</v>
      </c>
      <c r="AA1175" s="533">
        <v>13</v>
      </c>
      <c r="AB1175" s="533" t="s">
        <v>1939</v>
      </c>
      <c r="AC1175" s="533">
        <v>11.5</v>
      </c>
      <c r="AD1175" s="533">
        <v>13</v>
      </c>
      <c r="AE1175" s="533">
        <v>13</v>
      </c>
      <c r="AF1175" s="533">
        <v>13</v>
      </c>
      <c r="AG1175" s="533">
        <v>13</v>
      </c>
      <c r="AH1175" s="533">
        <v>11</v>
      </c>
      <c r="AI1175" s="533">
        <v>11.25</v>
      </c>
      <c r="AJ1175" s="533">
        <v>13</v>
      </c>
      <c r="AK1175" s="532" t="s">
        <v>1669</v>
      </c>
      <c r="AL1175" s="533">
        <v>16</v>
      </c>
      <c r="AM1175" s="533">
        <v>11.5</v>
      </c>
      <c r="AN1175" s="533">
        <v>10.5</v>
      </c>
      <c r="AO1175" s="533">
        <v>11</v>
      </c>
    </row>
    <row r="1176" spans="1:41" s="500" customFormat="1" ht="15" customHeight="1">
      <c r="A1176" s="523"/>
      <c r="B1176" s="512" t="s">
        <v>391</v>
      </c>
      <c r="C1176" s="533" t="s">
        <v>76</v>
      </c>
      <c r="D1176" s="533" t="s">
        <v>76</v>
      </c>
      <c r="E1176" s="533" t="s">
        <v>76</v>
      </c>
      <c r="F1176" s="533" t="s">
        <v>76</v>
      </c>
      <c r="G1176" s="533" t="s">
        <v>76</v>
      </c>
      <c r="H1176" s="533" t="s">
        <v>76</v>
      </c>
      <c r="I1176" s="533">
        <v>13.5</v>
      </c>
      <c r="J1176" s="533" t="s">
        <v>76</v>
      </c>
      <c r="K1176" s="533" t="s">
        <v>76</v>
      </c>
      <c r="L1176" s="533" t="s">
        <v>76</v>
      </c>
      <c r="M1176" s="533">
        <v>14.5</v>
      </c>
      <c r="N1176" s="533" t="s">
        <v>76</v>
      </c>
      <c r="O1176" s="533" t="s">
        <v>76</v>
      </c>
      <c r="P1176" s="532" t="s">
        <v>76</v>
      </c>
      <c r="Q1176" s="532" t="s">
        <v>76</v>
      </c>
      <c r="R1176" s="533" t="s">
        <v>76</v>
      </c>
      <c r="S1176" s="533" t="s">
        <v>76</v>
      </c>
      <c r="T1176" s="533" t="s">
        <v>76</v>
      </c>
      <c r="U1176" s="533" t="s">
        <v>76</v>
      </c>
      <c r="V1176" s="533" t="s">
        <v>76</v>
      </c>
      <c r="W1176" s="533" t="s">
        <v>76</v>
      </c>
      <c r="X1176" s="533" t="s">
        <v>76</v>
      </c>
      <c r="Y1176" s="533" t="s">
        <v>76</v>
      </c>
      <c r="Z1176" s="533" t="s">
        <v>76</v>
      </c>
      <c r="AA1176" s="533" t="s">
        <v>76</v>
      </c>
      <c r="AB1176" s="532" t="s">
        <v>76</v>
      </c>
      <c r="AC1176" s="532" t="s">
        <v>76</v>
      </c>
      <c r="AD1176" s="533" t="s">
        <v>76</v>
      </c>
      <c r="AE1176" s="533" t="s">
        <v>76</v>
      </c>
      <c r="AF1176" s="533" t="s">
        <v>76</v>
      </c>
      <c r="AG1176" s="533" t="s">
        <v>76</v>
      </c>
      <c r="AH1176" s="533">
        <v>12.5</v>
      </c>
      <c r="AI1176" s="533">
        <v>11.5</v>
      </c>
      <c r="AJ1176" s="533" t="s">
        <v>76</v>
      </c>
      <c r="AK1176" s="532" t="s">
        <v>76</v>
      </c>
      <c r="AL1176" s="533" t="s">
        <v>76</v>
      </c>
      <c r="AM1176" s="533">
        <v>11.5</v>
      </c>
      <c r="AN1176" s="533" t="s">
        <v>76</v>
      </c>
      <c r="AO1176" s="533">
        <v>11.5</v>
      </c>
    </row>
    <row r="1177" spans="1:41" s="500" customFormat="1" ht="15" customHeight="1">
      <c r="A1177" s="523" t="s">
        <v>1085</v>
      </c>
      <c r="B1177" s="710" t="s">
        <v>1259</v>
      </c>
      <c r="C1177" s="533"/>
      <c r="D1177" s="533"/>
      <c r="E1177" s="533"/>
      <c r="F1177" s="533"/>
      <c r="G1177" s="533"/>
      <c r="H1177" s="533"/>
      <c r="I1177" s="533"/>
      <c r="J1177" s="533"/>
      <c r="K1177" s="533"/>
      <c r="L1177" s="533"/>
      <c r="M1177" s="533"/>
      <c r="N1177" s="533"/>
      <c r="O1177" s="533"/>
      <c r="P1177" s="532"/>
      <c r="Q1177" s="532"/>
      <c r="R1177" s="533"/>
      <c r="S1177" s="533"/>
      <c r="T1177" s="533"/>
      <c r="U1177" s="533"/>
      <c r="V1177" s="533"/>
      <c r="W1177" s="533"/>
      <c r="X1177" s="533"/>
      <c r="Y1177" s="533"/>
      <c r="Z1177" s="533"/>
      <c r="AA1177" s="533"/>
      <c r="AB1177" s="532"/>
      <c r="AC1177" s="533"/>
      <c r="AD1177" s="533"/>
      <c r="AE1177" s="533"/>
      <c r="AF1177" s="533"/>
      <c r="AG1177" s="533"/>
      <c r="AH1177" s="533"/>
      <c r="AI1177" s="533"/>
      <c r="AJ1177" s="533"/>
      <c r="AK1177" s="532"/>
      <c r="AL1177" s="533"/>
      <c r="AM1177" s="533"/>
      <c r="AN1177" s="533"/>
      <c r="AO1177" s="533"/>
    </row>
    <row r="1178" spans="1:41" s="500" customFormat="1" ht="15" customHeight="1">
      <c r="A1178" s="496"/>
      <c r="B1178" s="512" t="s">
        <v>390</v>
      </c>
      <c r="C1178" s="533">
        <v>13</v>
      </c>
      <c r="D1178" s="533">
        <v>14</v>
      </c>
      <c r="E1178" s="533">
        <v>12</v>
      </c>
      <c r="F1178" s="533">
        <v>12.5</v>
      </c>
      <c r="G1178" s="533">
        <v>13</v>
      </c>
      <c r="H1178" s="533" t="s">
        <v>1669</v>
      </c>
      <c r="I1178" s="533">
        <v>12</v>
      </c>
      <c r="J1178" s="533" t="s">
        <v>2451</v>
      </c>
      <c r="K1178" s="533">
        <v>16.5</v>
      </c>
      <c r="L1178" s="533">
        <v>14.5</v>
      </c>
      <c r="M1178" s="533" t="s">
        <v>76</v>
      </c>
      <c r="N1178" s="533">
        <v>14.75</v>
      </c>
      <c r="O1178" s="533">
        <v>14.5</v>
      </c>
      <c r="P1178" s="533">
        <v>11.5</v>
      </c>
      <c r="Q1178" s="533">
        <v>11.5</v>
      </c>
      <c r="R1178" s="533" t="s">
        <v>76</v>
      </c>
      <c r="S1178" s="533">
        <v>16</v>
      </c>
      <c r="T1178" s="533">
        <v>13</v>
      </c>
      <c r="U1178" s="533" t="s">
        <v>76</v>
      </c>
      <c r="V1178" s="533">
        <v>18</v>
      </c>
      <c r="W1178" s="533">
        <v>13</v>
      </c>
      <c r="X1178" s="533">
        <v>15.5</v>
      </c>
      <c r="Y1178" s="533">
        <v>15</v>
      </c>
      <c r="Z1178" s="533">
        <v>14.5</v>
      </c>
      <c r="AA1178" s="533">
        <v>14.75</v>
      </c>
      <c r="AB1178" s="533">
        <v>11.5</v>
      </c>
      <c r="AC1178" s="532" t="s">
        <v>76</v>
      </c>
      <c r="AD1178" s="533">
        <v>15</v>
      </c>
      <c r="AE1178" s="533">
        <v>13</v>
      </c>
      <c r="AF1178" s="533">
        <v>13.5</v>
      </c>
      <c r="AG1178" s="533">
        <v>15</v>
      </c>
      <c r="AH1178" s="533">
        <v>12.5</v>
      </c>
      <c r="AI1178" s="533">
        <v>11.75</v>
      </c>
      <c r="AJ1178" s="533">
        <v>15</v>
      </c>
      <c r="AK1178" s="532" t="s">
        <v>1749</v>
      </c>
      <c r="AL1178" s="533">
        <v>16</v>
      </c>
      <c r="AM1178" s="533">
        <v>13.5</v>
      </c>
      <c r="AN1178" s="533">
        <v>10.5</v>
      </c>
      <c r="AO1178" s="533">
        <v>13.75</v>
      </c>
    </row>
    <row r="1179" spans="1:41" s="500" customFormat="1" ht="15" customHeight="1">
      <c r="A1179" s="496"/>
      <c r="B1179" s="512" t="s">
        <v>391</v>
      </c>
      <c r="C1179" s="533" t="s">
        <v>76</v>
      </c>
      <c r="D1179" s="533" t="s">
        <v>76</v>
      </c>
      <c r="E1179" s="533" t="s">
        <v>76</v>
      </c>
      <c r="F1179" s="533" t="s">
        <v>76</v>
      </c>
      <c r="G1179" s="533" t="s">
        <v>76</v>
      </c>
      <c r="H1179" s="533" t="s">
        <v>76</v>
      </c>
      <c r="I1179" s="533">
        <v>13.5</v>
      </c>
      <c r="J1179" s="533" t="s">
        <v>76</v>
      </c>
      <c r="K1179" s="533" t="s">
        <v>76</v>
      </c>
      <c r="L1179" s="533" t="s">
        <v>76</v>
      </c>
      <c r="M1179" s="533" t="s">
        <v>76</v>
      </c>
      <c r="N1179" s="533" t="s">
        <v>76</v>
      </c>
      <c r="O1179" s="533" t="s">
        <v>76</v>
      </c>
      <c r="P1179" s="533" t="s">
        <v>76</v>
      </c>
      <c r="Q1179" s="533" t="s">
        <v>76</v>
      </c>
      <c r="R1179" s="533" t="s">
        <v>76</v>
      </c>
      <c r="S1179" s="533" t="s">
        <v>76</v>
      </c>
      <c r="T1179" s="533" t="s">
        <v>76</v>
      </c>
      <c r="U1179" s="533" t="s">
        <v>76</v>
      </c>
      <c r="V1179" s="533" t="s">
        <v>76</v>
      </c>
      <c r="W1179" s="533" t="s">
        <v>76</v>
      </c>
      <c r="X1179" s="533" t="s">
        <v>76</v>
      </c>
      <c r="Y1179" s="533" t="s">
        <v>76</v>
      </c>
      <c r="Z1179" s="533" t="s">
        <v>76</v>
      </c>
      <c r="AA1179" s="533" t="s">
        <v>76</v>
      </c>
      <c r="AB1179" s="533" t="s">
        <v>76</v>
      </c>
      <c r="AC1179" s="533">
        <v>16.3</v>
      </c>
      <c r="AD1179" s="533" t="s">
        <v>76</v>
      </c>
      <c r="AE1179" s="533" t="s">
        <v>76</v>
      </c>
      <c r="AF1179" s="533" t="s">
        <v>76</v>
      </c>
      <c r="AG1179" s="533" t="s">
        <v>76</v>
      </c>
      <c r="AH1179" s="533">
        <v>14.5</v>
      </c>
      <c r="AI1179" s="533" t="s">
        <v>76</v>
      </c>
      <c r="AJ1179" s="533" t="s">
        <v>76</v>
      </c>
      <c r="AK1179" s="533" t="s">
        <v>76</v>
      </c>
      <c r="AL1179" s="533" t="s">
        <v>76</v>
      </c>
      <c r="AM1179" s="533">
        <v>13.5</v>
      </c>
      <c r="AN1179" s="533" t="s">
        <v>76</v>
      </c>
      <c r="AO1179" s="533">
        <v>15.5</v>
      </c>
    </row>
    <row r="1180" spans="1:41" s="540" customFormat="1" ht="15" customHeight="1">
      <c r="A1180" s="2619" t="s">
        <v>211</v>
      </c>
      <c r="B1180" s="2619"/>
      <c r="C1180" s="533">
        <v>7</v>
      </c>
      <c r="D1180" s="533">
        <v>7</v>
      </c>
      <c r="E1180" s="533">
        <v>7</v>
      </c>
      <c r="F1180" s="533">
        <v>7</v>
      </c>
      <c r="G1180" s="533">
        <v>7</v>
      </c>
      <c r="H1180" s="533">
        <v>7</v>
      </c>
      <c r="I1180" s="533">
        <v>7</v>
      </c>
      <c r="J1180" s="533">
        <v>7</v>
      </c>
      <c r="K1180" s="533">
        <v>7</v>
      </c>
      <c r="L1180" s="533">
        <v>7</v>
      </c>
      <c r="M1180" s="533">
        <v>7</v>
      </c>
      <c r="N1180" s="533">
        <v>7</v>
      </c>
      <c r="O1180" s="533">
        <v>7</v>
      </c>
      <c r="P1180" s="533">
        <v>7</v>
      </c>
      <c r="Q1180" s="533">
        <v>7</v>
      </c>
      <c r="R1180" s="533">
        <v>7</v>
      </c>
      <c r="S1180" s="533">
        <v>7</v>
      </c>
      <c r="T1180" s="533">
        <v>7</v>
      </c>
      <c r="U1180" s="533">
        <v>7</v>
      </c>
      <c r="V1180" s="533">
        <v>7</v>
      </c>
      <c r="W1180" s="533">
        <v>7</v>
      </c>
      <c r="X1180" s="533">
        <v>7</v>
      </c>
      <c r="Y1180" s="533">
        <v>7</v>
      </c>
      <c r="Z1180" s="533">
        <v>7</v>
      </c>
      <c r="AA1180" s="533">
        <v>7</v>
      </c>
      <c r="AB1180" s="533">
        <v>7</v>
      </c>
      <c r="AC1180" s="533">
        <v>7</v>
      </c>
      <c r="AD1180" s="533">
        <v>7</v>
      </c>
      <c r="AE1180" s="533">
        <v>7</v>
      </c>
      <c r="AF1180" s="533">
        <v>7</v>
      </c>
      <c r="AG1180" s="533">
        <v>7</v>
      </c>
      <c r="AH1180" s="533">
        <v>7</v>
      </c>
      <c r="AI1180" s="533">
        <v>7</v>
      </c>
      <c r="AJ1180" s="533">
        <v>7</v>
      </c>
      <c r="AK1180" s="533">
        <v>7</v>
      </c>
      <c r="AL1180" s="533">
        <v>7</v>
      </c>
      <c r="AM1180" s="533">
        <v>7</v>
      </c>
      <c r="AN1180" s="533">
        <v>7</v>
      </c>
      <c r="AO1180" s="533" t="s">
        <v>76</v>
      </c>
    </row>
    <row r="1181" spans="1:41" s="500" customFormat="1" ht="15" customHeight="1">
      <c r="A1181" s="2619" t="s">
        <v>408</v>
      </c>
      <c r="B1181" s="2619"/>
      <c r="C1181" s="533"/>
      <c r="D1181" s="533"/>
      <c r="E1181" s="533"/>
      <c r="F1181" s="533"/>
      <c r="G1181" s="533"/>
      <c r="H1181" s="533"/>
      <c r="I1181" s="533"/>
      <c r="J1181" s="533"/>
      <c r="K1181" s="533"/>
      <c r="L1181" s="533"/>
      <c r="M1181" s="533"/>
      <c r="N1181" s="533"/>
      <c r="O1181" s="533"/>
      <c r="P1181" s="532"/>
      <c r="Q1181" s="532"/>
      <c r="R1181" s="533"/>
      <c r="S1181" s="533"/>
      <c r="T1181" s="533"/>
      <c r="U1181" s="533"/>
      <c r="V1181" s="533"/>
      <c r="W1181" s="532"/>
      <c r="X1181" s="532"/>
      <c r="Y1181" s="533"/>
      <c r="Z1181" s="532"/>
      <c r="AA1181" s="532"/>
      <c r="AB1181" s="532"/>
      <c r="AC1181" s="532"/>
      <c r="AD1181" s="533"/>
      <c r="AE1181" s="533"/>
      <c r="AF1181" s="533"/>
      <c r="AG1181" s="533"/>
      <c r="AH1181" s="533"/>
      <c r="AI1181" s="533"/>
      <c r="AJ1181" s="533"/>
      <c r="AK1181" s="532"/>
      <c r="AL1181" s="533"/>
      <c r="AM1181" s="533"/>
      <c r="AN1181" s="533"/>
      <c r="AO1181" s="533"/>
    </row>
    <row r="1182" spans="1:41" s="500" customFormat="1" ht="15" customHeight="1">
      <c r="A1182" s="496"/>
      <c r="B1182" s="512" t="s">
        <v>390</v>
      </c>
      <c r="C1182" s="533">
        <v>14</v>
      </c>
      <c r="D1182" s="533">
        <v>14.5</v>
      </c>
      <c r="E1182" s="533" t="s">
        <v>1669</v>
      </c>
      <c r="F1182" s="533">
        <v>14</v>
      </c>
      <c r="G1182" s="533">
        <v>13</v>
      </c>
      <c r="H1182" s="533">
        <v>14</v>
      </c>
      <c r="I1182" s="533">
        <v>13.5</v>
      </c>
      <c r="J1182" s="533">
        <v>14.75</v>
      </c>
      <c r="K1182" s="533">
        <v>11.5</v>
      </c>
      <c r="L1182" s="533">
        <v>13</v>
      </c>
      <c r="M1182" s="533">
        <v>12</v>
      </c>
      <c r="N1182" s="533">
        <v>13</v>
      </c>
      <c r="O1182" s="533">
        <v>13</v>
      </c>
      <c r="P1182" s="532">
        <v>11.5</v>
      </c>
      <c r="Q1182" s="533">
        <v>11.5</v>
      </c>
      <c r="R1182" s="533">
        <v>13</v>
      </c>
      <c r="S1182" s="533">
        <v>13</v>
      </c>
      <c r="T1182" s="533">
        <v>13</v>
      </c>
      <c r="U1182" s="533">
        <v>11.5</v>
      </c>
      <c r="V1182" s="533">
        <v>13</v>
      </c>
      <c r="W1182" s="533">
        <v>14.5</v>
      </c>
      <c r="X1182" s="533">
        <v>13</v>
      </c>
      <c r="Y1182" s="533">
        <v>11.5</v>
      </c>
      <c r="Z1182" s="533">
        <v>11.5</v>
      </c>
      <c r="AA1182" s="533">
        <v>13</v>
      </c>
      <c r="AB1182" s="533">
        <v>11.5</v>
      </c>
      <c r="AC1182" s="532" t="s">
        <v>76</v>
      </c>
      <c r="AD1182" s="533">
        <v>13</v>
      </c>
      <c r="AE1182" s="533">
        <v>13</v>
      </c>
      <c r="AF1182" s="533">
        <v>13</v>
      </c>
      <c r="AG1182" s="533">
        <v>13</v>
      </c>
      <c r="AH1182" s="533">
        <v>12.5</v>
      </c>
      <c r="AI1182" s="533">
        <v>11</v>
      </c>
      <c r="AJ1182" s="533">
        <v>16</v>
      </c>
      <c r="AK1182" s="532" t="s">
        <v>1893</v>
      </c>
      <c r="AL1182" s="533">
        <v>16</v>
      </c>
      <c r="AM1182" s="533">
        <v>11.5</v>
      </c>
      <c r="AN1182" s="533">
        <v>12.5</v>
      </c>
      <c r="AO1182" s="533">
        <v>11</v>
      </c>
    </row>
    <row r="1183" spans="1:41" s="500" customFormat="1" ht="15" customHeight="1">
      <c r="A1183" s="496"/>
      <c r="B1183" s="512" t="s">
        <v>391</v>
      </c>
      <c r="C1183" s="533" t="s">
        <v>76</v>
      </c>
      <c r="D1183" s="533" t="s">
        <v>76</v>
      </c>
      <c r="E1183" s="533" t="s">
        <v>76</v>
      </c>
      <c r="F1183" s="533" t="s">
        <v>76</v>
      </c>
      <c r="G1183" s="533" t="s">
        <v>76</v>
      </c>
      <c r="H1183" s="533" t="s">
        <v>76</v>
      </c>
      <c r="I1183" s="533">
        <v>13.5</v>
      </c>
      <c r="J1183" s="533" t="s">
        <v>76</v>
      </c>
      <c r="K1183" s="533">
        <v>11.5</v>
      </c>
      <c r="L1183" s="533" t="s">
        <v>76</v>
      </c>
      <c r="M1183" s="533">
        <v>12</v>
      </c>
      <c r="N1183" s="533" t="s">
        <v>76</v>
      </c>
      <c r="O1183" s="533" t="s">
        <v>76</v>
      </c>
      <c r="P1183" s="532" t="s">
        <v>76</v>
      </c>
      <c r="Q1183" s="532" t="s">
        <v>76</v>
      </c>
      <c r="R1183" s="533">
        <v>15</v>
      </c>
      <c r="S1183" s="533" t="s">
        <v>76</v>
      </c>
      <c r="T1183" s="533" t="s">
        <v>76</v>
      </c>
      <c r="U1183" s="533" t="s">
        <v>76</v>
      </c>
      <c r="V1183" s="533" t="s">
        <v>76</v>
      </c>
      <c r="W1183" s="532" t="s">
        <v>76</v>
      </c>
      <c r="X1183" s="532" t="s">
        <v>76</v>
      </c>
      <c r="Y1183" s="532" t="s">
        <v>76</v>
      </c>
      <c r="Z1183" s="533" t="s">
        <v>76</v>
      </c>
      <c r="AA1183" s="533" t="s">
        <v>76</v>
      </c>
      <c r="AB1183" s="532" t="s">
        <v>76</v>
      </c>
      <c r="AC1183" s="533">
        <v>11.5</v>
      </c>
      <c r="AD1183" s="533" t="s">
        <v>76</v>
      </c>
      <c r="AE1183" s="533" t="s">
        <v>76</v>
      </c>
      <c r="AF1183" s="533" t="s">
        <v>76</v>
      </c>
      <c r="AG1183" s="533" t="s">
        <v>76</v>
      </c>
      <c r="AH1183" s="533" t="s">
        <v>76</v>
      </c>
      <c r="AI1183" s="533">
        <v>11.5</v>
      </c>
      <c r="AJ1183" s="533" t="s">
        <v>76</v>
      </c>
      <c r="AK1183" s="532" t="s">
        <v>76</v>
      </c>
      <c r="AL1183" s="533" t="s">
        <v>76</v>
      </c>
      <c r="AM1183" s="533">
        <v>11.5</v>
      </c>
      <c r="AN1183" s="533" t="s">
        <v>76</v>
      </c>
      <c r="AO1183" s="533">
        <v>11.5</v>
      </c>
    </row>
    <row r="1184" spans="1:41" s="500" customFormat="1" ht="15" customHeight="1">
      <c r="A1184" s="2619" t="s">
        <v>409</v>
      </c>
      <c r="B1184" s="2619"/>
      <c r="C1184" s="533"/>
      <c r="D1184" s="533"/>
      <c r="E1184" s="533"/>
      <c r="F1184" s="533"/>
      <c r="G1184" s="533"/>
      <c r="H1184" s="533"/>
      <c r="I1184" s="533"/>
      <c r="J1184" s="533"/>
      <c r="K1184" s="533"/>
      <c r="L1184" s="533"/>
      <c r="M1184" s="533"/>
      <c r="N1184" s="533"/>
      <c r="O1184" s="533"/>
      <c r="P1184" s="532"/>
      <c r="Q1184" s="532"/>
      <c r="R1184" s="533"/>
      <c r="S1184" s="533"/>
      <c r="T1184" s="533"/>
      <c r="U1184" s="533"/>
      <c r="V1184" s="533"/>
      <c r="W1184" s="532"/>
      <c r="X1184" s="532"/>
      <c r="Y1184" s="532"/>
      <c r="Z1184" s="533"/>
      <c r="AA1184" s="533"/>
      <c r="AB1184" s="532"/>
      <c r="AC1184" s="533"/>
      <c r="AD1184" s="533"/>
      <c r="AE1184" s="533"/>
      <c r="AF1184" s="533"/>
      <c r="AG1184" s="533"/>
      <c r="AH1184" s="533"/>
      <c r="AI1184" s="533"/>
      <c r="AJ1184" s="533"/>
      <c r="AK1184" s="532"/>
      <c r="AL1184" s="533"/>
      <c r="AM1184" s="533"/>
      <c r="AN1184" s="533"/>
      <c r="AO1184" s="533"/>
    </row>
    <row r="1185" spans="1:41" s="500" customFormat="1" ht="15" customHeight="1">
      <c r="A1185" s="496"/>
      <c r="B1185" s="512" t="s">
        <v>390</v>
      </c>
      <c r="C1185" s="533" t="s">
        <v>2379</v>
      </c>
      <c r="D1185" s="533">
        <v>13</v>
      </c>
      <c r="E1185" s="533" t="s">
        <v>2963</v>
      </c>
      <c r="F1185" s="533">
        <v>13.5</v>
      </c>
      <c r="G1185" s="533" t="s">
        <v>76</v>
      </c>
      <c r="H1185" s="533" t="s">
        <v>76</v>
      </c>
      <c r="I1185" s="533">
        <v>13</v>
      </c>
      <c r="J1185" s="533">
        <v>14.75</v>
      </c>
      <c r="K1185" s="533">
        <v>11.5</v>
      </c>
      <c r="L1185" s="533" t="s">
        <v>1863</v>
      </c>
      <c r="M1185" s="533">
        <v>16</v>
      </c>
      <c r="N1185" s="533">
        <v>13</v>
      </c>
      <c r="O1185" s="533">
        <v>13</v>
      </c>
      <c r="P1185" s="533">
        <v>11.5</v>
      </c>
      <c r="Q1185" s="533">
        <v>11.5</v>
      </c>
      <c r="R1185" s="533">
        <v>13</v>
      </c>
      <c r="S1185" s="533">
        <v>13</v>
      </c>
      <c r="T1185" s="533">
        <v>13</v>
      </c>
      <c r="U1185" s="533">
        <v>11.5</v>
      </c>
      <c r="V1185" s="533">
        <v>13</v>
      </c>
      <c r="W1185" s="533">
        <v>15</v>
      </c>
      <c r="X1185" s="533">
        <v>13</v>
      </c>
      <c r="Y1185" s="533">
        <v>11.5</v>
      </c>
      <c r="Z1185" s="533">
        <v>11.5</v>
      </c>
      <c r="AA1185" s="533">
        <v>13</v>
      </c>
      <c r="AB1185" s="533" t="s">
        <v>2392</v>
      </c>
      <c r="AC1185" s="533">
        <v>11.5</v>
      </c>
      <c r="AD1185" s="533">
        <v>15</v>
      </c>
      <c r="AE1185" s="533" t="s">
        <v>2387</v>
      </c>
      <c r="AF1185" s="533">
        <v>13</v>
      </c>
      <c r="AG1185" s="533">
        <v>13</v>
      </c>
      <c r="AH1185" s="533">
        <v>14</v>
      </c>
      <c r="AI1185" s="533">
        <v>13.38</v>
      </c>
      <c r="AJ1185" s="533">
        <v>13</v>
      </c>
      <c r="AK1185" s="532" t="s">
        <v>76</v>
      </c>
      <c r="AL1185" s="533" t="s">
        <v>76</v>
      </c>
      <c r="AM1185" s="533" t="s">
        <v>76</v>
      </c>
      <c r="AN1185" s="533">
        <v>11.5</v>
      </c>
      <c r="AO1185" s="533">
        <v>15.5</v>
      </c>
    </row>
    <row r="1186" spans="1:41" s="500" customFormat="1" ht="15" customHeight="1">
      <c r="A1186" s="496"/>
      <c r="B1186" s="512" t="s">
        <v>391</v>
      </c>
      <c r="C1186" s="533" t="s">
        <v>76</v>
      </c>
      <c r="D1186" s="533">
        <v>14.5</v>
      </c>
      <c r="E1186" s="533" t="s">
        <v>76</v>
      </c>
      <c r="F1186" s="533">
        <v>14.5</v>
      </c>
      <c r="G1186" s="533" t="s">
        <v>76</v>
      </c>
      <c r="H1186" s="533" t="s">
        <v>76</v>
      </c>
      <c r="I1186" s="533" t="s">
        <v>76</v>
      </c>
      <c r="J1186" s="533" t="s">
        <v>76</v>
      </c>
      <c r="K1186" s="533">
        <v>14.5</v>
      </c>
      <c r="L1186" s="533" t="s">
        <v>76</v>
      </c>
      <c r="M1186" s="533" t="s">
        <v>76</v>
      </c>
      <c r="N1186" s="533">
        <v>13.5</v>
      </c>
      <c r="O1186" s="532" t="s">
        <v>76</v>
      </c>
      <c r="P1186" s="533" t="s">
        <v>76</v>
      </c>
      <c r="Q1186" s="532" t="s">
        <v>76</v>
      </c>
      <c r="R1186" s="533">
        <v>13</v>
      </c>
      <c r="S1186" s="533" t="s">
        <v>76</v>
      </c>
      <c r="T1186" s="533" t="s">
        <v>76</v>
      </c>
      <c r="U1186" s="533" t="s">
        <v>76</v>
      </c>
      <c r="V1186" s="533" t="s">
        <v>76</v>
      </c>
      <c r="W1186" s="533" t="s">
        <v>76</v>
      </c>
      <c r="X1186" s="533" t="s">
        <v>76</v>
      </c>
      <c r="Y1186" s="533">
        <v>16</v>
      </c>
      <c r="Z1186" s="533" t="s">
        <v>76</v>
      </c>
      <c r="AA1186" s="533" t="s">
        <v>76</v>
      </c>
      <c r="AB1186" s="532" t="s">
        <v>76</v>
      </c>
      <c r="AC1186" s="532" t="s">
        <v>76</v>
      </c>
      <c r="AD1186" s="533" t="s">
        <v>76</v>
      </c>
      <c r="AE1186" s="533">
        <v>13</v>
      </c>
      <c r="AF1186" s="533" t="s">
        <v>76</v>
      </c>
      <c r="AG1186" s="533" t="s">
        <v>76</v>
      </c>
      <c r="AH1186" s="533" t="s">
        <v>76</v>
      </c>
      <c r="AI1186" s="533" t="s">
        <v>76</v>
      </c>
      <c r="AJ1186" s="533" t="s">
        <v>76</v>
      </c>
      <c r="AK1186" s="532" t="s">
        <v>76</v>
      </c>
      <c r="AL1186" s="533" t="s">
        <v>76</v>
      </c>
      <c r="AM1186" s="533" t="s">
        <v>76</v>
      </c>
      <c r="AN1186" s="533" t="s">
        <v>76</v>
      </c>
      <c r="AO1186" s="533" t="s">
        <v>76</v>
      </c>
    </row>
    <row r="1187" spans="1:41" s="500" customFormat="1" ht="15" customHeight="1">
      <c r="A1187" s="2619" t="s">
        <v>410</v>
      </c>
      <c r="B1187" s="2619"/>
      <c r="C1187" s="533"/>
      <c r="D1187" s="533"/>
      <c r="E1187" s="533"/>
      <c r="F1187" s="533"/>
      <c r="G1187" s="533"/>
      <c r="H1187" s="533"/>
      <c r="I1187" s="533"/>
      <c r="J1187" s="533"/>
      <c r="K1187" s="533"/>
      <c r="L1187" s="533"/>
      <c r="M1187" s="533"/>
      <c r="N1187" s="533"/>
      <c r="O1187" s="532"/>
      <c r="P1187" s="533"/>
      <c r="Q1187" s="532"/>
      <c r="R1187" s="533"/>
      <c r="S1187" s="533"/>
      <c r="T1187" s="533"/>
      <c r="U1187" s="533"/>
      <c r="V1187" s="533"/>
      <c r="W1187" s="533"/>
      <c r="X1187" s="533"/>
      <c r="Y1187" s="533"/>
      <c r="Z1187" s="533"/>
      <c r="AA1187" s="533"/>
      <c r="AB1187" s="532"/>
      <c r="AC1187" s="532"/>
      <c r="AD1187" s="533"/>
      <c r="AE1187" s="533"/>
      <c r="AF1187" s="533"/>
      <c r="AG1187" s="533"/>
      <c r="AH1187" s="533"/>
      <c r="AI1187" s="533"/>
      <c r="AJ1187" s="533"/>
      <c r="AK1187" s="532"/>
      <c r="AL1187" s="533"/>
      <c r="AM1187" s="533"/>
      <c r="AN1187" s="533"/>
      <c r="AO1187" s="533"/>
    </row>
    <row r="1188" spans="1:41" s="500" customFormat="1" ht="15" customHeight="1">
      <c r="A1188" s="496"/>
      <c r="B1188" s="512" t="s">
        <v>390</v>
      </c>
      <c r="C1188" s="533">
        <v>14</v>
      </c>
      <c r="D1188" s="533">
        <v>14</v>
      </c>
      <c r="E1188" s="533">
        <v>14</v>
      </c>
      <c r="F1188" s="533">
        <v>14</v>
      </c>
      <c r="G1188" s="533">
        <v>14</v>
      </c>
      <c r="H1188" s="533">
        <v>12</v>
      </c>
      <c r="I1188" s="533" t="s">
        <v>76</v>
      </c>
      <c r="J1188" s="533">
        <v>14.75</v>
      </c>
      <c r="K1188" s="533">
        <v>11.5</v>
      </c>
      <c r="L1188" s="533">
        <v>17</v>
      </c>
      <c r="M1188" s="533">
        <v>16</v>
      </c>
      <c r="N1188" s="533" t="s">
        <v>1861</v>
      </c>
      <c r="O1188" s="533">
        <v>16</v>
      </c>
      <c r="P1188" s="533">
        <v>12.5</v>
      </c>
      <c r="Q1188" s="532" t="s">
        <v>2451</v>
      </c>
      <c r="R1188" s="533">
        <v>16</v>
      </c>
      <c r="S1188" s="533">
        <v>17</v>
      </c>
      <c r="T1188" s="533">
        <v>17</v>
      </c>
      <c r="U1188" s="533">
        <v>16</v>
      </c>
      <c r="V1188" s="533">
        <v>16.5</v>
      </c>
      <c r="W1188" s="533">
        <v>16</v>
      </c>
      <c r="X1188" s="533" t="s">
        <v>2931</v>
      </c>
      <c r="Y1188" s="533">
        <v>16</v>
      </c>
      <c r="Z1188" s="533">
        <v>16.5</v>
      </c>
      <c r="AA1188" s="533" t="s">
        <v>1666</v>
      </c>
      <c r="AB1188" s="533" t="s">
        <v>1538</v>
      </c>
      <c r="AC1188" s="533">
        <v>14</v>
      </c>
      <c r="AD1188" s="533">
        <v>16</v>
      </c>
      <c r="AE1188" s="533">
        <v>16</v>
      </c>
      <c r="AF1188" s="533">
        <v>16</v>
      </c>
      <c r="AG1188" s="533">
        <v>16</v>
      </c>
      <c r="AH1188" s="533">
        <v>13.4</v>
      </c>
      <c r="AI1188" s="533">
        <v>16.5</v>
      </c>
      <c r="AJ1188" s="533">
        <v>16</v>
      </c>
      <c r="AK1188" s="532" t="s">
        <v>1908</v>
      </c>
      <c r="AL1188" s="533" t="s">
        <v>76</v>
      </c>
      <c r="AM1188" s="533" t="s">
        <v>76</v>
      </c>
      <c r="AN1188" s="533">
        <v>10.5</v>
      </c>
      <c r="AO1188" s="533">
        <v>19</v>
      </c>
    </row>
    <row r="1189" spans="1:41" s="500" customFormat="1" ht="15" customHeight="1">
      <c r="A1189" s="496"/>
      <c r="B1189" s="512" t="s">
        <v>391</v>
      </c>
      <c r="C1189" s="533" t="s">
        <v>76</v>
      </c>
      <c r="D1189" s="533" t="s">
        <v>76</v>
      </c>
      <c r="E1189" s="533" t="s">
        <v>76</v>
      </c>
      <c r="F1189" s="533" t="s">
        <v>76</v>
      </c>
      <c r="G1189" s="533" t="s">
        <v>76</v>
      </c>
      <c r="H1189" s="533" t="s">
        <v>76</v>
      </c>
      <c r="I1189" s="533" t="s">
        <v>76</v>
      </c>
      <c r="J1189" s="533" t="s">
        <v>76</v>
      </c>
      <c r="K1189" s="533">
        <v>17.5</v>
      </c>
      <c r="L1189" s="533" t="s">
        <v>76</v>
      </c>
      <c r="M1189" s="533" t="s">
        <v>76</v>
      </c>
      <c r="N1189" s="533">
        <v>16.5</v>
      </c>
      <c r="O1189" s="532" t="s">
        <v>76</v>
      </c>
      <c r="P1189" s="532" t="s">
        <v>76</v>
      </c>
      <c r="Q1189" s="532" t="s">
        <v>76</v>
      </c>
      <c r="R1189" s="533">
        <v>19.5</v>
      </c>
      <c r="S1189" s="533" t="s">
        <v>76</v>
      </c>
      <c r="T1189" s="533" t="s">
        <v>76</v>
      </c>
      <c r="U1189" s="533" t="s">
        <v>76</v>
      </c>
      <c r="V1189" s="533" t="s">
        <v>76</v>
      </c>
      <c r="W1189" s="533" t="s">
        <v>76</v>
      </c>
      <c r="X1189" s="533" t="s">
        <v>76</v>
      </c>
      <c r="Y1189" s="533" t="s">
        <v>76</v>
      </c>
      <c r="Z1189" s="533" t="s">
        <v>76</v>
      </c>
      <c r="AA1189" s="533" t="s">
        <v>76</v>
      </c>
      <c r="AB1189" s="533" t="s">
        <v>76</v>
      </c>
      <c r="AC1189" s="533">
        <v>17</v>
      </c>
      <c r="AD1189" s="533" t="s">
        <v>76</v>
      </c>
      <c r="AE1189" s="533" t="s">
        <v>76</v>
      </c>
      <c r="AF1189" s="533" t="s">
        <v>76</v>
      </c>
      <c r="AG1189" s="533" t="s">
        <v>76</v>
      </c>
      <c r="AH1189" s="533">
        <v>16.5</v>
      </c>
      <c r="AI1189" s="533">
        <v>19.25</v>
      </c>
      <c r="AJ1189" s="533" t="s">
        <v>76</v>
      </c>
      <c r="AK1189" s="532" t="s">
        <v>76</v>
      </c>
      <c r="AL1189" s="533" t="s">
        <v>76</v>
      </c>
      <c r="AM1189" s="533" t="s">
        <v>76</v>
      </c>
      <c r="AN1189" s="533" t="s">
        <v>76</v>
      </c>
      <c r="AO1189" s="533" t="s">
        <v>76</v>
      </c>
    </row>
    <row r="1190" spans="1:41" s="500" customFormat="1" ht="15" customHeight="1">
      <c r="A1190" s="2619" t="s">
        <v>411</v>
      </c>
      <c r="B1190" s="2619"/>
      <c r="C1190" s="533"/>
      <c r="D1190" s="533"/>
      <c r="E1190" s="533"/>
      <c r="F1190" s="533"/>
      <c r="G1190" s="533"/>
      <c r="H1190" s="533"/>
      <c r="I1190" s="533"/>
      <c r="J1190" s="533"/>
      <c r="K1190" s="533"/>
      <c r="L1190" s="533"/>
      <c r="M1190" s="533"/>
      <c r="N1190" s="533"/>
      <c r="O1190" s="532"/>
      <c r="P1190" s="532"/>
      <c r="Q1190" s="532"/>
      <c r="R1190" s="533"/>
      <c r="S1190" s="533"/>
      <c r="T1190" s="533"/>
      <c r="U1190" s="533"/>
      <c r="V1190" s="533"/>
      <c r="W1190" s="533"/>
      <c r="X1190" s="533"/>
      <c r="Y1190" s="533"/>
      <c r="Z1190" s="533"/>
      <c r="AA1190" s="533"/>
      <c r="AB1190" s="533"/>
      <c r="AC1190" s="533"/>
      <c r="AD1190" s="533"/>
      <c r="AE1190" s="533"/>
      <c r="AF1190" s="533"/>
      <c r="AG1190" s="533"/>
      <c r="AH1190" s="533"/>
      <c r="AI1190" s="533"/>
      <c r="AJ1190" s="533"/>
      <c r="AK1190" s="532"/>
      <c r="AL1190" s="533"/>
      <c r="AM1190" s="533"/>
      <c r="AN1190" s="533"/>
      <c r="AO1190" s="533"/>
    </row>
    <row r="1191" spans="1:41" s="500" customFormat="1" ht="15" customHeight="1">
      <c r="A1191" s="496"/>
      <c r="B1191" s="512" t="s">
        <v>390</v>
      </c>
      <c r="C1191" s="533" t="s">
        <v>1862</v>
      </c>
      <c r="D1191" s="533">
        <v>14</v>
      </c>
      <c r="E1191" s="533" t="s">
        <v>2685</v>
      </c>
      <c r="F1191" s="533">
        <v>14</v>
      </c>
      <c r="G1191" s="533" t="s">
        <v>2389</v>
      </c>
      <c r="H1191" s="533" t="s">
        <v>2389</v>
      </c>
      <c r="I1191" s="533">
        <v>10</v>
      </c>
      <c r="J1191" s="533" t="s">
        <v>2904</v>
      </c>
      <c r="K1191" s="533">
        <v>14.5</v>
      </c>
      <c r="L1191" s="533" t="s">
        <v>1868</v>
      </c>
      <c r="M1191" s="533">
        <v>14.5</v>
      </c>
      <c r="N1191" s="533">
        <v>14.75</v>
      </c>
      <c r="O1191" s="533" t="s">
        <v>1847</v>
      </c>
      <c r="P1191" s="533">
        <v>12.5</v>
      </c>
      <c r="Q1191" s="533">
        <v>11.5</v>
      </c>
      <c r="R1191" s="533">
        <v>13</v>
      </c>
      <c r="S1191" s="533" t="s">
        <v>1908</v>
      </c>
      <c r="T1191" s="533">
        <v>15.5</v>
      </c>
      <c r="U1191" s="533">
        <v>16.5</v>
      </c>
      <c r="V1191" s="532" t="s">
        <v>2710</v>
      </c>
      <c r="W1191" s="533" t="s">
        <v>2258</v>
      </c>
      <c r="X1191" s="533">
        <v>15</v>
      </c>
      <c r="Y1191" s="533">
        <v>15</v>
      </c>
      <c r="Z1191" s="533">
        <v>15.5</v>
      </c>
      <c r="AA1191" s="533">
        <v>14.75</v>
      </c>
      <c r="AB1191" s="533">
        <v>11.5</v>
      </c>
      <c r="AC1191" s="533">
        <v>11.5</v>
      </c>
      <c r="AD1191" s="533">
        <v>15</v>
      </c>
      <c r="AE1191" s="533" t="s">
        <v>1669</v>
      </c>
      <c r="AF1191" s="533">
        <v>16</v>
      </c>
      <c r="AG1191" s="533">
        <v>15.5</v>
      </c>
      <c r="AH1191" s="533">
        <v>10.5</v>
      </c>
      <c r="AI1191" s="533">
        <v>9.5</v>
      </c>
      <c r="AJ1191" s="533">
        <v>16</v>
      </c>
      <c r="AK1191" s="532" t="s">
        <v>1893</v>
      </c>
      <c r="AL1191" s="533">
        <v>16</v>
      </c>
      <c r="AM1191" s="533">
        <v>11.5</v>
      </c>
      <c r="AN1191" s="533">
        <v>10.5</v>
      </c>
      <c r="AO1191" s="533">
        <v>11.5</v>
      </c>
    </row>
    <row r="1192" spans="1:41" s="500" customFormat="1" ht="15" customHeight="1">
      <c r="A1192" s="517"/>
      <c r="B1192" s="518" t="s">
        <v>391</v>
      </c>
      <c r="C1192" s="525" t="s">
        <v>76</v>
      </c>
      <c r="D1192" s="525" t="s">
        <v>76</v>
      </c>
      <c r="E1192" s="525" t="s">
        <v>76</v>
      </c>
      <c r="F1192" s="525" t="s">
        <v>76</v>
      </c>
      <c r="G1192" s="525" t="s">
        <v>76</v>
      </c>
      <c r="H1192" s="525" t="s">
        <v>76</v>
      </c>
      <c r="I1192" s="525">
        <v>14</v>
      </c>
      <c r="J1192" s="525" t="s">
        <v>76</v>
      </c>
      <c r="K1192" s="525">
        <v>16.5</v>
      </c>
      <c r="L1192" s="525" t="s">
        <v>76</v>
      </c>
      <c r="M1192" s="525">
        <v>14.5</v>
      </c>
      <c r="N1192" s="525" t="s">
        <v>76</v>
      </c>
      <c r="O1192" s="541" t="s">
        <v>76</v>
      </c>
      <c r="P1192" s="541" t="s">
        <v>76</v>
      </c>
      <c r="Q1192" s="525" t="s">
        <v>76</v>
      </c>
      <c r="R1192" s="525">
        <v>13</v>
      </c>
      <c r="S1192" s="525" t="s">
        <v>76</v>
      </c>
      <c r="T1192" s="541" t="s">
        <v>76</v>
      </c>
      <c r="U1192" s="541" t="s">
        <v>76</v>
      </c>
      <c r="V1192" s="541" t="s">
        <v>76</v>
      </c>
      <c r="W1192" s="541" t="s">
        <v>76</v>
      </c>
      <c r="X1192" s="541" t="s">
        <v>76</v>
      </c>
      <c r="Y1192" s="541" t="s">
        <v>76</v>
      </c>
      <c r="Z1192" s="525" t="s">
        <v>76</v>
      </c>
      <c r="AA1192" s="525" t="s">
        <v>76</v>
      </c>
      <c r="AB1192" s="541" t="s">
        <v>76</v>
      </c>
      <c r="AC1192" s="541" t="s">
        <v>76</v>
      </c>
      <c r="AD1192" s="541" t="s">
        <v>76</v>
      </c>
      <c r="AE1192" s="541" t="s">
        <v>76</v>
      </c>
      <c r="AF1192" s="541" t="s">
        <v>76</v>
      </c>
      <c r="AG1192" s="541" t="s">
        <v>76</v>
      </c>
      <c r="AH1192" s="525">
        <v>12.5</v>
      </c>
      <c r="AI1192" s="525">
        <v>11.5</v>
      </c>
      <c r="AJ1192" s="525" t="s">
        <v>76</v>
      </c>
      <c r="AK1192" s="541" t="s">
        <v>76</v>
      </c>
      <c r="AL1192" s="541" t="s">
        <v>76</v>
      </c>
      <c r="AM1192" s="525">
        <v>13.5</v>
      </c>
      <c r="AN1192" s="525" t="s">
        <v>76</v>
      </c>
      <c r="AO1192" s="525">
        <v>14.5</v>
      </c>
    </row>
    <row r="1193" spans="1:41" s="1047" customFormat="1" ht="15" customHeight="1">
      <c r="A1193" s="2573" t="s">
        <v>548</v>
      </c>
      <c r="B1193" s="2573"/>
      <c r="C1193" s="2573"/>
      <c r="D1193" s="2573"/>
      <c r="E1193" s="2573"/>
      <c r="F1193" s="2573"/>
      <c r="G1193" s="2573"/>
      <c r="H1193" s="2573"/>
      <c r="I1193" s="2573"/>
      <c r="J1193" s="1049"/>
      <c r="K1193" s="1049"/>
      <c r="L1193" s="1049"/>
      <c r="M1193" s="1049"/>
      <c r="N1193" s="1049"/>
      <c r="O1193" s="1049"/>
      <c r="P1193" s="1049"/>
      <c r="Q1193" s="1049"/>
      <c r="R1193" s="1049"/>
      <c r="S1193" s="1049"/>
      <c r="T1193" s="2573" t="s">
        <v>3562</v>
      </c>
      <c r="U1193" s="2573"/>
      <c r="V1193" s="2573"/>
      <c r="W1193" s="2573"/>
      <c r="X1193" s="2573"/>
      <c r="Y1193" s="1050"/>
      <c r="Z1193" s="1048"/>
      <c r="AA1193" s="1048"/>
      <c r="AB1193" s="1048"/>
      <c r="AC1193" s="1048"/>
      <c r="AF1193" s="1050"/>
      <c r="AG1193" s="1050"/>
      <c r="AH1193" s="1050"/>
      <c r="AI1193" s="1050"/>
      <c r="AJ1193" s="1050"/>
    </row>
    <row r="1194" spans="1:41" s="1047" customFormat="1" ht="15" customHeight="1">
      <c r="B1194" s="1047" t="s">
        <v>399</v>
      </c>
      <c r="U1194" s="1047" t="s">
        <v>399</v>
      </c>
      <c r="V1194" s="1048"/>
      <c r="W1194" s="1048"/>
      <c r="X1194" s="1048"/>
      <c r="Y1194" s="1048"/>
      <c r="AA1194" s="1048"/>
      <c r="AB1194" s="1048"/>
      <c r="AC1194" s="1048"/>
      <c r="AH1194" s="1048"/>
      <c r="AI1194" s="1048"/>
      <c r="AJ1194" s="1048"/>
    </row>
    <row r="1195" spans="1:41" ht="15" customHeight="1"/>
    <row r="1196" spans="1:41" s="989" customFormat="1" ht="15" customHeight="1">
      <c r="C1196" s="991"/>
      <c r="D1196" s="2597" t="s">
        <v>2875</v>
      </c>
      <c r="E1196" s="2597"/>
      <c r="F1196" s="2597"/>
      <c r="G1196" s="2597"/>
      <c r="H1196" s="2597"/>
      <c r="I1196" s="2597"/>
      <c r="J1196" s="2605" t="s">
        <v>2964</v>
      </c>
      <c r="K1196" s="2605"/>
      <c r="L1196" s="2605"/>
      <c r="M1196" s="2605"/>
      <c r="N1196" s="2605"/>
      <c r="O1196" s="2605"/>
      <c r="P1196" s="2605"/>
      <c r="Q1196" s="2598" t="s">
        <v>2229</v>
      </c>
      <c r="R1196" s="2598"/>
      <c r="S1196" s="992"/>
      <c r="T1196" s="992"/>
      <c r="U1196" s="992"/>
      <c r="V1196" s="992"/>
      <c r="W1196" s="992"/>
      <c r="X1196" s="992"/>
      <c r="Y1196" s="992"/>
      <c r="AA1196" s="992"/>
      <c r="AB1196" s="992"/>
      <c r="AC1196" s="992"/>
      <c r="AD1196" s="992"/>
      <c r="AE1196" s="992"/>
      <c r="AF1196" s="992"/>
      <c r="AG1196" s="992"/>
      <c r="AH1196" s="992"/>
      <c r="AI1196" s="992"/>
      <c r="AJ1196" s="992"/>
      <c r="AK1196" s="992"/>
      <c r="AL1196" s="992"/>
      <c r="AM1196" s="992"/>
      <c r="AN1196" s="992"/>
      <c r="AO1196" s="992"/>
    </row>
    <row r="1197" spans="1:41" s="500" customFormat="1" ht="15" customHeight="1">
      <c r="C1197" s="530"/>
      <c r="D1197" s="530"/>
      <c r="E1197" s="530"/>
      <c r="F1197" s="530"/>
      <c r="G1197" s="530"/>
      <c r="H1197" s="530"/>
      <c r="I1197" s="705"/>
      <c r="J1197" s="2628"/>
      <c r="K1197" s="2628"/>
      <c r="L1197" s="2628"/>
      <c r="M1197" s="504"/>
      <c r="N1197" s="504"/>
      <c r="O1197" s="504"/>
      <c r="P1197" s="504"/>
      <c r="Q1197" s="501" t="s">
        <v>1130</v>
      </c>
      <c r="R1197" s="496"/>
      <c r="T1197" s="543"/>
      <c r="U1197" s="543"/>
      <c r="V1197" s="704"/>
      <c r="W1197" s="704"/>
      <c r="X1197" s="704"/>
      <c r="Y1197" s="504"/>
      <c r="AA1197" s="530"/>
      <c r="AB1197" s="530"/>
      <c r="AC1197" s="705"/>
      <c r="AD1197" s="704"/>
      <c r="AE1197" s="704"/>
      <c r="AF1197" s="704"/>
      <c r="AG1197" s="504"/>
      <c r="AH1197" s="530"/>
      <c r="AI1197" s="530"/>
      <c r="AJ1197" s="543"/>
      <c r="AK1197" s="543"/>
      <c r="AL1197" s="543"/>
      <c r="AM1197" s="543"/>
      <c r="AN1197" s="543"/>
      <c r="AO1197" s="504"/>
    </row>
    <row r="1198" spans="1:41" s="500" customFormat="1" ht="15" customHeight="1">
      <c r="B1198" s="504"/>
      <c r="C1198" s="504"/>
      <c r="D1198" s="504"/>
      <c r="E1198" s="504"/>
      <c r="F1198" s="504"/>
      <c r="G1198" s="504"/>
      <c r="H1198" s="504"/>
      <c r="I1198" s="504"/>
      <c r="J1198" s="504"/>
      <c r="K1198" s="504"/>
      <c r="L1198" s="504"/>
      <c r="M1198" s="504"/>
      <c r="N1198" s="2631"/>
      <c r="O1198" s="2631"/>
      <c r="P1198" s="2631"/>
      <c r="Q1198" s="2631"/>
      <c r="AH1198" s="531"/>
      <c r="AI1198" s="531"/>
      <c r="AJ1198" s="531"/>
      <c r="AK1198" s="531"/>
      <c r="AL1198" s="531"/>
      <c r="AM1198" s="531"/>
      <c r="AN1198" s="531"/>
      <c r="AO1198" s="531"/>
    </row>
    <row r="1199" spans="1:41" s="630" customFormat="1" ht="15" customHeight="1">
      <c r="A1199" s="2632" t="s">
        <v>369</v>
      </c>
      <c r="B1199" s="2633"/>
      <c r="C1199" s="2600" t="s">
        <v>230</v>
      </c>
      <c r="D1199" s="2601"/>
      <c r="E1199" s="2601"/>
      <c r="F1199" s="2602"/>
      <c r="G1199" s="2600" t="s">
        <v>370</v>
      </c>
      <c r="H1199" s="2601"/>
      <c r="I1199" s="2601"/>
      <c r="J1199" s="2602"/>
      <c r="K1199" s="2600" t="s">
        <v>371</v>
      </c>
      <c r="L1199" s="2601"/>
      <c r="M1199" s="2601"/>
      <c r="N1199" s="2601"/>
      <c r="O1199" s="2601"/>
      <c r="P1199" s="2601"/>
      <c r="Q1199" s="2601"/>
      <c r="R1199" s="2601"/>
      <c r="S1199" s="2601"/>
      <c r="T1199" s="2601"/>
      <c r="U1199" s="2601"/>
      <c r="V1199" s="2601"/>
      <c r="W1199" s="2601"/>
      <c r="X1199" s="2601"/>
      <c r="Y1199" s="2601"/>
      <c r="Z1199" s="2601"/>
      <c r="AA1199" s="2601"/>
      <c r="AB1199" s="2601"/>
      <c r="AC1199" s="2601"/>
      <c r="AD1199" s="2601"/>
      <c r="AE1199" s="2601"/>
      <c r="AF1199" s="2601"/>
      <c r="AG1199" s="2602"/>
      <c r="AH1199" s="2600" t="s">
        <v>1773</v>
      </c>
      <c r="AI1199" s="2601"/>
      <c r="AJ1199" s="2601"/>
      <c r="AK1199" s="2601"/>
      <c r="AL1199" s="2601"/>
      <c r="AM1199" s="2601"/>
      <c r="AN1199" s="2601"/>
      <c r="AO1199" s="2602"/>
    </row>
    <row r="1200" spans="1:41" s="630" customFormat="1" ht="35.25" customHeight="1">
      <c r="A1200" s="2634"/>
      <c r="B1200" s="2635"/>
      <c r="C1200" s="988" t="s">
        <v>372</v>
      </c>
      <c r="D1200" s="988" t="s">
        <v>373</v>
      </c>
      <c r="E1200" s="988" t="s">
        <v>374</v>
      </c>
      <c r="F1200" s="988" t="s">
        <v>375</v>
      </c>
      <c r="G1200" s="988" t="s">
        <v>376</v>
      </c>
      <c r="H1200" s="988" t="s">
        <v>377</v>
      </c>
      <c r="I1200" s="988" t="s">
        <v>2298</v>
      </c>
      <c r="J1200" s="988" t="s">
        <v>378</v>
      </c>
      <c r="K1200" s="988" t="s">
        <v>890</v>
      </c>
      <c r="L1200" s="988" t="s">
        <v>379</v>
      </c>
      <c r="M1200" s="988" t="s">
        <v>380</v>
      </c>
      <c r="N1200" s="988" t="s">
        <v>381</v>
      </c>
      <c r="O1200" s="988" t="s">
        <v>382</v>
      </c>
      <c r="P1200" s="988" t="s">
        <v>383</v>
      </c>
      <c r="Q1200" s="988" t="s">
        <v>384</v>
      </c>
      <c r="R1200" s="988" t="s">
        <v>412</v>
      </c>
      <c r="S1200" s="988" t="s">
        <v>413</v>
      </c>
      <c r="T1200" s="988" t="s">
        <v>414</v>
      </c>
      <c r="U1200" s="988" t="s">
        <v>415</v>
      </c>
      <c r="V1200" s="988" t="s">
        <v>416</v>
      </c>
      <c r="W1200" s="988" t="s">
        <v>417</v>
      </c>
      <c r="X1200" s="988" t="s">
        <v>418</v>
      </c>
      <c r="Y1200" s="988" t="s">
        <v>419</v>
      </c>
      <c r="Z1200" s="988" t="s">
        <v>420</v>
      </c>
      <c r="AA1200" s="988" t="s">
        <v>421</v>
      </c>
      <c r="AB1200" s="988" t="s">
        <v>422</v>
      </c>
      <c r="AC1200" s="988" t="s">
        <v>423</v>
      </c>
      <c r="AD1200" s="988" t="s">
        <v>424</v>
      </c>
      <c r="AE1200" s="988" t="s">
        <v>425</v>
      </c>
      <c r="AF1200" s="988" t="s">
        <v>426</v>
      </c>
      <c r="AG1200" s="988" t="s">
        <v>427</v>
      </c>
      <c r="AH1200" s="988" t="s">
        <v>1733</v>
      </c>
      <c r="AI1200" s="988" t="s">
        <v>432</v>
      </c>
      <c r="AJ1200" s="987" t="s">
        <v>428</v>
      </c>
      <c r="AK1200" s="987" t="s">
        <v>429</v>
      </c>
      <c r="AL1200" s="988" t="s">
        <v>430</v>
      </c>
      <c r="AM1200" s="988" t="s">
        <v>362</v>
      </c>
      <c r="AN1200" s="988" t="s">
        <v>431</v>
      </c>
      <c r="AO1200" s="988" t="s">
        <v>2488</v>
      </c>
    </row>
    <row r="1201" spans="1:41" s="535" customFormat="1" ht="15" customHeight="1">
      <c r="A1201" s="2626" t="s">
        <v>44</v>
      </c>
      <c r="B1201" s="2626"/>
      <c r="C1201" s="532" t="s">
        <v>1926</v>
      </c>
      <c r="D1201" s="533">
        <v>4</v>
      </c>
      <c r="E1201" s="532" t="s">
        <v>2790</v>
      </c>
      <c r="F1201" s="533">
        <v>4.5</v>
      </c>
      <c r="G1201" s="533" t="s">
        <v>1226</v>
      </c>
      <c r="H1201" s="533" t="s">
        <v>1226</v>
      </c>
      <c r="I1201" s="533">
        <v>5</v>
      </c>
      <c r="J1201" s="533">
        <v>7</v>
      </c>
      <c r="K1201" s="533" t="s">
        <v>2790</v>
      </c>
      <c r="L1201" s="533">
        <v>5.5</v>
      </c>
      <c r="M1201" s="533">
        <v>6</v>
      </c>
      <c r="N1201" s="533">
        <v>5.5</v>
      </c>
      <c r="O1201" s="533">
        <v>5</v>
      </c>
      <c r="P1201" s="533">
        <v>5.5</v>
      </c>
      <c r="Q1201" s="532">
        <v>5.25</v>
      </c>
      <c r="R1201" s="532" t="s">
        <v>2752</v>
      </c>
      <c r="S1201" s="534">
        <v>6</v>
      </c>
      <c r="T1201" s="533">
        <v>5.5</v>
      </c>
      <c r="U1201" s="533">
        <v>5.5</v>
      </c>
      <c r="V1201" s="533">
        <v>5</v>
      </c>
      <c r="W1201" s="533">
        <v>6</v>
      </c>
      <c r="X1201" s="533" t="s">
        <v>2652</v>
      </c>
      <c r="Y1201" s="533">
        <v>6</v>
      </c>
      <c r="Z1201" s="533">
        <v>6</v>
      </c>
      <c r="AA1201" s="533">
        <v>5</v>
      </c>
      <c r="AB1201" s="533">
        <v>7</v>
      </c>
      <c r="AC1201" s="532" t="s">
        <v>2948</v>
      </c>
      <c r="AD1201" s="533">
        <v>6.5</v>
      </c>
      <c r="AE1201" s="533" t="s">
        <v>2811</v>
      </c>
      <c r="AF1201" s="533">
        <v>6</v>
      </c>
      <c r="AG1201" s="533">
        <v>5.5</v>
      </c>
      <c r="AH1201" s="532" t="s">
        <v>2794</v>
      </c>
      <c r="AI1201" s="532" t="s">
        <v>2965</v>
      </c>
      <c r="AJ1201" s="533">
        <v>6.5</v>
      </c>
      <c r="AK1201" s="533">
        <v>5.5</v>
      </c>
      <c r="AL1201" s="533">
        <v>6.5</v>
      </c>
      <c r="AM1201" s="533">
        <v>3</v>
      </c>
      <c r="AN1201" s="533">
        <v>1</v>
      </c>
      <c r="AO1201" s="533" t="s">
        <v>2957</v>
      </c>
    </row>
    <row r="1202" spans="1:41" s="500" customFormat="1" ht="15" customHeight="1">
      <c r="A1202" s="2619" t="s">
        <v>45</v>
      </c>
      <c r="B1202" s="2619"/>
      <c r="C1202" s="536"/>
      <c r="D1202" s="536"/>
      <c r="E1202" s="536"/>
      <c r="F1202" s="536"/>
      <c r="G1202" s="536"/>
      <c r="H1202" s="536"/>
      <c r="I1202" s="536"/>
      <c r="J1202" s="536"/>
      <c r="K1202" s="536"/>
      <c r="L1202" s="536"/>
      <c r="M1202" s="536"/>
      <c r="N1202" s="536"/>
      <c r="O1202" s="536"/>
      <c r="P1202" s="536"/>
      <c r="Q1202" s="536"/>
      <c r="R1202" s="532"/>
      <c r="S1202" s="532"/>
      <c r="T1202" s="532"/>
      <c r="U1202" s="532"/>
      <c r="V1202" s="532"/>
      <c r="W1202" s="532"/>
      <c r="X1202" s="532"/>
      <c r="Y1202" s="533"/>
      <c r="Z1202" s="532"/>
      <c r="AA1202" s="532"/>
      <c r="AB1202" s="532"/>
      <c r="AC1202" s="532"/>
      <c r="AD1202" s="532"/>
      <c r="AE1202" s="532"/>
      <c r="AF1202" s="532"/>
      <c r="AG1202" s="532"/>
      <c r="AH1202" s="532"/>
      <c r="AI1202" s="532"/>
      <c r="AJ1202" s="532"/>
      <c r="AK1202" s="532"/>
      <c r="AL1202" s="532"/>
      <c r="AM1202" s="532"/>
      <c r="AN1202" s="533"/>
      <c r="AO1202" s="533"/>
    </row>
    <row r="1203" spans="1:41" s="500" customFormat="1" ht="15" customHeight="1">
      <c r="A1203" s="514" t="s">
        <v>856</v>
      </c>
      <c r="B1203" s="512" t="s">
        <v>2314</v>
      </c>
      <c r="C1203" s="533">
        <v>8.5</v>
      </c>
      <c r="D1203" s="533" t="s">
        <v>2502</v>
      </c>
      <c r="E1203" s="533">
        <v>7</v>
      </c>
      <c r="F1203" s="533">
        <v>7.5</v>
      </c>
      <c r="G1203" s="533">
        <v>8.25</v>
      </c>
      <c r="H1203" s="533">
        <v>8.25</v>
      </c>
      <c r="I1203" s="533">
        <v>7</v>
      </c>
      <c r="J1203" s="533">
        <v>7.25</v>
      </c>
      <c r="K1203" s="533" t="s">
        <v>2479</v>
      </c>
      <c r="L1203" s="537">
        <v>9</v>
      </c>
      <c r="M1203" s="533">
        <v>9.5</v>
      </c>
      <c r="N1203" s="533">
        <v>9</v>
      </c>
      <c r="O1203" s="532" t="s">
        <v>2614</v>
      </c>
      <c r="P1203" s="533">
        <v>8</v>
      </c>
      <c r="Q1203" s="533">
        <v>9</v>
      </c>
      <c r="R1203" s="532" t="s">
        <v>2504</v>
      </c>
      <c r="S1203" s="533">
        <v>9.5</v>
      </c>
      <c r="T1203" s="532">
        <v>9.5</v>
      </c>
      <c r="U1203" s="533" t="s">
        <v>2504</v>
      </c>
      <c r="V1203" s="533">
        <v>9.5</v>
      </c>
      <c r="W1203" s="533">
        <v>9.5</v>
      </c>
      <c r="X1203" s="533">
        <v>8.5</v>
      </c>
      <c r="Y1203" s="533" t="s">
        <v>2504</v>
      </c>
      <c r="Z1203" s="533" t="s">
        <v>2479</v>
      </c>
      <c r="AA1203" s="533">
        <v>9.5</v>
      </c>
      <c r="AB1203" s="533">
        <v>9</v>
      </c>
      <c r="AC1203" s="532" t="s">
        <v>2479</v>
      </c>
      <c r="AD1203" s="533">
        <v>10</v>
      </c>
      <c r="AE1203" s="533" t="s">
        <v>2351</v>
      </c>
      <c r="AF1203" s="533">
        <v>9</v>
      </c>
      <c r="AG1203" s="533" t="s">
        <v>2479</v>
      </c>
      <c r="AH1203" s="533">
        <v>8.5</v>
      </c>
      <c r="AI1203" s="532" t="s">
        <v>2966</v>
      </c>
      <c r="AJ1203" s="533">
        <v>10</v>
      </c>
      <c r="AK1203" s="532" t="s">
        <v>2831</v>
      </c>
      <c r="AL1203" s="533">
        <v>10</v>
      </c>
      <c r="AM1203" s="532" t="s">
        <v>2733</v>
      </c>
      <c r="AN1203" s="533" t="s">
        <v>2967</v>
      </c>
      <c r="AO1203" s="533" t="s">
        <v>2958</v>
      </c>
    </row>
    <row r="1204" spans="1:41" s="500" customFormat="1" ht="15" customHeight="1">
      <c r="A1204" s="514" t="s">
        <v>1085</v>
      </c>
      <c r="B1204" s="512" t="s">
        <v>2315</v>
      </c>
      <c r="C1204" s="533">
        <v>8.75</v>
      </c>
      <c r="D1204" s="533" t="s">
        <v>2384</v>
      </c>
      <c r="E1204" s="533">
        <v>7.5</v>
      </c>
      <c r="F1204" s="533">
        <v>7.75</v>
      </c>
      <c r="G1204" s="533">
        <v>8.5</v>
      </c>
      <c r="H1204" s="533">
        <v>8.5</v>
      </c>
      <c r="I1204" s="533">
        <v>7.5</v>
      </c>
      <c r="J1204" s="533">
        <v>7.5</v>
      </c>
      <c r="K1204" s="533">
        <v>9.5</v>
      </c>
      <c r="L1204" s="537">
        <v>9</v>
      </c>
      <c r="M1204" s="533" t="s">
        <v>2479</v>
      </c>
      <c r="N1204" s="533">
        <v>9.25</v>
      </c>
      <c r="O1204" s="532" t="s">
        <v>2614</v>
      </c>
      <c r="P1204" s="533">
        <v>8.5</v>
      </c>
      <c r="Q1204" s="533">
        <v>9.25</v>
      </c>
      <c r="R1204" s="532" t="s">
        <v>2504</v>
      </c>
      <c r="S1204" s="533">
        <v>9.25</v>
      </c>
      <c r="T1204" s="533">
        <v>9.25</v>
      </c>
      <c r="U1204" s="533" t="s">
        <v>2504</v>
      </c>
      <c r="V1204" s="533">
        <v>9.5</v>
      </c>
      <c r="W1204" s="533">
        <v>9.5</v>
      </c>
      <c r="X1204" s="532">
        <v>8.75</v>
      </c>
      <c r="Y1204" s="533">
        <v>9.5</v>
      </c>
      <c r="Z1204" s="533" t="s">
        <v>2498</v>
      </c>
      <c r="AA1204" s="533">
        <v>9.25</v>
      </c>
      <c r="AB1204" s="533">
        <v>9.5</v>
      </c>
      <c r="AC1204" s="532" t="s">
        <v>2479</v>
      </c>
      <c r="AD1204" s="533">
        <v>10</v>
      </c>
      <c r="AE1204" s="533" t="s">
        <v>2616</v>
      </c>
      <c r="AF1204" s="533">
        <v>9.25</v>
      </c>
      <c r="AG1204" s="533" t="s">
        <v>2504</v>
      </c>
      <c r="AH1204" s="533">
        <v>9</v>
      </c>
      <c r="AI1204" s="532" t="s">
        <v>2968</v>
      </c>
      <c r="AJ1204" s="533">
        <v>9.5</v>
      </c>
      <c r="AK1204" s="532" t="s">
        <v>2501</v>
      </c>
      <c r="AL1204" s="533">
        <v>10</v>
      </c>
      <c r="AM1204" s="532" t="s">
        <v>2759</v>
      </c>
      <c r="AN1204" s="533" t="s">
        <v>2969</v>
      </c>
      <c r="AO1204" s="533" t="s">
        <v>2970</v>
      </c>
    </row>
    <row r="1205" spans="1:41" s="500" customFormat="1" ht="15" customHeight="1">
      <c r="A1205" s="514" t="s">
        <v>827</v>
      </c>
      <c r="B1205" s="512" t="s">
        <v>2316</v>
      </c>
      <c r="C1205" s="533">
        <v>9</v>
      </c>
      <c r="D1205" s="533" t="s">
        <v>2479</v>
      </c>
      <c r="E1205" s="533">
        <v>7.75</v>
      </c>
      <c r="F1205" s="533">
        <v>8</v>
      </c>
      <c r="G1205" s="533">
        <v>8.75</v>
      </c>
      <c r="H1205" s="533">
        <v>8.75</v>
      </c>
      <c r="I1205" s="533">
        <v>7.75</v>
      </c>
      <c r="J1205" s="533">
        <v>8</v>
      </c>
      <c r="K1205" s="533" t="s">
        <v>2424</v>
      </c>
      <c r="L1205" s="537">
        <v>9</v>
      </c>
      <c r="M1205" s="533" t="s">
        <v>2501</v>
      </c>
      <c r="N1205" s="533">
        <v>9.5</v>
      </c>
      <c r="O1205" s="532" t="s">
        <v>2614</v>
      </c>
      <c r="P1205" s="533">
        <v>9</v>
      </c>
      <c r="Q1205" s="533">
        <v>9.5</v>
      </c>
      <c r="R1205" s="533">
        <v>9.5</v>
      </c>
      <c r="S1205" s="533">
        <v>9</v>
      </c>
      <c r="T1205" s="533">
        <v>9</v>
      </c>
      <c r="U1205" s="533" t="s">
        <v>2479</v>
      </c>
      <c r="V1205" s="533">
        <v>9.5</v>
      </c>
      <c r="W1205" s="533" t="s">
        <v>2502</v>
      </c>
      <c r="X1205" s="533">
        <v>9</v>
      </c>
      <c r="Y1205" s="533">
        <v>9.5</v>
      </c>
      <c r="Z1205" s="533" t="s">
        <v>2384</v>
      </c>
      <c r="AA1205" s="533">
        <v>9</v>
      </c>
      <c r="AB1205" s="533">
        <v>10</v>
      </c>
      <c r="AC1205" s="532" t="s">
        <v>2479</v>
      </c>
      <c r="AD1205" s="533">
        <v>10</v>
      </c>
      <c r="AE1205" s="533">
        <v>10</v>
      </c>
      <c r="AF1205" s="533" t="s">
        <v>2479</v>
      </c>
      <c r="AG1205" s="533" t="s">
        <v>2479</v>
      </c>
      <c r="AH1205" s="532" t="s">
        <v>2971</v>
      </c>
      <c r="AI1205" s="532" t="s">
        <v>2972</v>
      </c>
      <c r="AJ1205" s="533">
        <v>9.5</v>
      </c>
      <c r="AK1205" s="532" t="s">
        <v>2351</v>
      </c>
      <c r="AL1205" s="533">
        <v>10</v>
      </c>
      <c r="AM1205" s="532" t="s">
        <v>2973</v>
      </c>
      <c r="AN1205" s="533" t="s">
        <v>2642</v>
      </c>
      <c r="AO1205" s="533" t="s">
        <v>2812</v>
      </c>
    </row>
    <row r="1206" spans="1:41" s="500" customFormat="1" ht="15" customHeight="1">
      <c r="A1206" s="514" t="s">
        <v>828</v>
      </c>
      <c r="B1206" s="512" t="s">
        <v>2317</v>
      </c>
      <c r="C1206" s="533">
        <v>9</v>
      </c>
      <c r="D1206" s="533" t="s">
        <v>2974</v>
      </c>
      <c r="E1206" s="533">
        <v>8</v>
      </c>
      <c r="F1206" s="533">
        <v>8.5</v>
      </c>
      <c r="G1206" s="533">
        <v>9</v>
      </c>
      <c r="H1206" s="533">
        <v>9</v>
      </c>
      <c r="I1206" s="533">
        <v>8</v>
      </c>
      <c r="J1206" s="533">
        <v>8.25</v>
      </c>
      <c r="K1206" s="533" t="s">
        <v>76</v>
      </c>
      <c r="L1206" s="533" t="s">
        <v>76</v>
      </c>
      <c r="M1206" s="533">
        <v>8</v>
      </c>
      <c r="N1206" s="533" t="s">
        <v>76</v>
      </c>
      <c r="O1206" s="532" t="s">
        <v>2614</v>
      </c>
      <c r="P1206" s="533">
        <v>9.5</v>
      </c>
      <c r="Q1206" s="533">
        <v>10</v>
      </c>
      <c r="R1206" s="533">
        <v>9</v>
      </c>
      <c r="S1206" s="533" t="s">
        <v>76</v>
      </c>
      <c r="T1206" s="533">
        <v>8.5</v>
      </c>
      <c r="U1206" s="533" t="s">
        <v>76</v>
      </c>
      <c r="V1206" s="533" t="s">
        <v>76</v>
      </c>
      <c r="W1206" s="533" t="s">
        <v>2502</v>
      </c>
      <c r="X1206" s="533">
        <v>9</v>
      </c>
      <c r="Y1206" s="532">
        <v>9.92</v>
      </c>
      <c r="Z1206" s="532" t="s">
        <v>76</v>
      </c>
      <c r="AA1206" s="532" t="s">
        <v>76</v>
      </c>
      <c r="AB1206" s="533">
        <v>10</v>
      </c>
      <c r="AC1206" s="532" t="s">
        <v>2479</v>
      </c>
      <c r="AD1206" s="533">
        <v>10</v>
      </c>
      <c r="AE1206" s="533" t="s">
        <v>76</v>
      </c>
      <c r="AF1206" s="533">
        <v>9</v>
      </c>
      <c r="AG1206" s="533" t="s">
        <v>76</v>
      </c>
      <c r="AH1206" s="532" t="s">
        <v>2975</v>
      </c>
      <c r="AI1206" s="532" t="s">
        <v>2976</v>
      </c>
      <c r="AJ1206" s="533">
        <v>9.5</v>
      </c>
      <c r="AK1206" s="532" t="s">
        <v>2351</v>
      </c>
      <c r="AL1206" s="533">
        <v>10</v>
      </c>
      <c r="AM1206" s="532" t="s">
        <v>2790</v>
      </c>
      <c r="AN1206" s="533" t="s">
        <v>2642</v>
      </c>
      <c r="AO1206" s="533" t="s">
        <v>2977</v>
      </c>
    </row>
    <row r="1207" spans="1:41" s="500" customFormat="1" ht="15" customHeight="1">
      <c r="A1207" s="514" t="s">
        <v>854</v>
      </c>
      <c r="B1207" s="512" t="s">
        <v>2318</v>
      </c>
      <c r="C1207" s="533">
        <v>9</v>
      </c>
      <c r="D1207" s="533" t="s">
        <v>2978</v>
      </c>
      <c r="E1207" s="533" t="s">
        <v>76</v>
      </c>
      <c r="F1207" s="533" t="s">
        <v>76</v>
      </c>
      <c r="G1207" s="533">
        <v>9</v>
      </c>
      <c r="H1207" s="533">
        <v>9</v>
      </c>
      <c r="I1207" s="533">
        <v>8.5</v>
      </c>
      <c r="J1207" s="533">
        <v>8.25</v>
      </c>
      <c r="K1207" s="533" t="s">
        <v>76</v>
      </c>
      <c r="L1207" s="533" t="s">
        <v>76</v>
      </c>
      <c r="M1207" s="533" t="s">
        <v>76</v>
      </c>
      <c r="N1207" s="533" t="s">
        <v>76</v>
      </c>
      <c r="O1207" s="532" t="s">
        <v>2614</v>
      </c>
      <c r="P1207" s="533">
        <v>9.5</v>
      </c>
      <c r="Q1207" s="532" t="s">
        <v>76</v>
      </c>
      <c r="R1207" s="533">
        <v>8.5</v>
      </c>
      <c r="S1207" s="533" t="s">
        <v>76</v>
      </c>
      <c r="T1207" s="533">
        <v>8.5</v>
      </c>
      <c r="U1207" s="533" t="s">
        <v>76</v>
      </c>
      <c r="V1207" s="533" t="s">
        <v>76</v>
      </c>
      <c r="W1207" s="533" t="s">
        <v>2502</v>
      </c>
      <c r="X1207" s="533">
        <v>9</v>
      </c>
      <c r="Y1207" s="533" t="s">
        <v>2979</v>
      </c>
      <c r="Z1207" s="532" t="s">
        <v>76</v>
      </c>
      <c r="AA1207" s="532" t="s">
        <v>76</v>
      </c>
      <c r="AB1207" s="533">
        <v>10</v>
      </c>
      <c r="AC1207" s="532" t="s">
        <v>2479</v>
      </c>
      <c r="AD1207" s="533">
        <v>10</v>
      </c>
      <c r="AE1207" s="533" t="s">
        <v>76</v>
      </c>
      <c r="AF1207" s="533">
        <v>9</v>
      </c>
      <c r="AG1207" s="533" t="s">
        <v>76</v>
      </c>
      <c r="AH1207" s="532" t="s">
        <v>2980</v>
      </c>
      <c r="AI1207" s="532" t="s">
        <v>2981</v>
      </c>
      <c r="AJ1207" s="533">
        <v>9.5</v>
      </c>
      <c r="AK1207" s="532" t="s">
        <v>2351</v>
      </c>
      <c r="AL1207" s="533">
        <v>10</v>
      </c>
      <c r="AM1207" s="533" t="s">
        <v>2790</v>
      </c>
      <c r="AN1207" s="533" t="s">
        <v>2642</v>
      </c>
      <c r="AO1207" s="533" t="s">
        <v>76</v>
      </c>
    </row>
    <row r="1208" spans="1:41" s="500" customFormat="1" ht="15" customHeight="1">
      <c r="A1208" s="2619" t="s">
        <v>388</v>
      </c>
      <c r="B1208" s="2619"/>
      <c r="C1208" s="533"/>
      <c r="D1208" s="533"/>
      <c r="E1208" s="533"/>
      <c r="F1208" s="533"/>
      <c r="G1208" s="533"/>
      <c r="H1208" s="533"/>
      <c r="I1208" s="533"/>
      <c r="J1208" s="533"/>
      <c r="K1208" s="533"/>
      <c r="L1208" s="533"/>
      <c r="M1208" s="533"/>
      <c r="N1208" s="533"/>
      <c r="O1208" s="532" t="s">
        <v>311</v>
      </c>
      <c r="P1208" s="533"/>
      <c r="Q1208" s="532"/>
      <c r="R1208" s="533"/>
      <c r="S1208" s="533"/>
      <c r="T1208" s="533"/>
      <c r="U1208" s="533"/>
      <c r="V1208" s="533"/>
      <c r="W1208" s="533"/>
      <c r="X1208" s="532"/>
      <c r="Y1208" s="533"/>
      <c r="Z1208" s="532"/>
      <c r="AA1208" s="532"/>
      <c r="AB1208" s="533"/>
      <c r="AC1208" s="532"/>
      <c r="AD1208" s="533"/>
      <c r="AE1208" s="533"/>
      <c r="AF1208" s="533"/>
      <c r="AG1208" s="533"/>
      <c r="AH1208" s="532"/>
      <c r="AI1208" s="532"/>
      <c r="AJ1208" s="532"/>
      <c r="AK1208" s="532"/>
      <c r="AL1208" s="532"/>
      <c r="AM1208" s="532"/>
      <c r="AN1208" s="533"/>
      <c r="AO1208" s="533"/>
    </row>
    <row r="1209" spans="1:41" s="500" customFormat="1" ht="15" customHeight="1">
      <c r="A1209" s="2619" t="s">
        <v>389</v>
      </c>
      <c r="B1209" s="2619"/>
      <c r="C1209" s="533"/>
      <c r="D1209" s="533"/>
      <c r="E1209" s="533"/>
      <c r="F1209" s="533"/>
      <c r="G1209" s="533"/>
      <c r="H1209" s="533"/>
      <c r="I1209" s="533"/>
      <c r="J1209" s="533"/>
      <c r="K1209" s="533"/>
      <c r="L1209" s="533"/>
      <c r="M1209" s="533"/>
      <c r="N1209" s="533"/>
      <c r="O1209" s="532"/>
      <c r="P1209" s="533"/>
      <c r="Q1209" s="532"/>
      <c r="R1209" s="533"/>
      <c r="S1209" s="533"/>
      <c r="T1209" s="533"/>
      <c r="U1209" s="533"/>
      <c r="V1209" s="533"/>
      <c r="W1209" s="533"/>
      <c r="X1209" s="532"/>
      <c r="Y1209" s="533"/>
      <c r="Z1209" s="532"/>
      <c r="AA1209" s="532"/>
      <c r="AB1209" s="533"/>
      <c r="AC1209" s="532"/>
      <c r="AD1209" s="533"/>
      <c r="AE1209" s="533"/>
      <c r="AF1209" s="533"/>
      <c r="AG1209" s="533"/>
      <c r="AH1209" s="532"/>
      <c r="AI1209" s="532"/>
      <c r="AJ1209" s="532"/>
      <c r="AK1209" s="532"/>
      <c r="AL1209" s="532"/>
      <c r="AM1209" s="532"/>
      <c r="AN1209" s="533"/>
      <c r="AO1209" s="533"/>
    </row>
    <row r="1210" spans="1:41" s="500" customFormat="1" ht="15" customHeight="1">
      <c r="A1210" s="496"/>
      <c r="B1210" s="512" t="s">
        <v>390</v>
      </c>
      <c r="C1210" s="533" t="s">
        <v>1646</v>
      </c>
      <c r="D1210" s="533">
        <v>8</v>
      </c>
      <c r="E1210" s="533" t="s">
        <v>2841</v>
      </c>
      <c r="F1210" s="533">
        <v>10</v>
      </c>
      <c r="G1210" s="533" t="s">
        <v>2323</v>
      </c>
      <c r="H1210" s="533">
        <v>8</v>
      </c>
      <c r="I1210" s="533">
        <v>10</v>
      </c>
      <c r="J1210" s="533">
        <v>10</v>
      </c>
      <c r="K1210" s="533">
        <v>11.5</v>
      </c>
      <c r="L1210" s="533">
        <v>10</v>
      </c>
      <c r="M1210" s="533">
        <v>12</v>
      </c>
      <c r="N1210" s="533">
        <v>13</v>
      </c>
      <c r="O1210" s="532" t="s">
        <v>1549</v>
      </c>
      <c r="P1210" s="533">
        <v>11.5</v>
      </c>
      <c r="Q1210" s="533">
        <v>6.5</v>
      </c>
      <c r="R1210" s="533">
        <v>13</v>
      </c>
      <c r="S1210" s="533">
        <v>13</v>
      </c>
      <c r="T1210" s="533">
        <v>7</v>
      </c>
      <c r="U1210" s="533">
        <v>11.5</v>
      </c>
      <c r="V1210" s="533">
        <v>12</v>
      </c>
      <c r="W1210" s="533">
        <v>11.5</v>
      </c>
      <c r="X1210" s="533">
        <v>11</v>
      </c>
      <c r="Y1210" s="533">
        <v>11.5</v>
      </c>
      <c r="Z1210" s="533">
        <v>11.5</v>
      </c>
      <c r="AA1210" s="533">
        <v>13</v>
      </c>
      <c r="AB1210" s="533" t="s">
        <v>1664</v>
      </c>
      <c r="AC1210" s="533">
        <v>11.5</v>
      </c>
      <c r="AD1210" s="533">
        <v>9</v>
      </c>
      <c r="AE1210" s="533">
        <v>13</v>
      </c>
      <c r="AF1210" s="533">
        <v>13</v>
      </c>
      <c r="AG1210" s="533">
        <v>13</v>
      </c>
      <c r="AH1210" s="532">
        <v>12.75</v>
      </c>
      <c r="AI1210" s="533">
        <v>11</v>
      </c>
      <c r="AJ1210" s="533">
        <v>11.5</v>
      </c>
      <c r="AK1210" s="533">
        <v>7</v>
      </c>
      <c r="AL1210" s="533">
        <v>16</v>
      </c>
      <c r="AM1210" s="533">
        <v>11.5</v>
      </c>
      <c r="AN1210" s="533">
        <v>8.5</v>
      </c>
      <c r="AO1210" s="533">
        <v>11.25</v>
      </c>
    </row>
    <row r="1211" spans="1:41" s="500" customFormat="1" ht="15" customHeight="1">
      <c r="A1211" s="496"/>
      <c r="B1211" s="512" t="s">
        <v>391</v>
      </c>
      <c r="C1211" s="533" t="s">
        <v>2867</v>
      </c>
      <c r="D1211" s="533" t="s">
        <v>76</v>
      </c>
      <c r="E1211" s="533" t="s">
        <v>76</v>
      </c>
      <c r="F1211" s="533" t="s">
        <v>76</v>
      </c>
      <c r="G1211" s="533" t="s">
        <v>76</v>
      </c>
      <c r="H1211" s="533">
        <v>12</v>
      </c>
      <c r="I1211" s="533" t="s">
        <v>76</v>
      </c>
      <c r="J1211" s="533" t="s">
        <v>76</v>
      </c>
      <c r="K1211" s="533">
        <v>11.5</v>
      </c>
      <c r="L1211" s="533" t="s">
        <v>76</v>
      </c>
      <c r="M1211" s="533" t="s">
        <v>76</v>
      </c>
      <c r="N1211" s="533" t="s">
        <v>76</v>
      </c>
      <c r="O1211" s="532" t="s">
        <v>76</v>
      </c>
      <c r="P1211" s="533" t="s">
        <v>76</v>
      </c>
      <c r="Q1211" s="533">
        <v>8.5</v>
      </c>
      <c r="R1211" s="533">
        <v>13</v>
      </c>
      <c r="S1211" s="533" t="s">
        <v>76</v>
      </c>
      <c r="T1211" s="533" t="s">
        <v>76</v>
      </c>
      <c r="U1211" s="533" t="s">
        <v>76</v>
      </c>
      <c r="V1211" s="533" t="s">
        <v>76</v>
      </c>
      <c r="W1211" s="533" t="s">
        <v>76</v>
      </c>
      <c r="X1211" s="533">
        <v>13</v>
      </c>
      <c r="Y1211" s="533">
        <v>2</v>
      </c>
      <c r="Z1211" s="533" t="s">
        <v>76</v>
      </c>
      <c r="AA1211" s="533" t="s">
        <v>76</v>
      </c>
      <c r="AB1211" s="533" t="s">
        <v>76</v>
      </c>
      <c r="AC1211" s="533" t="s">
        <v>76</v>
      </c>
      <c r="AD1211" s="533" t="s">
        <v>76</v>
      </c>
      <c r="AE1211" s="533" t="s">
        <v>76</v>
      </c>
      <c r="AF1211" s="533" t="s">
        <v>76</v>
      </c>
      <c r="AG1211" s="533" t="s">
        <v>76</v>
      </c>
      <c r="AH1211" s="532" t="s">
        <v>76</v>
      </c>
      <c r="AI1211" s="533" t="s">
        <v>76</v>
      </c>
      <c r="AJ1211" s="533" t="s">
        <v>76</v>
      </c>
      <c r="AK1211" s="532" t="s">
        <v>76</v>
      </c>
      <c r="AL1211" s="533" t="s">
        <v>76</v>
      </c>
      <c r="AM1211" s="533">
        <v>11.5</v>
      </c>
      <c r="AN1211" s="533" t="s">
        <v>76</v>
      </c>
      <c r="AO1211" s="533">
        <v>11.5</v>
      </c>
    </row>
    <row r="1212" spans="1:41" s="500" customFormat="1" ht="15" customHeight="1">
      <c r="A1212" s="2619" t="s">
        <v>2799</v>
      </c>
      <c r="B1212" s="2619"/>
      <c r="C1212" s="533"/>
      <c r="D1212" s="533"/>
      <c r="E1212" s="533"/>
      <c r="F1212" s="533"/>
      <c r="G1212" s="533"/>
      <c r="H1212" s="533"/>
      <c r="I1212" s="533"/>
      <c r="J1212" s="533"/>
      <c r="K1212" s="533"/>
      <c r="L1212" s="533"/>
      <c r="M1212" s="533"/>
      <c r="N1212" s="533"/>
      <c r="O1212" s="532"/>
      <c r="P1212" s="533"/>
      <c r="Q1212" s="532"/>
      <c r="R1212" s="533"/>
      <c r="S1212" s="533"/>
      <c r="T1212" s="533"/>
      <c r="U1212" s="533"/>
      <c r="V1212" s="533"/>
      <c r="W1212" s="533"/>
      <c r="X1212" s="533"/>
      <c r="Y1212" s="533"/>
      <c r="Z1212" s="532"/>
      <c r="AA1212" s="532"/>
      <c r="AB1212" s="533"/>
      <c r="AC1212" s="533"/>
      <c r="AD1212" s="533"/>
      <c r="AE1212" s="533"/>
      <c r="AF1212" s="533"/>
      <c r="AG1212" s="533"/>
      <c r="AH1212" s="532"/>
      <c r="AI1212" s="533"/>
      <c r="AJ1212" s="533"/>
      <c r="AK1212" s="532"/>
      <c r="AL1212" s="533"/>
      <c r="AM1212" s="533"/>
      <c r="AN1212" s="533"/>
      <c r="AO1212" s="533"/>
    </row>
    <row r="1213" spans="1:41" s="500" customFormat="1" ht="15" customHeight="1">
      <c r="A1213" s="496"/>
      <c r="B1213" s="512" t="s">
        <v>390</v>
      </c>
      <c r="C1213" s="533">
        <v>12.5</v>
      </c>
      <c r="D1213" s="533">
        <v>13</v>
      </c>
      <c r="E1213" s="533" t="s">
        <v>1647</v>
      </c>
      <c r="F1213" s="533">
        <v>13</v>
      </c>
      <c r="G1213" s="533">
        <v>12.5</v>
      </c>
      <c r="H1213" s="533">
        <v>12</v>
      </c>
      <c r="I1213" s="533">
        <v>11.5</v>
      </c>
      <c r="J1213" s="533">
        <v>13</v>
      </c>
      <c r="K1213" s="533">
        <v>11.5</v>
      </c>
      <c r="L1213" s="533">
        <v>13</v>
      </c>
      <c r="M1213" s="533">
        <v>12</v>
      </c>
      <c r="N1213" s="533">
        <v>13</v>
      </c>
      <c r="O1213" s="533">
        <v>13</v>
      </c>
      <c r="P1213" s="533">
        <v>11.5</v>
      </c>
      <c r="Q1213" s="533">
        <v>11.5</v>
      </c>
      <c r="R1213" s="533">
        <v>13</v>
      </c>
      <c r="S1213" s="533">
        <v>13</v>
      </c>
      <c r="T1213" s="533">
        <v>13</v>
      </c>
      <c r="U1213" s="533">
        <v>11.5</v>
      </c>
      <c r="V1213" s="533">
        <v>13</v>
      </c>
      <c r="W1213" s="533">
        <v>11.5</v>
      </c>
      <c r="X1213" s="533">
        <v>13</v>
      </c>
      <c r="Y1213" s="533">
        <v>11.5</v>
      </c>
      <c r="Z1213" s="533">
        <v>11.5</v>
      </c>
      <c r="AA1213" s="533">
        <v>13</v>
      </c>
      <c r="AB1213" s="533">
        <v>11.5</v>
      </c>
      <c r="AC1213" s="533">
        <v>11.5</v>
      </c>
      <c r="AD1213" s="533">
        <v>13</v>
      </c>
      <c r="AE1213" s="533">
        <v>13</v>
      </c>
      <c r="AF1213" s="533">
        <v>13</v>
      </c>
      <c r="AG1213" s="533">
        <v>13</v>
      </c>
      <c r="AH1213" s="533">
        <v>13</v>
      </c>
      <c r="AI1213" s="533">
        <v>11.25</v>
      </c>
      <c r="AJ1213" s="533">
        <v>13</v>
      </c>
      <c r="AK1213" s="532" t="s">
        <v>1669</v>
      </c>
      <c r="AL1213" s="533">
        <v>14</v>
      </c>
      <c r="AM1213" s="533" t="s">
        <v>76</v>
      </c>
      <c r="AN1213" s="533" t="s">
        <v>1669</v>
      </c>
      <c r="AO1213" s="533">
        <v>11</v>
      </c>
    </row>
    <row r="1214" spans="1:41" s="500" customFormat="1" ht="15" customHeight="1">
      <c r="A1214" s="496"/>
      <c r="B1214" s="512" t="s">
        <v>391</v>
      </c>
      <c r="C1214" s="533" t="s">
        <v>76</v>
      </c>
      <c r="D1214" s="533" t="s">
        <v>76</v>
      </c>
      <c r="E1214" s="533" t="s">
        <v>76</v>
      </c>
      <c r="F1214" s="533" t="s">
        <v>76</v>
      </c>
      <c r="G1214" s="533" t="s">
        <v>76</v>
      </c>
      <c r="H1214" s="533" t="s">
        <v>76</v>
      </c>
      <c r="I1214" s="533">
        <v>12.5</v>
      </c>
      <c r="J1214" s="533" t="s">
        <v>76</v>
      </c>
      <c r="K1214" s="533">
        <v>11.5</v>
      </c>
      <c r="L1214" s="533" t="s">
        <v>76</v>
      </c>
      <c r="M1214" s="533" t="s">
        <v>76</v>
      </c>
      <c r="N1214" s="533" t="s">
        <v>76</v>
      </c>
      <c r="O1214" s="533" t="s">
        <v>76</v>
      </c>
      <c r="P1214" s="532" t="s">
        <v>76</v>
      </c>
      <c r="Q1214" s="532" t="s">
        <v>76</v>
      </c>
      <c r="R1214" s="533">
        <v>13</v>
      </c>
      <c r="S1214" s="533" t="s">
        <v>76</v>
      </c>
      <c r="T1214" s="533" t="s">
        <v>76</v>
      </c>
      <c r="U1214" s="533" t="s">
        <v>76</v>
      </c>
      <c r="V1214" s="533" t="s">
        <v>76</v>
      </c>
      <c r="W1214" s="533" t="s">
        <v>76</v>
      </c>
      <c r="X1214" s="533" t="s">
        <v>76</v>
      </c>
      <c r="Y1214" s="533" t="s">
        <v>76</v>
      </c>
      <c r="Z1214" s="533" t="s">
        <v>76</v>
      </c>
      <c r="AA1214" s="533" t="s">
        <v>76</v>
      </c>
      <c r="AB1214" s="533" t="s">
        <v>76</v>
      </c>
      <c r="AC1214" s="533" t="s">
        <v>76</v>
      </c>
      <c r="AD1214" s="533" t="s">
        <v>76</v>
      </c>
      <c r="AE1214" s="533" t="s">
        <v>76</v>
      </c>
      <c r="AF1214" s="533" t="s">
        <v>76</v>
      </c>
      <c r="AG1214" s="533"/>
      <c r="AH1214" s="533" t="s">
        <v>76</v>
      </c>
      <c r="AI1214" s="533">
        <v>11.5</v>
      </c>
      <c r="AJ1214" s="533" t="s">
        <v>76</v>
      </c>
      <c r="AK1214" s="532" t="s">
        <v>76</v>
      </c>
      <c r="AL1214" s="533" t="s">
        <v>76</v>
      </c>
      <c r="AM1214" s="533">
        <v>11.5</v>
      </c>
      <c r="AN1214" s="533" t="s">
        <v>76</v>
      </c>
      <c r="AO1214" s="533">
        <v>11.5</v>
      </c>
    </row>
    <row r="1215" spans="1:41" s="500" customFormat="1" ht="15" customHeight="1">
      <c r="A1215" s="2619" t="s">
        <v>47</v>
      </c>
      <c r="B1215" s="2619"/>
      <c r="C1215" s="533"/>
      <c r="D1215" s="533"/>
      <c r="E1215" s="533"/>
      <c r="F1215" s="533"/>
      <c r="G1215" s="533"/>
      <c r="H1215" s="533"/>
      <c r="I1215" s="533"/>
      <c r="J1215" s="533"/>
      <c r="K1215" s="533"/>
      <c r="L1215" s="533"/>
      <c r="M1215" s="533"/>
      <c r="N1215" s="533"/>
      <c r="O1215" s="533"/>
      <c r="P1215" s="532"/>
      <c r="Q1215" s="532"/>
      <c r="R1215" s="533" t="s">
        <v>1285</v>
      </c>
      <c r="S1215" s="533"/>
      <c r="T1215" s="533"/>
      <c r="U1215" s="533"/>
      <c r="V1215" s="533"/>
      <c r="W1215" s="533"/>
      <c r="X1215" s="533"/>
      <c r="Y1215" s="533"/>
      <c r="Z1215" s="533"/>
      <c r="AA1215" s="533"/>
      <c r="AB1215" s="533"/>
      <c r="AC1215" s="533"/>
      <c r="AD1215" s="533"/>
      <c r="AE1215" s="533"/>
      <c r="AF1215" s="533"/>
      <c r="AG1215" s="533"/>
      <c r="AH1215" s="533"/>
      <c r="AI1215" s="533"/>
      <c r="AJ1215" s="533"/>
      <c r="AK1215" s="532"/>
      <c r="AL1215" s="533"/>
      <c r="AM1215" s="533"/>
      <c r="AN1215" s="533"/>
      <c r="AO1215" s="533"/>
    </row>
    <row r="1216" spans="1:41" s="500" customFormat="1" ht="15" customHeight="1">
      <c r="A1216" s="496"/>
      <c r="B1216" s="512" t="s">
        <v>390</v>
      </c>
      <c r="C1216" s="533">
        <v>12</v>
      </c>
      <c r="D1216" s="533">
        <v>8</v>
      </c>
      <c r="E1216" s="533" t="s">
        <v>1663</v>
      </c>
      <c r="F1216" s="533" t="s">
        <v>1645</v>
      </c>
      <c r="G1216" s="533" t="s">
        <v>1645</v>
      </c>
      <c r="H1216" s="533">
        <v>12</v>
      </c>
      <c r="I1216" s="533">
        <v>10</v>
      </c>
      <c r="J1216" s="533" t="s">
        <v>1854</v>
      </c>
      <c r="K1216" s="533">
        <v>16.5</v>
      </c>
      <c r="L1216" s="533">
        <v>14.75</v>
      </c>
      <c r="M1216" s="533">
        <v>14.75</v>
      </c>
      <c r="N1216" s="533">
        <v>14.5</v>
      </c>
      <c r="O1216" s="533">
        <v>13</v>
      </c>
      <c r="P1216" s="533">
        <v>11.5</v>
      </c>
      <c r="Q1216" s="537">
        <v>10.5</v>
      </c>
      <c r="R1216" s="533">
        <v>13.5</v>
      </c>
      <c r="S1216" s="533">
        <v>16</v>
      </c>
      <c r="T1216" s="533">
        <v>13</v>
      </c>
      <c r="U1216" s="533">
        <v>16.5</v>
      </c>
      <c r="V1216" s="533">
        <v>18</v>
      </c>
      <c r="W1216" s="533">
        <v>11.5</v>
      </c>
      <c r="X1216" s="533">
        <v>15.5</v>
      </c>
      <c r="Y1216" s="533">
        <v>15</v>
      </c>
      <c r="Z1216" s="533">
        <v>14.5</v>
      </c>
      <c r="AA1216" s="533">
        <v>14</v>
      </c>
      <c r="AB1216" s="533">
        <v>13.75</v>
      </c>
      <c r="AC1216" s="533" t="s">
        <v>76</v>
      </c>
      <c r="AD1216" s="533">
        <v>15</v>
      </c>
      <c r="AE1216" s="533">
        <v>13</v>
      </c>
      <c r="AF1216" s="533">
        <v>13</v>
      </c>
      <c r="AG1216" s="533">
        <v>14.5</v>
      </c>
      <c r="AH1216" s="533">
        <v>13</v>
      </c>
      <c r="AI1216" s="533" t="s">
        <v>76</v>
      </c>
      <c r="AJ1216" s="533">
        <v>15</v>
      </c>
      <c r="AK1216" s="532" t="s">
        <v>1669</v>
      </c>
      <c r="AL1216" s="533" t="s">
        <v>76</v>
      </c>
      <c r="AM1216" s="533" t="s">
        <v>76</v>
      </c>
      <c r="AN1216" s="533" t="s">
        <v>1669</v>
      </c>
      <c r="AO1216" s="533">
        <v>13.75</v>
      </c>
    </row>
    <row r="1217" spans="1:41" s="500" customFormat="1" ht="15" customHeight="1">
      <c r="A1217" s="496"/>
      <c r="B1217" s="512" t="s">
        <v>391</v>
      </c>
      <c r="C1217" s="533">
        <v>12.5</v>
      </c>
      <c r="D1217" s="533" t="s">
        <v>76</v>
      </c>
      <c r="E1217" s="533" t="s">
        <v>76</v>
      </c>
      <c r="F1217" s="533" t="s">
        <v>76</v>
      </c>
      <c r="G1217" s="533" t="s">
        <v>76</v>
      </c>
      <c r="H1217" s="533" t="s">
        <v>76</v>
      </c>
      <c r="I1217" s="533">
        <v>11</v>
      </c>
      <c r="J1217" s="533" t="s">
        <v>76</v>
      </c>
      <c r="K1217" s="533">
        <v>16.5</v>
      </c>
      <c r="L1217" s="533" t="s">
        <v>76</v>
      </c>
      <c r="M1217" s="533" t="s">
        <v>76</v>
      </c>
      <c r="N1217" s="533" t="s">
        <v>76</v>
      </c>
      <c r="O1217" s="533" t="s">
        <v>76</v>
      </c>
      <c r="P1217" s="532" t="s">
        <v>76</v>
      </c>
      <c r="Q1217" s="532" t="s">
        <v>76</v>
      </c>
      <c r="R1217" s="533" t="s">
        <v>76</v>
      </c>
      <c r="S1217" s="533" t="s">
        <v>76</v>
      </c>
      <c r="T1217" s="533" t="s">
        <v>76</v>
      </c>
      <c r="U1217" s="533" t="s">
        <v>76</v>
      </c>
      <c r="V1217" s="533" t="s">
        <v>76</v>
      </c>
      <c r="W1217" s="533" t="s">
        <v>76</v>
      </c>
      <c r="X1217" s="533" t="s">
        <v>76</v>
      </c>
      <c r="Y1217" s="533" t="s">
        <v>76</v>
      </c>
      <c r="Z1217" s="533" t="s">
        <v>76</v>
      </c>
      <c r="AA1217" s="533" t="s">
        <v>76</v>
      </c>
      <c r="AB1217" s="533" t="s">
        <v>76</v>
      </c>
      <c r="AC1217" s="533">
        <v>16.3</v>
      </c>
      <c r="AD1217" s="533" t="s">
        <v>76</v>
      </c>
      <c r="AE1217" s="533" t="s">
        <v>76</v>
      </c>
      <c r="AF1217" s="533" t="s">
        <v>76</v>
      </c>
      <c r="AG1217" s="533" t="s">
        <v>76</v>
      </c>
      <c r="AH1217" s="533">
        <v>15</v>
      </c>
      <c r="AI1217" s="533" t="s">
        <v>76</v>
      </c>
      <c r="AJ1217" s="533" t="s">
        <v>76</v>
      </c>
      <c r="AK1217" s="532" t="s">
        <v>76</v>
      </c>
      <c r="AL1217" s="533" t="s">
        <v>76</v>
      </c>
      <c r="AM1217" s="533">
        <v>13.5</v>
      </c>
      <c r="AN1217" s="533" t="s">
        <v>76</v>
      </c>
      <c r="AO1217" s="533">
        <v>15.5</v>
      </c>
    </row>
    <row r="1218" spans="1:41" s="500" customFormat="1" ht="15" customHeight="1">
      <c r="A1218" s="2619" t="s">
        <v>407</v>
      </c>
      <c r="B1218" s="2619"/>
      <c r="C1218" s="533"/>
      <c r="D1218" s="533"/>
      <c r="E1218" s="533"/>
      <c r="F1218" s="533"/>
      <c r="G1218" s="533"/>
      <c r="H1218" s="533"/>
      <c r="I1218" s="533"/>
      <c r="J1218" s="533"/>
      <c r="K1218" s="533"/>
      <c r="L1218" s="533"/>
      <c r="M1218" s="533"/>
      <c r="N1218" s="533"/>
      <c r="O1218" s="533"/>
      <c r="P1218" s="532"/>
      <c r="Q1218" s="532"/>
      <c r="R1218" s="533"/>
      <c r="S1218" s="533"/>
      <c r="T1218" s="533"/>
      <c r="U1218" s="533"/>
      <c r="V1218" s="533"/>
      <c r="W1218" s="533"/>
      <c r="X1218" s="533"/>
      <c r="Y1218" s="533"/>
      <c r="Z1218" s="532"/>
      <c r="AA1218" s="532"/>
      <c r="AB1218" s="533"/>
      <c r="AC1218" s="533"/>
      <c r="AD1218" s="533"/>
      <c r="AE1218" s="533"/>
      <c r="AF1218" s="533"/>
      <c r="AG1218" s="533"/>
      <c r="AH1218" s="533"/>
      <c r="AI1218" s="533"/>
      <c r="AJ1218" s="533"/>
      <c r="AK1218" s="532"/>
      <c r="AL1218" s="533"/>
      <c r="AM1218" s="533"/>
      <c r="AN1218" s="533"/>
      <c r="AO1218" s="533"/>
    </row>
    <row r="1219" spans="1:41" s="500" customFormat="1">
      <c r="A1219" s="523" t="s">
        <v>856</v>
      </c>
      <c r="B1219" s="710" t="s">
        <v>1258</v>
      </c>
      <c r="C1219" s="533"/>
      <c r="D1219" s="533"/>
      <c r="E1219" s="533"/>
      <c r="F1219" s="533"/>
      <c r="G1219" s="533"/>
      <c r="H1219" s="533"/>
      <c r="I1219" s="533"/>
      <c r="J1219" s="533"/>
      <c r="K1219" s="533"/>
      <c r="L1219" s="533"/>
      <c r="M1219" s="533"/>
      <c r="N1219" s="533"/>
      <c r="O1219" s="533"/>
      <c r="P1219" s="532"/>
      <c r="Q1219" s="532"/>
      <c r="R1219" s="533"/>
      <c r="S1219" s="533"/>
      <c r="T1219" s="533"/>
      <c r="U1219" s="533"/>
      <c r="V1219" s="533"/>
      <c r="W1219" s="533"/>
      <c r="X1219" s="533"/>
      <c r="Y1219" s="533"/>
      <c r="Z1219" s="532"/>
      <c r="AA1219" s="532"/>
      <c r="AB1219" s="533"/>
      <c r="AC1219" s="533"/>
      <c r="AD1219" s="533"/>
      <c r="AE1219" s="533"/>
      <c r="AF1219" s="533"/>
      <c r="AG1219" s="533"/>
      <c r="AH1219" s="533"/>
      <c r="AI1219" s="533"/>
      <c r="AJ1219" s="533"/>
      <c r="AK1219" s="532"/>
      <c r="AL1219" s="533"/>
      <c r="AM1219" s="533"/>
      <c r="AN1219" s="533"/>
      <c r="AO1219" s="533"/>
    </row>
    <row r="1220" spans="1:41" s="500" customFormat="1" ht="15" customHeight="1">
      <c r="A1220" s="523"/>
      <c r="B1220" s="512" t="s">
        <v>390</v>
      </c>
      <c r="C1220" s="533">
        <v>13</v>
      </c>
      <c r="D1220" s="533">
        <v>13</v>
      </c>
      <c r="E1220" s="533" t="s">
        <v>1669</v>
      </c>
      <c r="F1220" s="533">
        <v>13</v>
      </c>
      <c r="G1220" s="533">
        <v>13</v>
      </c>
      <c r="H1220" s="533">
        <v>13</v>
      </c>
      <c r="I1220" s="533">
        <v>13</v>
      </c>
      <c r="J1220" s="533">
        <v>13</v>
      </c>
      <c r="K1220" s="533">
        <v>11.5</v>
      </c>
      <c r="L1220" s="533">
        <v>13</v>
      </c>
      <c r="M1220" s="533">
        <v>12</v>
      </c>
      <c r="N1220" s="533">
        <v>13</v>
      </c>
      <c r="O1220" s="533">
        <v>13</v>
      </c>
      <c r="P1220" s="533">
        <v>11.5</v>
      </c>
      <c r="Q1220" s="533">
        <v>11.5</v>
      </c>
      <c r="R1220" s="533">
        <v>13</v>
      </c>
      <c r="S1220" s="533">
        <v>13</v>
      </c>
      <c r="T1220" s="533">
        <v>13</v>
      </c>
      <c r="U1220" s="533">
        <v>11.5</v>
      </c>
      <c r="V1220" s="533">
        <v>13</v>
      </c>
      <c r="W1220" s="533">
        <v>11.5</v>
      </c>
      <c r="X1220" s="533">
        <v>13</v>
      </c>
      <c r="Y1220" s="533">
        <v>11.5</v>
      </c>
      <c r="Z1220" s="533">
        <v>11.5</v>
      </c>
      <c r="AA1220" s="533">
        <v>13</v>
      </c>
      <c r="AB1220" s="533" t="s">
        <v>1939</v>
      </c>
      <c r="AC1220" s="533">
        <v>11.5</v>
      </c>
      <c r="AD1220" s="533">
        <v>13</v>
      </c>
      <c r="AE1220" s="533">
        <v>13</v>
      </c>
      <c r="AF1220" s="533">
        <v>13</v>
      </c>
      <c r="AG1220" s="533">
        <v>13</v>
      </c>
      <c r="AH1220" s="533">
        <v>11</v>
      </c>
      <c r="AI1220" s="533">
        <v>11.25</v>
      </c>
      <c r="AJ1220" s="533">
        <v>13</v>
      </c>
      <c r="AK1220" s="532" t="s">
        <v>1669</v>
      </c>
      <c r="AL1220" s="533">
        <v>16</v>
      </c>
      <c r="AM1220" s="533">
        <v>11.5</v>
      </c>
      <c r="AN1220" s="533" t="s">
        <v>1669</v>
      </c>
      <c r="AO1220" s="533">
        <v>11</v>
      </c>
    </row>
    <row r="1221" spans="1:41" s="500" customFormat="1" ht="15" customHeight="1">
      <c r="A1221" s="523"/>
      <c r="B1221" s="512" t="s">
        <v>391</v>
      </c>
      <c r="C1221" s="533" t="s">
        <v>76</v>
      </c>
      <c r="D1221" s="533" t="s">
        <v>76</v>
      </c>
      <c r="E1221" s="533" t="s">
        <v>76</v>
      </c>
      <c r="F1221" s="533" t="s">
        <v>76</v>
      </c>
      <c r="G1221" s="533" t="s">
        <v>76</v>
      </c>
      <c r="H1221" s="533" t="s">
        <v>76</v>
      </c>
      <c r="I1221" s="533" t="s">
        <v>76</v>
      </c>
      <c r="J1221" s="533" t="s">
        <v>76</v>
      </c>
      <c r="K1221" s="533" t="s">
        <v>76</v>
      </c>
      <c r="L1221" s="533" t="s">
        <v>76</v>
      </c>
      <c r="M1221" s="533" t="s">
        <v>76</v>
      </c>
      <c r="N1221" s="533" t="s">
        <v>76</v>
      </c>
      <c r="O1221" s="533" t="s">
        <v>76</v>
      </c>
      <c r="P1221" s="532" t="s">
        <v>76</v>
      </c>
      <c r="Q1221" s="532" t="s">
        <v>76</v>
      </c>
      <c r="R1221" s="533" t="s">
        <v>76</v>
      </c>
      <c r="S1221" s="533" t="s">
        <v>76</v>
      </c>
      <c r="T1221" s="533" t="s">
        <v>76</v>
      </c>
      <c r="U1221" s="533" t="s">
        <v>76</v>
      </c>
      <c r="V1221" s="533" t="s">
        <v>76</v>
      </c>
      <c r="W1221" s="533" t="s">
        <v>76</v>
      </c>
      <c r="X1221" s="533" t="s">
        <v>76</v>
      </c>
      <c r="Y1221" s="533" t="s">
        <v>76</v>
      </c>
      <c r="Z1221" s="533" t="s">
        <v>76</v>
      </c>
      <c r="AA1221" s="533" t="s">
        <v>76</v>
      </c>
      <c r="AB1221" s="532" t="s">
        <v>76</v>
      </c>
      <c r="AC1221" s="532" t="s">
        <v>76</v>
      </c>
      <c r="AD1221" s="533" t="s">
        <v>76</v>
      </c>
      <c r="AE1221" s="533" t="s">
        <v>76</v>
      </c>
      <c r="AF1221" s="533" t="s">
        <v>76</v>
      </c>
      <c r="AG1221" s="533" t="s">
        <v>76</v>
      </c>
      <c r="AH1221" s="533">
        <v>12.5</v>
      </c>
      <c r="AI1221" s="533">
        <v>11.5</v>
      </c>
      <c r="AJ1221" s="533" t="s">
        <v>76</v>
      </c>
      <c r="AK1221" s="532" t="s">
        <v>76</v>
      </c>
      <c r="AL1221" s="533" t="s">
        <v>76</v>
      </c>
      <c r="AM1221" s="533">
        <v>11.5</v>
      </c>
      <c r="AN1221" s="533" t="s">
        <v>76</v>
      </c>
      <c r="AO1221" s="533">
        <v>11.5</v>
      </c>
    </row>
    <row r="1222" spans="1:41" s="500" customFormat="1" ht="15" customHeight="1">
      <c r="A1222" s="523" t="s">
        <v>1085</v>
      </c>
      <c r="B1222" s="710" t="s">
        <v>1259</v>
      </c>
      <c r="C1222" s="533"/>
      <c r="D1222" s="533"/>
      <c r="E1222" s="533"/>
      <c r="F1222" s="533"/>
      <c r="G1222" s="533"/>
      <c r="H1222" s="533"/>
      <c r="I1222" s="533"/>
      <c r="J1222" s="533"/>
      <c r="K1222" s="533"/>
      <c r="L1222" s="533"/>
      <c r="M1222" s="533"/>
      <c r="N1222" s="533"/>
      <c r="O1222" s="533"/>
      <c r="P1222" s="532"/>
      <c r="Q1222" s="532"/>
      <c r="R1222" s="533"/>
      <c r="S1222" s="533"/>
      <c r="T1222" s="533"/>
      <c r="U1222" s="533"/>
      <c r="V1222" s="533"/>
      <c r="W1222" s="533"/>
      <c r="X1222" s="533"/>
      <c r="Y1222" s="533"/>
      <c r="Z1222" s="533"/>
      <c r="AA1222" s="533"/>
      <c r="AB1222" s="532"/>
      <c r="AC1222" s="533"/>
      <c r="AD1222" s="533"/>
      <c r="AE1222" s="533"/>
      <c r="AF1222" s="533"/>
      <c r="AG1222" s="533"/>
      <c r="AH1222" s="533"/>
      <c r="AI1222" s="533"/>
      <c r="AJ1222" s="533"/>
      <c r="AK1222" s="532"/>
      <c r="AL1222" s="533"/>
      <c r="AM1222" s="533"/>
      <c r="AN1222" s="533"/>
      <c r="AO1222" s="533"/>
    </row>
    <row r="1223" spans="1:41" s="500" customFormat="1" ht="15" customHeight="1">
      <c r="A1223" s="496"/>
      <c r="B1223" s="512" t="s">
        <v>390</v>
      </c>
      <c r="C1223" s="533">
        <v>13</v>
      </c>
      <c r="D1223" s="533">
        <v>13</v>
      </c>
      <c r="E1223" s="533">
        <v>12</v>
      </c>
      <c r="F1223" s="533">
        <v>12.5</v>
      </c>
      <c r="G1223" s="533">
        <v>13</v>
      </c>
      <c r="H1223" s="533" t="s">
        <v>1669</v>
      </c>
      <c r="I1223" s="533">
        <v>13</v>
      </c>
      <c r="J1223" s="533">
        <v>13</v>
      </c>
      <c r="K1223" s="533">
        <v>16.5</v>
      </c>
      <c r="L1223" s="533">
        <v>14.5</v>
      </c>
      <c r="M1223" s="533">
        <v>14.5</v>
      </c>
      <c r="N1223" s="533">
        <v>15.5</v>
      </c>
      <c r="O1223" s="533">
        <v>13</v>
      </c>
      <c r="P1223" s="533">
        <v>11.5</v>
      </c>
      <c r="Q1223" s="533">
        <v>11.5</v>
      </c>
      <c r="R1223" s="533" t="s">
        <v>76</v>
      </c>
      <c r="S1223" s="533">
        <v>16</v>
      </c>
      <c r="T1223" s="533">
        <v>13</v>
      </c>
      <c r="U1223" s="533" t="s">
        <v>76</v>
      </c>
      <c r="V1223" s="533">
        <v>18</v>
      </c>
      <c r="W1223" s="533">
        <v>11.5</v>
      </c>
      <c r="X1223" s="533">
        <v>15.5</v>
      </c>
      <c r="Y1223" s="533">
        <v>11.5</v>
      </c>
      <c r="Z1223" s="533">
        <v>14.5</v>
      </c>
      <c r="AA1223" s="533">
        <v>14.75</v>
      </c>
      <c r="AB1223" s="533">
        <v>11.5</v>
      </c>
      <c r="AC1223" s="532" t="s">
        <v>76</v>
      </c>
      <c r="AD1223" s="533">
        <v>15</v>
      </c>
      <c r="AE1223" s="533">
        <v>13</v>
      </c>
      <c r="AF1223" s="533">
        <v>13.5</v>
      </c>
      <c r="AG1223" s="533">
        <v>15</v>
      </c>
      <c r="AH1223" s="533">
        <v>12.5</v>
      </c>
      <c r="AI1223" s="533">
        <v>17.75</v>
      </c>
      <c r="AJ1223" s="533">
        <v>15</v>
      </c>
      <c r="AK1223" s="532" t="s">
        <v>1749</v>
      </c>
      <c r="AL1223" s="533">
        <v>16</v>
      </c>
      <c r="AM1223" s="533">
        <v>13.5</v>
      </c>
      <c r="AN1223" s="533" t="s">
        <v>1669</v>
      </c>
      <c r="AO1223" s="533">
        <v>13.75</v>
      </c>
    </row>
    <row r="1224" spans="1:41" s="500" customFormat="1" ht="15" customHeight="1">
      <c r="A1224" s="496"/>
      <c r="B1224" s="512" t="s">
        <v>391</v>
      </c>
      <c r="C1224" s="533" t="s">
        <v>76</v>
      </c>
      <c r="D1224" s="533" t="s">
        <v>76</v>
      </c>
      <c r="E1224" s="533" t="s">
        <v>76</v>
      </c>
      <c r="F1224" s="533" t="s">
        <v>76</v>
      </c>
      <c r="G1224" s="533" t="s">
        <v>76</v>
      </c>
      <c r="H1224" s="533" t="s">
        <v>76</v>
      </c>
      <c r="I1224" s="533" t="s">
        <v>76</v>
      </c>
      <c r="J1224" s="533" t="s">
        <v>76</v>
      </c>
      <c r="K1224" s="533" t="s">
        <v>76</v>
      </c>
      <c r="L1224" s="533" t="s">
        <v>76</v>
      </c>
      <c r="M1224" s="533" t="s">
        <v>76</v>
      </c>
      <c r="N1224" s="533" t="s">
        <v>76</v>
      </c>
      <c r="O1224" s="533" t="s">
        <v>76</v>
      </c>
      <c r="P1224" s="533" t="s">
        <v>76</v>
      </c>
      <c r="Q1224" s="533" t="s">
        <v>76</v>
      </c>
      <c r="R1224" s="533" t="s">
        <v>76</v>
      </c>
      <c r="S1224" s="533" t="s">
        <v>76</v>
      </c>
      <c r="T1224" s="533" t="s">
        <v>76</v>
      </c>
      <c r="U1224" s="533" t="s">
        <v>76</v>
      </c>
      <c r="V1224" s="533" t="s">
        <v>76</v>
      </c>
      <c r="W1224" s="533" t="s">
        <v>76</v>
      </c>
      <c r="X1224" s="533" t="s">
        <v>76</v>
      </c>
      <c r="Y1224" s="533" t="s">
        <v>76</v>
      </c>
      <c r="Z1224" s="533" t="s">
        <v>76</v>
      </c>
      <c r="AA1224" s="533" t="s">
        <v>76</v>
      </c>
      <c r="AB1224" s="533" t="s">
        <v>76</v>
      </c>
      <c r="AC1224" s="533">
        <v>16.3</v>
      </c>
      <c r="AD1224" s="533" t="s">
        <v>76</v>
      </c>
      <c r="AE1224" s="533" t="s">
        <v>76</v>
      </c>
      <c r="AF1224" s="533" t="s">
        <v>76</v>
      </c>
      <c r="AG1224" s="533" t="s">
        <v>76</v>
      </c>
      <c r="AH1224" s="533">
        <v>14.5</v>
      </c>
      <c r="AI1224" s="533" t="s">
        <v>76</v>
      </c>
      <c r="AJ1224" s="533" t="s">
        <v>76</v>
      </c>
      <c r="AK1224" s="533" t="s">
        <v>76</v>
      </c>
      <c r="AL1224" s="533" t="s">
        <v>76</v>
      </c>
      <c r="AM1224" s="533">
        <v>13.5</v>
      </c>
      <c r="AN1224" s="533" t="s">
        <v>76</v>
      </c>
      <c r="AO1224" s="533">
        <v>15.5</v>
      </c>
    </row>
    <row r="1225" spans="1:41" s="540" customFormat="1" ht="15" customHeight="1">
      <c r="A1225" s="2619" t="s">
        <v>211</v>
      </c>
      <c r="B1225" s="2619"/>
      <c r="C1225" s="533">
        <v>7</v>
      </c>
      <c r="D1225" s="533">
        <v>7</v>
      </c>
      <c r="E1225" s="533">
        <v>7</v>
      </c>
      <c r="F1225" s="533">
        <v>7</v>
      </c>
      <c r="G1225" s="533">
        <v>7</v>
      </c>
      <c r="H1225" s="533">
        <v>7</v>
      </c>
      <c r="I1225" s="533">
        <v>7</v>
      </c>
      <c r="J1225" s="533">
        <v>7</v>
      </c>
      <c r="K1225" s="533">
        <v>7</v>
      </c>
      <c r="L1225" s="533">
        <v>7</v>
      </c>
      <c r="M1225" s="533">
        <v>7</v>
      </c>
      <c r="N1225" s="533">
        <v>7</v>
      </c>
      <c r="O1225" s="533">
        <v>7</v>
      </c>
      <c r="P1225" s="533">
        <v>7</v>
      </c>
      <c r="Q1225" s="533">
        <v>7</v>
      </c>
      <c r="R1225" s="533">
        <v>7</v>
      </c>
      <c r="S1225" s="533">
        <v>7</v>
      </c>
      <c r="T1225" s="533">
        <v>7</v>
      </c>
      <c r="U1225" s="533">
        <v>7</v>
      </c>
      <c r="V1225" s="533">
        <v>7</v>
      </c>
      <c r="W1225" s="533">
        <v>7</v>
      </c>
      <c r="X1225" s="533">
        <v>7</v>
      </c>
      <c r="Y1225" s="533">
        <v>7</v>
      </c>
      <c r="Z1225" s="533">
        <v>7</v>
      </c>
      <c r="AA1225" s="533">
        <v>7</v>
      </c>
      <c r="AB1225" s="533">
        <v>7</v>
      </c>
      <c r="AC1225" s="533">
        <v>7</v>
      </c>
      <c r="AD1225" s="533">
        <v>7</v>
      </c>
      <c r="AE1225" s="533">
        <v>7</v>
      </c>
      <c r="AF1225" s="533">
        <v>7</v>
      </c>
      <c r="AG1225" s="533">
        <v>7</v>
      </c>
      <c r="AH1225" s="533">
        <v>7</v>
      </c>
      <c r="AI1225" s="533">
        <v>7</v>
      </c>
      <c r="AJ1225" s="533">
        <v>7</v>
      </c>
      <c r="AK1225" s="533">
        <v>7</v>
      </c>
      <c r="AL1225" s="533">
        <v>7</v>
      </c>
      <c r="AM1225" s="533">
        <v>7</v>
      </c>
      <c r="AN1225" s="533">
        <v>7</v>
      </c>
      <c r="AO1225" s="533" t="s">
        <v>76</v>
      </c>
    </row>
    <row r="1226" spans="1:41" s="500" customFormat="1" ht="15" customHeight="1">
      <c r="A1226" s="2619" t="s">
        <v>408</v>
      </c>
      <c r="B1226" s="2619"/>
      <c r="C1226" s="533"/>
      <c r="D1226" s="533"/>
      <c r="E1226" s="533"/>
      <c r="F1226" s="533"/>
      <c r="G1226" s="533"/>
      <c r="H1226" s="533"/>
      <c r="I1226" s="533"/>
      <c r="J1226" s="533"/>
      <c r="K1226" s="533"/>
      <c r="L1226" s="533"/>
      <c r="M1226" s="533"/>
      <c r="N1226" s="533"/>
      <c r="O1226" s="533"/>
      <c r="P1226" s="532"/>
      <c r="Q1226" s="532"/>
      <c r="R1226" s="533"/>
      <c r="S1226" s="533"/>
      <c r="T1226" s="533"/>
      <c r="U1226" s="533"/>
      <c r="V1226" s="533"/>
      <c r="W1226" s="532"/>
      <c r="X1226" s="532"/>
      <c r="Y1226" s="533"/>
      <c r="Z1226" s="532"/>
      <c r="AA1226" s="532"/>
      <c r="AB1226" s="532"/>
      <c r="AC1226" s="532"/>
      <c r="AD1226" s="533"/>
      <c r="AE1226" s="533"/>
      <c r="AF1226" s="533"/>
      <c r="AG1226" s="533"/>
      <c r="AH1226" s="533"/>
      <c r="AI1226" s="533"/>
      <c r="AJ1226" s="533"/>
      <c r="AK1226" s="532"/>
      <c r="AL1226" s="533"/>
      <c r="AM1226" s="533"/>
      <c r="AN1226" s="533"/>
      <c r="AO1226" s="533"/>
    </row>
    <row r="1227" spans="1:41" s="500" customFormat="1" ht="15" customHeight="1">
      <c r="A1227" s="496"/>
      <c r="B1227" s="512" t="s">
        <v>390</v>
      </c>
      <c r="C1227" s="533">
        <v>13</v>
      </c>
      <c r="D1227" s="533">
        <v>13</v>
      </c>
      <c r="E1227" s="533" t="s">
        <v>1669</v>
      </c>
      <c r="F1227" s="533">
        <v>13</v>
      </c>
      <c r="G1227" s="533">
        <v>13</v>
      </c>
      <c r="H1227" s="533">
        <v>13</v>
      </c>
      <c r="I1227" s="533">
        <v>13</v>
      </c>
      <c r="J1227" s="533">
        <v>13</v>
      </c>
      <c r="K1227" s="533">
        <v>11.5</v>
      </c>
      <c r="L1227" s="533">
        <v>13</v>
      </c>
      <c r="M1227" s="533">
        <v>12</v>
      </c>
      <c r="N1227" s="533">
        <v>13</v>
      </c>
      <c r="O1227" s="533">
        <v>13</v>
      </c>
      <c r="P1227" s="533">
        <v>11.5</v>
      </c>
      <c r="Q1227" s="533">
        <v>11.5</v>
      </c>
      <c r="R1227" s="533">
        <v>13</v>
      </c>
      <c r="S1227" s="533">
        <v>13</v>
      </c>
      <c r="T1227" s="533">
        <v>13</v>
      </c>
      <c r="U1227" s="533">
        <v>11.5</v>
      </c>
      <c r="V1227" s="533">
        <v>13</v>
      </c>
      <c r="W1227" s="533">
        <v>11.5</v>
      </c>
      <c r="X1227" s="533">
        <v>13</v>
      </c>
      <c r="Y1227" s="533">
        <v>11.5</v>
      </c>
      <c r="Z1227" s="533">
        <v>11.5</v>
      </c>
      <c r="AA1227" s="533">
        <v>13</v>
      </c>
      <c r="AB1227" s="533">
        <v>11.5</v>
      </c>
      <c r="AC1227" s="532" t="s">
        <v>76</v>
      </c>
      <c r="AD1227" s="533">
        <v>13</v>
      </c>
      <c r="AE1227" s="533">
        <v>13</v>
      </c>
      <c r="AF1227" s="533">
        <v>13</v>
      </c>
      <c r="AG1227" s="533">
        <v>13</v>
      </c>
      <c r="AH1227" s="533">
        <v>12.5</v>
      </c>
      <c r="AI1227" s="533">
        <v>11</v>
      </c>
      <c r="AJ1227" s="533">
        <v>16</v>
      </c>
      <c r="AK1227" s="532" t="s">
        <v>1847</v>
      </c>
      <c r="AL1227" s="533">
        <v>16</v>
      </c>
      <c r="AM1227" s="533">
        <v>11.5</v>
      </c>
      <c r="AN1227" s="533" t="s">
        <v>1669</v>
      </c>
      <c r="AO1227" s="533">
        <v>11</v>
      </c>
    </row>
    <row r="1228" spans="1:41" s="500" customFormat="1" ht="15" customHeight="1">
      <c r="A1228" s="496"/>
      <c r="B1228" s="512" t="s">
        <v>391</v>
      </c>
      <c r="C1228" s="533" t="s">
        <v>76</v>
      </c>
      <c r="D1228" s="533" t="s">
        <v>76</v>
      </c>
      <c r="E1228" s="533" t="s">
        <v>76</v>
      </c>
      <c r="F1228" s="533" t="s">
        <v>76</v>
      </c>
      <c r="G1228" s="533" t="s">
        <v>76</v>
      </c>
      <c r="H1228" s="533" t="s">
        <v>76</v>
      </c>
      <c r="I1228" s="533" t="s">
        <v>76</v>
      </c>
      <c r="J1228" s="533" t="s">
        <v>76</v>
      </c>
      <c r="K1228" s="533">
        <v>11.5</v>
      </c>
      <c r="L1228" s="533" t="s">
        <v>76</v>
      </c>
      <c r="M1228" s="533" t="s">
        <v>76</v>
      </c>
      <c r="N1228" s="533" t="s">
        <v>76</v>
      </c>
      <c r="O1228" s="533" t="s">
        <v>76</v>
      </c>
      <c r="P1228" s="532" t="s">
        <v>76</v>
      </c>
      <c r="Q1228" s="532" t="s">
        <v>76</v>
      </c>
      <c r="R1228" s="533">
        <v>13</v>
      </c>
      <c r="S1228" s="533" t="s">
        <v>76</v>
      </c>
      <c r="T1228" s="533" t="s">
        <v>76</v>
      </c>
      <c r="U1228" s="533" t="s">
        <v>76</v>
      </c>
      <c r="V1228" s="533" t="s">
        <v>76</v>
      </c>
      <c r="W1228" s="532" t="s">
        <v>76</v>
      </c>
      <c r="X1228" s="532" t="s">
        <v>76</v>
      </c>
      <c r="Y1228" s="532" t="s">
        <v>76</v>
      </c>
      <c r="Z1228" s="533" t="s">
        <v>76</v>
      </c>
      <c r="AA1228" s="533" t="s">
        <v>76</v>
      </c>
      <c r="AB1228" s="532" t="s">
        <v>76</v>
      </c>
      <c r="AC1228" s="533">
        <v>11.5</v>
      </c>
      <c r="AD1228" s="533" t="s">
        <v>76</v>
      </c>
      <c r="AE1228" s="533" t="s">
        <v>76</v>
      </c>
      <c r="AF1228" s="533" t="s">
        <v>76</v>
      </c>
      <c r="AG1228" s="533" t="s">
        <v>76</v>
      </c>
      <c r="AH1228" s="533" t="s">
        <v>76</v>
      </c>
      <c r="AI1228" s="533">
        <v>11.5</v>
      </c>
      <c r="AJ1228" s="533" t="s">
        <v>76</v>
      </c>
      <c r="AK1228" s="532" t="s">
        <v>76</v>
      </c>
      <c r="AL1228" s="533" t="s">
        <v>76</v>
      </c>
      <c r="AM1228" s="533">
        <v>11.5</v>
      </c>
      <c r="AN1228" s="533" t="s">
        <v>76</v>
      </c>
      <c r="AO1228" s="533">
        <v>11.5</v>
      </c>
    </row>
    <row r="1229" spans="1:41" s="500" customFormat="1" ht="15" customHeight="1">
      <c r="A1229" s="2619" t="s">
        <v>409</v>
      </c>
      <c r="B1229" s="2619"/>
      <c r="C1229" s="533"/>
      <c r="D1229" s="533"/>
      <c r="E1229" s="533"/>
      <c r="F1229" s="533"/>
      <c r="G1229" s="533"/>
      <c r="H1229" s="533"/>
      <c r="I1229" s="533"/>
      <c r="J1229" s="533"/>
      <c r="K1229" s="533"/>
      <c r="L1229" s="533"/>
      <c r="M1229" s="533"/>
      <c r="N1229" s="533"/>
      <c r="O1229" s="533"/>
      <c r="P1229" s="532"/>
      <c r="Q1229" s="532"/>
      <c r="R1229" s="533"/>
      <c r="S1229" s="533"/>
      <c r="T1229" s="533"/>
      <c r="U1229" s="533"/>
      <c r="V1229" s="533"/>
      <c r="W1229" s="532"/>
      <c r="X1229" s="532"/>
      <c r="Y1229" s="532"/>
      <c r="Z1229" s="533"/>
      <c r="AA1229" s="533"/>
      <c r="AB1229" s="532"/>
      <c r="AC1229" s="533"/>
      <c r="AD1229" s="533"/>
      <c r="AE1229" s="533"/>
      <c r="AF1229" s="533"/>
      <c r="AG1229" s="533"/>
      <c r="AH1229" s="533"/>
      <c r="AI1229" s="533"/>
      <c r="AJ1229" s="533"/>
      <c r="AK1229" s="532"/>
      <c r="AL1229" s="533"/>
      <c r="AM1229" s="533"/>
      <c r="AN1229" s="533"/>
      <c r="AO1229" s="533"/>
    </row>
    <row r="1230" spans="1:41" s="500" customFormat="1" ht="15" customHeight="1">
      <c r="A1230" s="496"/>
      <c r="B1230" s="512" t="s">
        <v>390</v>
      </c>
      <c r="C1230" s="533">
        <v>13</v>
      </c>
      <c r="D1230" s="533">
        <v>13</v>
      </c>
      <c r="E1230" s="533" t="s">
        <v>2963</v>
      </c>
      <c r="F1230" s="533">
        <v>13</v>
      </c>
      <c r="G1230" s="533" t="s">
        <v>76</v>
      </c>
      <c r="H1230" s="533" t="s">
        <v>76</v>
      </c>
      <c r="I1230" s="533" t="s">
        <v>76</v>
      </c>
      <c r="J1230" s="533">
        <v>13</v>
      </c>
      <c r="K1230" s="533">
        <v>11.5</v>
      </c>
      <c r="L1230" s="533">
        <v>13</v>
      </c>
      <c r="M1230" s="533">
        <v>12</v>
      </c>
      <c r="N1230" s="533">
        <v>13</v>
      </c>
      <c r="O1230" s="533">
        <v>13</v>
      </c>
      <c r="P1230" s="533">
        <v>11.5</v>
      </c>
      <c r="Q1230" s="533">
        <v>11.5</v>
      </c>
      <c r="R1230" s="533">
        <v>13</v>
      </c>
      <c r="S1230" s="533">
        <v>13</v>
      </c>
      <c r="T1230" s="533">
        <v>13</v>
      </c>
      <c r="U1230" s="533">
        <v>11.5</v>
      </c>
      <c r="V1230" s="533">
        <v>13</v>
      </c>
      <c r="W1230" s="533">
        <v>11.5</v>
      </c>
      <c r="X1230" s="533">
        <v>13</v>
      </c>
      <c r="Y1230" s="533">
        <v>11.5</v>
      </c>
      <c r="Z1230" s="533">
        <v>11.5</v>
      </c>
      <c r="AA1230" s="533">
        <v>13</v>
      </c>
      <c r="AB1230" s="533" t="s">
        <v>2392</v>
      </c>
      <c r="AC1230" s="533">
        <v>11.5</v>
      </c>
      <c r="AD1230" s="533">
        <v>13</v>
      </c>
      <c r="AE1230" s="533" t="s">
        <v>2387</v>
      </c>
      <c r="AF1230" s="533">
        <v>13</v>
      </c>
      <c r="AG1230" s="533">
        <v>13</v>
      </c>
      <c r="AH1230" s="533">
        <v>13</v>
      </c>
      <c r="AI1230" s="533" t="s">
        <v>76</v>
      </c>
      <c r="AJ1230" s="533">
        <v>13</v>
      </c>
      <c r="AK1230" s="533">
        <v>13</v>
      </c>
      <c r="AL1230" s="533" t="s">
        <v>76</v>
      </c>
      <c r="AM1230" s="533" t="s">
        <v>76</v>
      </c>
      <c r="AN1230" s="533">
        <v>13</v>
      </c>
      <c r="AO1230" s="533">
        <v>15.5</v>
      </c>
    </row>
    <row r="1231" spans="1:41" s="500" customFormat="1" ht="15" customHeight="1">
      <c r="A1231" s="496"/>
      <c r="B1231" s="512" t="s">
        <v>391</v>
      </c>
      <c r="C1231" s="533" t="s">
        <v>76</v>
      </c>
      <c r="D1231" s="533">
        <v>14.5</v>
      </c>
      <c r="E1231" s="533" t="s">
        <v>76</v>
      </c>
      <c r="F1231" s="533" t="s">
        <v>76</v>
      </c>
      <c r="G1231" s="533" t="s">
        <v>76</v>
      </c>
      <c r="H1231" s="533" t="s">
        <v>76</v>
      </c>
      <c r="I1231" s="533" t="s">
        <v>76</v>
      </c>
      <c r="J1231" s="533" t="s">
        <v>76</v>
      </c>
      <c r="K1231" s="533">
        <v>14.5</v>
      </c>
      <c r="L1231" s="533" t="s">
        <v>76</v>
      </c>
      <c r="M1231" s="533" t="s">
        <v>76</v>
      </c>
      <c r="N1231" s="533">
        <v>15</v>
      </c>
      <c r="O1231" s="532" t="s">
        <v>76</v>
      </c>
      <c r="P1231" s="533" t="s">
        <v>76</v>
      </c>
      <c r="Q1231" s="532" t="s">
        <v>76</v>
      </c>
      <c r="R1231" s="533">
        <v>13</v>
      </c>
      <c r="S1231" s="533" t="s">
        <v>76</v>
      </c>
      <c r="T1231" s="533" t="s">
        <v>76</v>
      </c>
      <c r="U1231" s="533" t="s">
        <v>76</v>
      </c>
      <c r="V1231" s="533" t="s">
        <v>76</v>
      </c>
      <c r="W1231" s="533" t="s">
        <v>76</v>
      </c>
      <c r="X1231" s="533" t="s">
        <v>76</v>
      </c>
      <c r="Y1231" s="533" t="s">
        <v>76</v>
      </c>
      <c r="Z1231" s="533" t="s">
        <v>76</v>
      </c>
      <c r="AA1231" s="533" t="s">
        <v>76</v>
      </c>
      <c r="AB1231" s="532" t="s">
        <v>76</v>
      </c>
      <c r="AC1231" s="532" t="s">
        <v>76</v>
      </c>
      <c r="AD1231" s="533" t="s">
        <v>76</v>
      </c>
      <c r="AE1231" s="533">
        <v>13</v>
      </c>
      <c r="AF1231" s="533" t="s">
        <v>76</v>
      </c>
      <c r="AG1231" s="533" t="s">
        <v>76</v>
      </c>
      <c r="AH1231" s="533" t="s">
        <v>76</v>
      </c>
      <c r="AI1231" s="533" t="s">
        <v>76</v>
      </c>
      <c r="AJ1231" s="533" t="s">
        <v>76</v>
      </c>
      <c r="AK1231" s="532" t="s">
        <v>76</v>
      </c>
      <c r="AL1231" s="533" t="s">
        <v>76</v>
      </c>
      <c r="AM1231" s="533" t="s">
        <v>76</v>
      </c>
      <c r="AN1231" s="533" t="s">
        <v>76</v>
      </c>
      <c r="AO1231" s="533" t="s">
        <v>76</v>
      </c>
    </row>
    <row r="1232" spans="1:41" s="500" customFormat="1" ht="15" customHeight="1">
      <c r="A1232" s="2619" t="s">
        <v>410</v>
      </c>
      <c r="B1232" s="2619"/>
      <c r="C1232" s="533"/>
      <c r="D1232" s="533"/>
      <c r="E1232" s="533"/>
      <c r="F1232" s="533"/>
      <c r="G1232" s="533"/>
      <c r="H1232" s="533"/>
      <c r="I1232" s="533"/>
      <c r="J1232" s="533"/>
      <c r="K1232" s="533"/>
      <c r="L1232" s="533"/>
      <c r="M1232" s="533"/>
      <c r="N1232" s="533"/>
      <c r="O1232" s="532"/>
      <c r="P1232" s="533"/>
      <c r="Q1232" s="532"/>
      <c r="R1232" s="533"/>
      <c r="S1232" s="533"/>
      <c r="T1232" s="533"/>
      <c r="U1232" s="533"/>
      <c r="V1232" s="533"/>
      <c r="W1232" s="533"/>
      <c r="X1232" s="533"/>
      <c r="Y1232" s="533"/>
      <c r="Z1232" s="533"/>
      <c r="AA1232" s="533"/>
      <c r="AB1232" s="532"/>
      <c r="AC1232" s="532"/>
      <c r="AD1232" s="533"/>
      <c r="AE1232" s="533"/>
      <c r="AF1232" s="533"/>
      <c r="AG1232" s="533"/>
      <c r="AH1232" s="533"/>
      <c r="AI1232" s="533"/>
      <c r="AJ1232" s="533"/>
      <c r="AK1232" s="532"/>
      <c r="AL1232" s="533"/>
      <c r="AM1232" s="533"/>
      <c r="AN1232" s="533"/>
      <c r="AO1232" s="533"/>
    </row>
    <row r="1233" spans="1:41" s="500" customFormat="1" ht="15" customHeight="1">
      <c r="A1233" s="496"/>
      <c r="B1233" s="512" t="s">
        <v>390</v>
      </c>
      <c r="C1233" s="533">
        <v>14</v>
      </c>
      <c r="D1233" s="533">
        <v>14</v>
      </c>
      <c r="E1233" s="533">
        <v>14</v>
      </c>
      <c r="F1233" s="533">
        <v>13</v>
      </c>
      <c r="G1233" s="533">
        <v>14</v>
      </c>
      <c r="H1233" s="533">
        <v>13</v>
      </c>
      <c r="I1233" s="533">
        <v>13</v>
      </c>
      <c r="J1233" s="533">
        <v>14.75</v>
      </c>
      <c r="K1233" s="533">
        <v>11.5</v>
      </c>
      <c r="L1233" s="533">
        <v>17</v>
      </c>
      <c r="M1233" s="533">
        <v>16</v>
      </c>
      <c r="N1233" s="533" t="s">
        <v>1881</v>
      </c>
      <c r="O1233" s="533">
        <v>17</v>
      </c>
      <c r="P1233" s="533">
        <v>12.5</v>
      </c>
      <c r="Q1233" s="532" t="s">
        <v>2451</v>
      </c>
      <c r="R1233" s="533">
        <v>16</v>
      </c>
      <c r="S1233" s="533">
        <v>17</v>
      </c>
      <c r="T1233" s="533">
        <v>17</v>
      </c>
      <c r="U1233" s="533">
        <v>16</v>
      </c>
      <c r="V1233" s="533">
        <v>16.5</v>
      </c>
      <c r="W1233" s="533">
        <v>16.5</v>
      </c>
      <c r="X1233" s="533" t="s">
        <v>2931</v>
      </c>
      <c r="Y1233" s="533">
        <v>16</v>
      </c>
      <c r="Z1233" s="533">
        <v>16.5</v>
      </c>
      <c r="AA1233" s="533" t="s">
        <v>1666</v>
      </c>
      <c r="AB1233" s="533" t="s">
        <v>1538</v>
      </c>
      <c r="AC1233" s="533">
        <v>14</v>
      </c>
      <c r="AD1233" s="533">
        <v>16</v>
      </c>
      <c r="AE1233" s="533">
        <v>16</v>
      </c>
      <c r="AF1233" s="533">
        <v>16</v>
      </c>
      <c r="AG1233" s="533">
        <v>16</v>
      </c>
      <c r="AH1233" s="533">
        <v>13.4</v>
      </c>
      <c r="AI1233" s="533">
        <v>13.38</v>
      </c>
      <c r="AJ1233" s="533">
        <v>16</v>
      </c>
      <c r="AK1233" s="532" t="s">
        <v>1908</v>
      </c>
      <c r="AL1233" s="533" t="s">
        <v>76</v>
      </c>
      <c r="AM1233" s="533" t="s">
        <v>76</v>
      </c>
      <c r="AN1233" s="533" t="s">
        <v>1847</v>
      </c>
      <c r="AO1233" s="533">
        <v>19</v>
      </c>
    </row>
    <row r="1234" spans="1:41" s="500" customFormat="1" ht="15" customHeight="1">
      <c r="A1234" s="496"/>
      <c r="B1234" s="512" t="s">
        <v>391</v>
      </c>
      <c r="C1234" s="533" t="s">
        <v>76</v>
      </c>
      <c r="D1234" s="533" t="s">
        <v>76</v>
      </c>
      <c r="E1234" s="533" t="s">
        <v>76</v>
      </c>
      <c r="F1234" s="533" t="s">
        <v>76</v>
      </c>
      <c r="G1234" s="533" t="s">
        <v>76</v>
      </c>
      <c r="H1234" s="533" t="s">
        <v>76</v>
      </c>
      <c r="I1234" s="533" t="s">
        <v>76</v>
      </c>
      <c r="J1234" s="533" t="s">
        <v>76</v>
      </c>
      <c r="K1234" s="533">
        <v>17.5</v>
      </c>
      <c r="L1234" s="533" t="s">
        <v>76</v>
      </c>
      <c r="M1234" s="533" t="s">
        <v>76</v>
      </c>
      <c r="N1234" s="533">
        <v>16.5</v>
      </c>
      <c r="O1234" s="532" t="s">
        <v>76</v>
      </c>
      <c r="P1234" s="532" t="s">
        <v>76</v>
      </c>
      <c r="Q1234" s="532" t="s">
        <v>76</v>
      </c>
      <c r="R1234" s="533">
        <v>19.5</v>
      </c>
      <c r="S1234" s="533" t="s">
        <v>76</v>
      </c>
      <c r="T1234" s="533" t="s">
        <v>76</v>
      </c>
      <c r="U1234" s="533" t="s">
        <v>76</v>
      </c>
      <c r="V1234" s="533" t="s">
        <v>76</v>
      </c>
      <c r="W1234" s="533" t="s">
        <v>76</v>
      </c>
      <c r="X1234" s="533" t="s">
        <v>76</v>
      </c>
      <c r="Y1234" s="533" t="s">
        <v>76</v>
      </c>
      <c r="Z1234" s="533" t="s">
        <v>76</v>
      </c>
      <c r="AA1234" s="533" t="s">
        <v>76</v>
      </c>
      <c r="AB1234" s="533" t="s">
        <v>76</v>
      </c>
      <c r="AC1234" s="533">
        <v>17</v>
      </c>
      <c r="AD1234" s="533" t="s">
        <v>76</v>
      </c>
      <c r="AE1234" s="533" t="s">
        <v>76</v>
      </c>
      <c r="AF1234" s="533" t="s">
        <v>76</v>
      </c>
      <c r="AG1234" s="533" t="s">
        <v>76</v>
      </c>
      <c r="AH1234" s="533">
        <v>16.5</v>
      </c>
      <c r="AI1234" s="533">
        <v>19.25</v>
      </c>
      <c r="AJ1234" s="533" t="s">
        <v>76</v>
      </c>
      <c r="AK1234" s="532" t="s">
        <v>76</v>
      </c>
      <c r="AL1234" s="533" t="s">
        <v>76</v>
      </c>
      <c r="AM1234" s="533" t="s">
        <v>76</v>
      </c>
      <c r="AN1234" s="533" t="s">
        <v>76</v>
      </c>
      <c r="AO1234" s="533" t="s">
        <v>76</v>
      </c>
    </row>
    <row r="1235" spans="1:41" s="500" customFormat="1" ht="15" customHeight="1">
      <c r="A1235" s="2619" t="s">
        <v>411</v>
      </c>
      <c r="B1235" s="2619"/>
      <c r="C1235" s="533"/>
      <c r="D1235" s="533"/>
      <c r="E1235" s="533"/>
      <c r="F1235" s="533"/>
      <c r="G1235" s="533"/>
      <c r="H1235" s="533"/>
      <c r="I1235" s="533"/>
      <c r="J1235" s="533"/>
      <c r="K1235" s="533"/>
      <c r="L1235" s="533"/>
      <c r="M1235" s="533"/>
      <c r="N1235" s="533"/>
      <c r="O1235" s="532"/>
      <c r="P1235" s="532"/>
      <c r="Q1235" s="532"/>
      <c r="R1235" s="533"/>
      <c r="S1235" s="533"/>
      <c r="T1235" s="533"/>
      <c r="U1235" s="533"/>
      <c r="V1235" s="533"/>
      <c r="W1235" s="533"/>
      <c r="X1235" s="533"/>
      <c r="Y1235" s="533"/>
      <c r="Z1235" s="533"/>
      <c r="AA1235" s="533"/>
      <c r="AB1235" s="533"/>
      <c r="AC1235" s="533"/>
      <c r="AD1235" s="533"/>
      <c r="AE1235" s="533"/>
      <c r="AF1235" s="533"/>
      <c r="AG1235" s="533"/>
      <c r="AH1235" s="533"/>
      <c r="AI1235" s="533"/>
      <c r="AJ1235" s="533"/>
      <c r="AK1235" s="532"/>
      <c r="AL1235" s="533"/>
      <c r="AM1235" s="533"/>
      <c r="AN1235" s="533"/>
      <c r="AO1235" s="533"/>
    </row>
    <row r="1236" spans="1:41" s="500" customFormat="1" ht="15" customHeight="1">
      <c r="A1236" s="496"/>
      <c r="B1236" s="512" t="s">
        <v>390</v>
      </c>
      <c r="C1236" s="533" t="s">
        <v>1862</v>
      </c>
      <c r="D1236" s="533">
        <v>14</v>
      </c>
      <c r="E1236" s="533" t="s">
        <v>2685</v>
      </c>
      <c r="F1236" s="533" t="s">
        <v>1749</v>
      </c>
      <c r="G1236" s="533" t="s">
        <v>2389</v>
      </c>
      <c r="H1236" s="533" t="s">
        <v>2982</v>
      </c>
      <c r="I1236" s="533" t="s">
        <v>2982</v>
      </c>
      <c r="J1236" s="533" t="s">
        <v>2904</v>
      </c>
      <c r="K1236" s="533">
        <v>14.5</v>
      </c>
      <c r="L1236" s="533" t="s">
        <v>1550</v>
      </c>
      <c r="M1236" s="533">
        <v>14</v>
      </c>
      <c r="N1236" s="533">
        <v>14.75</v>
      </c>
      <c r="O1236" s="533" t="s">
        <v>1847</v>
      </c>
      <c r="P1236" s="533">
        <v>12.5</v>
      </c>
      <c r="Q1236" s="533">
        <v>11.5</v>
      </c>
      <c r="R1236" s="533">
        <v>13</v>
      </c>
      <c r="S1236" s="533" t="s">
        <v>1908</v>
      </c>
      <c r="T1236" s="533">
        <v>15.5</v>
      </c>
      <c r="U1236" s="533">
        <v>16.5</v>
      </c>
      <c r="V1236" s="532" t="s">
        <v>2710</v>
      </c>
      <c r="W1236" s="533" t="s">
        <v>1847</v>
      </c>
      <c r="X1236" s="533">
        <v>15</v>
      </c>
      <c r="Y1236" s="533">
        <v>15</v>
      </c>
      <c r="Z1236" s="533">
        <v>15.5</v>
      </c>
      <c r="AA1236" s="533">
        <v>14.75</v>
      </c>
      <c r="AB1236" s="533">
        <v>11.5</v>
      </c>
      <c r="AC1236" s="533">
        <v>11.5</v>
      </c>
      <c r="AD1236" s="533">
        <v>15</v>
      </c>
      <c r="AE1236" s="533">
        <v>13.5</v>
      </c>
      <c r="AF1236" s="533">
        <v>16</v>
      </c>
      <c r="AG1236" s="533">
        <v>15.5</v>
      </c>
      <c r="AH1236" s="533">
        <v>10.5</v>
      </c>
      <c r="AI1236" s="533">
        <v>9.5</v>
      </c>
      <c r="AJ1236" s="533">
        <v>16</v>
      </c>
      <c r="AK1236" s="532" t="s">
        <v>1893</v>
      </c>
      <c r="AL1236" s="533">
        <v>16</v>
      </c>
      <c r="AM1236" s="533">
        <v>11.5</v>
      </c>
      <c r="AN1236" s="533">
        <v>10.5</v>
      </c>
      <c r="AO1236" s="533">
        <v>11.5</v>
      </c>
    </row>
    <row r="1237" spans="1:41" s="500" customFormat="1" ht="15" customHeight="1">
      <c r="A1237" s="517"/>
      <c r="B1237" s="518" t="s">
        <v>391</v>
      </c>
      <c r="C1237" s="525" t="s">
        <v>76</v>
      </c>
      <c r="D1237" s="525" t="s">
        <v>76</v>
      </c>
      <c r="E1237" s="525" t="s">
        <v>76</v>
      </c>
      <c r="F1237" s="525" t="s">
        <v>76</v>
      </c>
      <c r="G1237" s="525" t="s">
        <v>76</v>
      </c>
      <c r="H1237" s="525" t="s">
        <v>76</v>
      </c>
      <c r="I1237" s="525" t="s">
        <v>76</v>
      </c>
      <c r="J1237" s="525" t="s">
        <v>76</v>
      </c>
      <c r="K1237" s="525">
        <v>16.5</v>
      </c>
      <c r="L1237" s="525" t="s">
        <v>76</v>
      </c>
      <c r="M1237" s="525">
        <v>14.5</v>
      </c>
      <c r="N1237" s="525" t="s">
        <v>76</v>
      </c>
      <c r="O1237" s="541" t="s">
        <v>76</v>
      </c>
      <c r="P1237" s="541" t="s">
        <v>76</v>
      </c>
      <c r="Q1237" s="525" t="s">
        <v>76</v>
      </c>
      <c r="R1237" s="525">
        <v>13</v>
      </c>
      <c r="S1237" s="525" t="s">
        <v>76</v>
      </c>
      <c r="T1237" s="541" t="s">
        <v>76</v>
      </c>
      <c r="U1237" s="541" t="s">
        <v>76</v>
      </c>
      <c r="V1237" s="541" t="s">
        <v>76</v>
      </c>
      <c r="W1237" s="541" t="s">
        <v>76</v>
      </c>
      <c r="X1237" s="541" t="s">
        <v>76</v>
      </c>
      <c r="Y1237" s="541" t="s">
        <v>76</v>
      </c>
      <c r="Z1237" s="525" t="s">
        <v>76</v>
      </c>
      <c r="AA1237" s="525" t="s">
        <v>76</v>
      </c>
      <c r="AB1237" s="541" t="s">
        <v>76</v>
      </c>
      <c r="AC1237" s="541" t="s">
        <v>76</v>
      </c>
      <c r="AD1237" s="541" t="s">
        <v>76</v>
      </c>
      <c r="AE1237" s="541" t="s">
        <v>76</v>
      </c>
      <c r="AF1237" s="541" t="s">
        <v>76</v>
      </c>
      <c r="AG1237" s="541" t="s">
        <v>76</v>
      </c>
      <c r="AH1237" s="525">
        <v>12.5</v>
      </c>
      <c r="AI1237" s="525">
        <v>11.5</v>
      </c>
      <c r="AJ1237" s="525" t="s">
        <v>76</v>
      </c>
      <c r="AK1237" s="541" t="s">
        <v>76</v>
      </c>
      <c r="AL1237" s="541" t="s">
        <v>76</v>
      </c>
      <c r="AM1237" s="525">
        <v>13.5</v>
      </c>
      <c r="AN1237" s="525" t="s">
        <v>76</v>
      </c>
      <c r="AO1237" s="525">
        <v>14.5</v>
      </c>
    </row>
    <row r="1238" spans="1:41" s="1047" customFormat="1" ht="15" customHeight="1">
      <c r="A1238" s="2573" t="s">
        <v>548</v>
      </c>
      <c r="B1238" s="2573"/>
      <c r="C1238" s="2573"/>
      <c r="D1238" s="2573"/>
      <c r="E1238" s="2573"/>
      <c r="F1238" s="2573"/>
      <c r="G1238" s="2573"/>
      <c r="H1238" s="2573"/>
      <c r="I1238" s="2573"/>
      <c r="J1238" s="1049"/>
      <c r="K1238" s="1049"/>
      <c r="L1238" s="1049"/>
      <c r="M1238" s="1049"/>
      <c r="N1238" s="1049"/>
      <c r="O1238" s="1049"/>
      <c r="P1238" s="1049"/>
      <c r="Q1238" s="1049"/>
      <c r="R1238" s="1049"/>
      <c r="S1238" s="1049"/>
      <c r="T1238" s="2573" t="s">
        <v>3562</v>
      </c>
      <c r="U1238" s="2573"/>
      <c r="V1238" s="2573"/>
      <c r="W1238" s="2573"/>
      <c r="X1238" s="2573"/>
      <c r="Y1238" s="1050"/>
      <c r="Z1238" s="1048"/>
      <c r="AA1238" s="1048"/>
      <c r="AB1238" s="1048"/>
      <c r="AC1238" s="1048"/>
      <c r="AF1238" s="1050"/>
      <c r="AG1238" s="1050"/>
      <c r="AH1238" s="1050"/>
      <c r="AI1238" s="1050"/>
      <c r="AJ1238" s="1050"/>
    </row>
    <row r="1239" spans="1:41" s="1047" customFormat="1" ht="15" customHeight="1">
      <c r="B1239" s="1047" t="s">
        <v>399</v>
      </c>
      <c r="U1239" s="1047" t="s">
        <v>399</v>
      </c>
      <c r="V1239" s="1048"/>
      <c r="W1239" s="1048"/>
      <c r="X1239" s="1048"/>
      <c r="Y1239" s="1048"/>
      <c r="AA1239" s="1048"/>
      <c r="AB1239" s="1048"/>
      <c r="AC1239" s="1048"/>
      <c r="AH1239" s="1048"/>
      <c r="AI1239" s="1048"/>
      <c r="AJ1239" s="1048"/>
    </row>
    <row r="1240" spans="1:41" ht="15" customHeight="1"/>
    <row r="1241" spans="1:41" s="599" customFormat="1" ht="15" customHeight="1">
      <c r="C1241" s="995"/>
      <c r="D1241" s="2636" t="s">
        <v>2875</v>
      </c>
      <c r="E1241" s="2636"/>
      <c r="F1241" s="2636"/>
      <c r="G1241" s="2636"/>
      <c r="H1241" s="2636"/>
      <c r="I1241" s="2636"/>
      <c r="J1241" s="2640" t="s">
        <v>2983</v>
      </c>
      <c r="K1241" s="2640"/>
      <c r="L1241" s="2640"/>
      <c r="M1241" s="2640"/>
      <c r="N1241" s="2640"/>
      <c r="O1241" s="2640"/>
      <c r="P1241" s="2640"/>
      <c r="Q1241" s="2598" t="s">
        <v>2229</v>
      </c>
      <c r="R1241" s="2598"/>
      <c r="S1241" s="996"/>
      <c r="T1241" s="996"/>
      <c r="U1241" s="996"/>
      <c r="V1241" s="996"/>
      <c r="W1241" s="996"/>
      <c r="X1241" s="996"/>
      <c r="Y1241" s="996"/>
      <c r="AA1241" s="996"/>
      <c r="AB1241" s="996"/>
      <c r="AC1241" s="996"/>
      <c r="AD1241" s="996"/>
      <c r="AE1241" s="996"/>
      <c r="AF1241" s="996"/>
      <c r="AG1241" s="996"/>
      <c r="AH1241" s="996"/>
      <c r="AI1241" s="996"/>
      <c r="AJ1241" s="996"/>
      <c r="AK1241" s="996"/>
      <c r="AL1241" s="996"/>
      <c r="AM1241" s="996"/>
      <c r="AN1241" s="996"/>
      <c r="AO1241" s="996"/>
    </row>
    <row r="1242" spans="1:41" ht="15" customHeight="1">
      <c r="B1242" s="496"/>
      <c r="C1242" s="709"/>
      <c r="D1242" s="709"/>
      <c r="E1242" s="709"/>
      <c r="F1242" s="709"/>
      <c r="G1242" s="709"/>
      <c r="H1242" s="709"/>
      <c r="I1242" s="705"/>
      <c r="J1242" s="2628"/>
      <c r="K1242" s="2628"/>
      <c r="L1242" s="2628"/>
      <c r="M1242" s="543"/>
      <c r="N1242" s="543"/>
      <c r="O1242" s="543"/>
      <c r="P1242" s="543"/>
      <c r="Q1242" s="501" t="s">
        <v>1130</v>
      </c>
      <c r="T1242" s="543"/>
      <c r="U1242" s="543"/>
      <c r="V1242" s="704"/>
      <c r="W1242" s="704"/>
      <c r="X1242" s="704"/>
      <c r="Y1242" s="543"/>
      <c r="AA1242" s="709"/>
      <c r="AB1242" s="709"/>
      <c r="AC1242" s="705"/>
      <c r="AD1242" s="704"/>
      <c r="AE1242" s="704"/>
      <c r="AF1242" s="704"/>
      <c r="AG1242" s="543"/>
      <c r="AH1242" s="709"/>
      <c r="AI1242" s="709"/>
      <c r="AJ1242" s="543"/>
      <c r="AK1242" s="543"/>
      <c r="AL1242" s="543"/>
      <c r="AM1242" s="543"/>
      <c r="AN1242" s="543"/>
      <c r="AO1242" s="543"/>
    </row>
    <row r="1243" spans="1:41" ht="15" customHeight="1">
      <c r="B1243" s="543"/>
      <c r="C1243" s="543"/>
      <c r="D1243" s="543"/>
      <c r="E1243" s="543"/>
      <c r="F1243" s="543"/>
      <c r="G1243" s="543"/>
      <c r="H1243" s="543"/>
      <c r="I1243" s="543"/>
      <c r="J1243" s="543"/>
      <c r="K1243" s="543"/>
      <c r="L1243" s="543"/>
      <c r="M1243" s="543"/>
      <c r="N1243" s="2629"/>
      <c r="O1243" s="2629"/>
      <c r="P1243" s="2629"/>
      <c r="Q1243" s="2629"/>
      <c r="AH1243" s="544"/>
      <c r="AI1243" s="544"/>
      <c r="AJ1243" s="544"/>
      <c r="AK1243" s="544"/>
      <c r="AL1243" s="544"/>
      <c r="AM1243" s="544"/>
      <c r="AN1243" s="544"/>
      <c r="AO1243" s="544"/>
    </row>
    <row r="1244" spans="1:41" s="555" customFormat="1" ht="15" customHeight="1">
      <c r="A1244" s="2632" t="s">
        <v>369</v>
      </c>
      <c r="B1244" s="2633"/>
      <c r="C1244" s="2600" t="s">
        <v>230</v>
      </c>
      <c r="D1244" s="2601"/>
      <c r="E1244" s="2601"/>
      <c r="F1244" s="2602"/>
      <c r="G1244" s="2600" t="s">
        <v>370</v>
      </c>
      <c r="H1244" s="2601"/>
      <c r="I1244" s="2601"/>
      <c r="J1244" s="2602"/>
      <c r="K1244" s="2600" t="s">
        <v>371</v>
      </c>
      <c r="L1244" s="2601"/>
      <c r="M1244" s="2601"/>
      <c r="N1244" s="2601"/>
      <c r="O1244" s="2601"/>
      <c r="P1244" s="2601"/>
      <c r="Q1244" s="2601"/>
      <c r="R1244" s="2601"/>
      <c r="S1244" s="2601"/>
      <c r="T1244" s="2601"/>
      <c r="U1244" s="2601"/>
      <c r="V1244" s="2601"/>
      <c r="W1244" s="2601"/>
      <c r="X1244" s="2601"/>
      <c r="Y1244" s="2601"/>
      <c r="Z1244" s="2601"/>
      <c r="AA1244" s="2601"/>
      <c r="AB1244" s="2601"/>
      <c r="AC1244" s="2601"/>
      <c r="AD1244" s="2601"/>
      <c r="AE1244" s="2601"/>
      <c r="AF1244" s="2601"/>
      <c r="AG1244" s="2602"/>
      <c r="AH1244" s="2600" t="s">
        <v>1773</v>
      </c>
      <c r="AI1244" s="2601"/>
      <c r="AJ1244" s="2601"/>
      <c r="AK1244" s="2601"/>
      <c r="AL1244" s="2601"/>
      <c r="AM1244" s="2601"/>
      <c r="AN1244" s="2601"/>
      <c r="AO1244" s="2602"/>
    </row>
    <row r="1245" spans="1:41" s="555" customFormat="1" ht="35.25" customHeight="1">
      <c r="A1245" s="2634"/>
      <c r="B1245" s="2635"/>
      <c r="C1245" s="988" t="s">
        <v>372</v>
      </c>
      <c r="D1245" s="988" t="s">
        <v>373</v>
      </c>
      <c r="E1245" s="988" t="s">
        <v>374</v>
      </c>
      <c r="F1245" s="988" t="s">
        <v>375</v>
      </c>
      <c r="G1245" s="988" t="s">
        <v>376</v>
      </c>
      <c r="H1245" s="988" t="s">
        <v>377</v>
      </c>
      <c r="I1245" s="988" t="s">
        <v>2298</v>
      </c>
      <c r="J1245" s="988" t="s">
        <v>378</v>
      </c>
      <c r="K1245" s="988" t="s">
        <v>890</v>
      </c>
      <c r="L1245" s="988" t="s">
        <v>379</v>
      </c>
      <c r="M1245" s="988" t="s">
        <v>380</v>
      </c>
      <c r="N1245" s="988" t="s">
        <v>381</v>
      </c>
      <c r="O1245" s="988" t="s">
        <v>382</v>
      </c>
      <c r="P1245" s="988" t="s">
        <v>383</v>
      </c>
      <c r="Q1245" s="988" t="s">
        <v>384</v>
      </c>
      <c r="R1245" s="988" t="s">
        <v>412</v>
      </c>
      <c r="S1245" s="988" t="s">
        <v>413</v>
      </c>
      <c r="T1245" s="988" t="s">
        <v>414</v>
      </c>
      <c r="U1245" s="988" t="s">
        <v>415</v>
      </c>
      <c r="V1245" s="988" t="s">
        <v>416</v>
      </c>
      <c r="W1245" s="988" t="s">
        <v>417</v>
      </c>
      <c r="X1245" s="988" t="s">
        <v>418</v>
      </c>
      <c r="Y1245" s="988" t="s">
        <v>419</v>
      </c>
      <c r="Z1245" s="988" t="s">
        <v>420</v>
      </c>
      <c r="AA1245" s="988" t="s">
        <v>421</v>
      </c>
      <c r="AB1245" s="988" t="s">
        <v>422</v>
      </c>
      <c r="AC1245" s="988" t="s">
        <v>423</v>
      </c>
      <c r="AD1245" s="988" t="s">
        <v>424</v>
      </c>
      <c r="AE1245" s="988" t="s">
        <v>425</v>
      </c>
      <c r="AF1245" s="988" t="s">
        <v>426</v>
      </c>
      <c r="AG1245" s="988" t="s">
        <v>427</v>
      </c>
      <c r="AH1245" s="988" t="s">
        <v>1733</v>
      </c>
      <c r="AI1245" s="988" t="s">
        <v>432</v>
      </c>
      <c r="AJ1245" s="987" t="s">
        <v>428</v>
      </c>
      <c r="AK1245" s="987" t="s">
        <v>429</v>
      </c>
      <c r="AL1245" s="988" t="s">
        <v>430</v>
      </c>
      <c r="AM1245" s="988" t="s">
        <v>362</v>
      </c>
      <c r="AN1245" s="988" t="s">
        <v>431</v>
      </c>
      <c r="AO1245" s="988" t="s">
        <v>2488</v>
      </c>
    </row>
    <row r="1246" spans="1:41" s="711" customFormat="1" ht="15" customHeight="1">
      <c r="A1246" s="2626" t="s">
        <v>44</v>
      </c>
      <c r="B1246" s="2626"/>
      <c r="C1246" s="546" t="s">
        <v>1926</v>
      </c>
      <c r="D1246" s="547">
        <v>4</v>
      </c>
      <c r="E1246" s="546" t="s">
        <v>2790</v>
      </c>
      <c r="F1246" s="547">
        <v>4.5</v>
      </c>
      <c r="G1246" s="547" t="s">
        <v>1226</v>
      </c>
      <c r="H1246" s="547" t="s">
        <v>1226</v>
      </c>
      <c r="I1246" s="547">
        <v>5</v>
      </c>
      <c r="J1246" s="547">
        <v>7</v>
      </c>
      <c r="K1246" s="547" t="s">
        <v>2984</v>
      </c>
      <c r="L1246" s="547">
        <v>5.5</v>
      </c>
      <c r="M1246" s="547">
        <v>6</v>
      </c>
      <c r="N1246" s="547">
        <v>5</v>
      </c>
      <c r="O1246" s="547">
        <v>5</v>
      </c>
      <c r="P1246" s="547">
        <v>5.5</v>
      </c>
      <c r="Q1246" s="547">
        <v>5</v>
      </c>
      <c r="R1246" s="546" t="s">
        <v>2752</v>
      </c>
      <c r="S1246" s="548">
        <v>6</v>
      </c>
      <c r="T1246" s="547">
        <v>4</v>
      </c>
      <c r="U1246" s="547">
        <v>5</v>
      </c>
      <c r="V1246" s="547">
        <v>5</v>
      </c>
      <c r="W1246" s="547">
        <v>5.5</v>
      </c>
      <c r="X1246" s="547" t="s">
        <v>2652</v>
      </c>
      <c r="Y1246" s="547">
        <v>6</v>
      </c>
      <c r="Z1246" s="547">
        <v>6</v>
      </c>
      <c r="AA1246" s="547">
        <v>5</v>
      </c>
      <c r="AB1246" s="547">
        <v>7</v>
      </c>
      <c r="AC1246" s="546" t="s">
        <v>2985</v>
      </c>
      <c r="AD1246" s="547">
        <v>6.5</v>
      </c>
      <c r="AE1246" s="547" t="s">
        <v>2986</v>
      </c>
      <c r="AF1246" s="547">
        <v>5.5</v>
      </c>
      <c r="AG1246" s="547">
        <v>5.5</v>
      </c>
      <c r="AH1246" s="546" t="s">
        <v>2794</v>
      </c>
      <c r="AI1246" s="546" t="s">
        <v>2987</v>
      </c>
      <c r="AJ1246" s="547">
        <v>6</v>
      </c>
      <c r="AK1246" s="547">
        <v>5.5</v>
      </c>
      <c r="AL1246" s="547">
        <v>6.5</v>
      </c>
      <c r="AM1246" s="547">
        <v>3</v>
      </c>
      <c r="AN1246" s="547">
        <v>1</v>
      </c>
      <c r="AO1246" s="547" t="s">
        <v>2957</v>
      </c>
    </row>
    <row r="1247" spans="1:41" ht="15" customHeight="1">
      <c r="A1247" s="2619" t="s">
        <v>45</v>
      </c>
      <c r="B1247" s="2619"/>
      <c r="C1247" s="549"/>
      <c r="D1247" s="549"/>
      <c r="E1247" s="549"/>
      <c r="F1247" s="549"/>
      <c r="G1247" s="549"/>
      <c r="H1247" s="549"/>
      <c r="I1247" s="549"/>
      <c r="J1247" s="549"/>
      <c r="K1247" s="549"/>
      <c r="L1247" s="549"/>
      <c r="M1247" s="549"/>
      <c r="N1247" s="549"/>
      <c r="O1247" s="549"/>
      <c r="P1247" s="549"/>
      <c r="Q1247" s="549"/>
      <c r="R1247" s="546"/>
      <c r="S1247" s="546"/>
      <c r="T1247" s="546"/>
      <c r="U1247" s="546"/>
      <c r="V1247" s="546"/>
      <c r="W1247" s="546"/>
      <c r="X1247" s="546"/>
      <c r="Y1247" s="547"/>
      <c r="Z1247" s="546"/>
      <c r="AA1247" s="546"/>
      <c r="AB1247" s="546"/>
      <c r="AC1247" s="546"/>
      <c r="AD1247" s="546"/>
      <c r="AE1247" s="546"/>
      <c r="AF1247" s="546"/>
      <c r="AG1247" s="546"/>
      <c r="AH1247" s="546"/>
      <c r="AI1247" s="546"/>
      <c r="AJ1247" s="546"/>
      <c r="AK1247" s="546"/>
      <c r="AL1247" s="546"/>
      <c r="AM1247" s="546"/>
      <c r="AN1247" s="547"/>
      <c r="AO1247" s="547"/>
    </row>
    <row r="1248" spans="1:41" ht="15" customHeight="1">
      <c r="A1248" s="514" t="s">
        <v>856</v>
      </c>
      <c r="B1248" s="512" t="s">
        <v>2314</v>
      </c>
      <c r="C1248" s="547">
        <v>8.5</v>
      </c>
      <c r="D1248" s="547">
        <v>7.5</v>
      </c>
      <c r="E1248" s="547">
        <v>7</v>
      </c>
      <c r="F1248" s="547">
        <v>7.5</v>
      </c>
      <c r="G1248" s="547">
        <v>8.25</v>
      </c>
      <c r="H1248" s="547">
        <v>8.25</v>
      </c>
      <c r="I1248" s="547">
        <v>7</v>
      </c>
      <c r="J1248" s="547">
        <v>7.25</v>
      </c>
      <c r="K1248" s="547">
        <v>6</v>
      </c>
      <c r="L1248" s="550">
        <v>9</v>
      </c>
      <c r="M1248" s="547">
        <v>7.5</v>
      </c>
      <c r="N1248" s="547">
        <v>8.25</v>
      </c>
      <c r="O1248" s="546" t="s">
        <v>2729</v>
      </c>
      <c r="P1248" s="547">
        <v>8</v>
      </c>
      <c r="Q1248" s="547">
        <v>9</v>
      </c>
      <c r="R1248" s="546" t="s">
        <v>2384</v>
      </c>
      <c r="S1248" s="547">
        <v>9</v>
      </c>
      <c r="T1248" s="547">
        <v>8.25</v>
      </c>
      <c r="U1248" s="547" t="s">
        <v>2384</v>
      </c>
      <c r="V1248" s="547">
        <v>9.5</v>
      </c>
      <c r="W1248" s="547" t="s">
        <v>2502</v>
      </c>
      <c r="X1248" s="547">
        <v>7.5</v>
      </c>
      <c r="Y1248" s="547" t="s">
        <v>2504</v>
      </c>
      <c r="Z1248" s="547">
        <v>9.5</v>
      </c>
      <c r="AA1248" s="547">
        <v>8</v>
      </c>
      <c r="AB1248" s="547">
        <v>9.5</v>
      </c>
      <c r="AC1248" s="546" t="s">
        <v>2681</v>
      </c>
      <c r="AD1248" s="547">
        <v>9.5</v>
      </c>
      <c r="AE1248" s="547">
        <v>8</v>
      </c>
      <c r="AF1248" s="547" t="s">
        <v>2384</v>
      </c>
      <c r="AG1248" s="547" t="s">
        <v>2384</v>
      </c>
      <c r="AH1248" s="547">
        <v>7.5</v>
      </c>
      <c r="AI1248" s="546" t="s">
        <v>2988</v>
      </c>
      <c r="AJ1248" s="547">
        <v>8.5</v>
      </c>
      <c r="AK1248" s="546" t="s">
        <v>2621</v>
      </c>
      <c r="AL1248" s="547">
        <v>10</v>
      </c>
      <c r="AM1248" s="546" t="s">
        <v>2989</v>
      </c>
      <c r="AN1248" s="547" t="s">
        <v>2967</v>
      </c>
      <c r="AO1248" s="547" t="s">
        <v>2990</v>
      </c>
    </row>
    <row r="1249" spans="1:41" ht="15" customHeight="1">
      <c r="A1249" s="514" t="s">
        <v>1085</v>
      </c>
      <c r="B1249" s="512" t="s">
        <v>2315</v>
      </c>
      <c r="C1249" s="547">
        <v>8.75</v>
      </c>
      <c r="D1249" s="547">
        <v>8</v>
      </c>
      <c r="E1249" s="547">
        <v>7.5</v>
      </c>
      <c r="F1249" s="547">
        <v>7.75</v>
      </c>
      <c r="G1249" s="547">
        <v>8.5</v>
      </c>
      <c r="H1249" s="547">
        <v>8.5</v>
      </c>
      <c r="I1249" s="547">
        <v>7.5</v>
      </c>
      <c r="J1249" s="547">
        <v>7.5</v>
      </c>
      <c r="K1249" s="547">
        <v>7</v>
      </c>
      <c r="L1249" s="550">
        <v>9</v>
      </c>
      <c r="M1249" s="547" t="s">
        <v>2787</v>
      </c>
      <c r="N1249" s="547">
        <v>8.5</v>
      </c>
      <c r="O1249" s="546" t="s">
        <v>2502</v>
      </c>
      <c r="P1249" s="547">
        <v>8.5</v>
      </c>
      <c r="Q1249" s="547">
        <v>9.25</v>
      </c>
      <c r="R1249" s="546" t="s">
        <v>2384</v>
      </c>
      <c r="S1249" s="547">
        <v>9</v>
      </c>
      <c r="T1249" s="547">
        <v>8.5</v>
      </c>
      <c r="U1249" s="547" t="s">
        <v>2384</v>
      </c>
      <c r="V1249" s="547">
        <v>9.5</v>
      </c>
      <c r="W1249" s="547" t="s">
        <v>2502</v>
      </c>
      <c r="X1249" s="546">
        <v>7.75</v>
      </c>
      <c r="Y1249" s="547">
        <v>9.5</v>
      </c>
      <c r="Z1249" s="547">
        <v>9.5</v>
      </c>
      <c r="AA1249" s="547">
        <v>8.25</v>
      </c>
      <c r="AB1249" s="547">
        <v>9.5</v>
      </c>
      <c r="AC1249" s="546" t="s">
        <v>2481</v>
      </c>
      <c r="AD1249" s="547">
        <v>9.5</v>
      </c>
      <c r="AE1249" s="547">
        <v>8.5</v>
      </c>
      <c r="AF1249" s="547">
        <v>9</v>
      </c>
      <c r="AG1249" s="547" t="s">
        <v>2384</v>
      </c>
      <c r="AH1249" s="547">
        <v>8</v>
      </c>
      <c r="AI1249" s="546" t="s">
        <v>2991</v>
      </c>
      <c r="AJ1249" s="547">
        <v>8.75</v>
      </c>
      <c r="AK1249" s="546" t="s">
        <v>2621</v>
      </c>
      <c r="AL1249" s="547">
        <v>10</v>
      </c>
      <c r="AM1249" s="546" t="s">
        <v>2989</v>
      </c>
      <c r="AN1249" s="547" t="s">
        <v>2969</v>
      </c>
      <c r="AO1249" s="547" t="s">
        <v>2992</v>
      </c>
    </row>
    <row r="1250" spans="1:41" ht="15" customHeight="1">
      <c r="A1250" s="514" t="s">
        <v>827</v>
      </c>
      <c r="B1250" s="512" t="s">
        <v>2316</v>
      </c>
      <c r="C1250" s="547">
        <v>9</v>
      </c>
      <c r="D1250" s="547">
        <v>8.5</v>
      </c>
      <c r="E1250" s="547">
        <v>7.75</v>
      </c>
      <c r="F1250" s="547">
        <v>8</v>
      </c>
      <c r="G1250" s="547">
        <v>8.75</v>
      </c>
      <c r="H1250" s="547">
        <v>8.75</v>
      </c>
      <c r="I1250" s="547">
        <v>7.75</v>
      </c>
      <c r="J1250" s="547">
        <v>8</v>
      </c>
      <c r="K1250" s="547" t="s">
        <v>2448</v>
      </c>
      <c r="L1250" s="550">
        <v>9</v>
      </c>
      <c r="M1250" s="547" t="s">
        <v>2523</v>
      </c>
      <c r="N1250" s="547">
        <v>8.5</v>
      </c>
      <c r="O1250" s="546" t="s">
        <v>2502</v>
      </c>
      <c r="P1250" s="547">
        <v>9</v>
      </c>
      <c r="Q1250" s="547">
        <v>9.5</v>
      </c>
      <c r="R1250" s="547" t="s">
        <v>2549</v>
      </c>
      <c r="S1250" s="547">
        <v>9</v>
      </c>
      <c r="T1250" s="547">
        <v>8.75</v>
      </c>
      <c r="U1250" s="547" t="s">
        <v>2498</v>
      </c>
      <c r="V1250" s="547">
        <v>9.5</v>
      </c>
      <c r="W1250" s="547" t="s">
        <v>2520</v>
      </c>
      <c r="X1250" s="547">
        <v>8</v>
      </c>
      <c r="Y1250" s="547">
        <v>9.5</v>
      </c>
      <c r="Z1250" s="547">
        <v>9.5</v>
      </c>
      <c r="AA1250" s="547">
        <v>8.5</v>
      </c>
      <c r="AB1250" s="547">
        <v>9.5</v>
      </c>
      <c r="AC1250" s="546" t="s">
        <v>2582</v>
      </c>
      <c r="AD1250" s="547">
        <v>9.5</v>
      </c>
      <c r="AE1250" s="547">
        <v>9</v>
      </c>
      <c r="AF1250" s="547">
        <v>9</v>
      </c>
      <c r="AG1250" s="547" t="s">
        <v>2384</v>
      </c>
      <c r="AH1250" s="546" t="s">
        <v>2993</v>
      </c>
      <c r="AI1250" s="546" t="s">
        <v>2994</v>
      </c>
      <c r="AJ1250" s="547">
        <v>9</v>
      </c>
      <c r="AK1250" s="546" t="s">
        <v>2501</v>
      </c>
      <c r="AL1250" s="547">
        <v>10</v>
      </c>
      <c r="AM1250" s="547">
        <v>4</v>
      </c>
      <c r="AN1250" s="547" t="s">
        <v>2642</v>
      </c>
      <c r="AO1250" s="547" t="s">
        <v>2995</v>
      </c>
    </row>
    <row r="1251" spans="1:41" ht="15" customHeight="1">
      <c r="A1251" s="514" t="s">
        <v>828</v>
      </c>
      <c r="B1251" s="512" t="s">
        <v>2317</v>
      </c>
      <c r="C1251" s="547">
        <v>9</v>
      </c>
      <c r="D1251" s="547">
        <v>8.5</v>
      </c>
      <c r="E1251" s="547">
        <v>8</v>
      </c>
      <c r="F1251" s="547">
        <v>8.5</v>
      </c>
      <c r="G1251" s="547">
        <v>9</v>
      </c>
      <c r="H1251" s="547">
        <v>9</v>
      </c>
      <c r="I1251" s="547">
        <v>8</v>
      </c>
      <c r="J1251" s="547">
        <v>8.25</v>
      </c>
      <c r="K1251" s="547" t="s">
        <v>76</v>
      </c>
      <c r="L1251" s="547" t="s">
        <v>76</v>
      </c>
      <c r="M1251" s="547">
        <v>7.5</v>
      </c>
      <c r="N1251" s="547" t="s">
        <v>76</v>
      </c>
      <c r="O1251" s="546" t="s">
        <v>2502</v>
      </c>
      <c r="P1251" s="547">
        <v>9.5</v>
      </c>
      <c r="Q1251" s="547">
        <v>9.5</v>
      </c>
      <c r="R1251" s="547">
        <v>8.75</v>
      </c>
      <c r="S1251" s="547" t="s">
        <v>76</v>
      </c>
      <c r="T1251" s="547">
        <v>8</v>
      </c>
      <c r="U1251" s="547" t="s">
        <v>76</v>
      </c>
      <c r="V1251" s="547" t="s">
        <v>76</v>
      </c>
      <c r="W1251" s="547" t="s">
        <v>2520</v>
      </c>
      <c r="X1251" s="547">
        <v>8</v>
      </c>
      <c r="Y1251" s="546" t="s">
        <v>2996</v>
      </c>
      <c r="Z1251" s="546" t="s">
        <v>76</v>
      </c>
      <c r="AA1251" s="546" t="s">
        <v>76</v>
      </c>
      <c r="AB1251" s="547">
        <v>9.5</v>
      </c>
      <c r="AC1251" s="546" t="s">
        <v>2582</v>
      </c>
      <c r="AD1251" s="547">
        <v>9.5</v>
      </c>
      <c r="AE1251" s="547" t="s">
        <v>76</v>
      </c>
      <c r="AF1251" s="547">
        <v>8.5</v>
      </c>
      <c r="AG1251" s="547" t="s">
        <v>76</v>
      </c>
      <c r="AH1251" s="546" t="s">
        <v>2997</v>
      </c>
      <c r="AI1251" s="546" t="s">
        <v>1927</v>
      </c>
      <c r="AJ1251" s="547">
        <v>9</v>
      </c>
      <c r="AK1251" s="546" t="s">
        <v>2501</v>
      </c>
      <c r="AL1251" s="547">
        <v>10</v>
      </c>
      <c r="AM1251" s="547">
        <v>4</v>
      </c>
      <c r="AN1251" s="547" t="s">
        <v>2642</v>
      </c>
      <c r="AO1251" s="547" t="s">
        <v>2998</v>
      </c>
    </row>
    <row r="1252" spans="1:41" ht="15" customHeight="1">
      <c r="A1252" s="514" t="s">
        <v>854</v>
      </c>
      <c r="B1252" s="512" t="s">
        <v>2318</v>
      </c>
      <c r="C1252" s="547">
        <v>9</v>
      </c>
      <c r="D1252" s="547">
        <v>8.5</v>
      </c>
      <c r="E1252" s="547" t="s">
        <v>76</v>
      </c>
      <c r="F1252" s="547" t="s">
        <v>76</v>
      </c>
      <c r="G1252" s="547">
        <v>9</v>
      </c>
      <c r="H1252" s="547">
        <v>9</v>
      </c>
      <c r="I1252" s="547">
        <v>8.5</v>
      </c>
      <c r="J1252" s="547">
        <v>8.25</v>
      </c>
      <c r="K1252" s="547" t="s">
        <v>76</v>
      </c>
      <c r="L1252" s="547" t="s">
        <v>76</v>
      </c>
      <c r="M1252" s="547" t="s">
        <v>76</v>
      </c>
      <c r="N1252" s="547" t="s">
        <v>76</v>
      </c>
      <c r="O1252" s="546" t="s">
        <v>2502</v>
      </c>
      <c r="P1252" s="547">
        <v>9.5</v>
      </c>
      <c r="Q1252" s="547">
        <v>9.5</v>
      </c>
      <c r="R1252" s="547">
        <v>8</v>
      </c>
      <c r="S1252" s="547" t="s">
        <v>76</v>
      </c>
      <c r="T1252" s="547">
        <v>8</v>
      </c>
      <c r="U1252" s="547" t="s">
        <v>76</v>
      </c>
      <c r="V1252" s="547" t="s">
        <v>76</v>
      </c>
      <c r="W1252" s="547" t="s">
        <v>2520</v>
      </c>
      <c r="X1252" s="547">
        <v>8</v>
      </c>
      <c r="Y1252" s="547" t="s">
        <v>2979</v>
      </c>
      <c r="Z1252" s="546" t="s">
        <v>76</v>
      </c>
      <c r="AA1252" s="546" t="s">
        <v>76</v>
      </c>
      <c r="AB1252" s="547">
        <v>9.5</v>
      </c>
      <c r="AC1252" s="546" t="s">
        <v>2582</v>
      </c>
      <c r="AD1252" s="547">
        <v>9.5</v>
      </c>
      <c r="AE1252" s="547" t="s">
        <v>76</v>
      </c>
      <c r="AF1252" s="547">
        <v>8.5</v>
      </c>
      <c r="AG1252" s="547" t="s">
        <v>76</v>
      </c>
      <c r="AH1252" s="546" t="s">
        <v>2999</v>
      </c>
      <c r="AI1252" s="546" t="s">
        <v>1781</v>
      </c>
      <c r="AJ1252" s="547">
        <v>9</v>
      </c>
      <c r="AK1252" s="546" t="s">
        <v>2501</v>
      </c>
      <c r="AL1252" s="547">
        <v>10</v>
      </c>
      <c r="AM1252" s="547" t="s">
        <v>76</v>
      </c>
      <c r="AN1252" s="547" t="s">
        <v>2642</v>
      </c>
      <c r="AO1252" s="547" t="s">
        <v>76</v>
      </c>
    </row>
    <row r="1253" spans="1:41" ht="15" customHeight="1">
      <c r="A1253" s="2619" t="s">
        <v>388</v>
      </c>
      <c r="B1253" s="2619"/>
      <c r="C1253" s="547"/>
      <c r="D1253" s="547"/>
      <c r="E1253" s="547"/>
      <c r="F1253" s="547"/>
      <c r="G1253" s="547"/>
      <c r="H1253" s="547"/>
      <c r="I1253" s="547"/>
      <c r="J1253" s="547"/>
      <c r="K1253" s="547"/>
      <c r="L1253" s="547"/>
      <c r="M1253" s="547"/>
      <c r="N1253" s="547"/>
      <c r="O1253" s="546" t="s">
        <v>311</v>
      </c>
      <c r="P1253" s="547"/>
      <c r="Q1253" s="546"/>
      <c r="R1253" s="547"/>
      <c r="S1253" s="547"/>
      <c r="T1253" s="547"/>
      <c r="U1253" s="547"/>
      <c r="V1253" s="547"/>
      <c r="W1253" s="547"/>
      <c r="X1253" s="546"/>
      <c r="Y1253" s="547"/>
      <c r="Z1253" s="546"/>
      <c r="AA1253" s="546"/>
      <c r="AB1253" s="547"/>
      <c r="AC1253" s="546"/>
      <c r="AD1253" s="547"/>
      <c r="AE1253" s="547"/>
      <c r="AF1253" s="547"/>
      <c r="AG1253" s="547"/>
      <c r="AH1253" s="546"/>
      <c r="AI1253" s="546"/>
      <c r="AJ1253" s="546"/>
      <c r="AK1253" s="546"/>
      <c r="AL1253" s="546"/>
      <c r="AM1253" s="546"/>
      <c r="AN1253" s="547"/>
      <c r="AO1253" s="547"/>
    </row>
    <row r="1254" spans="1:41" ht="15" customHeight="1">
      <c r="A1254" s="2619" t="s">
        <v>389</v>
      </c>
      <c r="B1254" s="2619"/>
      <c r="C1254" s="547"/>
      <c r="D1254" s="547"/>
      <c r="E1254" s="547"/>
      <c r="F1254" s="547"/>
      <c r="G1254" s="547"/>
      <c r="H1254" s="547"/>
      <c r="I1254" s="547"/>
      <c r="J1254" s="547"/>
      <c r="K1254" s="547"/>
      <c r="L1254" s="547"/>
      <c r="M1254" s="547"/>
      <c r="N1254" s="547"/>
      <c r="O1254" s="546"/>
      <c r="P1254" s="547"/>
      <c r="Q1254" s="546"/>
      <c r="R1254" s="547"/>
      <c r="S1254" s="547"/>
      <c r="T1254" s="547"/>
      <c r="U1254" s="547"/>
      <c r="V1254" s="547"/>
      <c r="W1254" s="547"/>
      <c r="X1254" s="546"/>
      <c r="Y1254" s="547"/>
      <c r="Z1254" s="546"/>
      <c r="AA1254" s="546"/>
      <c r="AB1254" s="547"/>
      <c r="AC1254" s="546"/>
      <c r="AD1254" s="547"/>
      <c r="AE1254" s="547"/>
      <c r="AF1254" s="547"/>
      <c r="AG1254" s="547"/>
      <c r="AH1254" s="546"/>
      <c r="AI1254" s="546"/>
      <c r="AJ1254" s="546"/>
      <c r="AK1254" s="546"/>
      <c r="AL1254" s="546"/>
      <c r="AM1254" s="546"/>
      <c r="AN1254" s="547"/>
      <c r="AO1254" s="547"/>
    </row>
    <row r="1255" spans="1:41" ht="15" customHeight="1">
      <c r="B1255" s="512" t="s">
        <v>390</v>
      </c>
      <c r="C1255" s="547" t="s">
        <v>1646</v>
      </c>
      <c r="D1255" s="547" t="s">
        <v>2272</v>
      </c>
      <c r="E1255" s="547" t="s">
        <v>2841</v>
      </c>
      <c r="F1255" s="547">
        <v>10</v>
      </c>
      <c r="G1255" s="547" t="s">
        <v>2323</v>
      </c>
      <c r="H1255" s="547">
        <v>8</v>
      </c>
      <c r="I1255" s="547">
        <v>10</v>
      </c>
      <c r="J1255" s="547">
        <v>10</v>
      </c>
      <c r="K1255" s="547">
        <v>13</v>
      </c>
      <c r="L1255" s="547">
        <v>10</v>
      </c>
      <c r="M1255" s="547">
        <v>13</v>
      </c>
      <c r="N1255" s="547">
        <v>13</v>
      </c>
      <c r="O1255" s="547">
        <v>12</v>
      </c>
      <c r="P1255" s="547">
        <v>13</v>
      </c>
      <c r="Q1255" s="547" t="s">
        <v>1782</v>
      </c>
      <c r="R1255" s="547">
        <v>13</v>
      </c>
      <c r="S1255" s="547">
        <v>13</v>
      </c>
      <c r="T1255" s="547">
        <v>7</v>
      </c>
      <c r="U1255" s="547">
        <v>13</v>
      </c>
      <c r="V1255" s="547">
        <v>12</v>
      </c>
      <c r="W1255" s="547">
        <v>13</v>
      </c>
      <c r="X1255" s="547">
        <v>11</v>
      </c>
      <c r="Y1255" s="547">
        <v>13</v>
      </c>
      <c r="Z1255" s="547">
        <v>13</v>
      </c>
      <c r="AA1255" s="547">
        <v>13</v>
      </c>
      <c r="AB1255" s="547">
        <v>12</v>
      </c>
      <c r="AC1255" s="547">
        <v>13</v>
      </c>
      <c r="AD1255" s="547">
        <v>9</v>
      </c>
      <c r="AE1255" s="547">
        <v>13</v>
      </c>
      <c r="AF1255" s="547">
        <v>13</v>
      </c>
      <c r="AG1255" s="547">
        <v>13</v>
      </c>
      <c r="AH1255" s="547">
        <v>13</v>
      </c>
      <c r="AI1255" s="547">
        <v>11.5</v>
      </c>
      <c r="AJ1255" s="547">
        <v>13</v>
      </c>
      <c r="AK1255" s="547">
        <v>7</v>
      </c>
      <c r="AL1255" s="547">
        <v>13</v>
      </c>
      <c r="AM1255" s="547">
        <v>12</v>
      </c>
      <c r="AN1255" s="547">
        <v>8.5</v>
      </c>
      <c r="AO1255" s="547">
        <v>13</v>
      </c>
    </row>
    <row r="1256" spans="1:41" ht="15" customHeight="1">
      <c r="B1256" s="512" t="s">
        <v>391</v>
      </c>
      <c r="C1256" s="547" t="s">
        <v>2867</v>
      </c>
      <c r="D1256" s="547" t="s">
        <v>76</v>
      </c>
      <c r="E1256" s="547" t="s">
        <v>76</v>
      </c>
      <c r="F1256" s="547" t="s">
        <v>76</v>
      </c>
      <c r="G1256" s="547" t="s">
        <v>76</v>
      </c>
      <c r="H1256" s="547">
        <v>12</v>
      </c>
      <c r="I1256" s="547" t="s">
        <v>76</v>
      </c>
      <c r="J1256" s="547" t="s">
        <v>76</v>
      </c>
      <c r="K1256" s="547">
        <v>13</v>
      </c>
      <c r="L1256" s="547" t="s">
        <v>76</v>
      </c>
      <c r="M1256" s="547" t="s">
        <v>76</v>
      </c>
      <c r="N1256" s="547" t="s">
        <v>76</v>
      </c>
      <c r="O1256" s="546" t="s">
        <v>76</v>
      </c>
      <c r="P1256" s="547" t="s">
        <v>76</v>
      </c>
      <c r="Q1256" s="547" t="s">
        <v>2680</v>
      </c>
      <c r="R1256" s="547">
        <v>13</v>
      </c>
      <c r="S1256" s="547" t="s">
        <v>76</v>
      </c>
      <c r="T1256" s="547" t="s">
        <v>76</v>
      </c>
      <c r="U1256" s="547" t="s">
        <v>76</v>
      </c>
      <c r="V1256" s="547" t="s">
        <v>76</v>
      </c>
      <c r="W1256" s="547" t="s">
        <v>76</v>
      </c>
      <c r="X1256" s="547">
        <v>13</v>
      </c>
      <c r="Y1256" s="547">
        <v>2</v>
      </c>
      <c r="Z1256" s="547" t="s">
        <v>76</v>
      </c>
      <c r="AA1256" s="547" t="s">
        <v>76</v>
      </c>
      <c r="AB1256" s="547" t="s">
        <v>76</v>
      </c>
      <c r="AC1256" s="547" t="s">
        <v>76</v>
      </c>
      <c r="AD1256" s="547" t="s">
        <v>76</v>
      </c>
      <c r="AE1256" s="547" t="s">
        <v>76</v>
      </c>
      <c r="AF1256" s="547" t="s">
        <v>76</v>
      </c>
      <c r="AG1256" s="547" t="s">
        <v>76</v>
      </c>
      <c r="AH1256" s="546" t="s">
        <v>76</v>
      </c>
      <c r="AI1256" s="547" t="s">
        <v>76</v>
      </c>
      <c r="AJ1256" s="547" t="s">
        <v>76</v>
      </c>
      <c r="AK1256" s="546" t="s">
        <v>76</v>
      </c>
      <c r="AL1256" s="547" t="s">
        <v>76</v>
      </c>
      <c r="AM1256" s="547">
        <v>12</v>
      </c>
      <c r="AN1256" s="547" t="s">
        <v>76</v>
      </c>
      <c r="AO1256" s="547">
        <v>13</v>
      </c>
    </row>
    <row r="1257" spans="1:41" ht="15" customHeight="1">
      <c r="A1257" s="2619" t="s">
        <v>2799</v>
      </c>
      <c r="B1257" s="2619"/>
      <c r="C1257" s="547"/>
      <c r="D1257" s="547"/>
      <c r="E1257" s="547"/>
      <c r="F1257" s="547"/>
      <c r="G1257" s="547"/>
      <c r="H1257" s="547"/>
      <c r="I1257" s="547"/>
      <c r="J1257" s="547"/>
      <c r="K1257" s="547"/>
      <c r="L1257" s="547"/>
      <c r="M1257" s="547"/>
      <c r="N1257" s="547"/>
      <c r="O1257" s="546"/>
      <c r="P1257" s="547"/>
      <c r="Q1257" s="546"/>
      <c r="R1257" s="547"/>
      <c r="S1257" s="547"/>
      <c r="T1257" s="547"/>
      <c r="U1257" s="547"/>
      <c r="V1257" s="547"/>
      <c r="W1257" s="547"/>
      <c r="X1257" s="547"/>
      <c r="Y1257" s="547"/>
      <c r="Z1257" s="546"/>
      <c r="AA1257" s="546"/>
      <c r="AB1257" s="547"/>
      <c r="AC1257" s="547"/>
      <c r="AD1257" s="547"/>
      <c r="AE1257" s="547"/>
      <c r="AF1257" s="547"/>
      <c r="AG1257" s="547"/>
      <c r="AH1257" s="546"/>
      <c r="AI1257" s="547"/>
      <c r="AJ1257" s="547"/>
      <c r="AK1257" s="546"/>
      <c r="AL1257" s="547"/>
      <c r="AM1257" s="547"/>
      <c r="AN1257" s="547"/>
      <c r="AO1257" s="547"/>
    </row>
    <row r="1258" spans="1:41" ht="15" customHeight="1">
      <c r="B1258" s="512" t="s">
        <v>390</v>
      </c>
      <c r="C1258" s="547">
        <v>12.5</v>
      </c>
      <c r="D1258" s="547">
        <v>13</v>
      </c>
      <c r="E1258" s="547" t="s">
        <v>1647</v>
      </c>
      <c r="F1258" s="547">
        <v>13</v>
      </c>
      <c r="G1258" s="547">
        <v>12.5</v>
      </c>
      <c r="H1258" s="547">
        <v>12</v>
      </c>
      <c r="I1258" s="547">
        <v>11.5</v>
      </c>
      <c r="J1258" s="547">
        <v>13</v>
      </c>
      <c r="K1258" s="547">
        <v>13</v>
      </c>
      <c r="L1258" s="547">
        <v>13</v>
      </c>
      <c r="M1258" s="547">
        <v>13</v>
      </c>
      <c r="N1258" s="547">
        <v>13</v>
      </c>
      <c r="O1258" s="547">
        <v>13</v>
      </c>
      <c r="P1258" s="547">
        <v>13</v>
      </c>
      <c r="Q1258" s="547">
        <v>13</v>
      </c>
      <c r="R1258" s="547">
        <v>13</v>
      </c>
      <c r="S1258" s="547">
        <v>13</v>
      </c>
      <c r="T1258" s="547">
        <v>13</v>
      </c>
      <c r="U1258" s="547">
        <v>13</v>
      </c>
      <c r="V1258" s="547">
        <v>13</v>
      </c>
      <c r="W1258" s="547">
        <v>13</v>
      </c>
      <c r="X1258" s="547">
        <v>13</v>
      </c>
      <c r="Y1258" s="547">
        <v>13</v>
      </c>
      <c r="Z1258" s="547">
        <v>13</v>
      </c>
      <c r="AA1258" s="547">
        <v>13</v>
      </c>
      <c r="AB1258" s="547">
        <v>13</v>
      </c>
      <c r="AC1258" s="547">
        <v>13</v>
      </c>
      <c r="AD1258" s="547">
        <v>13</v>
      </c>
      <c r="AE1258" s="547">
        <v>13</v>
      </c>
      <c r="AF1258" s="547">
        <v>13</v>
      </c>
      <c r="AG1258" s="547">
        <v>13</v>
      </c>
      <c r="AH1258" s="547">
        <v>13</v>
      </c>
      <c r="AI1258" s="547">
        <v>13</v>
      </c>
      <c r="AJ1258" s="547">
        <v>13</v>
      </c>
      <c r="AK1258" s="547">
        <v>13</v>
      </c>
      <c r="AL1258" s="547">
        <v>13</v>
      </c>
      <c r="AM1258" s="547" t="s">
        <v>76</v>
      </c>
      <c r="AN1258" s="547">
        <v>13</v>
      </c>
      <c r="AO1258" s="547">
        <v>13</v>
      </c>
    </row>
    <row r="1259" spans="1:41" ht="15" customHeight="1">
      <c r="B1259" s="512" t="s">
        <v>391</v>
      </c>
      <c r="C1259" s="547" t="s">
        <v>76</v>
      </c>
      <c r="D1259" s="547" t="s">
        <v>76</v>
      </c>
      <c r="E1259" s="547" t="s">
        <v>76</v>
      </c>
      <c r="F1259" s="547" t="s">
        <v>76</v>
      </c>
      <c r="G1259" s="547" t="s">
        <v>76</v>
      </c>
      <c r="H1259" s="547" t="s">
        <v>76</v>
      </c>
      <c r="I1259" s="547">
        <v>12.5</v>
      </c>
      <c r="J1259" s="547" t="s">
        <v>76</v>
      </c>
      <c r="K1259" s="547">
        <v>13</v>
      </c>
      <c r="L1259" s="547" t="s">
        <v>76</v>
      </c>
      <c r="M1259" s="547" t="s">
        <v>76</v>
      </c>
      <c r="N1259" s="547" t="s">
        <v>76</v>
      </c>
      <c r="O1259" s="547" t="s">
        <v>76</v>
      </c>
      <c r="P1259" s="546" t="s">
        <v>76</v>
      </c>
      <c r="Q1259" s="546" t="s">
        <v>76</v>
      </c>
      <c r="R1259" s="547">
        <v>13</v>
      </c>
      <c r="S1259" s="547" t="s">
        <v>76</v>
      </c>
      <c r="T1259" s="547" t="s">
        <v>76</v>
      </c>
      <c r="U1259" s="547" t="s">
        <v>76</v>
      </c>
      <c r="V1259" s="547" t="s">
        <v>76</v>
      </c>
      <c r="W1259" s="547" t="s">
        <v>76</v>
      </c>
      <c r="X1259" s="547" t="s">
        <v>76</v>
      </c>
      <c r="Y1259" s="547" t="s">
        <v>76</v>
      </c>
      <c r="Z1259" s="547" t="s">
        <v>76</v>
      </c>
      <c r="AA1259" s="547" t="s">
        <v>76</v>
      </c>
      <c r="AB1259" s="547" t="s">
        <v>76</v>
      </c>
      <c r="AC1259" s="547" t="s">
        <v>76</v>
      </c>
      <c r="AD1259" s="547" t="s">
        <v>76</v>
      </c>
      <c r="AE1259" s="547" t="s">
        <v>76</v>
      </c>
      <c r="AF1259" s="547" t="s">
        <v>76</v>
      </c>
      <c r="AG1259" s="547"/>
      <c r="AH1259" s="547" t="s">
        <v>76</v>
      </c>
      <c r="AI1259" s="547">
        <v>13</v>
      </c>
      <c r="AJ1259" s="547" t="s">
        <v>76</v>
      </c>
      <c r="AK1259" s="546" t="s">
        <v>76</v>
      </c>
      <c r="AL1259" s="547" t="s">
        <v>76</v>
      </c>
      <c r="AM1259" s="547">
        <v>13</v>
      </c>
      <c r="AN1259" s="547" t="s">
        <v>76</v>
      </c>
      <c r="AO1259" s="547">
        <v>13</v>
      </c>
    </row>
    <row r="1260" spans="1:41" ht="15" customHeight="1">
      <c r="A1260" s="2619" t="s">
        <v>47</v>
      </c>
      <c r="B1260" s="2619"/>
      <c r="C1260" s="547"/>
      <c r="D1260" s="547"/>
      <c r="E1260" s="547"/>
      <c r="F1260" s="547"/>
      <c r="G1260" s="547"/>
      <c r="H1260" s="547"/>
      <c r="I1260" s="547"/>
      <c r="J1260" s="547"/>
      <c r="K1260" s="547"/>
      <c r="L1260" s="547"/>
      <c r="M1260" s="547"/>
      <c r="N1260" s="547"/>
      <c r="O1260" s="547"/>
      <c r="P1260" s="546"/>
      <c r="Q1260" s="546"/>
      <c r="R1260" s="547" t="s">
        <v>1285</v>
      </c>
      <c r="S1260" s="547"/>
      <c r="T1260" s="547"/>
      <c r="U1260" s="547"/>
      <c r="V1260" s="547"/>
      <c r="W1260" s="547"/>
      <c r="X1260" s="547"/>
      <c r="Y1260" s="547"/>
      <c r="Z1260" s="547"/>
      <c r="AA1260" s="547"/>
      <c r="AB1260" s="547"/>
      <c r="AC1260" s="547"/>
      <c r="AD1260" s="547"/>
      <c r="AE1260" s="547"/>
      <c r="AF1260" s="547"/>
      <c r="AG1260" s="547"/>
      <c r="AH1260" s="547"/>
      <c r="AI1260" s="547"/>
      <c r="AJ1260" s="547"/>
      <c r="AK1260" s="546"/>
      <c r="AL1260" s="547"/>
      <c r="AM1260" s="547"/>
      <c r="AN1260" s="547"/>
      <c r="AO1260" s="547"/>
    </row>
    <row r="1261" spans="1:41" ht="15" customHeight="1">
      <c r="B1261" s="512" t="s">
        <v>390</v>
      </c>
      <c r="C1261" s="547">
        <v>12</v>
      </c>
      <c r="D1261" s="547" t="s">
        <v>1645</v>
      </c>
      <c r="E1261" s="547" t="s">
        <v>1663</v>
      </c>
      <c r="F1261" s="547">
        <v>12.5</v>
      </c>
      <c r="G1261" s="547" t="s">
        <v>1645</v>
      </c>
      <c r="H1261" s="547">
        <v>12</v>
      </c>
      <c r="I1261" s="547">
        <v>10</v>
      </c>
      <c r="J1261" s="547" t="s">
        <v>1854</v>
      </c>
      <c r="K1261" s="547">
        <v>16.5</v>
      </c>
      <c r="L1261" s="547">
        <v>13.25</v>
      </c>
      <c r="M1261" s="547">
        <v>14.75</v>
      </c>
      <c r="N1261" s="547">
        <v>14.5</v>
      </c>
      <c r="O1261" s="547">
        <v>13</v>
      </c>
      <c r="P1261" s="547">
        <v>11.5</v>
      </c>
      <c r="Q1261" s="550">
        <v>12</v>
      </c>
      <c r="R1261" s="547">
        <v>13.5</v>
      </c>
      <c r="S1261" s="547">
        <v>14.5</v>
      </c>
      <c r="T1261" s="547">
        <v>13</v>
      </c>
      <c r="U1261" s="547">
        <v>15</v>
      </c>
      <c r="V1261" s="547">
        <v>18</v>
      </c>
      <c r="W1261" s="547">
        <v>13</v>
      </c>
      <c r="X1261" s="547">
        <v>15.5</v>
      </c>
      <c r="Y1261" s="547">
        <v>11.5</v>
      </c>
      <c r="Z1261" s="547">
        <v>14.5</v>
      </c>
      <c r="AA1261" s="547">
        <v>14</v>
      </c>
      <c r="AB1261" s="547">
        <v>13.75</v>
      </c>
      <c r="AC1261" s="547">
        <v>16.3</v>
      </c>
      <c r="AD1261" s="547">
        <v>15</v>
      </c>
      <c r="AE1261" s="547">
        <v>11.5</v>
      </c>
      <c r="AF1261" s="547">
        <v>13</v>
      </c>
      <c r="AG1261" s="547">
        <v>14.5</v>
      </c>
      <c r="AH1261" s="547">
        <v>13</v>
      </c>
      <c r="AI1261" s="547" t="s">
        <v>76</v>
      </c>
      <c r="AJ1261" s="547">
        <v>15</v>
      </c>
      <c r="AK1261" s="547">
        <v>14</v>
      </c>
      <c r="AL1261" s="547" t="s">
        <v>76</v>
      </c>
      <c r="AM1261" s="547" t="s">
        <v>76</v>
      </c>
      <c r="AN1261" s="547">
        <v>11.5</v>
      </c>
      <c r="AO1261" s="547">
        <v>13</v>
      </c>
    </row>
    <row r="1262" spans="1:41" ht="15" customHeight="1">
      <c r="B1262" s="512" t="s">
        <v>391</v>
      </c>
      <c r="C1262" s="547">
        <v>12.5</v>
      </c>
      <c r="D1262" s="547" t="s">
        <v>76</v>
      </c>
      <c r="E1262" s="547" t="s">
        <v>76</v>
      </c>
      <c r="F1262" s="547" t="s">
        <v>76</v>
      </c>
      <c r="G1262" s="547" t="s">
        <v>76</v>
      </c>
      <c r="H1262" s="547" t="s">
        <v>76</v>
      </c>
      <c r="I1262" s="547">
        <v>11</v>
      </c>
      <c r="J1262" s="547" t="s">
        <v>76</v>
      </c>
      <c r="K1262" s="547">
        <v>16.5</v>
      </c>
      <c r="L1262" s="547" t="s">
        <v>76</v>
      </c>
      <c r="M1262" s="547" t="s">
        <v>76</v>
      </c>
      <c r="N1262" s="547" t="s">
        <v>76</v>
      </c>
      <c r="O1262" s="547" t="s">
        <v>76</v>
      </c>
      <c r="P1262" s="546" t="s">
        <v>76</v>
      </c>
      <c r="Q1262" s="546" t="s">
        <v>76</v>
      </c>
      <c r="R1262" s="547" t="s">
        <v>76</v>
      </c>
      <c r="S1262" s="547" t="s">
        <v>76</v>
      </c>
      <c r="T1262" s="547" t="s">
        <v>76</v>
      </c>
      <c r="U1262" s="547" t="s">
        <v>76</v>
      </c>
      <c r="V1262" s="547" t="s">
        <v>76</v>
      </c>
      <c r="W1262" s="547" t="s">
        <v>76</v>
      </c>
      <c r="X1262" s="547" t="s">
        <v>76</v>
      </c>
      <c r="Y1262" s="547" t="s">
        <v>76</v>
      </c>
      <c r="Z1262" s="547" t="s">
        <v>76</v>
      </c>
      <c r="AA1262" s="547" t="s">
        <v>76</v>
      </c>
      <c r="AB1262" s="547" t="s">
        <v>76</v>
      </c>
      <c r="AC1262" s="547">
        <v>16.3</v>
      </c>
      <c r="AD1262" s="547" t="s">
        <v>76</v>
      </c>
      <c r="AE1262" s="547" t="s">
        <v>76</v>
      </c>
      <c r="AF1262" s="547" t="s">
        <v>76</v>
      </c>
      <c r="AG1262" s="547" t="s">
        <v>76</v>
      </c>
      <c r="AH1262" s="547">
        <v>15</v>
      </c>
      <c r="AI1262" s="547" t="s">
        <v>76</v>
      </c>
      <c r="AJ1262" s="547" t="s">
        <v>76</v>
      </c>
      <c r="AK1262" s="546" t="s">
        <v>76</v>
      </c>
      <c r="AL1262" s="547" t="s">
        <v>76</v>
      </c>
      <c r="AM1262" s="547">
        <v>11.5</v>
      </c>
      <c r="AN1262" s="547" t="s">
        <v>76</v>
      </c>
      <c r="AO1262" s="547">
        <v>15.5</v>
      </c>
    </row>
    <row r="1263" spans="1:41" ht="15" customHeight="1">
      <c r="A1263" s="2619" t="s">
        <v>407</v>
      </c>
      <c r="B1263" s="2619"/>
      <c r="C1263" s="547"/>
      <c r="D1263" s="547"/>
      <c r="E1263" s="547"/>
      <c r="F1263" s="547"/>
      <c r="G1263" s="547"/>
      <c r="H1263" s="547"/>
      <c r="I1263" s="547"/>
      <c r="J1263" s="547"/>
      <c r="K1263" s="547"/>
      <c r="L1263" s="547"/>
      <c r="M1263" s="547"/>
      <c r="N1263" s="547"/>
      <c r="O1263" s="547"/>
      <c r="P1263" s="546"/>
      <c r="Q1263" s="546"/>
      <c r="R1263" s="547"/>
      <c r="S1263" s="547"/>
      <c r="T1263" s="547"/>
      <c r="U1263" s="547"/>
      <c r="V1263" s="547"/>
      <c r="W1263" s="547"/>
      <c r="X1263" s="547"/>
      <c r="Y1263" s="547"/>
      <c r="Z1263" s="546"/>
      <c r="AA1263" s="546"/>
      <c r="AB1263" s="547"/>
      <c r="AD1263" s="547"/>
      <c r="AE1263" s="547"/>
      <c r="AF1263" s="547"/>
      <c r="AG1263" s="547"/>
      <c r="AH1263" s="547"/>
      <c r="AI1263" s="547"/>
      <c r="AJ1263" s="547"/>
      <c r="AK1263" s="546"/>
      <c r="AL1263" s="547"/>
      <c r="AM1263" s="547"/>
      <c r="AN1263" s="547"/>
      <c r="AO1263" s="547"/>
    </row>
    <row r="1264" spans="1:41">
      <c r="A1264" s="523" t="s">
        <v>856</v>
      </c>
      <c r="B1264" s="710" t="s">
        <v>1258</v>
      </c>
      <c r="C1264" s="547"/>
      <c r="D1264" s="547"/>
      <c r="E1264" s="547"/>
      <c r="F1264" s="547"/>
      <c r="G1264" s="547"/>
      <c r="H1264" s="547"/>
      <c r="I1264" s="547"/>
      <c r="J1264" s="547"/>
      <c r="K1264" s="547"/>
      <c r="L1264" s="547"/>
      <c r="M1264" s="547"/>
      <c r="N1264" s="547"/>
      <c r="O1264" s="547"/>
      <c r="P1264" s="546"/>
      <c r="Q1264" s="546"/>
      <c r="R1264" s="547"/>
      <c r="S1264" s="547"/>
      <c r="T1264" s="547"/>
      <c r="U1264" s="547"/>
      <c r="V1264" s="547"/>
      <c r="W1264" s="547"/>
      <c r="X1264" s="547"/>
      <c r="Y1264" s="547"/>
      <c r="Z1264" s="546"/>
      <c r="AA1264" s="546"/>
      <c r="AB1264" s="547"/>
      <c r="AC1264" s="547"/>
      <c r="AD1264" s="547"/>
      <c r="AE1264" s="547"/>
      <c r="AF1264" s="547"/>
      <c r="AG1264" s="547"/>
      <c r="AH1264" s="547"/>
      <c r="AI1264" s="547"/>
      <c r="AJ1264" s="547"/>
      <c r="AK1264" s="546"/>
      <c r="AL1264" s="547"/>
      <c r="AM1264" s="547"/>
      <c r="AN1264" s="547"/>
      <c r="AO1264" s="547"/>
    </row>
    <row r="1265" spans="1:41" ht="15" customHeight="1">
      <c r="A1265" s="523"/>
      <c r="B1265" s="512" t="s">
        <v>390</v>
      </c>
      <c r="C1265" s="547">
        <v>13</v>
      </c>
      <c r="D1265" s="547">
        <v>13</v>
      </c>
      <c r="E1265" s="547" t="s">
        <v>1669</v>
      </c>
      <c r="F1265" s="547">
        <v>13</v>
      </c>
      <c r="G1265" s="547">
        <v>13</v>
      </c>
      <c r="H1265" s="547">
        <v>13</v>
      </c>
      <c r="I1265" s="547">
        <v>12</v>
      </c>
      <c r="J1265" s="547">
        <v>13</v>
      </c>
      <c r="K1265" s="547">
        <v>13</v>
      </c>
      <c r="L1265" s="547">
        <v>13</v>
      </c>
      <c r="M1265" s="547">
        <v>13</v>
      </c>
      <c r="N1265" s="547">
        <v>13</v>
      </c>
      <c r="O1265" s="547">
        <v>13</v>
      </c>
      <c r="P1265" s="547">
        <v>13</v>
      </c>
      <c r="Q1265" s="547">
        <v>13</v>
      </c>
      <c r="R1265" s="547">
        <v>13</v>
      </c>
      <c r="S1265" s="547">
        <v>13</v>
      </c>
      <c r="T1265" s="547">
        <v>13</v>
      </c>
      <c r="U1265" s="547">
        <v>13</v>
      </c>
      <c r="V1265" s="547">
        <v>13</v>
      </c>
      <c r="W1265" s="547">
        <v>13</v>
      </c>
      <c r="X1265" s="547">
        <v>13</v>
      </c>
      <c r="Y1265" s="547">
        <v>13</v>
      </c>
      <c r="Z1265" s="547">
        <v>13</v>
      </c>
      <c r="AA1265" s="547">
        <v>13</v>
      </c>
      <c r="AB1265" s="547">
        <v>13</v>
      </c>
      <c r="AC1265" s="547">
        <v>13</v>
      </c>
      <c r="AD1265" s="547">
        <v>13</v>
      </c>
      <c r="AE1265" s="547">
        <v>13</v>
      </c>
      <c r="AF1265" s="547">
        <v>13</v>
      </c>
      <c r="AG1265" s="547">
        <v>13</v>
      </c>
      <c r="AH1265" s="547">
        <v>13</v>
      </c>
      <c r="AI1265" s="547">
        <v>12.25</v>
      </c>
      <c r="AJ1265" s="547">
        <v>13</v>
      </c>
      <c r="AK1265" s="547">
        <v>13</v>
      </c>
      <c r="AL1265" s="547">
        <v>13</v>
      </c>
      <c r="AM1265" s="547">
        <v>12</v>
      </c>
      <c r="AN1265" s="547">
        <v>13</v>
      </c>
      <c r="AO1265" s="547">
        <v>13</v>
      </c>
    </row>
    <row r="1266" spans="1:41" ht="15" customHeight="1">
      <c r="A1266" s="523"/>
      <c r="B1266" s="512" t="s">
        <v>391</v>
      </c>
      <c r="C1266" s="547" t="s">
        <v>76</v>
      </c>
      <c r="D1266" s="547" t="s">
        <v>76</v>
      </c>
      <c r="E1266" s="547" t="s">
        <v>76</v>
      </c>
      <c r="F1266" s="547" t="s">
        <v>76</v>
      </c>
      <c r="G1266" s="547" t="s">
        <v>76</v>
      </c>
      <c r="H1266" s="547" t="s">
        <v>76</v>
      </c>
      <c r="I1266" s="547" t="s">
        <v>76</v>
      </c>
      <c r="J1266" s="547" t="s">
        <v>76</v>
      </c>
      <c r="K1266" s="547" t="s">
        <v>76</v>
      </c>
      <c r="L1266" s="547" t="s">
        <v>76</v>
      </c>
      <c r="M1266" s="547" t="s">
        <v>76</v>
      </c>
      <c r="N1266" s="547" t="s">
        <v>76</v>
      </c>
      <c r="O1266" s="547" t="s">
        <v>76</v>
      </c>
      <c r="P1266" s="546" t="s">
        <v>76</v>
      </c>
      <c r="Q1266" s="546" t="s">
        <v>76</v>
      </c>
      <c r="R1266" s="547" t="s">
        <v>76</v>
      </c>
      <c r="S1266" s="547" t="s">
        <v>76</v>
      </c>
      <c r="T1266" s="547" t="s">
        <v>76</v>
      </c>
      <c r="U1266" s="547" t="s">
        <v>76</v>
      </c>
      <c r="V1266" s="547" t="s">
        <v>76</v>
      </c>
      <c r="W1266" s="547" t="s">
        <v>76</v>
      </c>
      <c r="X1266" s="547" t="s">
        <v>76</v>
      </c>
      <c r="Y1266" s="547" t="s">
        <v>76</v>
      </c>
      <c r="Z1266" s="547" t="s">
        <v>76</v>
      </c>
      <c r="AA1266" s="547" t="s">
        <v>76</v>
      </c>
      <c r="AB1266" s="546" t="s">
        <v>76</v>
      </c>
      <c r="AC1266" s="546" t="s">
        <v>76</v>
      </c>
      <c r="AD1266" s="547" t="s">
        <v>76</v>
      </c>
      <c r="AE1266" s="547" t="s">
        <v>76</v>
      </c>
      <c r="AF1266" s="547" t="s">
        <v>76</v>
      </c>
      <c r="AG1266" s="547" t="s">
        <v>76</v>
      </c>
      <c r="AH1266" s="547" t="s">
        <v>76</v>
      </c>
      <c r="AI1266" s="547">
        <v>13</v>
      </c>
      <c r="AJ1266" s="547" t="s">
        <v>76</v>
      </c>
      <c r="AK1266" s="546" t="s">
        <v>76</v>
      </c>
      <c r="AL1266" s="547" t="s">
        <v>76</v>
      </c>
      <c r="AM1266" s="547">
        <v>13</v>
      </c>
      <c r="AN1266" s="547" t="s">
        <v>76</v>
      </c>
      <c r="AO1266" s="547">
        <v>13</v>
      </c>
    </row>
    <row r="1267" spans="1:41" ht="15" customHeight="1">
      <c r="A1267" s="523" t="s">
        <v>1085</v>
      </c>
      <c r="B1267" s="710" t="s">
        <v>1259</v>
      </c>
      <c r="C1267" s="547"/>
      <c r="D1267" s="547"/>
      <c r="E1267" s="547"/>
      <c r="F1267" s="547"/>
      <c r="G1267" s="547"/>
      <c r="H1267" s="547"/>
      <c r="I1267" s="547"/>
      <c r="J1267" s="547"/>
      <c r="K1267" s="547"/>
      <c r="L1267" s="547"/>
      <c r="M1267" s="547"/>
      <c r="N1267" s="547"/>
      <c r="O1267" s="547"/>
      <c r="P1267" s="546"/>
      <c r="Q1267" s="546"/>
      <c r="R1267" s="547"/>
      <c r="S1267" s="547"/>
      <c r="T1267" s="547"/>
      <c r="U1267" s="547"/>
      <c r="V1267" s="547"/>
      <c r="W1267" s="547"/>
      <c r="X1267" s="547"/>
      <c r="Y1267" s="547"/>
      <c r="Z1267" s="547"/>
      <c r="AA1267" s="547"/>
      <c r="AB1267" s="546"/>
      <c r="AC1267" s="547"/>
      <c r="AD1267" s="547"/>
      <c r="AE1267" s="547"/>
      <c r="AF1267" s="547"/>
      <c r="AG1267" s="547"/>
      <c r="AH1267" s="547"/>
      <c r="AI1267" s="547"/>
      <c r="AJ1267" s="547"/>
      <c r="AK1267" s="546"/>
      <c r="AL1267" s="547"/>
      <c r="AM1267" s="547"/>
      <c r="AN1267" s="547"/>
      <c r="AO1267" s="547"/>
    </row>
    <row r="1268" spans="1:41" ht="15" customHeight="1">
      <c r="B1268" s="512" t="s">
        <v>390</v>
      </c>
      <c r="C1268" s="547">
        <v>13</v>
      </c>
      <c r="D1268" s="547">
        <v>13</v>
      </c>
      <c r="E1268" s="547">
        <v>12</v>
      </c>
      <c r="F1268" s="547">
        <v>12.5</v>
      </c>
      <c r="G1268" s="547">
        <v>13</v>
      </c>
      <c r="H1268" s="547">
        <v>13</v>
      </c>
      <c r="I1268" s="547">
        <v>13</v>
      </c>
      <c r="J1268" s="547">
        <v>13</v>
      </c>
      <c r="K1268" s="547">
        <v>16.5</v>
      </c>
      <c r="L1268" s="547">
        <v>13</v>
      </c>
      <c r="M1268" s="547">
        <v>14.5</v>
      </c>
      <c r="N1268" s="547">
        <v>14</v>
      </c>
      <c r="O1268" s="547">
        <v>13</v>
      </c>
      <c r="P1268" s="547">
        <v>13</v>
      </c>
      <c r="Q1268" s="547">
        <v>13</v>
      </c>
      <c r="R1268" s="547" t="s">
        <v>76</v>
      </c>
      <c r="S1268" s="547">
        <v>14.5</v>
      </c>
      <c r="T1268" s="547">
        <v>13</v>
      </c>
      <c r="U1268" s="547" t="s">
        <v>76</v>
      </c>
      <c r="V1268" s="547">
        <v>18</v>
      </c>
      <c r="W1268" s="547">
        <v>13</v>
      </c>
      <c r="X1268" s="547">
        <v>15.5</v>
      </c>
      <c r="Y1268" s="547">
        <v>11.5</v>
      </c>
      <c r="Z1268" s="547">
        <v>14.5</v>
      </c>
      <c r="AA1268" s="547">
        <v>14.75</v>
      </c>
      <c r="AB1268" s="547">
        <v>11.5</v>
      </c>
      <c r="AC1268" s="547">
        <v>16.3</v>
      </c>
      <c r="AD1268" s="547">
        <v>15</v>
      </c>
      <c r="AE1268" s="547">
        <v>11.5</v>
      </c>
      <c r="AF1268" s="547">
        <v>13.5</v>
      </c>
      <c r="AG1268" s="547">
        <v>15</v>
      </c>
      <c r="AH1268" s="547">
        <v>12.5</v>
      </c>
      <c r="AI1268" s="547">
        <v>17.75</v>
      </c>
      <c r="AJ1268" s="547">
        <v>15</v>
      </c>
      <c r="AK1268" s="546" t="s">
        <v>1550</v>
      </c>
      <c r="AL1268" s="547">
        <v>13</v>
      </c>
      <c r="AM1268" s="547">
        <v>11.5</v>
      </c>
      <c r="AN1268" s="547">
        <v>12.5</v>
      </c>
      <c r="AO1268" s="547">
        <v>13</v>
      </c>
    </row>
    <row r="1269" spans="1:41" ht="15" customHeight="1">
      <c r="B1269" s="512" t="s">
        <v>391</v>
      </c>
      <c r="C1269" s="547" t="s">
        <v>76</v>
      </c>
      <c r="D1269" s="547" t="s">
        <v>76</v>
      </c>
      <c r="E1269" s="547" t="s">
        <v>76</v>
      </c>
      <c r="F1269" s="547" t="s">
        <v>76</v>
      </c>
      <c r="G1269" s="547" t="s">
        <v>76</v>
      </c>
      <c r="H1269" s="547" t="s">
        <v>76</v>
      </c>
      <c r="I1269" s="547" t="s">
        <v>76</v>
      </c>
      <c r="J1269" s="547" t="s">
        <v>76</v>
      </c>
      <c r="K1269" s="547" t="s">
        <v>76</v>
      </c>
      <c r="L1269" s="547" t="s">
        <v>76</v>
      </c>
      <c r="M1269" s="547">
        <v>14.5</v>
      </c>
      <c r="N1269" s="547" t="s">
        <v>76</v>
      </c>
      <c r="O1269" s="547" t="s">
        <v>76</v>
      </c>
      <c r="P1269" s="547" t="s">
        <v>76</v>
      </c>
      <c r="Q1269" s="547" t="s">
        <v>76</v>
      </c>
      <c r="R1269" s="547" t="s">
        <v>76</v>
      </c>
      <c r="S1269" s="547" t="s">
        <v>76</v>
      </c>
      <c r="T1269" s="547" t="s">
        <v>76</v>
      </c>
      <c r="U1269" s="547" t="s">
        <v>76</v>
      </c>
      <c r="V1269" s="547" t="s">
        <v>76</v>
      </c>
      <c r="W1269" s="547" t="s">
        <v>76</v>
      </c>
      <c r="X1269" s="547" t="s">
        <v>76</v>
      </c>
      <c r="Y1269" s="547" t="s">
        <v>76</v>
      </c>
      <c r="Z1269" s="547" t="s">
        <v>76</v>
      </c>
      <c r="AA1269" s="547" t="s">
        <v>76</v>
      </c>
      <c r="AB1269" s="547" t="s">
        <v>76</v>
      </c>
      <c r="AC1269" s="547">
        <v>16.3</v>
      </c>
      <c r="AD1269" s="547" t="s">
        <v>76</v>
      </c>
      <c r="AE1269" s="547" t="s">
        <v>76</v>
      </c>
      <c r="AF1269" s="547" t="s">
        <v>76</v>
      </c>
      <c r="AG1269" s="547" t="s">
        <v>76</v>
      </c>
      <c r="AH1269" s="547">
        <v>14.5</v>
      </c>
      <c r="AI1269" s="547" t="s">
        <v>76</v>
      </c>
      <c r="AJ1269" s="547" t="s">
        <v>76</v>
      </c>
      <c r="AK1269" s="547" t="s">
        <v>76</v>
      </c>
      <c r="AL1269" s="547" t="s">
        <v>76</v>
      </c>
      <c r="AM1269" s="547">
        <v>11.5</v>
      </c>
      <c r="AN1269" s="547" t="s">
        <v>76</v>
      </c>
      <c r="AO1269" s="547">
        <v>15.5</v>
      </c>
    </row>
    <row r="1270" spans="1:41" s="551" customFormat="1" ht="15" customHeight="1">
      <c r="A1270" s="2619" t="s">
        <v>211</v>
      </c>
      <c r="B1270" s="2619"/>
      <c r="C1270" s="547">
        <v>7</v>
      </c>
      <c r="D1270" s="547">
        <v>7</v>
      </c>
      <c r="E1270" s="547">
        <v>7</v>
      </c>
      <c r="F1270" s="547">
        <v>7</v>
      </c>
      <c r="G1270" s="547">
        <v>7</v>
      </c>
      <c r="H1270" s="547">
        <v>7</v>
      </c>
      <c r="I1270" s="547">
        <v>7</v>
      </c>
      <c r="J1270" s="547">
        <v>7</v>
      </c>
      <c r="K1270" s="547">
        <v>7</v>
      </c>
      <c r="L1270" s="547">
        <v>7</v>
      </c>
      <c r="M1270" s="547">
        <v>7</v>
      </c>
      <c r="N1270" s="547">
        <v>7</v>
      </c>
      <c r="O1270" s="547">
        <v>7</v>
      </c>
      <c r="P1270" s="547">
        <v>7</v>
      </c>
      <c r="Q1270" s="547">
        <v>7</v>
      </c>
      <c r="R1270" s="547">
        <v>7</v>
      </c>
      <c r="S1270" s="547">
        <v>7</v>
      </c>
      <c r="T1270" s="547">
        <v>7</v>
      </c>
      <c r="U1270" s="547">
        <v>7</v>
      </c>
      <c r="V1270" s="547">
        <v>7</v>
      </c>
      <c r="W1270" s="547">
        <v>7</v>
      </c>
      <c r="X1270" s="547">
        <v>7</v>
      </c>
      <c r="Y1270" s="547">
        <v>7</v>
      </c>
      <c r="Z1270" s="547">
        <v>7</v>
      </c>
      <c r="AA1270" s="547">
        <v>7</v>
      </c>
      <c r="AB1270" s="547">
        <v>7</v>
      </c>
      <c r="AC1270" s="547">
        <v>7</v>
      </c>
      <c r="AD1270" s="547">
        <v>7</v>
      </c>
      <c r="AE1270" s="547">
        <v>7</v>
      </c>
      <c r="AF1270" s="547">
        <v>7</v>
      </c>
      <c r="AG1270" s="547">
        <v>7</v>
      </c>
      <c r="AH1270" s="547">
        <v>7</v>
      </c>
      <c r="AI1270" s="547">
        <v>7</v>
      </c>
      <c r="AJ1270" s="547">
        <v>7</v>
      </c>
      <c r="AK1270" s="547">
        <v>7</v>
      </c>
      <c r="AL1270" s="547">
        <v>7</v>
      </c>
      <c r="AM1270" s="547">
        <v>7</v>
      </c>
      <c r="AN1270" s="547">
        <v>7</v>
      </c>
      <c r="AO1270" s="547" t="s">
        <v>76</v>
      </c>
    </row>
    <row r="1271" spans="1:41" ht="15" customHeight="1">
      <c r="A1271" s="2619" t="s">
        <v>408</v>
      </c>
      <c r="B1271" s="2619"/>
      <c r="C1271" s="547"/>
      <c r="D1271" s="547"/>
      <c r="E1271" s="547"/>
      <c r="F1271" s="547"/>
      <c r="G1271" s="547"/>
      <c r="H1271" s="547"/>
      <c r="I1271" s="547"/>
      <c r="J1271" s="547"/>
      <c r="K1271" s="547"/>
      <c r="L1271" s="547"/>
      <c r="M1271" s="547"/>
      <c r="N1271" s="547"/>
      <c r="O1271" s="547"/>
      <c r="P1271" s="546"/>
      <c r="Q1271" s="546"/>
      <c r="R1271" s="547"/>
      <c r="S1271" s="547"/>
      <c r="T1271" s="547"/>
      <c r="U1271" s="547"/>
      <c r="V1271" s="547"/>
      <c r="W1271" s="546"/>
      <c r="X1271" s="546"/>
      <c r="Y1271" s="547"/>
      <c r="Z1271" s="546"/>
      <c r="AA1271" s="546"/>
      <c r="AB1271" s="546"/>
      <c r="AC1271" s="546"/>
      <c r="AD1271" s="547"/>
      <c r="AE1271" s="547"/>
      <c r="AF1271" s="547"/>
      <c r="AG1271" s="547"/>
      <c r="AH1271" s="547"/>
      <c r="AI1271" s="547"/>
      <c r="AJ1271" s="547"/>
      <c r="AK1271" s="546"/>
      <c r="AL1271" s="547"/>
      <c r="AM1271" s="547"/>
      <c r="AN1271" s="547"/>
      <c r="AO1271" s="547"/>
    </row>
    <row r="1272" spans="1:41" ht="15" customHeight="1">
      <c r="B1272" s="512" t="s">
        <v>390</v>
      </c>
      <c r="C1272" s="547">
        <v>13</v>
      </c>
      <c r="D1272" s="547">
        <v>13</v>
      </c>
      <c r="E1272" s="547" t="s">
        <v>1669</v>
      </c>
      <c r="F1272" s="547">
        <v>13</v>
      </c>
      <c r="G1272" s="547">
        <v>13</v>
      </c>
      <c r="H1272" s="547">
        <v>13</v>
      </c>
      <c r="I1272" s="547">
        <v>13</v>
      </c>
      <c r="J1272" s="547">
        <v>13</v>
      </c>
      <c r="K1272" s="547">
        <v>13</v>
      </c>
      <c r="L1272" s="547">
        <v>13</v>
      </c>
      <c r="M1272" s="547">
        <v>13</v>
      </c>
      <c r="N1272" s="547">
        <v>13</v>
      </c>
      <c r="O1272" s="547">
        <v>13</v>
      </c>
      <c r="P1272" s="547">
        <v>13</v>
      </c>
      <c r="Q1272" s="547">
        <v>13</v>
      </c>
      <c r="R1272" s="547">
        <v>13</v>
      </c>
      <c r="S1272" s="547">
        <v>13</v>
      </c>
      <c r="T1272" s="547">
        <v>13</v>
      </c>
      <c r="U1272" s="547">
        <v>13</v>
      </c>
      <c r="V1272" s="547">
        <v>13</v>
      </c>
      <c r="W1272" s="547">
        <v>13</v>
      </c>
      <c r="X1272" s="547">
        <v>13</v>
      </c>
      <c r="Y1272" s="547">
        <v>13</v>
      </c>
      <c r="Z1272" s="547">
        <v>13</v>
      </c>
      <c r="AA1272" s="547">
        <v>13</v>
      </c>
      <c r="AB1272" s="547">
        <v>13</v>
      </c>
      <c r="AC1272" s="547">
        <v>13</v>
      </c>
      <c r="AD1272" s="547">
        <v>13</v>
      </c>
      <c r="AE1272" s="547">
        <v>13</v>
      </c>
      <c r="AF1272" s="547">
        <v>13</v>
      </c>
      <c r="AG1272" s="547">
        <v>13</v>
      </c>
      <c r="AH1272" s="547">
        <v>13</v>
      </c>
      <c r="AI1272" s="547">
        <v>12.25</v>
      </c>
      <c r="AJ1272" s="547">
        <v>13</v>
      </c>
      <c r="AK1272" s="547">
        <v>13</v>
      </c>
      <c r="AL1272" s="547">
        <v>13</v>
      </c>
      <c r="AM1272" s="547">
        <v>12</v>
      </c>
      <c r="AN1272" s="547">
        <v>13</v>
      </c>
      <c r="AO1272" s="547">
        <v>13</v>
      </c>
    </row>
    <row r="1273" spans="1:41" ht="15" customHeight="1">
      <c r="B1273" s="512" t="s">
        <v>391</v>
      </c>
      <c r="C1273" s="547" t="s">
        <v>76</v>
      </c>
      <c r="D1273" s="547" t="s">
        <v>76</v>
      </c>
      <c r="E1273" s="547" t="s">
        <v>76</v>
      </c>
      <c r="F1273" s="547" t="s">
        <v>76</v>
      </c>
      <c r="G1273" s="547" t="s">
        <v>76</v>
      </c>
      <c r="H1273" s="547" t="s">
        <v>76</v>
      </c>
      <c r="I1273" s="547">
        <v>13</v>
      </c>
      <c r="J1273" s="547" t="s">
        <v>76</v>
      </c>
      <c r="K1273" s="547">
        <v>13</v>
      </c>
      <c r="L1273" s="547" t="s">
        <v>76</v>
      </c>
      <c r="M1273" s="547" t="s">
        <v>76</v>
      </c>
      <c r="N1273" s="547" t="s">
        <v>76</v>
      </c>
      <c r="O1273" s="547" t="s">
        <v>76</v>
      </c>
      <c r="P1273" s="546" t="s">
        <v>76</v>
      </c>
      <c r="Q1273" s="546" t="s">
        <v>76</v>
      </c>
      <c r="R1273" s="547">
        <v>13</v>
      </c>
      <c r="S1273" s="547" t="s">
        <v>76</v>
      </c>
      <c r="T1273" s="547" t="s">
        <v>76</v>
      </c>
      <c r="U1273" s="547" t="s">
        <v>76</v>
      </c>
      <c r="V1273" s="547" t="s">
        <v>76</v>
      </c>
      <c r="W1273" s="546" t="s">
        <v>76</v>
      </c>
      <c r="X1273" s="546" t="s">
        <v>76</v>
      </c>
      <c r="Y1273" s="546" t="s">
        <v>76</v>
      </c>
      <c r="Z1273" s="547" t="s">
        <v>76</v>
      </c>
      <c r="AA1273" s="547" t="s">
        <v>76</v>
      </c>
      <c r="AB1273" s="546" t="s">
        <v>76</v>
      </c>
      <c r="AC1273" s="547" t="s">
        <v>76</v>
      </c>
      <c r="AD1273" s="547" t="s">
        <v>76</v>
      </c>
      <c r="AE1273" s="547" t="s">
        <v>76</v>
      </c>
      <c r="AF1273" s="547" t="s">
        <v>76</v>
      </c>
      <c r="AG1273" s="547" t="s">
        <v>76</v>
      </c>
      <c r="AH1273" s="547" t="s">
        <v>76</v>
      </c>
      <c r="AI1273" s="547">
        <v>13</v>
      </c>
      <c r="AJ1273" s="547" t="s">
        <v>76</v>
      </c>
      <c r="AK1273" s="546" t="s">
        <v>76</v>
      </c>
      <c r="AL1273" s="547" t="s">
        <v>76</v>
      </c>
      <c r="AM1273" s="547">
        <v>13</v>
      </c>
      <c r="AN1273" s="547" t="s">
        <v>76</v>
      </c>
      <c r="AO1273" s="547">
        <v>13</v>
      </c>
    </row>
    <row r="1274" spans="1:41" ht="15" customHeight="1">
      <c r="A1274" s="2619" t="s">
        <v>409</v>
      </c>
      <c r="B1274" s="2619"/>
      <c r="C1274" s="547"/>
      <c r="D1274" s="547"/>
      <c r="E1274" s="547"/>
      <c r="F1274" s="547"/>
      <c r="G1274" s="547"/>
      <c r="H1274" s="547"/>
      <c r="I1274" s="547">
        <v>13</v>
      </c>
      <c r="J1274" s="547"/>
      <c r="K1274" s="547"/>
      <c r="L1274" s="547"/>
      <c r="M1274" s="547"/>
      <c r="N1274" s="547"/>
      <c r="O1274" s="547"/>
      <c r="P1274" s="546"/>
      <c r="Q1274" s="546"/>
      <c r="R1274" s="547"/>
      <c r="S1274" s="547"/>
      <c r="T1274" s="547"/>
      <c r="U1274" s="547"/>
      <c r="V1274" s="547"/>
      <c r="W1274" s="546"/>
      <c r="X1274" s="546"/>
      <c r="Y1274" s="546"/>
      <c r="Z1274" s="547"/>
      <c r="AA1274" s="547"/>
      <c r="AB1274" s="546"/>
      <c r="AC1274" s="547"/>
      <c r="AD1274" s="547"/>
      <c r="AE1274" s="547"/>
      <c r="AF1274" s="547"/>
      <c r="AG1274" s="547"/>
      <c r="AH1274" s="547"/>
      <c r="AI1274" s="547"/>
      <c r="AJ1274" s="547"/>
      <c r="AK1274" s="546"/>
      <c r="AL1274" s="547"/>
      <c r="AM1274" s="547"/>
      <c r="AN1274" s="547"/>
      <c r="AO1274" s="547"/>
    </row>
    <row r="1275" spans="1:41" ht="15" customHeight="1">
      <c r="B1275" s="512" t="s">
        <v>390</v>
      </c>
      <c r="C1275" s="547">
        <v>13</v>
      </c>
      <c r="D1275" s="547">
        <v>13</v>
      </c>
      <c r="E1275" s="547">
        <v>13</v>
      </c>
      <c r="F1275" s="547">
        <v>13</v>
      </c>
      <c r="G1275" s="547" t="s">
        <v>76</v>
      </c>
      <c r="H1275" s="547" t="s">
        <v>76</v>
      </c>
      <c r="I1275" s="547" t="s">
        <v>76</v>
      </c>
      <c r="J1275" s="547">
        <v>13</v>
      </c>
      <c r="K1275" s="547">
        <v>13</v>
      </c>
      <c r="L1275" s="547">
        <v>13</v>
      </c>
      <c r="M1275" s="547">
        <v>13</v>
      </c>
      <c r="N1275" s="547">
        <v>13</v>
      </c>
      <c r="O1275" s="547">
        <v>13</v>
      </c>
      <c r="P1275" s="547">
        <v>13</v>
      </c>
      <c r="Q1275" s="547">
        <v>13</v>
      </c>
      <c r="R1275" s="547">
        <v>13</v>
      </c>
      <c r="S1275" s="547">
        <v>13</v>
      </c>
      <c r="T1275" s="547">
        <v>13</v>
      </c>
      <c r="U1275" s="547">
        <v>13</v>
      </c>
      <c r="V1275" s="547">
        <v>13</v>
      </c>
      <c r="W1275" s="547">
        <v>13</v>
      </c>
      <c r="X1275" s="547">
        <v>13</v>
      </c>
      <c r="Y1275" s="547">
        <v>13</v>
      </c>
      <c r="Z1275" s="547">
        <v>13</v>
      </c>
      <c r="AA1275" s="547">
        <v>13</v>
      </c>
      <c r="AB1275" s="547">
        <v>13</v>
      </c>
      <c r="AC1275" s="547">
        <v>13</v>
      </c>
      <c r="AD1275" s="547">
        <v>13</v>
      </c>
      <c r="AE1275" s="547">
        <v>13</v>
      </c>
      <c r="AF1275" s="547">
        <v>13</v>
      </c>
      <c r="AG1275" s="547">
        <v>13</v>
      </c>
      <c r="AH1275" s="547">
        <v>13</v>
      </c>
      <c r="AI1275" s="547">
        <v>13.38</v>
      </c>
      <c r="AJ1275" s="547">
        <v>13</v>
      </c>
      <c r="AK1275" s="547" t="s">
        <v>76</v>
      </c>
      <c r="AL1275" s="547" t="s">
        <v>76</v>
      </c>
      <c r="AM1275" s="547" t="s">
        <v>76</v>
      </c>
      <c r="AN1275" s="547">
        <v>13</v>
      </c>
      <c r="AO1275" s="547">
        <v>14</v>
      </c>
    </row>
    <row r="1276" spans="1:41" ht="15" customHeight="1">
      <c r="B1276" s="512" t="s">
        <v>391</v>
      </c>
      <c r="C1276" s="547" t="s">
        <v>76</v>
      </c>
      <c r="D1276" s="547" t="s">
        <v>76</v>
      </c>
      <c r="E1276" s="547" t="s">
        <v>76</v>
      </c>
      <c r="F1276" s="547" t="s">
        <v>76</v>
      </c>
      <c r="G1276" s="547" t="s">
        <v>76</v>
      </c>
      <c r="H1276" s="547" t="s">
        <v>76</v>
      </c>
      <c r="I1276" s="547" t="s">
        <v>76</v>
      </c>
      <c r="J1276" s="547" t="s">
        <v>76</v>
      </c>
      <c r="K1276" s="547">
        <v>13</v>
      </c>
      <c r="L1276" s="547" t="s">
        <v>76</v>
      </c>
      <c r="M1276" s="547" t="s">
        <v>76</v>
      </c>
      <c r="N1276" s="547">
        <v>15</v>
      </c>
      <c r="O1276" s="546" t="s">
        <v>76</v>
      </c>
      <c r="P1276" s="547" t="s">
        <v>76</v>
      </c>
      <c r="Q1276" s="546" t="s">
        <v>76</v>
      </c>
      <c r="R1276" s="547">
        <v>13</v>
      </c>
      <c r="S1276" s="547" t="s">
        <v>76</v>
      </c>
      <c r="T1276" s="547" t="s">
        <v>76</v>
      </c>
      <c r="U1276" s="547" t="s">
        <v>76</v>
      </c>
      <c r="V1276" s="547" t="s">
        <v>76</v>
      </c>
      <c r="W1276" s="547" t="s">
        <v>76</v>
      </c>
      <c r="X1276" s="547" t="s">
        <v>76</v>
      </c>
      <c r="Y1276" s="547" t="s">
        <v>76</v>
      </c>
      <c r="Z1276" s="547" t="s">
        <v>76</v>
      </c>
      <c r="AA1276" s="547" t="s">
        <v>76</v>
      </c>
      <c r="AB1276" s="547">
        <v>14.5</v>
      </c>
      <c r="AC1276" s="546" t="s">
        <v>76</v>
      </c>
      <c r="AD1276" s="547" t="s">
        <v>76</v>
      </c>
      <c r="AE1276" s="547" t="s">
        <v>76</v>
      </c>
      <c r="AF1276" s="547" t="s">
        <v>76</v>
      </c>
      <c r="AG1276" s="547" t="s">
        <v>76</v>
      </c>
      <c r="AH1276" s="547" t="s">
        <v>76</v>
      </c>
      <c r="AI1276" s="547" t="s">
        <v>76</v>
      </c>
      <c r="AJ1276" s="547" t="s">
        <v>76</v>
      </c>
      <c r="AK1276" s="546" t="s">
        <v>76</v>
      </c>
      <c r="AL1276" s="547" t="s">
        <v>76</v>
      </c>
      <c r="AM1276" s="547" t="s">
        <v>76</v>
      </c>
      <c r="AN1276" s="547" t="s">
        <v>76</v>
      </c>
      <c r="AO1276" s="547" t="s">
        <v>76</v>
      </c>
    </row>
    <row r="1277" spans="1:41" ht="15" customHeight="1">
      <c r="A1277" s="2619" t="s">
        <v>410</v>
      </c>
      <c r="B1277" s="2619"/>
      <c r="C1277" s="547"/>
      <c r="D1277" s="547"/>
      <c r="E1277" s="547"/>
      <c r="F1277" s="547"/>
      <c r="G1277" s="547"/>
      <c r="H1277" s="547"/>
      <c r="I1277" s="547"/>
      <c r="J1277" s="547"/>
      <c r="K1277" s="547"/>
      <c r="L1277" s="547"/>
      <c r="M1277" s="547"/>
      <c r="N1277" s="547"/>
      <c r="O1277" s="546"/>
      <c r="P1277" s="547"/>
      <c r="Q1277" s="546"/>
      <c r="R1277" s="547"/>
      <c r="S1277" s="547"/>
      <c r="T1277" s="547"/>
      <c r="U1277" s="547"/>
      <c r="V1277" s="547"/>
      <c r="W1277" s="547"/>
      <c r="X1277" s="547"/>
      <c r="Y1277" s="547"/>
      <c r="Z1277" s="547"/>
      <c r="AA1277" s="547"/>
      <c r="AB1277" s="546"/>
      <c r="AC1277" s="546"/>
      <c r="AD1277" s="547"/>
      <c r="AE1277" s="547"/>
      <c r="AF1277" s="547"/>
      <c r="AG1277" s="547"/>
      <c r="AH1277" s="547"/>
      <c r="AI1277" s="547"/>
      <c r="AJ1277" s="547"/>
      <c r="AK1277" s="546"/>
      <c r="AL1277" s="547"/>
      <c r="AM1277" s="547"/>
      <c r="AN1277" s="547"/>
      <c r="AO1277" s="547"/>
    </row>
    <row r="1278" spans="1:41" ht="15" customHeight="1">
      <c r="B1278" s="512" t="s">
        <v>390</v>
      </c>
      <c r="C1278" s="547">
        <v>14</v>
      </c>
      <c r="D1278" s="547">
        <v>14</v>
      </c>
      <c r="E1278" s="547">
        <v>14</v>
      </c>
      <c r="F1278" s="547">
        <v>13</v>
      </c>
      <c r="G1278" s="547">
        <v>14</v>
      </c>
      <c r="H1278" s="547">
        <v>13</v>
      </c>
      <c r="I1278" s="547" t="s">
        <v>76</v>
      </c>
      <c r="J1278" s="547">
        <v>14.75</v>
      </c>
      <c r="K1278" s="547">
        <v>11.5</v>
      </c>
      <c r="L1278" s="547">
        <v>15.5</v>
      </c>
      <c r="M1278" s="547">
        <v>16</v>
      </c>
      <c r="N1278" s="547" t="s">
        <v>1881</v>
      </c>
      <c r="O1278" s="547">
        <v>17</v>
      </c>
      <c r="P1278" s="547">
        <v>12.5</v>
      </c>
      <c r="Q1278" s="546" t="s">
        <v>2451</v>
      </c>
      <c r="R1278" s="547">
        <v>16</v>
      </c>
      <c r="S1278" s="547">
        <v>15.5</v>
      </c>
      <c r="T1278" s="547">
        <v>17</v>
      </c>
      <c r="U1278" s="547">
        <v>16</v>
      </c>
      <c r="V1278" s="547">
        <v>16.5</v>
      </c>
      <c r="W1278" s="547">
        <v>16.5</v>
      </c>
      <c r="X1278" s="547" t="s">
        <v>2931</v>
      </c>
      <c r="Y1278" s="547">
        <v>16</v>
      </c>
      <c r="Z1278" s="547">
        <v>16.5</v>
      </c>
      <c r="AA1278" s="547" t="s">
        <v>3000</v>
      </c>
      <c r="AB1278" s="547">
        <v>16</v>
      </c>
      <c r="AC1278" s="547">
        <v>14</v>
      </c>
      <c r="AD1278" s="547">
        <v>16</v>
      </c>
      <c r="AE1278" s="547">
        <v>14.5</v>
      </c>
      <c r="AF1278" s="547">
        <v>16</v>
      </c>
      <c r="AG1278" s="547">
        <v>16</v>
      </c>
      <c r="AH1278" s="547">
        <v>13.4</v>
      </c>
      <c r="AI1278" s="547">
        <v>16.5</v>
      </c>
      <c r="AJ1278" s="547">
        <v>16</v>
      </c>
      <c r="AK1278" s="546" t="s">
        <v>1908</v>
      </c>
      <c r="AL1278" s="547" t="s">
        <v>76</v>
      </c>
      <c r="AM1278" s="547" t="s">
        <v>76</v>
      </c>
      <c r="AN1278" s="547">
        <v>15</v>
      </c>
      <c r="AO1278" s="547">
        <v>19</v>
      </c>
    </row>
    <row r="1279" spans="1:41" ht="15" customHeight="1">
      <c r="B1279" s="512" t="s">
        <v>391</v>
      </c>
      <c r="C1279" s="547" t="s">
        <v>76</v>
      </c>
      <c r="D1279" s="547" t="s">
        <v>76</v>
      </c>
      <c r="E1279" s="547" t="s">
        <v>76</v>
      </c>
      <c r="F1279" s="547" t="s">
        <v>76</v>
      </c>
      <c r="G1279" s="547" t="s">
        <v>76</v>
      </c>
      <c r="H1279" s="547" t="s">
        <v>76</v>
      </c>
      <c r="I1279" s="547" t="s">
        <v>76</v>
      </c>
      <c r="J1279" s="547" t="s">
        <v>76</v>
      </c>
      <c r="K1279" s="547">
        <v>17.5</v>
      </c>
      <c r="L1279" s="547" t="s">
        <v>76</v>
      </c>
      <c r="M1279" s="547" t="s">
        <v>76</v>
      </c>
      <c r="N1279" s="547">
        <v>16.5</v>
      </c>
      <c r="O1279" s="546" t="s">
        <v>76</v>
      </c>
      <c r="P1279" s="546" t="s">
        <v>76</v>
      </c>
      <c r="Q1279" s="546" t="s">
        <v>76</v>
      </c>
      <c r="R1279" s="547">
        <v>19.5</v>
      </c>
      <c r="S1279" s="547" t="s">
        <v>76</v>
      </c>
      <c r="T1279" s="547" t="s">
        <v>76</v>
      </c>
      <c r="U1279" s="547" t="s">
        <v>76</v>
      </c>
      <c r="V1279" s="547" t="s">
        <v>76</v>
      </c>
      <c r="W1279" s="547" t="s">
        <v>76</v>
      </c>
      <c r="X1279" s="547" t="s">
        <v>76</v>
      </c>
      <c r="Y1279" s="547" t="s">
        <v>76</v>
      </c>
      <c r="Z1279" s="547" t="s">
        <v>76</v>
      </c>
      <c r="AA1279" s="547" t="s">
        <v>76</v>
      </c>
      <c r="AB1279" s="547" t="s">
        <v>76</v>
      </c>
      <c r="AC1279" s="547">
        <v>17</v>
      </c>
      <c r="AD1279" s="547" t="s">
        <v>76</v>
      </c>
      <c r="AE1279" s="547" t="s">
        <v>76</v>
      </c>
      <c r="AF1279" s="547" t="s">
        <v>76</v>
      </c>
      <c r="AG1279" s="547" t="s">
        <v>76</v>
      </c>
      <c r="AH1279" s="547">
        <v>16.5</v>
      </c>
      <c r="AI1279" s="547">
        <v>19.25</v>
      </c>
      <c r="AJ1279" s="547" t="s">
        <v>76</v>
      </c>
      <c r="AK1279" s="546" t="s">
        <v>76</v>
      </c>
      <c r="AL1279" s="547" t="s">
        <v>76</v>
      </c>
      <c r="AM1279" s="547" t="s">
        <v>76</v>
      </c>
      <c r="AN1279" s="547" t="s">
        <v>76</v>
      </c>
      <c r="AO1279" s="547" t="s">
        <v>76</v>
      </c>
    </row>
    <row r="1280" spans="1:41" ht="15" customHeight="1">
      <c r="A1280" s="2619" t="s">
        <v>411</v>
      </c>
      <c r="B1280" s="2619"/>
      <c r="C1280" s="547"/>
      <c r="D1280" s="547"/>
      <c r="E1280" s="547"/>
      <c r="F1280" s="547"/>
      <c r="G1280" s="547"/>
      <c r="H1280" s="547"/>
      <c r="I1280" s="547"/>
      <c r="J1280" s="547"/>
      <c r="K1280" s="547"/>
      <c r="L1280" s="547"/>
      <c r="M1280" s="547"/>
      <c r="N1280" s="547"/>
      <c r="O1280" s="546"/>
      <c r="P1280" s="546"/>
      <c r="Q1280" s="546"/>
      <c r="R1280" s="547"/>
      <c r="S1280" s="547"/>
      <c r="T1280" s="547"/>
      <c r="U1280" s="547"/>
      <c r="V1280" s="547"/>
      <c r="W1280" s="547"/>
      <c r="X1280" s="547"/>
      <c r="Y1280" s="547"/>
      <c r="Z1280" s="547"/>
      <c r="AA1280" s="547"/>
      <c r="AB1280" s="547"/>
      <c r="AC1280" s="547"/>
      <c r="AD1280" s="547"/>
      <c r="AE1280" s="547"/>
      <c r="AF1280" s="547"/>
      <c r="AG1280" s="547"/>
      <c r="AH1280" s="547"/>
      <c r="AI1280" s="547"/>
      <c r="AJ1280" s="547"/>
      <c r="AK1280" s="546"/>
      <c r="AL1280" s="547"/>
      <c r="AM1280" s="547"/>
      <c r="AN1280" s="547"/>
      <c r="AO1280" s="547"/>
    </row>
    <row r="1281" spans="1:41" ht="15" customHeight="1">
      <c r="B1281" s="512" t="s">
        <v>390</v>
      </c>
      <c r="C1281" s="547">
        <v>13</v>
      </c>
      <c r="D1281" s="547">
        <v>14</v>
      </c>
      <c r="E1281" s="547" t="s">
        <v>2685</v>
      </c>
      <c r="F1281" s="547">
        <v>12</v>
      </c>
      <c r="G1281" s="547" t="s">
        <v>2389</v>
      </c>
      <c r="H1281" s="547" t="s">
        <v>2982</v>
      </c>
      <c r="I1281" s="547">
        <v>10</v>
      </c>
      <c r="J1281" s="547" t="s">
        <v>2904</v>
      </c>
      <c r="K1281" s="547">
        <v>14.5</v>
      </c>
      <c r="L1281" s="547" t="s">
        <v>2706</v>
      </c>
      <c r="M1281" s="547">
        <v>14</v>
      </c>
      <c r="N1281" s="547">
        <v>14.75</v>
      </c>
      <c r="O1281" s="547" t="s">
        <v>2258</v>
      </c>
      <c r="P1281" s="547" t="s">
        <v>1854</v>
      </c>
      <c r="Q1281" s="547">
        <v>13</v>
      </c>
      <c r="R1281" s="547">
        <v>13</v>
      </c>
      <c r="S1281" s="547" t="s">
        <v>1933</v>
      </c>
      <c r="T1281" s="547" t="s">
        <v>1878</v>
      </c>
      <c r="U1281" s="547">
        <v>15.5</v>
      </c>
      <c r="V1281" s="546" t="s">
        <v>2710</v>
      </c>
      <c r="W1281" s="547">
        <v>15.5</v>
      </c>
      <c r="X1281" s="547">
        <v>15</v>
      </c>
      <c r="Y1281" s="547">
        <v>15</v>
      </c>
      <c r="Z1281" s="547">
        <v>15.5</v>
      </c>
      <c r="AA1281" s="547">
        <v>14.5</v>
      </c>
      <c r="AB1281" s="547">
        <v>13</v>
      </c>
      <c r="AC1281" s="547">
        <v>13</v>
      </c>
      <c r="AD1281" s="547">
        <v>15</v>
      </c>
      <c r="AE1281" s="547">
        <v>12</v>
      </c>
      <c r="AF1281" s="547">
        <v>16</v>
      </c>
      <c r="AG1281" s="547">
        <v>15.5</v>
      </c>
      <c r="AH1281" s="547">
        <v>10.5</v>
      </c>
      <c r="AI1281" s="547">
        <v>9.5</v>
      </c>
      <c r="AJ1281" s="547">
        <v>16</v>
      </c>
      <c r="AK1281" s="546" t="s">
        <v>1893</v>
      </c>
      <c r="AL1281" s="547">
        <v>13</v>
      </c>
      <c r="AM1281" s="547">
        <v>11.5</v>
      </c>
      <c r="AN1281" s="547">
        <v>10.5</v>
      </c>
      <c r="AO1281" s="547">
        <v>11.5</v>
      </c>
    </row>
    <row r="1282" spans="1:41" ht="15" customHeight="1">
      <c r="A1282" s="517"/>
      <c r="B1282" s="518" t="s">
        <v>391</v>
      </c>
      <c r="C1282" s="552" t="s">
        <v>76</v>
      </c>
      <c r="D1282" s="552" t="s">
        <v>76</v>
      </c>
      <c r="E1282" s="552" t="s">
        <v>76</v>
      </c>
      <c r="F1282" s="552" t="s">
        <v>76</v>
      </c>
      <c r="G1282" s="552" t="s">
        <v>76</v>
      </c>
      <c r="H1282" s="552" t="s">
        <v>76</v>
      </c>
      <c r="I1282" s="552">
        <v>13</v>
      </c>
      <c r="J1282" s="552" t="s">
        <v>76</v>
      </c>
      <c r="K1282" s="552">
        <v>16.5</v>
      </c>
      <c r="L1282" s="552" t="s">
        <v>76</v>
      </c>
      <c r="M1282" s="552">
        <v>14.5</v>
      </c>
      <c r="N1282" s="552" t="s">
        <v>76</v>
      </c>
      <c r="O1282" s="553" t="s">
        <v>76</v>
      </c>
      <c r="P1282" s="553" t="s">
        <v>76</v>
      </c>
      <c r="Q1282" s="552" t="s">
        <v>76</v>
      </c>
      <c r="R1282" s="552">
        <v>13</v>
      </c>
      <c r="S1282" s="552" t="s">
        <v>76</v>
      </c>
      <c r="T1282" s="553" t="s">
        <v>76</v>
      </c>
      <c r="U1282" s="553" t="s">
        <v>76</v>
      </c>
      <c r="V1282" s="553" t="s">
        <v>76</v>
      </c>
      <c r="W1282" s="553" t="s">
        <v>76</v>
      </c>
      <c r="X1282" s="553" t="s">
        <v>76</v>
      </c>
      <c r="Y1282" s="553" t="s">
        <v>76</v>
      </c>
      <c r="Z1282" s="552" t="s">
        <v>76</v>
      </c>
      <c r="AA1282" s="552" t="s">
        <v>76</v>
      </c>
      <c r="AB1282" s="553" t="s">
        <v>76</v>
      </c>
      <c r="AC1282" s="553" t="s">
        <v>76</v>
      </c>
      <c r="AD1282" s="553" t="s">
        <v>76</v>
      </c>
      <c r="AE1282" s="553" t="s">
        <v>76</v>
      </c>
      <c r="AF1282" s="553" t="s">
        <v>76</v>
      </c>
      <c r="AG1282" s="553" t="s">
        <v>76</v>
      </c>
      <c r="AH1282" s="552">
        <v>12.5</v>
      </c>
      <c r="AI1282" s="552">
        <v>11.5</v>
      </c>
      <c r="AJ1282" s="552" t="s">
        <v>76</v>
      </c>
      <c r="AK1282" s="553" t="s">
        <v>76</v>
      </c>
      <c r="AL1282" s="553" t="s">
        <v>76</v>
      </c>
      <c r="AM1282" s="552">
        <v>13.5</v>
      </c>
      <c r="AN1282" s="552" t="s">
        <v>76</v>
      </c>
      <c r="AO1282" s="552">
        <v>14.5</v>
      </c>
    </row>
    <row r="1283" spans="1:41" s="1047" customFormat="1" ht="15" customHeight="1">
      <c r="A1283" s="2573" t="s">
        <v>548</v>
      </c>
      <c r="B1283" s="2573"/>
      <c r="C1283" s="2573"/>
      <c r="D1283" s="2573"/>
      <c r="E1283" s="2573"/>
      <c r="F1283" s="2573"/>
      <c r="G1283" s="2573"/>
      <c r="H1283" s="2573"/>
      <c r="I1283" s="2573"/>
      <c r="J1283" s="1049"/>
      <c r="K1283" s="1049"/>
      <c r="L1283" s="1049"/>
      <c r="M1283" s="1049"/>
      <c r="N1283" s="1049"/>
      <c r="O1283" s="1049"/>
      <c r="P1283" s="1049"/>
      <c r="Q1283" s="1049"/>
      <c r="R1283" s="1049"/>
      <c r="S1283" s="1049"/>
      <c r="T1283" s="2573" t="s">
        <v>3562</v>
      </c>
      <c r="U1283" s="2573"/>
      <c r="V1283" s="2573"/>
      <c r="W1283" s="2573"/>
      <c r="X1283" s="2573"/>
      <c r="Y1283" s="1050"/>
      <c r="Z1283" s="1048"/>
      <c r="AA1283" s="1048"/>
      <c r="AB1283" s="1048"/>
      <c r="AC1283" s="1048"/>
      <c r="AF1283" s="1050"/>
      <c r="AG1283" s="1050"/>
      <c r="AH1283" s="1050"/>
      <c r="AI1283" s="1050"/>
      <c r="AJ1283" s="1050"/>
    </row>
    <row r="1284" spans="1:41" s="1047" customFormat="1" ht="15" customHeight="1">
      <c r="B1284" s="1047" t="s">
        <v>399</v>
      </c>
      <c r="U1284" s="1047" t="s">
        <v>399</v>
      </c>
      <c r="V1284" s="1048"/>
      <c r="W1284" s="1048"/>
      <c r="X1284" s="1048"/>
      <c r="Y1284" s="1048"/>
      <c r="AA1284" s="1048"/>
      <c r="AB1284" s="1048"/>
      <c r="AC1284" s="1048"/>
      <c r="AH1284" s="1048"/>
      <c r="AI1284" s="1048"/>
      <c r="AJ1284" s="1048"/>
    </row>
    <row r="1285" spans="1:41" ht="15" customHeight="1"/>
    <row r="1286" spans="1:41" s="599" customFormat="1" ht="15" customHeight="1">
      <c r="C1286" s="2636" t="s">
        <v>2875</v>
      </c>
      <c r="D1286" s="2636"/>
      <c r="E1286" s="2636"/>
      <c r="F1286" s="2636"/>
      <c r="G1286" s="2636"/>
      <c r="H1286" s="2636"/>
      <c r="I1286" s="2636"/>
      <c r="J1286" s="2640" t="s">
        <v>3001</v>
      </c>
      <c r="K1286" s="2640"/>
      <c r="L1286" s="2640"/>
      <c r="M1286" s="2640"/>
      <c r="N1286" s="2640"/>
      <c r="O1286" s="2640"/>
      <c r="P1286" s="2640"/>
      <c r="Q1286" s="2598" t="s">
        <v>2229</v>
      </c>
      <c r="R1286" s="2598"/>
      <c r="S1286" s="996"/>
      <c r="T1286" s="996"/>
      <c r="U1286" s="996"/>
      <c r="V1286" s="996"/>
      <c r="W1286" s="996"/>
      <c r="X1286" s="996"/>
      <c r="Y1286" s="996"/>
      <c r="AA1286" s="996"/>
      <c r="AB1286" s="996"/>
      <c r="AC1286" s="996"/>
      <c r="AD1286" s="996"/>
      <c r="AE1286" s="996"/>
      <c r="AF1286" s="996"/>
      <c r="AG1286" s="996"/>
      <c r="AH1286" s="996"/>
      <c r="AI1286" s="996"/>
      <c r="AJ1286" s="996"/>
      <c r="AK1286" s="996"/>
      <c r="AL1286" s="996"/>
      <c r="AM1286" s="996"/>
      <c r="AN1286" s="996"/>
      <c r="AO1286" s="996"/>
    </row>
    <row r="1287" spans="1:41" ht="15" customHeight="1">
      <c r="B1287" s="496"/>
      <c r="C1287" s="709"/>
      <c r="D1287" s="709"/>
      <c r="E1287" s="709"/>
      <c r="F1287" s="709"/>
      <c r="G1287" s="709"/>
      <c r="H1287" s="709"/>
      <c r="I1287" s="705"/>
      <c r="J1287" s="2628"/>
      <c r="K1287" s="2628"/>
      <c r="L1287" s="2628"/>
      <c r="M1287" s="543"/>
      <c r="N1287" s="543"/>
      <c r="O1287" s="543"/>
      <c r="P1287" s="543"/>
      <c r="Q1287" s="501" t="s">
        <v>1130</v>
      </c>
      <c r="T1287" s="543"/>
      <c r="U1287" s="543"/>
      <c r="V1287" s="704"/>
      <c r="W1287" s="704"/>
      <c r="X1287" s="704"/>
      <c r="Y1287" s="543"/>
      <c r="AA1287" s="709"/>
      <c r="AB1287" s="709"/>
      <c r="AC1287" s="705"/>
      <c r="AD1287" s="704"/>
      <c r="AE1287" s="704"/>
      <c r="AF1287" s="704"/>
      <c r="AG1287" s="543"/>
      <c r="AH1287" s="709"/>
      <c r="AI1287" s="709"/>
      <c r="AJ1287" s="543"/>
      <c r="AK1287" s="543"/>
      <c r="AL1287" s="543"/>
      <c r="AM1287" s="543"/>
      <c r="AN1287" s="543"/>
      <c r="AO1287" s="543"/>
    </row>
    <row r="1288" spans="1:41" ht="15" customHeight="1">
      <c r="B1288" s="543"/>
      <c r="C1288" s="543"/>
      <c r="D1288" s="543"/>
      <c r="E1288" s="543"/>
      <c r="F1288" s="543"/>
      <c r="G1288" s="543"/>
      <c r="H1288" s="543"/>
      <c r="I1288" s="543"/>
      <c r="J1288" s="543"/>
      <c r="K1288" s="543"/>
      <c r="L1288" s="543"/>
      <c r="M1288" s="543"/>
      <c r="N1288" s="2629"/>
      <c r="O1288" s="2629"/>
      <c r="P1288" s="2629"/>
      <c r="Q1288" s="2629"/>
      <c r="AH1288" s="544"/>
      <c r="AI1288" s="544"/>
      <c r="AJ1288" s="544"/>
      <c r="AK1288" s="544"/>
      <c r="AL1288" s="544"/>
      <c r="AM1288" s="544"/>
      <c r="AN1288" s="544"/>
      <c r="AO1288" s="544"/>
    </row>
    <row r="1289" spans="1:41" s="555" customFormat="1" ht="15" customHeight="1">
      <c r="A1289" s="2632" t="s">
        <v>369</v>
      </c>
      <c r="B1289" s="2633"/>
      <c r="C1289" s="2600" t="s">
        <v>230</v>
      </c>
      <c r="D1289" s="2601"/>
      <c r="E1289" s="2601"/>
      <c r="F1289" s="2602"/>
      <c r="G1289" s="2600" t="s">
        <v>370</v>
      </c>
      <c r="H1289" s="2601"/>
      <c r="I1289" s="2601"/>
      <c r="J1289" s="2602"/>
      <c r="K1289" s="2600" t="s">
        <v>371</v>
      </c>
      <c r="L1289" s="2601"/>
      <c r="M1289" s="2601"/>
      <c r="N1289" s="2601"/>
      <c r="O1289" s="2601"/>
      <c r="P1289" s="2601"/>
      <c r="Q1289" s="2601"/>
      <c r="R1289" s="2601"/>
      <c r="S1289" s="2601"/>
      <c r="T1289" s="2601"/>
      <c r="U1289" s="2601"/>
      <c r="V1289" s="2601"/>
      <c r="W1289" s="2601"/>
      <c r="X1289" s="2601"/>
      <c r="Y1289" s="2601"/>
      <c r="Z1289" s="2601"/>
      <c r="AA1289" s="2601"/>
      <c r="AB1289" s="2601"/>
      <c r="AC1289" s="2601"/>
      <c r="AD1289" s="2601"/>
      <c r="AE1289" s="2601"/>
      <c r="AF1289" s="2601"/>
      <c r="AG1289" s="2602"/>
      <c r="AH1289" s="2600" t="s">
        <v>1773</v>
      </c>
      <c r="AI1289" s="2601"/>
      <c r="AJ1289" s="2601"/>
      <c r="AK1289" s="2601"/>
      <c r="AL1289" s="2601"/>
      <c r="AM1289" s="2601"/>
      <c r="AN1289" s="2601"/>
      <c r="AO1289" s="2602"/>
    </row>
    <row r="1290" spans="1:41" s="555" customFormat="1" ht="33.75" customHeight="1">
      <c r="A1290" s="2634"/>
      <c r="B1290" s="2635"/>
      <c r="C1290" s="988" t="s">
        <v>372</v>
      </c>
      <c r="D1290" s="988" t="s">
        <v>373</v>
      </c>
      <c r="E1290" s="988" t="s">
        <v>374</v>
      </c>
      <c r="F1290" s="988" t="s">
        <v>375</v>
      </c>
      <c r="G1290" s="988" t="s">
        <v>376</v>
      </c>
      <c r="H1290" s="988" t="s">
        <v>377</v>
      </c>
      <c r="I1290" s="988" t="s">
        <v>2298</v>
      </c>
      <c r="J1290" s="988" t="s">
        <v>378</v>
      </c>
      <c r="K1290" s="988" t="s">
        <v>890</v>
      </c>
      <c r="L1290" s="988" t="s">
        <v>379</v>
      </c>
      <c r="M1290" s="988" t="s">
        <v>380</v>
      </c>
      <c r="N1290" s="988" t="s">
        <v>381</v>
      </c>
      <c r="O1290" s="988" t="s">
        <v>382</v>
      </c>
      <c r="P1290" s="988" t="s">
        <v>383</v>
      </c>
      <c r="Q1290" s="988" t="s">
        <v>384</v>
      </c>
      <c r="R1290" s="988" t="s">
        <v>412</v>
      </c>
      <c r="S1290" s="988" t="s">
        <v>413</v>
      </c>
      <c r="T1290" s="988" t="s">
        <v>414</v>
      </c>
      <c r="U1290" s="988" t="s">
        <v>415</v>
      </c>
      <c r="V1290" s="988" t="s">
        <v>416</v>
      </c>
      <c r="W1290" s="988" t="s">
        <v>417</v>
      </c>
      <c r="X1290" s="988" t="s">
        <v>418</v>
      </c>
      <c r="Y1290" s="988" t="s">
        <v>419</v>
      </c>
      <c r="Z1290" s="988" t="s">
        <v>420</v>
      </c>
      <c r="AA1290" s="988" t="s">
        <v>421</v>
      </c>
      <c r="AB1290" s="988" t="s">
        <v>422</v>
      </c>
      <c r="AC1290" s="988" t="s">
        <v>423</v>
      </c>
      <c r="AD1290" s="988" t="s">
        <v>424</v>
      </c>
      <c r="AE1290" s="988" t="s">
        <v>425</v>
      </c>
      <c r="AF1290" s="988" t="s">
        <v>426</v>
      </c>
      <c r="AG1290" s="988" t="s">
        <v>427</v>
      </c>
      <c r="AH1290" s="988" t="s">
        <v>1733</v>
      </c>
      <c r="AI1290" s="988" t="s">
        <v>432</v>
      </c>
      <c r="AJ1290" s="987" t="s">
        <v>428</v>
      </c>
      <c r="AK1290" s="987" t="s">
        <v>429</v>
      </c>
      <c r="AL1290" s="988" t="s">
        <v>430</v>
      </c>
      <c r="AM1290" s="988" t="s">
        <v>362</v>
      </c>
      <c r="AN1290" s="988" t="s">
        <v>431</v>
      </c>
      <c r="AO1290" s="988" t="s">
        <v>2488</v>
      </c>
    </row>
    <row r="1291" spans="1:41" s="711" customFormat="1" ht="15" customHeight="1">
      <c r="A1291" s="2626" t="s">
        <v>44</v>
      </c>
      <c r="B1291" s="2626"/>
      <c r="C1291" s="546" t="s">
        <v>1926</v>
      </c>
      <c r="D1291" s="547">
        <v>4</v>
      </c>
      <c r="E1291" s="546" t="s">
        <v>2790</v>
      </c>
      <c r="F1291" s="547">
        <v>4.5</v>
      </c>
      <c r="G1291" s="547" t="s">
        <v>1226</v>
      </c>
      <c r="H1291" s="547" t="s">
        <v>1226</v>
      </c>
      <c r="I1291" s="547">
        <v>5</v>
      </c>
      <c r="J1291" s="547">
        <v>7</v>
      </c>
      <c r="K1291" s="547" t="s">
        <v>2984</v>
      </c>
      <c r="L1291" s="547">
        <v>5.5</v>
      </c>
      <c r="M1291" s="547">
        <v>6</v>
      </c>
      <c r="N1291" s="547">
        <v>5</v>
      </c>
      <c r="O1291" s="547">
        <v>5</v>
      </c>
      <c r="P1291" s="547">
        <v>5.5</v>
      </c>
      <c r="Q1291" s="547">
        <v>5</v>
      </c>
      <c r="R1291" s="546" t="s">
        <v>2752</v>
      </c>
      <c r="S1291" s="548">
        <v>6</v>
      </c>
      <c r="T1291" s="547">
        <v>4</v>
      </c>
      <c r="U1291" s="547">
        <v>5</v>
      </c>
      <c r="V1291" s="547">
        <v>5</v>
      </c>
      <c r="W1291" s="547">
        <v>5.5</v>
      </c>
      <c r="X1291" s="547" t="s">
        <v>2652</v>
      </c>
      <c r="Y1291" s="547">
        <v>6</v>
      </c>
      <c r="Z1291" s="547">
        <v>6</v>
      </c>
      <c r="AA1291" s="547">
        <v>5</v>
      </c>
      <c r="AB1291" s="547">
        <v>7</v>
      </c>
      <c r="AC1291" s="546" t="s">
        <v>2985</v>
      </c>
      <c r="AD1291" s="547">
        <v>6.5</v>
      </c>
      <c r="AE1291" s="547" t="s">
        <v>2986</v>
      </c>
      <c r="AF1291" s="547">
        <v>5.5</v>
      </c>
      <c r="AG1291" s="547">
        <v>5.5</v>
      </c>
      <c r="AH1291" s="546" t="s">
        <v>2794</v>
      </c>
      <c r="AI1291" s="546" t="s">
        <v>2987</v>
      </c>
      <c r="AJ1291" s="547">
        <v>6</v>
      </c>
      <c r="AK1291" s="547">
        <v>5.5</v>
      </c>
      <c r="AL1291" s="547">
        <v>6.5</v>
      </c>
      <c r="AM1291" s="547">
        <v>3</v>
      </c>
      <c r="AN1291" s="547">
        <v>1</v>
      </c>
      <c r="AO1291" s="547" t="s">
        <v>2957</v>
      </c>
    </row>
    <row r="1292" spans="1:41" ht="15" customHeight="1">
      <c r="A1292" s="2619" t="s">
        <v>45</v>
      </c>
      <c r="B1292" s="2619"/>
      <c r="C1292" s="549"/>
      <c r="D1292" s="549"/>
      <c r="E1292" s="549"/>
      <c r="F1292" s="549"/>
      <c r="G1292" s="549"/>
      <c r="H1292" s="549"/>
      <c r="I1292" s="549"/>
      <c r="J1292" s="549"/>
      <c r="K1292" s="549"/>
      <c r="L1292" s="549"/>
      <c r="M1292" s="549"/>
      <c r="N1292" s="549"/>
      <c r="O1292" s="549"/>
      <c r="P1292" s="549"/>
      <c r="Q1292" s="549"/>
      <c r="R1292" s="546"/>
      <c r="S1292" s="546"/>
      <c r="T1292" s="546"/>
      <c r="U1292" s="546"/>
      <c r="V1292" s="546"/>
      <c r="W1292" s="546"/>
      <c r="X1292" s="546"/>
      <c r="Y1292" s="547"/>
      <c r="Z1292" s="546"/>
      <c r="AA1292" s="546"/>
      <c r="AB1292" s="546"/>
      <c r="AC1292" s="546"/>
      <c r="AD1292" s="546"/>
      <c r="AE1292" s="546"/>
      <c r="AF1292" s="546"/>
      <c r="AG1292" s="546"/>
      <c r="AH1292" s="546"/>
      <c r="AI1292" s="546"/>
      <c r="AJ1292" s="546"/>
      <c r="AK1292" s="546"/>
      <c r="AL1292" s="546"/>
      <c r="AM1292" s="546"/>
      <c r="AN1292" s="547"/>
      <c r="AO1292" s="547"/>
    </row>
    <row r="1293" spans="1:41" ht="15" customHeight="1">
      <c r="A1293" s="514" t="s">
        <v>856</v>
      </c>
      <c r="B1293" s="512" t="s">
        <v>2314</v>
      </c>
      <c r="C1293" s="547">
        <v>8.5</v>
      </c>
      <c r="D1293" s="547">
        <v>7.5</v>
      </c>
      <c r="E1293" s="547">
        <v>7</v>
      </c>
      <c r="F1293" s="547">
        <v>7.5</v>
      </c>
      <c r="G1293" s="547">
        <v>8.25</v>
      </c>
      <c r="H1293" s="547">
        <v>8.25</v>
      </c>
      <c r="I1293" s="547">
        <v>7</v>
      </c>
      <c r="J1293" s="547">
        <v>7.25</v>
      </c>
      <c r="K1293" s="547">
        <v>6</v>
      </c>
      <c r="L1293" s="550">
        <v>9</v>
      </c>
      <c r="M1293" s="547">
        <v>7.5</v>
      </c>
      <c r="N1293" s="547">
        <v>8.25</v>
      </c>
      <c r="O1293" s="546" t="s">
        <v>2729</v>
      </c>
      <c r="P1293" s="547">
        <v>8</v>
      </c>
      <c r="Q1293" s="547">
        <v>9</v>
      </c>
      <c r="R1293" s="546" t="s">
        <v>2384</v>
      </c>
      <c r="S1293" s="547">
        <v>9</v>
      </c>
      <c r="T1293" s="547">
        <v>8.25</v>
      </c>
      <c r="U1293" s="547" t="s">
        <v>2384</v>
      </c>
      <c r="V1293" s="547">
        <v>9.5</v>
      </c>
      <c r="W1293" s="547" t="s">
        <v>2502</v>
      </c>
      <c r="X1293" s="547">
        <v>7.5</v>
      </c>
      <c r="Y1293" s="547" t="s">
        <v>2504</v>
      </c>
      <c r="Z1293" s="547">
        <v>9.5</v>
      </c>
      <c r="AA1293" s="547">
        <v>8</v>
      </c>
      <c r="AB1293" s="547">
        <v>9.5</v>
      </c>
      <c r="AC1293" s="546" t="s">
        <v>2681</v>
      </c>
      <c r="AD1293" s="547">
        <v>9.5</v>
      </c>
      <c r="AE1293" s="547">
        <v>8</v>
      </c>
      <c r="AF1293" s="547" t="s">
        <v>2384</v>
      </c>
      <c r="AG1293" s="547" t="s">
        <v>2384</v>
      </c>
      <c r="AH1293" s="547">
        <v>7.5</v>
      </c>
      <c r="AI1293" s="546" t="s">
        <v>2988</v>
      </c>
      <c r="AJ1293" s="547">
        <v>8.5</v>
      </c>
      <c r="AK1293" s="546" t="s">
        <v>2621</v>
      </c>
      <c r="AL1293" s="547">
        <v>10</v>
      </c>
      <c r="AM1293" s="546" t="s">
        <v>2989</v>
      </c>
      <c r="AN1293" s="547" t="s">
        <v>2967</v>
      </c>
      <c r="AO1293" s="547" t="s">
        <v>2990</v>
      </c>
    </row>
    <row r="1294" spans="1:41" ht="15" customHeight="1">
      <c r="A1294" s="514" t="s">
        <v>1085</v>
      </c>
      <c r="B1294" s="512" t="s">
        <v>2315</v>
      </c>
      <c r="C1294" s="547">
        <v>8.75</v>
      </c>
      <c r="D1294" s="547">
        <v>8</v>
      </c>
      <c r="E1294" s="547">
        <v>7.5</v>
      </c>
      <c r="F1294" s="547">
        <v>7.75</v>
      </c>
      <c r="G1294" s="547">
        <v>8.5</v>
      </c>
      <c r="H1294" s="547">
        <v>8.5</v>
      </c>
      <c r="I1294" s="547">
        <v>7.5</v>
      </c>
      <c r="J1294" s="547">
        <v>7.5</v>
      </c>
      <c r="K1294" s="547">
        <v>7</v>
      </c>
      <c r="L1294" s="550">
        <v>9</v>
      </c>
      <c r="M1294" s="547" t="s">
        <v>2787</v>
      </c>
      <c r="N1294" s="547">
        <v>8.5</v>
      </c>
      <c r="O1294" s="546" t="s">
        <v>2502</v>
      </c>
      <c r="P1294" s="547">
        <v>8.5</v>
      </c>
      <c r="Q1294" s="547">
        <v>9.25</v>
      </c>
      <c r="R1294" s="546" t="s">
        <v>2384</v>
      </c>
      <c r="S1294" s="547">
        <v>9</v>
      </c>
      <c r="T1294" s="547">
        <v>8.5</v>
      </c>
      <c r="U1294" s="547" t="s">
        <v>2384</v>
      </c>
      <c r="V1294" s="547">
        <v>9.5</v>
      </c>
      <c r="W1294" s="547" t="s">
        <v>2502</v>
      </c>
      <c r="X1294" s="546">
        <v>7.75</v>
      </c>
      <c r="Y1294" s="547">
        <v>9.5</v>
      </c>
      <c r="Z1294" s="547">
        <v>9.5</v>
      </c>
      <c r="AA1294" s="547">
        <v>8.25</v>
      </c>
      <c r="AB1294" s="547">
        <v>9.5</v>
      </c>
      <c r="AC1294" s="546" t="s">
        <v>2481</v>
      </c>
      <c r="AD1294" s="547">
        <v>9.5</v>
      </c>
      <c r="AE1294" s="547">
        <v>8.5</v>
      </c>
      <c r="AF1294" s="547">
        <v>9</v>
      </c>
      <c r="AG1294" s="547" t="s">
        <v>2384</v>
      </c>
      <c r="AH1294" s="547">
        <v>8</v>
      </c>
      <c r="AI1294" s="546" t="s">
        <v>2991</v>
      </c>
      <c r="AJ1294" s="547">
        <v>8.75</v>
      </c>
      <c r="AK1294" s="546" t="s">
        <v>2621</v>
      </c>
      <c r="AL1294" s="547">
        <v>10</v>
      </c>
      <c r="AM1294" s="546" t="s">
        <v>2989</v>
      </c>
      <c r="AN1294" s="547" t="s">
        <v>2969</v>
      </c>
      <c r="AO1294" s="547" t="s">
        <v>2992</v>
      </c>
    </row>
    <row r="1295" spans="1:41" ht="15" customHeight="1">
      <c r="A1295" s="514" t="s">
        <v>827</v>
      </c>
      <c r="B1295" s="512" t="s">
        <v>2316</v>
      </c>
      <c r="C1295" s="547">
        <v>9</v>
      </c>
      <c r="D1295" s="547">
        <v>8.5</v>
      </c>
      <c r="E1295" s="547">
        <v>7.75</v>
      </c>
      <c r="F1295" s="547">
        <v>8</v>
      </c>
      <c r="G1295" s="547">
        <v>8.75</v>
      </c>
      <c r="H1295" s="547">
        <v>8.75</v>
      </c>
      <c r="I1295" s="547">
        <v>7.75</v>
      </c>
      <c r="J1295" s="547">
        <v>8</v>
      </c>
      <c r="K1295" s="547" t="s">
        <v>2448</v>
      </c>
      <c r="L1295" s="550">
        <v>9</v>
      </c>
      <c r="M1295" s="547" t="s">
        <v>2523</v>
      </c>
      <c r="N1295" s="547">
        <v>8.5</v>
      </c>
      <c r="O1295" s="546" t="s">
        <v>2502</v>
      </c>
      <c r="P1295" s="547">
        <v>9</v>
      </c>
      <c r="Q1295" s="547">
        <v>9.5</v>
      </c>
      <c r="R1295" s="547" t="s">
        <v>2549</v>
      </c>
      <c r="S1295" s="547">
        <v>9</v>
      </c>
      <c r="T1295" s="547">
        <v>8.75</v>
      </c>
      <c r="U1295" s="547" t="s">
        <v>2498</v>
      </c>
      <c r="V1295" s="547">
        <v>9.5</v>
      </c>
      <c r="W1295" s="547" t="s">
        <v>2520</v>
      </c>
      <c r="X1295" s="547">
        <v>8</v>
      </c>
      <c r="Y1295" s="547">
        <v>9.5</v>
      </c>
      <c r="Z1295" s="547">
        <v>9.5</v>
      </c>
      <c r="AA1295" s="547">
        <v>8.5</v>
      </c>
      <c r="AB1295" s="547">
        <v>9.5</v>
      </c>
      <c r="AC1295" s="546" t="s">
        <v>2582</v>
      </c>
      <c r="AD1295" s="547">
        <v>9.5</v>
      </c>
      <c r="AE1295" s="547">
        <v>9</v>
      </c>
      <c r="AF1295" s="547">
        <v>9</v>
      </c>
      <c r="AG1295" s="547" t="s">
        <v>2384</v>
      </c>
      <c r="AH1295" s="546" t="s">
        <v>2993</v>
      </c>
      <c r="AI1295" s="546" t="s">
        <v>2994</v>
      </c>
      <c r="AJ1295" s="547">
        <v>9</v>
      </c>
      <c r="AK1295" s="546" t="s">
        <v>2501</v>
      </c>
      <c r="AL1295" s="547">
        <v>10</v>
      </c>
      <c r="AM1295" s="547">
        <v>4</v>
      </c>
      <c r="AN1295" s="547" t="s">
        <v>2642</v>
      </c>
      <c r="AO1295" s="547" t="s">
        <v>2995</v>
      </c>
    </row>
    <row r="1296" spans="1:41" ht="15" customHeight="1">
      <c r="A1296" s="514" t="s">
        <v>828</v>
      </c>
      <c r="B1296" s="512" t="s">
        <v>2317</v>
      </c>
      <c r="C1296" s="547">
        <v>9</v>
      </c>
      <c r="D1296" s="547">
        <v>8.5</v>
      </c>
      <c r="E1296" s="547">
        <v>8</v>
      </c>
      <c r="F1296" s="547">
        <v>8.5</v>
      </c>
      <c r="G1296" s="547">
        <v>9</v>
      </c>
      <c r="H1296" s="547">
        <v>9</v>
      </c>
      <c r="I1296" s="547">
        <v>8</v>
      </c>
      <c r="J1296" s="547">
        <v>8.25</v>
      </c>
      <c r="K1296" s="547" t="s">
        <v>76</v>
      </c>
      <c r="L1296" s="547" t="s">
        <v>76</v>
      </c>
      <c r="M1296" s="547">
        <v>7.5</v>
      </c>
      <c r="N1296" s="547" t="s">
        <v>76</v>
      </c>
      <c r="O1296" s="546" t="s">
        <v>2502</v>
      </c>
      <c r="P1296" s="547">
        <v>9.5</v>
      </c>
      <c r="Q1296" s="547">
        <v>9.5</v>
      </c>
      <c r="R1296" s="547">
        <v>8.75</v>
      </c>
      <c r="S1296" s="547" t="s">
        <v>76</v>
      </c>
      <c r="T1296" s="547">
        <v>8</v>
      </c>
      <c r="U1296" s="547" t="s">
        <v>76</v>
      </c>
      <c r="V1296" s="547" t="s">
        <v>76</v>
      </c>
      <c r="W1296" s="547" t="s">
        <v>2520</v>
      </c>
      <c r="X1296" s="547">
        <v>8</v>
      </c>
      <c r="Y1296" s="546" t="s">
        <v>2996</v>
      </c>
      <c r="Z1296" s="546" t="s">
        <v>76</v>
      </c>
      <c r="AA1296" s="546" t="s">
        <v>76</v>
      </c>
      <c r="AB1296" s="547">
        <v>9.5</v>
      </c>
      <c r="AC1296" s="546" t="s">
        <v>2582</v>
      </c>
      <c r="AD1296" s="547">
        <v>9.5</v>
      </c>
      <c r="AE1296" s="547" t="s">
        <v>76</v>
      </c>
      <c r="AF1296" s="547">
        <v>8.5</v>
      </c>
      <c r="AG1296" s="547" t="s">
        <v>76</v>
      </c>
      <c r="AH1296" s="546" t="s">
        <v>2997</v>
      </c>
      <c r="AI1296" s="546" t="s">
        <v>1927</v>
      </c>
      <c r="AJ1296" s="547">
        <v>9</v>
      </c>
      <c r="AK1296" s="546" t="s">
        <v>2501</v>
      </c>
      <c r="AL1296" s="547">
        <v>10</v>
      </c>
      <c r="AM1296" s="547">
        <v>4</v>
      </c>
      <c r="AN1296" s="547" t="s">
        <v>2642</v>
      </c>
      <c r="AO1296" s="547" t="s">
        <v>2998</v>
      </c>
    </row>
    <row r="1297" spans="1:41" ht="15" customHeight="1">
      <c r="A1297" s="514" t="s">
        <v>854</v>
      </c>
      <c r="B1297" s="512" t="s">
        <v>2318</v>
      </c>
      <c r="C1297" s="547">
        <v>9</v>
      </c>
      <c r="D1297" s="547">
        <v>8.5</v>
      </c>
      <c r="E1297" s="547" t="s">
        <v>76</v>
      </c>
      <c r="F1297" s="547" t="s">
        <v>76</v>
      </c>
      <c r="G1297" s="547">
        <v>9</v>
      </c>
      <c r="H1297" s="547">
        <v>9</v>
      </c>
      <c r="I1297" s="547">
        <v>8.5</v>
      </c>
      <c r="J1297" s="547">
        <v>8.25</v>
      </c>
      <c r="K1297" s="547" t="s">
        <v>76</v>
      </c>
      <c r="L1297" s="547" t="s">
        <v>76</v>
      </c>
      <c r="M1297" s="547" t="s">
        <v>76</v>
      </c>
      <c r="N1297" s="547" t="s">
        <v>76</v>
      </c>
      <c r="O1297" s="546" t="s">
        <v>2502</v>
      </c>
      <c r="P1297" s="547">
        <v>9.5</v>
      </c>
      <c r="Q1297" s="547">
        <v>9.5</v>
      </c>
      <c r="R1297" s="547">
        <v>8</v>
      </c>
      <c r="S1297" s="547" t="s">
        <v>76</v>
      </c>
      <c r="T1297" s="547">
        <v>8</v>
      </c>
      <c r="U1297" s="547" t="s">
        <v>76</v>
      </c>
      <c r="V1297" s="547" t="s">
        <v>76</v>
      </c>
      <c r="W1297" s="547" t="s">
        <v>2520</v>
      </c>
      <c r="X1297" s="547">
        <v>8</v>
      </c>
      <c r="Y1297" s="547" t="s">
        <v>2979</v>
      </c>
      <c r="Z1297" s="546" t="s">
        <v>76</v>
      </c>
      <c r="AA1297" s="546" t="s">
        <v>76</v>
      </c>
      <c r="AB1297" s="547">
        <v>9.5</v>
      </c>
      <c r="AC1297" s="546" t="s">
        <v>2582</v>
      </c>
      <c r="AD1297" s="547">
        <v>9.5</v>
      </c>
      <c r="AE1297" s="547" t="s">
        <v>76</v>
      </c>
      <c r="AF1297" s="547">
        <v>8.5</v>
      </c>
      <c r="AG1297" s="547" t="s">
        <v>76</v>
      </c>
      <c r="AH1297" s="546" t="s">
        <v>2999</v>
      </c>
      <c r="AI1297" s="546" t="s">
        <v>1781</v>
      </c>
      <c r="AJ1297" s="547">
        <v>9</v>
      </c>
      <c r="AK1297" s="546" t="s">
        <v>2501</v>
      </c>
      <c r="AL1297" s="547">
        <v>10</v>
      </c>
      <c r="AM1297" s="547" t="s">
        <v>76</v>
      </c>
      <c r="AN1297" s="547" t="s">
        <v>2642</v>
      </c>
      <c r="AO1297" s="547" t="s">
        <v>76</v>
      </c>
    </row>
    <row r="1298" spans="1:41" ht="15" customHeight="1">
      <c r="A1298" s="2619" t="s">
        <v>388</v>
      </c>
      <c r="B1298" s="2619"/>
      <c r="C1298" s="547"/>
      <c r="D1298" s="547"/>
      <c r="E1298" s="547"/>
      <c r="F1298" s="547"/>
      <c r="G1298" s="547"/>
      <c r="H1298" s="547"/>
      <c r="I1298" s="547"/>
      <c r="J1298" s="547"/>
      <c r="K1298" s="547"/>
      <c r="L1298" s="547"/>
      <c r="M1298" s="547"/>
      <c r="N1298" s="547"/>
      <c r="O1298" s="546" t="s">
        <v>311</v>
      </c>
      <c r="P1298" s="547"/>
      <c r="Q1298" s="546"/>
      <c r="R1298" s="547"/>
      <c r="S1298" s="547"/>
      <c r="T1298" s="547"/>
      <c r="U1298" s="547"/>
      <c r="V1298" s="547"/>
      <c r="W1298" s="547"/>
      <c r="X1298" s="546"/>
      <c r="Y1298" s="547"/>
      <c r="Z1298" s="546"/>
      <c r="AA1298" s="546"/>
      <c r="AB1298" s="547"/>
      <c r="AC1298" s="546"/>
      <c r="AD1298" s="547"/>
      <c r="AE1298" s="547"/>
      <c r="AF1298" s="547"/>
      <c r="AG1298" s="547"/>
      <c r="AH1298" s="546"/>
      <c r="AI1298" s="546"/>
      <c r="AJ1298" s="546"/>
      <c r="AK1298" s="546"/>
      <c r="AL1298" s="546"/>
      <c r="AM1298" s="546"/>
      <c r="AN1298" s="547"/>
      <c r="AO1298" s="547"/>
    </row>
    <row r="1299" spans="1:41" ht="15" customHeight="1">
      <c r="A1299" s="2619" t="s">
        <v>389</v>
      </c>
      <c r="B1299" s="2619"/>
      <c r="C1299" s="547"/>
      <c r="D1299" s="547"/>
      <c r="E1299" s="547"/>
      <c r="F1299" s="547"/>
      <c r="G1299" s="547"/>
      <c r="H1299" s="547"/>
      <c r="I1299" s="547"/>
      <c r="J1299" s="547"/>
      <c r="K1299" s="547"/>
      <c r="L1299" s="547"/>
      <c r="M1299" s="547"/>
      <c r="N1299" s="547"/>
      <c r="O1299" s="546"/>
      <c r="P1299" s="547"/>
      <c r="Q1299" s="546"/>
      <c r="R1299" s="547"/>
      <c r="S1299" s="547"/>
      <c r="T1299" s="547"/>
      <c r="U1299" s="547"/>
      <c r="V1299" s="547"/>
      <c r="W1299" s="547"/>
      <c r="X1299" s="546"/>
      <c r="Y1299" s="547"/>
      <c r="Z1299" s="546"/>
      <c r="AA1299" s="546"/>
      <c r="AB1299" s="547"/>
      <c r="AC1299" s="546"/>
      <c r="AD1299" s="547"/>
      <c r="AE1299" s="547"/>
      <c r="AF1299" s="547"/>
      <c r="AG1299" s="547"/>
      <c r="AH1299" s="546"/>
      <c r="AI1299" s="546"/>
      <c r="AJ1299" s="546"/>
      <c r="AK1299" s="546"/>
      <c r="AL1299" s="546"/>
      <c r="AM1299" s="546"/>
      <c r="AN1299" s="547"/>
      <c r="AO1299" s="547"/>
    </row>
    <row r="1300" spans="1:41" ht="15" customHeight="1">
      <c r="B1300" s="512" t="s">
        <v>390</v>
      </c>
      <c r="C1300" s="547" t="s">
        <v>1646</v>
      </c>
      <c r="D1300" s="547" t="s">
        <v>2272</v>
      </c>
      <c r="E1300" s="547" t="s">
        <v>2841</v>
      </c>
      <c r="F1300" s="547">
        <v>10</v>
      </c>
      <c r="G1300" s="547" t="s">
        <v>2323</v>
      </c>
      <c r="H1300" s="547">
        <v>8</v>
      </c>
      <c r="I1300" s="547">
        <v>10</v>
      </c>
      <c r="J1300" s="547">
        <v>10</v>
      </c>
      <c r="K1300" s="547">
        <v>13</v>
      </c>
      <c r="L1300" s="547">
        <v>10</v>
      </c>
      <c r="M1300" s="547">
        <v>13</v>
      </c>
      <c r="N1300" s="547">
        <v>13</v>
      </c>
      <c r="O1300" s="547">
        <v>12</v>
      </c>
      <c r="P1300" s="547">
        <v>13</v>
      </c>
      <c r="Q1300" s="547" t="s">
        <v>1782</v>
      </c>
      <c r="R1300" s="547">
        <v>13</v>
      </c>
      <c r="S1300" s="547">
        <v>13</v>
      </c>
      <c r="T1300" s="547">
        <v>7</v>
      </c>
      <c r="U1300" s="547">
        <v>13</v>
      </c>
      <c r="V1300" s="547">
        <v>12</v>
      </c>
      <c r="W1300" s="547">
        <v>13</v>
      </c>
      <c r="X1300" s="547">
        <v>11</v>
      </c>
      <c r="Y1300" s="547">
        <v>13</v>
      </c>
      <c r="Z1300" s="547">
        <v>13</v>
      </c>
      <c r="AA1300" s="547">
        <v>13</v>
      </c>
      <c r="AB1300" s="547">
        <v>12</v>
      </c>
      <c r="AC1300" s="547">
        <v>13</v>
      </c>
      <c r="AD1300" s="547">
        <v>9</v>
      </c>
      <c r="AE1300" s="547">
        <v>13</v>
      </c>
      <c r="AF1300" s="547">
        <v>13</v>
      </c>
      <c r="AG1300" s="547">
        <v>13</v>
      </c>
      <c r="AH1300" s="547">
        <v>13</v>
      </c>
      <c r="AI1300" s="547">
        <v>11.5</v>
      </c>
      <c r="AJ1300" s="547">
        <v>13</v>
      </c>
      <c r="AK1300" s="547">
        <v>7</v>
      </c>
      <c r="AL1300" s="547">
        <v>13</v>
      </c>
      <c r="AM1300" s="547">
        <v>12</v>
      </c>
      <c r="AN1300" s="547">
        <v>8.5</v>
      </c>
      <c r="AO1300" s="547">
        <v>13</v>
      </c>
    </row>
    <row r="1301" spans="1:41" ht="15" customHeight="1">
      <c r="B1301" s="512" t="s">
        <v>391</v>
      </c>
      <c r="C1301" s="547" t="s">
        <v>2867</v>
      </c>
      <c r="D1301" s="547" t="s">
        <v>76</v>
      </c>
      <c r="E1301" s="547" t="s">
        <v>76</v>
      </c>
      <c r="F1301" s="547" t="s">
        <v>76</v>
      </c>
      <c r="G1301" s="547" t="s">
        <v>76</v>
      </c>
      <c r="H1301" s="547">
        <v>12</v>
      </c>
      <c r="I1301" s="547" t="s">
        <v>76</v>
      </c>
      <c r="J1301" s="547" t="s">
        <v>76</v>
      </c>
      <c r="K1301" s="547">
        <v>13</v>
      </c>
      <c r="L1301" s="547" t="s">
        <v>76</v>
      </c>
      <c r="M1301" s="547" t="s">
        <v>76</v>
      </c>
      <c r="N1301" s="547" t="s">
        <v>76</v>
      </c>
      <c r="O1301" s="546" t="s">
        <v>76</v>
      </c>
      <c r="P1301" s="547" t="s">
        <v>76</v>
      </c>
      <c r="Q1301" s="547" t="s">
        <v>2680</v>
      </c>
      <c r="R1301" s="547">
        <v>13</v>
      </c>
      <c r="S1301" s="547" t="s">
        <v>76</v>
      </c>
      <c r="T1301" s="547" t="s">
        <v>76</v>
      </c>
      <c r="U1301" s="547" t="s">
        <v>76</v>
      </c>
      <c r="V1301" s="547" t="s">
        <v>76</v>
      </c>
      <c r="W1301" s="547" t="s">
        <v>76</v>
      </c>
      <c r="X1301" s="547">
        <v>13</v>
      </c>
      <c r="Y1301" s="547">
        <v>2</v>
      </c>
      <c r="Z1301" s="547" t="s">
        <v>76</v>
      </c>
      <c r="AA1301" s="547" t="s">
        <v>76</v>
      </c>
      <c r="AB1301" s="547" t="s">
        <v>76</v>
      </c>
      <c r="AC1301" s="547" t="s">
        <v>76</v>
      </c>
      <c r="AD1301" s="547" t="s">
        <v>76</v>
      </c>
      <c r="AE1301" s="547" t="s">
        <v>76</v>
      </c>
      <c r="AF1301" s="547" t="s">
        <v>76</v>
      </c>
      <c r="AG1301" s="547" t="s">
        <v>76</v>
      </c>
      <c r="AH1301" s="546" t="s">
        <v>76</v>
      </c>
      <c r="AI1301" s="547" t="s">
        <v>76</v>
      </c>
      <c r="AJ1301" s="547" t="s">
        <v>76</v>
      </c>
      <c r="AK1301" s="546" t="s">
        <v>76</v>
      </c>
      <c r="AL1301" s="547" t="s">
        <v>76</v>
      </c>
      <c r="AM1301" s="547">
        <v>12</v>
      </c>
      <c r="AN1301" s="547" t="s">
        <v>76</v>
      </c>
      <c r="AO1301" s="547">
        <v>13</v>
      </c>
    </row>
    <row r="1302" spans="1:41" ht="15" customHeight="1">
      <c r="A1302" s="2619" t="s">
        <v>2799</v>
      </c>
      <c r="B1302" s="2619"/>
      <c r="C1302" s="547"/>
      <c r="D1302" s="547"/>
      <c r="E1302" s="547"/>
      <c r="F1302" s="547"/>
      <c r="G1302" s="547"/>
      <c r="H1302" s="547"/>
      <c r="I1302" s="547"/>
      <c r="J1302" s="547"/>
      <c r="K1302" s="547"/>
      <c r="L1302" s="547"/>
      <c r="M1302" s="547"/>
      <c r="N1302" s="547"/>
      <c r="O1302" s="546"/>
      <c r="P1302" s="547"/>
      <c r="Q1302" s="546"/>
      <c r="R1302" s="547"/>
      <c r="S1302" s="547"/>
      <c r="T1302" s="547"/>
      <c r="U1302" s="547"/>
      <c r="V1302" s="547"/>
      <c r="W1302" s="547"/>
      <c r="X1302" s="547"/>
      <c r="Y1302" s="547"/>
      <c r="Z1302" s="546"/>
      <c r="AA1302" s="546"/>
      <c r="AB1302" s="547"/>
      <c r="AC1302" s="547"/>
      <c r="AD1302" s="547"/>
      <c r="AE1302" s="547"/>
      <c r="AF1302" s="547"/>
      <c r="AG1302" s="547"/>
      <c r="AH1302" s="546"/>
      <c r="AI1302" s="547"/>
      <c r="AJ1302" s="547"/>
      <c r="AK1302" s="546"/>
      <c r="AL1302" s="547"/>
      <c r="AM1302" s="547"/>
      <c r="AN1302" s="547"/>
      <c r="AO1302" s="547"/>
    </row>
    <row r="1303" spans="1:41" ht="15" customHeight="1">
      <c r="B1303" s="512" t="s">
        <v>390</v>
      </c>
      <c r="C1303" s="547">
        <v>12.5</v>
      </c>
      <c r="D1303" s="547">
        <v>13</v>
      </c>
      <c r="E1303" s="547" t="s">
        <v>1647</v>
      </c>
      <c r="F1303" s="547">
        <v>13</v>
      </c>
      <c r="G1303" s="547">
        <v>12.5</v>
      </c>
      <c r="H1303" s="547">
        <v>12</v>
      </c>
      <c r="I1303" s="547">
        <v>11.5</v>
      </c>
      <c r="J1303" s="547">
        <v>13</v>
      </c>
      <c r="K1303" s="547">
        <v>13</v>
      </c>
      <c r="L1303" s="547">
        <v>13</v>
      </c>
      <c r="M1303" s="547">
        <v>13</v>
      </c>
      <c r="N1303" s="547">
        <v>13</v>
      </c>
      <c r="O1303" s="547">
        <v>13</v>
      </c>
      <c r="P1303" s="547">
        <v>13</v>
      </c>
      <c r="Q1303" s="547">
        <v>13</v>
      </c>
      <c r="R1303" s="547">
        <v>13</v>
      </c>
      <c r="S1303" s="547">
        <v>13</v>
      </c>
      <c r="T1303" s="547">
        <v>13</v>
      </c>
      <c r="U1303" s="547">
        <v>13</v>
      </c>
      <c r="V1303" s="547">
        <v>13</v>
      </c>
      <c r="W1303" s="547">
        <v>13</v>
      </c>
      <c r="X1303" s="547">
        <v>13</v>
      </c>
      <c r="Y1303" s="547">
        <v>13</v>
      </c>
      <c r="Z1303" s="547">
        <v>13</v>
      </c>
      <c r="AA1303" s="547">
        <v>13</v>
      </c>
      <c r="AB1303" s="547">
        <v>13</v>
      </c>
      <c r="AC1303" s="547">
        <v>13</v>
      </c>
      <c r="AD1303" s="547">
        <v>13</v>
      </c>
      <c r="AE1303" s="547">
        <v>13</v>
      </c>
      <c r="AF1303" s="547">
        <v>13</v>
      </c>
      <c r="AG1303" s="547">
        <v>13</v>
      </c>
      <c r="AH1303" s="547">
        <v>13</v>
      </c>
      <c r="AI1303" s="547">
        <v>13</v>
      </c>
      <c r="AJ1303" s="547">
        <v>13</v>
      </c>
      <c r="AK1303" s="547">
        <v>13</v>
      </c>
      <c r="AL1303" s="547">
        <v>13</v>
      </c>
      <c r="AM1303" s="547" t="s">
        <v>76</v>
      </c>
      <c r="AN1303" s="547">
        <v>13</v>
      </c>
      <c r="AO1303" s="547">
        <v>13</v>
      </c>
    </row>
    <row r="1304" spans="1:41" ht="15" customHeight="1">
      <c r="B1304" s="512" t="s">
        <v>391</v>
      </c>
      <c r="C1304" s="547" t="s">
        <v>76</v>
      </c>
      <c r="D1304" s="547" t="s">
        <v>76</v>
      </c>
      <c r="E1304" s="547" t="s">
        <v>76</v>
      </c>
      <c r="F1304" s="547" t="s">
        <v>76</v>
      </c>
      <c r="G1304" s="547" t="s">
        <v>76</v>
      </c>
      <c r="H1304" s="547" t="s">
        <v>76</v>
      </c>
      <c r="I1304" s="547">
        <v>12.5</v>
      </c>
      <c r="J1304" s="547" t="s">
        <v>76</v>
      </c>
      <c r="K1304" s="547">
        <v>13</v>
      </c>
      <c r="L1304" s="547" t="s">
        <v>76</v>
      </c>
      <c r="M1304" s="547" t="s">
        <v>76</v>
      </c>
      <c r="N1304" s="547" t="s">
        <v>76</v>
      </c>
      <c r="O1304" s="547" t="s">
        <v>76</v>
      </c>
      <c r="P1304" s="546" t="s">
        <v>76</v>
      </c>
      <c r="Q1304" s="546" t="s">
        <v>76</v>
      </c>
      <c r="R1304" s="547">
        <v>13</v>
      </c>
      <c r="S1304" s="547" t="s">
        <v>76</v>
      </c>
      <c r="T1304" s="547" t="s">
        <v>76</v>
      </c>
      <c r="U1304" s="547" t="s">
        <v>76</v>
      </c>
      <c r="V1304" s="547" t="s">
        <v>76</v>
      </c>
      <c r="W1304" s="547" t="s">
        <v>76</v>
      </c>
      <c r="X1304" s="547" t="s">
        <v>76</v>
      </c>
      <c r="Y1304" s="547" t="s">
        <v>76</v>
      </c>
      <c r="Z1304" s="547" t="s">
        <v>76</v>
      </c>
      <c r="AA1304" s="547" t="s">
        <v>76</v>
      </c>
      <c r="AB1304" s="547" t="s">
        <v>76</v>
      </c>
      <c r="AC1304" s="547" t="s">
        <v>76</v>
      </c>
      <c r="AD1304" s="547" t="s">
        <v>76</v>
      </c>
      <c r="AE1304" s="547" t="s">
        <v>76</v>
      </c>
      <c r="AF1304" s="547" t="s">
        <v>76</v>
      </c>
      <c r="AG1304" s="547"/>
      <c r="AH1304" s="547" t="s">
        <v>76</v>
      </c>
      <c r="AI1304" s="547">
        <v>13</v>
      </c>
      <c r="AJ1304" s="547" t="s">
        <v>76</v>
      </c>
      <c r="AK1304" s="546" t="s">
        <v>76</v>
      </c>
      <c r="AL1304" s="547" t="s">
        <v>76</v>
      </c>
      <c r="AM1304" s="547">
        <v>13</v>
      </c>
      <c r="AN1304" s="547" t="s">
        <v>76</v>
      </c>
      <c r="AO1304" s="547">
        <v>13</v>
      </c>
    </row>
    <row r="1305" spans="1:41" ht="15" customHeight="1">
      <c r="A1305" s="2619" t="s">
        <v>47</v>
      </c>
      <c r="B1305" s="2619"/>
      <c r="C1305" s="547"/>
      <c r="D1305" s="547"/>
      <c r="E1305" s="547"/>
      <c r="F1305" s="547"/>
      <c r="G1305" s="547"/>
      <c r="H1305" s="547"/>
      <c r="I1305" s="547"/>
      <c r="J1305" s="547"/>
      <c r="K1305" s="547"/>
      <c r="L1305" s="547"/>
      <c r="M1305" s="547"/>
      <c r="N1305" s="547"/>
      <c r="O1305" s="547"/>
      <c r="P1305" s="546"/>
      <c r="Q1305" s="546"/>
      <c r="R1305" s="547" t="s">
        <v>1285</v>
      </c>
      <c r="S1305" s="547"/>
      <c r="T1305" s="547"/>
      <c r="U1305" s="547"/>
      <c r="V1305" s="547"/>
      <c r="W1305" s="547"/>
      <c r="X1305" s="547"/>
      <c r="Y1305" s="547"/>
      <c r="Z1305" s="547"/>
      <c r="AA1305" s="547"/>
      <c r="AB1305" s="547"/>
      <c r="AC1305" s="547"/>
      <c r="AD1305" s="547"/>
      <c r="AE1305" s="547"/>
      <c r="AF1305" s="547"/>
      <c r="AG1305" s="547"/>
      <c r="AH1305" s="547"/>
      <c r="AI1305" s="547"/>
      <c r="AJ1305" s="547"/>
      <c r="AK1305" s="546"/>
      <c r="AL1305" s="547"/>
      <c r="AM1305" s="547"/>
      <c r="AN1305" s="547"/>
      <c r="AO1305" s="547"/>
    </row>
    <row r="1306" spans="1:41" ht="15" customHeight="1">
      <c r="B1306" s="512" t="s">
        <v>390</v>
      </c>
      <c r="C1306" s="547">
        <v>12</v>
      </c>
      <c r="D1306" s="547" t="s">
        <v>1645</v>
      </c>
      <c r="E1306" s="547" t="s">
        <v>1663</v>
      </c>
      <c r="F1306" s="547">
        <v>12.5</v>
      </c>
      <c r="G1306" s="547" t="s">
        <v>1645</v>
      </c>
      <c r="H1306" s="547">
        <v>12</v>
      </c>
      <c r="I1306" s="547">
        <v>10</v>
      </c>
      <c r="J1306" s="547" t="s">
        <v>1854</v>
      </c>
      <c r="K1306" s="547">
        <v>16.5</v>
      </c>
      <c r="L1306" s="547">
        <v>13.25</v>
      </c>
      <c r="M1306" s="547">
        <v>14.75</v>
      </c>
      <c r="N1306" s="547">
        <v>14.5</v>
      </c>
      <c r="O1306" s="547">
        <v>13</v>
      </c>
      <c r="P1306" s="547">
        <v>11.5</v>
      </c>
      <c r="Q1306" s="550">
        <v>12</v>
      </c>
      <c r="R1306" s="547">
        <v>13.5</v>
      </c>
      <c r="S1306" s="547">
        <v>14.5</v>
      </c>
      <c r="T1306" s="547">
        <v>13</v>
      </c>
      <c r="U1306" s="547">
        <v>15</v>
      </c>
      <c r="V1306" s="547">
        <v>18</v>
      </c>
      <c r="W1306" s="547">
        <v>13</v>
      </c>
      <c r="X1306" s="547">
        <v>15.5</v>
      </c>
      <c r="Y1306" s="547">
        <v>11.5</v>
      </c>
      <c r="Z1306" s="547">
        <v>14.5</v>
      </c>
      <c r="AA1306" s="547">
        <v>14</v>
      </c>
      <c r="AB1306" s="547">
        <v>13.75</v>
      </c>
      <c r="AC1306" s="547">
        <v>16.3</v>
      </c>
      <c r="AD1306" s="547">
        <v>15</v>
      </c>
      <c r="AE1306" s="547">
        <v>11.5</v>
      </c>
      <c r="AF1306" s="547">
        <v>13</v>
      </c>
      <c r="AG1306" s="547">
        <v>14.5</v>
      </c>
      <c r="AH1306" s="547">
        <v>13</v>
      </c>
      <c r="AI1306" s="547" t="s">
        <v>76</v>
      </c>
      <c r="AJ1306" s="547">
        <v>15</v>
      </c>
      <c r="AK1306" s="547">
        <v>14</v>
      </c>
      <c r="AL1306" s="547" t="s">
        <v>76</v>
      </c>
      <c r="AM1306" s="547" t="s">
        <v>76</v>
      </c>
      <c r="AN1306" s="547">
        <v>11.5</v>
      </c>
      <c r="AO1306" s="547">
        <v>13</v>
      </c>
    </row>
    <row r="1307" spans="1:41" ht="15" customHeight="1">
      <c r="B1307" s="512" t="s">
        <v>391</v>
      </c>
      <c r="C1307" s="547">
        <v>12.5</v>
      </c>
      <c r="D1307" s="547" t="s">
        <v>76</v>
      </c>
      <c r="E1307" s="547" t="s">
        <v>76</v>
      </c>
      <c r="F1307" s="547" t="s">
        <v>76</v>
      </c>
      <c r="G1307" s="547" t="s">
        <v>76</v>
      </c>
      <c r="H1307" s="547" t="s">
        <v>76</v>
      </c>
      <c r="I1307" s="547">
        <v>11</v>
      </c>
      <c r="J1307" s="547" t="s">
        <v>76</v>
      </c>
      <c r="K1307" s="547">
        <v>16.5</v>
      </c>
      <c r="L1307" s="547" t="s">
        <v>76</v>
      </c>
      <c r="M1307" s="547" t="s">
        <v>76</v>
      </c>
      <c r="N1307" s="547" t="s">
        <v>76</v>
      </c>
      <c r="O1307" s="547" t="s">
        <v>76</v>
      </c>
      <c r="P1307" s="546" t="s">
        <v>76</v>
      </c>
      <c r="Q1307" s="546" t="s">
        <v>76</v>
      </c>
      <c r="R1307" s="547" t="s">
        <v>76</v>
      </c>
      <c r="S1307" s="547" t="s">
        <v>76</v>
      </c>
      <c r="T1307" s="547" t="s">
        <v>76</v>
      </c>
      <c r="U1307" s="547" t="s">
        <v>76</v>
      </c>
      <c r="V1307" s="547" t="s">
        <v>76</v>
      </c>
      <c r="W1307" s="547" t="s">
        <v>76</v>
      </c>
      <c r="X1307" s="547" t="s">
        <v>76</v>
      </c>
      <c r="Y1307" s="547" t="s">
        <v>76</v>
      </c>
      <c r="Z1307" s="547" t="s">
        <v>76</v>
      </c>
      <c r="AA1307" s="547" t="s">
        <v>76</v>
      </c>
      <c r="AB1307" s="547" t="s">
        <v>76</v>
      </c>
      <c r="AC1307" s="547">
        <v>16.3</v>
      </c>
      <c r="AD1307" s="547" t="s">
        <v>76</v>
      </c>
      <c r="AE1307" s="547" t="s">
        <v>76</v>
      </c>
      <c r="AF1307" s="547" t="s">
        <v>76</v>
      </c>
      <c r="AG1307" s="547" t="s">
        <v>76</v>
      </c>
      <c r="AH1307" s="547">
        <v>15</v>
      </c>
      <c r="AI1307" s="547" t="s">
        <v>76</v>
      </c>
      <c r="AJ1307" s="547" t="s">
        <v>76</v>
      </c>
      <c r="AK1307" s="546" t="s">
        <v>76</v>
      </c>
      <c r="AL1307" s="547" t="s">
        <v>76</v>
      </c>
      <c r="AM1307" s="547">
        <v>11.5</v>
      </c>
      <c r="AN1307" s="547" t="s">
        <v>76</v>
      </c>
      <c r="AO1307" s="547">
        <v>15.5</v>
      </c>
    </row>
    <row r="1308" spans="1:41" ht="15" customHeight="1">
      <c r="A1308" s="2619" t="s">
        <v>407</v>
      </c>
      <c r="B1308" s="2619"/>
      <c r="C1308" s="547"/>
      <c r="D1308" s="547"/>
      <c r="E1308" s="547"/>
      <c r="F1308" s="547"/>
      <c r="G1308" s="547"/>
      <c r="H1308" s="547"/>
      <c r="I1308" s="547"/>
      <c r="J1308" s="547"/>
      <c r="K1308" s="547"/>
      <c r="L1308" s="547"/>
      <c r="M1308" s="547"/>
      <c r="N1308" s="547"/>
      <c r="O1308" s="547"/>
      <c r="P1308" s="546"/>
      <c r="Q1308" s="546"/>
      <c r="R1308" s="547"/>
      <c r="S1308" s="547"/>
      <c r="T1308" s="547"/>
      <c r="U1308" s="547"/>
      <c r="V1308" s="547"/>
      <c r="W1308" s="547"/>
      <c r="X1308" s="547"/>
      <c r="Y1308" s="547"/>
      <c r="Z1308" s="546"/>
      <c r="AA1308" s="546"/>
      <c r="AB1308" s="547"/>
      <c r="AD1308" s="547"/>
      <c r="AE1308" s="547"/>
      <c r="AF1308" s="547"/>
      <c r="AG1308" s="547"/>
      <c r="AH1308" s="547"/>
      <c r="AI1308" s="547"/>
      <c r="AJ1308" s="547"/>
      <c r="AK1308" s="546"/>
      <c r="AL1308" s="547"/>
      <c r="AM1308" s="547"/>
      <c r="AN1308" s="547"/>
      <c r="AO1308" s="547"/>
    </row>
    <row r="1309" spans="1:41">
      <c r="A1309" s="523" t="s">
        <v>856</v>
      </c>
      <c r="B1309" s="710" t="s">
        <v>1258</v>
      </c>
      <c r="C1309" s="547"/>
      <c r="D1309" s="547"/>
      <c r="E1309" s="547"/>
      <c r="F1309" s="547"/>
      <c r="G1309" s="547"/>
      <c r="H1309" s="547"/>
      <c r="I1309" s="547"/>
      <c r="J1309" s="547"/>
      <c r="K1309" s="547"/>
      <c r="L1309" s="547"/>
      <c r="M1309" s="547"/>
      <c r="N1309" s="547"/>
      <c r="O1309" s="547"/>
      <c r="P1309" s="546"/>
      <c r="Q1309" s="546"/>
      <c r="R1309" s="547"/>
      <c r="S1309" s="547"/>
      <c r="T1309" s="547"/>
      <c r="U1309" s="547"/>
      <c r="V1309" s="547"/>
      <c r="W1309" s="547"/>
      <c r="X1309" s="547"/>
      <c r="Y1309" s="547"/>
      <c r="Z1309" s="546"/>
      <c r="AA1309" s="546"/>
      <c r="AB1309" s="547"/>
      <c r="AC1309" s="547"/>
      <c r="AD1309" s="547"/>
      <c r="AE1309" s="547"/>
      <c r="AF1309" s="547"/>
      <c r="AG1309" s="547"/>
      <c r="AH1309" s="547"/>
      <c r="AI1309" s="547"/>
      <c r="AJ1309" s="547"/>
      <c r="AK1309" s="546"/>
      <c r="AL1309" s="547"/>
      <c r="AM1309" s="547"/>
      <c r="AN1309" s="547"/>
      <c r="AO1309" s="547"/>
    </row>
    <row r="1310" spans="1:41" ht="15" customHeight="1">
      <c r="A1310" s="523"/>
      <c r="B1310" s="512" t="s">
        <v>390</v>
      </c>
      <c r="C1310" s="547">
        <v>13</v>
      </c>
      <c r="D1310" s="547">
        <v>13</v>
      </c>
      <c r="E1310" s="547" t="s">
        <v>1669</v>
      </c>
      <c r="F1310" s="547">
        <v>13</v>
      </c>
      <c r="G1310" s="547">
        <v>13</v>
      </c>
      <c r="H1310" s="547">
        <v>13</v>
      </c>
      <c r="I1310" s="547">
        <v>12</v>
      </c>
      <c r="J1310" s="547">
        <v>13</v>
      </c>
      <c r="K1310" s="547">
        <v>13</v>
      </c>
      <c r="L1310" s="547">
        <v>13</v>
      </c>
      <c r="M1310" s="547">
        <v>13</v>
      </c>
      <c r="N1310" s="547">
        <v>13</v>
      </c>
      <c r="O1310" s="547">
        <v>13</v>
      </c>
      <c r="P1310" s="547">
        <v>13</v>
      </c>
      <c r="Q1310" s="547">
        <v>13</v>
      </c>
      <c r="R1310" s="547">
        <v>13</v>
      </c>
      <c r="S1310" s="547">
        <v>13</v>
      </c>
      <c r="T1310" s="547">
        <v>13</v>
      </c>
      <c r="U1310" s="547">
        <v>13</v>
      </c>
      <c r="V1310" s="547">
        <v>13</v>
      </c>
      <c r="W1310" s="547">
        <v>13</v>
      </c>
      <c r="X1310" s="547">
        <v>13</v>
      </c>
      <c r="Y1310" s="547">
        <v>13</v>
      </c>
      <c r="Z1310" s="547">
        <v>13</v>
      </c>
      <c r="AA1310" s="547">
        <v>13</v>
      </c>
      <c r="AB1310" s="547">
        <v>13</v>
      </c>
      <c r="AC1310" s="547">
        <v>13</v>
      </c>
      <c r="AD1310" s="547">
        <v>13</v>
      </c>
      <c r="AE1310" s="547">
        <v>13</v>
      </c>
      <c r="AF1310" s="547">
        <v>13</v>
      </c>
      <c r="AG1310" s="547">
        <v>13</v>
      </c>
      <c r="AH1310" s="547">
        <v>13</v>
      </c>
      <c r="AI1310" s="547">
        <v>12.25</v>
      </c>
      <c r="AJ1310" s="547">
        <v>13</v>
      </c>
      <c r="AK1310" s="547">
        <v>13</v>
      </c>
      <c r="AL1310" s="547">
        <v>13</v>
      </c>
      <c r="AM1310" s="547">
        <v>12</v>
      </c>
      <c r="AN1310" s="547">
        <v>13</v>
      </c>
      <c r="AO1310" s="547">
        <v>13</v>
      </c>
    </row>
    <row r="1311" spans="1:41" ht="15" customHeight="1">
      <c r="A1311" s="523"/>
      <c r="B1311" s="512" t="s">
        <v>391</v>
      </c>
      <c r="C1311" s="547" t="s">
        <v>76</v>
      </c>
      <c r="D1311" s="547" t="s">
        <v>76</v>
      </c>
      <c r="E1311" s="547" t="s">
        <v>76</v>
      </c>
      <c r="F1311" s="547" t="s">
        <v>76</v>
      </c>
      <c r="G1311" s="547" t="s">
        <v>76</v>
      </c>
      <c r="H1311" s="547" t="s">
        <v>76</v>
      </c>
      <c r="I1311" s="547" t="s">
        <v>76</v>
      </c>
      <c r="J1311" s="547" t="s">
        <v>76</v>
      </c>
      <c r="K1311" s="547" t="s">
        <v>76</v>
      </c>
      <c r="L1311" s="547" t="s">
        <v>76</v>
      </c>
      <c r="M1311" s="547" t="s">
        <v>76</v>
      </c>
      <c r="N1311" s="547" t="s">
        <v>76</v>
      </c>
      <c r="O1311" s="547" t="s">
        <v>76</v>
      </c>
      <c r="P1311" s="546" t="s">
        <v>76</v>
      </c>
      <c r="Q1311" s="546" t="s">
        <v>76</v>
      </c>
      <c r="R1311" s="547" t="s">
        <v>76</v>
      </c>
      <c r="S1311" s="547" t="s">
        <v>76</v>
      </c>
      <c r="T1311" s="547" t="s">
        <v>76</v>
      </c>
      <c r="U1311" s="547" t="s">
        <v>76</v>
      </c>
      <c r="V1311" s="547" t="s">
        <v>76</v>
      </c>
      <c r="W1311" s="547" t="s">
        <v>76</v>
      </c>
      <c r="X1311" s="547" t="s">
        <v>76</v>
      </c>
      <c r="Y1311" s="547" t="s">
        <v>76</v>
      </c>
      <c r="Z1311" s="547" t="s">
        <v>76</v>
      </c>
      <c r="AA1311" s="547" t="s">
        <v>76</v>
      </c>
      <c r="AB1311" s="546" t="s">
        <v>76</v>
      </c>
      <c r="AC1311" s="546" t="s">
        <v>76</v>
      </c>
      <c r="AD1311" s="547" t="s">
        <v>76</v>
      </c>
      <c r="AE1311" s="547" t="s">
        <v>76</v>
      </c>
      <c r="AF1311" s="547" t="s">
        <v>76</v>
      </c>
      <c r="AG1311" s="547" t="s">
        <v>76</v>
      </c>
      <c r="AH1311" s="547" t="s">
        <v>76</v>
      </c>
      <c r="AI1311" s="547">
        <v>13</v>
      </c>
      <c r="AJ1311" s="547" t="s">
        <v>76</v>
      </c>
      <c r="AK1311" s="546" t="s">
        <v>76</v>
      </c>
      <c r="AL1311" s="547" t="s">
        <v>76</v>
      </c>
      <c r="AM1311" s="547">
        <v>13</v>
      </c>
      <c r="AN1311" s="547" t="s">
        <v>76</v>
      </c>
      <c r="AO1311" s="547">
        <v>13</v>
      </c>
    </row>
    <row r="1312" spans="1:41" ht="15" customHeight="1">
      <c r="A1312" s="523" t="s">
        <v>1085</v>
      </c>
      <c r="B1312" s="710" t="s">
        <v>1259</v>
      </c>
      <c r="C1312" s="547"/>
      <c r="D1312" s="547"/>
      <c r="E1312" s="547"/>
      <c r="F1312" s="547"/>
      <c r="G1312" s="547"/>
      <c r="H1312" s="547"/>
      <c r="I1312" s="547"/>
      <c r="J1312" s="547"/>
      <c r="K1312" s="547"/>
      <c r="L1312" s="547"/>
      <c r="M1312" s="547"/>
      <c r="N1312" s="547"/>
      <c r="O1312" s="547"/>
      <c r="P1312" s="546"/>
      <c r="Q1312" s="546"/>
      <c r="R1312" s="547"/>
      <c r="S1312" s="547"/>
      <c r="T1312" s="547"/>
      <c r="U1312" s="547"/>
      <c r="V1312" s="547"/>
      <c r="W1312" s="547"/>
      <c r="X1312" s="547"/>
      <c r="Y1312" s="547"/>
      <c r="Z1312" s="547"/>
      <c r="AA1312" s="547"/>
      <c r="AB1312" s="546"/>
      <c r="AC1312" s="547"/>
      <c r="AD1312" s="547"/>
      <c r="AE1312" s="547"/>
      <c r="AF1312" s="547"/>
      <c r="AG1312" s="547"/>
      <c r="AH1312" s="547"/>
      <c r="AI1312" s="547"/>
      <c r="AJ1312" s="547"/>
      <c r="AK1312" s="546"/>
      <c r="AL1312" s="547"/>
      <c r="AM1312" s="547"/>
      <c r="AN1312" s="547"/>
      <c r="AO1312" s="547"/>
    </row>
    <row r="1313" spans="1:41" ht="15" customHeight="1">
      <c r="B1313" s="512" t="s">
        <v>390</v>
      </c>
      <c r="C1313" s="547">
        <v>13</v>
      </c>
      <c r="D1313" s="547">
        <v>13</v>
      </c>
      <c r="E1313" s="547">
        <v>12</v>
      </c>
      <c r="F1313" s="547">
        <v>12.5</v>
      </c>
      <c r="G1313" s="547">
        <v>13</v>
      </c>
      <c r="H1313" s="547">
        <v>13</v>
      </c>
      <c r="I1313" s="547">
        <v>13</v>
      </c>
      <c r="J1313" s="547">
        <v>13</v>
      </c>
      <c r="K1313" s="547">
        <v>16.5</v>
      </c>
      <c r="L1313" s="547">
        <v>13</v>
      </c>
      <c r="M1313" s="547">
        <v>14.5</v>
      </c>
      <c r="N1313" s="547">
        <v>14</v>
      </c>
      <c r="O1313" s="547">
        <v>13</v>
      </c>
      <c r="P1313" s="547">
        <v>13</v>
      </c>
      <c r="Q1313" s="547">
        <v>13</v>
      </c>
      <c r="R1313" s="547" t="s">
        <v>76</v>
      </c>
      <c r="S1313" s="547">
        <v>14.5</v>
      </c>
      <c r="T1313" s="547">
        <v>13</v>
      </c>
      <c r="U1313" s="547" t="s">
        <v>76</v>
      </c>
      <c r="V1313" s="547">
        <v>18</v>
      </c>
      <c r="W1313" s="547">
        <v>13</v>
      </c>
      <c r="X1313" s="547">
        <v>15.5</v>
      </c>
      <c r="Y1313" s="547">
        <v>11.5</v>
      </c>
      <c r="Z1313" s="547">
        <v>14.5</v>
      </c>
      <c r="AA1313" s="547">
        <v>14.75</v>
      </c>
      <c r="AB1313" s="547">
        <v>11.5</v>
      </c>
      <c r="AC1313" s="547">
        <v>16.3</v>
      </c>
      <c r="AD1313" s="547">
        <v>15</v>
      </c>
      <c r="AE1313" s="547">
        <v>11.5</v>
      </c>
      <c r="AF1313" s="547">
        <v>13.5</v>
      </c>
      <c r="AG1313" s="547">
        <v>15</v>
      </c>
      <c r="AH1313" s="547">
        <v>12.5</v>
      </c>
      <c r="AI1313" s="547">
        <v>17.75</v>
      </c>
      <c r="AJ1313" s="547">
        <v>15</v>
      </c>
      <c r="AK1313" s="546" t="s">
        <v>1550</v>
      </c>
      <c r="AL1313" s="547">
        <v>13</v>
      </c>
      <c r="AM1313" s="547">
        <v>11.5</v>
      </c>
      <c r="AN1313" s="547">
        <v>12.5</v>
      </c>
      <c r="AO1313" s="547">
        <v>13</v>
      </c>
    </row>
    <row r="1314" spans="1:41" ht="15" customHeight="1">
      <c r="B1314" s="512" t="s">
        <v>391</v>
      </c>
      <c r="C1314" s="547" t="s">
        <v>76</v>
      </c>
      <c r="D1314" s="547" t="s">
        <v>76</v>
      </c>
      <c r="E1314" s="547" t="s">
        <v>76</v>
      </c>
      <c r="F1314" s="547" t="s">
        <v>76</v>
      </c>
      <c r="G1314" s="547" t="s">
        <v>76</v>
      </c>
      <c r="H1314" s="547" t="s">
        <v>76</v>
      </c>
      <c r="I1314" s="547" t="s">
        <v>76</v>
      </c>
      <c r="J1314" s="547" t="s">
        <v>76</v>
      </c>
      <c r="K1314" s="547" t="s">
        <v>76</v>
      </c>
      <c r="L1314" s="547" t="s">
        <v>76</v>
      </c>
      <c r="M1314" s="547">
        <v>14.5</v>
      </c>
      <c r="N1314" s="547" t="s">
        <v>76</v>
      </c>
      <c r="O1314" s="547" t="s">
        <v>76</v>
      </c>
      <c r="P1314" s="547" t="s">
        <v>76</v>
      </c>
      <c r="Q1314" s="547" t="s">
        <v>76</v>
      </c>
      <c r="R1314" s="547" t="s">
        <v>76</v>
      </c>
      <c r="S1314" s="547" t="s">
        <v>76</v>
      </c>
      <c r="T1314" s="547" t="s">
        <v>76</v>
      </c>
      <c r="U1314" s="547" t="s">
        <v>76</v>
      </c>
      <c r="V1314" s="547" t="s">
        <v>76</v>
      </c>
      <c r="W1314" s="547" t="s">
        <v>76</v>
      </c>
      <c r="X1314" s="547" t="s">
        <v>76</v>
      </c>
      <c r="Y1314" s="547" t="s">
        <v>76</v>
      </c>
      <c r="Z1314" s="547" t="s">
        <v>76</v>
      </c>
      <c r="AA1314" s="547" t="s">
        <v>76</v>
      </c>
      <c r="AB1314" s="547" t="s">
        <v>76</v>
      </c>
      <c r="AC1314" s="547">
        <v>16.3</v>
      </c>
      <c r="AD1314" s="547" t="s">
        <v>76</v>
      </c>
      <c r="AE1314" s="547" t="s">
        <v>76</v>
      </c>
      <c r="AF1314" s="547" t="s">
        <v>76</v>
      </c>
      <c r="AG1314" s="547" t="s">
        <v>76</v>
      </c>
      <c r="AH1314" s="547">
        <v>14.5</v>
      </c>
      <c r="AI1314" s="547" t="s">
        <v>76</v>
      </c>
      <c r="AJ1314" s="547" t="s">
        <v>76</v>
      </c>
      <c r="AK1314" s="547" t="s">
        <v>76</v>
      </c>
      <c r="AL1314" s="547" t="s">
        <v>76</v>
      </c>
      <c r="AM1314" s="547">
        <v>11.5</v>
      </c>
      <c r="AN1314" s="547" t="s">
        <v>76</v>
      </c>
      <c r="AO1314" s="547">
        <v>15.5</v>
      </c>
    </row>
    <row r="1315" spans="1:41" s="551" customFormat="1" ht="15" customHeight="1">
      <c r="A1315" s="2619" t="s">
        <v>211</v>
      </c>
      <c r="B1315" s="2619"/>
      <c r="C1315" s="547">
        <v>7</v>
      </c>
      <c r="D1315" s="547">
        <v>7</v>
      </c>
      <c r="E1315" s="547">
        <v>7</v>
      </c>
      <c r="F1315" s="547">
        <v>7</v>
      </c>
      <c r="G1315" s="547">
        <v>7</v>
      </c>
      <c r="H1315" s="547">
        <v>7</v>
      </c>
      <c r="I1315" s="547">
        <v>7</v>
      </c>
      <c r="J1315" s="547">
        <v>7</v>
      </c>
      <c r="K1315" s="547">
        <v>7</v>
      </c>
      <c r="L1315" s="547">
        <v>7</v>
      </c>
      <c r="M1315" s="547">
        <v>7</v>
      </c>
      <c r="N1315" s="547">
        <v>7</v>
      </c>
      <c r="O1315" s="547">
        <v>7</v>
      </c>
      <c r="P1315" s="547">
        <v>7</v>
      </c>
      <c r="Q1315" s="547">
        <v>7</v>
      </c>
      <c r="R1315" s="547">
        <v>7</v>
      </c>
      <c r="S1315" s="547">
        <v>7</v>
      </c>
      <c r="T1315" s="547">
        <v>7</v>
      </c>
      <c r="U1315" s="547">
        <v>7</v>
      </c>
      <c r="V1315" s="547">
        <v>7</v>
      </c>
      <c r="W1315" s="547">
        <v>7</v>
      </c>
      <c r="X1315" s="547">
        <v>7</v>
      </c>
      <c r="Y1315" s="547">
        <v>7</v>
      </c>
      <c r="Z1315" s="547">
        <v>7</v>
      </c>
      <c r="AA1315" s="547">
        <v>7</v>
      </c>
      <c r="AB1315" s="547">
        <v>7</v>
      </c>
      <c r="AC1315" s="547">
        <v>7</v>
      </c>
      <c r="AD1315" s="547">
        <v>7</v>
      </c>
      <c r="AE1315" s="547">
        <v>7</v>
      </c>
      <c r="AF1315" s="547">
        <v>7</v>
      </c>
      <c r="AG1315" s="547">
        <v>7</v>
      </c>
      <c r="AH1315" s="547">
        <v>7</v>
      </c>
      <c r="AI1315" s="547">
        <v>7</v>
      </c>
      <c r="AJ1315" s="547">
        <v>7</v>
      </c>
      <c r="AK1315" s="547">
        <v>7</v>
      </c>
      <c r="AL1315" s="547">
        <v>7</v>
      </c>
      <c r="AM1315" s="547">
        <v>7</v>
      </c>
      <c r="AN1315" s="547">
        <v>7</v>
      </c>
      <c r="AO1315" s="547" t="s">
        <v>76</v>
      </c>
    </row>
    <row r="1316" spans="1:41" ht="15" customHeight="1">
      <c r="A1316" s="2619" t="s">
        <v>408</v>
      </c>
      <c r="B1316" s="2619"/>
      <c r="C1316" s="547"/>
      <c r="D1316" s="547"/>
      <c r="E1316" s="547"/>
      <c r="F1316" s="547"/>
      <c r="G1316" s="547"/>
      <c r="H1316" s="547"/>
      <c r="I1316" s="547"/>
      <c r="J1316" s="547"/>
      <c r="K1316" s="547"/>
      <c r="L1316" s="547"/>
      <c r="M1316" s="547"/>
      <c r="N1316" s="547"/>
      <c r="O1316" s="547"/>
      <c r="P1316" s="546"/>
      <c r="Q1316" s="546"/>
      <c r="R1316" s="547"/>
      <c r="S1316" s="547"/>
      <c r="T1316" s="547"/>
      <c r="U1316" s="547"/>
      <c r="V1316" s="547"/>
      <c r="W1316" s="546"/>
      <c r="X1316" s="546"/>
      <c r="Y1316" s="547"/>
      <c r="Z1316" s="546"/>
      <c r="AA1316" s="546"/>
      <c r="AB1316" s="546"/>
      <c r="AC1316" s="546"/>
      <c r="AD1316" s="547"/>
      <c r="AE1316" s="547"/>
      <c r="AF1316" s="547"/>
      <c r="AG1316" s="547"/>
      <c r="AH1316" s="547"/>
      <c r="AI1316" s="547"/>
      <c r="AJ1316" s="547"/>
      <c r="AK1316" s="546"/>
      <c r="AL1316" s="547"/>
      <c r="AM1316" s="547"/>
      <c r="AN1316" s="547"/>
      <c r="AO1316" s="547"/>
    </row>
    <row r="1317" spans="1:41" ht="15" customHeight="1">
      <c r="B1317" s="512" t="s">
        <v>390</v>
      </c>
      <c r="C1317" s="547">
        <v>13</v>
      </c>
      <c r="D1317" s="547">
        <v>13</v>
      </c>
      <c r="E1317" s="547" t="s">
        <v>1669</v>
      </c>
      <c r="F1317" s="547">
        <v>13</v>
      </c>
      <c r="G1317" s="547">
        <v>13</v>
      </c>
      <c r="H1317" s="547">
        <v>13</v>
      </c>
      <c r="I1317" s="547">
        <v>13</v>
      </c>
      <c r="J1317" s="547">
        <v>13</v>
      </c>
      <c r="K1317" s="547">
        <v>13</v>
      </c>
      <c r="L1317" s="547">
        <v>13</v>
      </c>
      <c r="M1317" s="547">
        <v>13</v>
      </c>
      <c r="N1317" s="547">
        <v>13</v>
      </c>
      <c r="O1317" s="547">
        <v>13</v>
      </c>
      <c r="P1317" s="547">
        <v>13</v>
      </c>
      <c r="Q1317" s="547">
        <v>13</v>
      </c>
      <c r="R1317" s="547">
        <v>13</v>
      </c>
      <c r="S1317" s="547">
        <v>13</v>
      </c>
      <c r="T1317" s="547">
        <v>13</v>
      </c>
      <c r="U1317" s="547">
        <v>13</v>
      </c>
      <c r="V1317" s="547">
        <v>13</v>
      </c>
      <c r="W1317" s="547">
        <v>13</v>
      </c>
      <c r="X1317" s="547">
        <v>13</v>
      </c>
      <c r="Y1317" s="547">
        <v>13</v>
      </c>
      <c r="Z1317" s="547">
        <v>13</v>
      </c>
      <c r="AA1317" s="547">
        <v>13</v>
      </c>
      <c r="AB1317" s="547">
        <v>13</v>
      </c>
      <c r="AC1317" s="547">
        <v>13</v>
      </c>
      <c r="AD1317" s="547">
        <v>13</v>
      </c>
      <c r="AE1317" s="547">
        <v>13</v>
      </c>
      <c r="AF1317" s="547">
        <v>13</v>
      </c>
      <c r="AG1317" s="547">
        <v>13</v>
      </c>
      <c r="AH1317" s="547">
        <v>13</v>
      </c>
      <c r="AI1317" s="547">
        <v>12.25</v>
      </c>
      <c r="AJ1317" s="547">
        <v>13</v>
      </c>
      <c r="AK1317" s="547">
        <v>13</v>
      </c>
      <c r="AL1317" s="547">
        <v>13</v>
      </c>
      <c r="AM1317" s="547">
        <v>12</v>
      </c>
      <c r="AN1317" s="547">
        <v>13</v>
      </c>
      <c r="AO1317" s="547">
        <v>13</v>
      </c>
    </row>
    <row r="1318" spans="1:41" ht="15" customHeight="1">
      <c r="B1318" s="512" t="s">
        <v>391</v>
      </c>
      <c r="C1318" s="547" t="s">
        <v>76</v>
      </c>
      <c r="D1318" s="547" t="s">
        <v>76</v>
      </c>
      <c r="E1318" s="547" t="s">
        <v>76</v>
      </c>
      <c r="F1318" s="547" t="s">
        <v>76</v>
      </c>
      <c r="G1318" s="547" t="s">
        <v>76</v>
      </c>
      <c r="H1318" s="547" t="s">
        <v>76</v>
      </c>
      <c r="I1318" s="547">
        <v>13</v>
      </c>
      <c r="J1318" s="547" t="s">
        <v>76</v>
      </c>
      <c r="K1318" s="547">
        <v>13</v>
      </c>
      <c r="L1318" s="547" t="s">
        <v>76</v>
      </c>
      <c r="M1318" s="547" t="s">
        <v>76</v>
      </c>
      <c r="N1318" s="547" t="s">
        <v>76</v>
      </c>
      <c r="O1318" s="547" t="s">
        <v>76</v>
      </c>
      <c r="P1318" s="546" t="s">
        <v>76</v>
      </c>
      <c r="Q1318" s="546" t="s">
        <v>76</v>
      </c>
      <c r="R1318" s="547">
        <v>13</v>
      </c>
      <c r="S1318" s="547" t="s">
        <v>76</v>
      </c>
      <c r="T1318" s="547" t="s">
        <v>76</v>
      </c>
      <c r="U1318" s="547" t="s">
        <v>76</v>
      </c>
      <c r="V1318" s="547" t="s">
        <v>76</v>
      </c>
      <c r="W1318" s="546" t="s">
        <v>76</v>
      </c>
      <c r="X1318" s="546" t="s">
        <v>76</v>
      </c>
      <c r="Y1318" s="546" t="s">
        <v>76</v>
      </c>
      <c r="Z1318" s="547" t="s">
        <v>76</v>
      </c>
      <c r="AA1318" s="547" t="s">
        <v>76</v>
      </c>
      <c r="AB1318" s="546" t="s">
        <v>76</v>
      </c>
      <c r="AC1318" s="547" t="s">
        <v>76</v>
      </c>
      <c r="AD1318" s="547" t="s">
        <v>76</v>
      </c>
      <c r="AE1318" s="547" t="s">
        <v>76</v>
      </c>
      <c r="AF1318" s="547" t="s">
        <v>76</v>
      </c>
      <c r="AG1318" s="547" t="s">
        <v>76</v>
      </c>
      <c r="AH1318" s="547" t="s">
        <v>76</v>
      </c>
      <c r="AI1318" s="547">
        <v>13</v>
      </c>
      <c r="AJ1318" s="547" t="s">
        <v>76</v>
      </c>
      <c r="AK1318" s="546" t="s">
        <v>76</v>
      </c>
      <c r="AL1318" s="547" t="s">
        <v>76</v>
      </c>
      <c r="AM1318" s="547">
        <v>13</v>
      </c>
      <c r="AN1318" s="547" t="s">
        <v>76</v>
      </c>
      <c r="AO1318" s="547">
        <v>13</v>
      </c>
    </row>
    <row r="1319" spans="1:41" ht="15" customHeight="1">
      <c r="A1319" s="2619" t="s">
        <v>409</v>
      </c>
      <c r="B1319" s="2619"/>
      <c r="C1319" s="547"/>
      <c r="D1319" s="547"/>
      <c r="E1319" s="547"/>
      <c r="F1319" s="547"/>
      <c r="G1319" s="547"/>
      <c r="H1319" s="547"/>
      <c r="I1319" s="547">
        <v>13</v>
      </c>
      <c r="J1319" s="547"/>
      <c r="K1319" s="547"/>
      <c r="L1319" s="547"/>
      <c r="M1319" s="547"/>
      <c r="N1319" s="547"/>
      <c r="O1319" s="547"/>
      <c r="P1319" s="546"/>
      <c r="Q1319" s="546"/>
      <c r="R1319" s="547"/>
      <c r="S1319" s="547"/>
      <c r="T1319" s="547"/>
      <c r="U1319" s="547"/>
      <c r="V1319" s="547"/>
      <c r="W1319" s="546"/>
      <c r="X1319" s="546"/>
      <c r="Y1319" s="546"/>
      <c r="Z1319" s="547"/>
      <c r="AA1319" s="547"/>
      <c r="AB1319" s="546"/>
      <c r="AC1319" s="547"/>
      <c r="AD1319" s="547"/>
      <c r="AE1319" s="547"/>
      <c r="AF1319" s="547"/>
      <c r="AG1319" s="547"/>
      <c r="AH1319" s="547"/>
      <c r="AI1319" s="547"/>
      <c r="AJ1319" s="547"/>
      <c r="AK1319" s="546"/>
      <c r="AL1319" s="547"/>
      <c r="AM1319" s="547"/>
      <c r="AN1319" s="547"/>
      <c r="AO1319" s="547"/>
    </row>
    <row r="1320" spans="1:41" ht="15" customHeight="1">
      <c r="B1320" s="512" t="s">
        <v>390</v>
      </c>
      <c r="C1320" s="547">
        <v>13</v>
      </c>
      <c r="D1320" s="547">
        <v>13</v>
      </c>
      <c r="E1320" s="547">
        <v>13</v>
      </c>
      <c r="F1320" s="547">
        <v>13</v>
      </c>
      <c r="G1320" s="547" t="s">
        <v>76</v>
      </c>
      <c r="H1320" s="547" t="s">
        <v>76</v>
      </c>
      <c r="I1320" s="547" t="s">
        <v>76</v>
      </c>
      <c r="J1320" s="547">
        <v>13</v>
      </c>
      <c r="K1320" s="547">
        <v>13</v>
      </c>
      <c r="L1320" s="547">
        <v>13</v>
      </c>
      <c r="M1320" s="547">
        <v>13</v>
      </c>
      <c r="N1320" s="547">
        <v>13</v>
      </c>
      <c r="O1320" s="547">
        <v>13</v>
      </c>
      <c r="P1320" s="547">
        <v>13</v>
      </c>
      <c r="Q1320" s="547">
        <v>13</v>
      </c>
      <c r="R1320" s="547">
        <v>13</v>
      </c>
      <c r="S1320" s="547">
        <v>13</v>
      </c>
      <c r="T1320" s="547">
        <v>13</v>
      </c>
      <c r="U1320" s="547">
        <v>13</v>
      </c>
      <c r="V1320" s="547">
        <v>13</v>
      </c>
      <c r="W1320" s="547">
        <v>13</v>
      </c>
      <c r="X1320" s="547">
        <v>13</v>
      </c>
      <c r="Y1320" s="547">
        <v>13</v>
      </c>
      <c r="Z1320" s="547">
        <v>13</v>
      </c>
      <c r="AA1320" s="547">
        <v>13</v>
      </c>
      <c r="AB1320" s="547">
        <v>13</v>
      </c>
      <c r="AC1320" s="547">
        <v>13</v>
      </c>
      <c r="AD1320" s="547">
        <v>13</v>
      </c>
      <c r="AE1320" s="547">
        <v>13</v>
      </c>
      <c r="AF1320" s="547">
        <v>13</v>
      </c>
      <c r="AG1320" s="547">
        <v>13</v>
      </c>
      <c r="AH1320" s="547">
        <v>13</v>
      </c>
      <c r="AI1320" s="547">
        <v>13.38</v>
      </c>
      <c r="AJ1320" s="547">
        <v>13</v>
      </c>
      <c r="AK1320" s="547" t="s">
        <v>76</v>
      </c>
      <c r="AL1320" s="547" t="s">
        <v>76</v>
      </c>
      <c r="AM1320" s="547" t="s">
        <v>76</v>
      </c>
      <c r="AN1320" s="547">
        <v>13</v>
      </c>
      <c r="AO1320" s="547">
        <v>14</v>
      </c>
    </row>
    <row r="1321" spans="1:41" ht="15" customHeight="1">
      <c r="B1321" s="512" t="s">
        <v>391</v>
      </c>
      <c r="C1321" s="547" t="s">
        <v>76</v>
      </c>
      <c r="D1321" s="547" t="s">
        <v>76</v>
      </c>
      <c r="E1321" s="547" t="s">
        <v>76</v>
      </c>
      <c r="F1321" s="547" t="s">
        <v>76</v>
      </c>
      <c r="G1321" s="547" t="s">
        <v>76</v>
      </c>
      <c r="H1321" s="547" t="s">
        <v>76</v>
      </c>
      <c r="I1321" s="547" t="s">
        <v>76</v>
      </c>
      <c r="J1321" s="547" t="s">
        <v>76</v>
      </c>
      <c r="K1321" s="547">
        <v>13</v>
      </c>
      <c r="L1321" s="547" t="s">
        <v>76</v>
      </c>
      <c r="M1321" s="547" t="s">
        <v>76</v>
      </c>
      <c r="N1321" s="547">
        <v>15</v>
      </c>
      <c r="O1321" s="546" t="s">
        <v>76</v>
      </c>
      <c r="P1321" s="547" t="s">
        <v>76</v>
      </c>
      <c r="Q1321" s="546" t="s">
        <v>76</v>
      </c>
      <c r="R1321" s="547">
        <v>13</v>
      </c>
      <c r="S1321" s="547" t="s">
        <v>76</v>
      </c>
      <c r="T1321" s="547" t="s">
        <v>76</v>
      </c>
      <c r="U1321" s="547" t="s">
        <v>76</v>
      </c>
      <c r="V1321" s="547" t="s">
        <v>76</v>
      </c>
      <c r="W1321" s="547" t="s">
        <v>76</v>
      </c>
      <c r="X1321" s="547" t="s">
        <v>76</v>
      </c>
      <c r="Y1321" s="547" t="s">
        <v>76</v>
      </c>
      <c r="Z1321" s="547" t="s">
        <v>76</v>
      </c>
      <c r="AA1321" s="547" t="s">
        <v>76</v>
      </c>
      <c r="AB1321" s="547">
        <v>14.5</v>
      </c>
      <c r="AC1321" s="546" t="s">
        <v>76</v>
      </c>
      <c r="AD1321" s="547" t="s">
        <v>76</v>
      </c>
      <c r="AE1321" s="547" t="s">
        <v>76</v>
      </c>
      <c r="AF1321" s="547" t="s">
        <v>76</v>
      </c>
      <c r="AG1321" s="547" t="s">
        <v>76</v>
      </c>
      <c r="AH1321" s="547" t="s">
        <v>76</v>
      </c>
      <c r="AI1321" s="547" t="s">
        <v>76</v>
      </c>
      <c r="AJ1321" s="547" t="s">
        <v>76</v>
      </c>
      <c r="AK1321" s="546" t="s">
        <v>76</v>
      </c>
      <c r="AL1321" s="547" t="s">
        <v>76</v>
      </c>
      <c r="AM1321" s="547" t="s">
        <v>76</v>
      </c>
      <c r="AN1321" s="547" t="s">
        <v>76</v>
      </c>
      <c r="AO1321" s="547" t="s">
        <v>76</v>
      </c>
    </row>
    <row r="1322" spans="1:41" ht="15" customHeight="1">
      <c r="A1322" s="2619" t="s">
        <v>410</v>
      </c>
      <c r="B1322" s="2619"/>
      <c r="C1322" s="547"/>
      <c r="D1322" s="547"/>
      <c r="E1322" s="547"/>
      <c r="F1322" s="547"/>
      <c r="G1322" s="547"/>
      <c r="H1322" s="547"/>
      <c r="I1322" s="547"/>
      <c r="J1322" s="547"/>
      <c r="K1322" s="547"/>
      <c r="L1322" s="547"/>
      <c r="M1322" s="547"/>
      <c r="N1322" s="547"/>
      <c r="O1322" s="546"/>
      <c r="P1322" s="547"/>
      <c r="Q1322" s="546"/>
      <c r="R1322" s="547"/>
      <c r="S1322" s="547"/>
      <c r="T1322" s="547"/>
      <c r="U1322" s="547"/>
      <c r="V1322" s="547"/>
      <c r="W1322" s="547"/>
      <c r="X1322" s="547"/>
      <c r="Y1322" s="547"/>
      <c r="Z1322" s="547"/>
      <c r="AA1322" s="547"/>
      <c r="AB1322" s="546"/>
      <c r="AC1322" s="546"/>
      <c r="AD1322" s="547"/>
      <c r="AE1322" s="547"/>
      <c r="AF1322" s="547"/>
      <c r="AG1322" s="547"/>
      <c r="AH1322" s="547"/>
      <c r="AI1322" s="547"/>
      <c r="AJ1322" s="547"/>
      <c r="AK1322" s="546"/>
      <c r="AL1322" s="547"/>
      <c r="AM1322" s="547"/>
      <c r="AN1322" s="547"/>
      <c r="AO1322" s="547"/>
    </row>
    <row r="1323" spans="1:41" ht="15" customHeight="1">
      <c r="B1323" s="512" t="s">
        <v>390</v>
      </c>
      <c r="C1323" s="547">
        <v>14</v>
      </c>
      <c r="D1323" s="547">
        <v>14</v>
      </c>
      <c r="E1323" s="547">
        <v>14</v>
      </c>
      <c r="F1323" s="547">
        <v>13</v>
      </c>
      <c r="G1323" s="547">
        <v>14</v>
      </c>
      <c r="H1323" s="547">
        <v>13</v>
      </c>
      <c r="I1323" s="547" t="s">
        <v>76</v>
      </c>
      <c r="J1323" s="547">
        <v>14.75</v>
      </c>
      <c r="K1323" s="547">
        <v>11.5</v>
      </c>
      <c r="L1323" s="547">
        <v>15.5</v>
      </c>
      <c r="M1323" s="547">
        <v>16</v>
      </c>
      <c r="N1323" s="547" t="s">
        <v>1881</v>
      </c>
      <c r="O1323" s="547">
        <v>17</v>
      </c>
      <c r="P1323" s="547">
        <v>12.5</v>
      </c>
      <c r="Q1323" s="546" t="s">
        <v>2451</v>
      </c>
      <c r="R1323" s="547">
        <v>16</v>
      </c>
      <c r="S1323" s="547">
        <v>15.5</v>
      </c>
      <c r="T1323" s="547">
        <v>17</v>
      </c>
      <c r="U1323" s="547">
        <v>16</v>
      </c>
      <c r="V1323" s="547">
        <v>16.5</v>
      </c>
      <c r="W1323" s="547">
        <v>16.5</v>
      </c>
      <c r="X1323" s="547" t="s">
        <v>2931</v>
      </c>
      <c r="Y1323" s="547">
        <v>16</v>
      </c>
      <c r="Z1323" s="547">
        <v>16.5</v>
      </c>
      <c r="AA1323" s="547" t="s">
        <v>3000</v>
      </c>
      <c r="AB1323" s="547">
        <v>16</v>
      </c>
      <c r="AC1323" s="547">
        <v>14</v>
      </c>
      <c r="AD1323" s="547">
        <v>16</v>
      </c>
      <c r="AE1323" s="547">
        <v>14.5</v>
      </c>
      <c r="AF1323" s="547">
        <v>16</v>
      </c>
      <c r="AG1323" s="547">
        <v>16</v>
      </c>
      <c r="AH1323" s="547">
        <v>13.4</v>
      </c>
      <c r="AI1323" s="547">
        <v>16.5</v>
      </c>
      <c r="AJ1323" s="547">
        <v>16</v>
      </c>
      <c r="AK1323" s="546" t="s">
        <v>1908</v>
      </c>
      <c r="AL1323" s="547" t="s">
        <v>76</v>
      </c>
      <c r="AM1323" s="547" t="s">
        <v>76</v>
      </c>
      <c r="AN1323" s="547">
        <v>15</v>
      </c>
      <c r="AO1323" s="547">
        <v>19</v>
      </c>
    </row>
    <row r="1324" spans="1:41" ht="15" customHeight="1">
      <c r="B1324" s="512" t="s">
        <v>391</v>
      </c>
      <c r="C1324" s="547" t="s">
        <v>76</v>
      </c>
      <c r="D1324" s="547" t="s">
        <v>76</v>
      </c>
      <c r="E1324" s="547" t="s">
        <v>76</v>
      </c>
      <c r="F1324" s="547" t="s">
        <v>76</v>
      </c>
      <c r="G1324" s="547" t="s">
        <v>76</v>
      </c>
      <c r="H1324" s="547" t="s">
        <v>76</v>
      </c>
      <c r="I1324" s="547" t="s">
        <v>76</v>
      </c>
      <c r="J1324" s="547" t="s">
        <v>76</v>
      </c>
      <c r="K1324" s="547">
        <v>17.5</v>
      </c>
      <c r="L1324" s="547" t="s">
        <v>76</v>
      </c>
      <c r="M1324" s="547" t="s">
        <v>76</v>
      </c>
      <c r="N1324" s="547">
        <v>16.5</v>
      </c>
      <c r="O1324" s="546" t="s">
        <v>76</v>
      </c>
      <c r="P1324" s="546" t="s">
        <v>76</v>
      </c>
      <c r="Q1324" s="546" t="s">
        <v>76</v>
      </c>
      <c r="R1324" s="547">
        <v>19.5</v>
      </c>
      <c r="S1324" s="547" t="s">
        <v>76</v>
      </c>
      <c r="T1324" s="547" t="s">
        <v>76</v>
      </c>
      <c r="U1324" s="547" t="s">
        <v>76</v>
      </c>
      <c r="V1324" s="547" t="s">
        <v>76</v>
      </c>
      <c r="W1324" s="547" t="s">
        <v>76</v>
      </c>
      <c r="X1324" s="547" t="s">
        <v>76</v>
      </c>
      <c r="Y1324" s="547" t="s">
        <v>76</v>
      </c>
      <c r="Z1324" s="547" t="s">
        <v>76</v>
      </c>
      <c r="AA1324" s="547" t="s">
        <v>76</v>
      </c>
      <c r="AB1324" s="547" t="s">
        <v>76</v>
      </c>
      <c r="AC1324" s="547">
        <v>17</v>
      </c>
      <c r="AD1324" s="547" t="s">
        <v>76</v>
      </c>
      <c r="AE1324" s="547" t="s">
        <v>76</v>
      </c>
      <c r="AF1324" s="547" t="s">
        <v>76</v>
      </c>
      <c r="AG1324" s="547" t="s">
        <v>76</v>
      </c>
      <c r="AH1324" s="547">
        <v>16.5</v>
      </c>
      <c r="AI1324" s="547">
        <v>19.25</v>
      </c>
      <c r="AJ1324" s="547" t="s">
        <v>76</v>
      </c>
      <c r="AK1324" s="546" t="s">
        <v>76</v>
      </c>
      <c r="AL1324" s="547" t="s">
        <v>76</v>
      </c>
      <c r="AM1324" s="547" t="s">
        <v>76</v>
      </c>
      <c r="AN1324" s="547" t="s">
        <v>76</v>
      </c>
      <c r="AO1324" s="547" t="s">
        <v>76</v>
      </c>
    </row>
    <row r="1325" spans="1:41" ht="15" customHeight="1">
      <c r="A1325" s="2619" t="s">
        <v>411</v>
      </c>
      <c r="B1325" s="2619"/>
      <c r="C1325" s="547"/>
      <c r="D1325" s="547"/>
      <c r="E1325" s="547"/>
      <c r="F1325" s="547"/>
      <c r="G1325" s="547"/>
      <c r="H1325" s="547"/>
      <c r="I1325" s="547"/>
      <c r="J1325" s="547"/>
      <c r="K1325" s="547"/>
      <c r="L1325" s="547"/>
      <c r="M1325" s="547"/>
      <c r="N1325" s="547"/>
      <c r="O1325" s="546"/>
      <c r="P1325" s="546"/>
      <c r="Q1325" s="546"/>
      <c r="R1325" s="547"/>
      <c r="S1325" s="547"/>
      <c r="T1325" s="547"/>
      <c r="U1325" s="547"/>
      <c r="V1325" s="547"/>
      <c r="W1325" s="547"/>
      <c r="X1325" s="547"/>
      <c r="Y1325" s="547"/>
      <c r="Z1325" s="547"/>
      <c r="AA1325" s="547"/>
      <c r="AB1325" s="547"/>
      <c r="AC1325" s="547"/>
      <c r="AD1325" s="547"/>
      <c r="AE1325" s="547"/>
      <c r="AF1325" s="547"/>
      <c r="AG1325" s="547"/>
      <c r="AH1325" s="547"/>
      <c r="AI1325" s="547"/>
      <c r="AJ1325" s="547"/>
      <c r="AK1325" s="546"/>
      <c r="AL1325" s="547"/>
      <c r="AM1325" s="547"/>
      <c r="AN1325" s="547"/>
      <c r="AO1325" s="547"/>
    </row>
    <row r="1326" spans="1:41" ht="15" customHeight="1">
      <c r="B1326" s="512" t="s">
        <v>390</v>
      </c>
      <c r="C1326" s="547">
        <v>13</v>
      </c>
      <c r="D1326" s="547">
        <v>14</v>
      </c>
      <c r="E1326" s="547" t="s">
        <v>2685</v>
      </c>
      <c r="F1326" s="547">
        <v>12</v>
      </c>
      <c r="G1326" s="547" t="s">
        <v>2389</v>
      </c>
      <c r="H1326" s="547" t="s">
        <v>2982</v>
      </c>
      <c r="I1326" s="547">
        <v>10</v>
      </c>
      <c r="J1326" s="547" t="s">
        <v>2904</v>
      </c>
      <c r="K1326" s="547">
        <v>14.5</v>
      </c>
      <c r="L1326" s="547" t="s">
        <v>2706</v>
      </c>
      <c r="M1326" s="547">
        <v>14</v>
      </c>
      <c r="N1326" s="547">
        <v>14.75</v>
      </c>
      <c r="O1326" s="547" t="s">
        <v>2258</v>
      </c>
      <c r="P1326" s="547" t="s">
        <v>1854</v>
      </c>
      <c r="Q1326" s="547">
        <v>13</v>
      </c>
      <c r="R1326" s="547">
        <v>13</v>
      </c>
      <c r="S1326" s="547" t="s">
        <v>1933</v>
      </c>
      <c r="T1326" s="547" t="s">
        <v>1878</v>
      </c>
      <c r="U1326" s="547">
        <v>15.5</v>
      </c>
      <c r="V1326" s="546" t="s">
        <v>2710</v>
      </c>
      <c r="W1326" s="547">
        <v>15.5</v>
      </c>
      <c r="X1326" s="547">
        <v>15</v>
      </c>
      <c r="Y1326" s="547">
        <v>15</v>
      </c>
      <c r="Z1326" s="547">
        <v>15.5</v>
      </c>
      <c r="AA1326" s="547">
        <v>14.5</v>
      </c>
      <c r="AB1326" s="547">
        <v>13</v>
      </c>
      <c r="AC1326" s="547">
        <v>13</v>
      </c>
      <c r="AD1326" s="547">
        <v>15</v>
      </c>
      <c r="AE1326" s="547">
        <v>12</v>
      </c>
      <c r="AF1326" s="547">
        <v>16</v>
      </c>
      <c r="AG1326" s="547">
        <v>15.5</v>
      </c>
      <c r="AH1326" s="547">
        <v>10.5</v>
      </c>
      <c r="AI1326" s="547">
        <v>9.5</v>
      </c>
      <c r="AJ1326" s="547">
        <v>16</v>
      </c>
      <c r="AK1326" s="546" t="s">
        <v>1893</v>
      </c>
      <c r="AL1326" s="547">
        <v>13</v>
      </c>
      <c r="AM1326" s="547">
        <v>11.5</v>
      </c>
      <c r="AN1326" s="547">
        <v>10.5</v>
      </c>
      <c r="AO1326" s="547">
        <v>11.5</v>
      </c>
    </row>
    <row r="1327" spans="1:41" ht="15" customHeight="1">
      <c r="A1327" s="517"/>
      <c r="B1327" s="518" t="s">
        <v>391</v>
      </c>
      <c r="C1327" s="552" t="s">
        <v>76</v>
      </c>
      <c r="D1327" s="552" t="s">
        <v>76</v>
      </c>
      <c r="E1327" s="552" t="s">
        <v>76</v>
      </c>
      <c r="F1327" s="552" t="s">
        <v>76</v>
      </c>
      <c r="G1327" s="552" t="s">
        <v>76</v>
      </c>
      <c r="H1327" s="552" t="s">
        <v>76</v>
      </c>
      <c r="I1327" s="552">
        <v>13</v>
      </c>
      <c r="J1327" s="552" t="s">
        <v>76</v>
      </c>
      <c r="K1327" s="552">
        <v>16.5</v>
      </c>
      <c r="L1327" s="552" t="s">
        <v>76</v>
      </c>
      <c r="M1327" s="552">
        <v>14.5</v>
      </c>
      <c r="N1327" s="552" t="s">
        <v>76</v>
      </c>
      <c r="O1327" s="553" t="s">
        <v>76</v>
      </c>
      <c r="P1327" s="553" t="s">
        <v>76</v>
      </c>
      <c r="Q1327" s="552" t="s">
        <v>76</v>
      </c>
      <c r="R1327" s="552">
        <v>13</v>
      </c>
      <c r="S1327" s="552" t="s">
        <v>76</v>
      </c>
      <c r="T1327" s="553" t="s">
        <v>76</v>
      </c>
      <c r="U1327" s="553" t="s">
        <v>76</v>
      </c>
      <c r="V1327" s="553" t="s">
        <v>76</v>
      </c>
      <c r="W1327" s="553" t="s">
        <v>76</v>
      </c>
      <c r="X1327" s="553" t="s">
        <v>76</v>
      </c>
      <c r="Y1327" s="553" t="s">
        <v>76</v>
      </c>
      <c r="Z1327" s="552" t="s">
        <v>76</v>
      </c>
      <c r="AA1327" s="552" t="s">
        <v>76</v>
      </c>
      <c r="AB1327" s="553" t="s">
        <v>76</v>
      </c>
      <c r="AC1327" s="553" t="s">
        <v>76</v>
      </c>
      <c r="AD1327" s="553" t="s">
        <v>76</v>
      </c>
      <c r="AE1327" s="553" t="s">
        <v>76</v>
      </c>
      <c r="AF1327" s="553" t="s">
        <v>76</v>
      </c>
      <c r="AG1327" s="553" t="s">
        <v>76</v>
      </c>
      <c r="AH1327" s="552">
        <v>12.5</v>
      </c>
      <c r="AI1327" s="552">
        <v>11.5</v>
      </c>
      <c r="AJ1327" s="552" t="s">
        <v>76</v>
      </c>
      <c r="AK1327" s="553" t="s">
        <v>76</v>
      </c>
      <c r="AL1327" s="553" t="s">
        <v>76</v>
      </c>
      <c r="AM1327" s="552">
        <v>13.5</v>
      </c>
      <c r="AN1327" s="552" t="s">
        <v>76</v>
      </c>
      <c r="AO1327" s="552">
        <v>14.5</v>
      </c>
    </row>
    <row r="1328" spans="1:41" s="1047" customFormat="1" ht="15" customHeight="1">
      <c r="A1328" s="2573" t="s">
        <v>548</v>
      </c>
      <c r="B1328" s="2573"/>
      <c r="C1328" s="2573"/>
      <c r="D1328" s="2573"/>
      <c r="E1328" s="2573"/>
      <c r="F1328" s="2573"/>
      <c r="G1328" s="2573"/>
      <c r="H1328" s="2573"/>
      <c r="I1328" s="2573"/>
      <c r="J1328" s="1049"/>
      <c r="K1328" s="1049"/>
      <c r="L1328" s="1049"/>
      <c r="M1328" s="1049"/>
      <c r="N1328" s="1049"/>
      <c r="O1328" s="1049"/>
      <c r="P1328" s="1049"/>
      <c r="Q1328" s="1049"/>
      <c r="R1328" s="1049"/>
      <c r="S1328" s="1049"/>
      <c r="T1328" s="2573" t="s">
        <v>3562</v>
      </c>
      <c r="U1328" s="2573"/>
      <c r="V1328" s="2573"/>
      <c r="W1328" s="2573"/>
      <c r="X1328" s="2573"/>
      <c r="Y1328" s="1050"/>
      <c r="Z1328" s="1048"/>
      <c r="AA1328" s="1048"/>
      <c r="AB1328" s="1048"/>
      <c r="AC1328" s="1048"/>
      <c r="AF1328" s="1050"/>
      <c r="AG1328" s="1050"/>
      <c r="AH1328" s="1050"/>
      <c r="AI1328" s="1050"/>
      <c r="AJ1328" s="1050"/>
    </row>
    <row r="1329" spans="1:41" s="1047" customFormat="1" ht="15" customHeight="1">
      <c r="B1329" s="1047" t="s">
        <v>399</v>
      </c>
      <c r="U1329" s="1047" t="s">
        <v>399</v>
      </c>
      <c r="V1329" s="1048"/>
      <c r="W1329" s="1048"/>
      <c r="X1329" s="1048"/>
      <c r="Y1329" s="1048"/>
      <c r="AA1329" s="1048"/>
      <c r="AB1329" s="1048"/>
      <c r="AC1329" s="1048"/>
      <c r="AH1329" s="1048"/>
      <c r="AI1329" s="1048"/>
      <c r="AJ1329" s="1048"/>
    </row>
    <row r="1330" spans="1:41" ht="15" customHeight="1"/>
    <row r="1331" spans="1:41" s="554" customFormat="1" ht="15" customHeight="1">
      <c r="B1331" s="2637" t="s">
        <v>2875</v>
      </c>
      <c r="C1331" s="2637"/>
      <c r="D1331" s="2637"/>
      <c r="E1331" s="2637"/>
      <c r="F1331" s="2637"/>
      <c r="G1331" s="2637"/>
      <c r="H1331" s="2637"/>
      <c r="I1331" s="2637"/>
      <c r="J1331" s="2638" t="s">
        <v>3002</v>
      </c>
      <c r="K1331" s="2638"/>
      <c r="L1331" s="2638"/>
      <c r="M1331" s="2638"/>
      <c r="N1331" s="2638"/>
      <c r="O1331" s="2638"/>
      <c r="P1331" s="2638"/>
      <c r="Q1331" s="2638"/>
      <c r="R1331" s="2598" t="s">
        <v>2229</v>
      </c>
      <c r="S1331" s="2598"/>
      <c r="T1331" s="600"/>
      <c r="U1331" s="600"/>
      <c r="V1331" s="600"/>
      <c r="W1331" s="600"/>
      <c r="X1331" s="600"/>
      <c r="Y1331" s="600"/>
      <c r="AA1331" s="600"/>
      <c r="AB1331" s="600"/>
      <c r="AC1331" s="600"/>
      <c r="AD1331" s="600"/>
      <c r="AE1331" s="600"/>
      <c r="AF1331" s="600"/>
      <c r="AG1331" s="600"/>
      <c r="AH1331" s="600"/>
      <c r="AI1331" s="600"/>
      <c r="AJ1331" s="600"/>
      <c r="AK1331" s="600"/>
      <c r="AL1331" s="600"/>
      <c r="AM1331" s="600"/>
      <c r="AN1331" s="600"/>
      <c r="AO1331" s="600"/>
    </row>
    <row r="1332" spans="1:41" ht="15" customHeight="1">
      <c r="C1332" s="709"/>
      <c r="D1332" s="709"/>
      <c r="E1332" s="709"/>
      <c r="F1332" s="709"/>
      <c r="G1332" s="709"/>
      <c r="H1332" s="709"/>
      <c r="I1332" s="705"/>
      <c r="J1332" s="2628"/>
      <c r="K1332" s="2628"/>
      <c r="L1332" s="2628"/>
      <c r="M1332" s="543"/>
      <c r="N1332" s="543"/>
      <c r="O1332" s="543"/>
      <c r="P1332" s="543"/>
      <c r="R1332" s="501" t="s">
        <v>1130</v>
      </c>
      <c r="S1332" s="601"/>
      <c r="T1332" s="602"/>
      <c r="U1332" s="602"/>
      <c r="V1332" s="704"/>
      <c r="W1332" s="704"/>
      <c r="X1332" s="704"/>
      <c r="Y1332" s="543"/>
      <c r="AA1332" s="709"/>
      <c r="AB1332" s="709"/>
      <c r="AC1332" s="705"/>
      <c r="AD1332" s="704"/>
      <c r="AE1332" s="704"/>
      <c r="AF1332" s="704"/>
      <c r="AG1332" s="543"/>
      <c r="AH1332" s="709"/>
      <c r="AI1332" s="709"/>
      <c r="AJ1332" s="602"/>
      <c r="AK1332" s="602"/>
      <c r="AL1332" s="602"/>
      <c r="AM1332" s="602"/>
      <c r="AN1332" s="602"/>
      <c r="AO1332" s="543"/>
    </row>
    <row r="1333" spans="1:41" s="555" customFormat="1" ht="15" customHeight="1">
      <c r="A1333" s="2632" t="s">
        <v>369</v>
      </c>
      <c r="B1333" s="2633"/>
      <c r="C1333" s="2600" t="s">
        <v>230</v>
      </c>
      <c r="D1333" s="2601"/>
      <c r="E1333" s="2601"/>
      <c r="F1333" s="2602"/>
      <c r="G1333" s="2600" t="s">
        <v>370</v>
      </c>
      <c r="H1333" s="2601"/>
      <c r="I1333" s="2601"/>
      <c r="J1333" s="2602"/>
      <c r="K1333" s="2600" t="s">
        <v>371</v>
      </c>
      <c r="L1333" s="2601"/>
      <c r="M1333" s="2601"/>
      <c r="N1333" s="2601"/>
      <c r="O1333" s="2601"/>
      <c r="P1333" s="2601"/>
      <c r="Q1333" s="2601"/>
      <c r="R1333" s="2601"/>
      <c r="S1333" s="2601"/>
      <c r="T1333" s="2601"/>
      <c r="U1333" s="2601"/>
      <c r="V1333" s="2601"/>
      <c r="W1333" s="2601"/>
      <c r="X1333" s="2601"/>
      <c r="Y1333" s="2601"/>
      <c r="Z1333" s="2601"/>
      <c r="AA1333" s="2601"/>
      <c r="AB1333" s="2601"/>
      <c r="AC1333" s="2601"/>
      <c r="AD1333" s="2601"/>
      <c r="AE1333" s="2601"/>
      <c r="AF1333" s="2601"/>
      <c r="AG1333" s="2602"/>
      <c r="AH1333" s="2600" t="s">
        <v>1773</v>
      </c>
      <c r="AI1333" s="2601"/>
      <c r="AJ1333" s="2601"/>
      <c r="AK1333" s="2601"/>
      <c r="AL1333" s="2601"/>
      <c r="AM1333" s="2601"/>
      <c r="AN1333" s="2601"/>
      <c r="AO1333" s="2602"/>
    </row>
    <row r="1334" spans="1:41" s="555" customFormat="1" ht="37.5" customHeight="1">
      <c r="A1334" s="2634"/>
      <c r="B1334" s="2635"/>
      <c r="C1334" s="988" t="s">
        <v>372</v>
      </c>
      <c r="D1334" s="988" t="s">
        <v>373</v>
      </c>
      <c r="E1334" s="988" t="s">
        <v>374</v>
      </c>
      <c r="F1334" s="988" t="s">
        <v>375</v>
      </c>
      <c r="G1334" s="988" t="s">
        <v>376</v>
      </c>
      <c r="H1334" s="988" t="s">
        <v>377</v>
      </c>
      <c r="I1334" s="988" t="s">
        <v>2298</v>
      </c>
      <c r="J1334" s="988" t="s">
        <v>378</v>
      </c>
      <c r="K1334" s="988" t="s">
        <v>890</v>
      </c>
      <c r="L1334" s="988" t="s">
        <v>379</v>
      </c>
      <c r="M1334" s="988" t="s">
        <v>380</v>
      </c>
      <c r="N1334" s="988" t="s">
        <v>381</v>
      </c>
      <c r="O1334" s="988" t="s">
        <v>382</v>
      </c>
      <c r="P1334" s="988" t="s">
        <v>383</v>
      </c>
      <c r="Q1334" s="988" t="s">
        <v>384</v>
      </c>
      <c r="R1334" s="988" t="s">
        <v>412</v>
      </c>
      <c r="S1334" s="988" t="s">
        <v>413</v>
      </c>
      <c r="T1334" s="988" t="s">
        <v>414</v>
      </c>
      <c r="U1334" s="988" t="s">
        <v>415</v>
      </c>
      <c r="V1334" s="988" t="s">
        <v>416</v>
      </c>
      <c r="W1334" s="988" t="s">
        <v>417</v>
      </c>
      <c r="X1334" s="988" t="s">
        <v>418</v>
      </c>
      <c r="Y1334" s="988" t="s">
        <v>419</v>
      </c>
      <c r="Z1334" s="988" t="s">
        <v>420</v>
      </c>
      <c r="AA1334" s="988" t="s">
        <v>421</v>
      </c>
      <c r="AB1334" s="988" t="s">
        <v>422</v>
      </c>
      <c r="AC1334" s="988" t="s">
        <v>423</v>
      </c>
      <c r="AD1334" s="988" t="s">
        <v>424</v>
      </c>
      <c r="AE1334" s="988" t="s">
        <v>425</v>
      </c>
      <c r="AF1334" s="988" t="s">
        <v>426</v>
      </c>
      <c r="AG1334" s="988" t="s">
        <v>427</v>
      </c>
      <c r="AH1334" s="988" t="s">
        <v>1733</v>
      </c>
      <c r="AI1334" s="988" t="s">
        <v>432</v>
      </c>
      <c r="AJ1334" s="987" t="s">
        <v>428</v>
      </c>
      <c r="AK1334" s="987" t="s">
        <v>429</v>
      </c>
      <c r="AL1334" s="988" t="s">
        <v>430</v>
      </c>
      <c r="AM1334" s="988" t="s">
        <v>362</v>
      </c>
      <c r="AN1334" s="988" t="s">
        <v>431</v>
      </c>
      <c r="AO1334" s="988" t="s">
        <v>2488</v>
      </c>
    </row>
    <row r="1335" spans="1:41" s="711" customFormat="1" ht="15" customHeight="1">
      <c r="A1335" s="2626" t="s">
        <v>44</v>
      </c>
      <c r="B1335" s="2626"/>
      <c r="C1335" s="556" t="s">
        <v>1926</v>
      </c>
      <c r="D1335" s="557">
        <v>4</v>
      </c>
      <c r="E1335" s="556" t="s">
        <v>2790</v>
      </c>
      <c r="F1335" s="557">
        <v>4.5</v>
      </c>
      <c r="G1335" s="557" t="s">
        <v>1226</v>
      </c>
      <c r="H1335" s="557" t="s">
        <v>1226</v>
      </c>
      <c r="I1335" s="547">
        <v>5</v>
      </c>
      <c r="J1335" s="547">
        <v>7</v>
      </c>
      <c r="K1335" s="547" t="s">
        <v>2984</v>
      </c>
      <c r="L1335" s="547">
        <v>5</v>
      </c>
      <c r="M1335" s="547">
        <v>6</v>
      </c>
      <c r="N1335" s="547">
        <v>5</v>
      </c>
      <c r="O1335" s="547">
        <v>5</v>
      </c>
      <c r="P1335" s="547">
        <v>5.5</v>
      </c>
      <c r="Q1335" s="547">
        <v>4.5</v>
      </c>
      <c r="R1335" s="546" t="s">
        <v>2758</v>
      </c>
      <c r="S1335" s="548">
        <v>6</v>
      </c>
      <c r="T1335" s="547">
        <v>4</v>
      </c>
      <c r="U1335" s="547">
        <v>5</v>
      </c>
      <c r="V1335" s="547">
        <v>5</v>
      </c>
      <c r="W1335" s="547">
        <v>5.5</v>
      </c>
      <c r="X1335" s="547" t="s">
        <v>2652</v>
      </c>
      <c r="Y1335" s="547">
        <v>6</v>
      </c>
      <c r="Z1335" s="547">
        <v>6</v>
      </c>
      <c r="AA1335" s="547">
        <v>5</v>
      </c>
      <c r="AB1335" s="547">
        <v>6</v>
      </c>
      <c r="AC1335" s="546" t="s">
        <v>2985</v>
      </c>
      <c r="AD1335" s="547">
        <v>6</v>
      </c>
      <c r="AE1335" s="547" t="s">
        <v>2986</v>
      </c>
      <c r="AF1335" s="547">
        <v>5.5</v>
      </c>
      <c r="AG1335" s="547">
        <v>5</v>
      </c>
      <c r="AH1335" s="546" t="s">
        <v>2794</v>
      </c>
      <c r="AI1335" s="546" t="s">
        <v>3004</v>
      </c>
      <c r="AJ1335" s="547">
        <v>5</v>
      </c>
      <c r="AK1335" s="547">
        <v>4.75</v>
      </c>
      <c r="AL1335" s="547">
        <v>6.5</v>
      </c>
      <c r="AM1335" s="547">
        <v>3</v>
      </c>
      <c r="AN1335" s="547">
        <v>1</v>
      </c>
      <c r="AO1335" s="547" t="s">
        <v>2957</v>
      </c>
    </row>
    <row r="1336" spans="1:41" ht="15" customHeight="1">
      <c r="A1336" s="2619" t="s">
        <v>45</v>
      </c>
      <c r="B1336" s="2619"/>
      <c r="C1336" s="558"/>
      <c r="D1336" s="558"/>
      <c r="E1336" s="558"/>
      <c r="F1336" s="558"/>
      <c r="G1336" s="558"/>
      <c r="H1336" s="558"/>
      <c r="I1336" s="549"/>
      <c r="J1336" s="549"/>
      <c r="K1336" s="549"/>
      <c r="L1336" s="549"/>
      <c r="M1336" s="549"/>
      <c r="N1336" s="549"/>
      <c r="O1336" s="549"/>
      <c r="P1336" s="549"/>
      <c r="Q1336" s="549"/>
      <c r="R1336" s="546"/>
      <c r="S1336" s="546"/>
      <c r="T1336" s="546"/>
      <c r="U1336" s="546"/>
      <c r="V1336" s="546"/>
      <c r="W1336" s="546"/>
      <c r="X1336" s="546"/>
      <c r="Y1336" s="547"/>
      <c r="Z1336" s="546"/>
      <c r="AA1336" s="546"/>
      <c r="AB1336" s="546"/>
      <c r="AC1336" s="546"/>
      <c r="AD1336" s="546"/>
      <c r="AE1336" s="546"/>
      <c r="AF1336" s="546"/>
      <c r="AG1336" s="546"/>
      <c r="AH1336" s="546"/>
      <c r="AI1336" s="546"/>
      <c r="AJ1336" s="546"/>
      <c r="AK1336" s="546"/>
      <c r="AL1336" s="546"/>
      <c r="AM1336" s="546"/>
      <c r="AN1336" s="547"/>
      <c r="AO1336" s="547"/>
    </row>
    <row r="1337" spans="1:41" ht="15" customHeight="1">
      <c r="A1337" s="514" t="s">
        <v>856</v>
      </c>
      <c r="B1337" s="512" t="s">
        <v>2314</v>
      </c>
      <c r="C1337" s="557">
        <v>7.5</v>
      </c>
      <c r="D1337" s="557">
        <v>7.5</v>
      </c>
      <c r="E1337" s="557">
        <v>7</v>
      </c>
      <c r="F1337" s="557">
        <v>7.5</v>
      </c>
      <c r="G1337" s="557">
        <v>8.25</v>
      </c>
      <c r="H1337" s="557">
        <v>8.25</v>
      </c>
      <c r="I1337" s="547">
        <v>7</v>
      </c>
      <c r="J1337" s="547">
        <v>7.25</v>
      </c>
      <c r="K1337" s="547">
        <v>6</v>
      </c>
      <c r="L1337" s="550">
        <v>8.5</v>
      </c>
      <c r="M1337" s="547">
        <v>8</v>
      </c>
      <c r="N1337" s="547">
        <v>8.25</v>
      </c>
      <c r="O1337" s="546" t="s">
        <v>2729</v>
      </c>
      <c r="P1337" s="547">
        <v>7.75</v>
      </c>
      <c r="Q1337" s="547">
        <v>8</v>
      </c>
      <c r="R1337" s="546" t="s">
        <v>2502</v>
      </c>
      <c r="S1337" s="547">
        <v>8.5</v>
      </c>
      <c r="T1337" s="547" t="s">
        <v>2502</v>
      </c>
      <c r="U1337" s="547" t="s">
        <v>2497</v>
      </c>
      <c r="V1337" s="547">
        <v>8.5</v>
      </c>
      <c r="W1337" s="547" t="s">
        <v>2502</v>
      </c>
      <c r="X1337" s="547">
        <v>6.5</v>
      </c>
      <c r="Y1337" s="547">
        <v>7.5</v>
      </c>
      <c r="Z1337" s="547" t="s">
        <v>2787</v>
      </c>
      <c r="AA1337" s="547">
        <v>8</v>
      </c>
      <c r="AB1337" s="547" t="s">
        <v>2502</v>
      </c>
      <c r="AC1337" s="546" t="s">
        <v>3005</v>
      </c>
      <c r="AD1337" s="547">
        <v>8.5</v>
      </c>
      <c r="AE1337" s="547">
        <v>8</v>
      </c>
      <c r="AF1337" s="547" t="s">
        <v>2384</v>
      </c>
      <c r="AG1337" s="547" t="s">
        <v>2787</v>
      </c>
      <c r="AH1337" s="547">
        <v>5.5</v>
      </c>
      <c r="AI1337" s="546" t="s">
        <v>3006</v>
      </c>
      <c r="AJ1337" s="547">
        <v>8</v>
      </c>
      <c r="AK1337" s="546" t="s">
        <v>2787</v>
      </c>
      <c r="AL1337" s="547">
        <v>9</v>
      </c>
      <c r="AM1337" s="546" t="s">
        <v>3007</v>
      </c>
      <c r="AN1337" s="547" t="s">
        <v>2967</v>
      </c>
      <c r="AO1337" s="547" t="s">
        <v>3008</v>
      </c>
    </row>
    <row r="1338" spans="1:41" ht="15" customHeight="1">
      <c r="A1338" s="514" t="s">
        <v>1085</v>
      </c>
      <c r="B1338" s="512" t="s">
        <v>2315</v>
      </c>
      <c r="C1338" s="557">
        <v>8</v>
      </c>
      <c r="D1338" s="557">
        <v>8</v>
      </c>
      <c r="E1338" s="557">
        <v>7.5</v>
      </c>
      <c r="F1338" s="557">
        <v>7.75</v>
      </c>
      <c r="G1338" s="557">
        <v>8.5</v>
      </c>
      <c r="H1338" s="557">
        <v>8.5</v>
      </c>
      <c r="I1338" s="547">
        <v>7.5</v>
      </c>
      <c r="J1338" s="547">
        <v>7.5</v>
      </c>
      <c r="K1338" s="547">
        <v>7</v>
      </c>
      <c r="L1338" s="550">
        <v>8.5</v>
      </c>
      <c r="M1338" s="547">
        <v>8</v>
      </c>
      <c r="N1338" s="547">
        <v>8.5</v>
      </c>
      <c r="O1338" s="546" t="s">
        <v>2502</v>
      </c>
      <c r="P1338" s="547">
        <v>8</v>
      </c>
      <c r="Q1338" s="547">
        <v>8.25</v>
      </c>
      <c r="R1338" s="546" t="s">
        <v>2502</v>
      </c>
      <c r="S1338" s="547">
        <v>8.25</v>
      </c>
      <c r="T1338" s="547" t="s">
        <v>2497</v>
      </c>
      <c r="U1338" s="547" t="s">
        <v>2497</v>
      </c>
      <c r="V1338" s="547">
        <v>8.5</v>
      </c>
      <c r="W1338" s="547" t="s">
        <v>2502</v>
      </c>
      <c r="X1338" s="546">
        <v>6.75</v>
      </c>
      <c r="Y1338" s="547">
        <v>7.75</v>
      </c>
      <c r="Z1338" s="547" t="s">
        <v>2729</v>
      </c>
      <c r="AA1338" s="547">
        <v>8.25</v>
      </c>
      <c r="AB1338" s="547" t="s">
        <v>2502</v>
      </c>
      <c r="AC1338" s="546" t="s">
        <v>1856</v>
      </c>
      <c r="AD1338" s="547">
        <v>8.5</v>
      </c>
      <c r="AE1338" s="547">
        <v>8.25</v>
      </c>
      <c r="AF1338" s="547">
        <v>9</v>
      </c>
      <c r="AG1338" s="547" t="s">
        <v>2787</v>
      </c>
      <c r="AH1338" s="547">
        <v>6</v>
      </c>
      <c r="AI1338" s="546" t="s">
        <v>3009</v>
      </c>
      <c r="AJ1338" s="547">
        <v>8.25</v>
      </c>
      <c r="AK1338" s="546" t="s">
        <v>2729</v>
      </c>
      <c r="AL1338" s="547">
        <v>9</v>
      </c>
      <c r="AM1338" s="546" t="s">
        <v>3007</v>
      </c>
      <c r="AN1338" s="547" t="s">
        <v>2969</v>
      </c>
      <c r="AO1338" s="547" t="s">
        <v>3010</v>
      </c>
    </row>
    <row r="1339" spans="1:41" ht="15" customHeight="1">
      <c r="A1339" s="514" t="s">
        <v>827</v>
      </c>
      <c r="B1339" s="512" t="s">
        <v>2316</v>
      </c>
      <c r="C1339" s="557">
        <v>8.5</v>
      </c>
      <c r="D1339" s="557">
        <v>8.5</v>
      </c>
      <c r="E1339" s="557">
        <v>7.75</v>
      </c>
      <c r="F1339" s="557">
        <v>8</v>
      </c>
      <c r="G1339" s="557">
        <v>8.75</v>
      </c>
      <c r="H1339" s="557">
        <v>8.75</v>
      </c>
      <c r="I1339" s="547">
        <v>7.75</v>
      </c>
      <c r="J1339" s="547">
        <v>8</v>
      </c>
      <c r="K1339" s="547" t="s">
        <v>2448</v>
      </c>
      <c r="L1339" s="550">
        <v>8.5</v>
      </c>
      <c r="M1339" s="547">
        <v>8.5</v>
      </c>
      <c r="N1339" s="547">
        <v>8.5</v>
      </c>
      <c r="O1339" s="546" t="s">
        <v>2502</v>
      </c>
      <c r="P1339" s="547">
        <v>8.25</v>
      </c>
      <c r="Q1339" s="547">
        <v>8.5</v>
      </c>
      <c r="R1339" s="547">
        <v>8.5</v>
      </c>
      <c r="S1339" s="547">
        <v>8</v>
      </c>
      <c r="T1339" s="547">
        <v>8.5</v>
      </c>
      <c r="U1339" s="547">
        <v>8.5</v>
      </c>
      <c r="V1339" s="547">
        <v>8.5</v>
      </c>
      <c r="W1339" s="547" t="s">
        <v>2520</v>
      </c>
      <c r="X1339" s="547">
        <v>7</v>
      </c>
      <c r="Y1339" s="547">
        <v>8</v>
      </c>
      <c r="Z1339" s="547" t="s">
        <v>2502</v>
      </c>
      <c r="AA1339" s="547">
        <v>8.5</v>
      </c>
      <c r="AB1339" s="547" t="s">
        <v>2502</v>
      </c>
      <c r="AC1339" s="546" t="s">
        <v>3011</v>
      </c>
      <c r="AD1339" s="547">
        <v>8.5</v>
      </c>
      <c r="AE1339" s="547">
        <v>8.5</v>
      </c>
      <c r="AF1339" s="547">
        <v>9</v>
      </c>
      <c r="AG1339" s="547" t="s">
        <v>2787</v>
      </c>
      <c r="AH1339" s="546" t="s">
        <v>3012</v>
      </c>
      <c r="AI1339" s="546" t="s">
        <v>3013</v>
      </c>
      <c r="AJ1339" s="547">
        <v>8.5</v>
      </c>
      <c r="AK1339" s="546" t="s">
        <v>2502</v>
      </c>
      <c r="AL1339" s="547">
        <v>9</v>
      </c>
      <c r="AM1339" s="547" t="s">
        <v>3007</v>
      </c>
      <c r="AN1339" s="547" t="s">
        <v>2642</v>
      </c>
      <c r="AO1339" s="547" t="s">
        <v>3014</v>
      </c>
    </row>
    <row r="1340" spans="1:41" ht="15" customHeight="1">
      <c r="A1340" s="514" t="s">
        <v>828</v>
      </c>
      <c r="B1340" s="512" t="s">
        <v>2317</v>
      </c>
      <c r="C1340" s="557">
        <v>8.5500000000000007</v>
      </c>
      <c r="D1340" s="557">
        <v>8.5</v>
      </c>
      <c r="E1340" s="557">
        <v>8</v>
      </c>
      <c r="F1340" s="557">
        <v>8.5</v>
      </c>
      <c r="G1340" s="557">
        <v>9</v>
      </c>
      <c r="H1340" s="557">
        <v>9</v>
      </c>
      <c r="I1340" s="547">
        <v>8</v>
      </c>
      <c r="J1340" s="547">
        <v>8.25</v>
      </c>
      <c r="K1340" s="547" t="s">
        <v>76</v>
      </c>
      <c r="L1340" s="547" t="s">
        <v>76</v>
      </c>
      <c r="M1340" s="547">
        <v>7.5</v>
      </c>
      <c r="N1340" s="547" t="s">
        <v>76</v>
      </c>
      <c r="O1340" s="546" t="s">
        <v>2502</v>
      </c>
      <c r="P1340" s="547">
        <v>8.5</v>
      </c>
      <c r="Q1340" s="547">
        <v>8.5</v>
      </c>
      <c r="R1340" s="547">
        <v>8</v>
      </c>
      <c r="S1340" s="547" t="s">
        <v>76</v>
      </c>
      <c r="T1340" s="547">
        <v>6.75</v>
      </c>
      <c r="U1340" s="547" t="s">
        <v>76</v>
      </c>
      <c r="V1340" s="547" t="s">
        <v>76</v>
      </c>
      <c r="W1340" s="547" t="s">
        <v>2520</v>
      </c>
      <c r="X1340" s="547">
        <v>7</v>
      </c>
      <c r="Y1340" s="546" t="s">
        <v>2996</v>
      </c>
      <c r="Z1340" s="546" t="s">
        <v>76</v>
      </c>
      <c r="AA1340" s="546" t="s">
        <v>76</v>
      </c>
      <c r="AB1340" s="547" t="s">
        <v>2502</v>
      </c>
      <c r="AC1340" s="546" t="s">
        <v>1782</v>
      </c>
      <c r="AD1340" s="547">
        <v>8.5</v>
      </c>
      <c r="AE1340" s="547" t="s">
        <v>76</v>
      </c>
      <c r="AF1340" s="547">
        <v>8.5</v>
      </c>
      <c r="AG1340" s="547" t="s">
        <v>76</v>
      </c>
      <c r="AH1340" s="546" t="s">
        <v>3015</v>
      </c>
      <c r="AI1340" s="546" t="s">
        <v>2797</v>
      </c>
      <c r="AJ1340" s="547">
        <v>8.5</v>
      </c>
      <c r="AK1340" s="546" t="s">
        <v>2502</v>
      </c>
      <c r="AL1340" s="547">
        <v>9</v>
      </c>
      <c r="AM1340" s="547" t="s">
        <v>3007</v>
      </c>
      <c r="AN1340" s="547" t="s">
        <v>2642</v>
      </c>
      <c r="AO1340" s="547" t="s">
        <v>2995</v>
      </c>
    </row>
    <row r="1341" spans="1:41" ht="15" customHeight="1">
      <c r="A1341" s="514" t="s">
        <v>854</v>
      </c>
      <c r="B1341" s="512" t="s">
        <v>2318</v>
      </c>
      <c r="C1341" s="557" t="s">
        <v>76</v>
      </c>
      <c r="D1341" s="557">
        <v>8.5</v>
      </c>
      <c r="E1341" s="557" t="s">
        <v>76</v>
      </c>
      <c r="F1341" s="557" t="s">
        <v>76</v>
      </c>
      <c r="G1341" s="557">
        <v>9</v>
      </c>
      <c r="H1341" s="557">
        <v>9</v>
      </c>
      <c r="I1341" s="547">
        <v>8.5</v>
      </c>
      <c r="J1341" s="547">
        <v>8.25</v>
      </c>
      <c r="K1341" s="547" t="s">
        <v>76</v>
      </c>
      <c r="L1341" s="547" t="s">
        <v>76</v>
      </c>
      <c r="M1341" s="547" t="s">
        <v>76</v>
      </c>
      <c r="N1341" s="547" t="s">
        <v>76</v>
      </c>
      <c r="O1341" s="546" t="s">
        <v>2502</v>
      </c>
      <c r="P1341" s="547">
        <v>8.5</v>
      </c>
      <c r="Q1341" s="547">
        <v>8.5</v>
      </c>
      <c r="R1341" s="547">
        <v>8</v>
      </c>
      <c r="S1341" s="547" t="s">
        <v>76</v>
      </c>
      <c r="T1341" s="547">
        <v>6.5</v>
      </c>
      <c r="U1341" s="547" t="s">
        <v>76</v>
      </c>
      <c r="V1341" s="547" t="s">
        <v>76</v>
      </c>
      <c r="W1341" s="547" t="s">
        <v>2520</v>
      </c>
      <c r="X1341" s="547">
        <v>7</v>
      </c>
      <c r="Y1341" s="547" t="s">
        <v>2979</v>
      </c>
      <c r="Z1341" s="546" t="s">
        <v>76</v>
      </c>
      <c r="AA1341" s="546" t="s">
        <v>76</v>
      </c>
      <c r="AB1341" s="547" t="s">
        <v>2502</v>
      </c>
      <c r="AC1341" s="546" t="s">
        <v>1782</v>
      </c>
      <c r="AD1341" s="547">
        <v>8.5</v>
      </c>
      <c r="AE1341" s="547" t="s">
        <v>76</v>
      </c>
      <c r="AF1341" s="547">
        <v>8.5</v>
      </c>
      <c r="AG1341" s="547" t="s">
        <v>76</v>
      </c>
      <c r="AH1341" s="546" t="s">
        <v>3016</v>
      </c>
      <c r="AI1341" s="546" t="s">
        <v>1456</v>
      </c>
      <c r="AJ1341" s="547">
        <v>8.5</v>
      </c>
      <c r="AK1341" s="546" t="s">
        <v>2502</v>
      </c>
      <c r="AL1341" s="547">
        <v>9</v>
      </c>
      <c r="AM1341" s="547" t="s">
        <v>76</v>
      </c>
      <c r="AN1341" s="547" t="s">
        <v>2642</v>
      </c>
      <c r="AO1341" s="547" t="s">
        <v>76</v>
      </c>
    </row>
    <row r="1342" spans="1:41" ht="15" customHeight="1">
      <c r="A1342" s="2619" t="s">
        <v>388</v>
      </c>
      <c r="B1342" s="2619"/>
      <c r="C1342" s="557"/>
      <c r="D1342" s="557"/>
      <c r="E1342" s="557"/>
      <c r="F1342" s="557"/>
      <c r="G1342" s="557"/>
      <c r="H1342" s="557"/>
      <c r="I1342" s="547"/>
      <c r="J1342" s="547"/>
      <c r="K1342" s="547"/>
      <c r="L1342" s="547"/>
      <c r="M1342" s="547"/>
      <c r="N1342" s="547"/>
      <c r="O1342" s="546" t="s">
        <v>311</v>
      </c>
      <c r="P1342" s="547"/>
      <c r="Q1342" s="546"/>
      <c r="R1342" s="547"/>
      <c r="S1342" s="547"/>
      <c r="T1342" s="547"/>
      <c r="U1342" s="547"/>
      <c r="V1342" s="547"/>
      <c r="W1342" s="547"/>
      <c r="X1342" s="546"/>
      <c r="Y1342" s="547"/>
      <c r="Z1342" s="546"/>
      <c r="AA1342" s="546"/>
      <c r="AB1342" s="547"/>
      <c r="AC1342" s="546"/>
      <c r="AD1342" s="547"/>
      <c r="AE1342" s="547"/>
      <c r="AF1342" s="547"/>
      <c r="AG1342" s="547"/>
      <c r="AH1342" s="546"/>
      <c r="AI1342" s="546"/>
      <c r="AJ1342" s="546"/>
      <c r="AK1342" s="546"/>
      <c r="AL1342" s="546"/>
      <c r="AM1342" s="546"/>
      <c r="AN1342" s="547"/>
      <c r="AO1342" s="547"/>
    </row>
    <row r="1343" spans="1:41" ht="15" customHeight="1">
      <c r="A1343" s="2619" t="s">
        <v>389</v>
      </c>
      <c r="B1343" s="2619"/>
      <c r="C1343" s="557"/>
      <c r="D1343" s="557"/>
      <c r="E1343" s="557"/>
      <c r="F1343" s="557"/>
      <c r="G1343" s="557"/>
      <c r="H1343" s="557"/>
      <c r="I1343" s="547"/>
      <c r="J1343" s="547"/>
      <c r="K1343" s="547"/>
      <c r="L1343" s="547"/>
      <c r="M1343" s="547"/>
      <c r="N1343" s="547"/>
      <c r="O1343" s="546"/>
      <c r="P1343" s="547"/>
      <c r="Q1343" s="546"/>
      <c r="R1343" s="547"/>
      <c r="S1343" s="547"/>
      <c r="T1343" s="547"/>
      <c r="U1343" s="547"/>
      <c r="V1343" s="547"/>
      <c r="W1343" s="547"/>
      <c r="X1343" s="546"/>
      <c r="Y1343" s="547"/>
      <c r="Z1343" s="546"/>
      <c r="AA1343" s="546"/>
      <c r="AB1343" s="547"/>
      <c r="AC1343" s="546"/>
      <c r="AD1343" s="547"/>
      <c r="AE1343" s="547"/>
      <c r="AF1343" s="547"/>
      <c r="AG1343" s="547"/>
      <c r="AH1343" s="546"/>
      <c r="AI1343" s="546"/>
      <c r="AJ1343" s="546"/>
      <c r="AK1343" s="546"/>
      <c r="AL1343" s="546"/>
      <c r="AM1343" s="546"/>
      <c r="AN1343" s="547"/>
      <c r="AO1343" s="547"/>
    </row>
    <row r="1344" spans="1:41" ht="15" customHeight="1">
      <c r="B1344" s="512" t="s">
        <v>390</v>
      </c>
      <c r="C1344" s="557" t="s">
        <v>1646</v>
      </c>
      <c r="D1344" s="557" t="s">
        <v>2272</v>
      </c>
      <c r="E1344" s="557" t="s">
        <v>2841</v>
      </c>
      <c r="F1344" s="557">
        <v>10</v>
      </c>
      <c r="G1344" s="557" t="s">
        <v>2323</v>
      </c>
      <c r="H1344" s="557">
        <v>8</v>
      </c>
      <c r="I1344" s="547">
        <v>10</v>
      </c>
      <c r="J1344" s="547">
        <v>10</v>
      </c>
      <c r="K1344" s="547">
        <v>13</v>
      </c>
      <c r="L1344" s="547">
        <v>10</v>
      </c>
      <c r="M1344" s="547">
        <v>13</v>
      </c>
      <c r="N1344" s="547">
        <v>13</v>
      </c>
      <c r="O1344" s="547">
        <v>12</v>
      </c>
      <c r="P1344" s="547">
        <v>13</v>
      </c>
      <c r="Q1344" s="547" t="s">
        <v>1782</v>
      </c>
      <c r="R1344" s="547">
        <v>13</v>
      </c>
      <c r="S1344" s="547">
        <v>13</v>
      </c>
      <c r="T1344" s="547">
        <v>7</v>
      </c>
      <c r="U1344" s="547">
        <v>13</v>
      </c>
      <c r="V1344" s="547">
        <v>12</v>
      </c>
      <c r="W1344" s="547">
        <v>13</v>
      </c>
      <c r="X1344" s="547">
        <v>11</v>
      </c>
      <c r="Y1344" s="547">
        <v>13</v>
      </c>
      <c r="Z1344" s="547">
        <v>13</v>
      </c>
      <c r="AA1344" s="547">
        <v>13</v>
      </c>
      <c r="AB1344" s="547">
        <v>12</v>
      </c>
      <c r="AC1344" s="547">
        <v>13</v>
      </c>
      <c r="AD1344" s="547">
        <v>9</v>
      </c>
      <c r="AE1344" s="547">
        <v>13</v>
      </c>
      <c r="AF1344" s="547">
        <v>13</v>
      </c>
      <c r="AG1344" s="547">
        <v>13</v>
      </c>
      <c r="AH1344" s="547">
        <v>13</v>
      </c>
      <c r="AI1344" s="547">
        <v>11.5</v>
      </c>
      <c r="AJ1344" s="547">
        <v>13</v>
      </c>
      <c r="AK1344" s="547">
        <v>7</v>
      </c>
      <c r="AL1344" s="547">
        <v>13</v>
      </c>
      <c r="AM1344" s="547">
        <v>12</v>
      </c>
      <c r="AN1344" s="547">
        <v>8.5</v>
      </c>
      <c r="AO1344" s="547">
        <v>13</v>
      </c>
    </row>
    <row r="1345" spans="1:41" ht="15" customHeight="1">
      <c r="B1345" s="512" t="s">
        <v>391</v>
      </c>
      <c r="C1345" s="557" t="s">
        <v>2867</v>
      </c>
      <c r="D1345" s="557" t="s">
        <v>76</v>
      </c>
      <c r="E1345" s="557" t="s">
        <v>76</v>
      </c>
      <c r="F1345" s="557" t="s">
        <v>76</v>
      </c>
      <c r="G1345" s="557" t="s">
        <v>76</v>
      </c>
      <c r="H1345" s="557">
        <v>12</v>
      </c>
      <c r="I1345" s="547" t="s">
        <v>76</v>
      </c>
      <c r="J1345" s="547" t="s">
        <v>76</v>
      </c>
      <c r="K1345" s="547">
        <v>13</v>
      </c>
      <c r="L1345" s="547" t="s">
        <v>76</v>
      </c>
      <c r="M1345" s="547" t="s">
        <v>76</v>
      </c>
      <c r="N1345" s="547" t="s">
        <v>76</v>
      </c>
      <c r="O1345" s="546" t="s">
        <v>76</v>
      </c>
      <c r="P1345" s="547" t="s">
        <v>76</v>
      </c>
      <c r="Q1345" s="547" t="s">
        <v>2680</v>
      </c>
      <c r="R1345" s="547">
        <v>13</v>
      </c>
      <c r="S1345" s="547" t="s">
        <v>76</v>
      </c>
      <c r="T1345" s="547" t="s">
        <v>76</v>
      </c>
      <c r="U1345" s="547" t="s">
        <v>76</v>
      </c>
      <c r="V1345" s="547" t="s">
        <v>76</v>
      </c>
      <c r="W1345" s="547" t="s">
        <v>76</v>
      </c>
      <c r="X1345" s="547">
        <v>13</v>
      </c>
      <c r="Y1345" s="547">
        <v>2</v>
      </c>
      <c r="Z1345" s="547" t="s">
        <v>76</v>
      </c>
      <c r="AA1345" s="547" t="s">
        <v>76</v>
      </c>
      <c r="AB1345" s="547" t="s">
        <v>76</v>
      </c>
      <c r="AC1345" s="547" t="s">
        <v>76</v>
      </c>
      <c r="AD1345" s="547" t="s">
        <v>76</v>
      </c>
      <c r="AE1345" s="547" t="s">
        <v>76</v>
      </c>
      <c r="AF1345" s="547" t="s">
        <v>76</v>
      </c>
      <c r="AG1345" s="547" t="s">
        <v>76</v>
      </c>
      <c r="AH1345" s="546" t="s">
        <v>76</v>
      </c>
      <c r="AI1345" s="547" t="s">
        <v>76</v>
      </c>
      <c r="AJ1345" s="547" t="s">
        <v>76</v>
      </c>
      <c r="AK1345" s="546" t="s">
        <v>76</v>
      </c>
      <c r="AL1345" s="547" t="s">
        <v>76</v>
      </c>
      <c r="AM1345" s="547">
        <v>12</v>
      </c>
      <c r="AN1345" s="547" t="s">
        <v>76</v>
      </c>
      <c r="AO1345" s="547">
        <v>13</v>
      </c>
    </row>
    <row r="1346" spans="1:41" ht="15" customHeight="1">
      <c r="A1346" s="2619" t="s">
        <v>2799</v>
      </c>
      <c r="B1346" s="2619"/>
      <c r="C1346" s="557"/>
      <c r="D1346" s="557"/>
      <c r="E1346" s="557"/>
      <c r="F1346" s="557"/>
      <c r="G1346" s="557"/>
      <c r="H1346" s="557"/>
      <c r="I1346" s="547"/>
      <c r="J1346" s="547"/>
      <c r="K1346" s="547"/>
      <c r="L1346" s="547"/>
      <c r="M1346" s="547"/>
      <c r="N1346" s="547"/>
      <c r="O1346" s="546"/>
      <c r="P1346" s="547"/>
      <c r="Q1346" s="546"/>
      <c r="R1346" s="547"/>
      <c r="S1346" s="547"/>
      <c r="T1346" s="547"/>
      <c r="U1346" s="547"/>
      <c r="V1346" s="547"/>
      <c r="W1346" s="547"/>
      <c r="X1346" s="547"/>
      <c r="Y1346" s="547"/>
      <c r="Z1346" s="546"/>
      <c r="AA1346" s="546"/>
      <c r="AB1346" s="547"/>
      <c r="AC1346" s="547"/>
      <c r="AD1346" s="547"/>
      <c r="AE1346" s="547"/>
      <c r="AF1346" s="547"/>
      <c r="AG1346" s="547"/>
      <c r="AH1346" s="546"/>
      <c r="AI1346" s="547"/>
      <c r="AJ1346" s="547"/>
      <c r="AK1346" s="546"/>
      <c r="AL1346" s="547"/>
      <c r="AM1346" s="547"/>
      <c r="AN1346" s="547"/>
      <c r="AO1346" s="547"/>
    </row>
    <row r="1347" spans="1:41" ht="15" customHeight="1">
      <c r="B1347" s="512" t="s">
        <v>390</v>
      </c>
      <c r="C1347" s="557">
        <v>12.5</v>
      </c>
      <c r="D1347" s="557">
        <v>13</v>
      </c>
      <c r="E1347" s="557" t="s">
        <v>1647</v>
      </c>
      <c r="F1347" s="557">
        <v>13</v>
      </c>
      <c r="G1347" s="557">
        <v>12.5</v>
      </c>
      <c r="H1347" s="557">
        <v>12</v>
      </c>
      <c r="I1347" s="547">
        <v>11.5</v>
      </c>
      <c r="J1347" s="547">
        <v>13</v>
      </c>
      <c r="K1347" s="547">
        <v>13</v>
      </c>
      <c r="L1347" s="547">
        <v>13</v>
      </c>
      <c r="M1347" s="547">
        <v>13</v>
      </c>
      <c r="N1347" s="547">
        <v>13</v>
      </c>
      <c r="O1347" s="547">
        <v>13</v>
      </c>
      <c r="P1347" s="547">
        <v>13</v>
      </c>
      <c r="Q1347" s="547">
        <v>13</v>
      </c>
      <c r="R1347" s="547">
        <v>13</v>
      </c>
      <c r="S1347" s="547">
        <v>13</v>
      </c>
      <c r="T1347" s="547">
        <v>13</v>
      </c>
      <c r="U1347" s="547">
        <v>13</v>
      </c>
      <c r="V1347" s="547">
        <v>13</v>
      </c>
      <c r="W1347" s="547">
        <v>13</v>
      </c>
      <c r="X1347" s="547">
        <v>13</v>
      </c>
      <c r="Y1347" s="547">
        <v>13</v>
      </c>
      <c r="Z1347" s="547">
        <v>13</v>
      </c>
      <c r="AA1347" s="547">
        <v>13</v>
      </c>
      <c r="AB1347" s="547">
        <v>13</v>
      </c>
      <c r="AC1347" s="547">
        <v>13</v>
      </c>
      <c r="AD1347" s="547">
        <v>13</v>
      </c>
      <c r="AE1347" s="547">
        <v>13</v>
      </c>
      <c r="AF1347" s="547">
        <v>13</v>
      </c>
      <c r="AG1347" s="547">
        <v>13</v>
      </c>
      <c r="AH1347" s="547">
        <v>13</v>
      </c>
      <c r="AI1347" s="547">
        <v>12.5</v>
      </c>
      <c r="AJ1347" s="547">
        <v>13</v>
      </c>
      <c r="AK1347" s="547">
        <v>13</v>
      </c>
      <c r="AL1347" s="547">
        <v>13</v>
      </c>
      <c r="AM1347" s="547" t="s">
        <v>76</v>
      </c>
      <c r="AN1347" s="547">
        <v>13</v>
      </c>
      <c r="AO1347" s="547">
        <v>13</v>
      </c>
    </row>
    <row r="1348" spans="1:41" ht="15" customHeight="1">
      <c r="B1348" s="512" t="s">
        <v>391</v>
      </c>
      <c r="C1348" s="557" t="s">
        <v>76</v>
      </c>
      <c r="D1348" s="557" t="s">
        <v>76</v>
      </c>
      <c r="E1348" s="557" t="s">
        <v>76</v>
      </c>
      <c r="F1348" s="557" t="s">
        <v>76</v>
      </c>
      <c r="G1348" s="557" t="s">
        <v>76</v>
      </c>
      <c r="H1348" s="557" t="s">
        <v>76</v>
      </c>
      <c r="I1348" s="547">
        <v>12.5</v>
      </c>
      <c r="J1348" s="547" t="s">
        <v>76</v>
      </c>
      <c r="K1348" s="547">
        <v>13</v>
      </c>
      <c r="L1348" s="547" t="s">
        <v>76</v>
      </c>
      <c r="M1348" s="547" t="s">
        <v>76</v>
      </c>
      <c r="N1348" s="547" t="s">
        <v>76</v>
      </c>
      <c r="O1348" s="547" t="s">
        <v>76</v>
      </c>
      <c r="P1348" s="546" t="s">
        <v>76</v>
      </c>
      <c r="Q1348" s="546" t="s">
        <v>76</v>
      </c>
      <c r="R1348" s="547">
        <v>13</v>
      </c>
      <c r="S1348" s="547" t="s">
        <v>76</v>
      </c>
      <c r="T1348" s="547" t="s">
        <v>76</v>
      </c>
      <c r="U1348" s="547" t="s">
        <v>76</v>
      </c>
      <c r="V1348" s="547" t="s">
        <v>76</v>
      </c>
      <c r="W1348" s="547" t="s">
        <v>76</v>
      </c>
      <c r="X1348" s="547" t="s">
        <v>76</v>
      </c>
      <c r="Y1348" s="547" t="s">
        <v>76</v>
      </c>
      <c r="Z1348" s="547" t="s">
        <v>76</v>
      </c>
      <c r="AA1348" s="547" t="s">
        <v>76</v>
      </c>
      <c r="AB1348" s="547" t="s">
        <v>76</v>
      </c>
      <c r="AC1348" s="547" t="s">
        <v>76</v>
      </c>
      <c r="AD1348" s="547" t="s">
        <v>76</v>
      </c>
      <c r="AE1348" s="547" t="s">
        <v>76</v>
      </c>
      <c r="AF1348" s="547" t="s">
        <v>76</v>
      </c>
      <c r="AG1348" s="547"/>
      <c r="AH1348" s="547" t="s">
        <v>76</v>
      </c>
      <c r="AI1348" s="547">
        <v>13</v>
      </c>
      <c r="AJ1348" s="547" t="s">
        <v>76</v>
      </c>
      <c r="AK1348" s="546" t="s">
        <v>76</v>
      </c>
      <c r="AL1348" s="547" t="s">
        <v>76</v>
      </c>
      <c r="AM1348" s="547">
        <v>13</v>
      </c>
      <c r="AN1348" s="547" t="s">
        <v>76</v>
      </c>
      <c r="AO1348" s="547">
        <v>13</v>
      </c>
    </row>
    <row r="1349" spans="1:41" ht="15" customHeight="1">
      <c r="A1349" s="2619" t="s">
        <v>47</v>
      </c>
      <c r="B1349" s="2619"/>
      <c r="C1349" s="557"/>
      <c r="D1349" s="557"/>
      <c r="E1349" s="557"/>
      <c r="F1349" s="557"/>
      <c r="G1349" s="557"/>
      <c r="H1349" s="557"/>
      <c r="I1349" s="547"/>
      <c r="J1349" s="547"/>
      <c r="K1349" s="547"/>
      <c r="L1349" s="547"/>
      <c r="M1349" s="547"/>
      <c r="N1349" s="547"/>
      <c r="O1349" s="547"/>
      <c r="P1349" s="546"/>
      <c r="Q1349" s="546"/>
      <c r="R1349" s="547" t="s">
        <v>1285</v>
      </c>
      <c r="S1349" s="547"/>
      <c r="T1349" s="547"/>
      <c r="U1349" s="547"/>
      <c r="V1349" s="547"/>
      <c r="W1349" s="547"/>
      <c r="X1349" s="547"/>
      <c r="Y1349" s="547"/>
      <c r="Z1349" s="547"/>
      <c r="AA1349" s="547"/>
      <c r="AB1349" s="547"/>
      <c r="AC1349" s="547"/>
      <c r="AD1349" s="547"/>
      <c r="AE1349" s="547"/>
      <c r="AF1349" s="547"/>
      <c r="AG1349" s="547"/>
      <c r="AH1349" s="547"/>
      <c r="AI1349" s="547"/>
      <c r="AJ1349" s="547"/>
      <c r="AK1349" s="546"/>
      <c r="AL1349" s="547"/>
      <c r="AM1349" s="547"/>
      <c r="AN1349" s="547"/>
      <c r="AO1349" s="547"/>
    </row>
    <row r="1350" spans="1:41" ht="15" customHeight="1">
      <c r="B1350" s="512" t="s">
        <v>390</v>
      </c>
      <c r="C1350" s="557">
        <v>12</v>
      </c>
      <c r="D1350" s="557" t="s">
        <v>1645</v>
      </c>
      <c r="E1350" s="557" t="s">
        <v>1663</v>
      </c>
      <c r="F1350" s="557">
        <v>12.5</v>
      </c>
      <c r="G1350" s="557" t="s">
        <v>1645</v>
      </c>
      <c r="H1350" s="557">
        <v>12</v>
      </c>
      <c r="I1350" s="547">
        <v>10</v>
      </c>
      <c r="J1350" s="547" t="s">
        <v>1854</v>
      </c>
      <c r="K1350" s="547">
        <v>16.5</v>
      </c>
      <c r="L1350" s="547">
        <v>13.25</v>
      </c>
      <c r="M1350" s="547">
        <v>14.75</v>
      </c>
      <c r="N1350" s="547">
        <v>14.5</v>
      </c>
      <c r="O1350" s="547">
        <v>13</v>
      </c>
      <c r="P1350" s="547">
        <v>11.5</v>
      </c>
      <c r="Q1350" s="550">
        <v>12</v>
      </c>
      <c r="R1350" s="547">
        <v>13.5</v>
      </c>
      <c r="S1350" s="547">
        <v>14.5</v>
      </c>
      <c r="T1350" s="547">
        <v>13</v>
      </c>
      <c r="U1350" s="547">
        <v>15</v>
      </c>
      <c r="V1350" s="547">
        <v>18</v>
      </c>
      <c r="W1350" s="547">
        <v>13</v>
      </c>
      <c r="X1350" s="547">
        <v>15.5</v>
      </c>
      <c r="Y1350" s="547">
        <v>11.5</v>
      </c>
      <c r="Z1350" s="547">
        <v>14.5</v>
      </c>
      <c r="AA1350" s="547">
        <v>14</v>
      </c>
      <c r="AB1350" s="547">
        <v>13.75</v>
      </c>
      <c r="AC1350" s="547">
        <v>16.3</v>
      </c>
      <c r="AD1350" s="547">
        <v>15</v>
      </c>
      <c r="AE1350" s="547">
        <v>14.5</v>
      </c>
      <c r="AF1350" s="547">
        <v>13</v>
      </c>
      <c r="AG1350" s="547">
        <v>14.5</v>
      </c>
      <c r="AH1350" s="547">
        <v>13</v>
      </c>
      <c r="AI1350" s="547" t="s">
        <v>76</v>
      </c>
      <c r="AJ1350" s="547">
        <v>15</v>
      </c>
      <c r="AK1350" s="547">
        <v>14</v>
      </c>
      <c r="AL1350" s="547" t="s">
        <v>76</v>
      </c>
      <c r="AM1350" s="547" t="s">
        <v>76</v>
      </c>
      <c r="AN1350" s="547">
        <v>13</v>
      </c>
      <c r="AO1350" s="547">
        <v>13</v>
      </c>
    </row>
    <row r="1351" spans="1:41" ht="15" customHeight="1">
      <c r="B1351" s="512" t="s">
        <v>391</v>
      </c>
      <c r="C1351" s="557">
        <v>12.5</v>
      </c>
      <c r="D1351" s="557" t="s">
        <v>76</v>
      </c>
      <c r="E1351" s="557" t="s">
        <v>76</v>
      </c>
      <c r="F1351" s="557" t="s">
        <v>76</v>
      </c>
      <c r="G1351" s="557" t="s">
        <v>76</v>
      </c>
      <c r="H1351" s="557" t="s">
        <v>76</v>
      </c>
      <c r="I1351" s="547">
        <v>11</v>
      </c>
      <c r="J1351" s="547" t="s">
        <v>76</v>
      </c>
      <c r="K1351" s="547">
        <v>16.5</v>
      </c>
      <c r="L1351" s="547" t="s">
        <v>76</v>
      </c>
      <c r="M1351" s="547" t="s">
        <v>76</v>
      </c>
      <c r="N1351" s="547" t="s">
        <v>76</v>
      </c>
      <c r="O1351" s="547" t="s">
        <v>76</v>
      </c>
      <c r="P1351" s="546" t="s">
        <v>76</v>
      </c>
      <c r="Q1351" s="546" t="s">
        <v>76</v>
      </c>
      <c r="R1351" s="547" t="s">
        <v>76</v>
      </c>
      <c r="S1351" s="547" t="s">
        <v>76</v>
      </c>
      <c r="T1351" s="547" t="s">
        <v>76</v>
      </c>
      <c r="U1351" s="547" t="s">
        <v>76</v>
      </c>
      <c r="V1351" s="547" t="s">
        <v>76</v>
      </c>
      <c r="W1351" s="547" t="s">
        <v>76</v>
      </c>
      <c r="X1351" s="547" t="s">
        <v>76</v>
      </c>
      <c r="Y1351" s="547" t="s">
        <v>76</v>
      </c>
      <c r="Z1351" s="547" t="s">
        <v>76</v>
      </c>
      <c r="AA1351" s="547" t="s">
        <v>76</v>
      </c>
      <c r="AB1351" s="547" t="s">
        <v>76</v>
      </c>
      <c r="AC1351" s="547" t="s">
        <v>76</v>
      </c>
      <c r="AD1351" s="547" t="s">
        <v>76</v>
      </c>
      <c r="AE1351" s="547" t="s">
        <v>76</v>
      </c>
      <c r="AF1351" s="547" t="s">
        <v>76</v>
      </c>
      <c r="AG1351" s="547" t="s">
        <v>76</v>
      </c>
      <c r="AH1351" s="547">
        <v>15</v>
      </c>
      <c r="AI1351" s="547" t="s">
        <v>76</v>
      </c>
      <c r="AJ1351" s="547" t="s">
        <v>76</v>
      </c>
      <c r="AK1351" s="546" t="s">
        <v>76</v>
      </c>
      <c r="AL1351" s="547" t="s">
        <v>76</v>
      </c>
      <c r="AM1351" s="547">
        <v>11.5</v>
      </c>
      <c r="AN1351" s="547" t="s">
        <v>76</v>
      </c>
      <c r="AO1351" s="547">
        <v>15.5</v>
      </c>
    </row>
    <row r="1352" spans="1:41" ht="15" customHeight="1">
      <c r="A1352" s="2619" t="s">
        <v>407</v>
      </c>
      <c r="B1352" s="2619"/>
      <c r="C1352" s="557"/>
      <c r="D1352" s="557"/>
      <c r="E1352" s="557"/>
      <c r="F1352" s="557"/>
      <c r="G1352" s="557"/>
      <c r="H1352" s="557"/>
      <c r="I1352" s="547"/>
      <c r="J1352" s="547"/>
      <c r="K1352" s="547"/>
      <c r="L1352" s="547"/>
      <c r="M1352" s="547"/>
      <c r="N1352" s="547"/>
      <c r="O1352" s="547"/>
      <c r="P1352" s="546"/>
      <c r="Q1352" s="546"/>
      <c r="R1352" s="547"/>
      <c r="S1352" s="547"/>
      <c r="T1352" s="547"/>
      <c r="U1352" s="547"/>
      <c r="V1352" s="547"/>
      <c r="W1352" s="547"/>
      <c r="X1352" s="547"/>
      <c r="Y1352" s="547"/>
      <c r="Z1352" s="546"/>
      <c r="AA1352" s="546"/>
      <c r="AB1352" s="547"/>
      <c r="AD1352" s="547"/>
      <c r="AE1352" s="547"/>
      <c r="AF1352" s="547"/>
      <c r="AG1352" s="547"/>
      <c r="AH1352" s="547"/>
      <c r="AI1352" s="547"/>
      <c r="AJ1352" s="547"/>
      <c r="AK1352" s="546"/>
      <c r="AL1352" s="547"/>
      <c r="AM1352" s="547"/>
      <c r="AN1352" s="547"/>
      <c r="AO1352" s="547"/>
    </row>
    <row r="1353" spans="1:41">
      <c r="A1353" s="523" t="s">
        <v>856</v>
      </c>
      <c r="B1353" s="710" t="s">
        <v>1258</v>
      </c>
      <c r="C1353" s="557"/>
      <c r="D1353" s="557"/>
      <c r="E1353" s="557"/>
      <c r="F1353" s="557"/>
      <c r="G1353" s="557"/>
      <c r="H1353" s="557"/>
      <c r="I1353" s="547"/>
      <c r="J1353" s="547"/>
      <c r="K1353" s="547"/>
      <c r="L1353" s="547"/>
      <c r="M1353" s="547"/>
      <c r="N1353" s="547"/>
      <c r="O1353" s="547"/>
      <c r="P1353" s="546"/>
      <c r="Q1353" s="546"/>
      <c r="R1353" s="547"/>
      <c r="S1353" s="547"/>
      <c r="T1353" s="547"/>
      <c r="U1353" s="547"/>
      <c r="V1353" s="547"/>
      <c r="W1353" s="547"/>
      <c r="X1353" s="547"/>
      <c r="Y1353" s="547"/>
      <c r="Z1353" s="546"/>
      <c r="AA1353" s="546"/>
      <c r="AB1353" s="547"/>
      <c r="AC1353" s="547"/>
      <c r="AD1353" s="547"/>
      <c r="AE1353" s="547"/>
      <c r="AF1353" s="547"/>
      <c r="AG1353" s="547"/>
      <c r="AH1353" s="547"/>
      <c r="AI1353" s="547"/>
      <c r="AJ1353" s="547"/>
      <c r="AK1353" s="546"/>
      <c r="AL1353" s="547"/>
      <c r="AM1353" s="547"/>
      <c r="AN1353" s="547"/>
      <c r="AO1353" s="547"/>
    </row>
    <row r="1354" spans="1:41" ht="15" customHeight="1">
      <c r="A1354" s="523"/>
      <c r="B1354" s="512" t="s">
        <v>390</v>
      </c>
      <c r="C1354" s="557">
        <v>13</v>
      </c>
      <c r="D1354" s="557">
        <v>13</v>
      </c>
      <c r="E1354" s="557" t="s">
        <v>1669</v>
      </c>
      <c r="F1354" s="557">
        <v>13</v>
      </c>
      <c r="G1354" s="557">
        <v>13</v>
      </c>
      <c r="H1354" s="557">
        <v>13</v>
      </c>
      <c r="I1354" s="547">
        <v>12</v>
      </c>
      <c r="J1354" s="547">
        <v>13</v>
      </c>
      <c r="K1354" s="547">
        <v>13</v>
      </c>
      <c r="L1354" s="547">
        <v>13</v>
      </c>
      <c r="M1354" s="547">
        <v>13</v>
      </c>
      <c r="N1354" s="547">
        <v>13</v>
      </c>
      <c r="O1354" s="547">
        <v>13</v>
      </c>
      <c r="P1354" s="547">
        <v>13</v>
      </c>
      <c r="Q1354" s="547">
        <v>13</v>
      </c>
      <c r="R1354" s="547">
        <v>13</v>
      </c>
      <c r="S1354" s="547">
        <v>13</v>
      </c>
      <c r="T1354" s="547">
        <v>13</v>
      </c>
      <c r="U1354" s="547">
        <v>13</v>
      </c>
      <c r="V1354" s="547">
        <v>13</v>
      </c>
      <c r="W1354" s="547">
        <v>13</v>
      </c>
      <c r="X1354" s="547">
        <v>13</v>
      </c>
      <c r="Y1354" s="547">
        <v>13</v>
      </c>
      <c r="Z1354" s="547">
        <v>13</v>
      </c>
      <c r="AA1354" s="547">
        <v>13</v>
      </c>
      <c r="AB1354" s="547">
        <v>13</v>
      </c>
      <c r="AC1354" s="547">
        <v>9.5</v>
      </c>
      <c r="AD1354" s="547">
        <v>13</v>
      </c>
      <c r="AE1354" s="547">
        <v>13</v>
      </c>
      <c r="AF1354" s="547">
        <v>13</v>
      </c>
      <c r="AG1354" s="547">
        <v>13</v>
      </c>
      <c r="AH1354" s="547">
        <v>13</v>
      </c>
      <c r="AI1354" s="547">
        <v>11</v>
      </c>
      <c r="AJ1354" s="547">
        <v>13</v>
      </c>
      <c r="AK1354" s="547">
        <v>13</v>
      </c>
      <c r="AL1354" s="547">
        <v>13</v>
      </c>
      <c r="AM1354" s="547">
        <v>12</v>
      </c>
      <c r="AN1354" s="547">
        <v>13</v>
      </c>
      <c r="AO1354" s="547">
        <v>13</v>
      </c>
    </row>
    <row r="1355" spans="1:41" ht="15" customHeight="1">
      <c r="A1355" s="523"/>
      <c r="B1355" s="512" t="s">
        <v>391</v>
      </c>
      <c r="C1355" s="557" t="s">
        <v>76</v>
      </c>
      <c r="D1355" s="557" t="s">
        <v>76</v>
      </c>
      <c r="E1355" s="557" t="s">
        <v>76</v>
      </c>
      <c r="F1355" s="557" t="s">
        <v>76</v>
      </c>
      <c r="G1355" s="557" t="s">
        <v>76</v>
      </c>
      <c r="H1355" s="557" t="s">
        <v>76</v>
      </c>
      <c r="I1355" s="547" t="s">
        <v>76</v>
      </c>
      <c r="J1355" s="547" t="s">
        <v>76</v>
      </c>
      <c r="K1355" s="547" t="s">
        <v>76</v>
      </c>
      <c r="L1355" s="547" t="s">
        <v>76</v>
      </c>
      <c r="M1355" s="547" t="s">
        <v>76</v>
      </c>
      <c r="N1355" s="547" t="s">
        <v>76</v>
      </c>
      <c r="O1355" s="547" t="s">
        <v>76</v>
      </c>
      <c r="P1355" s="546" t="s">
        <v>76</v>
      </c>
      <c r="Q1355" s="546" t="s">
        <v>76</v>
      </c>
      <c r="R1355" s="547" t="s">
        <v>76</v>
      </c>
      <c r="S1355" s="547" t="s">
        <v>76</v>
      </c>
      <c r="T1355" s="547" t="s">
        <v>76</v>
      </c>
      <c r="U1355" s="547" t="s">
        <v>76</v>
      </c>
      <c r="V1355" s="547" t="s">
        <v>76</v>
      </c>
      <c r="W1355" s="547" t="s">
        <v>76</v>
      </c>
      <c r="X1355" s="547" t="s">
        <v>76</v>
      </c>
      <c r="Y1355" s="547" t="s">
        <v>76</v>
      </c>
      <c r="Z1355" s="547" t="s">
        <v>76</v>
      </c>
      <c r="AA1355" s="547" t="s">
        <v>76</v>
      </c>
      <c r="AB1355" s="546" t="s">
        <v>76</v>
      </c>
      <c r="AC1355" s="547">
        <v>11.5</v>
      </c>
      <c r="AD1355" s="547" t="s">
        <v>76</v>
      </c>
      <c r="AE1355" s="547" t="s">
        <v>76</v>
      </c>
      <c r="AF1355" s="547" t="s">
        <v>76</v>
      </c>
      <c r="AG1355" s="547" t="s">
        <v>76</v>
      </c>
      <c r="AH1355" s="547" t="s">
        <v>76</v>
      </c>
      <c r="AI1355" s="547">
        <v>13</v>
      </c>
      <c r="AJ1355" s="547" t="s">
        <v>76</v>
      </c>
      <c r="AK1355" s="546" t="s">
        <v>76</v>
      </c>
      <c r="AL1355" s="547" t="s">
        <v>76</v>
      </c>
      <c r="AM1355" s="547">
        <v>13</v>
      </c>
      <c r="AN1355" s="547" t="s">
        <v>76</v>
      </c>
      <c r="AO1355" s="547">
        <v>13</v>
      </c>
    </row>
    <row r="1356" spans="1:41" ht="15" customHeight="1">
      <c r="A1356" s="523" t="s">
        <v>1085</v>
      </c>
      <c r="B1356" s="710" t="s">
        <v>1259</v>
      </c>
      <c r="C1356" s="557"/>
      <c r="D1356" s="557"/>
      <c r="E1356" s="557"/>
      <c r="F1356" s="557"/>
      <c r="G1356" s="557"/>
      <c r="H1356" s="557"/>
      <c r="I1356" s="547"/>
      <c r="J1356" s="547"/>
      <c r="K1356" s="547"/>
      <c r="L1356" s="547"/>
      <c r="M1356" s="547"/>
      <c r="N1356" s="547"/>
      <c r="O1356" s="547"/>
      <c r="P1356" s="546"/>
      <c r="Q1356" s="546"/>
      <c r="R1356" s="547"/>
      <c r="S1356" s="547"/>
      <c r="T1356" s="547"/>
      <c r="U1356" s="547"/>
      <c r="V1356" s="547"/>
      <c r="W1356" s="547"/>
      <c r="X1356" s="547"/>
      <c r="Y1356" s="547"/>
      <c r="Z1356" s="547"/>
      <c r="AA1356" s="547"/>
      <c r="AB1356" s="546"/>
      <c r="AC1356" s="547"/>
      <c r="AD1356" s="547"/>
      <c r="AE1356" s="547"/>
      <c r="AF1356" s="547"/>
      <c r="AG1356" s="547"/>
      <c r="AH1356" s="547"/>
      <c r="AI1356" s="547"/>
      <c r="AJ1356" s="547"/>
      <c r="AK1356" s="546"/>
      <c r="AL1356" s="547"/>
      <c r="AM1356" s="547"/>
      <c r="AN1356" s="547"/>
      <c r="AO1356" s="547"/>
    </row>
    <row r="1357" spans="1:41" ht="15" customHeight="1">
      <c r="B1357" s="512" t="s">
        <v>390</v>
      </c>
      <c r="C1357" s="557">
        <v>13</v>
      </c>
      <c r="D1357" s="557">
        <v>13</v>
      </c>
      <c r="E1357" s="557">
        <v>12</v>
      </c>
      <c r="F1357" s="557">
        <v>12.5</v>
      </c>
      <c r="G1357" s="557">
        <v>13</v>
      </c>
      <c r="H1357" s="557">
        <v>13</v>
      </c>
      <c r="I1357" s="547">
        <v>13</v>
      </c>
      <c r="J1357" s="547">
        <v>13</v>
      </c>
      <c r="K1357" s="547">
        <v>16.5</v>
      </c>
      <c r="L1357" s="547">
        <v>13</v>
      </c>
      <c r="M1357" s="547">
        <v>14.5</v>
      </c>
      <c r="N1357" s="547">
        <v>14</v>
      </c>
      <c r="O1357" s="547">
        <v>13</v>
      </c>
      <c r="P1357" s="547">
        <v>13</v>
      </c>
      <c r="Q1357" s="547">
        <v>13</v>
      </c>
      <c r="R1357" s="547" t="s">
        <v>76</v>
      </c>
      <c r="S1357" s="547">
        <v>14.5</v>
      </c>
      <c r="T1357" s="547">
        <v>13</v>
      </c>
      <c r="U1357" s="547" t="s">
        <v>76</v>
      </c>
      <c r="V1357" s="547">
        <v>18</v>
      </c>
      <c r="W1357" s="547">
        <v>13</v>
      </c>
      <c r="X1357" s="547">
        <v>15.5</v>
      </c>
      <c r="Y1357" s="547">
        <v>11.5</v>
      </c>
      <c r="Z1357" s="547">
        <v>14.5</v>
      </c>
      <c r="AA1357" s="547">
        <v>14.75</v>
      </c>
      <c r="AB1357" s="547">
        <v>11.5</v>
      </c>
      <c r="AC1357" s="547">
        <v>16.3</v>
      </c>
      <c r="AD1357" s="547">
        <v>15</v>
      </c>
      <c r="AE1357" s="547">
        <v>11.5</v>
      </c>
      <c r="AF1357" s="547">
        <v>13.5</v>
      </c>
      <c r="AG1357" s="547">
        <v>15</v>
      </c>
      <c r="AH1357" s="547">
        <v>12.5</v>
      </c>
      <c r="AI1357" s="547">
        <v>17.75</v>
      </c>
      <c r="AJ1357" s="547">
        <v>15</v>
      </c>
      <c r="AK1357" s="546" t="s">
        <v>1550</v>
      </c>
      <c r="AL1357" s="547">
        <v>13</v>
      </c>
      <c r="AM1357" s="547">
        <v>11.5</v>
      </c>
      <c r="AN1357" s="547">
        <v>12.5</v>
      </c>
      <c r="AO1357" s="547">
        <v>13</v>
      </c>
    </row>
    <row r="1358" spans="1:41" ht="15" customHeight="1">
      <c r="B1358" s="512" t="s">
        <v>391</v>
      </c>
      <c r="C1358" s="557" t="s">
        <v>76</v>
      </c>
      <c r="D1358" s="557" t="s">
        <v>76</v>
      </c>
      <c r="E1358" s="557" t="s">
        <v>76</v>
      </c>
      <c r="F1358" s="557" t="s">
        <v>76</v>
      </c>
      <c r="G1358" s="557" t="s">
        <v>76</v>
      </c>
      <c r="H1358" s="557" t="s">
        <v>76</v>
      </c>
      <c r="I1358" s="547" t="s">
        <v>76</v>
      </c>
      <c r="J1358" s="547" t="s">
        <v>76</v>
      </c>
      <c r="K1358" s="547" t="s">
        <v>76</v>
      </c>
      <c r="L1358" s="547" t="s">
        <v>76</v>
      </c>
      <c r="M1358" s="547">
        <v>14.5</v>
      </c>
      <c r="N1358" s="547" t="s">
        <v>76</v>
      </c>
      <c r="O1358" s="547" t="s">
        <v>76</v>
      </c>
      <c r="P1358" s="547" t="s">
        <v>76</v>
      </c>
      <c r="Q1358" s="547" t="s">
        <v>76</v>
      </c>
      <c r="R1358" s="547" t="s">
        <v>76</v>
      </c>
      <c r="S1358" s="547" t="s">
        <v>76</v>
      </c>
      <c r="T1358" s="547" t="s">
        <v>76</v>
      </c>
      <c r="U1358" s="547" t="s">
        <v>76</v>
      </c>
      <c r="V1358" s="547" t="s">
        <v>76</v>
      </c>
      <c r="W1358" s="547" t="s">
        <v>76</v>
      </c>
      <c r="X1358" s="547" t="s">
        <v>76</v>
      </c>
      <c r="Y1358" s="547" t="s">
        <v>76</v>
      </c>
      <c r="Z1358" s="547" t="s">
        <v>76</v>
      </c>
      <c r="AA1358" s="547" t="s">
        <v>76</v>
      </c>
      <c r="AB1358" s="547" t="s">
        <v>76</v>
      </c>
      <c r="AC1358" s="547" t="s">
        <v>76</v>
      </c>
      <c r="AD1358" s="547" t="s">
        <v>76</v>
      </c>
      <c r="AE1358" s="547" t="s">
        <v>76</v>
      </c>
      <c r="AF1358" s="547" t="s">
        <v>76</v>
      </c>
      <c r="AG1358" s="547" t="s">
        <v>76</v>
      </c>
      <c r="AH1358" s="547">
        <v>14.5</v>
      </c>
      <c r="AI1358" s="547" t="s">
        <v>76</v>
      </c>
      <c r="AJ1358" s="547" t="s">
        <v>76</v>
      </c>
      <c r="AK1358" s="547" t="s">
        <v>76</v>
      </c>
      <c r="AL1358" s="547" t="s">
        <v>76</v>
      </c>
      <c r="AM1358" s="547">
        <v>11.5</v>
      </c>
      <c r="AN1358" s="547" t="s">
        <v>76</v>
      </c>
      <c r="AO1358" s="547">
        <v>15.5</v>
      </c>
    </row>
    <row r="1359" spans="1:41" s="551" customFormat="1" ht="15" customHeight="1">
      <c r="A1359" s="2619" t="s">
        <v>211</v>
      </c>
      <c r="B1359" s="2619"/>
      <c r="C1359" s="557">
        <v>7</v>
      </c>
      <c r="D1359" s="557">
        <v>7</v>
      </c>
      <c r="E1359" s="557">
        <v>7</v>
      </c>
      <c r="F1359" s="557">
        <v>7</v>
      </c>
      <c r="G1359" s="557">
        <v>7</v>
      </c>
      <c r="H1359" s="557">
        <v>7</v>
      </c>
      <c r="I1359" s="547">
        <v>7</v>
      </c>
      <c r="J1359" s="547">
        <v>7</v>
      </c>
      <c r="K1359" s="547">
        <v>7</v>
      </c>
      <c r="L1359" s="547">
        <v>7</v>
      </c>
      <c r="M1359" s="547">
        <v>7</v>
      </c>
      <c r="N1359" s="547">
        <v>7</v>
      </c>
      <c r="O1359" s="547">
        <v>7</v>
      </c>
      <c r="P1359" s="547">
        <v>7</v>
      </c>
      <c r="Q1359" s="547">
        <v>7</v>
      </c>
      <c r="R1359" s="547">
        <v>7</v>
      </c>
      <c r="S1359" s="547">
        <v>7</v>
      </c>
      <c r="T1359" s="547">
        <v>7</v>
      </c>
      <c r="U1359" s="547">
        <v>7</v>
      </c>
      <c r="V1359" s="547">
        <v>7</v>
      </c>
      <c r="W1359" s="547">
        <v>7</v>
      </c>
      <c r="X1359" s="547">
        <v>7</v>
      </c>
      <c r="Y1359" s="547">
        <v>7</v>
      </c>
      <c r="Z1359" s="547">
        <v>7</v>
      </c>
      <c r="AA1359" s="547">
        <v>7</v>
      </c>
      <c r="AB1359" s="547">
        <v>7</v>
      </c>
      <c r="AC1359" s="547">
        <v>7</v>
      </c>
      <c r="AD1359" s="547">
        <v>7</v>
      </c>
      <c r="AE1359" s="547">
        <v>7</v>
      </c>
      <c r="AF1359" s="547">
        <v>7</v>
      </c>
      <c r="AG1359" s="547">
        <v>7</v>
      </c>
      <c r="AH1359" s="547">
        <v>7</v>
      </c>
      <c r="AI1359" s="547">
        <v>7</v>
      </c>
      <c r="AJ1359" s="547">
        <v>7</v>
      </c>
      <c r="AK1359" s="547">
        <v>7</v>
      </c>
      <c r="AL1359" s="547">
        <v>7</v>
      </c>
      <c r="AM1359" s="547">
        <v>7</v>
      </c>
      <c r="AN1359" s="547">
        <v>7</v>
      </c>
      <c r="AO1359" s="547" t="s">
        <v>76</v>
      </c>
    </row>
    <row r="1360" spans="1:41" ht="15" customHeight="1">
      <c r="A1360" s="2619" t="s">
        <v>408</v>
      </c>
      <c r="B1360" s="2619"/>
      <c r="C1360" s="557"/>
      <c r="D1360" s="557"/>
      <c r="E1360" s="557"/>
      <c r="F1360" s="557"/>
      <c r="G1360" s="557"/>
      <c r="H1360" s="557"/>
      <c r="I1360" s="547"/>
      <c r="J1360" s="547"/>
      <c r="K1360" s="547"/>
      <c r="L1360" s="547"/>
      <c r="M1360" s="547"/>
      <c r="N1360" s="547"/>
      <c r="O1360" s="547"/>
      <c r="P1360" s="546"/>
      <c r="Q1360" s="546"/>
      <c r="R1360" s="547"/>
      <c r="S1360" s="547"/>
      <c r="T1360" s="547"/>
      <c r="U1360" s="547"/>
      <c r="V1360" s="547"/>
      <c r="W1360" s="546"/>
      <c r="X1360" s="546"/>
      <c r="Y1360" s="547"/>
      <c r="Z1360" s="546"/>
      <c r="AA1360" s="546"/>
      <c r="AB1360" s="546"/>
      <c r="AC1360" s="546"/>
      <c r="AD1360" s="547"/>
      <c r="AE1360" s="547"/>
      <c r="AF1360" s="547"/>
      <c r="AG1360" s="547"/>
      <c r="AH1360" s="547"/>
      <c r="AI1360" s="547"/>
      <c r="AJ1360" s="547"/>
      <c r="AK1360" s="546"/>
      <c r="AL1360" s="547"/>
      <c r="AM1360" s="547"/>
      <c r="AN1360" s="547"/>
      <c r="AO1360" s="547"/>
    </row>
    <row r="1361" spans="1:41" ht="15" customHeight="1">
      <c r="B1361" s="512" t="s">
        <v>390</v>
      </c>
      <c r="C1361" s="557">
        <v>13</v>
      </c>
      <c r="D1361" s="557">
        <v>13</v>
      </c>
      <c r="E1361" s="557" t="s">
        <v>1669</v>
      </c>
      <c r="F1361" s="557">
        <v>13</v>
      </c>
      <c r="G1361" s="557">
        <v>13</v>
      </c>
      <c r="H1361" s="557">
        <v>13</v>
      </c>
      <c r="I1361" s="547">
        <v>13</v>
      </c>
      <c r="J1361" s="547">
        <v>13</v>
      </c>
      <c r="K1361" s="547">
        <v>13</v>
      </c>
      <c r="L1361" s="547">
        <v>13</v>
      </c>
      <c r="M1361" s="547">
        <v>13</v>
      </c>
      <c r="N1361" s="547">
        <v>13</v>
      </c>
      <c r="O1361" s="547">
        <v>13</v>
      </c>
      <c r="P1361" s="547">
        <v>13</v>
      </c>
      <c r="Q1361" s="547">
        <v>13</v>
      </c>
      <c r="R1361" s="547">
        <v>13</v>
      </c>
      <c r="S1361" s="547">
        <v>13</v>
      </c>
      <c r="T1361" s="547">
        <v>13</v>
      </c>
      <c r="U1361" s="547">
        <v>13</v>
      </c>
      <c r="V1361" s="547">
        <v>13</v>
      </c>
      <c r="W1361" s="547">
        <v>13</v>
      </c>
      <c r="X1361" s="547">
        <v>13</v>
      </c>
      <c r="Y1361" s="547">
        <v>13</v>
      </c>
      <c r="Z1361" s="547">
        <v>13</v>
      </c>
      <c r="AA1361" s="547">
        <v>13</v>
      </c>
      <c r="AB1361" s="547">
        <v>13</v>
      </c>
      <c r="AC1361" s="547">
        <v>13</v>
      </c>
      <c r="AD1361" s="547">
        <v>13</v>
      </c>
      <c r="AE1361" s="547">
        <v>13</v>
      </c>
      <c r="AF1361" s="547">
        <v>13</v>
      </c>
      <c r="AG1361" s="547">
        <v>13</v>
      </c>
      <c r="AH1361" s="547">
        <v>13</v>
      </c>
      <c r="AI1361" s="547">
        <v>11.5</v>
      </c>
      <c r="AJ1361" s="547">
        <v>13</v>
      </c>
      <c r="AK1361" s="547">
        <v>13</v>
      </c>
      <c r="AL1361" s="547">
        <v>13</v>
      </c>
      <c r="AM1361" s="547">
        <v>12</v>
      </c>
      <c r="AN1361" s="547">
        <v>13</v>
      </c>
      <c r="AO1361" s="547">
        <v>13</v>
      </c>
    </row>
    <row r="1362" spans="1:41" ht="15" customHeight="1">
      <c r="B1362" s="512" t="s">
        <v>391</v>
      </c>
      <c r="C1362" s="557" t="s">
        <v>76</v>
      </c>
      <c r="D1362" s="557" t="s">
        <v>76</v>
      </c>
      <c r="E1362" s="557" t="s">
        <v>76</v>
      </c>
      <c r="F1362" s="557" t="s">
        <v>76</v>
      </c>
      <c r="G1362" s="557" t="s">
        <v>76</v>
      </c>
      <c r="H1362" s="557" t="s">
        <v>76</v>
      </c>
      <c r="I1362" s="547">
        <v>13</v>
      </c>
      <c r="J1362" s="547" t="s">
        <v>76</v>
      </c>
      <c r="K1362" s="547">
        <v>13</v>
      </c>
      <c r="L1362" s="547" t="s">
        <v>76</v>
      </c>
      <c r="M1362" s="547" t="s">
        <v>76</v>
      </c>
      <c r="N1362" s="547" t="s">
        <v>76</v>
      </c>
      <c r="O1362" s="547" t="s">
        <v>76</v>
      </c>
      <c r="P1362" s="546" t="s">
        <v>76</v>
      </c>
      <c r="Q1362" s="546" t="s">
        <v>76</v>
      </c>
      <c r="R1362" s="547">
        <v>13</v>
      </c>
      <c r="S1362" s="547" t="s">
        <v>76</v>
      </c>
      <c r="T1362" s="547" t="s">
        <v>76</v>
      </c>
      <c r="U1362" s="547" t="s">
        <v>76</v>
      </c>
      <c r="V1362" s="547" t="s">
        <v>76</v>
      </c>
      <c r="W1362" s="546" t="s">
        <v>76</v>
      </c>
      <c r="X1362" s="546" t="s">
        <v>76</v>
      </c>
      <c r="Y1362" s="546" t="s">
        <v>76</v>
      </c>
      <c r="Z1362" s="547" t="s">
        <v>76</v>
      </c>
      <c r="AA1362" s="547" t="s">
        <v>76</v>
      </c>
      <c r="AB1362" s="546" t="s">
        <v>76</v>
      </c>
      <c r="AC1362" s="547" t="s">
        <v>76</v>
      </c>
      <c r="AD1362" s="547" t="s">
        <v>76</v>
      </c>
      <c r="AE1362" s="547" t="s">
        <v>76</v>
      </c>
      <c r="AF1362" s="547" t="s">
        <v>76</v>
      </c>
      <c r="AG1362" s="547" t="s">
        <v>76</v>
      </c>
      <c r="AH1362" s="547" t="s">
        <v>76</v>
      </c>
      <c r="AI1362" s="547">
        <v>13</v>
      </c>
      <c r="AJ1362" s="547" t="s">
        <v>76</v>
      </c>
      <c r="AK1362" s="546" t="s">
        <v>76</v>
      </c>
      <c r="AL1362" s="547" t="s">
        <v>76</v>
      </c>
      <c r="AM1362" s="547">
        <v>13</v>
      </c>
      <c r="AN1362" s="547" t="s">
        <v>76</v>
      </c>
      <c r="AO1362" s="547">
        <v>13</v>
      </c>
    </row>
    <row r="1363" spans="1:41" ht="15" customHeight="1">
      <c r="A1363" s="2619" t="s">
        <v>409</v>
      </c>
      <c r="B1363" s="2619"/>
      <c r="C1363" s="557"/>
      <c r="D1363" s="557"/>
      <c r="E1363" s="557"/>
      <c r="F1363" s="557"/>
      <c r="G1363" s="557"/>
      <c r="H1363" s="557"/>
      <c r="I1363" s="547"/>
      <c r="J1363" s="547"/>
      <c r="K1363" s="547"/>
      <c r="L1363" s="547"/>
      <c r="M1363" s="547"/>
      <c r="N1363" s="547"/>
      <c r="O1363" s="547"/>
      <c r="P1363" s="546"/>
      <c r="Q1363" s="546"/>
      <c r="R1363" s="547"/>
      <c r="S1363" s="547"/>
      <c r="T1363" s="547"/>
      <c r="U1363" s="547"/>
      <c r="V1363" s="547"/>
      <c r="W1363" s="546"/>
      <c r="X1363" s="546"/>
      <c r="Y1363" s="546"/>
      <c r="Z1363" s="547"/>
      <c r="AA1363" s="547"/>
      <c r="AB1363" s="546"/>
      <c r="AC1363" s="547"/>
      <c r="AD1363" s="547"/>
      <c r="AE1363" s="547"/>
      <c r="AF1363" s="547"/>
      <c r="AG1363" s="547"/>
      <c r="AH1363" s="547"/>
      <c r="AI1363" s="547"/>
      <c r="AJ1363" s="547"/>
      <c r="AK1363" s="546"/>
      <c r="AL1363" s="547"/>
      <c r="AM1363" s="547"/>
      <c r="AN1363" s="547"/>
      <c r="AO1363" s="547"/>
    </row>
    <row r="1364" spans="1:41" ht="15" customHeight="1">
      <c r="B1364" s="512" t="s">
        <v>390</v>
      </c>
      <c r="C1364" s="557">
        <v>13</v>
      </c>
      <c r="D1364" s="557">
        <v>13</v>
      </c>
      <c r="E1364" s="557">
        <v>13</v>
      </c>
      <c r="F1364" s="557">
        <v>13</v>
      </c>
      <c r="G1364" s="557" t="s">
        <v>76</v>
      </c>
      <c r="H1364" s="557" t="s">
        <v>76</v>
      </c>
      <c r="I1364" s="547">
        <v>13</v>
      </c>
      <c r="J1364" s="547">
        <v>13</v>
      </c>
      <c r="K1364" s="547">
        <v>13</v>
      </c>
      <c r="L1364" s="547">
        <v>13</v>
      </c>
      <c r="M1364" s="547">
        <v>13</v>
      </c>
      <c r="N1364" s="547">
        <v>13</v>
      </c>
      <c r="O1364" s="547">
        <v>13</v>
      </c>
      <c r="P1364" s="547">
        <v>13</v>
      </c>
      <c r="Q1364" s="547">
        <v>13</v>
      </c>
      <c r="R1364" s="547">
        <v>13</v>
      </c>
      <c r="S1364" s="547">
        <v>13</v>
      </c>
      <c r="T1364" s="547">
        <v>13</v>
      </c>
      <c r="U1364" s="547">
        <v>13</v>
      </c>
      <c r="V1364" s="547">
        <v>13</v>
      </c>
      <c r="W1364" s="547">
        <v>13</v>
      </c>
      <c r="X1364" s="547">
        <v>13</v>
      </c>
      <c r="Y1364" s="547">
        <v>13</v>
      </c>
      <c r="Z1364" s="547">
        <v>13</v>
      </c>
      <c r="AA1364" s="547">
        <v>13</v>
      </c>
      <c r="AB1364" s="547">
        <v>13</v>
      </c>
      <c r="AC1364" s="547">
        <v>13</v>
      </c>
      <c r="AD1364" s="547">
        <v>13</v>
      </c>
      <c r="AE1364" s="547">
        <v>13</v>
      </c>
      <c r="AF1364" s="547">
        <v>13</v>
      </c>
      <c r="AG1364" s="547">
        <v>13</v>
      </c>
      <c r="AH1364" s="547">
        <v>13</v>
      </c>
      <c r="AI1364" s="547" t="s">
        <v>76</v>
      </c>
      <c r="AJ1364" s="547">
        <v>13</v>
      </c>
      <c r="AK1364" s="547" t="s">
        <v>76</v>
      </c>
      <c r="AL1364" s="547" t="s">
        <v>76</v>
      </c>
      <c r="AM1364" s="547" t="s">
        <v>76</v>
      </c>
      <c r="AN1364" s="547">
        <v>13</v>
      </c>
      <c r="AO1364" s="547">
        <v>13</v>
      </c>
    </row>
    <row r="1365" spans="1:41" ht="15" customHeight="1">
      <c r="B1365" s="512" t="s">
        <v>391</v>
      </c>
      <c r="C1365" s="557" t="s">
        <v>76</v>
      </c>
      <c r="D1365" s="557" t="s">
        <v>76</v>
      </c>
      <c r="E1365" s="557" t="s">
        <v>76</v>
      </c>
      <c r="F1365" s="557" t="s">
        <v>76</v>
      </c>
      <c r="G1365" s="557" t="s">
        <v>76</v>
      </c>
      <c r="H1365" s="557" t="s">
        <v>76</v>
      </c>
      <c r="I1365" s="547" t="s">
        <v>76</v>
      </c>
      <c r="J1365" s="547" t="s">
        <v>76</v>
      </c>
      <c r="K1365" s="547">
        <v>13</v>
      </c>
      <c r="L1365" s="547" t="s">
        <v>76</v>
      </c>
      <c r="M1365" s="547" t="s">
        <v>76</v>
      </c>
      <c r="N1365" s="547" t="s">
        <v>76</v>
      </c>
      <c r="O1365" s="546" t="s">
        <v>76</v>
      </c>
      <c r="P1365" s="547" t="s">
        <v>76</v>
      </c>
      <c r="Q1365" s="546" t="s">
        <v>76</v>
      </c>
      <c r="R1365" s="547">
        <v>13</v>
      </c>
      <c r="S1365" s="547" t="s">
        <v>76</v>
      </c>
      <c r="T1365" s="547" t="s">
        <v>76</v>
      </c>
      <c r="U1365" s="547" t="s">
        <v>76</v>
      </c>
      <c r="V1365" s="547" t="s">
        <v>76</v>
      </c>
      <c r="W1365" s="547" t="s">
        <v>76</v>
      </c>
      <c r="X1365" s="547" t="s">
        <v>76</v>
      </c>
      <c r="Y1365" s="547" t="s">
        <v>76</v>
      </c>
      <c r="Z1365" s="547" t="s">
        <v>76</v>
      </c>
      <c r="AA1365" s="547" t="s">
        <v>76</v>
      </c>
      <c r="AB1365" s="547">
        <v>13</v>
      </c>
      <c r="AC1365" s="546" t="s">
        <v>76</v>
      </c>
      <c r="AD1365" s="547" t="s">
        <v>76</v>
      </c>
      <c r="AE1365" s="547" t="s">
        <v>76</v>
      </c>
      <c r="AF1365" s="547" t="s">
        <v>76</v>
      </c>
      <c r="AG1365" s="547" t="s">
        <v>76</v>
      </c>
      <c r="AH1365" s="547" t="s">
        <v>76</v>
      </c>
      <c r="AI1365" s="547" t="s">
        <v>76</v>
      </c>
      <c r="AJ1365" s="547" t="s">
        <v>76</v>
      </c>
      <c r="AK1365" s="546" t="s">
        <v>76</v>
      </c>
      <c r="AL1365" s="547" t="s">
        <v>76</v>
      </c>
      <c r="AM1365" s="547" t="s">
        <v>76</v>
      </c>
      <c r="AN1365" s="547" t="s">
        <v>76</v>
      </c>
      <c r="AO1365" s="547" t="s">
        <v>76</v>
      </c>
    </row>
    <row r="1366" spans="1:41" ht="15" customHeight="1">
      <c r="A1366" s="2619" t="s">
        <v>410</v>
      </c>
      <c r="B1366" s="2619"/>
      <c r="C1366" s="557"/>
      <c r="D1366" s="557"/>
      <c r="E1366" s="557"/>
      <c r="F1366" s="557"/>
      <c r="G1366" s="557"/>
      <c r="H1366" s="557"/>
      <c r="I1366" s="547"/>
      <c r="J1366" s="547"/>
      <c r="K1366" s="547"/>
      <c r="L1366" s="547"/>
      <c r="M1366" s="547"/>
      <c r="N1366" s="547"/>
      <c r="O1366" s="546"/>
      <c r="P1366" s="547"/>
      <c r="Q1366" s="546"/>
      <c r="R1366" s="547"/>
      <c r="S1366" s="547"/>
      <c r="T1366" s="547"/>
      <c r="U1366" s="547"/>
      <c r="V1366" s="547"/>
      <c r="W1366" s="547"/>
      <c r="X1366" s="547"/>
      <c r="Y1366" s="547"/>
      <c r="Z1366" s="547"/>
      <c r="AA1366" s="547"/>
      <c r="AB1366" s="546"/>
      <c r="AC1366" s="546"/>
      <c r="AD1366" s="547"/>
      <c r="AE1366" s="547"/>
      <c r="AF1366" s="547"/>
      <c r="AG1366" s="547"/>
      <c r="AH1366" s="547"/>
      <c r="AI1366" s="547"/>
      <c r="AJ1366" s="547"/>
      <c r="AK1366" s="546"/>
      <c r="AL1366" s="547"/>
      <c r="AM1366" s="547"/>
      <c r="AN1366" s="547"/>
      <c r="AO1366" s="547"/>
    </row>
    <row r="1367" spans="1:41" ht="15" customHeight="1">
      <c r="B1367" s="512" t="s">
        <v>390</v>
      </c>
      <c r="C1367" s="557">
        <v>14</v>
      </c>
      <c r="D1367" s="557">
        <v>14</v>
      </c>
      <c r="E1367" s="557">
        <v>14</v>
      </c>
      <c r="F1367" s="557">
        <v>13</v>
      </c>
      <c r="G1367" s="557">
        <v>14</v>
      </c>
      <c r="H1367" s="557">
        <v>13</v>
      </c>
      <c r="I1367" s="547" t="s">
        <v>76</v>
      </c>
      <c r="J1367" s="547">
        <v>14.75</v>
      </c>
      <c r="K1367" s="547">
        <v>11.5</v>
      </c>
      <c r="L1367" s="547">
        <v>15.5</v>
      </c>
      <c r="M1367" s="547">
        <v>16</v>
      </c>
      <c r="N1367" s="547" t="s">
        <v>1550</v>
      </c>
      <c r="O1367" s="547">
        <v>17</v>
      </c>
      <c r="P1367" s="547">
        <v>12.5</v>
      </c>
      <c r="Q1367" s="546" t="s">
        <v>2451</v>
      </c>
      <c r="R1367" s="547">
        <v>16</v>
      </c>
      <c r="S1367" s="547">
        <v>15.5</v>
      </c>
      <c r="T1367" s="547">
        <v>17</v>
      </c>
      <c r="U1367" s="547">
        <v>16</v>
      </c>
      <c r="V1367" s="547">
        <v>16.5</v>
      </c>
      <c r="W1367" s="547">
        <v>16.5</v>
      </c>
      <c r="X1367" s="547" t="s">
        <v>2931</v>
      </c>
      <c r="Y1367" s="547">
        <v>16</v>
      </c>
      <c r="Z1367" s="547">
        <v>16.5</v>
      </c>
      <c r="AA1367" s="547" t="s">
        <v>3000</v>
      </c>
      <c r="AB1367" s="547">
        <v>16</v>
      </c>
      <c r="AC1367" s="547">
        <v>14</v>
      </c>
      <c r="AD1367" s="547">
        <v>16</v>
      </c>
      <c r="AE1367" s="547">
        <v>14.5</v>
      </c>
      <c r="AF1367" s="547">
        <v>16</v>
      </c>
      <c r="AG1367" s="547">
        <v>16</v>
      </c>
      <c r="AH1367" s="547">
        <v>13.4</v>
      </c>
      <c r="AI1367" s="547">
        <v>15.5</v>
      </c>
      <c r="AJ1367" s="547">
        <v>16</v>
      </c>
      <c r="AK1367" s="546" t="s">
        <v>1908</v>
      </c>
      <c r="AL1367" s="547" t="s">
        <v>76</v>
      </c>
      <c r="AM1367" s="547" t="s">
        <v>76</v>
      </c>
      <c r="AN1367" s="547">
        <v>15</v>
      </c>
      <c r="AO1367" s="547">
        <v>19</v>
      </c>
    </row>
    <row r="1368" spans="1:41" ht="15" customHeight="1">
      <c r="B1368" s="512" t="s">
        <v>391</v>
      </c>
      <c r="C1368" s="557" t="s">
        <v>76</v>
      </c>
      <c r="D1368" s="557" t="s">
        <v>76</v>
      </c>
      <c r="E1368" s="557" t="s">
        <v>76</v>
      </c>
      <c r="F1368" s="557" t="s">
        <v>76</v>
      </c>
      <c r="G1368" s="557" t="s">
        <v>76</v>
      </c>
      <c r="H1368" s="557" t="s">
        <v>76</v>
      </c>
      <c r="I1368" s="547" t="s">
        <v>76</v>
      </c>
      <c r="J1368" s="547" t="s">
        <v>76</v>
      </c>
      <c r="K1368" s="547">
        <v>17.5</v>
      </c>
      <c r="L1368" s="547" t="s">
        <v>76</v>
      </c>
      <c r="M1368" s="547" t="s">
        <v>76</v>
      </c>
      <c r="N1368" s="547" t="s">
        <v>1882</v>
      </c>
      <c r="O1368" s="546" t="s">
        <v>76</v>
      </c>
      <c r="P1368" s="546" t="s">
        <v>76</v>
      </c>
      <c r="Q1368" s="546" t="s">
        <v>76</v>
      </c>
      <c r="R1368" s="547">
        <v>19.5</v>
      </c>
      <c r="S1368" s="547" t="s">
        <v>76</v>
      </c>
      <c r="T1368" s="547" t="s">
        <v>76</v>
      </c>
      <c r="U1368" s="547" t="s">
        <v>76</v>
      </c>
      <c r="V1368" s="547" t="s">
        <v>76</v>
      </c>
      <c r="W1368" s="547" t="s">
        <v>76</v>
      </c>
      <c r="X1368" s="547" t="s">
        <v>76</v>
      </c>
      <c r="Y1368" s="547" t="s">
        <v>76</v>
      </c>
      <c r="Z1368" s="547" t="s">
        <v>76</v>
      </c>
      <c r="AA1368" s="547" t="s">
        <v>76</v>
      </c>
      <c r="AB1368" s="547" t="s">
        <v>76</v>
      </c>
      <c r="AC1368" s="547">
        <v>17</v>
      </c>
      <c r="AD1368" s="547" t="s">
        <v>76</v>
      </c>
      <c r="AE1368" s="547" t="s">
        <v>76</v>
      </c>
      <c r="AF1368" s="547" t="s">
        <v>76</v>
      </c>
      <c r="AG1368" s="547" t="s">
        <v>76</v>
      </c>
      <c r="AH1368" s="547">
        <v>16.5</v>
      </c>
      <c r="AI1368" s="547">
        <v>19.25</v>
      </c>
      <c r="AJ1368" s="547" t="s">
        <v>76</v>
      </c>
      <c r="AK1368" s="546" t="s">
        <v>76</v>
      </c>
      <c r="AL1368" s="547" t="s">
        <v>76</v>
      </c>
      <c r="AM1368" s="547" t="s">
        <v>76</v>
      </c>
      <c r="AN1368" s="547" t="s">
        <v>76</v>
      </c>
      <c r="AO1368" s="547" t="s">
        <v>76</v>
      </c>
    </row>
    <row r="1369" spans="1:41" ht="15" customHeight="1">
      <c r="A1369" s="2619" t="s">
        <v>411</v>
      </c>
      <c r="B1369" s="2619"/>
      <c r="C1369" s="557"/>
      <c r="D1369" s="557"/>
      <c r="E1369" s="557"/>
      <c r="F1369" s="557"/>
      <c r="G1369" s="557"/>
      <c r="H1369" s="557"/>
      <c r="I1369" s="547"/>
      <c r="J1369" s="547"/>
      <c r="K1369" s="547"/>
      <c r="L1369" s="547"/>
      <c r="M1369" s="547"/>
      <c r="N1369" s="547"/>
      <c r="O1369" s="546"/>
      <c r="P1369" s="546"/>
      <c r="Q1369" s="546"/>
      <c r="R1369" s="547"/>
      <c r="S1369" s="547"/>
      <c r="T1369" s="547"/>
      <c r="U1369" s="547"/>
      <c r="V1369" s="547"/>
      <c r="W1369" s="547"/>
      <c r="X1369" s="547"/>
      <c r="Y1369" s="547"/>
      <c r="Z1369" s="547"/>
      <c r="AA1369" s="547"/>
      <c r="AB1369" s="547"/>
      <c r="AC1369" s="547"/>
      <c r="AD1369" s="547"/>
      <c r="AE1369" s="547"/>
      <c r="AF1369" s="547"/>
      <c r="AG1369" s="547"/>
      <c r="AH1369" s="547"/>
      <c r="AI1369" s="547"/>
      <c r="AJ1369" s="547"/>
      <c r="AK1369" s="546"/>
      <c r="AL1369" s="547"/>
      <c r="AM1369" s="547"/>
      <c r="AN1369" s="547"/>
      <c r="AO1369" s="547"/>
    </row>
    <row r="1370" spans="1:41" ht="15" customHeight="1">
      <c r="B1370" s="512" t="s">
        <v>390</v>
      </c>
      <c r="C1370" s="557">
        <v>13</v>
      </c>
      <c r="D1370" s="557">
        <v>14</v>
      </c>
      <c r="E1370" s="557" t="s">
        <v>2685</v>
      </c>
      <c r="F1370" s="557">
        <v>12</v>
      </c>
      <c r="G1370" s="557" t="s">
        <v>2389</v>
      </c>
      <c r="H1370" s="557" t="s">
        <v>2982</v>
      </c>
      <c r="I1370" s="547">
        <v>10</v>
      </c>
      <c r="J1370" s="547" t="s">
        <v>2904</v>
      </c>
      <c r="K1370" s="547">
        <v>14.5</v>
      </c>
      <c r="L1370" s="547" t="s">
        <v>2706</v>
      </c>
      <c r="M1370" s="547">
        <v>12.5</v>
      </c>
      <c r="N1370" s="547">
        <v>14.75</v>
      </c>
      <c r="O1370" s="547" t="s">
        <v>2258</v>
      </c>
      <c r="P1370" s="547" t="s">
        <v>1854</v>
      </c>
      <c r="Q1370" s="547">
        <v>13</v>
      </c>
      <c r="R1370" s="547">
        <v>13</v>
      </c>
      <c r="S1370" s="547" t="s">
        <v>1933</v>
      </c>
      <c r="T1370" s="547" t="s">
        <v>1878</v>
      </c>
      <c r="U1370" s="547">
        <v>15.5</v>
      </c>
      <c r="V1370" s="546" t="s">
        <v>2710</v>
      </c>
      <c r="W1370" s="547">
        <v>15.5</v>
      </c>
      <c r="X1370" s="547">
        <v>15</v>
      </c>
      <c r="Y1370" s="547">
        <v>15</v>
      </c>
      <c r="Z1370" s="547">
        <v>15.5</v>
      </c>
      <c r="AA1370" s="547">
        <v>14.5</v>
      </c>
      <c r="AB1370" s="547">
        <v>13</v>
      </c>
      <c r="AC1370" s="547">
        <v>9.5</v>
      </c>
      <c r="AD1370" s="547">
        <v>15</v>
      </c>
      <c r="AE1370" s="547">
        <v>13</v>
      </c>
      <c r="AF1370" s="547">
        <v>16</v>
      </c>
      <c r="AG1370" s="547">
        <v>15.5</v>
      </c>
      <c r="AH1370" s="547">
        <v>10.5</v>
      </c>
      <c r="AI1370" s="547">
        <v>9.5</v>
      </c>
      <c r="AJ1370" s="547">
        <v>16</v>
      </c>
      <c r="AK1370" s="546" t="s">
        <v>1893</v>
      </c>
      <c r="AL1370" s="547">
        <v>13</v>
      </c>
      <c r="AM1370" s="547">
        <v>10.5</v>
      </c>
      <c r="AN1370" s="547">
        <v>10.5</v>
      </c>
      <c r="AO1370" s="547">
        <v>11.5</v>
      </c>
    </row>
    <row r="1371" spans="1:41" ht="15" customHeight="1">
      <c r="A1371" s="517"/>
      <c r="B1371" s="518" t="s">
        <v>391</v>
      </c>
      <c r="C1371" s="559" t="s">
        <v>76</v>
      </c>
      <c r="D1371" s="559" t="s">
        <v>76</v>
      </c>
      <c r="E1371" s="559" t="s">
        <v>76</v>
      </c>
      <c r="F1371" s="559" t="s">
        <v>76</v>
      </c>
      <c r="G1371" s="559" t="s">
        <v>76</v>
      </c>
      <c r="H1371" s="559" t="s">
        <v>76</v>
      </c>
      <c r="I1371" s="552">
        <v>13</v>
      </c>
      <c r="J1371" s="552" t="s">
        <v>76</v>
      </c>
      <c r="K1371" s="552">
        <v>16.5</v>
      </c>
      <c r="L1371" s="552" t="s">
        <v>76</v>
      </c>
      <c r="M1371" s="552">
        <v>13.5</v>
      </c>
      <c r="N1371" s="552" t="s">
        <v>76</v>
      </c>
      <c r="O1371" s="553" t="s">
        <v>76</v>
      </c>
      <c r="P1371" s="553" t="s">
        <v>76</v>
      </c>
      <c r="Q1371" s="552" t="s">
        <v>76</v>
      </c>
      <c r="R1371" s="552">
        <v>13</v>
      </c>
      <c r="S1371" s="552" t="s">
        <v>76</v>
      </c>
      <c r="T1371" s="553" t="s">
        <v>76</v>
      </c>
      <c r="U1371" s="553" t="s">
        <v>76</v>
      </c>
      <c r="V1371" s="553" t="s">
        <v>76</v>
      </c>
      <c r="W1371" s="553" t="s">
        <v>76</v>
      </c>
      <c r="X1371" s="553" t="s">
        <v>76</v>
      </c>
      <c r="Y1371" s="553" t="s">
        <v>76</v>
      </c>
      <c r="Z1371" s="552" t="s">
        <v>76</v>
      </c>
      <c r="AA1371" s="552" t="s">
        <v>76</v>
      </c>
      <c r="AB1371" s="553" t="s">
        <v>76</v>
      </c>
      <c r="AC1371" s="552">
        <v>11.5</v>
      </c>
      <c r="AD1371" s="553" t="s">
        <v>76</v>
      </c>
      <c r="AE1371" s="553" t="s">
        <v>76</v>
      </c>
      <c r="AF1371" s="553" t="s">
        <v>76</v>
      </c>
      <c r="AG1371" s="553" t="s">
        <v>76</v>
      </c>
      <c r="AH1371" s="552">
        <v>12.5</v>
      </c>
      <c r="AI1371" s="552">
        <v>11.5</v>
      </c>
      <c r="AJ1371" s="552" t="s">
        <v>76</v>
      </c>
      <c r="AK1371" s="553" t="s">
        <v>76</v>
      </c>
      <c r="AL1371" s="553" t="s">
        <v>76</v>
      </c>
      <c r="AM1371" s="552">
        <v>13.5</v>
      </c>
      <c r="AN1371" s="552" t="s">
        <v>76</v>
      </c>
      <c r="AO1371" s="552">
        <v>14.5</v>
      </c>
    </row>
    <row r="1372" spans="1:41" s="1047" customFormat="1" ht="15" customHeight="1">
      <c r="A1372" s="2573" t="s">
        <v>548</v>
      </c>
      <c r="B1372" s="2573"/>
      <c r="C1372" s="2573"/>
      <c r="D1372" s="2573"/>
      <c r="E1372" s="2573"/>
      <c r="F1372" s="2573"/>
      <c r="G1372" s="2573"/>
      <c r="H1372" s="2573"/>
      <c r="I1372" s="2573"/>
      <c r="J1372" s="1049"/>
      <c r="K1372" s="1049"/>
      <c r="L1372" s="1049"/>
      <c r="M1372" s="1049"/>
      <c r="N1372" s="1049"/>
      <c r="O1372" s="1049"/>
      <c r="P1372" s="1049"/>
      <c r="Q1372" s="1049"/>
      <c r="R1372" s="1049"/>
      <c r="S1372" s="1049"/>
      <c r="T1372" s="2573" t="s">
        <v>3562</v>
      </c>
      <c r="U1372" s="2573"/>
      <c r="V1372" s="2573"/>
      <c r="W1372" s="2573"/>
      <c r="X1372" s="2573"/>
      <c r="Y1372" s="1050"/>
      <c r="Z1372" s="1048"/>
      <c r="AA1372" s="1048"/>
      <c r="AB1372" s="1048"/>
      <c r="AC1372" s="1048"/>
      <c r="AF1372" s="1050"/>
      <c r="AG1372" s="1050"/>
      <c r="AH1372" s="1050"/>
      <c r="AI1372" s="1050"/>
      <c r="AJ1372" s="1050"/>
    </row>
    <row r="1373" spans="1:41" s="1047" customFormat="1" ht="15" customHeight="1">
      <c r="B1373" s="1047" t="s">
        <v>399</v>
      </c>
      <c r="U1373" s="1047" t="s">
        <v>399</v>
      </c>
      <c r="V1373" s="1048"/>
      <c r="W1373" s="1048"/>
      <c r="X1373" s="1048"/>
      <c r="Y1373" s="1048"/>
      <c r="AA1373" s="1048"/>
      <c r="AB1373" s="1048"/>
      <c r="AC1373" s="1048"/>
      <c r="AH1373" s="1048"/>
      <c r="AI1373" s="1048"/>
      <c r="AJ1373" s="1048"/>
    </row>
    <row r="1374" spans="1:41" s="495" customFormat="1" ht="15" customHeight="1">
      <c r="A1374" s="702"/>
      <c r="B1374" s="702"/>
      <c r="C1374" s="702"/>
      <c r="D1374" s="702"/>
      <c r="E1374" s="702"/>
      <c r="F1374" s="702"/>
      <c r="G1374" s="560"/>
      <c r="H1374" s="560"/>
      <c r="I1374" s="560"/>
      <c r="J1374" s="702"/>
      <c r="K1374" s="702"/>
      <c r="L1374" s="702"/>
      <c r="M1374" s="702"/>
      <c r="N1374" s="702"/>
      <c r="O1374" s="702"/>
      <c r="P1374" s="702"/>
      <c r="Q1374" s="702"/>
      <c r="R1374" s="702"/>
      <c r="S1374" s="702"/>
      <c r="T1374" s="702"/>
      <c r="U1374" s="560"/>
      <c r="V1374" s="561"/>
      <c r="W1374" s="561"/>
      <c r="X1374" s="561"/>
      <c r="Y1374" s="561"/>
      <c r="Z1374" s="702"/>
      <c r="AA1374" s="702"/>
      <c r="AB1374" s="702"/>
      <c r="AC1374" s="562"/>
      <c r="AD1374" s="562"/>
      <c r="AE1374" s="562"/>
      <c r="AF1374" s="562"/>
      <c r="AG1374" s="556"/>
      <c r="AH1374" s="702"/>
      <c r="AI1374" s="702"/>
      <c r="AJ1374" s="702"/>
      <c r="AK1374" s="556"/>
      <c r="AL1374" s="556"/>
      <c r="AM1374" s="556"/>
      <c r="AN1374" s="556"/>
      <c r="AO1374" s="556"/>
    </row>
    <row r="1375" spans="1:41" s="641" customFormat="1" ht="15" customHeight="1">
      <c r="B1375" s="2637" t="s">
        <v>2875</v>
      </c>
      <c r="C1375" s="2637"/>
      <c r="D1375" s="2637"/>
      <c r="E1375" s="2637"/>
      <c r="F1375" s="2637"/>
      <c r="G1375" s="2637"/>
      <c r="H1375" s="2637"/>
      <c r="I1375" s="2637"/>
      <c r="J1375" s="2643" t="s">
        <v>3017</v>
      </c>
      <c r="K1375" s="2643"/>
      <c r="L1375" s="2643"/>
      <c r="M1375" s="2643"/>
      <c r="N1375" s="2643"/>
      <c r="O1375" s="2643"/>
      <c r="P1375" s="2643"/>
      <c r="Q1375" s="2643"/>
      <c r="R1375" s="2598" t="s">
        <v>2229</v>
      </c>
      <c r="S1375" s="2598"/>
      <c r="T1375" s="642"/>
      <c r="U1375" s="642"/>
      <c r="V1375" s="642"/>
      <c r="W1375" s="642"/>
      <c r="X1375" s="642"/>
      <c r="Y1375" s="642"/>
      <c r="AA1375" s="642"/>
      <c r="AB1375" s="642"/>
      <c r="AC1375" s="642"/>
      <c r="AD1375" s="642"/>
      <c r="AE1375" s="642"/>
      <c r="AF1375" s="642"/>
      <c r="AG1375" s="642"/>
      <c r="AH1375" s="642"/>
      <c r="AI1375" s="642"/>
      <c r="AJ1375" s="642"/>
      <c r="AK1375" s="642"/>
      <c r="AL1375" s="642"/>
      <c r="AM1375" s="642"/>
      <c r="AN1375" s="642"/>
      <c r="AO1375" s="642"/>
    </row>
    <row r="1376" spans="1:41" ht="15" customHeight="1">
      <c r="C1376" s="709"/>
      <c r="D1376" s="709"/>
      <c r="E1376" s="709"/>
      <c r="F1376" s="709"/>
      <c r="G1376" s="709"/>
      <c r="H1376" s="709"/>
      <c r="I1376" s="705"/>
      <c r="J1376" s="2628"/>
      <c r="K1376" s="2628"/>
      <c r="L1376" s="2628"/>
      <c r="M1376" s="543"/>
      <c r="N1376" s="543"/>
      <c r="O1376" s="543"/>
      <c r="P1376" s="543"/>
      <c r="R1376" s="501" t="s">
        <v>1130</v>
      </c>
      <c r="S1376" s="601"/>
      <c r="T1376" s="2603"/>
      <c r="U1376" s="2603"/>
      <c r="V1376" s="704"/>
      <c r="W1376" s="704"/>
      <c r="X1376" s="704"/>
      <c r="Y1376" s="543"/>
      <c r="AA1376" s="709"/>
      <c r="AB1376" s="709"/>
      <c r="AC1376" s="705"/>
      <c r="AD1376" s="704"/>
      <c r="AE1376" s="704"/>
      <c r="AF1376" s="704"/>
      <c r="AG1376" s="543"/>
      <c r="AH1376" s="709"/>
      <c r="AI1376" s="709"/>
      <c r="AJ1376" s="602"/>
      <c r="AK1376" s="602"/>
      <c r="AL1376" s="602"/>
      <c r="AM1376" s="602"/>
      <c r="AN1376" s="602"/>
      <c r="AO1376" s="543"/>
    </row>
    <row r="1377" spans="1:41" s="555" customFormat="1" ht="15" customHeight="1">
      <c r="A1377" s="2632" t="s">
        <v>369</v>
      </c>
      <c r="B1377" s="2633"/>
      <c r="C1377" s="2600" t="s">
        <v>230</v>
      </c>
      <c r="D1377" s="2601"/>
      <c r="E1377" s="2601"/>
      <c r="F1377" s="2602"/>
      <c r="G1377" s="2600" t="s">
        <v>370</v>
      </c>
      <c r="H1377" s="2601"/>
      <c r="I1377" s="2601"/>
      <c r="J1377" s="2602"/>
      <c r="K1377" s="2600" t="s">
        <v>371</v>
      </c>
      <c r="L1377" s="2601"/>
      <c r="M1377" s="2601"/>
      <c r="N1377" s="2601"/>
      <c r="O1377" s="2601"/>
      <c r="P1377" s="2601"/>
      <c r="Q1377" s="2601"/>
      <c r="R1377" s="2601"/>
      <c r="S1377" s="2601"/>
      <c r="T1377" s="2601"/>
      <c r="U1377" s="2601"/>
      <c r="V1377" s="2601"/>
      <c r="W1377" s="2601"/>
      <c r="X1377" s="2601"/>
      <c r="Y1377" s="2601"/>
      <c r="Z1377" s="2601"/>
      <c r="AA1377" s="2601"/>
      <c r="AB1377" s="2601"/>
      <c r="AC1377" s="2601"/>
      <c r="AD1377" s="2601"/>
      <c r="AE1377" s="2601"/>
      <c r="AF1377" s="2601"/>
      <c r="AG1377" s="2602"/>
      <c r="AH1377" s="2600" t="s">
        <v>1773</v>
      </c>
      <c r="AI1377" s="2601"/>
      <c r="AJ1377" s="2601"/>
      <c r="AK1377" s="2601"/>
      <c r="AL1377" s="2601"/>
      <c r="AM1377" s="2601"/>
      <c r="AN1377" s="2601"/>
      <c r="AO1377" s="2602"/>
    </row>
    <row r="1378" spans="1:41" s="555" customFormat="1" ht="30.75" customHeight="1">
      <c r="A1378" s="2634"/>
      <c r="B1378" s="2635"/>
      <c r="C1378" s="988" t="s">
        <v>372</v>
      </c>
      <c r="D1378" s="988" t="s">
        <v>373</v>
      </c>
      <c r="E1378" s="988" t="s">
        <v>374</v>
      </c>
      <c r="F1378" s="988" t="s">
        <v>375</v>
      </c>
      <c r="G1378" s="988" t="s">
        <v>376</v>
      </c>
      <c r="H1378" s="988" t="s">
        <v>377</v>
      </c>
      <c r="I1378" s="988" t="s">
        <v>2298</v>
      </c>
      <c r="J1378" s="988" t="s">
        <v>378</v>
      </c>
      <c r="K1378" s="988" t="s">
        <v>890</v>
      </c>
      <c r="L1378" s="988" t="s">
        <v>379</v>
      </c>
      <c r="M1378" s="988" t="s">
        <v>380</v>
      </c>
      <c r="N1378" s="988" t="s">
        <v>381</v>
      </c>
      <c r="O1378" s="988" t="s">
        <v>382</v>
      </c>
      <c r="P1378" s="988" t="s">
        <v>383</v>
      </c>
      <c r="Q1378" s="988" t="s">
        <v>384</v>
      </c>
      <c r="R1378" s="988" t="s">
        <v>412</v>
      </c>
      <c r="S1378" s="988" t="s">
        <v>413</v>
      </c>
      <c r="T1378" s="988" t="s">
        <v>414</v>
      </c>
      <c r="U1378" s="988" t="s">
        <v>415</v>
      </c>
      <c r="V1378" s="988" t="s">
        <v>416</v>
      </c>
      <c r="W1378" s="988" t="s">
        <v>417</v>
      </c>
      <c r="X1378" s="988" t="s">
        <v>418</v>
      </c>
      <c r="Y1378" s="988" t="s">
        <v>419</v>
      </c>
      <c r="Z1378" s="988" t="s">
        <v>420</v>
      </c>
      <c r="AA1378" s="988" t="s">
        <v>421</v>
      </c>
      <c r="AB1378" s="988" t="s">
        <v>422</v>
      </c>
      <c r="AC1378" s="988" t="s">
        <v>423</v>
      </c>
      <c r="AD1378" s="988" t="s">
        <v>424</v>
      </c>
      <c r="AE1378" s="988" t="s">
        <v>425</v>
      </c>
      <c r="AF1378" s="988" t="s">
        <v>426</v>
      </c>
      <c r="AG1378" s="988" t="s">
        <v>427</v>
      </c>
      <c r="AH1378" s="988" t="s">
        <v>1733</v>
      </c>
      <c r="AI1378" s="988" t="s">
        <v>432</v>
      </c>
      <c r="AJ1378" s="987" t="s">
        <v>428</v>
      </c>
      <c r="AK1378" s="987" t="s">
        <v>429</v>
      </c>
      <c r="AL1378" s="988" t="s">
        <v>430</v>
      </c>
      <c r="AM1378" s="988" t="s">
        <v>362</v>
      </c>
      <c r="AN1378" s="988" t="s">
        <v>431</v>
      </c>
      <c r="AO1378" s="988" t="s">
        <v>2488</v>
      </c>
    </row>
    <row r="1379" spans="1:41" s="711" customFormat="1" ht="15" customHeight="1">
      <c r="A1379" s="2642" t="s">
        <v>44</v>
      </c>
      <c r="B1379" s="2642"/>
      <c r="C1379" s="556" t="s">
        <v>1926</v>
      </c>
      <c r="D1379" s="557">
        <v>4</v>
      </c>
      <c r="E1379" s="556" t="s">
        <v>2790</v>
      </c>
      <c r="F1379" s="557">
        <v>4.5</v>
      </c>
      <c r="G1379" s="557" t="s">
        <v>1226</v>
      </c>
      <c r="H1379" s="557" t="s">
        <v>1226</v>
      </c>
      <c r="I1379" s="547">
        <v>5</v>
      </c>
      <c r="J1379" s="547">
        <v>7</v>
      </c>
      <c r="K1379" s="547" t="s">
        <v>2984</v>
      </c>
      <c r="L1379" s="547">
        <v>5</v>
      </c>
      <c r="M1379" s="547">
        <v>6</v>
      </c>
      <c r="N1379" s="547">
        <v>5</v>
      </c>
      <c r="O1379" s="547">
        <v>4.5</v>
      </c>
      <c r="P1379" s="547">
        <v>4.75</v>
      </c>
      <c r="Q1379" s="547">
        <v>4.5</v>
      </c>
      <c r="R1379" s="546" t="s">
        <v>2758</v>
      </c>
      <c r="S1379" s="548">
        <v>5</v>
      </c>
      <c r="T1379" s="547">
        <v>4</v>
      </c>
      <c r="U1379" s="547">
        <v>5</v>
      </c>
      <c r="V1379" s="547">
        <v>5</v>
      </c>
      <c r="W1379" s="547">
        <v>5.5</v>
      </c>
      <c r="X1379" s="547" t="s">
        <v>3018</v>
      </c>
      <c r="Y1379" s="547">
        <v>6</v>
      </c>
      <c r="Z1379" s="547">
        <v>6</v>
      </c>
      <c r="AA1379" s="547">
        <v>5</v>
      </c>
      <c r="AB1379" s="547">
        <v>6</v>
      </c>
      <c r="AC1379" s="546" t="s">
        <v>2985</v>
      </c>
      <c r="AD1379" s="547">
        <v>6</v>
      </c>
      <c r="AE1379" s="547" t="s">
        <v>2986</v>
      </c>
      <c r="AF1379" s="547">
        <v>5.5</v>
      </c>
      <c r="AG1379" s="547">
        <v>5</v>
      </c>
      <c r="AH1379" s="546" t="s">
        <v>2794</v>
      </c>
      <c r="AI1379" s="546" t="s">
        <v>3004</v>
      </c>
      <c r="AJ1379" s="547">
        <v>5</v>
      </c>
      <c r="AK1379" s="547">
        <v>4.75</v>
      </c>
      <c r="AL1379" s="547">
        <v>6.5</v>
      </c>
      <c r="AM1379" s="547">
        <v>3</v>
      </c>
      <c r="AN1379" s="547">
        <v>1</v>
      </c>
      <c r="AO1379" s="547" t="s">
        <v>2957</v>
      </c>
    </row>
    <row r="1380" spans="1:41" ht="15" customHeight="1">
      <c r="A1380" s="2639" t="s">
        <v>45</v>
      </c>
      <c r="B1380" s="2639"/>
      <c r="C1380" s="558"/>
      <c r="D1380" s="558"/>
      <c r="E1380" s="558"/>
      <c r="F1380" s="558"/>
      <c r="G1380" s="558"/>
      <c r="H1380" s="558"/>
      <c r="I1380" s="549"/>
      <c r="J1380" s="549"/>
      <c r="K1380" s="549"/>
      <c r="L1380" s="549"/>
      <c r="M1380" s="549"/>
      <c r="N1380" s="549"/>
      <c r="O1380" s="549"/>
      <c r="P1380" s="549"/>
      <c r="Q1380" s="549"/>
      <c r="R1380" s="546"/>
      <c r="S1380" s="546"/>
      <c r="T1380" s="546"/>
      <c r="U1380" s="546"/>
      <c r="V1380" s="546"/>
      <c r="W1380" s="546"/>
      <c r="X1380" s="546"/>
      <c r="Y1380" s="547"/>
      <c r="Z1380" s="546"/>
      <c r="AA1380" s="546"/>
      <c r="AB1380" s="546"/>
      <c r="AC1380" s="546"/>
      <c r="AD1380" s="546"/>
      <c r="AE1380" s="546"/>
      <c r="AF1380" s="546"/>
      <c r="AG1380" s="546"/>
      <c r="AH1380" s="546"/>
      <c r="AI1380" s="546"/>
      <c r="AJ1380" s="546"/>
      <c r="AK1380" s="546"/>
      <c r="AL1380" s="546"/>
      <c r="AM1380" s="546"/>
      <c r="AN1380" s="547"/>
      <c r="AO1380" s="547"/>
    </row>
    <row r="1381" spans="1:41" ht="15" customHeight="1">
      <c r="A1381" s="514" t="s">
        <v>856</v>
      </c>
      <c r="B1381" s="512" t="s">
        <v>2314</v>
      </c>
      <c r="C1381" s="557">
        <v>7.25</v>
      </c>
      <c r="D1381" s="557">
        <v>7.5</v>
      </c>
      <c r="E1381" s="557">
        <v>7</v>
      </c>
      <c r="F1381" s="557">
        <v>7.5</v>
      </c>
      <c r="G1381" s="557">
        <v>7.5</v>
      </c>
      <c r="H1381" s="557">
        <v>8.25</v>
      </c>
      <c r="I1381" s="547">
        <v>7</v>
      </c>
      <c r="J1381" s="547">
        <v>7.25</v>
      </c>
      <c r="K1381" s="547">
        <v>7.5</v>
      </c>
      <c r="L1381" s="550">
        <v>8.5</v>
      </c>
      <c r="M1381" s="547">
        <v>8</v>
      </c>
      <c r="N1381" s="547">
        <v>8.25</v>
      </c>
      <c r="O1381" s="546" t="s">
        <v>2787</v>
      </c>
      <c r="P1381" s="547">
        <v>7.75</v>
      </c>
      <c r="Q1381" s="547">
        <v>7.5</v>
      </c>
      <c r="R1381" s="546" t="s">
        <v>2502</v>
      </c>
      <c r="S1381" s="547">
        <v>8.5</v>
      </c>
      <c r="T1381" s="547" t="s">
        <v>2502</v>
      </c>
      <c r="U1381" s="547" t="s">
        <v>2497</v>
      </c>
      <c r="V1381" s="547">
        <v>8.5</v>
      </c>
      <c r="W1381" s="547" t="s">
        <v>2787</v>
      </c>
      <c r="X1381" s="547">
        <v>6</v>
      </c>
      <c r="Y1381" s="547">
        <v>7.5</v>
      </c>
      <c r="Z1381" s="547" t="s">
        <v>2787</v>
      </c>
      <c r="AA1381" s="547">
        <v>8</v>
      </c>
      <c r="AB1381" s="547" t="s">
        <v>2502</v>
      </c>
      <c r="AC1381" s="546" t="s">
        <v>3005</v>
      </c>
      <c r="AD1381" s="547">
        <v>8.5</v>
      </c>
      <c r="AE1381" s="547">
        <v>8.5</v>
      </c>
      <c r="AF1381" s="547" t="s">
        <v>2384</v>
      </c>
      <c r="AG1381" s="547" t="s">
        <v>2728</v>
      </c>
      <c r="AH1381" s="547">
        <v>5.5</v>
      </c>
      <c r="AI1381" s="546" t="s">
        <v>3006</v>
      </c>
      <c r="AJ1381" s="547">
        <v>8</v>
      </c>
      <c r="AK1381" s="546" t="s">
        <v>2787</v>
      </c>
      <c r="AL1381" s="547">
        <v>9</v>
      </c>
      <c r="AM1381" s="546" t="s">
        <v>3007</v>
      </c>
      <c r="AN1381" s="547" t="s">
        <v>2967</v>
      </c>
      <c r="AO1381" s="547" t="s">
        <v>3008</v>
      </c>
    </row>
    <row r="1382" spans="1:41" ht="15" customHeight="1">
      <c r="A1382" s="514" t="s">
        <v>1085</v>
      </c>
      <c r="B1382" s="512" t="s">
        <v>2315</v>
      </c>
      <c r="C1382" s="557">
        <v>7.5</v>
      </c>
      <c r="D1382" s="557">
        <v>8</v>
      </c>
      <c r="E1382" s="557">
        <v>7.5</v>
      </c>
      <c r="F1382" s="557">
        <v>7.75</v>
      </c>
      <c r="G1382" s="557">
        <v>8</v>
      </c>
      <c r="H1382" s="557">
        <v>8.5</v>
      </c>
      <c r="I1382" s="547">
        <v>7.5</v>
      </c>
      <c r="J1382" s="547">
        <v>7.5</v>
      </c>
      <c r="K1382" s="547">
        <v>8</v>
      </c>
      <c r="L1382" s="550">
        <v>8.5</v>
      </c>
      <c r="M1382" s="547">
        <v>8</v>
      </c>
      <c r="N1382" s="547">
        <v>8</v>
      </c>
      <c r="O1382" s="546" t="s">
        <v>2787</v>
      </c>
      <c r="P1382" s="547">
        <v>8</v>
      </c>
      <c r="Q1382" s="547">
        <v>7.75</v>
      </c>
      <c r="R1382" s="546" t="s">
        <v>2502</v>
      </c>
      <c r="S1382" s="547">
        <v>8.25</v>
      </c>
      <c r="T1382" s="547" t="s">
        <v>2497</v>
      </c>
      <c r="U1382" s="547" t="s">
        <v>2497</v>
      </c>
      <c r="V1382" s="547">
        <v>8.5</v>
      </c>
      <c r="W1382" s="547" t="s">
        <v>2787</v>
      </c>
      <c r="X1382" s="546">
        <v>6.25</v>
      </c>
      <c r="Y1382" s="547">
        <v>7.75</v>
      </c>
      <c r="Z1382" s="547" t="s">
        <v>2729</v>
      </c>
      <c r="AA1382" s="547">
        <v>8.25</v>
      </c>
      <c r="AB1382" s="547" t="s">
        <v>2502</v>
      </c>
      <c r="AC1382" s="546" t="s">
        <v>1856</v>
      </c>
      <c r="AD1382" s="547">
        <v>8.5</v>
      </c>
      <c r="AE1382" s="547">
        <v>8.5</v>
      </c>
      <c r="AF1382" s="547">
        <v>9</v>
      </c>
      <c r="AG1382" s="547" t="s">
        <v>2728</v>
      </c>
      <c r="AH1382" s="547">
        <v>6</v>
      </c>
      <c r="AI1382" s="546" t="s">
        <v>3019</v>
      </c>
      <c r="AJ1382" s="547">
        <v>8.25</v>
      </c>
      <c r="AK1382" s="546" t="s">
        <v>2729</v>
      </c>
      <c r="AL1382" s="547">
        <v>9</v>
      </c>
      <c r="AM1382" s="546" t="s">
        <v>3007</v>
      </c>
      <c r="AN1382" s="547" t="s">
        <v>2969</v>
      </c>
      <c r="AO1382" s="547" t="s">
        <v>3010</v>
      </c>
    </row>
    <row r="1383" spans="1:41" ht="15" customHeight="1">
      <c r="A1383" s="514" t="s">
        <v>827</v>
      </c>
      <c r="B1383" s="512" t="s">
        <v>2316</v>
      </c>
      <c r="C1383" s="557">
        <v>8</v>
      </c>
      <c r="D1383" s="557">
        <v>8.5</v>
      </c>
      <c r="E1383" s="557">
        <v>7.75</v>
      </c>
      <c r="F1383" s="557">
        <v>8</v>
      </c>
      <c r="G1383" s="557">
        <v>8.5</v>
      </c>
      <c r="H1383" s="557">
        <v>8.75</v>
      </c>
      <c r="I1383" s="547">
        <v>7.75</v>
      </c>
      <c r="J1383" s="547">
        <v>8</v>
      </c>
      <c r="K1383" s="547" t="s">
        <v>2448</v>
      </c>
      <c r="L1383" s="550">
        <v>8.5</v>
      </c>
      <c r="M1383" s="547">
        <v>8.5</v>
      </c>
      <c r="N1383" s="547">
        <v>8</v>
      </c>
      <c r="O1383" s="546" t="s">
        <v>2787</v>
      </c>
      <c r="P1383" s="547">
        <v>8.25</v>
      </c>
      <c r="Q1383" s="547">
        <v>8</v>
      </c>
      <c r="R1383" s="547">
        <v>8.5</v>
      </c>
      <c r="S1383" s="547">
        <v>8</v>
      </c>
      <c r="T1383" s="547">
        <v>8.5</v>
      </c>
      <c r="U1383" s="547">
        <v>8.5</v>
      </c>
      <c r="V1383" s="547">
        <v>8.5</v>
      </c>
      <c r="W1383" s="547" t="s">
        <v>2787</v>
      </c>
      <c r="X1383" s="547">
        <v>6.5</v>
      </c>
      <c r="Y1383" s="547">
        <v>8</v>
      </c>
      <c r="Z1383" s="547" t="s">
        <v>2502</v>
      </c>
      <c r="AA1383" s="547">
        <v>8.5</v>
      </c>
      <c r="AB1383" s="547" t="s">
        <v>2502</v>
      </c>
      <c r="AC1383" s="546" t="s">
        <v>3011</v>
      </c>
      <c r="AD1383" s="547">
        <v>8.5</v>
      </c>
      <c r="AE1383" s="547">
        <v>8.5</v>
      </c>
      <c r="AF1383" s="547">
        <v>9</v>
      </c>
      <c r="AG1383" s="547" t="s">
        <v>2728</v>
      </c>
      <c r="AH1383" s="546" t="s">
        <v>3012</v>
      </c>
      <c r="AI1383" s="546" t="s">
        <v>3020</v>
      </c>
      <c r="AJ1383" s="547">
        <v>8.5</v>
      </c>
      <c r="AK1383" s="546" t="s">
        <v>2502</v>
      </c>
      <c r="AL1383" s="547">
        <v>9</v>
      </c>
      <c r="AM1383" s="547" t="s">
        <v>3007</v>
      </c>
      <c r="AN1383" s="547" t="s">
        <v>2642</v>
      </c>
      <c r="AO1383" s="547" t="s">
        <v>3014</v>
      </c>
    </row>
    <row r="1384" spans="1:41" ht="15" customHeight="1">
      <c r="A1384" s="514" t="s">
        <v>828</v>
      </c>
      <c r="B1384" s="512" t="s">
        <v>2317</v>
      </c>
      <c r="C1384" s="557">
        <v>8.25</v>
      </c>
      <c r="D1384" s="557">
        <v>8.5</v>
      </c>
      <c r="E1384" s="557">
        <v>8</v>
      </c>
      <c r="F1384" s="557">
        <v>8.5</v>
      </c>
      <c r="G1384" s="557">
        <v>8.5500000000000007</v>
      </c>
      <c r="H1384" s="557">
        <v>9</v>
      </c>
      <c r="I1384" s="547">
        <v>8</v>
      </c>
      <c r="J1384" s="547">
        <v>8.25</v>
      </c>
      <c r="K1384" s="547" t="s">
        <v>76</v>
      </c>
      <c r="L1384" s="547" t="s">
        <v>76</v>
      </c>
      <c r="M1384" s="547">
        <v>7.5</v>
      </c>
      <c r="N1384" s="547" t="s">
        <v>76</v>
      </c>
      <c r="O1384" s="546" t="s">
        <v>2787</v>
      </c>
      <c r="P1384" s="547">
        <v>8.5</v>
      </c>
      <c r="Q1384" s="547">
        <v>8</v>
      </c>
      <c r="R1384" s="547">
        <v>8</v>
      </c>
      <c r="S1384" s="547" t="s">
        <v>76</v>
      </c>
      <c r="T1384" s="547">
        <v>6.75</v>
      </c>
      <c r="U1384" s="547" t="s">
        <v>76</v>
      </c>
      <c r="V1384" s="547" t="s">
        <v>76</v>
      </c>
      <c r="W1384" s="547" t="s">
        <v>2787</v>
      </c>
      <c r="X1384" s="547">
        <v>6.5</v>
      </c>
      <c r="Y1384" s="546" t="s">
        <v>2996</v>
      </c>
      <c r="Z1384" s="546" t="s">
        <v>76</v>
      </c>
      <c r="AA1384" s="546" t="s">
        <v>76</v>
      </c>
      <c r="AB1384" s="547" t="s">
        <v>2502</v>
      </c>
      <c r="AC1384" s="546" t="s">
        <v>1782</v>
      </c>
      <c r="AD1384" s="547">
        <v>8.5</v>
      </c>
      <c r="AE1384" s="547" t="s">
        <v>76</v>
      </c>
      <c r="AF1384" s="547">
        <v>8.5</v>
      </c>
      <c r="AG1384" s="547" t="s">
        <v>76</v>
      </c>
      <c r="AH1384" s="546" t="s">
        <v>3015</v>
      </c>
      <c r="AI1384" s="546" t="s">
        <v>2790</v>
      </c>
      <c r="AJ1384" s="547">
        <v>8.5</v>
      </c>
      <c r="AK1384" s="546" t="s">
        <v>2502</v>
      </c>
      <c r="AL1384" s="547">
        <v>9</v>
      </c>
      <c r="AM1384" s="547" t="s">
        <v>3007</v>
      </c>
      <c r="AN1384" s="547" t="s">
        <v>2642</v>
      </c>
      <c r="AO1384" s="547" t="s">
        <v>2995</v>
      </c>
    </row>
    <row r="1385" spans="1:41" ht="15" customHeight="1">
      <c r="A1385" s="514" t="s">
        <v>854</v>
      </c>
      <c r="B1385" s="512" t="s">
        <v>2318</v>
      </c>
      <c r="C1385" s="557" t="s">
        <v>76</v>
      </c>
      <c r="D1385" s="557">
        <v>8.5</v>
      </c>
      <c r="E1385" s="557" t="s">
        <v>76</v>
      </c>
      <c r="F1385" s="557" t="s">
        <v>76</v>
      </c>
      <c r="G1385" s="557">
        <v>8.5500000000000007</v>
      </c>
      <c r="H1385" s="557">
        <v>9</v>
      </c>
      <c r="I1385" s="547">
        <v>8.5</v>
      </c>
      <c r="J1385" s="547">
        <v>8.25</v>
      </c>
      <c r="K1385" s="547" t="s">
        <v>76</v>
      </c>
      <c r="L1385" s="547" t="s">
        <v>76</v>
      </c>
      <c r="M1385" s="547" t="s">
        <v>76</v>
      </c>
      <c r="N1385" s="547" t="s">
        <v>76</v>
      </c>
      <c r="O1385" s="546" t="s">
        <v>2787</v>
      </c>
      <c r="P1385" s="547">
        <v>8.5</v>
      </c>
      <c r="Q1385" s="547">
        <v>8</v>
      </c>
      <c r="R1385" s="547">
        <v>8</v>
      </c>
      <c r="S1385" s="547" t="s">
        <v>76</v>
      </c>
      <c r="T1385" s="547">
        <v>6.5</v>
      </c>
      <c r="U1385" s="547" t="s">
        <v>76</v>
      </c>
      <c r="V1385" s="547" t="s">
        <v>76</v>
      </c>
      <c r="W1385" s="547" t="s">
        <v>2787</v>
      </c>
      <c r="X1385" s="547">
        <v>6.5</v>
      </c>
      <c r="Y1385" s="547" t="s">
        <v>2979</v>
      </c>
      <c r="Z1385" s="546" t="s">
        <v>76</v>
      </c>
      <c r="AA1385" s="546" t="s">
        <v>76</v>
      </c>
      <c r="AB1385" s="547" t="s">
        <v>2502</v>
      </c>
      <c r="AC1385" s="546" t="s">
        <v>1782</v>
      </c>
      <c r="AD1385" s="547">
        <v>8.5</v>
      </c>
      <c r="AE1385" s="547" t="s">
        <v>76</v>
      </c>
      <c r="AF1385" s="547">
        <v>8.5</v>
      </c>
      <c r="AG1385" s="547" t="s">
        <v>76</v>
      </c>
      <c r="AH1385" s="546" t="s">
        <v>3021</v>
      </c>
      <c r="AI1385" s="546" t="s">
        <v>1456</v>
      </c>
      <c r="AJ1385" s="547">
        <v>8.5</v>
      </c>
      <c r="AK1385" s="546" t="s">
        <v>2502</v>
      </c>
      <c r="AL1385" s="547">
        <v>9</v>
      </c>
      <c r="AM1385" s="547" t="s">
        <v>76</v>
      </c>
      <c r="AN1385" s="547" t="s">
        <v>2642</v>
      </c>
      <c r="AO1385" s="547" t="s">
        <v>76</v>
      </c>
    </row>
    <row r="1386" spans="1:41" ht="15" customHeight="1">
      <c r="A1386" s="2639" t="s">
        <v>388</v>
      </c>
      <c r="B1386" s="2639"/>
      <c r="C1386" s="557"/>
      <c r="D1386" s="557"/>
      <c r="E1386" s="557"/>
      <c r="F1386" s="557"/>
      <c r="G1386" s="557"/>
      <c r="H1386" s="557"/>
      <c r="I1386" s="547"/>
      <c r="J1386" s="547"/>
      <c r="K1386" s="547"/>
      <c r="L1386" s="547"/>
      <c r="M1386" s="547"/>
      <c r="N1386" s="547"/>
      <c r="O1386" s="546" t="s">
        <v>311</v>
      </c>
      <c r="P1386" s="547"/>
      <c r="Q1386" s="546"/>
      <c r="R1386" s="547"/>
      <c r="S1386" s="547"/>
      <c r="T1386" s="547"/>
      <c r="U1386" s="547"/>
      <c r="V1386" s="547"/>
      <c r="W1386" s="547"/>
      <c r="X1386" s="546"/>
      <c r="Y1386" s="547"/>
      <c r="Z1386" s="546"/>
      <c r="AA1386" s="546"/>
      <c r="AB1386" s="547"/>
      <c r="AC1386" s="546"/>
      <c r="AD1386" s="547"/>
      <c r="AE1386" s="547"/>
      <c r="AF1386" s="547"/>
      <c r="AG1386" s="547"/>
      <c r="AH1386" s="546"/>
      <c r="AI1386" s="546"/>
      <c r="AJ1386" s="546"/>
      <c r="AK1386" s="546"/>
      <c r="AL1386" s="546"/>
      <c r="AM1386" s="546"/>
      <c r="AN1386" s="547"/>
      <c r="AO1386" s="547"/>
    </row>
    <row r="1387" spans="1:41" ht="15" customHeight="1">
      <c r="A1387" s="2639" t="s">
        <v>389</v>
      </c>
      <c r="B1387" s="2639"/>
      <c r="C1387" s="557"/>
      <c r="D1387" s="557"/>
      <c r="E1387" s="557"/>
      <c r="F1387" s="557"/>
      <c r="G1387" s="557"/>
      <c r="H1387" s="557"/>
      <c r="I1387" s="547"/>
      <c r="J1387" s="547"/>
      <c r="K1387" s="547"/>
      <c r="L1387" s="547"/>
      <c r="M1387" s="547"/>
      <c r="N1387" s="547"/>
      <c r="O1387" s="546"/>
      <c r="P1387" s="547"/>
      <c r="Q1387" s="546"/>
      <c r="R1387" s="547"/>
      <c r="S1387" s="547"/>
      <c r="T1387" s="547"/>
      <c r="U1387" s="547"/>
      <c r="V1387" s="547"/>
      <c r="W1387" s="547"/>
      <c r="X1387" s="546"/>
      <c r="Y1387" s="547"/>
      <c r="Z1387" s="546"/>
      <c r="AA1387" s="546"/>
      <c r="AB1387" s="547"/>
      <c r="AC1387" s="546"/>
      <c r="AD1387" s="547"/>
      <c r="AE1387" s="547"/>
      <c r="AF1387" s="547"/>
      <c r="AG1387" s="547"/>
      <c r="AH1387" s="546"/>
      <c r="AI1387" s="546"/>
      <c r="AJ1387" s="546"/>
      <c r="AK1387" s="546"/>
      <c r="AL1387" s="546"/>
      <c r="AM1387" s="546"/>
      <c r="AN1387" s="547"/>
      <c r="AO1387" s="547"/>
    </row>
    <row r="1388" spans="1:41" ht="15" customHeight="1">
      <c r="A1388" s="563"/>
      <c r="B1388" s="564" t="s">
        <v>390</v>
      </c>
      <c r="C1388" s="557" t="s">
        <v>1646</v>
      </c>
      <c r="D1388" s="557" t="s">
        <v>2272</v>
      </c>
      <c r="E1388" s="557" t="s">
        <v>2841</v>
      </c>
      <c r="F1388" s="557">
        <v>10</v>
      </c>
      <c r="G1388" s="557" t="s">
        <v>2323</v>
      </c>
      <c r="H1388" s="557">
        <v>8</v>
      </c>
      <c r="I1388" s="547">
        <v>10</v>
      </c>
      <c r="J1388" s="547">
        <v>10</v>
      </c>
      <c r="K1388" s="547">
        <v>13</v>
      </c>
      <c r="L1388" s="547">
        <v>10</v>
      </c>
      <c r="M1388" s="547">
        <v>13</v>
      </c>
      <c r="N1388" s="547">
        <v>12</v>
      </c>
      <c r="O1388" s="547">
        <v>13</v>
      </c>
      <c r="P1388" s="547">
        <v>13</v>
      </c>
      <c r="Q1388" s="547" t="s">
        <v>1782</v>
      </c>
      <c r="R1388" s="547">
        <v>13</v>
      </c>
      <c r="S1388" s="547">
        <v>13</v>
      </c>
      <c r="T1388" s="547">
        <v>7</v>
      </c>
      <c r="U1388" s="547">
        <v>13</v>
      </c>
      <c r="V1388" s="547">
        <v>12</v>
      </c>
      <c r="W1388" s="547">
        <v>13</v>
      </c>
      <c r="X1388" s="547">
        <v>11</v>
      </c>
      <c r="Y1388" s="547">
        <v>13</v>
      </c>
      <c r="Z1388" s="547">
        <v>13</v>
      </c>
      <c r="AA1388" s="547">
        <v>13</v>
      </c>
      <c r="AB1388" s="547">
        <v>12</v>
      </c>
      <c r="AC1388" s="547">
        <v>13</v>
      </c>
      <c r="AD1388" s="547">
        <v>9</v>
      </c>
      <c r="AE1388" s="547">
        <v>13</v>
      </c>
      <c r="AF1388" s="547">
        <v>13</v>
      </c>
      <c r="AG1388" s="547">
        <v>13</v>
      </c>
      <c r="AH1388" s="547">
        <v>13</v>
      </c>
      <c r="AI1388" s="547">
        <v>11.5</v>
      </c>
      <c r="AJ1388" s="547">
        <v>13</v>
      </c>
      <c r="AK1388" s="547">
        <v>7</v>
      </c>
      <c r="AL1388" s="547">
        <v>13</v>
      </c>
      <c r="AM1388" s="547">
        <v>12</v>
      </c>
      <c r="AN1388" s="547">
        <v>8.5</v>
      </c>
      <c r="AO1388" s="547">
        <v>13</v>
      </c>
    </row>
    <row r="1389" spans="1:41" ht="15" customHeight="1">
      <c r="A1389" s="563"/>
      <c r="B1389" s="564" t="s">
        <v>391</v>
      </c>
      <c r="C1389" s="557" t="s">
        <v>2867</v>
      </c>
      <c r="D1389" s="557" t="s">
        <v>76</v>
      </c>
      <c r="E1389" s="557" t="s">
        <v>76</v>
      </c>
      <c r="F1389" s="557" t="s">
        <v>76</v>
      </c>
      <c r="G1389" s="557" t="s">
        <v>76</v>
      </c>
      <c r="H1389" s="557">
        <v>12</v>
      </c>
      <c r="I1389" s="547" t="s">
        <v>76</v>
      </c>
      <c r="J1389" s="547" t="s">
        <v>76</v>
      </c>
      <c r="K1389" s="547">
        <v>13</v>
      </c>
      <c r="L1389" s="547" t="s">
        <v>76</v>
      </c>
      <c r="M1389" s="547" t="s">
        <v>76</v>
      </c>
      <c r="N1389" s="547" t="s">
        <v>76</v>
      </c>
      <c r="O1389" s="546" t="s">
        <v>76</v>
      </c>
      <c r="P1389" s="547" t="s">
        <v>76</v>
      </c>
      <c r="Q1389" s="547" t="s">
        <v>2680</v>
      </c>
      <c r="R1389" s="547">
        <v>13</v>
      </c>
      <c r="S1389" s="547" t="s">
        <v>76</v>
      </c>
      <c r="T1389" s="547" t="s">
        <v>76</v>
      </c>
      <c r="U1389" s="547" t="s">
        <v>76</v>
      </c>
      <c r="V1389" s="547" t="s">
        <v>76</v>
      </c>
      <c r="W1389" s="547" t="s">
        <v>76</v>
      </c>
      <c r="X1389" s="547">
        <v>13</v>
      </c>
      <c r="Y1389" s="547">
        <v>2</v>
      </c>
      <c r="Z1389" s="547" t="s">
        <v>76</v>
      </c>
      <c r="AA1389" s="547" t="s">
        <v>76</v>
      </c>
      <c r="AB1389" s="547" t="s">
        <v>76</v>
      </c>
      <c r="AC1389" s="547" t="s">
        <v>76</v>
      </c>
      <c r="AD1389" s="547" t="s">
        <v>76</v>
      </c>
      <c r="AE1389" s="547" t="s">
        <v>76</v>
      </c>
      <c r="AF1389" s="547" t="s">
        <v>76</v>
      </c>
      <c r="AG1389" s="547" t="s">
        <v>76</v>
      </c>
      <c r="AH1389" s="546" t="s">
        <v>76</v>
      </c>
      <c r="AI1389" s="547" t="s">
        <v>76</v>
      </c>
      <c r="AJ1389" s="547" t="s">
        <v>76</v>
      </c>
      <c r="AK1389" s="546" t="s">
        <v>76</v>
      </c>
      <c r="AL1389" s="547" t="s">
        <v>76</v>
      </c>
      <c r="AM1389" s="547">
        <v>12</v>
      </c>
      <c r="AN1389" s="547" t="s">
        <v>76</v>
      </c>
      <c r="AO1389" s="547">
        <v>13</v>
      </c>
    </row>
    <row r="1390" spans="1:41" ht="15" customHeight="1">
      <c r="A1390" s="2639" t="s">
        <v>400</v>
      </c>
      <c r="B1390" s="2639"/>
      <c r="C1390" s="557"/>
      <c r="D1390" s="557"/>
      <c r="E1390" s="557"/>
      <c r="F1390" s="557"/>
      <c r="G1390" s="557"/>
      <c r="H1390" s="557"/>
      <c r="I1390" s="547"/>
      <c r="J1390" s="547"/>
      <c r="K1390" s="547"/>
      <c r="L1390" s="547"/>
      <c r="M1390" s="547"/>
      <c r="N1390" s="547"/>
      <c r="O1390" s="546"/>
      <c r="P1390" s="547"/>
      <c r="Q1390" s="546"/>
      <c r="R1390" s="547"/>
      <c r="S1390" s="547"/>
      <c r="T1390" s="547"/>
      <c r="U1390" s="547"/>
      <c r="V1390" s="547"/>
      <c r="W1390" s="547"/>
      <c r="X1390" s="547"/>
      <c r="Y1390" s="547"/>
      <c r="Z1390" s="546"/>
      <c r="AA1390" s="546"/>
      <c r="AB1390" s="547"/>
      <c r="AC1390" s="547"/>
      <c r="AD1390" s="547"/>
      <c r="AE1390" s="547"/>
      <c r="AF1390" s="547"/>
      <c r="AG1390" s="547"/>
      <c r="AH1390" s="546"/>
      <c r="AI1390" s="547"/>
      <c r="AJ1390" s="547"/>
      <c r="AK1390" s="546"/>
      <c r="AL1390" s="547"/>
      <c r="AM1390" s="547"/>
      <c r="AN1390" s="547"/>
      <c r="AO1390" s="547"/>
    </row>
    <row r="1391" spans="1:41" ht="15" customHeight="1">
      <c r="B1391" s="564" t="s">
        <v>390</v>
      </c>
      <c r="C1391" s="557">
        <v>12.5</v>
      </c>
      <c r="D1391" s="557">
        <v>13</v>
      </c>
      <c r="E1391" s="557" t="s">
        <v>1647</v>
      </c>
      <c r="F1391" s="557">
        <v>13</v>
      </c>
      <c r="G1391" s="557">
        <v>12.5</v>
      </c>
      <c r="H1391" s="557">
        <v>12</v>
      </c>
      <c r="I1391" s="547">
        <v>11.5</v>
      </c>
      <c r="J1391" s="547">
        <v>13</v>
      </c>
      <c r="K1391" s="547">
        <v>13</v>
      </c>
      <c r="L1391" s="547">
        <v>13</v>
      </c>
      <c r="M1391" s="547">
        <v>13</v>
      </c>
      <c r="N1391" s="547">
        <v>13</v>
      </c>
      <c r="O1391" s="547">
        <v>13</v>
      </c>
      <c r="P1391" s="547">
        <v>13</v>
      </c>
      <c r="Q1391" s="547">
        <v>13</v>
      </c>
      <c r="R1391" s="547">
        <v>13</v>
      </c>
      <c r="S1391" s="547">
        <v>13</v>
      </c>
      <c r="T1391" s="547">
        <v>13</v>
      </c>
      <c r="U1391" s="547">
        <v>13</v>
      </c>
      <c r="V1391" s="547">
        <v>13</v>
      </c>
      <c r="W1391" s="547">
        <v>13</v>
      </c>
      <c r="X1391" s="547">
        <v>13</v>
      </c>
      <c r="Y1391" s="547">
        <v>13</v>
      </c>
      <c r="Z1391" s="547">
        <v>13</v>
      </c>
      <c r="AA1391" s="547">
        <v>13</v>
      </c>
      <c r="AB1391" s="547">
        <v>13</v>
      </c>
      <c r="AC1391" s="547">
        <v>13</v>
      </c>
      <c r="AD1391" s="547">
        <v>13</v>
      </c>
      <c r="AE1391" s="547">
        <v>13</v>
      </c>
      <c r="AF1391" s="547">
        <v>13</v>
      </c>
      <c r="AG1391" s="547">
        <v>13</v>
      </c>
      <c r="AH1391" s="547">
        <v>13</v>
      </c>
      <c r="AI1391" s="547">
        <v>12.5</v>
      </c>
      <c r="AJ1391" s="547">
        <v>13</v>
      </c>
      <c r="AK1391" s="547">
        <v>13</v>
      </c>
      <c r="AL1391" s="547">
        <v>13</v>
      </c>
      <c r="AM1391" s="547" t="s">
        <v>76</v>
      </c>
      <c r="AN1391" s="547">
        <v>13</v>
      </c>
      <c r="AO1391" s="547">
        <v>13</v>
      </c>
    </row>
    <row r="1392" spans="1:41" ht="15" customHeight="1">
      <c r="B1392" s="564" t="s">
        <v>391</v>
      </c>
      <c r="C1392" s="557" t="s">
        <v>76</v>
      </c>
      <c r="D1392" s="557" t="s">
        <v>76</v>
      </c>
      <c r="E1392" s="557" t="s">
        <v>76</v>
      </c>
      <c r="F1392" s="557" t="s">
        <v>76</v>
      </c>
      <c r="G1392" s="557" t="s">
        <v>76</v>
      </c>
      <c r="H1392" s="557" t="s">
        <v>76</v>
      </c>
      <c r="I1392" s="547">
        <v>12.5</v>
      </c>
      <c r="J1392" s="547" t="s">
        <v>76</v>
      </c>
      <c r="K1392" s="547">
        <v>13</v>
      </c>
      <c r="L1392" s="547" t="s">
        <v>76</v>
      </c>
      <c r="M1392" s="547" t="s">
        <v>76</v>
      </c>
      <c r="N1392" s="547" t="s">
        <v>76</v>
      </c>
      <c r="O1392" s="547" t="s">
        <v>76</v>
      </c>
      <c r="P1392" s="546" t="s">
        <v>76</v>
      </c>
      <c r="Q1392" s="546" t="s">
        <v>76</v>
      </c>
      <c r="R1392" s="547">
        <v>13</v>
      </c>
      <c r="S1392" s="547" t="s">
        <v>76</v>
      </c>
      <c r="T1392" s="547" t="s">
        <v>76</v>
      </c>
      <c r="U1392" s="547" t="s">
        <v>76</v>
      </c>
      <c r="V1392" s="547" t="s">
        <v>76</v>
      </c>
      <c r="W1392" s="547" t="s">
        <v>76</v>
      </c>
      <c r="X1392" s="547" t="s">
        <v>76</v>
      </c>
      <c r="Y1392" s="547" t="s">
        <v>76</v>
      </c>
      <c r="Z1392" s="547" t="s">
        <v>76</v>
      </c>
      <c r="AA1392" s="547" t="s">
        <v>76</v>
      </c>
      <c r="AB1392" s="547" t="s">
        <v>76</v>
      </c>
      <c r="AC1392" s="547" t="s">
        <v>76</v>
      </c>
      <c r="AD1392" s="547" t="s">
        <v>76</v>
      </c>
      <c r="AE1392" s="547" t="s">
        <v>76</v>
      </c>
      <c r="AF1392" s="547" t="s">
        <v>76</v>
      </c>
      <c r="AG1392" s="547"/>
      <c r="AH1392" s="547" t="s">
        <v>76</v>
      </c>
      <c r="AI1392" s="547">
        <v>13</v>
      </c>
      <c r="AJ1392" s="547" t="s">
        <v>76</v>
      </c>
      <c r="AK1392" s="546" t="s">
        <v>76</v>
      </c>
      <c r="AL1392" s="547" t="s">
        <v>76</v>
      </c>
      <c r="AM1392" s="547">
        <v>13</v>
      </c>
      <c r="AN1392" s="547" t="s">
        <v>76</v>
      </c>
      <c r="AO1392" s="547">
        <v>13</v>
      </c>
    </row>
    <row r="1393" spans="1:41" ht="15" customHeight="1">
      <c r="A1393" s="2639" t="s">
        <v>47</v>
      </c>
      <c r="B1393" s="2639"/>
      <c r="C1393" s="557"/>
      <c r="D1393" s="557"/>
      <c r="E1393" s="557"/>
      <c r="F1393" s="557"/>
      <c r="G1393" s="557"/>
      <c r="H1393" s="557"/>
      <c r="I1393" s="547"/>
      <c r="J1393" s="547"/>
      <c r="K1393" s="547"/>
      <c r="L1393" s="547"/>
      <c r="M1393" s="547"/>
      <c r="N1393" s="547"/>
      <c r="O1393" s="547"/>
      <c r="P1393" s="546"/>
      <c r="Q1393" s="546"/>
      <c r="R1393" s="547" t="s">
        <v>1285</v>
      </c>
      <c r="S1393" s="547"/>
      <c r="T1393" s="547"/>
      <c r="U1393" s="547"/>
      <c r="V1393" s="547"/>
      <c r="W1393" s="547"/>
      <c r="X1393" s="547"/>
      <c r="Y1393" s="547"/>
      <c r="Z1393" s="547"/>
      <c r="AA1393" s="547"/>
      <c r="AB1393" s="547"/>
      <c r="AC1393" s="547"/>
      <c r="AD1393" s="547"/>
      <c r="AE1393" s="547"/>
      <c r="AF1393" s="547"/>
      <c r="AG1393" s="547"/>
      <c r="AH1393" s="547"/>
      <c r="AI1393" s="547"/>
      <c r="AJ1393" s="547"/>
      <c r="AK1393" s="546"/>
      <c r="AL1393" s="547"/>
      <c r="AM1393" s="547"/>
      <c r="AN1393" s="547"/>
      <c r="AO1393" s="547"/>
    </row>
    <row r="1394" spans="1:41" ht="15" customHeight="1">
      <c r="B1394" s="564" t="s">
        <v>390</v>
      </c>
      <c r="C1394" s="557">
        <v>12</v>
      </c>
      <c r="D1394" s="557" t="s">
        <v>1645</v>
      </c>
      <c r="E1394" s="557" t="s">
        <v>1663</v>
      </c>
      <c r="F1394" s="557">
        <v>12.5</v>
      </c>
      <c r="G1394" s="557" t="s">
        <v>1645</v>
      </c>
      <c r="H1394" s="557">
        <v>12</v>
      </c>
      <c r="I1394" s="547">
        <v>10</v>
      </c>
      <c r="J1394" s="547" t="s">
        <v>1854</v>
      </c>
      <c r="K1394" s="547">
        <v>16.5</v>
      </c>
      <c r="L1394" s="547">
        <v>13.25</v>
      </c>
      <c r="M1394" s="547">
        <v>14.75</v>
      </c>
      <c r="N1394" s="547">
        <v>14.5</v>
      </c>
      <c r="O1394" s="547">
        <v>13</v>
      </c>
      <c r="P1394" s="547">
        <v>11.5</v>
      </c>
      <c r="Q1394" s="550">
        <v>12</v>
      </c>
      <c r="R1394" s="547">
        <v>13.5</v>
      </c>
      <c r="S1394" s="547">
        <v>14.5</v>
      </c>
      <c r="T1394" s="547">
        <v>13</v>
      </c>
      <c r="U1394" s="547">
        <v>15</v>
      </c>
      <c r="V1394" s="547">
        <v>18</v>
      </c>
      <c r="W1394" s="547">
        <v>13</v>
      </c>
      <c r="X1394" s="547">
        <v>15.5</v>
      </c>
      <c r="Y1394" s="547">
        <v>11.5</v>
      </c>
      <c r="Z1394" s="547">
        <v>14.5</v>
      </c>
      <c r="AA1394" s="547">
        <v>14</v>
      </c>
      <c r="AB1394" s="547">
        <v>13.75</v>
      </c>
      <c r="AC1394" s="547">
        <v>16.3</v>
      </c>
      <c r="AD1394" s="547">
        <v>15</v>
      </c>
      <c r="AE1394" s="547">
        <v>14.5</v>
      </c>
      <c r="AF1394" s="547">
        <v>13</v>
      </c>
      <c r="AG1394" s="547">
        <v>14.5</v>
      </c>
      <c r="AH1394" s="547">
        <v>13</v>
      </c>
      <c r="AI1394" s="547" t="s">
        <v>76</v>
      </c>
      <c r="AJ1394" s="547">
        <v>15</v>
      </c>
      <c r="AK1394" s="547">
        <v>14</v>
      </c>
      <c r="AL1394" s="547" t="s">
        <v>76</v>
      </c>
      <c r="AM1394" s="547" t="s">
        <v>76</v>
      </c>
      <c r="AN1394" s="547">
        <v>13</v>
      </c>
      <c r="AO1394" s="547">
        <v>13</v>
      </c>
    </row>
    <row r="1395" spans="1:41" ht="15" customHeight="1">
      <c r="B1395" s="564" t="s">
        <v>391</v>
      </c>
      <c r="C1395" s="557">
        <v>12.5</v>
      </c>
      <c r="D1395" s="557" t="s">
        <v>76</v>
      </c>
      <c r="E1395" s="557" t="s">
        <v>76</v>
      </c>
      <c r="F1395" s="557" t="s">
        <v>76</v>
      </c>
      <c r="G1395" s="557" t="s">
        <v>76</v>
      </c>
      <c r="H1395" s="557" t="s">
        <v>76</v>
      </c>
      <c r="I1395" s="547">
        <v>11</v>
      </c>
      <c r="J1395" s="547" t="s">
        <v>76</v>
      </c>
      <c r="K1395" s="547">
        <v>16.5</v>
      </c>
      <c r="L1395" s="547" t="s">
        <v>76</v>
      </c>
      <c r="M1395" s="547" t="s">
        <v>76</v>
      </c>
      <c r="N1395" s="547" t="s">
        <v>76</v>
      </c>
      <c r="O1395" s="547" t="s">
        <v>76</v>
      </c>
      <c r="P1395" s="546" t="s">
        <v>76</v>
      </c>
      <c r="Q1395" s="546" t="s">
        <v>76</v>
      </c>
      <c r="R1395" s="547" t="s">
        <v>76</v>
      </c>
      <c r="S1395" s="547" t="s">
        <v>76</v>
      </c>
      <c r="T1395" s="547" t="s">
        <v>76</v>
      </c>
      <c r="U1395" s="547" t="s">
        <v>76</v>
      </c>
      <c r="V1395" s="547" t="s">
        <v>76</v>
      </c>
      <c r="W1395" s="547" t="s">
        <v>76</v>
      </c>
      <c r="X1395" s="547" t="s">
        <v>76</v>
      </c>
      <c r="Y1395" s="547" t="s">
        <v>76</v>
      </c>
      <c r="Z1395" s="547" t="s">
        <v>76</v>
      </c>
      <c r="AA1395" s="547" t="s">
        <v>76</v>
      </c>
      <c r="AB1395" s="547" t="s">
        <v>76</v>
      </c>
      <c r="AC1395" s="547" t="s">
        <v>76</v>
      </c>
      <c r="AD1395" s="547" t="s">
        <v>76</v>
      </c>
      <c r="AE1395" s="547" t="s">
        <v>76</v>
      </c>
      <c r="AF1395" s="547" t="s">
        <v>76</v>
      </c>
      <c r="AG1395" s="547" t="s">
        <v>76</v>
      </c>
      <c r="AH1395" s="547">
        <v>15</v>
      </c>
      <c r="AI1395" s="547" t="s">
        <v>76</v>
      </c>
      <c r="AJ1395" s="547" t="s">
        <v>76</v>
      </c>
      <c r="AK1395" s="546" t="s">
        <v>76</v>
      </c>
      <c r="AL1395" s="547" t="s">
        <v>76</v>
      </c>
      <c r="AM1395" s="547">
        <v>11.5</v>
      </c>
      <c r="AN1395" s="547" t="s">
        <v>76</v>
      </c>
      <c r="AO1395" s="547">
        <v>15.5</v>
      </c>
    </row>
    <row r="1396" spans="1:41" ht="15" customHeight="1">
      <c r="A1396" s="2639" t="s">
        <v>407</v>
      </c>
      <c r="B1396" s="2639"/>
      <c r="C1396" s="557"/>
      <c r="D1396" s="557"/>
      <c r="E1396" s="557"/>
      <c r="F1396" s="557"/>
      <c r="G1396" s="557"/>
      <c r="H1396" s="557"/>
      <c r="I1396" s="547"/>
      <c r="J1396" s="547"/>
      <c r="K1396" s="547"/>
      <c r="L1396" s="547"/>
      <c r="M1396" s="547"/>
      <c r="N1396" s="547"/>
      <c r="O1396" s="547"/>
      <c r="P1396" s="546"/>
      <c r="Q1396" s="546"/>
      <c r="R1396" s="547"/>
      <c r="S1396" s="547"/>
      <c r="T1396" s="547"/>
      <c r="U1396" s="547"/>
      <c r="V1396" s="547"/>
      <c r="W1396" s="547"/>
      <c r="X1396" s="547"/>
      <c r="Y1396" s="547"/>
      <c r="Z1396" s="546"/>
      <c r="AA1396" s="546"/>
      <c r="AB1396" s="547"/>
      <c r="AD1396" s="547"/>
      <c r="AE1396" s="547"/>
      <c r="AF1396" s="547"/>
      <c r="AG1396" s="547"/>
      <c r="AH1396" s="547"/>
      <c r="AI1396" s="547"/>
      <c r="AJ1396" s="547"/>
      <c r="AK1396" s="546"/>
      <c r="AL1396" s="547"/>
      <c r="AM1396" s="547"/>
      <c r="AN1396" s="547"/>
      <c r="AO1396" s="547"/>
    </row>
    <row r="1397" spans="1:41" ht="14.25" customHeight="1">
      <c r="A1397" s="565" t="s">
        <v>856</v>
      </c>
      <c r="B1397" s="703" t="s">
        <v>1258</v>
      </c>
      <c r="C1397" s="557"/>
      <c r="D1397" s="557"/>
      <c r="E1397" s="557"/>
      <c r="F1397" s="557"/>
      <c r="G1397" s="557"/>
      <c r="H1397" s="557"/>
      <c r="I1397" s="547"/>
      <c r="J1397" s="547"/>
      <c r="K1397" s="547"/>
      <c r="L1397" s="547"/>
      <c r="M1397" s="547"/>
      <c r="N1397" s="547"/>
      <c r="O1397" s="547"/>
      <c r="P1397" s="546"/>
      <c r="Q1397" s="546"/>
      <c r="R1397" s="547"/>
      <c r="S1397" s="547"/>
      <c r="T1397" s="547"/>
      <c r="U1397" s="547"/>
      <c r="V1397" s="547"/>
      <c r="W1397" s="547"/>
      <c r="X1397" s="547"/>
      <c r="Y1397" s="547"/>
      <c r="Z1397" s="546"/>
      <c r="AA1397" s="546"/>
      <c r="AB1397" s="547"/>
      <c r="AC1397" s="547"/>
      <c r="AD1397" s="547"/>
      <c r="AE1397" s="547"/>
      <c r="AF1397" s="547"/>
      <c r="AG1397" s="547"/>
      <c r="AH1397" s="547"/>
      <c r="AI1397" s="547"/>
      <c r="AJ1397" s="547"/>
      <c r="AK1397" s="546"/>
      <c r="AL1397" s="547"/>
      <c r="AM1397" s="547"/>
      <c r="AN1397" s="547"/>
      <c r="AO1397" s="547"/>
    </row>
    <row r="1398" spans="1:41" ht="15" customHeight="1">
      <c r="A1398" s="565"/>
      <c r="B1398" s="564" t="s">
        <v>401</v>
      </c>
      <c r="C1398" s="557">
        <v>13</v>
      </c>
      <c r="D1398" s="557">
        <v>13</v>
      </c>
      <c r="E1398" s="557" t="s">
        <v>1669</v>
      </c>
      <c r="F1398" s="557">
        <v>13</v>
      </c>
      <c r="G1398" s="557">
        <v>13</v>
      </c>
      <c r="H1398" s="557">
        <v>13</v>
      </c>
      <c r="I1398" s="547">
        <v>12</v>
      </c>
      <c r="J1398" s="547">
        <v>13</v>
      </c>
      <c r="K1398" s="547">
        <v>13</v>
      </c>
      <c r="L1398" s="547">
        <v>13</v>
      </c>
      <c r="M1398" s="547">
        <v>13</v>
      </c>
      <c r="N1398" s="547">
        <v>13</v>
      </c>
      <c r="O1398" s="547">
        <v>13</v>
      </c>
      <c r="P1398" s="547">
        <v>13</v>
      </c>
      <c r="Q1398" s="547">
        <v>13</v>
      </c>
      <c r="R1398" s="547">
        <v>13</v>
      </c>
      <c r="S1398" s="547">
        <v>13</v>
      </c>
      <c r="T1398" s="547">
        <v>13</v>
      </c>
      <c r="U1398" s="547">
        <v>13</v>
      </c>
      <c r="V1398" s="547">
        <v>13</v>
      </c>
      <c r="W1398" s="547">
        <v>13</v>
      </c>
      <c r="X1398" s="547">
        <v>13</v>
      </c>
      <c r="Y1398" s="547">
        <v>13</v>
      </c>
      <c r="Z1398" s="547">
        <v>13</v>
      </c>
      <c r="AA1398" s="547">
        <v>13</v>
      </c>
      <c r="AB1398" s="547">
        <v>13</v>
      </c>
      <c r="AC1398" s="547">
        <v>13</v>
      </c>
      <c r="AD1398" s="547">
        <v>13</v>
      </c>
      <c r="AE1398" s="547">
        <v>13</v>
      </c>
      <c r="AF1398" s="547">
        <v>13</v>
      </c>
      <c r="AG1398" s="547">
        <v>13</v>
      </c>
      <c r="AH1398" s="547">
        <v>13</v>
      </c>
      <c r="AI1398" s="547">
        <v>11</v>
      </c>
      <c r="AJ1398" s="547">
        <v>13</v>
      </c>
      <c r="AK1398" s="547">
        <v>13</v>
      </c>
      <c r="AL1398" s="547">
        <v>13</v>
      </c>
      <c r="AM1398" s="547">
        <v>11.25</v>
      </c>
      <c r="AN1398" s="547">
        <v>13</v>
      </c>
      <c r="AO1398" s="547">
        <v>13</v>
      </c>
    </row>
    <row r="1399" spans="1:41" ht="15" customHeight="1">
      <c r="A1399" s="565"/>
      <c r="B1399" s="564" t="s">
        <v>402</v>
      </c>
      <c r="C1399" s="557" t="s">
        <v>76</v>
      </c>
      <c r="D1399" s="557" t="s">
        <v>76</v>
      </c>
      <c r="E1399" s="557" t="s">
        <v>76</v>
      </c>
      <c r="F1399" s="557" t="s">
        <v>76</v>
      </c>
      <c r="G1399" s="557" t="s">
        <v>76</v>
      </c>
      <c r="H1399" s="557" t="s">
        <v>76</v>
      </c>
      <c r="I1399" s="547" t="s">
        <v>76</v>
      </c>
      <c r="J1399" s="547" t="s">
        <v>76</v>
      </c>
      <c r="K1399" s="547" t="s">
        <v>76</v>
      </c>
      <c r="L1399" s="547" t="s">
        <v>76</v>
      </c>
      <c r="M1399" s="547" t="s">
        <v>76</v>
      </c>
      <c r="N1399" s="547" t="s">
        <v>76</v>
      </c>
      <c r="O1399" s="547" t="s">
        <v>76</v>
      </c>
      <c r="P1399" s="546" t="s">
        <v>76</v>
      </c>
      <c r="Q1399" s="546" t="s">
        <v>76</v>
      </c>
      <c r="R1399" s="547" t="s">
        <v>76</v>
      </c>
      <c r="S1399" s="547" t="s">
        <v>76</v>
      </c>
      <c r="T1399" s="547" t="s">
        <v>76</v>
      </c>
      <c r="U1399" s="547" t="s">
        <v>76</v>
      </c>
      <c r="V1399" s="547" t="s">
        <v>76</v>
      </c>
      <c r="W1399" s="547" t="s">
        <v>76</v>
      </c>
      <c r="X1399" s="547" t="s">
        <v>76</v>
      </c>
      <c r="Y1399" s="547" t="s">
        <v>76</v>
      </c>
      <c r="Z1399" s="547" t="s">
        <v>76</v>
      </c>
      <c r="AA1399" s="547" t="s">
        <v>76</v>
      </c>
      <c r="AB1399" s="546" t="s">
        <v>76</v>
      </c>
      <c r="AC1399" s="547" t="s">
        <v>76</v>
      </c>
      <c r="AD1399" s="547" t="s">
        <v>76</v>
      </c>
      <c r="AE1399" s="547" t="s">
        <v>76</v>
      </c>
      <c r="AF1399" s="547" t="s">
        <v>76</v>
      </c>
      <c r="AG1399" s="547" t="s">
        <v>76</v>
      </c>
      <c r="AH1399" s="547" t="s">
        <v>76</v>
      </c>
      <c r="AI1399" s="547">
        <v>13</v>
      </c>
      <c r="AJ1399" s="547" t="s">
        <v>76</v>
      </c>
      <c r="AK1399" s="546" t="s">
        <v>76</v>
      </c>
      <c r="AL1399" s="547" t="s">
        <v>76</v>
      </c>
      <c r="AM1399" s="547">
        <v>13</v>
      </c>
      <c r="AN1399" s="547" t="s">
        <v>76</v>
      </c>
      <c r="AO1399" s="547">
        <v>13</v>
      </c>
    </row>
    <row r="1400" spans="1:41" ht="15" customHeight="1">
      <c r="A1400" s="565" t="s">
        <v>1085</v>
      </c>
      <c r="B1400" s="701" t="s">
        <v>1259</v>
      </c>
      <c r="C1400" s="557"/>
      <c r="D1400" s="557"/>
      <c r="E1400" s="557"/>
      <c r="F1400" s="557"/>
      <c r="G1400" s="557"/>
      <c r="H1400" s="557"/>
      <c r="I1400" s="547"/>
      <c r="J1400" s="547"/>
      <c r="K1400" s="547"/>
      <c r="L1400" s="547"/>
      <c r="M1400" s="547"/>
      <c r="N1400" s="547"/>
      <c r="O1400" s="547"/>
      <c r="P1400" s="546"/>
      <c r="Q1400" s="546"/>
      <c r="R1400" s="547"/>
      <c r="S1400" s="547"/>
      <c r="T1400" s="547"/>
      <c r="U1400" s="547"/>
      <c r="V1400" s="547"/>
      <c r="W1400" s="547"/>
      <c r="X1400" s="547"/>
      <c r="Y1400" s="547"/>
      <c r="Z1400" s="547"/>
      <c r="AA1400" s="547"/>
      <c r="AB1400" s="546"/>
      <c r="AC1400" s="547"/>
      <c r="AD1400" s="547"/>
      <c r="AE1400" s="547"/>
      <c r="AF1400" s="547"/>
      <c r="AG1400" s="547"/>
      <c r="AH1400" s="547"/>
      <c r="AI1400" s="547"/>
      <c r="AJ1400" s="547"/>
      <c r="AK1400" s="546"/>
      <c r="AL1400" s="547"/>
      <c r="AM1400" s="547"/>
      <c r="AN1400" s="547"/>
      <c r="AO1400" s="547"/>
    </row>
    <row r="1401" spans="1:41" ht="15" customHeight="1">
      <c r="B1401" s="564" t="s">
        <v>401</v>
      </c>
      <c r="C1401" s="557">
        <v>13</v>
      </c>
      <c r="D1401" s="557">
        <v>13</v>
      </c>
      <c r="E1401" s="557">
        <v>12</v>
      </c>
      <c r="F1401" s="557">
        <v>12.5</v>
      </c>
      <c r="G1401" s="557">
        <v>13</v>
      </c>
      <c r="H1401" s="557">
        <v>13</v>
      </c>
      <c r="I1401" s="547">
        <v>13</v>
      </c>
      <c r="J1401" s="547">
        <v>13</v>
      </c>
      <c r="K1401" s="547">
        <v>16.5</v>
      </c>
      <c r="L1401" s="547">
        <v>13</v>
      </c>
      <c r="M1401" s="547">
        <v>14.5</v>
      </c>
      <c r="N1401" s="547">
        <v>14</v>
      </c>
      <c r="O1401" s="547">
        <v>13</v>
      </c>
      <c r="P1401" s="547">
        <v>13</v>
      </c>
      <c r="Q1401" s="547">
        <v>13</v>
      </c>
      <c r="R1401" s="547" t="s">
        <v>76</v>
      </c>
      <c r="S1401" s="547">
        <v>14.5</v>
      </c>
      <c r="T1401" s="547">
        <v>13</v>
      </c>
      <c r="U1401" s="547" t="s">
        <v>76</v>
      </c>
      <c r="V1401" s="547">
        <v>18</v>
      </c>
      <c r="W1401" s="547">
        <v>13</v>
      </c>
      <c r="X1401" s="547">
        <v>15.5</v>
      </c>
      <c r="Y1401" s="547">
        <v>11.5</v>
      </c>
      <c r="Z1401" s="547">
        <v>14.5</v>
      </c>
      <c r="AA1401" s="547">
        <v>14.75</v>
      </c>
      <c r="AB1401" s="547">
        <v>11.5</v>
      </c>
      <c r="AC1401" s="547">
        <v>16.3</v>
      </c>
      <c r="AD1401" s="547">
        <v>15</v>
      </c>
      <c r="AE1401" s="547">
        <v>11.5</v>
      </c>
      <c r="AF1401" s="547">
        <v>13.5</v>
      </c>
      <c r="AG1401" s="547">
        <v>15</v>
      </c>
      <c r="AH1401" s="547">
        <v>13</v>
      </c>
      <c r="AI1401" s="547">
        <v>17.75</v>
      </c>
      <c r="AJ1401" s="547">
        <v>15</v>
      </c>
      <c r="AK1401" s="546" t="s">
        <v>1550</v>
      </c>
      <c r="AL1401" s="547">
        <v>13</v>
      </c>
      <c r="AM1401" s="547">
        <v>11.5</v>
      </c>
      <c r="AN1401" s="547">
        <v>12.5</v>
      </c>
      <c r="AO1401" s="547">
        <v>13</v>
      </c>
    </row>
    <row r="1402" spans="1:41" ht="15" customHeight="1">
      <c r="B1402" s="564" t="s">
        <v>402</v>
      </c>
      <c r="C1402" s="557" t="s">
        <v>76</v>
      </c>
      <c r="D1402" s="557" t="s">
        <v>76</v>
      </c>
      <c r="E1402" s="557" t="s">
        <v>76</v>
      </c>
      <c r="F1402" s="557" t="s">
        <v>76</v>
      </c>
      <c r="G1402" s="557" t="s">
        <v>76</v>
      </c>
      <c r="H1402" s="557" t="s">
        <v>76</v>
      </c>
      <c r="I1402" s="547" t="s">
        <v>76</v>
      </c>
      <c r="J1402" s="547" t="s">
        <v>76</v>
      </c>
      <c r="K1402" s="547" t="s">
        <v>76</v>
      </c>
      <c r="L1402" s="547" t="s">
        <v>76</v>
      </c>
      <c r="M1402" s="547">
        <v>14.5</v>
      </c>
      <c r="N1402" s="547" t="s">
        <v>76</v>
      </c>
      <c r="O1402" s="547" t="s">
        <v>76</v>
      </c>
      <c r="P1402" s="547" t="s">
        <v>76</v>
      </c>
      <c r="Q1402" s="547" t="s">
        <v>76</v>
      </c>
      <c r="R1402" s="547" t="s">
        <v>76</v>
      </c>
      <c r="S1402" s="547" t="s">
        <v>76</v>
      </c>
      <c r="T1402" s="547" t="s">
        <v>76</v>
      </c>
      <c r="U1402" s="547" t="s">
        <v>76</v>
      </c>
      <c r="V1402" s="547" t="s">
        <v>76</v>
      </c>
      <c r="W1402" s="547" t="s">
        <v>76</v>
      </c>
      <c r="X1402" s="547" t="s">
        <v>76</v>
      </c>
      <c r="Y1402" s="547" t="s">
        <v>76</v>
      </c>
      <c r="Z1402" s="547" t="s">
        <v>76</v>
      </c>
      <c r="AA1402" s="547" t="s">
        <v>76</v>
      </c>
      <c r="AB1402" s="547" t="s">
        <v>76</v>
      </c>
      <c r="AC1402" s="547" t="s">
        <v>76</v>
      </c>
      <c r="AD1402" s="547" t="s">
        <v>76</v>
      </c>
      <c r="AE1402" s="547" t="s">
        <v>76</v>
      </c>
      <c r="AF1402" s="547" t="s">
        <v>76</v>
      </c>
      <c r="AG1402" s="547" t="s">
        <v>76</v>
      </c>
      <c r="AH1402" s="547" t="s">
        <v>76</v>
      </c>
      <c r="AI1402" s="547" t="s">
        <v>76</v>
      </c>
      <c r="AJ1402" s="547" t="s">
        <v>76</v>
      </c>
      <c r="AK1402" s="547" t="s">
        <v>76</v>
      </c>
      <c r="AL1402" s="547" t="s">
        <v>76</v>
      </c>
      <c r="AM1402" s="547">
        <v>11.5</v>
      </c>
      <c r="AN1402" s="547" t="s">
        <v>76</v>
      </c>
      <c r="AO1402" s="547">
        <v>15.5</v>
      </c>
    </row>
    <row r="1403" spans="1:41" s="551" customFormat="1" ht="15" customHeight="1">
      <c r="A1403" s="2639" t="s">
        <v>211</v>
      </c>
      <c r="B1403" s="2639"/>
      <c r="C1403" s="557">
        <v>7</v>
      </c>
      <c r="D1403" s="557">
        <v>7</v>
      </c>
      <c r="E1403" s="557">
        <v>7</v>
      </c>
      <c r="F1403" s="557">
        <v>7</v>
      </c>
      <c r="G1403" s="557">
        <v>7</v>
      </c>
      <c r="H1403" s="557">
        <v>7</v>
      </c>
      <c r="I1403" s="547">
        <v>7</v>
      </c>
      <c r="J1403" s="547">
        <v>7</v>
      </c>
      <c r="K1403" s="547">
        <v>7</v>
      </c>
      <c r="L1403" s="547">
        <v>7</v>
      </c>
      <c r="M1403" s="547">
        <v>7</v>
      </c>
      <c r="N1403" s="547">
        <v>7</v>
      </c>
      <c r="O1403" s="547">
        <v>7</v>
      </c>
      <c r="P1403" s="547">
        <v>7</v>
      </c>
      <c r="Q1403" s="547">
        <v>7</v>
      </c>
      <c r="R1403" s="547">
        <v>7</v>
      </c>
      <c r="S1403" s="547">
        <v>7</v>
      </c>
      <c r="T1403" s="547">
        <v>7</v>
      </c>
      <c r="U1403" s="547">
        <v>7</v>
      </c>
      <c r="V1403" s="547">
        <v>7</v>
      </c>
      <c r="W1403" s="547">
        <v>7</v>
      </c>
      <c r="X1403" s="547">
        <v>7</v>
      </c>
      <c r="Y1403" s="547">
        <v>7</v>
      </c>
      <c r="Z1403" s="547">
        <v>7</v>
      </c>
      <c r="AA1403" s="547">
        <v>7</v>
      </c>
      <c r="AB1403" s="547">
        <v>7</v>
      </c>
      <c r="AC1403" s="547">
        <v>7</v>
      </c>
      <c r="AD1403" s="547">
        <v>7</v>
      </c>
      <c r="AE1403" s="547">
        <v>7</v>
      </c>
      <c r="AF1403" s="547">
        <v>7</v>
      </c>
      <c r="AG1403" s="547">
        <v>7</v>
      </c>
      <c r="AH1403" s="547">
        <v>7</v>
      </c>
      <c r="AI1403" s="547">
        <v>7</v>
      </c>
      <c r="AJ1403" s="547">
        <v>7</v>
      </c>
      <c r="AK1403" s="547">
        <v>7</v>
      </c>
      <c r="AL1403" s="547">
        <v>7</v>
      </c>
      <c r="AM1403" s="547">
        <v>7</v>
      </c>
      <c r="AN1403" s="547">
        <v>7</v>
      </c>
      <c r="AO1403" s="547" t="s">
        <v>76</v>
      </c>
    </row>
    <row r="1404" spans="1:41" ht="15" customHeight="1">
      <c r="A1404" s="2639" t="s">
        <v>408</v>
      </c>
      <c r="B1404" s="2639"/>
      <c r="C1404" s="557"/>
      <c r="D1404" s="557"/>
      <c r="E1404" s="557"/>
      <c r="F1404" s="557"/>
      <c r="G1404" s="557"/>
      <c r="H1404" s="557"/>
      <c r="I1404" s="547"/>
      <c r="J1404" s="547"/>
      <c r="K1404" s="547"/>
      <c r="L1404" s="547"/>
      <c r="M1404" s="547"/>
      <c r="N1404" s="547"/>
      <c r="O1404" s="547"/>
      <c r="P1404" s="546"/>
      <c r="Q1404" s="546"/>
      <c r="R1404" s="547"/>
      <c r="S1404" s="547"/>
      <c r="T1404" s="547"/>
      <c r="U1404" s="547"/>
      <c r="V1404" s="547"/>
      <c r="W1404" s="546"/>
      <c r="X1404" s="546"/>
      <c r="Y1404" s="547"/>
      <c r="Z1404" s="546"/>
      <c r="AA1404" s="546"/>
      <c r="AB1404" s="546"/>
      <c r="AC1404" s="546"/>
      <c r="AD1404" s="547"/>
      <c r="AE1404" s="547"/>
      <c r="AF1404" s="547"/>
      <c r="AG1404" s="547"/>
      <c r="AH1404" s="547"/>
      <c r="AI1404" s="547"/>
      <c r="AJ1404" s="547"/>
      <c r="AK1404" s="546"/>
      <c r="AL1404" s="547"/>
      <c r="AM1404" s="547"/>
      <c r="AN1404" s="547"/>
      <c r="AO1404" s="547"/>
    </row>
    <row r="1405" spans="1:41" ht="15" customHeight="1">
      <c r="B1405" s="564" t="s">
        <v>390</v>
      </c>
      <c r="C1405" s="557">
        <v>13</v>
      </c>
      <c r="D1405" s="557">
        <v>13</v>
      </c>
      <c r="E1405" s="557" t="s">
        <v>1669</v>
      </c>
      <c r="F1405" s="557">
        <v>13</v>
      </c>
      <c r="G1405" s="557">
        <v>13</v>
      </c>
      <c r="H1405" s="557">
        <v>13</v>
      </c>
      <c r="I1405" s="547">
        <v>13</v>
      </c>
      <c r="J1405" s="547">
        <v>13</v>
      </c>
      <c r="K1405" s="547">
        <v>13</v>
      </c>
      <c r="L1405" s="547">
        <v>13</v>
      </c>
      <c r="M1405" s="547">
        <v>13</v>
      </c>
      <c r="N1405" s="547">
        <v>13</v>
      </c>
      <c r="O1405" s="547">
        <v>13</v>
      </c>
      <c r="P1405" s="547">
        <v>13</v>
      </c>
      <c r="Q1405" s="547">
        <v>13</v>
      </c>
      <c r="R1405" s="547">
        <v>13</v>
      </c>
      <c r="S1405" s="547">
        <v>13</v>
      </c>
      <c r="T1405" s="547">
        <v>13</v>
      </c>
      <c r="U1405" s="547">
        <v>13</v>
      </c>
      <c r="V1405" s="547">
        <v>13</v>
      </c>
      <c r="W1405" s="547">
        <v>13</v>
      </c>
      <c r="X1405" s="547">
        <v>13</v>
      </c>
      <c r="Y1405" s="547">
        <v>13</v>
      </c>
      <c r="Z1405" s="547">
        <v>13</v>
      </c>
      <c r="AA1405" s="547">
        <v>13</v>
      </c>
      <c r="AB1405" s="547">
        <v>13</v>
      </c>
      <c r="AC1405" s="547">
        <v>13</v>
      </c>
      <c r="AD1405" s="547">
        <v>13</v>
      </c>
      <c r="AE1405" s="547">
        <v>13</v>
      </c>
      <c r="AF1405" s="547">
        <v>13</v>
      </c>
      <c r="AG1405" s="547">
        <v>13</v>
      </c>
      <c r="AH1405" s="547">
        <v>13</v>
      </c>
      <c r="AI1405" s="547">
        <v>11.5</v>
      </c>
      <c r="AJ1405" s="547">
        <v>13</v>
      </c>
      <c r="AK1405" s="547">
        <v>13</v>
      </c>
      <c r="AL1405" s="547">
        <v>13</v>
      </c>
      <c r="AM1405" s="547">
        <v>12</v>
      </c>
      <c r="AN1405" s="547">
        <v>13</v>
      </c>
      <c r="AO1405" s="547">
        <v>13</v>
      </c>
    </row>
    <row r="1406" spans="1:41" ht="15" customHeight="1">
      <c r="B1406" s="564" t="s">
        <v>391</v>
      </c>
      <c r="C1406" s="557" t="s">
        <v>76</v>
      </c>
      <c r="D1406" s="557" t="s">
        <v>76</v>
      </c>
      <c r="E1406" s="557" t="s">
        <v>76</v>
      </c>
      <c r="F1406" s="557" t="s">
        <v>76</v>
      </c>
      <c r="G1406" s="557" t="s">
        <v>76</v>
      </c>
      <c r="H1406" s="557" t="s">
        <v>76</v>
      </c>
      <c r="I1406" s="547">
        <v>13</v>
      </c>
      <c r="J1406" s="547" t="s">
        <v>76</v>
      </c>
      <c r="K1406" s="547">
        <v>13</v>
      </c>
      <c r="L1406" s="547" t="s">
        <v>76</v>
      </c>
      <c r="M1406" s="547" t="s">
        <v>76</v>
      </c>
      <c r="N1406" s="547" t="s">
        <v>76</v>
      </c>
      <c r="O1406" s="547" t="s">
        <v>76</v>
      </c>
      <c r="P1406" s="546" t="s">
        <v>76</v>
      </c>
      <c r="Q1406" s="546" t="s">
        <v>76</v>
      </c>
      <c r="R1406" s="547">
        <v>13</v>
      </c>
      <c r="S1406" s="547" t="s">
        <v>76</v>
      </c>
      <c r="T1406" s="547" t="s">
        <v>76</v>
      </c>
      <c r="U1406" s="547" t="s">
        <v>76</v>
      </c>
      <c r="V1406" s="547" t="s">
        <v>76</v>
      </c>
      <c r="W1406" s="546" t="s">
        <v>76</v>
      </c>
      <c r="X1406" s="546" t="s">
        <v>76</v>
      </c>
      <c r="Y1406" s="546" t="s">
        <v>76</v>
      </c>
      <c r="Z1406" s="547">
        <v>12</v>
      </c>
      <c r="AA1406" s="547" t="s">
        <v>76</v>
      </c>
      <c r="AB1406" s="546" t="s">
        <v>76</v>
      </c>
      <c r="AC1406" s="547" t="s">
        <v>76</v>
      </c>
      <c r="AD1406" s="547" t="s">
        <v>76</v>
      </c>
      <c r="AE1406" s="547" t="s">
        <v>76</v>
      </c>
      <c r="AF1406" s="547" t="s">
        <v>76</v>
      </c>
      <c r="AG1406" s="547" t="s">
        <v>76</v>
      </c>
      <c r="AH1406" s="547" t="s">
        <v>76</v>
      </c>
      <c r="AI1406" s="547">
        <v>13</v>
      </c>
      <c r="AJ1406" s="547" t="s">
        <v>76</v>
      </c>
      <c r="AK1406" s="546" t="s">
        <v>76</v>
      </c>
      <c r="AL1406" s="547" t="s">
        <v>76</v>
      </c>
      <c r="AM1406" s="547">
        <v>13</v>
      </c>
      <c r="AN1406" s="547" t="s">
        <v>76</v>
      </c>
      <c r="AO1406" s="547">
        <v>13</v>
      </c>
    </row>
    <row r="1407" spans="1:41" ht="15" customHeight="1">
      <c r="A1407" s="2639" t="s">
        <v>409</v>
      </c>
      <c r="B1407" s="2639"/>
      <c r="C1407" s="557"/>
      <c r="D1407" s="557"/>
      <c r="E1407" s="557"/>
      <c r="F1407" s="557"/>
      <c r="G1407" s="557"/>
      <c r="H1407" s="557"/>
      <c r="I1407" s="547"/>
      <c r="J1407" s="547"/>
      <c r="K1407" s="547"/>
      <c r="L1407" s="547"/>
      <c r="M1407" s="547"/>
      <c r="N1407" s="547"/>
      <c r="O1407" s="547"/>
      <c r="P1407" s="546"/>
      <c r="Q1407" s="546"/>
      <c r="R1407" s="547"/>
      <c r="S1407" s="547"/>
      <c r="T1407" s="547"/>
      <c r="U1407" s="547"/>
      <c r="V1407" s="547"/>
      <c r="W1407" s="546"/>
      <c r="X1407" s="546"/>
      <c r="Y1407" s="546"/>
      <c r="Z1407" s="547"/>
      <c r="AA1407" s="547"/>
      <c r="AB1407" s="546"/>
      <c r="AC1407" s="547"/>
      <c r="AD1407" s="547"/>
      <c r="AE1407" s="547"/>
      <c r="AF1407" s="547"/>
      <c r="AG1407" s="547"/>
      <c r="AH1407" s="547"/>
      <c r="AI1407" s="547"/>
      <c r="AJ1407" s="547"/>
      <c r="AK1407" s="546"/>
      <c r="AL1407" s="547"/>
      <c r="AM1407" s="547"/>
      <c r="AN1407" s="547"/>
      <c r="AO1407" s="547"/>
    </row>
    <row r="1408" spans="1:41" ht="15" customHeight="1">
      <c r="B1408" s="564" t="s">
        <v>390</v>
      </c>
      <c r="C1408" s="557">
        <v>13</v>
      </c>
      <c r="D1408" s="557">
        <v>13</v>
      </c>
      <c r="E1408" s="557">
        <v>13</v>
      </c>
      <c r="F1408" s="557">
        <v>13</v>
      </c>
      <c r="G1408" s="557" t="s">
        <v>76</v>
      </c>
      <c r="H1408" s="557" t="s">
        <v>76</v>
      </c>
      <c r="I1408" s="547">
        <v>13</v>
      </c>
      <c r="J1408" s="547">
        <v>13</v>
      </c>
      <c r="K1408" s="547">
        <v>13</v>
      </c>
      <c r="L1408" s="547">
        <v>13</v>
      </c>
      <c r="M1408" s="547">
        <v>13</v>
      </c>
      <c r="N1408" s="547">
        <v>13</v>
      </c>
      <c r="O1408" s="547">
        <v>13</v>
      </c>
      <c r="P1408" s="547">
        <v>13</v>
      </c>
      <c r="Q1408" s="547">
        <v>13</v>
      </c>
      <c r="R1408" s="547">
        <v>13</v>
      </c>
      <c r="S1408" s="547">
        <v>13</v>
      </c>
      <c r="T1408" s="547">
        <v>13</v>
      </c>
      <c r="U1408" s="547">
        <v>13</v>
      </c>
      <c r="V1408" s="547">
        <v>13</v>
      </c>
      <c r="W1408" s="547">
        <v>13</v>
      </c>
      <c r="X1408" s="547">
        <v>13</v>
      </c>
      <c r="Y1408" s="547">
        <v>13</v>
      </c>
      <c r="Z1408" s="547">
        <v>13</v>
      </c>
      <c r="AA1408" s="547">
        <v>13</v>
      </c>
      <c r="AB1408" s="547">
        <v>13</v>
      </c>
      <c r="AC1408" s="547">
        <v>13</v>
      </c>
      <c r="AD1408" s="547">
        <v>13</v>
      </c>
      <c r="AE1408" s="547" t="s">
        <v>2894</v>
      </c>
      <c r="AF1408" s="547">
        <v>13</v>
      </c>
      <c r="AG1408" s="547">
        <v>13</v>
      </c>
      <c r="AH1408" s="547">
        <v>13</v>
      </c>
      <c r="AI1408" s="547">
        <v>12.49</v>
      </c>
      <c r="AJ1408" s="547">
        <v>13</v>
      </c>
      <c r="AK1408" s="547" t="s">
        <v>76</v>
      </c>
      <c r="AL1408" s="547" t="s">
        <v>76</v>
      </c>
      <c r="AM1408" s="547" t="s">
        <v>76</v>
      </c>
      <c r="AN1408" s="547">
        <v>13</v>
      </c>
      <c r="AO1408" s="547">
        <v>13</v>
      </c>
    </row>
    <row r="1409" spans="1:41" ht="15" customHeight="1">
      <c r="B1409" s="564" t="s">
        <v>391</v>
      </c>
      <c r="C1409" s="557" t="s">
        <v>76</v>
      </c>
      <c r="D1409" s="557" t="s">
        <v>76</v>
      </c>
      <c r="E1409" s="557" t="s">
        <v>76</v>
      </c>
      <c r="F1409" s="557" t="s">
        <v>76</v>
      </c>
      <c r="G1409" s="557" t="s">
        <v>76</v>
      </c>
      <c r="H1409" s="557" t="s">
        <v>76</v>
      </c>
      <c r="I1409" s="547" t="s">
        <v>76</v>
      </c>
      <c r="J1409" s="547" t="s">
        <v>76</v>
      </c>
      <c r="K1409" s="547">
        <v>13</v>
      </c>
      <c r="L1409" s="547" t="s">
        <v>76</v>
      </c>
      <c r="M1409" s="547" t="s">
        <v>76</v>
      </c>
      <c r="N1409" s="547" t="s">
        <v>76</v>
      </c>
      <c r="O1409" s="546" t="s">
        <v>76</v>
      </c>
      <c r="P1409" s="547" t="s">
        <v>76</v>
      </c>
      <c r="Q1409" s="546" t="s">
        <v>76</v>
      </c>
      <c r="R1409" s="547">
        <v>13</v>
      </c>
      <c r="S1409" s="547" t="s">
        <v>76</v>
      </c>
      <c r="T1409" s="547" t="s">
        <v>76</v>
      </c>
      <c r="U1409" s="547" t="s">
        <v>76</v>
      </c>
      <c r="V1409" s="547" t="s">
        <v>76</v>
      </c>
      <c r="W1409" s="547" t="s">
        <v>76</v>
      </c>
      <c r="X1409" s="547" t="s">
        <v>76</v>
      </c>
      <c r="Y1409" s="547" t="s">
        <v>76</v>
      </c>
      <c r="Z1409" s="547" t="s">
        <v>76</v>
      </c>
      <c r="AA1409" s="547" t="s">
        <v>76</v>
      </c>
      <c r="AB1409" s="547">
        <v>13</v>
      </c>
      <c r="AC1409" s="546" t="s">
        <v>76</v>
      </c>
      <c r="AD1409" s="547" t="s">
        <v>76</v>
      </c>
      <c r="AE1409" s="547">
        <v>13</v>
      </c>
      <c r="AF1409" s="547" t="s">
        <v>76</v>
      </c>
      <c r="AG1409" s="547" t="s">
        <v>76</v>
      </c>
      <c r="AH1409" s="547" t="s">
        <v>76</v>
      </c>
      <c r="AI1409" s="547" t="s">
        <v>76</v>
      </c>
      <c r="AJ1409" s="547" t="s">
        <v>76</v>
      </c>
      <c r="AK1409" s="546" t="s">
        <v>76</v>
      </c>
      <c r="AL1409" s="547" t="s">
        <v>76</v>
      </c>
      <c r="AM1409" s="547" t="s">
        <v>76</v>
      </c>
      <c r="AN1409" s="547" t="s">
        <v>76</v>
      </c>
      <c r="AO1409" s="547" t="s">
        <v>76</v>
      </c>
    </row>
    <row r="1410" spans="1:41" ht="15" customHeight="1">
      <c r="A1410" s="2639" t="s">
        <v>410</v>
      </c>
      <c r="B1410" s="2639"/>
      <c r="C1410" s="557"/>
      <c r="D1410" s="557"/>
      <c r="E1410" s="557"/>
      <c r="F1410" s="557"/>
      <c r="G1410" s="557"/>
      <c r="H1410" s="557"/>
      <c r="I1410" s="547"/>
      <c r="J1410" s="547"/>
      <c r="K1410" s="547"/>
      <c r="L1410" s="547"/>
      <c r="M1410" s="547"/>
      <c r="N1410" s="547"/>
      <c r="O1410" s="546"/>
      <c r="P1410" s="547"/>
      <c r="Q1410" s="546"/>
      <c r="R1410" s="547"/>
      <c r="S1410" s="547"/>
      <c r="T1410" s="547"/>
      <c r="U1410" s="547"/>
      <c r="V1410" s="547"/>
      <c r="W1410" s="547"/>
      <c r="X1410" s="547"/>
      <c r="Y1410" s="547"/>
      <c r="Z1410" s="547"/>
      <c r="AA1410" s="547"/>
      <c r="AB1410" s="546"/>
      <c r="AC1410" s="546"/>
      <c r="AD1410" s="547"/>
      <c r="AE1410" s="547"/>
      <c r="AF1410" s="547"/>
      <c r="AG1410" s="547"/>
      <c r="AH1410" s="547"/>
      <c r="AI1410" s="547"/>
      <c r="AJ1410" s="547"/>
      <c r="AK1410" s="546"/>
      <c r="AL1410" s="547"/>
      <c r="AM1410" s="547"/>
      <c r="AN1410" s="547"/>
      <c r="AO1410" s="547"/>
    </row>
    <row r="1411" spans="1:41" ht="15" customHeight="1">
      <c r="B1411" s="564" t="s">
        <v>390</v>
      </c>
      <c r="C1411" s="557">
        <v>14</v>
      </c>
      <c r="D1411" s="557">
        <v>14</v>
      </c>
      <c r="E1411" s="557">
        <v>14</v>
      </c>
      <c r="F1411" s="557">
        <v>13</v>
      </c>
      <c r="G1411" s="557">
        <v>14</v>
      </c>
      <c r="H1411" s="557">
        <v>13</v>
      </c>
      <c r="I1411" s="547" t="s">
        <v>76</v>
      </c>
      <c r="J1411" s="547">
        <v>14.75</v>
      </c>
      <c r="K1411" s="547">
        <v>11.5</v>
      </c>
      <c r="L1411" s="547">
        <v>15.5</v>
      </c>
      <c r="M1411" s="547">
        <v>16</v>
      </c>
      <c r="N1411" s="547" t="s">
        <v>1550</v>
      </c>
      <c r="O1411" s="547">
        <v>17</v>
      </c>
      <c r="P1411" s="547">
        <v>12.5</v>
      </c>
      <c r="Q1411" s="546" t="s">
        <v>2451</v>
      </c>
      <c r="R1411" s="547">
        <v>16</v>
      </c>
      <c r="S1411" s="547">
        <v>15.5</v>
      </c>
      <c r="T1411" s="547">
        <v>17</v>
      </c>
      <c r="U1411" s="547">
        <v>16</v>
      </c>
      <c r="V1411" s="547">
        <v>16.5</v>
      </c>
      <c r="W1411" s="547">
        <v>16.5</v>
      </c>
      <c r="X1411" s="547" t="s">
        <v>2931</v>
      </c>
      <c r="Y1411" s="547">
        <v>16</v>
      </c>
      <c r="Z1411" s="547">
        <v>16.5</v>
      </c>
      <c r="AA1411" s="547" t="s">
        <v>3000</v>
      </c>
      <c r="AB1411" s="547">
        <v>16</v>
      </c>
      <c r="AC1411" s="547">
        <v>14</v>
      </c>
      <c r="AD1411" s="547">
        <v>16</v>
      </c>
      <c r="AE1411" s="547">
        <v>14.5</v>
      </c>
      <c r="AF1411" s="547">
        <v>16</v>
      </c>
      <c r="AG1411" s="547">
        <v>16</v>
      </c>
      <c r="AH1411" s="547">
        <v>13.4</v>
      </c>
      <c r="AI1411" s="547">
        <v>15.5</v>
      </c>
      <c r="AJ1411" s="547">
        <v>16</v>
      </c>
      <c r="AK1411" s="546" t="s">
        <v>1908</v>
      </c>
      <c r="AL1411" s="547" t="s">
        <v>76</v>
      </c>
      <c r="AM1411" s="547" t="s">
        <v>76</v>
      </c>
      <c r="AN1411" s="547">
        <v>15</v>
      </c>
      <c r="AO1411" s="547">
        <v>19</v>
      </c>
    </row>
    <row r="1412" spans="1:41" ht="15" customHeight="1">
      <c r="B1412" s="564" t="s">
        <v>391</v>
      </c>
      <c r="C1412" s="557" t="s">
        <v>76</v>
      </c>
      <c r="D1412" s="557" t="s">
        <v>76</v>
      </c>
      <c r="E1412" s="557" t="s">
        <v>76</v>
      </c>
      <c r="F1412" s="557" t="s">
        <v>76</v>
      </c>
      <c r="G1412" s="557" t="s">
        <v>76</v>
      </c>
      <c r="H1412" s="557" t="s">
        <v>76</v>
      </c>
      <c r="I1412" s="547" t="s">
        <v>76</v>
      </c>
      <c r="J1412" s="547" t="s">
        <v>76</v>
      </c>
      <c r="K1412" s="547">
        <v>17.5</v>
      </c>
      <c r="L1412" s="547" t="s">
        <v>76</v>
      </c>
      <c r="M1412" s="547" t="s">
        <v>76</v>
      </c>
      <c r="N1412" s="547" t="s">
        <v>1882</v>
      </c>
      <c r="O1412" s="546" t="s">
        <v>76</v>
      </c>
      <c r="P1412" s="546" t="s">
        <v>76</v>
      </c>
      <c r="Q1412" s="546" t="s">
        <v>76</v>
      </c>
      <c r="R1412" s="547">
        <v>19.5</v>
      </c>
      <c r="S1412" s="547" t="s">
        <v>76</v>
      </c>
      <c r="T1412" s="547" t="s">
        <v>76</v>
      </c>
      <c r="U1412" s="547" t="s">
        <v>76</v>
      </c>
      <c r="V1412" s="547" t="s">
        <v>76</v>
      </c>
      <c r="W1412" s="547" t="s">
        <v>76</v>
      </c>
      <c r="X1412" s="547" t="s">
        <v>76</v>
      </c>
      <c r="Y1412" s="547" t="s">
        <v>76</v>
      </c>
      <c r="Z1412" s="547" t="s">
        <v>76</v>
      </c>
      <c r="AA1412" s="547" t="s">
        <v>76</v>
      </c>
      <c r="AB1412" s="547" t="s">
        <v>76</v>
      </c>
      <c r="AC1412" s="547">
        <v>18</v>
      </c>
      <c r="AD1412" s="547" t="s">
        <v>76</v>
      </c>
      <c r="AE1412" s="547" t="s">
        <v>76</v>
      </c>
      <c r="AF1412" s="547" t="s">
        <v>76</v>
      </c>
      <c r="AG1412" s="547" t="s">
        <v>76</v>
      </c>
      <c r="AH1412" s="547">
        <v>16.5</v>
      </c>
      <c r="AI1412" s="547">
        <v>19.25</v>
      </c>
      <c r="AJ1412" s="547" t="s">
        <v>76</v>
      </c>
      <c r="AK1412" s="546" t="s">
        <v>76</v>
      </c>
      <c r="AL1412" s="547" t="s">
        <v>76</v>
      </c>
      <c r="AM1412" s="547" t="s">
        <v>76</v>
      </c>
      <c r="AN1412" s="547" t="s">
        <v>76</v>
      </c>
      <c r="AO1412" s="547" t="s">
        <v>76</v>
      </c>
    </row>
    <row r="1413" spans="1:41" ht="15" customHeight="1">
      <c r="A1413" s="2639" t="s">
        <v>411</v>
      </c>
      <c r="B1413" s="2639"/>
      <c r="C1413" s="557"/>
      <c r="D1413" s="557"/>
      <c r="E1413" s="557"/>
      <c r="F1413" s="557"/>
      <c r="G1413" s="557"/>
      <c r="H1413" s="557"/>
      <c r="I1413" s="547"/>
      <c r="J1413" s="547"/>
      <c r="K1413" s="547"/>
      <c r="L1413" s="547"/>
      <c r="M1413" s="547"/>
      <c r="N1413" s="547"/>
      <c r="O1413" s="546"/>
      <c r="P1413" s="546"/>
      <c r="Q1413" s="546"/>
      <c r="R1413" s="547"/>
      <c r="S1413" s="547"/>
      <c r="T1413" s="547"/>
      <c r="U1413" s="547"/>
      <c r="V1413" s="547"/>
      <c r="W1413" s="547"/>
      <c r="X1413" s="547"/>
      <c r="Y1413" s="547"/>
      <c r="Z1413" s="547"/>
      <c r="AA1413" s="547"/>
      <c r="AB1413" s="547"/>
      <c r="AC1413" s="547"/>
      <c r="AD1413" s="547"/>
      <c r="AE1413" s="547"/>
      <c r="AF1413" s="547"/>
      <c r="AG1413" s="547"/>
      <c r="AH1413" s="547"/>
      <c r="AI1413" s="547"/>
      <c r="AJ1413" s="547"/>
      <c r="AK1413" s="546"/>
      <c r="AL1413" s="547"/>
      <c r="AM1413" s="547"/>
      <c r="AN1413" s="547"/>
      <c r="AO1413" s="547"/>
    </row>
    <row r="1414" spans="1:41" ht="15" customHeight="1">
      <c r="B1414" s="564" t="s">
        <v>390</v>
      </c>
      <c r="C1414" s="557">
        <v>13</v>
      </c>
      <c r="D1414" s="557">
        <v>14</v>
      </c>
      <c r="E1414" s="557" t="s">
        <v>2685</v>
      </c>
      <c r="F1414" s="557">
        <v>12</v>
      </c>
      <c r="G1414" s="557" t="s">
        <v>2389</v>
      </c>
      <c r="H1414" s="557" t="s">
        <v>2982</v>
      </c>
      <c r="I1414" s="547">
        <v>10</v>
      </c>
      <c r="J1414" s="547" t="s">
        <v>2904</v>
      </c>
      <c r="K1414" s="547">
        <v>14.5</v>
      </c>
      <c r="L1414" s="547" t="s">
        <v>2706</v>
      </c>
      <c r="M1414" s="547">
        <v>12.5</v>
      </c>
      <c r="N1414" s="547">
        <v>14.75</v>
      </c>
      <c r="O1414" s="547" t="s">
        <v>2258</v>
      </c>
      <c r="P1414" s="547" t="s">
        <v>1854</v>
      </c>
      <c r="Q1414" s="547">
        <v>13</v>
      </c>
      <c r="R1414" s="547">
        <v>13</v>
      </c>
      <c r="S1414" s="547" t="s">
        <v>1933</v>
      </c>
      <c r="T1414" s="547" t="s">
        <v>1878</v>
      </c>
      <c r="U1414" s="547">
        <v>15.5</v>
      </c>
      <c r="V1414" s="546" t="s">
        <v>2710</v>
      </c>
      <c r="W1414" s="547">
        <v>15.5</v>
      </c>
      <c r="X1414" s="547">
        <v>15</v>
      </c>
      <c r="Y1414" s="547">
        <v>15</v>
      </c>
      <c r="Z1414" s="547">
        <v>15.5</v>
      </c>
      <c r="AA1414" s="547">
        <v>14.5</v>
      </c>
      <c r="AB1414" s="547">
        <v>13</v>
      </c>
      <c r="AC1414" s="547">
        <v>8</v>
      </c>
      <c r="AD1414" s="547">
        <v>15</v>
      </c>
      <c r="AE1414" s="547">
        <v>13</v>
      </c>
      <c r="AF1414" s="547">
        <v>16</v>
      </c>
      <c r="AG1414" s="547">
        <v>15.5</v>
      </c>
      <c r="AH1414" s="547">
        <v>10.5</v>
      </c>
      <c r="AI1414" s="547">
        <v>9.5</v>
      </c>
      <c r="AJ1414" s="547">
        <v>16</v>
      </c>
      <c r="AK1414" s="546" t="s">
        <v>1893</v>
      </c>
      <c r="AL1414" s="547">
        <v>13</v>
      </c>
      <c r="AM1414" s="547">
        <v>8.5</v>
      </c>
      <c r="AN1414" s="547">
        <v>10.5</v>
      </c>
      <c r="AO1414" s="547">
        <v>11.5</v>
      </c>
    </row>
    <row r="1415" spans="1:41" ht="15" customHeight="1">
      <c r="A1415" s="517"/>
      <c r="B1415" s="566" t="s">
        <v>391</v>
      </c>
      <c r="C1415" s="559" t="s">
        <v>76</v>
      </c>
      <c r="D1415" s="559" t="s">
        <v>76</v>
      </c>
      <c r="E1415" s="559" t="s">
        <v>76</v>
      </c>
      <c r="F1415" s="559" t="s">
        <v>76</v>
      </c>
      <c r="G1415" s="559" t="s">
        <v>76</v>
      </c>
      <c r="H1415" s="559" t="s">
        <v>76</v>
      </c>
      <c r="I1415" s="552">
        <v>13</v>
      </c>
      <c r="J1415" s="552" t="s">
        <v>76</v>
      </c>
      <c r="K1415" s="552">
        <v>16.5</v>
      </c>
      <c r="L1415" s="552" t="s">
        <v>76</v>
      </c>
      <c r="M1415" s="552">
        <v>13.5</v>
      </c>
      <c r="N1415" s="552" t="s">
        <v>76</v>
      </c>
      <c r="O1415" s="553" t="s">
        <v>76</v>
      </c>
      <c r="P1415" s="553" t="s">
        <v>76</v>
      </c>
      <c r="Q1415" s="552" t="s">
        <v>76</v>
      </c>
      <c r="R1415" s="552">
        <v>13</v>
      </c>
      <c r="S1415" s="552" t="s">
        <v>76</v>
      </c>
      <c r="T1415" s="553" t="s">
        <v>76</v>
      </c>
      <c r="U1415" s="553" t="s">
        <v>76</v>
      </c>
      <c r="V1415" s="553" t="s">
        <v>76</v>
      </c>
      <c r="W1415" s="553" t="s">
        <v>76</v>
      </c>
      <c r="X1415" s="553" t="s">
        <v>76</v>
      </c>
      <c r="Y1415" s="553" t="s">
        <v>76</v>
      </c>
      <c r="Z1415" s="552" t="s">
        <v>76</v>
      </c>
      <c r="AA1415" s="552" t="s">
        <v>76</v>
      </c>
      <c r="AB1415" s="553" t="s">
        <v>76</v>
      </c>
      <c r="AC1415" s="552">
        <v>14</v>
      </c>
      <c r="AD1415" s="553" t="s">
        <v>76</v>
      </c>
      <c r="AE1415" s="553" t="s">
        <v>76</v>
      </c>
      <c r="AF1415" s="553" t="s">
        <v>76</v>
      </c>
      <c r="AG1415" s="553" t="s">
        <v>76</v>
      </c>
      <c r="AH1415" s="552">
        <v>12.5</v>
      </c>
      <c r="AI1415" s="552">
        <v>11.5</v>
      </c>
      <c r="AJ1415" s="552" t="s">
        <v>76</v>
      </c>
      <c r="AK1415" s="553" t="s">
        <v>76</v>
      </c>
      <c r="AL1415" s="553" t="s">
        <v>76</v>
      </c>
      <c r="AM1415" s="552">
        <v>12</v>
      </c>
      <c r="AN1415" s="552" t="s">
        <v>76</v>
      </c>
      <c r="AO1415" s="552">
        <v>14.5</v>
      </c>
    </row>
    <row r="1416" spans="1:41" s="1047" customFormat="1" ht="15" customHeight="1">
      <c r="A1416" s="2573" t="s">
        <v>548</v>
      </c>
      <c r="B1416" s="2573"/>
      <c r="C1416" s="2573"/>
      <c r="D1416" s="2573"/>
      <c r="E1416" s="2573"/>
      <c r="F1416" s="2573"/>
      <c r="G1416" s="2573"/>
      <c r="H1416" s="2573"/>
      <c r="I1416" s="2573"/>
      <c r="J1416" s="1049"/>
      <c r="K1416" s="1049"/>
      <c r="L1416" s="1049"/>
      <c r="M1416" s="1049"/>
      <c r="N1416" s="1049"/>
      <c r="O1416" s="1049"/>
      <c r="P1416" s="1049"/>
      <c r="Q1416" s="1049"/>
      <c r="R1416" s="1049"/>
      <c r="S1416" s="1049"/>
      <c r="T1416" s="2573" t="s">
        <v>3562</v>
      </c>
      <c r="U1416" s="2573"/>
      <c r="V1416" s="2573"/>
      <c r="W1416" s="2573"/>
      <c r="X1416" s="2573"/>
      <c r="Y1416" s="1050"/>
      <c r="Z1416" s="1048"/>
      <c r="AA1416" s="1048"/>
      <c r="AB1416" s="1048"/>
      <c r="AC1416" s="1048"/>
      <c r="AF1416" s="1050"/>
      <c r="AG1416" s="1050"/>
      <c r="AH1416" s="1050"/>
      <c r="AI1416" s="1050"/>
      <c r="AJ1416" s="1050"/>
    </row>
    <row r="1417" spans="1:41" s="1047" customFormat="1" ht="15" customHeight="1">
      <c r="B1417" s="1047" t="s">
        <v>399</v>
      </c>
      <c r="U1417" s="1047" t="s">
        <v>399</v>
      </c>
      <c r="V1417" s="1048"/>
      <c r="W1417" s="1048"/>
      <c r="X1417" s="1048"/>
      <c r="Y1417" s="1048"/>
      <c r="AA1417" s="1048"/>
      <c r="AB1417" s="1048"/>
      <c r="AC1417" s="1048"/>
      <c r="AH1417" s="1048"/>
      <c r="AI1417" s="1048"/>
      <c r="AJ1417" s="1048"/>
    </row>
    <row r="1418" spans="1:41" ht="15" customHeight="1"/>
    <row r="1419" spans="1:41" s="641" customFormat="1" ht="15" customHeight="1">
      <c r="B1419" s="2637" t="s">
        <v>2875</v>
      </c>
      <c r="C1419" s="2637"/>
      <c r="D1419" s="2637"/>
      <c r="E1419" s="2637"/>
      <c r="F1419" s="2637"/>
      <c r="G1419" s="2637"/>
      <c r="H1419" s="2637"/>
      <c r="I1419" s="2637"/>
      <c r="J1419" s="2643" t="s">
        <v>3022</v>
      </c>
      <c r="K1419" s="2643"/>
      <c r="L1419" s="2643"/>
      <c r="M1419" s="2643"/>
      <c r="N1419" s="2643"/>
      <c r="O1419" s="2643"/>
      <c r="P1419" s="2643"/>
      <c r="Q1419" s="2643"/>
      <c r="R1419" s="2598" t="s">
        <v>2229</v>
      </c>
      <c r="S1419" s="2598"/>
      <c r="T1419" s="642"/>
      <c r="U1419" s="642"/>
      <c r="V1419" s="642"/>
      <c r="W1419" s="642"/>
      <c r="X1419" s="642"/>
      <c r="Y1419" s="642"/>
      <c r="AA1419" s="642"/>
      <c r="AB1419" s="642"/>
      <c r="AC1419" s="642"/>
      <c r="AD1419" s="642"/>
      <c r="AE1419" s="642"/>
      <c r="AF1419" s="642"/>
      <c r="AG1419" s="642"/>
      <c r="AH1419" s="642"/>
      <c r="AI1419" s="642"/>
      <c r="AJ1419" s="642"/>
      <c r="AK1419" s="642"/>
      <c r="AL1419" s="642"/>
      <c r="AM1419" s="642"/>
      <c r="AN1419" s="642"/>
      <c r="AO1419" s="642"/>
    </row>
    <row r="1420" spans="1:41" ht="15" customHeight="1">
      <c r="C1420" s="709"/>
      <c r="D1420" s="709"/>
      <c r="E1420" s="709"/>
      <c r="F1420" s="709"/>
      <c r="G1420" s="709"/>
      <c r="H1420" s="709"/>
      <c r="I1420" s="705"/>
      <c r="J1420" s="2628"/>
      <c r="K1420" s="2628"/>
      <c r="L1420" s="2628"/>
      <c r="M1420" s="543"/>
      <c r="N1420" s="543"/>
      <c r="O1420" s="543"/>
      <c r="P1420" s="543"/>
      <c r="R1420" s="501" t="s">
        <v>1130</v>
      </c>
      <c r="S1420" s="601"/>
      <c r="T1420" s="602"/>
      <c r="U1420" s="602"/>
      <c r="V1420" s="704"/>
      <c r="W1420" s="704"/>
      <c r="X1420" s="704"/>
      <c r="Y1420" s="543"/>
      <c r="AA1420" s="709"/>
      <c r="AB1420" s="709"/>
      <c r="AC1420" s="705"/>
      <c r="AD1420" s="704"/>
      <c r="AE1420" s="704"/>
      <c r="AF1420" s="704"/>
      <c r="AG1420" s="543"/>
      <c r="AH1420" s="709"/>
      <c r="AI1420" s="709"/>
      <c r="AJ1420" s="602"/>
      <c r="AK1420" s="602"/>
      <c r="AL1420" s="602"/>
      <c r="AM1420" s="602"/>
      <c r="AN1420" s="602"/>
      <c r="AO1420" s="543"/>
    </row>
    <row r="1421" spans="1:41" s="555" customFormat="1" ht="15" customHeight="1">
      <c r="A1421" s="2632" t="s">
        <v>369</v>
      </c>
      <c r="B1421" s="2633"/>
      <c r="C1421" s="2600" t="s">
        <v>230</v>
      </c>
      <c r="D1421" s="2601"/>
      <c r="E1421" s="2601"/>
      <c r="F1421" s="2602"/>
      <c r="G1421" s="2600" t="s">
        <v>370</v>
      </c>
      <c r="H1421" s="2601"/>
      <c r="I1421" s="2601"/>
      <c r="J1421" s="2602"/>
      <c r="K1421" s="2600" t="s">
        <v>371</v>
      </c>
      <c r="L1421" s="2601"/>
      <c r="M1421" s="2601"/>
      <c r="N1421" s="2601"/>
      <c r="O1421" s="2601"/>
      <c r="P1421" s="2601"/>
      <c r="Q1421" s="2601"/>
      <c r="R1421" s="2601"/>
      <c r="S1421" s="2601"/>
      <c r="T1421" s="2601"/>
      <c r="U1421" s="2601"/>
      <c r="V1421" s="2601"/>
      <c r="W1421" s="2601"/>
      <c r="X1421" s="2601"/>
      <c r="Y1421" s="2601"/>
      <c r="Z1421" s="2601"/>
      <c r="AA1421" s="2601"/>
      <c r="AB1421" s="2601"/>
      <c r="AC1421" s="2601"/>
      <c r="AD1421" s="2601"/>
      <c r="AE1421" s="2601"/>
      <c r="AF1421" s="2601"/>
      <c r="AG1421" s="2602"/>
      <c r="AH1421" s="2600" t="s">
        <v>1773</v>
      </c>
      <c r="AI1421" s="2601"/>
      <c r="AJ1421" s="2601"/>
      <c r="AK1421" s="2601"/>
      <c r="AL1421" s="2601"/>
      <c r="AM1421" s="2601"/>
      <c r="AN1421" s="2601"/>
      <c r="AO1421" s="2602"/>
    </row>
    <row r="1422" spans="1:41" s="555" customFormat="1" ht="32.25" customHeight="1">
      <c r="A1422" s="2634"/>
      <c r="B1422" s="2635"/>
      <c r="C1422" s="988" t="s">
        <v>372</v>
      </c>
      <c r="D1422" s="988" t="s">
        <v>373</v>
      </c>
      <c r="E1422" s="988" t="s">
        <v>374</v>
      </c>
      <c r="F1422" s="988" t="s">
        <v>375</v>
      </c>
      <c r="G1422" s="988" t="s">
        <v>376</v>
      </c>
      <c r="H1422" s="988" t="s">
        <v>377</v>
      </c>
      <c r="I1422" s="988" t="s">
        <v>2298</v>
      </c>
      <c r="J1422" s="988" t="s">
        <v>378</v>
      </c>
      <c r="K1422" s="988" t="s">
        <v>890</v>
      </c>
      <c r="L1422" s="988" t="s">
        <v>379</v>
      </c>
      <c r="M1422" s="988" t="s">
        <v>380</v>
      </c>
      <c r="N1422" s="988" t="s">
        <v>381</v>
      </c>
      <c r="O1422" s="988" t="s">
        <v>382</v>
      </c>
      <c r="P1422" s="988" t="s">
        <v>383</v>
      </c>
      <c r="Q1422" s="988" t="s">
        <v>384</v>
      </c>
      <c r="R1422" s="988" t="s">
        <v>412</v>
      </c>
      <c r="S1422" s="988" t="s">
        <v>413</v>
      </c>
      <c r="T1422" s="988" t="s">
        <v>414</v>
      </c>
      <c r="U1422" s="988" t="s">
        <v>415</v>
      </c>
      <c r="V1422" s="988" t="s">
        <v>416</v>
      </c>
      <c r="W1422" s="988" t="s">
        <v>417</v>
      </c>
      <c r="X1422" s="988" t="s">
        <v>418</v>
      </c>
      <c r="Y1422" s="988" t="s">
        <v>419</v>
      </c>
      <c r="Z1422" s="988" t="s">
        <v>420</v>
      </c>
      <c r="AA1422" s="988" t="s">
        <v>421</v>
      </c>
      <c r="AB1422" s="988" t="s">
        <v>422</v>
      </c>
      <c r="AC1422" s="988" t="s">
        <v>423</v>
      </c>
      <c r="AD1422" s="988" t="s">
        <v>424</v>
      </c>
      <c r="AE1422" s="988" t="s">
        <v>425</v>
      </c>
      <c r="AF1422" s="988" t="s">
        <v>426</v>
      </c>
      <c r="AG1422" s="988" t="s">
        <v>427</v>
      </c>
      <c r="AH1422" s="988" t="s">
        <v>1733</v>
      </c>
      <c r="AI1422" s="988" t="s">
        <v>432</v>
      </c>
      <c r="AJ1422" s="987" t="s">
        <v>428</v>
      </c>
      <c r="AK1422" s="987" t="s">
        <v>429</v>
      </c>
      <c r="AL1422" s="988" t="s">
        <v>430</v>
      </c>
      <c r="AM1422" s="988" t="s">
        <v>362</v>
      </c>
      <c r="AN1422" s="988" t="s">
        <v>431</v>
      </c>
      <c r="AO1422" s="988" t="s">
        <v>2488</v>
      </c>
    </row>
    <row r="1423" spans="1:41" s="711" customFormat="1" ht="15" customHeight="1">
      <c r="A1423" s="2642" t="s">
        <v>44</v>
      </c>
      <c r="B1423" s="2642"/>
      <c r="C1423" s="567" t="s">
        <v>1926</v>
      </c>
      <c r="D1423" s="568">
        <v>4</v>
      </c>
      <c r="E1423" s="567" t="s">
        <v>2790</v>
      </c>
      <c r="F1423" s="568">
        <v>4.5</v>
      </c>
      <c r="G1423" s="568" t="s">
        <v>1226</v>
      </c>
      <c r="H1423" s="568" t="s">
        <v>1226</v>
      </c>
      <c r="I1423" s="568">
        <v>5</v>
      </c>
      <c r="J1423" s="568">
        <v>7</v>
      </c>
      <c r="K1423" s="568" t="s">
        <v>2984</v>
      </c>
      <c r="L1423" s="568">
        <v>5</v>
      </c>
      <c r="M1423" s="568">
        <v>6</v>
      </c>
      <c r="N1423" s="568">
        <v>5</v>
      </c>
      <c r="O1423" s="568">
        <v>4.5</v>
      </c>
      <c r="P1423" s="568">
        <v>4.75</v>
      </c>
      <c r="Q1423" s="568">
        <v>4.5</v>
      </c>
      <c r="R1423" s="546" t="s">
        <v>2752</v>
      </c>
      <c r="S1423" s="548">
        <v>5</v>
      </c>
      <c r="T1423" s="547">
        <v>4</v>
      </c>
      <c r="U1423" s="547">
        <v>5</v>
      </c>
      <c r="V1423" s="547">
        <v>5</v>
      </c>
      <c r="W1423" s="547">
        <v>5.5</v>
      </c>
      <c r="X1423" s="547" t="s">
        <v>3018</v>
      </c>
      <c r="Y1423" s="547">
        <v>6</v>
      </c>
      <c r="Z1423" s="568">
        <v>6</v>
      </c>
      <c r="AA1423" s="568">
        <v>5</v>
      </c>
      <c r="AB1423" s="568">
        <v>6</v>
      </c>
      <c r="AC1423" s="567" t="s">
        <v>2985</v>
      </c>
      <c r="AD1423" s="568">
        <v>6</v>
      </c>
      <c r="AE1423" s="568" t="s">
        <v>2986</v>
      </c>
      <c r="AF1423" s="568">
        <v>5.5</v>
      </c>
      <c r="AG1423" s="568">
        <v>5</v>
      </c>
      <c r="AH1423" s="567" t="s">
        <v>2794</v>
      </c>
      <c r="AI1423" s="567" t="s">
        <v>3023</v>
      </c>
      <c r="AJ1423" s="568">
        <v>4</v>
      </c>
      <c r="AK1423" s="568">
        <v>4.75</v>
      </c>
      <c r="AL1423" s="568">
        <v>6.5</v>
      </c>
      <c r="AM1423" s="568">
        <v>3</v>
      </c>
      <c r="AN1423" s="568">
        <v>1</v>
      </c>
      <c r="AO1423" s="568" t="s">
        <v>3024</v>
      </c>
    </row>
    <row r="1424" spans="1:41" ht="15" customHeight="1">
      <c r="A1424" s="2639" t="s">
        <v>45</v>
      </c>
      <c r="B1424" s="2639"/>
      <c r="C1424" s="569"/>
      <c r="D1424" s="569"/>
      <c r="E1424" s="569"/>
      <c r="F1424" s="569"/>
      <c r="G1424" s="569"/>
      <c r="H1424" s="569"/>
      <c r="I1424" s="569"/>
      <c r="J1424" s="569"/>
      <c r="K1424" s="569"/>
      <c r="L1424" s="569"/>
      <c r="M1424" s="569"/>
      <c r="N1424" s="569"/>
      <c r="O1424" s="569"/>
      <c r="P1424" s="569"/>
      <c r="Q1424" s="569"/>
      <c r="R1424" s="546"/>
      <c r="S1424" s="546"/>
      <c r="T1424" s="546"/>
      <c r="U1424" s="546"/>
      <c r="V1424" s="546"/>
      <c r="W1424" s="546"/>
      <c r="X1424" s="546"/>
      <c r="Y1424" s="547"/>
      <c r="Z1424" s="567"/>
      <c r="AA1424" s="567"/>
      <c r="AB1424" s="567"/>
      <c r="AC1424" s="567"/>
      <c r="AD1424" s="567"/>
      <c r="AE1424" s="567"/>
      <c r="AF1424" s="567"/>
      <c r="AG1424" s="567"/>
      <c r="AH1424" s="567"/>
      <c r="AI1424" s="567"/>
      <c r="AJ1424" s="567"/>
      <c r="AK1424" s="567"/>
      <c r="AL1424" s="567"/>
      <c r="AM1424" s="567"/>
      <c r="AN1424" s="568"/>
      <c r="AO1424" s="568"/>
    </row>
    <row r="1425" spans="1:41" ht="15" customHeight="1">
      <c r="A1425" s="514" t="s">
        <v>856</v>
      </c>
      <c r="B1425" s="512" t="s">
        <v>2314</v>
      </c>
      <c r="C1425" s="568">
        <v>7.25</v>
      </c>
      <c r="D1425" s="568">
        <v>7.25</v>
      </c>
      <c r="E1425" s="568">
        <v>7</v>
      </c>
      <c r="F1425" s="568">
        <v>7.5</v>
      </c>
      <c r="G1425" s="568">
        <v>7.5</v>
      </c>
      <c r="H1425" s="568">
        <v>8.25</v>
      </c>
      <c r="I1425" s="568">
        <v>7</v>
      </c>
      <c r="J1425" s="568">
        <v>7.25</v>
      </c>
      <c r="K1425" s="568">
        <v>7.5</v>
      </c>
      <c r="L1425" s="570">
        <v>8.5</v>
      </c>
      <c r="M1425" s="568">
        <v>8</v>
      </c>
      <c r="N1425" s="568">
        <v>8.25</v>
      </c>
      <c r="O1425" s="567" t="s">
        <v>2480</v>
      </c>
      <c r="P1425" s="568">
        <v>7.75</v>
      </c>
      <c r="Q1425" s="568">
        <v>7.75</v>
      </c>
      <c r="R1425" s="546" t="s">
        <v>2787</v>
      </c>
      <c r="S1425" s="547">
        <v>8</v>
      </c>
      <c r="T1425" s="547" t="s">
        <v>2481</v>
      </c>
      <c r="U1425" s="547">
        <v>8.75</v>
      </c>
      <c r="V1425" s="547">
        <v>9</v>
      </c>
      <c r="W1425" s="547" t="s">
        <v>2787</v>
      </c>
      <c r="X1425" s="547">
        <v>6.5</v>
      </c>
      <c r="Y1425" s="547">
        <v>7.5</v>
      </c>
      <c r="Z1425" s="568">
        <v>8.5</v>
      </c>
      <c r="AA1425" s="568" t="s">
        <v>2497</v>
      </c>
      <c r="AB1425" s="568" t="s">
        <v>2502</v>
      </c>
      <c r="AC1425" s="567" t="s">
        <v>3025</v>
      </c>
      <c r="AD1425" s="568">
        <v>9</v>
      </c>
      <c r="AE1425" s="568">
        <v>8</v>
      </c>
      <c r="AF1425" s="568" t="s">
        <v>2384</v>
      </c>
      <c r="AG1425" s="568" t="s">
        <v>3026</v>
      </c>
      <c r="AH1425" s="568">
        <v>5</v>
      </c>
      <c r="AI1425" s="567" t="s">
        <v>3027</v>
      </c>
      <c r="AJ1425" s="568">
        <v>4</v>
      </c>
      <c r="AK1425" s="567" t="s">
        <v>2787</v>
      </c>
      <c r="AL1425" s="568">
        <v>9</v>
      </c>
      <c r="AM1425" s="567" t="s">
        <v>3007</v>
      </c>
      <c r="AN1425" s="568" t="s">
        <v>2967</v>
      </c>
      <c r="AO1425" s="568" t="s">
        <v>3028</v>
      </c>
    </row>
    <row r="1426" spans="1:41" ht="15" customHeight="1">
      <c r="A1426" s="514" t="s">
        <v>1085</v>
      </c>
      <c r="B1426" s="512" t="s">
        <v>2315</v>
      </c>
      <c r="C1426" s="568">
        <v>7.5</v>
      </c>
      <c r="D1426" s="568">
        <v>7.5</v>
      </c>
      <c r="E1426" s="568">
        <v>7.5</v>
      </c>
      <c r="F1426" s="568">
        <v>7.75</v>
      </c>
      <c r="G1426" s="568">
        <v>8</v>
      </c>
      <c r="H1426" s="568">
        <v>8.5</v>
      </c>
      <c r="I1426" s="568">
        <v>7.5</v>
      </c>
      <c r="J1426" s="568">
        <v>7.5</v>
      </c>
      <c r="K1426" s="568">
        <v>8</v>
      </c>
      <c r="L1426" s="570">
        <v>8.5</v>
      </c>
      <c r="M1426" s="568">
        <v>8</v>
      </c>
      <c r="N1426" s="568">
        <v>8</v>
      </c>
      <c r="O1426" s="567" t="s">
        <v>2480</v>
      </c>
      <c r="P1426" s="568">
        <v>8</v>
      </c>
      <c r="Q1426" s="568">
        <v>7.75</v>
      </c>
      <c r="R1426" s="546" t="s">
        <v>2787</v>
      </c>
      <c r="S1426" s="547">
        <v>8.25</v>
      </c>
      <c r="T1426" s="547" t="s">
        <v>2478</v>
      </c>
      <c r="U1426" s="547">
        <v>8.75</v>
      </c>
      <c r="V1426" s="547">
        <v>9</v>
      </c>
      <c r="W1426" s="547" t="s">
        <v>2787</v>
      </c>
      <c r="X1426" s="546">
        <v>6.75</v>
      </c>
      <c r="Y1426" s="547">
        <v>7.75</v>
      </c>
      <c r="Z1426" s="568">
        <v>8.5</v>
      </c>
      <c r="AA1426" s="568" t="s">
        <v>2522</v>
      </c>
      <c r="AB1426" s="568" t="s">
        <v>2502</v>
      </c>
      <c r="AC1426" s="567" t="s">
        <v>3011</v>
      </c>
      <c r="AD1426" s="568">
        <v>9</v>
      </c>
      <c r="AE1426" s="568">
        <v>8.25</v>
      </c>
      <c r="AF1426" s="568">
        <v>9</v>
      </c>
      <c r="AG1426" s="568" t="s">
        <v>3026</v>
      </c>
      <c r="AH1426" s="568">
        <v>5.5</v>
      </c>
      <c r="AI1426" s="567" t="s">
        <v>3029</v>
      </c>
      <c r="AJ1426" s="568">
        <v>4</v>
      </c>
      <c r="AK1426" s="567" t="s">
        <v>2729</v>
      </c>
      <c r="AL1426" s="568">
        <v>9</v>
      </c>
      <c r="AM1426" s="567" t="s">
        <v>3007</v>
      </c>
      <c r="AN1426" s="568" t="s">
        <v>2969</v>
      </c>
      <c r="AO1426" s="568" t="s">
        <v>3030</v>
      </c>
    </row>
    <row r="1427" spans="1:41" ht="15" customHeight="1">
      <c r="A1427" s="514" t="s">
        <v>827</v>
      </c>
      <c r="B1427" s="512" t="s">
        <v>2316</v>
      </c>
      <c r="C1427" s="568">
        <v>8</v>
      </c>
      <c r="D1427" s="568">
        <v>8</v>
      </c>
      <c r="E1427" s="568">
        <v>7.75</v>
      </c>
      <c r="F1427" s="568">
        <v>8</v>
      </c>
      <c r="G1427" s="568">
        <v>8.5</v>
      </c>
      <c r="H1427" s="568">
        <v>8.75</v>
      </c>
      <c r="I1427" s="568">
        <v>7.75</v>
      </c>
      <c r="J1427" s="568">
        <v>8</v>
      </c>
      <c r="K1427" s="568" t="s">
        <v>2448</v>
      </c>
      <c r="L1427" s="570">
        <v>8.5</v>
      </c>
      <c r="M1427" s="568">
        <v>8.5</v>
      </c>
      <c r="N1427" s="568">
        <v>8</v>
      </c>
      <c r="O1427" s="567" t="s">
        <v>2480</v>
      </c>
      <c r="P1427" s="568">
        <v>8.25</v>
      </c>
      <c r="Q1427" s="568">
        <v>8</v>
      </c>
      <c r="R1427" s="547">
        <v>8</v>
      </c>
      <c r="S1427" s="547">
        <v>8.5</v>
      </c>
      <c r="T1427" s="547" t="s">
        <v>2384</v>
      </c>
      <c r="U1427" s="547">
        <v>8.75</v>
      </c>
      <c r="V1427" s="547">
        <v>9</v>
      </c>
      <c r="W1427" s="547" t="s">
        <v>2787</v>
      </c>
      <c r="X1427" s="547">
        <v>7</v>
      </c>
      <c r="Y1427" s="547">
        <v>8.5</v>
      </c>
      <c r="Z1427" s="568">
        <v>8.5</v>
      </c>
      <c r="AA1427" s="568" t="s">
        <v>2384</v>
      </c>
      <c r="AB1427" s="568" t="s">
        <v>2502</v>
      </c>
      <c r="AC1427" s="567" t="s">
        <v>3011</v>
      </c>
      <c r="AD1427" s="568">
        <v>9</v>
      </c>
      <c r="AE1427" s="568">
        <v>8.5</v>
      </c>
      <c r="AF1427" s="568">
        <v>9</v>
      </c>
      <c r="AG1427" s="568" t="s">
        <v>3026</v>
      </c>
      <c r="AH1427" s="567" t="s">
        <v>3031</v>
      </c>
      <c r="AI1427" s="567" t="s">
        <v>3032</v>
      </c>
      <c r="AJ1427" s="568">
        <v>8.25</v>
      </c>
      <c r="AK1427" s="567" t="s">
        <v>2502</v>
      </c>
      <c r="AL1427" s="568">
        <v>9</v>
      </c>
      <c r="AM1427" s="568" t="s">
        <v>3007</v>
      </c>
      <c r="AN1427" s="568" t="s">
        <v>2642</v>
      </c>
      <c r="AO1427" s="568" t="s">
        <v>3033</v>
      </c>
    </row>
    <row r="1428" spans="1:41" ht="15" customHeight="1">
      <c r="A1428" s="514" t="s">
        <v>828</v>
      </c>
      <c r="B1428" s="512" t="s">
        <v>2317</v>
      </c>
      <c r="C1428" s="568">
        <v>8.25</v>
      </c>
      <c r="D1428" s="568">
        <v>8</v>
      </c>
      <c r="E1428" s="568">
        <v>8</v>
      </c>
      <c r="F1428" s="568">
        <v>8.5</v>
      </c>
      <c r="G1428" s="568">
        <v>8.5500000000000007</v>
      </c>
      <c r="H1428" s="568">
        <v>9</v>
      </c>
      <c r="I1428" s="568">
        <v>8</v>
      </c>
      <c r="J1428" s="568">
        <v>8.25</v>
      </c>
      <c r="K1428" s="568">
        <v>8.5</v>
      </c>
      <c r="L1428" s="568" t="s">
        <v>76</v>
      </c>
      <c r="M1428" s="568">
        <v>7.5</v>
      </c>
      <c r="N1428" s="568" t="s">
        <v>76</v>
      </c>
      <c r="O1428" s="567" t="s">
        <v>2480</v>
      </c>
      <c r="P1428" s="568">
        <v>8.5</v>
      </c>
      <c r="Q1428" s="568">
        <v>8</v>
      </c>
      <c r="R1428" s="547">
        <v>7.75</v>
      </c>
      <c r="S1428" s="547" t="s">
        <v>76</v>
      </c>
      <c r="T1428" s="547">
        <v>6.75</v>
      </c>
      <c r="U1428" s="547" t="s">
        <v>76</v>
      </c>
      <c r="V1428" s="547" t="s">
        <v>76</v>
      </c>
      <c r="W1428" s="547" t="s">
        <v>2787</v>
      </c>
      <c r="X1428" s="547">
        <v>7</v>
      </c>
      <c r="Y1428" s="546" t="s">
        <v>2996</v>
      </c>
      <c r="Z1428" s="567" t="s">
        <v>76</v>
      </c>
      <c r="AA1428" s="567" t="s">
        <v>76</v>
      </c>
      <c r="AB1428" s="568" t="s">
        <v>2502</v>
      </c>
      <c r="AC1428" s="567" t="s">
        <v>1782</v>
      </c>
      <c r="AD1428" s="568">
        <v>9</v>
      </c>
      <c r="AE1428" s="568" t="s">
        <v>76</v>
      </c>
      <c r="AF1428" s="568">
        <v>8.5</v>
      </c>
      <c r="AG1428" s="568" t="s">
        <v>76</v>
      </c>
      <c r="AH1428" s="567" t="s">
        <v>3034</v>
      </c>
      <c r="AI1428" s="567" t="s">
        <v>1930</v>
      </c>
      <c r="AJ1428" s="568">
        <v>8.25</v>
      </c>
      <c r="AK1428" s="567" t="s">
        <v>2502</v>
      </c>
      <c r="AL1428" s="568">
        <v>9</v>
      </c>
      <c r="AM1428" s="568" t="s">
        <v>3007</v>
      </c>
      <c r="AN1428" s="568" t="s">
        <v>2642</v>
      </c>
      <c r="AO1428" s="568" t="s">
        <v>3035</v>
      </c>
    </row>
    <row r="1429" spans="1:41" ht="15" customHeight="1">
      <c r="A1429" s="514" t="s">
        <v>854</v>
      </c>
      <c r="B1429" s="512" t="s">
        <v>2318</v>
      </c>
      <c r="C1429" s="568" t="s">
        <v>76</v>
      </c>
      <c r="D1429" s="568">
        <v>8</v>
      </c>
      <c r="E1429" s="568" t="s">
        <v>76</v>
      </c>
      <c r="F1429" s="568" t="s">
        <v>76</v>
      </c>
      <c r="G1429" s="568">
        <v>8.5500000000000007</v>
      </c>
      <c r="H1429" s="568">
        <v>9</v>
      </c>
      <c r="I1429" s="568">
        <v>8.5</v>
      </c>
      <c r="J1429" s="568">
        <v>8.25</v>
      </c>
      <c r="K1429" s="568" t="s">
        <v>76</v>
      </c>
      <c r="L1429" s="568" t="s">
        <v>76</v>
      </c>
      <c r="M1429" s="568" t="s">
        <v>76</v>
      </c>
      <c r="N1429" s="568" t="s">
        <v>76</v>
      </c>
      <c r="O1429" s="567" t="s">
        <v>2480</v>
      </c>
      <c r="P1429" s="568">
        <v>8.5</v>
      </c>
      <c r="Q1429" s="568">
        <v>8</v>
      </c>
      <c r="R1429" s="547">
        <v>7.75</v>
      </c>
      <c r="S1429" s="547" t="s">
        <v>76</v>
      </c>
      <c r="T1429" s="547">
        <v>6.5</v>
      </c>
      <c r="U1429" s="547" t="s">
        <v>76</v>
      </c>
      <c r="V1429" s="547" t="s">
        <v>76</v>
      </c>
      <c r="W1429" s="547" t="s">
        <v>2787</v>
      </c>
      <c r="X1429" s="547">
        <v>7</v>
      </c>
      <c r="Y1429" s="547" t="s">
        <v>2979</v>
      </c>
      <c r="Z1429" s="567" t="s">
        <v>76</v>
      </c>
      <c r="AA1429" s="567" t="s">
        <v>76</v>
      </c>
      <c r="AB1429" s="568" t="s">
        <v>2502</v>
      </c>
      <c r="AC1429" s="567" t="s">
        <v>1782</v>
      </c>
      <c r="AD1429" s="568">
        <v>9</v>
      </c>
      <c r="AE1429" s="568" t="s">
        <v>76</v>
      </c>
      <c r="AF1429" s="568">
        <v>8.5</v>
      </c>
      <c r="AG1429" s="568" t="s">
        <v>76</v>
      </c>
      <c r="AH1429" s="567" t="s">
        <v>3036</v>
      </c>
      <c r="AI1429" s="567" t="s">
        <v>807</v>
      </c>
      <c r="AJ1429" s="568">
        <v>8.25</v>
      </c>
      <c r="AK1429" s="567" t="s">
        <v>2502</v>
      </c>
      <c r="AL1429" s="568">
        <v>9</v>
      </c>
      <c r="AM1429" s="568" t="s">
        <v>76</v>
      </c>
      <c r="AN1429" s="568" t="s">
        <v>2642</v>
      </c>
      <c r="AO1429" s="568" t="s">
        <v>76</v>
      </c>
    </row>
    <row r="1430" spans="1:41" ht="15" customHeight="1">
      <c r="A1430" s="2639" t="s">
        <v>388</v>
      </c>
      <c r="B1430" s="2639"/>
      <c r="C1430" s="568"/>
      <c r="D1430" s="568"/>
      <c r="E1430" s="568"/>
      <c r="F1430" s="568"/>
      <c r="G1430" s="568"/>
      <c r="H1430" s="568"/>
      <c r="I1430" s="568"/>
      <c r="J1430" s="568"/>
      <c r="K1430" s="568"/>
      <c r="L1430" s="568"/>
      <c r="M1430" s="568"/>
      <c r="N1430" s="568"/>
      <c r="O1430" s="567" t="s">
        <v>311</v>
      </c>
      <c r="P1430" s="568"/>
      <c r="Q1430" s="567"/>
      <c r="R1430" s="547"/>
      <c r="S1430" s="547"/>
      <c r="T1430" s="547"/>
      <c r="U1430" s="547"/>
      <c r="V1430" s="547"/>
      <c r="W1430" s="547"/>
      <c r="X1430" s="546"/>
      <c r="Y1430" s="547"/>
      <c r="Z1430" s="567"/>
      <c r="AA1430" s="567"/>
      <c r="AB1430" s="568"/>
      <c r="AC1430" s="567"/>
      <c r="AD1430" s="568"/>
      <c r="AE1430" s="568"/>
      <c r="AF1430" s="568"/>
      <c r="AG1430" s="568"/>
      <c r="AH1430" s="567"/>
      <c r="AI1430" s="567"/>
      <c r="AJ1430" s="567"/>
      <c r="AK1430" s="567"/>
      <c r="AL1430" s="567"/>
      <c r="AM1430" s="567"/>
      <c r="AN1430" s="568"/>
      <c r="AO1430" s="568"/>
    </row>
    <row r="1431" spans="1:41" ht="15" customHeight="1">
      <c r="A1431" s="2639" t="s">
        <v>389</v>
      </c>
      <c r="B1431" s="2639"/>
      <c r="C1431" s="568"/>
      <c r="D1431" s="568"/>
      <c r="E1431" s="568"/>
      <c r="F1431" s="568"/>
      <c r="G1431" s="568"/>
      <c r="H1431" s="568"/>
      <c r="I1431" s="568"/>
      <c r="J1431" s="568"/>
      <c r="K1431" s="568"/>
      <c r="L1431" s="568"/>
      <c r="M1431" s="568"/>
      <c r="N1431" s="568"/>
      <c r="O1431" s="567"/>
      <c r="P1431" s="568"/>
      <c r="Q1431" s="567"/>
      <c r="R1431" s="547"/>
      <c r="S1431" s="547"/>
      <c r="T1431" s="547"/>
      <c r="U1431" s="547"/>
      <c r="V1431" s="547"/>
      <c r="W1431" s="547"/>
      <c r="X1431" s="546"/>
      <c r="Y1431" s="547"/>
      <c r="Z1431" s="567"/>
      <c r="AA1431" s="567"/>
      <c r="AB1431" s="568"/>
      <c r="AC1431" s="567"/>
      <c r="AD1431" s="568"/>
      <c r="AE1431" s="568"/>
      <c r="AF1431" s="568"/>
      <c r="AG1431" s="568"/>
      <c r="AH1431" s="567"/>
      <c r="AI1431" s="567"/>
      <c r="AJ1431" s="567"/>
      <c r="AK1431" s="567"/>
      <c r="AL1431" s="567"/>
      <c r="AM1431" s="567"/>
      <c r="AN1431" s="568"/>
      <c r="AO1431" s="568"/>
    </row>
    <row r="1432" spans="1:41" ht="15" customHeight="1">
      <c r="A1432" s="563"/>
      <c r="B1432" s="564" t="s">
        <v>390</v>
      </c>
      <c r="C1432" s="568" t="s">
        <v>1646</v>
      </c>
      <c r="D1432" s="568" t="s">
        <v>2272</v>
      </c>
      <c r="E1432" s="568" t="s">
        <v>2841</v>
      </c>
      <c r="F1432" s="568">
        <v>10</v>
      </c>
      <c r="G1432" s="568" t="s">
        <v>2323</v>
      </c>
      <c r="H1432" s="568">
        <v>8</v>
      </c>
      <c r="I1432" s="568">
        <v>10</v>
      </c>
      <c r="J1432" s="568">
        <v>10</v>
      </c>
      <c r="K1432" s="568">
        <v>13</v>
      </c>
      <c r="L1432" s="568">
        <v>10</v>
      </c>
      <c r="M1432" s="568">
        <v>13</v>
      </c>
      <c r="N1432" s="568">
        <v>12</v>
      </c>
      <c r="O1432" s="568">
        <v>13</v>
      </c>
      <c r="P1432" s="568">
        <v>13</v>
      </c>
      <c r="Q1432" s="568" t="s">
        <v>1782</v>
      </c>
      <c r="R1432" s="547">
        <v>13</v>
      </c>
      <c r="S1432" s="547">
        <v>13</v>
      </c>
      <c r="T1432" s="547">
        <v>7</v>
      </c>
      <c r="U1432" s="547">
        <v>13</v>
      </c>
      <c r="V1432" s="547">
        <v>12</v>
      </c>
      <c r="W1432" s="547">
        <v>13</v>
      </c>
      <c r="X1432" s="547">
        <v>11</v>
      </c>
      <c r="Y1432" s="547">
        <v>13</v>
      </c>
      <c r="Z1432" s="568">
        <v>13</v>
      </c>
      <c r="AA1432" s="568">
        <v>13</v>
      </c>
      <c r="AB1432" s="568">
        <v>12</v>
      </c>
      <c r="AC1432" s="568">
        <v>13</v>
      </c>
      <c r="AD1432" s="568">
        <v>9</v>
      </c>
      <c r="AE1432" s="568">
        <v>12.5</v>
      </c>
      <c r="AF1432" s="568">
        <v>13</v>
      </c>
      <c r="AG1432" s="568">
        <v>13</v>
      </c>
      <c r="AH1432" s="568">
        <v>13</v>
      </c>
      <c r="AI1432" s="568">
        <v>11.5</v>
      </c>
      <c r="AJ1432" s="568">
        <v>13</v>
      </c>
      <c r="AK1432" s="568">
        <v>7</v>
      </c>
      <c r="AL1432" s="568">
        <v>13</v>
      </c>
      <c r="AM1432" s="568">
        <v>12</v>
      </c>
      <c r="AN1432" s="568">
        <v>8.5</v>
      </c>
      <c r="AO1432" s="568">
        <v>13</v>
      </c>
    </row>
    <row r="1433" spans="1:41" ht="15" customHeight="1">
      <c r="A1433" s="563"/>
      <c r="B1433" s="564" t="s">
        <v>391</v>
      </c>
      <c r="C1433" s="568" t="s">
        <v>2867</v>
      </c>
      <c r="D1433" s="568" t="s">
        <v>76</v>
      </c>
      <c r="E1433" s="568" t="s">
        <v>76</v>
      </c>
      <c r="F1433" s="568" t="s">
        <v>76</v>
      </c>
      <c r="G1433" s="568" t="s">
        <v>76</v>
      </c>
      <c r="H1433" s="568">
        <v>12</v>
      </c>
      <c r="I1433" s="568" t="s">
        <v>76</v>
      </c>
      <c r="J1433" s="568" t="s">
        <v>76</v>
      </c>
      <c r="K1433" s="568">
        <v>13</v>
      </c>
      <c r="L1433" s="568" t="s">
        <v>76</v>
      </c>
      <c r="M1433" s="568" t="s">
        <v>76</v>
      </c>
      <c r="N1433" s="568" t="s">
        <v>76</v>
      </c>
      <c r="O1433" s="567" t="s">
        <v>76</v>
      </c>
      <c r="P1433" s="568" t="s">
        <v>76</v>
      </c>
      <c r="Q1433" s="568" t="s">
        <v>2680</v>
      </c>
      <c r="R1433" s="547">
        <v>13</v>
      </c>
      <c r="S1433" s="547" t="s">
        <v>76</v>
      </c>
      <c r="T1433" s="547" t="s">
        <v>76</v>
      </c>
      <c r="U1433" s="547" t="s">
        <v>76</v>
      </c>
      <c r="V1433" s="547" t="s">
        <v>76</v>
      </c>
      <c r="W1433" s="547" t="s">
        <v>76</v>
      </c>
      <c r="X1433" s="547">
        <v>13</v>
      </c>
      <c r="Y1433" s="547">
        <v>2</v>
      </c>
      <c r="Z1433" s="568" t="s">
        <v>76</v>
      </c>
      <c r="AA1433" s="568" t="s">
        <v>76</v>
      </c>
      <c r="AB1433" s="568" t="s">
        <v>76</v>
      </c>
      <c r="AC1433" s="568" t="s">
        <v>76</v>
      </c>
      <c r="AD1433" s="568" t="s">
        <v>76</v>
      </c>
      <c r="AE1433" s="568" t="s">
        <v>76</v>
      </c>
      <c r="AF1433" s="568" t="s">
        <v>76</v>
      </c>
      <c r="AG1433" s="568" t="s">
        <v>76</v>
      </c>
      <c r="AH1433" s="567" t="s">
        <v>76</v>
      </c>
      <c r="AI1433" s="568" t="s">
        <v>76</v>
      </c>
      <c r="AJ1433" s="568" t="s">
        <v>76</v>
      </c>
      <c r="AK1433" s="567" t="s">
        <v>76</v>
      </c>
      <c r="AL1433" s="568" t="s">
        <v>76</v>
      </c>
      <c r="AM1433" s="568">
        <v>12</v>
      </c>
      <c r="AN1433" s="568" t="s">
        <v>76</v>
      </c>
      <c r="AO1433" s="568">
        <v>13</v>
      </c>
    </row>
    <row r="1434" spans="1:41" ht="15" customHeight="1">
      <c r="A1434" s="2639" t="s">
        <v>400</v>
      </c>
      <c r="B1434" s="2639"/>
      <c r="C1434" s="568"/>
      <c r="D1434" s="568"/>
      <c r="E1434" s="568"/>
      <c r="F1434" s="568"/>
      <c r="G1434" s="568"/>
      <c r="H1434" s="568"/>
      <c r="I1434" s="568"/>
      <c r="J1434" s="568"/>
      <c r="K1434" s="568"/>
      <c r="L1434" s="568"/>
      <c r="M1434" s="568"/>
      <c r="N1434" s="568"/>
      <c r="O1434" s="567"/>
      <c r="P1434" s="568"/>
      <c r="Q1434" s="567"/>
      <c r="R1434" s="547"/>
      <c r="S1434" s="547"/>
      <c r="T1434" s="547"/>
      <c r="U1434" s="547"/>
      <c r="V1434" s="547"/>
      <c r="W1434" s="547"/>
      <c r="X1434" s="547"/>
      <c r="Y1434" s="547"/>
      <c r="Z1434" s="567"/>
      <c r="AA1434" s="567"/>
      <c r="AB1434" s="568"/>
      <c r="AC1434" s="568"/>
      <c r="AD1434" s="568"/>
      <c r="AE1434" s="568"/>
      <c r="AF1434" s="568"/>
      <c r="AG1434" s="568"/>
      <c r="AH1434" s="567"/>
      <c r="AI1434" s="568"/>
      <c r="AJ1434" s="568"/>
      <c r="AK1434" s="567"/>
      <c r="AL1434" s="568"/>
      <c r="AM1434" s="568"/>
      <c r="AN1434" s="568"/>
      <c r="AO1434" s="568"/>
    </row>
    <row r="1435" spans="1:41" ht="15" customHeight="1">
      <c r="B1435" s="564" t="s">
        <v>390</v>
      </c>
      <c r="C1435" s="568">
        <v>12.5</v>
      </c>
      <c r="D1435" s="568">
        <v>13</v>
      </c>
      <c r="E1435" s="568" t="s">
        <v>1647</v>
      </c>
      <c r="F1435" s="568">
        <v>13</v>
      </c>
      <c r="G1435" s="568">
        <v>12.5</v>
      </c>
      <c r="H1435" s="568">
        <v>12</v>
      </c>
      <c r="I1435" s="568">
        <v>11.5</v>
      </c>
      <c r="J1435" s="568">
        <v>13</v>
      </c>
      <c r="K1435" s="568">
        <v>13</v>
      </c>
      <c r="L1435" s="568">
        <v>13</v>
      </c>
      <c r="M1435" s="568">
        <v>13</v>
      </c>
      <c r="N1435" s="568">
        <v>13</v>
      </c>
      <c r="O1435" s="568">
        <v>13</v>
      </c>
      <c r="P1435" s="568">
        <v>13</v>
      </c>
      <c r="Q1435" s="568">
        <v>13</v>
      </c>
      <c r="R1435" s="547">
        <v>13</v>
      </c>
      <c r="S1435" s="547">
        <v>13</v>
      </c>
      <c r="T1435" s="547">
        <v>13</v>
      </c>
      <c r="U1435" s="547">
        <v>13</v>
      </c>
      <c r="V1435" s="547">
        <v>13</v>
      </c>
      <c r="W1435" s="547">
        <v>13</v>
      </c>
      <c r="X1435" s="547">
        <v>13</v>
      </c>
      <c r="Y1435" s="547">
        <v>13</v>
      </c>
      <c r="Z1435" s="568">
        <v>13</v>
      </c>
      <c r="AA1435" s="568">
        <v>13</v>
      </c>
      <c r="AB1435" s="568">
        <v>13</v>
      </c>
      <c r="AC1435" s="568">
        <v>13</v>
      </c>
      <c r="AD1435" s="568">
        <v>13</v>
      </c>
      <c r="AE1435" s="568">
        <v>13</v>
      </c>
      <c r="AF1435" s="568">
        <v>13</v>
      </c>
      <c r="AG1435" s="568">
        <v>13</v>
      </c>
      <c r="AH1435" s="568">
        <v>13</v>
      </c>
      <c r="AI1435" s="568">
        <v>12.5</v>
      </c>
      <c r="AJ1435" s="568">
        <v>13</v>
      </c>
      <c r="AK1435" s="568">
        <v>13</v>
      </c>
      <c r="AL1435" s="568">
        <v>13</v>
      </c>
      <c r="AM1435" s="568" t="s">
        <v>76</v>
      </c>
      <c r="AN1435" s="568">
        <v>13</v>
      </c>
      <c r="AO1435" s="568">
        <v>13</v>
      </c>
    </row>
    <row r="1436" spans="1:41" ht="15" customHeight="1">
      <c r="B1436" s="564" t="s">
        <v>391</v>
      </c>
      <c r="C1436" s="568" t="s">
        <v>76</v>
      </c>
      <c r="D1436" s="568" t="s">
        <v>76</v>
      </c>
      <c r="E1436" s="568" t="s">
        <v>76</v>
      </c>
      <c r="F1436" s="568" t="s">
        <v>76</v>
      </c>
      <c r="G1436" s="568" t="s">
        <v>76</v>
      </c>
      <c r="H1436" s="568" t="s">
        <v>76</v>
      </c>
      <c r="I1436" s="568">
        <v>12.5</v>
      </c>
      <c r="J1436" s="568" t="s">
        <v>76</v>
      </c>
      <c r="K1436" s="568">
        <v>13</v>
      </c>
      <c r="L1436" s="568" t="s">
        <v>76</v>
      </c>
      <c r="M1436" s="568" t="s">
        <v>76</v>
      </c>
      <c r="N1436" s="568" t="s">
        <v>76</v>
      </c>
      <c r="O1436" s="568" t="s">
        <v>76</v>
      </c>
      <c r="P1436" s="567" t="s">
        <v>76</v>
      </c>
      <c r="Q1436" s="567" t="s">
        <v>76</v>
      </c>
      <c r="R1436" s="547">
        <v>13</v>
      </c>
      <c r="S1436" s="547" t="s">
        <v>76</v>
      </c>
      <c r="T1436" s="547" t="s">
        <v>76</v>
      </c>
      <c r="U1436" s="547" t="s">
        <v>76</v>
      </c>
      <c r="V1436" s="547" t="s">
        <v>76</v>
      </c>
      <c r="W1436" s="547" t="s">
        <v>76</v>
      </c>
      <c r="X1436" s="547" t="s">
        <v>76</v>
      </c>
      <c r="Y1436" s="547" t="s">
        <v>76</v>
      </c>
      <c r="Z1436" s="568" t="s">
        <v>76</v>
      </c>
      <c r="AA1436" s="568" t="s">
        <v>76</v>
      </c>
      <c r="AB1436" s="568" t="s">
        <v>76</v>
      </c>
      <c r="AC1436" s="568" t="s">
        <v>76</v>
      </c>
      <c r="AD1436" s="568" t="s">
        <v>76</v>
      </c>
      <c r="AE1436" s="568" t="s">
        <v>76</v>
      </c>
      <c r="AF1436" s="568" t="s">
        <v>76</v>
      </c>
      <c r="AG1436" s="568"/>
      <c r="AH1436" s="568" t="s">
        <v>76</v>
      </c>
      <c r="AI1436" s="568">
        <v>13</v>
      </c>
      <c r="AJ1436" s="568" t="s">
        <v>76</v>
      </c>
      <c r="AK1436" s="567" t="s">
        <v>76</v>
      </c>
      <c r="AL1436" s="568" t="s">
        <v>76</v>
      </c>
      <c r="AM1436" s="568">
        <v>13</v>
      </c>
      <c r="AN1436" s="568" t="s">
        <v>76</v>
      </c>
      <c r="AO1436" s="568">
        <v>13</v>
      </c>
    </row>
    <row r="1437" spans="1:41" ht="15" customHeight="1">
      <c r="A1437" s="2639" t="s">
        <v>47</v>
      </c>
      <c r="B1437" s="2639"/>
      <c r="C1437" s="568"/>
      <c r="D1437" s="568"/>
      <c r="E1437" s="568"/>
      <c r="F1437" s="568"/>
      <c r="G1437" s="568"/>
      <c r="H1437" s="568"/>
      <c r="I1437" s="568"/>
      <c r="J1437" s="568"/>
      <c r="K1437" s="568"/>
      <c r="L1437" s="568"/>
      <c r="M1437" s="568"/>
      <c r="N1437" s="568"/>
      <c r="O1437" s="568"/>
      <c r="P1437" s="567"/>
      <c r="Q1437" s="567"/>
      <c r="R1437" s="547" t="s">
        <v>1285</v>
      </c>
      <c r="S1437" s="547"/>
      <c r="T1437" s="547"/>
      <c r="U1437" s="547"/>
      <c r="V1437" s="547"/>
      <c r="W1437" s="547"/>
      <c r="X1437" s="547"/>
      <c r="Y1437" s="547"/>
      <c r="Z1437" s="568"/>
      <c r="AA1437" s="568"/>
      <c r="AB1437" s="568"/>
      <c r="AC1437" s="568"/>
      <c r="AD1437" s="568"/>
      <c r="AE1437" s="568"/>
      <c r="AF1437" s="568"/>
      <c r="AG1437" s="568"/>
      <c r="AH1437" s="568"/>
      <c r="AI1437" s="568"/>
      <c r="AJ1437" s="568"/>
      <c r="AK1437" s="567"/>
      <c r="AL1437" s="568"/>
      <c r="AM1437" s="568"/>
      <c r="AN1437" s="568"/>
      <c r="AO1437" s="568"/>
    </row>
    <row r="1438" spans="1:41" ht="15" customHeight="1">
      <c r="B1438" s="564" t="s">
        <v>390</v>
      </c>
      <c r="C1438" s="568">
        <v>12</v>
      </c>
      <c r="D1438" s="568" t="s">
        <v>1645</v>
      </c>
      <c r="E1438" s="568" t="s">
        <v>1663</v>
      </c>
      <c r="F1438" s="568">
        <v>12.5</v>
      </c>
      <c r="G1438" s="568" t="s">
        <v>1645</v>
      </c>
      <c r="H1438" s="568">
        <v>12</v>
      </c>
      <c r="I1438" s="568">
        <v>10</v>
      </c>
      <c r="J1438" s="568" t="s">
        <v>1854</v>
      </c>
      <c r="K1438" s="568">
        <v>16.5</v>
      </c>
      <c r="L1438" s="568">
        <v>13.25</v>
      </c>
      <c r="M1438" s="568">
        <v>14.75</v>
      </c>
      <c r="N1438" s="568">
        <v>14.5</v>
      </c>
      <c r="O1438" s="568">
        <v>13</v>
      </c>
      <c r="P1438" s="568">
        <v>11.5</v>
      </c>
      <c r="Q1438" s="570">
        <v>12</v>
      </c>
      <c r="R1438" s="547">
        <v>13.5</v>
      </c>
      <c r="S1438" s="547">
        <v>14.5</v>
      </c>
      <c r="T1438" s="547">
        <v>13</v>
      </c>
      <c r="U1438" s="547">
        <v>15</v>
      </c>
      <c r="V1438" s="547">
        <v>18</v>
      </c>
      <c r="W1438" s="547">
        <v>13</v>
      </c>
      <c r="X1438" s="547">
        <v>15.5</v>
      </c>
      <c r="Y1438" s="547">
        <v>11.5</v>
      </c>
      <c r="Z1438" s="568">
        <v>14.5</v>
      </c>
      <c r="AA1438" s="568">
        <v>13.5</v>
      </c>
      <c r="AB1438" s="568">
        <v>13.75</v>
      </c>
      <c r="AC1438" s="568">
        <v>16.3</v>
      </c>
      <c r="AD1438" s="568">
        <v>15</v>
      </c>
      <c r="AE1438" s="568">
        <v>14.5</v>
      </c>
      <c r="AF1438" s="568">
        <v>13</v>
      </c>
      <c r="AG1438" s="568">
        <v>14.5</v>
      </c>
      <c r="AH1438" s="568">
        <v>13</v>
      </c>
      <c r="AI1438" s="568" t="s">
        <v>76</v>
      </c>
      <c r="AJ1438" s="568">
        <v>15</v>
      </c>
      <c r="AK1438" s="568">
        <v>14</v>
      </c>
      <c r="AL1438" s="568" t="s">
        <v>76</v>
      </c>
      <c r="AM1438" s="568" t="s">
        <v>76</v>
      </c>
      <c r="AN1438" s="568">
        <v>13</v>
      </c>
      <c r="AO1438" s="568">
        <v>13</v>
      </c>
    </row>
    <row r="1439" spans="1:41" ht="15" customHeight="1">
      <c r="B1439" s="564" t="s">
        <v>391</v>
      </c>
      <c r="C1439" s="568">
        <v>12.5</v>
      </c>
      <c r="D1439" s="568" t="s">
        <v>76</v>
      </c>
      <c r="E1439" s="568" t="s">
        <v>76</v>
      </c>
      <c r="F1439" s="568" t="s">
        <v>76</v>
      </c>
      <c r="G1439" s="568" t="s">
        <v>76</v>
      </c>
      <c r="H1439" s="568" t="s">
        <v>76</v>
      </c>
      <c r="I1439" s="568">
        <v>11</v>
      </c>
      <c r="J1439" s="568" t="s">
        <v>76</v>
      </c>
      <c r="K1439" s="568">
        <v>16.5</v>
      </c>
      <c r="L1439" s="568" t="s">
        <v>76</v>
      </c>
      <c r="M1439" s="568" t="s">
        <v>76</v>
      </c>
      <c r="N1439" s="568" t="s">
        <v>76</v>
      </c>
      <c r="O1439" s="568" t="s">
        <v>76</v>
      </c>
      <c r="P1439" s="567" t="s">
        <v>76</v>
      </c>
      <c r="Q1439" s="567" t="s">
        <v>76</v>
      </c>
      <c r="R1439" s="547" t="s">
        <v>76</v>
      </c>
      <c r="S1439" s="547" t="s">
        <v>76</v>
      </c>
      <c r="T1439" s="547" t="s">
        <v>76</v>
      </c>
      <c r="U1439" s="547" t="s">
        <v>76</v>
      </c>
      <c r="V1439" s="547" t="s">
        <v>76</v>
      </c>
      <c r="W1439" s="547" t="s">
        <v>76</v>
      </c>
      <c r="X1439" s="547" t="s">
        <v>76</v>
      </c>
      <c r="Y1439" s="547" t="s">
        <v>76</v>
      </c>
      <c r="Z1439" s="568" t="s">
        <v>76</v>
      </c>
      <c r="AA1439" s="568" t="s">
        <v>76</v>
      </c>
      <c r="AB1439" s="568" t="s">
        <v>76</v>
      </c>
      <c r="AC1439" s="568" t="s">
        <v>76</v>
      </c>
      <c r="AD1439" s="568" t="s">
        <v>76</v>
      </c>
      <c r="AE1439" s="568" t="s">
        <v>76</v>
      </c>
      <c r="AF1439" s="568" t="s">
        <v>76</v>
      </c>
      <c r="AG1439" s="568" t="s">
        <v>76</v>
      </c>
      <c r="AH1439" s="568">
        <v>15</v>
      </c>
      <c r="AI1439" s="568" t="s">
        <v>76</v>
      </c>
      <c r="AJ1439" s="568" t="s">
        <v>76</v>
      </c>
      <c r="AK1439" s="567" t="s">
        <v>76</v>
      </c>
      <c r="AL1439" s="568" t="s">
        <v>76</v>
      </c>
      <c r="AM1439" s="568">
        <v>11.5</v>
      </c>
      <c r="AN1439" s="568" t="s">
        <v>76</v>
      </c>
      <c r="AO1439" s="568">
        <v>15.5</v>
      </c>
    </row>
    <row r="1440" spans="1:41" ht="15" customHeight="1">
      <c r="A1440" s="2639" t="s">
        <v>407</v>
      </c>
      <c r="B1440" s="2639"/>
      <c r="C1440" s="568"/>
      <c r="D1440" s="568"/>
      <c r="E1440" s="568"/>
      <c r="F1440" s="568"/>
      <c r="G1440" s="568"/>
      <c r="H1440" s="568"/>
      <c r="I1440" s="568"/>
      <c r="J1440" s="568"/>
      <c r="K1440" s="568"/>
      <c r="L1440" s="568"/>
      <c r="M1440" s="568"/>
      <c r="N1440" s="568"/>
      <c r="O1440" s="568"/>
      <c r="P1440" s="567"/>
      <c r="Q1440" s="567"/>
      <c r="R1440" s="547"/>
      <c r="S1440" s="547"/>
      <c r="T1440" s="547"/>
      <c r="U1440" s="547"/>
      <c r="V1440" s="547"/>
      <c r="W1440" s="547"/>
      <c r="X1440" s="547"/>
      <c r="Y1440" s="547"/>
      <c r="Z1440" s="567"/>
      <c r="AA1440" s="567"/>
      <c r="AB1440" s="568"/>
      <c r="AC1440" s="571"/>
      <c r="AD1440" s="568"/>
      <c r="AE1440" s="568"/>
      <c r="AF1440" s="568"/>
      <c r="AG1440" s="568"/>
      <c r="AH1440" s="568"/>
      <c r="AI1440" s="568"/>
      <c r="AJ1440" s="568"/>
      <c r="AK1440" s="567"/>
      <c r="AL1440" s="568"/>
      <c r="AM1440" s="568"/>
      <c r="AN1440" s="568"/>
      <c r="AO1440" s="568"/>
    </row>
    <row r="1441" spans="1:41" ht="15" customHeight="1">
      <c r="A1441" s="565" t="s">
        <v>856</v>
      </c>
      <c r="B1441" s="703" t="s">
        <v>1258</v>
      </c>
      <c r="C1441" s="568"/>
      <c r="D1441" s="568"/>
      <c r="E1441" s="568"/>
      <c r="F1441" s="568"/>
      <c r="G1441" s="568"/>
      <c r="H1441" s="568"/>
      <c r="I1441" s="568"/>
      <c r="J1441" s="568"/>
      <c r="K1441" s="568"/>
      <c r="L1441" s="568"/>
      <c r="M1441" s="568"/>
      <c r="N1441" s="568"/>
      <c r="O1441" s="568"/>
      <c r="P1441" s="567"/>
      <c r="Q1441" s="567"/>
      <c r="R1441" s="547"/>
      <c r="S1441" s="547"/>
      <c r="T1441" s="547"/>
      <c r="U1441" s="547"/>
      <c r="V1441" s="547"/>
      <c r="W1441" s="547"/>
      <c r="X1441" s="547"/>
      <c r="Y1441" s="547"/>
      <c r="Z1441" s="567"/>
      <c r="AA1441" s="567"/>
      <c r="AB1441" s="568"/>
      <c r="AC1441" s="568"/>
      <c r="AD1441" s="568"/>
      <c r="AE1441" s="568"/>
      <c r="AF1441" s="568"/>
      <c r="AG1441" s="568"/>
      <c r="AH1441" s="568"/>
      <c r="AI1441" s="568"/>
      <c r="AJ1441" s="568"/>
      <c r="AK1441" s="567"/>
      <c r="AL1441" s="568"/>
      <c r="AM1441" s="568"/>
      <c r="AN1441" s="568"/>
      <c r="AO1441" s="568"/>
    </row>
    <row r="1442" spans="1:41" ht="15" customHeight="1">
      <c r="A1442" s="565"/>
      <c r="B1442" s="564" t="s">
        <v>401</v>
      </c>
      <c r="C1442" s="568">
        <v>13</v>
      </c>
      <c r="D1442" s="568">
        <v>13</v>
      </c>
      <c r="E1442" s="568" t="s">
        <v>1669</v>
      </c>
      <c r="F1442" s="568">
        <v>13</v>
      </c>
      <c r="G1442" s="568">
        <v>13</v>
      </c>
      <c r="H1442" s="568">
        <v>13</v>
      </c>
      <c r="I1442" s="568">
        <v>12</v>
      </c>
      <c r="J1442" s="568">
        <v>13</v>
      </c>
      <c r="K1442" s="568">
        <v>13</v>
      </c>
      <c r="L1442" s="568">
        <v>13</v>
      </c>
      <c r="M1442" s="568">
        <v>13</v>
      </c>
      <c r="N1442" s="568">
        <v>13</v>
      </c>
      <c r="O1442" s="568">
        <v>13</v>
      </c>
      <c r="P1442" s="568">
        <v>13</v>
      </c>
      <c r="Q1442" s="568">
        <v>13</v>
      </c>
      <c r="R1442" s="547">
        <v>13</v>
      </c>
      <c r="S1442" s="547">
        <v>13</v>
      </c>
      <c r="T1442" s="547">
        <v>13</v>
      </c>
      <c r="U1442" s="547">
        <v>13</v>
      </c>
      <c r="V1442" s="547">
        <v>13</v>
      </c>
      <c r="W1442" s="547">
        <v>13</v>
      </c>
      <c r="X1442" s="547">
        <v>13</v>
      </c>
      <c r="Y1442" s="547">
        <v>13</v>
      </c>
      <c r="Z1442" s="568">
        <v>13</v>
      </c>
      <c r="AA1442" s="568">
        <v>13</v>
      </c>
      <c r="AB1442" s="568">
        <v>13</v>
      </c>
      <c r="AC1442" s="568">
        <v>13</v>
      </c>
      <c r="AD1442" s="568">
        <v>13</v>
      </c>
      <c r="AE1442" s="568">
        <v>13</v>
      </c>
      <c r="AF1442" s="568">
        <v>13</v>
      </c>
      <c r="AG1442" s="568">
        <v>13</v>
      </c>
      <c r="AH1442" s="568">
        <v>13</v>
      </c>
      <c r="AI1442" s="568">
        <v>11</v>
      </c>
      <c r="AJ1442" s="568">
        <v>13</v>
      </c>
      <c r="AK1442" s="568">
        <v>13</v>
      </c>
      <c r="AL1442" s="568">
        <v>13</v>
      </c>
      <c r="AM1442" s="568">
        <v>11</v>
      </c>
      <c r="AN1442" s="568">
        <v>13</v>
      </c>
      <c r="AO1442" s="568">
        <v>13</v>
      </c>
    </row>
    <row r="1443" spans="1:41" ht="15" customHeight="1">
      <c r="A1443" s="565"/>
      <c r="B1443" s="564" t="s">
        <v>402</v>
      </c>
      <c r="C1443" s="568" t="s">
        <v>76</v>
      </c>
      <c r="D1443" s="568" t="s">
        <v>76</v>
      </c>
      <c r="E1443" s="568" t="s">
        <v>76</v>
      </c>
      <c r="F1443" s="568" t="s">
        <v>76</v>
      </c>
      <c r="G1443" s="568" t="s">
        <v>76</v>
      </c>
      <c r="H1443" s="568" t="s">
        <v>76</v>
      </c>
      <c r="I1443" s="568" t="s">
        <v>76</v>
      </c>
      <c r="J1443" s="568" t="s">
        <v>76</v>
      </c>
      <c r="K1443" s="568" t="s">
        <v>76</v>
      </c>
      <c r="L1443" s="568" t="s">
        <v>76</v>
      </c>
      <c r="M1443" s="568" t="s">
        <v>76</v>
      </c>
      <c r="N1443" s="568" t="s">
        <v>76</v>
      </c>
      <c r="O1443" s="568" t="s">
        <v>76</v>
      </c>
      <c r="P1443" s="567" t="s">
        <v>76</v>
      </c>
      <c r="Q1443" s="567" t="s">
        <v>76</v>
      </c>
      <c r="R1443" s="547" t="s">
        <v>76</v>
      </c>
      <c r="S1443" s="547" t="s">
        <v>76</v>
      </c>
      <c r="T1443" s="547" t="s">
        <v>76</v>
      </c>
      <c r="U1443" s="547" t="s">
        <v>76</v>
      </c>
      <c r="V1443" s="547" t="s">
        <v>76</v>
      </c>
      <c r="W1443" s="547" t="s">
        <v>76</v>
      </c>
      <c r="X1443" s="547" t="s">
        <v>76</v>
      </c>
      <c r="Y1443" s="547" t="s">
        <v>76</v>
      </c>
      <c r="Z1443" s="568" t="s">
        <v>76</v>
      </c>
      <c r="AA1443" s="568" t="s">
        <v>76</v>
      </c>
      <c r="AB1443" s="567" t="s">
        <v>76</v>
      </c>
      <c r="AC1443" s="568" t="s">
        <v>76</v>
      </c>
      <c r="AD1443" s="568" t="s">
        <v>76</v>
      </c>
      <c r="AE1443" s="568" t="s">
        <v>76</v>
      </c>
      <c r="AF1443" s="568" t="s">
        <v>76</v>
      </c>
      <c r="AG1443" s="568" t="s">
        <v>76</v>
      </c>
      <c r="AH1443" s="568" t="s">
        <v>76</v>
      </c>
      <c r="AI1443" s="568">
        <v>13</v>
      </c>
      <c r="AJ1443" s="568" t="s">
        <v>76</v>
      </c>
      <c r="AK1443" s="567" t="s">
        <v>76</v>
      </c>
      <c r="AL1443" s="568" t="s">
        <v>76</v>
      </c>
      <c r="AM1443" s="568">
        <v>13</v>
      </c>
      <c r="AN1443" s="568" t="s">
        <v>76</v>
      </c>
      <c r="AO1443" s="568">
        <v>13</v>
      </c>
    </row>
    <row r="1444" spans="1:41" ht="15" customHeight="1">
      <c r="A1444" s="565" t="s">
        <v>1085</v>
      </c>
      <c r="B1444" s="701" t="s">
        <v>1259</v>
      </c>
      <c r="C1444" s="568"/>
      <c r="D1444" s="568"/>
      <c r="E1444" s="568"/>
      <c r="F1444" s="568"/>
      <c r="G1444" s="568"/>
      <c r="H1444" s="568"/>
      <c r="I1444" s="568"/>
      <c r="J1444" s="568"/>
      <c r="K1444" s="568"/>
      <c r="L1444" s="568"/>
      <c r="M1444" s="568"/>
      <c r="N1444" s="568"/>
      <c r="O1444" s="568"/>
      <c r="P1444" s="567"/>
      <c r="Q1444" s="567"/>
      <c r="R1444" s="547"/>
      <c r="S1444" s="547"/>
      <c r="T1444" s="547"/>
      <c r="U1444" s="547"/>
      <c r="V1444" s="547"/>
      <c r="W1444" s="547"/>
      <c r="X1444" s="547"/>
      <c r="Y1444" s="547"/>
      <c r="Z1444" s="568"/>
      <c r="AA1444" s="568"/>
      <c r="AB1444" s="567"/>
      <c r="AC1444" s="568"/>
      <c r="AD1444" s="568"/>
      <c r="AE1444" s="568"/>
      <c r="AF1444" s="568"/>
      <c r="AG1444" s="568"/>
      <c r="AH1444" s="568"/>
      <c r="AI1444" s="568"/>
      <c r="AJ1444" s="568"/>
      <c r="AK1444" s="567"/>
      <c r="AL1444" s="568"/>
      <c r="AM1444" s="568"/>
      <c r="AN1444" s="568"/>
      <c r="AO1444" s="568"/>
    </row>
    <row r="1445" spans="1:41" ht="15" customHeight="1">
      <c r="B1445" s="564" t="s">
        <v>401</v>
      </c>
      <c r="C1445" s="568">
        <v>13</v>
      </c>
      <c r="D1445" s="568">
        <v>13</v>
      </c>
      <c r="E1445" s="568">
        <v>12</v>
      </c>
      <c r="F1445" s="568">
        <v>12.5</v>
      </c>
      <c r="G1445" s="568">
        <v>13</v>
      </c>
      <c r="H1445" s="568">
        <v>13</v>
      </c>
      <c r="I1445" s="568">
        <v>13</v>
      </c>
      <c r="J1445" s="568">
        <v>13</v>
      </c>
      <c r="K1445" s="568">
        <v>16.5</v>
      </c>
      <c r="L1445" s="568">
        <v>13</v>
      </c>
      <c r="M1445" s="568">
        <v>14.5</v>
      </c>
      <c r="N1445" s="568">
        <v>14</v>
      </c>
      <c r="O1445" s="568">
        <v>13</v>
      </c>
      <c r="P1445" s="568">
        <v>13</v>
      </c>
      <c r="Q1445" s="568">
        <v>13</v>
      </c>
      <c r="R1445" s="547" t="s">
        <v>76</v>
      </c>
      <c r="S1445" s="547">
        <v>14.5</v>
      </c>
      <c r="T1445" s="547">
        <v>13</v>
      </c>
      <c r="U1445" s="547" t="s">
        <v>76</v>
      </c>
      <c r="V1445" s="547">
        <v>18</v>
      </c>
      <c r="W1445" s="547">
        <v>13</v>
      </c>
      <c r="X1445" s="547">
        <v>15.5</v>
      </c>
      <c r="Y1445" s="547">
        <v>11.5</v>
      </c>
      <c r="Z1445" s="568">
        <v>14.5</v>
      </c>
      <c r="AA1445" s="568">
        <v>13</v>
      </c>
      <c r="AB1445" s="568">
        <v>11.5</v>
      </c>
      <c r="AC1445" s="568">
        <v>16.3</v>
      </c>
      <c r="AD1445" s="568">
        <v>15</v>
      </c>
      <c r="AE1445" s="568">
        <v>11.5</v>
      </c>
      <c r="AF1445" s="568">
        <v>13.5</v>
      </c>
      <c r="AG1445" s="568">
        <v>15</v>
      </c>
      <c r="AH1445" s="568">
        <v>13</v>
      </c>
      <c r="AI1445" s="568">
        <v>17.75</v>
      </c>
      <c r="AJ1445" s="568">
        <v>15</v>
      </c>
      <c r="AK1445" s="567" t="s">
        <v>1550</v>
      </c>
      <c r="AL1445" s="568">
        <v>13</v>
      </c>
      <c r="AM1445" s="568">
        <v>11.5</v>
      </c>
      <c r="AN1445" s="568">
        <v>12.5</v>
      </c>
      <c r="AO1445" s="568">
        <v>13</v>
      </c>
    </row>
    <row r="1446" spans="1:41" ht="15" customHeight="1">
      <c r="B1446" s="564" t="s">
        <v>402</v>
      </c>
      <c r="C1446" s="568" t="s">
        <v>76</v>
      </c>
      <c r="D1446" s="568" t="s">
        <v>76</v>
      </c>
      <c r="E1446" s="568" t="s">
        <v>76</v>
      </c>
      <c r="F1446" s="568" t="s">
        <v>76</v>
      </c>
      <c r="G1446" s="568" t="s">
        <v>76</v>
      </c>
      <c r="H1446" s="568" t="s">
        <v>76</v>
      </c>
      <c r="I1446" s="568" t="s">
        <v>76</v>
      </c>
      <c r="J1446" s="568" t="s">
        <v>76</v>
      </c>
      <c r="K1446" s="568" t="s">
        <v>76</v>
      </c>
      <c r="L1446" s="568" t="s">
        <v>76</v>
      </c>
      <c r="M1446" s="568">
        <v>14.5</v>
      </c>
      <c r="N1446" s="568" t="s">
        <v>76</v>
      </c>
      <c r="O1446" s="568" t="s">
        <v>76</v>
      </c>
      <c r="P1446" s="568" t="s">
        <v>76</v>
      </c>
      <c r="Q1446" s="568" t="s">
        <v>76</v>
      </c>
      <c r="R1446" s="547" t="s">
        <v>76</v>
      </c>
      <c r="S1446" s="547" t="s">
        <v>76</v>
      </c>
      <c r="T1446" s="547" t="s">
        <v>76</v>
      </c>
      <c r="U1446" s="547" t="s">
        <v>76</v>
      </c>
      <c r="V1446" s="547" t="s">
        <v>76</v>
      </c>
      <c r="W1446" s="547" t="s">
        <v>76</v>
      </c>
      <c r="X1446" s="547" t="s">
        <v>76</v>
      </c>
      <c r="Y1446" s="547" t="s">
        <v>76</v>
      </c>
      <c r="Z1446" s="568" t="s">
        <v>76</v>
      </c>
      <c r="AA1446" s="568" t="s">
        <v>76</v>
      </c>
      <c r="AB1446" s="568" t="s">
        <v>76</v>
      </c>
      <c r="AC1446" s="568" t="s">
        <v>76</v>
      </c>
      <c r="AD1446" s="568" t="s">
        <v>76</v>
      </c>
      <c r="AE1446" s="568" t="s">
        <v>76</v>
      </c>
      <c r="AF1446" s="568" t="s">
        <v>76</v>
      </c>
      <c r="AG1446" s="568" t="s">
        <v>76</v>
      </c>
      <c r="AH1446" s="568" t="s">
        <v>76</v>
      </c>
      <c r="AI1446" s="568" t="s">
        <v>76</v>
      </c>
      <c r="AJ1446" s="568" t="s">
        <v>76</v>
      </c>
      <c r="AK1446" s="568" t="s">
        <v>76</v>
      </c>
      <c r="AL1446" s="568" t="s">
        <v>76</v>
      </c>
      <c r="AM1446" s="568">
        <v>11.5</v>
      </c>
      <c r="AN1446" s="568" t="s">
        <v>76</v>
      </c>
      <c r="AO1446" s="568">
        <v>15.5</v>
      </c>
    </row>
    <row r="1447" spans="1:41" s="551" customFormat="1" ht="15" customHeight="1">
      <c r="A1447" s="2639" t="s">
        <v>211</v>
      </c>
      <c r="B1447" s="2639"/>
      <c r="C1447" s="568">
        <v>7</v>
      </c>
      <c r="D1447" s="568">
        <v>7</v>
      </c>
      <c r="E1447" s="568">
        <v>7</v>
      </c>
      <c r="F1447" s="568">
        <v>7</v>
      </c>
      <c r="G1447" s="568">
        <v>7</v>
      </c>
      <c r="H1447" s="568">
        <v>7</v>
      </c>
      <c r="I1447" s="568">
        <v>7</v>
      </c>
      <c r="J1447" s="568">
        <v>7</v>
      </c>
      <c r="K1447" s="568">
        <v>7</v>
      </c>
      <c r="L1447" s="568">
        <v>7</v>
      </c>
      <c r="M1447" s="568">
        <v>7</v>
      </c>
      <c r="N1447" s="568">
        <v>7</v>
      </c>
      <c r="O1447" s="568">
        <v>7</v>
      </c>
      <c r="P1447" s="568">
        <v>7</v>
      </c>
      <c r="Q1447" s="568">
        <v>7</v>
      </c>
      <c r="R1447" s="547">
        <v>7</v>
      </c>
      <c r="S1447" s="547">
        <v>7</v>
      </c>
      <c r="T1447" s="547">
        <v>7</v>
      </c>
      <c r="U1447" s="547">
        <v>7</v>
      </c>
      <c r="V1447" s="547">
        <v>7</v>
      </c>
      <c r="W1447" s="547">
        <v>7</v>
      </c>
      <c r="X1447" s="547">
        <v>7</v>
      </c>
      <c r="Y1447" s="547">
        <v>7</v>
      </c>
      <c r="Z1447" s="568">
        <v>7</v>
      </c>
      <c r="AA1447" s="568">
        <v>7</v>
      </c>
      <c r="AB1447" s="568">
        <v>7</v>
      </c>
      <c r="AC1447" s="568">
        <v>7</v>
      </c>
      <c r="AD1447" s="568">
        <v>7</v>
      </c>
      <c r="AE1447" s="568">
        <v>7</v>
      </c>
      <c r="AF1447" s="568">
        <v>7</v>
      </c>
      <c r="AG1447" s="568">
        <v>7</v>
      </c>
      <c r="AH1447" s="568">
        <v>7</v>
      </c>
      <c r="AI1447" s="568">
        <v>7</v>
      </c>
      <c r="AJ1447" s="568">
        <v>7</v>
      </c>
      <c r="AK1447" s="568">
        <v>7</v>
      </c>
      <c r="AL1447" s="568">
        <v>7</v>
      </c>
      <c r="AM1447" s="568">
        <v>7</v>
      </c>
      <c r="AN1447" s="568">
        <v>7</v>
      </c>
      <c r="AO1447" s="568" t="s">
        <v>76</v>
      </c>
    </row>
    <row r="1448" spans="1:41" ht="15" customHeight="1">
      <c r="A1448" s="2639" t="s">
        <v>408</v>
      </c>
      <c r="B1448" s="2639"/>
      <c r="C1448" s="568"/>
      <c r="D1448" s="568"/>
      <c r="E1448" s="568"/>
      <c r="F1448" s="568"/>
      <c r="G1448" s="568"/>
      <c r="H1448" s="568"/>
      <c r="I1448" s="568"/>
      <c r="J1448" s="568"/>
      <c r="K1448" s="568"/>
      <c r="L1448" s="568"/>
      <c r="M1448" s="568"/>
      <c r="N1448" s="568"/>
      <c r="O1448" s="568"/>
      <c r="P1448" s="567"/>
      <c r="Q1448" s="567"/>
      <c r="R1448" s="547"/>
      <c r="S1448" s="547"/>
      <c r="T1448" s="547"/>
      <c r="U1448" s="547"/>
      <c r="V1448" s="547"/>
      <c r="W1448" s="546"/>
      <c r="X1448" s="546"/>
      <c r="Y1448" s="547"/>
      <c r="Z1448" s="567"/>
      <c r="AA1448" s="567"/>
      <c r="AB1448" s="567"/>
      <c r="AC1448" s="567"/>
      <c r="AD1448" s="568"/>
      <c r="AE1448" s="568"/>
      <c r="AF1448" s="568"/>
      <c r="AG1448" s="568"/>
      <c r="AH1448" s="568"/>
      <c r="AI1448" s="568"/>
      <c r="AJ1448" s="568"/>
      <c r="AK1448" s="567"/>
      <c r="AL1448" s="568"/>
      <c r="AM1448" s="568"/>
      <c r="AN1448" s="568"/>
      <c r="AO1448" s="568"/>
    </row>
    <row r="1449" spans="1:41" ht="15" customHeight="1">
      <c r="B1449" s="564" t="s">
        <v>390</v>
      </c>
      <c r="C1449" s="568">
        <v>13</v>
      </c>
      <c r="D1449" s="568">
        <v>13</v>
      </c>
      <c r="E1449" s="568" t="s">
        <v>1669</v>
      </c>
      <c r="F1449" s="568">
        <v>13</v>
      </c>
      <c r="G1449" s="568">
        <v>13</v>
      </c>
      <c r="H1449" s="568">
        <v>13</v>
      </c>
      <c r="I1449" s="568">
        <v>13</v>
      </c>
      <c r="J1449" s="568">
        <v>13</v>
      </c>
      <c r="K1449" s="568">
        <v>13</v>
      </c>
      <c r="L1449" s="568">
        <v>13</v>
      </c>
      <c r="M1449" s="568">
        <v>13</v>
      </c>
      <c r="N1449" s="568">
        <v>13</v>
      </c>
      <c r="O1449" s="568">
        <v>13</v>
      </c>
      <c r="P1449" s="568">
        <v>13</v>
      </c>
      <c r="Q1449" s="568">
        <v>13</v>
      </c>
      <c r="R1449" s="547">
        <v>13</v>
      </c>
      <c r="S1449" s="547">
        <v>13</v>
      </c>
      <c r="T1449" s="547">
        <v>13</v>
      </c>
      <c r="U1449" s="547">
        <v>13</v>
      </c>
      <c r="V1449" s="547">
        <v>13</v>
      </c>
      <c r="W1449" s="547">
        <v>13</v>
      </c>
      <c r="X1449" s="547">
        <v>13</v>
      </c>
      <c r="Y1449" s="547">
        <v>13</v>
      </c>
      <c r="Z1449" s="568">
        <v>13</v>
      </c>
      <c r="AA1449" s="568">
        <v>13</v>
      </c>
      <c r="AB1449" s="568">
        <v>13</v>
      </c>
      <c r="AC1449" s="568">
        <v>13</v>
      </c>
      <c r="AD1449" s="568">
        <v>13</v>
      </c>
      <c r="AE1449" s="568">
        <v>13</v>
      </c>
      <c r="AF1449" s="568">
        <v>13</v>
      </c>
      <c r="AG1449" s="568">
        <v>13</v>
      </c>
      <c r="AH1449" s="568">
        <v>13</v>
      </c>
      <c r="AI1449" s="568">
        <v>11.5</v>
      </c>
      <c r="AJ1449" s="568">
        <v>13</v>
      </c>
      <c r="AK1449" s="568">
        <v>13</v>
      </c>
      <c r="AL1449" s="568">
        <v>13</v>
      </c>
      <c r="AM1449" s="568">
        <v>12</v>
      </c>
      <c r="AN1449" s="568">
        <v>13</v>
      </c>
      <c r="AO1449" s="568">
        <v>13</v>
      </c>
    </row>
    <row r="1450" spans="1:41" ht="15" customHeight="1">
      <c r="B1450" s="564" t="s">
        <v>391</v>
      </c>
      <c r="C1450" s="568" t="s">
        <v>76</v>
      </c>
      <c r="D1450" s="568" t="s">
        <v>76</v>
      </c>
      <c r="E1450" s="568" t="s">
        <v>76</v>
      </c>
      <c r="F1450" s="568" t="s">
        <v>76</v>
      </c>
      <c r="G1450" s="568" t="s">
        <v>76</v>
      </c>
      <c r="H1450" s="568" t="s">
        <v>76</v>
      </c>
      <c r="I1450" s="568">
        <v>13</v>
      </c>
      <c r="J1450" s="568" t="s">
        <v>76</v>
      </c>
      <c r="K1450" s="568">
        <v>13</v>
      </c>
      <c r="L1450" s="568" t="s">
        <v>76</v>
      </c>
      <c r="M1450" s="568" t="s">
        <v>76</v>
      </c>
      <c r="N1450" s="568" t="s">
        <v>76</v>
      </c>
      <c r="O1450" s="568" t="s">
        <v>76</v>
      </c>
      <c r="P1450" s="567" t="s">
        <v>76</v>
      </c>
      <c r="Q1450" s="567" t="s">
        <v>76</v>
      </c>
      <c r="R1450" s="547">
        <v>13</v>
      </c>
      <c r="S1450" s="547" t="s">
        <v>76</v>
      </c>
      <c r="T1450" s="547" t="s">
        <v>76</v>
      </c>
      <c r="U1450" s="547" t="s">
        <v>76</v>
      </c>
      <c r="V1450" s="547" t="s">
        <v>76</v>
      </c>
      <c r="W1450" s="546" t="s">
        <v>76</v>
      </c>
      <c r="X1450" s="546" t="s">
        <v>76</v>
      </c>
      <c r="Y1450" s="546" t="s">
        <v>76</v>
      </c>
      <c r="Z1450" s="568">
        <v>12</v>
      </c>
      <c r="AA1450" s="568" t="s">
        <v>76</v>
      </c>
      <c r="AB1450" s="567" t="s">
        <v>76</v>
      </c>
      <c r="AC1450" s="568" t="s">
        <v>76</v>
      </c>
      <c r="AD1450" s="568" t="s">
        <v>76</v>
      </c>
      <c r="AE1450" s="568" t="s">
        <v>76</v>
      </c>
      <c r="AF1450" s="568" t="s">
        <v>76</v>
      </c>
      <c r="AG1450" s="568" t="s">
        <v>76</v>
      </c>
      <c r="AH1450" s="568" t="s">
        <v>76</v>
      </c>
      <c r="AI1450" s="568">
        <v>13</v>
      </c>
      <c r="AJ1450" s="568" t="s">
        <v>76</v>
      </c>
      <c r="AK1450" s="567" t="s">
        <v>76</v>
      </c>
      <c r="AL1450" s="568" t="s">
        <v>76</v>
      </c>
      <c r="AM1450" s="568">
        <v>13</v>
      </c>
      <c r="AN1450" s="568" t="s">
        <v>76</v>
      </c>
      <c r="AO1450" s="568">
        <v>13</v>
      </c>
    </row>
    <row r="1451" spans="1:41" ht="15" customHeight="1">
      <c r="A1451" s="2639" t="s">
        <v>409</v>
      </c>
      <c r="B1451" s="2639"/>
      <c r="C1451" s="568"/>
      <c r="D1451" s="568"/>
      <c r="E1451" s="568"/>
      <c r="F1451" s="568"/>
      <c r="G1451" s="568"/>
      <c r="H1451" s="568"/>
      <c r="I1451" s="568"/>
      <c r="J1451" s="568"/>
      <c r="K1451" s="568"/>
      <c r="L1451" s="568"/>
      <c r="M1451" s="568"/>
      <c r="N1451" s="568"/>
      <c r="O1451" s="568"/>
      <c r="P1451" s="567"/>
      <c r="Q1451" s="567"/>
      <c r="R1451" s="547"/>
      <c r="S1451" s="547"/>
      <c r="T1451" s="547"/>
      <c r="U1451" s="547"/>
      <c r="V1451" s="547"/>
      <c r="W1451" s="546"/>
      <c r="X1451" s="546"/>
      <c r="Y1451" s="546"/>
      <c r="Z1451" s="568"/>
      <c r="AA1451" s="568"/>
      <c r="AB1451" s="567"/>
      <c r="AC1451" s="568"/>
      <c r="AD1451" s="568"/>
      <c r="AE1451" s="568"/>
      <c r="AF1451" s="568"/>
      <c r="AG1451" s="568"/>
      <c r="AH1451" s="568"/>
      <c r="AI1451" s="568"/>
      <c r="AJ1451" s="568"/>
      <c r="AK1451" s="567"/>
      <c r="AL1451" s="568"/>
      <c r="AM1451" s="568"/>
      <c r="AN1451" s="568"/>
      <c r="AO1451" s="568"/>
    </row>
    <row r="1452" spans="1:41" ht="15" customHeight="1">
      <c r="B1452" s="564" t="s">
        <v>390</v>
      </c>
      <c r="C1452" s="568">
        <v>13</v>
      </c>
      <c r="D1452" s="568">
        <v>13</v>
      </c>
      <c r="E1452" s="568">
        <v>13</v>
      </c>
      <c r="F1452" s="568">
        <v>13</v>
      </c>
      <c r="G1452" s="568" t="s">
        <v>76</v>
      </c>
      <c r="H1452" s="568" t="s">
        <v>76</v>
      </c>
      <c r="I1452" s="568">
        <v>13</v>
      </c>
      <c r="J1452" s="568">
        <v>13</v>
      </c>
      <c r="K1452" s="568">
        <v>13</v>
      </c>
      <c r="L1452" s="568">
        <v>13</v>
      </c>
      <c r="M1452" s="568">
        <v>13</v>
      </c>
      <c r="N1452" s="568">
        <v>13</v>
      </c>
      <c r="O1452" s="568">
        <v>13</v>
      </c>
      <c r="P1452" s="568">
        <v>13</v>
      </c>
      <c r="Q1452" s="568">
        <v>13</v>
      </c>
      <c r="R1452" s="547">
        <v>13</v>
      </c>
      <c r="S1452" s="547">
        <v>13</v>
      </c>
      <c r="T1452" s="547">
        <v>13</v>
      </c>
      <c r="U1452" s="547">
        <v>13</v>
      </c>
      <c r="V1452" s="547">
        <v>13</v>
      </c>
      <c r="W1452" s="547">
        <v>13</v>
      </c>
      <c r="X1452" s="547">
        <v>13</v>
      </c>
      <c r="Y1452" s="547">
        <v>13</v>
      </c>
      <c r="Z1452" s="568">
        <v>13</v>
      </c>
      <c r="AA1452" s="568">
        <v>13</v>
      </c>
      <c r="AB1452" s="568">
        <v>13</v>
      </c>
      <c r="AC1452" s="568">
        <v>13</v>
      </c>
      <c r="AD1452" s="568">
        <v>13</v>
      </c>
      <c r="AE1452" s="568" t="s">
        <v>2894</v>
      </c>
      <c r="AF1452" s="568">
        <v>13</v>
      </c>
      <c r="AG1452" s="568">
        <v>13</v>
      </c>
      <c r="AH1452" s="568">
        <v>13</v>
      </c>
      <c r="AI1452" s="568">
        <v>13</v>
      </c>
      <c r="AJ1452" s="568">
        <v>13</v>
      </c>
      <c r="AK1452" s="568" t="s">
        <v>76</v>
      </c>
      <c r="AL1452" s="568" t="s">
        <v>76</v>
      </c>
      <c r="AM1452" s="568" t="s">
        <v>76</v>
      </c>
      <c r="AN1452" s="568">
        <v>13</v>
      </c>
      <c r="AO1452" s="568">
        <v>13</v>
      </c>
    </row>
    <row r="1453" spans="1:41" ht="15" customHeight="1">
      <c r="B1453" s="564" t="s">
        <v>391</v>
      </c>
      <c r="C1453" s="568" t="s">
        <v>76</v>
      </c>
      <c r="D1453" s="568" t="s">
        <v>76</v>
      </c>
      <c r="E1453" s="568" t="s">
        <v>76</v>
      </c>
      <c r="F1453" s="568" t="s">
        <v>76</v>
      </c>
      <c r="G1453" s="568" t="s">
        <v>76</v>
      </c>
      <c r="H1453" s="568" t="s">
        <v>76</v>
      </c>
      <c r="I1453" s="568" t="s">
        <v>76</v>
      </c>
      <c r="J1453" s="568" t="s">
        <v>76</v>
      </c>
      <c r="K1453" s="568">
        <v>13</v>
      </c>
      <c r="L1453" s="568" t="s">
        <v>76</v>
      </c>
      <c r="M1453" s="568" t="s">
        <v>76</v>
      </c>
      <c r="N1453" s="568" t="s">
        <v>76</v>
      </c>
      <c r="O1453" s="567" t="s">
        <v>76</v>
      </c>
      <c r="P1453" s="568" t="s">
        <v>76</v>
      </c>
      <c r="Q1453" s="567" t="s">
        <v>76</v>
      </c>
      <c r="R1453" s="547">
        <v>13</v>
      </c>
      <c r="S1453" s="547" t="s">
        <v>76</v>
      </c>
      <c r="T1453" s="547" t="s">
        <v>76</v>
      </c>
      <c r="U1453" s="547" t="s">
        <v>76</v>
      </c>
      <c r="V1453" s="547" t="s">
        <v>76</v>
      </c>
      <c r="W1453" s="547" t="s">
        <v>76</v>
      </c>
      <c r="X1453" s="547" t="s">
        <v>76</v>
      </c>
      <c r="Y1453" s="547" t="s">
        <v>76</v>
      </c>
      <c r="Z1453" s="568" t="s">
        <v>76</v>
      </c>
      <c r="AA1453" s="568" t="s">
        <v>76</v>
      </c>
      <c r="AB1453" s="568">
        <v>13</v>
      </c>
      <c r="AC1453" s="567" t="s">
        <v>76</v>
      </c>
      <c r="AD1453" s="568" t="s">
        <v>76</v>
      </c>
      <c r="AE1453" s="568">
        <v>13</v>
      </c>
      <c r="AF1453" s="568" t="s">
        <v>76</v>
      </c>
      <c r="AG1453" s="568" t="s">
        <v>76</v>
      </c>
      <c r="AH1453" s="568" t="s">
        <v>76</v>
      </c>
      <c r="AI1453" s="568" t="s">
        <v>76</v>
      </c>
      <c r="AJ1453" s="568" t="s">
        <v>76</v>
      </c>
      <c r="AK1453" s="567" t="s">
        <v>76</v>
      </c>
      <c r="AL1453" s="568" t="s">
        <v>76</v>
      </c>
      <c r="AM1453" s="568" t="s">
        <v>76</v>
      </c>
      <c r="AN1453" s="568" t="s">
        <v>76</v>
      </c>
      <c r="AO1453" s="568">
        <v>13</v>
      </c>
    </row>
    <row r="1454" spans="1:41" ht="15" customHeight="1">
      <c r="A1454" s="2639" t="s">
        <v>410</v>
      </c>
      <c r="B1454" s="2639"/>
      <c r="C1454" s="568"/>
      <c r="D1454" s="568"/>
      <c r="E1454" s="568"/>
      <c r="F1454" s="568"/>
      <c r="G1454" s="568"/>
      <c r="H1454" s="568"/>
      <c r="I1454" s="568"/>
      <c r="J1454" s="568"/>
      <c r="K1454" s="568"/>
      <c r="L1454" s="568"/>
      <c r="M1454" s="568"/>
      <c r="N1454" s="568"/>
      <c r="O1454" s="567"/>
      <c r="P1454" s="568"/>
      <c r="Q1454" s="567"/>
      <c r="R1454" s="547"/>
      <c r="S1454" s="547"/>
      <c r="T1454" s="547"/>
      <c r="U1454" s="547"/>
      <c r="V1454" s="547"/>
      <c r="W1454" s="547"/>
      <c r="X1454" s="547"/>
      <c r="Y1454" s="547"/>
      <c r="Z1454" s="568"/>
      <c r="AA1454" s="568"/>
      <c r="AB1454" s="567"/>
      <c r="AC1454" s="567"/>
      <c r="AD1454" s="568"/>
      <c r="AE1454" s="568"/>
      <c r="AF1454" s="568"/>
      <c r="AG1454" s="568"/>
      <c r="AH1454" s="568"/>
      <c r="AI1454" s="568"/>
      <c r="AJ1454" s="568"/>
      <c r="AK1454" s="567"/>
      <c r="AL1454" s="568"/>
      <c r="AM1454" s="568"/>
      <c r="AN1454" s="568"/>
      <c r="AO1454" s="568"/>
    </row>
    <row r="1455" spans="1:41" ht="15" customHeight="1">
      <c r="B1455" s="564" t="s">
        <v>390</v>
      </c>
      <c r="C1455" s="568">
        <v>14</v>
      </c>
      <c r="D1455" s="568">
        <v>14</v>
      </c>
      <c r="E1455" s="568">
        <v>14</v>
      </c>
      <c r="F1455" s="568">
        <v>13</v>
      </c>
      <c r="G1455" s="568">
        <v>14</v>
      </c>
      <c r="H1455" s="568">
        <v>13</v>
      </c>
      <c r="I1455" s="568" t="s">
        <v>76</v>
      </c>
      <c r="J1455" s="568">
        <v>14.75</v>
      </c>
      <c r="K1455" s="568">
        <v>11.5</v>
      </c>
      <c r="L1455" s="568">
        <v>15.5</v>
      </c>
      <c r="M1455" s="568">
        <v>16</v>
      </c>
      <c r="N1455" s="568" t="s">
        <v>1550</v>
      </c>
      <c r="O1455" s="568">
        <v>17</v>
      </c>
      <c r="P1455" s="568">
        <v>12.5</v>
      </c>
      <c r="Q1455" s="567" t="s">
        <v>2451</v>
      </c>
      <c r="R1455" s="547">
        <v>16</v>
      </c>
      <c r="S1455" s="547">
        <v>15.5</v>
      </c>
      <c r="T1455" s="547">
        <v>17</v>
      </c>
      <c r="U1455" s="547">
        <v>16</v>
      </c>
      <c r="V1455" s="547">
        <v>16.5</v>
      </c>
      <c r="W1455" s="547">
        <v>16.5</v>
      </c>
      <c r="X1455" s="547" t="s">
        <v>2931</v>
      </c>
      <c r="Y1455" s="547">
        <v>16</v>
      </c>
      <c r="Z1455" s="568">
        <v>16.5</v>
      </c>
      <c r="AA1455" s="568">
        <v>16</v>
      </c>
      <c r="AB1455" s="568">
        <v>16</v>
      </c>
      <c r="AC1455" s="568">
        <v>14</v>
      </c>
      <c r="AD1455" s="568">
        <v>16</v>
      </c>
      <c r="AE1455" s="568">
        <v>14.5</v>
      </c>
      <c r="AF1455" s="568">
        <v>16</v>
      </c>
      <c r="AG1455" s="568">
        <v>16</v>
      </c>
      <c r="AH1455" s="568">
        <v>13.4</v>
      </c>
      <c r="AI1455" s="568">
        <v>15.5</v>
      </c>
      <c r="AJ1455" s="568">
        <v>16</v>
      </c>
      <c r="AK1455" s="567" t="s">
        <v>1908</v>
      </c>
      <c r="AL1455" s="568" t="s">
        <v>76</v>
      </c>
      <c r="AM1455" s="568" t="s">
        <v>76</v>
      </c>
      <c r="AN1455" s="568">
        <v>15</v>
      </c>
      <c r="AO1455" s="568">
        <v>16</v>
      </c>
    </row>
    <row r="1456" spans="1:41" ht="15" customHeight="1">
      <c r="B1456" s="564" t="s">
        <v>391</v>
      </c>
      <c r="C1456" s="568" t="s">
        <v>76</v>
      </c>
      <c r="D1456" s="568" t="s">
        <v>76</v>
      </c>
      <c r="E1456" s="568" t="s">
        <v>76</v>
      </c>
      <c r="F1456" s="568" t="s">
        <v>76</v>
      </c>
      <c r="G1456" s="568" t="s">
        <v>76</v>
      </c>
      <c r="H1456" s="568" t="s">
        <v>76</v>
      </c>
      <c r="I1456" s="568" t="s">
        <v>76</v>
      </c>
      <c r="J1456" s="568" t="s">
        <v>76</v>
      </c>
      <c r="K1456" s="568">
        <v>17.5</v>
      </c>
      <c r="L1456" s="568" t="s">
        <v>76</v>
      </c>
      <c r="M1456" s="568" t="s">
        <v>76</v>
      </c>
      <c r="N1456" s="568" t="s">
        <v>1882</v>
      </c>
      <c r="O1456" s="567" t="s">
        <v>76</v>
      </c>
      <c r="P1456" s="567" t="s">
        <v>76</v>
      </c>
      <c r="Q1456" s="567" t="s">
        <v>76</v>
      </c>
      <c r="R1456" s="547">
        <v>19.5</v>
      </c>
      <c r="S1456" s="547" t="s">
        <v>76</v>
      </c>
      <c r="T1456" s="547" t="s">
        <v>76</v>
      </c>
      <c r="U1456" s="547" t="s">
        <v>76</v>
      </c>
      <c r="V1456" s="547" t="s">
        <v>76</v>
      </c>
      <c r="W1456" s="547" t="s">
        <v>76</v>
      </c>
      <c r="X1456" s="547" t="s">
        <v>76</v>
      </c>
      <c r="Y1456" s="547" t="s">
        <v>76</v>
      </c>
      <c r="Z1456" s="568" t="s">
        <v>76</v>
      </c>
      <c r="AA1456" s="568" t="s">
        <v>76</v>
      </c>
      <c r="AB1456" s="568" t="s">
        <v>76</v>
      </c>
      <c r="AC1456" s="568">
        <v>18</v>
      </c>
      <c r="AD1456" s="568" t="s">
        <v>76</v>
      </c>
      <c r="AE1456" s="568" t="s">
        <v>76</v>
      </c>
      <c r="AF1456" s="568" t="s">
        <v>76</v>
      </c>
      <c r="AG1456" s="568" t="s">
        <v>76</v>
      </c>
      <c r="AH1456" s="568">
        <v>16.5</v>
      </c>
      <c r="AI1456" s="568">
        <v>19.25</v>
      </c>
      <c r="AJ1456" s="568" t="s">
        <v>76</v>
      </c>
      <c r="AK1456" s="567" t="s">
        <v>76</v>
      </c>
      <c r="AL1456" s="568" t="s">
        <v>76</v>
      </c>
      <c r="AM1456" s="568" t="s">
        <v>76</v>
      </c>
      <c r="AN1456" s="568" t="s">
        <v>76</v>
      </c>
      <c r="AO1456" s="568">
        <v>19</v>
      </c>
    </row>
    <row r="1457" spans="1:41" ht="15" customHeight="1">
      <c r="A1457" s="2639" t="s">
        <v>411</v>
      </c>
      <c r="B1457" s="2639"/>
      <c r="C1457" s="568"/>
      <c r="D1457" s="568"/>
      <c r="E1457" s="568"/>
      <c r="F1457" s="568"/>
      <c r="G1457" s="568"/>
      <c r="H1457" s="568"/>
      <c r="I1457" s="568"/>
      <c r="J1457" s="568"/>
      <c r="K1457" s="568"/>
      <c r="L1457" s="568"/>
      <c r="M1457" s="568"/>
      <c r="N1457" s="568"/>
      <c r="O1457" s="567"/>
      <c r="P1457" s="567"/>
      <c r="Q1457" s="567"/>
      <c r="R1457" s="547"/>
      <c r="S1457" s="547"/>
      <c r="T1457" s="547"/>
      <c r="U1457" s="547"/>
      <c r="V1457" s="547"/>
      <c r="W1457" s="547"/>
      <c r="X1457" s="547"/>
      <c r="Y1457" s="547"/>
      <c r="Z1457" s="568"/>
      <c r="AA1457" s="568"/>
      <c r="AB1457" s="568"/>
      <c r="AC1457" s="568"/>
      <c r="AD1457" s="568"/>
      <c r="AE1457" s="568"/>
      <c r="AF1457" s="568"/>
      <c r="AG1457" s="568"/>
      <c r="AH1457" s="568"/>
      <c r="AI1457" s="568"/>
      <c r="AJ1457" s="568"/>
      <c r="AK1457" s="567"/>
      <c r="AL1457" s="568"/>
      <c r="AM1457" s="568"/>
      <c r="AN1457" s="568"/>
      <c r="AO1457" s="568"/>
    </row>
    <row r="1458" spans="1:41" ht="15" customHeight="1">
      <c r="B1458" s="564" t="s">
        <v>390</v>
      </c>
      <c r="C1458" s="568">
        <v>13</v>
      </c>
      <c r="D1458" s="568">
        <v>14</v>
      </c>
      <c r="E1458" s="568" t="s">
        <v>2685</v>
      </c>
      <c r="F1458" s="568">
        <v>12</v>
      </c>
      <c r="G1458" s="568" t="s">
        <v>2389</v>
      </c>
      <c r="H1458" s="568" t="s">
        <v>2982</v>
      </c>
      <c r="I1458" s="568">
        <v>10</v>
      </c>
      <c r="J1458" s="568" t="s">
        <v>2904</v>
      </c>
      <c r="K1458" s="568">
        <v>14.5</v>
      </c>
      <c r="L1458" s="568" t="s">
        <v>2706</v>
      </c>
      <c r="M1458" s="568">
        <v>12.5</v>
      </c>
      <c r="N1458" s="568">
        <v>14.75</v>
      </c>
      <c r="O1458" s="568" t="s">
        <v>2258</v>
      </c>
      <c r="P1458" s="568" t="s">
        <v>1854</v>
      </c>
      <c r="Q1458" s="568">
        <v>13</v>
      </c>
      <c r="R1458" s="547">
        <v>13</v>
      </c>
      <c r="S1458" s="547" t="s">
        <v>1933</v>
      </c>
      <c r="T1458" s="547" t="s">
        <v>1878</v>
      </c>
      <c r="U1458" s="547">
        <v>15.5</v>
      </c>
      <c r="V1458" s="546" t="s">
        <v>2710</v>
      </c>
      <c r="W1458" s="547">
        <v>15.5</v>
      </c>
      <c r="X1458" s="547">
        <v>15</v>
      </c>
      <c r="Y1458" s="547">
        <v>15</v>
      </c>
      <c r="Z1458" s="568">
        <v>15.5</v>
      </c>
      <c r="AA1458" s="568">
        <v>14.5</v>
      </c>
      <c r="AB1458" s="568">
        <v>13</v>
      </c>
      <c r="AC1458" s="568">
        <v>8</v>
      </c>
      <c r="AD1458" s="568">
        <v>15</v>
      </c>
      <c r="AE1458" s="568">
        <v>13</v>
      </c>
      <c r="AF1458" s="568">
        <v>16</v>
      </c>
      <c r="AG1458" s="568">
        <v>15.5</v>
      </c>
      <c r="AH1458" s="568">
        <v>10.5</v>
      </c>
      <c r="AI1458" s="568">
        <v>9.5</v>
      </c>
      <c r="AJ1458" s="568">
        <v>16</v>
      </c>
      <c r="AK1458" s="567" t="s">
        <v>1893</v>
      </c>
      <c r="AL1458" s="568">
        <v>13</v>
      </c>
      <c r="AM1458" s="568">
        <v>8.5</v>
      </c>
      <c r="AN1458" s="568">
        <v>10.5</v>
      </c>
      <c r="AO1458" s="568">
        <v>10</v>
      </c>
    </row>
    <row r="1459" spans="1:41" ht="15" customHeight="1">
      <c r="A1459" s="517"/>
      <c r="B1459" s="566" t="s">
        <v>391</v>
      </c>
      <c r="C1459" s="572" t="s">
        <v>76</v>
      </c>
      <c r="D1459" s="572" t="s">
        <v>76</v>
      </c>
      <c r="E1459" s="572" t="s">
        <v>76</v>
      </c>
      <c r="F1459" s="572" t="s">
        <v>76</v>
      </c>
      <c r="G1459" s="572" t="s">
        <v>76</v>
      </c>
      <c r="H1459" s="572" t="s">
        <v>76</v>
      </c>
      <c r="I1459" s="572">
        <v>13</v>
      </c>
      <c r="J1459" s="572" t="s">
        <v>76</v>
      </c>
      <c r="K1459" s="572">
        <v>16.5</v>
      </c>
      <c r="L1459" s="572" t="s">
        <v>76</v>
      </c>
      <c r="M1459" s="572">
        <v>13.5</v>
      </c>
      <c r="N1459" s="572" t="s">
        <v>76</v>
      </c>
      <c r="O1459" s="573" t="s">
        <v>76</v>
      </c>
      <c r="P1459" s="573" t="s">
        <v>76</v>
      </c>
      <c r="Q1459" s="572" t="s">
        <v>76</v>
      </c>
      <c r="R1459" s="552">
        <v>13</v>
      </c>
      <c r="S1459" s="552" t="s">
        <v>76</v>
      </c>
      <c r="T1459" s="553" t="s">
        <v>76</v>
      </c>
      <c r="U1459" s="553" t="s">
        <v>76</v>
      </c>
      <c r="V1459" s="553" t="s">
        <v>76</v>
      </c>
      <c r="W1459" s="553" t="s">
        <v>76</v>
      </c>
      <c r="X1459" s="553" t="s">
        <v>76</v>
      </c>
      <c r="Y1459" s="553" t="s">
        <v>76</v>
      </c>
      <c r="Z1459" s="572" t="s">
        <v>76</v>
      </c>
      <c r="AA1459" s="572" t="s">
        <v>76</v>
      </c>
      <c r="AB1459" s="573" t="s">
        <v>76</v>
      </c>
      <c r="AC1459" s="572">
        <v>14</v>
      </c>
      <c r="AD1459" s="573" t="s">
        <v>76</v>
      </c>
      <c r="AE1459" s="573" t="s">
        <v>76</v>
      </c>
      <c r="AF1459" s="573" t="s">
        <v>76</v>
      </c>
      <c r="AG1459" s="573" t="s">
        <v>76</v>
      </c>
      <c r="AH1459" s="572">
        <v>12.5</v>
      </c>
      <c r="AI1459" s="572">
        <v>11.5</v>
      </c>
      <c r="AJ1459" s="572" t="s">
        <v>76</v>
      </c>
      <c r="AK1459" s="573" t="s">
        <v>76</v>
      </c>
      <c r="AL1459" s="573" t="s">
        <v>76</v>
      </c>
      <c r="AM1459" s="572">
        <v>12</v>
      </c>
      <c r="AN1459" s="572" t="s">
        <v>76</v>
      </c>
      <c r="AO1459" s="572">
        <v>13</v>
      </c>
    </row>
    <row r="1460" spans="1:41" s="1047" customFormat="1" ht="15" customHeight="1">
      <c r="A1460" s="2573" t="s">
        <v>548</v>
      </c>
      <c r="B1460" s="2573"/>
      <c r="C1460" s="2573"/>
      <c r="D1460" s="2573"/>
      <c r="E1460" s="2573"/>
      <c r="F1460" s="2573"/>
      <c r="G1460" s="2573"/>
      <c r="H1460" s="2573"/>
      <c r="I1460" s="2573"/>
      <c r="J1460" s="1049"/>
      <c r="K1460" s="1049"/>
      <c r="L1460" s="1049"/>
      <c r="M1460" s="1049"/>
      <c r="N1460" s="1049"/>
      <c r="O1460" s="1049"/>
      <c r="P1460" s="1049"/>
      <c r="Q1460" s="1049"/>
      <c r="R1460" s="1049"/>
      <c r="S1460" s="1049"/>
      <c r="T1460" s="2573" t="s">
        <v>3562</v>
      </c>
      <c r="U1460" s="2573"/>
      <c r="V1460" s="2573"/>
      <c r="W1460" s="2573"/>
      <c r="X1460" s="2573"/>
      <c r="Y1460" s="1050"/>
      <c r="Z1460" s="1048"/>
      <c r="AA1460" s="1048"/>
      <c r="AB1460" s="1048"/>
      <c r="AC1460" s="1048"/>
      <c r="AF1460" s="1050"/>
      <c r="AG1460" s="1050"/>
      <c r="AH1460" s="1050"/>
      <c r="AI1460" s="1050"/>
      <c r="AJ1460" s="1050"/>
    </row>
    <row r="1461" spans="1:41" s="1047" customFormat="1" ht="15" customHeight="1">
      <c r="B1461" s="1047" t="s">
        <v>399</v>
      </c>
      <c r="U1461" s="1047" t="s">
        <v>399</v>
      </c>
      <c r="V1461" s="1048"/>
      <c r="W1461" s="1048"/>
      <c r="X1461" s="1048"/>
      <c r="Y1461" s="1048"/>
      <c r="AA1461" s="1048"/>
      <c r="AB1461" s="1048"/>
      <c r="AC1461" s="1048"/>
      <c r="AH1461" s="1048"/>
      <c r="AI1461" s="1048"/>
      <c r="AJ1461" s="1048"/>
    </row>
    <row r="1462" spans="1:41" ht="15" customHeight="1"/>
    <row r="1463" spans="1:41" s="641" customFormat="1" ht="15" customHeight="1">
      <c r="B1463" s="2637" t="s">
        <v>2875</v>
      </c>
      <c r="C1463" s="2637"/>
      <c r="D1463" s="2637"/>
      <c r="E1463" s="2637"/>
      <c r="F1463" s="2637"/>
      <c r="G1463" s="2637"/>
      <c r="H1463" s="2637"/>
      <c r="I1463" s="2637"/>
      <c r="J1463" s="2643" t="s">
        <v>3037</v>
      </c>
      <c r="K1463" s="2643"/>
      <c r="L1463" s="2643"/>
      <c r="M1463" s="2643"/>
      <c r="N1463" s="2643"/>
      <c r="O1463" s="2643"/>
      <c r="P1463" s="2643"/>
      <c r="Q1463" s="2643"/>
      <c r="R1463" s="2598" t="s">
        <v>2229</v>
      </c>
      <c r="S1463" s="2598"/>
      <c r="T1463" s="642"/>
      <c r="U1463" s="642"/>
      <c r="V1463" s="642"/>
      <c r="W1463" s="642"/>
      <c r="X1463" s="642"/>
      <c r="Y1463" s="642"/>
      <c r="AA1463" s="642"/>
      <c r="AB1463" s="642"/>
      <c r="AC1463" s="642"/>
      <c r="AD1463" s="642"/>
      <c r="AE1463" s="642"/>
      <c r="AF1463" s="642"/>
      <c r="AG1463" s="642"/>
      <c r="AH1463" s="642"/>
      <c r="AI1463" s="642"/>
      <c r="AJ1463" s="642"/>
      <c r="AK1463" s="642"/>
      <c r="AL1463" s="642"/>
      <c r="AM1463" s="642"/>
      <c r="AN1463" s="642"/>
      <c r="AO1463" s="642"/>
    </row>
    <row r="1464" spans="1:41" ht="15" customHeight="1">
      <c r="C1464" s="709"/>
      <c r="D1464" s="709"/>
      <c r="E1464" s="709"/>
      <c r="F1464" s="709"/>
      <c r="G1464" s="709"/>
      <c r="H1464" s="709"/>
      <c r="I1464" s="705"/>
      <c r="J1464" s="2628"/>
      <c r="K1464" s="2628"/>
      <c r="L1464" s="2628"/>
      <c r="M1464" s="543"/>
      <c r="N1464" s="543"/>
      <c r="O1464" s="543"/>
      <c r="P1464" s="543"/>
      <c r="R1464" s="501" t="s">
        <v>1130</v>
      </c>
      <c r="S1464" s="601"/>
      <c r="T1464" s="2603"/>
      <c r="U1464" s="2603"/>
      <c r="V1464" s="704"/>
      <c r="W1464" s="704"/>
      <c r="X1464" s="704"/>
      <c r="Y1464" s="543"/>
      <c r="AA1464" s="709"/>
      <c r="AB1464" s="709"/>
      <c r="AC1464" s="705"/>
      <c r="AD1464" s="704"/>
      <c r="AE1464" s="704"/>
      <c r="AF1464" s="704"/>
      <c r="AG1464" s="543"/>
      <c r="AH1464" s="709"/>
      <c r="AI1464" s="709"/>
      <c r="AJ1464" s="602"/>
      <c r="AK1464" s="602"/>
      <c r="AL1464" s="602"/>
      <c r="AM1464" s="602"/>
      <c r="AN1464" s="602"/>
      <c r="AO1464" s="543"/>
    </row>
    <row r="1465" spans="1:41" s="555" customFormat="1" ht="15" customHeight="1">
      <c r="A1465" s="2632" t="s">
        <v>369</v>
      </c>
      <c r="B1465" s="2633"/>
      <c r="C1465" s="2600" t="s">
        <v>230</v>
      </c>
      <c r="D1465" s="2601"/>
      <c r="E1465" s="2601"/>
      <c r="F1465" s="2602"/>
      <c r="G1465" s="2600" t="s">
        <v>370</v>
      </c>
      <c r="H1465" s="2601"/>
      <c r="I1465" s="2601"/>
      <c r="J1465" s="2602"/>
      <c r="K1465" s="2600" t="s">
        <v>371</v>
      </c>
      <c r="L1465" s="2601"/>
      <c r="M1465" s="2601"/>
      <c r="N1465" s="2601"/>
      <c r="O1465" s="2601"/>
      <c r="P1465" s="2601"/>
      <c r="Q1465" s="2601"/>
      <c r="R1465" s="2601"/>
      <c r="S1465" s="2601"/>
      <c r="T1465" s="2601"/>
      <c r="U1465" s="2601"/>
      <c r="V1465" s="2601"/>
      <c r="W1465" s="2601"/>
      <c r="X1465" s="2601"/>
      <c r="Y1465" s="2601"/>
      <c r="Z1465" s="2601"/>
      <c r="AA1465" s="2601"/>
      <c r="AB1465" s="2601"/>
      <c r="AC1465" s="2601"/>
      <c r="AD1465" s="2601"/>
      <c r="AE1465" s="2601"/>
      <c r="AF1465" s="2601"/>
      <c r="AG1465" s="2602"/>
      <c r="AH1465" s="2600" t="s">
        <v>1773</v>
      </c>
      <c r="AI1465" s="2601"/>
      <c r="AJ1465" s="2601"/>
      <c r="AK1465" s="2601"/>
      <c r="AL1465" s="2601"/>
      <c r="AM1465" s="2601"/>
      <c r="AN1465" s="2601"/>
      <c r="AO1465" s="2602"/>
    </row>
    <row r="1466" spans="1:41" s="555" customFormat="1" ht="30.75" customHeight="1">
      <c r="A1466" s="2634"/>
      <c r="B1466" s="2635"/>
      <c r="C1466" s="988" t="s">
        <v>372</v>
      </c>
      <c r="D1466" s="988" t="s">
        <v>373</v>
      </c>
      <c r="E1466" s="988" t="s">
        <v>374</v>
      </c>
      <c r="F1466" s="988" t="s">
        <v>375</v>
      </c>
      <c r="G1466" s="988" t="s">
        <v>376</v>
      </c>
      <c r="H1466" s="988" t="s">
        <v>377</v>
      </c>
      <c r="I1466" s="988" t="s">
        <v>2298</v>
      </c>
      <c r="J1466" s="988" t="s">
        <v>378</v>
      </c>
      <c r="K1466" s="988" t="s">
        <v>890</v>
      </c>
      <c r="L1466" s="988" t="s">
        <v>379</v>
      </c>
      <c r="M1466" s="988" t="s">
        <v>380</v>
      </c>
      <c r="N1466" s="988" t="s">
        <v>381</v>
      </c>
      <c r="O1466" s="988" t="s">
        <v>382</v>
      </c>
      <c r="P1466" s="988" t="s">
        <v>383</v>
      </c>
      <c r="Q1466" s="988" t="s">
        <v>384</v>
      </c>
      <c r="R1466" s="988" t="s">
        <v>412</v>
      </c>
      <c r="S1466" s="988" t="s">
        <v>413</v>
      </c>
      <c r="T1466" s="988" t="s">
        <v>414</v>
      </c>
      <c r="U1466" s="988" t="s">
        <v>415</v>
      </c>
      <c r="V1466" s="988" t="s">
        <v>416</v>
      </c>
      <c r="W1466" s="988" t="s">
        <v>417</v>
      </c>
      <c r="X1466" s="988" t="s">
        <v>418</v>
      </c>
      <c r="Y1466" s="988" t="s">
        <v>419</v>
      </c>
      <c r="Z1466" s="988" t="s">
        <v>420</v>
      </c>
      <c r="AA1466" s="988" t="s">
        <v>421</v>
      </c>
      <c r="AB1466" s="988" t="s">
        <v>422</v>
      </c>
      <c r="AC1466" s="988" t="s">
        <v>423</v>
      </c>
      <c r="AD1466" s="988" t="s">
        <v>424</v>
      </c>
      <c r="AE1466" s="988" t="s">
        <v>425</v>
      </c>
      <c r="AF1466" s="988" t="s">
        <v>426</v>
      </c>
      <c r="AG1466" s="988" t="s">
        <v>427</v>
      </c>
      <c r="AH1466" s="988" t="s">
        <v>1733</v>
      </c>
      <c r="AI1466" s="988" t="s">
        <v>432</v>
      </c>
      <c r="AJ1466" s="987" t="s">
        <v>428</v>
      </c>
      <c r="AK1466" s="987" t="s">
        <v>429</v>
      </c>
      <c r="AL1466" s="988" t="s">
        <v>430</v>
      </c>
      <c r="AM1466" s="988" t="s">
        <v>362</v>
      </c>
      <c r="AN1466" s="988" t="s">
        <v>431</v>
      </c>
      <c r="AO1466" s="988" t="s">
        <v>2488</v>
      </c>
    </row>
    <row r="1467" spans="1:41" s="711" customFormat="1" ht="15" customHeight="1">
      <c r="A1467" s="2642" t="s">
        <v>44</v>
      </c>
      <c r="B1467" s="2642"/>
      <c r="C1467" s="567" t="s">
        <v>1926</v>
      </c>
      <c r="D1467" s="568">
        <v>4</v>
      </c>
      <c r="E1467" s="567" t="s">
        <v>2790</v>
      </c>
      <c r="F1467" s="568">
        <v>4.5</v>
      </c>
      <c r="G1467" s="568" t="s">
        <v>1226</v>
      </c>
      <c r="H1467" s="568" t="s">
        <v>1226</v>
      </c>
      <c r="I1467" s="568">
        <v>5</v>
      </c>
      <c r="J1467" s="568">
        <v>7</v>
      </c>
      <c r="K1467" s="568" t="s">
        <v>2984</v>
      </c>
      <c r="L1467" s="568">
        <v>5</v>
      </c>
      <c r="M1467" s="568">
        <v>6</v>
      </c>
      <c r="N1467" s="568">
        <v>5</v>
      </c>
      <c r="O1467" s="568">
        <v>4.5</v>
      </c>
      <c r="P1467" s="568">
        <v>4.75</v>
      </c>
      <c r="Q1467" s="568">
        <v>4.5</v>
      </c>
      <c r="R1467" s="546" t="s">
        <v>2752</v>
      </c>
      <c r="S1467" s="548">
        <v>5</v>
      </c>
      <c r="T1467" s="547">
        <v>4</v>
      </c>
      <c r="U1467" s="547">
        <v>5</v>
      </c>
      <c r="V1467" s="547">
        <v>5</v>
      </c>
      <c r="W1467" s="547">
        <v>5.5</v>
      </c>
      <c r="X1467" s="547" t="s">
        <v>3018</v>
      </c>
      <c r="Y1467" s="547">
        <v>6</v>
      </c>
      <c r="Z1467" s="568">
        <v>6</v>
      </c>
      <c r="AA1467" s="568">
        <v>5</v>
      </c>
      <c r="AB1467" s="568">
        <v>6</v>
      </c>
      <c r="AC1467" s="567" t="s">
        <v>2985</v>
      </c>
      <c r="AD1467" s="568">
        <v>6</v>
      </c>
      <c r="AE1467" s="568" t="s">
        <v>2986</v>
      </c>
      <c r="AF1467" s="568">
        <v>5.5</v>
      </c>
      <c r="AG1467" s="568">
        <v>5</v>
      </c>
      <c r="AH1467" s="567" t="s">
        <v>2794</v>
      </c>
      <c r="AI1467" s="567" t="s">
        <v>3023</v>
      </c>
      <c r="AJ1467" s="568">
        <v>4</v>
      </c>
      <c r="AK1467" s="568">
        <v>4.75</v>
      </c>
      <c r="AL1467" s="568">
        <v>6.5</v>
      </c>
      <c r="AM1467" s="568">
        <v>3</v>
      </c>
      <c r="AN1467" s="568">
        <v>1</v>
      </c>
      <c r="AO1467" s="568" t="s">
        <v>3024</v>
      </c>
    </row>
    <row r="1468" spans="1:41" ht="15" customHeight="1">
      <c r="A1468" s="2639" t="s">
        <v>45</v>
      </c>
      <c r="B1468" s="2639"/>
      <c r="C1468" s="569"/>
      <c r="D1468" s="569"/>
      <c r="E1468" s="569"/>
      <c r="F1468" s="569"/>
      <c r="G1468" s="569"/>
      <c r="H1468" s="569"/>
      <c r="I1468" s="569"/>
      <c r="J1468" s="569"/>
      <c r="K1468" s="569"/>
      <c r="L1468" s="569"/>
      <c r="M1468" s="569"/>
      <c r="N1468" s="569"/>
      <c r="O1468" s="569"/>
      <c r="P1468" s="569"/>
      <c r="Q1468" s="569"/>
      <c r="R1468" s="546"/>
      <c r="S1468" s="546"/>
      <c r="T1468" s="546"/>
      <c r="U1468" s="546"/>
      <c r="V1468" s="546"/>
      <c r="W1468" s="546"/>
      <c r="X1468" s="546"/>
      <c r="Y1468" s="547"/>
      <c r="Z1468" s="567"/>
      <c r="AA1468" s="567"/>
      <c r="AB1468" s="567"/>
      <c r="AC1468" s="567"/>
      <c r="AD1468" s="567"/>
      <c r="AE1468" s="567"/>
      <c r="AF1468" s="567"/>
      <c r="AG1468" s="567"/>
      <c r="AH1468" s="567"/>
      <c r="AI1468" s="567"/>
      <c r="AJ1468" s="567"/>
      <c r="AK1468" s="567"/>
      <c r="AL1468" s="567"/>
      <c r="AM1468" s="567"/>
      <c r="AN1468" s="568"/>
      <c r="AO1468" s="568"/>
    </row>
    <row r="1469" spans="1:41" ht="15" customHeight="1">
      <c r="A1469" s="514" t="s">
        <v>856</v>
      </c>
      <c r="B1469" s="512" t="s">
        <v>2314</v>
      </c>
      <c r="C1469" s="568">
        <v>7.25</v>
      </c>
      <c r="D1469" s="568">
        <v>7.25</v>
      </c>
      <c r="E1469" s="568">
        <v>7</v>
      </c>
      <c r="F1469" s="568">
        <v>7.5</v>
      </c>
      <c r="G1469" s="568">
        <v>7.5</v>
      </c>
      <c r="H1469" s="568">
        <v>8.25</v>
      </c>
      <c r="I1469" s="568">
        <v>7</v>
      </c>
      <c r="J1469" s="568">
        <v>7.25</v>
      </c>
      <c r="K1469" s="568">
        <v>7.5</v>
      </c>
      <c r="L1469" s="570">
        <v>8.5</v>
      </c>
      <c r="M1469" s="568">
        <v>8</v>
      </c>
      <c r="N1469" s="568">
        <v>8.25</v>
      </c>
      <c r="O1469" s="567" t="s">
        <v>2480</v>
      </c>
      <c r="P1469" s="568">
        <v>7.75</v>
      </c>
      <c r="Q1469" s="568">
        <v>7.75</v>
      </c>
      <c r="R1469" s="546" t="s">
        <v>2787</v>
      </c>
      <c r="S1469" s="547">
        <v>8</v>
      </c>
      <c r="T1469" s="547" t="s">
        <v>2481</v>
      </c>
      <c r="U1469" s="547">
        <v>8.75</v>
      </c>
      <c r="V1469" s="547">
        <v>9</v>
      </c>
      <c r="W1469" s="547" t="s">
        <v>2787</v>
      </c>
      <c r="X1469" s="547">
        <v>6.5</v>
      </c>
      <c r="Y1469" s="547">
        <v>7.5</v>
      </c>
      <c r="Z1469" s="568">
        <v>8.5</v>
      </c>
      <c r="AA1469" s="568" t="s">
        <v>2497</v>
      </c>
      <c r="AB1469" s="568" t="s">
        <v>2502</v>
      </c>
      <c r="AC1469" s="567" t="s">
        <v>3025</v>
      </c>
      <c r="AD1469" s="568">
        <v>9</v>
      </c>
      <c r="AE1469" s="568">
        <v>8</v>
      </c>
      <c r="AF1469" s="568" t="s">
        <v>2384</v>
      </c>
      <c r="AG1469" s="568" t="s">
        <v>3026</v>
      </c>
      <c r="AH1469" s="568">
        <v>5</v>
      </c>
      <c r="AI1469" s="567" t="s">
        <v>3027</v>
      </c>
      <c r="AJ1469" s="568">
        <v>4</v>
      </c>
      <c r="AK1469" s="567" t="s">
        <v>2787</v>
      </c>
      <c r="AL1469" s="568">
        <v>9</v>
      </c>
      <c r="AM1469" s="567" t="s">
        <v>3007</v>
      </c>
      <c r="AN1469" s="568" t="s">
        <v>2967</v>
      </c>
      <c r="AO1469" s="568" t="s">
        <v>3028</v>
      </c>
    </row>
    <row r="1470" spans="1:41" ht="15" customHeight="1">
      <c r="A1470" s="514" t="s">
        <v>1085</v>
      </c>
      <c r="B1470" s="512" t="s">
        <v>2315</v>
      </c>
      <c r="C1470" s="568">
        <v>7.5</v>
      </c>
      <c r="D1470" s="568">
        <v>7.5</v>
      </c>
      <c r="E1470" s="568">
        <v>7.5</v>
      </c>
      <c r="F1470" s="568">
        <v>7.75</v>
      </c>
      <c r="G1470" s="568">
        <v>8</v>
      </c>
      <c r="H1470" s="568">
        <v>8.5</v>
      </c>
      <c r="I1470" s="568">
        <v>7.5</v>
      </c>
      <c r="J1470" s="568">
        <v>7.5</v>
      </c>
      <c r="K1470" s="568">
        <v>8</v>
      </c>
      <c r="L1470" s="570">
        <v>8.5</v>
      </c>
      <c r="M1470" s="568">
        <v>8</v>
      </c>
      <c r="N1470" s="568">
        <v>8</v>
      </c>
      <c r="O1470" s="567" t="s">
        <v>2480</v>
      </c>
      <c r="P1470" s="568">
        <v>8</v>
      </c>
      <c r="Q1470" s="568">
        <v>7.75</v>
      </c>
      <c r="R1470" s="546" t="s">
        <v>2787</v>
      </c>
      <c r="S1470" s="547">
        <v>8.25</v>
      </c>
      <c r="T1470" s="547" t="s">
        <v>2478</v>
      </c>
      <c r="U1470" s="547">
        <v>8.75</v>
      </c>
      <c r="V1470" s="547">
        <v>9</v>
      </c>
      <c r="W1470" s="547" t="s">
        <v>2787</v>
      </c>
      <c r="X1470" s="546">
        <v>6.75</v>
      </c>
      <c r="Y1470" s="547">
        <v>7.75</v>
      </c>
      <c r="Z1470" s="568">
        <v>8.5</v>
      </c>
      <c r="AA1470" s="568" t="s">
        <v>2522</v>
      </c>
      <c r="AB1470" s="568" t="s">
        <v>2502</v>
      </c>
      <c r="AC1470" s="567" t="s">
        <v>3011</v>
      </c>
      <c r="AD1470" s="568">
        <v>9</v>
      </c>
      <c r="AE1470" s="568">
        <v>8.25</v>
      </c>
      <c r="AF1470" s="568">
        <v>9</v>
      </c>
      <c r="AG1470" s="568" t="s">
        <v>3026</v>
      </c>
      <c r="AH1470" s="568">
        <v>5.5</v>
      </c>
      <c r="AI1470" s="567" t="s">
        <v>3029</v>
      </c>
      <c r="AJ1470" s="568">
        <v>4</v>
      </c>
      <c r="AK1470" s="567" t="s">
        <v>2729</v>
      </c>
      <c r="AL1470" s="568">
        <v>9</v>
      </c>
      <c r="AM1470" s="567" t="s">
        <v>3007</v>
      </c>
      <c r="AN1470" s="568" t="s">
        <v>2969</v>
      </c>
      <c r="AO1470" s="568" t="s">
        <v>3030</v>
      </c>
    </row>
    <row r="1471" spans="1:41" ht="15" customHeight="1">
      <c r="A1471" s="514" t="s">
        <v>827</v>
      </c>
      <c r="B1471" s="512" t="s">
        <v>2316</v>
      </c>
      <c r="C1471" s="568">
        <v>8</v>
      </c>
      <c r="D1471" s="568">
        <v>8</v>
      </c>
      <c r="E1471" s="568">
        <v>7.75</v>
      </c>
      <c r="F1471" s="568">
        <v>8</v>
      </c>
      <c r="G1471" s="568">
        <v>8.5</v>
      </c>
      <c r="H1471" s="568">
        <v>8.75</v>
      </c>
      <c r="I1471" s="568">
        <v>7.75</v>
      </c>
      <c r="J1471" s="568">
        <v>8</v>
      </c>
      <c r="K1471" s="568" t="s">
        <v>2448</v>
      </c>
      <c r="L1471" s="570">
        <v>8.5</v>
      </c>
      <c r="M1471" s="568">
        <v>8.5</v>
      </c>
      <c r="N1471" s="568">
        <v>8</v>
      </c>
      <c r="O1471" s="567" t="s">
        <v>2480</v>
      </c>
      <c r="P1471" s="568">
        <v>8.25</v>
      </c>
      <c r="Q1471" s="568">
        <v>8</v>
      </c>
      <c r="R1471" s="547">
        <v>8</v>
      </c>
      <c r="S1471" s="547">
        <v>8.5</v>
      </c>
      <c r="T1471" s="547" t="s">
        <v>2384</v>
      </c>
      <c r="U1471" s="547">
        <v>8.75</v>
      </c>
      <c r="V1471" s="547">
        <v>9</v>
      </c>
      <c r="W1471" s="547" t="s">
        <v>2787</v>
      </c>
      <c r="X1471" s="547">
        <v>7</v>
      </c>
      <c r="Y1471" s="547">
        <v>8.5</v>
      </c>
      <c r="Z1471" s="568">
        <v>8.5</v>
      </c>
      <c r="AA1471" s="568" t="s">
        <v>2384</v>
      </c>
      <c r="AB1471" s="568" t="s">
        <v>2502</v>
      </c>
      <c r="AC1471" s="567" t="s">
        <v>3011</v>
      </c>
      <c r="AD1471" s="568">
        <v>9</v>
      </c>
      <c r="AE1471" s="568">
        <v>8.5</v>
      </c>
      <c r="AF1471" s="568">
        <v>9</v>
      </c>
      <c r="AG1471" s="568" t="s">
        <v>3026</v>
      </c>
      <c r="AH1471" s="567" t="s">
        <v>3031</v>
      </c>
      <c r="AI1471" s="567" t="s">
        <v>3032</v>
      </c>
      <c r="AJ1471" s="568">
        <v>8.25</v>
      </c>
      <c r="AK1471" s="567" t="s">
        <v>2502</v>
      </c>
      <c r="AL1471" s="568">
        <v>9</v>
      </c>
      <c r="AM1471" s="568" t="s">
        <v>3007</v>
      </c>
      <c r="AN1471" s="568" t="s">
        <v>2642</v>
      </c>
      <c r="AO1471" s="568" t="s">
        <v>3033</v>
      </c>
    </row>
    <row r="1472" spans="1:41" ht="15" customHeight="1">
      <c r="A1472" s="514" t="s">
        <v>828</v>
      </c>
      <c r="B1472" s="512" t="s">
        <v>2317</v>
      </c>
      <c r="C1472" s="568">
        <v>8.25</v>
      </c>
      <c r="D1472" s="568">
        <v>8</v>
      </c>
      <c r="E1472" s="568">
        <v>8</v>
      </c>
      <c r="F1472" s="568">
        <v>8.5</v>
      </c>
      <c r="G1472" s="568">
        <v>8.5500000000000007</v>
      </c>
      <c r="H1472" s="568">
        <v>9</v>
      </c>
      <c r="I1472" s="568">
        <v>8</v>
      </c>
      <c r="J1472" s="568">
        <v>8.25</v>
      </c>
      <c r="K1472" s="568">
        <v>8.5</v>
      </c>
      <c r="L1472" s="568" t="s">
        <v>76</v>
      </c>
      <c r="M1472" s="568">
        <v>7.5</v>
      </c>
      <c r="N1472" s="568" t="s">
        <v>76</v>
      </c>
      <c r="O1472" s="567" t="s">
        <v>2480</v>
      </c>
      <c r="P1472" s="568">
        <v>8.5</v>
      </c>
      <c r="Q1472" s="568">
        <v>8</v>
      </c>
      <c r="R1472" s="547">
        <v>7.75</v>
      </c>
      <c r="S1472" s="547" t="s">
        <v>76</v>
      </c>
      <c r="T1472" s="547">
        <v>6.75</v>
      </c>
      <c r="U1472" s="547" t="s">
        <v>76</v>
      </c>
      <c r="V1472" s="547" t="s">
        <v>76</v>
      </c>
      <c r="W1472" s="547" t="s">
        <v>2787</v>
      </c>
      <c r="X1472" s="547">
        <v>7</v>
      </c>
      <c r="Y1472" s="546" t="s">
        <v>2996</v>
      </c>
      <c r="Z1472" s="567" t="s">
        <v>76</v>
      </c>
      <c r="AA1472" s="567" t="s">
        <v>76</v>
      </c>
      <c r="AB1472" s="568" t="s">
        <v>2502</v>
      </c>
      <c r="AC1472" s="567" t="s">
        <v>1782</v>
      </c>
      <c r="AD1472" s="568">
        <v>9</v>
      </c>
      <c r="AE1472" s="568" t="s">
        <v>76</v>
      </c>
      <c r="AF1472" s="568">
        <v>8.5</v>
      </c>
      <c r="AG1472" s="568" t="s">
        <v>76</v>
      </c>
      <c r="AH1472" s="567" t="s">
        <v>3034</v>
      </c>
      <c r="AI1472" s="567" t="s">
        <v>1930</v>
      </c>
      <c r="AJ1472" s="568">
        <v>8.25</v>
      </c>
      <c r="AK1472" s="567" t="s">
        <v>2502</v>
      </c>
      <c r="AL1472" s="568">
        <v>9</v>
      </c>
      <c r="AM1472" s="568" t="s">
        <v>3007</v>
      </c>
      <c r="AN1472" s="568" t="s">
        <v>2642</v>
      </c>
      <c r="AO1472" s="568" t="s">
        <v>3035</v>
      </c>
    </row>
    <row r="1473" spans="1:41" ht="15" customHeight="1">
      <c r="A1473" s="514" t="s">
        <v>854</v>
      </c>
      <c r="B1473" s="512" t="s">
        <v>2318</v>
      </c>
      <c r="C1473" s="568" t="s">
        <v>76</v>
      </c>
      <c r="D1473" s="568">
        <v>8</v>
      </c>
      <c r="E1473" s="568" t="s">
        <v>76</v>
      </c>
      <c r="F1473" s="568" t="s">
        <v>76</v>
      </c>
      <c r="G1473" s="568">
        <v>8.5500000000000007</v>
      </c>
      <c r="H1473" s="568">
        <v>9</v>
      </c>
      <c r="I1473" s="568">
        <v>8.5</v>
      </c>
      <c r="J1473" s="568">
        <v>8.25</v>
      </c>
      <c r="K1473" s="568" t="s">
        <v>76</v>
      </c>
      <c r="L1473" s="568" t="s">
        <v>76</v>
      </c>
      <c r="M1473" s="568" t="s">
        <v>76</v>
      </c>
      <c r="N1473" s="568" t="s">
        <v>76</v>
      </c>
      <c r="O1473" s="567" t="s">
        <v>2480</v>
      </c>
      <c r="P1473" s="568">
        <v>8.5</v>
      </c>
      <c r="Q1473" s="568">
        <v>8</v>
      </c>
      <c r="R1473" s="547">
        <v>7.75</v>
      </c>
      <c r="S1473" s="547" t="s">
        <v>76</v>
      </c>
      <c r="T1473" s="547">
        <v>6.5</v>
      </c>
      <c r="U1473" s="547" t="s">
        <v>76</v>
      </c>
      <c r="V1473" s="547" t="s">
        <v>76</v>
      </c>
      <c r="W1473" s="547" t="s">
        <v>2787</v>
      </c>
      <c r="X1473" s="547">
        <v>7</v>
      </c>
      <c r="Y1473" s="547" t="s">
        <v>2979</v>
      </c>
      <c r="Z1473" s="567" t="s">
        <v>76</v>
      </c>
      <c r="AA1473" s="567" t="s">
        <v>76</v>
      </c>
      <c r="AB1473" s="568" t="s">
        <v>2502</v>
      </c>
      <c r="AC1473" s="567" t="s">
        <v>1782</v>
      </c>
      <c r="AD1473" s="568">
        <v>9</v>
      </c>
      <c r="AE1473" s="568" t="s">
        <v>76</v>
      </c>
      <c r="AF1473" s="568">
        <v>8.5</v>
      </c>
      <c r="AG1473" s="568" t="s">
        <v>76</v>
      </c>
      <c r="AH1473" s="567" t="s">
        <v>3036</v>
      </c>
      <c r="AI1473" s="567" t="s">
        <v>807</v>
      </c>
      <c r="AJ1473" s="568">
        <v>8.25</v>
      </c>
      <c r="AK1473" s="567" t="s">
        <v>2502</v>
      </c>
      <c r="AL1473" s="568">
        <v>9</v>
      </c>
      <c r="AM1473" s="568" t="s">
        <v>76</v>
      </c>
      <c r="AN1473" s="568" t="s">
        <v>2642</v>
      </c>
      <c r="AO1473" s="568" t="s">
        <v>76</v>
      </c>
    </row>
    <row r="1474" spans="1:41" ht="15" customHeight="1">
      <c r="A1474" s="2639" t="s">
        <v>388</v>
      </c>
      <c r="B1474" s="2639"/>
      <c r="C1474" s="568"/>
      <c r="D1474" s="568"/>
      <c r="E1474" s="568"/>
      <c r="F1474" s="568"/>
      <c r="G1474" s="568"/>
      <c r="H1474" s="568"/>
      <c r="I1474" s="568"/>
      <c r="J1474" s="568"/>
      <c r="K1474" s="568"/>
      <c r="L1474" s="568"/>
      <c r="M1474" s="568"/>
      <c r="N1474" s="568"/>
      <c r="O1474" s="567" t="s">
        <v>311</v>
      </c>
      <c r="P1474" s="568"/>
      <c r="Q1474" s="567"/>
      <c r="R1474" s="547"/>
      <c r="S1474" s="547"/>
      <c r="T1474" s="547"/>
      <c r="U1474" s="547"/>
      <c r="V1474" s="547"/>
      <c r="W1474" s="547"/>
      <c r="X1474" s="546"/>
      <c r="Y1474" s="547"/>
      <c r="Z1474" s="567"/>
      <c r="AA1474" s="567"/>
      <c r="AB1474" s="568"/>
      <c r="AC1474" s="567"/>
      <c r="AD1474" s="568"/>
      <c r="AE1474" s="568"/>
      <c r="AF1474" s="568"/>
      <c r="AG1474" s="568"/>
      <c r="AH1474" s="567"/>
      <c r="AI1474" s="567"/>
      <c r="AJ1474" s="567"/>
      <c r="AK1474" s="567"/>
      <c r="AL1474" s="567"/>
      <c r="AM1474" s="567"/>
      <c r="AN1474" s="568"/>
      <c r="AO1474" s="568"/>
    </row>
    <row r="1475" spans="1:41" ht="15" customHeight="1">
      <c r="A1475" s="2639" t="s">
        <v>389</v>
      </c>
      <c r="B1475" s="2639"/>
      <c r="C1475" s="568"/>
      <c r="D1475" s="568"/>
      <c r="E1475" s="568"/>
      <c r="F1475" s="568"/>
      <c r="G1475" s="568"/>
      <c r="H1475" s="568"/>
      <c r="I1475" s="568"/>
      <c r="J1475" s="568"/>
      <c r="K1475" s="568"/>
      <c r="L1475" s="568"/>
      <c r="M1475" s="568"/>
      <c r="N1475" s="568"/>
      <c r="O1475" s="567"/>
      <c r="P1475" s="568"/>
      <c r="Q1475" s="567"/>
      <c r="R1475" s="547"/>
      <c r="S1475" s="547"/>
      <c r="T1475" s="547"/>
      <c r="U1475" s="547"/>
      <c r="V1475" s="547"/>
      <c r="W1475" s="547"/>
      <c r="X1475" s="546"/>
      <c r="Y1475" s="547"/>
      <c r="Z1475" s="567"/>
      <c r="AA1475" s="567"/>
      <c r="AB1475" s="568"/>
      <c r="AC1475" s="567"/>
      <c r="AD1475" s="568"/>
      <c r="AE1475" s="568"/>
      <c r="AF1475" s="568"/>
      <c r="AG1475" s="568"/>
      <c r="AH1475" s="567"/>
      <c r="AI1475" s="567"/>
      <c r="AJ1475" s="567"/>
      <c r="AK1475" s="567"/>
      <c r="AL1475" s="567"/>
      <c r="AM1475" s="567"/>
      <c r="AN1475" s="568"/>
      <c r="AO1475" s="568"/>
    </row>
    <row r="1476" spans="1:41" ht="15" customHeight="1">
      <c r="A1476" s="563"/>
      <c r="B1476" s="564" t="s">
        <v>390</v>
      </c>
      <c r="C1476" s="568" t="s">
        <v>1646</v>
      </c>
      <c r="D1476" s="568" t="s">
        <v>2272</v>
      </c>
      <c r="E1476" s="568" t="s">
        <v>2841</v>
      </c>
      <c r="F1476" s="568">
        <v>10</v>
      </c>
      <c r="G1476" s="568" t="s">
        <v>2323</v>
      </c>
      <c r="H1476" s="568">
        <v>8</v>
      </c>
      <c r="I1476" s="568">
        <v>10</v>
      </c>
      <c r="J1476" s="568">
        <v>10</v>
      </c>
      <c r="K1476" s="568">
        <v>13</v>
      </c>
      <c r="L1476" s="568">
        <v>10</v>
      </c>
      <c r="M1476" s="568">
        <v>13</v>
      </c>
      <c r="N1476" s="568">
        <v>12</v>
      </c>
      <c r="O1476" s="568">
        <v>13</v>
      </c>
      <c r="P1476" s="568">
        <v>13</v>
      </c>
      <c r="Q1476" s="568" t="s">
        <v>1782</v>
      </c>
      <c r="R1476" s="547">
        <v>13</v>
      </c>
      <c r="S1476" s="547">
        <v>13</v>
      </c>
      <c r="T1476" s="547">
        <v>7</v>
      </c>
      <c r="U1476" s="547">
        <v>13</v>
      </c>
      <c r="V1476" s="547">
        <v>12</v>
      </c>
      <c r="W1476" s="547">
        <v>13</v>
      </c>
      <c r="X1476" s="547">
        <v>11</v>
      </c>
      <c r="Y1476" s="547">
        <v>13</v>
      </c>
      <c r="Z1476" s="568">
        <v>13</v>
      </c>
      <c r="AA1476" s="568">
        <v>13</v>
      </c>
      <c r="AB1476" s="568">
        <v>12</v>
      </c>
      <c r="AC1476" s="568">
        <v>13</v>
      </c>
      <c r="AD1476" s="568">
        <v>9</v>
      </c>
      <c r="AE1476" s="568">
        <v>12.5</v>
      </c>
      <c r="AF1476" s="568">
        <v>13</v>
      </c>
      <c r="AG1476" s="568">
        <v>13</v>
      </c>
      <c r="AH1476" s="568">
        <v>13</v>
      </c>
      <c r="AI1476" s="568">
        <v>11.5</v>
      </c>
      <c r="AJ1476" s="568">
        <v>13</v>
      </c>
      <c r="AK1476" s="568">
        <v>7</v>
      </c>
      <c r="AL1476" s="568">
        <v>13</v>
      </c>
      <c r="AM1476" s="568">
        <v>12</v>
      </c>
      <c r="AN1476" s="568">
        <v>8.5</v>
      </c>
      <c r="AO1476" s="568">
        <v>13</v>
      </c>
    </row>
    <row r="1477" spans="1:41" ht="15" customHeight="1">
      <c r="A1477" s="563"/>
      <c r="B1477" s="564" t="s">
        <v>391</v>
      </c>
      <c r="C1477" s="568" t="s">
        <v>2867</v>
      </c>
      <c r="D1477" s="568" t="s">
        <v>76</v>
      </c>
      <c r="E1477" s="568" t="s">
        <v>76</v>
      </c>
      <c r="F1477" s="568" t="s">
        <v>76</v>
      </c>
      <c r="G1477" s="568" t="s">
        <v>76</v>
      </c>
      <c r="H1477" s="568">
        <v>12</v>
      </c>
      <c r="I1477" s="568" t="s">
        <v>76</v>
      </c>
      <c r="J1477" s="568" t="s">
        <v>76</v>
      </c>
      <c r="K1477" s="568">
        <v>13</v>
      </c>
      <c r="L1477" s="568" t="s">
        <v>76</v>
      </c>
      <c r="M1477" s="568" t="s">
        <v>76</v>
      </c>
      <c r="N1477" s="568" t="s">
        <v>76</v>
      </c>
      <c r="O1477" s="567" t="s">
        <v>76</v>
      </c>
      <c r="P1477" s="568" t="s">
        <v>76</v>
      </c>
      <c r="Q1477" s="568" t="s">
        <v>2680</v>
      </c>
      <c r="R1477" s="547">
        <v>13</v>
      </c>
      <c r="S1477" s="547" t="s">
        <v>76</v>
      </c>
      <c r="T1477" s="547" t="s">
        <v>76</v>
      </c>
      <c r="U1477" s="547" t="s">
        <v>76</v>
      </c>
      <c r="V1477" s="547" t="s">
        <v>76</v>
      </c>
      <c r="W1477" s="547" t="s">
        <v>76</v>
      </c>
      <c r="X1477" s="547">
        <v>13</v>
      </c>
      <c r="Y1477" s="547">
        <v>2</v>
      </c>
      <c r="Z1477" s="568" t="s">
        <v>76</v>
      </c>
      <c r="AA1477" s="568" t="s">
        <v>76</v>
      </c>
      <c r="AB1477" s="568" t="s">
        <v>76</v>
      </c>
      <c r="AC1477" s="568" t="s">
        <v>76</v>
      </c>
      <c r="AD1477" s="568" t="s">
        <v>76</v>
      </c>
      <c r="AE1477" s="568" t="s">
        <v>76</v>
      </c>
      <c r="AF1477" s="568" t="s">
        <v>76</v>
      </c>
      <c r="AG1477" s="568" t="s">
        <v>76</v>
      </c>
      <c r="AH1477" s="567" t="s">
        <v>76</v>
      </c>
      <c r="AI1477" s="568" t="s">
        <v>76</v>
      </c>
      <c r="AJ1477" s="568" t="s">
        <v>76</v>
      </c>
      <c r="AK1477" s="567" t="s">
        <v>76</v>
      </c>
      <c r="AL1477" s="568" t="s">
        <v>76</v>
      </c>
      <c r="AM1477" s="568">
        <v>12</v>
      </c>
      <c r="AN1477" s="568" t="s">
        <v>76</v>
      </c>
      <c r="AO1477" s="568">
        <v>13</v>
      </c>
    </row>
    <row r="1478" spans="1:41" ht="15" customHeight="1">
      <c r="A1478" s="2639" t="s">
        <v>400</v>
      </c>
      <c r="B1478" s="2639"/>
      <c r="C1478" s="568"/>
      <c r="D1478" s="568"/>
      <c r="E1478" s="568"/>
      <c r="F1478" s="568"/>
      <c r="G1478" s="568"/>
      <c r="H1478" s="568"/>
      <c r="I1478" s="568"/>
      <c r="J1478" s="568"/>
      <c r="K1478" s="568"/>
      <c r="L1478" s="568"/>
      <c r="M1478" s="568"/>
      <c r="N1478" s="568"/>
      <c r="O1478" s="567"/>
      <c r="P1478" s="568"/>
      <c r="Q1478" s="567"/>
      <c r="R1478" s="547"/>
      <c r="S1478" s="547"/>
      <c r="T1478" s="547"/>
      <c r="U1478" s="547"/>
      <c r="V1478" s="547"/>
      <c r="W1478" s="547"/>
      <c r="X1478" s="547"/>
      <c r="Y1478" s="547"/>
      <c r="Z1478" s="567"/>
      <c r="AA1478" s="567"/>
      <c r="AB1478" s="568"/>
      <c r="AC1478" s="568"/>
      <c r="AD1478" s="568"/>
      <c r="AE1478" s="568"/>
      <c r="AF1478" s="568"/>
      <c r="AG1478" s="568"/>
      <c r="AH1478" s="567"/>
      <c r="AI1478" s="568"/>
      <c r="AJ1478" s="568"/>
      <c r="AK1478" s="567"/>
      <c r="AL1478" s="568"/>
      <c r="AM1478" s="568"/>
      <c r="AN1478" s="568"/>
      <c r="AO1478" s="568"/>
    </row>
    <row r="1479" spans="1:41" ht="15" customHeight="1">
      <c r="B1479" s="564" t="s">
        <v>390</v>
      </c>
      <c r="C1479" s="568">
        <v>12.5</v>
      </c>
      <c r="D1479" s="568">
        <v>13</v>
      </c>
      <c r="E1479" s="568" t="s">
        <v>1647</v>
      </c>
      <c r="F1479" s="568">
        <v>13</v>
      </c>
      <c r="G1479" s="568">
        <v>12.5</v>
      </c>
      <c r="H1479" s="568">
        <v>12</v>
      </c>
      <c r="I1479" s="568">
        <v>11.5</v>
      </c>
      <c r="J1479" s="568">
        <v>13</v>
      </c>
      <c r="K1479" s="568">
        <v>13</v>
      </c>
      <c r="L1479" s="568">
        <v>13</v>
      </c>
      <c r="M1479" s="568">
        <v>13</v>
      </c>
      <c r="N1479" s="568">
        <v>13</v>
      </c>
      <c r="O1479" s="568">
        <v>13</v>
      </c>
      <c r="P1479" s="568">
        <v>13</v>
      </c>
      <c r="Q1479" s="568">
        <v>13</v>
      </c>
      <c r="R1479" s="547">
        <v>13</v>
      </c>
      <c r="S1479" s="547">
        <v>13</v>
      </c>
      <c r="T1479" s="547">
        <v>13</v>
      </c>
      <c r="U1479" s="547">
        <v>13</v>
      </c>
      <c r="V1479" s="547">
        <v>13</v>
      </c>
      <c r="W1479" s="547">
        <v>13</v>
      </c>
      <c r="X1479" s="547">
        <v>13</v>
      </c>
      <c r="Y1479" s="547">
        <v>13</v>
      </c>
      <c r="Z1479" s="568">
        <v>13</v>
      </c>
      <c r="AA1479" s="568">
        <v>13</v>
      </c>
      <c r="AB1479" s="568">
        <v>13</v>
      </c>
      <c r="AC1479" s="568">
        <v>13</v>
      </c>
      <c r="AD1479" s="568">
        <v>13</v>
      </c>
      <c r="AE1479" s="568">
        <v>13</v>
      </c>
      <c r="AF1479" s="568">
        <v>13</v>
      </c>
      <c r="AG1479" s="568">
        <v>13</v>
      </c>
      <c r="AH1479" s="568">
        <v>13</v>
      </c>
      <c r="AI1479" s="568">
        <v>12.5</v>
      </c>
      <c r="AJ1479" s="568">
        <v>13</v>
      </c>
      <c r="AK1479" s="568">
        <v>13</v>
      </c>
      <c r="AL1479" s="568">
        <v>13</v>
      </c>
      <c r="AM1479" s="568" t="s">
        <v>76</v>
      </c>
      <c r="AN1479" s="568">
        <v>13</v>
      </c>
      <c r="AO1479" s="568">
        <v>13</v>
      </c>
    </row>
    <row r="1480" spans="1:41" ht="15" customHeight="1">
      <c r="B1480" s="564" t="s">
        <v>391</v>
      </c>
      <c r="C1480" s="568" t="s">
        <v>76</v>
      </c>
      <c r="D1480" s="568" t="s">
        <v>76</v>
      </c>
      <c r="E1480" s="568" t="s">
        <v>76</v>
      </c>
      <c r="F1480" s="568" t="s">
        <v>76</v>
      </c>
      <c r="G1480" s="568" t="s">
        <v>76</v>
      </c>
      <c r="H1480" s="568" t="s">
        <v>76</v>
      </c>
      <c r="I1480" s="568">
        <v>12.5</v>
      </c>
      <c r="J1480" s="568" t="s">
        <v>76</v>
      </c>
      <c r="K1480" s="568">
        <v>13</v>
      </c>
      <c r="L1480" s="568" t="s">
        <v>76</v>
      </c>
      <c r="M1480" s="568" t="s">
        <v>76</v>
      </c>
      <c r="N1480" s="568" t="s">
        <v>76</v>
      </c>
      <c r="O1480" s="568" t="s">
        <v>76</v>
      </c>
      <c r="P1480" s="567" t="s">
        <v>76</v>
      </c>
      <c r="Q1480" s="567" t="s">
        <v>76</v>
      </c>
      <c r="R1480" s="547">
        <v>13</v>
      </c>
      <c r="S1480" s="547" t="s">
        <v>76</v>
      </c>
      <c r="T1480" s="547" t="s">
        <v>76</v>
      </c>
      <c r="U1480" s="547" t="s">
        <v>76</v>
      </c>
      <c r="V1480" s="547" t="s">
        <v>76</v>
      </c>
      <c r="W1480" s="547" t="s">
        <v>76</v>
      </c>
      <c r="X1480" s="547" t="s">
        <v>76</v>
      </c>
      <c r="Y1480" s="547" t="s">
        <v>76</v>
      </c>
      <c r="Z1480" s="568" t="s">
        <v>76</v>
      </c>
      <c r="AA1480" s="568" t="s">
        <v>76</v>
      </c>
      <c r="AB1480" s="568" t="s">
        <v>76</v>
      </c>
      <c r="AC1480" s="568" t="s">
        <v>76</v>
      </c>
      <c r="AD1480" s="568" t="s">
        <v>76</v>
      </c>
      <c r="AE1480" s="568" t="s">
        <v>76</v>
      </c>
      <c r="AF1480" s="568" t="s">
        <v>76</v>
      </c>
      <c r="AG1480" s="568"/>
      <c r="AH1480" s="568" t="s">
        <v>76</v>
      </c>
      <c r="AI1480" s="568">
        <v>13</v>
      </c>
      <c r="AJ1480" s="568" t="s">
        <v>76</v>
      </c>
      <c r="AK1480" s="567" t="s">
        <v>76</v>
      </c>
      <c r="AL1480" s="568" t="s">
        <v>76</v>
      </c>
      <c r="AM1480" s="568">
        <v>13</v>
      </c>
      <c r="AN1480" s="568" t="s">
        <v>76</v>
      </c>
      <c r="AO1480" s="568">
        <v>13</v>
      </c>
    </row>
    <row r="1481" spans="1:41" ht="15" customHeight="1">
      <c r="A1481" s="2639" t="s">
        <v>47</v>
      </c>
      <c r="B1481" s="2639"/>
      <c r="C1481" s="568"/>
      <c r="D1481" s="568"/>
      <c r="E1481" s="568"/>
      <c r="F1481" s="568"/>
      <c r="G1481" s="568"/>
      <c r="H1481" s="568"/>
      <c r="I1481" s="568"/>
      <c r="J1481" s="568"/>
      <c r="K1481" s="568"/>
      <c r="L1481" s="568"/>
      <c r="M1481" s="568"/>
      <c r="N1481" s="568"/>
      <c r="O1481" s="568"/>
      <c r="P1481" s="567"/>
      <c r="Q1481" s="567"/>
      <c r="R1481" s="547" t="s">
        <v>1285</v>
      </c>
      <c r="S1481" s="547"/>
      <c r="T1481" s="547"/>
      <c r="U1481" s="547"/>
      <c r="V1481" s="547"/>
      <c r="W1481" s="547"/>
      <c r="X1481" s="547"/>
      <c r="Y1481" s="547"/>
      <c r="Z1481" s="568"/>
      <c r="AA1481" s="568"/>
      <c r="AB1481" s="568"/>
      <c r="AC1481" s="568"/>
      <c r="AD1481" s="568"/>
      <c r="AE1481" s="568"/>
      <c r="AF1481" s="568"/>
      <c r="AG1481" s="568"/>
      <c r="AH1481" s="568"/>
      <c r="AI1481" s="568"/>
      <c r="AJ1481" s="568"/>
      <c r="AK1481" s="567"/>
      <c r="AL1481" s="568"/>
      <c r="AM1481" s="568"/>
      <c r="AN1481" s="568"/>
      <c r="AO1481" s="568"/>
    </row>
    <row r="1482" spans="1:41" ht="15" customHeight="1">
      <c r="B1482" s="564" t="s">
        <v>390</v>
      </c>
      <c r="C1482" s="568">
        <v>12</v>
      </c>
      <c r="D1482" s="568" t="s">
        <v>1645</v>
      </c>
      <c r="E1482" s="568" t="s">
        <v>1663</v>
      </c>
      <c r="F1482" s="568">
        <v>12.5</v>
      </c>
      <c r="G1482" s="568" t="s">
        <v>1645</v>
      </c>
      <c r="H1482" s="568">
        <v>12</v>
      </c>
      <c r="I1482" s="568">
        <v>10</v>
      </c>
      <c r="J1482" s="568" t="s">
        <v>1854</v>
      </c>
      <c r="K1482" s="568">
        <v>16.5</v>
      </c>
      <c r="L1482" s="568">
        <v>13.25</v>
      </c>
      <c r="M1482" s="568">
        <v>14.75</v>
      </c>
      <c r="N1482" s="568">
        <v>14.5</v>
      </c>
      <c r="O1482" s="568">
        <v>13</v>
      </c>
      <c r="P1482" s="568">
        <v>11.5</v>
      </c>
      <c r="Q1482" s="570">
        <v>12</v>
      </c>
      <c r="R1482" s="547">
        <v>13.5</v>
      </c>
      <c r="S1482" s="547">
        <v>14.5</v>
      </c>
      <c r="T1482" s="547">
        <v>13</v>
      </c>
      <c r="U1482" s="547">
        <v>15</v>
      </c>
      <c r="V1482" s="547">
        <v>18</v>
      </c>
      <c r="W1482" s="547">
        <v>13</v>
      </c>
      <c r="X1482" s="547">
        <v>15.5</v>
      </c>
      <c r="Y1482" s="547">
        <v>11.5</v>
      </c>
      <c r="Z1482" s="568">
        <v>14.5</v>
      </c>
      <c r="AA1482" s="568">
        <v>13.5</v>
      </c>
      <c r="AB1482" s="568">
        <v>13.75</v>
      </c>
      <c r="AC1482" s="568">
        <v>16.3</v>
      </c>
      <c r="AD1482" s="568">
        <v>15</v>
      </c>
      <c r="AE1482" s="568">
        <v>14.5</v>
      </c>
      <c r="AF1482" s="568">
        <v>13</v>
      </c>
      <c r="AG1482" s="568">
        <v>14.5</v>
      </c>
      <c r="AH1482" s="568">
        <v>13</v>
      </c>
      <c r="AI1482" s="568" t="s">
        <v>76</v>
      </c>
      <c r="AJ1482" s="568">
        <v>15</v>
      </c>
      <c r="AK1482" s="568">
        <v>14</v>
      </c>
      <c r="AL1482" s="568" t="s">
        <v>76</v>
      </c>
      <c r="AM1482" s="568" t="s">
        <v>76</v>
      </c>
      <c r="AN1482" s="568">
        <v>13</v>
      </c>
      <c r="AO1482" s="568">
        <v>13</v>
      </c>
    </row>
    <row r="1483" spans="1:41" ht="15" customHeight="1">
      <c r="B1483" s="564" t="s">
        <v>391</v>
      </c>
      <c r="C1483" s="568">
        <v>12.5</v>
      </c>
      <c r="D1483" s="568" t="s">
        <v>76</v>
      </c>
      <c r="E1483" s="568" t="s">
        <v>76</v>
      </c>
      <c r="F1483" s="568" t="s">
        <v>76</v>
      </c>
      <c r="G1483" s="568" t="s">
        <v>76</v>
      </c>
      <c r="H1483" s="568" t="s">
        <v>76</v>
      </c>
      <c r="I1483" s="568">
        <v>11</v>
      </c>
      <c r="J1483" s="568" t="s">
        <v>76</v>
      </c>
      <c r="K1483" s="568">
        <v>16.5</v>
      </c>
      <c r="L1483" s="568" t="s">
        <v>76</v>
      </c>
      <c r="M1483" s="568" t="s">
        <v>76</v>
      </c>
      <c r="N1483" s="568" t="s">
        <v>76</v>
      </c>
      <c r="O1483" s="568" t="s">
        <v>76</v>
      </c>
      <c r="P1483" s="567" t="s">
        <v>76</v>
      </c>
      <c r="Q1483" s="567" t="s">
        <v>76</v>
      </c>
      <c r="R1483" s="547" t="s">
        <v>76</v>
      </c>
      <c r="S1483" s="547" t="s">
        <v>76</v>
      </c>
      <c r="T1483" s="547" t="s">
        <v>76</v>
      </c>
      <c r="U1483" s="547" t="s">
        <v>76</v>
      </c>
      <c r="V1483" s="547" t="s">
        <v>76</v>
      </c>
      <c r="W1483" s="547" t="s">
        <v>76</v>
      </c>
      <c r="X1483" s="547" t="s">
        <v>76</v>
      </c>
      <c r="Y1483" s="547" t="s">
        <v>76</v>
      </c>
      <c r="Z1483" s="568" t="s">
        <v>76</v>
      </c>
      <c r="AA1483" s="568" t="s">
        <v>76</v>
      </c>
      <c r="AB1483" s="568" t="s">
        <v>76</v>
      </c>
      <c r="AC1483" s="568" t="s">
        <v>76</v>
      </c>
      <c r="AD1483" s="568" t="s">
        <v>76</v>
      </c>
      <c r="AE1483" s="568" t="s">
        <v>76</v>
      </c>
      <c r="AF1483" s="568" t="s">
        <v>76</v>
      </c>
      <c r="AG1483" s="568" t="s">
        <v>76</v>
      </c>
      <c r="AH1483" s="568">
        <v>15</v>
      </c>
      <c r="AI1483" s="568" t="s">
        <v>76</v>
      </c>
      <c r="AJ1483" s="568" t="s">
        <v>76</v>
      </c>
      <c r="AK1483" s="567" t="s">
        <v>76</v>
      </c>
      <c r="AL1483" s="568" t="s">
        <v>76</v>
      </c>
      <c r="AM1483" s="568">
        <v>11.5</v>
      </c>
      <c r="AN1483" s="568" t="s">
        <v>76</v>
      </c>
      <c r="AO1483" s="568">
        <v>15.5</v>
      </c>
    </row>
    <row r="1484" spans="1:41" ht="15" customHeight="1">
      <c r="A1484" s="2639" t="s">
        <v>407</v>
      </c>
      <c r="B1484" s="2639"/>
      <c r="C1484" s="568"/>
      <c r="D1484" s="568"/>
      <c r="E1484" s="568"/>
      <c r="F1484" s="568"/>
      <c r="G1484" s="568"/>
      <c r="H1484" s="568"/>
      <c r="I1484" s="568"/>
      <c r="J1484" s="568"/>
      <c r="K1484" s="568"/>
      <c r="L1484" s="568"/>
      <c r="M1484" s="568"/>
      <c r="N1484" s="568"/>
      <c r="O1484" s="568"/>
      <c r="P1484" s="567"/>
      <c r="Q1484" s="567"/>
      <c r="R1484" s="547"/>
      <c r="S1484" s="547"/>
      <c r="T1484" s="547"/>
      <c r="U1484" s="547"/>
      <c r="V1484" s="547"/>
      <c r="W1484" s="547"/>
      <c r="X1484" s="547"/>
      <c r="Y1484" s="547"/>
      <c r="Z1484" s="567"/>
      <c r="AA1484" s="567"/>
      <c r="AB1484" s="568"/>
      <c r="AC1484" s="571"/>
      <c r="AD1484" s="568"/>
      <c r="AE1484" s="568"/>
      <c r="AF1484" s="568"/>
      <c r="AG1484" s="568"/>
      <c r="AH1484" s="568"/>
      <c r="AI1484" s="568"/>
      <c r="AJ1484" s="568"/>
      <c r="AK1484" s="567"/>
      <c r="AL1484" s="568"/>
      <c r="AM1484" s="568"/>
      <c r="AN1484" s="568"/>
      <c r="AO1484" s="568"/>
    </row>
    <row r="1485" spans="1:41" ht="16.5" customHeight="1">
      <c r="A1485" s="565" t="s">
        <v>856</v>
      </c>
      <c r="B1485" s="703" t="s">
        <v>1258</v>
      </c>
      <c r="C1485" s="568"/>
      <c r="D1485" s="568"/>
      <c r="E1485" s="568"/>
      <c r="F1485" s="568"/>
      <c r="G1485" s="568"/>
      <c r="H1485" s="568"/>
      <c r="I1485" s="568"/>
      <c r="J1485" s="568"/>
      <c r="K1485" s="568"/>
      <c r="L1485" s="568"/>
      <c r="M1485" s="568"/>
      <c r="N1485" s="568"/>
      <c r="O1485" s="568"/>
      <c r="P1485" s="567"/>
      <c r="Q1485" s="567"/>
      <c r="R1485" s="547"/>
      <c r="S1485" s="547"/>
      <c r="T1485" s="547"/>
      <c r="U1485" s="547"/>
      <c r="V1485" s="547"/>
      <c r="W1485" s="547"/>
      <c r="X1485" s="547"/>
      <c r="Y1485" s="547"/>
      <c r="Z1485" s="567"/>
      <c r="AA1485" s="567"/>
      <c r="AB1485" s="568"/>
      <c r="AC1485" s="568"/>
      <c r="AD1485" s="568"/>
      <c r="AE1485" s="568"/>
      <c r="AF1485" s="568"/>
      <c r="AG1485" s="568"/>
      <c r="AH1485" s="568"/>
      <c r="AI1485" s="568"/>
      <c r="AJ1485" s="568"/>
      <c r="AK1485" s="567"/>
      <c r="AL1485" s="568"/>
      <c r="AM1485" s="568"/>
      <c r="AN1485" s="568"/>
      <c r="AO1485" s="568"/>
    </row>
    <row r="1486" spans="1:41" ht="15" customHeight="1">
      <c r="A1486" s="565"/>
      <c r="B1486" s="564" t="s">
        <v>401</v>
      </c>
      <c r="C1486" s="568">
        <v>13</v>
      </c>
      <c r="D1486" s="568">
        <v>13</v>
      </c>
      <c r="E1486" s="568" t="s">
        <v>1669</v>
      </c>
      <c r="F1486" s="568">
        <v>13</v>
      </c>
      <c r="G1486" s="568">
        <v>13</v>
      </c>
      <c r="H1486" s="568">
        <v>13</v>
      </c>
      <c r="I1486" s="568">
        <v>12</v>
      </c>
      <c r="J1486" s="568">
        <v>13</v>
      </c>
      <c r="K1486" s="568">
        <v>13</v>
      </c>
      <c r="L1486" s="568">
        <v>13</v>
      </c>
      <c r="M1486" s="568">
        <v>13</v>
      </c>
      <c r="N1486" s="568">
        <v>13</v>
      </c>
      <c r="O1486" s="568">
        <v>13</v>
      </c>
      <c r="P1486" s="568">
        <v>13</v>
      </c>
      <c r="Q1486" s="568">
        <v>13</v>
      </c>
      <c r="R1486" s="547">
        <v>13</v>
      </c>
      <c r="S1486" s="547">
        <v>13</v>
      </c>
      <c r="T1486" s="547">
        <v>13</v>
      </c>
      <c r="U1486" s="547">
        <v>13</v>
      </c>
      <c r="V1486" s="547">
        <v>13</v>
      </c>
      <c r="W1486" s="547">
        <v>13</v>
      </c>
      <c r="X1486" s="547">
        <v>13</v>
      </c>
      <c r="Y1486" s="547">
        <v>13</v>
      </c>
      <c r="Z1486" s="568">
        <v>13</v>
      </c>
      <c r="AA1486" s="568">
        <v>13</v>
      </c>
      <c r="AB1486" s="568">
        <v>13</v>
      </c>
      <c r="AC1486" s="568">
        <v>13</v>
      </c>
      <c r="AD1486" s="568">
        <v>13</v>
      </c>
      <c r="AE1486" s="568">
        <v>13</v>
      </c>
      <c r="AF1486" s="568">
        <v>13</v>
      </c>
      <c r="AG1486" s="568">
        <v>13</v>
      </c>
      <c r="AH1486" s="568">
        <v>13</v>
      </c>
      <c r="AI1486" s="568">
        <v>11</v>
      </c>
      <c r="AJ1486" s="568">
        <v>13</v>
      </c>
      <c r="AK1486" s="568">
        <v>13</v>
      </c>
      <c r="AL1486" s="568">
        <v>13</v>
      </c>
      <c r="AM1486" s="568">
        <v>11</v>
      </c>
      <c r="AN1486" s="568">
        <v>13</v>
      </c>
      <c r="AO1486" s="568">
        <v>13</v>
      </c>
    </row>
    <row r="1487" spans="1:41" ht="15" customHeight="1">
      <c r="A1487" s="565"/>
      <c r="B1487" s="564" t="s">
        <v>402</v>
      </c>
      <c r="C1487" s="568" t="s">
        <v>76</v>
      </c>
      <c r="D1487" s="568" t="s">
        <v>76</v>
      </c>
      <c r="E1487" s="568" t="s">
        <v>76</v>
      </c>
      <c r="F1487" s="568" t="s">
        <v>76</v>
      </c>
      <c r="G1487" s="568" t="s">
        <v>76</v>
      </c>
      <c r="H1487" s="568" t="s">
        <v>76</v>
      </c>
      <c r="I1487" s="568" t="s">
        <v>76</v>
      </c>
      <c r="J1487" s="568" t="s">
        <v>76</v>
      </c>
      <c r="K1487" s="568" t="s">
        <v>76</v>
      </c>
      <c r="L1487" s="568" t="s">
        <v>76</v>
      </c>
      <c r="M1487" s="568" t="s">
        <v>76</v>
      </c>
      <c r="N1487" s="568" t="s">
        <v>76</v>
      </c>
      <c r="O1487" s="568" t="s">
        <v>76</v>
      </c>
      <c r="P1487" s="567" t="s">
        <v>76</v>
      </c>
      <c r="Q1487" s="567" t="s">
        <v>76</v>
      </c>
      <c r="R1487" s="547" t="s">
        <v>76</v>
      </c>
      <c r="S1487" s="547" t="s">
        <v>76</v>
      </c>
      <c r="T1487" s="547" t="s">
        <v>76</v>
      </c>
      <c r="U1487" s="547" t="s">
        <v>76</v>
      </c>
      <c r="V1487" s="547" t="s">
        <v>76</v>
      </c>
      <c r="W1487" s="547" t="s">
        <v>76</v>
      </c>
      <c r="X1487" s="547" t="s">
        <v>76</v>
      </c>
      <c r="Y1487" s="547" t="s">
        <v>76</v>
      </c>
      <c r="Z1487" s="568" t="s">
        <v>76</v>
      </c>
      <c r="AA1487" s="568" t="s">
        <v>76</v>
      </c>
      <c r="AB1487" s="567" t="s">
        <v>76</v>
      </c>
      <c r="AC1487" s="568" t="s">
        <v>76</v>
      </c>
      <c r="AD1487" s="568" t="s">
        <v>76</v>
      </c>
      <c r="AE1487" s="568" t="s">
        <v>76</v>
      </c>
      <c r="AF1487" s="568" t="s">
        <v>76</v>
      </c>
      <c r="AG1487" s="568" t="s">
        <v>76</v>
      </c>
      <c r="AH1487" s="568" t="s">
        <v>76</v>
      </c>
      <c r="AI1487" s="568">
        <v>13</v>
      </c>
      <c r="AJ1487" s="568" t="s">
        <v>76</v>
      </c>
      <c r="AK1487" s="567" t="s">
        <v>76</v>
      </c>
      <c r="AL1487" s="568" t="s">
        <v>76</v>
      </c>
      <c r="AM1487" s="568">
        <v>13</v>
      </c>
      <c r="AN1487" s="568" t="s">
        <v>76</v>
      </c>
      <c r="AO1487" s="568">
        <v>13</v>
      </c>
    </row>
    <row r="1488" spans="1:41" ht="15" customHeight="1">
      <c r="A1488" s="565" t="s">
        <v>1085</v>
      </c>
      <c r="B1488" s="701" t="s">
        <v>1259</v>
      </c>
      <c r="C1488" s="568"/>
      <c r="D1488" s="568"/>
      <c r="E1488" s="568"/>
      <c r="F1488" s="568"/>
      <c r="G1488" s="568"/>
      <c r="H1488" s="568"/>
      <c r="I1488" s="568"/>
      <c r="J1488" s="568"/>
      <c r="K1488" s="568"/>
      <c r="L1488" s="568"/>
      <c r="M1488" s="568"/>
      <c r="N1488" s="568"/>
      <c r="O1488" s="568"/>
      <c r="P1488" s="567"/>
      <c r="Q1488" s="567"/>
      <c r="R1488" s="547"/>
      <c r="S1488" s="547"/>
      <c r="T1488" s="547"/>
      <c r="U1488" s="547"/>
      <c r="V1488" s="547"/>
      <c r="W1488" s="547"/>
      <c r="X1488" s="547"/>
      <c r="Y1488" s="547"/>
      <c r="Z1488" s="568"/>
      <c r="AA1488" s="568"/>
      <c r="AB1488" s="567"/>
      <c r="AC1488" s="568"/>
      <c r="AD1488" s="568"/>
      <c r="AE1488" s="568"/>
      <c r="AF1488" s="568"/>
      <c r="AG1488" s="568"/>
      <c r="AH1488" s="568"/>
      <c r="AI1488" s="568"/>
      <c r="AJ1488" s="568"/>
      <c r="AK1488" s="567"/>
      <c r="AL1488" s="568"/>
      <c r="AM1488" s="568"/>
      <c r="AN1488" s="568"/>
      <c r="AO1488" s="568"/>
    </row>
    <row r="1489" spans="1:41" ht="15" customHeight="1">
      <c r="B1489" s="564" t="s">
        <v>401</v>
      </c>
      <c r="C1489" s="568">
        <v>13</v>
      </c>
      <c r="D1489" s="568">
        <v>13</v>
      </c>
      <c r="E1489" s="568">
        <v>12</v>
      </c>
      <c r="F1489" s="568">
        <v>12.5</v>
      </c>
      <c r="G1489" s="568">
        <v>13</v>
      </c>
      <c r="H1489" s="568">
        <v>13</v>
      </c>
      <c r="I1489" s="568">
        <v>13</v>
      </c>
      <c r="J1489" s="568">
        <v>13</v>
      </c>
      <c r="K1489" s="568">
        <v>16.5</v>
      </c>
      <c r="L1489" s="568">
        <v>13</v>
      </c>
      <c r="M1489" s="568">
        <v>14.5</v>
      </c>
      <c r="N1489" s="568">
        <v>14</v>
      </c>
      <c r="O1489" s="568">
        <v>13</v>
      </c>
      <c r="P1489" s="568">
        <v>13</v>
      </c>
      <c r="Q1489" s="568">
        <v>13</v>
      </c>
      <c r="R1489" s="547" t="s">
        <v>76</v>
      </c>
      <c r="S1489" s="547">
        <v>14.5</v>
      </c>
      <c r="T1489" s="547">
        <v>13</v>
      </c>
      <c r="U1489" s="547" t="s">
        <v>76</v>
      </c>
      <c r="V1489" s="547">
        <v>18</v>
      </c>
      <c r="W1489" s="547">
        <v>13</v>
      </c>
      <c r="X1489" s="547">
        <v>15.5</v>
      </c>
      <c r="Y1489" s="547">
        <v>11.5</v>
      </c>
      <c r="Z1489" s="568">
        <v>14.5</v>
      </c>
      <c r="AA1489" s="568">
        <v>13</v>
      </c>
      <c r="AB1489" s="568">
        <v>11.5</v>
      </c>
      <c r="AC1489" s="568">
        <v>16.3</v>
      </c>
      <c r="AD1489" s="568">
        <v>15</v>
      </c>
      <c r="AE1489" s="568">
        <v>11.5</v>
      </c>
      <c r="AF1489" s="568">
        <v>13.5</v>
      </c>
      <c r="AG1489" s="568">
        <v>15</v>
      </c>
      <c r="AH1489" s="568">
        <v>13</v>
      </c>
      <c r="AI1489" s="568">
        <v>17.75</v>
      </c>
      <c r="AJ1489" s="568">
        <v>15</v>
      </c>
      <c r="AK1489" s="567" t="s">
        <v>1550</v>
      </c>
      <c r="AL1489" s="568">
        <v>13</v>
      </c>
      <c r="AM1489" s="568">
        <v>11.5</v>
      </c>
      <c r="AN1489" s="568">
        <v>12.5</v>
      </c>
      <c r="AO1489" s="568">
        <v>13</v>
      </c>
    </row>
    <row r="1490" spans="1:41" ht="15" customHeight="1">
      <c r="B1490" s="564" t="s">
        <v>402</v>
      </c>
      <c r="C1490" s="568" t="s">
        <v>76</v>
      </c>
      <c r="D1490" s="568" t="s">
        <v>76</v>
      </c>
      <c r="E1490" s="568" t="s">
        <v>76</v>
      </c>
      <c r="F1490" s="568" t="s">
        <v>76</v>
      </c>
      <c r="G1490" s="568" t="s">
        <v>76</v>
      </c>
      <c r="H1490" s="568" t="s">
        <v>76</v>
      </c>
      <c r="I1490" s="568" t="s">
        <v>76</v>
      </c>
      <c r="J1490" s="568" t="s">
        <v>76</v>
      </c>
      <c r="K1490" s="568" t="s">
        <v>76</v>
      </c>
      <c r="L1490" s="568" t="s">
        <v>76</v>
      </c>
      <c r="M1490" s="568">
        <v>14.5</v>
      </c>
      <c r="N1490" s="568" t="s">
        <v>76</v>
      </c>
      <c r="O1490" s="568" t="s">
        <v>76</v>
      </c>
      <c r="P1490" s="568" t="s">
        <v>76</v>
      </c>
      <c r="Q1490" s="568" t="s">
        <v>76</v>
      </c>
      <c r="R1490" s="547" t="s">
        <v>76</v>
      </c>
      <c r="S1490" s="547" t="s">
        <v>76</v>
      </c>
      <c r="T1490" s="547" t="s">
        <v>76</v>
      </c>
      <c r="U1490" s="547" t="s">
        <v>76</v>
      </c>
      <c r="V1490" s="547" t="s">
        <v>76</v>
      </c>
      <c r="W1490" s="547" t="s">
        <v>76</v>
      </c>
      <c r="X1490" s="547" t="s">
        <v>76</v>
      </c>
      <c r="Y1490" s="547" t="s">
        <v>76</v>
      </c>
      <c r="Z1490" s="568" t="s">
        <v>76</v>
      </c>
      <c r="AA1490" s="568" t="s">
        <v>76</v>
      </c>
      <c r="AB1490" s="568" t="s">
        <v>76</v>
      </c>
      <c r="AC1490" s="568" t="s">
        <v>76</v>
      </c>
      <c r="AD1490" s="568" t="s">
        <v>76</v>
      </c>
      <c r="AE1490" s="568" t="s">
        <v>76</v>
      </c>
      <c r="AF1490" s="568" t="s">
        <v>76</v>
      </c>
      <c r="AG1490" s="568" t="s">
        <v>76</v>
      </c>
      <c r="AH1490" s="568" t="s">
        <v>76</v>
      </c>
      <c r="AI1490" s="568" t="s">
        <v>76</v>
      </c>
      <c r="AJ1490" s="568" t="s">
        <v>76</v>
      </c>
      <c r="AK1490" s="568" t="s">
        <v>76</v>
      </c>
      <c r="AL1490" s="568" t="s">
        <v>76</v>
      </c>
      <c r="AM1490" s="568">
        <v>11.5</v>
      </c>
      <c r="AN1490" s="568" t="s">
        <v>76</v>
      </c>
      <c r="AO1490" s="568">
        <v>15.5</v>
      </c>
    </row>
    <row r="1491" spans="1:41" s="551" customFormat="1" ht="15" customHeight="1">
      <c r="A1491" s="2639" t="s">
        <v>211</v>
      </c>
      <c r="B1491" s="2639"/>
      <c r="C1491" s="568">
        <v>7</v>
      </c>
      <c r="D1491" s="568">
        <v>7</v>
      </c>
      <c r="E1491" s="568">
        <v>7</v>
      </c>
      <c r="F1491" s="568">
        <v>7</v>
      </c>
      <c r="G1491" s="568">
        <v>7</v>
      </c>
      <c r="H1491" s="568">
        <v>7</v>
      </c>
      <c r="I1491" s="568">
        <v>7</v>
      </c>
      <c r="J1491" s="568">
        <v>7</v>
      </c>
      <c r="K1491" s="568">
        <v>7</v>
      </c>
      <c r="L1491" s="568">
        <v>7</v>
      </c>
      <c r="M1491" s="568">
        <v>7</v>
      </c>
      <c r="N1491" s="568">
        <v>7</v>
      </c>
      <c r="O1491" s="568">
        <v>7</v>
      </c>
      <c r="P1491" s="568">
        <v>7</v>
      </c>
      <c r="Q1491" s="568">
        <v>7</v>
      </c>
      <c r="R1491" s="547">
        <v>7</v>
      </c>
      <c r="S1491" s="547">
        <v>7</v>
      </c>
      <c r="T1491" s="547">
        <v>7</v>
      </c>
      <c r="U1491" s="547">
        <v>7</v>
      </c>
      <c r="V1491" s="547">
        <v>7</v>
      </c>
      <c r="W1491" s="547">
        <v>7</v>
      </c>
      <c r="X1491" s="547">
        <v>7</v>
      </c>
      <c r="Y1491" s="547">
        <v>7</v>
      </c>
      <c r="Z1491" s="568">
        <v>7</v>
      </c>
      <c r="AA1491" s="568">
        <v>7</v>
      </c>
      <c r="AB1491" s="568">
        <v>7</v>
      </c>
      <c r="AC1491" s="568">
        <v>7</v>
      </c>
      <c r="AD1491" s="568">
        <v>7</v>
      </c>
      <c r="AE1491" s="568">
        <v>7</v>
      </c>
      <c r="AF1491" s="568">
        <v>7</v>
      </c>
      <c r="AG1491" s="568">
        <v>7</v>
      </c>
      <c r="AH1491" s="568">
        <v>7</v>
      </c>
      <c r="AI1491" s="568">
        <v>7</v>
      </c>
      <c r="AJ1491" s="568">
        <v>7</v>
      </c>
      <c r="AK1491" s="568">
        <v>7</v>
      </c>
      <c r="AL1491" s="568">
        <v>7</v>
      </c>
      <c r="AM1491" s="568">
        <v>7</v>
      </c>
      <c r="AN1491" s="568">
        <v>7</v>
      </c>
      <c r="AO1491" s="568" t="s">
        <v>76</v>
      </c>
    </row>
    <row r="1492" spans="1:41" ht="15" customHeight="1">
      <c r="A1492" s="2639" t="s">
        <v>408</v>
      </c>
      <c r="B1492" s="2639"/>
      <c r="C1492" s="568"/>
      <c r="D1492" s="568"/>
      <c r="E1492" s="568"/>
      <c r="F1492" s="568"/>
      <c r="G1492" s="568"/>
      <c r="H1492" s="568"/>
      <c r="I1492" s="568"/>
      <c r="J1492" s="568"/>
      <c r="K1492" s="568"/>
      <c r="L1492" s="568"/>
      <c r="M1492" s="568"/>
      <c r="N1492" s="568"/>
      <c r="O1492" s="568"/>
      <c r="P1492" s="567"/>
      <c r="Q1492" s="567"/>
      <c r="R1492" s="547"/>
      <c r="S1492" s="547"/>
      <c r="T1492" s="547"/>
      <c r="U1492" s="547"/>
      <c r="V1492" s="547"/>
      <c r="W1492" s="546"/>
      <c r="X1492" s="546"/>
      <c r="Y1492" s="547"/>
      <c r="Z1492" s="567"/>
      <c r="AA1492" s="567"/>
      <c r="AB1492" s="567"/>
      <c r="AC1492" s="567"/>
      <c r="AD1492" s="568"/>
      <c r="AE1492" s="568"/>
      <c r="AF1492" s="568"/>
      <c r="AG1492" s="568"/>
      <c r="AH1492" s="568"/>
      <c r="AI1492" s="568"/>
      <c r="AJ1492" s="568"/>
      <c r="AK1492" s="567"/>
      <c r="AL1492" s="568"/>
      <c r="AM1492" s="568"/>
      <c r="AN1492" s="568"/>
      <c r="AO1492" s="568"/>
    </row>
    <row r="1493" spans="1:41" ht="15" customHeight="1">
      <c r="B1493" s="564" t="s">
        <v>390</v>
      </c>
      <c r="C1493" s="568">
        <v>13</v>
      </c>
      <c r="D1493" s="568">
        <v>13</v>
      </c>
      <c r="E1493" s="568" t="s">
        <v>1669</v>
      </c>
      <c r="F1493" s="568">
        <v>13</v>
      </c>
      <c r="G1493" s="568">
        <v>13</v>
      </c>
      <c r="H1493" s="568">
        <v>13</v>
      </c>
      <c r="I1493" s="568">
        <v>13</v>
      </c>
      <c r="J1493" s="568">
        <v>13</v>
      </c>
      <c r="K1493" s="568">
        <v>13</v>
      </c>
      <c r="L1493" s="568">
        <v>13</v>
      </c>
      <c r="M1493" s="568">
        <v>13</v>
      </c>
      <c r="N1493" s="568">
        <v>13</v>
      </c>
      <c r="O1493" s="568">
        <v>13</v>
      </c>
      <c r="P1493" s="568">
        <v>13</v>
      </c>
      <c r="Q1493" s="568">
        <v>13</v>
      </c>
      <c r="R1493" s="547">
        <v>13</v>
      </c>
      <c r="S1493" s="547">
        <v>13</v>
      </c>
      <c r="T1493" s="547">
        <v>13</v>
      </c>
      <c r="U1493" s="547">
        <v>13</v>
      </c>
      <c r="V1493" s="547">
        <v>13</v>
      </c>
      <c r="W1493" s="547">
        <v>13</v>
      </c>
      <c r="X1493" s="547">
        <v>13</v>
      </c>
      <c r="Y1493" s="547">
        <v>13</v>
      </c>
      <c r="Z1493" s="568">
        <v>13</v>
      </c>
      <c r="AA1493" s="568">
        <v>13</v>
      </c>
      <c r="AB1493" s="568">
        <v>13</v>
      </c>
      <c r="AC1493" s="568">
        <v>13</v>
      </c>
      <c r="AD1493" s="568">
        <v>13</v>
      </c>
      <c r="AE1493" s="568">
        <v>13</v>
      </c>
      <c r="AF1493" s="568">
        <v>13</v>
      </c>
      <c r="AG1493" s="568">
        <v>13</v>
      </c>
      <c r="AH1493" s="568">
        <v>13</v>
      </c>
      <c r="AI1493" s="568">
        <v>11.5</v>
      </c>
      <c r="AJ1493" s="568">
        <v>13</v>
      </c>
      <c r="AK1493" s="568">
        <v>13</v>
      </c>
      <c r="AL1493" s="568">
        <v>13</v>
      </c>
      <c r="AM1493" s="568">
        <v>12</v>
      </c>
      <c r="AN1493" s="568">
        <v>13</v>
      </c>
      <c r="AO1493" s="568">
        <v>13</v>
      </c>
    </row>
    <row r="1494" spans="1:41" ht="15" customHeight="1">
      <c r="B1494" s="564" t="s">
        <v>391</v>
      </c>
      <c r="C1494" s="568" t="s">
        <v>76</v>
      </c>
      <c r="D1494" s="568" t="s">
        <v>76</v>
      </c>
      <c r="E1494" s="568" t="s">
        <v>76</v>
      </c>
      <c r="F1494" s="568" t="s">
        <v>76</v>
      </c>
      <c r="G1494" s="568" t="s">
        <v>76</v>
      </c>
      <c r="H1494" s="568" t="s">
        <v>76</v>
      </c>
      <c r="I1494" s="568">
        <v>13</v>
      </c>
      <c r="J1494" s="568" t="s">
        <v>76</v>
      </c>
      <c r="K1494" s="568">
        <v>13</v>
      </c>
      <c r="L1494" s="568" t="s">
        <v>76</v>
      </c>
      <c r="M1494" s="568" t="s">
        <v>76</v>
      </c>
      <c r="N1494" s="568" t="s">
        <v>76</v>
      </c>
      <c r="O1494" s="568" t="s">
        <v>76</v>
      </c>
      <c r="P1494" s="567" t="s">
        <v>76</v>
      </c>
      <c r="Q1494" s="567" t="s">
        <v>76</v>
      </c>
      <c r="R1494" s="547">
        <v>13</v>
      </c>
      <c r="S1494" s="547" t="s">
        <v>76</v>
      </c>
      <c r="T1494" s="547" t="s">
        <v>76</v>
      </c>
      <c r="U1494" s="547" t="s">
        <v>76</v>
      </c>
      <c r="V1494" s="547" t="s">
        <v>76</v>
      </c>
      <c r="W1494" s="546" t="s">
        <v>76</v>
      </c>
      <c r="X1494" s="546" t="s">
        <v>76</v>
      </c>
      <c r="Y1494" s="546" t="s">
        <v>76</v>
      </c>
      <c r="Z1494" s="568">
        <v>12</v>
      </c>
      <c r="AA1494" s="568" t="s">
        <v>76</v>
      </c>
      <c r="AB1494" s="567" t="s">
        <v>76</v>
      </c>
      <c r="AC1494" s="568" t="s">
        <v>76</v>
      </c>
      <c r="AD1494" s="568" t="s">
        <v>76</v>
      </c>
      <c r="AE1494" s="568" t="s">
        <v>76</v>
      </c>
      <c r="AF1494" s="568" t="s">
        <v>76</v>
      </c>
      <c r="AG1494" s="568" t="s">
        <v>76</v>
      </c>
      <c r="AH1494" s="568" t="s">
        <v>76</v>
      </c>
      <c r="AI1494" s="568">
        <v>13</v>
      </c>
      <c r="AJ1494" s="568" t="s">
        <v>76</v>
      </c>
      <c r="AK1494" s="567" t="s">
        <v>76</v>
      </c>
      <c r="AL1494" s="568" t="s">
        <v>76</v>
      </c>
      <c r="AM1494" s="568">
        <v>13</v>
      </c>
      <c r="AN1494" s="568" t="s">
        <v>76</v>
      </c>
      <c r="AO1494" s="568">
        <v>13</v>
      </c>
    </row>
    <row r="1495" spans="1:41" ht="15" customHeight="1">
      <c r="A1495" s="2639" t="s">
        <v>409</v>
      </c>
      <c r="B1495" s="2639"/>
      <c r="C1495" s="568"/>
      <c r="D1495" s="568"/>
      <c r="E1495" s="568"/>
      <c r="F1495" s="568"/>
      <c r="G1495" s="568"/>
      <c r="H1495" s="568"/>
      <c r="I1495" s="568"/>
      <c r="J1495" s="568"/>
      <c r="K1495" s="568"/>
      <c r="L1495" s="568"/>
      <c r="M1495" s="568"/>
      <c r="N1495" s="568"/>
      <c r="O1495" s="568"/>
      <c r="P1495" s="567"/>
      <c r="Q1495" s="567"/>
      <c r="R1495" s="547"/>
      <c r="S1495" s="547"/>
      <c r="T1495" s="547"/>
      <c r="U1495" s="547"/>
      <c r="V1495" s="547"/>
      <c r="W1495" s="546"/>
      <c r="X1495" s="546"/>
      <c r="Y1495" s="546"/>
      <c r="Z1495" s="568"/>
      <c r="AA1495" s="568"/>
      <c r="AB1495" s="567"/>
      <c r="AC1495" s="568"/>
      <c r="AD1495" s="568"/>
      <c r="AE1495" s="568"/>
      <c r="AF1495" s="568"/>
      <c r="AG1495" s="568"/>
      <c r="AH1495" s="568"/>
      <c r="AI1495" s="568"/>
      <c r="AJ1495" s="568"/>
      <c r="AK1495" s="567"/>
      <c r="AL1495" s="568"/>
      <c r="AM1495" s="568"/>
      <c r="AN1495" s="568"/>
      <c r="AO1495" s="568"/>
    </row>
    <row r="1496" spans="1:41" ht="15" customHeight="1">
      <c r="B1496" s="564" t="s">
        <v>390</v>
      </c>
      <c r="C1496" s="568">
        <v>13</v>
      </c>
      <c r="D1496" s="568">
        <v>13</v>
      </c>
      <c r="E1496" s="568">
        <v>13</v>
      </c>
      <c r="F1496" s="568">
        <v>13</v>
      </c>
      <c r="G1496" s="568" t="s">
        <v>76</v>
      </c>
      <c r="H1496" s="568" t="s">
        <v>76</v>
      </c>
      <c r="I1496" s="568">
        <v>13</v>
      </c>
      <c r="J1496" s="568">
        <v>13</v>
      </c>
      <c r="K1496" s="568">
        <v>13</v>
      </c>
      <c r="L1496" s="568">
        <v>13</v>
      </c>
      <c r="M1496" s="568">
        <v>13</v>
      </c>
      <c r="N1496" s="568">
        <v>13</v>
      </c>
      <c r="O1496" s="568">
        <v>13</v>
      </c>
      <c r="P1496" s="568">
        <v>13</v>
      </c>
      <c r="Q1496" s="568">
        <v>13</v>
      </c>
      <c r="R1496" s="547">
        <v>13</v>
      </c>
      <c r="S1496" s="547">
        <v>13</v>
      </c>
      <c r="T1496" s="547">
        <v>13</v>
      </c>
      <c r="U1496" s="547">
        <v>13</v>
      </c>
      <c r="V1496" s="547">
        <v>13</v>
      </c>
      <c r="W1496" s="547">
        <v>13</v>
      </c>
      <c r="X1496" s="547">
        <v>13</v>
      </c>
      <c r="Y1496" s="547">
        <v>13</v>
      </c>
      <c r="Z1496" s="568">
        <v>13</v>
      </c>
      <c r="AA1496" s="568">
        <v>13</v>
      </c>
      <c r="AB1496" s="568">
        <v>13</v>
      </c>
      <c r="AC1496" s="568">
        <v>13</v>
      </c>
      <c r="AD1496" s="568">
        <v>13</v>
      </c>
      <c r="AE1496" s="568" t="s">
        <v>2894</v>
      </c>
      <c r="AF1496" s="568">
        <v>13</v>
      </c>
      <c r="AG1496" s="568">
        <v>13</v>
      </c>
      <c r="AH1496" s="568">
        <v>13</v>
      </c>
      <c r="AI1496" s="568">
        <v>13</v>
      </c>
      <c r="AJ1496" s="568">
        <v>13</v>
      </c>
      <c r="AK1496" s="568" t="s">
        <v>76</v>
      </c>
      <c r="AL1496" s="568" t="s">
        <v>76</v>
      </c>
      <c r="AM1496" s="568" t="s">
        <v>76</v>
      </c>
      <c r="AN1496" s="568">
        <v>13</v>
      </c>
      <c r="AO1496" s="568">
        <v>13</v>
      </c>
    </row>
    <row r="1497" spans="1:41" ht="15" customHeight="1">
      <c r="B1497" s="564" t="s">
        <v>391</v>
      </c>
      <c r="C1497" s="568" t="s">
        <v>76</v>
      </c>
      <c r="D1497" s="568" t="s">
        <v>76</v>
      </c>
      <c r="E1497" s="568" t="s">
        <v>76</v>
      </c>
      <c r="F1497" s="568" t="s">
        <v>76</v>
      </c>
      <c r="G1497" s="568" t="s">
        <v>76</v>
      </c>
      <c r="H1497" s="568" t="s">
        <v>76</v>
      </c>
      <c r="I1497" s="568" t="s">
        <v>76</v>
      </c>
      <c r="J1497" s="568" t="s">
        <v>76</v>
      </c>
      <c r="K1497" s="568">
        <v>13</v>
      </c>
      <c r="L1497" s="568" t="s">
        <v>76</v>
      </c>
      <c r="M1497" s="568" t="s">
        <v>76</v>
      </c>
      <c r="N1497" s="568" t="s">
        <v>76</v>
      </c>
      <c r="O1497" s="567" t="s">
        <v>76</v>
      </c>
      <c r="P1497" s="568" t="s">
        <v>76</v>
      </c>
      <c r="Q1497" s="567" t="s">
        <v>76</v>
      </c>
      <c r="R1497" s="547">
        <v>13</v>
      </c>
      <c r="S1497" s="547" t="s">
        <v>76</v>
      </c>
      <c r="T1497" s="547" t="s">
        <v>76</v>
      </c>
      <c r="U1497" s="547" t="s">
        <v>76</v>
      </c>
      <c r="V1497" s="547" t="s">
        <v>76</v>
      </c>
      <c r="W1497" s="547" t="s">
        <v>76</v>
      </c>
      <c r="X1497" s="547" t="s">
        <v>76</v>
      </c>
      <c r="Y1497" s="547" t="s">
        <v>76</v>
      </c>
      <c r="Z1497" s="568" t="s">
        <v>76</v>
      </c>
      <c r="AA1497" s="568" t="s">
        <v>76</v>
      </c>
      <c r="AB1497" s="568">
        <v>13</v>
      </c>
      <c r="AC1497" s="567" t="s">
        <v>76</v>
      </c>
      <c r="AD1497" s="568" t="s">
        <v>76</v>
      </c>
      <c r="AE1497" s="568">
        <v>13</v>
      </c>
      <c r="AF1497" s="568" t="s">
        <v>76</v>
      </c>
      <c r="AG1497" s="568" t="s">
        <v>76</v>
      </c>
      <c r="AH1497" s="568" t="s">
        <v>76</v>
      </c>
      <c r="AI1497" s="568" t="s">
        <v>76</v>
      </c>
      <c r="AJ1497" s="568" t="s">
        <v>76</v>
      </c>
      <c r="AK1497" s="567" t="s">
        <v>76</v>
      </c>
      <c r="AL1497" s="568" t="s">
        <v>76</v>
      </c>
      <c r="AM1497" s="568" t="s">
        <v>76</v>
      </c>
      <c r="AN1497" s="568" t="s">
        <v>76</v>
      </c>
      <c r="AO1497" s="568">
        <v>13</v>
      </c>
    </row>
    <row r="1498" spans="1:41" ht="15" customHeight="1">
      <c r="A1498" s="2639" t="s">
        <v>410</v>
      </c>
      <c r="B1498" s="2639"/>
      <c r="C1498" s="568"/>
      <c r="D1498" s="568"/>
      <c r="E1498" s="568"/>
      <c r="F1498" s="568"/>
      <c r="G1498" s="568"/>
      <c r="H1498" s="568"/>
      <c r="I1498" s="568"/>
      <c r="J1498" s="568"/>
      <c r="K1498" s="568"/>
      <c r="L1498" s="568"/>
      <c r="M1498" s="568"/>
      <c r="N1498" s="568"/>
      <c r="O1498" s="567"/>
      <c r="P1498" s="568"/>
      <c r="Q1498" s="567"/>
      <c r="R1498" s="547"/>
      <c r="S1498" s="547"/>
      <c r="T1498" s="547"/>
      <c r="U1498" s="547"/>
      <c r="V1498" s="547"/>
      <c r="W1498" s="547"/>
      <c r="X1498" s="547"/>
      <c r="Y1498" s="547"/>
      <c r="Z1498" s="568"/>
      <c r="AA1498" s="568"/>
      <c r="AB1498" s="567"/>
      <c r="AC1498" s="567"/>
      <c r="AD1498" s="568"/>
      <c r="AE1498" s="568"/>
      <c r="AF1498" s="568"/>
      <c r="AG1498" s="568"/>
      <c r="AH1498" s="568"/>
      <c r="AI1498" s="568"/>
      <c r="AJ1498" s="568"/>
      <c r="AK1498" s="567"/>
      <c r="AL1498" s="568"/>
      <c r="AM1498" s="568"/>
      <c r="AN1498" s="568"/>
      <c r="AO1498" s="568"/>
    </row>
    <row r="1499" spans="1:41" ht="15" customHeight="1">
      <c r="B1499" s="564" t="s">
        <v>390</v>
      </c>
      <c r="C1499" s="568">
        <v>14</v>
      </c>
      <c r="D1499" s="568">
        <v>14</v>
      </c>
      <c r="E1499" s="568">
        <v>14</v>
      </c>
      <c r="F1499" s="568">
        <v>13</v>
      </c>
      <c r="G1499" s="568">
        <v>14</v>
      </c>
      <c r="H1499" s="568">
        <v>13</v>
      </c>
      <c r="I1499" s="568" t="s">
        <v>76</v>
      </c>
      <c r="J1499" s="568">
        <v>14.75</v>
      </c>
      <c r="K1499" s="568">
        <v>11.5</v>
      </c>
      <c r="L1499" s="568">
        <v>15.5</v>
      </c>
      <c r="M1499" s="568">
        <v>16</v>
      </c>
      <c r="N1499" s="568" t="s">
        <v>1550</v>
      </c>
      <c r="O1499" s="568">
        <v>17</v>
      </c>
      <c r="P1499" s="568">
        <v>12.5</v>
      </c>
      <c r="Q1499" s="567" t="s">
        <v>2451</v>
      </c>
      <c r="R1499" s="547">
        <v>16</v>
      </c>
      <c r="S1499" s="547">
        <v>15.5</v>
      </c>
      <c r="T1499" s="547">
        <v>17</v>
      </c>
      <c r="U1499" s="547">
        <v>16</v>
      </c>
      <c r="V1499" s="547">
        <v>16.5</v>
      </c>
      <c r="W1499" s="547">
        <v>16.5</v>
      </c>
      <c r="X1499" s="547" t="s">
        <v>2931</v>
      </c>
      <c r="Y1499" s="547">
        <v>16</v>
      </c>
      <c r="Z1499" s="568">
        <v>16.5</v>
      </c>
      <c r="AA1499" s="568">
        <v>16</v>
      </c>
      <c r="AB1499" s="568">
        <v>16</v>
      </c>
      <c r="AC1499" s="568">
        <v>14</v>
      </c>
      <c r="AD1499" s="568">
        <v>16</v>
      </c>
      <c r="AE1499" s="568">
        <v>14.5</v>
      </c>
      <c r="AF1499" s="568">
        <v>16</v>
      </c>
      <c r="AG1499" s="568">
        <v>16</v>
      </c>
      <c r="AH1499" s="568">
        <v>13.4</v>
      </c>
      <c r="AI1499" s="568">
        <v>15.5</v>
      </c>
      <c r="AJ1499" s="568">
        <v>16</v>
      </c>
      <c r="AK1499" s="567" t="s">
        <v>1908</v>
      </c>
      <c r="AL1499" s="568" t="s">
        <v>76</v>
      </c>
      <c r="AM1499" s="568" t="s">
        <v>76</v>
      </c>
      <c r="AN1499" s="568">
        <v>15</v>
      </c>
      <c r="AO1499" s="568">
        <v>16</v>
      </c>
    </row>
    <row r="1500" spans="1:41" ht="15" customHeight="1">
      <c r="B1500" s="564" t="s">
        <v>391</v>
      </c>
      <c r="C1500" s="568" t="s">
        <v>76</v>
      </c>
      <c r="D1500" s="568" t="s">
        <v>76</v>
      </c>
      <c r="E1500" s="568" t="s">
        <v>76</v>
      </c>
      <c r="F1500" s="568" t="s">
        <v>76</v>
      </c>
      <c r="G1500" s="568" t="s">
        <v>76</v>
      </c>
      <c r="H1500" s="568" t="s">
        <v>76</v>
      </c>
      <c r="I1500" s="568" t="s">
        <v>76</v>
      </c>
      <c r="J1500" s="568" t="s">
        <v>76</v>
      </c>
      <c r="K1500" s="568">
        <v>17.5</v>
      </c>
      <c r="L1500" s="568" t="s">
        <v>76</v>
      </c>
      <c r="M1500" s="568" t="s">
        <v>76</v>
      </c>
      <c r="N1500" s="568" t="s">
        <v>1882</v>
      </c>
      <c r="O1500" s="567" t="s">
        <v>76</v>
      </c>
      <c r="P1500" s="567" t="s">
        <v>76</v>
      </c>
      <c r="Q1500" s="567" t="s">
        <v>76</v>
      </c>
      <c r="R1500" s="547">
        <v>19.5</v>
      </c>
      <c r="S1500" s="547" t="s">
        <v>76</v>
      </c>
      <c r="T1500" s="547" t="s">
        <v>76</v>
      </c>
      <c r="U1500" s="547" t="s">
        <v>76</v>
      </c>
      <c r="V1500" s="547" t="s">
        <v>76</v>
      </c>
      <c r="W1500" s="547" t="s">
        <v>76</v>
      </c>
      <c r="X1500" s="547" t="s">
        <v>76</v>
      </c>
      <c r="Y1500" s="547" t="s">
        <v>76</v>
      </c>
      <c r="Z1500" s="568" t="s">
        <v>76</v>
      </c>
      <c r="AA1500" s="568" t="s">
        <v>76</v>
      </c>
      <c r="AB1500" s="568" t="s">
        <v>76</v>
      </c>
      <c r="AC1500" s="568">
        <v>18</v>
      </c>
      <c r="AD1500" s="568" t="s">
        <v>76</v>
      </c>
      <c r="AE1500" s="568" t="s">
        <v>76</v>
      </c>
      <c r="AF1500" s="568" t="s">
        <v>76</v>
      </c>
      <c r="AG1500" s="568" t="s">
        <v>76</v>
      </c>
      <c r="AH1500" s="568">
        <v>16.5</v>
      </c>
      <c r="AI1500" s="568">
        <v>19.25</v>
      </c>
      <c r="AJ1500" s="568" t="s">
        <v>76</v>
      </c>
      <c r="AK1500" s="567" t="s">
        <v>76</v>
      </c>
      <c r="AL1500" s="568" t="s">
        <v>76</v>
      </c>
      <c r="AM1500" s="568" t="s">
        <v>76</v>
      </c>
      <c r="AN1500" s="568" t="s">
        <v>76</v>
      </c>
      <c r="AO1500" s="568">
        <v>19</v>
      </c>
    </row>
    <row r="1501" spans="1:41" ht="15" customHeight="1">
      <c r="A1501" s="2639" t="s">
        <v>411</v>
      </c>
      <c r="B1501" s="2639"/>
      <c r="C1501" s="568"/>
      <c r="D1501" s="568"/>
      <c r="E1501" s="568"/>
      <c r="F1501" s="568"/>
      <c r="G1501" s="568"/>
      <c r="H1501" s="568"/>
      <c r="I1501" s="568"/>
      <c r="J1501" s="568"/>
      <c r="K1501" s="568"/>
      <c r="L1501" s="568"/>
      <c r="M1501" s="568"/>
      <c r="N1501" s="568"/>
      <c r="O1501" s="567"/>
      <c r="P1501" s="567"/>
      <c r="Q1501" s="567"/>
      <c r="R1501" s="547"/>
      <c r="S1501" s="547"/>
      <c r="T1501" s="547"/>
      <c r="U1501" s="547"/>
      <c r="V1501" s="547"/>
      <c r="W1501" s="547"/>
      <c r="X1501" s="547"/>
      <c r="Y1501" s="547"/>
      <c r="Z1501" s="568"/>
      <c r="AA1501" s="568"/>
      <c r="AB1501" s="568"/>
      <c r="AC1501" s="568"/>
      <c r="AD1501" s="568"/>
      <c r="AE1501" s="568"/>
      <c r="AF1501" s="568"/>
      <c r="AG1501" s="568"/>
      <c r="AH1501" s="568"/>
      <c r="AI1501" s="568"/>
      <c r="AJ1501" s="568"/>
      <c r="AK1501" s="567"/>
      <c r="AL1501" s="568"/>
      <c r="AM1501" s="568"/>
      <c r="AN1501" s="568"/>
      <c r="AO1501" s="568"/>
    </row>
    <row r="1502" spans="1:41" ht="15" customHeight="1">
      <c r="B1502" s="564" t="s">
        <v>390</v>
      </c>
      <c r="C1502" s="568">
        <v>13</v>
      </c>
      <c r="D1502" s="568">
        <v>14</v>
      </c>
      <c r="E1502" s="568" t="s">
        <v>2685</v>
      </c>
      <c r="F1502" s="568">
        <v>12</v>
      </c>
      <c r="G1502" s="568" t="s">
        <v>2389</v>
      </c>
      <c r="H1502" s="568" t="s">
        <v>2982</v>
      </c>
      <c r="I1502" s="568">
        <v>10</v>
      </c>
      <c r="J1502" s="568" t="s">
        <v>2904</v>
      </c>
      <c r="K1502" s="568">
        <v>14.5</v>
      </c>
      <c r="L1502" s="568" t="s">
        <v>2706</v>
      </c>
      <c r="M1502" s="568">
        <v>12.5</v>
      </c>
      <c r="N1502" s="568">
        <v>14.75</v>
      </c>
      <c r="O1502" s="568" t="s">
        <v>2258</v>
      </c>
      <c r="P1502" s="568" t="s">
        <v>1854</v>
      </c>
      <c r="Q1502" s="568">
        <v>13</v>
      </c>
      <c r="R1502" s="547">
        <v>13</v>
      </c>
      <c r="S1502" s="547" t="s">
        <v>1933</v>
      </c>
      <c r="T1502" s="547" t="s">
        <v>1878</v>
      </c>
      <c r="U1502" s="547">
        <v>15.5</v>
      </c>
      <c r="V1502" s="546" t="s">
        <v>2710</v>
      </c>
      <c r="W1502" s="547">
        <v>15.5</v>
      </c>
      <c r="X1502" s="547">
        <v>15</v>
      </c>
      <c r="Y1502" s="547">
        <v>15</v>
      </c>
      <c r="Z1502" s="568">
        <v>15.5</v>
      </c>
      <c r="AA1502" s="568">
        <v>14.5</v>
      </c>
      <c r="AB1502" s="568">
        <v>13</v>
      </c>
      <c r="AC1502" s="568">
        <v>8</v>
      </c>
      <c r="AD1502" s="568">
        <v>15</v>
      </c>
      <c r="AE1502" s="568">
        <v>13</v>
      </c>
      <c r="AF1502" s="568">
        <v>16</v>
      </c>
      <c r="AG1502" s="568">
        <v>15.5</v>
      </c>
      <c r="AH1502" s="568">
        <v>10.5</v>
      </c>
      <c r="AI1502" s="568">
        <v>9.5</v>
      </c>
      <c r="AJ1502" s="568">
        <v>16</v>
      </c>
      <c r="AK1502" s="567" t="s">
        <v>1893</v>
      </c>
      <c r="AL1502" s="568">
        <v>13</v>
      </c>
      <c r="AM1502" s="568">
        <v>8.5</v>
      </c>
      <c r="AN1502" s="568">
        <v>10.5</v>
      </c>
      <c r="AO1502" s="568">
        <v>10</v>
      </c>
    </row>
    <row r="1503" spans="1:41" ht="15" customHeight="1">
      <c r="A1503" s="517"/>
      <c r="B1503" s="566" t="s">
        <v>391</v>
      </c>
      <c r="C1503" s="572" t="s">
        <v>76</v>
      </c>
      <c r="D1503" s="572" t="s">
        <v>76</v>
      </c>
      <c r="E1503" s="572" t="s">
        <v>76</v>
      </c>
      <c r="F1503" s="572" t="s">
        <v>76</v>
      </c>
      <c r="G1503" s="572" t="s">
        <v>76</v>
      </c>
      <c r="H1503" s="572" t="s">
        <v>76</v>
      </c>
      <c r="I1503" s="572">
        <v>13</v>
      </c>
      <c r="J1503" s="572" t="s">
        <v>76</v>
      </c>
      <c r="K1503" s="572">
        <v>16.5</v>
      </c>
      <c r="L1503" s="572" t="s">
        <v>76</v>
      </c>
      <c r="M1503" s="572">
        <v>13.5</v>
      </c>
      <c r="N1503" s="572" t="s">
        <v>76</v>
      </c>
      <c r="O1503" s="573" t="s">
        <v>76</v>
      </c>
      <c r="P1503" s="573" t="s">
        <v>76</v>
      </c>
      <c r="Q1503" s="572" t="s">
        <v>76</v>
      </c>
      <c r="R1503" s="552">
        <v>13</v>
      </c>
      <c r="S1503" s="552" t="s">
        <v>76</v>
      </c>
      <c r="T1503" s="553" t="s">
        <v>76</v>
      </c>
      <c r="U1503" s="553" t="s">
        <v>76</v>
      </c>
      <c r="V1503" s="553" t="s">
        <v>76</v>
      </c>
      <c r="W1503" s="553" t="s">
        <v>76</v>
      </c>
      <c r="X1503" s="553" t="s">
        <v>76</v>
      </c>
      <c r="Y1503" s="553" t="s">
        <v>76</v>
      </c>
      <c r="Z1503" s="572" t="s">
        <v>76</v>
      </c>
      <c r="AA1503" s="572" t="s">
        <v>76</v>
      </c>
      <c r="AB1503" s="573" t="s">
        <v>76</v>
      </c>
      <c r="AC1503" s="572">
        <v>14</v>
      </c>
      <c r="AD1503" s="573" t="s">
        <v>76</v>
      </c>
      <c r="AE1503" s="573" t="s">
        <v>76</v>
      </c>
      <c r="AF1503" s="573" t="s">
        <v>76</v>
      </c>
      <c r="AG1503" s="573" t="s">
        <v>76</v>
      </c>
      <c r="AH1503" s="572">
        <v>12.5</v>
      </c>
      <c r="AI1503" s="572">
        <v>11.5</v>
      </c>
      <c r="AJ1503" s="572" t="s">
        <v>76</v>
      </c>
      <c r="AK1503" s="573" t="s">
        <v>76</v>
      </c>
      <c r="AL1503" s="573" t="s">
        <v>76</v>
      </c>
      <c r="AM1503" s="572">
        <v>12</v>
      </c>
      <c r="AN1503" s="572" t="s">
        <v>76</v>
      </c>
      <c r="AO1503" s="572">
        <v>13</v>
      </c>
    </row>
    <row r="1504" spans="1:41" s="1047" customFormat="1" ht="15" customHeight="1">
      <c r="A1504" s="2573" t="s">
        <v>548</v>
      </c>
      <c r="B1504" s="2573"/>
      <c r="C1504" s="2573"/>
      <c r="D1504" s="2573"/>
      <c r="E1504" s="2573"/>
      <c r="F1504" s="2573"/>
      <c r="G1504" s="2573"/>
      <c r="H1504" s="2573"/>
      <c r="I1504" s="2573"/>
      <c r="J1504" s="1049"/>
      <c r="K1504" s="1049"/>
      <c r="L1504" s="1049"/>
      <c r="M1504" s="1049"/>
      <c r="N1504" s="1049"/>
      <c r="O1504" s="1049"/>
      <c r="P1504" s="1049"/>
      <c r="Q1504" s="1049"/>
      <c r="R1504" s="1049"/>
      <c r="S1504" s="1049"/>
      <c r="T1504" s="2573" t="s">
        <v>3562</v>
      </c>
      <c r="U1504" s="2573"/>
      <c r="V1504" s="2573"/>
      <c r="W1504" s="2573"/>
      <c r="X1504" s="2573"/>
      <c r="Y1504" s="1050"/>
      <c r="Z1504" s="1048"/>
      <c r="AA1504" s="1048"/>
      <c r="AB1504" s="1048"/>
      <c r="AC1504" s="1048"/>
      <c r="AF1504" s="1050"/>
      <c r="AG1504" s="1050"/>
      <c r="AH1504" s="1050"/>
      <c r="AI1504" s="1050"/>
      <c r="AJ1504" s="1050"/>
    </row>
    <row r="1505" spans="1:41" s="1047" customFormat="1" ht="15" customHeight="1">
      <c r="B1505" s="1047" t="s">
        <v>399</v>
      </c>
      <c r="U1505" s="1047" t="s">
        <v>399</v>
      </c>
      <c r="V1505" s="1048"/>
      <c r="W1505" s="1048"/>
      <c r="X1505" s="1048"/>
      <c r="Y1505" s="1048"/>
      <c r="AA1505" s="1048"/>
      <c r="AB1505" s="1048"/>
      <c r="AC1505" s="1048"/>
      <c r="AH1505" s="1048"/>
      <c r="AI1505" s="1048"/>
      <c r="AJ1505" s="1048"/>
    </row>
    <row r="1506" spans="1:41" ht="15" customHeight="1"/>
    <row r="1507" spans="1:41" s="641" customFormat="1" ht="15" customHeight="1">
      <c r="B1507" s="2637" t="s">
        <v>2875</v>
      </c>
      <c r="C1507" s="2637"/>
      <c r="D1507" s="2637"/>
      <c r="E1507" s="2637"/>
      <c r="F1507" s="2637"/>
      <c r="G1507" s="2637"/>
      <c r="H1507" s="2637"/>
      <c r="I1507" s="2637"/>
      <c r="J1507" s="2637"/>
      <c r="K1507" s="997" t="s">
        <v>3038</v>
      </c>
      <c r="L1507" s="997"/>
      <c r="M1507" s="997"/>
      <c r="N1507" s="997"/>
      <c r="O1507" s="997"/>
      <c r="P1507" s="997"/>
      <c r="Q1507" s="997"/>
      <c r="R1507" s="2598" t="s">
        <v>2229</v>
      </c>
      <c r="S1507" s="2598"/>
      <c r="T1507" s="642"/>
      <c r="U1507" s="642"/>
      <c r="V1507" s="642"/>
      <c r="W1507" s="642"/>
      <c r="X1507" s="642"/>
      <c r="Y1507" s="642"/>
      <c r="AA1507" s="642"/>
      <c r="AB1507" s="642"/>
      <c r="AC1507" s="642"/>
      <c r="AD1507" s="642"/>
      <c r="AE1507" s="642"/>
      <c r="AF1507" s="642"/>
      <c r="AG1507" s="642"/>
      <c r="AH1507" s="642"/>
      <c r="AI1507" s="642"/>
      <c r="AJ1507" s="642"/>
      <c r="AK1507" s="642"/>
      <c r="AL1507" s="642"/>
      <c r="AM1507" s="642"/>
      <c r="AN1507" s="642"/>
      <c r="AO1507" s="642"/>
    </row>
    <row r="1508" spans="1:41" ht="15" customHeight="1">
      <c r="C1508" s="709"/>
      <c r="D1508" s="709"/>
      <c r="E1508" s="709"/>
      <c r="F1508" s="709"/>
      <c r="G1508" s="709"/>
      <c r="H1508" s="709"/>
      <c r="I1508" s="705"/>
      <c r="J1508" s="2628"/>
      <c r="K1508" s="2628"/>
      <c r="L1508" s="2628"/>
      <c r="M1508" s="543"/>
      <c r="N1508" s="543"/>
      <c r="O1508" s="543"/>
      <c r="P1508" s="543"/>
      <c r="R1508" s="501" t="s">
        <v>1130</v>
      </c>
      <c r="S1508" s="601"/>
      <c r="T1508" s="602"/>
      <c r="U1508" s="602"/>
      <c r="V1508" s="704"/>
      <c r="W1508" s="704"/>
      <c r="X1508" s="704"/>
      <c r="Y1508" s="543"/>
      <c r="AA1508" s="709"/>
      <c r="AB1508" s="709"/>
      <c r="AC1508" s="705"/>
      <c r="AD1508" s="704"/>
      <c r="AE1508" s="704"/>
      <c r="AF1508" s="704"/>
      <c r="AG1508" s="543"/>
      <c r="AH1508" s="709"/>
      <c r="AI1508" s="709"/>
      <c r="AJ1508" s="602"/>
      <c r="AK1508" s="602"/>
      <c r="AL1508" s="602"/>
      <c r="AM1508" s="602"/>
      <c r="AN1508" s="602"/>
      <c r="AO1508" s="543"/>
    </row>
    <row r="1509" spans="1:41" s="555" customFormat="1" ht="15" customHeight="1">
      <c r="A1509" s="2582" t="s">
        <v>369</v>
      </c>
      <c r="B1509" s="2583"/>
      <c r="C1509" s="2586" t="s">
        <v>230</v>
      </c>
      <c r="D1509" s="2586"/>
      <c r="E1509" s="2586"/>
      <c r="F1509" s="2586"/>
      <c r="G1509" s="2574" t="s">
        <v>370</v>
      </c>
      <c r="H1509" s="2575"/>
      <c r="I1509" s="2575"/>
      <c r="J1509" s="2576"/>
      <c r="K1509" s="2574" t="s">
        <v>371</v>
      </c>
      <c r="L1509" s="2575"/>
      <c r="M1509" s="2575"/>
      <c r="N1509" s="2575"/>
      <c r="O1509" s="2575"/>
      <c r="P1509" s="2575"/>
      <c r="Q1509" s="2575"/>
      <c r="R1509" s="2575"/>
      <c r="S1509" s="2575"/>
      <c r="T1509" s="2575"/>
      <c r="U1509" s="2575"/>
      <c r="V1509" s="2575"/>
      <c r="W1509" s="2575"/>
      <c r="X1509" s="2575"/>
      <c r="Y1509" s="2575"/>
      <c r="Z1509" s="2575"/>
      <c r="AA1509" s="2575"/>
      <c r="AB1509" s="2575"/>
      <c r="AC1509" s="2575"/>
      <c r="AD1509" s="2575"/>
      <c r="AE1509" s="2575"/>
      <c r="AF1509" s="2575"/>
      <c r="AG1509" s="2576"/>
      <c r="AH1509" s="2574" t="s">
        <v>3545</v>
      </c>
      <c r="AI1509" s="2575"/>
      <c r="AJ1509" s="2575"/>
      <c r="AK1509" s="2575"/>
      <c r="AL1509" s="2575"/>
      <c r="AM1509" s="2575"/>
      <c r="AN1509" s="2575"/>
      <c r="AO1509" s="2576"/>
    </row>
    <row r="1510" spans="1:41" s="555" customFormat="1" ht="32.25" customHeight="1">
      <c r="A1510" s="2584"/>
      <c r="B1510" s="2585"/>
      <c r="C1510" s="933" t="s">
        <v>372</v>
      </c>
      <c r="D1510" s="933" t="s">
        <v>373</v>
      </c>
      <c r="E1510" s="933" t="s">
        <v>374</v>
      </c>
      <c r="F1510" s="933" t="s">
        <v>375</v>
      </c>
      <c r="G1510" s="933" t="s">
        <v>376</v>
      </c>
      <c r="H1510" s="933" t="s">
        <v>377</v>
      </c>
      <c r="I1510" s="933" t="s">
        <v>1066</v>
      </c>
      <c r="J1510" s="933" t="s">
        <v>378</v>
      </c>
      <c r="K1510" s="933" t="s">
        <v>890</v>
      </c>
      <c r="L1510" s="933" t="s">
        <v>379</v>
      </c>
      <c r="M1510" s="933" t="s">
        <v>380</v>
      </c>
      <c r="N1510" s="933" t="s">
        <v>381</v>
      </c>
      <c r="O1510" s="933" t="s">
        <v>382</v>
      </c>
      <c r="P1510" s="933" t="s">
        <v>383</v>
      </c>
      <c r="Q1510" s="933" t="s">
        <v>384</v>
      </c>
      <c r="R1510" s="933" t="s">
        <v>412</v>
      </c>
      <c r="S1510" s="933" t="s">
        <v>413</v>
      </c>
      <c r="T1510" s="933" t="s">
        <v>414</v>
      </c>
      <c r="U1510" s="933" t="s">
        <v>415</v>
      </c>
      <c r="V1510" s="933" t="s">
        <v>416</v>
      </c>
      <c r="W1510" s="933" t="s">
        <v>417</v>
      </c>
      <c r="X1510" s="933" t="s">
        <v>418</v>
      </c>
      <c r="Y1510" s="933" t="s">
        <v>419</v>
      </c>
      <c r="Z1510" s="933" t="s">
        <v>420</v>
      </c>
      <c r="AA1510" s="933" t="s">
        <v>421</v>
      </c>
      <c r="AB1510" s="933" t="s">
        <v>422</v>
      </c>
      <c r="AC1510" s="933" t="s">
        <v>423</v>
      </c>
      <c r="AD1510" s="933" t="s">
        <v>424</v>
      </c>
      <c r="AE1510" s="933" t="s">
        <v>425</v>
      </c>
      <c r="AF1510" s="933" t="s">
        <v>426</v>
      </c>
      <c r="AG1510" s="933" t="s">
        <v>427</v>
      </c>
      <c r="AH1510" s="933" t="s">
        <v>3003</v>
      </c>
      <c r="AI1510" s="933" t="s">
        <v>432</v>
      </c>
      <c r="AJ1510" s="933" t="s">
        <v>428</v>
      </c>
      <c r="AK1510" s="933" t="s">
        <v>429</v>
      </c>
      <c r="AL1510" s="933" t="s">
        <v>430</v>
      </c>
      <c r="AM1510" s="933" t="s">
        <v>362</v>
      </c>
      <c r="AN1510" s="933" t="s">
        <v>431</v>
      </c>
      <c r="AO1510" s="933" t="s">
        <v>1260</v>
      </c>
    </row>
    <row r="1511" spans="1:41" s="711" customFormat="1" ht="15" customHeight="1">
      <c r="A1511" s="2642" t="s">
        <v>44</v>
      </c>
      <c r="B1511" s="2642"/>
      <c r="C1511" s="567" t="s">
        <v>1926</v>
      </c>
      <c r="D1511" s="568">
        <v>4</v>
      </c>
      <c r="E1511" s="567" t="s">
        <v>2790</v>
      </c>
      <c r="F1511" s="568">
        <v>4.5</v>
      </c>
      <c r="G1511" s="568" t="s">
        <v>1226</v>
      </c>
      <c r="H1511" s="568" t="s">
        <v>1226</v>
      </c>
      <c r="I1511" s="568">
        <v>5</v>
      </c>
      <c r="J1511" s="568">
        <v>7</v>
      </c>
      <c r="K1511" s="568" t="s">
        <v>2984</v>
      </c>
      <c r="L1511" s="568">
        <v>5</v>
      </c>
      <c r="M1511" s="568">
        <v>6</v>
      </c>
      <c r="N1511" s="568">
        <v>5</v>
      </c>
      <c r="O1511" s="568">
        <v>4.5</v>
      </c>
      <c r="P1511" s="568">
        <v>4.75</v>
      </c>
      <c r="Q1511" s="568">
        <v>4.5</v>
      </c>
      <c r="R1511" s="546" t="s">
        <v>2752</v>
      </c>
      <c r="S1511" s="548">
        <v>5</v>
      </c>
      <c r="T1511" s="547">
        <v>4</v>
      </c>
      <c r="U1511" s="547">
        <v>5</v>
      </c>
      <c r="V1511" s="547">
        <v>5</v>
      </c>
      <c r="W1511" s="547">
        <v>5.5</v>
      </c>
      <c r="X1511" s="547" t="s">
        <v>3018</v>
      </c>
      <c r="Y1511" s="547">
        <v>6</v>
      </c>
      <c r="Z1511" s="568">
        <v>6</v>
      </c>
      <c r="AA1511" s="568">
        <v>5</v>
      </c>
      <c r="AB1511" s="568">
        <v>6</v>
      </c>
      <c r="AC1511" s="567" t="s">
        <v>2985</v>
      </c>
      <c r="AD1511" s="568">
        <v>6</v>
      </c>
      <c r="AE1511" s="568" t="s">
        <v>2986</v>
      </c>
      <c r="AF1511" s="568">
        <v>5.5</v>
      </c>
      <c r="AG1511" s="568">
        <v>5</v>
      </c>
      <c r="AH1511" s="567" t="s">
        <v>2794</v>
      </c>
      <c r="AI1511" s="567" t="s">
        <v>3023</v>
      </c>
      <c r="AJ1511" s="568">
        <v>5</v>
      </c>
      <c r="AK1511" s="568">
        <v>4.75</v>
      </c>
      <c r="AL1511" s="568">
        <v>6.5</v>
      </c>
      <c r="AM1511" s="568">
        <v>3</v>
      </c>
      <c r="AN1511" s="568">
        <v>1</v>
      </c>
      <c r="AO1511" s="568" t="s">
        <v>3024</v>
      </c>
    </row>
    <row r="1512" spans="1:41" ht="15" customHeight="1">
      <c r="A1512" s="2639" t="s">
        <v>45</v>
      </c>
      <c r="B1512" s="2639"/>
      <c r="C1512" s="569"/>
      <c r="D1512" s="569"/>
      <c r="E1512" s="569"/>
      <c r="F1512" s="569"/>
      <c r="G1512" s="569"/>
      <c r="H1512" s="569"/>
      <c r="I1512" s="569"/>
      <c r="J1512" s="569"/>
      <c r="K1512" s="569"/>
      <c r="L1512" s="569"/>
      <c r="M1512" s="569"/>
      <c r="N1512" s="569"/>
      <c r="O1512" s="569"/>
      <c r="P1512" s="569"/>
      <c r="Q1512" s="569"/>
      <c r="R1512" s="546"/>
      <c r="S1512" s="546"/>
      <c r="T1512" s="546"/>
      <c r="U1512" s="546"/>
      <c r="V1512" s="546"/>
      <c r="W1512" s="546"/>
      <c r="X1512" s="546"/>
      <c r="Y1512" s="547"/>
      <c r="Z1512" s="567"/>
      <c r="AA1512" s="567"/>
      <c r="AB1512" s="567"/>
      <c r="AC1512" s="567"/>
      <c r="AD1512" s="567"/>
      <c r="AE1512" s="567"/>
      <c r="AF1512" s="567"/>
      <c r="AG1512" s="567"/>
      <c r="AH1512" s="567"/>
      <c r="AI1512" s="567"/>
      <c r="AJ1512" s="567"/>
      <c r="AK1512" s="567"/>
      <c r="AL1512" s="567"/>
      <c r="AM1512" s="567"/>
      <c r="AN1512" s="568"/>
      <c r="AO1512" s="568"/>
    </row>
    <row r="1513" spans="1:41" ht="15" customHeight="1">
      <c r="A1513" s="514" t="s">
        <v>856</v>
      </c>
      <c r="B1513" s="512" t="s">
        <v>2314</v>
      </c>
      <c r="C1513" s="568">
        <v>7.25</v>
      </c>
      <c r="D1513" s="568">
        <v>7.25</v>
      </c>
      <c r="E1513" s="568">
        <v>7</v>
      </c>
      <c r="F1513" s="568">
        <v>7.5</v>
      </c>
      <c r="G1513" s="568">
        <v>7.5</v>
      </c>
      <c r="H1513" s="568">
        <v>7.5</v>
      </c>
      <c r="I1513" s="568">
        <v>7</v>
      </c>
      <c r="J1513" s="568">
        <v>7.25</v>
      </c>
      <c r="K1513" s="568">
        <v>7.5</v>
      </c>
      <c r="L1513" s="570">
        <v>8.5</v>
      </c>
      <c r="M1513" s="568">
        <v>8</v>
      </c>
      <c r="N1513" s="568">
        <v>8.25</v>
      </c>
      <c r="O1513" s="567" t="s">
        <v>3039</v>
      </c>
      <c r="P1513" s="568">
        <v>7.75</v>
      </c>
      <c r="Q1513" s="568">
        <v>7.75</v>
      </c>
      <c r="R1513" s="546" t="s">
        <v>2787</v>
      </c>
      <c r="S1513" s="547">
        <v>8</v>
      </c>
      <c r="T1513" s="547" t="s">
        <v>2481</v>
      </c>
      <c r="U1513" s="547">
        <v>8.75</v>
      </c>
      <c r="V1513" s="547">
        <v>9</v>
      </c>
      <c r="W1513" s="547" t="s">
        <v>2497</v>
      </c>
      <c r="X1513" s="547">
        <v>6.5</v>
      </c>
      <c r="Y1513" s="547">
        <v>8.5</v>
      </c>
      <c r="Z1513" s="568" t="s">
        <v>3040</v>
      </c>
      <c r="AA1513" s="568" t="s">
        <v>2497</v>
      </c>
      <c r="AB1513" s="568" t="s">
        <v>2502</v>
      </c>
      <c r="AC1513" s="567" t="s">
        <v>3041</v>
      </c>
      <c r="AD1513" s="568">
        <v>9</v>
      </c>
      <c r="AE1513" s="568">
        <v>8</v>
      </c>
      <c r="AF1513" s="568" t="s">
        <v>2384</v>
      </c>
      <c r="AG1513" s="568" t="s">
        <v>2384</v>
      </c>
      <c r="AH1513" s="568">
        <v>5</v>
      </c>
      <c r="AI1513" s="567" t="s">
        <v>3042</v>
      </c>
      <c r="AJ1513" s="568" t="s">
        <v>2525</v>
      </c>
      <c r="AK1513" s="567" t="s">
        <v>2787</v>
      </c>
      <c r="AL1513" s="568">
        <v>9</v>
      </c>
      <c r="AM1513" s="567" t="s">
        <v>3007</v>
      </c>
      <c r="AN1513" s="568" t="s">
        <v>2967</v>
      </c>
      <c r="AO1513" s="568" t="s">
        <v>3043</v>
      </c>
    </row>
    <row r="1514" spans="1:41" ht="15" customHeight="1">
      <c r="A1514" s="514" t="s">
        <v>1085</v>
      </c>
      <c r="B1514" s="512" t="s">
        <v>2315</v>
      </c>
      <c r="C1514" s="568">
        <v>7.5</v>
      </c>
      <c r="D1514" s="568">
        <v>7.5</v>
      </c>
      <c r="E1514" s="568">
        <v>7.5</v>
      </c>
      <c r="F1514" s="568">
        <v>7.75</v>
      </c>
      <c r="G1514" s="568">
        <v>8</v>
      </c>
      <c r="H1514" s="568">
        <v>8</v>
      </c>
      <c r="I1514" s="568">
        <v>7.5</v>
      </c>
      <c r="J1514" s="568">
        <v>7.5</v>
      </c>
      <c r="K1514" s="568">
        <v>8</v>
      </c>
      <c r="L1514" s="570" t="s">
        <v>2384</v>
      </c>
      <c r="M1514" s="568">
        <v>8</v>
      </c>
      <c r="N1514" s="568">
        <v>8</v>
      </c>
      <c r="O1514" s="567" t="s">
        <v>3044</v>
      </c>
      <c r="P1514" s="568">
        <v>8</v>
      </c>
      <c r="Q1514" s="568">
        <v>7.75</v>
      </c>
      <c r="R1514" s="546" t="s">
        <v>2787</v>
      </c>
      <c r="S1514" s="547">
        <v>8.25</v>
      </c>
      <c r="T1514" s="547" t="s">
        <v>2478</v>
      </c>
      <c r="U1514" s="547">
        <v>8.75</v>
      </c>
      <c r="V1514" s="547">
        <v>9</v>
      </c>
      <c r="W1514" s="547" t="s">
        <v>2497</v>
      </c>
      <c r="X1514" s="546">
        <v>6.75</v>
      </c>
      <c r="Y1514" s="547">
        <v>8.5</v>
      </c>
      <c r="Z1514" s="568" t="s">
        <v>2384</v>
      </c>
      <c r="AA1514" s="568" t="s">
        <v>2522</v>
      </c>
      <c r="AB1514" s="568" t="s">
        <v>2502</v>
      </c>
      <c r="AC1514" s="567" t="s">
        <v>3045</v>
      </c>
      <c r="AD1514" s="568">
        <v>9</v>
      </c>
      <c r="AE1514" s="568">
        <v>8.25</v>
      </c>
      <c r="AF1514" s="568">
        <v>9</v>
      </c>
      <c r="AG1514" s="568" t="s">
        <v>2384</v>
      </c>
      <c r="AH1514" s="568">
        <v>5.5</v>
      </c>
      <c r="AI1514" s="567" t="s">
        <v>3046</v>
      </c>
      <c r="AJ1514" s="568" t="s">
        <v>2728</v>
      </c>
      <c r="AK1514" s="567" t="s">
        <v>2729</v>
      </c>
      <c r="AL1514" s="568">
        <v>9</v>
      </c>
      <c r="AM1514" s="567" t="s">
        <v>3007</v>
      </c>
      <c r="AN1514" s="568" t="s">
        <v>2969</v>
      </c>
      <c r="AO1514" s="568" t="s">
        <v>3023</v>
      </c>
    </row>
    <row r="1515" spans="1:41" ht="15" customHeight="1">
      <c r="A1515" s="514" t="s">
        <v>827</v>
      </c>
      <c r="B1515" s="512" t="s">
        <v>2316</v>
      </c>
      <c r="C1515" s="568">
        <v>8</v>
      </c>
      <c r="D1515" s="568">
        <v>8</v>
      </c>
      <c r="E1515" s="568">
        <v>7.75</v>
      </c>
      <c r="F1515" s="568">
        <v>8</v>
      </c>
      <c r="G1515" s="568">
        <v>8.5</v>
      </c>
      <c r="H1515" s="568">
        <v>8.25</v>
      </c>
      <c r="I1515" s="568">
        <v>7.75</v>
      </c>
      <c r="J1515" s="568">
        <v>8</v>
      </c>
      <c r="K1515" s="568" t="s">
        <v>2448</v>
      </c>
      <c r="L1515" s="570" t="s">
        <v>2384</v>
      </c>
      <c r="M1515" s="568">
        <v>8.5</v>
      </c>
      <c r="N1515" s="568">
        <v>8</v>
      </c>
      <c r="O1515" s="567" t="s">
        <v>3047</v>
      </c>
      <c r="P1515" s="568">
        <v>8.25</v>
      </c>
      <c r="Q1515" s="568">
        <v>8</v>
      </c>
      <c r="R1515" s="547">
        <v>8</v>
      </c>
      <c r="S1515" s="547">
        <v>8.5</v>
      </c>
      <c r="T1515" s="547" t="s">
        <v>2384</v>
      </c>
      <c r="U1515" s="547">
        <v>8.75</v>
      </c>
      <c r="V1515" s="547">
        <v>9.25</v>
      </c>
      <c r="W1515" s="547">
        <v>8.5</v>
      </c>
      <c r="X1515" s="547">
        <v>7</v>
      </c>
      <c r="Y1515" s="547">
        <v>8.5</v>
      </c>
      <c r="Z1515" s="568" t="s">
        <v>2384</v>
      </c>
      <c r="AA1515" s="568" t="s">
        <v>2384</v>
      </c>
      <c r="AB1515" s="568" t="s">
        <v>2502</v>
      </c>
      <c r="AC1515" s="567" t="s">
        <v>3048</v>
      </c>
      <c r="AD1515" s="568">
        <v>9</v>
      </c>
      <c r="AE1515" s="568">
        <v>8.5</v>
      </c>
      <c r="AF1515" s="568">
        <v>9</v>
      </c>
      <c r="AG1515" s="568" t="s">
        <v>2384</v>
      </c>
      <c r="AH1515" s="567" t="s">
        <v>3031</v>
      </c>
      <c r="AI1515" s="567" t="s">
        <v>3049</v>
      </c>
      <c r="AJ1515" s="568">
        <v>8.5</v>
      </c>
      <c r="AK1515" s="567" t="s">
        <v>2502</v>
      </c>
      <c r="AL1515" s="568">
        <v>9</v>
      </c>
      <c r="AM1515" s="568" t="s">
        <v>3007</v>
      </c>
      <c r="AN1515" s="568" t="s">
        <v>2642</v>
      </c>
      <c r="AO1515" s="568" t="s">
        <v>3033</v>
      </c>
    </row>
    <row r="1516" spans="1:41" ht="15" customHeight="1">
      <c r="A1516" s="514" t="s">
        <v>828</v>
      </c>
      <c r="B1516" s="512" t="s">
        <v>2317</v>
      </c>
      <c r="C1516" s="568">
        <v>8.25</v>
      </c>
      <c r="D1516" s="568">
        <v>8</v>
      </c>
      <c r="E1516" s="568">
        <v>8</v>
      </c>
      <c r="F1516" s="568">
        <v>8.5</v>
      </c>
      <c r="G1516" s="568">
        <v>8.5500000000000007</v>
      </c>
      <c r="H1516" s="568">
        <v>8.5</v>
      </c>
      <c r="I1516" s="568">
        <v>8</v>
      </c>
      <c r="J1516" s="568">
        <v>8.25</v>
      </c>
      <c r="K1516" s="568" t="s">
        <v>76</v>
      </c>
      <c r="L1516" s="568" t="s">
        <v>76</v>
      </c>
      <c r="M1516" s="568">
        <v>7.5</v>
      </c>
      <c r="N1516" s="568" t="s">
        <v>76</v>
      </c>
      <c r="O1516" s="567" t="s">
        <v>3050</v>
      </c>
      <c r="P1516" s="568">
        <v>8.5</v>
      </c>
      <c r="Q1516" s="568" t="s">
        <v>76</v>
      </c>
      <c r="R1516" s="547">
        <v>7.75</v>
      </c>
      <c r="S1516" s="547">
        <v>9</v>
      </c>
      <c r="T1516" s="547">
        <v>6.75</v>
      </c>
      <c r="U1516" s="547" t="s">
        <v>76</v>
      </c>
      <c r="V1516" s="547" t="s">
        <v>76</v>
      </c>
      <c r="W1516" s="547">
        <v>8.5</v>
      </c>
      <c r="X1516" s="547">
        <v>7</v>
      </c>
      <c r="Y1516" s="546" t="s">
        <v>2996</v>
      </c>
      <c r="Z1516" s="567" t="s">
        <v>76</v>
      </c>
      <c r="AA1516" s="567" t="s">
        <v>76</v>
      </c>
      <c r="AB1516" s="568" t="s">
        <v>2502</v>
      </c>
      <c r="AC1516" s="567" t="s">
        <v>1782</v>
      </c>
      <c r="AD1516" s="568">
        <v>9</v>
      </c>
      <c r="AE1516" s="568" t="s">
        <v>76</v>
      </c>
      <c r="AF1516" s="568">
        <v>8.5</v>
      </c>
      <c r="AG1516" s="568" t="s">
        <v>76</v>
      </c>
      <c r="AH1516" s="567" t="s">
        <v>3034</v>
      </c>
      <c r="AI1516" s="567" t="s">
        <v>3051</v>
      </c>
      <c r="AJ1516" s="568">
        <v>8.5</v>
      </c>
      <c r="AK1516" s="567" t="s">
        <v>2502</v>
      </c>
      <c r="AL1516" s="568">
        <v>9</v>
      </c>
      <c r="AM1516" s="568" t="s">
        <v>3007</v>
      </c>
      <c r="AN1516" s="568" t="s">
        <v>2642</v>
      </c>
      <c r="AO1516" s="568" t="s">
        <v>3035</v>
      </c>
    </row>
    <row r="1517" spans="1:41" ht="15" customHeight="1">
      <c r="A1517" s="514" t="s">
        <v>854</v>
      </c>
      <c r="B1517" s="512" t="s">
        <v>2318</v>
      </c>
      <c r="C1517" s="568" t="s">
        <v>76</v>
      </c>
      <c r="D1517" s="568">
        <v>8</v>
      </c>
      <c r="E1517" s="568" t="s">
        <v>76</v>
      </c>
      <c r="F1517" s="568" t="s">
        <v>76</v>
      </c>
      <c r="G1517" s="568">
        <v>8.5500000000000007</v>
      </c>
      <c r="H1517" s="568">
        <v>8.5</v>
      </c>
      <c r="I1517" s="568">
        <v>8.5</v>
      </c>
      <c r="J1517" s="568">
        <v>8.25</v>
      </c>
      <c r="K1517" s="568" t="s">
        <v>76</v>
      </c>
      <c r="L1517" s="568" t="s">
        <v>76</v>
      </c>
      <c r="M1517" s="568" t="s">
        <v>76</v>
      </c>
      <c r="N1517" s="568" t="s">
        <v>76</v>
      </c>
      <c r="O1517" s="567" t="s">
        <v>3050</v>
      </c>
      <c r="P1517" s="568">
        <v>8.5</v>
      </c>
      <c r="Q1517" s="568" t="s">
        <v>76</v>
      </c>
      <c r="R1517" s="547">
        <v>7.75</v>
      </c>
      <c r="S1517" s="547" t="s">
        <v>76</v>
      </c>
      <c r="T1517" s="547">
        <v>6.5</v>
      </c>
      <c r="U1517" s="547" t="s">
        <v>76</v>
      </c>
      <c r="V1517" s="547" t="s">
        <v>76</v>
      </c>
      <c r="W1517" s="547">
        <v>8.5</v>
      </c>
      <c r="X1517" s="547">
        <v>7</v>
      </c>
      <c r="Y1517" s="547" t="s">
        <v>2979</v>
      </c>
      <c r="Z1517" s="567" t="s">
        <v>76</v>
      </c>
      <c r="AA1517" s="567" t="s">
        <v>76</v>
      </c>
      <c r="AB1517" s="568" t="s">
        <v>2502</v>
      </c>
      <c r="AC1517" s="567" t="s">
        <v>1782</v>
      </c>
      <c r="AD1517" s="568">
        <v>9</v>
      </c>
      <c r="AE1517" s="568" t="s">
        <v>76</v>
      </c>
      <c r="AF1517" s="568">
        <v>8.5</v>
      </c>
      <c r="AG1517" s="568" t="s">
        <v>76</v>
      </c>
      <c r="AH1517" s="567" t="s">
        <v>3036</v>
      </c>
      <c r="AI1517" s="567" t="s">
        <v>3052</v>
      </c>
      <c r="AJ1517" s="568">
        <v>8.5</v>
      </c>
      <c r="AK1517" s="567" t="s">
        <v>2502</v>
      </c>
      <c r="AL1517" s="568">
        <v>9</v>
      </c>
      <c r="AM1517" s="568" t="s">
        <v>76</v>
      </c>
      <c r="AN1517" s="568" t="s">
        <v>2642</v>
      </c>
      <c r="AO1517" s="568" t="s">
        <v>76</v>
      </c>
    </row>
    <row r="1518" spans="1:41" ht="15" customHeight="1">
      <c r="A1518" s="2639" t="s">
        <v>388</v>
      </c>
      <c r="B1518" s="2639"/>
      <c r="C1518" s="568"/>
      <c r="D1518" s="568"/>
      <c r="E1518" s="568"/>
      <c r="F1518" s="568"/>
      <c r="G1518" s="568"/>
      <c r="H1518" s="568"/>
      <c r="I1518" s="568"/>
      <c r="J1518" s="568"/>
      <c r="K1518" s="568"/>
      <c r="L1518" s="568"/>
      <c r="M1518" s="568"/>
      <c r="N1518" s="568"/>
      <c r="O1518" s="567" t="s">
        <v>311</v>
      </c>
      <c r="P1518" s="568"/>
      <c r="Q1518" s="567"/>
      <c r="R1518" s="547"/>
      <c r="S1518" s="547"/>
      <c r="T1518" s="547"/>
      <c r="U1518" s="547"/>
      <c r="V1518" s="547"/>
      <c r="W1518" s="547"/>
      <c r="X1518" s="546"/>
      <c r="Y1518" s="547"/>
      <c r="Z1518" s="567"/>
      <c r="AA1518" s="567"/>
      <c r="AB1518" s="568"/>
      <c r="AC1518" s="567"/>
      <c r="AD1518" s="568"/>
      <c r="AE1518" s="568"/>
      <c r="AF1518" s="568"/>
      <c r="AG1518" s="568"/>
      <c r="AH1518" s="567"/>
      <c r="AI1518" s="567"/>
      <c r="AJ1518" s="567"/>
      <c r="AK1518" s="567"/>
      <c r="AL1518" s="567"/>
      <c r="AM1518" s="567"/>
      <c r="AN1518" s="568"/>
      <c r="AO1518" s="568"/>
    </row>
    <row r="1519" spans="1:41" ht="15" customHeight="1">
      <c r="A1519" s="2639" t="s">
        <v>389</v>
      </c>
      <c r="B1519" s="2639"/>
      <c r="C1519" s="568"/>
      <c r="D1519" s="568"/>
      <c r="E1519" s="568"/>
      <c r="F1519" s="568"/>
      <c r="G1519" s="568"/>
      <c r="H1519" s="568"/>
      <c r="I1519" s="568"/>
      <c r="J1519" s="568"/>
      <c r="K1519" s="568"/>
      <c r="L1519" s="568"/>
      <c r="M1519" s="568"/>
      <c r="N1519" s="568"/>
      <c r="O1519" s="567"/>
      <c r="P1519" s="568"/>
      <c r="Q1519" s="567"/>
      <c r="R1519" s="547"/>
      <c r="S1519" s="547"/>
      <c r="T1519" s="547"/>
      <c r="U1519" s="547"/>
      <c r="V1519" s="547"/>
      <c r="W1519" s="547"/>
      <c r="X1519" s="546"/>
      <c r="Y1519" s="547"/>
      <c r="Z1519" s="567"/>
      <c r="AA1519" s="567"/>
      <c r="AB1519" s="568"/>
      <c r="AC1519" s="567"/>
      <c r="AD1519" s="568"/>
      <c r="AE1519" s="568"/>
      <c r="AF1519" s="568"/>
      <c r="AG1519" s="568"/>
      <c r="AH1519" s="567"/>
      <c r="AI1519" s="567"/>
      <c r="AJ1519" s="567"/>
      <c r="AK1519" s="567"/>
      <c r="AL1519" s="567"/>
      <c r="AM1519" s="567"/>
      <c r="AN1519" s="568"/>
      <c r="AO1519" s="568"/>
    </row>
    <row r="1520" spans="1:41" ht="15" customHeight="1">
      <c r="A1520" s="563"/>
      <c r="B1520" s="564" t="s">
        <v>390</v>
      </c>
      <c r="C1520" s="568" t="s">
        <v>1646</v>
      </c>
      <c r="D1520" s="568" t="s">
        <v>2272</v>
      </c>
      <c r="E1520" s="568" t="s">
        <v>2841</v>
      </c>
      <c r="F1520" s="568">
        <v>10</v>
      </c>
      <c r="G1520" s="568" t="s">
        <v>2323</v>
      </c>
      <c r="H1520" s="568">
        <v>10</v>
      </c>
      <c r="I1520" s="568">
        <v>10</v>
      </c>
      <c r="J1520" s="568">
        <v>10</v>
      </c>
      <c r="K1520" s="568">
        <v>13</v>
      </c>
      <c r="L1520" s="568">
        <v>10</v>
      </c>
      <c r="M1520" s="568">
        <v>13</v>
      </c>
      <c r="N1520" s="568">
        <v>12</v>
      </c>
      <c r="O1520" s="568">
        <v>13</v>
      </c>
      <c r="P1520" s="568">
        <v>13</v>
      </c>
      <c r="Q1520" s="568" t="s">
        <v>1782</v>
      </c>
      <c r="R1520" s="547">
        <v>13</v>
      </c>
      <c r="S1520" s="547">
        <v>13</v>
      </c>
      <c r="T1520" s="547">
        <v>7</v>
      </c>
      <c r="U1520" s="547">
        <v>13</v>
      </c>
      <c r="V1520" s="547">
        <v>12</v>
      </c>
      <c r="W1520" s="547">
        <v>13</v>
      </c>
      <c r="X1520" s="547">
        <v>11</v>
      </c>
      <c r="Y1520" s="547">
        <v>13</v>
      </c>
      <c r="Z1520" s="568">
        <v>13</v>
      </c>
      <c r="AA1520" s="568">
        <v>11</v>
      </c>
      <c r="AB1520" s="568">
        <v>12</v>
      </c>
      <c r="AC1520" s="568">
        <v>13</v>
      </c>
      <c r="AD1520" s="568">
        <v>9</v>
      </c>
      <c r="AE1520" s="568">
        <v>12.5</v>
      </c>
      <c r="AF1520" s="568">
        <v>13</v>
      </c>
      <c r="AG1520" s="568">
        <v>13</v>
      </c>
      <c r="AH1520" s="568">
        <v>13</v>
      </c>
      <c r="AI1520" s="568">
        <v>11.5</v>
      </c>
      <c r="AJ1520" s="568">
        <v>13</v>
      </c>
      <c r="AK1520" s="568">
        <v>7</v>
      </c>
      <c r="AL1520" s="568">
        <v>13</v>
      </c>
      <c r="AM1520" s="568">
        <v>12</v>
      </c>
      <c r="AN1520" s="568">
        <v>8.5</v>
      </c>
      <c r="AO1520" s="568">
        <v>13</v>
      </c>
    </row>
    <row r="1521" spans="1:41" ht="15" customHeight="1">
      <c r="A1521" s="563"/>
      <c r="B1521" s="564" t="s">
        <v>391</v>
      </c>
      <c r="C1521" s="568" t="s">
        <v>2867</v>
      </c>
      <c r="D1521" s="568" t="s">
        <v>76</v>
      </c>
      <c r="E1521" s="568" t="s">
        <v>76</v>
      </c>
      <c r="F1521" s="568" t="s">
        <v>76</v>
      </c>
      <c r="G1521" s="568" t="s">
        <v>76</v>
      </c>
      <c r="H1521" s="568">
        <v>12</v>
      </c>
      <c r="I1521" s="568" t="s">
        <v>76</v>
      </c>
      <c r="J1521" s="568" t="s">
        <v>76</v>
      </c>
      <c r="K1521" s="568">
        <v>13</v>
      </c>
      <c r="L1521" s="568" t="s">
        <v>76</v>
      </c>
      <c r="M1521" s="568" t="s">
        <v>76</v>
      </c>
      <c r="N1521" s="568" t="s">
        <v>76</v>
      </c>
      <c r="O1521" s="567" t="s">
        <v>76</v>
      </c>
      <c r="P1521" s="568" t="s">
        <v>76</v>
      </c>
      <c r="Q1521" s="568" t="s">
        <v>2680</v>
      </c>
      <c r="R1521" s="547">
        <v>13</v>
      </c>
      <c r="S1521" s="547" t="s">
        <v>76</v>
      </c>
      <c r="T1521" s="547" t="s">
        <v>76</v>
      </c>
      <c r="U1521" s="547" t="s">
        <v>76</v>
      </c>
      <c r="V1521" s="547" t="s">
        <v>76</v>
      </c>
      <c r="W1521" s="547" t="s">
        <v>76</v>
      </c>
      <c r="X1521" s="547">
        <v>13</v>
      </c>
      <c r="Y1521" s="547">
        <v>2</v>
      </c>
      <c r="Z1521" s="568" t="s">
        <v>76</v>
      </c>
      <c r="AA1521" s="568">
        <v>13</v>
      </c>
      <c r="AB1521" s="568" t="s">
        <v>76</v>
      </c>
      <c r="AC1521" s="568" t="s">
        <v>76</v>
      </c>
      <c r="AD1521" s="568" t="s">
        <v>76</v>
      </c>
      <c r="AE1521" s="568" t="s">
        <v>76</v>
      </c>
      <c r="AF1521" s="568" t="s">
        <v>76</v>
      </c>
      <c r="AG1521" s="568" t="s">
        <v>76</v>
      </c>
      <c r="AH1521" s="567" t="s">
        <v>76</v>
      </c>
      <c r="AI1521" s="568" t="s">
        <v>76</v>
      </c>
      <c r="AJ1521" s="568" t="s">
        <v>76</v>
      </c>
      <c r="AK1521" s="567" t="s">
        <v>76</v>
      </c>
      <c r="AL1521" s="568" t="s">
        <v>76</v>
      </c>
      <c r="AM1521" s="568">
        <v>12</v>
      </c>
      <c r="AN1521" s="568" t="s">
        <v>76</v>
      </c>
      <c r="AO1521" s="568">
        <v>13</v>
      </c>
    </row>
    <row r="1522" spans="1:41" ht="15" customHeight="1">
      <c r="A1522" s="2639" t="s">
        <v>400</v>
      </c>
      <c r="B1522" s="2639"/>
      <c r="C1522" s="568"/>
      <c r="D1522" s="568"/>
      <c r="E1522" s="568"/>
      <c r="F1522" s="568"/>
      <c r="G1522" s="568"/>
      <c r="H1522" s="568"/>
      <c r="I1522" s="568"/>
      <c r="J1522" s="568"/>
      <c r="K1522" s="568"/>
      <c r="L1522" s="568"/>
      <c r="M1522" s="568"/>
      <c r="N1522" s="568"/>
      <c r="O1522" s="567"/>
      <c r="P1522" s="568"/>
      <c r="Q1522" s="567"/>
      <c r="R1522" s="547"/>
      <c r="S1522" s="547"/>
      <c r="T1522" s="547"/>
      <c r="U1522" s="547"/>
      <c r="V1522" s="547"/>
      <c r="W1522" s="547"/>
      <c r="X1522" s="547"/>
      <c r="Y1522" s="547"/>
      <c r="Z1522" s="567"/>
      <c r="AA1522" s="567"/>
      <c r="AB1522" s="568"/>
      <c r="AC1522" s="568"/>
      <c r="AD1522" s="568"/>
      <c r="AE1522" s="568"/>
      <c r="AF1522" s="568"/>
      <c r="AG1522" s="568"/>
      <c r="AH1522" s="567"/>
      <c r="AI1522" s="568"/>
      <c r="AJ1522" s="568"/>
      <c r="AK1522" s="567"/>
      <c r="AL1522" s="568"/>
      <c r="AM1522" s="568"/>
      <c r="AN1522" s="568"/>
      <c r="AO1522" s="568"/>
    </row>
    <row r="1523" spans="1:41" ht="15" customHeight="1">
      <c r="B1523" s="564" t="s">
        <v>390</v>
      </c>
      <c r="C1523" s="568">
        <v>12.5</v>
      </c>
      <c r="D1523" s="568">
        <v>13</v>
      </c>
      <c r="E1523" s="568" t="s">
        <v>1647</v>
      </c>
      <c r="F1523" s="568">
        <v>13</v>
      </c>
      <c r="G1523" s="568">
        <v>12.5</v>
      </c>
      <c r="H1523" s="568">
        <v>12</v>
      </c>
      <c r="I1523" s="568">
        <v>11.5</v>
      </c>
      <c r="J1523" s="568">
        <v>13</v>
      </c>
      <c r="K1523" s="568">
        <v>13</v>
      </c>
      <c r="L1523" s="568">
        <v>13</v>
      </c>
      <c r="M1523" s="568">
        <v>13</v>
      </c>
      <c r="N1523" s="568">
        <v>13</v>
      </c>
      <c r="O1523" s="568">
        <v>13</v>
      </c>
      <c r="P1523" s="568">
        <v>13</v>
      </c>
      <c r="Q1523" s="568">
        <v>13</v>
      </c>
      <c r="R1523" s="547">
        <v>13</v>
      </c>
      <c r="S1523" s="547">
        <v>13</v>
      </c>
      <c r="T1523" s="547">
        <v>13</v>
      </c>
      <c r="U1523" s="547">
        <v>13</v>
      </c>
      <c r="V1523" s="547">
        <v>13</v>
      </c>
      <c r="W1523" s="547">
        <v>13</v>
      </c>
      <c r="X1523" s="547">
        <v>13</v>
      </c>
      <c r="Y1523" s="547">
        <v>13</v>
      </c>
      <c r="Z1523" s="568">
        <v>13</v>
      </c>
      <c r="AA1523" s="568">
        <v>13</v>
      </c>
      <c r="AB1523" s="568">
        <v>13</v>
      </c>
      <c r="AC1523" s="568">
        <v>13</v>
      </c>
      <c r="AD1523" s="568">
        <v>13</v>
      </c>
      <c r="AE1523" s="568">
        <v>13</v>
      </c>
      <c r="AF1523" s="568">
        <v>13</v>
      </c>
      <c r="AG1523" s="568">
        <v>13</v>
      </c>
      <c r="AH1523" s="568">
        <v>13</v>
      </c>
      <c r="AI1523" s="568">
        <v>12.5</v>
      </c>
      <c r="AJ1523" s="568">
        <v>13</v>
      </c>
      <c r="AK1523" s="568">
        <v>13</v>
      </c>
      <c r="AL1523" s="568">
        <v>13</v>
      </c>
      <c r="AM1523" s="568" t="s">
        <v>76</v>
      </c>
      <c r="AN1523" s="568">
        <v>13</v>
      </c>
      <c r="AO1523" s="568">
        <v>13</v>
      </c>
    </row>
    <row r="1524" spans="1:41" ht="15" customHeight="1">
      <c r="B1524" s="564" t="s">
        <v>391</v>
      </c>
      <c r="C1524" s="568" t="s">
        <v>76</v>
      </c>
      <c r="D1524" s="568" t="s">
        <v>76</v>
      </c>
      <c r="E1524" s="568" t="s">
        <v>76</v>
      </c>
      <c r="F1524" s="568" t="s">
        <v>76</v>
      </c>
      <c r="G1524" s="568" t="s">
        <v>76</v>
      </c>
      <c r="H1524" s="568" t="s">
        <v>76</v>
      </c>
      <c r="I1524" s="568">
        <v>12.5</v>
      </c>
      <c r="J1524" s="568" t="s">
        <v>76</v>
      </c>
      <c r="K1524" s="568">
        <v>13</v>
      </c>
      <c r="L1524" s="568" t="s">
        <v>76</v>
      </c>
      <c r="M1524" s="568" t="s">
        <v>76</v>
      </c>
      <c r="N1524" s="568" t="s">
        <v>76</v>
      </c>
      <c r="O1524" s="568" t="s">
        <v>76</v>
      </c>
      <c r="P1524" s="567" t="s">
        <v>76</v>
      </c>
      <c r="Q1524" s="567" t="s">
        <v>76</v>
      </c>
      <c r="R1524" s="547">
        <v>13</v>
      </c>
      <c r="S1524" s="547" t="s">
        <v>76</v>
      </c>
      <c r="T1524" s="547" t="s">
        <v>76</v>
      </c>
      <c r="U1524" s="547" t="s">
        <v>76</v>
      </c>
      <c r="V1524" s="547" t="s">
        <v>76</v>
      </c>
      <c r="W1524" s="547" t="s">
        <v>76</v>
      </c>
      <c r="X1524" s="547" t="s">
        <v>76</v>
      </c>
      <c r="Y1524" s="547" t="s">
        <v>76</v>
      </c>
      <c r="Z1524" s="568" t="s">
        <v>76</v>
      </c>
      <c r="AA1524" s="568" t="s">
        <v>76</v>
      </c>
      <c r="AB1524" s="568" t="s">
        <v>76</v>
      </c>
      <c r="AC1524" s="568" t="s">
        <v>76</v>
      </c>
      <c r="AD1524" s="568" t="s">
        <v>76</v>
      </c>
      <c r="AE1524" s="568" t="s">
        <v>76</v>
      </c>
      <c r="AF1524" s="568" t="s">
        <v>76</v>
      </c>
      <c r="AG1524" s="568"/>
      <c r="AH1524" s="568" t="s">
        <v>76</v>
      </c>
      <c r="AI1524" s="568">
        <v>13</v>
      </c>
      <c r="AJ1524" s="568" t="s">
        <v>76</v>
      </c>
      <c r="AK1524" s="567" t="s">
        <v>76</v>
      </c>
      <c r="AL1524" s="568" t="s">
        <v>76</v>
      </c>
      <c r="AM1524" s="568">
        <v>13</v>
      </c>
      <c r="AN1524" s="568" t="s">
        <v>76</v>
      </c>
      <c r="AO1524" s="568">
        <v>13</v>
      </c>
    </row>
    <row r="1525" spans="1:41" ht="15" customHeight="1">
      <c r="A1525" s="2639" t="s">
        <v>47</v>
      </c>
      <c r="B1525" s="2639"/>
      <c r="C1525" s="568"/>
      <c r="D1525" s="568"/>
      <c r="E1525" s="568"/>
      <c r="F1525" s="568"/>
      <c r="G1525" s="568"/>
      <c r="H1525" s="568"/>
      <c r="I1525" s="568"/>
      <c r="J1525" s="568"/>
      <c r="K1525" s="568"/>
      <c r="L1525" s="568"/>
      <c r="M1525" s="568"/>
      <c r="N1525" s="568"/>
      <c r="O1525" s="568"/>
      <c r="P1525" s="567"/>
      <c r="Q1525" s="567"/>
      <c r="R1525" s="547" t="s">
        <v>1285</v>
      </c>
      <c r="S1525" s="547"/>
      <c r="T1525" s="547"/>
      <c r="U1525" s="547"/>
      <c r="V1525" s="547"/>
      <c r="W1525" s="547"/>
      <c r="X1525" s="547"/>
      <c r="Y1525" s="547"/>
      <c r="Z1525" s="568"/>
      <c r="AA1525" s="568"/>
      <c r="AB1525" s="568"/>
      <c r="AC1525" s="568"/>
      <c r="AD1525" s="568"/>
      <c r="AE1525" s="568"/>
      <c r="AF1525" s="568"/>
      <c r="AG1525" s="568"/>
      <c r="AH1525" s="568"/>
      <c r="AI1525" s="568"/>
      <c r="AJ1525" s="568"/>
      <c r="AK1525" s="567"/>
      <c r="AL1525" s="568"/>
      <c r="AM1525" s="568"/>
      <c r="AN1525" s="568"/>
      <c r="AO1525" s="568"/>
    </row>
    <row r="1526" spans="1:41" ht="15" customHeight="1">
      <c r="B1526" s="564" t="s">
        <v>390</v>
      </c>
      <c r="C1526" s="568">
        <v>12</v>
      </c>
      <c r="D1526" s="568" t="s">
        <v>1645</v>
      </c>
      <c r="E1526" s="568" t="s">
        <v>1663</v>
      </c>
      <c r="F1526" s="568">
        <v>12.5</v>
      </c>
      <c r="G1526" s="568" t="s">
        <v>1645</v>
      </c>
      <c r="H1526" s="568">
        <v>12</v>
      </c>
      <c r="I1526" s="568">
        <v>10</v>
      </c>
      <c r="J1526" s="568" t="s">
        <v>1854</v>
      </c>
      <c r="K1526" s="568">
        <v>16.5</v>
      </c>
      <c r="L1526" s="568">
        <v>13.25</v>
      </c>
      <c r="M1526" s="568">
        <v>14.75</v>
      </c>
      <c r="N1526" s="568">
        <v>14.5</v>
      </c>
      <c r="O1526" s="568">
        <v>13</v>
      </c>
      <c r="P1526" s="568">
        <v>11.5</v>
      </c>
      <c r="Q1526" s="570">
        <v>12</v>
      </c>
      <c r="R1526" s="547">
        <v>13.5</v>
      </c>
      <c r="S1526" s="547">
        <v>14.5</v>
      </c>
      <c r="T1526" s="547">
        <v>13</v>
      </c>
      <c r="U1526" s="547">
        <v>15</v>
      </c>
      <c r="V1526" s="547">
        <v>18</v>
      </c>
      <c r="W1526" s="547">
        <v>13</v>
      </c>
      <c r="X1526" s="547">
        <v>15.5</v>
      </c>
      <c r="Y1526" s="547">
        <v>11.5</v>
      </c>
      <c r="Z1526" s="568">
        <v>14.5</v>
      </c>
      <c r="AA1526" s="568">
        <v>13.5</v>
      </c>
      <c r="AB1526" s="568">
        <v>13.75</v>
      </c>
      <c r="AC1526" s="568">
        <v>16.3</v>
      </c>
      <c r="AD1526" s="568">
        <v>14</v>
      </c>
      <c r="AE1526" s="568">
        <v>14.5</v>
      </c>
      <c r="AF1526" s="568">
        <v>13</v>
      </c>
      <c r="AG1526" s="568">
        <v>14.5</v>
      </c>
      <c r="AH1526" s="568">
        <v>13</v>
      </c>
      <c r="AI1526" s="568">
        <v>14</v>
      </c>
      <c r="AJ1526" s="568">
        <v>15</v>
      </c>
      <c r="AK1526" s="568">
        <v>14</v>
      </c>
      <c r="AL1526" s="568" t="s">
        <v>76</v>
      </c>
      <c r="AM1526" s="568" t="s">
        <v>76</v>
      </c>
      <c r="AN1526" s="568">
        <v>13</v>
      </c>
      <c r="AO1526" s="568">
        <v>13</v>
      </c>
    </row>
    <row r="1527" spans="1:41" ht="15" customHeight="1">
      <c r="B1527" s="564" t="s">
        <v>391</v>
      </c>
      <c r="C1527" s="568">
        <v>12.5</v>
      </c>
      <c r="D1527" s="568" t="s">
        <v>76</v>
      </c>
      <c r="E1527" s="568" t="s">
        <v>76</v>
      </c>
      <c r="F1527" s="568" t="s">
        <v>76</v>
      </c>
      <c r="G1527" s="568" t="s">
        <v>76</v>
      </c>
      <c r="H1527" s="568" t="s">
        <v>76</v>
      </c>
      <c r="I1527" s="568">
        <v>11</v>
      </c>
      <c r="J1527" s="568" t="s">
        <v>76</v>
      </c>
      <c r="K1527" s="568">
        <v>16.5</v>
      </c>
      <c r="L1527" s="568" t="s">
        <v>76</v>
      </c>
      <c r="M1527" s="568" t="s">
        <v>76</v>
      </c>
      <c r="N1527" s="568" t="s">
        <v>76</v>
      </c>
      <c r="O1527" s="568" t="s">
        <v>76</v>
      </c>
      <c r="P1527" s="567" t="s">
        <v>76</v>
      </c>
      <c r="Q1527" s="567" t="s">
        <v>76</v>
      </c>
      <c r="R1527" s="547" t="s">
        <v>76</v>
      </c>
      <c r="S1527" s="547" t="s">
        <v>76</v>
      </c>
      <c r="T1527" s="547" t="s">
        <v>76</v>
      </c>
      <c r="U1527" s="547" t="s">
        <v>76</v>
      </c>
      <c r="V1527" s="547" t="s">
        <v>76</v>
      </c>
      <c r="W1527" s="547" t="s">
        <v>76</v>
      </c>
      <c r="X1527" s="547" t="s">
        <v>76</v>
      </c>
      <c r="Y1527" s="547" t="s">
        <v>76</v>
      </c>
      <c r="Z1527" s="568" t="s">
        <v>76</v>
      </c>
      <c r="AA1527" s="568" t="s">
        <v>76</v>
      </c>
      <c r="AB1527" s="568" t="s">
        <v>76</v>
      </c>
      <c r="AC1527" s="568" t="s">
        <v>76</v>
      </c>
      <c r="AD1527" s="568" t="s">
        <v>76</v>
      </c>
      <c r="AE1527" s="568" t="s">
        <v>76</v>
      </c>
      <c r="AF1527" s="568" t="s">
        <v>76</v>
      </c>
      <c r="AG1527" s="568" t="s">
        <v>76</v>
      </c>
      <c r="AH1527" s="568">
        <v>15</v>
      </c>
      <c r="AI1527" s="568" t="s">
        <v>76</v>
      </c>
      <c r="AJ1527" s="568" t="s">
        <v>76</v>
      </c>
      <c r="AK1527" s="567" t="s">
        <v>76</v>
      </c>
      <c r="AL1527" s="568" t="s">
        <v>76</v>
      </c>
      <c r="AM1527" s="568">
        <v>11.5</v>
      </c>
      <c r="AN1527" s="568" t="s">
        <v>76</v>
      </c>
      <c r="AO1527" s="568">
        <v>15.5</v>
      </c>
    </row>
    <row r="1528" spans="1:41" ht="15" customHeight="1">
      <c r="A1528" s="2639" t="s">
        <v>407</v>
      </c>
      <c r="B1528" s="2639"/>
      <c r="C1528" s="568"/>
      <c r="D1528" s="568"/>
      <c r="E1528" s="568"/>
      <c r="F1528" s="568"/>
      <c r="G1528" s="568"/>
      <c r="H1528" s="568"/>
      <c r="I1528" s="568"/>
      <c r="J1528" s="568"/>
      <c r="K1528" s="568"/>
      <c r="L1528" s="568"/>
      <c r="M1528" s="568"/>
      <c r="N1528" s="568"/>
      <c r="O1528" s="568"/>
      <c r="P1528" s="567"/>
      <c r="Q1528" s="567"/>
      <c r="R1528" s="547"/>
      <c r="S1528" s="547"/>
      <c r="T1528" s="547"/>
      <c r="U1528" s="547"/>
      <c r="V1528" s="547"/>
      <c r="W1528" s="547"/>
      <c r="X1528" s="547"/>
      <c r="Y1528" s="547"/>
      <c r="Z1528" s="567"/>
      <c r="AA1528" s="567"/>
      <c r="AB1528" s="568"/>
      <c r="AC1528" s="571"/>
      <c r="AD1528" s="568"/>
      <c r="AE1528" s="568"/>
      <c r="AF1528" s="568"/>
      <c r="AG1528" s="568"/>
      <c r="AH1528" s="568"/>
      <c r="AI1528" s="568"/>
      <c r="AJ1528" s="568"/>
      <c r="AK1528" s="567"/>
      <c r="AL1528" s="568"/>
      <c r="AM1528" s="568"/>
      <c r="AN1528" s="568"/>
      <c r="AO1528" s="568"/>
    </row>
    <row r="1529" spans="1:41" ht="15" customHeight="1">
      <c r="A1529" s="565" t="s">
        <v>856</v>
      </c>
      <c r="B1529" s="703" t="s">
        <v>1258</v>
      </c>
      <c r="C1529" s="568"/>
      <c r="D1529" s="568"/>
      <c r="E1529" s="568"/>
      <c r="F1529" s="568"/>
      <c r="G1529" s="568"/>
      <c r="H1529" s="568"/>
      <c r="I1529" s="568"/>
      <c r="J1529" s="568"/>
      <c r="K1529" s="568"/>
      <c r="L1529" s="568"/>
      <c r="M1529" s="568"/>
      <c r="N1529" s="568"/>
      <c r="O1529" s="568"/>
      <c r="P1529" s="567"/>
      <c r="Q1529" s="567"/>
      <c r="R1529" s="547"/>
      <c r="S1529" s="547"/>
      <c r="T1529" s="547"/>
      <c r="U1529" s="547"/>
      <c r="V1529" s="547"/>
      <c r="W1529" s="547"/>
      <c r="X1529" s="547"/>
      <c r="Y1529" s="547"/>
      <c r="Z1529" s="567"/>
      <c r="AA1529" s="567"/>
      <c r="AB1529" s="568"/>
      <c r="AC1529" s="568"/>
      <c r="AD1529" s="568"/>
      <c r="AE1529" s="568"/>
      <c r="AF1529" s="568"/>
      <c r="AG1529" s="568"/>
      <c r="AH1529" s="568"/>
      <c r="AI1529" s="568"/>
      <c r="AJ1529" s="568"/>
      <c r="AK1529" s="567"/>
      <c r="AL1529" s="568"/>
      <c r="AM1529" s="568"/>
      <c r="AN1529" s="568"/>
      <c r="AO1529" s="568"/>
    </row>
    <row r="1530" spans="1:41" ht="15" customHeight="1">
      <c r="A1530" s="565"/>
      <c r="B1530" s="564" t="s">
        <v>401</v>
      </c>
      <c r="C1530" s="568">
        <v>13</v>
      </c>
      <c r="D1530" s="568">
        <v>13</v>
      </c>
      <c r="E1530" s="568" t="s">
        <v>1669</v>
      </c>
      <c r="F1530" s="568">
        <v>13</v>
      </c>
      <c r="G1530" s="568">
        <v>13</v>
      </c>
      <c r="H1530" s="568">
        <v>13</v>
      </c>
      <c r="I1530" s="568">
        <v>12</v>
      </c>
      <c r="J1530" s="568">
        <v>13</v>
      </c>
      <c r="K1530" s="568">
        <v>13</v>
      </c>
      <c r="L1530" s="568">
        <v>13</v>
      </c>
      <c r="M1530" s="568">
        <v>13</v>
      </c>
      <c r="N1530" s="568">
        <v>13</v>
      </c>
      <c r="O1530" s="568">
        <v>13</v>
      </c>
      <c r="P1530" s="568">
        <v>13</v>
      </c>
      <c r="Q1530" s="568">
        <v>13</v>
      </c>
      <c r="R1530" s="547">
        <v>13</v>
      </c>
      <c r="S1530" s="547">
        <v>13</v>
      </c>
      <c r="T1530" s="547">
        <v>13</v>
      </c>
      <c r="U1530" s="547">
        <v>13</v>
      </c>
      <c r="V1530" s="547">
        <v>13</v>
      </c>
      <c r="W1530" s="547">
        <v>13</v>
      </c>
      <c r="X1530" s="547">
        <v>13</v>
      </c>
      <c r="Y1530" s="547">
        <v>13</v>
      </c>
      <c r="Z1530" s="568">
        <v>13</v>
      </c>
      <c r="AA1530" s="568">
        <v>13</v>
      </c>
      <c r="AB1530" s="568">
        <v>13</v>
      </c>
      <c r="AC1530" s="568">
        <v>13</v>
      </c>
      <c r="AD1530" s="568">
        <v>13</v>
      </c>
      <c r="AE1530" s="568">
        <v>13</v>
      </c>
      <c r="AF1530" s="568">
        <v>13</v>
      </c>
      <c r="AG1530" s="568">
        <v>13</v>
      </c>
      <c r="AH1530" s="568">
        <v>13</v>
      </c>
      <c r="AI1530" s="568">
        <v>11</v>
      </c>
      <c r="AJ1530" s="568">
        <v>13</v>
      </c>
      <c r="AK1530" s="568">
        <v>13</v>
      </c>
      <c r="AL1530" s="568">
        <v>13</v>
      </c>
      <c r="AM1530" s="568">
        <v>11.25</v>
      </c>
      <c r="AN1530" s="568">
        <v>13</v>
      </c>
      <c r="AO1530" s="568">
        <v>13</v>
      </c>
    </row>
    <row r="1531" spans="1:41" ht="15" customHeight="1">
      <c r="A1531" s="565"/>
      <c r="B1531" s="564" t="s">
        <v>402</v>
      </c>
      <c r="C1531" s="568" t="s">
        <v>76</v>
      </c>
      <c r="D1531" s="568" t="s">
        <v>76</v>
      </c>
      <c r="E1531" s="568" t="s">
        <v>76</v>
      </c>
      <c r="F1531" s="568" t="s">
        <v>76</v>
      </c>
      <c r="G1531" s="568" t="s">
        <v>76</v>
      </c>
      <c r="H1531" s="568" t="s">
        <v>76</v>
      </c>
      <c r="I1531" s="568" t="s">
        <v>76</v>
      </c>
      <c r="J1531" s="568" t="s">
        <v>76</v>
      </c>
      <c r="K1531" s="568" t="s">
        <v>76</v>
      </c>
      <c r="L1531" s="568" t="s">
        <v>76</v>
      </c>
      <c r="M1531" s="568" t="s">
        <v>76</v>
      </c>
      <c r="N1531" s="568" t="s">
        <v>76</v>
      </c>
      <c r="O1531" s="568" t="s">
        <v>76</v>
      </c>
      <c r="P1531" s="567" t="s">
        <v>76</v>
      </c>
      <c r="Q1531" s="567" t="s">
        <v>76</v>
      </c>
      <c r="R1531" s="547" t="s">
        <v>76</v>
      </c>
      <c r="S1531" s="547" t="s">
        <v>76</v>
      </c>
      <c r="T1531" s="547" t="s">
        <v>76</v>
      </c>
      <c r="U1531" s="547" t="s">
        <v>76</v>
      </c>
      <c r="V1531" s="547" t="s">
        <v>76</v>
      </c>
      <c r="W1531" s="547" t="s">
        <v>76</v>
      </c>
      <c r="X1531" s="547" t="s">
        <v>76</v>
      </c>
      <c r="Y1531" s="547" t="s">
        <v>76</v>
      </c>
      <c r="Z1531" s="568" t="s">
        <v>76</v>
      </c>
      <c r="AA1531" s="568" t="s">
        <v>76</v>
      </c>
      <c r="AB1531" s="567" t="s">
        <v>76</v>
      </c>
      <c r="AC1531" s="568" t="s">
        <v>76</v>
      </c>
      <c r="AD1531" s="568" t="s">
        <v>76</v>
      </c>
      <c r="AE1531" s="568" t="s">
        <v>76</v>
      </c>
      <c r="AF1531" s="568" t="s">
        <v>76</v>
      </c>
      <c r="AG1531" s="568" t="s">
        <v>76</v>
      </c>
      <c r="AH1531" s="568" t="s">
        <v>76</v>
      </c>
      <c r="AI1531" s="568">
        <v>13</v>
      </c>
      <c r="AJ1531" s="568" t="s">
        <v>76</v>
      </c>
      <c r="AK1531" s="567" t="s">
        <v>76</v>
      </c>
      <c r="AL1531" s="568" t="s">
        <v>76</v>
      </c>
      <c r="AM1531" s="568">
        <v>13</v>
      </c>
      <c r="AN1531" s="568" t="s">
        <v>76</v>
      </c>
      <c r="AO1531" s="568">
        <v>13</v>
      </c>
    </row>
    <row r="1532" spans="1:41" ht="15" customHeight="1">
      <c r="A1532" s="565" t="s">
        <v>1085</v>
      </c>
      <c r="B1532" s="701" t="s">
        <v>1259</v>
      </c>
      <c r="C1532" s="568"/>
      <c r="D1532" s="568"/>
      <c r="E1532" s="568"/>
      <c r="F1532" s="568"/>
      <c r="G1532" s="568"/>
      <c r="H1532" s="568"/>
      <c r="I1532" s="568"/>
      <c r="J1532" s="568"/>
      <c r="K1532" s="568"/>
      <c r="L1532" s="568"/>
      <c r="M1532" s="568"/>
      <c r="N1532" s="568"/>
      <c r="O1532" s="568"/>
      <c r="P1532" s="567"/>
      <c r="Q1532" s="567"/>
      <c r="R1532" s="547"/>
      <c r="S1532" s="547"/>
      <c r="T1532" s="547"/>
      <c r="U1532" s="547"/>
      <c r="V1532" s="547"/>
      <c r="W1532" s="547"/>
      <c r="X1532" s="547"/>
      <c r="Y1532" s="547"/>
      <c r="Z1532" s="568"/>
      <c r="AA1532" s="568"/>
      <c r="AB1532" s="567"/>
      <c r="AC1532" s="568"/>
      <c r="AD1532" s="568"/>
      <c r="AE1532" s="568"/>
      <c r="AF1532" s="568"/>
      <c r="AG1532" s="568"/>
      <c r="AH1532" s="568"/>
      <c r="AI1532" s="568"/>
      <c r="AJ1532" s="568"/>
      <c r="AK1532" s="567"/>
      <c r="AL1532" s="568"/>
      <c r="AM1532" s="568"/>
      <c r="AN1532" s="568"/>
      <c r="AO1532" s="568"/>
    </row>
    <row r="1533" spans="1:41" ht="15" customHeight="1">
      <c r="B1533" s="564" t="s">
        <v>401</v>
      </c>
      <c r="C1533" s="568">
        <v>13</v>
      </c>
      <c r="D1533" s="568">
        <v>13</v>
      </c>
      <c r="E1533" s="568">
        <v>12</v>
      </c>
      <c r="F1533" s="568">
        <v>12.5</v>
      </c>
      <c r="G1533" s="568">
        <v>13</v>
      </c>
      <c r="H1533" s="568">
        <v>13</v>
      </c>
      <c r="I1533" s="568">
        <v>13</v>
      </c>
      <c r="J1533" s="568">
        <v>13</v>
      </c>
      <c r="K1533" s="568">
        <v>16.5</v>
      </c>
      <c r="L1533" s="568">
        <v>13</v>
      </c>
      <c r="M1533" s="568">
        <v>14.5</v>
      </c>
      <c r="N1533" s="568">
        <v>14</v>
      </c>
      <c r="O1533" s="568">
        <v>13</v>
      </c>
      <c r="P1533" s="568">
        <v>13</v>
      </c>
      <c r="Q1533" s="568">
        <v>13</v>
      </c>
      <c r="R1533" s="547" t="s">
        <v>76</v>
      </c>
      <c r="S1533" s="547">
        <v>14.5</v>
      </c>
      <c r="T1533" s="547">
        <v>13</v>
      </c>
      <c r="U1533" s="547" t="s">
        <v>76</v>
      </c>
      <c r="V1533" s="547">
        <v>18</v>
      </c>
      <c r="W1533" s="547">
        <v>13</v>
      </c>
      <c r="X1533" s="547">
        <v>15.5</v>
      </c>
      <c r="Y1533" s="547">
        <v>11.5</v>
      </c>
      <c r="Z1533" s="568">
        <v>14.5</v>
      </c>
      <c r="AA1533" s="568">
        <v>13</v>
      </c>
      <c r="AB1533" s="568">
        <v>11.5</v>
      </c>
      <c r="AC1533" s="568">
        <v>16.3</v>
      </c>
      <c r="AD1533" s="568">
        <v>14</v>
      </c>
      <c r="AE1533" s="568">
        <v>11.5</v>
      </c>
      <c r="AF1533" s="568">
        <v>13.5</v>
      </c>
      <c r="AG1533" s="568">
        <v>15</v>
      </c>
      <c r="AH1533" s="568">
        <v>13</v>
      </c>
      <c r="AI1533" s="568">
        <v>17.75</v>
      </c>
      <c r="AJ1533" s="568">
        <v>15</v>
      </c>
      <c r="AK1533" s="567" t="s">
        <v>1550</v>
      </c>
      <c r="AL1533" s="568">
        <v>13</v>
      </c>
      <c r="AM1533" s="568">
        <v>11.5</v>
      </c>
      <c r="AN1533" s="568">
        <v>12.5</v>
      </c>
      <c r="AO1533" s="568">
        <v>13</v>
      </c>
    </row>
    <row r="1534" spans="1:41" ht="15" customHeight="1">
      <c r="B1534" s="564" t="s">
        <v>402</v>
      </c>
      <c r="C1534" s="568" t="s">
        <v>76</v>
      </c>
      <c r="D1534" s="568" t="s">
        <v>76</v>
      </c>
      <c r="E1534" s="568" t="s">
        <v>76</v>
      </c>
      <c r="F1534" s="568" t="s">
        <v>76</v>
      </c>
      <c r="G1534" s="568" t="s">
        <v>76</v>
      </c>
      <c r="H1534" s="568" t="s">
        <v>76</v>
      </c>
      <c r="I1534" s="568" t="s">
        <v>76</v>
      </c>
      <c r="J1534" s="568" t="s">
        <v>76</v>
      </c>
      <c r="K1534" s="568" t="s">
        <v>76</v>
      </c>
      <c r="L1534" s="568" t="s">
        <v>76</v>
      </c>
      <c r="M1534" s="568">
        <v>14.5</v>
      </c>
      <c r="N1534" s="568" t="s">
        <v>76</v>
      </c>
      <c r="O1534" s="568" t="s">
        <v>76</v>
      </c>
      <c r="P1534" s="568" t="s">
        <v>76</v>
      </c>
      <c r="Q1534" s="568" t="s">
        <v>76</v>
      </c>
      <c r="R1534" s="547" t="s">
        <v>76</v>
      </c>
      <c r="S1534" s="547" t="s">
        <v>76</v>
      </c>
      <c r="T1534" s="547" t="s">
        <v>76</v>
      </c>
      <c r="U1534" s="547" t="s">
        <v>76</v>
      </c>
      <c r="V1534" s="547" t="s">
        <v>76</v>
      </c>
      <c r="W1534" s="547" t="s">
        <v>76</v>
      </c>
      <c r="X1534" s="547" t="s">
        <v>76</v>
      </c>
      <c r="Y1534" s="547" t="s">
        <v>76</v>
      </c>
      <c r="Z1534" s="568" t="s">
        <v>76</v>
      </c>
      <c r="AA1534" s="568" t="s">
        <v>76</v>
      </c>
      <c r="AB1534" s="568" t="s">
        <v>76</v>
      </c>
      <c r="AC1534" s="568" t="s">
        <v>76</v>
      </c>
      <c r="AD1534" s="568" t="s">
        <v>76</v>
      </c>
      <c r="AE1534" s="568" t="s">
        <v>76</v>
      </c>
      <c r="AF1534" s="568" t="s">
        <v>76</v>
      </c>
      <c r="AG1534" s="568" t="s">
        <v>76</v>
      </c>
      <c r="AH1534" s="568" t="s">
        <v>76</v>
      </c>
      <c r="AI1534" s="568" t="s">
        <v>76</v>
      </c>
      <c r="AJ1534" s="568" t="s">
        <v>76</v>
      </c>
      <c r="AK1534" s="568" t="s">
        <v>76</v>
      </c>
      <c r="AL1534" s="568" t="s">
        <v>76</v>
      </c>
      <c r="AM1534" s="568">
        <v>11.5</v>
      </c>
      <c r="AN1534" s="568" t="s">
        <v>76</v>
      </c>
      <c r="AO1534" s="568">
        <v>15.5</v>
      </c>
    </row>
    <row r="1535" spans="1:41" s="551" customFormat="1" ht="15" customHeight="1">
      <c r="A1535" s="2639" t="s">
        <v>211</v>
      </c>
      <c r="B1535" s="2639"/>
      <c r="C1535" s="568">
        <v>7</v>
      </c>
      <c r="D1535" s="568">
        <v>7</v>
      </c>
      <c r="E1535" s="568">
        <v>7</v>
      </c>
      <c r="F1535" s="568">
        <v>7</v>
      </c>
      <c r="G1535" s="568">
        <v>7</v>
      </c>
      <c r="H1535" s="568">
        <v>7</v>
      </c>
      <c r="I1535" s="568">
        <v>7</v>
      </c>
      <c r="J1535" s="568">
        <v>7</v>
      </c>
      <c r="K1535" s="568">
        <v>7</v>
      </c>
      <c r="L1535" s="568">
        <v>7</v>
      </c>
      <c r="M1535" s="568">
        <v>7</v>
      </c>
      <c r="N1535" s="568">
        <v>7</v>
      </c>
      <c r="O1535" s="568">
        <v>7</v>
      </c>
      <c r="P1535" s="568">
        <v>7</v>
      </c>
      <c r="Q1535" s="568">
        <v>7</v>
      </c>
      <c r="R1535" s="547">
        <v>7</v>
      </c>
      <c r="S1535" s="547">
        <v>7</v>
      </c>
      <c r="T1535" s="547">
        <v>7</v>
      </c>
      <c r="U1535" s="547">
        <v>7</v>
      </c>
      <c r="V1535" s="547">
        <v>7</v>
      </c>
      <c r="W1535" s="547">
        <v>7</v>
      </c>
      <c r="X1535" s="547">
        <v>7</v>
      </c>
      <c r="Y1535" s="547">
        <v>7</v>
      </c>
      <c r="Z1535" s="568">
        <v>7</v>
      </c>
      <c r="AA1535" s="568">
        <v>7</v>
      </c>
      <c r="AB1535" s="568">
        <v>7</v>
      </c>
      <c r="AC1535" s="568">
        <v>7</v>
      </c>
      <c r="AD1535" s="568">
        <v>7</v>
      </c>
      <c r="AE1535" s="568">
        <v>7</v>
      </c>
      <c r="AF1535" s="568">
        <v>7</v>
      </c>
      <c r="AG1535" s="568">
        <v>7</v>
      </c>
      <c r="AH1535" s="568">
        <v>7</v>
      </c>
      <c r="AI1535" s="568">
        <v>7</v>
      </c>
      <c r="AJ1535" s="568">
        <v>7</v>
      </c>
      <c r="AK1535" s="568">
        <v>7</v>
      </c>
      <c r="AL1535" s="568">
        <v>7</v>
      </c>
      <c r="AM1535" s="568">
        <v>7</v>
      </c>
      <c r="AN1535" s="568">
        <v>7</v>
      </c>
      <c r="AO1535" s="568" t="s">
        <v>76</v>
      </c>
    </row>
    <row r="1536" spans="1:41" ht="15" customHeight="1">
      <c r="A1536" s="2639" t="s">
        <v>408</v>
      </c>
      <c r="B1536" s="2639"/>
      <c r="C1536" s="568"/>
      <c r="D1536" s="568"/>
      <c r="E1536" s="568"/>
      <c r="F1536" s="568"/>
      <c r="G1536" s="568"/>
      <c r="H1536" s="568"/>
      <c r="I1536" s="568"/>
      <c r="J1536" s="568"/>
      <c r="K1536" s="568"/>
      <c r="L1536" s="568"/>
      <c r="M1536" s="568"/>
      <c r="N1536" s="568"/>
      <c r="O1536" s="568"/>
      <c r="P1536" s="567"/>
      <c r="Q1536" s="567"/>
      <c r="R1536" s="547"/>
      <c r="S1536" s="547"/>
      <c r="T1536" s="547"/>
      <c r="U1536" s="547"/>
      <c r="V1536" s="547"/>
      <c r="W1536" s="546"/>
      <c r="X1536" s="546"/>
      <c r="Y1536" s="547"/>
      <c r="Z1536" s="567"/>
      <c r="AA1536" s="567"/>
      <c r="AB1536" s="567"/>
      <c r="AC1536" s="567"/>
      <c r="AD1536" s="568"/>
      <c r="AE1536" s="568"/>
      <c r="AF1536" s="568"/>
      <c r="AG1536" s="568"/>
      <c r="AH1536" s="568"/>
      <c r="AI1536" s="568"/>
      <c r="AJ1536" s="568"/>
      <c r="AK1536" s="567"/>
      <c r="AL1536" s="568"/>
      <c r="AM1536" s="568"/>
      <c r="AN1536" s="568"/>
      <c r="AO1536" s="568"/>
    </row>
    <row r="1537" spans="1:41" ht="15" customHeight="1">
      <c r="B1537" s="564" t="s">
        <v>390</v>
      </c>
      <c r="C1537" s="568">
        <v>13</v>
      </c>
      <c r="D1537" s="568">
        <v>13</v>
      </c>
      <c r="E1537" s="568" t="s">
        <v>1669</v>
      </c>
      <c r="F1537" s="568">
        <v>13</v>
      </c>
      <c r="G1537" s="568">
        <v>13</v>
      </c>
      <c r="H1537" s="568">
        <v>13</v>
      </c>
      <c r="I1537" s="568">
        <v>13</v>
      </c>
      <c r="J1537" s="568">
        <v>13</v>
      </c>
      <c r="K1537" s="568">
        <v>13</v>
      </c>
      <c r="L1537" s="568">
        <v>13</v>
      </c>
      <c r="M1537" s="568">
        <v>13</v>
      </c>
      <c r="N1537" s="568">
        <v>13</v>
      </c>
      <c r="O1537" s="568">
        <v>13</v>
      </c>
      <c r="P1537" s="568">
        <v>13</v>
      </c>
      <c r="Q1537" s="568">
        <v>13</v>
      </c>
      <c r="R1537" s="547">
        <v>13</v>
      </c>
      <c r="S1537" s="547">
        <v>13</v>
      </c>
      <c r="T1537" s="547">
        <v>13</v>
      </c>
      <c r="U1537" s="547">
        <v>13</v>
      </c>
      <c r="V1537" s="547">
        <v>13</v>
      </c>
      <c r="W1537" s="547">
        <v>13</v>
      </c>
      <c r="X1537" s="547">
        <v>13</v>
      </c>
      <c r="Y1537" s="547">
        <v>13</v>
      </c>
      <c r="Z1537" s="568">
        <v>13</v>
      </c>
      <c r="AA1537" s="568">
        <v>13</v>
      </c>
      <c r="AB1537" s="568">
        <v>13</v>
      </c>
      <c r="AC1537" s="568">
        <v>13</v>
      </c>
      <c r="AD1537" s="568">
        <v>13</v>
      </c>
      <c r="AE1537" s="568">
        <v>13</v>
      </c>
      <c r="AF1537" s="568">
        <v>13</v>
      </c>
      <c r="AG1537" s="568">
        <v>13</v>
      </c>
      <c r="AH1537" s="568">
        <v>13</v>
      </c>
      <c r="AI1537" s="568">
        <v>11.5</v>
      </c>
      <c r="AJ1537" s="568">
        <v>13</v>
      </c>
      <c r="AK1537" s="568">
        <v>13</v>
      </c>
      <c r="AL1537" s="568">
        <v>13</v>
      </c>
      <c r="AM1537" s="568">
        <v>12</v>
      </c>
      <c r="AN1537" s="568">
        <v>13</v>
      </c>
      <c r="AO1537" s="568">
        <v>13</v>
      </c>
    </row>
    <row r="1538" spans="1:41" ht="15" customHeight="1">
      <c r="B1538" s="564" t="s">
        <v>391</v>
      </c>
      <c r="C1538" s="568" t="s">
        <v>76</v>
      </c>
      <c r="D1538" s="568" t="s">
        <v>76</v>
      </c>
      <c r="E1538" s="568" t="s">
        <v>76</v>
      </c>
      <c r="F1538" s="568" t="s">
        <v>76</v>
      </c>
      <c r="G1538" s="568" t="s">
        <v>76</v>
      </c>
      <c r="H1538" s="568" t="s">
        <v>76</v>
      </c>
      <c r="I1538" s="568">
        <v>13</v>
      </c>
      <c r="J1538" s="568" t="s">
        <v>76</v>
      </c>
      <c r="K1538" s="568">
        <v>13</v>
      </c>
      <c r="L1538" s="568" t="s">
        <v>76</v>
      </c>
      <c r="M1538" s="568" t="s">
        <v>76</v>
      </c>
      <c r="N1538" s="568" t="s">
        <v>76</v>
      </c>
      <c r="O1538" s="568" t="s">
        <v>76</v>
      </c>
      <c r="P1538" s="567" t="s">
        <v>76</v>
      </c>
      <c r="Q1538" s="567" t="s">
        <v>76</v>
      </c>
      <c r="R1538" s="547">
        <v>13</v>
      </c>
      <c r="S1538" s="547" t="s">
        <v>76</v>
      </c>
      <c r="T1538" s="547" t="s">
        <v>76</v>
      </c>
      <c r="U1538" s="547" t="s">
        <v>76</v>
      </c>
      <c r="V1538" s="547" t="s">
        <v>76</v>
      </c>
      <c r="W1538" s="546" t="s">
        <v>76</v>
      </c>
      <c r="X1538" s="546" t="s">
        <v>76</v>
      </c>
      <c r="Y1538" s="546" t="s">
        <v>76</v>
      </c>
      <c r="Z1538" s="568">
        <v>12</v>
      </c>
      <c r="AA1538" s="568" t="s">
        <v>76</v>
      </c>
      <c r="AB1538" s="567" t="s">
        <v>76</v>
      </c>
      <c r="AC1538" s="568" t="s">
        <v>76</v>
      </c>
      <c r="AD1538" s="568" t="s">
        <v>76</v>
      </c>
      <c r="AE1538" s="568" t="s">
        <v>76</v>
      </c>
      <c r="AF1538" s="568" t="s">
        <v>76</v>
      </c>
      <c r="AG1538" s="568" t="s">
        <v>76</v>
      </c>
      <c r="AH1538" s="568" t="s">
        <v>76</v>
      </c>
      <c r="AI1538" s="568">
        <v>13</v>
      </c>
      <c r="AJ1538" s="568" t="s">
        <v>76</v>
      </c>
      <c r="AK1538" s="567" t="s">
        <v>76</v>
      </c>
      <c r="AL1538" s="568" t="s">
        <v>76</v>
      </c>
      <c r="AM1538" s="568">
        <v>13</v>
      </c>
      <c r="AN1538" s="568" t="s">
        <v>76</v>
      </c>
      <c r="AO1538" s="568">
        <v>13</v>
      </c>
    </row>
    <row r="1539" spans="1:41" ht="15" customHeight="1">
      <c r="A1539" s="2639" t="s">
        <v>409</v>
      </c>
      <c r="B1539" s="2639"/>
      <c r="C1539" s="568"/>
      <c r="D1539" s="568"/>
      <c r="E1539" s="568"/>
      <c r="F1539" s="568"/>
      <c r="G1539" s="568"/>
      <c r="H1539" s="568"/>
      <c r="I1539" s="568"/>
      <c r="J1539" s="568"/>
      <c r="K1539" s="568"/>
      <c r="L1539" s="568"/>
      <c r="M1539" s="568"/>
      <c r="N1539" s="568"/>
      <c r="O1539" s="568"/>
      <c r="P1539" s="567"/>
      <c r="Q1539" s="567"/>
      <c r="R1539" s="547"/>
      <c r="S1539" s="547"/>
      <c r="T1539" s="547"/>
      <c r="U1539" s="547"/>
      <c r="V1539" s="547"/>
      <c r="W1539" s="546"/>
      <c r="X1539" s="546"/>
      <c r="Y1539" s="546"/>
      <c r="Z1539" s="568"/>
      <c r="AA1539" s="568"/>
      <c r="AB1539" s="567"/>
      <c r="AC1539" s="568"/>
      <c r="AD1539" s="568"/>
      <c r="AE1539" s="568"/>
      <c r="AF1539" s="568"/>
      <c r="AG1539" s="568"/>
      <c r="AH1539" s="568"/>
      <c r="AI1539" s="568"/>
      <c r="AJ1539" s="568"/>
      <c r="AK1539" s="567"/>
      <c r="AL1539" s="568"/>
      <c r="AM1539" s="568"/>
      <c r="AN1539" s="568"/>
      <c r="AO1539" s="568"/>
    </row>
    <row r="1540" spans="1:41" ht="15" customHeight="1">
      <c r="B1540" s="564" t="s">
        <v>390</v>
      </c>
      <c r="C1540" s="568">
        <v>13</v>
      </c>
      <c r="D1540" s="568">
        <v>13</v>
      </c>
      <c r="E1540" s="568">
        <v>13</v>
      </c>
      <c r="F1540" s="568">
        <v>13</v>
      </c>
      <c r="G1540" s="568" t="s">
        <v>76</v>
      </c>
      <c r="H1540" s="568" t="s">
        <v>76</v>
      </c>
      <c r="I1540" s="568">
        <v>13</v>
      </c>
      <c r="J1540" s="568">
        <v>13</v>
      </c>
      <c r="K1540" s="568">
        <v>13</v>
      </c>
      <c r="L1540" s="568">
        <v>13</v>
      </c>
      <c r="M1540" s="568">
        <v>13</v>
      </c>
      <c r="N1540" s="568">
        <v>13</v>
      </c>
      <c r="O1540" s="568">
        <v>13</v>
      </c>
      <c r="P1540" s="568">
        <v>13</v>
      </c>
      <c r="Q1540" s="568">
        <v>13</v>
      </c>
      <c r="R1540" s="547">
        <v>13</v>
      </c>
      <c r="S1540" s="547">
        <v>13</v>
      </c>
      <c r="T1540" s="547">
        <v>13</v>
      </c>
      <c r="U1540" s="547">
        <v>13</v>
      </c>
      <c r="V1540" s="547">
        <v>13</v>
      </c>
      <c r="W1540" s="547">
        <v>13</v>
      </c>
      <c r="X1540" s="547">
        <v>13</v>
      </c>
      <c r="Y1540" s="547">
        <v>13</v>
      </c>
      <c r="Z1540" s="568">
        <v>13</v>
      </c>
      <c r="AA1540" s="568">
        <v>13</v>
      </c>
      <c r="AB1540" s="568">
        <v>13</v>
      </c>
      <c r="AC1540" s="568">
        <v>13</v>
      </c>
      <c r="AD1540" s="568">
        <v>13</v>
      </c>
      <c r="AE1540" s="568" t="s">
        <v>2894</v>
      </c>
      <c r="AF1540" s="568">
        <v>13</v>
      </c>
      <c r="AG1540" s="568">
        <v>13</v>
      </c>
      <c r="AH1540" s="568">
        <v>13</v>
      </c>
      <c r="AI1540" s="568">
        <v>13</v>
      </c>
      <c r="AJ1540" s="568">
        <v>13</v>
      </c>
      <c r="AK1540" s="568" t="s">
        <v>76</v>
      </c>
      <c r="AL1540" s="568" t="s">
        <v>76</v>
      </c>
      <c r="AM1540" s="568" t="s">
        <v>76</v>
      </c>
      <c r="AN1540" s="568">
        <v>13</v>
      </c>
      <c r="AO1540" s="568">
        <v>13</v>
      </c>
    </row>
    <row r="1541" spans="1:41" ht="15" customHeight="1">
      <c r="B1541" s="564" t="s">
        <v>391</v>
      </c>
      <c r="C1541" s="568" t="s">
        <v>76</v>
      </c>
      <c r="D1541" s="568" t="s">
        <v>76</v>
      </c>
      <c r="E1541" s="568" t="s">
        <v>76</v>
      </c>
      <c r="F1541" s="568" t="s">
        <v>76</v>
      </c>
      <c r="G1541" s="568" t="s">
        <v>76</v>
      </c>
      <c r="H1541" s="568" t="s">
        <v>76</v>
      </c>
      <c r="I1541" s="568" t="s">
        <v>76</v>
      </c>
      <c r="J1541" s="568" t="s">
        <v>76</v>
      </c>
      <c r="K1541" s="568">
        <v>13</v>
      </c>
      <c r="L1541" s="568" t="s">
        <v>76</v>
      </c>
      <c r="M1541" s="568" t="s">
        <v>76</v>
      </c>
      <c r="N1541" s="568" t="s">
        <v>76</v>
      </c>
      <c r="O1541" s="567" t="s">
        <v>76</v>
      </c>
      <c r="P1541" s="568" t="s">
        <v>76</v>
      </c>
      <c r="Q1541" s="567" t="s">
        <v>76</v>
      </c>
      <c r="R1541" s="547">
        <v>13</v>
      </c>
      <c r="S1541" s="547" t="s">
        <v>76</v>
      </c>
      <c r="T1541" s="547" t="s">
        <v>76</v>
      </c>
      <c r="U1541" s="547" t="s">
        <v>76</v>
      </c>
      <c r="V1541" s="547" t="s">
        <v>76</v>
      </c>
      <c r="W1541" s="547" t="s">
        <v>76</v>
      </c>
      <c r="X1541" s="547" t="s">
        <v>76</v>
      </c>
      <c r="Y1541" s="547" t="s">
        <v>76</v>
      </c>
      <c r="Z1541" s="568" t="s">
        <v>76</v>
      </c>
      <c r="AA1541" s="568" t="s">
        <v>76</v>
      </c>
      <c r="AB1541" s="568">
        <v>13</v>
      </c>
      <c r="AC1541" s="567" t="s">
        <v>76</v>
      </c>
      <c r="AD1541" s="568" t="s">
        <v>76</v>
      </c>
      <c r="AE1541" s="568">
        <v>13</v>
      </c>
      <c r="AF1541" s="568" t="s">
        <v>76</v>
      </c>
      <c r="AG1541" s="568" t="s">
        <v>76</v>
      </c>
      <c r="AH1541" s="568" t="s">
        <v>76</v>
      </c>
      <c r="AI1541" s="568" t="s">
        <v>76</v>
      </c>
      <c r="AJ1541" s="568" t="s">
        <v>76</v>
      </c>
      <c r="AK1541" s="567" t="s">
        <v>76</v>
      </c>
      <c r="AL1541" s="568" t="s">
        <v>76</v>
      </c>
      <c r="AM1541" s="568" t="s">
        <v>76</v>
      </c>
      <c r="AN1541" s="568" t="s">
        <v>76</v>
      </c>
      <c r="AO1541" s="568">
        <v>13</v>
      </c>
    </row>
    <row r="1542" spans="1:41" ht="15" customHeight="1">
      <c r="A1542" s="2639" t="s">
        <v>410</v>
      </c>
      <c r="B1542" s="2639"/>
      <c r="C1542" s="568"/>
      <c r="D1542" s="568"/>
      <c r="E1542" s="568"/>
      <c r="F1542" s="568"/>
      <c r="G1542" s="568"/>
      <c r="H1542" s="568"/>
      <c r="I1542" s="568"/>
      <c r="J1542" s="568"/>
      <c r="K1542" s="568"/>
      <c r="L1542" s="568"/>
      <c r="M1542" s="568"/>
      <c r="N1542" s="568"/>
      <c r="O1542" s="567"/>
      <c r="P1542" s="568"/>
      <c r="Q1542" s="567"/>
      <c r="R1542" s="547"/>
      <c r="S1542" s="547"/>
      <c r="T1542" s="547"/>
      <c r="U1542" s="547"/>
      <c r="V1542" s="547"/>
      <c r="W1542" s="547"/>
      <c r="X1542" s="547"/>
      <c r="Y1542" s="547"/>
      <c r="Z1542" s="568"/>
      <c r="AA1542" s="568"/>
      <c r="AB1542" s="567"/>
      <c r="AC1542" s="567"/>
      <c r="AD1542" s="568"/>
      <c r="AE1542" s="568"/>
      <c r="AF1542" s="568"/>
      <c r="AG1542" s="568"/>
      <c r="AH1542" s="568"/>
      <c r="AI1542" s="568"/>
      <c r="AJ1542" s="568"/>
      <c r="AK1542" s="567"/>
      <c r="AL1542" s="568"/>
      <c r="AM1542" s="568"/>
      <c r="AN1542" s="568"/>
      <c r="AO1542" s="568"/>
    </row>
    <row r="1543" spans="1:41" ht="15" customHeight="1">
      <c r="B1543" s="564" t="s">
        <v>390</v>
      </c>
      <c r="C1543" s="568">
        <v>14</v>
      </c>
      <c r="D1543" s="568">
        <v>14</v>
      </c>
      <c r="E1543" s="568">
        <v>14</v>
      </c>
      <c r="F1543" s="568">
        <v>13</v>
      </c>
      <c r="G1543" s="568">
        <v>14</v>
      </c>
      <c r="H1543" s="568">
        <v>13</v>
      </c>
      <c r="I1543" s="568" t="s">
        <v>76</v>
      </c>
      <c r="J1543" s="568">
        <v>14.75</v>
      </c>
      <c r="K1543" s="568">
        <v>11.5</v>
      </c>
      <c r="L1543" s="568">
        <v>15.5</v>
      </c>
      <c r="M1543" s="568">
        <v>16</v>
      </c>
      <c r="N1543" s="568" t="s">
        <v>1550</v>
      </c>
      <c r="O1543" s="568">
        <v>17</v>
      </c>
      <c r="P1543" s="568">
        <v>12.5</v>
      </c>
      <c r="Q1543" s="567" t="s">
        <v>2451</v>
      </c>
      <c r="R1543" s="547">
        <v>16</v>
      </c>
      <c r="S1543" s="547">
        <v>15.5</v>
      </c>
      <c r="T1543" s="547">
        <v>17</v>
      </c>
      <c r="U1543" s="547">
        <v>16</v>
      </c>
      <c r="V1543" s="547">
        <v>16.5</v>
      </c>
      <c r="W1543" s="547">
        <v>16.5</v>
      </c>
      <c r="X1543" s="547" t="s">
        <v>2931</v>
      </c>
      <c r="Y1543" s="547">
        <v>16</v>
      </c>
      <c r="Z1543" s="568">
        <v>16.5</v>
      </c>
      <c r="AA1543" s="568">
        <v>16</v>
      </c>
      <c r="AB1543" s="568">
        <v>16</v>
      </c>
      <c r="AC1543" s="568">
        <v>14</v>
      </c>
      <c r="AD1543" s="568">
        <v>14</v>
      </c>
      <c r="AE1543" s="568">
        <v>14.5</v>
      </c>
      <c r="AF1543" s="568">
        <v>16</v>
      </c>
      <c r="AG1543" s="568">
        <v>16</v>
      </c>
      <c r="AH1543" s="568">
        <v>13.4</v>
      </c>
      <c r="AI1543" s="568">
        <v>15.5</v>
      </c>
      <c r="AJ1543" s="568">
        <v>16</v>
      </c>
      <c r="AK1543" s="567" t="s">
        <v>1908</v>
      </c>
      <c r="AL1543" s="568" t="s">
        <v>76</v>
      </c>
      <c r="AM1543" s="568" t="s">
        <v>76</v>
      </c>
      <c r="AN1543" s="568">
        <v>15</v>
      </c>
      <c r="AO1543" s="568">
        <v>16</v>
      </c>
    </row>
    <row r="1544" spans="1:41" ht="15" customHeight="1">
      <c r="B1544" s="564" t="s">
        <v>391</v>
      </c>
      <c r="C1544" s="568" t="s">
        <v>76</v>
      </c>
      <c r="D1544" s="568" t="s">
        <v>76</v>
      </c>
      <c r="E1544" s="568" t="s">
        <v>76</v>
      </c>
      <c r="F1544" s="568" t="s">
        <v>76</v>
      </c>
      <c r="G1544" s="568" t="s">
        <v>76</v>
      </c>
      <c r="H1544" s="568" t="s">
        <v>76</v>
      </c>
      <c r="I1544" s="568" t="s">
        <v>76</v>
      </c>
      <c r="J1544" s="568" t="s">
        <v>76</v>
      </c>
      <c r="K1544" s="568">
        <v>17.5</v>
      </c>
      <c r="L1544" s="568" t="s">
        <v>76</v>
      </c>
      <c r="M1544" s="568" t="s">
        <v>76</v>
      </c>
      <c r="N1544" s="568" t="s">
        <v>1614</v>
      </c>
      <c r="O1544" s="567" t="s">
        <v>76</v>
      </c>
      <c r="P1544" s="567" t="s">
        <v>76</v>
      </c>
      <c r="Q1544" s="567" t="s">
        <v>76</v>
      </c>
      <c r="R1544" s="547">
        <v>19.5</v>
      </c>
      <c r="S1544" s="547" t="s">
        <v>76</v>
      </c>
      <c r="T1544" s="547" t="s">
        <v>76</v>
      </c>
      <c r="U1544" s="547" t="s">
        <v>76</v>
      </c>
      <c r="V1544" s="547" t="s">
        <v>76</v>
      </c>
      <c r="W1544" s="547" t="s">
        <v>76</v>
      </c>
      <c r="X1544" s="547" t="s">
        <v>76</v>
      </c>
      <c r="Y1544" s="547" t="s">
        <v>76</v>
      </c>
      <c r="Z1544" s="568" t="s">
        <v>76</v>
      </c>
      <c r="AA1544" s="568" t="s">
        <v>76</v>
      </c>
      <c r="AB1544" s="568" t="s">
        <v>76</v>
      </c>
      <c r="AC1544" s="568">
        <v>18</v>
      </c>
      <c r="AD1544" s="568" t="s">
        <v>76</v>
      </c>
      <c r="AE1544" s="568" t="s">
        <v>76</v>
      </c>
      <c r="AF1544" s="568" t="s">
        <v>76</v>
      </c>
      <c r="AG1544" s="568" t="s">
        <v>76</v>
      </c>
      <c r="AH1544" s="568">
        <v>16.5</v>
      </c>
      <c r="AI1544" s="568">
        <v>19.25</v>
      </c>
      <c r="AJ1544" s="568" t="s">
        <v>76</v>
      </c>
      <c r="AK1544" s="567" t="s">
        <v>76</v>
      </c>
      <c r="AL1544" s="568" t="s">
        <v>76</v>
      </c>
      <c r="AM1544" s="568" t="s">
        <v>76</v>
      </c>
      <c r="AN1544" s="568" t="s">
        <v>76</v>
      </c>
      <c r="AO1544" s="568">
        <v>19</v>
      </c>
    </row>
    <row r="1545" spans="1:41" ht="15" customHeight="1">
      <c r="A1545" s="2639" t="s">
        <v>411</v>
      </c>
      <c r="B1545" s="2639"/>
      <c r="C1545" s="568"/>
      <c r="D1545" s="568"/>
      <c r="E1545" s="568"/>
      <c r="F1545" s="568"/>
      <c r="G1545" s="568"/>
      <c r="H1545" s="568"/>
      <c r="I1545" s="568"/>
      <c r="J1545" s="568"/>
      <c r="K1545" s="568"/>
      <c r="L1545" s="568"/>
      <c r="M1545" s="568"/>
      <c r="N1545" s="568"/>
      <c r="O1545" s="567"/>
      <c r="P1545" s="567"/>
      <c r="Q1545" s="567"/>
      <c r="R1545" s="547"/>
      <c r="S1545" s="547"/>
      <c r="T1545" s="547"/>
      <c r="U1545" s="547"/>
      <c r="V1545" s="547"/>
      <c r="W1545" s="547"/>
      <c r="X1545" s="547"/>
      <c r="Y1545" s="547"/>
      <c r="Z1545" s="568"/>
      <c r="AA1545" s="568"/>
      <c r="AB1545" s="568"/>
      <c r="AC1545" s="568"/>
      <c r="AD1545" s="568"/>
      <c r="AE1545" s="568"/>
      <c r="AF1545" s="568"/>
      <c r="AG1545" s="568"/>
      <c r="AH1545" s="568"/>
      <c r="AI1545" s="568"/>
      <c r="AJ1545" s="568"/>
      <c r="AK1545" s="567"/>
      <c r="AL1545" s="568"/>
      <c r="AM1545" s="568"/>
      <c r="AN1545" s="568"/>
      <c r="AO1545" s="568"/>
    </row>
    <row r="1546" spans="1:41" ht="15" customHeight="1">
      <c r="B1546" s="564" t="s">
        <v>390</v>
      </c>
      <c r="C1546" s="568">
        <v>13</v>
      </c>
      <c r="D1546" s="568">
        <v>14</v>
      </c>
      <c r="E1546" s="568" t="s">
        <v>2685</v>
      </c>
      <c r="F1546" s="568">
        <v>12</v>
      </c>
      <c r="G1546" s="568" t="s">
        <v>2389</v>
      </c>
      <c r="H1546" s="568" t="s">
        <v>2982</v>
      </c>
      <c r="I1546" s="568">
        <v>10</v>
      </c>
      <c r="J1546" s="568" t="s">
        <v>2904</v>
      </c>
      <c r="K1546" s="568">
        <v>14.5</v>
      </c>
      <c r="L1546" s="568" t="s">
        <v>2706</v>
      </c>
      <c r="M1546" s="568">
        <v>12.5</v>
      </c>
      <c r="N1546" s="568">
        <v>14.75</v>
      </c>
      <c r="O1546" s="568" t="s">
        <v>2258</v>
      </c>
      <c r="P1546" s="568" t="s">
        <v>1854</v>
      </c>
      <c r="Q1546" s="568">
        <v>13</v>
      </c>
      <c r="R1546" s="547">
        <v>13</v>
      </c>
      <c r="S1546" s="547" t="s">
        <v>1933</v>
      </c>
      <c r="T1546" s="547" t="s">
        <v>1878</v>
      </c>
      <c r="U1546" s="547">
        <v>15.5</v>
      </c>
      <c r="V1546" s="546" t="s">
        <v>2710</v>
      </c>
      <c r="W1546" s="547">
        <v>15.5</v>
      </c>
      <c r="X1546" s="547">
        <v>15</v>
      </c>
      <c r="Y1546" s="547">
        <v>15</v>
      </c>
      <c r="Z1546" s="568">
        <v>15.5</v>
      </c>
      <c r="AA1546" s="568">
        <v>14.5</v>
      </c>
      <c r="AB1546" s="568">
        <v>13</v>
      </c>
      <c r="AC1546" s="568">
        <v>8</v>
      </c>
      <c r="AD1546" s="568">
        <v>14</v>
      </c>
      <c r="AE1546" s="568">
        <v>13</v>
      </c>
      <c r="AF1546" s="568">
        <v>16</v>
      </c>
      <c r="AG1546" s="568">
        <v>15.5</v>
      </c>
      <c r="AH1546" s="568">
        <v>10.5</v>
      </c>
      <c r="AI1546" s="568">
        <v>9.5</v>
      </c>
      <c r="AJ1546" s="568">
        <v>16</v>
      </c>
      <c r="AK1546" s="567" t="s">
        <v>1893</v>
      </c>
      <c r="AL1546" s="568">
        <v>13</v>
      </c>
      <c r="AM1546" s="568">
        <v>8.5</v>
      </c>
      <c r="AN1546" s="568">
        <v>10.5</v>
      </c>
      <c r="AO1546" s="568">
        <v>10</v>
      </c>
    </row>
    <row r="1547" spans="1:41" ht="15" customHeight="1">
      <c r="A1547" s="517"/>
      <c r="B1547" s="566" t="s">
        <v>391</v>
      </c>
      <c r="C1547" s="572" t="s">
        <v>76</v>
      </c>
      <c r="D1547" s="572" t="s">
        <v>76</v>
      </c>
      <c r="E1547" s="572" t="s">
        <v>76</v>
      </c>
      <c r="F1547" s="572" t="s">
        <v>76</v>
      </c>
      <c r="G1547" s="572" t="s">
        <v>76</v>
      </c>
      <c r="H1547" s="572" t="s">
        <v>76</v>
      </c>
      <c r="I1547" s="572">
        <v>13</v>
      </c>
      <c r="J1547" s="572" t="s">
        <v>76</v>
      </c>
      <c r="K1547" s="572">
        <v>16.5</v>
      </c>
      <c r="L1547" s="572" t="s">
        <v>76</v>
      </c>
      <c r="M1547" s="572">
        <v>13.5</v>
      </c>
      <c r="N1547" s="572" t="s">
        <v>76</v>
      </c>
      <c r="O1547" s="573" t="s">
        <v>76</v>
      </c>
      <c r="P1547" s="573" t="s">
        <v>76</v>
      </c>
      <c r="Q1547" s="572" t="s">
        <v>76</v>
      </c>
      <c r="R1547" s="552">
        <v>13</v>
      </c>
      <c r="S1547" s="552" t="s">
        <v>76</v>
      </c>
      <c r="T1547" s="553" t="s">
        <v>76</v>
      </c>
      <c r="U1547" s="553" t="s">
        <v>76</v>
      </c>
      <c r="V1547" s="553" t="s">
        <v>76</v>
      </c>
      <c r="W1547" s="553" t="s">
        <v>76</v>
      </c>
      <c r="X1547" s="553" t="s">
        <v>76</v>
      </c>
      <c r="Y1547" s="553" t="s">
        <v>76</v>
      </c>
      <c r="Z1547" s="572" t="s">
        <v>76</v>
      </c>
      <c r="AA1547" s="572" t="s">
        <v>76</v>
      </c>
      <c r="AB1547" s="573" t="s">
        <v>76</v>
      </c>
      <c r="AC1547" s="572">
        <v>14</v>
      </c>
      <c r="AD1547" s="573" t="s">
        <v>76</v>
      </c>
      <c r="AE1547" s="573" t="s">
        <v>76</v>
      </c>
      <c r="AF1547" s="573" t="s">
        <v>76</v>
      </c>
      <c r="AG1547" s="573" t="s">
        <v>76</v>
      </c>
      <c r="AH1547" s="572">
        <v>12.5</v>
      </c>
      <c r="AI1547" s="572">
        <v>11.5</v>
      </c>
      <c r="AJ1547" s="572" t="s">
        <v>76</v>
      </c>
      <c r="AK1547" s="573" t="s">
        <v>76</v>
      </c>
      <c r="AL1547" s="573" t="s">
        <v>76</v>
      </c>
      <c r="AM1547" s="572">
        <v>12</v>
      </c>
      <c r="AN1547" s="572" t="s">
        <v>76</v>
      </c>
      <c r="AO1547" s="572">
        <v>13</v>
      </c>
    </row>
    <row r="1548" spans="1:41" s="1047" customFormat="1" ht="15" customHeight="1">
      <c r="A1548" s="2573" t="s">
        <v>548</v>
      </c>
      <c r="B1548" s="2573"/>
      <c r="C1548" s="2573"/>
      <c r="D1548" s="2573"/>
      <c r="E1548" s="2573"/>
      <c r="F1548" s="2573"/>
      <c r="G1548" s="2573"/>
      <c r="H1548" s="2573"/>
      <c r="I1548" s="2573"/>
      <c r="J1548" s="1049"/>
      <c r="K1548" s="1049"/>
      <c r="L1548" s="1049"/>
      <c r="M1548" s="1049"/>
      <c r="N1548" s="1049"/>
      <c r="O1548" s="1049"/>
      <c r="P1548" s="1049"/>
      <c r="Q1548" s="1049"/>
      <c r="R1548" s="1049"/>
      <c r="S1548" s="1049"/>
      <c r="T1548" s="2573" t="s">
        <v>3562</v>
      </c>
      <c r="U1548" s="2573"/>
      <c r="V1548" s="2573"/>
      <c r="W1548" s="2573"/>
      <c r="X1548" s="2573"/>
      <c r="Y1548" s="1050"/>
      <c r="Z1548" s="1048"/>
      <c r="AA1548" s="1048"/>
      <c r="AB1548" s="1048"/>
      <c r="AC1548" s="1048"/>
      <c r="AF1548" s="1050"/>
      <c r="AG1548" s="1050"/>
      <c r="AH1548" s="1050"/>
      <c r="AI1548" s="1050"/>
      <c r="AJ1548" s="1050"/>
    </row>
    <row r="1549" spans="1:41" s="1047" customFormat="1" ht="15" customHeight="1">
      <c r="B1549" s="1047" t="s">
        <v>399</v>
      </c>
      <c r="U1549" s="1047" t="s">
        <v>399</v>
      </c>
      <c r="V1549" s="1048"/>
      <c r="W1549" s="1048"/>
      <c r="X1549" s="1048"/>
      <c r="Y1549" s="1048"/>
      <c r="AA1549" s="1048"/>
      <c r="AB1549" s="1048"/>
      <c r="AC1549" s="1048"/>
      <c r="AH1549" s="1048"/>
      <c r="AI1549" s="1048"/>
      <c r="AJ1549" s="1048"/>
    </row>
    <row r="1550" spans="1:41" ht="15" customHeight="1"/>
    <row r="1551" spans="1:41" s="641" customFormat="1" ht="15" customHeight="1">
      <c r="B1551" s="2637" t="s">
        <v>2875</v>
      </c>
      <c r="C1551" s="2637"/>
      <c r="D1551" s="2637"/>
      <c r="E1551" s="2637"/>
      <c r="F1551" s="2637"/>
      <c r="G1551" s="2637"/>
      <c r="H1551" s="2637"/>
      <c r="I1551" s="2637"/>
      <c r="J1551" s="2637"/>
      <c r="K1551" s="997" t="s">
        <v>3053</v>
      </c>
      <c r="L1551" s="997"/>
      <c r="M1551" s="997"/>
      <c r="N1551" s="997"/>
      <c r="O1551" s="997"/>
      <c r="P1551" s="997"/>
      <c r="Q1551" s="997"/>
      <c r="R1551" s="2598" t="s">
        <v>2229</v>
      </c>
      <c r="S1551" s="2598"/>
      <c r="T1551" s="642"/>
      <c r="U1551" s="642"/>
      <c r="V1551" s="642"/>
      <c r="W1551" s="642"/>
      <c r="X1551" s="642"/>
      <c r="Y1551" s="642"/>
      <c r="AA1551" s="642"/>
      <c r="AB1551" s="642"/>
      <c r="AC1551" s="642"/>
      <c r="AD1551" s="642"/>
      <c r="AE1551" s="642"/>
      <c r="AF1551" s="642"/>
      <c r="AG1551" s="642"/>
      <c r="AH1551" s="642"/>
      <c r="AI1551" s="642"/>
      <c r="AJ1551" s="642"/>
      <c r="AK1551" s="642"/>
      <c r="AL1551" s="642"/>
      <c r="AM1551" s="642"/>
      <c r="AN1551" s="642"/>
      <c r="AO1551" s="642"/>
    </row>
    <row r="1552" spans="1:41" ht="15" customHeight="1">
      <c r="C1552" s="709"/>
      <c r="D1552" s="709"/>
      <c r="E1552" s="709"/>
      <c r="F1552" s="709"/>
      <c r="G1552" s="709"/>
      <c r="H1552" s="709"/>
      <c r="I1552" s="705"/>
      <c r="J1552" s="2628"/>
      <c r="K1552" s="2628"/>
      <c r="L1552" s="2628"/>
      <c r="M1552" s="543"/>
      <c r="N1552" s="543"/>
      <c r="O1552" s="543"/>
      <c r="P1552" s="543"/>
      <c r="R1552" s="2641" t="s">
        <v>1130</v>
      </c>
      <c r="S1552" s="2641"/>
      <c r="T1552" s="2603"/>
      <c r="U1552" s="2603"/>
      <c r="V1552" s="704"/>
      <c r="W1552" s="704"/>
      <c r="X1552" s="704"/>
      <c r="Y1552" s="543"/>
      <c r="AA1552" s="709"/>
      <c r="AB1552" s="709"/>
      <c r="AC1552" s="705"/>
      <c r="AD1552" s="704"/>
      <c r="AE1552" s="704"/>
      <c r="AF1552" s="704"/>
      <c r="AG1552" s="543"/>
      <c r="AH1552" s="709"/>
      <c r="AI1552" s="709"/>
      <c r="AJ1552" s="602"/>
      <c r="AK1552" s="602"/>
      <c r="AL1552" s="602"/>
      <c r="AM1552" s="602"/>
      <c r="AN1552" s="602"/>
      <c r="AO1552" s="543"/>
    </row>
    <row r="1553" spans="1:41" s="555" customFormat="1" ht="15" customHeight="1">
      <c r="A1553" s="2582" t="s">
        <v>369</v>
      </c>
      <c r="B1553" s="2583"/>
      <c r="C1553" s="2586" t="s">
        <v>230</v>
      </c>
      <c r="D1553" s="2586"/>
      <c r="E1553" s="2586"/>
      <c r="F1553" s="2586"/>
      <c r="G1553" s="2574" t="s">
        <v>370</v>
      </c>
      <c r="H1553" s="2575"/>
      <c r="I1553" s="2575"/>
      <c r="J1553" s="2576"/>
      <c r="K1553" s="2574" t="s">
        <v>371</v>
      </c>
      <c r="L1553" s="2575"/>
      <c r="M1553" s="2575"/>
      <c r="N1553" s="2575"/>
      <c r="O1553" s="2575"/>
      <c r="P1553" s="2575"/>
      <c r="Q1553" s="2575"/>
      <c r="R1553" s="2575"/>
      <c r="S1553" s="2575"/>
      <c r="T1553" s="2575"/>
      <c r="U1553" s="2575"/>
      <c r="V1553" s="2575"/>
      <c r="W1553" s="2575"/>
      <c r="X1553" s="2575"/>
      <c r="Y1553" s="2575"/>
      <c r="Z1553" s="2575"/>
      <c r="AA1553" s="2575"/>
      <c r="AB1553" s="2575"/>
      <c r="AC1553" s="2575"/>
      <c r="AD1553" s="2575"/>
      <c r="AE1553" s="2575"/>
      <c r="AF1553" s="2575"/>
      <c r="AG1553" s="2576"/>
      <c r="AH1553" s="2574" t="s">
        <v>3545</v>
      </c>
      <c r="AI1553" s="2575"/>
      <c r="AJ1553" s="2575"/>
      <c r="AK1553" s="2575"/>
      <c r="AL1553" s="2575"/>
      <c r="AM1553" s="2575"/>
      <c r="AN1553" s="2575"/>
      <c r="AO1553" s="2576"/>
    </row>
    <row r="1554" spans="1:41" s="555" customFormat="1" ht="32.25" customHeight="1">
      <c r="A1554" s="2584"/>
      <c r="B1554" s="2585"/>
      <c r="C1554" s="933" t="s">
        <v>372</v>
      </c>
      <c r="D1554" s="933" t="s">
        <v>373</v>
      </c>
      <c r="E1554" s="933" t="s">
        <v>374</v>
      </c>
      <c r="F1554" s="933" t="s">
        <v>375</v>
      </c>
      <c r="G1554" s="933" t="s">
        <v>376</v>
      </c>
      <c r="H1554" s="933" t="s">
        <v>377</v>
      </c>
      <c r="I1554" s="933" t="s">
        <v>1066</v>
      </c>
      <c r="J1554" s="933" t="s">
        <v>378</v>
      </c>
      <c r="K1554" s="933" t="s">
        <v>890</v>
      </c>
      <c r="L1554" s="933" t="s">
        <v>379</v>
      </c>
      <c r="M1554" s="933" t="s">
        <v>380</v>
      </c>
      <c r="N1554" s="933" t="s">
        <v>381</v>
      </c>
      <c r="O1554" s="933" t="s">
        <v>382</v>
      </c>
      <c r="P1554" s="933" t="s">
        <v>383</v>
      </c>
      <c r="Q1554" s="933" t="s">
        <v>384</v>
      </c>
      <c r="R1554" s="933" t="s">
        <v>412</v>
      </c>
      <c r="S1554" s="933" t="s">
        <v>413</v>
      </c>
      <c r="T1554" s="933" t="s">
        <v>414</v>
      </c>
      <c r="U1554" s="933" t="s">
        <v>415</v>
      </c>
      <c r="V1554" s="933" t="s">
        <v>416</v>
      </c>
      <c r="W1554" s="933" t="s">
        <v>417</v>
      </c>
      <c r="X1554" s="933" t="s">
        <v>418</v>
      </c>
      <c r="Y1554" s="933" t="s">
        <v>419</v>
      </c>
      <c r="Z1554" s="933" t="s">
        <v>420</v>
      </c>
      <c r="AA1554" s="933" t="s">
        <v>421</v>
      </c>
      <c r="AB1554" s="933" t="s">
        <v>422</v>
      </c>
      <c r="AC1554" s="933" t="s">
        <v>423</v>
      </c>
      <c r="AD1554" s="933" t="s">
        <v>424</v>
      </c>
      <c r="AE1554" s="933" t="s">
        <v>425</v>
      </c>
      <c r="AF1554" s="933" t="s">
        <v>426</v>
      </c>
      <c r="AG1554" s="933" t="s">
        <v>427</v>
      </c>
      <c r="AH1554" s="933" t="s">
        <v>3003</v>
      </c>
      <c r="AI1554" s="933" t="s">
        <v>432</v>
      </c>
      <c r="AJ1554" s="933" t="s">
        <v>428</v>
      </c>
      <c r="AK1554" s="933" t="s">
        <v>429</v>
      </c>
      <c r="AL1554" s="933" t="s">
        <v>430</v>
      </c>
      <c r="AM1554" s="933" t="s">
        <v>362</v>
      </c>
      <c r="AN1554" s="933" t="s">
        <v>431</v>
      </c>
      <c r="AO1554" s="933" t="s">
        <v>1260</v>
      </c>
    </row>
    <row r="1555" spans="1:41" s="711" customFormat="1" ht="15" customHeight="1">
      <c r="A1555" s="2642" t="s">
        <v>44</v>
      </c>
      <c r="B1555" s="2642"/>
      <c r="C1555" s="567" t="s">
        <v>1926</v>
      </c>
      <c r="D1555" s="568">
        <v>4</v>
      </c>
      <c r="E1555" s="567" t="s">
        <v>2790</v>
      </c>
      <c r="F1555" s="568">
        <v>4.5</v>
      </c>
      <c r="G1555" s="568" t="s">
        <v>1226</v>
      </c>
      <c r="H1555" s="568" t="s">
        <v>1226</v>
      </c>
      <c r="I1555" s="568">
        <v>5</v>
      </c>
      <c r="J1555" s="568">
        <v>6.5</v>
      </c>
      <c r="K1555" s="568" t="s">
        <v>2984</v>
      </c>
      <c r="L1555" s="568">
        <v>5</v>
      </c>
      <c r="M1555" s="568">
        <v>6</v>
      </c>
      <c r="N1555" s="568">
        <v>5</v>
      </c>
      <c r="O1555" s="568">
        <v>4.5</v>
      </c>
      <c r="P1555" s="568">
        <v>4.5</v>
      </c>
      <c r="Q1555" s="568">
        <v>4.5</v>
      </c>
      <c r="R1555" s="546" t="s">
        <v>2752</v>
      </c>
      <c r="S1555" s="548">
        <v>5</v>
      </c>
      <c r="T1555" s="547">
        <v>4</v>
      </c>
      <c r="U1555" s="547">
        <v>5</v>
      </c>
      <c r="V1555" s="547">
        <v>8</v>
      </c>
      <c r="W1555" s="547">
        <v>5.5</v>
      </c>
      <c r="X1555" s="547" t="s">
        <v>3018</v>
      </c>
      <c r="Y1555" s="547">
        <v>6</v>
      </c>
      <c r="Z1555" s="568">
        <v>6</v>
      </c>
      <c r="AA1555" s="568">
        <v>5</v>
      </c>
      <c r="AB1555" s="568">
        <v>6</v>
      </c>
      <c r="AC1555" s="567" t="s">
        <v>2985</v>
      </c>
      <c r="AD1555" s="568">
        <v>6</v>
      </c>
      <c r="AE1555" s="568" t="s">
        <v>2986</v>
      </c>
      <c r="AF1555" s="568">
        <v>5.5</v>
      </c>
      <c r="AG1555" s="568">
        <v>5</v>
      </c>
      <c r="AH1555" s="567" t="s">
        <v>2794</v>
      </c>
      <c r="AI1555" s="567" t="s">
        <v>3023</v>
      </c>
      <c r="AJ1555" s="568">
        <v>5</v>
      </c>
      <c r="AK1555" s="568">
        <v>4.75</v>
      </c>
      <c r="AL1555" s="568">
        <v>6.5</v>
      </c>
      <c r="AM1555" s="568">
        <v>3</v>
      </c>
      <c r="AN1555" s="568">
        <v>1</v>
      </c>
      <c r="AO1555" s="568" t="s">
        <v>3024</v>
      </c>
    </row>
    <row r="1556" spans="1:41" ht="15" customHeight="1">
      <c r="A1556" s="2639" t="s">
        <v>45</v>
      </c>
      <c r="B1556" s="2639"/>
      <c r="C1556" s="569"/>
      <c r="D1556" s="569"/>
      <c r="E1556" s="569"/>
      <c r="F1556" s="569"/>
      <c r="G1556" s="569"/>
      <c r="H1556" s="569"/>
      <c r="I1556" s="569"/>
      <c r="J1556" s="569"/>
      <c r="K1556" s="569"/>
      <c r="L1556" s="569"/>
      <c r="M1556" s="569"/>
      <c r="N1556" s="569"/>
      <c r="O1556" s="569"/>
      <c r="P1556" s="569"/>
      <c r="Q1556" s="569"/>
      <c r="R1556" s="546"/>
      <c r="S1556" s="546"/>
      <c r="T1556" s="546"/>
      <c r="U1556" s="546"/>
      <c r="V1556" s="546"/>
      <c r="W1556" s="546"/>
      <c r="X1556" s="546"/>
      <c r="Y1556" s="547"/>
      <c r="Z1556" s="567"/>
      <c r="AA1556" s="567"/>
      <c r="AB1556" s="567"/>
      <c r="AC1556" s="567"/>
      <c r="AD1556" s="567"/>
      <c r="AE1556" s="567"/>
      <c r="AF1556" s="567"/>
      <c r="AG1556" s="567"/>
      <c r="AH1556" s="567"/>
      <c r="AI1556" s="567"/>
      <c r="AJ1556" s="567"/>
      <c r="AK1556" s="567"/>
      <c r="AL1556" s="567"/>
      <c r="AM1556" s="567"/>
      <c r="AN1556" s="568"/>
      <c r="AO1556" s="568"/>
    </row>
    <row r="1557" spans="1:41" ht="15" customHeight="1">
      <c r="A1557" s="514" t="s">
        <v>856</v>
      </c>
      <c r="B1557" s="512" t="s">
        <v>2314</v>
      </c>
      <c r="C1557" s="568">
        <v>7.25</v>
      </c>
      <c r="D1557" s="568">
        <v>7.25</v>
      </c>
      <c r="E1557" s="568">
        <v>7</v>
      </c>
      <c r="F1557" s="568">
        <v>7.5</v>
      </c>
      <c r="G1557" s="568">
        <v>7.25</v>
      </c>
      <c r="H1557" s="568">
        <v>7.5</v>
      </c>
      <c r="I1557" s="568">
        <v>7</v>
      </c>
      <c r="J1557" s="568">
        <v>7</v>
      </c>
      <c r="K1557" s="568">
        <v>7.5</v>
      </c>
      <c r="L1557" s="570">
        <v>8.5</v>
      </c>
      <c r="M1557" s="568" t="s">
        <v>2481</v>
      </c>
      <c r="N1557" s="568">
        <v>8.25</v>
      </c>
      <c r="O1557" s="567" t="s">
        <v>3039</v>
      </c>
      <c r="P1557" s="568">
        <v>7.75</v>
      </c>
      <c r="Q1557" s="568">
        <v>7.75</v>
      </c>
      <c r="R1557" s="546" t="s">
        <v>2787</v>
      </c>
      <c r="S1557" s="547">
        <v>8</v>
      </c>
      <c r="T1557" s="547" t="s">
        <v>2481</v>
      </c>
      <c r="U1557" s="547">
        <v>8.75</v>
      </c>
      <c r="V1557" s="547">
        <v>9</v>
      </c>
      <c r="W1557" s="547" t="s">
        <v>2497</v>
      </c>
      <c r="X1557" s="547">
        <v>6.5</v>
      </c>
      <c r="Y1557" s="547">
        <v>8.5</v>
      </c>
      <c r="Z1557" s="568" t="s">
        <v>2384</v>
      </c>
      <c r="AA1557" s="568">
        <v>9</v>
      </c>
      <c r="AB1557" s="568" t="s">
        <v>2502</v>
      </c>
      <c r="AC1557" s="567" t="s">
        <v>3041</v>
      </c>
      <c r="AD1557" s="568">
        <v>9</v>
      </c>
      <c r="AE1557" s="568">
        <v>8.4</v>
      </c>
      <c r="AF1557" s="568" t="s">
        <v>2384</v>
      </c>
      <c r="AG1557" s="568" t="s">
        <v>2384</v>
      </c>
      <c r="AH1557" s="568">
        <v>5</v>
      </c>
      <c r="AI1557" s="567" t="s">
        <v>3054</v>
      </c>
      <c r="AJ1557" s="568" t="s">
        <v>2525</v>
      </c>
      <c r="AK1557" s="567" t="s">
        <v>2787</v>
      </c>
      <c r="AL1557" s="568">
        <v>9</v>
      </c>
      <c r="AM1557" s="567" t="s">
        <v>3007</v>
      </c>
      <c r="AN1557" s="568" t="s">
        <v>2967</v>
      </c>
      <c r="AO1557" s="568" t="s">
        <v>3043</v>
      </c>
    </row>
    <row r="1558" spans="1:41" ht="15" customHeight="1">
      <c r="A1558" s="514" t="s">
        <v>1085</v>
      </c>
      <c r="B1558" s="512" t="s">
        <v>2315</v>
      </c>
      <c r="C1558" s="568">
        <v>7.5</v>
      </c>
      <c r="D1558" s="568">
        <v>7.5</v>
      </c>
      <c r="E1558" s="568">
        <v>7.5</v>
      </c>
      <c r="F1558" s="568">
        <v>7.75</v>
      </c>
      <c r="G1558" s="568">
        <v>7.5</v>
      </c>
      <c r="H1558" s="568">
        <v>8</v>
      </c>
      <c r="I1558" s="568">
        <v>7.5</v>
      </c>
      <c r="J1558" s="568">
        <v>7.25</v>
      </c>
      <c r="K1558" s="568">
        <v>8</v>
      </c>
      <c r="L1558" s="570" t="s">
        <v>2384</v>
      </c>
      <c r="M1558" s="568" t="s">
        <v>2481</v>
      </c>
      <c r="N1558" s="568">
        <v>8</v>
      </c>
      <c r="O1558" s="567" t="s">
        <v>3044</v>
      </c>
      <c r="P1558" s="568">
        <v>8</v>
      </c>
      <c r="Q1558" s="568">
        <v>7.75</v>
      </c>
      <c r="R1558" s="546" t="s">
        <v>2787</v>
      </c>
      <c r="S1558" s="547">
        <v>8.25</v>
      </c>
      <c r="T1558" s="547" t="s">
        <v>2478</v>
      </c>
      <c r="U1558" s="547">
        <v>9</v>
      </c>
      <c r="V1558" s="547">
        <v>9</v>
      </c>
      <c r="W1558" s="547" t="s">
        <v>2497</v>
      </c>
      <c r="X1558" s="546">
        <v>6.75</v>
      </c>
      <c r="Y1558" s="547">
        <v>8.5</v>
      </c>
      <c r="Z1558" s="568" t="s">
        <v>2384</v>
      </c>
      <c r="AA1558" s="568">
        <v>9</v>
      </c>
      <c r="AB1558" s="568" t="s">
        <v>2502</v>
      </c>
      <c r="AC1558" s="567" t="s">
        <v>3045</v>
      </c>
      <c r="AD1558" s="568">
        <v>9</v>
      </c>
      <c r="AE1558" s="568">
        <v>8.5</v>
      </c>
      <c r="AF1558" s="568">
        <v>9</v>
      </c>
      <c r="AG1558" s="568" t="s">
        <v>2384</v>
      </c>
      <c r="AH1558" s="568">
        <v>5.5</v>
      </c>
      <c r="AI1558" s="567" t="s">
        <v>3055</v>
      </c>
      <c r="AJ1558" s="568" t="s">
        <v>2728</v>
      </c>
      <c r="AK1558" s="567" t="s">
        <v>2729</v>
      </c>
      <c r="AL1558" s="568">
        <v>9</v>
      </c>
      <c r="AM1558" s="567" t="s">
        <v>3007</v>
      </c>
      <c r="AN1558" s="568" t="s">
        <v>2969</v>
      </c>
      <c r="AO1558" s="568" t="s">
        <v>3023</v>
      </c>
    </row>
    <row r="1559" spans="1:41" ht="15" customHeight="1">
      <c r="A1559" s="514" t="s">
        <v>827</v>
      </c>
      <c r="B1559" s="512" t="s">
        <v>2316</v>
      </c>
      <c r="C1559" s="568">
        <v>8</v>
      </c>
      <c r="D1559" s="568">
        <v>8</v>
      </c>
      <c r="E1559" s="568">
        <v>7.75</v>
      </c>
      <c r="F1559" s="568">
        <v>8</v>
      </c>
      <c r="G1559" s="568">
        <v>8</v>
      </c>
      <c r="H1559" s="568">
        <v>8.25</v>
      </c>
      <c r="I1559" s="568">
        <v>7.75</v>
      </c>
      <c r="J1559" s="568">
        <v>7.5</v>
      </c>
      <c r="K1559" s="568" t="s">
        <v>2448</v>
      </c>
      <c r="L1559" s="570" t="s">
        <v>2384</v>
      </c>
      <c r="M1559" s="568" t="s">
        <v>2384</v>
      </c>
      <c r="N1559" s="568">
        <v>8</v>
      </c>
      <c r="O1559" s="567" t="s">
        <v>3047</v>
      </c>
      <c r="P1559" s="568">
        <v>8.25</v>
      </c>
      <c r="Q1559" s="568">
        <v>8</v>
      </c>
      <c r="R1559" s="547">
        <v>8.25</v>
      </c>
      <c r="S1559" s="547">
        <v>8.5</v>
      </c>
      <c r="T1559" s="547" t="s">
        <v>2384</v>
      </c>
      <c r="U1559" s="547">
        <v>9</v>
      </c>
      <c r="V1559" s="547">
        <v>9.25</v>
      </c>
      <c r="W1559" s="547">
        <v>8.5</v>
      </c>
      <c r="X1559" s="547">
        <v>7</v>
      </c>
      <c r="Y1559" s="547">
        <v>8.5</v>
      </c>
      <c r="Z1559" s="568" t="s">
        <v>2384</v>
      </c>
      <c r="AA1559" s="568">
        <v>9.25</v>
      </c>
      <c r="AB1559" s="568" t="s">
        <v>2502</v>
      </c>
      <c r="AC1559" s="567" t="s">
        <v>3045</v>
      </c>
      <c r="AD1559" s="568">
        <v>9</v>
      </c>
      <c r="AE1559" s="568">
        <v>9</v>
      </c>
      <c r="AF1559" s="568">
        <v>9</v>
      </c>
      <c r="AG1559" s="568" t="s">
        <v>2384</v>
      </c>
      <c r="AH1559" s="567" t="s">
        <v>3031</v>
      </c>
      <c r="AI1559" s="567" t="s">
        <v>3056</v>
      </c>
      <c r="AJ1559" s="568">
        <v>8.5</v>
      </c>
      <c r="AK1559" s="567" t="s">
        <v>2502</v>
      </c>
      <c r="AL1559" s="568">
        <v>9</v>
      </c>
      <c r="AM1559" s="568" t="s">
        <v>3007</v>
      </c>
      <c r="AN1559" s="568" t="s">
        <v>2642</v>
      </c>
      <c r="AO1559" s="568" t="s">
        <v>3033</v>
      </c>
    </row>
    <row r="1560" spans="1:41" ht="15" customHeight="1">
      <c r="A1560" s="514" t="s">
        <v>828</v>
      </c>
      <c r="B1560" s="512" t="s">
        <v>2317</v>
      </c>
      <c r="C1560" s="568">
        <v>8.25</v>
      </c>
      <c r="D1560" s="568">
        <v>8</v>
      </c>
      <c r="E1560" s="568">
        <v>8</v>
      </c>
      <c r="F1560" s="568">
        <v>8.5</v>
      </c>
      <c r="G1560" s="568">
        <v>8.25</v>
      </c>
      <c r="H1560" s="568">
        <v>8.5</v>
      </c>
      <c r="I1560" s="568">
        <v>8</v>
      </c>
      <c r="J1560" s="568">
        <v>7.75</v>
      </c>
      <c r="K1560" s="568" t="s">
        <v>76</v>
      </c>
      <c r="L1560" s="568" t="s">
        <v>76</v>
      </c>
      <c r="M1560" s="568">
        <v>7.5</v>
      </c>
      <c r="N1560" s="568" t="s">
        <v>76</v>
      </c>
      <c r="O1560" s="567" t="s">
        <v>3050</v>
      </c>
      <c r="P1560" s="568">
        <v>8.5</v>
      </c>
      <c r="Q1560" s="568" t="s">
        <v>76</v>
      </c>
      <c r="R1560" s="547">
        <v>7.75</v>
      </c>
      <c r="S1560" s="547">
        <v>9</v>
      </c>
      <c r="T1560" s="547">
        <v>6.75</v>
      </c>
      <c r="U1560" s="547" t="s">
        <v>76</v>
      </c>
      <c r="V1560" s="547" t="s">
        <v>76</v>
      </c>
      <c r="W1560" s="547">
        <v>8.5</v>
      </c>
      <c r="X1560" s="547">
        <v>7</v>
      </c>
      <c r="Y1560" s="546" t="s">
        <v>2996</v>
      </c>
      <c r="Z1560" s="567" t="s">
        <v>76</v>
      </c>
      <c r="AA1560" s="567" t="s">
        <v>76</v>
      </c>
      <c r="AB1560" s="568" t="s">
        <v>2502</v>
      </c>
      <c r="AC1560" s="567" t="s">
        <v>1782</v>
      </c>
      <c r="AD1560" s="568">
        <v>9</v>
      </c>
      <c r="AE1560" s="568" t="s">
        <v>76</v>
      </c>
      <c r="AF1560" s="568">
        <v>8.5</v>
      </c>
      <c r="AG1560" s="568" t="s">
        <v>76</v>
      </c>
      <c r="AH1560" s="567" t="s">
        <v>3034</v>
      </c>
      <c r="AI1560" s="567" t="s">
        <v>3057</v>
      </c>
      <c r="AJ1560" s="568" t="s">
        <v>2501</v>
      </c>
      <c r="AK1560" s="567" t="s">
        <v>2502</v>
      </c>
      <c r="AL1560" s="568">
        <v>9</v>
      </c>
      <c r="AM1560" s="568" t="s">
        <v>3007</v>
      </c>
      <c r="AN1560" s="568" t="s">
        <v>2642</v>
      </c>
      <c r="AO1560" s="568" t="s">
        <v>3035</v>
      </c>
    </row>
    <row r="1561" spans="1:41" ht="15" customHeight="1">
      <c r="A1561" s="514" t="s">
        <v>854</v>
      </c>
      <c r="B1561" s="512" t="s">
        <v>2318</v>
      </c>
      <c r="C1561" s="568" t="s">
        <v>76</v>
      </c>
      <c r="D1561" s="568">
        <v>8</v>
      </c>
      <c r="E1561" s="568" t="s">
        <v>76</v>
      </c>
      <c r="F1561" s="568" t="s">
        <v>76</v>
      </c>
      <c r="G1561" s="568">
        <v>8.25</v>
      </c>
      <c r="H1561" s="568">
        <v>8.5</v>
      </c>
      <c r="I1561" s="568">
        <v>8.5</v>
      </c>
      <c r="J1561" s="568">
        <v>7.75</v>
      </c>
      <c r="K1561" s="568" t="s">
        <v>76</v>
      </c>
      <c r="L1561" s="568" t="s">
        <v>76</v>
      </c>
      <c r="M1561" s="568" t="s">
        <v>76</v>
      </c>
      <c r="N1561" s="568" t="s">
        <v>76</v>
      </c>
      <c r="O1561" s="567" t="s">
        <v>3050</v>
      </c>
      <c r="P1561" s="568">
        <v>8.5</v>
      </c>
      <c r="Q1561" s="568" t="s">
        <v>76</v>
      </c>
      <c r="R1561" s="547">
        <v>7.75</v>
      </c>
      <c r="S1561" s="547" t="s">
        <v>76</v>
      </c>
      <c r="T1561" s="547">
        <v>6.5</v>
      </c>
      <c r="U1561" s="547" t="s">
        <v>76</v>
      </c>
      <c r="V1561" s="547" t="s">
        <v>76</v>
      </c>
      <c r="W1561" s="547">
        <v>8.5</v>
      </c>
      <c r="X1561" s="547">
        <v>7</v>
      </c>
      <c r="Y1561" s="547" t="s">
        <v>2979</v>
      </c>
      <c r="Z1561" s="567" t="s">
        <v>76</v>
      </c>
      <c r="AA1561" s="567" t="s">
        <v>76</v>
      </c>
      <c r="AB1561" s="568" t="s">
        <v>2502</v>
      </c>
      <c r="AC1561" s="567" t="s">
        <v>1782</v>
      </c>
      <c r="AD1561" s="568">
        <v>9</v>
      </c>
      <c r="AE1561" s="568" t="s">
        <v>76</v>
      </c>
      <c r="AF1561" s="568">
        <v>8.5</v>
      </c>
      <c r="AG1561" s="568" t="s">
        <v>76</v>
      </c>
      <c r="AH1561" s="567" t="s">
        <v>3036</v>
      </c>
      <c r="AI1561" s="567" t="s">
        <v>3058</v>
      </c>
      <c r="AJ1561" s="568" t="s">
        <v>2501</v>
      </c>
      <c r="AK1561" s="567" t="s">
        <v>2502</v>
      </c>
      <c r="AL1561" s="568">
        <v>9</v>
      </c>
      <c r="AM1561" s="568" t="s">
        <v>76</v>
      </c>
      <c r="AN1561" s="568" t="s">
        <v>2642</v>
      </c>
      <c r="AO1561" s="568" t="s">
        <v>76</v>
      </c>
    </row>
    <row r="1562" spans="1:41" ht="15" customHeight="1">
      <c r="A1562" s="2639" t="s">
        <v>388</v>
      </c>
      <c r="B1562" s="2639"/>
      <c r="C1562" s="568"/>
      <c r="D1562" s="568"/>
      <c r="E1562" s="568"/>
      <c r="F1562" s="568"/>
      <c r="G1562" s="568"/>
      <c r="H1562" s="568"/>
      <c r="I1562" s="568"/>
      <c r="J1562" s="568"/>
      <c r="K1562" s="568"/>
      <c r="L1562" s="568"/>
      <c r="M1562" s="568"/>
      <c r="N1562" s="568"/>
      <c r="O1562" s="567" t="s">
        <v>311</v>
      </c>
      <c r="P1562" s="568"/>
      <c r="Q1562" s="567"/>
      <c r="R1562" s="547"/>
      <c r="S1562" s="547"/>
      <c r="T1562" s="547"/>
      <c r="U1562" s="547"/>
      <c r="V1562" s="547"/>
      <c r="W1562" s="547"/>
      <c r="X1562" s="546"/>
      <c r="Y1562" s="547"/>
      <c r="Z1562" s="567"/>
      <c r="AA1562" s="567"/>
      <c r="AB1562" s="568"/>
      <c r="AC1562" s="567"/>
      <c r="AD1562" s="568"/>
      <c r="AE1562" s="568"/>
      <c r="AF1562" s="568"/>
      <c r="AG1562" s="568"/>
      <c r="AH1562" s="567"/>
      <c r="AI1562" s="567"/>
      <c r="AJ1562" s="567"/>
      <c r="AK1562" s="567"/>
      <c r="AL1562" s="567"/>
      <c r="AM1562" s="567"/>
      <c r="AN1562" s="568"/>
      <c r="AO1562" s="568"/>
    </row>
    <row r="1563" spans="1:41" ht="15" customHeight="1">
      <c r="A1563" s="2639" t="s">
        <v>389</v>
      </c>
      <c r="B1563" s="2639"/>
      <c r="C1563" s="568"/>
      <c r="D1563" s="568"/>
      <c r="E1563" s="568"/>
      <c r="F1563" s="568"/>
      <c r="G1563" s="568"/>
      <c r="H1563" s="568"/>
      <c r="I1563" s="568"/>
      <c r="J1563" s="568"/>
      <c r="K1563" s="568"/>
      <c r="L1563" s="568"/>
      <c r="M1563" s="568"/>
      <c r="N1563" s="568"/>
      <c r="O1563" s="567"/>
      <c r="P1563" s="568"/>
      <c r="Q1563" s="567"/>
      <c r="R1563" s="547"/>
      <c r="S1563" s="547"/>
      <c r="T1563" s="547"/>
      <c r="U1563" s="547"/>
      <c r="V1563" s="547"/>
      <c r="W1563" s="547"/>
      <c r="X1563" s="546"/>
      <c r="Y1563" s="547"/>
      <c r="Z1563" s="567"/>
      <c r="AA1563" s="567"/>
      <c r="AB1563" s="568"/>
      <c r="AC1563" s="567"/>
      <c r="AD1563" s="568"/>
      <c r="AE1563" s="568"/>
      <c r="AF1563" s="568"/>
      <c r="AG1563" s="568"/>
      <c r="AH1563" s="567"/>
      <c r="AI1563" s="567"/>
      <c r="AJ1563" s="567"/>
      <c r="AK1563" s="567"/>
      <c r="AL1563" s="567"/>
      <c r="AM1563" s="567"/>
      <c r="AN1563" s="568"/>
      <c r="AO1563" s="568"/>
    </row>
    <row r="1564" spans="1:41" ht="15" customHeight="1">
      <c r="A1564" s="563"/>
      <c r="B1564" s="564" t="s">
        <v>390</v>
      </c>
      <c r="C1564" s="568" t="s">
        <v>1646</v>
      </c>
      <c r="D1564" s="568" t="s">
        <v>2272</v>
      </c>
      <c r="E1564" s="568" t="s">
        <v>2841</v>
      </c>
      <c r="F1564" s="568">
        <v>10</v>
      </c>
      <c r="G1564" s="568" t="s">
        <v>2323</v>
      </c>
      <c r="H1564" s="568">
        <v>12</v>
      </c>
      <c r="I1564" s="568">
        <v>10</v>
      </c>
      <c r="J1564" s="568">
        <v>10</v>
      </c>
      <c r="K1564" s="568">
        <v>13</v>
      </c>
      <c r="L1564" s="568">
        <v>10</v>
      </c>
      <c r="M1564" s="568">
        <v>13</v>
      </c>
      <c r="N1564" s="568">
        <v>12</v>
      </c>
      <c r="O1564" s="568">
        <v>13</v>
      </c>
      <c r="P1564" s="568">
        <v>13</v>
      </c>
      <c r="Q1564" s="568" t="s">
        <v>1782</v>
      </c>
      <c r="R1564" s="547">
        <v>13</v>
      </c>
      <c r="S1564" s="547">
        <v>13</v>
      </c>
      <c r="T1564" s="547">
        <v>7</v>
      </c>
      <c r="U1564" s="547">
        <v>13</v>
      </c>
      <c r="V1564" s="547">
        <v>12</v>
      </c>
      <c r="W1564" s="547">
        <v>13</v>
      </c>
      <c r="X1564" s="547">
        <v>11</v>
      </c>
      <c r="Y1564" s="547">
        <v>13</v>
      </c>
      <c r="Z1564" s="568">
        <v>13</v>
      </c>
      <c r="AA1564" s="568">
        <v>11</v>
      </c>
      <c r="AB1564" s="568">
        <v>12</v>
      </c>
      <c r="AC1564" s="568">
        <v>13</v>
      </c>
      <c r="AD1564" s="568">
        <v>9</v>
      </c>
      <c r="AE1564" s="568">
        <v>12.5</v>
      </c>
      <c r="AF1564" s="568">
        <v>13</v>
      </c>
      <c r="AG1564" s="568">
        <v>13</v>
      </c>
      <c r="AH1564" s="568">
        <v>13</v>
      </c>
      <c r="AI1564" s="568">
        <v>11.5</v>
      </c>
      <c r="AJ1564" s="568" t="s">
        <v>76</v>
      </c>
      <c r="AK1564" s="568">
        <v>7</v>
      </c>
      <c r="AL1564" s="568">
        <v>13</v>
      </c>
      <c r="AM1564" s="568">
        <v>12</v>
      </c>
      <c r="AN1564" s="568">
        <v>8.5</v>
      </c>
      <c r="AO1564" s="568">
        <v>13</v>
      </c>
    </row>
    <row r="1565" spans="1:41" ht="15" customHeight="1">
      <c r="A1565" s="563"/>
      <c r="B1565" s="564" t="s">
        <v>391</v>
      </c>
      <c r="C1565" s="568" t="s">
        <v>2867</v>
      </c>
      <c r="D1565" s="568" t="s">
        <v>76</v>
      </c>
      <c r="E1565" s="568" t="s">
        <v>76</v>
      </c>
      <c r="F1565" s="568" t="s">
        <v>76</v>
      </c>
      <c r="G1565" s="568" t="s">
        <v>76</v>
      </c>
      <c r="H1565" s="568">
        <v>12</v>
      </c>
      <c r="I1565" s="568" t="s">
        <v>76</v>
      </c>
      <c r="J1565" s="568" t="s">
        <v>76</v>
      </c>
      <c r="K1565" s="568">
        <v>13</v>
      </c>
      <c r="L1565" s="568" t="s">
        <v>76</v>
      </c>
      <c r="M1565" s="568" t="s">
        <v>76</v>
      </c>
      <c r="N1565" s="568" t="s">
        <v>76</v>
      </c>
      <c r="O1565" s="567" t="s">
        <v>76</v>
      </c>
      <c r="P1565" s="568" t="s">
        <v>76</v>
      </c>
      <c r="Q1565" s="568" t="s">
        <v>2680</v>
      </c>
      <c r="R1565" s="547">
        <v>13</v>
      </c>
      <c r="S1565" s="547" t="s">
        <v>76</v>
      </c>
      <c r="T1565" s="547" t="s">
        <v>76</v>
      </c>
      <c r="U1565" s="547" t="s">
        <v>76</v>
      </c>
      <c r="V1565" s="547" t="s">
        <v>76</v>
      </c>
      <c r="W1565" s="547" t="s">
        <v>76</v>
      </c>
      <c r="X1565" s="547">
        <v>13</v>
      </c>
      <c r="Y1565" s="547">
        <v>2</v>
      </c>
      <c r="Z1565" s="568" t="s">
        <v>76</v>
      </c>
      <c r="AA1565" s="568">
        <v>13</v>
      </c>
      <c r="AB1565" s="568" t="s">
        <v>76</v>
      </c>
      <c r="AC1565" s="568" t="s">
        <v>76</v>
      </c>
      <c r="AD1565" s="568" t="s">
        <v>76</v>
      </c>
      <c r="AE1565" s="568" t="s">
        <v>76</v>
      </c>
      <c r="AF1565" s="568" t="s">
        <v>76</v>
      </c>
      <c r="AG1565" s="568" t="s">
        <v>76</v>
      </c>
      <c r="AH1565" s="567" t="s">
        <v>76</v>
      </c>
      <c r="AI1565" s="568" t="s">
        <v>76</v>
      </c>
      <c r="AJ1565" s="568" t="s">
        <v>76</v>
      </c>
      <c r="AK1565" s="567" t="s">
        <v>76</v>
      </c>
      <c r="AL1565" s="568" t="s">
        <v>76</v>
      </c>
      <c r="AM1565" s="568">
        <v>12</v>
      </c>
      <c r="AN1565" s="568" t="s">
        <v>76</v>
      </c>
      <c r="AO1565" s="568">
        <v>13</v>
      </c>
    </row>
    <row r="1566" spans="1:41" ht="15" customHeight="1">
      <c r="A1566" s="2639" t="s">
        <v>400</v>
      </c>
      <c r="B1566" s="2639"/>
      <c r="C1566" s="568"/>
      <c r="D1566" s="568"/>
      <c r="E1566" s="568"/>
      <c r="F1566" s="568"/>
      <c r="G1566" s="568"/>
      <c r="H1566" s="568"/>
      <c r="I1566" s="568"/>
      <c r="J1566" s="568"/>
      <c r="K1566" s="568"/>
      <c r="L1566" s="568"/>
      <c r="M1566" s="568"/>
      <c r="N1566" s="568"/>
      <c r="O1566" s="567"/>
      <c r="P1566" s="568"/>
      <c r="Q1566" s="567"/>
      <c r="R1566" s="547"/>
      <c r="S1566" s="547"/>
      <c r="T1566" s="547"/>
      <c r="U1566" s="547"/>
      <c r="V1566" s="547"/>
      <c r="W1566" s="547"/>
      <c r="X1566" s="547"/>
      <c r="Y1566" s="547"/>
      <c r="Z1566" s="567"/>
      <c r="AA1566" s="567"/>
      <c r="AB1566" s="568"/>
      <c r="AC1566" s="568"/>
      <c r="AD1566" s="568"/>
      <c r="AE1566" s="568"/>
      <c r="AF1566" s="568"/>
      <c r="AG1566" s="568"/>
      <c r="AH1566" s="567"/>
      <c r="AI1566" s="568"/>
      <c r="AJ1566" s="568"/>
      <c r="AK1566" s="567"/>
      <c r="AL1566" s="568"/>
      <c r="AM1566" s="568"/>
      <c r="AN1566" s="568"/>
      <c r="AO1566" s="568"/>
    </row>
    <row r="1567" spans="1:41" ht="15" customHeight="1">
      <c r="B1567" s="564" t="s">
        <v>390</v>
      </c>
      <c r="C1567" s="568">
        <v>12.5</v>
      </c>
      <c r="D1567" s="568">
        <v>13</v>
      </c>
      <c r="E1567" s="568" t="s">
        <v>1647</v>
      </c>
      <c r="F1567" s="568">
        <v>13</v>
      </c>
      <c r="G1567" s="568">
        <v>12.5</v>
      </c>
      <c r="H1567" s="568">
        <v>12</v>
      </c>
      <c r="I1567" s="568">
        <v>11.5</v>
      </c>
      <c r="J1567" s="568">
        <v>13</v>
      </c>
      <c r="K1567" s="568">
        <v>13</v>
      </c>
      <c r="L1567" s="568">
        <v>13</v>
      </c>
      <c r="M1567" s="568">
        <v>13</v>
      </c>
      <c r="N1567" s="568">
        <v>13</v>
      </c>
      <c r="O1567" s="568">
        <v>13</v>
      </c>
      <c r="P1567" s="568">
        <v>13</v>
      </c>
      <c r="Q1567" s="568">
        <v>13</v>
      </c>
      <c r="R1567" s="547">
        <v>13</v>
      </c>
      <c r="S1567" s="547">
        <v>13</v>
      </c>
      <c r="T1567" s="547">
        <v>13</v>
      </c>
      <c r="U1567" s="547">
        <v>13</v>
      </c>
      <c r="V1567" s="547">
        <v>13</v>
      </c>
      <c r="W1567" s="547">
        <v>13</v>
      </c>
      <c r="X1567" s="547">
        <v>13</v>
      </c>
      <c r="Y1567" s="547">
        <v>13</v>
      </c>
      <c r="Z1567" s="568">
        <v>13</v>
      </c>
      <c r="AA1567" s="568">
        <v>13</v>
      </c>
      <c r="AB1567" s="568">
        <v>13</v>
      </c>
      <c r="AC1567" s="568">
        <v>13</v>
      </c>
      <c r="AD1567" s="568">
        <v>13</v>
      </c>
      <c r="AE1567" s="568">
        <v>13</v>
      </c>
      <c r="AF1567" s="568">
        <v>13</v>
      </c>
      <c r="AG1567" s="568">
        <v>13</v>
      </c>
      <c r="AH1567" s="568">
        <v>13</v>
      </c>
      <c r="AI1567" s="568">
        <v>12.5</v>
      </c>
      <c r="AJ1567" s="568">
        <v>13</v>
      </c>
      <c r="AK1567" s="568">
        <v>13</v>
      </c>
      <c r="AL1567" s="568">
        <v>13</v>
      </c>
      <c r="AM1567" s="568" t="s">
        <v>76</v>
      </c>
      <c r="AN1567" s="568">
        <v>13</v>
      </c>
      <c r="AO1567" s="568">
        <v>13</v>
      </c>
    </row>
    <row r="1568" spans="1:41" ht="15" customHeight="1">
      <c r="B1568" s="564" t="s">
        <v>391</v>
      </c>
      <c r="C1568" s="568" t="s">
        <v>76</v>
      </c>
      <c r="D1568" s="568" t="s">
        <v>76</v>
      </c>
      <c r="E1568" s="568" t="s">
        <v>76</v>
      </c>
      <c r="F1568" s="568" t="s">
        <v>76</v>
      </c>
      <c r="G1568" s="568" t="s">
        <v>76</v>
      </c>
      <c r="H1568" s="568" t="s">
        <v>76</v>
      </c>
      <c r="I1568" s="568">
        <v>12.5</v>
      </c>
      <c r="J1568" s="568" t="s">
        <v>76</v>
      </c>
      <c r="K1568" s="568">
        <v>13</v>
      </c>
      <c r="L1568" s="568" t="s">
        <v>76</v>
      </c>
      <c r="M1568" s="568" t="s">
        <v>76</v>
      </c>
      <c r="N1568" s="568" t="s">
        <v>76</v>
      </c>
      <c r="O1568" s="568" t="s">
        <v>76</v>
      </c>
      <c r="P1568" s="567" t="s">
        <v>76</v>
      </c>
      <c r="Q1568" s="567" t="s">
        <v>76</v>
      </c>
      <c r="R1568" s="547">
        <v>13</v>
      </c>
      <c r="S1568" s="547" t="s">
        <v>76</v>
      </c>
      <c r="T1568" s="547" t="s">
        <v>76</v>
      </c>
      <c r="U1568" s="547" t="s">
        <v>76</v>
      </c>
      <c r="V1568" s="547" t="s">
        <v>76</v>
      </c>
      <c r="W1568" s="547" t="s">
        <v>76</v>
      </c>
      <c r="X1568" s="547" t="s">
        <v>76</v>
      </c>
      <c r="Y1568" s="547" t="s">
        <v>76</v>
      </c>
      <c r="Z1568" s="568" t="s">
        <v>76</v>
      </c>
      <c r="AA1568" s="568" t="s">
        <v>76</v>
      </c>
      <c r="AB1568" s="568" t="s">
        <v>76</v>
      </c>
      <c r="AC1568" s="568" t="s">
        <v>76</v>
      </c>
      <c r="AD1568" s="568" t="s">
        <v>76</v>
      </c>
      <c r="AE1568" s="568" t="s">
        <v>76</v>
      </c>
      <c r="AF1568" s="568" t="s">
        <v>76</v>
      </c>
      <c r="AG1568" s="568"/>
      <c r="AH1568" s="568" t="s">
        <v>76</v>
      </c>
      <c r="AI1568" s="568">
        <v>13</v>
      </c>
      <c r="AJ1568" s="568" t="s">
        <v>76</v>
      </c>
      <c r="AK1568" s="567" t="s">
        <v>76</v>
      </c>
      <c r="AL1568" s="568" t="s">
        <v>76</v>
      </c>
      <c r="AM1568" s="568">
        <v>13</v>
      </c>
      <c r="AN1568" s="568" t="s">
        <v>76</v>
      </c>
      <c r="AO1568" s="568">
        <v>13</v>
      </c>
    </row>
    <row r="1569" spans="1:41" ht="15" customHeight="1">
      <c r="A1569" s="2639" t="s">
        <v>47</v>
      </c>
      <c r="B1569" s="2639"/>
      <c r="C1569" s="568"/>
      <c r="D1569" s="568"/>
      <c r="E1569" s="568"/>
      <c r="F1569" s="568"/>
      <c r="G1569" s="568"/>
      <c r="H1569" s="568"/>
      <c r="I1569" s="568"/>
      <c r="J1569" s="568"/>
      <c r="K1569" s="568"/>
      <c r="L1569" s="568"/>
      <c r="M1569" s="568"/>
      <c r="N1569" s="568"/>
      <c r="O1569" s="568"/>
      <c r="P1569" s="567"/>
      <c r="Q1569" s="567"/>
      <c r="R1569" s="547" t="s">
        <v>1285</v>
      </c>
      <c r="S1569" s="547"/>
      <c r="T1569" s="547"/>
      <c r="U1569" s="547"/>
      <c r="V1569" s="547"/>
      <c r="W1569" s="547"/>
      <c r="X1569" s="547"/>
      <c r="Y1569" s="547"/>
      <c r="Z1569" s="568"/>
      <c r="AA1569" s="568"/>
      <c r="AB1569" s="568"/>
      <c r="AC1569" s="568"/>
      <c r="AD1569" s="568"/>
      <c r="AE1569" s="568"/>
      <c r="AF1569" s="568"/>
      <c r="AG1569" s="568"/>
      <c r="AH1569" s="568"/>
      <c r="AI1569" s="568"/>
      <c r="AJ1569" s="568"/>
      <c r="AK1569" s="567"/>
      <c r="AL1569" s="568"/>
      <c r="AM1569" s="568"/>
      <c r="AN1569" s="568"/>
      <c r="AO1569" s="568"/>
    </row>
    <row r="1570" spans="1:41" ht="15" customHeight="1">
      <c r="B1570" s="564" t="s">
        <v>390</v>
      </c>
      <c r="C1570" s="568">
        <v>12</v>
      </c>
      <c r="D1570" s="568" t="s">
        <v>1645</v>
      </c>
      <c r="E1570" s="568" t="s">
        <v>1663</v>
      </c>
      <c r="F1570" s="568">
        <v>12.5</v>
      </c>
      <c r="G1570" s="568" t="s">
        <v>1645</v>
      </c>
      <c r="H1570" s="568">
        <v>12</v>
      </c>
      <c r="I1570" s="568">
        <v>10</v>
      </c>
      <c r="J1570" s="568" t="s">
        <v>1854</v>
      </c>
      <c r="K1570" s="568">
        <v>16.5</v>
      </c>
      <c r="L1570" s="568">
        <v>13.25</v>
      </c>
      <c r="M1570" s="568">
        <v>14.75</v>
      </c>
      <c r="N1570" s="568">
        <v>14.5</v>
      </c>
      <c r="O1570" s="568">
        <v>13</v>
      </c>
      <c r="P1570" s="568">
        <v>11.5</v>
      </c>
      <c r="Q1570" s="570">
        <v>12</v>
      </c>
      <c r="R1570" s="547">
        <v>13.5</v>
      </c>
      <c r="S1570" s="547">
        <v>14.5</v>
      </c>
      <c r="T1570" s="547">
        <v>13</v>
      </c>
      <c r="U1570" s="547">
        <v>15</v>
      </c>
      <c r="V1570" s="547">
        <v>18</v>
      </c>
      <c r="W1570" s="547">
        <v>13</v>
      </c>
      <c r="X1570" s="547">
        <v>15.5</v>
      </c>
      <c r="Y1570" s="547">
        <v>11.5</v>
      </c>
      <c r="Z1570" s="568">
        <v>14.5</v>
      </c>
      <c r="AA1570" s="568">
        <v>13.5</v>
      </c>
      <c r="AB1570" s="568">
        <v>13.75</v>
      </c>
      <c r="AC1570" s="568">
        <v>16.3</v>
      </c>
      <c r="AD1570" s="568">
        <v>14</v>
      </c>
      <c r="AE1570" s="568">
        <v>14.5</v>
      </c>
      <c r="AF1570" s="568">
        <v>13</v>
      </c>
      <c r="AG1570" s="568">
        <v>14.5</v>
      </c>
      <c r="AH1570" s="568">
        <v>13</v>
      </c>
      <c r="AI1570" s="568">
        <v>14</v>
      </c>
      <c r="AJ1570" s="568">
        <v>15</v>
      </c>
      <c r="AK1570" s="568">
        <v>14</v>
      </c>
      <c r="AL1570" s="568" t="s">
        <v>76</v>
      </c>
      <c r="AM1570" s="568" t="s">
        <v>76</v>
      </c>
      <c r="AN1570" s="568">
        <v>13</v>
      </c>
      <c r="AO1570" s="568">
        <v>13</v>
      </c>
    </row>
    <row r="1571" spans="1:41" ht="15" customHeight="1">
      <c r="B1571" s="564" t="s">
        <v>391</v>
      </c>
      <c r="C1571" s="568">
        <v>12.5</v>
      </c>
      <c r="D1571" s="568" t="s">
        <v>76</v>
      </c>
      <c r="E1571" s="568" t="s">
        <v>76</v>
      </c>
      <c r="F1571" s="568" t="s">
        <v>76</v>
      </c>
      <c r="G1571" s="568" t="s">
        <v>76</v>
      </c>
      <c r="H1571" s="568" t="s">
        <v>76</v>
      </c>
      <c r="I1571" s="568">
        <v>11</v>
      </c>
      <c r="J1571" s="568" t="s">
        <v>76</v>
      </c>
      <c r="K1571" s="568">
        <v>16.5</v>
      </c>
      <c r="L1571" s="568" t="s">
        <v>76</v>
      </c>
      <c r="M1571" s="568" t="s">
        <v>76</v>
      </c>
      <c r="N1571" s="568" t="s">
        <v>76</v>
      </c>
      <c r="O1571" s="568" t="s">
        <v>76</v>
      </c>
      <c r="P1571" s="567" t="s">
        <v>76</v>
      </c>
      <c r="Q1571" s="567" t="s">
        <v>76</v>
      </c>
      <c r="R1571" s="547" t="s">
        <v>76</v>
      </c>
      <c r="S1571" s="547" t="s">
        <v>76</v>
      </c>
      <c r="T1571" s="547" t="s">
        <v>76</v>
      </c>
      <c r="U1571" s="547" t="s">
        <v>76</v>
      </c>
      <c r="V1571" s="547" t="s">
        <v>76</v>
      </c>
      <c r="W1571" s="547" t="s">
        <v>76</v>
      </c>
      <c r="X1571" s="547" t="s">
        <v>76</v>
      </c>
      <c r="Y1571" s="547" t="s">
        <v>76</v>
      </c>
      <c r="Z1571" s="568" t="s">
        <v>76</v>
      </c>
      <c r="AA1571" s="568" t="s">
        <v>76</v>
      </c>
      <c r="AB1571" s="568" t="s">
        <v>76</v>
      </c>
      <c r="AC1571" s="568" t="s">
        <v>76</v>
      </c>
      <c r="AD1571" s="568" t="s">
        <v>76</v>
      </c>
      <c r="AE1571" s="568" t="s">
        <v>76</v>
      </c>
      <c r="AF1571" s="568" t="s">
        <v>76</v>
      </c>
      <c r="AG1571" s="568" t="s">
        <v>76</v>
      </c>
      <c r="AH1571" s="568" t="s">
        <v>76</v>
      </c>
      <c r="AI1571" s="568" t="s">
        <v>76</v>
      </c>
      <c r="AJ1571" s="568" t="s">
        <v>76</v>
      </c>
      <c r="AK1571" s="567" t="s">
        <v>76</v>
      </c>
      <c r="AL1571" s="568" t="s">
        <v>76</v>
      </c>
      <c r="AM1571" s="568">
        <v>11.5</v>
      </c>
      <c r="AN1571" s="568" t="s">
        <v>76</v>
      </c>
      <c r="AO1571" s="568">
        <v>15.5</v>
      </c>
    </row>
    <row r="1572" spans="1:41" ht="15" customHeight="1">
      <c r="A1572" s="2639" t="s">
        <v>407</v>
      </c>
      <c r="B1572" s="2639"/>
      <c r="C1572" s="568"/>
      <c r="D1572" s="568"/>
      <c r="E1572" s="568"/>
      <c r="F1572" s="568"/>
      <c r="G1572" s="568"/>
      <c r="H1572" s="568"/>
      <c r="I1572" s="568"/>
      <c r="J1572" s="568"/>
      <c r="K1572" s="568"/>
      <c r="L1572" s="568"/>
      <c r="M1572" s="568"/>
      <c r="N1572" s="568"/>
      <c r="O1572" s="568"/>
      <c r="P1572" s="567"/>
      <c r="Q1572" s="567"/>
      <c r="R1572" s="547"/>
      <c r="S1572" s="547"/>
      <c r="T1572" s="547"/>
      <c r="U1572" s="547"/>
      <c r="V1572" s="547"/>
      <c r="W1572" s="547"/>
      <c r="X1572" s="547"/>
      <c r="Y1572" s="547"/>
      <c r="Z1572" s="567"/>
      <c r="AA1572" s="567"/>
      <c r="AB1572" s="568"/>
      <c r="AC1572" s="571"/>
      <c r="AD1572" s="568"/>
      <c r="AE1572" s="568"/>
      <c r="AF1572" s="568"/>
      <c r="AG1572" s="568"/>
      <c r="AH1572" s="568"/>
      <c r="AI1572" s="568"/>
      <c r="AJ1572" s="568"/>
      <c r="AK1572" s="567"/>
      <c r="AL1572" s="568"/>
      <c r="AM1572" s="568"/>
      <c r="AN1572" s="568"/>
      <c r="AO1572" s="568"/>
    </row>
    <row r="1573" spans="1:41" ht="15" customHeight="1">
      <c r="A1573" s="565" t="s">
        <v>856</v>
      </c>
      <c r="B1573" s="703" t="s">
        <v>1258</v>
      </c>
      <c r="C1573" s="568"/>
      <c r="D1573" s="568"/>
      <c r="E1573" s="568"/>
      <c r="F1573" s="568"/>
      <c r="G1573" s="568"/>
      <c r="H1573" s="568"/>
      <c r="I1573" s="568"/>
      <c r="J1573" s="568"/>
      <c r="K1573" s="568"/>
      <c r="L1573" s="568"/>
      <c r="M1573" s="568"/>
      <c r="N1573" s="568"/>
      <c r="O1573" s="568"/>
      <c r="P1573" s="567"/>
      <c r="Q1573" s="567"/>
      <c r="R1573" s="547"/>
      <c r="S1573" s="547"/>
      <c r="T1573" s="547"/>
      <c r="U1573" s="547"/>
      <c r="V1573" s="547"/>
      <c r="W1573" s="547"/>
      <c r="X1573" s="547"/>
      <c r="Y1573" s="547"/>
      <c r="Z1573" s="567"/>
      <c r="AA1573" s="567"/>
      <c r="AB1573" s="568"/>
      <c r="AC1573" s="568"/>
      <c r="AD1573" s="568"/>
      <c r="AE1573" s="568"/>
      <c r="AF1573" s="568"/>
      <c r="AG1573" s="568"/>
      <c r="AH1573" s="568"/>
      <c r="AI1573" s="568"/>
      <c r="AJ1573" s="568"/>
      <c r="AK1573" s="567"/>
      <c r="AL1573" s="568"/>
      <c r="AM1573" s="568"/>
      <c r="AN1573" s="568"/>
      <c r="AO1573" s="568"/>
    </row>
    <row r="1574" spans="1:41" ht="15" customHeight="1">
      <c r="A1574" s="565"/>
      <c r="B1574" s="564" t="s">
        <v>401</v>
      </c>
      <c r="C1574" s="568">
        <v>13</v>
      </c>
      <c r="D1574" s="568">
        <v>13</v>
      </c>
      <c r="E1574" s="568" t="s">
        <v>1669</v>
      </c>
      <c r="F1574" s="568">
        <v>13</v>
      </c>
      <c r="G1574" s="568">
        <v>13</v>
      </c>
      <c r="H1574" s="568">
        <v>13</v>
      </c>
      <c r="I1574" s="568">
        <v>12</v>
      </c>
      <c r="J1574" s="568">
        <v>13</v>
      </c>
      <c r="K1574" s="568">
        <v>13</v>
      </c>
      <c r="L1574" s="568">
        <v>13</v>
      </c>
      <c r="M1574" s="568">
        <v>13</v>
      </c>
      <c r="N1574" s="568">
        <v>13</v>
      </c>
      <c r="O1574" s="568">
        <v>13</v>
      </c>
      <c r="P1574" s="568">
        <v>13</v>
      </c>
      <c r="Q1574" s="568">
        <v>13</v>
      </c>
      <c r="R1574" s="547">
        <v>13</v>
      </c>
      <c r="S1574" s="547">
        <v>13</v>
      </c>
      <c r="T1574" s="547">
        <v>13</v>
      </c>
      <c r="U1574" s="547">
        <v>13</v>
      </c>
      <c r="V1574" s="547">
        <v>13</v>
      </c>
      <c r="W1574" s="547">
        <v>13</v>
      </c>
      <c r="X1574" s="547">
        <v>13</v>
      </c>
      <c r="Y1574" s="547">
        <v>13</v>
      </c>
      <c r="Z1574" s="568">
        <v>13</v>
      </c>
      <c r="AA1574" s="568">
        <v>13</v>
      </c>
      <c r="AB1574" s="568">
        <v>13</v>
      </c>
      <c r="AC1574" s="568">
        <v>13</v>
      </c>
      <c r="AD1574" s="568">
        <v>13</v>
      </c>
      <c r="AE1574" s="568">
        <v>13</v>
      </c>
      <c r="AF1574" s="568">
        <v>13</v>
      </c>
      <c r="AG1574" s="568">
        <v>13</v>
      </c>
      <c r="AH1574" s="568">
        <v>13</v>
      </c>
      <c r="AI1574" s="568">
        <v>11</v>
      </c>
      <c r="AJ1574" s="568">
        <v>13</v>
      </c>
      <c r="AK1574" s="568">
        <v>13</v>
      </c>
      <c r="AL1574" s="568">
        <v>13</v>
      </c>
      <c r="AM1574" s="568">
        <v>11</v>
      </c>
      <c r="AN1574" s="568">
        <v>13</v>
      </c>
      <c r="AO1574" s="568">
        <v>13</v>
      </c>
    </row>
    <row r="1575" spans="1:41" ht="15" customHeight="1">
      <c r="A1575" s="565"/>
      <c r="B1575" s="564" t="s">
        <v>402</v>
      </c>
      <c r="C1575" s="568" t="s">
        <v>76</v>
      </c>
      <c r="D1575" s="568" t="s">
        <v>76</v>
      </c>
      <c r="E1575" s="568" t="s">
        <v>76</v>
      </c>
      <c r="F1575" s="568" t="s">
        <v>76</v>
      </c>
      <c r="G1575" s="568" t="s">
        <v>76</v>
      </c>
      <c r="H1575" s="568" t="s">
        <v>76</v>
      </c>
      <c r="I1575" s="568" t="s">
        <v>76</v>
      </c>
      <c r="J1575" s="568" t="s">
        <v>76</v>
      </c>
      <c r="K1575" s="568" t="s">
        <v>76</v>
      </c>
      <c r="L1575" s="568" t="s">
        <v>76</v>
      </c>
      <c r="M1575" s="568" t="s">
        <v>76</v>
      </c>
      <c r="N1575" s="568" t="s">
        <v>76</v>
      </c>
      <c r="O1575" s="568" t="s">
        <v>76</v>
      </c>
      <c r="P1575" s="567" t="s">
        <v>76</v>
      </c>
      <c r="Q1575" s="567" t="s">
        <v>76</v>
      </c>
      <c r="R1575" s="547" t="s">
        <v>76</v>
      </c>
      <c r="S1575" s="547" t="s">
        <v>76</v>
      </c>
      <c r="T1575" s="547" t="s">
        <v>76</v>
      </c>
      <c r="U1575" s="547" t="s">
        <v>76</v>
      </c>
      <c r="V1575" s="547" t="s">
        <v>76</v>
      </c>
      <c r="W1575" s="547" t="s">
        <v>76</v>
      </c>
      <c r="X1575" s="547" t="s">
        <v>76</v>
      </c>
      <c r="Y1575" s="547" t="s">
        <v>76</v>
      </c>
      <c r="Z1575" s="568" t="s">
        <v>76</v>
      </c>
      <c r="AA1575" s="568" t="s">
        <v>76</v>
      </c>
      <c r="AB1575" s="567" t="s">
        <v>76</v>
      </c>
      <c r="AC1575" s="568" t="s">
        <v>76</v>
      </c>
      <c r="AD1575" s="568" t="s">
        <v>76</v>
      </c>
      <c r="AE1575" s="568" t="s">
        <v>76</v>
      </c>
      <c r="AF1575" s="568" t="s">
        <v>76</v>
      </c>
      <c r="AG1575" s="568" t="s">
        <v>76</v>
      </c>
      <c r="AH1575" s="568" t="s">
        <v>76</v>
      </c>
      <c r="AI1575" s="568">
        <v>13</v>
      </c>
      <c r="AJ1575" s="568" t="s">
        <v>76</v>
      </c>
      <c r="AK1575" s="567" t="s">
        <v>76</v>
      </c>
      <c r="AL1575" s="568" t="s">
        <v>76</v>
      </c>
      <c r="AM1575" s="568">
        <v>13</v>
      </c>
      <c r="AN1575" s="568" t="s">
        <v>76</v>
      </c>
      <c r="AO1575" s="568">
        <v>13</v>
      </c>
    </row>
    <row r="1576" spans="1:41" ht="15" customHeight="1">
      <c r="A1576" s="565" t="s">
        <v>1085</v>
      </c>
      <c r="B1576" s="701" t="s">
        <v>1259</v>
      </c>
      <c r="C1576" s="568"/>
      <c r="D1576" s="568"/>
      <c r="E1576" s="568"/>
      <c r="F1576" s="568"/>
      <c r="G1576" s="568"/>
      <c r="H1576" s="568"/>
      <c r="I1576" s="568"/>
      <c r="J1576" s="568"/>
      <c r="K1576" s="568"/>
      <c r="L1576" s="568"/>
      <c r="M1576" s="568"/>
      <c r="N1576" s="568"/>
      <c r="O1576" s="568"/>
      <c r="P1576" s="567"/>
      <c r="Q1576" s="567"/>
      <c r="R1576" s="547"/>
      <c r="S1576" s="547"/>
      <c r="T1576" s="547"/>
      <c r="U1576" s="547"/>
      <c r="V1576" s="547"/>
      <c r="W1576" s="547"/>
      <c r="X1576" s="547"/>
      <c r="Y1576" s="547"/>
      <c r="Z1576" s="568"/>
      <c r="AA1576" s="568"/>
      <c r="AB1576" s="567"/>
      <c r="AC1576" s="568"/>
      <c r="AD1576" s="568"/>
      <c r="AE1576" s="568"/>
      <c r="AF1576" s="568"/>
      <c r="AG1576" s="568"/>
      <c r="AH1576" s="568"/>
      <c r="AI1576" s="568"/>
      <c r="AJ1576" s="568"/>
      <c r="AK1576" s="567"/>
      <c r="AL1576" s="568"/>
      <c r="AM1576" s="568"/>
      <c r="AN1576" s="568"/>
      <c r="AO1576" s="568"/>
    </row>
    <row r="1577" spans="1:41" ht="15" customHeight="1">
      <c r="B1577" s="564" t="s">
        <v>401</v>
      </c>
      <c r="C1577" s="568">
        <v>13</v>
      </c>
      <c r="D1577" s="568">
        <v>13</v>
      </c>
      <c r="E1577" s="568">
        <v>12</v>
      </c>
      <c r="F1577" s="568">
        <v>12.5</v>
      </c>
      <c r="G1577" s="568">
        <v>13</v>
      </c>
      <c r="H1577" s="568">
        <v>13</v>
      </c>
      <c r="I1577" s="568">
        <v>13</v>
      </c>
      <c r="J1577" s="568">
        <v>13</v>
      </c>
      <c r="K1577" s="568">
        <v>16.5</v>
      </c>
      <c r="L1577" s="568">
        <v>13</v>
      </c>
      <c r="M1577" s="568">
        <v>14.5</v>
      </c>
      <c r="N1577" s="568">
        <v>14</v>
      </c>
      <c r="O1577" s="568">
        <v>13</v>
      </c>
      <c r="P1577" s="568">
        <v>13</v>
      </c>
      <c r="Q1577" s="568">
        <v>13</v>
      </c>
      <c r="R1577" s="547" t="s">
        <v>76</v>
      </c>
      <c r="S1577" s="547">
        <v>14.5</v>
      </c>
      <c r="T1577" s="547">
        <v>13</v>
      </c>
      <c r="U1577" s="547" t="s">
        <v>76</v>
      </c>
      <c r="V1577" s="547">
        <v>18</v>
      </c>
      <c r="W1577" s="547">
        <v>13</v>
      </c>
      <c r="X1577" s="547">
        <v>15.5</v>
      </c>
      <c r="Y1577" s="547">
        <v>11.5</v>
      </c>
      <c r="Z1577" s="568">
        <v>14.5</v>
      </c>
      <c r="AA1577" s="568">
        <v>13</v>
      </c>
      <c r="AB1577" s="568">
        <v>11.5</v>
      </c>
      <c r="AC1577" s="568">
        <v>16.3</v>
      </c>
      <c r="AD1577" s="568">
        <v>14</v>
      </c>
      <c r="AE1577" s="568">
        <v>11.5</v>
      </c>
      <c r="AF1577" s="568">
        <v>13.5</v>
      </c>
      <c r="AG1577" s="568">
        <v>15</v>
      </c>
      <c r="AH1577" s="568">
        <v>13</v>
      </c>
      <c r="AI1577" s="568">
        <v>17.5</v>
      </c>
      <c r="AJ1577" s="568">
        <v>15</v>
      </c>
      <c r="AK1577" s="567" t="s">
        <v>1550</v>
      </c>
      <c r="AL1577" s="568">
        <v>13</v>
      </c>
      <c r="AM1577" s="568">
        <v>11.5</v>
      </c>
      <c r="AN1577" s="568">
        <v>13</v>
      </c>
      <c r="AO1577" s="568">
        <v>13</v>
      </c>
    </row>
    <row r="1578" spans="1:41" ht="15" customHeight="1">
      <c r="B1578" s="564" t="s">
        <v>402</v>
      </c>
      <c r="C1578" s="568" t="s">
        <v>76</v>
      </c>
      <c r="D1578" s="568" t="s">
        <v>76</v>
      </c>
      <c r="E1578" s="568" t="s">
        <v>76</v>
      </c>
      <c r="F1578" s="568" t="s">
        <v>76</v>
      </c>
      <c r="G1578" s="568" t="s">
        <v>76</v>
      </c>
      <c r="H1578" s="568" t="s">
        <v>76</v>
      </c>
      <c r="I1578" s="568" t="s">
        <v>76</v>
      </c>
      <c r="J1578" s="568" t="s">
        <v>76</v>
      </c>
      <c r="K1578" s="568" t="s">
        <v>76</v>
      </c>
      <c r="L1578" s="568" t="s">
        <v>76</v>
      </c>
      <c r="M1578" s="568" t="s">
        <v>76</v>
      </c>
      <c r="N1578" s="568" t="s">
        <v>76</v>
      </c>
      <c r="O1578" s="568" t="s">
        <v>76</v>
      </c>
      <c r="P1578" s="568" t="s">
        <v>76</v>
      </c>
      <c r="Q1578" s="568" t="s">
        <v>76</v>
      </c>
      <c r="R1578" s="547" t="s">
        <v>76</v>
      </c>
      <c r="S1578" s="547" t="s">
        <v>76</v>
      </c>
      <c r="T1578" s="547" t="s">
        <v>76</v>
      </c>
      <c r="U1578" s="547" t="s">
        <v>76</v>
      </c>
      <c r="V1578" s="547" t="s">
        <v>76</v>
      </c>
      <c r="W1578" s="547" t="s">
        <v>76</v>
      </c>
      <c r="X1578" s="547" t="s">
        <v>76</v>
      </c>
      <c r="Y1578" s="547" t="s">
        <v>76</v>
      </c>
      <c r="Z1578" s="568" t="s">
        <v>76</v>
      </c>
      <c r="AA1578" s="568" t="s">
        <v>76</v>
      </c>
      <c r="AB1578" s="568" t="s">
        <v>76</v>
      </c>
      <c r="AC1578" s="568" t="s">
        <v>76</v>
      </c>
      <c r="AD1578" s="568" t="s">
        <v>76</v>
      </c>
      <c r="AE1578" s="568" t="s">
        <v>76</v>
      </c>
      <c r="AF1578" s="568" t="s">
        <v>76</v>
      </c>
      <c r="AG1578" s="568" t="s">
        <v>76</v>
      </c>
      <c r="AH1578" s="568" t="s">
        <v>76</v>
      </c>
      <c r="AI1578" s="568" t="s">
        <v>76</v>
      </c>
      <c r="AJ1578" s="568" t="s">
        <v>76</v>
      </c>
      <c r="AK1578" s="568" t="s">
        <v>76</v>
      </c>
      <c r="AL1578" s="568" t="s">
        <v>76</v>
      </c>
      <c r="AM1578" s="568">
        <v>11.5</v>
      </c>
      <c r="AN1578" s="568" t="s">
        <v>76</v>
      </c>
      <c r="AO1578" s="568">
        <v>15.5</v>
      </c>
    </row>
    <row r="1579" spans="1:41" s="551" customFormat="1" ht="15" customHeight="1">
      <c r="A1579" s="2639" t="s">
        <v>211</v>
      </c>
      <c r="B1579" s="2639"/>
      <c r="C1579" s="568">
        <v>7</v>
      </c>
      <c r="D1579" s="568">
        <v>7</v>
      </c>
      <c r="E1579" s="568">
        <v>7</v>
      </c>
      <c r="F1579" s="568">
        <v>7</v>
      </c>
      <c r="G1579" s="568">
        <v>7</v>
      </c>
      <c r="H1579" s="568">
        <v>7</v>
      </c>
      <c r="I1579" s="568">
        <v>7</v>
      </c>
      <c r="J1579" s="568">
        <v>7</v>
      </c>
      <c r="K1579" s="568">
        <v>7</v>
      </c>
      <c r="L1579" s="568">
        <v>7</v>
      </c>
      <c r="M1579" s="568">
        <v>7</v>
      </c>
      <c r="N1579" s="568">
        <v>7</v>
      </c>
      <c r="O1579" s="568">
        <v>7</v>
      </c>
      <c r="P1579" s="568">
        <v>7</v>
      </c>
      <c r="Q1579" s="568">
        <v>7</v>
      </c>
      <c r="R1579" s="547">
        <v>7</v>
      </c>
      <c r="S1579" s="547">
        <v>7</v>
      </c>
      <c r="T1579" s="547">
        <v>7</v>
      </c>
      <c r="U1579" s="547">
        <v>7</v>
      </c>
      <c r="V1579" s="547">
        <v>7</v>
      </c>
      <c r="W1579" s="547">
        <v>7</v>
      </c>
      <c r="X1579" s="547">
        <v>7</v>
      </c>
      <c r="Y1579" s="547">
        <v>7</v>
      </c>
      <c r="Z1579" s="568">
        <v>7</v>
      </c>
      <c r="AA1579" s="568">
        <v>7</v>
      </c>
      <c r="AB1579" s="568">
        <v>7</v>
      </c>
      <c r="AC1579" s="568">
        <v>7</v>
      </c>
      <c r="AD1579" s="568">
        <v>7</v>
      </c>
      <c r="AE1579" s="568">
        <v>7</v>
      </c>
      <c r="AF1579" s="568">
        <v>7</v>
      </c>
      <c r="AG1579" s="568">
        <v>7</v>
      </c>
      <c r="AH1579" s="568">
        <v>7</v>
      </c>
      <c r="AI1579" s="568">
        <v>7</v>
      </c>
      <c r="AJ1579" s="568">
        <v>7</v>
      </c>
      <c r="AK1579" s="568">
        <v>7</v>
      </c>
      <c r="AL1579" s="568">
        <v>7</v>
      </c>
      <c r="AM1579" s="568">
        <v>7</v>
      </c>
      <c r="AN1579" s="568">
        <v>7</v>
      </c>
      <c r="AO1579" s="568" t="s">
        <v>76</v>
      </c>
    </row>
    <row r="1580" spans="1:41" ht="15" customHeight="1">
      <c r="A1580" s="2639" t="s">
        <v>408</v>
      </c>
      <c r="B1580" s="2639"/>
      <c r="C1580" s="568"/>
      <c r="D1580" s="568"/>
      <c r="E1580" s="568"/>
      <c r="F1580" s="568"/>
      <c r="G1580" s="568"/>
      <c r="H1580" s="568"/>
      <c r="I1580" s="568"/>
      <c r="J1580" s="568"/>
      <c r="K1580" s="568"/>
      <c r="L1580" s="568"/>
      <c r="M1580" s="568"/>
      <c r="N1580" s="568"/>
      <c r="O1580" s="568"/>
      <c r="P1580" s="567"/>
      <c r="Q1580" s="567"/>
      <c r="R1580" s="547"/>
      <c r="S1580" s="547"/>
      <c r="T1580" s="547"/>
      <c r="U1580" s="547"/>
      <c r="V1580" s="547"/>
      <c r="W1580" s="546"/>
      <c r="X1580" s="546"/>
      <c r="Y1580" s="547"/>
      <c r="Z1580" s="567"/>
      <c r="AA1580" s="567"/>
      <c r="AB1580" s="567"/>
      <c r="AC1580" s="567"/>
      <c r="AD1580" s="568"/>
      <c r="AE1580" s="568"/>
      <c r="AF1580" s="568"/>
      <c r="AG1580" s="568"/>
      <c r="AH1580" s="568"/>
      <c r="AI1580" s="568"/>
      <c r="AJ1580" s="568"/>
      <c r="AK1580" s="567"/>
      <c r="AL1580" s="568"/>
      <c r="AM1580" s="568"/>
      <c r="AN1580" s="568"/>
      <c r="AO1580" s="568"/>
    </row>
    <row r="1581" spans="1:41" ht="15" customHeight="1">
      <c r="B1581" s="564" t="s">
        <v>390</v>
      </c>
      <c r="C1581" s="568">
        <v>13</v>
      </c>
      <c r="D1581" s="568">
        <v>13</v>
      </c>
      <c r="E1581" s="568" t="s">
        <v>1669</v>
      </c>
      <c r="F1581" s="568">
        <v>13</v>
      </c>
      <c r="G1581" s="568">
        <v>13</v>
      </c>
      <c r="H1581" s="568">
        <v>13</v>
      </c>
      <c r="I1581" s="568">
        <v>13</v>
      </c>
      <c r="J1581" s="568">
        <v>13</v>
      </c>
      <c r="K1581" s="568">
        <v>13</v>
      </c>
      <c r="L1581" s="568">
        <v>13</v>
      </c>
      <c r="M1581" s="568">
        <v>13</v>
      </c>
      <c r="N1581" s="568">
        <v>13</v>
      </c>
      <c r="O1581" s="568">
        <v>13</v>
      </c>
      <c r="P1581" s="568">
        <v>13</v>
      </c>
      <c r="Q1581" s="568">
        <v>13</v>
      </c>
      <c r="R1581" s="547">
        <v>13</v>
      </c>
      <c r="S1581" s="547">
        <v>13</v>
      </c>
      <c r="T1581" s="547">
        <v>13</v>
      </c>
      <c r="U1581" s="547">
        <v>13</v>
      </c>
      <c r="V1581" s="547">
        <v>13</v>
      </c>
      <c r="W1581" s="547">
        <v>13</v>
      </c>
      <c r="X1581" s="547">
        <v>13</v>
      </c>
      <c r="Y1581" s="547">
        <v>13</v>
      </c>
      <c r="Z1581" s="568">
        <v>13</v>
      </c>
      <c r="AA1581" s="568">
        <v>13</v>
      </c>
      <c r="AB1581" s="568">
        <v>13</v>
      </c>
      <c r="AC1581" s="568">
        <v>13</v>
      </c>
      <c r="AD1581" s="568">
        <v>13</v>
      </c>
      <c r="AE1581" s="568">
        <v>13</v>
      </c>
      <c r="AF1581" s="568">
        <v>13</v>
      </c>
      <c r="AG1581" s="568">
        <v>13</v>
      </c>
      <c r="AH1581" s="568">
        <v>13</v>
      </c>
      <c r="AI1581" s="568">
        <v>11.5</v>
      </c>
      <c r="AJ1581" s="568">
        <v>13</v>
      </c>
      <c r="AK1581" s="568">
        <v>13</v>
      </c>
      <c r="AL1581" s="568">
        <v>13</v>
      </c>
      <c r="AM1581" s="568">
        <v>12</v>
      </c>
      <c r="AN1581" s="568">
        <v>13</v>
      </c>
      <c r="AO1581" s="568">
        <v>13</v>
      </c>
    </row>
    <row r="1582" spans="1:41" ht="15" customHeight="1">
      <c r="B1582" s="564" t="s">
        <v>391</v>
      </c>
      <c r="C1582" s="568" t="s">
        <v>76</v>
      </c>
      <c r="D1582" s="568" t="s">
        <v>76</v>
      </c>
      <c r="E1582" s="568" t="s">
        <v>76</v>
      </c>
      <c r="F1582" s="568" t="s">
        <v>76</v>
      </c>
      <c r="G1582" s="568" t="s">
        <v>76</v>
      </c>
      <c r="H1582" s="568" t="s">
        <v>76</v>
      </c>
      <c r="I1582" s="568">
        <v>13</v>
      </c>
      <c r="J1582" s="568" t="s">
        <v>76</v>
      </c>
      <c r="K1582" s="568">
        <v>13</v>
      </c>
      <c r="L1582" s="568" t="s">
        <v>76</v>
      </c>
      <c r="M1582" s="568" t="s">
        <v>76</v>
      </c>
      <c r="N1582" s="568" t="s">
        <v>76</v>
      </c>
      <c r="O1582" s="568" t="s">
        <v>76</v>
      </c>
      <c r="P1582" s="567" t="s">
        <v>76</v>
      </c>
      <c r="Q1582" s="567" t="s">
        <v>76</v>
      </c>
      <c r="R1582" s="547">
        <v>13</v>
      </c>
      <c r="S1582" s="547" t="s">
        <v>76</v>
      </c>
      <c r="T1582" s="547" t="s">
        <v>76</v>
      </c>
      <c r="U1582" s="547" t="s">
        <v>76</v>
      </c>
      <c r="V1582" s="547" t="s">
        <v>76</v>
      </c>
      <c r="W1582" s="546" t="s">
        <v>76</v>
      </c>
      <c r="X1582" s="546" t="s">
        <v>76</v>
      </c>
      <c r="Y1582" s="546" t="s">
        <v>76</v>
      </c>
      <c r="Z1582" s="568">
        <v>12</v>
      </c>
      <c r="AA1582" s="568" t="s">
        <v>76</v>
      </c>
      <c r="AB1582" s="567" t="s">
        <v>76</v>
      </c>
      <c r="AC1582" s="568" t="s">
        <v>76</v>
      </c>
      <c r="AD1582" s="568" t="s">
        <v>76</v>
      </c>
      <c r="AE1582" s="568" t="s">
        <v>76</v>
      </c>
      <c r="AF1582" s="568" t="s">
        <v>76</v>
      </c>
      <c r="AG1582" s="568" t="s">
        <v>76</v>
      </c>
      <c r="AH1582" s="568" t="s">
        <v>76</v>
      </c>
      <c r="AI1582" s="568">
        <v>13</v>
      </c>
      <c r="AJ1582" s="568" t="s">
        <v>76</v>
      </c>
      <c r="AK1582" s="567" t="s">
        <v>76</v>
      </c>
      <c r="AL1582" s="568" t="s">
        <v>76</v>
      </c>
      <c r="AM1582" s="568">
        <v>13</v>
      </c>
      <c r="AN1582" s="568" t="s">
        <v>76</v>
      </c>
      <c r="AO1582" s="568">
        <v>13</v>
      </c>
    </row>
    <row r="1583" spans="1:41" ht="15" customHeight="1">
      <c r="A1583" s="2639" t="s">
        <v>409</v>
      </c>
      <c r="B1583" s="2639"/>
      <c r="C1583" s="568"/>
      <c r="D1583" s="568"/>
      <c r="E1583" s="568"/>
      <c r="F1583" s="568"/>
      <c r="G1583" s="568"/>
      <c r="H1583" s="568"/>
      <c r="I1583" s="568"/>
      <c r="J1583" s="568"/>
      <c r="K1583" s="568"/>
      <c r="L1583" s="568"/>
      <c r="M1583" s="568"/>
      <c r="N1583" s="568"/>
      <c r="O1583" s="568"/>
      <c r="P1583" s="567"/>
      <c r="Q1583" s="567"/>
      <c r="R1583" s="547"/>
      <c r="S1583" s="547"/>
      <c r="T1583" s="547"/>
      <c r="U1583" s="547"/>
      <c r="V1583" s="547"/>
      <c r="W1583" s="546"/>
      <c r="X1583" s="546"/>
      <c r="Y1583" s="546"/>
      <c r="Z1583" s="568"/>
      <c r="AA1583" s="568"/>
      <c r="AB1583" s="567"/>
      <c r="AC1583" s="568"/>
      <c r="AD1583" s="568"/>
      <c r="AE1583" s="568"/>
      <c r="AF1583" s="568"/>
      <c r="AG1583" s="568"/>
      <c r="AH1583" s="568"/>
      <c r="AI1583" s="568"/>
      <c r="AJ1583" s="568"/>
      <c r="AK1583" s="567"/>
      <c r="AL1583" s="568"/>
      <c r="AM1583" s="568"/>
      <c r="AN1583" s="568"/>
      <c r="AO1583" s="568"/>
    </row>
    <row r="1584" spans="1:41" ht="15" customHeight="1">
      <c r="B1584" s="564" t="s">
        <v>390</v>
      </c>
      <c r="C1584" s="568">
        <v>13</v>
      </c>
      <c r="D1584" s="568">
        <v>13</v>
      </c>
      <c r="E1584" s="568">
        <v>13</v>
      </c>
      <c r="F1584" s="568">
        <v>13</v>
      </c>
      <c r="G1584" s="568" t="s">
        <v>76</v>
      </c>
      <c r="H1584" s="568" t="s">
        <v>76</v>
      </c>
      <c r="I1584" s="568">
        <v>13</v>
      </c>
      <c r="J1584" s="568">
        <v>13</v>
      </c>
      <c r="K1584" s="568">
        <v>13</v>
      </c>
      <c r="L1584" s="568">
        <v>13</v>
      </c>
      <c r="M1584" s="568">
        <v>13</v>
      </c>
      <c r="N1584" s="568">
        <v>13</v>
      </c>
      <c r="O1584" s="568">
        <v>13</v>
      </c>
      <c r="P1584" s="568">
        <v>13</v>
      </c>
      <c r="Q1584" s="568">
        <v>13</v>
      </c>
      <c r="R1584" s="547">
        <v>13</v>
      </c>
      <c r="S1584" s="547">
        <v>13</v>
      </c>
      <c r="T1584" s="547">
        <v>13</v>
      </c>
      <c r="U1584" s="547">
        <v>13</v>
      </c>
      <c r="V1584" s="547">
        <v>13</v>
      </c>
      <c r="W1584" s="547">
        <v>13</v>
      </c>
      <c r="X1584" s="547">
        <v>13</v>
      </c>
      <c r="Y1584" s="547">
        <v>13</v>
      </c>
      <c r="Z1584" s="568">
        <v>13</v>
      </c>
      <c r="AA1584" s="568">
        <v>13</v>
      </c>
      <c r="AB1584" s="568">
        <v>13</v>
      </c>
      <c r="AC1584" s="568">
        <v>13</v>
      </c>
      <c r="AD1584" s="568">
        <v>13</v>
      </c>
      <c r="AE1584" s="568" t="s">
        <v>2894</v>
      </c>
      <c r="AF1584" s="568">
        <v>13</v>
      </c>
      <c r="AG1584" s="568">
        <v>13</v>
      </c>
      <c r="AH1584" s="568">
        <v>13</v>
      </c>
      <c r="AI1584" s="568">
        <v>13</v>
      </c>
      <c r="AJ1584" s="568">
        <v>13</v>
      </c>
      <c r="AK1584" s="568" t="s">
        <v>76</v>
      </c>
      <c r="AL1584" s="568" t="s">
        <v>76</v>
      </c>
      <c r="AM1584" s="568" t="s">
        <v>76</v>
      </c>
      <c r="AN1584" s="568">
        <v>13</v>
      </c>
      <c r="AO1584" s="568">
        <v>13</v>
      </c>
    </row>
    <row r="1585" spans="1:41" ht="15" customHeight="1">
      <c r="B1585" s="564" t="s">
        <v>391</v>
      </c>
      <c r="C1585" s="568" t="s">
        <v>76</v>
      </c>
      <c r="D1585" s="568" t="s">
        <v>76</v>
      </c>
      <c r="E1585" s="568" t="s">
        <v>76</v>
      </c>
      <c r="F1585" s="568" t="s">
        <v>76</v>
      </c>
      <c r="G1585" s="568" t="s">
        <v>76</v>
      </c>
      <c r="H1585" s="568" t="s">
        <v>76</v>
      </c>
      <c r="I1585" s="568" t="s">
        <v>76</v>
      </c>
      <c r="J1585" s="568" t="s">
        <v>76</v>
      </c>
      <c r="K1585" s="568">
        <v>13</v>
      </c>
      <c r="L1585" s="568" t="s">
        <v>76</v>
      </c>
      <c r="M1585" s="568" t="s">
        <v>76</v>
      </c>
      <c r="N1585" s="568" t="s">
        <v>76</v>
      </c>
      <c r="O1585" s="567" t="s">
        <v>76</v>
      </c>
      <c r="P1585" s="568" t="s">
        <v>76</v>
      </c>
      <c r="Q1585" s="567" t="s">
        <v>76</v>
      </c>
      <c r="R1585" s="547">
        <v>13</v>
      </c>
      <c r="S1585" s="547" t="s">
        <v>76</v>
      </c>
      <c r="T1585" s="547" t="s">
        <v>76</v>
      </c>
      <c r="U1585" s="547" t="s">
        <v>76</v>
      </c>
      <c r="V1585" s="547" t="s">
        <v>76</v>
      </c>
      <c r="W1585" s="547" t="s">
        <v>76</v>
      </c>
      <c r="X1585" s="547" t="s">
        <v>76</v>
      </c>
      <c r="Y1585" s="547" t="s">
        <v>76</v>
      </c>
      <c r="Z1585" s="568" t="s">
        <v>76</v>
      </c>
      <c r="AA1585" s="568" t="s">
        <v>76</v>
      </c>
      <c r="AB1585" s="568">
        <v>13</v>
      </c>
      <c r="AC1585" s="567" t="s">
        <v>76</v>
      </c>
      <c r="AD1585" s="568" t="s">
        <v>76</v>
      </c>
      <c r="AE1585" s="568">
        <v>13</v>
      </c>
      <c r="AF1585" s="568" t="s">
        <v>76</v>
      </c>
      <c r="AG1585" s="568" t="s">
        <v>76</v>
      </c>
      <c r="AH1585" s="568" t="s">
        <v>76</v>
      </c>
      <c r="AI1585" s="568" t="s">
        <v>76</v>
      </c>
      <c r="AJ1585" s="568" t="s">
        <v>76</v>
      </c>
      <c r="AK1585" s="567" t="s">
        <v>76</v>
      </c>
      <c r="AL1585" s="568" t="s">
        <v>76</v>
      </c>
      <c r="AM1585" s="568" t="s">
        <v>76</v>
      </c>
      <c r="AN1585" s="568" t="s">
        <v>76</v>
      </c>
      <c r="AO1585" s="568">
        <v>13</v>
      </c>
    </row>
    <row r="1586" spans="1:41" ht="15" customHeight="1">
      <c r="A1586" s="2639" t="s">
        <v>410</v>
      </c>
      <c r="B1586" s="2639"/>
      <c r="C1586" s="568"/>
      <c r="D1586" s="568"/>
      <c r="E1586" s="568"/>
      <c r="F1586" s="568"/>
      <c r="G1586" s="568"/>
      <c r="H1586" s="568"/>
      <c r="I1586" s="568"/>
      <c r="J1586" s="568"/>
      <c r="K1586" s="568"/>
      <c r="L1586" s="568"/>
      <c r="M1586" s="568"/>
      <c r="N1586" s="568"/>
      <c r="O1586" s="567"/>
      <c r="P1586" s="568"/>
      <c r="Q1586" s="567"/>
      <c r="R1586" s="547"/>
      <c r="S1586" s="547"/>
      <c r="T1586" s="547"/>
      <c r="U1586" s="547"/>
      <c r="V1586" s="547"/>
      <c r="W1586" s="547"/>
      <c r="X1586" s="547"/>
      <c r="Y1586" s="547"/>
      <c r="Z1586" s="568"/>
      <c r="AA1586" s="568"/>
      <c r="AB1586" s="567"/>
      <c r="AC1586" s="567"/>
      <c r="AD1586" s="568"/>
      <c r="AE1586" s="568"/>
      <c r="AF1586" s="568"/>
      <c r="AG1586" s="568"/>
      <c r="AH1586" s="568"/>
      <c r="AI1586" s="568"/>
      <c r="AJ1586" s="568"/>
      <c r="AK1586" s="567"/>
      <c r="AL1586" s="568"/>
      <c r="AM1586" s="568"/>
      <c r="AN1586" s="568"/>
      <c r="AO1586" s="568"/>
    </row>
    <row r="1587" spans="1:41" ht="15" customHeight="1">
      <c r="B1587" s="564" t="s">
        <v>390</v>
      </c>
      <c r="C1587" s="568">
        <v>14</v>
      </c>
      <c r="D1587" s="568">
        <v>14</v>
      </c>
      <c r="E1587" s="568">
        <v>14</v>
      </c>
      <c r="F1587" s="568">
        <v>13</v>
      </c>
      <c r="G1587" s="568">
        <v>14</v>
      </c>
      <c r="H1587" s="568">
        <v>13</v>
      </c>
      <c r="I1587" s="568" t="s">
        <v>76</v>
      </c>
      <c r="J1587" s="568">
        <v>14.75</v>
      </c>
      <c r="K1587" s="568">
        <v>11.5</v>
      </c>
      <c r="L1587" s="568">
        <v>15.5</v>
      </c>
      <c r="M1587" s="568">
        <v>16</v>
      </c>
      <c r="N1587" s="568" t="s">
        <v>1550</v>
      </c>
      <c r="O1587" s="568">
        <v>17</v>
      </c>
      <c r="P1587" s="568">
        <v>12.5</v>
      </c>
      <c r="Q1587" s="567" t="s">
        <v>2451</v>
      </c>
      <c r="R1587" s="547">
        <v>16</v>
      </c>
      <c r="S1587" s="547">
        <v>15.5</v>
      </c>
      <c r="T1587" s="547">
        <v>17</v>
      </c>
      <c r="U1587" s="547">
        <v>16</v>
      </c>
      <c r="V1587" s="547">
        <v>16.5</v>
      </c>
      <c r="W1587" s="547">
        <v>16.5</v>
      </c>
      <c r="X1587" s="547" t="s">
        <v>2931</v>
      </c>
      <c r="Y1587" s="547">
        <v>16</v>
      </c>
      <c r="Z1587" s="568">
        <v>16.5</v>
      </c>
      <c r="AA1587" s="568">
        <v>16</v>
      </c>
      <c r="AB1587" s="568">
        <v>16</v>
      </c>
      <c r="AC1587" s="568">
        <v>14</v>
      </c>
      <c r="AD1587" s="568">
        <v>14</v>
      </c>
      <c r="AE1587" s="568">
        <v>14.5</v>
      </c>
      <c r="AF1587" s="568">
        <v>16</v>
      </c>
      <c r="AG1587" s="568">
        <v>16</v>
      </c>
      <c r="AH1587" s="568">
        <v>13.4</v>
      </c>
      <c r="AI1587" s="568">
        <v>14.5</v>
      </c>
      <c r="AJ1587" s="568">
        <v>16</v>
      </c>
      <c r="AK1587" s="567" t="s">
        <v>1908</v>
      </c>
      <c r="AL1587" s="568" t="s">
        <v>76</v>
      </c>
      <c r="AM1587" s="568" t="s">
        <v>76</v>
      </c>
      <c r="AN1587" s="568">
        <v>15</v>
      </c>
      <c r="AO1587" s="568">
        <v>16</v>
      </c>
    </row>
    <row r="1588" spans="1:41" ht="15" customHeight="1">
      <c r="B1588" s="564" t="s">
        <v>391</v>
      </c>
      <c r="C1588" s="568" t="s">
        <v>76</v>
      </c>
      <c r="D1588" s="568" t="s">
        <v>76</v>
      </c>
      <c r="E1588" s="568" t="s">
        <v>76</v>
      </c>
      <c r="F1588" s="568" t="s">
        <v>76</v>
      </c>
      <c r="G1588" s="568" t="s">
        <v>76</v>
      </c>
      <c r="H1588" s="568" t="s">
        <v>76</v>
      </c>
      <c r="I1588" s="568" t="s">
        <v>76</v>
      </c>
      <c r="J1588" s="568" t="s">
        <v>76</v>
      </c>
      <c r="K1588" s="568">
        <v>17.5</v>
      </c>
      <c r="L1588" s="568" t="s">
        <v>76</v>
      </c>
      <c r="M1588" s="568" t="s">
        <v>76</v>
      </c>
      <c r="N1588" s="568" t="s">
        <v>1614</v>
      </c>
      <c r="O1588" s="567" t="s">
        <v>76</v>
      </c>
      <c r="P1588" s="567" t="s">
        <v>76</v>
      </c>
      <c r="Q1588" s="567" t="s">
        <v>76</v>
      </c>
      <c r="R1588" s="547">
        <v>19.5</v>
      </c>
      <c r="S1588" s="547" t="s">
        <v>76</v>
      </c>
      <c r="T1588" s="547" t="s">
        <v>76</v>
      </c>
      <c r="U1588" s="547" t="s">
        <v>76</v>
      </c>
      <c r="V1588" s="547" t="s">
        <v>76</v>
      </c>
      <c r="W1588" s="547" t="s">
        <v>76</v>
      </c>
      <c r="X1588" s="547" t="s">
        <v>76</v>
      </c>
      <c r="Y1588" s="547" t="s">
        <v>76</v>
      </c>
      <c r="Z1588" s="568" t="s">
        <v>76</v>
      </c>
      <c r="AA1588" s="568" t="s">
        <v>76</v>
      </c>
      <c r="AB1588" s="568" t="s">
        <v>76</v>
      </c>
      <c r="AC1588" s="568">
        <v>18</v>
      </c>
      <c r="AD1588" s="568" t="s">
        <v>76</v>
      </c>
      <c r="AE1588" s="568" t="s">
        <v>76</v>
      </c>
      <c r="AF1588" s="568" t="s">
        <v>76</v>
      </c>
      <c r="AG1588" s="568" t="s">
        <v>76</v>
      </c>
      <c r="AH1588" s="568">
        <v>16.5</v>
      </c>
      <c r="AI1588" s="568">
        <v>19.25</v>
      </c>
      <c r="AJ1588" s="568" t="s">
        <v>76</v>
      </c>
      <c r="AK1588" s="567" t="s">
        <v>76</v>
      </c>
      <c r="AL1588" s="568" t="s">
        <v>76</v>
      </c>
      <c r="AM1588" s="568" t="s">
        <v>76</v>
      </c>
      <c r="AN1588" s="568" t="s">
        <v>76</v>
      </c>
      <c r="AO1588" s="568">
        <v>19</v>
      </c>
    </row>
    <row r="1589" spans="1:41" ht="15" customHeight="1">
      <c r="A1589" s="2639" t="s">
        <v>411</v>
      </c>
      <c r="B1589" s="2639"/>
      <c r="C1589" s="568"/>
      <c r="D1589" s="568"/>
      <c r="E1589" s="568"/>
      <c r="F1589" s="568"/>
      <c r="G1589" s="568"/>
      <c r="H1589" s="568"/>
      <c r="I1589" s="568"/>
      <c r="J1589" s="568"/>
      <c r="K1589" s="568"/>
      <c r="L1589" s="568"/>
      <c r="M1589" s="568"/>
      <c r="N1589" s="568"/>
      <c r="O1589" s="567"/>
      <c r="P1589" s="567"/>
      <c r="Q1589" s="567"/>
      <c r="R1589" s="547"/>
      <c r="S1589" s="547"/>
      <c r="T1589" s="547"/>
      <c r="U1589" s="547"/>
      <c r="V1589" s="547"/>
      <c r="W1589" s="547"/>
      <c r="X1589" s="547"/>
      <c r="Y1589" s="547"/>
      <c r="Z1589" s="568"/>
      <c r="AA1589" s="568"/>
      <c r="AB1589" s="568"/>
      <c r="AC1589" s="568"/>
      <c r="AD1589" s="568"/>
      <c r="AE1589" s="568"/>
      <c r="AF1589" s="568"/>
      <c r="AG1589" s="568"/>
      <c r="AH1589" s="568"/>
      <c r="AI1589" s="568"/>
      <c r="AJ1589" s="568"/>
      <c r="AK1589" s="567"/>
      <c r="AL1589" s="568"/>
      <c r="AM1589" s="568"/>
      <c r="AN1589" s="568"/>
      <c r="AO1589" s="568"/>
    </row>
    <row r="1590" spans="1:41" ht="15" customHeight="1">
      <c r="B1590" s="564" t="s">
        <v>390</v>
      </c>
      <c r="C1590" s="568">
        <v>13</v>
      </c>
      <c r="D1590" s="568">
        <v>14</v>
      </c>
      <c r="E1590" s="568" t="s">
        <v>2685</v>
      </c>
      <c r="F1590" s="568">
        <v>12</v>
      </c>
      <c r="G1590" s="568" t="s">
        <v>2389</v>
      </c>
      <c r="H1590" s="568" t="s">
        <v>2982</v>
      </c>
      <c r="I1590" s="568">
        <v>10</v>
      </c>
      <c r="J1590" s="568" t="s">
        <v>2904</v>
      </c>
      <c r="K1590" s="568">
        <v>14.5</v>
      </c>
      <c r="L1590" s="568" t="s">
        <v>2706</v>
      </c>
      <c r="M1590" s="568">
        <v>12.5</v>
      </c>
      <c r="N1590" s="568">
        <v>14.75</v>
      </c>
      <c r="O1590" s="568" t="s">
        <v>2258</v>
      </c>
      <c r="P1590" s="568" t="s">
        <v>1854</v>
      </c>
      <c r="Q1590" s="568">
        <v>13</v>
      </c>
      <c r="R1590" s="547">
        <v>13</v>
      </c>
      <c r="S1590" s="547" t="s">
        <v>1933</v>
      </c>
      <c r="T1590" s="547" t="s">
        <v>1878</v>
      </c>
      <c r="U1590" s="547">
        <v>15.5</v>
      </c>
      <c r="V1590" s="546" t="s">
        <v>2710</v>
      </c>
      <c r="W1590" s="547">
        <v>15.5</v>
      </c>
      <c r="X1590" s="547">
        <v>15</v>
      </c>
      <c r="Y1590" s="547">
        <v>15</v>
      </c>
      <c r="Z1590" s="568">
        <v>15.5</v>
      </c>
      <c r="AA1590" s="568">
        <v>14.5</v>
      </c>
      <c r="AB1590" s="568">
        <v>13</v>
      </c>
      <c r="AC1590" s="568">
        <v>8</v>
      </c>
      <c r="AD1590" s="568">
        <v>14</v>
      </c>
      <c r="AE1590" s="568">
        <v>13</v>
      </c>
      <c r="AF1590" s="568">
        <v>16</v>
      </c>
      <c r="AG1590" s="568">
        <v>15.5</v>
      </c>
      <c r="AH1590" s="568">
        <v>10.5</v>
      </c>
      <c r="AI1590" s="568">
        <v>9.5</v>
      </c>
      <c r="AJ1590" s="568">
        <v>16</v>
      </c>
      <c r="AK1590" s="567" t="s">
        <v>1893</v>
      </c>
      <c r="AL1590" s="568">
        <v>13</v>
      </c>
      <c r="AM1590" s="568">
        <v>10.5</v>
      </c>
      <c r="AN1590" s="568">
        <v>10.5</v>
      </c>
      <c r="AO1590" s="568">
        <v>10</v>
      </c>
    </row>
    <row r="1591" spans="1:41" ht="15" customHeight="1">
      <c r="A1591" s="517"/>
      <c r="B1591" s="566" t="s">
        <v>391</v>
      </c>
      <c r="C1591" s="572" t="s">
        <v>76</v>
      </c>
      <c r="D1591" s="572" t="s">
        <v>76</v>
      </c>
      <c r="E1591" s="572" t="s">
        <v>76</v>
      </c>
      <c r="F1591" s="572" t="s">
        <v>76</v>
      </c>
      <c r="G1591" s="572" t="s">
        <v>76</v>
      </c>
      <c r="H1591" s="572" t="s">
        <v>76</v>
      </c>
      <c r="I1591" s="572">
        <v>13</v>
      </c>
      <c r="J1591" s="572" t="s">
        <v>76</v>
      </c>
      <c r="K1591" s="572">
        <v>16.5</v>
      </c>
      <c r="L1591" s="572" t="s">
        <v>76</v>
      </c>
      <c r="M1591" s="572">
        <v>13.5</v>
      </c>
      <c r="N1591" s="572" t="s">
        <v>76</v>
      </c>
      <c r="O1591" s="573" t="s">
        <v>76</v>
      </c>
      <c r="P1591" s="573" t="s">
        <v>76</v>
      </c>
      <c r="Q1591" s="572" t="s">
        <v>76</v>
      </c>
      <c r="R1591" s="552">
        <v>13</v>
      </c>
      <c r="S1591" s="552" t="s">
        <v>76</v>
      </c>
      <c r="T1591" s="553" t="s">
        <v>76</v>
      </c>
      <c r="U1591" s="553" t="s">
        <v>76</v>
      </c>
      <c r="V1591" s="553" t="s">
        <v>76</v>
      </c>
      <c r="W1591" s="553" t="s">
        <v>76</v>
      </c>
      <c r="X1591" s="553" t="s">
        <v>76</v>
      </c>
      <c r="Y1591" s="553" t="s">
        <v>76</v>
      </c>
      <c r="Z1591" s="572" t="s">
        <v>76</v>
      </c>
      <c r="AA1591" s="572" t="s">
        <v>76</v>
      </c>
      <c r="AB1591" s="573" t="s">
        <v>76</v>
      </c>
      <c r="AC1591" s="572">
        <v>14</v>
      </c>
      <c r="AD1591" s="573" t="s">
        <v>76</v>
      </c>
      <c r="AE1591" s="573" t="s">
        <v>76</v>
      </c>
      <c r="AF1591" s="573" t="s">
        <v>76</v>
      </c>
      <c r="AG1591" s="573" t="s">
        <v>76</v>
      </c>
      <c r="AH1591" s="572">
        <v>12.5</v>
      </c>
      <c r="AI1591" s="572">
        <v>11.5</v>
      </c>
      <c r="AJ1591" s="572" t="s">
        <v>76</v>
      </c>
      <c r="AK1591" s="573" t="s">
        <v>76</v>
      </c>
      <c r="AL1591" s="573" t="s">
        <v>76</v>
      </c>
      <c r="AM1591" s="572">
        <v>12</v>
      </c>
      <c r="AN1591" s="572" t="s">
        <v>76</v>
      </c>
      <c r="AO1591" s="572">
        <v>13</v>
      </c>
    </row>
    <row r="1592" spans="1:41" s="1047" customFormat="1" ht="15" customHeight="1">
      <c r="A1592" s="2573" t="s">
        <v>548</v>
      </c>
      <c r="B1592" s="2573"/>
      <c r="C1592" s="2573"/>
      <c r="D1592" s="2573"/>
      <c r="E1592" s="2573"/>
      <c r="F1592" s="2573"/>
      <c r="G1592" s="2573"/>
      <c r="H1592" s="2573"/>
      <c r="I1592" s="2573"/>
      <c r="J1592" s="1049"/>
      <c r="K1592" s="1049"/>
      <c r="L1592" s="1049"/>
      <c r="M1592" s="1049"/>
      <c r="N1592" s="1049"/>
      <c r="O1592" s="1049"/>
      <c r="P1592" s="1049"/>
      <c r="Q1592" s="1049"/>
      <c r="R1592" s="1049"/>
      <c r="S1592" s="1049"/>
      <c r="T1592" s="2573" t="s">
        <v>3562</v>
      </c>
      <c r="U1592" s="2573"/>
      <c r="V1592" s="2573"/>
      <c r="W1592" s="2573"/>
      <c r="X1592" s="2573"/>
      <c r="Y1592" s="1050"/>
      <c r="Z1592" s="1048"/>
      <c r="AA1592" s="1048"/>
      <c r="AB1592" s="1048"/>
      <c r="AC1592" s="1048"/>
      <c r="AF1592" s="1050"/>
      <c r="AG1592" s="1050"/>
      <c r="AH1592" s="1050"/>
      <c r="AI1592" s="1050"/>
      <c r="AJ1592" s="1050"/>
    </row>
    <row r="1593" spans="1:41" s="1047" customFormat="1" ht="15" customHeight="1">
      <c r="B1593" s="1047" t="s">
        <v>399</v>
      </c>
      <c r="U1593" s="1047" t="s">
        <v>399</v>
      </c>
      <c r="V1593" s="1048"/>
      <c r="W1593" s="1048"/>
      <c r="X1593" s="1048"/>
      <c r="Y1593" s="1048"/>
      <c r="AA1593" s="1048"/>
      <c r="AB1593" s="1048"/>
      <c r="AC1593" s="1048"/>
      <c r="AH1593" s="1048"/>
      <c r="AI1593" s="1048"/>
      <c r="AJ1593" s="1048"/>
    </row>
    <row r="1594" spans="1:41" ht="15" customHeight="1"/>
    <row r="1595" spans="1:41" s="641" customFormat="1" ht="15" customHeight="1">
      <c r="B1595" s="2637" t="s">
        <v>2875</v>
      </c>
      <c r="C1595" s="2637"/>
      <c r="D1595" s="2637"/>
      <c r="E1595" s="2637"/>
      <c r="F1595" s="2637"/>
      <c r="G1595" s="2637"/>
      <c r="H1595" s="2637"/>
      <c r="I1595" s="2637"/>
      <c r="J1595" s="2637"/>
      <c r="K1595" s="997" t="s">
        <v>3059</v>
      </c>
      <c r="L1595" s="997"/>
      <c r="M1595" s="997"/>
      <c r="N1595" s="997"/>
      <c r="O1595" s="997"/>
      <c r="P1595" s="997"/>
      <c r="Q1595" s="997"/>
      <c r="R1595" s="2598" t="s">
        <v>2229</v>
      </c>
      <c r="S1595" s="2598"/>
      <c r="T1595" s="642"/>
      <c r="U1595" s="642"/>
      <c r="V1595" s="642"/>
      <c r="W1595" s="642"/>
      <c r="X1595" s="642"/>
      <c r="Y1595" s="642"/>
      <c r="AA1595" s="642"/>
      <c r="AB1595" s="642"/>
      <c r="AC1595" s="642"/>
      <c r="AD1595" s="642"/>
      <c r="AE1595" s="642"/>
      <c r="AF1595" s="642"/>
      <c r="AG1595" s="642"/>
      <c r="AH1595" s="642"/>
      <c r="AI1595" s="642"/>
      <c r="AJ1595" s="642"/>
      <c r="AK1595" s="642"/>
      <c r="AL1595" s="642"/>
      <c r="AM1595" s="642"/>
      <c r="AN1595" s="642"/>
      <c r="AO1595" s="642"/>
    </row>
    <row r="1596" spans="1:41" ht="15" customHeight="1">
      <c r="C1596" s="709"/>
      <c r="D1596" s="709"/>
      <c r="E1596" s="709"/>
      <c r="F1596" s="709"/>
      <c r="G1596" s="709"/>
      <c r="H1596" s="709"/>
      <c r="I1596" s="705"/>
      <c r="J1596" s="2628"/>
      <c r="K1596" s="2628"/>
      <c r="L1596" s="2628"/>
      <c r="M1596" s="543"/>
      <c r="N1596" s="543"/>
      <c r="O1596" s="543"/>
      <c r="P1596" s="543"/>
      <c r="R1596" s="2641" t="s">
        <v>1130</v>
      </c>
      <c r="S1596" s="2641"/>
      <c r="T1596" s="602"/>
      <c r="U1596" s="602"/>
      <c r="V1596" s="704"/>
      <c r="W1596" s="704"/>
      <c r="X1596" s="704"/>
      <c r="Y1596" s="543"/>
      <c r="AA1596" s="709"/>
      <c r="AB1596" s="709"/>
      <c r="AC1596" s="705"/>
      <c r="AD1596" s="704"/>
      <c r="AE1596" s="704"/>
      <c r="AF1596" s="704"/>
      <c r="AG1596" s="543"/>
      <c r="AH1596" s="709"/>
      <c r="AI1596" s="709"/>
      <c r="AJ1596" s="602"/>
      <c r="AK1596" s="602"/>
      <c r="AL1596" s="602"/>
      <c r="AM1596" s="602"/>
      <c r="AN1596" s="602"/>
      <c r="AO1596" s="543"/>
    </row>
    <row r="1597" spans="1:41" s="555" customFormat="1" ht="15" customHeight="1">
      <c r="A1597" s="2582" t="s">
        <v>369</v>
      </c>
      <c r="B1597" s="2583"/>
      <c r="C1597" s="2586" t="s">
        <v>230</v>
      </c>
      <c r="D1597" s="2586"/>
      <c r="E1597" s="2586"/>
      <c r="F1597" s="2586"/>
      <c r="G1597" s="2574" t="s">
        <v>370</v>
      </c>
      <c r="H1597" s="2575"/>
      <c r="I1597" s="2575"/>
      <c r="J1597" s="2576"/>
      <c r="K1597" s="2574" t="s">
        <v>371</v>
      </c>
      <c r="L1597" s="2575"/>
      <c r="M1597" s="2575"/>
      <c r="N1597" s="2575"/>
      <c r="O1597" s="2575"/>
      <c r="P1597" s="2575"/>
      <c r="Q1597" s="2575"/>
      <c r="R1597" s="2575"/>
      <c r="S1597" s="2575"/>
      <c r="T1597" s="2575"/>
      <c r="U1597" s="2575"/>
      <c r="V1597" s="2575"/>
      <c r="W1597" s="2575"/>
      <c r="X1597" s="2575"/>
      <c r="Y1597" s="2575"/>
      <c r="Z1597" s="2575"/>
      <c r="AA1597" s="2575"/>
      <c r="AB1597" s="2575"/>
      <c r="AC1597" s="2575"/>
      <c r="AD1597" s="2575"/>
      <c r="AE1597" s="2575"/>
      <c r="AF1597" s="2575"/>
      <c r="AG1597" s="2576"/>
      <c r="AH1597" s="2574" t="s">
        <v>3545</v>
      </c>
      <c r="AI1597" s="2575"/>
      <c r="AJ1597" s="2575"/>
      <c r="AK1597" s="2575"/>
      <c r="AL1597" s="2575"/>
      <c r="AM1597" s="2575"/>
      <c r="AN1597" s="2575"/>
      <c r="AO1597" s="2576"/>
    </row>
    <row r="1598" spans="1:41" s="555" customFormat="1" ht="32.25" customHeight="1">
      <c r="A1598" s="2584"/>
      <c r="B1598" s="2585"/>
      <c r="C1598" s="933" t="s">
        <v>372</v>
      </c>
      <c r="D1598" s="933" t="s">
        <v>373</v>
      </c>
      <c r="E1598" s="933" t="s">
        <v>374</v>
      </c>
      <c r="F1598" s="933" t="s">
        <v>375</v>
      </c>
      <c r="G1598" s="933" t="s">
        <v>376</v>
      </c>
      <c r="H1598" s="933" t="s">
        <v>377</v>
      </c>
      <c r="I1598" s="933" t="s">
        <v>1066</v>
      </c>
      <c r="J1598" s="933" t="s">
        <v>378</v>
      </c>
      <c r="K1598" s="933" t="s">
        <v>890</v>
      </c>
      <c r="L1598" s="933" t="s">
        <v>379</v>
      </c>
      <c r="M1598" s="933" t="s">
        <v>380</v>
      </c>
      <c r="N1598" s="933" t="s">
        <v>381</v>
      </c>
      <c r="O1598" s="933" t="s">
        <v>382</v>
      </c>
      <c r="P1598" s="933" t="s">
        <v>383</v>
      </c>
      <c r="Q1598" s="933" t="s">
        <v>384</v>
      </c>
      <c r="R1598" s="933" t="s">
        <v>412</v>
      </c>
      <c r="S1598" s="933" t="s">
        <v>413</v>
      </c>
      <c r="T1598" s="933" t="s">
        <v>414</v>
      </c>
      <c r="U1598" s="933" t="s">
        <v>415</v>
      </c>
      <c r="V1598" s="933" t="s">
        <v>416</v>
      </c>
      <c r="W1598" s="933" t="s">
        <v>417</v>
      </c>
      <c r="X1598" s="933" t="s">
        <v>418</v>
      </c>
      <c r="Y1598" s="933" t="s">
        <v>419</v>
      </c>
      <c r="Z1598" s="933" t="s">
        <v>420</v>
      </c>
      <c r="AA1598" s="933" t="s">
        <v>421</v>
      </c>
      <c r="AB1598" s="933" t="s">
        <v>422</v>
      </c>
      <c r="AC1598" s="933" t="s">
        <v>423</v>
      </c>
      <c r="AD1598" s="933" t="s">
        <v>424</v>
      </c>
      <c r="AE1598" s="933" t="s">
        <v>425</v>
      </c>
      <c r="AF1598" s="933" t="s">
        <v>426</v>
      </c>
      <c r="AG1598" s="933" t="s">
        <v>427</v>
      </c>
      <c r="AH1598" s="933" t="s">
        <v>3003</v>
      </c>
      <c r="AI1598" s="933" t="s">
        <v>432</v>
      </c>
      <c r="AJ1598" s="933" t="s">
        <v>428</v>
      </c>
      <c r="AK1598" s="933" t="s">
        <v>429</v>
      </c>
      <c r="AL1598" s="933" t="s">
        <v>430</v>
      </c>
      <c r="AM1598" s="933" t="s">
        <v>362</v>
      </c>
      <c r="AN1598" s="933" t="s">
        <v>431</v>
      </c>
      <c r="AO1598" s="933" t="s">
        <v>1260</v>
      </c>
    </row>
    <row r="1599" spans="1:41" s="711" customFormat="1" ht="15" customHeight="1">
      <c r="A1599" s="2642" t="s">
        <v>44</v>
      </c>
      <c r="B1599" s="2642"/>
      <c r="C1599" s="567" t="s">
        <v>1926</v>
      </c>
      <c r="D1599" s="568">
        <v>4</v>
      </c>
      <c r="E1599" s="567" t="s">
        <v>2790</v>
      </c>
      <c r="F1599" s="568">
        <v>4.5</v>
      </c>
      <c r="G1599" s="568" t="s">
        <v>1226</v>
      </c>
      <c r="H1599" s="568" t="s">
        <v>1226</v>
      </c>
      <c r="I1599" s="568">
        <v>5</v>
      </c>
      <c r="J1599" s="568">
        <v>6.5</v>
      </c>
      <c r="K1599" s="568" t="s">
        <v>3018</v>
      </c>
      <c r="L1599" s="568">
        <v>5</v>
      </c>
      <c r="M1599" s="568">
        <v>6</v>
      </c>
      <c r="N1599" s="568">
        <v>5</v>
      </c>
      <c r="O1599" s="568">
        <v>4.5</v>
      </c>
      <c r="P1599" s="568">
        <v>4.5</v>
      </c>
      <c r="Q1599" s="568">
        <v>4.5</v>
      </c>
      <c r="R1599" s="546" t="s">
        <v>2752</v>
      </c>
      <c r="S1599" s="548">
        <v>5</v>
      </c>
      <c r="T1599" s="547">
        <v>4</v>
      </c>
      <c r="U1599" s="547">
        <v>5</v>
      </c>
      <c r="V1599" s="547">
        <v>8</v>
      </c>
      <c r="W1599" s="547">
        <v>5.5</v>
      </c>
      <c r="X1599" s="547" t="s">
        <v>3018</v>
      </c>
      <c r="Y1599" s="547">
        <v>6</v>
      </c>
      <c r="Z1599" s="568">
        <v>6</v>
      </c>
      <c r="AA1599" s="568">
        <v>5</v>
      </c>
      <c r="AB1599" s="568">
        <v>6</v>
      </c>
      <c r="AC1599" s="567" t="s">
        <v>2985</v>
      </c>
      <c r="AD1599" s="568">
        <v>6</v>
      </c>
      <c r="AE1599" s="568" t="s">
        <v>2986</v>
      </c>
      <c r="AF1599" s="568">
        <v>5.5</v>
      </c>
      <c r="AG1599" s="568">
        <v>5</v>
      </c>
      <c r="AH1599" s="567" t="s">
        <v>2794</v>
      </c>
      <c r="AI1599" s="567" t="s">
        <v>3023</v>
      </c>
      <c r="AJ1599" s="568">
        <v>5</v>
      </c>
      <c r="AK1599" s="568">
        <v>4.75</v>
      </c>
      <c r="AL1599" s="568">
        <v>6.5</v>
      </c>
      <c r="AM1599" s="568">
        <v>3</v>
      </c>
      <c r="AN1599" s="568">
        <v>1</v>
      </c>
      <c r="AO1599" s="568" t="s">
        <v>3024</v>
      </c>
    </row>
    <row r="1600" spans="1:41" ht="15" customHeight="1">
      <c r="A1600" s="2639" t="s">
        <v>45</v>
      </c>
      <c r="B1600" s="2639"/>
      <c r="C1600" s="569"/>
      <c r="D1600" s="569"/>
      <c r="E1600" s="569"/>
      <c r="F1600" s="569"/>
      <c r="G1600" s="569"/>
      <c r="H1600" s="569"/>
      <c r="I1600" s="569"/>
      <c r="J1600" s="569"/>
      <c r="K1600" s="569"/>
      <c r="L1600" s="569"/>
      <c r="M1600" s="569"/>
      <c r="N1600" s="569"/>
      <c r="O1600" s="569"/>
      <c r="P1600" s="569"/>
      <c r="Q1600" s="569"/>
      <c r="R1600" s="546"/>
      <c r="S1600" s="546"/>
      <c r="T1600" s="546"/>
      <c r="U1600" s="546"/>
      <c r="V1600" s="546"/>
      <c r="W1600" s="546"/>
      <c r="X1600" s="546"/>
      <c r="Y1600" s="547"/>
      <c r="Z1600" s="567"/>
      <c r="AA1600" s="567"/>
      <c r="AB1600" s="567"/>
      <c r="AC1600" s="567"/>
      <c r="AD1600" s="567"/>
      <c r="AE1600" s="567"/>
      <c r="AF1600" s="567"/>
      <c r="AG1600" s="567"/>
      <c r="AH1600" s="567"/>
      <c r="AI1600" s="567"/>
      <c r="AJ1600" s="567"/>
      <c r="AK1600" s="567"/>
      <c r="AL1600" s="567"/>
      <c r="AM1600" s="567"/>
      <c r="AN1600" s="568"/>
      <c r="AO1600" s="568"/>
    </row>
    <row r="1601" spans="1:41" ht="15" customHeight="1">
      <c r="A1601" s="514" t="s">
        <v>856</v>
      </c>
      <c r="B1601" s="512" t="s">
        <v>2314</v>
      </c>
      <c r="C1601" s="568">
        <v>7.25</v>
      </c>
      <c r="D1601" s="568">
        <v>7.25</v>
      </c>
      <c r="E1601" s="568">
        <v>7</v>
      </c>
      <c r="F1601" s="568">
        <v>7.5</v>
      </c>
      <c r="G1601" s="568">
        <v>7.25</v>
      </c>
      <c r="H1601" s="568">
        <v>7.5</v>
      </c>
      <c r="I1601" s="568">
        <v>7</v>
      </c>
      <c r="J1601" s="568">
        <v>7</v>
      </c>
      <c r="K1601" s="568">
        <v>8</v>
      </c>
      <c r="L1601" s="570">
        <v>8.5</v>
      </c>
      <c r="M1601" s="568" t="s">
        <v>2497</v>
      </c>
      <c r="N1601" s="568">
        <v>8.25</v>
      </c>
      <c r="O1601" s="567" t="s">
        <v>3039</v>
      </c>
      <c r="P1601" s="568">
        <v>7.75</v>
      </c>
      <c r="Q1601" s="568">
        <v>7.75</v>
      </c>
      <c r="R1601" s="547">
        <v>7.5</v>
      </c>
      <c r="S1601" s="547">
        <v>8</v>
      </c>
      <c r="T1601" s="547" t="s">
        <v>2481</v>
      </c>
      <c r="U1601" s="547">
        <v>8.75</v>
      </c>
      <c r="V1601" s="547">
        <v>9</v>
      </c>
      <c r="W1601" s="547" t="s">
        <v>2497</v>
      </c>
      <c r="X1601" s="547">
        <v>6.5</v>
      </c>
      <c r="Y1601" s="547">
        <v>8.5</v>
      </c>
      <c r="Z1601" s="568" t="s">
        <v>2384</v>
      </c>
      <c r="AA1601" s="568">
        <v>9</v>
      </c>
      <c r="AB1601" s="568" t="s">
        <v>2502</v>
      </c>
      <c r="AC1601" s="567" t="s">
        <v>3025</v>
      </c>
      <c r="AD1601" s="568">
        <v>9</v>
      </c>
      <c r="AE1601" s="568">
        <v>8.5</v>
      </c>
      <c r="AF1601" s="568">
        <v>8.5</v>
      </c>
      <c r="AG1601" s="568">
        <v>8.5</v>
      </c>
      <c r="AH1601" s="568">
        <v>5</v>
      </c>
      <c r="AI1601" s="567" t="s">
        <v>3060</v>
      </c>
      <c r="AJ1601" s="568" t="s">
        <v>2525</v>
      </c>
      <c r="AK1601" s="567" t="s">
        <v>2729</v>
      </c>
      <c r="AL1601" s="568">
        <v>9</v>
      </c>
      <c r="AM1601" s="567" t="s">
        <v>3007</v>
      </c>
      <c r="AN1601" s="568" t="s">
        <v>2967</v>
      </c>
      <c r="AO1601" s="568" t="s">
        <v>3043</v>
      </c>
    </row>
    <row r="1602" spans="1:41" ht="15" customHeight="1">
      <c r="A1602" s="514" t="s">
        <v>1085</v>
      </c>
      <c r="B1602" s="512" t="s">
        <v>2315</v>
      </c>
      <c r="C1602" s="568">
        <v>7.5</v>
      </c>
      <c r="D1602" s="568">
        <v>7.5</v>
      </c>
      <c r="E1602" s="568">
        <v>7.5</v>
      </c>
      <c r="F1602" s="568">
        <v>7.75</v>
      </c>
      <c r="G1602" s="568">
        <v>7.5</v>
      </c>
      <c r="H1602" s="568">
        <v>8</v>
      </c>
      <c r="I1602" s="568">
        <v>7.5</v>
      </c>
      <c r="J1602" s="568">
        <v>7.25</v>
      </c>
      <c r="K1602" s="568">
        <v>8.5</v>
      </c>
      <c r="L1602" s="570" t="s">
        <v>2384</v>
      </c>
      <c r="M1602" s="568" t="s">
        <v>2497</v>
      </c>
      <c r="N1602" s="568">
        <v>8</v>
      </c>
      <c r="O1602" s="567" t="s">
        <v>3044</v>
      </c>
      <c r="P1602" s="568">
        <v>8</v>
      </c>
      <c r="Q1602" s="568">
        <v>7.75</v>
      </c>
      <c r="R1602" s="547">
        <v>7.5</v>
      </c>
      <c r="S1602" s="547">
        <v>8.25</v>
      </c>
      <c r="T1602" s="547" t="s">
        <v>2478</v>
      </c>
      <c r="U1602" s="547">
        <v>9</v>
      </c>
      <c r="V1602" s="547">
        <v>9</v>
      </c>
      <c r="W1602" s="547" t="s">
        <v>2497</v>
      </c>
      <c r="X1602" s="546">
        <v>6.75</v>
      </c>
      <c r="Y1602" s="547">
        <v>8.5</v>
      </c>
      <c r="Z1602" s="568" t="s">
        <v>2384</v>
      </c>
      <c r="AA1602" s="568">
        <v>9</v>
      </c>
      <c r="AB1602" s="568" t="s">
        <v>2502</v>
      </c>
      <c r="AC1602" s="567" t="s">
        <v>3011</v>
      </c>
      <c r="AD1602" s="568">
        <v>9</v>
      </c>
      <c r="AE1602" s="568">
        <v>8.25</v>
      </c>
      <c r="AF1602" s="568">
        <v>8.5</v>
      </c>
      <c r="AG1602" s="568">
        <v>8.5</v>
      </c>
      <c r="AH1602" s="568">
        <v>5.5</v>
      </c>
      <c r="AI1602" s="567" t="s">
        <v>3061</v>
      </c>
      <c r="AJ1602" s="568" t="s">
        <v>2728</v>
      </c>
      <c r="AK1602" s="567" t="s">
        <v>2502</v>
      </c>
      <c r="AL1602" s="568">
        <v>9</v>
      </c>
      <c r="AM1602" s="567" t="s">
        <v>3007</v>
      </c>
      <c r="AN1602" s="568" t="s">
        <v>2969</v>
      </c>
      <c r="AO1602" s="568" t="s">
        <v>3023</v>
      </c>
    </row>
    <row r="1603" spans="1:41" ht="15" customHeight="1">
      <c r="A1603" s="514" t="s">
        <v>827</v>
      </c>
      <c r="B1603" s="512" t="s">
        <v>2316</v>
      </c>
      <c r="C1603" s="568">
        <v>8</v>
      </c>
      <c r="D1603" s="568" t="s">
        <v>2502</v>
      </c>
      <c r="E1603" s="568">
        <v>7.75</v>
      </c>
      <c r="F1603" s="568">
        <v>8</v>
      </c>
      <c r="G1603" s="568">
        <v>8</v>
      </c>
      <c r="H1603" s="568">
        <v>8.25</v>
      </c>
      <c r="I1603" s="568">
        <v>7.75</v>
      </c>
      <c r="J1603" s="568">
        <v>7.5</v>
      </c>
      <c r="K1603" s="568" t="s">
        <v>2679</v>
      </c>
      <c r="L1603" s="570" t="s">
        <v>2384</v>
      </c>
      <c r="M1603" s="568" t="s">
        <v>2497</v>
      </c>
      <c r="N1603" s="568">
        <v>8</v>
      </c>
      <c r="O1603" s="567" t="s">
        <v>3047</v>
      </c>
      <c r="P1603" s="568">
        <v>8.25</v>
      </c>
      <c r="Q1603" s="568">
        <v>8</v>
      </c>
      <c r="R1603" s="547">
        <v>8.25</v>
      </c>
      <c r="S1603" s="547">
        <v>8.5</v>
      </c>
      <c r="T1603" s="547" t="s">
        <v>2384</v>
      </c>
      <c r="U1603" s="547">
        <v>9</v>
      </c>
      <c r="V1603" s="547">
        <v>9.25</v>
      </c>
      <c r="W1603" s="547">
        <v>8.5</v>
      </c>
      <c r="X1603" s="547">
        <v>7</v>
      </c>
      <c r="Y1603" s="547">
        <v>8.5</v>
      </c>
      <c r="Z1603" s="568" t="s">
        <v>2384</v>
      </c>
      <c r="AA1603" s="568">
        <v>9.25</v>
      </c>
      <c r="AB1603" s="568" t="s">
        <v>2502</v>
      </c>
      <c r="AC1603" s="567" t="s">
        <v>3011</v>
      </c>
      <c r="AD1603" s="568">
        <v>9</v>
      </c>
      <c r="AE1603" s="568">
        <v>8.5</v>
      </c>
      <c r="AF1603" s="568">
        <v>9</v>
      </c>
      <c r="AG1603" s="568">
        <v>8.5</v>
      </c>
      <c r="AH1603" s="567" t="s">
        <v>3031</v>
      </c>
      <c r="AI1603" s="567" t="s">
        <v>3062</v>
      </c>
      <c r="AJ1603" s="568">
        <v>8.5</v>
      </c>
      <c r="AK1603" s="567" t="s">
        <v>2502</v>
      </c>
      <c r="AL1603" s="568">
        <v>9</v>
      </c>
      <c r="AM1603" s="568" t="s">
        <v>3007</v>
      </c>
      <c r="AN1603" s="568" t="s">
        <v>2642</v>
      </c>
      <c r="AO1603" s="568" t="s">
        <v>3033</v>
      </c>
    </row>
    <row r="1604" spans="1:41" ht="15" customHeight="1">
      <c r="A1604" s="514" t="s">
        <v>828</v>
      </c>
      <c r="B1604" s="512" t="s">
        <v>2317</v>
      </c>
      <c r="C1604" s="568">
        <v>8.25</v>
      </c>
      <c r="D1604" s="568" t="s">
        <v>2502</v>
      </c>
      <c r="E1604" s="568">
        <v>8</v>
      </c>
      <c r="F1604" s="568">
        <v>8.5</v>
      </c>
      <c r="G1604" s="568">
        <v>8.25</v>
      </c>
      <c r="H1604" s="568">
        <v>8.5</v>
      </c>
      <c r="I1604" s="568">
        <v>8</v>
      </c>
      <c r="J1604" s="568">
        <v>7.75</v>
      </c>
      <c r="K1604" s="568">
        <v>8.5</v>
      </c>
      <c r="L1604" s="568" t="s">
        <v>76</v>
      </c>
      <c r="M1604" s="568">
        <v>7.5</v>
      </c>
      <c r="N1604" s="568" t="s">
        <v>76</v>
      </c>
      <c r="O1604" s="567" t="s">
        <v>3050</v>
      </c>
      <c r="P1604" s="568">
        <v>8.5</v>
      </c>
      <c r="Q1604" s="568" t="s">
        <v>76</v>
      </c>
      <c r="R1604" s="547">
        <v>7.75</v>
      </c>
      <c r="S1604" s="547">
        <v>9</v>
      </c>
      <c r="T1604" s="547">
        <v>6.75</v>
      </c>
      <c r="U1604" s="547" t="s">
        <v>76</v>
      </c>
      <c r="V1604" s="547" t="s">
        <v>76</v>
      </c>
      <c r="W1604" s="547">
        <v>8.5</v>
      </c>
      <c r="X1604" s="547">
        <v>7</v>
      </c>
      <c r="Y1604" s="546" t="s">
        <v>2996</v>
      </c>
      <c r="Z1604" s="567" t="s">
        <v>76</v>
      </c>
      <c r="AA1604" s="567" t="s">
        <v>76</v>
      </c>
      <c r="AB1604" s="568" t="s">
        <v>2502</v>
      </c>
      <c r="AC1604" s="567" t="s">
        <v>1782</v>
      </c>
      <c r="AD1604" s="568">
        <v>9</v>
      </c>
      <c r="AE1604" s="568" t="s">
        <v>76</v>
      </c>
      <c r="AF1604" s="568">
        <v>9</v>
      </c>
      <c r="AG1604" s="568" t="s">
        <v>76</v>
      </c>
      <c r="AH1604" s="567" t="s">
        <v>3034</v>
      </c>
      <c r="AI1604" s="567" t="s">
        <v>3063</v>
      </c>
      <c r="AJ1604" s="568" t="s">
        <v>2501</v>
      </c>
      <c r="AK1604" s="567" t="s">
        <v>2502</v>
      </c>
      <c r="AL1604" s="568">
        <v>9</v>
      </c>
      <c r="AM1604" s="568" t="s">
        <v>3007</v>
      </c>
      <c r="AN1604" s="568" t="s">
        <v>2642</v>
      </c>
      <c r="AO1604" s="568" t="s">
        <v>3035</v>
      </c>
    </row>
    <row r="1605" spans="1:41" ht="15" customHeight="1">
      <c r="A1605" s="514" t="s">
        <v>854</v>
      </c>
      <c r="B1605" s="512" t="s">
        <v>2318</v>
      </c>
      <c r="C1605" s="568" t="s">
        <v>76</v>
      </c>
      <c r="D1605" s="568" t="s">
        <v>2502</v>
      </c>
      <c r="E1605" s="568" t="s">
        <v>76</v>
      </c>
      <c r="F1605" s="568" t="s">
        <v>76</v>
      </c>
      <c r="G1605" s="568">
        <v>8.25</v>
      </c>
      <c r="H1605" s="568">
        <v>8.5</v>
      </c>
      <c r="I1605" s="568">
        <v>8.5</v>
      </c>
      <c r="J1605" s="568">
        <v>7.75</v>
      </c>
      <c r="K1605" s="568">
        <v>8.5</v>
      </c>
      <c r="L1605" s="568" t="s">
        <v>76</v>
      </c>
      <c r="M1605" s="568" t="s">
        <v>76</v>
      </c>
      <c r="N1605" s="568" t="s">
        <v>76</v>
      </c>
      <c r="O1605" s="567" t="s">
        <v>3050</v>
      </c>
      <c r="P1605" s="568">
        <v>8.5</v>
      </c>
      <c r="Q1605" s="568" t="s">
        <v>76</v>
      </c>
      <c r="R1605" s="547">
        <v>7.75</v>
      </c>
      <c r="S1605" s="547" t="s">
        <v>76</v>
      </c>
      <c r="T1605" s="547">
        <v>6.5</v>
      </c>
      <c r="U1605" s="547" t="s">
        <v>76</v>
      </c>
      <c r="V1605" s="547" t="s">
        <v>76</v>
      </c>
      <c r="W1605" s="547">
        <v>8.5</v>
      </c>
      <c r="X1605" s="547">
        <v>7</v>
      </c>
      <c r="Y1605" s="547" t="s">
        <v>3064</v>
      </c>
      <c r="Z1605" s="567" t="s">
        <v>76</v>
      </c>
      <c r="AA1605" s="567" t="s">
        <v>76</v>
      </c>
      <c r="AB1605" s="568" t="s">
        <v>2502</v>
      </c>
      <c r="AC1605" s="567" t="s">
        <v>1782</v>
      </c>
      <c r="AD1605" s="568">
        <v>9</v>
      </c>
      <c r="AE1605" s="568" t="s">
        <v>76</v>
      </c>
      <c r="AF1605" s="568">
        <v>9</v>
      </c>
      <c r="AG1605" s="568" t="s">
        <v>76</v>
      </c>
      <c r="AH1605" s="567" t="s">
        <v>3036</v>
      </c>
      <c r="AI1605" s="567" t="s">
        <v>3065</v>
      </c>
      <c r="AJ1605" s="568" t="s">
        <v>2501</v>
      </c>
      <c r="AK1605" s="567" t="s">
        <v>2502</v>
      </c>
      <c r="AL1605" s="568">
        <v>9</v>
      </c>
      <c r="AM1605" s="568" t="s">
        <v>76</v>
      </c>
      <c r="AN1605" s="568" t="s">
        <v>2642</v>
      </c>
      <c r="AO1605" s="568" t="s">
        <v>76</v>
      </c>
    </row>
    <row r="1606" spans="1:41" ht="15" customHeight="1">
      <c r="A1606" s="2639" t="s">
        <v>388</v>
      </c>
      <c r="B1606" s="2639"/>
      <c r="C1606" s="568"/>
      <c r="D1606" s="568"/>
      <c r="E1606" s="568"/>
      <c r="F1606" s="568"/>
      <c r="G1606" s="568"/>
      <c r="H1606" s="568"/>
      <c r="I1606" s="568"/>
      <c r="J1606" s="568"/>
      <c r="K1606" s="568"/>
      <c r="L1606" s="568"/>
      <c r="M1606" s="568"/>
      <c r="N1606" s="568"/>
      <c r="O1606" s="567" t="s">
        <v>311</v>
      </c>
      <c r="P1606" s="568"/>
      <c r="Q1606" s="567"/>
      <c r="R1606" s="547"/>
      <c r="S1606" s="547"/>
      <c r="T1606" s="547"/>
      <c r="U1606" s="547"/>
      <c r="V1606" s="547"/>
      <c r="W1606" s="547"/>
      <c r="X1606" s="546"/>
      <c r="Y1606" s="547"/>
      <c r="Z1606" s="567"/>
      <c r="AA1606" s="567"/>
      <c r="AB1606" s="568"/>
      <c r="AC1606" s="567"/>
      <c r="AD1606" s="568"/>
      <c r="AE1606" s="568"/>
      <c r="AF1606" s="568"/>
      <c r="AG1606" s="568"/>
      <c r="AH1606" s="567"/>
      <c r="AI1606" s="567"/>
      <c r="AJ1606" s="567"/>
      <c r="AK1606" s="567"/>
      <c r="AL1606" s="567"/>
      <c r="AM1606" s="567"/>
      <c r="AN1606" s="568"/>
      <c r="AO1606" s="568"/>
    </row>
    <row r="1607" spans="1:41" ht="15" customHeight="1">
      <c r="A1607" s="2639" t="s">
        <v>389</v>
      </c>
      <c r="B1607" s="2639"/>
      <c r="C1607" s="568"/>
      <c r="D1607" s="568"/>
      <c r="E1607" s="568"/>
      <c r="F1607" s="568"/>
      <c r="G1607" s="568"/>
      <c r="H1607" s="568"/>
      <c r="I1607" s="568"/>
      <c r="J1607" s="568"/>
      <c r="K1607" s="568"/>
      <c r="L1607" s="568"/>
      <c r="M1607" s="568"/>
      <c r="N1607" s="568"/>
      <c r="O1607" s="567"/>
      <c r="P1607" s="568"/>
      <c r="Q1607" s="567"/>
      <c r="R1607" s="547"/>
      <c r="S1607" s="547"/>
      <c r="T1607" s="547"/>
      <c r="U1607" s="547"/>
      <c r="V1607" s="547"/>
      <c r="W1607" s="547"/>
      <c r="X1607" s="546"/>
      <c r="Y1607" s="547"/>
      <c r="Z1607" s="567"/>
      <c r="AA1607" s="567"/>
      <c r="AB1607" s="568"/>
      <c r="AC1607" s="567"/>
      <c r="AD1607" s="568"/>
      <c r="AE1607" s="568"/>
      <c r="AF1607" s="568"/>
      <c r="AG1607" s="568"/>
      <c r="AH1607" s="567"/>
      <c r="AI1607" s="567"/>
      <c r="AJ1607" s="567"/>
      <c r="AK1607" s="567"/>
      <c r="AL1607" s="567"/>
      <c r="AM1607" s="567"/>
      <c r="AN1607" s="568"/>
      <c r="AO1607" s="568"/>
    </row>
    <row r="1608" spans="1:41" ht="15" customHeight="1">
      <c r="A1608" s="563"/>
      <c r="B1608" s="564" t="s">
        <v>390</v>
      </c>
      <c r="C1608" s="568" t="s">
        <v>1646</v>
      </c>
      <c r="D1608" s="568" t="s">
        <v>2272</v>
      </c>
      <c r="E1608" s="568" t="s">
        <v>2841</v>
      </c>
      <c r="F1608" s="568">
        <v>10</v>
      </c>
      <c r="G1608" s="568" t="s">
        <v>2323</v>
      </c>
      <c r="H1608" s="568">
        <v>10</v>
      </c>
      <c r="I1608" s="568">
        <v>10</v>
      </c>
      <c r="J1608" s="568">
        <v>10</v>
      </c>
      <c r="K1608" s="568">
        <v>13</v>
      </c>
      <c r="L1608" s="568">
        <v>10</v>
      </c>
      <c r="M1608" s="568">
        <v>13</v>
      </c>
      <c r="N1608" s="568">
        <v>12</v>
      </c>
      <c r="O1608" s="568">
        <v>13</v>
      </c>
      <c r="P1608" s="568">
        <v>13</v>
      </c>
      <c r="Q1608" s="568" t="s">
        <v>1782</v>
      </c>
      <c r="R1608" s="547">
        <v>13</v>
      </c>
      <c r="S1608" s="547">
        <v>13</v>
      </c>
      <c r="T1608" s="547">
        <v>7</v>
      </c>
      <c r="U1608" s="547">
        <v>13</v>
      </c>
      <c r="V1608" s="547">
        <v>12</v>
      </c>
      <c r="W1608" s="547">
        <v>13</v>
      </c>
      <c r="X1608" s="547">
        <v>11</v>
      </c>
      <c r="Y1608" s="547">
        <v>13</v>
      </c>
      <c r="Z1608" s="568">
        <v>13</v>
      </c>
      <c r="AA1608" s="568">
        <v>11</v>
      </c>
      <c r="AB1608" s="568">
        <v>12</v>
      </c>
      <c r="AC1608" s="568">
        <v>13</v>
      </c>
      <c r="AD1608" s="568">
        <v>9</v>
      </c>
      <c r="AE1608" s="568">
        <v>12.5</v>
      </c>
      <c r="AF1608" s="568">
        <v>13</v>
      </c>
      <c r="AG1608" s="568">
        <v>13</v>
      </c>
      <c r="AH1608" s="568">
        <v>13</v>
      </c>
      <c r="AI1608" s="568">
        <v>11.5</v>
      </c>
      <c r="AJ1608" s="568">
        <v>13</v>
      </c>
      <c r="AK1608" s="568">
        <v>7</v>
      </c>
      <c r="AL1608" s="568">
        <v>13</v>
      </c>
      <c r="AM1608" s="568">
        <v>12</v>
      </c>
      <c r="AN1608" s="568">
        <v>8.5</v>
      </c>
      <c r="AO1608" s="568">
        <v>13</v>
      </c>
    </row>
    <row r="1609" spans="1:41" ht="15" customHeight="1">
      <c r="A1609" s="563"/>
      <c r="B1609" s="564" t="s">
        <v>391</v>
      </c>
      <c r="C1609" s="568" t="s">
        <v>2867</v>
      </c>
      <c r="D1609" s="568" t="s">
        <v>76</v>
      </c>
      <c r="E1609" s="568" t="s">
        <v>76</v>
      </c>
      <c r="F1609" s="568" t="s">
        <v>76</v>
      </c>
      <c r="G1609" s="568" t="s">
        <v>76</v>
      </c>
      <c r="H1609" s="568">
        <v>12</v>
      </c>
      <c r="I1609" s="568" t="s">
        <v>76</v>
      </c>
      <c r="J1609" s="568" t="s">
        <v>76</v>
      </c>
      <c r="K1609" s="568">
        <v>13</v>
      </c>
      <c r="L1609" s="568" t="s">
        <v>76</v>
      </c>
      <c r="M1609" s="568" t="s">
        <v>76</v>
      </c>
      <c r="N1609" s="568" t="s">
        <v>76</v>
      </c>
      <c r="O1609" s="567" t="s">
        <v>76</v>
      </c>
      <c r="P1609" s="568" t="s">
        <v>76</v>
      </c>
      <c r="Q1609" s="568" t="s">
        <v>2680</v>
      </c>
      <c r="R1609" s="547">
        <v>13</v>
      </c>
      <c r="S1609" s="547" t="s">
        <v>76</v>
      </c>
      <c r="T1609" s="547" t="s">
        <v>76</v>
      </c>
      <c r="U1609" s="547" t="s">
        <v>76</v>
      </c>
      <c r="V1609" s="547" t="s">
        <v>76</v>
      </c>
      <c r="W1609" s="547" t="s">
        <v>76</v>
      </c>
      <c r="X1609" s="547">
        <v>13</v>
      </c>
      <c r="Y1609" s="547">
        <v>2</v>
      </c>
      <c r="Z1609" s="568" t="s">
        <v>76</v>
      </c>
      <c r="AA1609" s="568">
        <v>13</v>
      </c>
      <c r="AB1609" s="568" t="s">
        <v>76</v>
      </c>
      <c r="AC1609" s="568" t="s">
        <v>76</v>
      </c>
      <c r="AD1609" s="568" t="s">
        <v>76</v>
      </c>
      <c r="AE1609" s="568" t="s">
        <v>76</v>
      </c>
      <c r="AF1609" s="568" t="s">
        <v>76</v>
      </c>
      <c r="AG1609" s="568" t="s">
        <v>76</v>
      </c>
      <c r="AH1609" s="567" t="s">
        <v>76</v>
      </c>
      <c r="AI1609" s="568" t="s">
        <v>76</v>
      </c>
      <c r="AJ1609" s="568" t="s">
        <v>76</v>
      </c>
      <c r="AK1609" s="567" t="s">
        <v>76</v>
      </c>
      <c r="AL1609" s="568" t="s">
        <v>76</v>
      </c>
      <c r="AM1609" s="568">
        <v>12</v>
      </c>
      <c r="AN1609" s="568" t="s">
        <v>76</v>
      </c>
      <c r="AO1609" s="568">
        <v>13</v>
      </c>
    </row>
    <row r="1610" spans="1:41" ht="15" customHeight="1">
      <c r="A1610" s="2639" t="s">
        <v>400</v>
      </c>
      <c r="B1610" s="2639"/>
      <c r="C1610" s="568"/>
      <c r="D1610" s="568"/>
      <c r="E1610" s="568"/>
      <c r="F1610" s="568"/>
      <c r="G1610" s="568"/>
      <c r="H1610" s="568"/>
      <c r="I1610" s="568"/>
      <c r="J1610" s="568"/>
      <c r="K1610" s="568"/>
      <c r="L1610" s="568"/>
      <c r="M1610" s="568"/>
      <c r="N1610" s="568"/>
      <c r="O1610" s="567"/>
      <c r="P1610" s="568"/>
      <c r="Q1610" s="567"/>
      <c r="R1610" s="547"/>
      <c r="S1610" s="547"/>
      <c r="T1610" s="547"/>
      <c r="U1610" s="547"/>
      <c r="V1610" s="547"/>
      <c r="W1610" s="547"/>
      <c r="X1610" s="547"/>
      <c r="Y1610" s="547"/>
      <c r="Z1610" s="567"/>
      <c r="AA1610" s="567"/>
      <c r="AB1610" s="568"/>
      <c r="AC1610" s="568"/>
      <c r="AD1610" s="568"/>
      <c r="AE1610" s="568"/>
      <c r="AF1610" s="568"/>
      <c r="AG1610" s="568"/>
      <c r="AH1610" s="567"/>
      <c r="AI1610" s="568"/>
      <c r="AJ1610" s="568"/>
      <c r="AK1610" s="567"/>
      <c r="AL1610" s="568"/>
      <c r="AM1610" s="568"/>
      <c r="AN1610" s="568"/>
      <c r="AO1610" s="568"/>
    </row>
    <row r="1611" spans="1:41" ht="15" customHeight="1">
      <c r="B1611" s="564" t="s">
        <v>390</v>
      </c>
      <c r="C1611" s="568">
        <v>12.5</v>
      </c>
      <c r="D1611" s="568">
        <v>13</v>
      </c>
      <c r="E1611" s="568" t="s">
        <v>1647</v>
      </c>
      <c r="F1611" s="568">
        <v>13</v>
      </c>
      <c r="G1611" s="568">
        <v>12.5</v>
      </c>
      <c r="H1611" s="568">
        <v>12</v>
      </c>
      <c r="I1611" s="568">
        <v>11.5</v>
      </c>
      <c r="J1611" s="568">
        <v>13</v>
      </c>
      <c r="K1611" s="568">
        <v>13</v>
      </c>
      <c r="L1611" s="568">
        <v>13</v>
      </c>
      <c r="M1611" s="568">
        <v>13</v>
      </c>
      <c r="N1611" s="568">
        <v>13</v>
      </c>
      <c r="O1611" s="568">
        <v>13</v>
      </c>
      <c r="P1611" s="568">
        <v>13</v>
      </c>
      <c r="Q1611" s="568">
        <v>13</v>
      </c>
      <c r="R1611" s="547">
        <v>13</v>
      </c>
      <c r="S1611" s="547">
        <v>13</v>
      </c>
      <c r="T1611" s="547">
        <v>13</v>
      </c>
      <c r="U1611" s="547">
        <v>13</v>
      </c>
      <c r="V1611" s="547">
        <v>13</v>
      </c>
      <c r="W1611" s="547">
        <v>13</v>
      </c>
      <c r="X1611" s="547">
        <v>13</v>
      </c>
      <c r="Y1611" s="547">
        <v>13</v>
      </c>
      <c r="Z1611" s="568">
        <v>13</v>
      </c>
      <c r="AA1611" s="568">
        <v>13</v>
      </c>
      <c r="AB1611" s="568">
        <v>13</v>
      </c>
      <c r="AC1611" s="568">
        <v>13</v>
      </c>
      <c r="AD1611" s="568">
        <v>13</v>
      </c>
      <c r="AE1611" s="568">
        <v>13</v>
      </c>
      <c r="AF1611" s="568">
        <v>13</v>
      </c>
      <c r="AG1611" s="568">
        <v>13</v>
      </c>
      <c r="AH1611" s="568">
        <v>13</v>
      </c>
      <c r="AI1611" s="568">
        <v>12.5</v>
      </c>
      <c r="AJ1611" s="568">
        <v>13</v>
      </c>
      <c r="AK1611" s="568">
        <v>13</v>
      </c>
      <c r="AL1611" s="568">
        <v>13</v>
      </c>
      <c r="AM1611" s="568" t="s">
        <v>76</v>
      </c>
      <c r="AN1611" s="568">
        <v>13</v>
      </c>
      <c r="AO1611" s="568">
        <v>13</v>
      </c>
    </row>
    <row r="1612" spans="1:41" ht="15" customHeight="1">
      <c r="B1612" s="564" t="s">
        <v>391</v>
      </c>
      <c r="C1612" s="568" t="s">
        <v>76</v>
      </c>
      <c r="D1612" s="568" t="s">
        <v>76</v>
      </c>
      <c r="E1612" s="568" t="s">
        <v>76</v>
      </c>
      <c r="F1612" s="568" t="s">
        <v>76</v>
      </c>
      <c r="G1612" s="568" t="s">
        <v>76</v>
      </c>
      <c r="H1612" s="568" t="s">
        <v>76</v>
      </c>
      <c r="I1612" s="568">
        <v>12.5</v>
      </c>
      <c r="J1612" s="568" t="s">
        <v>76</v>
      </c>
      <c r="K1612" s="568">
        <v>13</v>
      </c>
      <c r="L1612" s="568" t="s">
        <v>76</v>
      </c>
      <c r="M1612" s="568" t="s">
        <v>76</v>
      </c>
      <c r="N1612" s="568" t="s">
        <v>76</v>
      </c>
      <c r="O1612" s="568" t="s">
        <v>76</v>
      </c>
      <c r="P1612" s="567" t="s">
        <v>76</v>
      </c>
      <c r="Q1612" s="567" t="s">
        <v>76</v>
      </c>
      <c r="R1612" s="547">
        <v>13</v>
      </c>
      <c r="S1612" s="547" t="s">
        <v>76</v>
      </c>
      <c r="T1612" s="547" t="s">
        <v>76</v>
      </c>
      <c r="U1612" s="547" t="s">
        <v>76</v>
      </c>
      <c r="V1612" s="547" t="s">
        <v>76</v>
      </c>
      <c r="W1612" s="547" t="s">
        <v>76</v>
      </c>
      <c r="X1612" s="547" t="s">
        <v>76</v>
      </c>
      <c r="Y1612" s="547" t="s">
        <v>76</v>
      </c>
      <c r="Z1612" s="568" t="s">
        <v>76</v>
      </c>
      <c r="AA1612" s="568" t="s">
        <v>76</v>
      </c>
      <c r="AB1612" s="568" t="s">
        <v>76</v>
      </c>
      <c r="AC1612" s="568" t="s">
        <v>76</v>
      </c>
      <c r="AD1612" s="568" t="s">
        <v>76</v>
      </c>
      <c r="AE1612" s="568" t="s">
        <v>76</v>
      </c>
      <c r="AF1612" s="568" t="s">
        <v>76</v>
      </c>
      <c r="AG1612" s="568"/>
      <c r="AH1612" s="568" t="s">
        <v>76</v>
      </c>
      <c r="AI1612" s="568">
        <v>13</v>
      </c>
      <c r="AJ1612" s="568" t="s">
        <v>76</v>
      </c>
      <c r="AK1612" s="567" t="s">
        <v>76</v>
      </c>
      <c r="AL1612" s="568" t="s">
        <v>76</v>
      </c>
      <c r="AM1612" s="568">
        <v>13</v>
      </c>
      <c r="AN1612" s="568" t="s">
        <v>76</v>
      </c>
      <c r="AO1612" s="568">
        <v>13</v>
      </c>
    </row>
    <row r="1613" spans="1:41" ht="15" customHeight="1">
      <c r="A1613" s="2639" t="s">
        <v>47</v>
      </c>
      <c r="B1613" s="2639"/>
      <c r="C1613" s="568"/>
      <c r="D1613" s="568"/>
      <c r="E1613" s="568"/>
      <c r="F1613" s="568"/>
      <c r="G1613" s="568"/>
      <c r="H1613" s="568"/>
      <c r="I1613" s="568"/>
      <c r="J1613" s="568"/>
      <c r="K1613" s="568"/>
      <c r="L1613" s="568"/>
      <c r="M1613" s="568"/>
      <c r="N1613" s="568"/>
      <c r="O1613" s="568"/>
      <c r="P1613" s="567"/>
      <c r="Q1613" s="567"/>
      <c r="R1613" s="547" t="s">
        <v>1285</v>
      </c>
      <c r="S1613" s="547"/>
      <c r="T1613" s="547"/>
      <c r="U1613" s="547"/>
      <c r="V1613" s="547"/>
      <c r="W1613" s="547"/>
      <c r="X1613" s="547"/>
      <c r="Y1613" s="547"/>
      <c r="Z1613" s="568"/>
      <c r="AA1613" s="568"/>
      <c r="AB1613" s="568"/>
      <c r="AC1613" s="568"/>
      <c r="AD1613" s="568"/>
      <c r="AE1613" s="568"/>
      <c r="AF1613" s="568"/>
      <c r="AG1613" s="568"/>
      <c r="AH1613" s="568"/>
      <c r="AI1613" s="568"/>
      <c r="AJ1613" s="568"/>
      <c r="AK1613" s="567"/>
      <c r="AL1613" s="568"/>
      <c r="AM1613" s="568"/>
      <c r="AN1613" s="568"/>
      <c r="AO1613" s="568"/>
    </row>
    <row r="1614" spans="1:41" ht="15" customHeight="1">
      <c r="B1614" s="564" t="s">
        <v>390</v>
      </c>
      <c r="C1614" s="568">
        <v>12</v>
      </c>
      <c r="D1614" s="568" t="s">
        <v>1645</v>
      </c>
      <c r="E1614" s="568" t="s">
        <v>1663</v>
      </c>
      <c r="F1614" s="568">
        <v>12.5</v>
      </c>
      <c r="G1614" s="568" t="s">
        <v>1645</v>
      </c>
      <c r="H1614" s="568">
        <v>12</v>
      </c>
      <c r="I1614" s="568">
        <v>10</v>
      </c>
      <c r="J1614" s="568" t="s">
        <v>1854</v>
      </c>
      <c r="K1614" s="568">
        <v>16.5</v>
      </c>
      <c r="L1614" s="568">
        <v>13.25</v>
      </c>
      <c r="M1614" s="568">
        <v>14.75</v>
      </c>
      <c r="N1614" s="568">
        <v>14.5</v>
      </c>
      <c r="O1614" s="568">
        <v>13</v>
      </c>
      <c r="P1614" s="568">
        <v>11.5</v>
      </c>
      <c r="Q1614" s="570">
        <v>12</v>
      </c>
      <c r="R1614" s="547">
        <v>13.5</v>
      </c>
      <c r="S1614" s="547">
        <v>14.5</v>
      </c>
      <c r="T1614" s="547">
        <v>13</v>
      </c>
      <c r="U1614" s="547">
        <v>15</v>
      </c>
      <c r="V1614" s="547">
        <v>15.5</v>
      </c>
      <c r="W1614" s="547">
        <v>13</v>
      </c>
      <c r="X1614" s="547">
        <v>15.5</v>
      </c>
      <c r="Y1614" s="547">
        <v>11.5</v>
      </c>
      <c r="Z1614" s="568">
        <v>14.5</v>
      </c>
      <c r="AA1614" s="568">
        <v>13.5</v>
      </c>
      <c r="AB1614" s="568">
        <v>13.75</v>
      </c>
      <c r="AC1614" s="568">
        <v>16.3</v>
      </c>
      <c r="AD1614" s="568">
        <v>14</v>
      </c>
      <c r="AE1614" s="568">
        <v>14.5</v>
      </c>
      <c r="AF1614" s="568">
        <v>13</v>
      </c>
      <c r="AG1614" s="568">
        <v>14.5</v>
      </c>
      <c r="AH1614" s="568">
        <v>13</v>
      </c>
      <c r="AI1614" s="568">
        <v>14</v>
      </c>
      <c r="AJ1614" s="568">
        <v>15</v>
      </c>
      <c r="AK1614" s="568">
        <v>14</v>
      </c>
      <c r="AL1614" s="568" t="s">
        <v>76</v>
      </c>
      <c r="AM1614" s="568" t="s">
        <v>76</v>
      </c>
      <c r="AN1614" s="568">
        <v>13</v>
      </c>
      <c r="AO1614" s="568">
        <v>13</v>
      </c>
    </row>
    <row r="1615" spans="1:41" ht="15" customHeight="1">
      <c r="B1615" s="564" t="s">
        <v>391</v>
      </c>
      <c r="C1615" s="568">
        <v>12.5</v>
      </c>
      <c r="D1615" s="568" t="s">
        <v>76</v>
      </c>
      <c r="E1615" s="568" t="s">
        <v>76</v>
      </c>
      <c r="F1615" s="568" t="s">
        <v>76</v>
      </c>
      <c r="G1615" s="568" t="s">
        <v>76</v>
      </c>
      <c r="H1615" s="568" t="s">
        <v>76</v>
      </c>
      <c r="I1615" s="568">
        <v>11</v>
      </c>
      <c r="J1615" s="568" t="s">
        <v>76</v>
      </c>
      <c r="K1615" s="568">
        <v>16.5</v>
      </c>
      <c r="L1615" s="568" t="s">
        <v>76</v>
      </c>
      <c r="M1615" s="568" t="s">
        <v>76</v>
      </c>
      <c r="N1615" s="568" t="s">
        <v>76</v>
      </c>
      <c r="O1615" s="568" t="s">
        <v>76</v>
      </c>
      <c r="P1615" s="567" t="s">
        <v>76</v>
      </c>
      <c r="Q1615" s="567" t="s">
        <v>76</v>
      </c>
      <c r="R1615" s="547" t="s">
        <v>76</v>
      </c>
      <c r="S1615" s="547" t="s">
        <v>76</v>
      </c>
      <c r="T1615" s="547" t="s">
        <v>76</v>
      </c>
      <c r="U1615" s="547" t="s">
        <v>76</v>
      </c>
      <c r="V1615" s="547" t="s">
        <v>76</v>
      </c>
      <c r="W1615" s="547" t="s">
        <v>76</v>
      </c>
      <c r="X1615" s="547" t="s">
        <v>76</v>
      </c>
      <c r="Y1615" s="547" t="s">
        <v>76</v>
      </c>
      <c r="Z1615" s="568" t="s">
        <v>76</v>
      </c>
      <c r="AA1615" s="568" t="s">
        <v>76</v>
      </c>
      <c r="AB1615" s="568" t="s">
        <v>76</v>
      </c>
      <c r="AC1615" s="568" t="s">
        <v>76</v>
      </c>
      <c r="AD1615" s="568" t="s">
        <v>76</v>
      </c>
      <c r="AE1615" s="568" t="s">
        <v>76</v>
      </c>
      <c r="AF1615" s="568" t="s">
        <v>76</v>
      </c>
      <c r="AG1615" s="568" t="s">
        <v>76</v>
      </c>
      <c r="AH1615" s="568" t="s">
        <v>76</v>
      </c>
      <c r="AI1615" s="568" t="s">
        <v>76</v>
      </c>
      <c r="AJ1615" s="568" t="s">
        <v>76</v>
      </c>
      <c r="AK1615" s="567" t="s">
        <v>76</v>
      </c>
      <c r="AL1615" s="568" t="s">
        <v>76</v>
      </c>
      <c r="AM1615" s="568">
        <v>11.5</v>
      </c>
      <c r="AN1615" s="568" t="s">
        <v>76</v>
      </c>
      <c r="AO1615" s="568">
        <v>15.5</v>
      </c>
    </row>
    <row r="1616" spans="1:41" ht="15" customHeight="1">
      <c r="A1616" s="2639" t="s">
        <v>407</v>
      </c>
      <c r="B1616" s="2639"/>
      <c r="C1616" s="568"/>
      <c r="D1616" s="568"/>
      <c r="E1616" s="568"/>
      <c r="F1616" s="568"/>
      <c r="G1616" s="568"/>
      <c r="H1616" s="568"/>
      <c r="I1616" s="568"/>
      <c r="J1616" s="568"/>
      <c r="K1616" s="568"/>
      <c r="L1616" s="568"/>
      <c r="M1616" s="568"/>
      <c r="N1616" s="568"/>
      <c r="O1616" s="568"/>
      <c r="P1616" s="567"/>
      <c r="Q1616" s="567"/>
      <c r="R1616" s="547"/>
      <c r="S1616" s="547"/>
      <c r="T1616" s="547"/>
      <c r="U1616" s="547"/>
      <c r="V1616" s="547"/>
      <c r="W1616" s="547"/>
      <c r="X1616" s="547"/>
      <c r="Y1616" s="547"/>
      <c r="Z1616" s="567"/>
      <c r="AA1616" s="567"/>
      <c r="AB1616" s="568"/>
      <c r="AC1616" s="571"/>
      <c r="AD1616" s="568"/>
      <c r="AE1616" s="568"/>
      <c r="AF1616" s="568"/>
      <c r="AG1616" s="568"/>
      <c r="AH1616" s="568"/>
      <c r="AI1616" s="568"/>
      <c r="AJ1616" s="568"/>
      <c r="AK1616" s="567"/>
      <c r="AL1616" s="568"/>
      <c r="AM1616" s="568"/>
      <c r="AN1616" s="568"/>
      <c r="AO1616" s="568"/>
    </row>
    <row r="1617" spans="1:41" ht="19.5">
      <c r="A1617" s="565" t="s">
        <v>856</v>
      </c>
      <c r="B1617" s="703" t="s">
        <v>1258</v>
      </c>
      <c r="C1617" s="568"/>
      <c r="D1617" s="568"/>
      <c r="E1617" s="568"/>
      <c r="F1617" s="568"/>
      <c r="G1617" s="568"/>
      <c r="H1617" s="568"/>
      <c r="I1617" s="568"/>
      <c r="J1617" s="568"/>
      <c r="K1617" s="568"/>
      <c r="L1617" s="568"/>
      <c r="M1617" s="568"/>
      <c r="N1617" s="568"/>
      <c r="O1617" s="568"/>
      <c r="P1617" s="567"/>
      <c r="Q1617" s="567"/>
      <c r="R1617" s="547"/>
      <c r="S1617" s="547"/>
      <c r="T1617" s="547"/>
      <c r="U1617" s="547"/>
      <c r="V1617" s="547"/>
      <c r="W1617" s="547"/>
      <c r="X1617" s="547"/>
      <c r="Y1617" s="547"/>
      <c r="Z1617" s="567"/>
      <c r="AA1617" s="567"/>
      <c r="AB1617" s="568"/>
      <c r="AC1617" s="568"/>
      <c r="AD1617" s="568"/>
      <c r="AE1617" s="568"/>
      <c r="AF1617" s="568"/>
      <c r="AG1617" s="568"/>
      <c r="AH1617" s="568"/>
      <c r="AI1617" s="568"/>
      <c r="AJ1617" s="568"/>
      <c r="AK1617" s="567"/>
      <c r="AL1617" s="568"/>
      <c r="AM1617" s="568"/>
      <c r="AN1617" s="568"/>
      <c r="AO1617" s="568"/>
    </row>
    <row r="1618" spans="1:41" ht="15" customHeight="1">
      <c r="A1618" s="565"/>
      <c r="B1618" s="564" t="s">
        <v>401</v>
      </c>
      <c r="C1618" s="568">
        <v>13</v>
      </c>
      <c r="D1618" s="568">
        <v>13</v>
      </c>
      <c r="E1618" s="568" t="s">
        <v>1669</v>
      </c>
      <c r="F1618" s="568">
        <v>13</v>
      </c>
      <c r="G1618" s="568">
        <v>13</v>
      </c>
      <c r="H1618" s="568">
        <v>13</v>
      </c>
      <c r="I1618" s="568">
        <v>12</v>
      </c>
      <c r="J1618" s="568">
        <v>13</v>
      </c>
      <c r="K1618" s="568">
        <v>13</v>
      </c>
      <c r="L1618" s="568">
        <v>13</v>
      </c>
      <c r="M1618" s="568">
        <v>13</v>
      </c>
      <c r="N1618" s="568">
        <v>13</v>
      </c>
      <c r="O1618" s="568">
        <v>13</v>
      </c>
      <c r="P1618" s="568">
        <v>13</v>
      </c>
      <c r="Q1618" s="568">
        <v>13</v>
      </c>
      <c r="R1618" s="547">
        <v>13</v>
      </c>
      <c r="S1618" s="547">
        <v>13</v>
      </c>
      <c r="T1618" s="547">
        <v>13</v>
      </c>
      <c r="U1618" s="547">
        <v>13</v>
      </c>
      <c r="V1618" s="547">
        <v>13</v>
      </c>
      <c r="W1618" s="547">
        <v>13</v>
      </c>
      <c r="X1618" s="547">
        <v>13</v>
      </c>
      <c r="Y1618" s="547">
        <v>13</v>
      </c>
      <c r="Z1618" s="568">
        <v>13</v>
      </c>
      <c r="AA1618" s="568">
        <v>13</v>
      </c>
      <c r="AB1618" s="568">
        <v>13</v>
      </c>
      <c r="AC1618" s="568">
        <v>13</v>
      </c>
      <c r="AD1618" s="568">
        <v>13</v>
      </c>
      <c r="AE1618" s="568">
        <v>13</v>
      </c>
      <c r="AF1618" s="568">
        <v>13</v>
      </c>
      <c r="AG1618" s="568">
        <v>13</v>
      </c>
      <c r="AH1618" s="568">
        <v>13</v>
      </c>
      <c r="AI1618" s="568">
        <v>11</v>
      </c>
      <c r="AJ1618" s="568">
        <v>13</v>
      </c>
      <c r="AK1618" s="568">
        <v>13</v>
      </c>
      <c r="AL1618" s="568">
        <v>13</v>
      </c>
      <c r="AM1618" s="568">
        <v>11</v>
      </c>
      <c r="AN1618" s="568">
        <v>13</v>
      </c>
      <c r="AO1618" s="568">
        <v>13</v>
      </c>
    </row>
    <row r="1619" spans="1:41" ht="15" customHeight="1">
      <c r="A1619" s="565"/>
      <c r="B1619" s="564" t="s">
        <v>402</v>
      </c>
      <c r="C1619" s="568" t="s">
        <v>76</v>
      </c>
      <c r="D1619" s="568" t="s">
        <v>76</v>
      </c>
      <c r="E1619" s="568" t="s">
        <v>76</v>
      </c>
      <c r="F1619" s="568" t="s">
        <v>76</v>
      </c>
      <c r="G1619" s="568" t="s">
        <v>76</v>
      </c>
      <c r="H1619" s="568" t="s">
        <v>76</v>
      </c>
      <c r="I1619" s="568" t="s">
        <v>76</v>
      </c>
      <c r="J1619" s="568" t="s">
        <v>76</v>
      </c>
      <c r="K1619" s="568" t="s">
        <v>76</v>
      </c>
      <c r="L1619" s="568" t="s">
        <v>76</v>
      </c>
      <c r="M1619" s="568" t="s">
        <v>76</v>
      </c>
      <c r="N1619" s="568" t="s">
        <v>76</v>
      </c>
      <c r="O1619" s="568" t="s">
        <v>76</v>
      </c>
      <c r="P1619" s="567" t="s">
        <v>76</v>
      </c>
      <c r="Q1619" s="567" t="s">
        <v>76</v>
      </c>
      <c r="R1619" s="547" t="s">
        <v>76</v>
      </c>
      <c r="S1619" s="547" t="s">
        <v>76</v>
      </c>
      <c r="T1619" s="547" t="s">
        <v>76</v>
      </c>
      <c r="U1619" s="547" t="s">
        <v>76</v>
      </c>
      <c r="V1619" s="547" t="s">
        <v>76</v>
      </c>
      <c r="W1619" s="547" t="s">
        <v>76</v>
      </c>
      <c r="X1619" s="547" t="s">
        <v>76</v>
      </c>
      <c r="Y1619" s="547" t="s">
        <v>76</v>
      </c>
      <c r="Z1619" s="568" t="s">
        <v>76</v>
      </c>
      <c r="AA1619" s="568" t="s">
        <v>76</v>
      </c>
      <c r="AB1619" s="567" t="s">
        <v>76</v>
      </c>
      <c r="AC1619" s="568" t="s">
        <v>76</v>
      </c>
      <c r="AD1619" s="568" t="s">
        <v>76</v>
      </c>
      <c r="AE1619" s="568" t="s">
        <v>76</v>
      </c>
      <c r="AF1619" s="568" t="s">
        <v>76</v>
      </c>
      <c r="AG1619" s="568" t="s">
        <v>76</v>
      </c>
      <c r="AH1619" s="568" t="s">
        <v>76</v>
      </c>
      <c r="AI1619" s="568">
        <v>13</v>
      </c>
      <c r="AJ1619" s="568" t="s">
        <v>76</v>
      </c>
      <c r="AK1619" s="567" t="s">
        <v>76</v>
      </c>
      <c r="AL1619" s="568" t="s">
        <v>76</v>
      </c>
      <c r="AM1619" s="568">
        <v>13</v>
      </c>
      <c r="AN1619" s="568" t="s">
        <v>76</v>
      </c>
      <c r="AO1619" s="568">
        <v>13</v>
      </c>
    </row>
    <row r="1620" spans="1:41" ht="15" customHeight="1">
      <c r="A1620" s="565" t="s">
        <v>1085</v>
      </c>
      <c r="B1620" s="701" t="s">
        <v>1259</v>
      </c>
      <c r="C1620" s="568"/>
      <c r="D1620" s="568"/>
      <c r="E1620" s="568"/>
      <c r="F1620" s="568"/>
      <c r="G1620" s="568"/>
      <c r="H1620" s="568"/>
      <c r="I1620" s="568"/>
      <c r="J1620" s="568"/>
      <c r="K1620" s="568"/>
      <c r="L1620" s="568"/>
      <c r="M1620" s="568"/>
      <c r="N1620" s="568"/>
      <c r="O1620" s="568"/>
      <c r="P1620" s="567"/>
      <c r="Q1620" s="567"/>
      <c r="R1620" s="547"/>
      <c r="S1620" s="547"/>
      <c r="T1620" s="547"/>
      <c r="U1620" s="547"/>
      <c r="V1620" s="547"/>
      <c r="W1620" s="547"/>
      <c r="X1620" s="547"/>
      <c r="Y1620" s="547"/>
      <c r="Z1620" s="568"/>
      <c r="AA1620" s="568"/>
      <c r="AB1620" s="567"/>
      <c r="AC1620" s="568"/>
      <c r="AD1620" s="568"/>
      <c r="AE1620" s="568"/>
      <c r="AF1620" s="568"/>
      <c r="AG1620" s="568"/>
      <c r="AH1620" s="568"/>
      <c r="AI1620" s="568"/>
      <c r="AJ1620" s="568"/>
      <c r="AK1620" s="567"/>
      <c r="AL1620" s="568"/>
      <c r="AM1620" s="568"/>
      <c r="AN1620" s="568"/>
      <c r="AO1620" s="568"/>
    </row>
    <row r="1621" spans="1:41" ht="15" customHeight="1">
      <c r="B1621" s="564" t="s">
        <v>401</v>
      </c>
      <c r="C1621" s="568">
        <v>13</v>
      </c>
      <c r="D1621" s="568">
        <v>13</v>
      </c>
      <c r="E1621" s="568">
        <v>12</v>
      </c>
      <c r="F1621" s="568">
        <v>12.5</v>
      </c>
      <c r="G1621" s="568">
        <v>13</v>
      </c>
      <c r="H1621" s="568">
        <v>13</v>
      </c>
      <c r="I1621" s="568">
        <v>13</v>
      </c>
      <c r="J1621" s="568">
        <v>13</v>
      </c>
      <c r="K1621" s="568">
        <v>16.5</v>
      </c>
      <c r="L1621" s="568">
        <v>13</v>
      </c>
      <c r="M1621" s="568">
        <v>14.5</v>
      </c>
      <c r="N1621" s="568">
        <v>14</v>
      </c>
      <c r="O1621" s="568">
        <v>13</v>
      </c>
      <c r="P1621" s="568">
        <v>13</v>
      </c>
      <c r="Q1621" s="568">
        <v>13</v>
      </c>
      <c r="R1621" s="547" t="s">
        <v>76</v>
      </c>
      <c r="S1621" s="547">
        <v>14.5</v>
      </c>
      <c r="T1621" s="547">
        <v>13</v>
      </c>
      <c r="U1621" s="547" t="s">
        <v>76</v>
      </c>
      <c r="V1621" s="547">
        <v>15.5</v>
      </c>
      <c r="W1621" s="547">
        <v>13</v>
      </c>
      <c r="X1621" s="547">
        <v>15.5</v>
      </c>
      <c r="Y1621" s="547">
        <v>11.5</v>
      </c>
      <c r="Z1621" s="568">
        <v>14.5</v>
      </c>
      <c r="AA1621" s="568">
        <v>13</v>
      </c>
      <c r="AB1621" s="568">
        <v>11.5</v>
      </c>
      <c r="AC1621" s="568">
        <v>16.3</v>
      </c>
      <c r="AD1621" s="568">
        <v>14</v>
      </c>
      <c r="AE1621" s="568">
        <v>11.5</v>
      </c>
      <c r="AF1621" s="568">
        <v>13.5</v>
      </c>
      <c r="AG1621" s="568">
        <v>15</v>
      </c>
      <c r="AH1621" s="568">
        <v>13</v>
      </c>
      <c r="AI1621" s="568">
        <v>17.5</v>
      </c>
      <c r="AJ1621" s="568">
        <v>15</v>
      </c>
      <c r="AK1621" s="567" t="s">
        <v>1550</v>
      </c>
      <c r="AL1621" s="568">
        <v>13</v>
      </c>
      <c r="AM1621" s="568">
        <v>11.5</v>
      </c>
      <c r="AN1621" s="568">
        <v>13</v>
      </c>
      <c r="AO1621" s="568">
        <v>13</v>
      </c>
    </row>
    <row r="1622" spans="1:41" ht="15" customHeight="1">
      <c r="B1622" s="564" t="s">
        <v>402</v>
      </c>
      <c r="C1622" s="568" t="s">
        <v>76</v>
      </c>
      <c r="D1622" s="568" t="s">
        <v>76</v>
      </c>
      <c r="E1622" s="568" t="s">
        <v>76</v>
      </c>
      <c r="F1622" s="568" t="s">
        <v>76</v>
      </c>
      <c r="G1622" s="568" t="s">
        <v>76</v>
      </c>
      <c r="H1622" s="568" t="s">
        <v>76</v>
      </c>
      <c r="I1622" s="568" t="s">
        <v>76</v>
      </c>
      <c r="J1622" s="568" t="s">
        <v>76</v>
      </c>
      <c r="K1622" s="568" t="s">
        <v>76</v>
      </c>
      <c r="L1622" s="568" t="s">
        <v>76</v>
      </c>
      <c r="M1622" s="568" t="s">
        <v>76</v>
      </c>
      <c r="N1622" s="568" t="s">
        <v>76</v>
      </c>
      <c r="O1622" s="568" t="s">
        <v>76</v>
      </c>
      <c r="P1622" s="568" t="s">
        <v>76</v>
      </c>
      <c r="Q1622" s="568" t="s">
        <v>76</v>
      </c>
      <c r="R1622" s="547" t="s">
        <v>76</v>
      </c>
      <c r="S1622" s="547" t="s">
        <v>76</v>
      </c>
      <c r="T1622" s="547" t="s">
        <v>76</v>
      </c>
      <c r="U1622" s="547" t="s">
        <v>76</v>
      </c>
      <c r="V1622" s="547" t="s">
        <v>76</v>
      </c>
      <c r="W1622" s="547" t="s">
        <v>76</v>
      </c>
      <c r="X1622" s="547" t="s">
        <v>76</v>
      </c>
      <c r="Y1622" s="547" t="s">
        <v>76</v>
      </c>
      <c r="Z1622" s="568" t="s">
        <v>76</v>
      </c>
      <c r="AA1622" s="568" t="s">
        <v>76</v>
      </c>
      <c r="AB1622" s="568" t="s">
        <v>76</v>
      </c>
      <c r="AC1622" s="568" t="s">
        <v>76</v>
      </c>
      <c r="AD1622" s="568" t="s">
        <v>76</v>
      </c>
      <c r="AE1622" s="568" t="s">
        <v>76</v>
      </c>
      <c r="AF1622" s="568" t="s">
        <v>76</v>
      </c>
      <c r="AG1622" s="568" t="s">
        <v>76</v>
      </c>
      <c r="AH1622" s="568" t="s">
        <v>76</v>
      </c>
      <c r="AI1622" s="568" t="s">
        <v>76</v>
      </c>
      <c r="AJ1622" s="568" t="s">
        <v>76</v>
      </c>
      <c r="AK1622" s="568" t="s">
        <v>76</v>
      </c>
      <c r="AL1622" s="568" t="s">
        <v>76</v>
      </c>
      <c r="AM1622" s="568">
        <v>11.5</v>
      </c>
      <c r="AN1622" s="568" t="s">
        <v>76</v>
      </c>
      <c r="AO1622" s="568">
        <v>15.5</v>
      </c>
    </row>
    <row r="1623" spans="1:41" s="551" customFormat="1" ht="15" customHeight="1">
      <c r="A1623" s="2639" t="s">
        <v>211</v>
      </c>
      <c r="B1623" s="2639"/>
      <c r="C1623" s="568">
        <v>7</v>
      </c>
      <c r="D1623" s="568">
        <v>7</v>
      </c>
      <c r="E1623" s="568">
        <v>7</v>
      </c>
      <c r="F1623" s="568">
        <v>7</v>
      </c>
      <c r="G1623" s="568">
        <v>7</v>
      </c>
      <c r="H1623" s="568">
        <v>7</v>
      </c>
      <c r="I1623" s="568">
        <v>7</v>
      </c>
      <c r="J1623" s="568">
        <v>7</v>
      </c>
      <c r="K1623" s="568">
        <v>7</v>
      </c>
      <c r="L1623" s="568">
        <v>7</v>
      </c>
      <c r="M1623" s="568">
        <v>7</v>
      </c>
      <c r="N1623" s="568">
        <v>7</v>
      </c>
      <c r="O1623" s="568">
        <v>7</v>
      </c>
      <c r="P1623" s="568">
        <v>7</v>
      </c>
      <c r="Q1623" s="568">
        <v>7</v>
      </c>
      <c r="R1623" s="547">
        <v>7</v>
      </c>
      <c r="S1623" s="547">
        <v>7</v>
      </c>
      <c r="T1623" s="547">
        <v>7</v>
      </c>
      <c r="U1623" s="547">
        <v>7</v>
      </c>
      <c r="V1623" s="547">
        <v>7</v>
      </c>
      <c r="W1623" s="547">
        <v>7</v>
      </c>
      <c r="X1623" s="547">
        <v>7</v>
      </c>
      <c r="Y1623" s="547">
        <v>7</v>
      </c>
      <c r="Z1623" s="568">
        <v>7</v>
      </c>
      <c r="AA1623" s="568">
        <v>7</v>
      </c>
      <c r="AB1623" s="568">
        <v>7</v>
      </c>
      <c r="AC1623" s="568">
        <v>7</v>
      </c>
      <c r="AD1623" s="568">
        <v>7</v>
      </c>
      <c r="AE1623" s="568">
        <v>7</v>
      </c>
      <c r="AF1623" s="568">
        <v>7</v>
      </c>
      <c r="AG1623" s="568">
        <v>7</v>
      </c>
      <c r="AH1623" s="568">
        <v>7</v>
      </c>
      <c r="AI1623" s="568">
        <v>7</v>
      </c>
      <c r="AJ1623" s="568">
        <v>7</v>
      </c>
      <c r="AK1623" s="568">
        <v>7</v>
      </c>
      <c r="AL1623" s="568">
        <v>7</v>
      </c>
      <c r="AM1623" s="568">
        <v>7</v>
      </c>
      <c r="AN1623" s="568">
        <v>7</v>
      </c>
      <c r="AO1623" s="568" t="s">
        <v>76</v>
      </c>
    </row>
    <row r="1624" spans="1:41" ht="15" customHeight="1">
      <c r="A1624" s="2639" t="s">
        <v>408</v>
      </c>
      <c r="B1624" s="2639"/>
      <c r="C1624" s="568"/>
      <c r="D1624" s="568"/>
      <c r="E1624" s="568"/>
      <c r="F1624" s="568"/>
      <c r="G1624" s="568"/>
      <c r="H1624" s="568"/>
      <c r="I1624" s="568"/>
      <c r="J1624" s="568"/>
      <c r="K1624" s="568"/>
      <c r="L1624" s="568"/>
      <c r="M1624" s="568"/>
      <c r="N1624" s="568"/>
      <c r="O1624" s="568"/>
      <c r="P1624" s="567"/>
      <c r="Q1624" s="567"/>
      <c r="R1624" s="547"/>
      <c r="S1624" s="547"/>
      <c r="T1624" s="547"/>
      <c r="U1624" s="547"/>
      <c r="V1624" s="547"/>
      <c r="W1624" s="546"/>
      <c r="X1624" s="546"/>
      <c r="Y1624" s="547"/>
      <c r="Z1624" s="567"/>
      <c r="AA1624" s="567"/>
      <c r="AB1624" s="567"/>
      <c r="AC1624" s="567"/>
      <c r="AD1624" s="568"/>
      <c r="AE1624" s="568"/>
      <c r="AF1624" s="568"/>
      <c r="AG1624" s="568"/>
      <c r="AH1624" s="568"/>
      <c r="AI1624" s="568"/>
      <c r="AJ1624" s="568"/>
      <c r="AK1624" s="567"/>
      <c r="AL1624" s="568"/>
      <c r="AM1624" s="568"/>
      <c r="AN1624" s="568"/>
      <c r="AO1624" s="568"/>
    </row>
    <row r="1625" spans="1:41" ht="15" customHeight="1">
      <c r="B1625" s="564" t="s">
        <v>390</v>
      </c>
      <c r="C1625" s="568">
        <v>13</v>
      </c>
      <c r="D1625" s="568">
        <v>13</v>
      </c>
      <c r="E1625" s="568" t="s">
        <v>1669</v>
      </c>
      <c r="F1625" s="568">
        <v>13</v>
      </c>
      <c r="G1625" s="568">
        <v>13</v>
      </c>
      <c r="H1625" s="568">
        <v>13</v>
      </c>
      <c r="I1625" s="568">
        <v>13</v>
      </c>
      <c r="J1625" s="568">
        <v>13</v>
      </c>
      <c r="K1625" s="568">
        <v>13</v>
      </c>
      <c r="L1625" s="568">
        <v>13</v>
      </c>
      <c r="M1625" s="568">
        <v>13</v>
      </c>
      <c r="N1625" s="568">
        <v>13</v>
      </c>
      <c r="O1625" s="568">
        <v>13</v>
      </c>
      <c r="P1625" s="568">
        <v>13</v>
      </c>
      <c r="Q1625" s="568">
        <v>13</v>
      </c>
      <c r="R1625" s="547">
        <v>13</v>
      </c>
      <c r="S1625" s="547">
        <v>13</v>
      </c>
      <c r="T1625" s="547">
        <v>13</v>
      </c>
      <c r="U1625" s="547">
        <v>13</v>
      </c>
      <c r="V1625" s="547">
        <v>13</v>
      </c>
      <c r="W1625" s="547">
        <v>13</v>
      </c>
      <c r="X1625" s="547">
        <v>13</v>
      </c>
      <c r="Y1625" s="547">
        <v>13</v>
      </c>
      <c r="Z1625" s="568">
        <v>13</v>
      </c>
      <c r="AA1625" s="568">
        <v>13</v>
      </c>
      <c r="AB1625" s="568">
        <v>13</v>
      </c>
      <c r="AC1625" s="568">
        <v>13</v>
      </c>
      <c r="AD1625" s="568">
        <v>13</v>
      </c>
      <c r="AE1625" s="568">
        <v>13</v>
      </c>
      <c r="AF1625" s="568">
        <v>13</v>
      </c>
      <c r="AG1625" s="568">
        <v>13</v>
      </c>
      <c r="AH1625" s="568">
        <v>13</v>
      </c>
      <c r="AI1625" s="568">
        <v>11.5</v>
      </c>
      <c r="AJ1625" s="568">
        <v>13</v>
      </c>
      <c r="AK1625" s="568">
        <v>13</v>
      </c>
      <c r="AL1625" s="568">
        <v>13</v>
      </c>
      <c r="AM1625" s="568">
        <v>12</v>
      </c>
      <c r="AN1625" s="568">
        <v>13</v>
      </c>
      <c r="AO1625" s="568">
        <v>13</v>
      </c>
    </row>
    <row r="1626" spans="1:41" ht="15" customHeight="1">
      <c r="B1626" s="564" t="s">
        <v>391</v>
      </c>
      <c r="C1626" s="568" t="s">
        <v>76</v>
      </c>
      <c r="D1626" s="568" t="s">
        <v>76</v>
      </c>
      <c r="E1626" s="568" t="s">
        <v>76</v>
      </c>
      <c r="F1626" s="568" t="s">
        <v>76</v>
      </c>
      <c r="G1626" s="568" t="s">
        <v>76</v>
      </c>
      <c r="H1626" s="568" t="s">
        <v>76</v>
      </c>
      <c r="I1626" s="568">
        <v>13</v>
      </c>
      <c r="J1626" s="568" t="s">
        <v>76</v>
      </c>
      <c r="K1626" s="568">
        <v>13</v>
      </c>
      <c r="L1626" s="568" t="s">
        <v>76</v>
      </c>
      <c r="M1626" s="568" t="s">
        <v>76</v>
      </c>
      <c r="N1626" s="568" t="s">
        <v>76</v>
      </c>
      <c r="O1626" s="568" t="s">
        <v>76</v>
      </c>
      <c r="P1626" s="567" t="s">
        <v>76</v>
      </c>
      <c r="Q1626" s="567" t="s">
        <v>76</v>
      </c>
      <c r="R1626" s="547">
        <v>13</v>
      </c>
      <c r="S1626" s="547" t="s">
        <v>76</v>
      </c>
      <c r="T1626" s="547" t="s">
        <v>76</v>
      </c>
      <c r="U1626" s="547" t="s">
        <v>76</v>
      </c>
      <c r="V1626" s="547" t="s">
        <v>76</v>
      </c>
      <c r="W1626" s="546" t="s">
        <v>76</v>
      </c>
      <c r="X1626" s="546" t="s">
        <v>76</v>
      </c>
      <c r="Y1626" s="546" t="s">
        <v>76</v>
      </c>
      <c r="Z1626" s="568">
        <v>12</v>
      </c>
      <c r="AA1626" s="568" t="s">
        <v>76</v>
      </c>
      <c r="AB1626" s="567" t="s">
        <v>76</v>
      </c>
      <c r="AC1626" s="568" t="s">
        <v>76</v>
      </c>
      <c r="AD1626" s="568" t="s">
        <v>76</v>
      </c>
      <c r="AE1626" s="568" t="s">
        <v>76</v>
      </c>
      <c r="AF1626" s="568" t="s">
        <v>76</v>
      </c>
      <c r="AG1626" s="568" t="s">
        <v>76</v>
      </c>
      <c r="AH1626" s="568" t="s">
        <v>76</v>
      </c>
      <c r="AI1626" s="568">
        <v>13</v>
      </c>
      <c r="AJ1626" s="568" t="s">
        <v>76</v>
      </c>
      <c r="AK1626" s="567" t="s">
        <v>76</v>
      </c>
      <c r="AL1626" s="568" t="s">
        <v>76</v>
      </c>
      <c r="AM1626" s="568">
        <v>13</v>
      </c>
      <c r="AN1626" s="568" t="s">
        <v>76</v>
      </c>
      <c r="AO1626" s="568">
        <v>13</v>
      </c>
    </row>
    <row r="1627" spans="1:41" ht="15" customHeight="1">
      <c r="A1627" s="2639" t="s">
        <v>409</v>
      </c>
      <c r="B1627" s="2639"/>
      <c r="C1627" s="568"/>
      <c r="D1627" s="568"/>
      <c r="E1627" s="568"/>
      <c r="F1627" s="568"/>
      <c r="G1627" s="568"/>
      <c r="H1627" s="568"/>
      <c r="I1627" s="568"/>
      <c r="J1627" s="568"/>
      <c r="K1627" s="568"/>
      <c r="L1627" s="568"/>
      <c r="M1627" s="568"/>
      <c r="N1627" s="568"/>
      <c r="O1627" s="568"/>
      <c r="P1627" s="567"/>
      <c r="Q1627" s="567"/>
      <c r="R1627" s="547"/>
      <c r="S1627" s="547"/>
      <c r="T1627" s="547"/>
      <c r="U1627" s="547"/>
      <c r="V1627" s="547"/>
      <c r="W1627" s="546"/>
      <c r="X1627" s="546"/>
      <c r="Y1627" s="546"/>
      <c r="Z1627" s="568"/>
      <c r="AA1627" s="568"/>
      <c r="AB1627" s="567"/>
      <c r="AC1627" s="568"/>
      <c r="AD1627" s="568"/>
      <c r="AE1627" s="568"/>
      <c r="AF1627" s="568"/>
      <c r="AG1627" s="568"/>
      <c r="AH1627" s="568"/>
      <c r="AI1627" s="568"/>
      <c r="AJ1627" s="568"/>
      <c r="AK1627" s="567"/>
      <c r="AL1627" s="568"/>
      <c r="AM1627" s="568"/>
      <c r="AN1627" s="568"/>
      <c r="AO1627" s="568"/>
    </row>
    <row r="1628" spans="1:41" ht="15" customHeight="1">
      <c r="B1628" s="564" t="s">
        <v>390</v>
      </c>
      <c r="C1628" s="568">
        <v>13</v>
      </c>
      <c r="D1628" s="568">
        <v>13</v>
      </c>
      <c r="E1628" s="568">
        <v>13</v>
      </c>
      <c r="F1628" s="568">
        <v>13</v>
      </c>
      <c r="G1628" s="568" t="s">
        <v>76</v>
      </c>
      <c r="H1628" s="568" t="s">
        <v>76</v>
      </c>
      <c r="I1628" s="568">
        <v>13</v>
      </c>
      <c r="J1628" s="568">
        <v>13</v>
      </c>
      <c r="K1628" s="568">
        <v>13</v>
      </c>
      <c r="L1628" s="568">
        <v>13</v>
      </c>
      <c r="M1628" s="568">
        <v>13</v>
      </c>
      <c r="N1628" s="568">
        <v>13</v>
      </c>
      <c r="O1628" s="568">
        <v>13</v>
      </c>
      <c r="P1628" s="568">
        <v>13</v>
      </c>
      <c r="Q1628" s="568">
        <v>13</v>
      </c>
      <c r="R1628" s="547">
        <v>13</v>
      </c>
      <c r="S1628" s="547">
        <v>13</v>
      </c>
      <c r="T1628" s="547">
        <v>13</v>
      </c>
      <c r="U1628" s="547">
        <v>13</v>
      </c>
      <c r="V1628" s="547">
        <v>13</v>
      </c>
      <c r="W1628" s="547">
        <v>13</v>
      </c>
      <c r="X1628" s="547">
        <v>13</v>
      </c>
      <c r="Y1628" s="547">
        <v>13</v>
      </c>
      <c r="Z1628" s="568">
        <v>13</v>
      </c>
      <c r="AA1628" s="568">
        <v>13</v>
      </c>
      <c r="AB1628" s="568">
        <v>13</v>
      </c>
      <c r="AC1628" s="568">
        <v>13</v>
      </c>
      <c r="AD1628" s="568">
        <v>13</v>
      </c>
      <c r="AE1628" s="568" t="s">
        <v>2894</v>
      </c>
      <c r="AF1628" s="568">
        <v>13</v>
      </c>
      <c r="AG1628" s="568">
        <v>13</v>
      </c>
      <c r="AH1628" s="568">
        <v>13</v>
      </c>
      <c r="AI1628" s="568">
        <v>13</v>
      </c>
      <c r="AJ1628" s="568">
        <v>13</v>
      </c>
      <c r="AK1628" s="568" t="s">
        <v>76</v>
      </c>
      <c r="AL1628" s="568" t="s">
        <v>76</v>
      </c>
      <c r="AM1628" s="568" t="s">
        <v>76</v>
      </c>
      <c r="AN1628" s="568">
        <v>13</v>
      </c>
      <c r="AO1628" s="568">
        <v>13</v>
      </c>
    </row>
    <row r="1629" spans="1:41" ht="15" customHeight="1">
      <c r="B1629" s="564" t="s">
        <v>391</v>
      </c>
      <c r="C1629" s="568" t="s">
        <v>76</v>
      </c>
      <c r="D1629" s="568" t="s">
        <v>76</v>
      </c>
      <c r="E1629" s="568" t="s">
        <v>76</v>
      </c>
      <c r="F1629" s="568" t="s">
        <v>76</v>
      </c>
      <c r="G1629" s="568" t="s">
        <v>76</v>
      </c>
      <c r="H1629" s="568" t="s">
        <v>76</v>
      </c>
      <c r="I1629" s="568" t="s">
        <v>76</v>
      </c>
      <c r="J1629" s="568" t="s">
        <v>76</v>
      </c>
      <c r="K1629" s="568">
        <v>13</v>
      </c>
      <c r="L1629" s="568" t="s">
        <v>76</v>
      </c>
      <c r="M1629" s="568" t="s">
        <v>76</v>
      </c>
      <c r="N1629" s="568" t="s">
        <v>76</v>
      </c>
      <c r="O1629" s="567" t="s">
        <v>76</v>
      </c>
      <c r="P1629" s="568" t="s">
        <v>76</v>
      </c>
      <c r="Q1629" s="567" t="s">
        <v>76</v>
      </c>
      <c r="R1629" s="547">
        <v>13</v>
      </c>
      <c r="S1629" s="547" t="s">
        <v>76</v>
      </c>
      <c r="T1629" s="547" t="s">
        <v>76</v>
      </c>
      <c r="U1629" s="547" t="s">
        <v>76</v>
      </c>
      <c r="V1629" s="547" t="s">
        <v>76</v>
      </c>
      <c r="W1629" s="547" t="s">
        <v>76</v>
      </c>
      <c r="X1629" s="547" t="s">
        <v>76</v>
      </c>
      <c r="Y1629" s="547" t="s">
        <v>76</v>
      </c>
      <c r="Z1629" s="568" t="s">
        <v>76</v>
      </c>
      <c r="AA1629" s="568" t="s">
        <v>76</v>
      </c>
      <c r="AB1629" s="568">
        <v>13</v>
      </c>
      <c r="AC1629" s="567" t="s">
        <v>76</v>
      </c>
      <c r="AD1629" s="568" t="s">
        <v>76</v>
      </c>
      <c r="AE1629" s="568">
        <v>13</v>
      </c>
      <c r="AF1629" s="568" t="s">
        <v>76</v>
      </c>
      <c r="AG1629" s="568" t="s">
        <v>76</v>
      </c>
      <c r="AH1629" s="568" t="s">
        <v>76</v>
      </c>
      <c r="AI1629" s="568" t="s">
        <v>76</v>
      </c>
      <c r="AJ1629" s="568" t="s">
        <v>76</v>
      </c>
      <c r="AK1629" s="567" t="s">
        <v>76</v>
      </c>
      <c r="AL1629" s="568" t="s">
        <v>76</v>
      </c>
      <c r="AM1629" s="568" t="s">
        <v>76</v>
      </c>
      <c r="AN1629" s="568" t="s">
        <v>76</v>
      </c>
      <c r="AO1629" s="568">
        <v>13</v>
      </c>
    </row>
    <row r="1630" spans="1:41" ht="15" customHeight="1">
      <c r="A1630" s="2639" t="s">
        <v>410</v>
      </c>
      <c r="B1630" s="2639"/>
      <c r="C1630" s="568"/>
      <c r="D1630" s="568"/>
      <c r="E1630" s="568"/>
      <c r="F1630" s="568"/>
      <c r="G1630" s="568"/>
      <c r="H1630" s="568"/>
      <c r="I1630" s="568"/>
      <c r="J1630" s="568"/>
      <c r="K1630" s="568"/>
      <c r="L1630" s="568"/>
      <c r="M1630" s="568"/>
      <c r="N1630" s="568"/>
      <c r="O1630" s="567"/>
      <c r="P1630" s="568"/>
      <c r="Q1630" s="567"/>
      <c r="R1630" s="547"/>
      <c r="S1630" s="547"/>
      <c r="T1630" s="547"/>
      <c r="U1630" s="547"/>
      <c r="V1630" s="547"/>
      <c r="W1630" s="547"/>
      <c r="X1630" s="547"/>
      <c r="Y1630" s="547"/>
      <c r="Z1630" s="568"/>
      <c r="AA1630" s="568"/>
      <c r="AB1630" s="567"/>
      <c r="AC1630" s="567"/>
      <c r="AD1630" s="568"/>
      <c r="AE1630" s="568"/>
      <c r="AF1630" s="568"/>
      <c r="AG1630" s="568"/>
      <c r="AH1630" s="568"/>
      <c r="AI1630" s="568"/>
      <c r="AJ1630" s="568"/>
      <c r="AK1630" s="567"/>
      <c r="AL1630" s="568"/>
      <c r="AM1630" s="568"/>
      <c r="AN1630" s="568"/>
      <c r="AO1630" s="568"/>
    </row>
    <row r="1631" spans="1:41" ht="15" customHeight="1">
      <c r="B1631" s="564" t="s">
        <v>390</v>
      </c>
      <c r="C1631" s="568">
        <v>14</v>
      </c>
      <c r="D1631" s="568">
        <v>14</v>
      </c>
      <c r="E1631" s="568">
        <v>14</v>
      </c>
      <c r="F1631" s="568">
        <v>13</v>
      </c>
      <c r="G1631" s="568">
        <v>14</v>
      </c>
      <c r="H1631" s="568">
        <v>13</v>
      </c>
      <c r="I1631" s="568" t="s">
        <v>76</v>
      </c>
      <c r="J1631" s="568">
        <v>14.75</v>
      </c>
      <c r="K1631" s="568">
        <v>11.5</v>
      </c>
      <c r="L1631" s="568">
        <v>15.5</v>
      </c>
      <c r="M1631" s="568">
        <v>16</v>
      </c>
      <c r="N1631" s="568" t="s">
        <v>1550</v>
      </c>
      <c r="O1631" s="568">
        <v>17</v>
      </c>
      <c r="P1631" s="568">
        <v>12.5</v>
      </c>
      <c r="Q1631" s="567" t="s">
        <v>2451</v>
      </c>
      <c r="R1631" s="547">
        <v>16</v>
      </c>
      <c r="S1631" s="547">
        <v>15.5</v>
      </c>
      <c r="T1631" s="547">
        <v>17</v>
      </c>
      <c r="U1631" s="547">
        <v>16</v>
      </c>
      <c r="V1631" s="547">
        <v>16.5</v>
      </c>
      <c r="W1631" s="547">
        <v>16.5</v>
      </c>
      <c r="X1631" s="547" t="s">
        <v>2931</v>
      </c>
      <c r="Y1631" s="547">
        <v>16</v>
      </c>
      <c r="Z1631" s="568">
        <v>16.5</v>
      </c>
      <c r="AA1631" s="568">
        <v>16</v>
      </c>
      <c r="AB1631" s="568">
        <v>16</v>
      </c>
      <c r="AC1631" s="568">
        <v>14</v>
      </c>
      <c r="AD1631" s="568">
        <v>14</v>
      </c>
      <c r="AE1631" s="568">
        <v>14.5</v>
      </c>
      <c r="AF1631" s="568">
        <v>16</v>
      </c>
      <c r="AG1631" s="568">
        <v>16</v>
      </c>
      <c r="AH1631" s="568">
        <v>13.4</v>
      </c>
      <c r="AI1631" s="568">
        <v>14.5</v>
      </c>
      <c r="AJ1631" s="568">
        <v>16</v>
      </c>
      <c r="AK1631" s="567" t="s">
        <v>1908</v>
      </c>
      <c r="AL1631" s="568" t="s">
        <v>76</v>
      </c>
      <c r="AM1631" s="568" t="s">
        <v>76</v>
      </c>
      <c r="AN1631" s="568">
        <v>13</v>
      </c>
      <c r="AO1631" s="568">
        <v>16</v>
      </c>
    </row>
    <row r="1632" spans="1:41" ht="15" customHeight="1">
      <c r="B1632" s="564" t="s">
        <v>391</v>
      </c>
      <c r="C1632" s="568" t="s">
        <v>76</v>
      </c>
      <c r="D1632" s="568" t="s">
        <v>76</v>
      </c>
      <c r="E1632" s="568" t="s">
        <v>76</v>
      </c>
      <c r="F1632" s="568" t="s">
        <v>76</v>
      </c>
      <c r="G1632" s="568" t="s">
        <v>76</v>
      </c>
      <c r="H1632" s="568" t="s">
        <v>76</v>
      </c>
      <c r="I1632" s="568" t="s">
        <v>76</v>
      </c>
      <c r="J1632" s="568" t="s">
        <v>76</v>
      </c>
      <c r="K1632" s="568">
        <v>17.5</v>
      </c>
      <c r="L1632" s="568" t="s">
        <v>76</v>
      </c>
      <c r="M1632" s="568" t="s">
        <v>76</v>
      </c>
      <c r="N1632" s="568" t="s">
        <v>1614</v>
      </c>
      <c r="O1632" s="567" t="s">
        <v>76</v>
      </c>
      <c r="P1632" s="567" t="s">
        <v>76</v>
      </c>
      <c r="Q1632" s="567" t="s">
        <v>76</v>
      </c>
      <c r="R1632" s="547">
        <v>19.5</v>
      </c>
      <c r="S1632" s="547" t="s">
        <v>76</v>
      </c>
      <c r="T1632" s="547" t="s">
        <v>76</v>
      </c>
      <c r="U1632" s="547" t="s">
        <v>76</v>
      </c>
      <c r="V1632" s="547" t="s">
        <v>76</v>
      </c>
      <c r="W1632" s="547" t="s">
        <v>76</v>
      </c>
      <c r="X1632" s="547" t="s">
        <v>76</v>
      </c>
      <c r="Y1632" s="547" t="s">
        <v>76</v>
      </c>
      <c r="Z1632" s="568" t="s">
        <v>76</v>
      </c>
      <c r="AA1632" s="568" t="s">
        <v>76</v>
      </c>
      <c r="AB1632" s="568" t="s">
        <v>76</v>
      </c>
      <c r="AC1632" s="568">
        <v>18</v>
      </c>
      <c r="AD1632" s="568" t="s">
        <v>76</v>
      </c>
      <c r="AE1632" s="568" t="s">
        <v>76</v>
      </c>
      <c r="AF1632" s="568" t="s">
        <v>76</v>
      </c>
      <c r="AG1632" s="568" t="s">
        <v>76</v>
      </c>
      <c r="AH1632" s="568">
        <v>16.5</v>
      </c>
      <c r="AI1632" s="568">
        <v>19.25</v>
      </c>
      <c r="AJ1632" s="568" t="s">
        <v>76</v>
      </c>
      <c r="AK1632" s="567" t="s">
        <v>76</v>
      </c>
      <c r="AL1632" s="568" t="s">
        <v>76</v>
      </c>
      <c r="AM1632" s="568" t="s">
        <v>76</v>
      </c>
      <c r="AN1632" s="568">
        <v>16</v>
      </c>
      <c r="AO1632" s="568">
        <v>19</v>
      </c>
    </row>
    <row r="1633" spans="1:41" ht="15" customHeight="1">
      <c r="A1633" s="2639" t="s">
        <v>411</v>
      </c>
      <c r="B1633" s="2639"/>
      <c r="C1633" s="568"/>
      <c r="D1633" s="568"/>
      <c r="E1633" s="568"/>
      <c r="F1633" s="568"/>
      <c r="G1633" s="568"/>
      <c r="H1633" s="568"/>
      <c r="I1633" s="568"/>
      <c r="J1633" s="568"/>
      <c r="K1633" s="568"/>
      <c r="L1633" s="568"/>
      <c r="M1633" s="568"/>
      <c r="N1633" s="568"/>
      <c r="O1633" s="567"/>
      <c r="P1633" s="567"/>
      <c r="Q1633" s="567"/>
      <c r="R1633" s="547"/>
      <c r="S1633" s="547"/>
      <c r="T1633" s="547"/>
      <c r="U1633" s="547"/>
      <c r="V1633" s="547"/>
      <c r="W1633" s="547"/>
      <c r="X1633" s="547"/>
      <c r="Y1633" s="547"/>
      <c r="Z1633" s="568"/>
      <c r="AA1633" s="568"/>
      <c r="AB1633" s="568"/>
      <c r="AC1633" s="568"/>
      <c r="AD1633" s="568"/>
      <c r="AE1633" s="568"/>
      <c r="AF1633" s="568"/>
      <c r="AG1633" s="568"/>
      <c r="AH1633" s="568"/>
      <c r="AI1633" s="568"/>
      <c r="AJ1633" s="568"/>
      <c r="AK1633" s="567"/>
      <c r="AL1633" s="568"/>
      <c r="AM1633" s="568"/>
      <c r="AN1633" s="568"/>
      <c r="AO1633" s="568"/>
    </row>
    <row r="1634" spans="1:41" ht="15" customHeight="1">
      <c r="B1634" s="564" t="s">
        <v>390</v>
      </c>
      <c r="C1634" s="568">
        <v>13</v>
      </c>
      <c r="D1634" s="568">
        <v>14</v>
      </c>
      <c r="E1634" s="568" t="s">
        <v>2685</v>
      </c>
      <c r="F1634" s="568">
        <v>12</v>
      </c>
      <c r="G1634" s="568" t="s">
        <v>2389</v>
      </c>
      <c r="H1634" s="568" t="s">
        <v>2982</v>
      </c>
      <c r="I1634" s="568">
        <v>10</v>
      </c>
      <c r="J1634" s="568" t="s">
        <v>2904</v>
      </c>
      <c r="K1634" s="568">
        <v>14.5</v>
      </c>
      <c r="L1634" s="568" t="s">
        <v>2706</v>
      </c>
      <c r="M1634" s="568">
        <v>12.5</v>
      </c>
      <c r="N1634" s="568">
        <v>14.75</v>
      </c>
      <c r="O1634" s="568" t="s">
        <v>2258</v>
      </c>
      <c r="P1634" s="568" t="s">
        <v>1854</v>
      </c>
      <c r="Q1634" s="568">
        <v>13</v>
      </c>
      <c r="R1634" s="547">
        <v>13</v>
      </c>
      <c r="S1634" s="547" t="s">
        <v>1933</v>
      </c>
      <c r="T1634" s="547" t="s">
        <v>1878</v>
      </c>
      <c r="U1634" s="547">
        <v>15.5</v>
      </c>
      <c r="V1634" s="546" t="s">
        <v>2710</v>
      </c>
      <c r="W1634" s="547">
        <v>15.5</v>
      </c>
      <c r="X1634" s="547">
        <v>15</v>
      </c>
      <c r="Y1634" s="547">
        <v>15</v>
      </c>
      <c r="Z1634" s="568">
        <v>15.5</v>
      </c>
      <c r="AA1634" s="568">
        <v>14.5</v>
      </c>
      <c r="AB1634" s="568">
        <v>13</v>
      </c>
      <c r="AC1634" s="568">
        <v>8</v>
      </c>
      <c r="AD1634" s="568">
        <v>14</v>
      </c>
      <c r="AE1634" s="568">
        <v>13</v>
      </c>
      <c r="AF1634" s="568">
        <v>16</v>
      </c>
      <c r="AG1634" s="568">
        <v>15.5</v>
      </c>
      <c r="AH1634" s="568">
        <v>10.5</v>
      </c>
      <c r="AI1634" s="568">
        <v>9.5</v>
      </c>
      <c r="AJ1634" s="568">
        <v>16</v>
      </c>
      <c r="AK1634" s="567" t="s">
        <v>1893</v>
      </c>
      <c r="AL1634" s="568">
        <v>13</v>
      </c>
      <c r="AM1634" s="568">
        <v>10.5</v>
      </c>
      <c r="AN1634" s="568">
        <v>10.5</v>
      </c>
      <c r="AO1634" s="568">
        <v>10</v>
      </c>
    </row>
    <row r="1635" spans="1:41" ht="15" customHeight="1">
      <c r="A1635" s="517"/>
      <c r="B1635" s="566" t="s">
        <v>391</v>
      </c>
      <c r="C1635" s="572" t="s">
        <v>76</v>
      </c>
      <c r="D1635" s="572" t="s">
        <v>76</v>
      </c>
      <c r="E1635" s="572" t="s">
        <v>76</v>
      </c>
      <c r="F1635" s="572" t="s">
        <v>76</v>
      </c>
      <c r="G1635" s="572" t="s">
        <v>76</v>
      </c>
      <c r="H1635" s="572" t="s">
        <v>76</v>
      </c>
      <c r="I1635" s="572">
        <v>13</v>
      </c>
      <c r="J1635" s="572" t="s">
        <v>76</v>
      </c>
      <c r="K1635" s="572">
        <v>16.5</v>
      </c>
      <c r="L1635" s="572" t="s">
        <v>76</v>
      </c>
      <c r="M1635" s="572">
        <v>13.5</v>
      </c>
      <c r="N1635" s="572" t="s">
        <v>76</v>
      </c>
      <c r="O1635" s="573" t="s">
        <v>76</v>
      </c>
      <c r="P1635" s="573" t="s">
        <v>76</v>
      </c>
      <c r="Q1635" s="572" t="s">
        <v>76</v>
      </c>
      <c r="R1635" s="552">
        <v>13</v>
      </c>
      <c r="S1635" s="552" t="s">
        <v>76</v>
      </c>
      <c r="T1635" s="553" t="s">
        <v>76</v>
      </c>
      <c r="U1635" s="553" t="s">
        <v>76</v>
      </c>
      <c r="V1635" s="553" t="s">
        <v>76</v>
      </c>
      <c r="W1635" s="553" t="s">
        <v>76</v>
      </c>
      <c r="X1635" s="553" t="s">
        <v>76</v>
      </c>
      <c r="Y1635" s="553" t="s">
        <v>76</v>
      </c>
      <c r="Z1635" s="572" t="s">
        <v>76</v>
      </c>
      <c r="AA1635" s="572" t="s">
        <v>76</v>
      </c>
      <c r="AB1635" s="573" t="s">
        <v>76</v>
      </c>
      <c r="AC1635" s="572">
        <v>14</v>
      </c>
      <c r="AD1635" s="573" t="s">
        <v>76</v>
      </c>
      <c r="AE1635" s="573" t="s">
        <v>76</v>
      </c>
      <c r="AF1635" s="573" t="s">
        <v>76</v>
      </c>
      <c r="AG1635" s="573" t="s">
        <v>76</v>
      </c>
      <c r="AH1635" s="572">
        <v>12.5</v>
      </c>
      <c r="AI1635" s="572">
        <v>11.5</v>
      </c>
      <c r="AJ1635" s="572" t="s">
        <v>76</v>
      </c>
      <c r="AK1635" s="573" t="s">
        <v>76</v>
      </c>
      <c r="AL1635" s="573" t="s">
        <v>76</v>
      </c>
      <c r="AM1635" s="572">
        <v>12</v>
      </c>
      <c r="AN1635" s="572" t="s">
        <v>76</v>
      </c>
      <c r="AO1635" s="572">
        <v>13</v>
      </c>
    </row>
    <row r="1636" spans="1:41" s="1047" customFormat="1" ht="15" customHeight="1">
      <c r="A1636" s="2573" t="s">
        <v>548</v>
      </c>
      <c r="B1636" s="2573"/>
      <c r="C1636" s="2573"/>
      <c r="D1636" s="2573"/>
      <c r="E1636" s="2573"/>
      <c r="F1636" s="2573"/>
      <c r="G1636" s="2573"/>
      <c r="H1636" s="2573"/>
      <c r="I1636" s="2573"/>
      <c r="J1636" s="1049"/>
      <c r="K1636" s="1049"/>
      <c r="L1636" s="1049"/>
      <c r="M1636" s="1049"/>
      <c r="N1636" s="1049"/>
      <c r="O1636" s="1049"/>
      <c r="P1636" s="1049"/>
      <c r="Q1636" s="1049"/>
      <c r="R1636" s="1049"/>
      <c r="S1636" s="1049"/>
      <c r="T1636" s="2573" t="s">
        <v>3562</v>
      </c>
      <c r="U1636" s="2573"/>
      <c r="V1636" s="2573"/>
      <c r="W1636" s="2573"/>
      <c r="X1636" s="2573"/>
      <c r="Y1636" s="1050"/>
      <c r="Z1636" s="1048"/>
      <c r="AA1636" s="1048"/>
      <c r="AB1636" s="1048"/>
      <c r="AC1636" s="1048"/>
      <c r="AF1636" s="1050"/>
      <c r="AG1636" s="1050"/>
      <c r="AH1636" s="1050"/>
      <c r="AI1636" s="1050"/>
      <c r="AJ1636" s="1050"/>
    </row>
    <row r="1637" spans="1:41" s="1047" customFormat="1" ht="15" customHeight="1">
      <c r="B1637" s="1047" t="s">
        <v>399</v>
      </c>
      <c r="U1637" s="1047" t="s">
        <v>399</v>
      </c>
      <c r="V1637" s="1048"/>
      <c r="W1637" s="1048"/>
      <c r="X1637" s="1048"/>
      <c r="Y1637" s="1048"/>
      <c r="AA1637" s="1048"/>
      <c r="AB1637" s="1048"/>
      <c r="AC1637" s="1048"/>
      <c r="AH1637" s="1048"/>
      <c r="AI1637" s="1048"/>
      <c r="AJ1637" s="1048"/>
    </row>
    <row r="1638" spans="1:41" ht="15" customHeight="1"/>
    <row r="1639" spans="1:41" s="641" customFormat="1" ht="15" customHeight="1">
      <c r="B1639" s="2637" t="s">
        <v>2875</v>
      </c>
      <c r="C1639" s="2637"/>
      <c r="D1639" s="2637"/>
      <c r="E1639" s="2637"/>
      <c r="F1639" s="2637"/>
      <c r="G1639" s="2637"/>
      <c r="H1639" s="2637"/>
      <c r="I1639" s="2637"/>
      <c r="J1639" s="2637"/>
      <c r="K1639" s="997" t="s">
        <v>3066</v>
      </c>
      <c r="L1639" s="997"/>
      <c r="M1639" s="997"/>
      <c r="N1639" s="997"/>
      <c r="O1639" s="997"/>
      <c r="P1639" s="997"/>
      <c r="Q1639" s="997"/>
      <c r="R1639" s="2598" t="s">
        <v>2229</v>
      </c>
      <c r="S1639" s="2598"/>
      <c r="T1639" s="642"/>
      <c r="U1639" s="642"/>
      <c r="V1639" s="642"/>
      <c r="W1639" s="642"/>
      <c r="X1639" s="642"/>
      <c r="Y1639" s="642"/>
      <c r="AA1639" s="642"/>
      <c r="AB1639" s="642"/>
      <c r="AC1639" s="642"/>
      <c r="AD1639" s="642"/>
      <c r="AE1639" s="642"/>
      <c r="AF1639" s="642"/>
      <c r="AG1639" s="642"/>
      <c r="AH1639" s="642"/>
      <c r="AI1639" s="642"/>
      <c r="AJ1639" s="642"/>
      <c r="AK1639" s="642"/>
      <c r="AL1639" s="642"/>
      <c r="AM1639" s="642"/>
      <c r="AN1639" s="642"/>
      <c r="AO1639" s="642"/>
    </row>
    <row r="1640" spans="1:41" ht="15" customHeight="1">
      <c r="C1640" s="709"/>
      <c r="D1640" s="709"/>
      <c r="E1640" s="709"/>
      <c r="F1640" s="709"/>
      <c r="G1640" s="709"/>
      <c r="H1640" s="709"/>
      <c r="I1640" s="705"/>
      <c r="J1640" s="2628"/>
      <c r="K1640" s="2628"/>
      <c r="L1640" s="2628"/>
      <c r="M1640" s="543"/>
      <c r="N1640" s="543"/>
      <c r="O1640" s="543"/>
      <c r="P1640" s="543"/>
      <c r="R1640" s="2641" t="s">
        <v>1130</v>
      </c>
      <c r="S1640" s="2641"/>
      <c r="T1640" s="602"/>
      <c r="U1640" s="602"/>
      <c r="V1640" s="704"/>
      <c r="W1640" s="704"/>
      <c r="X1640" s="704"/>
      <c r="Y1640" s="543"/>
      <c r="AA1640" s="709"/>
      <c r="AB1640" s="709"/>
      <c r="AC1640" s="705"/>
      <c r="AD1640" s="704"/>
      <c r="AE1640" s="704"/>
      <c r="AF1640" s="704"/>
      <c r="AG1640" s="543"/>
      <c r="AH1640" s="709"/>
      <c r="AI1640" s="709"/>
      <c r="AJ1640" s="602"/>
      <c r="AK1640" s="602"/>
      <c r="AL1640" s="602"/>
      <c r="AM1640" s="602"/>
      <c r="AN1640" s="602"/>
      <c r="AO1640" s="543"/>
    </row>
    <row r="1641" spans="1:41" s="555" customFormat="1" ht="15" customHeight="1">
      <c r="A1641" s="2582" t="s">
        <v>369</v>
      </c>
      <c r="B1641" s="2583"/>
      <c r="C1641" s="2586" t="s">
        <v>230</v>
      </c>
      <c r="D1641" s="2586"/>
      <c r="E1641" s="2586"/>
      <c r="F1641" s="2586"/>
      <c r="G1641" s="2574" t="s">
        <v>370</v>
      </c>
      <c r="H1641" s="2575"/>
      <c r="I1641" s="2575"/>
      <c r="J1641" s="2576"/>
      <c r="K1641" s="2574" t="s">
        <v>371</v>
      </c>
      <c r="L1641" s="2575"/>
      <c r="M1641" s="2575"/>
      <c r="N1641" s="2575"/>
      <c r="O1641" s="2575"/>
      <c r="P1641" s="2575"/>
      <c r="Q1641" s="2575"/>
      <c r="R1641" s="2575"/>
      <c r="S1641" s="2575"/>
      <c r="T1641" s="2575"/>
      <c r="U1641" s="2575"/>
      <c r="V1641" s="2575"/>
      <c r="W1641" s="2575"/>
      <c r="X1641" s="2575"/>
      <c r="Y1641" s="2575"/>
      <c r="Z1641" s="2575"/>
      <c r="AA1641" s="2575"/>
      <c r="AB1641" s="2575"/>
      <c r="AC1641" s="2575"/>
      <c r="AD1641" s="2575"/>
      <c r="AE1641" s="2575"/>
      <c r="AF1641" s="2575"/>
      <c r="AG1641" s="2576"/>
      <c r="AH1641" s="2574" t="s">
        <v>3545</v>
      </c>
      <c r="AI1641" s="2575"/>
      <c r="AJ1641" s="2575"/>
      <c r="AK1641" s="2575"/>
      <c r="AL1641" s="2575"/>
      <c r="AM1641" s="2575"/>
      <c r="AN1641" s="2575"/>
      <c r="AO1641" s="2576"/>
    </row>
    <row r="1642" spans="1:41" s="555" customFormat="1" ht="32.25" customHeight="1">
      <c r="A1642" s="2584"/>
      <c r="B1642" s="2585"/>
      <c r="C1642" s="933" t="s">
        <v>372</v>
      </c>
      <c r="D1642" s="933" t="s">
        <v>373</v>
      </c>
      <c r="E1642" s="933" t="s">
        <v>374</v>
      </c>
      <c r="F1642" s="933" t="s">
        <v>375</v>
      </c>
      <c r="G1642" s="933" t="s">
        <v>376</v>
      </c>
      <c r="H1642" s="933" t="s">
        <v>377</v>
      </c>
      <c r="I1642" s="933" t="s">
        <v>1066</v>
      </c>
      <c r="J1642" s="933" t="s">
        <v>378</v>
      </c>
      <c r="K1642" s="933" t="s">
        <v>890</v>
      </c>
      <c r="L1642" s="933" t="s">
        <v>379</v>
      </c>
      <c r="M1642" s="933" t="s">
        <v>380</v>
      </c>
      <c r="N1642" s="933" t="s">
        <v>381</v>
      </c>
      <c r="O1642" s="933" t="s">
        <v>382</v>
      </c>
      <c r="P1642" s="933" t="s">
        <v>383</v>
      </c>
      <c r="Q1642" s="933" t="s">
        <v>384</v>
      </c>
      <c r="R1642" s="933" t="s">
        <v>412</v>
      </c>
      <c r="S1642" s="933" t="s">
        <v>413</v>
      </c>
      <c r="T1642" s="933" t="s">
        <v>414</v>
      </c>
      <c r="U1642" s="933" t="s">
        <v>415</v>
      </c>
      <c r="V1642" s="933" t="s">
        <v>416</v>
      </c>
      <c r="W1642" s="933" t="s">
        <v>417</v>
      </c>
      <c r="X1642" s="933" t="s">
        <v>418</v>
      </c>
      <c r="Y1642" s="933" t="s">
        <v>419</v>
      </c>
      <c r="Z1642" s="933" t="s">
        <v>420</v>
      </c>
      <c r="AA1642" s="933" t="s">
        <v>421</v>
      </c>
      <c r="AB1642" s="933" t="s">
        <v>422</v>
      </c>
      <c r="AC1642" s="933" t="s">
        <v>423</v>
      </c>
      <c r="AD1642" s="933" t="s">
        <v>424</v>
      </c>
      <c r="AE1642" s="933" t="s">
        <v>425</v>
      </c>
      <c r="AF1642" s="933" t="s">
        <v>426</v>
      </c>
      <c r="AG1642" s="933" t="s">
        <v>427</v>
      </c>
      <c r="AH1642" s="933" t="s">
        <v>3003</v>
      </c>
      <c r="AI1642" s="933" t="s">
        <v>432</v>
      </c>
      <c r="AJ1642" s="933" t="s">
        <v>428</v>
      </c>
      <c r="AK1642" s="933" t="s">
        <v>429</v>
      </c>
      <c r="AL1642" s="933" t="s">
        <v>430</v>
      </c>
      <c r="AM1642" s="933" t="s">
        <v>362</v>
      </c>
      <c r="AN1642" s="933" t="s">
        <v>431</v>
      </c>
      <c r="AO1642" s="933" t="s">
        <v>1260</v>
      </c>
    </row>
    <row r="1643" spans="1:41" s="711" customFormat="1" ht="15" customHeight="1">
      <c r="A1643" s="2642" t="s">
        <v>44</v>
      </c>
      <c r="B1643" s="2642"/>
      <c r="C1643" s="567" t="s">
        <v>1926</v>
      </c>
      <c r="D1643" s="568">
        <v>4</v>
      </c>
      <c r="E1643" s="567" t="s">
        <v>2790</v>
      </c>
      <c r="F1643" s="568">
        <v>4.5</v>
      </c>
      <c r="G1643" s="568" t="s">
        <v>1226</v>
      </c>
      <c r="H1643" s="568" t="s">
        <v>1226</v>
      </c>
      <c r="I1643" s="568">
        <v>5</v>
      </c>
      <c r="J1643" s="568">
        <v>6.5</v>
      </c>
      <c r="K1643" s="568" t="s">
        <v>3018</v>
      </c>
      <c r="L1643" s="568">
        <v>5</v>
      </c>
      <c r="M1643" s="568">
        <v>6</v>
      </c>
      <c r="N1643" s="568">
        <v>5</v>
      </c>
      <c r="O1643" s="568">
        <v>4.5</v>
      </c>
      <c r="P1643" s="568">
        <v>4.5</v>
      </c>
      <c r="Q1643" s="568">
        <v>4.5</v>
      </c>
      <c r="R1643" s="546" t="s">
        <v>2752</v>
      </c>
      <c r="S1643" s="548">
        <v>5</v>
      </c>
      <c r="T1643" s="547">
        <v>4</v>
      </c>
      <c r="U1643" s="547">
        <v>5</v>
      </c>
      <c r="V1643" s="547">
        <v>8</v>
      </c>
      <c r="W1643" s="547">
        <v>5.5</v>
      </c>
      <c r="X1643" s="547" t="s">
        <v>3018</v>
      </c>
      <c r="Y1643" s="547">
        <v>6</v>
      </c>
      <c r="Z1643" s="568">
        <v>6</v>
      </c>
      <c r="AA1643" s="568">
        <v>5</v>
      </c>
      <c r="AB1643" s="568">
        <v>6</v>
      </c>
      <c r="AC1643" s="567" t="s">
        <v>2985</v>
      </c>
      <c r="AD1643" s="568">
        <v>6</v>
      </c>
      <c r="AE1643" s="568" t="s">
        <v>2986</v>
      </c>
      <c r="AF1643" s="568">
        <v>5.5</v>
      </c>
      <c r="AG1643" s="568">
        <v>5</v>
      </c>
      <c r="AH1643" s="567" t="s">
        <v>2794</v>
      </c>
      <c r="AI1643" s="567" t="s">
        <v>3023</v>
      </c>
      <c r="AJ1643" s="568">
        <v>5</v>
      </c>
      <c r="AK1643" s="568">
        <v>4.75</v>
      </c>
      <c r="AL1643" s="568">
        <v>6.5</v>
      </c>
      <c r="AM1643" s="568">
        <v>3</v>
      </c>
      <c r="AN1643" s="568">
        <v>1</v>
      </c>
      <c r="AO1643" s="568" t="s">
        <v>3024</v>
      </c>
    </row>
    <row r="1644" spans="1:41" ht="15" customHeight="1">
      <c r="A1644" s="2639" t="s">
        <v>45</v>
      </c>
      <c r="B1644" s="2639"/>
      <c r="C1644" s="569"/>
      <c r="D1644" s="569"/>
      <c r="E1644" s="569"/>
      <c r="F1644" s="569"/>
      <c r="G1644" s="569"/>
      <c r="H1644" s="569"/>
      <c r="I1644" s="569"/>
      <c r="J1644" s="569"/>
      <c r="K1644" s="569"/>
      <c r="L1644" s="569"/>
      <c r="M1644" s="569"/>
      <c r="N1644" s="569"/>
      <c r="O1644" s="569"/>
      <c r="P1644" s="569"/>
      <c r="Q1644" s="569"/>
      <c r="R1644" s="546"/>
      <c r="S1644" s="546"/>
      <c r="T1644" s="546"/>
      <c r="U1644" s="546"/>
      <c r="V1644" s="546"/>
      <c r="W1644" s="546"/>
      <c r="X1644" s="546"/>
      <c r="Y1644" s="547"/>
      <c r="Z1644" s="567"/>
      <c r="AA1644" s="567"/>
      <c r="AB1644" s="567"/>
      <c r="AC1644" s="567"/>
      <c r="AD1644" s="567"/>
      <c r="AE1644" s="567"/>
      <c r="AF1644" s="567"/>
      <c r="AG1644" s="567"/>
      <c r="AH1644" s="567"/>
      <c r="AI1644" s="567"/>
      <c r="AJ1644" s="567"/>
      <c r="AK1644" s="567"/>
      <c r="AL1644" s="567"/>
      <c r="AM1644" s="567"/>
      <c r="AN1644" s="568"/>
      <c r="AO1644" s="568"/>
    </row>
    <row r="1645" spans="1:41" ht="15" customHeight="1">
      <c r="A1645" s="514" t="s">
        <v>856</v>
      </c>
      <c r="B1645" s="512" t="s">
        <v>2314</v>
      </c>
      <c r="C1645" s="568">
        <v>7.25</v>
      </c>
      <c r="D1645" s="568">
        <v>7.25</v>
      </c>
      <c r="E1645" s="568">
        <v>7</v>
      </c>
      <c r="F1645" s="568">
        <v>7.5</v>
      </c>
      <c r="G1645" s="568">
        <v>7.25</v>
      </c>
      <c r="H1645" s="568">
        <v>7.5</v>
      </c>
      <c r="I1645" s="568">
        <v>7</v>
      </c>
      <c r="J1645" s="568">
        <v>7</v>
      </c>
      <c r="K1645" s="568">
        <v>8</v>
      </c>
      <c r="L1645" s="570">
        <v>8.5</v>
      </c>
      <c r="M1645" s="568" t="s">
        <v>2497</v>
      </c>
      <c r="N1645" s="568">
        <v>8.25</v>
      </c>
      <c r="O1645" s="567" t="s">
        <v>3039</v>
      </c>
      <c r="P1645" s="568">
        <v>7.75</v>
      </c>
      <c r="Q1645" s="568">
        <v>7.75</v>
      </c>
      <c r="R1645" s="547">
        <v>7.25</v>
      </c>
      <c r="S1645" s="547">
        <v>8</v>
      </c>
      <c r="T1645" s="547" t="s">
        <v>2481</v>
      </c>
      <c r="U1645" s="547">
        <v>8.5</v>
      </c>
      <c r="V1645" s="547">
        <v>9</v>
      </c>
      <c r="W1645" s="547" t="s">
        <v>2520</v>
      </c>
      <c r="X1645" s="547">
        <v>6.5</v>
      </c>
      <c r="Y1645" s="547">
        <v>8.5</v>
      </c>
      <c r="Z1645" s="568">
        <v>8.5</v>
      </c>
      <c r="AA1645" s="568">
        <v>9</v>
      </c>
      <c r="AB1645" s="568" t="s">
        <v>2502</v>
      </c>
      <c r="AC1645" s="567" t="s">
        <v>3025</v>
      </c>
      <c r="AD1645" s="568">
        <v>9</v>
      </c>
      <c r="AE1645" s="568">
        <v>8.5</v>
      </c>
      <c r="AF1645" s="568">
        <v>8.5</v>
      </c>
      <c r="AG1645" s="568">
        <v>8.5</v>
      </c>
      <c r="AH1645" s="568">
        <v>5</v>
      </c>
      <c r="AI1645" s="567" t="s">
        <v>3067</v>
      </c>
      <c r="AJ1645" s="568" t="s">
        <v>2525</v>
      </c>
      <c r="AK1645" s="567" t="s">
        <v>2787</v>
      </c>
      <c r="AL1645" s="568">
        <v>9</v>
      </c>
      <c r="AM1645" s="567" t="s">
        <v>3007</v>
      </c>
      <c r="AN1645" s="568" t="s">
        <v>2967</v>
      </c>
      <c r="AO1645" s="568" t="s">
        <v>3068</v>
      </c>
    </row>
    <row r="1646" spans="1:41" ht="15" customHeight="1">
      <c r="A1646" s="514" t="s">
        <v>1085</v>
      </c>
      <c r="B1646" s="512" t="s">
        <v>2315</v>
      </c>
      <c r="C1646" s="568">
        <v>7.5</v>
      </c>
      <c r="D1646" s="568">
        <v>7.5</v>
      </c>
      <c r="E1646" s="568">
        <v>7.5</v>
      </c>
      <c r="F1646" s="568">
        <v>7.75</v>
      </c>
      <c r="G1646" s="568">
        <v>7.5</v>
      </c>
      <c r="H1646" s="568">
        <v>8</v>
      </c>
      <c r="I1646" s="568">
        <v>7.5</v>
      </c>
      <c r="J1646" s="568">
        <v>7.25</v>
      </c>
      <c r="K1646" s="568">
        <v>8.5</v>
      </c>
      <c r="L1646" s="570">
        <v>8.5</v>
      </c>
      <c r="M1646" s="568" t="s">
        <v>2497</v>
      </c>
      <c r="N1646" s="568">
        <v>8</v>
      </c>
      <c r="O1646" s="567" t="s">
        <v>3044</v>
      </c>
      <c r="P1646" s="568">
        <v>8</v>
      </c>
      <c r="Q1646" s="568">
        <v>7.75</v>
      </c>
      <c r="R1646" s="547">
        <v>7.25</v>
      </c>
      <c r="S1646" s="547">
        <v>8.25</v>
      </c>
      <c r="T1646" s="547" t="s">
        <v>2478</v>
      </c>
      <c r="U1646" s="547">
        <v>8.5</v>
      </c>
      <c r="V1646" s="547">
        <v>9</v>
      </c>
      <c r="W1646" s="547" t="s">
        <v>2520</v>
      </c>
      <c r="X1646" s="546">
        <v>6.75</v>
      </c>
      <c r="Y1646" s="547">
        <v>8.5</v>
      </c>
      <c r="Z1646" s="568">
        <v>8.5</v>
      </c>
      <c r="AA1646" s="568">
        <v>9</v>
      </c>
      <c r="AB1646" s="568" t="s">
        <v>2502</v>
      </c>
      <c r="AC1646" s="567" t="s">
        <v>3011</v>
      </c>
      <c r="AD1646" s="568">
        <v>9</v>
      </c>
      <c r="AE1646" s="568">
        <v>8.25</v>
      </c>
      <c r="AF1646" s="568">
        <v>8.5</v>
      </c>
      <c r="AG1646" s="568">
        <v>8.5</v>
      </c>
      <c r="AH1646" s="568">
        <v>5.5</v>
      </c>
      <c r="AI1646" s="567" t="s">
        <v>3069</v>
      </c>
      <c r="AJ1646" s="568" t="s">
        <v>2728</v>
      </c>
      <c r="AK1646" s="567" t="s">
        <v>2729</v>
      </c>
      <c r="AL1646" s="568">
        <v>9</v>
      </c>
      <c r="AM1646" s="567" t="s">
        <v>3007</v>
      </c>
      <c r="AN1646" s="568" t="s">
        <v>2969</v>
      </c>
      <c r="AO1646" s="568" t="s">
        <v>3070</v>
      </c>
    </row>
    <row r="1647" spans="1:41" ht="15" customHeight="1">
      <c r="A1647" s="514" t="s">
        <v>827</v>
      </c>
      <c r="B1647" s="512" t="s">
        <v>2316</v>
      </c>
      <c r="C1647" s="568">
        <v>8</v>
      </c>
      <c r="D1647" s="568" t="s">
        <v>2502</v>
      </c>
      <c r="E1647" s="568">
        <v>7.75</v>
      </c>
      <c r="F1647" s="568">
        <v>8</v>
      </c>
      <c r="G1647" s="568">
        <v>8</v>
      </c>
      <c r="H1647" s="568">
        <v>8.25</v>
      </c>
      <c r="I1647" s="568">
        <v>7.75</v>
      </c>
      <c r="J1647" s="568">
        <v>7.5</v>
      </c>
      <c r="K1647" s="568" t="s">
        <v>2679</v>
      </c>
      <c r="L1647" s="570">
        <v>8.5</v>
      </c>
      <c r="M1647" s="568" t="s">
        <v>2497</v>
      </c>
      <c r="N1647" s="568">
        <v>8</v>
      </c>
      <c r="O1647" s="567" t="s">
        <v>3047</v>
      </c>
      <c r="P1647" s="568">
        <v>8.25</v>
      </c>
      <c r="Q1647" s="568">
        <v>8</v>
      </c>
      <c r="R1647" s="547">
        <v>8.25</v>
      </c>
      <c r="S1647" s="547">
        <v>8.5</v>
      </c>
      <c r="T1647" s="547" t="s">
        <v>2384</v>
      </c>
      <c r="U1647" s="547">
        <v>8.5</v>
      </c>
      <c r="V1647" s="547">
        <v>9.25</v>
      </c>
      <c r="W1647" s="547">
        <v>8.25</v>
      </c>
      <c r="X1647" s="547">
        <v>7</v>
      </c>
      <c r="Y1647" s="547">
        <v>8.5</v>
      </c>
      <c r="Z1647" s="568">
        <v>8.5</v>
      </c>
      <c r="AA1647" s="568">
        <v>9.25</v>
      </c>
      <c r="AB1647" s="568" t="s">
        <v>2502</v>
      </c>
      <c r="AC1647" s="567" t="s">
        <v>3011</v>
      </c>
      <c r="AD1647" s="568">
        <v>9</v>
      </c>
      <c r="AE1647" s="568">
        <v>8.5</v>
      </c>
      <c r="AF1647" s="568">
        <v>8.5</v>
      </c>
      <c r="AG1647" s="568">
        <v>8.5</v>
      </c>
      <c r="AH1647" s="567" t="s">
        <v>3031</v>
      </c>
      <c r="AI1647" s="567" t="s">
        <v>3071</v>
      </c>
      <c r="AJ1647" s="568">
        <v>8.5</v>
      </c>
      <c r="AK1647" s="567" t="s">
        <v>2502</v>
      </c>
      <c r="AL1647" s="568">
        <v>9</v>
      </c>
      <c r="AM1647" s="568" t="s">
        <v>3007</v>
      </c>
      <c r="AN1647" s="568" t="s">
        <v>2642</v>
      </c>
      <c r="AO1647" s="568" t="s">
        <v>3072</v>
      </c>
    </row>
    <row r="1648" spans="1:41" ht="15" customHeight="1">
      <c r="A1648" s="514" t="s">
        <v>828</v>
      </c>
      <c r="B1648" s="512" t="s">
        <v>2317</v>
      </c>
      <c r="C1648" s="568">
        <v>8.25</v>
      </c>
      <c r="D1648" s="568" t="s">
        <v>2502</v>
      </c>
      <c r="E1648" s="568">
        <v>8</v>
      </c>
      <c r="F1648" s="568">
        <v>8.5</v>
      </c>
      <c r="G1648" s="568">
        <v>8.25</v>
      </c>
      <c r="H1648" s="568">
        <v>8.5</v>
      </c>
      <c r="I1648" s="568">
        <v>8</v>
      </c>
      <c r="J1648" s="568">
        <v>7.75</v>
      </c>
      <c r="K1648" s="568">
        <v>8.5</v>
      </c>
      <c r="L1648" s="568" t="s">
        <v>76</v>
      </c>
      <c r="M1648" s="568">
        <v>7.5</v>
      </c>
      <c r="N1648" s="568" t="s">
        <v>76</v>
      </c>
      <c r="O1648" s="567" t="s">
        <v>3050</v>
      </c>
      <c r="P1648" s="568">
        <v>8.5</v>
      </c>
      <c r="Q1648" s="568" t="s">
        <v>76</v>
      </c>
      <c r="R1648" s="547">
        <v>7.75</v>
      </c>
      <c r="S1648" s="547">
        <v>9</v>
      </c>
      <c r="T1648" s="547">
        <v>8.5</v>
      </c>
      <c r="U1648" s="547" t="s">
        <v>76</v>
      </c>
      <c r="V1648" s="547" t="s">
        <v>76</v>
      </c>
      <c r="W1648" s="547">
        <v>8.25</v>
      </c>
      <c r="X1648" s="547">
        <v>7</v>
      </c>
      <c r="Y1648" s="546" t="s">
        <v>2996</v>
      </c>
      <c r="Z1648" s="567" t="s">
        <v>76</v>
      </c>
      <c r="AA1648" s="567" t="s">
        <v>76</v>
      </c>
      <c r="AB1648" s="568" t="s">
        <v>2502</v>
      </c>
      <c r="AC1648" s="567" t="s">
        <v>1782</v>
      </c>
      <c r="AD1648" s="568">
        <v>9</v>
      </c>
      <c r="AE1648" s="568" t="s">
        <v>76</v>
      </c>
      <c r="AF1648" s="568">
        <v>8.5</v>
      </c>
      <c r="AG1648" s="568" t="s">
        <v>76</v>
      </c>
      <c r="AH1648" s="567" t="s">
        <v>3034</v>
      </c>
      <c r="AI1648" s="567" t="s">
        <v>3073</v>
      </c>
      <c r="AJ1648" s="568" t="s">
        <v>2501</v>
      </c>
      <c r="AK1648" s="567" t="s">
        <v>2502</v>
      </c>
      <c r="AL1648" s="568">
        <v>9</v>
      </c>
      <c r="AM1648" s="568" t="s">
        <v>3007</v>
      </c>
      <c r="AN1648" s="568" t="s">
        <v>2642</v>
      </c>
      <c r="AO1648" s="568" t="s">
        <v>3074</v>
      </c>
    </row>
    <row r="1649" spans="1:41" ht="15" customHeight="1">
      <c r="A1649" s="514" t="s">
        <v>854</v>
      </c>
      <c r="B1649" s="512" t="s">
        <v>2318</v>
      </c>
      <c r="C1649" s="568" t="s">
        <v>76</v>
      </c>
      <c r="D1649" s="568" t="s">
        <v>2502</v>
      </c>
      <c r="E1649" s="568" t="s">
        <v>76</v>
      </c>
      <c r="F1649" s="568" t="s">
        <v>76</v>
      </c>
      <c r="G1649" s="568">
        <v>8.25</v>
      </c>
      <c r="H1649" s="568">
        <v>8.5</v>
      </c>
      <c r="I1649" s="568">
        <v>8.5</v>
      </c>
      <c r="J1649" s="568">
        <v>7.75</v>
      </c>
      <c r="K1649" s="568">
        <v>8.5</v>
      </c>
      <c r="L1649" s="568" t="s">
        <v>76</v>
      </c>
      <c r="M1649" s="568" t="s">
        <v>76</v>
      </c>
      <c r="N1649" s="568" t="s">
        <v>76</v>
      </c>
      <c r="O1649" s="567" t="s">
        <v>3050</v>
      </c>
      <c r="P1649" s="568">
        <v>8.5</v>
      </c>
      <c r="Q1649" s="568" t="s">
        <v>76</v>
      </c>
      <c r="R1649" s="547">
        <v>7.75</v>
      </c>
      <c r="S1649" s="547" t="s">
        <v>76</v>
      </c>
      <c r="T1649" s="547">
        <v>8.5</v>
      </c>
      <c r="U1649" s="547" t="s">
        <v>76</v>
      </c>
      <c r="V1649" s="547" t="s">
        <v>76</v>
      </c>
      <c r="W1649" s="547">
        <v>8.25</v>
      </c>
      <c r="X1649" s="547">
        <v>7</v>
      </c>
      <c r="Y1649" s="547" t="s">
        <v>2979</v>
      </c>
      <c r="Z1649" s="567" t="s">
        <v>76</v>
      </c>
      <c r="AA1649" s="567" t="s">
        <v>76</v>
      </c>
      <c r="AB1649" s="568" t="s">
        <v>2502</v>
      </c>
      <c r="AC1649" s="567" t="s">
        <v>1782</v>
      </c>
      <c r="AD1649" s="568">
        <v>9</v>
      </c>
      <c r="AE1649" s="568" t="s">
        <v>76</v>
      </c>
      <c r="AF1649" s="568">
        <v>8.5</v>
      </c>
      <c r="AG1649" s="568" t="s">
        <v>76</v>
      </c>
      <c r="AH1649" s="567" t="s">
        <v>3036</v>
      </c>
      <c r="AI1649" s="567" t="s">
        <v>3058</v>
      </c>
      <c r="AJ1649" s="568" t="s">
        <v>2501</v>
      </c>
      <c r="AK1649" s="567" t="s">
        <v>2502</v>
      </c>
      <c r="AL1649" s="568">
        <v>9</v>
      </c>
      <c r="AM1649" s="568" t="s">
        <v>76</v>
      </c>
      <c r="AN1649" s="568" t="s">
        <v>2642</v>
      </c>
      <c r="AO1649" s="568" t="s">
        <v>76</v>
      </c>
    </row>
    <row r="1650" spans="1:41" ht="15" customHeight="1">
      <c r="A1650" s="2639" t="s">
        <v>388</v>
      </c>
      <c r="B1650" s="2639"/>
      <c r="C1650" s="568"/>
      <c r="D1650" s="568"/>
      <c r="E1650" s="568"/>
      <c r="F1650" s="568"/>
      <c r="G1650" s="568"/>
      <c r="H1650" s="568"/>
      <c r="I1650" s="568"/>
      <c r="J1650" s="568"/>
      <c r="K1650" s="568"/>
      <c r="L1650" s="568"/>
      <c r="M1650" s="568"/>
      <c r="N1650" s="568"/>
      <c r="O1650" s="567" t="s">
        <v>311</v>
      </c>
      <c r="P1650" s="568"/>
      <c r="Q1650" s="567"/>
      <c r="R1650" s="547"/>
      <c r="S1650" s="547"/>
      <c r="T1650" s="547"/>
      <c r="U1650" s="547"/>
      <c r="V1650" s="547"/>
      <c r="W1650" s="547"/>
      <c r="X1650" s="546"/>
      <c r="Y1650" s="547"/>
      <c r="Z1650" s="567"/>
      <c r="AA1650" s="567"/>
      <c r="AB1650" s="568"/>
      <c r="AC1650" s="567"/>
      <c r="AD1650" s="568"/>
      <c r="AE1650" s="568"/>
      <c r="AF1650" s="568"/>
      <c r="AG1650" s="568"/>
      <c r="AH1650" s="567"/>
      <c r="AI1650" s="567"/>
      <c r="AJ1650" s="567"/>
      <c r="AK1650" s="567"/>
      <c r="AL1650" s="567"/>
      <c r="AM1650" s="567"/>
      <c r="AN1650" s="568"/>
      <c r="AO1650" s="568"/>
    </row>
    <row r="1651" spans="1:41" ht="15" customHeight="1">
      <c r="A1651" s="2639" t="s">
        <v>389</v>
      </c>
      <c r="B1651" s="2639"/>
      <c r="C1651" s="568"/>
      <c r="D1651" s="568"/>
      <c r="E1651" s="568"/>
      <c r="F1651" s="568"/>
      <c r="G1651" s="568"/>
      <c r="H1651" s="568"/>
      <c r="I1651" s="568"/>
      <c r="J1651" s="568"/>
      <c r="K1651" s="568"/>
      <c r="L1651" s="568"/>
      <c r="M1651" s="568"/>
      <c r="N1651" s="568"/>
      <c r="O1651" s="567"/>
      <c r="P1651" s="568"/>
      <c r="Q1651" s="567"/>
      <c r="R1651" s="547"/>
      <c r="S1651" s="547"/>
      <c r="T1651" s="547"/>
      <c r="U1651" s="547"/>
      <c r="V1651" s="547"/>
      <c r="W1651" s="547"/>
      <c r="X1651" s="546"/>
      <c r="Y1651" s="547"/>
      <c r="Z1651" s="567"/>
      <c r="AA1651" s="567"/>
      <c r="AB1651" s="568"/>
      <c r="AC1651" s="567"/>
      <c r="AD1651" s="568"/>
      <c r="AE1651" s="568"/>
      <c r="AF1651" s="568"/>
      <c r="AG1651" s="568"/>
      <c r="AH1651" s="567"/>
      <c r="AI1651" s="567"/>
      <c r="AJ1651" s="567"/>
      <c r="AK1651" s="567"/>
      <c r="AL1651" s="567"/>
      <c r="AM1651" s="567"/>
      <c r="AN1651" s="568"/>
      <c r="AO1651" s="568"/>
    </row>
    <row r="1652" spans="1:41" ht="15" customHeight="1">
      <c r="A1652" s="563"/>
      <c r="B1652" s="564" t="s">
        <v>390</v>
      </c>
      <c r="C1652" s="568" t="s">
        <v>1646</v>
      </c>
      <c r="D1652" s="568" t="s">
        <v>2272</v>
      </c>
      <c r="E1652" s="568" t="s">
        <v>2841</v>
      </c>
      <c r="F1652" s="568">
        <v>10</v>
      </c>
      <c r="G1652" s="568" t="s">
        <v>2323</v>
      </c>
      <c r="H1652" s="568">
        <v>10</v>
      </c>
      <c r="I1652" s="568">
        <v>10</v>
      </c>
      <c r="J1652" s="568">
        <v>10</v>
      </c>
      <c r="K1652" s="568">
        <v>13</v>
      </c>
      <c r="L1652" s="568">
        <v>10</v>
      </c>
      <c r="M1652" s="568">
        <v>13</v>
      </c>
      <c r="N1652" s="568">
        <v>12</v>
      </c>
      <c r="O1652" s="568">
        <v>13</v>
      </c>
      <c r="P1652" s="568">
        <v>13</v>
      </c>
      <c r="Q1652" s="568" t="s">
        <v>1782</v>
      </c>
      <c r="R1652" s="547">
        <v>13</v>
      </c>
      <c r="S1652" s="547">
        <v>13</v>
      </c>
      <c r="T1652" s="547">
        <v>7</v>
      </c>
      <c r="U1652" s="547">
        <v>13</v>
      </c>
      <c r="V1652" s="547">
        <v>12</v>
      </c>
      <c r="W1652" s="547" t="s">
        <v>1285</v>
      </c>
      <c r="X1652" s="547">
        <v>11</v>
      </c>
      <c r="Y1652" s="547">
        <v>13</v>
      </c>
      <c r="Z1652" s="568">
        <v>13</v>
      </c>
      <c r="AA1652" s="568">
        <v>11</v>
      </c>
      <c r="AB1652" s="568">
        <v>12</v>
      </c>
      <c r="AC1652" s="568">
        <v>13</v>
      </c>
      <c r="AD1652" s="568">
        <v>9</v>
      </c>
      <c r="AE1652" s="568">
        <v>12.5</v>
      </c>
      <c r="AF1652" s="568">
        <v>13</v>
      </c>
      <c r="AG1652" s="568">
        <v>13</v>
      </c>
      <c r="AH1652" s="568">
        <v>13</v>
      </c>
      <c r="AI1652" s="568">
        <v>11.5</v>
      </c>
      <c r="AJ1652" s="568">
        <v>13</v>
      </c>
      <c r="AK1652" s="568">
        <v>7</v>
      </c>
      <c r="AL1652" s="568">
        <v>13</v>
      </c>
      <c r="AM1652" s="568">
        <v>12</v>
      </c>
      <c r="AN1652" s="568" t="s">
        <v>76</v>
      </c>
      <c r="AO1652" s="568">
        <v>13</v>
      </c>
    </row>
    <row r="1653" spans="1:41" ht="15" customHeight="1">
      <c r="A1653" s="563"/>
      <c r="B1653" s="564" t="s">
        <v>391</v>
      </c>
      <c r="C1653" s="568" t="s">
        <v>2867</v>
      </c>
      <c r="D1653" s="568" t="s">
        <v>76</v>
      </c>
      <c r="E1653" s="568" t="s">
        <v>76</v>
      </c>
      <c r="F1653" s="568" t="s">
        <v>76</v>
      </c>
      <c r="G1653" s="568" t="s">
        <v>76</v>
      </c>
      <c r="H1653" s="568">
        <v>12</v>
      </c>
      <c r="I1653" s="568" t="s">
        <v>76</v>
      </c>
      <c r="J1653" s="568" t="s">
        <v>76</v>
      </c>
      <c r="K1653" s="568">
        <v>13</v>
      </c>
      <c r="L1653" s="568" t="s">
        <v>76</v>
      </c>
      <c r="M1653" s="568" t="s">
        <v>76</v>
      </c>
      <c r="N1653" s="568" t="s">
        <v>76</v>
      </c>
      <c r="O1653" s="567" t="s">
        <v>76</v>
      </c>
      <c r="P1653" s="568" t="s">
        <v>76</v>
      </c>
      <c r="Q1653" s="568" t="s">
        <v>2680</v>
      </c>
      <c r="R1653" s="547">
        <v>13</v>
      </c>
      <c r="S1653" s="547" t="s">
        <v>76</v>
      </c>
      <c r="T1653" s="547" t="s">
        <v>76</v>
      </c>
      <c r="U1653" s="547" t="s">
        <v>76</v>
      </c>
      <c r="V1653" s="547" t="s">
        <v>76</v>
      </c>
      <c r="W1653" s="547" t="s">
        <v>76</v>
      </c>
      <c r="X1653" s="547">
        <v>13</v>
      </c>
      <c r="Y1653" s="547">
        <v>2</v>
      </c>
      <c r="Z1653" s="568" t="s">
        <v>76</v>
      </c>
      <c r="AA1653" s="568">
        <v>13</v>
      </c>
      <c r="AB1653" s="568" t="s">
        <v>76</v>
      </c>
      <c r="AC1653" s="568" t="s">
        <v>76</v>
      </c>
      <c r="AD1653" s="568" t="s">
        <v>76</v>
      </c>
      <c r="AE1653" s="568" t="s">
        <v>76</v>
      </c>
      <c r="AF1653" s="568" t="s">
        <v>76</v>
      </c>
      <c r="AG1653" s="568" t="s">
        <v>76</v>
      </c>
      <c r="AH1653" s="567" t="s">
        <v>76</v>
      </c>
      <c r="AI1653" s="568" t="s">
        <v>76</v>
      </c>
      <c r="AJ1653" s="568" t="s">
        <v>76</v>
      </c>
      <c r="AK1653" s="567" t="s">
        <v>76</v>
      </c>
      <c r="AL1653" s="568" t="s">
        <v>76</v>
      </c>
      <c r="AM1653" s="568">
        <v>12</v>
      </c>
      <c r="AN1653" s="568" t="s">
        <v>76</v>
      </c>
      <c r="AO1653" s="568">
        <v>13</v>
      </c>
    </row>
    <row r="1654" spans="1:41" ht="15" customHeight="1">
      <c r="A1654" s="2639" t="s">
        <v>400</v>
      </c>
      <c r="B1654" s="2639"/>
      <c r="C1654" s="568"/>
      <c r="D1654" s="568"/>
      <c r="E1654" s="568"/>
      <c r="F1654" s="568"/>
      <c r="G1654" s="568"/>
      <c r="H1654" s="568"/>
      <c r="I1654" s="568"/>
      <c r="J1654" s="568"/>
      <c r="K1654" s="568"/>
      <c r="L1654" s="568"/>
      <c r="M1654" s="568"/>
      <c r="N1654" s="568"/>
      <c r="O1654" s="567"/>
      <c r="P1654" s="568"/>
      <c r="Q1654" s="567"/>
      <c r="R1654" s="547"/>
      <c r="S1654" s="547"/>
      <c r="T1654" s="547"/>
      <c r="U1654" s="547"/>
      <c r="V1654" s="547"/>
      <c r="W1654" s="547"/>
      <c r="X1654" s="547"/>
      <c r="Y1654" s="547"/>
      <c r="Z1654" s="567"/>
      <c r="AA1654" s="567"/>
      <c r="AB1654" s="568"/>
      <c r="AC1654" s="568"/>
      <c r="AD1654" s="568"/>
      <c r="AE1654" s="568"/>
      <c r="AF1654" s="568"/>
      <c r="AG1654" s="568"/>
      <c r="AH1654" s="567"/>
      <c r="AI1654" s="568"/>
      <c r="AJ1654" s="568"/>
      <c r="AK1654" s="567"/>
      <c r="AL1654" s="568"/>
      <c r="AM1654" s="568"/>
      <c r="AN1654" s="568"/>
      <c r="AO1654" s="568"/>
    </row>
    <row r="1655" spans="1:41" ht="15" customHeight="1">
      <c r="B1655" s="564" t="s">
        <v>390</v>
      </c>
      <c r="C1655" s="568">
        <v>12.5</v>
      </c>
      <c r="D1655" s="568">
        <v>13</v>
      </c>
      <c r="E1655" s="568" t="s">
        <v>1647</v>
      </c>
      <c r="F1655" s="568">
        <v>13</v>
      </c>
      <c r="G1655" s="568">
        <v>12.5</v>
      </c>
      <c r="H1655" s="568">
        <v>12</v>
      </c>
      <c r="I1655" s="568">
        <v>11.5</v>
      </c>
      <c r="J1655" s="568">
        <v>13</v>
      </c>
      <c r="K1655" s="568">
        <v>13</v>
      </c>
      <c r="L1655" s="568">
        <v>13</v>
      </c>
      <c r="M1655" s="568">
        <v>13</v>
      </c>
      <c r="N1655" s="568">
        <v>13</v>
      </c>
      <c r="O1655" s="568">
        <v>13</v>
      </c>
      <c r="P1655" s="568">
        <v>13</v>
      </c>
      <c r="Q1655" s="568">
        <v>13</v>
      </c>
      <c r="R1655" s="547">
        <v>13</v>
      </c>
      <c r="S1655" s="547">
        <v>13</v>
      </c>
      <c r="T1655" s="547">
        <v>13</v>
      </c>
      <c r="U1655" s="547">
        <v>13</v>
      </c>
      <c r="V1655" s="547">
        <v>13</v>
      </c>
      <c r="W1655" s="547">
        <v>13</v>
      </c>
      <c r="X1655" s="547">
        <v>13</v>
      </c>
      <c r="Y1655" s="547">
        <v>13</v>
      </c>
      <c r="Z1655" s="568">
        <v>13</v>
      </c>
      <c r="AA1655" s="568">
        <v>13</v>
      </c>
      <c r="AB1655" s="568">
        <v>13</v>
      </c>
      <c r="AC1655" s="568">
        <v>13</v>
      </c>
      <c r="AD1655" s="568">
        <v>13</v>
      </c>
      <c r="AE1655" s="568">
        <v>13</v>
      </c>
      <c r="AF1655" s="568">
        <v>13</v>
      </c>
      <c r="AG1655" s="568">
        <v>13</v>
      </c>
      <c r="AH1655" s="568">
        <v>13</v>
      </c>
      <c r="AI1655" s="568">
        <v>12.5</v>
      </c>
      <c r="AJ1655" s="568">
        <v>13</v>
      </c>
      <c r="AK1655" s="568">
        <v>13</v>
      </c>
      <c r="AL1655" s="568">
        <v>13</v>
      </c>
      <c r="AM1655" s="568" t="s">
        <v>76</v>
      </c>
      <c r="AN1655" s="568" t="s">
        <v>1669</v>
      </c>
      <c r="AO1655" s="568">
        <v>13</v>
      </c>
    </row>
    <row r="1656" spans="1:41" ht="15" customHeight="1">
      <c r="B1656" s="564" t="s">
        <v>391</v>
      </c>
      <c r="C1656" s="568" t="s">
        <v>76</v>
      </c>
      <c r="D1656" s="568" t="s">
        <v>76</v>
      </c>
      <c r="E1656" s="568" t="s">
        <v>76</v>
      </c>
      <c r="F1656" s="568" t="s">
        <v>76</v>
      </c>
      <c r="G1656" s="568" t="s">
        <v>76</v>
      </c>
      <c r="H1656" s="568" t="s">
        <v>76</v>
      </c>
      <c r="I1656" s="568">
        <v>12.5</v>
      </c>
      <c r="J1656" s="568" t="s">
        <v>76</v>
      </c>
      <c r="K1656" s="568">
        <v>13</v>
      </c>
      <c r="L1656" s="568" t="s">
        <v>76</v>
      </c>
      <c r="M1656" s="568" t="s">
        <v>76</v>
      </c>
      <c r="N1656" s="568" t="s">
        <v>76</v>
      </c>
      <c r="O1656" s="568" t="s">
        <v>76</v>
      </c>
      <c r="P1656" s="567" t="s">
        <v>76</v>
      </c>
      <c r="Q1656" s="567" t="s">
        <v>76</v>
      </c>
      <c r="R1656" s="547">
        <v>13</v>
      </c>
      <c r="S1656" s="547" t="s">
        <v>76</v>
      </c>
      <c r="T1656" s="547" t="s">
        <v>76</v>
      </c>
      <c r="U1656" s="547" t="s">
        <v>76</v>
      </c>
      <c r="V1656" s="547" t="s">
        <v>76</v>
      </c>
      <c r="W1656" s="547" t="s">
        <v>76</v>
      </c>
      <c r="X1656" s="547" t="s">
        <v>76</v>
      </c>
      <c r="Y1656" s="547" t="s">
        <v>76</v>
      </c>
      <c r="Z1656" s="568" t="s">
        <v>76</v>
      </c>
      <c r="AA1656" s="568" t="s">
        <v>76</v>
      </c>
      <c r="AB1656" s="568" t="s">
        <v>76</v>
      </c>
      <c r="AC1656" s="568" t="s">
        <v>76</v>
      </c>
      <c r="AD1656" s="568" t="s">
        <v>76</v>
      </c>
      <c r="AE1656" s="568" t="s">
        <v>76</v>
      </c>
      <c r="AF1656" s="568" t="s">
        <v>76</v>
      </c>
      <c r="AG1656" s="568"/>
      <c r="AH1656" s="568" t="s">
        <v>76</v>
      </c>
      <c r="AI1656" s="568">
        <v>13</v>
      </c>
      <c r="AJ1656" s="568" t="s">
        <v>76</v>
      </c>
      <c r="AK1656" s="567" t="s">
        <v>76</v>
      </c>
      <c r="AL1656" s="568" t="s">
        <v>76</v>
      </c>
      <c r="AM1656" s="568">
        <v>13</v>
      </c>
      <c r="AN1656" s="568" t="s">
        <v>76</v>
      </c>
      <c r="AO1656" s="568">
        <v>13</v>
      </c>
    </row>
    <row r="1657" spans="1:41" ht="15" customHeight="1">
      <c r="A1657" s="2639" t="s">
        <v>47</v>
      </c>
      <c r="B1657" s="2639"/>
      <c r="C1657" s="568"/>
      <c r="D1657" s="568"/>
      <c r="E1657" s="568"/>
      <c r="F1657" s="568"/>
      <c r="G1657" s="568"/>
      <c r="H1657" s="568"/>
      <c r="I1657" s="568"/>
      <c r="J1657" s="568"/>
      <c r="K1657" s="568"/>
      <c r="L1657" s="568"/>
      <c r="M1657" s="568"/>
      <c r="N1657" s="568"/>
      <c r="O1657" s="568"/>
      <c r="P1657" s="567"/>
      <c r="Q1657" s="567"/>
      <c r="R1657" s="547" t="s">
        <v>1285</v>
      </c>
      <c r="S1657" s="547"/>
      <c r="T1657" s="547"/>
      <c r="U1657" s="547"/>
      <c r="V1657" s="547"/>
      <c r="W1657" s="547"/>
      <c r="X1657" s="547"/>
      <c r="Y1657" s="547"/>
      <c r="Z1657" s="568"/>
      <c r="AA1657" s="568"/>
      <c r="AB1657" s="568"/>
      <c r="AC1657" s="568"/>
      <c r="AD1657" s="568"/>
      <c r="AE1657" s="568"/>
      <c r="AF1657" s="568"/>
      <c r="AG1657" s="568"/>
      <c r="AH1657" s="568"/>
      <c r="AI1657" s="568"/>
      <c r="AJ1657" s="568"/>
      <c r="AK1657" s="567"/>
      <c r="AL1657" s="568"/>
      <c r="AM1657" s="568"/>
      <c r="AN1657" s="568"/>
      <c r="AO1657" s="568"/>
    </row>
    <row r="1658" spans="1:41" ht="15" customHeight="1">
      <c r="B1658" s="564" t="s">
        <v>390</v>
      </c>
      <c r="C1658" s="568">
        <v>12</v>
      </c>
      <c r="D1658" s="568" t="s">
        <v>1645</v>
      </c>
      <c r="E1658" s="568" t="s">
        <v>1663</v>
      </c>
      <c r="F1658" s="568">
        <v>12.5</v>
      </c>
      <c r="G1658" s="568" t="s">
        <v>1645</v>
      </c>
      <c r="H1658" s="568">
        <v>12</v>
      </c>
      <c r="I1658" s="568">
        <v>10</v>
      </c>
      <c r="J1658" s="568" t="s">
        <v>1854</v>
      </c>
      <c r="K1658" s="568">
        <v>16.5</v>
      </c>
      <c r="L1658" s="568">
        <v>13.25</v>
      </c>
      <c r="M1658" s="568">
        <v>14.75</v>
      </c>
      <c r="N1658" s="568">
        <v>14.5</v>
      </c>
      <c r="O1658" s="568">
        <v>13</v>
      </c>
      <c r="P1658" s="568">
        <v>11.5</v>
      </c>
      <c r="Q1658" s="570">
        <v>12</v>
      </c>
      <c r="R1658" s="547">
        <v>13.5</v>
      </c>
      <c r="S1658" s="547">
        <v>14.5</v>
      </c>
      <c r="T1658" s="547">
        <v>13</v>
      </c>
      <c r="U1658" s="547">
        <v>14.5</v>
      </c>
      <c r="V1658" s="547">
        <v>15.5</v>
      </c>
      <c r="W1658" s="547">
        <v>13</v>
      </c>
      <c r="X1658" s="547">
        <v>15.5</v>
      </c>
      <c r="Y1658" s="547">
        <v>11.5</v>
      </c>
      <c r="Z1658" s="568">
        <v>14.5</v>
      </c>
      <c r="AA1658" s="568">
        <v>13.5</v>
      </c>
      <c r="AB1658" s="568">
        <v>13.75</v>
      </c>
      <c r="AC1658" s="568">
        <v>16.3</v>
      </c>
      <c r="AD1658" s="568">
        <v>14</v>
      </c>
      <c r="AE1658" s="568">
        <v>14.5</v>
      </c>
      <c r="AF1658" s="568">
        <v>13</v>
      </c>
      <c r="AG1658" s="568">
        <v>14.5</v>
      </c>
      <c r="AH1658" s="568">
        <v>13</v>
      </c>
      <c r="AI1658" s="568">
        <v>14</v>
      </c>
      <c r="AJ1658" s="568">
        <v>15</v>
      </c>
      <c r="AK1658" s="568">
        <v>14</v>
      </c>
      <c r="AL1658" s="568" t="s">
        <v>76</v>
      </c>
      <c r="AM1658" s="568" t="s">
        <v>76</v>
      </c>
      <c r="AN1658" s="568" t="s">
        <v>1669</v>
      </c>
      <c r="AO1658" s="568">
        <v>13</v>
      </c>
    </row>
    <row r="1659" spans="1:41" ht="15" customHeight="1">
      <c r="B1659" s="564" t="s">
        <v>391</v>
      </c>
      <c r="C1659" s="568">
        <v>12.5</v>
      </c>
      <c r="D1659" s="568" t="s">
        <v>76</v>
      </c>
      <c r="E1659" s="568" t="s">
        <v>76</v>
      </c>
      <c r="F1659" s="568" t="s">
        <v>76</v>
      </c>
      <c r="G1659" s="568" t="s">
        <v>76</v>
      </c>
      <c r="H1659" s="568" t="s">
        <v>76</v>
      </c>
      <c r="I1659" s="568">
        <v>11</v>
      </c>
      <c r="J1659" s="568" t="s">
        <v>76</v>
      </c>
      <c r="K1659" s="568">
        <v>16.5</v>
      </c>
      <c r="L1659" s="568" t="s">
        <v>76</v>
      </c>
      <c r="M1659" s="568" t="s">
        <v>76</v>
      </c>
      <c r="N1659" s="568" t="s">
        <v>76</v>
      </c>
      <c r="O1659" s="568" t="s">
        <v>76</v>
      </c>
      <c r="P1659" s="567" t="s">
        <v>76</v>
      </c>
      <c r="Q1659" s="567" t="s">
        <v>76</v>
      </c>
      <c r="R1659" s="547" t="s">
        <v>76</v>
      </c>
      <c r="S1659" s="547" t="s">
        <v>76</v>
      </c>
      <c r="T1659" s="547" t="s">
        <v>76</v>
      </c>
      <c r="U1659" s="547" t="s">
        <v>76</v>
      </c>
      <c r="V1659" s="547" t="s">
        <v>76</v>
      </c>
      <c r="W1659" s="547" t="s">
        <v>76</v>
      </c>
      <c r="X1659" s="547" t="s">
        <v>76</v>
      </c>
      <c r="Y1659" s="547" t="s">
        <v>76</v>
      </c>
      <c r="Z1659" s="568" t="s">
        <v>76</v>
      </c>
      <c r="AA1659" s="568" t="s">
        <v>76</v>
      </c>
      <c r="AB1659" s="568" t="s">
        <v>76</v>
      </c>
      <c r="AC1659" s="568" t="s">
        <v>76</v>
      </c>
      <c r="AD1659" s="568" t="s">
        <v>76</v>
      </c>
      <c r="AE1659" s="568" t="s">
        <v>76</v>
      </c>
      <c r="AF1659" s="568" t="s">
        <v>76</v>
      </c>
      <c r="AG1659" s="568" t="s">
        <v>76</v>
      </c>
      <c r="AH1659" s="568" t="s">
        <v>76</v>
      </c>
      <c r="AI1659" s="568" t="s">
        <v>76</v>
      </c>
      <c r="AJ1659" s="568" t="s">
        <v>76</v>
      </c>
      <c r="AK1659" s="567" t="s">
        <v>76</v>
      </c>
      <c r="AL1659" s="568" t="s">
        <v>76</v>
      </c>
      <c r="AM1659" s="568">
        <v>11.5</v>
      </c>
      <c r="AN1659" s="568" t="s">
        <v>76</v>
      </c>
      <c r="AO1659" s="568">
        <v>15.5</v>
      </c>
    </row>
    <row r="1660" spans="1:41" ht="15" customHeight="1">
      <c r="A1660" s="2639" t="s">
        <v>407</v>
      </c>
      <c r="B1660" s="2639"/>
      <c r="C1660" s="568"/>
      <c r="D1660" s="568"/>
      <c r="E1660" s="568"/>
      <c r="F1660" s="568"/>
      <c r="G1660" s="568"/>
      <c r="H1660" s="568"/>
      <c r="I1660" s="568"/>
      <c r="J1660" s="568"/>
      <c r="K1660" s="568"/>
      <c r="L1660" s="568"/>
      <c r="M1660" s="568"/>
      <c r="N1660" s="568"/>
      <c r="O1660" s="568"/>
      <c r="P1660" s="567"/>
      <c r="Q1660" s="567"/>
      <c r="R1660" s="547"/>
      <c r="S1660" s="547"/>
      <c r="T1660" s="547"/>
      <c r="U1660" s="547"/>
      <c r="V1660" s="547"/>
      <c r="W1660" s="547"/>
      <c r="X1660" s="547"/>
      <c r="Y1660" s="547"/>
      <c r="Z1660" s="567"/>
      <c r="AA1660" s="567"/>
      <c r="AB1660" s="568"/>
      <c r="AC1660" s="571"/>
      <c r="AD1660" s="568"/>
      <c r="AE1660" s="568"/>
      <c r="AF1660" s="568"/>
      <c r="AG1660" s="568"/>
      <c r="AH1660" s="568"/>
      <c r="AI1660" s="568"/>
      <c r="AJ1660" s="568"/>
      <c r="AK1660" s="567"/>
      <c r="AL1660" s="568"/>
      <c r="AM1660" s="568"/>
      <c r="AN1660" s="568"/>
      <c r="AO1660" s="568"/>
    </row>
    <row r="1661" spans="1:41" ht="19.5">
      <c r="A1661" s="565" t="s">
        <v>856</v>
      </c>
      <c r="B1661" s="703" t="s">
        <v>1258</v>
      </c>
      <c r="C1661" s="568"/>
      <c r="D1661" s="568"/>
      <c r="E1661" s="568"/>
      <c r="F1661" s="568"/>
      <c r="G1661" s="568"/>
      <c r="H1661" s="568"/>
      <c r="I1661" s="568"/>
      <c r="J1661" s="568"/>
      <c r="K1661" s="568"/>
      <c r="L1661" s="568"/>
      <c r="M1661" s="568"/>
      <c r="N1661" s="568"/>
      <c r="O1661" s="568"/>
      <c r="P1661" s="567"/>
      <c r="Q1661" s="567"/>
      <c r="R1661" s="547"/>
      <c r="S1661" s="547"/>
      <c r="T1661" s="547"/>
      <c r="U1661" s="547"/>
      <c r="V1661" s="547"/>
      <c r="W1661" s="547"/>
      <c r="X1661" s="547"/>
      <c r="Y1661" s="547"/>
      <c r="Z1661" s="567"/>
      <c r="AA1661" s="567"/>
      <c r="AB1661" s="568"/>
      <c r="AC1661" s="568"/>
      <c r="AD1661" s="568"/>
      <c r="AE1661" s="568"/>
      <c r="AF1661" s="568"/>
      <c r="AG1661" s="568"/>
      <c r="AH1661" s="568"/>
      <c r="AI1661" s="568"/>
      <c r="AJ1661" s="568"/>
      <c r="AK1661" s="567"/>
      <c r="AL1661" s="568"/>
      <c r="AM1661" s="568"/>
      <c r="AN1661" s="568"/>
      <c r="AO1661" s="568"/>
    </row>
    <row r="1662" spans="1:41" ht="15" customHeight="1">
      <c r="A1662" s="565"/>
      <c r="B1662" s="564" t="s">
        <v>401</v>
      </c>
      <c r="C1662" s="568">
        <v>13</v>
      </c>
      <c r="D1662" s="568">
        <v>13</v>
      </c>
      <c r="E1662" s="568" t="s">
        <v>1669</v>
      </c>
      <c r="F1662" s="568">
        <v>13</v>
      </c>
      <c r="G1662" s="568">
        <v>13</v>
      </c>
      <c r="H1662" s="568">
        <v>13</v>
      </c>
      <c r="I1662" s="568">
        <v>12</v>
      </c>
      <c r="J1662" s="568">
        <v>13</v>
      </c>
      <c r="K1662" s="568">
        <v>13</v>
      </c>
      <c r="L1662" s="568">
        <v>13</v>
      </c>
      <c r="M1662" s="568">
        <v>13</v>
      </c>
      <c r="N1662" s="568">
        <v>13</v>
      </c>
      <c r="O1662" s="568">
        <v>13</v>
      </c>
      <c r="P1662" s="568">
        <v>13</v>
      </c>
      <c r="Q1662" s="568">
        <v>13</v>
      </c>
      <c r="R1662" s="547">
        <v>13</v>
      </c>
      <c r="S1662" s="547">
        <v>13</v>
      </c>
      <c r="T1662" s="547">
        <v>13</v>
      </c>
      <c r="U1662" s="547">
        <v>13</v>
      </c>
      <c r="V1662" s="547">
        <v>13</v>
      </c>
      <c r="W1662" s="547">
        <v>13</v>
      </c>
      <c r="X1662" s="547">
        <v>13</v>
      </c>
      <c r="Y1662" s="547">
        <v>13</v>
      </c>
      <c r="Z1662" s="568">
        <v>13</v>
      </c>
      <c r="AA1662" s="568">
        <v>13</v>
      </c>
      <c r="AB1662" s="568">
        <v>13</v>
      </c>
      <c r="AC1662" s="568">
        <v>13</v>
      </c>
      <c r="AD1662" s="568">
        <v>13</v>
      </c>
      <c r="AE1662" s="568">
        <v>13</v>
      </c>
      <c r="AF1662" s="568">
        <v>13</v>
      </c>
      <c r="AG1662" s="568">
        <v>13</v>
      </c>
      <c r="AH1662" s="568">
        <v>13</v>
      </c>
      <c r="AI1662" s="568">
        <v>10.5</v>
      </c>
      <c r="AJ1662" s="568">
        <v>13</v>
      </c>
      <c r="AK1662" s="568">
        <v>13</v>
      </c>
      <c r="AL1662" s="568">
        <v>13</v>
      </c>
      <c r="AM1662" s="568">
        <v>11</v>
      </c>
      <c r="AN1662" s="568" t="s">
        <v>1669</v>
      </c>
      <c r="AO1662" s="568">
        <v>13</v>
      </c>
    </row>
    <row r="1663" spans="1:41" ht="15" customHeight="1">
      <c r="A1663" s="565"/>
      <c r="B1663" s="564" t="s">
        <v>402</v>
      </c>
      <c r="C1663" s="568" t="s">
        <v>76</v>
      </c>
      <c r="D1663" s="568" t="s">
        <v>76</v>
      </c>
      <c r="E1663" s="568" t="s">
        <v>76</v>
      </c>
      <c r="F1663" s="568" t="s">
        <v>76</v>
      </c>
      <c r="G1663" s="568" t="s">
        <v>76</v>
      </c>
      <c r="H1663" s="568" t="s">
        <v>76</v>
      </c>
      <c r="I1663" s="568" t="s">
        <v>76</v>
      </c>
      <c r="J1663" s="568" t="s">
        <v>76</v>
      </c>
      <c r="K1663" s="568" t="s">
        <v>76</v>
      </c>
      <c r="L1663" s="568" t="s">
        <v>76</v>
      </c>
      <c r="M1663" s="568" t="s">
        <v>76</v>
      </c>
      <c r="N1663" s="568" t="s">
        <v>76</v>
      </c>
      <c r="O1663" s="568" t="s">
        <v>76</v>
      </c>
      <c r="P1663" s="567" t="s">
        <v>76</v>
      </c>
      <c r="Q1663" s="567" t="s">
        <v>76</v>
      </c>
      <c r="R1663" s="547" t="s">
        <v>76</v>
      </c>
      <c r="S1663" s="547" t="s">
        <v>76</v>
      </c>
      <c r="T1663" s="547" t="s">
        <v>76</v>
      </c>
      <c r="U1663" s="547" t="s">
        <v>76</v>
      </c>
      <c r="V1663" s="547" t="s">
        <v>76</v>
      </c>
      <c r="W1663" s="547" t="s">
        <v>76</v>
      </c>
      <c r="X1663" s="547" t="s">
        <v>76</v>
      </c>
      <c r="Y1663" s="547" t="s">
        <v>76</v>
      </c>
      <c r="Z1663" s="568" t="s">
        <v>76</v>
      </c>
      <c r="AA1663" s="568" t="s">
        <v>76</v>
      </c>
      <c r="AB1663" s="567" t="s">
        <v>76</v>
      </c>
      <c r="AC1663" s="568" t="s">
        <v>76</v>
      </c>
      <c r="AD1663" s="568" t="s">
        <v>76</v>
      </c>
      <c r="AE1663" s="568" t="s">
        <v>76</v>
      </c>
      <c r="AF1663" s="568" t="s">
        <v>76</v>
      </c>
      <c r="AG1663" s="568" t="s">
        <v>76</v>
      </c>
      <c r="AH1663" s="568" t="s">
        <v>76</v>
      </c>
      <c r="AI1663" s="568">
        <v>13</v>
      </c>
      <c r="AJ1663" s="568" t="s">
        <v>76</v>
      </c>
      <c r="AK1663" s="567" t="s">
        <v>76</v>
      </c>
      <c r="AL1663" s="568" t="s">
        <v>76</v>
      </c>
      <c r="AM1663" s="568">
        <v>13</v>
      </c>
      <c r="AN1663" s="568" t="s">
        <v>76</v>
      </c>
      <c r="AO1663" s="568">
        <v>13</v>
      </c>
    </row>
    <row r="1664" spans="1:41" ht="15" customHeight="1">
      <c r="A1664" s="565" t="s">
        <v>1085</v>
      </c>
      <c r="B1664" s="701" t="s">
        <v>1259</v>
      </c>
      <c r="C1664" s="568"/>
      <c r="D1664" s="568"/>
      <c r="E1664" s="568"/>
      <c r="F1664" s="568"/>
      <c r="G1664" s="568"/>
      <c r="H1664" s="568"/>
      <c r="I1664" s="568"/>
      <c r="J1664" s="568"/>
      <c r="K1664" s="568"/>
      <c r="L1664" s="568"/>
      <c r="M1664" s="568"/>
      <c r="N1664" s="568"/>
      <c r="O1664" s="568"/>
      <c r="P1664" s="567"/>
      <c r="Q1664" s="567"/>
      <c r="R1664" s="547"/>
      <c r="S1664" s="547"/>
      <c r="T1664" s="547"/>
      <c r="U1664" s="547"/>
      <c r="V1664" s="547"/>
      <c r="W1664" s="547"/>
      <c r="X1664" s="547"/>
      <c r="Y1664" s="547"/>
      <c r="Z1664" s="568"/>
      <c r="AA1664" s="568"/>
      <c r="AB1664" s="567"/>
      <c r="AC1664" s="568"/>
      <c r="AD1664" s="568"/>
      <c r="AE1664" s="568"/>
      <c r="AF1664" s="568"/>
      <c r="AG1664" s="568"/>
      <c r="AH1664" s="568"/>
      <c r="AI1664" s="568"/>
      <c r="AJ1664" s="568"/>
      <c r="AK1664" s="567"/>
      <c r="AL1664" s="568"/>
      <c r="AM1664" s="568"/>
      <c r="AN1664" s="568"/>
      <c r="AO1664" s="568"/>
    </row>
    <row r="1665" spans="1:41" ht="15" customHeight="1">
      <c r="B1665" s="564" t="s">
        <v>401</v>
      </c>
      <c r="C1665" s="568">
        <v>13</v>
      </c>
      <c r="D1665" s="568">
        <v>13</v>
      </c>
      <c r="E1665" s="568">
        <v>12</v>
      </c>
      <c r="F1665" s="568">
        <v>12.5</v>
      </c>
      <c r="G1665" s="568">
        <v>13</v>
      </c>
      <c r="H1665" s="568">
        <v>13</v>
      </c>
      <c r="I1665" s="568">
        <v>13</v>
      </c>
      <c r="J1665" s="568">
        <v>13</v>
      </c>
      <c r="K1665" s="568">
        <v>16.5</v>
      </c>
      <c r="L1665" s="568">
        <v>13</v>
      </c>
      <c r="M1665" s="568">
        <v>14.5</v>
      </c>
      <c r="N1665" s="568">
        <v>14</v>
      </c>
      <c r="O1665" s="568">
        <v>13</v>
      </c>
      <c r="P1665" s="568">
        <v>13</v>
      </c>
      <c r="Q1665" s="568">
        <v>13</v>
      </c>
      <c r="R1665" s="547" t="s">
        <v>76</v>
      </c>
      <c r="S1665" s="547">
        <v>14.5</v>
      </c>
      <c r="T1665" s="547">
        <v>13</v>
      </c>
      <c r="U1665" s="547" t="s">
        <v>76</v>
      </c>
      <c r="V1665" s="547">
        <v>15.5</v>
      </c>
      <c r="W1665" s="547">
        <v>13</v>
      </c>
      <c r="X1665" s="547">
        <v>15.5</v>
      </c>
      <c r="Y1665" s="547">
        <v>11.5</v>
      </c>
      <c r="Z1665" s="568">
        <v>14.5</v>
      </c>
      <c r="AA1665" s="568">
        <v>13</v>
      </c>
      <c r="AB1665" s="568">
        <v>11.5</v>
      </c>
      <c r="AC1665" s="568">
        <v>16.3</v>
      </c>
      <c r="AD1665" s="568">
        <v>14</v>
      </c>
      <c r="AE1665" s="568">
        <v>11.5</v>
      </c>
      <c r="AF1665" s="568">
        <v>13.5</v>
      </c>
      <c r="AG1665" s="568">
        <v>15</v>
      </c>
      <c r="AH1665" s="568">
        <v>13</v>
      </c>
      <c r="AI1665" s="568">
        <v>17.25</v>
      </c>
      <c r="AJ1665" s="568">
        <v>15</v>
      </c>
      <c r="AK1665" s="567" t="s">
        <v>1550</v>
      </c>
      <c r="AL1665" s="568">
        <v>13</v>
      </c>
      <c r="AM1665" s="568">
        <v>11.5</v>
      </c>
      <c r="AN1665" s="568" t="s">
        <v>1669</v>
      </c>
      <c r="AO1665" s="568">
        <v>13</v>
      </c>
    </row>
    <row r="1666" spans="1:41" ht="15" customHeight="1">
      <c r="B1666" s="564" t="s">
        <v>402</v>
      </c>
      <c r="C1666" s="568" t="s">
        <v>76</v>
      </c>
      <c r="D1666" s="568" t="s">
        <v>76</v>
      </c>
      <c r="E1666" s="568" t="s">
        <v>76</v>
      </c>
      <c r="F1666" s="568" t="s">
        <v>76</v>
      </c>
      <c r="G1666" s="568" t="s">
        <v>76</v>
      </c>
      <c r="H1666" s="568" t="s">
        <v>76</v>
      </c>
      <c r="I1666" s="568" t="s">
        <v>76</v>
      </c>
      <c r="J1666" s="568" t="s">
        <v>76</v>
      </c>
      <c r="K1666" s="568" t="s">
        <v>76</v>
      </c>
      <c r="L1666" s="568" t="s">
        <v>76</v>
      </c>
      <c r="M1666" s="568" t="s">
        <v>76</v>
      </c>
      <c r="N1666" s="568" t="s">
        <v>76</v>
      </c>
      <c r="O1666" s="568" t="s">
        <v>76</v>
      </c>
      <c r="P1666" s="568" t="s">
        <v>76</v>
      </c>
      <c r="Q1666" s="568" t="s">
        <v>76</v>
      </c>
      <c r="R1666" s="547" t="s">
        <v>76</v>
      </c>
      <c r="S1666" s="547" t="s">
        <v>76</v>
      </c>
      <c r="T1666" s="547" t="s">
        <v>76</v>
      </c>
      <c r="U1666" s="547" t="s">
        <v>76</v>
      </c>
      <c r="V1666" s="547" t="s">
        <v>76</v>
      </c>
      <c r="W1666" s="547" t="s">
        <v>76</v>
      </c>
      <c r="X1666" s="547" t="s">
        <v>76</v>
      </c>
      <c r="Y1666" s="547" t="s">
        <v>76</v>
      </c>
      <c r="Z1666" s="568" t="s">
        <v>76</v>
      </c>
      <c r="AA1666" s="568" t="s">
        <v>76</v>
      </c>
      <c r="AB1666" s="568" t="s">
        <v>76</v>
      </c>
      <c r="AC1666" s="568" t="s">
        <v>76</v>
      </c>
      <c r="AD1666" s="568" t="s">
        <v>76</v>
      </c>
      <c r="AE1666" s="568" t="s">
        <v>76</v>
      </c>
      <c r="AF1666" s="568" t="s">
        <v>76</v>
      </c>
      <c r="AG1666" s="568" t="s">
        <v>76</v>
      </c>
      <c r="AH1666" s="568" t="s">
        <v>76</v>
      </c>
      <c r="AI1666" s="568" t="s">
        <v>76</v>
      </c>
      <c r="AJ1666" s="568" t="s">
        <v>76</v>
      </c>
      <c r="AK1666" s="568" t="s">
        <v>76</v>
      </c>
      <c r="AL1666" s="568" t="s">
        <v>76</v>
      </c>
      <c r="AM1666" s="568">
        <v>11.5</v>
      </c>
      <c r="AN1666" s="568" t="s">
        <v>76</v>
      </c>
      <c r="AO1666" s="568">
        <v>15.5</v>
      </c>
    </row>
    <row r="1667" spans="1:41" s="551" customFormat="1" ht="15" customHeight="1">
      <c r="A1667" s="2639" t="s">
        <v>211</v>
      </c>
      <c r="B1667" s="2639"/>
      <c r="C1667" s="568">
        <v>7</v>
      </c>
      <c r="D1667" s="568">
        <v>7</v>
      </c>
      <c r="E1667" s="568">
        <v>7</v>
      </c>
      <c r="F1667" s="568">
        <v>7</v>
      </c>
      <c r="G1667" s="568">
        <v>7</v>
      </c>
      <c r="H1667" s="568">
        <v>7</v>
      </c>
      <c r="I1667" s="568">
        <v>7</v>
      </c>
      <c r="J1667" s="568">
        <v>7</v>
      </c>
      <c r="K1667" s="568">
        <v>7</v>
      </c>
      <c r="L1667" s="568">
        <v>7</v>
      </c>
      <c r="M1667" s="568">
        <v>7</v>
      </c>
      <c r="N1667" s="568">
        <v>7</v>
      </c>
      <c r="O1667" s="568">
        <v>7</v>
      </c>
      <c r="P1667" s="568">
        <v>7</v>
      </c>
      <c r="Q1667" s="568">
        <v>7</v>
      </c>
      <c r="R1667" s="547">
        <v>7</v>
      </c>
      <c r="S1667" s="547">
        <v>7</v>
      </c>
      <c r="T1667" s="547">
        <v>7</v>
      </c>
      <c r="U1667" s="547">
        <v>7</v>
      </c>
      <c r="V1667" s="547">
        <v>7</v>
      </c>
      <c r="W1667" s="547">
        <v>7</v>
      </c>
      <c r="X1667" s="547">
        <v>7</v>
      </c>
      <c r="Y1667" s="547">
        <v>7</v>
      </c>
      <c r="Z1667" s="568">
        <v>7</v>
      </c>
      <c r="AA1667" s="568">
        <v>7</v>
      </c>
      <c r="AB1667" s="568">
        <v>7</v>
      </c>
      <c r="AC1667" s="568">
        <v>7</v>
      </c>
      <c r="AD1667" s="568">
        <v>7</v>
      </c>
      <c r="AE1667" s="568">
        <v>7</v>
      </c>
      <c r="AF1667" s="568">
        <v>7</v>
      </c>
      <c r="AG1667" s="568">
        <v>7</v>
      </c>
      <c r="AH1667" s="568">
        <v>7</v>
      </c>
      <c r="AI1667" s="568">
        <v>7</v>
      </c>
      <c r="AJ1667" s="568">
        <v>7</v>
      </c>
      <c r="AK1667" s="568">
        <v>7</v>
      </c>
      <c r="AL1667" s="568">
        <v>7</v>
      </c>
      <c r="AM1667" s="568">
        <v>7</v>
      </c>
      <c r="AN1667" s="568">
        <v>7</v>
      </c>
      <c r="AO1667" s="568" t="s">
        <v>76</v>
      </c>
    </row>
    <row r="1668" spans="1:41" ht="15" customHeight="1">
      <c r="A1668" s="2639" t="s">
        <v>408</v>
      </c>
      <c r="B1668" s="2639"/>
      <c r="C1668" s="568"/>
      <c r="D1668" s="568"/>
      <c r="E1668" s="568"/>
      <c r="F1668" s="568"/>
      <c r="G1668" s="568"/>
      <c r="H1668" s="568"/>
      <c r="I1668" s="568"/>
      <c r="J1668" s="568"/>
      <c r="K1668" s="568"/>
      <c r="L1668" s="568"/>
      <c r="M1668" s="568"/>
      <c r="N1668" s="568"/>
      <c r="O1668" s="568"/>
      <c r="P1668" s="567"/>
      <c r="Q1668" s="567"/>
      <c r="R1668" s="547"/>
      <c r="S1668" s="547"/>
      <c r="T1668" s="547"/>
      <c r="U1668" s="547"/>
      <c r="V1668" s="547"/>
      <c r="W1668" s="546"/>
      <c r="X1668" s="546"/>
      <c r="Y1668" s="547"/>
      <c r="Z1668" s="567"/>
      <c r="AA1668" s="567"/>
      <c r="AB1668" s="567"/>
      <c r="AC1668" s="567"/>
      <c r="AD1668" s="568"/>
      <c r="AE1668" s="568"/>
      <c r="AF1668" s="568"/>
      <c r="AG1668" s="568"/>
      <c r="AH1668" s="568"/>
      <c r="AI1668" s="568"/>
      <c r="AJ1668" s="568"/>
      <c r="AK1668" s="567"/>
      <c r="AL1668" s="568"/>
      <c r="AM1668" s="568"/>
      <c r="AN1668" s="568"/>
      <c r="AO1668" s="568"/>
    </row>
    <row r="1669" spans="1:41" ht="15" customHeight="1">
      <c r="B1669" s="564" t="s">
        <v>390</v>
      </c>
      <c r="C1669" s="568">
        <v>13</v>
      </c>
      <c r="D1669" s="568">
        <v>13</v>
      </c>
      <c r="E1669" s="568" t="s">
        <v>1669</v>
      </c>
      <c r="F1669" s="568">
        <v>13</v>
      </c>
      <c r="G1669" s="568">
        <v>13</v>
      </c>
      <c r="H1669" s="568">
        <v>13</v>
      </c>
      <c r="I1669" s="568">
        <v>13</v>
      </c>
      <c r="J1669" s="568">
        <v>13</v>
      </c>
      <c r="K1669" s="568">
        <v>13</v>
      </c>
      <c r="L1669" s="568">
        <v>13</v>
      </c>
      <c r="M1669" s="568">
        <v>13</v>
      </c>
      <c r="N1669" s="568">
        <v>13</v>
      </c>
      <c r="O1669" s="568">
        <v>13</v>
      </c>
      <c r="P1669" s="568">
        <v>13</v>
      </c>
      <c r="Q1669" s="568">
        <v>13</v>
      </c>
      <c r="R1669" s="547">
        <v>13</v>
      </c>
      <c r="S1669" s="547">
        <v>13</v>
      </c>
      <c r="T1669" s="547">
        <v>13</v>
      </c>
      <c r="U1669" s="547">
        <v>13</v>
      </c>
      <c r="V1669" s="547">
        <v>13</v>
      </c>
      <c r="W1669" s="547">
        <v>13</v>
      </c>
      <c r="X1669" s="547">
        <v>13</v>
      </c>
      <c r="Y1669" s="547">
        <v>13</v>
      </c>
      <c r="Z1669" s="568">
        <v>13</v>
      </c>
      <c r="AA1669" s="568">
        <v>13</v>
      </c>
      <c r="AB1669" s="568">
        <v>13</v>
      </c>
      <c r="AC1669" s="568">
        <v>13</v>
      </c>
      <c r="AD1669" s="568">
        <v>13</v>
      </c>
      <c r="AE1669" s="568">
        <v>13</v>
      </c>
      <c r="AF1669" s="568">
        <v>13</v>
      </c>
      <c r="AG1669" s="568">
        <v>13</v>
      </c>
      <c r="AH1669" s="568">
        <v>13</v>
      </c>
      <c r="AI1669" s="568">
        <v>10.5</v>
      </c>
      <c r="AJ1669" s="568">
        <v>13</v>
      </c>
      <c r="AK1669" s="568">
        <v>13</v>
      </c>
      <c r="AL1669" s="568">
        <v>13</v>
      </c>
      <c r="AM1669" s="568">
        <v>12</v>
      </c>
      <c r="AN1669" s="568" t="s">
        <v>1669</v>
      </c>
      <c r="AO1669" s="568">
        <v>13</v>
      </c>
    </row>
    <row r="1670" spans="1:41" ht="15" customHeight="1">
      <c r="B1670" s="564" t="s">
        <v>391</v>
      </c>
      <c r="C1670" s="568" t="s">
        <v>76</v>
      </c>
      <c r="D1670" s="568" t="s">
        <v>76</v>
      </c>
      <c r="E1670" s="568" t="s">
        <v>76</v>
      </c>
      <c r="F1670" s="568" t="s">
        <v>76</v>
      </c>
      <c r="G1670" s="568" t="s">
        <v>76</v>
      </c>
      <c r="H1670" s="568" t="s">
        <v>76</v>
      </c>
      <c r="I1670" s="568">
        <v>13</v>
      </c>
      <c r="J1670" s="568" t="s">
        <v>76</v>
      </c>
      <c r="K1670" s="568">
        <v>13</v>
      </c>
      <c r="L1670" s="568" t="s">
        <v>76</v>
      </c>
      <c r="M1670" s="568" t="s">
        <v>76</v>
      </c>
      <c r="N1670" s="568" t="s">
        <v>76</v>
      </c>
      <c r="O1670" s="568" t="s">
        <v>76</v>
      </c>
      <c r="P1670" s="567" t="s">
        <v>76</v>
      </c>
      <c r="Q1670" s="567" t="s">
        <v>76</v>
      </c>
      <c r="R1670" s="547">
        <v>13</v>
      </c>
      <c r="S1670" s="547" t="s">
        <v>76</v>
      </c>
      <c r="T1670" s="547" t="s">
        <v>76</v>
      </c>
      <c r="U1670" s="547" t="s">
        <v>76</v>
      </c>
      <c r="V1670" s="547" t="s">
        <v>76</v>
      </c>
      <c r="W1670" s="546" t="s">
        <v>76</v>
      </c>
      <c r="X1670" s="546" t="s">
        <v>76</v>
      </c>
      <c r="Y1670" s="546" t="s">
        <v>76</v>
      </c>
      <c r="Z1670" s="568">
        <v>12</v>
      </c>
      <c r="AA1670" s="568" t="s">
        <v>76</v>
      </c>
      <c r="AB1670" s="567" t="s">
        <v>76</v>
      </c>
      <c r="AC1670" s="568" t="s">
        <v>76</v>
      </c>
      <c r="AD1670" s="568" t="s">
        <v>76</v>
      </c>
      <c r="AE1670" s="568" t="s">
        <v>76</v>
      </c>
      <c r="AF1670" s="568" t="s">
        <v>76</v>
      </c>
      <c r="AG1670" s="568" t="s">
        <v>76</v>
      </c>
      <c r="AH1670" s="568" t="s">
        <v>76</v>
      </c>
      <c r="AI1670" s="568">
        <v>13</v>
      </c>
      <c r="AJ1670" s="568" t="s">
        <v>76</v>
      </c>
      <c r="AK1670" s="567" t="s">
        <v>76</v>
      </c>
      <c r="AL1670" s="568" t="s">
        <v>76</v>
      </c>
      <c r="AM1670" s="568">
        <v>13</v>
      </c>
      <c r="AN1670" s="568" t="s">
        <v>76</v>
      </c>
      <c r="AO1670" s="568">
        <v>13</v>
      </c>
    </row>
    <row r="1671" spans="1:41" ht="15" customHeight="1">
      <c r="A1671" s="2639" t="s">
        <v>409</v>
      </c>
      <c r="B1671" s="2639"/>
      <c r="C1671" s="568"/>
      <c r="D1671" s="568"/>
      <c r="E1671" s="568"/>
      <c r="F1671" s="568"/>
      <c r="G1671" s="568"/>
      <c r="H1671" s="568"/>
      <c r="I1671" s="568"/>
      <c r="J1671" s="568"/>
      <c r="K1671" s="568"/>
      <c r="L1671" s="568"/>
      <c r="M1671" s="568"/>
      <c r="N1671" s="568"/>
      <c r="O1671" s="568"/>
      <c r="P1671" s="567"/>
      <c r="Q1671" s="567"/>
      <c r="R1671" s="547"/>
      <c r="S1671" s="547"/>
      <c r="T1671" s="547"/>
      <c r="U1671" s="547"/>
      <c r="V1671" s="547"/>
      <c r="W1671" s="546"/>
      <c r="X1671" s="546"/>
      <c r="Y1671" s="546"/>
      <c r="Z1671" s="568"/>
      <c r="AA1671" s="568"/>
      <c r="AB1671" s="567"/>
      <c r="AC1671" s="568"/>
      <c r="AD1671" s="568"/>
      <c r="AE1671" s="568"/>
      <c r="AF1671" s="568"/>
      <c r="AG1671" s="568"/>
      <c r="AH1671" s="568"/>
      <c r="AI1671" s="568"/>
      <c r="AJ1671" s="568"/>
      <c r="AK1671" s="567"/>
      <c r="AL1671" s="568"/>
      <c r="AM1671" s="568"/>
      <c r="AN1671" s="568"/>
      <c r="AO1671" s="568"/>
    </row>
    <row r="1672" spans="1:41" ht="15" customHeight="1">
      <c r="B1672" s="564" t="s">
        <v>390</v>
      </c>
      <c r="C1672" s="568">
        <v>13</v>
      </c>
      <c r="D1672" s="568">
        <v>13</v>
      </c>
      <c r="E1672" s="568">
        <v>13</v>
      </c>
      <c r="F1672" s="568">
        <v>13</v>
      </c>
      <c r="G1672" s="568" t="s">
        <v>76</v>
      </c>
      <c r="H1672" s="568" t="s">
        <v>76</v>
      </c>
      <c r="I1672" s="568">
        <v>13</v>
      </c>
      <c r="J1672" s="568">
        <v>13</v>
      </c>
      <c r="K1672" s="568">
        <v>13</v>
      </c>
      <c r="L1672" s="568">
        <v>13</v>
      </c>
      <c r="M1672" s="568">
        <v>13</v>
      </c>
      <c r="N1672" s="568">
        <v>13</v>
      </c>
      <c r="O1672" s="568">
        <v>13</v>
      </c>
      <c r="P1672" s="568">
        <v>13</v>
      </c>
      <c r="Q1672" s="568">
        <v>13</v>
      </c>
      <c r="R1672" s="547">
        <v>13</v>
      </c>
      <c r="S1672" s="547">
        <v>13</v>
      </c>
      <c r="T1672" s="547">
        <v>13</v>
      </c>
      <c r="U1672" s="547">
        <v>13</v>
      </c>
      <c r="V1672" s="547">
        <v>13</v>
      </c>
      <c r="W1672" s="547">
        <v>13</v>
      </c>
      <c r="X1672" s="547">
        <v>13</v>
      </c>
      <c r="Y1672" s="547">
        <v>13</v>
      </c>
      <c r="Z1672" s="568">
        <v>13</v>
      </c>
      <c r="AA1672" s="568">
        <v>13</v>
      </c>
      <c r="AB1672" s="568">
        <v>13</v>
      </c>
      <c r="AC1672" s="568">
        <v>13</v>
      </c>
      <c r="AD1672" s="568">
        <v>13</v>
      </c>
      <c r="AE1672" s="568" t="s">
        <v>2894</v>
      </c>
      <c r="AF1672" s="568">
        <v>13</v>
      </c>
      <c r="AG1672" s="568">
        <v>13</v>
      </c>
      <c r="AH1672" s="568">
        <v>13</v>
      </c>
      <c r="AI1672" s="568">
        <v>12.5</v>
      </c>
      <c r="AJ1672" s="568">
        <v>13</v>
      </c>
      <c r="AK1672" s="568" t="s">
        <v>76</v>
      </c>
      <c r="AL1672" s="568" t="s">
        <v>76</v>
      </c>
      <c r="AM1672" s="568" t="s">
        <v>76</v>
      </c>
      <c r="AN1672" s="568">
        <v>13</v>
      </c>
      <c r="AO1672" s="568">
        <v>8.5</v>
      </c>
    </row>
    <row r="1673" spans="1:41" ht="15" customHeight="1">
      <c r="B1673" s="564" t="s">
        <v>391</v>
      </c>
      <c r="C1673" s="568" t="s">
        <v>76</v>
      </c>
      <c r="D1673" s="568" t="s">
        <v>76</v>
      </c>
      <c r="E1673" s="568" t="s">
        <v>76</v>
      </c>
      <c r="F1673" s="568" t="s">
        <v>76</v>
      </c>
      <c r="G1673" s="568" t="s">
        <v>76</v>
      </c>
      <c r="H1673" s="568" t="s">
        <v>76</v>
      </c>
      <c r="I1673" s="568" t="s">
        <v>76</v>
      </c>
      <c r="J1673" s="568" t="s">
        <v>76</v>
      </c>
      <c r="K1673" s="568">
        <v>13</v>
      </c>
      <c r="L1673" s="568" t="s">
        <v>76</v>
      </c>
      <c r="M1673" s="568" t="s">
        <v>76</v>
      </c>
      <c r="N1673" s="568" t="s">
        <v>76</v>
      </c>
      <c r="O1673" s="567" t="s">
        <v>76</v>
      </c>
      <c r="P1673" s="568" t="s">
        <v>76</v>
      </c>
      <c r="Q1673" s="567" t="s">
        <v>76</v>
      </c>
      <c r="R1673" s="547">
        <v>13</v>
      </c>
      <c r="S1673" s="547" t="s">
        <v>76</v>
      </c>
      <c r="T1673" s="547" t="s">
        <v>76</v>
      </c>
      <c r="U1673" s="547" t="s">
        <v>76</v>
      </c>
      <c r="V1673" s="547" t="s">
        <v>76</v>
      </c>
      <c r="W1673" s="547" t="s">
        <v>76</v>
      </c>
      <c r="X1673" s="547" t="s">
        <v>76</v>
      </c>
      <c r="Y1673" s="547" t="s">
        <v>76</v>
      </c>
      <c r="Z1673" s="568" t="s">
        <v>76</v>
      </c>
      <c r="AA1673" s="568" t="s">
        <v>76</v>
      </c>
      <c r="AB1673" s="568">
        <v>13</v>
      </c>
      <c r="AC1673" s="567" t="s">
        <v>76</v>
      </c>
      <c r="AD1673" s="568" t="s">
        <v>76</v>
      </c>
      <c r="AE1673" s="568">
        <v>13</v>
      </c>
      <c r="AF1673" s="568" t="s">
        <v>76</v>
      </c>
      <c r="AG1673" s="568" t="s">
        <v>76</v>
      </c>
      <c r="AH1673" s="568" t="s">
        <v>76</v>
      </c>
      <c r="AI1673" s="568" t="s">
        <v>76</v>
      </c>
      <c r="AJ1673" s="568" t="s">
        <v>76</v>
      </c>
      <c r="AK1673" s="567" t="s">
        <v>76</v>
      </c>
      <c r="AL1673" s="568" t="s">
        <v>76</v>
      </c>
      <c r="AM1673" s="568" t="s">
        <v>76</v>
      </c>
      <c r="AN1673" s="568" t="s">
        <v>76</v>
      </c>
      <c r="AO1673" s="568">
        <v>13</v>
      </c>
    </row>
    <row r="1674" spans="1:41" ht="15" customHeight="1">
      <c r="A1674" s="2639" t="s">
        <v>410</v>
      </c>
      <c r="B1674" s="2639"/>
      <c r="C1674" s="568"/>
      <c r="D1674" s="568"/>
      <c r="E1674" s="568"/>
      <c r="F1674" s="568"/>
      <c r="G1674" s="568"/>
      <c r="H1674" s="568"/>
      <c r="I1674" s="568"/>
      <c r="J1674" s="568"/>
      <c r="K1674" s="568"/>
      <c r="L1674" s="568"/>
      <c r="M1674" s="568"/>
      <c r="N1674" s="568"/>
      <c r="O1674" s="567"/>
      <c r="P1674" s="568"/>
      <c r="Q1674" s="567"/>
      <c r="R1674" s="547"/>
      <c r="S1674" s="547"/>
      <c r="T1674" s="547"/>
      <c r="U1674" s="547"/>
      <c r="V1674" s="547"/>
      <c r="W1674" s="547"/>
      <c r="X1674" s="547"/>
      <c r="Y1674" s="547"/>
      <c r="Z1674" s="568"/>
      <c r="AA1674" s="568"/>
      <c r="AB1674" s="567"/>
      <c r="AC1674" s="567"/>
      <c r="AD1674" s="568"/>
      <c r="AE1674" s="568"/>
      <c r="AF1674" s="568"/>
      <c r="AG1674" s="568"/>
      <c r="AH1674" s="568"/>
      <c r="AI1674" s="568"/>
      <c r="AJ1674" s="568"/>
      <c r="AK1674" s="567"/>
      <c r="AL1674" s="568"/>
      <c r="AM1674" s="568"/>
      <c r="AN1674" s="568"/>
      <c r="AO1674" s="568"/>
    </row>
    <row r="1675" spans="1:41" ht="15" customHeight="1">
      <c r="B1675" s="564" t="s">
        <v>390</v>
      </c>
      <c r="C1675" s="568">
        <v>14</v>
      </c>
      <c r="D1675" s="568">
        <v>14</v>
      </c>
      <c r="E1675" s="568">
        <v>14</v>
      </c>
      <c r="F1675" s="568">
        <v>13</v>
      </c>
      <c r="G1675" s="568">
        <v>14</v>
      </c>
      <c r="H1675" s="568">
        <v>13</v>
      </c>
      <c r="I1675" s="568" t="s">
        <v>76</v>
      </c>
      <c r="J1675" s="568">
        <v>14.75</v>
      </c>
      <c r="K1675" s="568">
        <v>11.5</v>
      </c>
      <c r="L1675" s="568">
        <v>15.5</v>
      </c>
      <c r="M1675" s="568">
        <v>16</v>
      </c>
      <c r="N1675" s="568" t="s">
        <v>1550</v>
      </c>
      <c r="O1675" s="568">
        <v>17</v>
      </c>
      <c r="P1675" s="568">
        <v>12.5</v>
      </c>
      <c r="Q1675" s="567" t="s">
        <v>2451</v>
      </c>
      <c r="R1675" s="547">
        <v>16</v>
      </c>
      <c r="S1675" s="547">
        <v>15.5</v>
      </c>
      <c r="T1675" s="547" t="s">
        <v>2686</v>
      </c>
      <c r="U1675" s="547">
        <v>16</v>
      </c>
      <c r="V1675" s="547">
        <v>16.5</v>
      </c>
      <c r="W1675" s="547">
        <v>16.5</v>
      </c>
      <c r="X1675" s="547" t="s">
        <v>2931</v>
      </c>
      <c r="Y1675" s="547">
        <v>16</v>
      </c>
      <c r="Z1675" s="568">
        <v>16.5</v>
      </c>
      <c r="AA1675" s="568">
        <v>16</v>
      </c>
      <c r="AB1675" s="568">
        <v>16</v>
      </c>
      <c r="AC1675" s="568">
        <v>14</v>
      </c>
      <c r="AD1675" s="568">
        <v>14</v>
      </c>
      <c r="AE1675" s="568">
        <v>14.5</v>
      </c>
      <c r="AF1675" s="568">
        <v>16</v>
      </c>
      <c r="AG1675" s="568">
        <v>16</v>
      </c>
      <c r="AH1675" s="568">
        <v>13.4</v>
      </c>
      <c r="AI1675" s="568">
        <v>14.5</v>
      </c>
      <c r="AJ1675" s="568">
        <v>16</v>
      </c>
      <c r="AK1675" s="567" t="s">
        <v>1908</v>
      </c>
      <c r="AL1675" s="568" t="s">
        <v>76</v>
      </c>
      <c r="AM1675" s="568" t="s">
        <v>76</v>
      </c>
      <c r="AN1675" s="568">
        <v>13</v>
      </c>
      <c r="AO1675" s="568">
        <v>16</v>
      </c>
    </row>
    <row r="1676" spans="1:41" ht="15" customHeight="1">
      <c r="B1676" s="564" t="s">
        <v>391</v>
      </c>
      <c r="C1676" s="568" t="s">
        <v>76</v>
      </c>
      <c r="D1676" s="568" t="s">
        <v>76</v>
      </c>
      <c r="E1676" s="568" t="s">
        <v>76</v>
      </c>
      <c r="F1676" s="568" t="s">
        <v>76</v>
      </c>
      <c r="G1676" s="568" t="s">
        <v>76</v>
      </c>
      <c r="H1676" s="568" t="s">
        <v>76</v>
      </c>
      <c r="I1676" s="568" t="s">
        <v>76</v>
      </c>
      <c r="J1676" s="568" t="s">
        <v>76</v>
      </c>
      <c r="K1676" s="568">
        <v>17.5</v>
      </c>
      <c r="L1676" s="568" t="s">
        <v>76</v>
      </c>
      <c r="M1676" s="568" t="s">
        <v>76</v>
      </c>
      <c r="N1676" s="568" t="s">
        <v>1614</v>
      </c>
      <c r="O1676" s="567" t="s">
        <v>76</v>
      </c>
      <c r="P1676" s="567" t="s">
        <v>76</v>
      </c>
      <c r="Q1676" s="567" t="s">
        <v>76</v>
      </c>
      <c r="R1676" s="547">
        <v>19.5</v>
      </c>
      <c r="S1676" s="547" t="s">
        <v>76</v>
      </c>
      <c r="T1676" s="547" t="s">
        <v>76</v>
      </c>
      <c r="U1676" s="547" t="s">
        <v>76</v>
      </c>
      <c r="V1676" s="547" t="s">
        <v>76</v>
      </c>
      <c r="W1676" s="547" t="s">
        <v>76</v>
      </c>
      <c r="X1676" s="547" t="s">
        <v>76</v>
      </c>
      <c r="Y1676" s="547" t="s">
        <v>76</v>
      </c>
      <c r="Z1676" s="568" t="s">
        <v>76</v>
      </c>
      <c r="AA1676" s="568" t="s">
        <v>76</v>
      </c>
      <c r="AB1676" s="568" t="s">
        <v>76</v>
      </c>
      <c r="AC1676" s="568">
        <v>18</v>
      </c>
      <c r="AD1676" s="568" t="s">
        <v>76</v>
      </c>
      <c r="AE1676" s="568" t="s">
        <v>76</v>
      </c>
      <c r="AF1676" s="568" t="s">
        <v>76</v>
      </c>
      <c r="AG1676" s="568" t="s">
        <v>76</v>
      </c>
      <c r="AH1676" s="568">
        <v>16.5</v>
      </c>
      <c r="AI1676" s="568">
        <v>19.25</v>
      </c>
      <c r="AJ1676" s="568" t="s">
        <v>76</v>
      </c>
      <c r="AK1676" s="567" t="s">
        <v>76</v>
      </c>
      <c r="AL1676" s="568" t="s">
        <v>76</v>
      </c>
      <c r="AM1676" s="568" t="s">
        <v>76</v>
      </c>
      <c r="AN1676" s="568">
        <v>16</v>
      </c>
      <c r="AO1676" s="568">
        <v>19</v>
      </c>
    </row>
    <row r="1677" spans="1:41" ht="15" customHeight="1">
      <c r="A1677" s="2639" t="s">
        <v>411</v>
      </c>
      <c r="B1677" s="2639"/>
      <c r="C1677" s="568"/>
      <c r="D1677" s="568"/>
      <c r="E1677" s="568"/>
      <c r="F1677" s="568"/>
      <c r="G1677" s="568"/>
      <c r="H1677" s="568"/>
      <c r="I1677" s="568"/>
      <c r="J1677" s="568"/>
      <c r="K1677" s="568"/>
      <c r="L1677" s="568"/>
      <c r="M1677" s="568"/>
      <c r="N1677" s="568"/>
      <c r="O1677" s="567"/>
      <c r="P1677" s="567"/>
      <c r="Q1677" s="567"/>
      <c r="R1677" s="547"/>
      <c r="S1677" s="547"/>
      <c r="T1677" s="547"/>
      <c r="U1677" s="547"/>
      <c r="V1677" s="547"/>
      <c r="W1677" s="547"/>
      <c r="X1677" s="547"/>
      <c r="Y1677" s="547"/>
      <c r="Z1677" s="568"/>
      <c r="AA1677" s="568"/>
      <c r="AB1677" s="568"/>
      <c r="AC1677" s="568"/>
      <c r="AD1677" s="568"/>
      <c r="AE1677" s="568"/>
      <c r="AF1677" s="568"/>
      <c r="AG1677" s="568"/>
      <c r="AH1677" s="568"/>
      <c r="AI1677" s="568"/>
      <c r="AJ1677" s="568"/>
      <c r="AK1677" s="567"/>
      <c r="AL1677" s="568"/>
      <c r="AM1677" s="568"/>
      <c r="AN1677" s="568"/>
      <c r="AO1677" s="568"/>
    </row>
    <row r="1678" spans="1:41" ht="15" customHeight="1">
      <c r="B1678" s="564" t="s">
        <v>390</v>
      </c>
      <c r="C1678" s="568">
        <v>13</v>
      </c>
      <c r="D1678" s="568">
        <v>14</v>
      </c>
      <c r="E1678" s="568" t="s">
        <v>2685</v>
      </c>
      <c r="F1678" s="568">
        <v>12</v>
      </c>
      <c r="G1678" s="568" t="s">
        <v>2389</v>
      </c>
      <c r="H1678" s="568" t="s">
        <v>2982</v>
      </c>
      <c r="I1678" s="568">
        <v>10</v>
      </c>
      <c r="J1678" s="568" t="s">
        <v>2904</v>
      </c>
      <c r="K1678" s="568">
        <v>14.5</v>
      </c>
      <c r="L1678" s="568" t="s">
        <v>2706</v>
      </c>
      <c r="M1678" s="568">
        <v>12.5</v>
      </c>
      <c r="N1678" s="568">
        <v>14.75</v>
      </c>
      <c r="O1678" s="568" t="s">
        <v>2258</v>
      </c>
      <c r="P1678" s="568" t="s">
        <v>1854</v>
      </c>
      <c r="Q1678" s="568">
        <v>13</v>
      </c>
      <c r="R1678" s="547">
        <v>13</v>
      </c>
      <c r="S1678" s="547" t="s">
        <v>1933</v>
      </c>
      <c r="T1678" s="547" t="s">
        <v>1878</v>
      </c>
      <c r="U1678" s="547">
        <v>15.5</v>
      </c>
      <c r="V1678" s="546" t="s">
        <v>1847</v>
      </c>
      <c r="W1678" s="547">
        <v>15.5</v>
      </c>
      <c r="X1678" s="547">
        <v>15</v>
      </c>
      <c r="Y1678" s="547">
        <v>15</v>
      </c>
      <c r="Z1678" s="568">
        <v>15.5</v>
      </c>
      <c r="AA1678" s="568">
        <v>14.5</v>
      </c>
      <c r="AB1678" s="568">
        <v>13</v>
      </c>
      <c r="AC1678" s="568">
        <v>8</v>
      </c>
      <c r="AD1678" s="568">
        <v>14</v>
      </c>
      <c r="AE1678" s="568">
        <v>13</v>
      </c>
      <c r="AF1678" s="568">
        <v>16</v>
      </c>
      <c r="AG1678" s="568">
        <v>15.5</v>
      </c>
      <c r="AH1678" s="568">
        <v>9</v>
      </c>
      <c r="AI1678" s="568">
        <v>9.5</v>
      </c>
      <c r="AJ1678" s="568">
        <v>16</v>
      </c>
      <c r="AK1678" s="567" t="s">
        <v>1893</v>
      </c>
      <c r="AL1678" s="568">
        <v>13</v>
      </c>
      <c r="AM1678" s="568">
        <v>8.5</v>
      </c>
      <c r="AN1678" s="568" t="s">
        <v>76</v>
      </c>
      <c r="AO1678" s="568">
        <v>10</v>
      </c>
    </row>
    <row r="1679" spans="1:41" ht="15" customHeight="1">
      <c r="A1679" s="517"/>
      <c r="B1679" s="566" t="s">
        <v>391</v>
      </c>
      <c r="C1679" s="572" t="s">
        <v>76</v>
      </c>
      <c r="D1679" s="572" t="s">
        <v>76</v>
      </c>
      <c r="E1679" s="572" t="s">
        <v>76</v>
      </c>
      <c r="F1679" s="572" t="s">
        <v>76</v>
      </c>
      <c r="G1679" s="572" t="s">
        <v>76</v>
      </c>
      <c r="H1679" s="572" t="s">
        <v>76</v>
      </c>
      <c r="I1679" s="572">
        <v>13</v>
      </c>
      <c r="J1679" s="572" t="s">
        <v>76</v>
      </c>
      <c r="K1679" s="572">
        <v>16.5</v>
      </c>
      <c r="L1679" s="572" t="s">
        <v>76</v>
      </c>
      <c r="M1679" s="572">
        <v>13.5</v>
      </c>
      <c r="N1679" s="572" t="s">
        <v>76</v>
      </c>
      <c r="O1679" s="573" t="s">
        <v>76</v>
      </c>
      <c r="P1679" s="573" t="s">
        <v>76</v>
      </c>
      <c r="Q1679" s="572" t="s">
        <v>76</v>
      </c>
      <c r="R1679" s="552">
        <v>13</v>
      </c>
      <c r="S1679" s="552" t="s">
        <v>76</v>
      </c>
      <c r="T1679" s="553" t="s">
        <v>76</v>
      </c>
      <c r="U1679" s="553" t="s">
        <v>76</v>
      </c>
      <c r="V1679" s="553" t="s">
        <v>76</v>
      </c>
      <c r="W1679" s="553" t="s">
        <v>76</v>
      </c>
      <c r="X1679" s="553" t="s">
        <v>76</v>
      </c>
      <c r="Y1679" s="553" t="s">
        <v>76</v>
      </c>
      <c r="Z1679" s="572" t="s">
        <v>76</v>
      </c>
      <c r="AA1679" s="572" t="s">
        <v>76</v>
      </c>
      <c r="AB1679" s="573" t="s">
        <v>76</v>
      </c>
      <c r="AC1679" s="572">
        <v>14</v>
      </c>
      <c r="AD1679" s="573" t="s">
        <v>76</v>
      </c>
      <c r="AE1679" s="573" t="s">
        <v>76</v>
      </c>
      <c r="AF1679" s="573" t="s">
        <v>76</v>
      </c>
      <c r="AG1679" s="573" t="s">
        <v>76</v>
      </c>
      <c r="AH1679" s="572">
        <v>12</v>
      </c>
      <c r="AI1679" s="572">
        <v>11.5</v>
      </c>
      <c r="AJ1679" s="572" t="s">
        <v>76</v>
      </c>
      <c r="AK1679" s="573" t="s">
        <v>76</v>
      </c>
      <c r="AL1679" s="573" t="s">
        <v>76</v>
      </c>
      <c r="AM1679" s="572">
        <v>12</v>
      </c>
      <c r="AN1679" s="572" t="s">
        <v>76</v>
      </c>
      <c r="AO1679" s="572">
        <v>13</v>
      </c>
    </row>
    <row r="1680" spans="1:41" s="1047" customFormat="1" ht="15" customHeight="1">
      <c r="A1680" s="2573" t="s">
        <v>548</v>
      </c>
      <c r="B1680" s="2573"/>
      <c r="C1680" s="2573"/>
      <c r="D1680" s="2573"/>
      <c r="E1680" s="2573"/>
      <c r="F1680" s="2573"/>
      <c r="G1680" s="2573"/>
      <c r="H1680" s="2573"/>
      <c r="I1680" s="2573"/>
      <c r="J1680" s="1049"/>
      <c r="K1680" s="1049"/>
      <c r="L1680" s="1049"/>
      <c r="M1680" s="1049"/>
      <c r="N1680" s="1049"/>
      <c r="O1680" s="1049"/>
      <c r="P1680" s="1049"/>
      <c r="Q1680" s="1049"/>
      <c r="R1680" s="1049"/>
      <c r="S1680" s="1049"/>
      <c r="T1680" s="2573" t="s">
        <v>3562</v>
      </c>
      <c r="U1680" s="2573"/>
      <c r="V1680" s="2573"/>
      <c r="W1680" s="2573"/>
      <c r="X1680" s="2573"/>
      <c r="Y1680" s="1050"/>
      <c r="Z1680" s="1048"/>
      <c r="AA1680" s="1048"/>
      <c r="AB1680" s="1048"/>
      <c r="AC1680" s="1048"/>
      <c r="AF1680" s="1050"/>
      <c r="AG1680" s="1050"/>
      <c r="AH1680" s="1050"/>
      <c r="AI1680" s="1050"/>
      <c r="AJ1680" s="1050"/>
    </row>
    <row r="1681" spans="1:41" s="1047" customFormat="1" ht="15" customHeight="1">
      <c r="B1681" s="1047" t="s">
        <v>399</v>
      </c>
      <c r="U1681" s="1047" t="s">
        <v>399</v>
      </c>
      <c r="V1681" s="1048"/>
      <c r="W1681" s="1048"/>
      <c r="X1681" s="1048"/>
      <c r="Y1681" s="1048"/>
      <c r="AA1681" s="1048"/>
      <c r="AB1681" s="1048"/>
      <c r="AC1681" s="1048"/>
      <c r="AH1681" s="1048"/>
      <c r="AI1681" s="1048"/>
      <c r="AJ1681" s="1048"/>
    </row>
    <row r="1682" spans="1:41" ht="15" customHeight="1"/>
    <row r="1683" spans="1:41" s="641" customFormat="1" ht="15" customHeight="1">
      <c r="B1683" s="2637" t="s">
        <v>2875</v>
      </c>
      <c r="C1683" s="2637"/>
      <c r="D1683" s="2637"/>
      <c r="E1683" s="2637"/>
      <c r="F1683" s="2637"/>
      <c r="G1683" s="2637"/>
      <c r="H1683" s="2637"/>
      <c r="I1683" s="2637"/>
      <c r="J1683" s="2637"/>
      <c r="K1683" s="997" t="s">
        <v>3075</v>
      </c>
      <c r="L1683" s="997"/>
      <c r="M1683" s="997"/>
      <c r="N1683" s="997"/>
      <c r="O1683" s="997"/>
      <c r="P1683" s="997"/>
      <c r="Q1683" s="997"/>
      <c r="R1683" s="2598" t="s">
        <v>2229</v>
      </c>
      <c r="S1683" s="2598"/>
      <c r="T1683" s="642"/>
      <c r="U1683" s="642"/>
      <c r="V1683" s="642"/>
      <c r="W1683" s="642"/>
      <c r="X1683" s="642"/>
      <c r="Y1683" s="642"/>
      <c r="AA1683" s="642"/>
      <c r="AB1683" s="642"/>
      <c r="AC1683" s="642"/>
      <c r="AD1683" s="642"/>
      <c r="AE1683" s="642"/>
      <c r="AF1683" s="642"/>
      <c r="AG1683" s="642"/>
      <c r="AH1683" s="642"/>
      <c r="AI1683" s="642"/>
      <c r="AJ1683" s="642"/>
      <c r="AK1683" s="642"/>
      <c r="AL1683" s="642"/>
      <c r="AM1683" s="642"/>
      <c r="AN1683" s="642"/>
      <c r="AO1683" s="642"/>
    </row>
    <row r="1684" spans="1:41" ht="15" customHeight="1">
      <c r="C1684" s="709"/>
      <c r="D1684" s="709"/>
      <c r="E1684" s="709"/>
      <c r="F1684" s="709"/>
      <c r="G1684" s="709"/>
      <c r="H1684" s="709"/>
      <c r="I1684" s="705"/>
      <c r="J1684" s="2628"/>
      <c r="K1684" s="2628"/>
      <c r="L1684" s="2628"/>
      <c r="M1684" s="543"/>
      <c r="N1684" s="543"/>
      <c r="O1684" s="543"/>
      <c r="P1684" s="543"/>
      <c r="R1684" s="2641" t="s">
        <v>1130</v>
      </c>
      <c r="S1684" s="2641"/>
      <c r="T1684" s="602"/>
      <c r="U1684" s="602"/>
      <c r="V1684" s="704"/>
      <c r="W1684" s="704"/>
      <c r="X1684" s="704"/>
      <c r="Y1684" s="543"/>
      <c r="AA1684" s="709"/>
      <c r="AB1684" s="709"/>
      <c r="AC1684" s="705"/>
      <c r="AD1684" s="704"/>
      <c r="AE1684" s="704"/>
      <c r="AF1684" s="704"/>
      <c r="AG1684" s="543"/>
      <c r="AH1684" s="709"/>
      <c r="AI1684" s="709"/>
      <c r="AJ1684" s="602"/>
      <c r="AK1684" s="602"/>
      <c r="AL1684" s="602"/>
      <c r="AM1684" s="602"/>
      <c r="AN1684" s="602"/>
      <c r="AO1684" s="543"/>
    </row>
    <row r="1685" spans="1:41" s="555" customFormat="1" ht="15" customHeight="1">
      <c r="A1685" s="2582" t="s">
        <v>369</v>
      </c>
      <c r="B1685" s="2583"/>
      <c r="C1685" s="2586" t="s">
        <v>230</v>
      </c>
      <c r="D1685" s="2586"/>
      <c r="E1685" s="2586"/>
      <c r="F1685" s="2586"/>
      <c r="G1685" s="2574" t="s">
        <v>370</v>
      </c>
      <c r="H1685" s="2575"/>
      <c r="I1685" s="2575"/>
      <c r="J1685" s="2576"/>
      <c r="K1685" s="2574" t="s">
        <v>371</v>
      </c>
      <c r="L1685" s="2575"/>
      <c r="M1685" s="2575"/>
      <c r="N1685" s="2575"/>
      <c r="O1685" s="2575"/>
      <c r="P1685" s="2575"/>
      <c r="Q1685" s="2575"/>
      <c r="R1685" s="2575"/>
      <c r="S1685" s="2575"/>
      <c r="T1685" s="2575"/>
      <c r="U1685" s="2575"/>
      <c r="V1685" s="2575"/>
      <c r="W1685" s="2575"/>
      <c r="X1685" s="2575"/>
      <c r="Y1685" s="2575"/>
      <c r="Z1685" s="2575"/>
      <c r="AA1685" s="2575"/>
      <c r="AB1685" s="2575"/>
      <c r="AC1685" s="2575"/>
      <c r="AD1685" s="2575"/>
      <c r="AE1685" s="2575"/>
      <c r="AF1685" s="2575"/>
      <c r="AG1685" s="2576"/>
      <c r="AH1685" s="2574" t="s">
        <v>3545</v>
      </c>
      <c r="AI1685" s="2575"/>
      <c r="AJ1685" s="2575"/>
      <c r="AK1685" s="2575"/>
      <c r="AL1685" s="2575"/>
      <c r="AM1685" s="2575"/>
      <c r="AN1685" s="2575"/>
      <c r="AO1685" s="2576"/>
    </row>
    <row r="1686" spans="1:41" s="555" customFormat="1" ht="32.25" customHeight="1">
      <c r="A1686" s="2584"/>
      <c r="B1686" s="2585"/>
      <c r="C1686" s="933" t="s">
        <v>372</v>
      </c>
      <c r="D1686" s="933" t="s">
        <v>373</v>
      </c>
      <c r="E1686" s="933" t="s">
        <v>374</v>
      </c>
      <c r="F1686" s="933" t="s">
        <v>375</v>
      </c>
      <c r="G1686" s="933" t="s">
        <v>376</v>
      </c>
      <c r="H1686" s="933" t="s">
        <v>377</v>
      </c>
      <c r="I1686" s="933" t="s">
        <v>1066</v>
      </c>
      <c r="J1686" s="933" t="s">
        <v>378</v>
      </c>
      <c r="K1686" s="933" t="s">
        <v>890</v>
      </c>
      <c r="L1686" s="933" t="s">
        <v>379</v>
      </c>
      <c r="M1686" s="933" t="s">
        <v>380</v>
      </c>
      <c r="N1686" s="933" t="s">
        <v>381</v>
      </c>
      <c r="O1686" s="933" t="s">
        <v>382</v>
      </c>
      <c r="P1686" s="933" t="s">
        <v>383</v>
      </c>
      <c r="Q1686" s="933" t="s">
        <v>384</v>
      </c>
      <c r="R1686" s="933" t="s">
        <v>412</v>
      </c>
      <c r="S1686" s="933" t="s">
        <v>413</v>
      </c>
      <c r="T1686" s="933" t="s">
        <v>414</v>
      </c>
      <c r="U1686" s="933" t="s">
        <v>415</v>
      </c>
      <c r="V1686" s="933" t="s">
        <v>416</v>
      </c>
      <c r="W1686" s="933" t="s">
        <v>417</v>
      </c>
      <c r="X1686" s="933" t="s">
        <v>418</v>
      </c>
      <c r="Y1686" s="933" t="s">
        <v>419</v>
      </c>
      <c r="Z1686" s="933" t="s">
        <v>420</v>
      </c>
      <c r="AA1686" s="933" t="s">
        <v>421</v>
      </c>
      <c r="AB1686" s="933" t="s">
        <v>422</v>
      </c>
      <c r="AC1686" s="933" t="s">
        <v>423</v>
      </c>
      <c r="AD1686" s="933" t="s">
        <v>424</v>
      </c>
      <c r="AE1686" s="933" t="s">
        <v>425</v>
      </c>
      <c r="AF1686" s="933" t="s">
        <v>426</v>
      </c>
      <c r="AG1686" s="933" t="s">
        <v>427</v>
      </c>
      <c r="AH1686" s="933" t="s">
        <v>3003</v>
      </c>
      <c r="AI1686" s="933" t="s">
        <v>432</v>
      </c>
      <c r="AJ1686" s="933" t="s">
        <v>428</v>
      </c>
      <c r="AK1686" s="933" t="s">
        <v>429</v>
      </c>
      <c r="AL1686" s="933" t="s">
        <v>430</v>
      </c>
      <c r="AM1686" s="933" t="s">
        <v>362</v>
      </c>
      <c r="AN1686" s="933" t="s">
        <v>431</v>
      </c>
      <c r="AO1686" s="933" t="s">
        <v>1260</v>
      </c>
    </row>
    <row r="1687" spans="1:41" s="711" customFormat="1" ht="15" customHeight="1">
      <c r="A1687" s="2642" t="s">
        <v>44</v>
      </c>
      <c r="B1687" s="2642"/>
      <c r="C1687" s="567" t="s">
        <v>1926</v>
      </c>
      <c r="D1687" s="568">
        <v>4</v>
      </c>
      <c r="E1687" s="567" t="s">
        <v>2790</v>
      </c>
      <c r="F1687" s="568">
        <v>4.5</v>
      </c>
      <c r="G1687" s="568" t="s">
        <v>1226</v>
      </c>
      <c r="H1687" s="568" t="s">
        <v>1226</v>
      </c>
      <c r="I1687" s="568">
        <v>5</v>
      </c>
      <c r="J1687" s="568">
        <v>6.5</v>
      </c>
      <c r="K1687" s="568" t="s">
        <v>2984</v>
      </c>
      <c r="L1687" s="568">
        <v>5</v>
      </c>
      <c r="M1687" s="568">
        <v>6</v>
      </c>
      <c r="N1687" s="568">
        <v>5</v>
      </c>
      <c r="O1687" s="568">
        <v>4.5</v>
      </c>
      <c r="P1687" s="568">
        <v>4.5</v>
      </c>
      <c r="Q1687" s="568">
        <v>4.5</v>
      </c>
      <c r="R1687" s="546" t="s">
        <v>2752</v>
      </c>
      <c r="S1687" s="548">
        <v>5</v>
      </c>
      <c r="T1687" s="547">
        <v>4</v>
      </c>
      <c r="U1687" s="547">
        <v>5</v>
      </c>
      <c r="V1687" s="547">
        <v>8</v>
      </c>
      <c r="W1687" s="547">
        <v>5.5</v>
      </c>
      <c r="X1687" s="547" t="s">
        <v>3018</v>
      </c>
      <c r="Y1687" s="547">
        <v>6</v>
      </c>
      <c r="Z1687" s="568">
        <v>6</v>
      </c>
      <c r="AA1687" s="568">
        <v>5</v>
      </c>
      <c r="AB1687" s="568">
        <v>6</v>
      </c>
      <c r="AC1687" s="567" t="s">
        <v>2985</v>
      </c>
      <c r="AD1687" s="568">
        <v>6</v>
      </c>
      <c r="AE1687" s="568" t="s">
        <v>2986</v>
      </c>
      <c r="AF1687" s="568">
        <v>5.5</v>
      </c>
      <c r="AG1687" s="568">
        <v>5</v>
      </c>
      <c r="AH1687" s="567" t="s">
        <v>3035</v>
      </c>
      <c r="AI1687" s="567" t="s">
        <v>3023</v>
      </c>
      <c r="AJ1687" s="568">
        <v>5</v>
      </c>
      <c r="AK1687" s="568">
        <v>4.75</v>
      </c>
      <c r="AL1687" s="568">
        <v>6.5</v>
      </c>
      <c r="AM1687" s="568">
        <v>3</v>
      </c>
      <c r="AN1687" s="568">
        <v>1</v>
      </c>
      <c r="AO1687" s="568" t="s">
        <v>3076</v>
      </c>
    </row>
    <row r="1688" spans="1:41" ht="15" customHeight="1">
      <c r="A1688" s="2639" t="s">
        <v>45</v>
      </c>
      <c r="B1688" s="2639"/>
      <c r="C1688" s="569"/>
      <c r="D1688" s="569"/>
      <c r="E1688" s="569"/>
      <c r="F1688" s="569"/>
      <c r="G1688" s="569"/>
      <c r="H1688" s="569"/>
      <c r="I1688" s="569"/>
      <c r="J1688" s="569"/>
      <c r="K1688" s="569"/>
      <c r="L1688" s="569"/>
      <c r="M1688" s="569"/>
      <c r="N1688" s="569"/>
      <c r="O1688" s="569"/>
      <c r="P1688" s="569"/>
      <c r="Q1688" s="569"/>
      <c r="R1688" s="546"/>
      <c r="S1688" s="546"/>
      <c r="T1688" s="546"/>
      <c r="U1688" s="546"/>
      <c r="V1688" s="546"/>
      <c r="W1688" s="546"/>
      <c r="X1688" s="546"/>
      <c r="Y1688" s="547"/>
      <c r="Z1688" s="567"/>
      <c r="AA1688" s="567"/>
      <c r="AB1688" s="567"/>
      <c r="AC1688" s="567"/>
      <c r="AD1688" s="567"/>
      <c r="AE1688" s="567"/>
      <c r="AF1688" s="567"/>
      <c r="AG1688" s="567"/>
      <c r="AH1688" s="567"/>
      <c r="AI1688" s="567"/>
      <c r="AJ1688" s="567"/>
      <c r="AK1688" s="567"/>
      <c r="AL1688" s="567"/>
      <c r="AM1688" s="567"/>
      <c r="AN1688" s="568"/>
      <c r="AO1688" s="568"/>
    </row>
    <row r="1689" spans="1:41" ht="15" customHeight="1">
      <c r="A1689" s="514" t="s">
        <v>856</v>
      </c>
      <c r="B1689" s="512" t="s">
        <v>2314</v>
      </c>
      <c r="C1689" s="568">
        <v>7.25</v>
      </c>
      <c r="D1689" s="568">
        <v>7.25</v>
      </c>
      <c r="E1689" s="568">
        <v>7</v>
      </c>
      <c r="F1689" s="568">
        <v>7.5</v>
      </c>
      <c r="G1689" s="568">
        <v>7.25</v>
      </c>
      <c r="H1689" s="568">
        <v>7.5</v>
      </c>
      <c r="I1689" s="568">
        <v>7</v>
      </c>
      <c r="J1689" s="568">
        <v>7</v>
      </c>
      <c r="K1689" s="568">
        <v>8</v>
      </c>
      <c r="L1689" s="570">
        <v>8.5</v>
      </c>
      <c r="M1689" s="568" t="s">
        <v>2497</v>
      </c>
      <c r="N1689" s="568">
        <v>8.25</v>
      </c>
      <c r="O1689" s="567" t="s">
        <v>2756</v>
      </c>
      <c r="P1689" s="568">
        <v>7.75</v>
      </c>
      <c r="Q1689" s="568">
        <v>7.75</v>
      </c>
      <c r="R1689" s="547">
        <v>7.25</v>
      </c>
      <c r="S1689" s="547">
        <v>8</v>
      </c>
      <c r="T1689" s="547" t="s">
        <v>2481</v>
      </c>
      <c r="U1689" s="547">
        <v>8.5</v>
      </c>
      <c r="V1689" s="547">
        <v>9</v>
      </c>
      <c r="W1689" s="547" t="s">
        <v>2520</v>
      </c>
      <c r="X1689" s="547">
        <v>6.5</v>
      </c>
      <c r="Y1689" s="547">
        <v>8.5</v>
      </c>
      <c r="Z1689" s="568">
        <v>8.5</v>
      </c>
      <c r="AA1689" s="568">
        <v>8.6</v>
      </c>
      <c r="AB1689" s="568" t="s">
        <v>2502</v>
      </c>
      <c r="AC1689" s="567" t="s">
        <v>3025</v>
      </c>
      <c r="AD1689" s="568">
        <v>9</v>
      </c>
      <c r="AE1689" s="568">
        <v>8.5</v>
      </c>
      <c r="AF1689" s="568">
        <v>8.5</v>
      </c>
      <c r="AG1689" s="568" t="s">
        <v>2384</v>
      </c>
      <c r="AH1689" s="568">
        <v>5</v>
      </c>
      <c r="AI1689" s="567" t="s">
        <v>3067</v>
      </c>
      <c r="AJ1689" s="568" t="s">
        <v>2525</v>
      </c>
      <c r="AK1689" s="567" t="s">
        <v>2787</v>
      </c>
      <c r="AL1689" s="568">
        <v>9</v>
      </c>
      <c r="AM1689" s="567" t="s">
        <v>3007</v>
      </c>
      <c r="AN1689" s="568" t="s">
        <v>2967</v>
      </c>
      <c r="AO1689" s="568" t="s">
        <v>3077</v>
      </c>
    </row>
    <row r="1690" spans="1:41" ht="15" customHeight="1">
      <c r="A1690" s="514" t="s">
        <v>1085</v>
      </c>
      <c r="B1690" s="512" t="s">
        <v>2315</v>
      </c>
      <c r="C1690" s="568">
        <v>7.5</v>
      </c>
      <c r="D1690" s="568">
        <v>7.5</v>
      </c>
      <c r="E1690" s="568">
        <v>7.5</v>
      </c>
      <c r="F1690" s="568">
        <v>7.75</v>
      </c>
      <c r="G1690" s="568">
        <v>7.5</v>
      </c>
      <c r="H1690" s="568">
        <v>8</v>
      </c>
      <c r="I1690" s="568">
        <v>7.5</v>
      </c>
      <c r="J1690" s="568">
        <v>7.25</v>
      </c>
      <c r="K1690" s="568">
        <v>8.25</v>
      </c>
      <c r="L1690" s="570">
        <v>8.5</v>
      </c>
      <c r="M1690" s="568" t="s">
        <v>2497</v>
      </c>
      <c r="N1690" s="568">
        <v>8</v>
      </c>
      <c r="O1690" s="567" t="s">
        <v>2730</v>
      </c>
      <c r="P1690" s="568">
        <v>8</v>
      </c>
      <c r="Q1690" s="568">
        <v>7.75</v>
      </c>
      <c r="R1690" s="547">
        <v>7.25</v>
      </c>
      <c r="S1690" s="547">
        <v>8.25</v>
      </c>
      <c r="T1690" s="547" t="s">
        <v>2478</v>
      </c>
      <c r="U1690" s="547">
        <v>8.5</v>
      </c>
      <c r="V1690" s="547">
        <v>9</v>
      </c>
      <c r="W1690" s="547" t="s">
        <v>2520</v>
      </c>
      <c r="X1690" s="546">
        <v>6.75</v>
      </c>
      <c r="Y1690" s="547">
        <v>8.5</v>
      </c>
      <c r="Z1690" s="568">
        <v>8.5</v>
      </c>
      <c r="AA1690" s="568">
        <v>8.85</v>
      </c>
      <c r="AB1690" s="568" t="s">
        <v>2502</v>
      </c>
      <c r="AC1690" s="567" t="s">
        <v>3011</v>
      </c>
      <c r="AD1690" s="568">
        <v>9</v>
      </c>
      <c r="AE1690" s="568">
        <v>8.25</v>
      </c>
      <c r="AF1690" s="568">
        <v>8.5</v>
      </c>
      <c r="AG1690" s="568" t="s">
        <v>2384</v>
      </c>
      <c r="AH1690" s="568">
        <v>5.5</v>
      </c>
      <c r="AI1690" s="567" t="s">
        <v>3069</v>
      </c>
      <c r="AJ1690" s="568" t="s">
        <v>2728</v>
      </c>
      <c r="AK1690" s="567" t="s">
        <v>2729</v>
      </c>
      <c r="AL1690" s="568">
        <v>9</v>
      </c>
      <c r="AM1690" s="567" t="s">
        <v>3007</v>
      </c>
      <c r="AN1690" s="568" t="s">
        <v>2969</v>
      </c>
      <c r="AO1690" s="568" t="s">
        <v>3078</v>
      </c>
    </row>
    <row r="1691" spans="1:41" ht="15" customHeight="1">
      <c r="A1691" s="514" t="s">
        <v>827</v>
      </c>
      <c r="B1691" s="512" t="s">
        <v>2316</v>
      </c>
      <c r="C1691" s="568">
        <v>8</v>
      </c>
      <c r="D1691" s="568" t="s">
        <v>2502</v>
      </c>
      <c r="E1691" s="568">
        <v>7.75</v>
      </c>
      <c r="F1691" s="568">
        <v>8</v>
      </c>
      <c r="G1691" s="568">
        <v>8</v>
      </c>
      <c r="H1691" s="568">
        <v>8.25</v>
      </c>
      <c r="I1691" s="568">
        <v>7.75</v>
      </c>
      <c r="J1691" s="568">
        <v>7.5</v>
      </c>
      <c r="K1691" s="568" t="s">
        <v>2448</v>
      </c>
      <c r="L1691" s="570">
        <v>8.5</v>
      </c>
      <c r="M1691" s="568" t="s">
        <v>2497</v>
      </c>
      <c r="N1691" s="568">
        <v>8</v>
      </c>
      <c r="O1691" s="567" t="s">
        <v>2384</v>
      </c>
      <c r="P1691" s="568">
        <v>8.25</v>
      </c>
      <c r="Q1691" s="568">
        <v>8</v>
      </c>
      <c r="R1691" s="547">
        <v>8.25</v>
      </c>
      <c r="S1691" s="547">
        <v>8.5</v>
      </c>
      <c r="T1691" s="547" t="s">
        <v>2384</v>
      </c>
      <c r="U1691" s="547">
        <v>8.5</v>
      </c>
      <c r="V1691" s="547">
        <v>9.25</v>
      </c>
      <c r="W1691" s="547">
        <v>8.25</v>
      </c>
      <c r="X1691" s="547">
        <v>7</v>
      </c>
      <c r="Y1691" s="547">
        <v>8.5</v>
      </c>
      <c r="Z1691" s="568">
        <v>8.5</v>
      </c>
      <c r="AA1691" s="568">
        <v>9.1</v>
      </c>
      <c r="AB1691" s="568" t="s">
        <v>2502</v>
      </c>
      <c r="AC1691" s="567" t="s">
        <v>3011</v>
      </c>
      <c r="AD1691" s="568">
        <v>9</v>
      </c>
      <c r="AE1691" s="568">
        <v>8.5</v>
      </c>
      <c r="AF1691" s="568">
        <v>8.5</v>
      </c>
      <c r="AG1691" s="568" t="s">
        <v>2384</v>
      </c>
      <c r="AH1691" s="567" t="s">
        <v>3031</v>
      </c>
      <c r="AI1691" s="567" t="s">
        <v>3079</v>
      </c>
      <c r="AJ1691" s="568">
        <v>8.5</v>
      </c>
      <c r="AK1691" s="567" t="s">
        <v>2502</v>
      </c>
      <c r="AL1691" s="568">
        <v>9</v>
      </c>
      <c r="AM1691" s="568" t="s">
        <v>3080</v>
      </c>
      <c r="AN1691" s="568" t="s">
        <v>2642</v>
      </c>
      <c r="AO1691" s="568" t="s">
        <v>3030</v>
      </c>
    </row>
    <row r="1692" spans="1:41" ht="15" customHeight="1">
      <c r="A1692" s="514" t="s">
        <v>828</v>
      </c>
      <c r="B1692" s="512" t="s">
        <v>2317</v>
      </c>
      <c r="C1692" s="568">
        <v>8.25</v>
      </c>
      <c r="D1692" s="568" t="s">
        <v>2502</v>
      </c>
      <c r="E1692" s="568">
        <v>8</v>
      </c>
      <c r="F1692" s="568">
        <v>8.5</v>
      </c>
      <c r="G1692" s="568">
        <v>8.25</v>
      </c>
      <c r="H1692" s="568">
        <v>8.5</v>
      </c>
      <c r="I1692" s="568">
        <v>8</v>
      </c>
      <c r="J1692" s="568">
        <v>7.75</v>
      </c>
      <c r="K1692" s="568">
        <v>8.5</v>
      </c>
      <c r="L1692" s="568" t="s">
        <v>76</v>
      </c>
      <c r="M1692" s="568">
        <v>7.5</v>
      </c>
      <c r="N1692" s="568" t="s">
        <v>76</v>
      </c>
      <c r="O1692" s="567" t="s">
        <v>3081</v>
      </c>
      <c r="P1692" s="568">
        <v>8.5</v>
      </c>
      <c r="Q1692" s="568" t="s">
        <v>76</v>
      </c>
      <c r="R1692" s="547">
        <v>7.75</v>
      </c>
      <c r="S1692" s="547">
        <v>9</v>
      </c>
      <c r="T1692" s="547">
        <v>8.5</v>
      </c>
      <c r="U1692" s="547" t="s">
        <v>76</v>
      </c>
      <c r="V1692" s="547" t="s">
        <v>76</v>
      </c>
      <c r="W1692" s="547">
        <v>8.25</v>
      </c>
      <c r="X1692" s="547">
        <v>7</v>
      </c>
      <c r="Y1692" s="546" t="s">
        <v>2996</v>
      </c>
      <c r="Z1692" s="567" t="s">
        <v>76</v>
      </c>
      <c r="AA1692" s="567" t="s">
        <v>76</v>
      </c>
      <c r="AB1692" s="568" t="s">
        <v>2502</v>
      </c>
      <c r="AC1692" s="567" t="s">
        <v>1782</v>
      </c>
      <c r="AD1692" s="568">
        <v>9</v>
      </c>
      <c r="AE1692" s="568" t="s">
        <v>76</v>
      </c>
      <c r="AF1692" s="568">
        <v>8.5</v>
      </c>
      <c r="AG1692" s="568" t="s">
        <v>76</v>
      </c>
      <c r="AH1692" s="567" t="s">
        <v>3034</v>
      </c>
      <c r="AI1692" s="567" t="s">
        <v>3073</v>
      </c>
      <c r="AJ1692" s="568" t="s">
        <v>2501</v>
      </c>
      <c r="AK1692" s="567" t="s">
        <v>2502</v>
      </c>
      <c r="AL1692" s="568">
        <v>9</v>
      </c>
      <c r="AM1692" s="568" t="s">
        <v>3007</v>
      </c>
      <c r="AN1692" s="568" t="s">
        <v>2642</v>
      </c>
      <c r="AO1692" s="568" t="s">
        <v>3074</v>
      </c>
    </row>
    <row r="1693" spans="1:41" ht="15" customHeight="1">
      <c r="A1693" s="514" t="s">
        <v>854</v>
      </c>
      <c r="B1693" s="512" t="s">
        <v>2318</v>
      </c>
      <c r="C1693" s="568" t="s">
        <v>76</v>
      </c>
      <c r="D1693" s="568" t="s">
        <v>2502</v>
      </c>
      <c r="E1693" s="568" t="s">
        <v>76</v>
      </c>
      <c r="F1693" s="568" t="s">
        <v>76</v>
      </c>
      <c r="G1693" s="568">
        <v>8.25</v>
      </c>
      <c r="H1693" s="568">
        <v>8.5</v>
      </c>
      <c r="I1693" s="568">
        <v>8.5</v>
      </c>
      <c r="J1693" s="568">
        <v>7.75</v>
      </c>
      <c r="K1693" s="568">
        <v>8.5</v>
      </c>
      <c r="L1693" s="568" t="s">
        <v>76</v>
      </c>
      <c r="M1693" s="568" t="s">
        <v>76</v>
      </c>
      <c r="N1693" s="568" t="s">
        <v>76</v>
      </c>
      <c r="O1693" s="567" t="s">
        <v>3081</v>
      </c>
      <c r="P1693" s="568">
        <v>8.5</v>
      </c>
      <c r="Q1693" s="568" t="s">
        <v>76</v>
      </c>
      <c r="R1693" s="547">
        <v>7.75</v>
      </c>
      <c r="S1693" s="547" t="s">
        <v>76</v>
      </c>
      <c r="T1693" s="547">
        <v>8.5</v>
      </c>
      <c r="U1693" s="547" t="s">
        <v>76</v>
      </c>
      <c r="V1693" s="547" t="s">
        <v>76</v>
      </c>
      <c r="W1693" s="547">
        <v>8.25</v>
      </c>
      <c r="X1693" s="547">
        <v>7</v>
      </c>
      <c r="Y1693" s="547" t="s">
        <v>2979</v>
      </c>
      <c r="Z1693" s="567" t="s">
        <v>76</v>
      </c>
      <c r="AA1693" s="567" t="s">
        <v>76</v>
      </c>
      <c r="AB1693" s="568" t="s">
        <v>2502</v>
      </c>
      <c r="AC1693" s="567" t="s">
        <v>1782</v>
      </c>
      <c r="AD1693" s="568">
        <v>9</v>
      </c>
      <c r="AE1693" s="568" t="s">
        <v>76</v>
      </c>
      <c r="AF1693" s="568">
        <v>8.5</v>
      </c>
      <c r="AG1693" s="568" t="s">
        <v>76</v>
      </c>
      <c r="AH1693" s="567" t="s">
        <v>3036</v>
      </c>
      <c r="AI1693" s="567" t="s">
        <v>3058</v>
      </c>
      <c r="AJ1693" s="568" t="s">
        <v>2501</v>
      </c>
      <c r="AK1693" s="567" t="s">
        <v>2502</v>
      </c>
      <c r="AL1693" s="568">
        <v>9</v>
      </c>
      <c r="AM1693" s="568" t="s">
        <v>76</v>
      </c>
      <c r="AN1693" s="568" t="s">
        <v>2642</v>
      </c>
      <c r="AO1693" s="568" t="s">
        <v>76</v>
      </c>
    </row>
    <row r="1694" spans="1:41" ht="15" customHeight="1">
      <c r="A1694" s="2639" t="s">
        <v>388</v>
      </c>
      <c r="B1694" s="2639"/>
      <c r="C1694" s="568"/>
      <c r="D1694" s="568"/>
      <c r="E1694" s="568"/>
      <c r="F1694" s="568"/>
      <c r="G1694" s="568"/>
      <c r="H1694" s="568"/>
      <c r="I1694" s="568"/>
      <c r="J1694" s="568"/>
      <c r="K1694" s="568"/>
      <c r="L1694" s="568"/>
      <c r="M1694" s="568"/>
      <c r="N1694" s="568"/>
      <c r="O1694" s="567" t="s">
        <v>311</v>
      </c>
      <c r="P1694" s="568"/>
      <c r="Q1694" s="567"/>
      <c r="R1694" s="547"/>
      <c r="S1694" s="547"/>
      <c r="T1694" s="547"/>
      <c r="U1694" s="547"/>
      <c r="V1694" s="547"/>
      <c r="W1694" s="547"/>
      <c r="X1694" s="546"/>
      <c r="Y1694" s="547"/>
      <c r="Z1694" s="567"/>
      <c r="AA1694" s="567"/>
      <c r="AB1694" s="568"/>
      <c r="AC1694" s="567"/>
      <c r="AD1694" s="568"/>
      <c r="AE1694" s="568"/>
      <c r="AF1694" s="568"/>
      <c r="AG1694" s="568"/>
      <c r="AH1694" s="567"/>
      <c r="AI1694" s="567"/>
      <c r="AJ1694" s="567"/>
      <c r="AK1694" s="567"/>
      <c r="AL1694" s="567"/>
      <c r="AM1694" s="567"/>
      <c r="AN1694" s="568"/>
      <c r="AO1694" s="568"/>
    </row>
    <row r="1695" spans="1:41" ht="15" customHeight="1">
      <c r="A1695" s="2639" t="s">
        <v>389</v>
      </c>
      <c r="B1695" s="2639"/>
      <c r="C1695" s="568"/>
      <c r="D1695" s="568"/>
      <c r="E1695" s="568"/>
      <c r="F1695" s="568"/>
      <c r="G1695" s="568"/>
      <c r="H1695" s="568"/>
      <c r="I1695" s="568"/>
      <c r="J1695" s="568"/>
      <c r="K1695" s="568"/>
      <c r="L1695" s="568"/>
      <c r="M1695" s="568"/>
      <c r="N1695" s="568"/>
      <c r="O1695" s="567"/>
      <c r="P1695" s="568"/>
      <c r="Q1695" s="567"/>
      <c r="R1695" s="547"/>
      <c r="S1695" s="547"/>
      <c r="T1695" s="547"/>
      <c r="U1695" s="547"/>
      <c r="V1695" s="547"/>
      <c r="W1695" s="547"/>
      <c r="X1695" s="546"/>
      <c r="Y1695" s="547"/>
      <c r="Z1695" s="567"/>
      <c r="AA1695" s="567"/>
      <c r="AB1695" s="568"/>
      <c r="AC1695" s="567"/>
      <c r="AD1695" s="568"/>
      <c r="AE1695" s="568"/>
      <c r="AF1695" s="568"/>
      <c r="AG1695" s="568"/>
      <c r="AH1695" s="567"/>
      <c r="AI1695" s="567"/>
      <c r="AJ1695" s="567"/>
      <c r="AK1695" s="567"/>
      <c r="AL1695" s="567"/>
      <c r="AM1695" s="567"/>
      <c r="AN1695" s="568"/>
      <c r="AO1695" s="568"/>
    </row>
    <row r="1696" spans="1:41" ht="15" customHeight="1">
      <c r="A1696" s="563"/>
      <c r="B1696" s="564" t="s">
        <v>390</v>
      </c>
      <c r="C1696" s="568" t="s">
        <v>1646</v>
      </c>
      <c r="D1696" s="568" t="s">
        <v>2272</v>
      </c>
      <c r="E1696" s="568" t="s">
        <v>2841</v>
      </c>
      <c r="F1696" s="568">
        <v>10</v>
      </c>
      <c r="G1696" s="568" t="s">
        <v>2323</v>
      </c>
      <c r="H1696" s="568">
        <v>10</v>
      </c>
      <c r="I1696" s="568">
        <v>10</v>
      </c>
      <c r="J1696" s="568">
        <v>10</v>
      </c>
      <c r="K1696" s="568">
        <v>13</v>
      </c>
      <c r="L1696" s="568">
        <v>10</v>
      </c>
      <c r="M1696" s="568">
        <v>13</v>
      </c>
      <c r="N1696" s="568">
        <v>12</v>
      </c>
      <c r="O1696" s="568">
        <v>13</v>
      </c>
      <c r="P1696" s="568">
        <v>13</v>
      </c>
      <c r="Q1696" s="568" t="s">
        <v>1782</v>
      </c>
      <c r="R1696" s="547">
        <v>13</v>
      </c>
      <c r="S1696" s="547">
        <v>13</v>
      </c>
      <c r="T1696" s="547">
        <v>7</v>
      </c>
      <c r="U1696" s="547">
        <v>13</v>
      </c>
      <c r="V1696" s="547">
        <v>12</v>
      </c>
      <c r="W1696" s="547" t="s">
        <v>1285</v>
      </c>
      <c r="X1696" s="547">
        <v>11</v>
      </c>
      <c r="Y1696" s="547">
        <v>13</v>
      </c>
      <c r="Z1696" s="568">
        <v>13</v>
      </c>
      <c r="AA1696" s="568">
        <v>11</v>
      </c>
      <c r="AB1696" s="568">
        <v>12</v>
      </c>
      <c r="AC1696" s="568">
        <v>13</v>
      </c>
      <c r="AD1696" s="568">
        <v>9</v>
      </c>
      <c r="AE1696" s="568">
        <v>12.5</v>
      </c>
      <c r="AF1696" s="568">
        <v>13</v>
      </c>
      <c r="AG1696" s="568">
        <v>13</v>
      </c>
      <c r="AH1696" s="568">
        <v>13</v>
      </c>
      <c r="AI1696" s="568">
        <v>11.5</v>
      </c>
      <c r="AJ1696" s="568">
        <v>13</v>
      </c>
      <c r="AK1696" s="568">
        <v>7</v>
      </c>
      <c r="AL1696" s="568">
        <v>13</v>
      </c>
      <c r="AM1696" s="568">
        <v>12</v>
      </c>
      <c r="AN1696" s="568" t="s">
        <v>76</v>
      </c>
      <c r="AO1696" s="568">
        <v>13</v>
      </c>
    </row>
    <row r="1697" spans="1:41" ht="15" customHeight="1">
      <c r="A1697" s="563"/>
      <c r="B1697" s="564" t="s">
        <v>391</v>
      </c>
      <c r="C1697" s="568" t="s">
        <v>2867</v>
      </c>
      <c r="D1697" s="568" t="s">
        <v>76</v>
      </c>
      <c r="E1697" s="568" t="s">
        <v>76</v>
      </c>
      <c r="F1697" s="568" t="s">
        <v>76</v>
      </c>
      <c r="G1697" s="568" t="s">
        <v>76</v>
      </c>
      <c r="H1697" s="568">
        <v>12</v>
      </c>
      <c r="I1697" s="568" t="s">
        <v>76</v>
      </c>
      <c r="J1697" s="568" t="s">
        <v>76</v>
      </c>
      <c r="K1697" s="568">
        <v>13</v>
      </c>
      <c r="L1697" s="568" t="s">
        <v>76</v>
      </c>
      <c r="M1697" s="568" t="s">
        <v>76</v>
      </c>
      <c r="N1697" s="568" t="s">
        <v>76</v>
      </c>
      <c r="O1697" s="567" t="s">
        <v>76</v>
      </c>
      <c r="P1697" s="568" t="s">
        <v>76</v>
      </c>
      <c r="Q1697" s="568" t="s">
        <v>2680</v>
      </c>
      <c r="R1697" s="547">
        <v>13</v>
      </c>
      <c r="S1697" s="547" t="s">
        <v>76</v>
      </c>
      <c r="T1697" s="547" t="s">
        <v>76</v>
      </c>
      <c r="U1697" s="547" t="s">
        <v>76</v>
      </c>
      <c r="V1697" s="547" t="s">
        <v>76</v>
      </c>
      <c r="W1697" s="547" t="s">
        <v>76</v>
      </c>
      <c r="X1697" s="547">
        <v>13</v>
      </c>
      <c r="Y1697" s="547">
        <v>2</v>
      </c>
      <c r="Z1697" s="568" t="s">
        <v>76</v>
      </c>
      <c r="AA1697" s="568">
        <v>13</v>
      </c>
      <c r="AB1697" s="568" t="s">
        <v>76</v>
      </c>
      <c r="AC1697" s="568" t="s">
        <v>76</v>
      </c>
      <c r="AD1697" s="568" t="s">
        <v>76</v>
      </c>
      <c r="AE1697" s="568" t="s">
        <v>76</v>
      </c>
      <c r="AF1697" s="568" t="s">
        <v>76</v>
      </c>
      <c r="AG1697" s="568" t="s">
        <v>76</v>
      </c>
      <c r="AH1697" s="567" t="s">
        <v>76</v>
      </c>
      <c r="AI1697" s="568" t="s">
        <v>76</v>
      </c>
      <c r="AJ1697" s="568" t="s">
        <v>76</v>
      </c>
      <c r="AK1697" s="567" t="s">
        <v>76</v>
      </c>
      <c r="AL1697" s="568" t="s">
        <v>76</v>
      </c>
      <c r="AM1697" s="568">
        <v>12</v>
      </c>
      <c r="AN1697" s="568" t="s">
        <v>76</v>
      </c>
      <c r="AO1697" s="568">
        <v>13</v>
      </c>
    </row>
    <row r="1698" spans="1:41" ht="15" customHeight="1">
      <c r="A1698" s="2639" t="s">
        <v>400</v>
      </c>
      <c r="B1698" s="2639"/>
      <c r="C1698" s="568"/>
      <c r="D1698" s="568"/>
      <c r="E1698" s="568"/>
      <c r="F1698" s="568"/>
      <c r="G1698" s="568"/>
      <c r="H1698" s="568"/>
      <c r="I1698" s="568"/>
      <c r="J1698" s="568"/>
      <c r="K1698" s="568"/>
      <c r="L1698" s="568"/>
      <c r="M1698" s="568"/>
      <c r="N1698" s="568"/>
      <c r="O1698" s="567"/>
      <c r="P1698" s="568"/>
      <c r="Q1698" s="567"/>
      <c r="R1698" s="547"/>
      <c r="S1698" s="547"/>
      <c r="T1698" s="547"/>
      <c r="U1698" s="547"/>
      <c r="V1698" s="547"/>
      <c r="W1698" s="547"/>
      <c r="X1698" s="547"/>
      <c r="Y1698" s="547"/>
      <c r="Z1698" s="567"/>
      <c r="AA1698" s="567"/>
      <c r="AB1698" s="568"/>
      <c r="AC1698" s="568"/>
      <c r="AD1698" s="568"/>
      <c r="AE1698" s="568"/>
      <c r="AF1698" s="568"/>
      <c r="AG1698" s="568"/>
      <c r="AH1698" s="567"/>
      <c r="AI1698" s="568"/>
      <c r="AJ1698" s="568"/>
      <c r="AK1698" s="567"/>
      <c r="AL1698" s="568"/>
      <c r="AM1698" s="568"/>
      <c r="AN1698" s="568"/>
      <c r="AO1698" s="568"/>
    </row>
    <row r="1699" spans="1:41" ht="15" customHeight="1">
      <c r="B1699" s="564" t="s">
        <v>390</v>
      </c>
      <c r="C1699" s="568">
        <v>12.5</v>
      </c>
      <c r="D1699" s="568">
        <v>13</v>
      </c>
      <c r="E1699" s="568" t="s">
        <v>1647</v>
      </c>
      <c r="F1699" s="568">
        <v>13</v>
      </c>
      <c r="G1699" s="568">
        <v>12.5</v>
      </c>
      <c r="H1699" s="568">
        <v>12</v>
      </c>
      <c r="I1699" s="568">
        <v>11.5</v>
      </c>
      <c r="J1699" s="568">
        <v>13</v>
      </c>
      <c r="K1699" s="568">
        <v>13</v>
      </c>
      <c r="L1699" s="568">
        <v>13</v>
      </c>
      <c r="M1699" s="568">
        <v>13</v>
      </c>
      <c r="N1699" s="568">
        <v>13</v>
      </c>
      <c r="O1699" s="568">
        <v>13</v>
      </c>
      <c r="P1699" s="568">
        <v>13</v>
      </c>
      <c r="Q1699" s="568">
        <v>13</v>
      </c>
      <c r="R1699" s="547">
        <v>13</v>
      </c>
      <c r="S1699" s="547">
        <v>13</v>
      </c>
      <c r="T1699" s="547">
        <v>13</v>
      </c>
      <c r="U1699" s="547">
        <v>13</v>
      </c>
      <c r="V1699" s="547">
        <v>13</v>
      </c>
      <c r="W1699" s="547">
        <v>13</v>
      </c>
      <c r="X1699" s="547">
        <v>13</v>
      </c>
      <c r="Y1699" s="547">
        <v>13</v>
      </c>
      <c r="Z1699" s="568">
        <v>13</v>
      </c>
      <c r="AA1699" s="568">
        <v>13</v>
      </c>
      <c r="AB1699" s="568">
        <v>13</v>
      </c>
      <c r="AC1699" s="568">
        <v>13</v>
      </c>
      <c r="AD1699" s="568">
        <v>13</v>
      </c>
      <c r="AE1699" s="568">
        <v>13</v>
      </c>
      <c r="AF1699" s="568">
        <v>13</v>
      </c>
      <c r="AG1699" s="568">
        <v>13</v>
      </c>
      <c r="AH1699" s="568">
        <v>13</v>
      </c>
      <c r="AI1699" s="568">
        <v>12.5</v>
      </c>
      <c r="AJ1699" s="568">
        <v>13</v>
      </c>
      <c r="AK1699" s="568">
        <v>13</v>
      </c>
      <c r="AL1699" s="568">
        <v>13</v>
      </c>
      <c r="AM1699" s="568" t="s">
        <v>76</v>
      </c>
      <c r="AN1699" s="568" t="s">
        <v>1669</v>
      </c>
      <c r="AO1699" s="568">
        <v>13</v>
      </c>
    </row>
    <row r="1700" spans="1:41" ht="15" customHeight="1">
      <c r="B1700" s="564" t="s">
        <v>391</v>
      </c>
      <c r="C1700" s="568" t="s">
        <v>76</v>
      </c>
      <c r="D1700" s="568" t="s">
        <v>76</v>
      </c>
      <c r="E1700" s="568" t="s">
        <v>76</v>
      </c>
      <c r="F1700" s="568" t="s">
        <v>76</v>
      </c>
      <c r="G1700" s="568" t="s">
        <v>76</v>
      </c>
      <c r="H1700" s="568" t="s">
        <v>76</v>
      </c>
      <c r="I1700" s="568">
        <v>12.5</v>
      </c>
      <c r="J1700" s="568" t="s">
        <v>76</v>
      </c>
      <c r="K1700" s="568">
        <v>13</v>
      </c>
      <c r="L1700" s="568" t="s">
        <v>76</v>
      </c>
      <c r="M1700" s="568" t="s">
        <v>76</v>
      </c>
      <c r="N1700" s="568" t="s">
        <v>76</v>
      </c>
      <c r="O1700" s="568" t="s">
        <v>76</v>
      </c>
      <c r="P1700" s="567" t="s">
        <v>76</v>
      </c>
      <c r="Q1700" s="567" t="s">
        <v>76</v>
      </c>
      <c r="R1700" s="547">
        <v>13</v>
      </c>
      <c r="S1700" s="547" t="s">
        <v>76</v>
      </c>
      <c r="T1700" s="547" t="s">
        <v>76</v>
      </c>
      <c r="U1700" s="547" t="s">
        <v>76</v>
      </c>
      <c r="V1700" s="547" t="s">
        <v>76</v>
      </c>
      <c r="W1700" s="547" t="s">
        <v>76</v>
      </c>
      <c r="X1700" s="547" t="s">
        <v>76</v>
      </c>
      <c r="Y1700" s="547" t="s">
        <v>76</v>
      </c>
      <c r="Z1700" s="568" t="s">
        <v>76</v>
      </c>
      <c r="AA1700" s="568" t="s">
        <v>76</v>
      </c>
      <c r="AB1700" s="568" t="s">
        <v>76</v>
      </c>
      <c r="AC1700" s="568" t="s">
        <v>76</v>
      </c>
      <c r="AD1700" s="568" t="s">
        <v>76</v>
      </c>
      <c r="AE1700" s="568" t="s">
        <v>76</v>
      </c>
      <c r="AF1700" s="568" t="s">
        <v>76</v>
      </c>
      <c r="AG1700" s="568"/>
      <c r="AH1700" s="568" t="s">
        <v>76</v>
      </c>
      <c r="AI1700" s="568">
        <v>13</v>
      </c>
      <c r="AJ1700" s="568" t="s">
        <v>76</v>
      </c>
      <c r="AK1700" s="567" t="s">
        <v>76</v>
      </c>
      <c r="AL1700" s="568" t="s">
        <v>76</v>
      </c>
      <c r="AM1700" s="568">
        <v>13</v>
      </c>
      <c r="AN1700" s="568" t="s">
        <v>76</v>
      </c>
      <c r="AO1700" s="568">
        <v>13</v>
      </c>
    </row>
    <row r="1701" spans="1:41" ht="15" customHeight="1">
      <c r="A1701" s="2639" t="s">
        <v>47</v>
      </c>
      <c r="B1701" s="2639"/>
      <c r="C1701" s="568"/>
      <c r="D1701" s="568"/>
      <c r="E1701" s="568"/>
      <c r="F1701" s="568"/>
      <c r="G1701" s="568"/>
      <c r="H1701" s="568"/>
      <c r="I1701" s="568"/>
      <c r="J1701" s="568"/>
      <c r="K1701" s="568"/>
      <c r="L1701" s="568"/>
      <c r="M1701" s="568"/>
      <c r="N1701" s="568"/>
      <c r="O1701" s="568"/>
      <c r="P1701" s="567"/>
      <c r="Q1701" s="567"/>
      <c r="R1701" s="547" t="s">
        <v>1285</v>
      </c>
      <c r="S1701" s="547"/>
      <c r="T1701" s="547"/>
      <c r="U1701" s="547"/>
      <c r="V1701" s="547"/>
      <c r="W1701" s="547"/>
      <c r="X1701" s="547"/>
      <c r="Y1701" s="547"/>
      <c r="Z1701" s="568"/>
      <c r="AA1701" s="568"/>
      <c r="AB1701" s="568"/>
      <c r="AC1701" s="568"/>
      <c r="AD1701" s="568"/>
      <c r="AE1701" s="568"/>
      <c r="AF1701" s="568"/>
      <c r="AG1701" s="568"/>
      <c r="AH1701" s="568"/>
      <c r="AI1701" s="568"/>
      <c r="AJ1701" s="568"/>
      <c r="AK1701" s="567"/>
      <c r="AL1701" s="568"/>
      <c r="AM1701" s="568"/>
      <c r="AN1701" s="568"/>
      <c r="AO1701" s="568"/>
    </row>
    <row r="1702" spans="1:41" ht="15" customHeight="1">
      <c r="B1702" s="564" t="s">
        <v>390</v>
      </c>
      <c r="C1702" s="568">
        <v>12</v>
      </c>
      <c r="D1702" s="568" t="s">
        <v>1645</v>
      </c>
      <c r="E1702" s="568" t="s">
        <v>1663</v>
      </c>
      <c r="F1702" s="568">
        <v>12.5</v>
      </c>
      <c r="G1702" s="568" t="s">
        <v>1645</v>
      </c>
      <c r="H1702" s="568">
        <v>12</v>
      </c>
      <c r="I1702" s="568">
        <v>10</v>
      </c>
      <c r="J1702" s="568" t="s">
        <v>1854</v>
      </c>
      <c r="K1702" s="568">
        <v>16.5</v>
      </c>
      <c r="L1702" s="568">
        <v>13.25</v>
      </c>
      <c r="M1702" s="568">
        <v>14.75</v>
      </c>
      <c r="N1702" s="568">
        <v>14.5</v>
      </c>
      <c r="O1702" s="568">
        <v>13</v>
      </c>
      <c r="P1702" s="568">
        <v>11.5</v>
      </c>
      <c r="Q1702" s="570">
        <v>12</v>
      </c>
      <c r="R1702" s="547">
        <v>13.5</v>
      </c>
      <c r="S1702" s="547">
        <v>14.5</v>
      </c>
      <c r="T1702" s="547">
        <v>13</v>
      </c>
      <c r="U1702" s="547">
        <v>14.5</v>
      </c>
      <c r="V1702" s="547">
        <v>15.5</v>
      </c>
      <c r="W1702" s="547">
        <v>13</v>
      </c>
      <c r="X1702" s="547">
        <v>15.5</v>
      </c>
      <c r="Y1702" s="547">
        <v>11.5</v>
      </c>
      <c r="Z1702" s="568">
        <v>14.5</v>
      </c>
      <c r="AA1702" s="568">
        <v>13.5</v>
      </c>
      <c r="AB1702" s="568">
        <v>13.75</v>
      </c>
      <c r="AC1702" s="568">
        <v>16.3</v>
      </c>
      <c r="AD1702" s="568">
        <v>14</v>
      </c>
      <c r="AE1702" s="568">
        <v>14.5</v>
      </c>
      <c r="AF1702" s="568">
        <v>13</v>
      </c>
      <c r="AG1702" s="568">
        <v>14.5</v>
      </c>
      <c r="AH1702" s="568">
        <v>13</v>
      </c>
      <c r="AI1702" s="568">
        <v>14</v>
      </c>
      <c r="AJ1702" s="568">
        <v>15</v>
      </c>
      <c r="AK1702" s="568">
        <v>14</v>
      </c>
      <c r="AL1702" s="568" t="s">
        <v>76</v>
      </c>
      <c r="AM1702" s="568" t="s">
        <v>76</v>
      </c>
      <c r="AN1702" s="568" t="s">
        <v>1669</v>
      </c>
      <c r="AO1702" s="568">
        <v>13</v>
      </c>
    </row>
    <row r="1703" spans="1:41" ht="15" customHeight="1">
      <c r="B1703" s="564" t="s">
        <v>391</v>
      </c>
      <c r="C1703" s="568">
        <v>12.5</v>
      </c>
      <c r="D1703" s="568" t="s">
        <v>76</v>
      </c>
      <c r="E1703" s="568" t="s">
        <v>76</v>
      </c>
      <c r="F1703" s="568" t="s">
        <v>76</v>
      </c>
      <c r="G1703" s="568" t="s">
        <v>76</v>
      </c>
      <c r="H1703" s="568" t="s">
        <v>76</v>
      </c>
      <c r="I1703" s="568">
        <v>11</v>
      </c>
      <c r="J1703" s="568" t="s">
        <v>76</v>
      </c>
      <c r="K1703" s="568">
        <v>16.5</v>
      </c>
      <c r="L1703" s="568" t="s">
        <v>76</v>
      </c>
      <c r="M1703" s="568" t="s">
        <v>76</v>
      </c>
      <c r="N1703" s="568" t="s">
        <v>76</v>
      </c>
      <c r="O1703" s="568" t="s">
        <v>76</v>
      </c>
      <c r="P1703" s="567" t="s">
        <v>76</v>
      </c>
      <c r="Q1703" s="567" t="s">
        <v>76</v>
      </c>
      <c r="R1703" s="547" t="s">
        <v>76</v>
      </c>
      <c r="S1703" s="547" t="s">
        <v>76</v>
      </c>
      <c r="T1703" s="547" t="s">
        <v>76</v>
      </c>
      <c r="U1703" s="547" t="s">
        <v>76</v>
      </c>
      <c r="V1703" s="547" t="s">
        <v>76</v>
      </c>
      <c r="W1703" s="547" t="s">
        <v>76</v>
      </c>
      <c r="X1703" s="547" t="s">
        <v>76</v>
      </c>
      <c r="Y1703" s="547" t="s">
        <v>76</v>
      </c>
      <c r="Z1703" s="568" t="s">
        <v>76</v>
      </c>
      <c r="AA1703" s="568" t="s">
        <v>76</v>
      </c>
      <c r="AB1703" s="568" t="s">
        <v>76</v>
      </c>
      <c r="AC1703" s="568" t="s">
        <v>76</v>
      </c>
      <c r="AD1703" s="568" t="s">
        <v>76</v>
      </c>
      <c r="AE1703" s="568" t="s">
        <v>76</v>
      </c>
      <c r="AF1703" s="568" t="s">
        <v>76</v>
      </c>
      <c r="AG1703" s="568" t="s">
        <v>76</v>
      </c>
      <c r="AH1703" s="568" t="s">
        <v>76</v>
      </c>
      <c r="AI1703" s="568" t="s">
        <v>76</v>
      </c>
      <c r="AJ1703" s="568" t="s">
        <v>76</v>
      </c>
      <c r="AK1703" s="567" t="s">
        <v>76</v>
      </c>
      <c r="AL1703" s="568" t="s">
        <v>76</v>
      </c>
      <c r="AM1703" s="568">
        <v>11.5</v>
      </c>
      <c r="AN1703" s="568" t="s">
        <v>76</v>
      </c>
      <c r="AO1703" s="568">
        <v>15.5</v>
      </c>
    </row>
    <row r="1704" spans="1:41" ht="15" customHeight="1">
      <c r="A1704" s="2639" t="s">
        <v>407</v>
      </c>
      <c r="B1704" s="2639"/>
      <c r="C1704" s="568"/>
      <c r="D1704" s="568"/>
      <c r="E1704" s="568"/>
      <c r="F1704" s="568"/>
      <c r="G1704" s="568"/>
      <c r="H1704" s="568"/>
      <c r="I1704" s="568"/>
      <c r="J1704" s="568"/>
      <c r="K1704" s="568"/>
      <c r="L1704" s="568"/>
      <c r="M1704" s="568"/>
      <c r="N1704" s="568"/>
      <c r="O1704" s="568"/>
      <c r="P1704" s="567"/>
      <c r="Q1704" s="567"/>
      <c r="R1704" s="547"/>
      <c r="S1704" s="547"/>
      <c r="T1704" s="547"/>
      <c r="U1704" s="547"/>
      <c r="V1704" s="547"/>
      <c r="W1704" s="547"/>
      <c r="X1704" s="547"/>
      <c r="Y1704" s="547"/>
      <c r="Z1704" s="567"/>
      <c r="AA1704" s="567"/>
      <c r="AB1704" s="568"/>
      <c r="AC1704" s="571"/>
      <c r="AD1704" s="568"/>
      <c r="AE1704" s="568"/>
      <c r="AF1704" s="568"/>
      <c r="AG1704" s="568"/>
      <c r="AH1704" s="568"/>
      <c r="AI1704" s="568"/>
      <c r="AJ1704" s="568"/>
      <c r="AK1704" s="567"/>
      <c r="AL1704" s="568"/>
      <c r="AM1704" s="568"/>
      <c r="AN1704" s="568"/>
      <c r="AO1704" s="568"/>
    </row>
    <row r="1705" spans="1:41" ht="15" customHeight="1">
      <c r="A1705" s="565" t="s">
        <v>856</v>
      </c>
      <c r="B1705" s="703" t="s">
        <v>1258</v>
      </c>
      <c r="C1705" s="568"/>
      <c r="D1705" s="568"/>
      <c r="E1705" s="568"/>
      <c r="F1705" s="568"/>
      <c r="G1705" s="568"/>
      <c r="H1705" s="568"/>
      <c r="I1705" s="568"/>
      <c r="J1705" s="568"/>
      <c r="K1705" s="568"/>
      <c r="L1705" s="568"/>
      <c r="M1705" s="568"/>
      <c r="N1705" s="568"/>
      <c r="O1705" s="568"/>
      <c r="P1705" s="567"/>
      <c r="Q1705" s="567"/>
      <c r="R1705" s="547"/>
      <c r="S1705" s="547"/>
      <c r="T1705" s="547"/>
      <c r="U1705" s="547"/>
      <c r="V1705" s="547"/>
      <c r="W1705" s="547"/>
      <c r="X1705" s="547"/>
      <c r="Y1705" s="547"/>
      <c r="Z1705" s="567"/>
      <c r="AA1705" s="567"/>
      <c r="AB1705" s="568"/>
      <c r="AC1705" s="568"/>
      <c r="AD1705" s="568"/>
      <c r="AE1705" s="568"/>
      <c r="AF1705" s="568"/>
      <c r="AG1705" s="568"/>
      <c r="AH1705" s="568"/>
      <c r="AI1705" s="568"/>
      <c r="AJ1705" s="568"/>
      <c r="AK1705" s="567"/>
      <c r="AL1705" s="568"/>
      <c r="AM1705" s="568"/>
      <c r="AN1705" s="568"/>
      <c r="AO1705" s="568"/>
    </row>
    <row r="1706" spans="1:41" ht="15" customHeight="1">
      <c r="A1706" s="565"/>
      <c r="B1706" s="564" t="s">
        <v>401</v>
      </c>
      <c r="C1706" s="568">
        <v>13</v>
      </c>
      <c r="D1706" s="568">
        <v>13</v>
      </c>
      <c r="E1706" s="568" t="s">
        <v>1669</v>
      </c>
      <c r="F1706" s="568">
        <v>13</v>
      </c>
      <c r="G1706" s="568">
        <v>13</v>
      </c>
      <c r="H1706" s="568">
        <v>13</v>
      </c>
      <c r="I1706" s="568">
        <v>12</v>
      </c>
      <c r="J1706" s="568">
        <v>13</v>
      </c>
      <c r="K1706" s="568">
        <v>13</v>
      </c>
      <c r="L1706" s="568">
        <v>13</v>
      </c>
      <c r="M1706" s="568">
        <v>13</v>
      </c>
      <c r="N1706" s="568">
        <v>13</v>
      </c>
      <c r="O1706" s="568">
        <v>13</v>
      </c>
      <c r="P1706" s="568">
        <v>13</v>
      </c>
      <c r="Q1706" s="568">
        <v>13</v>
      </c>
      <c r="R1706" s="547">
        <v>13</v>
      </c>
      <c r="S1706" s="547">
        <v>13</v>
      </c>
      <c r="T1706" s="547">
        <v>13</v>
      </c>
      <c r="U1706" s="547">
        <v>13</v>
      </c>
      <c r="V1706" s="547">
        <v>13</v>
      </c>
      <c r="W1706" s="547">
        <v>13</v>
      </c>
      <c r="X1706" s="547">
        <v>13</v>
      </c>
      <c r="Y1706" s="547">
        <v>13</v>
      </c>
      <c r="Z1706" s="568">
        <v>13</v>
      </c>
      <c r="AA1706" s="568">
        <v>13</v>
      </c>
      <c r="AB1706" s="568">
        <v>13</v>
      </c>
      <c r="AC1706" s="568">
        <v>13</v>
      </c>
      <c r="AD1706" s="568">
        <v>13</v>
      </c>
      <c r="AE1706" s="568">
        <v>13</v>
      </c>
      <c r="AF1706" s="568">
        <v>13</v>
      </c>
      <c r="AG1706" s="568">
        <v>13</v>
      </c>
      <c r="AH1706" s="568">
        <v>13</v>
      </c>
      <c r="AI1706" s="568">
        <v>10.5</v>
      </c>
      <c r="AJ1706" s="568">
        <v>13</v>
      </c>
      <c r="AK1706" s="568">
        <v>13</v>
      </c>
      <c r="AL1706" s="568">
        <v>13</v>
      </c>
      <c r="AM1706" s="568">
        <v>11</v>
      </c>
      <c r="AN1706" s="568" t="s">
        <v>1669</v>
      </c>
      <c r="AO1706" s="568">
        <v>13</v>
      </c>
    </row>
    <row r="1707" spans="1:41" ht="15" customHeight="1">
      <c r="A1707" s="565"/>
      <c r="B1707" s="564" t="s">
        <v>402</v>
      </c>
      <c r="C1707" s="568" t="s">
        <v>76</v>
      </c>
      <c r="D1707" s="568" t="s">
        <v>76</v>
      </c>
      <c r="E1707" s="568" t="s">
        <v>76</v>
      </c>
      <c r="F1707" s="568" t="s">
        <v>76</v>
      </c>
      <c r="G1707" s="568" t="s">
        <v>76</v>
      </c>
      <c r="H1707" s="568" t="s">
        <v>76</v>
      </c>
      <c r="I1707" s="568" t="s">
        <v>76</v>
      </c>
      <c r="J1707" s="568" t="s">
        <v>76</v>
      </c>
      <c r="K1707" s="568" t="s">
        <v>76</v>
      </c>
      <c r="L1707" s="568" t="s">
        <v>76</v>
      </c>
      <c r="M1707" s="568" t="s">
        <v>76</v>
      </c>
      <c r="N1707" s="568" t="s">
        <v>76</v>
      </c>
      <c r="O1707" s="568" t="s">
        <v>76</v>
      </c>
      <c r="P1707" s="567" t="s">
        <v>76</v>
      </c>
      <c r="Q1707" s="567" t="s">
        <v>76</v>
      </c>
      <c r="R1707" s="547" t="s">
        <v>76</v>
      </c>
      <c r="S1707" s="547" t="s">
        <v>76</v>
      </c>
      <c r="T1707" s="547" t="s">
        <v>76</v>
      </c>
      <c r="U1707" s="547" t="s">
        <v>76</v>
      </c>
      <c r="V1707" s="547" t="s">
        <v>76</v>
      </c>
      <c r="W1707" s="547" t="s">
        <v>76</v>
      </c>
      <c r="X1707" s="547" t="s">
        <v>76</v>
      </c>
      <c r="Y1707" s="547" t="s">
        <v>76</v>
      </c>
      <c r="Z1707" s="568" t="s">
        <v>76</v>
      </c>
      <c r="AA1707" s="568" t="s">
        <v>76</v>
      </c>
      <c r="AB1707" s="567" t="s">
        <v>76</v>
      </c>
      <c r="AC1707" s="568" t="s">
        <v>76</v>
      </c>
      <c r="AD1707" s="568" t="s">
        <v>76</v>
      </c>
      <c r="AE1707" s="568" t="s">
        <v>76</v>
      </c>
      <c r="AF1707" s="568" t="s">
        <v>76</v>
      </c>
      <c r="AG1707" s="568" t="s">
        <v>76</v>
      </c>
      <c r="AH1707" s="568" t="s">
        <v>76</v>
      </c>
      <c r="AI1707" s="568">
        <v>13</v>
      </c>
      <c r="AJ1707" s="568" t="s">
        <v>76</v>
      </c>
      <c r="AK1707" s="567" t="s">
        <v>76</v>
      </c>
      <c r="AL1707" s="568" t="s">
        <v>76</v>
      </c>
      <c r="AM1707" s="568">
        <v>13</v>
      </c>
      <c r="AN1707" s="568" t="s">
        <v>76</v>
      </c>
      <c r="AO1707" s="568">
        <v>13</v>
      </c>
    </row>
    <row r="1708" spans="1:41" ht="15" customHeight="1">
      <c r="A1708" s="565" t="s">
        <v>1085</v>
      </c>
      <c r="B1708" s="701" t="s">
        <v>1259</v>
      </c>
      <c r="C1708" s="568"/>
      <c r="D1708" s="568"/>
      <c r="E1708" s="568"/>
      <c r="F1708" s="568"/>
      <c r="G1708" s="568"/>
      <c r="H1708" s="568"/>
      <c r="I1708" s="568"/>
      <c r="J1708" s="568"/>
      <c r="K1708" s="568"/>
      <c r="L1708" s="568"/>
      <c r="M1708" s="568"/>
      <c r="N1708" s="568"/>
      <c r="O1708" s="568"/>
      <c r="P1708" s="567"/>
      <c r="Q1708" s="567"/>
      <c r="R1708" s="547"/>
      <c r="S1708" s="547"/>
      <c r="T1708" s="547"/>
      <c r="U1708" s="547"/>
      <c r="V1708" s="547"/>
      <c r="W1708" s="547"/>
      <c r="X1708" s="547"/>
      <c r="Y1708" s="547"/>
      <c r="Z1708" s="568"/>
      <c r="AA1708" s="568"/>
      <c r="AB1708" s="567"/>
      <c r="AC1708" s="568"/>
      <c r="AD1708" s="568"/>
      <c r="AE1708" s="568"/>
      <c r="AF1708" s="568"/>
      <c r="AG1708" s="568"/>
      <c r="AH1708" s="568"/>
      <c r="AI1708" s="568"/>
      <c r="AJ1708" s="568"/>
      <c r="AK1708" s="567"/>
      <c r="AL1708" s="568"/>
      <c r="AM1708" s="568"/>
      <c r="AN1708" s="568"/>
      <c r="AO1708" s="568"/>
    </row>
    <row r="1709" spans="1:41" ht="15" customHeight="1">
      <c r="B1709" s="564" t="s">
        <v>401</v>
      </c>
      <c r="C1709" s="568">
        <v>13</v>
      </c>
      <c r="D1709" s="568">
        <v>13</v>
      </c>
      <c r="E1709" s="568">
        <v>12</v>
      </c>
      <c r="F1709" s="568">
        <v>12.5</v>
      </c>
      <c r="G1709" s="568">
        <v>13</v>
      </c>
      <c r="H1709" s="568">
        <v>13</v>
      </c>
      <c r="I1709" s="568">
        <v>13</v>
      </c>
      <c r="J1709" s="568">
        <v>13</v>
      </c>
      <c r="K1709" s="568">
        <v>16.5</v>
      </c>
      <c r="L1709" s="568">
        <v>13</v>
      </c>
      <c r="M1709" s="568">
        <v>14.5</v>
      </c>
      <c r="N1709" s="568">
        <v>14</v>
      </c>
      <c r="O1709" s="568">
        <v>13</v>
      </c>
      <c r="P1709" s="568">
        <v>13</v>
      </c>
      <c r="Q1709" s="568">
        <v>13</v>
      </c>
      <c r="R1709" s="547" t="s">
        <v>76</v>
      </c>
      <c r="S1709" s="547">
        <v>14.5</v>
      </c>
      <c r="T1709" s="547">
        <v>13</v>
      </c>
      <c r="U1709" s="547" t="s">
        <v>76</v>
      </c>
      <c r="V1709" s="547">
        <v>15.5</v>
      </c>
      <c r="W1709" s="547">
        <v>13</v>
      </c>
      <c r="X1709" s="547">
        <v>15.5</v>
      </c>
      <c r="Y1709" s="547">
        <v>11.5</v>
      </c>
      <c r="Z1709" s="568">
        <v>14.5</v>
      </c>
      <c r="AA1709" s="568">
        <v>13</v>
      </c>
      <c r="AB1709" s="568">
        <v>11.5</v>
      </c>
      <c r="AC1709" s="568">
        <v>16.3</v>
      </c>
      <c r="AD1709" s="568">
        <v>14</v>
      </c>
      <c r="AE1709" s="568">
        <v>11.5</v>
      </c>
      <c r="AF1709" s="568">
        <v>13.5</v>
      </c>
      <c r="AG1709" s="568">
        <v>15</v>
      </c>
      <c r="AH1709" s="568">
        <v>13</v>
      </c>
      <c r="AI1709" s="568">
        <v>17.25</v>
      </c>
      <c r="AJ1709" s="568">
        <v>15</v>
      </c>
      <c r="AK1709" s="567" t="s">
        <v>1550</v>
      </c>
      <c r="AL1709" s="568">
        <v>13</v>
      </c>
      <c r="AM1709" s="568">
        <v>11.5</v>
      </c>
      <c r="AN1709" s="568" t="s">
        <v>1669</v>
      </c>
      <c r="AO1709" s="568">
        <v>13</v>
      </c>
    </row>
    <row r="1710" spans="1:41" ht="15" customHeight="1">
      <c r="B1710" s="564" t="s">
        <v>402</v>
      </c>
      <c r="C1710" s="568" t="s">
        <v>76</v>
      </c>
      <c r="D1710" s="568" t="s">
        <v>76</v>
      </c>
      <c r="E1710" s="568" t="s">
        <v>76</v>
      </c>
      <c r="F1710" s="568" t="s">
        <v>76</v>
      </c>
      <c r="G1710" s="568" t="s">
        <v>76</v>
      </c>
      <c r="H1710" s="568" t="s">
        <v>76</v>
      </c>
      <c r="I1710" s="568" t="s">
        <v>76</v>
      </c>
      <c r="J1710" s="568" t="s">
        <v>76</v>
      </c>
      <c r="K1710" s="568" t="s">
        <v>76</v>
      </c>
      <c r="L1710" s="568" t="s">
        <v>76</v>
      </c>
      <c r="M1710" s="568" t="s">
        <v>76</v>
      </c>
      <c r="N1710" s="568" t="s">
        <v>76</v>
      </c>
      <c r="O1710" s="568" t="s">
        <v>76</v>
      </c>
      <c r="P1710" s="568" t="s">
        <v>76</v>
      </c>
      <c r="Q1710" s="568" t="s">
        <v>76</v>
      </c>
      <c r="R1710" s="547" t="s">
        <v>76</v>
      </c>
      <c r="S1710" s="547" t="s">
        <v>76</v>
      </c>
      <c r="T1710" s="547" t="s">
        <v>76</v>
      </c>
      <c r="U1710" s="547" t="s">
        <v>76</v>
      </c>
      <c r="V1710" s="547" t="s">
        <v>76</v>
      </c>
      <c r="W1710" s="547" t="s">
        <v>76</v>
      </c>
      <c r="X1710" s="547" t="s">
        <v>76</v>
      </c>
      <c r="Y1710" s="547" t="s">
        <v>76</v>
      </c>
      <c r="Z1710" s="568" t="s">
        <v>76</v>
      </c>
      <c r="AA1710" s="568" t="s">
        <v>76</v>
      </c>
      <c r="AB1710" s="568" t="s">
        <v>76</v>
      </c>
      <c r="AC1710" s="568" t="s">
        <v>76</v>
      </c>
      <c r="AD1710" s="568" t="s">
        <v>76</v>
      </c>
      <c r="AE1710" s="568" t="s">
        <v>76</v>
      </c>
      <c r="AF1710" s="568" t="s">
        <v>76</v>
      </c>
      <c r="AG1710" s="568" t="s">
        <v>76</v>
      </c>
      <c r="AH1710" s="568" t="s">
        <v>76</v>
      </c>
      <c r="AI1710" s="568" t="s">
        <v>76</v>
      </c>
      <c r="AJ1710" s="568" t="s">
        <v>76</v>
      </c>
      <c r="AK1710" s="568" t="s">
        <v>76</v>
      </c>
      <c r="AL1710" s="568" t="s">
        <v>76</v>
      </c>
      <c r="AM1710" s="568">
        <v>11.5</v>
      </c>
      <c r="AN1710" s="568" t="s">
        <v>76</v>
      </c>
      <c r="AO1710" s="568">
        <v>15.5</v>
      </c>
    </row>
    <row r="1711" spans="1:41" s="551" customFormat="1" ht="15" customHeight="1">
      <c r="A1711" s="2639" t="s">
        <v>211</v>
      </c>
      <c r="B1711" s="2639"/>
      <c r="C1711" s="568">
        <v>7</v>
      </c>
      <c r="D1711" s="568">
        <v>7</v>
      </c>
      <c r="E1711" s="568">
        <v>7</v>
      </c>
      <c r="F1711" s="568">
        <v>7</v>
      </c>
      <c r="G1711" s="568">
        <v>7</v>
      </c>
      <c r="H1711" s="568">
        <v>7</v>
      </c>
      <c r="I1711" s="568">
        <v>7</v>
      </c>
      <c r="J1711" s="568">
        <v>7</v>
      </c>
      <c r="K1711" s="568">
        <v>7</v>
      </c>
      <c r="L1711" s="568">
        <v>7</v>
      </c>
      <c r="M1711" s="568">
        <v>7</v>
      </c>
      <c r="N1711" s="568">
        <v>7</v>
      </c>
      <c r="O1711" s="568">
        <v>7</v>
      </c>
      <c r="P1711" s="568">
        <v>7</v>
      </c>
      <c r="Q1711" s="568">
        <v>7</v>
      </c>
      <c r="R1711" s="547">
        <v>7</v>
      </c>
      <c r="S1711" s="547">
        <v>7</v>
      </c>
      <c r="T1711" s="547">
        <v>7</v>
      </c>
      <c r="U1711" s="547">
        <v>7</v>
      </c>
      <c r="V1711" s="547">
        <v>7</v>
      </c>
      <c r="W1711" s="547">
        <v>7</v>
      </c>
      <c r="X1711" s="547">
        <v>7</v>
      </c>
      <c r="Y1711" s="547">
        <v>7</v>
      </c>
      <c r="Z1711" s="568">
        <v>7</v>
      </c>
      <c r="AA1711" s="568">
        <v>7</v>
      </c>
      <c r="AB1711" s="568">
        <v>7</v>
      </c>
      <c r="AC1711" s="568">
        <v>7</v>
      </c>
      <c r="AD1711" s="568">
        <v>7</v>
      </c>
      <c r="AE1711" s="568">
        <v>7</v>
      </c>
      <c r="AF1711" s="568">
        <v>7</v>
      </c>
      <c r="AG1711" s="568">
        <v>7</v>
      </c>
      <c r="AH1711" s="568">
        <v>7</v>
      </c>
      <c r="AI1711" s="568">
        <v>7</v>
      </c>
      <c r="AJ1711" s="568">
        <v>7</v>
      </c>
      <c r="AK1711" s="568">
        <v>7</v>
      </c>
      <c r="AL1711" s="568">
        <v>7</v>
      </c>
      <c r="AM1711" s="568">
        <v>7</v>
      </c>
      <c r="AN1711" s="568">
        <v>7</v>
      </c>
      <c r="AO1711" s="568" t="s">
        <v>76</v>
      </c>
    </row>
    <row r="1712" spans="1:41" ht="15" customHeight="1">
      <c r="A1712" s="2639" t="s">
        <v>408</v>
      </c>
      <c r="B1712" s="2639"/>
      <c r="C1712" s="568"/>
      <c r="D1712" s="568"/>
      <c r="E1712" s="568"/>
      <c r="F1712" s="568"/>
      <c r="G1712" s="568"/>
      <c r="H1712" s="568"/>
      <c r="I1712" s="568"/>
      <c r="J1712" s="568"/>
      <c r="K1712" s="568"/>
      <c r="L1712" s="568"/>
      <c r="M1712" s="568"/>
      <c r="N1712" s="568"/>
      <c r="O1712" s="568"/>
      <c r="P1712" s="567"/>
      <c r="Q1712" s="567"/>
      <c r="R1712" s="547"/>
      <c r="S1712" s="547"/>
      <c r="T1712" s="547"/>
      <c r="U1712" s="547"/>
      <c r="V1712" s="547"/>
      <c r="W1712" s="546"/>
      <c r="X1712" s="546"/>
      <c r="Y1712" s="547"/>
      <c r="Z1712" s="567"/>
      <c r="AA1712" s="567"/>
      <c r="AB1712" s="567"/>
      <c r="AC1712" s="567"/>
      <c r="AD1712" s="568"/>
      <c r="AE1712" s="568"/>
      <c r="AF1712" s="568"/>
      <c r="AG1712" s="568"/>
      <c r="AH1712" s="568"/>
      <c r="AI1712" s="568"/>
      <c r="AJ1712" s="568"/>
      <c r="AK1712" s="567"/>
      <c r="AL1712" s="568"/>
      <c r="AM1712" s="568"/>
      <c r="AN1712" s="568"/>
      <c r="AO1712" s="568"/>
    </row>
    <row r="1713" spans="1:41" ht="15" customHeight="1">
      <c r="B1713" s="564" t="s">
        <v>390</v>
      </c>
      <c r="C1713" s="568">
        <v>13</v>
      </c>
      <c r="D1713" s="568">
        <v>13</v>
      </c>
      <c r="E1713" s="568" t="s">
        <v>1669</v>
      </c>
      <c r="F1713" s="568">
        <v>13</v>
      </c>
      <c r="G1713" s="568">
        <v>13</v>
      </c>
      <c r="H1713" s="568">
        <v>13</v>
      </c>
      <c r="I1713" s="568">
        <v>13</v>
      </c>
      <c r="J1713" s="568">
        <v>13</v>
      </c>
      <c r="K1713" s="568">
        <v>13</v>
      </c>
      <c r="L1713" s="568">
        <v>13</v>
      </c>
      <c r="M1713" s="568">
        <v>13</v>
      </c>
      <c r="N1713" s="568">
        <v>13</v>
      </c>
      <c r="O1713" s="568">
        <v>13</v>
      </c>
      <c r="P1713" s="568">
        <v>13</v>
      </c>
      <c r="Q1713" s="568">
        <v>13</v>
      </c>
      <c r="R1713" s="547">
        <v>13</v>
      </c>
      <c r="S1713" s="547">
        <v>13</v>
      </c>
      <c r="T1713" s="547">
        <v>13</v>
      </c>
      <c r="U1713" s="547">
        <v>13</v>
      </c>
      <c r="V1713" s="547">
        <v>13</v>
      </c>
      <c r="W1713" s="547">
        <v>13</v>
      </c>
      <c r="X1713" s="547">
        <v>13</v>
      </c>
      <c r="Y1713" s="547">
        <v>13</v>
      </c>
      <c r="Z1713" s="568">
        <v>13</v>
      </c>
      <c r="AA1713" s="568">
        <v>13</v>
      </c>
      <c r="AB1713" s="568">
        <v>13</v>
      </c>
      <c r="AC1713" s="568">
        <v>13</v>
      </c>
      <c r="AD1713" s="568">
        <v>13</v>
      </c>
      <c r="AE1713" s="568">
        <v>13</v>
      </c>
      <c r="AF1713" s="568">
        <v>13</v>
      </c>
      <c r="AG1713" s="568">
        <v>13</v>
      </c>
      <c r="AH1713" s="568">
        <v>13</v>
      </c>
      <c r="AI1713" s="568">
        <v>10.5</v>
      </c>
      <c r="AJ1713" s="568">
        <v>13</v>
      </c>
      <c r="AK1713" s="568">
        <v>13</v>
      </c>
      <c r="AL1713" s="568">
        <v>13</v>
      </c>
      <c r="AM1713" s="568">
        <v>12</v>
      </c>
      <c r="AN1713" s="568" t="s">
        <v>1669</v>
      </c>
      <c r="AO1713" s="568">
        <v>13</v>
      </c>
    </row>
    <row r="1714" spans="1:41" ht="15" customHeight="1">
      <c r="B1714" s="564" t="s">
        <v>391</v>
      </c>
      <c r="C1714" s="568" t="s">
        <v>76</v>
      </c>
      <c r="D1714" s="568" t="s">
        <v>76</v>
      </c>
      <c r="E1714" s="568" t="s">
        <v>76</v>
      </c>
      <c r="F1714" s="568" t="s">
        <v>76</v>
      </c>
      <c r="G1714" s="568" t="s">
        <v>76</v>
      </c>
      <c r="H1714" s="568" t="s">
        <v>76</v>
      </c>
      <c r="I1714" s="568">
        <v>13</v>
      </c>
      <c r="J1714" s="568" t="s">
        <v>76</v>
      </c>
      <c r="K1714" s="568">
        <v>13</v>
      </c>
      <c r="L1714" s="568" t="s">
        <v>76</v>
      </c>
      <c r="M1714" s="568" t="s">
        <v>76</v>
      </c>
      <c r="N1714" s="568" t="s">
        <v>76</v>
      </c>
      <c r="O1714" s="568" t="s">
        <v>76</v>
      </c>
      <c r="P1714" s="567" t="s">
        <v>76</v>
      </c>
      <c r="Q1714" s="567" t="s">
        <v>76</v>
      </c>
      <c r="R1714" s="547">
        <v>13</v>
      </c>
      <c r="S1714" s="547" t="s">
        <v>76</v>
      </c>
      <c r="T1714" s="547" t="s">
        <v>76</v>
      </c>
      <c r="U1714" s="547" t="s">
        <v>76</v>
      </c>
      <c r="V1714" s="547" t="s">
        <v>76</v>
      </c>
      <c r="W1714" s="546" t="s">
        <v>76</v>
      </c>
      <c r="X1714" s="546" t="s">
        <v>76</v>
      </c>
      <c r="Y1714" s="546" t="s">
        <v>76</v>
      </c>
      <c r="Z1714" s="568">
        <v>12</v>
      </c>
      <c r="AA1714" s="568" t="s">
        <v>76</v>
      </c>
      <c r="AB1714" s="567" t="s">
        <v>76</v>
      </c>
      <c r="AC1714" s="568" t="s">
        <v>76</v>
      </c>
      <c r="AD1714" s="568" t="s">
        <v>76</v>
      </c>
      <c r="AE1714" s="568" t="s">
        <v>76</v>
      </c>
      <c r="AF1714" s="568" t="s">
        <v>76</v>
      </c>
      <c r="AG1714" s="568" t="s">
        <v>76</v>
      </c>
      <c r="AH1714" s="568" t="s">
        <v>76</v>
      </c>
      <c r="AI1714" s="568">
        <v>13</v>
      </c>
      <c r="AJ1714" s="568" t="s">
        <v>76</v>
      </c>
      <c r="AK1714" s="567" t="s">
        <v>76</v>
      </c>
      <c r="AL1714" s="568" t="s">
        <v>76</v>
      </c>
      <c r="AM1714" s="568">
        <v>13</v>
      </c>
      <c r="AN1714" s="568" t="s">
        <v>76</v>
      </c>
      <c r="AO1714" s="568">
        <v>13</v>
      </c>
    </row>
    <row r="1715" spans="1:41" ht="15" customHeight="1">
      <c r="A1715" s="2639" t="s">
        <v>409</v>
      </c>
      <c r="B1715" s="2639"/>
      <c r="C1715" s="568"/>
      <c r="D1715" s="568"/>
      <c r="E1715" s="568"/>
      <c r="F1715" s="568"/>
      <c r="G1715" s="568"/>
      <c r="H1715" s="568"/>
      <c r="I1715" s="568"/>
      <c r="J1715" s="568"/>
      <c r="K1715" s="568"/>
      <c r="L1715" s="568"/>
      <c r="M1715" s="568"/>
      <c r="N1715" s="568"/>
      <c r="O1715" s="568"/>
      <c r="P1715" s="567"/>
      <c r="Q1715" s="567"/>
      <c r="R1715" s="547"/>
      <c r="S1715" s="547"/>
      <c r="T1715" s="547"/>
      <c r="U1715" s="547"/>
      <c r="V1715" s="547"/>
      <c r="W1715" s="546"/>
      <c r="X1715" s="546"/>
      <c r="Y1715" s="546"/>
      <c r="Z1715" s="568"/>
      <c r="AA1715" s="568"/>
      <c r="AB1715" s="567"/>
      <c r="AC1715" s="568"/>
      <c r="AD1715" s="568"/>
      <c r="AE1715" s="568"/>
      <c r="AF1715" s="568"/>
      <c r="AG1715" s="568"/>
      <c r="AH1715" s="568"/>
      <c r="AI1715" s="568"/>
      <c r="AJ1715" s="568"/>
      <c r="AK1715" s="567"/>
      <c r="AL1715" s="568"/>
      <c r="AM1715" s="568"/>
      <c r="AN1715" s="568"/>
      <c r="AO1715" s="568"/>
    </row>
    <row r="1716" spans="1:41" ht="15" customHeight="1">
      <c r="B1716" s="564" t="s">
        <v>390</v>
      </c>
      <c r="C1716" s="568">
        <v>13</v>
      </c>
      <c r="D1716" s="568">
        <v>13</v>
      </c>
      <c r="E1716" s="568">
        <v>13</v>
      </c>
      <c r="F1716" s="568">
        <v>13</v>
      </c>
      <c r="G1716" s="568" t="s">
        <v>76</v>
      </c>
      <c r="H1716" s="568" t="s">
        <v>76</v>
      </c>
      <c r="I1716" s="568">
        <v>13</v>
      </c>
      <c r="J1716" s="568">
        <v>13</v>
      </c>
      <c r="K1716" s="568">
        <v>13</v>
      </c>
      <c r="L1716" s="568">
        <v>13</v>
      </c>
      <c r="M1716" s="568">
        <v>13</v>
      </c>
      <c r="N1716" s="568">
        <v>13</v>
      </c>
      <c r="O1716" s="568">
        <v>13</v>
      </c>
      <c r="P1716" s="568">
        <v>13</v>
      </c>
      <c r="Q1716" s="568">
        <v>13</v>
      </c>
      <c r="R1716" s="547">
        <v>13</v>
      </c>
      <c r="S1716" s="547">
        <v>13</v>
      </c>
      <c r="T1716" s="547">
        <v>13</v>
      </c>
      <c r="U1716" s="547">
        <v>13</v>
      </c>
      <c r="V1716" s="547">
        <v>13</v>
      </c>
      <c r="W1716" s="547">
        <v>13</v>
      </c>
      <c r="X1716" s="547">
        <v>13</v>
      </c>
      <c r="Y1716" s="547">
        <v>13</v>
      </c>
      <c r="Z1716" s="568">
        <v>13</v>
      </c>
      <c r="AA1716" s="568">
        <v>13</v>
      </c>
      <c r="AB1716" s="568">
        <v>13</v>
      </c>
      <c r="AC1716" s="568">
        <v>13</v>
      </c>
      <c r="AD1716" s="568">
        <v>13</v>
      </c>
      <c r="AE1716" s="568" t="s">
        <v>2894</v>
      </c>
      <c r="AF1716" s="568">
        <v>13</v>
      </c>
      <c r="AG1716" s="568">
        <v>13</v>
      </c>
      <c r="AH1716" s="568">
        <v>13</v>
      </c>
      <c r="AI1716" s="568">
        <v>12.5</v>
      </c>
      <c r="AJ1716" s="568">
        <v>13</v>
      </c>
      <c r="AK1716" s="568" t="s">
        <v>76</v>
      </c>
      <c r="AL1716" s="568" t="s">
        <v>76</v>
      </c>
      <c r="AM1716" s="568" t="s">
        <v>76</v>
      </c>
      <c r="AN1716" s="568">
        <v>13</v>
      </c>
      <c r="AO1716" s="568">
        <v>9.99</v>
      </c>
    </row>
    <row r="1717" spans="1:41" ht="15" customHeight="1">
      <c r="B1717" s="564" t="s">
        <v>391</v>
      </c>
      <c r="C1717" s="568" t="s">
        <v>76</v>
      </c>
      <c r="D1717" s="568" t="s">
        <v>76</v>
      </c>
      <c r="E1717" s="568" t="s">
        <v>76</v>
      </c>
      <c r="F1717" s="568" t="s">
        <v>76</v>
      </c>
      <c r="G1717" s="568" t="s">
        <v>76</v>
      </c>
      <c r="H1717" s="568" t="s">
        <v>76</v>
      </c>
      <c r="I1717" s="568" t="s">
        <v>76</v>
      </c>
      <c r="J1717" s="568" t="s">
        <v>76</v>
      </c>
      <c r="K1717" s="568">
        <v>13</v>
      </c>
      <c r="L1717" s="568" t="s">
        <v>76</v>
      </c>
      <c r="M1717" s="568" t="s">
        <v>76</v>
      </c>
      <c r="N1717" s="568" t="s">
        <v>76</v>
      </c>
      <c r="O1717" s="567" t="s">
        <v>76</v>
      </c>
      <c r="P1717" s="568" t="s">
        <v>76</v>
      </c>
      <c r="Q1717" s="567" t="s">
        <v>76</v>
      </c>
      <c r="R1717" s="547">
        <v>13</v>
      </c>
      <c r="S1717" s="547" t="s">
        <v>76</v>
      </c>
      <c r="T1717" s="547" t="s">
        <v>76</v>
      </c>
      <c r="U1717" s="547" t="s">
        <v>76</v>
      </c>
      <c r="V1717" s="547" t="s">
        <v>76</v>
      </c>
      <c r="W1717" s="547" t="s">
        <v>76</v>
      </c>
      <c r="X1717" s="547" t="s">
        <v>76</v>
      </c>
      <c r="Y1717" s="547" t="s">
        <v>76</v>
      </c>
      <c r="Z1717" s="568" t="s">
        <v>76</v>
      </c>
      <c r="AA1717" s="568" t="s">
        <v>76</v>
      </c>
      <c r="AB1717" s="568">
        <v>13</v>
      </c>
      <c r="AC1717" s="567" t="s">
        <v>76</v>
      </c>
      <c r="AD1717" s="568" t="s">
        <v>76</v>
      </c>
      <c r="AE1717" s="568">
        <v>13</v>
      </c>
      <c r="AF1717" s="568" t="s">
        <v>76</v>
      </c>
      <c r="AG1717" s="568" t="s">
        <v>76</v>
      </c>
      <c r="AH1717" s="568" t="s">
        <v>76</v>
      </c>
      <c r="AI1717" s="568" t="s">
        <v>76</v>
      </c>
      <c r="AJ1717" s="568" t="s">
        <v>76</v>
      </c>
      <c r="AK1717" s="567" t="s">
        <v>76</v>
      </c>
      <c r="AL1717" s="568" t="s">
        <v>76</v>
      </c>
      <c r="AM1717" s="568" t="s">
        <v>76</v>
      </c>
      <c r="AN1717" s="568" t="s">
        <v>76</v>
      </c>
      <c r="AO1717" s="568">
        <v>13</v>
      </c>
    </row>
    <row r="1718" spans="1:41" ht="15" customHeight="1">
      <c r="A1718" s="2639" t="s">
        <v>410</v>
      </c>
      <c r="B1718" s="2639"/>
      <c r="C1718" s="568"/>
      <c r="D1718" s="568"/>
      <c r="E1718" s="568"/>
      <c r="F1718" s="568"/>
      <c r="G1718" s="568"/>
      <c r="H1718" s="568"/>
      <c r="I1718" s="568"/>
      <c r="J1718" s="568"/>
      <c r="K1718" s="568"/>
      <c r="L1718" s="568"/>
      <c r="M1718" s="568"/>
      <c r="N1718" s="568"/>
      <c r="O1718" s="567"/>
      <c r="P1718" s="568"/>
      <c r="Q1718" s="567"/>
      <c r="R1718" s="547"/>
      <c r="S1718" s="547"/>
      <c r="T1718" s="547"/>
      <c r="U1718" s="547"/>
      <c r="V1718" s="547"/>
      <c r="W1718" s="547"/>
      <c r="X1718" s="547"/>
      <c r="Y1718" s="547"/>
      <c r="Z1718" s="568"/>
      <c r="AA1718" s="568"/>
      <c r="AB1718" s="567"/>
      <c r="AC1718" s="567"/>
      <c r="AD1718" s="568"/>
      <c r="AE1718" s="568"/>
      <c r="AF1718" s="568"/>
      <c r="AG1718" s="568"/>
      <c r="AH1718" s="568"/>
      <c r="AI1718" s="568"/>
      <c r="AJ1718" s="568"/>
      <c r="AK1718" s="567"/>
      <c r="AL1718" s="568"/>
      <c r="AM1718" s="568"/>
      <c r="AN1718" s="568"/>
      <c r="AO1718" s="568"/>
    </row>
    <row r="1719" spans="1:41" ht="15" customHeight="1">
      <c r="B1719" s="564" t="s">
        <v>390</v>
      </c>
      <c r="C1719" s="568">
        <v>14</v>
      </c>
      <c r="D1719" s="568">
        <v>14</v>
      </c>
      <c r="E1719" s="568">
        <v>14</v>
      </c>
      <c r="F1719" s="568">
        <v>13</v>
      </c>
      <c r="G1719" s="568">
        <v>14</v>
      </c>
      <c r="H1719" s="568">
        <v>13</v>
      </c>
      <c r="I1719" s="568" t="s">
        <v>76</v>
      </c>
      <c r="J1719" s="568">
        <v>14.75</v>
      </c>
      <c r="K1719" s="568">
        <v>11.5</v>
      </c>
      <c r="L1719" s="568">
        <v>15.5</v>
      </c>
      <c r="M1719" s="568">
        <v>16</v>
      </c>
      <c r="N1719" s="568" t="s">
        <v>1550</v>
      </c>
      <c r="O1719" s="568">
        <v>17</v>
      </c>
      <c r="P1719" s="568">
        <v>12.5</v>
      </c>
      <c r="Q1719" s="567" t="s">
        <v>2451</v>
      </c>
      <c r="R1719" s="547">
        <v>16</v>
      </c>
      <c r="S1719" s="547">
        <v>15.5</v>
      </c>
      <c r="T1719" s="547" t="s">
        <v>2686</v>
      </c>
      <c r="U1719" s="547">
        <v>16</v>
      </c>
      <c r="V1719" s="547">
        <v>16.5</v>
      </c>
      <c r="W1719" s="547">
        <v>16.5</v>
      </c>
      <c r="X1719" s="547" t="s">
        <v>2931</v>
      </c>
      <c r="Y1719" s="547">
        <v>16</v>
      </c>
      <c r="Z1719" s="568">
        <v>16.5</v>
      </c>
      <c r="AA1719" s="568">
        <v>16</v>
      </c>
      <c r="AB1719" s="568">
        <v>16</v>
      </c>
      <c r="AC1719" s="568">
        <v>14</v>
      </c>
      <c r="AD1719" s="568">
        <v>14</v>
      </c>
      <c r="AE1719" s="568">
        <v>14.5</v>
      </c>
      <c r="AF1719" s="568">
        <v>16</v>
      </c>
      <c r="AG1719" s="568">
        <v>16</v>
      </c>
      <c r="AH1719" s="568">
        <v>13.4</v>
      </c>
      <c r="AI1719" s="568">
        <v>14.5</v>
      </c>
      <c r="AJ1719" s="568">
        <v>16</v>
      </c>
      <c r="AK1719" s="567" t="s">
        <v>1908</v>
      </c>
      <c r="AL1719" s="568" t="s">
        <v>76</v>
      </c>
      <c r="AM1719" s="568" t="s">
        <v>76</v>
      </c>
      <c r="AN1719" s="568">
        <v>13</v>
      </c>
      <c r="AO1719" s="568">
        <v>16</v>
      </c>
    </row>
    <row r="1720" spans="1:41" ht="15" customHeight="1">
      <c r="B1720" s="564" t="s">
        <v>391</v>
      </c>
      <c r="C1720" s="568" t="s">
        <v>76</v>
      </c>
      <c r="D1720" s="568" t="s">
        <v>76</v>
      </c>
      <c r="E1720" s="568" t="s">
        <v>76</v>
      </c>
      <c r="F1720" s="568" t="s">
        <v>76</v>
      </c>
      <c r="G1720" s="568" t="s">
        <v>76</v>
      </c>
      <c r="H1720" s="568" t="s">
        <v>76</v>
      </c>
      <c r="I1720" s="568" t="s">
        <v>76</v>
      </c>
      <c r="J1720" s="568" t="s">
        <v>76</v>
      </c>
      <c r="K1720" s="568">
        <v>17.5</v>
      </c>
      <c r="L1720" s="568" t="s">
        <v>76</v>
      </c>
      <c r="M1720" s="568" t="s">
        <v>76</v>
      </c>
      <c r="N1720" s="568" t="s">
        <v>1614</v>
      </c>
      <c r="O1720" s="567" t="s">
        <v>76</v>
      </c>
      <c r="P1720" s="567" t="s">
        <v>76</v>
      </c>
      <c r="Q1720" s="567" t="s">
        <v>76</v>
      </c>
      <c r="R1720" s="547">
        <v>19.5</v>
      </c>
      <c r="S1720" s="547" t="s">
        <v>76</v>
      </c>
      <c r="T1720" s="547" t="s">
        <v>76</v>
      </c>
      <c r="U1720" s="547" t="s">
        <v>76</v>
      </c>
      <c r="V1720" s="547" t="s">
        <v>76</v>
      </c>
      <c r="W1720" s="547" t="s">
        <v>76</v>
      </c>
      <c r="X1720" s="547" t="s">
        <v>76</v>
      </c>
      <c r="Y1720" s="547" t="s">
        <v>76</v>
      </c>
      <c r="Z1720" s="568" t="s">
        <v>76</v>
      </c>
      <c r="AA1720" s="568" t="s">
        <v>76</v>
      </c>
      <c r="AB1720" s="568" t="s">
        <v>76</v>
      </c>
      <c r="AC1720" s="568">
        <v>18</v>
      </c>
      <c r="AD1720" s="568" t="s">
        <v>76</v>
      </c>
      <c r="AE1720" s="568" t="s">
        <v>76</v>
      </c>
      <c r="AF1720" s="568" t="s">
        <v>76</v>
      </c>
      <c r="AG1720" s="568" t="s">
        <v>76</v>
      </c>
      <c r="AH1720" s="568">
        <v>16.5</v>
      </c>
      <c r="AI1720" s="568">
        <v>19</v>
      </c>
      <c r="AJ1720" s="568" t="s">
        <v>76</v>
      </c>
      <c r="AK1720" s="567" t="s">
        <v>76</v>
      </c>
      <c r="AL1720" s="568" t="s">
        <v>76</v>
      </c>
      <c r="AM1720" s="568" t="s">
        <v>76</v>
      </c>
      <c r="AN1720" s="568">
        <v>16</v>
      </c>
      <c r="AO1720" s="568">
        <v>19</v>
      </c>
    </row>
    <row r="1721" spans="1:41" ht="15" customHeight="1">
      <c r="A1721" s="2639" t="s">
        <v>411</v>
      </c>
      <c r="B1721" s="2639"/>
      <c r="C1721" s="568"/>
      <c r="D1721" s="568"/>
      <c r="E1721" s="568"/>
      <c r="F1721" s="568"/>
      <c r="G1721" s="568"/>
      <c r="H1721" s="568"/>
      <c r="I1721" s="568"/>
      <c r="J1721" s="568"/>
      <c r="K1721" s="568"/>
      <c r="L1721" s="568"/>
      <c r="M1721" s="568"/>
      <c r="N1721" s="568"/>
      <c r="O1721" s="567"/>
      <c r="P1721" s="567"/>
      <c r="Q1721" s="567"/>
      <c r="R1721" s="547"/>
      <c r="S1721" s="547"/>
      <c r="T1721" s="547"/>
      <c r="U1721" s="547"/>
      <c r="V1721" s="547"/>
      <c r="W1721" s="547"/>
      <c r="X1721" s="547"/>
      <c r="Y1721" s="547"/>
      <c r="Z1721" s="568"/>
      <c r="AA1721" s="568"/>
      <c r="AB1721" s="568"/>
      <c r="AC1721" s="568"/>
      <c r="AD1721" s="568"/>
      <c r="AE1721" s="568"/>
      <c r="AF1721" s="568"/>
      <c r="AG1721" s="568"/>
      <c r="AH1721" s="568"/>
      <c r="AI1721" s="568"/>
      <c r="AJ1721" s="568"/>
      <c r="AK1721" s="567"/>
      <c r="AL1721" s="568"/>
      <c r="AM1721" s="568"/>
      <c r="AN1721" s="568"/>
      <c r="AO1721" s="568"/>
    </row>
    <row r="1722" spans="1:41" ht="15" customHeight="1">
      <c r="B1722" s="564" t="s">
        <v>390</v>
      </c>
      <c r="C1722" s="568">
        <v>13</v>
      </c>
      <c r="D1722" s="568">
        <v>14</v>
      </c>
      <c r="E1722" s="568" t="s">
        <v>2685</v>
      </c>
      <c r="F1722" s="568">
        <v>12</v>
      </c>
      <c r="G1722" s="568" t="s">
        <v>2389</v>
      </c>
      <c r="H1722" s="568" t="s">
        <v>2982</v>
      </c>
      <c r="I1722" s="568">
        <v>10</v>
      </c>
      <c r="J1722" s="568" t="s">
        <v>2904</v>
      </c>
      <c r="K1722" s="568">
        <v>14.5</v>
      </c>
      <c r="L1722" s="568" t="s">
        <v>2706</v>
      </c>
      <c r="M1722" s="568">
        <v>12.5</v>
      </c>
      <c r="N1722" s="568">
        <v>14.75</v>
      </c>
      <c r="O1722" s="568" t="s">
        <v>2258</v>
      </c>
      <c r="P1722" s="568" t="s">
        <v>1854</v>
      </c>
      <c r="Q1722" s="568">
        <v>13</v>
      </c>
      <c r="R1722" s="547">
        <v>13</v>
      </c>
      <c r="S1722" s="547" t="s">
        <v>1933</v>
      </c>
      <c r="T1722" s="547" t="s">
        <v>1878</v>
      </c>
      <c r="U1722" s="547">
        <v>15.5</v>
      </c>
      <c r="V1722" s="546" t="s">
        <v>1847</v>
      </c>
      <c r="W1722" s="547">
        <v>15.5</v>
      </c>
      <c r="X1722" s="547">
        <v>15</v>
      </c>
      <c r="Y1722" s="547">
        <v>15</v>
      </c>
      <c r="Z1722" s="568">
        <v>15.5</v>
      </c>
      <c r="AA1722" s="568">
        <v>14.5</v>
      </c>
      <c r="AB1722" s="568">
        <v>13</v>
      </c>
      <c r="AC1722" s="568">
        <v>8</v>
      </c>
      <c r="AD1722" s="568">
        <v>14</v>
      </c>
      <c r="AE1722" s="568">
        <v>13</v>
      </c>
      <c r="AF1722" s="568">
        <v>16</v>
      </c>
      <c r="AG1722" s="568">
        <v>15.5</v>
      </c>
      <c r="AH1722" s="568">
        <v>9</v>
      </c>
      <c r="AI1722" s="568">
        <v>9.5</v>
      </c>
      <c r="AJ1722" s="568">
        <v>16</v>
      </c>
      <c r="AK1722" s="567" t="s">
        <v>1893</v>
      </c>
      <c r="AL1722" s="568">
        <v>13</v>
      </c>
      <c r="AM1722" s="568">
        <v>8.5</v>
      </c>
      <c r="AN1722" s="568" t="s">
        <v>76</v>
      </c>
      <c r="AO1722" s="568">
        <v>10</v>
      </c>
    </row>
    <row r="1723" spans="1:41" ht="15" customHeight="1">
      <c r="A1723" s="517"/>
      <c r="B1723" s="566" t="s">
        <v>391</v>
      </c>
      <c r="C1723" s="572" t="s">
        <v>76</v>
      </c>
      <c r="D1723" s="572" t="s">
        <v>76</v>
      </c>
      <c r="E1723" s="572" t="s">
        <v>76</v>
      </c>
      <c r="F1723" s="572" t="s">
        <v>76</v>
      </c>
      <c r="G1723" s="572" t="s">
        <v>76</v>
      </c>
      <c r="H1723" s="572" t="s">
        <v>76</v>
      </c>
      <c r="I1723" s="572">
        <v>13</v>
      </c>
      <c r="J1723" s="572" t="s">
        <v>76</v>
      </c>
      <c r="K1723" s="572">
        <v>16.5</v>
      </c>
      <c r="L1723" s="572" t="s">
        <v>76</v>
      </c>
      <c r="M1723" s="572">
        <v>13.5</v>
      </c>
      <c r="N1723" s="572" t="s">
        <v>76</v>
      </c>
      <c r="O1723" s="573" t="s">
        <v>76</v>
      </c>
      <c r="P1723" s="573" t="s">
        <v>76</v>
      </c>
      <c r="Q1723" s="572" t="s">
        <v>76</v>
      </c>
      <c r="R1723" s="552">
        <v>13</v>
      </c>
      <c r="S1723" s="552" t="s">
        <v>76</v>
      </c>
      <c r="T1723" s="553" t="s">
        <v>76</v>
      </c>
      <c r="U1723" s="553" t="s">
        <v>76</v>
      </c>
      <c r="V1723" s="553" t="s">
        <v>76</v>
      </c>
      <c r="W1723" s="553" t="s">
        <v>76</v>
      </c>
      <c r="X1723" s="553" t="s">
        <v>76</v>
      </c>
      <c r="Y1723" s="553" t="s">
        <v>76</v>
      </c>
      <c r="Z1723" s="572" t="s">
        <v>76</v>
      </c>
      <c r="AA1723" s="572" t="s">
        <v>76</v>
      </c>
      <c r="AB1723" s="573" t="s">
        <v>76</v>
      </c>
      <c r="AC1723" s="572">
        <v>14</v>
      </c>
      <c r="AD1723" s="573" t="s">
        <v>76</v>
      </c>
      <c r="AE1723" s="573" t="s">
        <v>76</v>
      </c>
      <c r="AF1723" s="573" t="s">
        <v>76</v>
      </c>
      <c r="AG1723" s="573" t="s">
        <v>76</v>
      </c>
      <c r="AH1723" s="572">
        <v>12</v>
      </c>
      <c r="AI1723" s="572">
        <v>11.5</v>
      </c>
      <c r="AJ1723" s="572" t="s">
        <v>76</v>
      </c>
      <c r="AK1723" s="573" t="s">
        <v>76</v>
      </c>
      <c r="AL1723" s="573" t="s">
        <v>76</v>
      </c>
      <c r="AM1723" s="572">
        <v>12</v>
      </c>
      <c r="AN1723" s="572" t="s">
        <v>76</v>
      </c>
      <c r="AO1723" s="572">
        <v>13</v>
      </c>
    </row>
    <row r="1724" spans="1:41" s="1047" customFormat="1" ht="15" customHeight="1">
      <c r="A1724" s="2573" t="s">
        <v>548</v>
      </c>
      <c r="B1724" s="2573"/>
      <c r="C1724" s="2573"/>
      <c r="D1724" s="2573"/>
      <c r="E1724" s="2573"/>
      <c r="F1724" s="2573"/>
      <c r="G1724" s="2573"/>
      <c r="H1724" s="2573"/>
      <c r="I1724" s="2573"/>
      <c r="J1724" s="1049"/>
      <c r="K1724" s="1049"/>
      <c r="L1724" s="1049"/>
      <c r="M1724" s="1049"/>
      <c r="N1724" s="1049"/>
      <c r="O1724" s="1049"/>
      <c r="P1724" s="1049"/>
      <c r="Q1724" s="1049"/>
      <c r="R1724" s="1049"/>
      <c r="S1724" s="1049"/>
      <c r="T1724" s="2573" t="s">
        <v>3562</v>
      </c>
      <c r="U1724" s="2573"/>
      <c r="V1724" s="2573"/>
      <c r="W1724" s="2573"/>
      <c r="X1724" s="2573"/>
      <c r="Y1724" s="1050"/>
      <c r="Z1724" s="1048"/>
      <c r="AA1724" s="1048"/>
      <c r="AB1724" s="1048"/>
      <c r="AC1724" s="1048"/>
      <c r="AF1724" s="1050"/>
      <c r="AG1724" s="1050"/>
      <c r="AH1724" s="1050"/>
      <c r="AI1724" s="1050"/>
      <c r="AJ1724" s="1050"/>
    </row>
    <row r="1725" spans="1:41" s="1047" customFormat="1" ht="15" customHeight="1">
      <c r="B1725" s="1047" t="s">
        <v>399</v>
      </c>
      <c r="U1725" s="1047" t="s">
        <v>399</v>
      </c>
      <c r="V1725" s="1048"/>
      <c r="W1725" s="1048"/>
      <c r="X1725" s="1048"/>
      <c r="Y1725" s="1048"/>
      <c r="AA1725" s="1048"/>
      <c r="AB1725" s="1048"/>
      <c r="AC1725" s="1048"/>
      <c r="AH1725" s="1048"/>
      <c r="AI1725" s="1048"/>
      <c r="AJ1725" s="1048"/>
    </row>
    <row r="1726" spans="1:41" ht="15" customHeight="1"/>
    <row r="1727" spans="1:41" s="641" customFormat="1" ht="15" customHeight="1">
      <c r="B1727" s="2637" t="s">
        <v>2875</v>
      </c>
      <c r="C1727" s="2637"/>
      <c r="D1727" s="2637"/>
      <c r="E1727" s="2637"/>
      <c r="F1727" s="2637"/>
      <c r="G1727" s="2637"/>
      <c r="H1727" s="2637"/>
      <c r="I1727" s="2637"/>
      <c r="J1727" s="2637"/>
      <c r="K1727" s="997" t="s">
        <v>3082</v>
      </c>
      <c r="L1727" s="997"/>
      <c r="M1727" s="997"/>
      <c r="N1727" s="997"/>
      <c r="O1727" s="997"/>
      <c r="P1727" s="997"/>
      <c r="Q1727" s="997"/>
      <c r="R1727" s="2598" t="s">
        <v>2229</v>
      </c>
      <c r="S1727" s="2598"/>
      <c r="T1727" s="642"/>
      <c r="U1727" s="642"/>
      <c r="V1727" s="642"/>
      <c r="W1727" s="642"/>
      <c r="X1727" s="642"/>
      <c r="Y1727" s="642"/>
      <c r="AA1727" s="642"/>
      <c r="AB1727" s="642"/>
      <c r="AC1727" s="642"/>
      <c r="AD1727" s="642"/>
      <c r="AE1727" s="642"/>
      <c r="AF1727" s="642"/>
      <c r="AG1727" s="642"/>
      <c r="AH1727" s="642"/>
      <c r="AI1727" s="642"/>
      <c r="AJ1727" s="642"/>
      <c r="AK1727" s="642"/>
      <c r="AL1727" s="642"/>
      <c r="AM1727" s="642"/>
      <c r="AN1727" s="642"/>
      <c r="AO1727" s="642"/>
    </row>
    <row r="1728" spans="1:41" ht="15" customHeight="1">
      <c r="C1728" s="709"/>
      <c r="D1728" s="709"/>
      <c r="E1728" s="709"/>
      <c r="F1728" s="709"/>
      <c r="G1728" s="709"/>
      <c r="H1728" s="709"/>
      <c r="I1728" s="705"/>
      <c r="J1728" s="2628"/>
      <c r="K1728" s="2628"/>
      <c r="L1728" s="2628"/>
      <c r="M1728" s="543"/>
      <c r="N1728" s="543"/>
      <c r="O1728" s="543"/>
      <c r="P1728" s="543"/>
      <c r="R1728" s="2641" t="s">
        <v>1130</v>
      </c>
      <c r="S1728" s="2641"/>
      <c r="T1728" s="602"/>
      <c r="U1728" s="602"/>
      <c r="V1728" s="704"/>
      <c r="W1728" s="704"/>
      <c r="X1728" s="704"/>
      <c r="Y1728" s="543"/>
      <c r="AA1728" s="709"/>
      <c r="AB1728" s="709"/>
      <c r="AC1728" s="705"/>
      <c r="AD1728" s="704"/>
      <c r="AE1728" s="704"/>
      <c r="AF1728" s="704"/>
      <c r="AG1728" s="543"/>
      <c r="AH1728" s="709"/>
      <c r="AI1728" s="709"/>
      <c r="AJ1728" s="602"/>
      <c r="AK1728" s="602"/>
      <c r="AL1728" s="602"/>
      <c r="AM1728" s="602"/>
      <c r="AN1728" s="602"/>
      <c r="AO1728" s="543"/>
    </row>
    <row r="1729" spans="1:41" s="555" customFormat="1" ht="15" customHeight="1">
      <c r="A1729" s="2582" t="s">
        <v>369</v>
      </c>
      <c r="B1729" s="2583"/>
      <c r="C1729" s="2586" t="s">
        <v>230</v>
      </c>
      <c r="D1729" s="2586"/>
      <c r="E1729" s="2586"/>
      <c r="F1729" s="2586"/>
      <c r="G1729" s="2574" t="s">
        <v>370</v>
      </c>
      <c r="H1729" s="2575"/>
      <c r="I1729" s="2575"/>
      <c r="J1729" s="2576"/>
      <c r="K1729" s="2574" t="s">
        <v>371</v>
      </c>
      <c r="L1729" s="2575"/>
      <c r="M1729" s="2575"/>
      <c r="N1729" s="2575"/>
      <c r="O1729" s="2575"/>
      <c r="P1729" s="2575"/>
      <c r="Q1729" s="2575"/>
      <c r="R1729" s="2575"/>
      <c r="S1729" s="2575"/>
      <c r="T1729" s="2575"/>
      <c r="U1729" s="2575"/>
      <c r="V1729" s="2575"/>
      <c r="W1729" s="2575"/>
      <c r="X1729" s="2575"/>
      <c r="Y1729" s="2575"/>
      <c r="Z1729" s="2575"/>
      <c r="AA1729" s="2575"/>
      <c r="AB1729" s="2575"/>
      <c r="AC1729" s="2575"/>
      <c r="AD1729" s="2575"/>
      <c r="AE1729" s="2575"/>
      <c r="AF1729" s="2575"/>
      <c r="AG1729" s="2576"/>
      <c r="AH1729" s="2574" t="s">
        <v>3545</v>
      </c>
      <c r="AI1729" s="2575"/>
      <c r="AJ1729" s="2575"/>
      <c r="AK1729" s="2575"/>
      <c r="AL1729" s="2575"/>
      <c r="AM1729" s="2575"/>
      <c r="AN1729" s="2575"/>
      <c r="AO1729" s="2576"/>
    </row>
    <row r="1730" spans="1:41" s="555" customFormat="1" ht="32.25" customHeight="1">
      <c r="A1730" s="2584"/>
      <c r="B1730" s="2585"/>
      <c r="C1730" s="933" t="s">
        <v>372</v>
      </c>
      <c r="D1730" s="933" t="s">
        <v>373</v>
      </c>
      <c r="E1730" s="933" t="s">
        <v>374</v>
      </c>
      <c r="F1730" s="933" t="s">
        <v>375</v>
      </c>
      <c r="G1730" s="933" t="s">
        <v>376</v>
      </c>
      <c r="H1730" s="933" t="s">
        <v>377</v>
      </c>
      <c r="I1730" s="933" t="s">
        <v>1066</v>
      </c>
      <c r="J1730" s="933" t="s">
        <v>378</v>
      </c>
      <c r="K1730" s="933" t="s">
        <v>890</v>
      </c>
      <c r="L1730" s="933" t="s">
        <v>379</v>
      </c>
      <c r="M1730" s="933" t="s">
        <v>380</v>
      </c>
      <c r="N1730" s="933" t="s">
        <v>381</v>
      </c>
      <c r="O1730" s="933" t="s">
        <v>382</v>
      </c>
      <c r="P1730" s="933" t="s">
        <v>383</v>
      </c>
      <c r="Q1730" s="933" t="s">
        <v>384</v>
      </c>
      <c r="R1730" s="933" t="s">
        <v>412</v>
      </c>
      <c r="S1730" s="933" t="s">
        <v>413</v>
      </c>
      <c r="T1730" s="933" t="s">
        <v>414</v>
      </c>
      <c r="U1730" s="933" t="s">
        <v>415</v>
      </c>
      <c r="V1730" s="933" t="s">
        <v>416</v>
      </c>
      <c r="W1730" s="933" t="s">
        <v>417</v>
      </c>
      <c r="X1730" s="933" t="s">
        <v>418</v>
      </c>
      <c r="Y1730" s="933" t="s">
        <v>419</v>
      </c>
      <c r="Z1730" s="933" t="s">
        <v>420</v>
      </c>
      <c r="AA1730" s="933" t="s">
        <v>421</v>
      </c>
      <c r="AB1730" s="933" t="s">
        <v>422</v>
      </c>
      <c r="AC1730" s="933" t="s">
        <v>423</v>
      </c>
      <c r="AD1730" s="933" t="s">
        <v>424</v>
      </c>
      <c r="AE1730" s="933" t="s">
        <v>425</v>
      </c>
      <c r="AF1730" s="933" t="s">
        <v>426</v>
      </c>
      <c r="AG1730" s="933" t="s">
        <v>427</v>
      </c>
      <c r="AH1730" s="933" t="s">
        <v>3003</v>
      </c>
      <c r="AI1730" s="933" t="s">
        <v>432</v>
      </c>
      <c r="AJ1730" s="933" t="s">
        <v>428</v>
      </c>
      <c r="AK1730" s="933" t="s">
        <v>429</v>
      </c>
      <c r="AL1730" s="933" t="s">
        <v>430</v>
      </c>
      <c r="AM1730" s="933" t="s">
        <v>362</v>
      </c>
      <c r="AN1730" s="933" t="s">
        <v>431</v>
      </c>
      <c r="AO1730" s="933" t="s">
        <v>1260</v>
      </c>
    </row>
    <row r="1731" spans="1:41" s="711" customFormat="1" ht="15" customHeight="1">
      <c r="A1731" s="2642" t="s">
        <v>44</v>
      </c>
      <c r="B1731" s="2642"/>
      <c r="C1731" s="567" t="s">
        <v>1926</v>
      </c>
      <c r="D1731" s="568">
        <v>4</v>
      </c>
      <c r="E1731" s="567" t="s">
        <v>2790</v>
      </c>
      <c r="F1731" s="568">
        <v>4.5</v>
      </c>
      <c r="G1731" s="568" t="s">
        <v>1226</v>
      </c>
      <c r="H1731" s="568" t="s">
        <v>1226</v>
      </c>
      <c r="I1731" s="568">
        <v>5</v>
      </c>
      <c r="J1731" s="568">
        <v>6.5</v>
      </c>
      <c r="K1731" s="568" t="s">
        <v>2984</v>
      </c>
      <c r="L1731" s="568">
        <v>5</v>
      </c>
      <c r="M1731" s="568">
        <v>6</v>
      </c>
      <c r="N1731" s="568">
        <v>5</v>
      </c>
      <c r="O1731" s="568">
        <v>5</v>
      </c>
      <c r="P1731" s="568">
        <v>4.5</v>
      </c>
      <c r="Q1731" s="568">
        <v>4.5</v>
      </c>
      <c r="R1731" s="546" t="s">
        <v>2752</v>
      </c>
      <c r="S1731" s="548">
        <v>5</v>
      </c>
      <c r="T1731" s="547">
        <v>4.5</v>
      </c>
      <c r="U1731" s="547" t="s">
        <v>1782</v>
      </c>
      <c r="V1731" s="547">
        <v>6</v>
      </c>
      <c r="W1731" s="547">
        <v>5.5</v>
      </c>
      <c r="X1731" s="547" t="s">
        <v>3018</v>
      </c>
      <c r="Y1731" s="547">
        <v>6</v>
      </c>
      <c r="Z1731" s="568">
        <v>6</v>
      </c>
      <c r="AA1731" s="568">
        <v>5</v>
      </c>
      <c r="AB1731" s="568">
        <v>6</v>
      </c>
      <c r="AC1731" s="567" t="s">
        <v>2985</v>
      </c>
      <c r="AD1731" s="568">
        <v>6</v>
      </c>
      <c r="AE1731" s="568" t="s">
        <v>2986</v>
      </c>
      <c r="AF1731" s="568">
        <v>5.5</v>
      </c>
      <c r="AG1731" s="568">
        <v>5</v>
      </c>
      <c r="AH1731" s="567" t="s">
        <v>3035</v>
      </c>
      <c r="AI1731" s="567" t="s">
        <v>3023</v>
      </c>
      <c r="AJ1731" s="568">
        <v>5</v>
      </c>
      <c r="AK1731" s="568">
        <v>4.75</v>
      </c>
      <c r="AL1731" s="568">
        <v>6.5</v>
      </c>
      <c r="AM1731" s="568">
        <v>4.5</v>
      </c>
      <c r="AN1731" s="568">
        <v>1</v>
      </c>
      <c r="AO1731" s="568" t="s">
        <v>3076</v>
      </c>
    </row>
    <row r="1732" spans="1:41" ht="15" customHeight="1">
      <c r="A1732" s="2639" t="s">
        <v>45</v>
      </c>
      <c r="B1732" s="2639"/>
      <c r="C1732" s="569"/>
      <c r="D1732" s="569"/>
      <c r="E1732" s="569"/>
      <c r="F1732" s="569"/>
      <c r="G1732" s="569"/>
      <c r="H1732" s="569"/>
      <c r="I1732" s="569"/>
      <c r="J1732" s="569"/>
      <c r="K1732" s="569"/>
      <c r="L1732" s="569"/>
      <c r="M1732" s="569"/>
      <c r="N1732" s="569"/>
      <c r="O1732" s="569"/>
      <c r="P1732" s="569"/>
      <c r="Q1732" s="569"/>
      <c r="R1732" s="546"/>
      <c r="S1732" s="546"/>
      <c r="T1732" s="546"/>
      <c r="U1732" s="546"/>
      <c r="V1732" s="546"/>
      <c r="W1732" s="546"/>
      <c r="X1732" s="546"/>
      <c r="Y1732" s="547"/>
      <c r="Z1732" s="567"/>
      <c r="AA1732" s="567"/>
      <c r="AB1732" s="567"/>
      <c r="AC1732" s="567"/>
      <c r="AD1732" s="567"/>
      <c r="AE1732" s="567"/>
      <c r="AF1732" s="567"/>
      <c r="AG1732" s="567"/>
      <c r="AH1732" s="567"/>
      <c r="AI1732" s="567"/>
      <c r="AJ1732" s="567"/>
      <c r="AK1732" s="567"/>
      <c r="AL1732" s="567"/>
      <c r="AM1732" s="567"/>
      <c r="AN1732" s="568"/>
      <c r="AO1732" s="568"/>
    </row>
    <row r="1733" spans="1:41" ht="15" customHeight="1">
      <c r="A1733" s="514" t="s">
        <v>856</v>
      </c>
      <c r="B1733" s="512" t="s">
        <v>2314</v>
      </c>
      <c r="C1733" s="568">
        <v>7.25</v>
      </c>
      <c r="D1733" s="568">
        <v>7.25</v>
      </c>
      <c r="E1733" s="568">
        <v>7</v>
      </c>
      <c r="F1733" s="568">
        <v>7.5</v>
      </c>
      <c r="G1733" s="568">
        <v>7.25</v>
      </c>
      <c r="H1733" s="568">
        <v>7.5</v>
      </c>
      <c r="I1733" s="568">
        <v>7</v>
      </c>
      <c r="J1733" s="568">
        <v>7</v>
      </c>
      <c r="K1733" s="568">
        <v>8</v>
      </c>
      <c r="L1733" s="570">
        <v>8.5</v>
      </c>
      <c r="M1733" s="568" t="s">
        <v>2478</v>
      </c>
      <c r="N1733" s="568">
        <v>8.25</v>
      </c>
      <c r="O1733" s="567" t="s">
        <v>3083</v>
      </c>
      <c r="P1733" s="568">
        <v>7.75</v>
      </c>
      <c r="Q1733" s="568">
        <v>7.75</v>
      </c>
      <c r="R1733" s="547" t="s">
        <v>2792</v>
      </c>
      <c r="S1733" s="547">
        <v>8</v>
      </c>
      <c r="T1733" s="547" t="s">
        <v>2831</v>
      </c>
      <c r="U1733" s="547" t="s">
        <v>2482</v>
      </c>
      <c r="V1733" s="547">
        <v>9</v>
      </c>
      <c r="W1733" s="547" t="s">
        <v>2520</v>
      </c>
      <c r="X1733" s="547">
        <v>6.5</v>
      </c>
      <c r="Y1733" s="547">
        <v>8.5</v>
      </c>
      <c r="Z1733" s="568">
        <v>9.1</v>
      </c>
      <c r="AA1733" s="568">
        <v>9</v>
      </c>
      <c r="AB1733" s="568" t="s">
        <v>2502</v>
      </c>
      <c r="AC1733" s="567" t="s">
        <v>3025</v>
      </c>
      <c r="AD1733" s="568">
        <v>9.25</v>
      </c>
      <c r="AE1733" s="568" t="s">
        <v>2549</v>
      </c>
      <c r="AF1733" s="568">
        <v>9</v>
      </c>
      <c r="AG1733" s="568" t="s">
        <v>2384</v>
      </c>
      <c r="AH1733" s="568">
        <v>5</v>
      </c>
      <c r="AI1733" s="567" t="s">
        <v>3067</v>
      </c>
      <c r="AJ1733" s="568" t="s">
        <v>2673</v>
      </c>
      <c r="AK1733" s="567" t="s">
        <v>2787</v>
      </c>
      <c r="AL1733" s="568">
        <v>9</v>
      </c>
      <c r="AM1733" s="567">
        <v>5.25</v>
      </c>
      <c r="AN1733" s="568" t="s">
        <v>2967</v>
      </c>
      <c r="AO1733" s="568" t="s">
        <v>3077</v>
      </c>
    </row>
    <row r="1734" spans="1:41" ht="15" customHeight="1">
      <c r="A1734" s="514" t="s">
        <v>1085</v>
      </c>
      <c r="B1734" s="512" t="s">
        <v>2315</v>
      </c>
      <c r="C1734" s="568">
        <v>7.5</v>
      </c>
      <c r="D1734" s="568">
        <v>7.5</v>
      </c>
      <c r="E1734" s="568">
        <v>7.5</v>
      </c>
      <c r="F1734" s="568">
        <v>7.75</v>
      </c>
      <c r="G1734" s="568">
        <v>7.5</v>
      </c>
      <c r="H1734" s="568">
        <v>8</v>
      </c>
      <c r="I1734" s="568">
        <v>7.5</v>
      </c>
      <c r="J1734" s="568">
        <v>7.25</v>
      </c>
      <c r="K1734" s="568">
        <v>8</v>
      </c>
      <c r="L1734" s="570">
        <v>8.5</v>
      </c>
      <c r="M1734" s="568" t="s">
        <v>2478</v>
      </c>
      <c r="N1734" s="568">
        <v>8</v>
      </c>
      <c r="O1734" s="567" t="s">
        <v>2831</v>
      </c>
      <c r="P1734" s="568">
        <v>8</v>
      </c>
      <c r="Q1734" s="568">
        <v>7.75</v>
      </c>
      <c r="R1734" s="547" t="s">
        <v>3084</v>
      </c>
      <c r="S1734" s="547">
        <v>8.25</v>
      </c>
      <c r="T1734" s="547" t="s">
        <v>2500</v>
      </c>
      <c r="U1734" s="547" t="s">
        <v>2482</v>
      </c>
      <c r="V1734" s="547">
        <v>9</v>
      </c>
      <c r="W1734" s="547" t="s">
        <v>2520</v>
      </c>
      <c r="X1734" s="546">
        <v>6.75</v>
      </c>
      <c r="Y1734" s="547">
        <v>8.5</v>
      </c>
      <c r="Z1734" s="568">
        <v>9.1</v>
      </c>
      <c r="AA1734" s="568">
        <v>9</v>
      </c>
      <c r="AB1734" s="568" t="s">
        <v>2502</v>
      </c>
      <c r="AC1734" s="567" t="s">
        <v>3011</v>
      </c>
      <c r="AD1734" s="568">
        <v>9.25</v>
      </c>
      <c r="AE1734" s="568">
        <v>9</v>
      </c>
      <c r="AF1734" s="568">
        <v>9</v>
      </c>
      <c r="AG1734" s="568" t="s">
        <v>2384</v>
      </c>
      <c r="AH1734" s="568">
        <v>5.5</v>
      </c>
      <c r="AI1734" s="567" t="s">
        <v>3085</v>
      </c>
      <c r="AJ1734" s="568" t="s">
        <v>2480</v>
      </c>
      <c r="AK1734" s="567" t="s">
        <v>2729</v>
      </c>
      <c r="AL1734" s="568">
        <v>9</v>
      </c>
      <c r="AM1734" s="568">
        <v>5.5</v>
      </c>
      <c r="AN1734" s="568" t="s">
        <v>2969</v>
      </c>
      <c r="AO1734" s="568" t="s">
        <v>3086</v>
      </c>
    </row>
    <row r="1735" spans="1:41" ht="15" customHeight="1">
      <c r="A1735" s="514" t="s">
        <v>827</v>
      </c>
      <c r="B1735" s="512" t="s">
        <v>2316</v>
      </c>
      <c r="C1735" s="568">
        <v>8</v>
      </c>
      <c r="D1735" s="568" t="s">
        <v>2502</v>
      </c>
      <c r="E1735" s="568">
        <v>7.75</v>
      </c>
      <c r="F1735" s="568">
        <v>8</v>
      </c>
      <c r="G1735" s="568">
        <v>8</v>
      </c>
      <c r="H1735" s="568">
        <v>8.25</v>
      </c>
      <c r="I1735" s="568">
        <v>7.75</v>
      </c>
      <c r="J1735" s="568">
        <v>7.5</v>
      </c>
      <c r="K1735" s="568" t="s">
        <v>2523</v>
      </c>
      <c r="L1735" s="570">
        <v>8.5</v>
      </c>
      <c r="M1735" s="568" t="s">
        <v>2384</v>
      </c>
      <c r="N1735" s="568">
        <v>8</v>
      </c>
      <c r="O1735" s="567" t="s">
        <v>2384</v>
      </c>
      <c r="P1735" s="568">
        <v>8.25</v>
      </c>
      <c r="Q1735" s="568">
        <v>8</v>
      </c>
      <c r="R1735" s="547" t="s">
        <v>2520</v>
      </c>
      <c r="S1735" s="547">
        <v>8.75</v>
      </c>
      <c r="T1735" s="547" t="s">
        <v>2734</v>
      </c>
      <c r="U1735" s="547" t="s">
        <v>2482</v>
      </c>
      <c r="V1735" s="547">
        <v>9.25</v>
      </c>
      <c r="W1735" s="547">
        <v>8.25</v>
      </c>
      <c r="X1735" s="547">
        <v>7</v>
      </c>
      <c r="Y1735" s="547">
        <v>8.5</v>
      </c>
      <c r="Z1735" s="568">
        <v>9.1</v>
      </c>
      <c r="AA1735" s="568">
        <v>9.25</v>
      </c>
      <c r="AB1735" s="568" t="s">
        <v>2502</v>
      </c>
      <c r="AC1735" s="567" t="s">
        <v>3011</v>
      </c>
      <c r="AD1735" s="568">
        <v>9.25</v>
      </c>
      <c r="AE1735" s="568">
        <v>9.25</v>
      </c>
      <c r="AF1735" s="568">
        <v>9.25</v>
      </c>
      <c r="AG1735" s="568" t="s">
        <v>2384</v>
      </c>
      <c r="AH1735" s="567" t="s">
        <v>3031</v>
      </c>
      <c r="AI1735" s="567" t="s">
        <v>3079</v>
      </c>
      <c r="AJ1735" s="568" t="s">
        <v>2384</v>
      </c>
      <c r="AK1735" s="567" t="s">
        <v>2502</v>
      </c>
      <c r="AL1735" s="568">
        <v>9</v>
      </c>
      <c r="AM1735" s="568">
        <v>5.5</v>
      </c>
      <c r="AN1735" s="568" t="s">
        <v>2642</v>
      </c>
      <c r="AO1735" s="568" t="s">
        <v>3023</v>
      </c>
    </row>
    <row r="1736" spans="1:41" ht="15" customHeight="1">
      <c r="A1736" s="514" t="s">
        <v>828</v>
      </c>
      <c r="B1736" s="512" t="s">
        <v>2317</v>
      </c>
      <c r="C1736" s="568">
        <v>8.25</v>
      </c>
      <c r="D1736" s="568" t="s">
        <v>2502</v>
      </c>
      <c r="E1736" s="568">
        <v>8</v>
      </c>
      <c r="F1736" s="568">
        <v>8.5</v>
      </c>
      <c r="G1736" s="568">
        <v>8.25</v>
      </c>
      <c r="H1736" s="568">
        <v>8.5</v>
      </c>
      <c r="I1736" s="568">
        <v>8</v>
      </c>
      <c r="J1736" s="568">
        <v>7.75</v>
      </c>
      <c r="K1736" s="568">
        <v>8</v>
      </c>
      <c r="L1736" s="568" t="s">
        <v>76</v>
      </c>
      <c r="M1736" s="568">
        <v>7.5</v>
      </c>
      <c r="N1736" s="568" t="s">
        <v>76</v>
      </c>
      <c r="O1736" s="567" t="s">
        <v>2734</v>
      </c>
      <c r="P1736" s="568">
        <v>8.5</v>
      </c>
      <c r="Q1736" s="568" t="s">
        <v>76</v>
      </c>
      <c r="R1736" s="547">
        <v>7.75</v>
      </c>
      <c r="S1736" s="547">
        <v>9</v>
      </c>
      <c r="T1736" s="547">
        <v>8.5</v>
      </c>
      <c r="U1736" s="547" t="s">
        <v>76</v>
      </c>
      <c r="V1736" s="547" t="s">
        <v>76</v>
      </c>
      <c r="W1736" s="547">
        <v>8.25</v>
      </c>
      <c r="X1736" s="547">
        <v>7</v>
      </c>
      <c r="Y1736" s="546" t="s">
        <v>2996</v>
      </c>
      <c r="Z1736" s="567" t="s">
        <v>76</v>
      </c>
      <c r="AA1736" s="567" t="s">
        <v>76</v>
      </c>
      <c r="AB1736" s="568" t="s">
        <v>2502</v>
      </c>
      <c r="AC1736" s="567" t="s">
        <v>1782</v>
      </c>
      <c r="AD1736" s="568">
        <v>9.25</v>
      </c>
      <c r="AE1736" s="568" t="s">
        <v>76</v>
      </c>
      <c r="AF1736" s="568">
        <v>8.5</v>
      </c>
      <c r="AG1736" s="568" t="s">
        <v>76</v>
      </c>
      <c r="AH1736" s="567" t="s">
        <v>3034</v>
      </c>
      <c r="AI1736" s="567" t="s">
        <v>3073</v>
      </c>
      <c r="AJ1736" s="568" t="s">
        <v>2501</v>
      </c>
      <c r="AK1736" s="567" t="s">
        <v>2502</v>
      </c>
      <c r="AL1736" s="568">
        <v>9</v>
      </c>
      <c r="AM1736" s="568">
        <v>5.5</v>
      </c>
      <c r="AN1736" s="568" t="s">
        <v>2642</v>
      </c>
      <c r="AO1736" s="568" t="s">
        <v>3074</v>
      </c>
    </row>
    <row r="1737" spans="1:41" ht="15" customHeight="1">
      <c r="A1737" s="514" t="s">
        <v>854</v>
      </c>
      <c r="B1737" s="512" t="s">
        <v>2318</v>
      </c>
      <c r="C1737" s="568" t="s">
        <v>76</v>
      </c>
      <c r="D1737" s="568" t="s">
        <v>2502</v>
      </c>
      <c r="E1737" s="568" t="s">
        <v>76</v>
      </c>
      <c r="F1737" s="568" t="s">
        <v>76</v>
      </c>
      <c r="G1737" s="568">
        <v>8.25</v>
      </c>
      <c r="H1737" s="568">
        <v>8.5</v>
      </c>
      <c r="I1737" s="568">
        <v>8.5</v>
      </c>
      <c r="J1737" s="568">
        <v>7.75</v>
      </c>
      <c r="K1737" s="568">
        <v>8</v>
      </c>
      <c r="L1737" s="568" t="s">
        <v>76</v>
      </c>
      <c r="M1737" s="568" t="s">
        <v>76</v>
      </c>
      <c r="N1737" s="568" t="s">
        <v>76</v>
      </c>
      <c r="O1737" s="567" t="s">
        <v>2734</v>
      </c>
      <c r="P1737" s="568">
        <v>8.5</v>
      </c>
      <c r="Q1737" s="568" t="s">
        <v>76</v>
      </c>
      <c r="R1737" s="547">
        <v>7.75</v>
      </c>
      <c r="S1737" s="547" t="s">
        <v>76</v>
      </c>
      <c r="T1737" s="547">
        <v>8.5</v>
      </c>
      <c r="U1737" s="547" t="s">
        <v>76</v>
      </c>
      <c r="V1737" s="547" t="s">
        <v>76</v>
      </c>
      <c r="W1737" s="547">
        <v>8.25</v>
      </c>
      <c r="X1737" s="547">
        <v>7</v>
      </c>
      <c r="Y1737" s="547" t="s">
        <v>2979</v>
      </c>
      <c r="Z1737" s="567" t="s">
        <v>76</v>
      </c>
      <c r="AA1737" s="567" t="s">
        <v>76</v>
      </c>
      <c r="AB1737" s="568" t="s">
        <v>2502</v>
      </c>
      <c r="AC1737" s="567" t="s">
        <v>1782</v>
      </c>
      <c r="AD1737" s="568" t="s">
        <v>76</v>
      </c>
      <c r="AE1737" s="568" t="s">
        <v>76</v>
      </c>
      <c r="AF1737" s="568">
        <v>8.5</v>
      </c>
      <c r="AG1737" s="568" t="s">
        <v>76</v>
      </c>
      <c r="AH1737" s="567" t="s">
        <v>3036</v>
      </c>
      <c r="AI1737" s="567" t="s">
        <v>3058</v>
      </c>
      <c r="AJ1737" s="568" t="s">
        <v>2501</v>
      </c>
      <c r="AK1737" s="567" t="s">
        <v>2502</v>
      </c>
      <c r="AL1737" s="568">
        <v>9</v>
      </c>
      <c r="AM1737" s="568" t="s">
        <v>76</v>
      </c>
      <c r="AN1737" s="568" t="s">
        <v>2642</v>
      </c>
      <c r="AO1737" s="568" t="s">
        <v>76</v>
      </c>
    </row>
    <row r="1738" spans="1:41" ht="15" customHeight="1">
      <c r="A1738" s="2639" t="s">
        <v>388</v>
      </c>
      <c r="B1738" s="2639"/>
      <c r="C1738" s="568"/>
      <c r="D1738" s="568"/>
      <c r="E1738" s="568"/>
      <c r="F1738" s="568"/>
      <c r="G1738" s="568"/>
      <c r="H1738" s="568"/>
      <c r="I1738" s="568"/>
      <c r="J1738" s="568"/>
      <c r="K1738" s="568"/>
      <c r="L1738" s="568"/>
      <c r="M1738" s="568"/>
      <c r="N1738" s="568"/>
      <c r="O1738" s="567" t="s">
        <v>311</v>
      </c>
      <c r="P1738" s="568"/>
      <c r="Q1738" s="567"/>
      <c r="R1738" s="547"/>
      <c r="S1738" s="547"/>
      <c r="T1738" s="547"/>
      <c r="U1738" s="547"/>
      <c r="V1738" s="547"/>
      <c r="W1738" s="547"/>
      <c r="X1738" s="546"/>
      <c r="Y1738" s="547"/>
      <c r="Z1738" s="567"/>
      <c r="AA1738" s="567"/>
      <c r="AB1738" s="568"/>
      <c r="AC1738" s="567"/>
      <c r="AD1738" s="568"/>
      <c r="AE1738" s="568"/>
      <c r="AF1738" s="568"/>
      <c r="AG1738" s="568"/>
      <c r="AH1738" s="567"/>
      <c r="AI1738" s="567"/>
      <c r="AJ1738" s="567"/>
      <c r="AK1738" s="567"/>
      <c r="AL1738" s="567"/>
      <c r="AM1738" s="567"/>
      <c r="AN1738" s="568"/>
      <c r="AO1738" s="568"/>
    </row>
    <row r="1739" spans="1:41" ht="15" customHeight="1">
      <c r="A1739" s="2639" t="s">
        <v>389</v>
      </c>
      <c r="B1739" s="2639"/>
      <c r="C1739" s="568"/>
      <c r="D1739" s="568"/>
      <c r="E1739" s="568"/>
      <c r="F1739" s="568"/>
      <c r="G1739" s="568"/>
      <c r="H1739" s="568"/>
      <c r="I1739" s="568"/>
      <c r="J1739" s="568"/>
      <c r="K1739" s="568"/>
      <c r="L1739" s="568"/>
      <c r="M1739" s="568"/>
      <c r="N1739" s="568"/>
      <c r="O1739" s="567"/>
      <c r="P1739" s="568"/>
      <c r="Q1739" s="567"/>
      <c r="R1739" s="547"/>
      <c r="S1739" s="547"/>
      <c r="T1739" s="547"/>
      <c r="U1739" s="547"/>
      <c r="V1739" s="547"/>
      <c r="W1739" s="547"/>
      <c r="X1739" s="546"/>
      <c r="Y1739" s="547"/>
      <c r="Z1739" s="567"/>
      <c r="AA1739" s="567"/>
      <c r="AB1739" s="568"/>
      <c r="AC1739" s="567"/>
      <c r="AD1739" s="568"/>
      <c r="AE1739" s="568"/>
      <c r="AF1739" s="568"/>
      <c r="AG1739" s="568"/>
      <c r="AH1739" s="567"/>
      <c r="AI1739" s="567"/>
      <c r="AJ1739" s="567"/>
      <c r="AK1739" s="567"/>
      <c r="AL1739" s="567"/>
      <c r="AM1739" s="567"/>
      <c r="AN1739" s="568"/>
      <c r="AO1739" s="568"/>
    </row>
    <row r="1740" spans="1:41" ht="15" customHeight="1">
      <c r="A1740" s="563"/>
      <c r="B1740" s="564" t="s">
        <v>390</v>
      </c>
      <c r="C1740" s="568" t="s">
        <v>1646</v>
      </c>
      <c r="D1740" s="568" t="s">
        <v>2272</v>
      </c>
      <c r="E1740" s="568" t="s">
        <v>2841</v>
      </c>
      <c r="F1740" s="568">
        <v>10</v>
      </c>
      <c r="G1740" s="568" t="s">
        <v>2323</v>
      </c>
      <c r="H1740" s="568">
        <v>10</v>
      </c>
      <c r="I1740" s="568">
        <v>10</v>
      </c>
      <c r="J1740" s="568">
        <v>10</v>
      </c>
      <c r="K1740" s="568">
        <v>13</v>
      </c>
      <c r="L1740" s="568">
        <v>10</v>
      </c>
      <c r="M1740" s="568">
        <v>13</v>
      </c>
      <c r="N1740" s="568">
        <v>12</v>
      </c>
      <c r="O1740" s="568">
        <v>12</v>
      </c>
      <c r="P1740" s="568">
        <v>13</v>
      </c>
      <c r="Q1740" s="568" t="s">
        <v>1782</v>
      </c>
      <c r="R1740" s="547">
        <v>13</v>
      </c>
      <c r="S1740" s="547">
        <v>13</v>
      </c>
      <c r="T1740" s="547">
        <v>7</v>
      </c>
      <c r="U1740" s="547">
        <v>13</v>
      </c>
      <c r="V1740" s="547">
        <v>12</v>
      </c>
      <c r="W1740" s="547" t="s">
        <v>1285</v>
      </c>
      <c r="X1740" s="547">
        <v>11</v>
      </c>
      <c r="Y1740" s="547">
        <v>13</v>
      </c>
      <c r="Z1740" s="568">
        <v>13</v>
      </c>
      <c r="AA1740" s="568">
        <v>11</v>
      </c>
      <c r="AB1740" s="568">
        <v>12</v>
      </c>
      <c r="AC1740" s="568">
        <v>13</v>
      </c>
      <c r="AD1740" s="568">
        <v>9</v>
      </c>
      <c r="AE1740" s="568">
        <v>12.5</v>
      </c>
      <c r="AF1740" s="568">
        <v>13</v>
      </c>
      <c r="AG1740" s="568">
        <v>13</v>
      </c>
      <c r="AH1740" s="568">
        <v>13</v>
      </c>
      <c r="AI1740" s="568">
        <v>11.5</v>
      </c>
      <c r="AJ1740" s="568">
        <v>13</v>
      </c>
      <c r="AK1740" s="568">
        <v>7</v>
      </c>
      <c r="AL1740" s="568">
        <v>13</v>
      </c>
      <c r="AM1740" s="568">
        <v>12</v>
      </c>
      <c r="AN1740" s="568" t="s">
        <v>76</v>
      </c>
      <c r="AO1740" s="568">
        <v>13</v>
      </c>
    </row>
    <row r="1741" spans="1:41" ht="15" customHeight="1">
      <c r="A1741" s="563"/>
      <c r="B1741" s="564" t="s">
        <v>391</v>
      </c>
      <c r="C1741" s="568" t="s">
        <v>2867</v>
      </c>
      <c r="D1741" s="568" t="s">
        <v>76</v>
      </c>
      <c r="E1741" s="568" t="s">
        <v>76</v>
      </c>
      <c r="F1741" s="568" t="s">
        <v>76</v>
      </c>
      <c r="G1741" s="568" t="s">
        <v>76</v>
      </c>
      <c r="H1741" s="568">
        <v>12</v>
      </c>
      <c r="I1741" s="568" t="s">
        <v>76</v>
      </c>
      <c r="J1741" s="568" t="s">
        <v>76</v>
      </c>
      <c r="K1741" s="568">
        <v>13</v>
      </c>
      <c r="L1741" s="568" t="s">
        <v>76</v>
      </c>
      <c r="M1741" s="568" t="s">
        <v>76</v>
      </c>
      <c r="N1741" s="568" t="s">
        <v>76</v>
      </c>
      <c r="O1741" s="567" t="s">
        <v>76</v>
      </c>
      <c r="P1741" s="568" t="s">
        <v>76</v>
      </c>
      <c r="Q1741" s="568" t="s">
        <v>2680</v>
      </c>
      <c r="R1741" s="547">
        <v>13</v>
      </c>
      <c r="S1741" s="547" t="s">
        <v>76</v>
      </c>
      <c r="T1741" s="547" t="s">
        <v>76</v>
      </c>
      <c r="U1741" s="547" t="s">
        <v>76</v>
      </c>
      <c r="V1741" s="547" t="s">
        <v>76</v>
      </c>
      <c r="W1741" s="547" t="s">
        <v>76</v>
      </c>
      <c r="X1741" s="547">
        <v>13</v>
      </c>
      <c r="Y1741" s="547">
        <v>2</v>
      </c>
      <c r="Z1741" s="568" t="s">
        <v>76</v>
      </c>
      <c r="AA1741" s="568">
        <v>13</v>
      </c>
      <c r="AB1741" s="568" t="s">
        <v>76</v>
      </c>
      <c r="AC1741" s="568" t="s">
        <v>76</v>
      </c>
      <c r="AD1741" s="568" t="s">
        <v>76</v>
      </c>
      <c r="AE1741" s="568" t="s">
        <v>76</v>
      </c>
      <c r="AF1741" s="568" t="s">
        <v>76</v>
      </c>
      <c r="AG1741" s="568" t="s">
        <v>76</v>
      </c>
      <c r="AH1741" s="567" t="s">
        <v>76</v>
      </c>
      <c r="AI1741" s="568" t="s">
        <v>76</v>
      </c>
      <c r="AJ1741" s="568" t="s">
        <v>76</v>
      </c>
      <c r="AK1741" s="567" t="s">
        <v>76</v>
      </c>
      <c r="AL1741" s="568" t="s">
        <v>76</v>
      </c>
      <c r="AM1741" s="568">
        <v>12</v>
      </c>
      <c r="AN1741" s="568" t="s">
        <v>76</v>
      </c>
      <c r="AO1741" s="568">
        <v>13</v>
      </c>
    </row>
    <row r="1742" spans="1:41" ht="15" customHeight="1">
      <c r="A1742" s="2639" t="s">
        <v>400</v>
      </c>
      <c r="B1742" s="2639"/>
      <c r="C1742" s="568"/>
      <c r="D1742" s="568"/>
      <c r="E1742" s="568"/>
      <c r="F1742" s="568"/>
      <c r="G1742" s="568"/>
      <c r="H1742" s="568"/>
      <c r="I1742" s="568"/>
      <c r="J1742" s="568"/>
      <c r="K1742" s="568"/>
      <c r="L1742" s="568"/>
      <c r="M1742" s="568"/>
      <c r="N1742" s="568"/>
      <c r="O1742" s="567"/>
      <c r="P1742" s="568"/>
      <c r="Q1742" s="567"/>
      <c r="R1742" s="547"/>
      <c r="S1742" s="547"/>
      <c r="T1742" s="547"/>
      <c r="U1742" s="547"/>
      <c r="V1742" s="547"/>
      <c r="W1742" s="547"/>
      <c r="X1742" s="547"/>
      <c r="Y1742" s="547"/>
      <c r="Z1742" s="567"/>
      <c r="AA1742" s="567"/>
      <c r="AB1742" s="568"/>
      <c r="AC1742" s="568"/>
      <c r="AD1742" s="568"/>
      <c r="AE1742" s="568"/>
      <c r="AF1742" s="568"/>
      <c r="AG1742" s="568"/>
      <c r="AH1742" s="567"/>
      <c r="AI1742" s="568"/>
      <c r="AJ1742" s="568"/>
      <c r="AK1742" s="567"/>
      <c r="AL1742" s="568"/>
      <c r="AM1742" s="568"/>
      <c r="AN1742" s="568"/>
      <c r="AO1742" s="568"/>
    </row>
    <row r="1743" spans="1:41" ht="15" customHeight="1">
      <c r="B1743" s="564" t="s">
        <v>390</v>
      </c>
      <c r="C1743" s="568">
        <v>12.5</v>
      </c>
      <c r="D1743" s="568">
        <v>13</v>
      </c>
      <c r="E1743" s="568" t="s">
        <v>1647</v>
      </c>
      <c r="F1743" s="568">
        <v>13</v>
      </c>
      <c r="G1743" s="568">
        <v>12.5</v>
      </c>
      <c r="H1743" s="568">
        <v>12</v>
      </c>
      <c r="I1743" s="568">
        <v>11.5</v>
      </c>
      <c r="J1743" s="568">
        <v>13</v>
      </c>
      <c r="K1743" s="568">
        <v>13</v>
      </c>
      <c r="L1743" s="568">
        <v>13</v>
      </c>
      <c r="M1743" s="568">
        <v>13</v>
      </c>
      <c r="N1743" s="568">
        <v>13</v>
      </c>
      <c r="O1743" s="568">
        <v>13</v>
      </c>
      <c r="P1743" s="568">
        <v>13</v>
      </c>
      <c r="Q1743" s="568">
        <v>13</v>
      </c>
      <c r="R1743" s="547">
        <v>13</v>
      </c>
      <c r="S1743" s="547">
        <v>13</v>
      </c>
      <c r="T1743" s="547">
        <v>13</v>
      </c>
      <c r="U1743" s="547">
        <v>13</v>
      </c>
      <c r="V1743" s="547">
        <v>13</v>
      </c>
      <c r="W1743" s="547">
        <v>13</v>
      </c>
      <c r="X1743" s="547">
        <v>13</v>
      </c>
      <c r="Y1743" s="547">
        <v>13</v>
      </c>
      <c r="Z1743" s="568">
        <v>13</v>
      </c>
      <c r="AA1743" s="568">
        <v>13</v>
      </c>
      <c r="AB1743" s="568">
        <v>13</v>
      </c>
      <c r="AC1743" s="568">
        <v>13</v>
      </c>
      <c r="AD1743" s="568">
        <v>13</v>
      </c>
      <c r="AE1743" s="568">
        <v>13</v>
      </c>
      <c r="AF1743" s="568">
        <v>13</v>
      </c>
      <c r="AG1743" s="568">
        <v>13</v>
      </c>
      <c r="AH1743" s="568">
        <v>13</v>
      </c>
      <c r="AI1743" s="568">
        <v>12.5</v>
      </c>
      <c r="AJ1743" s="568">
        <v>13</v>
      </c>
      <c r="AK1743" s="568">
        <v>13</v>
      </c>
      <c r="AL1743" s="568">
        <v>13</v>
      </c>
      <c r="AM1743" s="568" t="s">
        <v>76</v>
      </c>
      <c r="AN1743" s="568" t="s">
        <v>1669</v>
      </c>
      <c r="AO1743" s="568">
        <v>13</v>
      </c>
    </row>
    <row r="1744" spans="1:41" ht="15" customHeight="1">
      <c r="B1744" s="564" t="s">
        <v>391</v>
      </c>
      <c r="C1744" s="568" t="s">
        <v>76</v>
      </c>
      <c r="D1744" s="568" t="s">
        <v>76</v>
      </c>
      <c r="E1744" s="568" t="s">
        <v>76</v>
      </c>
      <c r="F1744" s="568" t="s">
        <v>76</v>
      </c>
      <c r="G1744" s="568" t="s">
        <v>76</v>
      </c>
      <c r="H1744" s="568" t="s">
        <v>76</v>
      </c>
      <c r="I1744" s="568">
        <v>12.5</v>
      </c>
      <c r="J1744" s="568" t="s">
        <v>76</v>
      </c>
      <c r="K1744" s="568">
        <v>13</v>
      </c>
      <c r="L1744" s="568" t="s">
        <v>76</v>
      </c>
      <c r="M1744" s="568" t="s">
        <v>76</v>
      </c>
      <c r="N1744" s="568" t="s">
        <v>76</v>
      </c>
      <c r="O1744" s="568" t="s">
        <v>76</v>
      </c>
      <c r="P1744" s="567" t="s">
        <v>76</v>
      </c>
      <c r="Q1744" s="567" t="s">
        <v>76</v>
      </c>
      <c r="R1744" s="547">
        <v>13</v>
      </c>
      <c r="S1744" s="547" t="s">
        <v>76</v>
      </c>
      <c r="T1744" s="547" t="s">
        <v>76</v>
      </c>
      <c r="U1744" s="547" t="s">
        <v>76</v>
      </c>
      <c r="V1744" s="547" t="s">
        <v>76</v>
      </c>
      <c r="W1744" s="547" t="s">
        <v>76</v>
      </c>
      <c r="X1744" s="547" t="s">
        <v>76</v>
      </c>
      <c r="Y1744" s="547" t="s">
        <v>76</v>
      </c>
      <c r="Z1744" s="568" t="s">
        <v>76</v>
      </c>
      <c r="AA1744" s="568" t="s">
        <v>76</v>
      </c>
      <c r="AB1744" s="568" t="s">
        <v>76</v>
      </c>
      <c r="AC1744" s="568" t="s">
        <v>76</v>
      </c>
      <c r="AD1744" s="568" t="s">
        <v>76</v>
      </c>
      <c r="AE1744" s="568" t="s">
        <v>76</v>
      </c>
      <c r="AF1744" s="568" t="s">
        <v>76</v>
      </c>
      <c r="AG1744" s="568"/>
      <c r="AH1744" s="568" t="s">
        <v>76</v>
      </c>
      <c r="AI1744" s="568">
        <v>13</v>
      </c>
      <c r="AJ1744" s="568" t="s">
        <v>76</v>
      </c>
      <c r="AK1744" s="567" t="s">
        <v>76</v>
      </c>
      <c r="AL1744" s="568" t="s">
        <v>76</v>
      </c>
      <c r="AM1744" s="568">
        <v>13</v>
      </c>
      <c r="AN1744" s="568" t="s">
        <v>76</v>
      </c>
      <c r="AO1744" s="568">
        <v>13</v>
      </c>
    </row>
    <row r="1745" spans="1:41" ht="15" customHeight="1">
      <c r="A1745" s="2639" t="s">
        <v>47</v>
      </c>
      <c r="B1745" s="2639"/>
      <c r="C1745" s="568"/>
      <c r="D1745" s="568"/>
      <c r="E1745" s="568"/>
      <c r="F1745" s="568"/>
      <c r="G1745" s="568"/>
      <c r="H1745" s="568"/>
      <c r="I1745" s="568"/>
      <c r="J1745" s="568"/>
      <c r="K1745" s="568"/>
      <c r="L1745" s="568"/>
      <c r="M1745" s="568"/>
      <c r="N1745" s="568"/>
      <c r="O1745" s="568"/>
      <c r="P1745" s="567"/>
      <c r="Q1745" s="567"/>
      <c r="R1745" s="547" t="s">
        <v>1285</v>
      </c>
      <c r="S1745" s="547"/>
      <c r="T1745" s="547"/>
      <c r="U1745" s="547"/>
      <c r="V1745" s="547"/>
      <c r="W1745" s="547"/>
      <c r="X1745" s="547"/>
      <c r="Y1745" s="547"/>
      <c r="Z1745" s="568"/>
      <c r="AA1745" s="568"/>
      <c r="AB1745" s="568"/>
      <c r="AC1745" s="568"/>
      <c r="AD1745" s="568"/>
      <c r="AE1745" s="568"/>
      <c r="AF1745" s="568"/>
      <c r="AG1745" s="568"/>
      <c r="AH1745" s="568"/>
      <c r="AI1745" s="568"/>
      <c r="AJ1745" s="568"/>
      <c r="AK1745" s="567"/>
      <c r="AL1745" s="568"/>
      <c r="AM1745" s="568"/>
      <c r="AN1745" s="568"/>
      <c r="AO1745" s="568"/>
    </row>
    <row r="1746" spans="1:41" ht="15" customHeight="1">
      <c r="B1746" s="564" t="s">
        <v>390</v>
      </c>
      <c r="C1746" s="568">
        <v>12</v>
      </c>
      <c r="D1746" s="568" t="s">
        <v>1645</v>
      </c>
      <c r="E1746" s="568" t="s">
        <v>1663</v>
      </c>
      <c r="F1746" s="568">
        <v>12.5</v>
      </c>
      <c r="G1746" s="568" t="s">
        <v>1645</v>
      </c>
      <c r="H1746" s="568">
        <v>12</v>
      </c>
      <c r="I1746" s="568">
        <v>10</v>
      </c>
      <c r="J1746" s="568" t="s">
        <v>1854</v>
      </c>
      <c r="K1746" s="568">
        <v>16.5</v>
      </c>
      <c r="L1746" s="568">
        <v>13.25</v>
      </c>
      <c r="M1746" s="568">
        <v>14.75</v>
      </c>
      <c r="N1746" s="568">
        <v>14.5</v>
      </c>
      <c r="O1746" s="568">
        <v>13</v>
      </c>
      <c r="P1746" s="568">
        <v>11.5</v>
      </c>
      <c r="Q1746" s="570">
        <v>12</v>
      </c>
      <c r="R1746" s="547">
        <v>13.5</v>
      </c>
      <c r="S1746" s="547">
        <v>14.5</v>
      </c>
      <c r="T1746" s="547">
        <v>13</v>
      </c>
      <c r="U1746" s="547">
        <v>14.5</v>
      </c>
      <c r="V1746" s="547">
        <v>15.5</v>
      </c>
      <c r="W1746" s="547">
        <v>13</v>
      </c>
      <c r="X1746" s="547">
        <v>15.5</v>
      </c>
      <c r="Y1746" s="547">
        <v>11.5</v>
      </c>
      <c r="Z1746" s="568">
        <v>14.5</v>
      </c>
      <c r="AA1746" s="568">
        <v>13.5</v>
      </c>
      <c r="AB1746" s="568">
        <v>13.75</v>
      </c>
      <c r="AC1746" s="568">
        <v>16.3</v>
      </c>
      <c r="AD1746" s="568">
        <v>14</v>
      </c>
      <c r="AE1746" s="568">
        <v>14.5</v>
      </c>
      <c r="AF1746" s="568">
        <v>13</v>
      </c>
      <c r="AG1746" s="568">
        <v>14.5</v>
      </c>
      <c r="AH1746" s="568">
        <v>13</v>
      </c>
      <c r="AI1746" s="568">
        <v>14</v>
      </c>
      <c r="AJ1746" s="568">
        <v>15</v>
      </c>
      <c r="AK1746" s="568">
        <v>14</v>
      </c>
      <c r="AL1746" s="568" t="s">
        <v>76</v>
      </c>
      <c r="AM1746" s="568" t="s">
        <v>76</v>
      </c>
      <c r="AN1746" s="568" t="s">
        <v>1669</v>
      </c>
      <c r="AO1746" s="568">
        <v>13</v>
      </c>
    </row>
    <row r="1747" spans="1:41" ht="15" customHeight="1">
      <c r="B1747" s="564" t="s">
        <v>391</v>
      </c>
      <c r="C1747" s="568">
        <v>12.5</v>
      </c>
      <c r="D1747" s="568" t="s">
        <v>76</v>
      </c>
      <c r="E1747" s="568" t="s">
        <v>76</v>
      </c>
      <c r="F1747" s="568" t="s">
        <v>76</v>
      </c>
      <c r="G1747" s="568" t="s">
        <v>76</v>
      </c>
      <c r="H1747" s="568" t="s">
        <v>76</v>
      </c>
      <c r="I1747" s="568">
        <v>11</v>
      </c>
      <c r="J1747" s="568" t="s">
        <v>76</v>
      </c>
      <c r="K1747" s="568">
        <v>16.5</v>
      </c>
      <c r="L1747" s="568" t="s">
        <v>76</v>
      </c>
      <c r="M1747" s="568" t="s">
        <v>76</v>
      </c>
      <c r="N1747" s="568" t="s">
        <v>76</v>
      </c>
      <c r="O1747" s="568" t="s">
        <v>76</v>
      </c>
      <c r="P1747" s="567" t="s">
        <v>76</v>
      </c>
      <c r="Q1747" s="567" t="s">
        <v>76</v>
      </c>
      <c r="R1747" s="547" t="s">
        <v>76</v>
      </c>
      <c r="S1747" s="547" t="s">
        <v>76</v>
      </c>
      <c r="T1747" s="547" t="s">
        <v>76</v>
      </c>
      <c r="U1747" s="547" t="s">
        <v>76</v>
      </c>
      <c r="V1747" s="547" t="s">
        <v>76</v>
      </c>
      <c r="W1747" s="547" t="s">
        <v>76</v>
      </c>
      <c r="X1747" s="547" t="s">
        <v>76</v>
      </c>
      <c r="Y1747" s="547" t="s">
        <v>76</v>
      </c>
      <c r="Z1747" s="568" t="s">
        <v>76</v>
      </c>
      <c r="AA1747" s="568" t="s">
        <v>76</v>
      </c>
      <c r="AB1747" s="568" t="s">
        <v>76</v>
      </c>
      <c r="AC1747" s="568" t="s">
        <v>76</v>
      </c>
      <c r="AD1747" s="568" t="s">
        <v>76</v>
      </c>
      <c r="AE1747" s="568" t="s">
        <v>76</v>
      </c>
      <c r="AF1747" s="568" t="s">
        <v>76</v>
      </c>
      <c r="AG1747" s="568" t="s">
        <v>76</v>
      </c>
      <c r="AH1747" s="568" t="s">
        <v>76</v>
      </c>
      <c r="AI1747" s="568" t="s">
        <v>76</v>
      </c>
      <c r="AJ1747" s="568" t="s">
        <v>76</v>
      </c>
      <c r="AK1747" s="567" t="s">
        <v>76</v>
      </c>
      <c r="AL1747" s="568" t="s">
        <v>76</v>
      </c>
      <c r="AM1747" s="568">
        <v>11.5</v>
      </c>
      <c r="AN1747" s="568" t="s">
        <v>76</v>
      </c>
      <c r="AO1747" s="568">
        <v>15.5</v>
      </c>
    </row>
    <row r="1748" spans="1:41" ht="15" customHeight="1">
      <c r="A1748" s="2639" t="s">
        <v>407</v>
      </c>
      <c r="B1748" s="2639"/>
      <c r="C1748" s="568"/>
      <c r="D1748" s="568"/>
      <c r="E1748" s="568"/>
      <c r="F1748" s="568"/>
      <c r="G1748" s="568"/>
      <c r="H1748" s="568"/>
      <c r="I1748" s="568"/>
      <c r="J1748" s="568"/>
      <c r="K1748" s="568"/>
      <c r="L1748" s="568"/>
      <c r="M1748" s="568"/>
      <c r="N1748" s="568"/>
      <c r="O1748" s="568"/>
      <c r="P1748" s="567"/>
      <c r="Q1748" s="567"/>
      <c r="R1748" s="547"/>
      <c r="S1748" s="547"/>
      <c r="T1748" s="547"/>
      <c r="U1748" s="547"/>
      <c r="V1748" s="547"/>
      <c r="W1748" s="547"/>
      <c r="X1748" s="547"/>
      <c r="Y1748" s="547"/>
      <c r="Z1748" s="567"/>
      <c r="AA1748" s="567"/>
      <c r="AB1748" s="568"/>
      <c r="AC1748" s="571"/>
      <c r="AD1748" s="568"/>
      <c r="AE1748" s="568"/>
      <c r="AF1748" s="568"/>
      <c r="AG1748" s="568"/>
      <c r="AH1748" s="568"/>
      <c r="AI1748" s="568"/>
      <c r="AJ1748" s="568"/>
      <c r="AK1748" s="567"/>
      <c r="AL1748" s="568"/>
      <c r="AM1748" s="568"/>
      <c r="AN1748" s="568"/>
      <c r="AO1748" s="568"/>
    </row>
    <row r="1749" spans="1:41" ht="15" customHeight="1">
      <c r="A1749" s="565" t="s">
        <v>856</v>
      </c>
      <c r="B1749" s="703" t="s">
        <v>1258</v>
      </c>
      <c r="C1749" s="568"/>
      <c r="D1749" s="568"/>
      <c r="E1749" s="568"/>
      <c r="F1749" s="568"/>
      <c r="G1749" s="568"/>
      <c r="H1749" s="568"/>
      <c r="I1749" s="568"/>
      <c r="J1749" s="568"/>
      <c r="K1749" s="568"/>
      <c r="L1749" s="568"/>
      <c r="M1749" s="568"/>
      <c r="N1749" s="568"/>
      <c r="O1749" s="568"/>
      <c r="P1749" s="567"/>
      <c r="Q1749" s="567"/>
      <c r="R1749" s="547"/>
      <c r="S1749" s="547"/>
      <c r="T1749" s="547"/>
      <c r="U1749" s="547"/>
      <c r="V1749" s="547"/>
      <c r="W1749" s="547"/>
      <c r="X1749" s="547"/>
      <c r="Y1749" s="547"/>
      <c r="Z1749" s="567"/>
      <c r="AA1749" s="567"/>
      <c r="AB1749" s="568"/>
      <c r="AC1749" s="568"/>
      <c r="AD1749" s="568"/>
      <c r="AE1749" s="568"/>
      <c r="AF1749" s="568"/>
      <c r="AG1749" s="568"/>
      <c r="AH1749" s="568"/>
      <c r="AI1749" s="568"/>
      <c r="AJ1749" s="568"/>
      <c r="AK1749" s="567"/>
      <c r="AL1749" s="568"/>
      <c r="AM1749" s="568"/>
      <c r="AN1749" s="568"/>
      <c r="AO1749" s="568"/>
    </row>
    <row r="1750" spans="1:41" ht="15" customHeight="1">
      <c r="A1750" s="565"/>
      <c r="B1750" s="564" t="s">
        <v>401</v>
      </c>
      <c r="C1750" s="568">
        <v>13</v>
      </c>
      <c r="D1750" s="568">
        <v>13</v>
      </c>
      <c r="E1750" s="547" t="s">
        <v>1669</v>
      </c>
      <c r="F1750" s="568">
        <v>13</v>
      </c>
      <c r="G1750" s="568">
        <v>13</v>
      </c>
      <c r="H1750" s="568">
        <v>13</v>
      </c>
      <c r="I1750" s="568">
        <v>12</v>
      </c>
      <c r="J1750" s="568">
        <v>13</v>
      </c>
      <c r="K1750" s="568">
        <v>13</v>
      </c>
      <c r="L1750" s="568">
        <v>13</v>
      </c>
      <c r="M1750" s="568">
        <v>13</v>
      </c>
      <c r="N1750" s="568">
        <v>13</v>
      </c>
      <c r="O1750" s="568">
        <v>13</v>
      </c>
      <c r="P1750" s="568">
        <v>13</v>
      </c>
      <c r="Q1750" s="568">
        <v>13</v>
      </c>
      <c r="R1750" s="547">
        <v>13</v>
      </c>
      <c r="S1750" s="547">
        <v>13</v>
      </c>
      <c r="T1750" s="547">
        <v>13</v>
      </c>
      <c r="U1750" s="547">
        <v>13</v>
      </c>
      <c r="V1750" s="547">
        <v>13</v>
      </c>
      <c r="W1750" s="547">
        <v>13</v>
      </c>
      <c r="X1750" s="547">
        <v>13</v>
      </c>
      <c r="Y1750" s="547">
        <v>13</v>
      </c>
      <c r="Z1750" s="568">
        <v>13</v>
      </c>
      <c r="AA1750" s="568">
        <v>13</v>
      </c>
      <c r="AB1750" s="568">
        <v>13</v>
      </c>
      <c r="AC1750" s="568">
        <v>13</v>
      </c>
      <c r="AD1750" s="568">
        <v>13</v>
      </c>
      <c r="AE1750" s="568">
        <v>13</v>
      </c>
      <c r="AF1750" s="568">
        <v>13</v>
      </c>
      <c r="AG1750" s="568">
        <v>13</v>
      </c>
      <c r="AH1750" s="568">
        <v>13</v>
      </c>
      <c r="AI1750" s="568">
        <v>10.25</v>
      </c>
      <c r="AJ1750" s="568">
        <v>13</v>
      </c>
      <c r="AK1750" s="568">
        <v>13</v>
      </c>
      <c r="AL1750" s="568">
        <v>13</v>
      </c>
      <c r="AM1750" s="568">
        <v>10.5</v>
      </c>
      <c r="AN1750" s="568" t="s">
        <v>1669</v>
      </c>
      <c r="AO1750" s="568">
        <v>13</v>
      </c>
    </row>
    <row r="1751" spans="1:41" ht="15" customHeight="1">
      <c r="A1751" s="565"/>
      <c r="B1751" s="564" t="s">
        <v>402</v>
      </c>
      <c r="C1751" s="568" t="s">
        <v>76</v>
      </c>
      <c r="D1751" s="568" t="s">
        <v>76</v>
      </c>
      <c r="E1751" s="568" t="s">
        <v>76</v>
      </c>
      <c r="F1751" s="568" t="s">
        <v>76</v>
      </c>
      <c r="G1751" s="568" t="s">
        <v>76</v>
      </c>
      <c r="H1751" s="568" t="s">
        <v>76</v>
      </c>
      <c r="I1751" s="568" t="s">
        <v>76</v>
      </c>
      <c r="J1751" s="568" t="s">
        <v>76</v>
      </c>
      <c r="K1751" s="568" t="s">
        <v>76</v>
      </c>
      <c r="L1751" s="568" t="s">
        <v>76</v>
      </c>
      <c r="M1751" s="568" t="s">
        <v>76</v>
      </c>
      <c r="N1751" s="568" t="s">
        <v>76</v>
      </c>
      <c r="O1751" s="568" t="s">
        <v>76</v>
      </c>
      <c r="P1751" s="567" t="s">
        <v>76</v>
      </c>
      <c r="Q1751" s="567" t="s">
        <v>76</v>
      </c>
      <c r="R1751" s="547" t="s">
        <v>76</v>
      </c>
      <c r="S1751" s="547" t="s">
        <v>76</v>
      </c>
      <c r="T1751" s="547" t="s">
        <v>76</v>
      </c>
      <c r="U1751" s="547" t="s">
        <v>76</v>
      </c>
      <c r="V1751" s="547" t="s">
        <v>76</v>
      </c>
      <c r="W1751" s="547" t="s">
        <v>76</v>
      </c>
      <c r="X1751" s="547" t="s">
        <v>76</v>
      </c>
      <c r="Y1751" s="547" t="s">
        <v>76</v>
      </c>
      <c r="Z1751" s="568" t="s">
        <v>76</v>
      </c>
      <c r="AA1751" s="568" t="s">
        <v>76</v>
      </c>
      <c r="AB1751" s="567" t="s">
        <v>76</v>
      </c>
      <c r="AC1751" s="568" t="s">
        <v>76</v>
      </c>
      <c r="AD1751" s="568" t="s">
        <v>76</v>
      </c>
      <c r="AE1751" s="568" t="s">
        <v>76</v>
      </c>
      <c r="AF1751" s="568" t="s">
        <v>76</v>
      </c>
      <c r="AG1751" s="568" t="s">
        <v>76</v>
      </c>
      <c r="AH1751" s="568" t="s">
        <v>76</v>
      </c>
      <c r="AI1751" s="568">
        <v>13</v>
      </c>
      <c r="AJ1751" s="568" t="s">
        <v>76</v>
      </c>
      <c r="AK1751" s="567" t="s">
        <v>76</v>
      </c>
      <c r="AL1751" s="568" t="s">
        <v>76</v>
      </c>
      <c r="AM1751" s="568">
        <v>13</v>
      </c>
      <c r="AN1751" s="568" t="s">
        <v>76</v>
      </c>
      <c r="AO1751" s="568">
        <v>13</v>
      </c>
    </row>
    <row r="1752" spans="1:41" ht="15" customHeight="1">
      <c r="A1752" s="565" t="s">
        <v>1085</v>
      </c>
      <c r="B1752" s="701" t="s">
        <v>1259</v>
      </c>
      <c r="C1752" s="568"/>
      <c r="D1752" s="568"/>
      <c r="E1752" s="568"/>
      <c r="F1752" s="568"/>
      <c r="G1752" s="568"/>
      <c r="H1752" s="568"/>
      <c r="I1752" s="568"/>
      <c r="J1752" s="568"/>
      <c r="K1752" s="568"/>
      <c r="L1752" s="568"/>
      <c r="M1752" s="568"/>
      <c r="N1752" s="568"/>
      <c r="O1752" s="568"/>
      <c r="P1752" s="567"/>
      <c r="Q1752" s="567"/>
      <c r="R1752" s="547"/>
      <c r="S1752" s="547"/>
      <c r="T1752" s="547"/>
      <c r="U1752" s="547"/>
      <c r="V1752" s="547"/>
      <c r="W1752" s="547"/>
      <c r="X1752" s="547"/>
      <c r="Y1752" s="547"/>
      <c r="Z1752" s="568"/>
      <c r="AA1752" s="568"/>
      <c r="AB1752" s="567"/>
      <c r="AC1752" s="568"/>
      <c r="AD1752" s="568"/>
      <c r="AE1752" s="568"/>
      <c r="AF1752" s="568"/>
      <c r="AG1752" s="568"/>
      <c r="AH1752" s="568"/>
      <c r="AI1752" s="568"/>
      <c r="AJ1752" s="568"/>
      <c r="AK1752" s="567"/>
      <c r="AL1752" s="568"/>
      <c r="AM1752" s="568"/>
      <c r="AN1752" s="568"/>
      <c r="AO1752" s="568"/>
    </row>
    <row r="1753" spans="1:41" ht="15" customHeight="1">
      <c r="B1753" s="564" t="s">
        <v>401</v>
      </c>
      <c r="C1753" s="568">
        <v>13</v>
      </c>
      <c r="D1753" s="568">
        <v>13</v>
      </c>
      <c r="E1753" s="568">
        <v>12</v>
      </c>
      <c r="F1753" s="568">
        <v>12.5</v>
      </c>
      <c r="G1753" s="568">
        <v>13</v>
      </c>
      <c r="H1753" s="568">
        <v>13</v>
      </c>
      <c r="I1753" s="568">
        <v>13</v>
      </c>
      <c r="J1753" s="568">
        <v>13</v>
      </c>
      <c r="K1753" s="568">
        <v>16.5</v>
      </c>
      <c r="L1753" s="568">
        <v>13</v>
      </c>
      <c r="M1753" s="568">
        <v>14.5</v>
      </c>
      <c r="N1753" s="568">
        <v>14</v>
      </c>
      <c r="O1753" s="568">
        <v>13</v>
      </c>
      <c r="P1753" s="568">
        <v>13</v>
      </c>
      <c r="Q1753" s="568">
        <v>13</v>
      </c>
      <c r="R1753" s="547" t="s">
        <v>76</v>
      </c>
      <c r="S1753" s="547">
        <v>14.5</v>
      </c>
      <c r="T1753" s="547">
        <v>13</v>
      </c>
      <c r="U1753" s="547" t="s">
        <v>76</v>
      </c>
      <c r="V1753" s="547">
        <v>15.5</v>
      </c>
      <c r="W1753" s="547">
        <v>13</v>
      </c>
      <c r="X1753" s="547">
        <v>15.5</v>
      </c>
      <c r="Y1753" s="547">
        <v>11.5</v>
      </c>
      <c r="Z1753" s="568">
        <v>14.5</v>
      </c>
      <c r="AA1753" s="568">
        <v>13</v>
      </c>
      <c r="AB1753" s="568">
        <v>11.5</v>
      </c>
      <c r="AC1753" s="568">
        <v>16.3</v>
      </c>
      <c r="AD1753" s="568">
        <v>14</v>
      </c>
      <c r="AE1753" s="568">
        <v>11.5</v>
      </c>
      <c r="AF1753" s="568">
        <v>13.5</v>
      </c>
      <c r="AG1753" s="568">
        <v>15</v>
      </c>
      <c r="AH1753" s="568">
        <v>13</v>
      </c>
      <c r="AI1753" s="568">
        <v>17.25</v>
      </c>
      <c r="AJ1753" s="568">
        <v>15</v>
      </c>
      <c r="AK1753" s="567" t="s">
        <v>1550</v>
      </c>
      <c r="AL1753" s="568">
        <v>13</v>
      </c>
      <c r="AM1753" s="568">
        <v>11.5</v>
      </c>
      <c r="AN1753" s="568" t="s">
        <v>1669</v>
      </c>
      <c r="AO1753" s="568">
        <v>13</v>
      </c>
    </row>
    <row r="1754" spans="1:41" ht="15" customHeight="1">
      <c r="B1754" s="564" t="s">
        <v>402</v>
      </c>
      <c r="C1754" s="568" t="s">
        <v>76</v>
      </c>
      <c r="D1754" s="568" t="s">
        <v>76</v>
      </c>
      <c r="E1754" s="568" t="s">
        <v>76</v>
      </c>
      <c r="F1754" s="568" t="s">
        <v>76</v>
      </c>
      <c r="G1754" s="568" t="s">
        <v>76</v>
      </c>
      <c r="H1754" s="568" t="s">
        <v>76</v>
      </c>
      <c r="I1754" s="568" t="s">
        <v>76</v>
      </c>
      <c r="J1754" s="568" t="s">
        <v>76</v>
      </c>
      <c r="K1754" s="568" t="s">
        <v>76</v>
      </c>
      <c r="L1754" s="568" t="s">
        <v>76</v>
      </c>
      <c r="M1754" s="568" t="s">
        <v>76</v>
      </c>
      <c r="N1754" s="568" t="s">
        <v>76</v>
      </c>
      <c r="O1754" s="568" t="s">
        <v>76</v>
      </c>
      <c r="P1754" s="568" t="s">
        <v>76</v>
      </c>
      <c r="Q1754" s="568" t="s">
        <v>76</v>
      </c>
      <c r="R1754" s="547" t="s">
        <v>76</v>
      </c>
      <c r="S1754" s="547" t="s">
        <v>76</v>
      </c>
      <c r="T1754" s="547" t="s">
        <v>76</v>
      </c>
      <c r="U1754" s="547" t="s">
        <v>76</v>
      </c>
      <c r="V1754" s="547" t="s">
        <v>76</v>
      </c>
      <c r="W1754" s="547" t="s">
        <v>76</v>
      </c>
      <c r="X1754" s="547" t="s">
        <v>76</v>
      </c>
      <c r="Y1754" s="547" t="s">
        <v>76</v>
      </c>
      <c r="Z1754" s="568" t="s">
        <v>76</v>
      </c>
      <c r="AA1754" s="568" t="s">
        <v>76</v>
      </c>
      <c r="AB1754" s="568" t="s">
        <v>76</v>
      </c>
      <c r="AC1754" s="568" t="s">
        <v>76</v>
      </c>
      <c r="AD1754" s="568" t="s">
        <v>76</v>
      </c>
      <c r="AE1754" s="568" t="s">
        <v>76</v>
      </c>
      <c r="AF1754" s="568" t="s">
        <v>76</v>
      </c>
      <c r="AG1754" s="568" t="s">
        <v>76</v>
      </c>
      <c r="AH1754" s="568" t="s">
        <v>76</v>
      </c>
      <c r="AI1754" s="568" t="s">
        <v>76</v>
      </c>
      <c r="AJ1754" s="568" t="s">
        <v>76</v>
      </c>
      <c r="AK1754" s="568" t="s">
        <v>76</v>
      </c>
      <c r="AL1754" s="568" t="s">
        <v>76</v>
      </c>
      <c r="AM1754" s="568">
        <v>11.5</v>
      </c>
      <c r="AN1754" s="568" t="s">
        <v>76</v>
      </c>
      <c r="AO1754" s="568">
        <v>15.5</v>
      </c>
    </row>
    <row r="1755" spans="1:41" s="551" customFormat="1" ht="15" customHeight="1">
      <c r="A1755" s="2639" t="s">
        <v>211</v>
      </c>
      <c r="B1755" s="2639"/>
      <c r="C1755" s="568">
        <v>7</v>
      </c>
      <c r="D1755" s="568">
        <v>7</v>
      </c>
      <c r="E1755" s="568">
        <v>7</v>
      </c>
      <c r="F1755" s="568">
        <v>7</v>
      </c>
      <c r="G1755" s="568">
        <v>7</v>
      </c>
      <c r="H1755" s="568">
        <v>7</v>
      </c>
      <c r="I1755" s="568">
        <v>7</v>
      </c>
      <c r="J1755" s="568">
        <v>7</v>
      </c>
      <c r="K1755" s="568">
        <v>7</v>
      </c>
      <c r="L1755" s="568">
        <v>7</v>
      </c>
      <c r="M1755" s="568">
        <v>7</v>
      </c>
      <c r="N1755" s="568">
        <v>7</v>
      </c>
      <c r="O1755" s="568">
        <v>7</v>
      </c>
      <c r="P1755" s="568">
        <v>7</v>
      </c>
      <c r="Q1755" s="568">
        <v>7</v>
      </c>
      <c r="R1755" s="547">
        <v>7</v>
      </c>
      <c r="S1755" s="547">
        <v>7</v>
      </c>
      <c r="T1755" s="547">
        <v>7</v>
      </c>
      <c r="U1755" s="547">
        <v>7</v>
      </c>
      <c r="V1755" s="547">
        <v>7</v>
      </c>
      <c r="W1755" s="547">
        <v>7</v>
      </c>
      <c r="X1755" s="547">
        <v>7</v>
      </c>
      <c r="Y1755" s="547">
        <v>7</v>
      </c>
      <c r="Z1755" s="568">
        <v>7</v>
      </c>
      <c r="AA1755" s="568">
        <v>7</v>
      </c>
      <c r="AB1755" s="568">
        <v>7</v>
      </c>
      <c r="AC1755" s="568">
        <v>7</v>
      </c>
      <c r="AD1755" s="568">
        <v>7</v>
      </c>
      <c r="AE1755" s="568">
        <v>7</v>
      </c>
      <c r="AF1755" s="568">
        <v>7</v>
      </c>
      <c r="AG1755" s="568">
        <v>7</v>
      </c>
      <c r="AH1755" s="568">
        <v>7</v>
      </c>
      <c r="AI1755" s="568">
        <v>7</v>
      </c>
      <c r="AJ1755" s="568">
        <v>7</v>
      </c>
      <c r="AK1755" s="568">
        <v>7</v>
      </c>
      <c r="AL1755" s="568">
        <v>7</v>
      </c>
      <c r="AM1755" s="568">
        <v>7</v>
      </c>
      <c r="AN1755" s="568">
        <v>7</v>
      </c>
      <c r="AO1755" s="568" t="s">
        <v>76</v>
      </c>
    </row>
    <row r="1756" spans="1:41" ht="15" customHeight="1">
      <c r="A1756" s="2639" t="s">
        <v>408</v>
      </c>
      <c r="B1756" s="2639"/>
      <c r="C1756" s="568"/>
      <c r="D1756" s="568"/>
      <c r="E1756" s="568"/>
      <c r="F1756" s="568"/>
      <c r="G1756" s="568"/>
      <c r="H1756" s="568"/>
      <c r="I1756" s="568"/>
      <c r="J1756" s="568"/>
      <c r="K1756" s="568"/>
      <c r="L1756" s="568"/>
      <c r="M1756" s="568"/>
      <c r="N1756" s="568"/>
      <c r="O1756" s="568"/>
      <c r="P1756" s="567"/>
      <c r="Q1756" s="567"/>
      <c r="R1756" s="547"/>
      <c r="S1756" s="547"/>
      <c r="T1756" s="547"/>
      <c r="U1756" s="547"/>
      <c r="V1756" s="547"/>
      <c r="W1756" s="546"/>
      <c r="X1756" s="546"/>
      <c r="Y1756" s="547"/>
      <c r="Z1756" s="567"/>
      <c r="AA1756" s="567"/>
      <c r="AB1756" s="567"/>
      <c r="AC1756" s="567"/>
      <c r="AD1756" s="568"/>
      <c r="AE1756" s="568"/>
      <c r="AF1756" s="568"/>
      <c r="AG1756" s="568"/>
      <c r="AH1756" s="568"/>
      <c r="AI1756" s="568"/>
      <c r="AJ1756" s="568"/>
      <c r="AK1756" s="567"/>
      <c r="AL1756" s="568"/>
      <c r="AM1756" s="568">
        <v>7</v>
      </c>
      <c r="AN1756" s="568"/>
      <c r="AO1756" s="568"/>
    </row>
    <row r="1757" spans="1:41" ht="15" customHeight="1">
      <c r="B1757" s="564" t="s">
        <v>390</v>
      </c>
      <c r="C1757" s="568">
        <v>13</v>
      </c>
      <c r="D1757" s="568">
        <v>13</v>
      </c>
      <c r="E1757" s="547" t="s">
        <v>1669</v>
      </c>
      <c r="F1757" s="568">
        <v>13</v>
      </c>
      <c r="G1757" s="568">
        <v>13</v>
      </c>
      <c r="H1757" s="568">
        <v>13</v>
      </c>
      <c r="I1757" s="568">
        <v>13</v>
      </c>
      <c r="J1757" s="568">
        <v>13</v>
      </c>
      <c r="K1757" s="568">
        <v>13</v>
      </c>
      <c r="L1757" s="568">
        <v>13</v>
      </c>
      <c r="M1757" s="568">
        <v>13</v>
      </c>
      <c r="N1757" s="568">
        <v>13</v>
      </c>
      <c r="O1757" s="568">
        <v>13</v>
      </c>
      <c r="P1757" s="568">
        <v>13</v>
      </c>
      <c r="Q1757" s="568">
        <v>13</v>
      </c>
      <c r="R1757" s="547">
        <v>13</v>
      </c>
      <c r="S1757" s="547">
        <v>13</v>
      </c>
      <c r="T1757" s="547">
        <v>13</v>
      </c>
      <c r="U1757" s="547">
        <v>13</v>
      </c>
      <c r="V1757" s="547">
        <v>13</v>
      </c>
      <c r="W1757" s="547">
        <v>13</v>
      </c>
      <c r="X1757" s="547">
        <v>13</v>
      </c>
      <c r="Y1757" s="547">
        <v>13</v>
      </c>
      <c r="Z1757" s="568">
        <v>13</v>
      </c>
      <c r="AA1757" s="568">
        <v>13</v>
      </c>
      <c r="AB1757" s="568">
        <v>13</v>
      </c>
      <c r="AC1757" s="568">
        <v>13</v>
      </c>
      <c r="AD1757" s="568">
        <v>13</v>
      </c>
      <c r="AE1757" s="568">
        <v>13</v>
      </c>
      <c r="AF1757" s="568">
        <v>13</v>
      </c>
      <c r="AG1757" s="568">
        <v>13</v>
      </c>
      <c r="AH1757" s="568">
        <v>13</v>
      </c>
      <c r="AI1757" s="568">
        <v>10.5</v>
      </c>
      <c r="AJ1757" s="568">
        <v>13</v>
      </c>
      <c r="AK1757" s="568">
        <v>13</v>
      </c>
      <c r="AL1757" s="568">
        <v>13</v>
      </c>
      <c r="AM1757" s="568">
        <v>12</v>
      </c>
      <c r="AN1757" s="568" t="s">
        <v>1669</v>
      </c>
      <c r="AO1757" s="568">
        <v>13</v>
      </c>
    </row>
    <row r="1758" spans="1:41" ht="15" customHeight="1">
      <c r="B1758" s="564" t="s">
        <v>391</v>
      </c>
      <c r="C1758" s="568" t="s">
        <v>76</v>
      </c>
      <c r="D1758" s="568" t="s">
        <v>76</v>
      </c>
      <c r="E1758" s="568" t="s">
        <v>76</v>
      </c>
      <c r="F1758" s="568" t="s">
        <v>76</v>
      </c>
      <c r="G1758" s="568" t="s">
        <v>76</v>
      </c>
      <c r="H1758" s="568" t="s">
        <v>76</v>
      </c>
      <c r="I1758" s="568">
        <v>13</v>
      </c>
      <c r="J1758" s="568" t="s">
        <v>76</v>
      </c>
      <c r="K1758" s="568">
        <v>13</v>
      </c>
      <c r="L1758" s="568" t="s">
        <v>76</v>
      </c>
      <c r="M1758" s="568" t="s">
        <v>76</v>
      </c>
      <c r="N1758" s="568" t="s">
        <v>76</v>
      </c>
      <c r="O1758" s="568" t="s">
        <v>76</v>
      </c>
      <c r="P1758" s="567" t="s">
        <v>76</v>
      </c>
      <c r="Q1758" s="567" t="s">
        <v>76</v>
      </c>
      <c r="R1758" s="547">
        <v>13</v>
      </c>
      <c r="S1758" s="547" t="s">
        <v>76</v>
      </c>
      <c r="T1758" s="547" t="s">
        <v>76</v>
      </c>
      <c r="U1758" s="547" t="s">
        <v>76</v>
      </c>
      <c r="V1758" s="547" t="s">
        <v>76</v>
      </c>
      <c r="W1758" s="546" t="s">
        <v>76</v>
      </c>
      <c r="X1758" s="546" t="s">
        <v>76</v>
      </c>
      <c r="Y1758" s="546" t="s">
        <v>76</v>
      </c>
      <c r="Z1758" s="568">
        <v>12</v>
      </c>
      <c r="AA1758" s="568" t="s">
        <v>76</v>
      </c>
      <c r="AB1758" s="567" t="s">
        <v>76</v>
      </c>
      <c r="AC1758" s="568" t="s">
        <v>76</v>
      </c>
      <c r="AD1758" s="568" t="s">
        <v>76</v>
      </c>
      <c r="AE1758" s="568" t="s">
        <v>76</v>
      </c>
      <c r="AF1758" s="568" t="s">
        <v>76</v>
      </c>
      <c r="AG1758" s="568" t="s">
        <v>76</v>
      </c>
      <c r="AH1758" s="568" t="s">
        <v>76</v>
      </c>
      <c r="AI1758" s="568">
        <v>13</v>
      </c>
      <c r="AJ1758" s="568" t="s">
        <v>76</v>
      </c>
      <c r="AK1758" s="567" t="s">
        <v>76</v>
      </c>
      <c r="AL1758" s="568" t="s">
        <v>76</v>
      </c>
      <c r="AM1758" s="568">
        <v>13</v>
      </c>
      <c r="AN1758" s="568" t="s">
        <v>76</v>
      </c>
      <c r="AO1758" s="568">
        <v>13</v>
      </c>
    </row>
    <row r="1759" spans="1:41" ht="15" customHeight="1">
      <c r="A1759" s="2639" t="s">
        <v>409</v>
      </c>
      <c r="B1759" s="2639"/>
      <c r="C1759" s="568"/>
      <c r="D1759" s="568"/>
      <c r="E1759" s="568"/>
      <c r="F1759" s="568"/>
      <c r="G1759" s="568"/>
      <c r="H1759" s="568"/>
      <c r="I1759" s="568"/>
      <c r="J1759" s="568"/>
      <c r="K1759" s="568"/>
      <c r="L1759" s="568"/>
      <c r="M1759" s="568"/>
      <c r="N1759" s="568"/>
      <c r="O1759" s="568"/>
      <c r="P1759" s="567"/>
      <c r="Q1759" s="567"/>
      <c r="R1759" s="547"/>
      <c r="S1759" s="547"/>
      <c r="T1759" s="547"/>
      <c r="U1759" s="547"/>
      <c r="V1759" s="547"/>
      <c r="W1759" s="546"/>
      <c r="X1759" s="546"/>
      <c r="Y1759" s="546"/>
      <c r="Z1759" s="568"/>
      <c r="AA1759" s="568"/>
      <c r="AB1759" s="567"/>
      <c r="AC1759" s="568"/>
      <c r="AD1759" s="568"/>
      <c r="AE1759" s="568"/>
      <c r="AF1759" s="568"/>
      <c r="AG1759" s="568"/>
      <c r="AH1759" s="568"/>
      <c r="AI1759" s="568"/>
      <c r="AJ1759" s="568"/>
      <c r="AK1759" s="567"/>
      <c r="AL1759" s="568"/>
      <c r="AM1759" s="568"/>
      <c r="AN1759" s="568"/>
      <c r="AO1759" s="568"/>
    </row>
    <row r="1760" spans="1:41" ht="15" customHeight="1">
      <c r="B1760" s="564" t="s">
        <v>390</v>
      </c>
      <c r="C1760" s="568">
        <v>13</v>
      </c>
      <c r="D1760" s="568">
        <v>13</v>
      </c>
      <c r="E1760" s="568">
        <v>13</v>
      </c>
      <c r="F1760" s="568">
        <v>13</v>
      </c>
      <c r="G1760" s="568" t="s">
        <v>76</v>
      </c>
      <c r="H1760" s="568" t="s">
        <v>76</v>
      </c>
      <c r="I1760" s="568">
        <v>13</v>
      </c>
      <c r="J1760" s="568">
        <v>13</v>
      </c>
      <c r="K1760" s="568">
        <v>13</v>
      </c>
      <c r="L1760" s="568">
        <v>13</v>
      </c>
      <c r="M1760" s="568">
        <v>13</v>
      </c>
      <c r="N1760" s="568">
        <v>13</v>
      </c>
      <c r="O1760" s="568">
        <v>13</v>
      </c>
      <c r="P1760" s="568">
        <v>13</v>
      </c>
      <c r="Q1760" s="568">
        <v>13</v>
      </c>
      <c r="R1760" s="547">
        <v>13</v>
      </c>
      <c r="S1760" s="547">
        <v>13</v>
      </c>
      <c r="T1760" s="547">
        <v>13</v>
      </c>
      <c r="U1760" s="547">
        <v>13</v>
      </c>
      <c r="V1760" s="547">
        <v>13</v>
      </c>
      <c r="W1760" s="547">
        <v>13</v>
      </c>
      <c r="X1760" s="547">
        <v>13</v>
      </c>
      <c r="Y1760" s="547">
        <v>13</v>
      </c>
      <c r="Z1760" s="568">
        <v>13</v>
      </c>
      <c r="AA1760" s="568">
        <v>13</v>
      </c>
      <c r="AB1760" s="568">
        <v>13</v>
      </c>
      <c r="AC1760" s="568">
        <v>13</v>
      </c>
      <c r="AD1760" s="568">
        <v>13</v>
      </c>
      <c r="AE1760" s="568" t="s">
        <v>2894</v>
      </c>
      <c r="AF1760" s="568">
        <v>13</v>
      </c>
      <c r="AG1760" s="568">
        <v>13</v>
      </c>
      <c r="AH1760" s="568">
        <v>13</v>
      </c>
      <c r="AI1760" s="568">
        <v>12.5</v>
      </c>
      <c r="AJ1760" s="568">
        <v>13</v>
      </c>
      <c r="AK1760" s="568" t="s">
        <v>76</v>
      </c>
      <c r="AL1760" s="568" t="s">
        <v>76</v>
      </c>
      <c r="AM1760" s="568" t="s">
        <v>76</v>
      </c>
      <c r="AN1760" s="568">
        <v>13</v>
      </c>
      <c r="AO1760" s="568">
        <v>9.99</v>
      </c>
    </row>
    <row r="1761" spans="1:41" ht="15" customHeight="1">
      <c r="B1761" s="564" t="s">
        <v>391</v>
      </c>
      <c r="C1761" s="568" t="s">
        <v>76</v>
      </c>
      <c r="D1761" s="568" t="s">
        <v>76</v>
      </c>
      <c r="E1761" s="568" t="s">
        <v>76</v>
      </c>
      <c r="F1761" s="568" t="s">
        <v>76</v>
      </c>
      <c r="G1761" s="568" t="s">
        <v>76</v>
      </c>
      <c r="H1761" s="568" t="s">
        <v>76</v>
      </c>
      <c r="I1761" s="568" t="s">
        <v>76</v>
      </c>
      <c r="J1761" s="568" t="s">
        <v>76</v>
      </c>
      <c r="K1761" s="568">
        <v>13</v>
      </c>
      <c r="L1761" s="568" t="s">
        <v>76</v>
      </c>
      <c r="M1761" s="568" t="s">
        <v>76</v>
      </c>
      <c r="N1761" s="568" t="s">
        <v>76</v>
      </c>
      <c r="O1761" s="567" t="s">
        <v>76</v>
      </c>
      <c r="P1761" s="568" t="s">
        <v>76</v>
      </c>
      <c r="Q1761" s="567" t="s">
        <v>76</v>
      </c>
      <c r="R1761" s="547">
        <v>13</v>
      </c>
      <c r="S1761" s="547" t="s">
        <v>76</v>
      </c>
      <c r="T1761" s="547" t="s">
        <v>76</v>
      </c>
      <c r="U1761" s="547" t="s">
        <v>76</v>
      </c>
      <c r="V1761" s="547" t="s">
        <v>76</v>
      </c>
      <c r="W1761" s="547" t="s">
        <v>76</v>
      </c>
      <c r="X1761" s="547" t="s">
        <v>76</v>
      </c>
      <c r="Y1761" s="547" t="s">
        <v>76</v>
      </c>
      <c r="Z1761" s="568" t="s">
        <v>76</v>
      </c>
      <c r="AA1761" s="568" t="s">
        <v>76</v>
      </c>
      <c r="AB1761" s="568">
        <v>13</v>
      </c>
      <c r="AC1761" s="567" t="s">
        <v>76</v>
      </c>
      <c r="AD1761" s="568" t="s">
        <v>76</v>
      </c>
      <c r="AE1761" s="568">
        <v>13</v>
      </c>
      <c r="AF1761" s="568" t="s">
        <v>76</v>
      </c>
      <c r="AG1761" s="568" t="s">
        <v>76</v>
      </c>
      <c r="AH1761" s="568" t="s">
        <v>76</v>
      </c>
      <c r="AI1761" s="568" t="s">
        <v>76</v>
      </c>
      <c r="AJ1761" s="568" t="s">
        <v>76</v>
      </c>
      <c r="AK1761" s="567" t="s">
        <v>76</v>
      </c>
      <c r="AL1761" s="568" t="s">
        <v>76</v>
      </c>
      <c r="AM1761" s="568" t="s">
        <v>76</v>
      </c>
      <c r="AN1761" s="568" t="s">
        <v>76</v>
      </c>
      <c r="AO1761" s="568">
        <v>13</v>
      </c>
    </row>
    <row r="1762" spans="1:41" ht="15" customHeight="1">
      <c r="A1762" s="2639" t="s">
        <v>410</v>
      </c>
      <c r="B1762" s="2639"/>
      <c r="C1762" s="568"/>
      <c r="D1762" s="568"/>
      <c r="E1762" s="568"/>
      <c r="F1762" s="568"/>
      <c r="G1762" s="568"/>
      <c r="H1762" s="568"/>
      <c r="I1762" s="568"/>
      <c r="J1762" s="568"/>
      <c r="K1762" s="568"/>
      <c r="L1762" s="568"/>
      <c r="M1762" s="568"/>
      <c r="N1762" s="568"/>
      <c r="O1762" s="567"/>
      <c r="P1762" s="568"/>
      <c r="Q1762" s="567"/>
      <c r="R1762" s="547"/>
      <c r="S1762" s="547"/>
      <c r="T1762" s="547"/>
      <c r="U1762" s="547"/>
      <c r="V1762" s="547"/>
      <c r="W1762" s="547"/>
      <c r="X1762" s="547"/>
      <c r="Y1762" s="547"/>
      <c r="Z1762" s="568"/>
      <c r="AA1762" s="568"/>
      <c r="AB1762" s="567"/>
      <c r="AC1762" s="567"/>
      <c r="AD1762" s="568"/>
      <c r="AE1762" s="568"/>
      <c r="AF1762" s="568"/>
      <c r="AG1762" s="568"/>
      <c r="AH1762" s="568"/>
      <c r="AI1762" s="568"/>
      <c r="AJ1762" s="568"/>
      <c r="AK1762" s="567"/>
      <c r="AL1762" s="568"/>
      <c r="AM1762" s="568"/>
      <c r="AN1762" s="568"/>
      <c r="AO1762" s="568"/>
    </row>
    <row r="1763" spans="1:41" ht="15" customHeight="1">
      <c r="B1763" s="564" t="s">
        <v>390</v>
      </c>
      <c r="C1763" s="568">
        <v>14</v>
      </c>
      <c r="D1763" s="568">
        <v>14</v>
      </c>
      <c r="E1763" s="568">
        <v>14</v>
      </c>
      <c r="F1763" s="568">
        <v>13</v>
      </c>
      <c r="G1763" s="568">
        <v>14</v>
      </c>
      <c r="H1763" s="568">
        <v>13</v>
      </c>
      <c r="I1763" s="568" t="s">
        <v>76</v>
      </c>
      <c r="J1763" s="568">
        <v>14.75</v>
      </c>
      <c r="K1763" s="568">
        <v>11.5</v>
      </c>
      <c r="L1763" s="568">
        <v>15.5</v>
      </c>
      <c r="M1763" s="568">
        <v>16</v>
      </c>
      <c r="N1763" s="568" t="s">
        <v>1550</v>
      </c>
      <c r="O1763" s="568">
        <v>17</v>
      </c>
      <c r="P1763" s="568">
        <v>12.5</v>
      </c>
      <c r="Q1763" s="567" t="s">
        <v>2451</v>
      </c>
      <c r="R1763" s="547">
        <v>16</v>
      </c>
      <c r="S1763" s="547">
        <v>15.5</v>
      </c>
      <c r="T1763" s="547" t="s">
        <v>2686</v>
      </c>
      <c r="U1763" s="547">
        <v>16</v>
      </c>
      <c r="V1763" s="547">
        <v>16.5</v>
      </c>
      <c r="W1763" s="547">
        <v>15.5</v>
      </c>
      <c r="X1763" s="547" t="s">
        <v>2931</v>
      </c>
      <c r="Y1763" s="547">
        <v>16</v>
      </c>
      <c r="Z1763" s="568">
        <v>16.5</v>
      </c>
      <c r="AA1763" s="568">
        <v>16</v>
      </c>
      <c r="AB1763" s="568">
        <v>16</v>
      </c>
      <c r="AC1763" s="568">
        <v>14</v>
      </c>
      <c r="AD1763" s="568">
        <v>14</v>
      </c>
      <c r="AE1763" s="568">
        <v>14.5</v>
      </c>
      <c r="AF1763" s="568">
        <v>16</v>
      </c>
      <c r="AG1763" s="568">
        <v>16</v>
      </c>
      <c r="AH1763" s="568">
        <v>13.4</v>
      </c>
      <c r="AI1763" s="568">
        <v>14.5</v>
      </c>
      <c r="AJ1763" s="568">
        <v>16</v>
      </c>
      <c r="AK1763" s="567" t="s">
        <v>1908</v>
      </c>
      <c r="AL1763" s="568" t="s">
        <v>76</v>
      </c>
      <c r="AM1763" s="568" t="s">
        <v>76</v>
      </c>
      <c r="AN1763" s="568">
        <v>13</v>
      </c>
      <c r="AO1763" s="568">
        <v>16</v>
      </c>
    </row>
    <row r="1764" spans="1:41" ht="15" customHeight="1">
      <c r="B1764" s="564" t="s">
        <v>391</v>
      </c>
      <c r="C1764" s="568" t="s">
        <v>76</v>
      </c>
      <c r="D1764" s="568" t="s">
        <v>76</v>
      </c>
      <c r="E1764" s="568" t="s">
        <v>76</v>
      </c>
      <c r="F1764" s="568" t="s">
        <v>76</v>
      </c>
      <c r="G1764" s="568" t="s">
        <v>76</v>
      </c>
      <c r="H1764" s="568" t="s">
        <v>76</v>
      </c>
      <c r="I1764" s="568" t="s">
        <v>76</v>
      </c>
      <c r="J1764" s="568" t="s">
        <v>76</v>
      </c>
      <c r="K1764" s="568">
        <v>17.5</v>
      </c>
      <c r="L1764" s="568" t="s">
        <v>76</v>
      </c>
      <c r="M1764" s="568" t="s">
        <v>76</v>
      </c>
      <c r="N1764" s="568" t="s">
        <v>1614</v>
      </c>
      <c r="O1764" s="567" t="s">
        <v>76</v>
      </c>
      <c r="P1764" s="567" t="s">
        <v>76</v>
      </c>
      <c r="Q1764" s="567" t="s">
        <v>76</v>
      </c>
      <c r="R1764" s="547">
        <v>19.5</v>
      </c>
      <c r="S1764" s="547" t="s">
        <v>76</v>
      </c>
      <c r="T1764" s="547" t="s">
        <v>76</v>
      </c>
      <c r="U1764" s="547" t="s">
        <v>76</v>
      </c>
      <c r="V1764" s="547" t="s">
        <v>76</v>
      </c>
      <c r="W1764" s="547" t="s">
        <v>76</v>
      </c>
      <c r="X1764" s="547" t="s">
        <v>76</v>
      </c>
      <c r="Y1764" s="547" t="s">
        <v>76</v>
      </c>
      <c r="Z1764" s="568" t="s">
        <v>76</v>
      </c>
      <c r="AA1764" s="568" t="s">
        <v>76</v>
      </c>
      <c r="AB1764" s="568" t="s">
        <v>76</v>
      </c>
      <c r="AC1764" s="568">
        <v>18</v>
      </c>
      <c r="AD1764" s="568" t="s">
        <v>76</v>
      </c>
      <c r="AE1764" s="568" t="s">
        <v>76</v>
      </c>
      <c r="AF1764" s="568" t="s">
        <v>76</v>
      </c>
      <c r="AG1764" s="568" t="s">
        <v>76</v>
      </c>
      <c r="AH1764" s="568">
        <v>16.5</v>
      </c>
      <c r="AI1764" s="568">
        <v>19</v>
      </c>
      <c r="AJ1764" s="568" t="s">
        <v>76</v>
      </c>
      <c r="AK1764" s="567" t="s">
        <v>76</v>
      </c>
      <c r="AL1764" s="568" t="s">
        <v>76</v>
      </c>
      <c r="AM1764" s="568" t="s">
        <v>76</v>
      </c>
      <c r="AN1764" s="568">
        <v>16</v>
      </c>
      <c r="AO1764" s="568">
        <v>19</v>
      </c>
    </row>
    <row r="1765" spans="1:41" ht="15" customHeight="1">
      <c r="A1765" s="2639" t="s">
        <v>411</v>
      </c>
      <c r="B1765" s="2639"/>
      <c r="C1765" s="568"/>
      <c r="D1765" s="568"/>
      <c r="E1765" s="568"/>
      <c r="F1765" s="568"/>
      <c r="G1765" s="568"/>
      <c r="H1765" s="568"/>
      <c r="I1765" s="568"/>
      <c r="J1765" s="568"/>
      <c r="K1765" s="568"/>
      <c r="L1765" s="568"/>
      <c r="M1765" s="568"/>
      <c r="N1765" s="568"/>
      <c r="O1765" s="567"/>
      <c r="P1765" s="567"/>
      <c r="Q1765" s="567"/>
      <c r="R1765" s="547"/>
      <c r="S1765" s="547"/>
      <c r="T1765" s="547"/>
      <c r="U1765" s="547"/>
      <c r="V1765" s="547"/>
      <c r="W1765" s="547"/>
      <c r="X1765" s="547"/>
      <c r="Y1765" s="547"/>
      <c r="Z1765" s="568"/>
      <c r="AA1765" s="568"/>
      <c r="AB1765" s="568"/>
      <c r="AC1765" s="568"/>
      <c r="AD1765" s="568"/>
      <c r="AE1765" s="568"/>
      <c r="AF1765" s="568"/>
      <c r="AG1765" s="568"/>
      <c r="AH1765" s="568"/>
      <c r="AI1765" s="568"/>
      <c r="AJ1765" s="568"/>
      <c r="AK1765" s="567"/>
      <c r="AL1765" s="568"/>
      <c r="AM1765" s="568"/>
      <c r="AN1765" s="568"/>
      <c r="AO1765" s="568"/>
    </row>
    <row r="1766" spans="1:41" ht="15" customHeight="1">
      <c r="B1766" s="564" t="s">
        <v>390</v>
      </c>
      <c r="C1766" s="568">
        <v>13</v>
      </c>
      <c r="D1766" s="568">
        <v>14</v>
      </c>
      <c r="E1766" s="568" t="s">
        <v>2685</v>
      </c>
      <c r="F1766" s="568">
        <v>12</v>
      </c>
      <c r="G1766" s="568" t="s">
        <v>2389</v>
      </c>
      <c r="H1766" s="568" t="s">
        <v>2982</v>
      </c>
      <c r="I1766" s="568">
        <v>10</v>
      </c>
      <c r="J1766" s="547" t="s">
        <v>2904</v>
      </c>
      <c r="K1766" s="568">
        <v>14.5</v>
      </c>
      <c r="L1766" s="568" t="s">
        <v>2706</v>
      </c>
      <c r="M1766" s="568">
        <v>10</v>
      </c>
      <c r="N1766" s="568">
        <v>14.75</v>
      </c>
      <c r="O1766" s="568" t="s">
        <v>2258</v>
      </c>
      <c r="P1766" s="568" t="s">
        <v>1854</v>
      </c>
      <c r="Q1766" s="568">
        <v>13</v>
      </c>
      <c r="R1766" s="547">
        <v>13</v>
      </c>
      <c r="S1766" s="547" t="s">
        <v>1933</v>
      </c>
      <c r="T1766" s="547" t="s">
        <v>1878</v>
      </c>
      <c r="U1766" s="547">
        <v>15.5</v>
      </c>
      <c r="V1766" s="546" t="s">
        <v>1847</v>
      </c>
      <c r="W1766" s="547">
        <v>15.5</v>
      </c>
      <c r="X1766" s="547">
        <v>15</v>
      </c>
      <c r="Y1766" s="547">
        <v>15</v>
      </c>
      <c r="Z1766" s="568">
        <v>15.5</v>
      </c>
      <c r="AA1766" s="568">
        <v>14.5</v>
      </c>
      <c r="AB1766" s="568">
        <v>13</v>
      </c>
      <c r="AC1766" s="568">
        <v>8</v>
      </c>
      <c r="AD1766" s="568">
        <v>14</v>
      </c>
      <c r="AE1766" s="568">
        <v>13</v>
      </c>
      <c r="AF1766" s="568">
        <v>16</v>
      </c>
      <c r="AG1766" s="568">
        <v>15.5</v>
      </c>
      <c r="AH1766" s="568">
        <v>9</v>
      </c>
      <c r="AI1766" s="568">
        <v>9.5</v>
      </c>
      <c r="AJ1766" s="568">
        <v>16</v>
      </c>
      <c r="AK1766" s="567" t="s">
        <v>1893</v>
      </c>
      <c r="AL1766" s="568">
        <v>13</v>
      </c>
      <c r="AM1766" s="568">
        <v>8.5</v>
      </c>
      <c r="AN1766" s="568" t="s">
        <v>76</v>
      </c>
      <c r="AO1766" s="568">
        <v>10</v>
      </c>
    </row>
    <row r="1767" spans="1:41" ht="15" customHeight="1">
      <c r="A1767" s="517"/>
      <c r="B1767" s="566" t="s">
        <v>391</v>
      </c>
      <c r="C1767" s="572" t="s">
        <v>76</v>
      </c>
      <c r="D1767" s="572" t="s">
        <v>76</v>
      </c>
      <c r="E1767" s="572" t="s">
        <v>76</v>
      </c>
      <c r="F1767" s="572" t="s">
        <v>76</v>
      </c>
      <c r="G1767" s="572" t="s">
        <v>76</v>
      </c>
      <c r="H1767" s="572" t="s">
        <v>76</v>
      </c>
      <c r="I1767" s="572">
        <v>13</v>
      </c>
      <c r="J1767" s="572" t="s">
        <v>76</v>
      </c>
      <c r="K1767" s="572">
        <v>16.5</v>
      </c>
      <c r="L1767" s="572" t="s">
        <v>76</v>
      </c>
      <c r="M1767" s="572">
        <v>14</v>
      </c>
      <c r="N1767" s="572" t="s">
        <v>76</v>
      </c>
      <c r="O1767" s="573" t="s">
        <v>76</v>
      </c>
      <c r="P1767" s="573" t="s">
        <v>76</v>
      </c>
      <c r="Q1767" s="572" t="s">
        <v>76</v>
      </c>
      <c r="R1767" s="552">
        <v>13</v>
      </c>
      <c r="S1767" s="552" t="s">
        <v>76</v>
      </c>
      <c r="T1767" s="553" t="s">
        <v>76</v>
      </c>
      <c r="U1767" s="553" t="s">
        <v>76</v>
      </c>
      <c r="V1767" s="553" t="s">
        <v>76</v>
      </c>
      <c r="W1767" s="553" t="s">
        <v>76</v>
      </c>
      <c r="X1767" s="553" t="s">
        <v>76</v>
      </c>
      <c r="Y1767" s="553" t="s">
        <v>76</v>
      </c>
      <c r="Z1767" s="572" t="s">
        <v>76</v>
      </c>
      <c r="AA1767" s="572" t="s">
        <v>76</v>
      </c>
      <c r="AB1767" s="573" t="s">
        <v>76</v>
      </c>
      <c r="AC1767" s="572">
        <v>14</v>
      </c>
      <c r="AD1767" s="573" t="s">
        <v>76</v>
      </c>
      <c r="AE1767" s="573" t="s">
        <v>76</v>
      </c>
      <c r="AF1767" s="573" t="s">
        <v>76</v>
      </c>
      <c r="AG1767" s="573" t="s">
        <v>76</v>
      </c>
      <c r="AH1767" s="572">
        <v>12</v>
      </c>
      <c r="AI1767" s="572">
        <v>10</v>
      </c>
      <c r="AJ1767" s="572" t="s">
        <v>76</v>
      </c>
      <c r="AK1767" s="573" t="s">
        <v>76</v>
      </c>
      <c r="AL1767" s="573" t="s">
        <v>76</v>
      </c>
      <c r="AM1767" s="572">
        <v>12</v>
      </c>
      <c r="AN1767" s="572" t="s">
        <v>76</v>
      </c>
      <c r="AO1767" s="572">
        <v>13</v>
      </c>
    </row>
    <row r="1768" spans="1:41" s="1047" customFormat="1" ht="15" customHeight="1">
      <c r="A1768" s="2573" t="s">
        <v>548</v>
      </c>
      <c r="B1768" s="2573"/>
      <c r="C1768" s="2573"/>
      <c r="D1768" s="2573"/>
      <c r="E1768" s="2573"/>
      <c r="F1768" s="2573"/>
      <c r="G1768" s="2573"/>
      <c r="H1768" s="2573"/>
      <c r="I1768" s="2573"/>
      <c r="J1768" s="1049"/>
      <c r="K1768" s="1049"/>
      <c r="L1768" s="1049"/>
      <c r="M1768" s="1049"/>
      <c r="N1768" s="1049"/>
      <c r="O1768" s="1049"/>
      <c r="P1768" s="1049"/>
      <c r="Q1768" s="1049"/>
      <c r="R1768" s="1049"/>
      <c r="S1768" s="1049"/>
      <c r="T1768" s="2573" t="s">
        <v>3562</v>
      </c>
      <c r="U1768" s="2573"/>
      <c r="V1768" s="2573"/>
      <c r="W1768" s="2573"/>
      <c r="X1768" s="2573"/>
      <c r="Y1768" s="1050"/>
      <c r="Z1768" s="1048"/>
      <c r="AA1768" s="1048"/>
      <c r="AB1768" s="1048"/>
      <c r="AC1768" s="1048"/>
      <c r="AF1768" s="1050"/>
      <c r="AG1768" s="1050"/>
      <c r="AH1768" s="1050"/>
      <c r="AI1768" s="1050"/>
      <c r="AJ1768" s="1050"/>
    </row>
    <row r="1769" spans="1:41" s="1047" customFormat="1" ht="15" customHeight="1">
      <c r="B1769" s="1047" t="s">
        <v>399</v>
      </c>
      <c r="U1769" s="1047" t="s">
        <v>399</v>
      </c>
      <c r="V1769" s="1048"/>
      <c r="W1769" s="1048"/>
      <c r="X1769" s="1048"/>
      <c r="Y1769" s="1048"/>
      <c r="AA1769" s="1048"/>
      <c r="AB1769" s="1048"/>
      <c r="AC1769" s="1048"/>
      <c r="AH1769" s="1048"/>
      <c r="AI1769" s="1048"/>
      <c r="AJ1769" s="1048"/>
    </row>
    <row r="1770" spans="1:41" ht="15" customHeight="1"/>
    <row r="1771" spans="1:41" s="641" customFormat="1" ht="15" customHeight="1">
      <c r="B1771" s="2637" t="s">
        <v>2875</v>
      </c>
      <c r="C1771" s="2637"/>
      <c r="D1771" s="2637"/>
      <c r="E1771" s="2637"/>
      <c r="F1771" s="2637"/>
      <c r="G1771" s="2637"/>
      <c r="H1771" s="2637"/>
      <c r="I1771" s="2637"/>
      <c r="J1771" s="2637"/>
      <c r="K1771" s="997" t="s">
        <v>3087</v>
      </c>
      <c r="L1771" s="997"/>
      <c r="M1771" s="997"/>
      <c r="N1771" s="997"/>
      <c r="O1771" s="997"/>
      <c r="P1771" s="997"/>
      <c r="Q1771" s="997"/>
      <c r="R1771" s="2598" t="s">
        <v>2229</v>
      </c>
      <c r="S1771" s="2598"/>
      <c r="T1771" s="642"/>
      <c r="U1771" s="642"/>
      <c r="V1771" s="642"/>
      <c r="W1771" s="642"/>
      <c r="X1771" s="642"/>
      <c r="Y1771" s="642"/>
      <c r="AA1771" s="642"/>
      <c r="AB1771" s="642"/>
      <c r="AC1771" s="642"/>
      <c r="AD1771" s="642"/>
      <c r="AE1771" s="642"/>
      <c r="AF1771" s="642"/>
      <c r="AG1771" s="642"/>
      <c r="AH1771" s="642"/>
      <c r="AI1771" s="642"/>
      <c r="AJ1771" s="642"/>
      <c r="AK1771" s="642"/>
      <c r="AL1771" s="642"/>
      <c r="AM1771" s="642"/>
      <c r="AN1771" s="642"/>
      <c r="AO1771" s="642"/>
    </row>
    <row r="1772" spans="1:41" ht="15" customHeight="1">
      <c r="C1772" s="709"/>
      <c r="D1772" s="709"/>
      <c r="E1772" s="709"/>
      <c r="F1772" s="709"/>
      <c r="G1772" s="709"/>
      <c r="H1772" s="709"/>
      <c r="I1772" s="705"/>
      <c r="J1772" s="2628"/>
      <c r="K1772" s="2628"/>
      <c r="L1772" s="2628"/>
      <c r="M1772" s="543"/>
      <c r="N1772" s="543"/>
      <c r="O1772" s="543"/>
      <c r="P1772" s="543"/>
      <c r="R1772" s="2641" t="s">
        <v>1130</v>
      </c>
      <c r="S1772" s="2641"/>
      <c r="T1772" s="602"/>
      <c r="U1772" s="602"/>
      <c r="V1772" s="704"/>
      <c r="W1772" s="704"/>
      <c r="X1772" s="704"/>
      <c r="Y1772" s="543"/>
      <c r="AA1772" s="709"/>
      <c r="AB1772" s="709"/>
      <c r="AC1772" s="705"/>
      <c r="AD1772" s="704"/>
      <c r="AE1772" s="704"/>
      <c r="AF1772" s="704"/>
      <c r="AG1772" s="543"/>
      <c r="AH1772" s="709"/>
      <c r="AI1772" s="709"/>
      <c r="AJ1772" s="602"/>
      <c r="AK1772" s="602"/>
      <c r="AL1772" s="602"/>
      <c r="AM1772" s="602"/>
      <c r="AN1772" s="602"/>
      <c r="AO1772" s="543"/>
    </row>
    <row r="1773" spans="1:41" s="555" customFormat="1" ht="15" customHeight="1">
      <c r="A1773" s="2582" t="s">
        <v>369</v>
      </c>
      <c r="B1773" s="2583"/>
      <c r="C1773" s="2586" t="s">
        <v>230</v>
      </c>
      <c r="D1773" s="2586"/>
      <c r="E1773" s="2586"/>
      <c r="F1773" s="2586"/>
      <c r="G1773" s="2574" t="s">
        <v>370</v>
      </c>
      <c r="H1773" s="2575"/>
      <c r="I1773" s="2575"/>
      <c r="J1773" s="2576"/>
      <c r="K1773" s="2574" t="s">
        <v>371</v>
      </c>
      <c r="L1773" s="2575"/>
      <c r="M1773" s="2575"/>
      <c r="N1773" s="2575"/>
      <c r="O1773" s="2575"/>
      <c r="P1773" s="2575"/>
      <c r="Q1773" s="2575"/>
      <c r="R1773" s="2575"/>
      <c r="S1773" s="2575"/>
      <c r="T1773" s="2575"/>
      <c r="U1773" s="2575"/>
      <c r="V1773" s="2575"/>
      <c r="W1773" s="2575"/>
      <c r="X1773" s="2575"/>
      <c r="Y1773" s="2575"/>
      <c r="Z1773" s="2575"/>
      <c r="AA1773" s="2575"/>
      <c r="AB1773" s="2575"/>
      <c r="AC1773" s="2575"/>
      <c r="AD1773" s="2575"/>
      <c r="AE1773" s="2575"/>
      <c r="AF1773" s="2575"/>
      <c r="AG1773" s="2576"/>
      <c r="AH1773" s="2574" t="s">
        <v>3545</v>
      </c>
      <c r="AI1773" s="2575"/>
      <c r="AJ1773" s="2575"/>
      <c r="AK1773" s="2575"/>
      <c r="AL1773" s="2575"/>
      <c r="AM1773" s="2575"/>
      <c r="AN1773" s="2575"/>
      <c r="AO1773" s="2576"/>
    </row>
    <row r="1774" spans="1:41" s="555" customFormat="1" ht="32.25" customHeight="1">
      <c r="A1774" s="2584"/>
      <c r="B1774" s="2585"/>
      <c r="C1774" s="933" t="s">
        <v>372</v>
      </c>
      <c r="D1774" s="933" t="s">
        <v>373</v>
      </c>
      <c r="E1774" s="933" t="s">
        <v>374</v>
      </c>
      <c r="F1774" s="933" t="s">
        <v>375</v>
      </c>
      <c r="G1774" s="933" t="s">
        <v>376</v>
      </c>
      <c r="H1774" s="933" t="s">
        <v>377</v>
      </c>
      <c r="I1774" s="933" t="s">
        <v>1066</v>
      </c>
      <c r="J1774" s="933" t="s">
        <v>378</v>
      </c>
      <c r="K1774" s="933" t="s">
        <v>890</v>
      </c>
      <c r="L1774" s="933" t="s">
        <v>379</v>
      </c>
      <c r="M1774" s="933" t="s">
        <v>380</v>
      </c>
      <c r="N1774" s="933" t="s">
        <v>381</v>
      </c>
      <c r="O1774" s="933" t="s">
        <v>382</v>
      </c>
      <c r="P1774" s="933" t="s">
        <v>383</v>
      </c>
      <c r="Q1774" s="933" t="s">
        <v>384</v>
      </c>
      <c r="R1774" s="933" t="s">
        <v>412</v>
      </c>
      <c r="S1774" s="933" t="s">
        <v>413</v>
      </c>
      <c r="T1774" s="933" t="s">
        <v>414</v>
      </c>
      <c r="U1774" s="933" t="s">
        <v>415</v>
      </c>
      <c r="V1774" s="933" t="s">
        <v>416</v>
      </c>
      <c r="W1774" s="933" t="s">
        <v>417</v>
      </c>
      <c r="X1774" s="933" t="s">
        <v>418</v>
      </c>
      <c r="Y1774" s="933" t="s">
        <v>419</v>
      </c>
      <c r="Z1774" s="933" t="s">
        <v>420</v>
      </c>
      <c r="AA1774" s="933" t="s">
        <v>421</v>
      </c>
      <c r="AB1774" s="933" t="s">
        <v>422</v>
      </c>
      <c r="AC1774" s="933" t="s">
        <v>423</v>
      </c>
      <c r="AD1774" s="933" t="s">
        <v>424</v>
      </c>
      <c r="AE1774" s="933" t="s">
        <v>425</v>
      </c>
      <c r="AF1774" s="933" t="s">
        <v>426</v>
      </c>
      <c r="AG1774" s="933" t="s">
        <v>427</v>
      </c>
      <c r="AH1774" s="933" t="s">
        <v>3003</v>
      </c>
      <c r="AI1774" s="933" t="s">
        <v>432</v>
      </c>
      <c r="AJ1774" s="933" t="s">
        <v>428</v>
      </c>
      <c r="AK1774" s="933" t="s">
        <v>429</v>
      </c>
      <c r="AL1774" s="933" t="s">
        <v>430</v>
      </c>
      <c r="AM1774" s="933" t="s">
        <v>362</v>
      </c>
      <c r="AN1774" s="933" t="s">
        <v>431</v>
      </c>
      <c r="AO1774" s="933" t="s">
        <v>1260</v>
      </c>
    </row>
    <row r="1775" spans="1:41" s="711" customFormat="1" ht="15" customHeight="1">
      <c r="A1775" s="2642" t="s">
        <v>44</v>
      </c>
      <c r="B1775" s="2642"/>
      <c r="C1775" s="567" t="s">
        <v>1926</v>
      </c>
      <c r="D1775" s="568">
        <v>4</v>
      </c>
      <c r="E1775" s="567" t="s">
        <v>2790</v>
      </c>
      <c r="F1775" s="568">
        <v>4.5</v>
      </c>
      <c r="G1775" s="568" t="s">
        <v>1226</v>
      </c>
      <c r="H1775" s="568" t="s">
        <v>1226</v>
      </c>
      <c r="I1775" s="568">
        <v>5.5</v>
      </c>
      <c r="J1775" s="568">
        <v>6.5</v>
      </c>
      <c r="K1775" s="568" t="s">
        <v>2984</v>
      </c>
      <c r="L1775" s="568">
        <v>5</v>
      </c>
      <c r="M1775" s="568" t="s">
        <v>2765</v>
      </c>
      <c r="N1775" s="568">
        <v>5</v>
      </c>
      <c r="O1775" s="568">
        <v>5</v>
      </c>
      <c r="P1775" s="568">
        <v>4.5</v>
      </c>
      <c r="Q1775" s="568">
        <v>4.5</v>
      </c>
      <c r="R1775" s="546" t="s">
        <v>3088</v>
      </c>
      <c r="S1775" s="548">
        <v>5</v>
      </c>
      <c r="T1775" s="547">
        <v>4.5</v>
      </c>
      <c r="U1775" s="547" t="s">
        <v>1782</v>
      </c>
      <c r="V1775" s="547">
        <v>6</v>
      </c>
      <c r="W1775" s="547">
        <v>5.5</v>
      </c>
      <c r="X1775" s="547" t="s">
        <v>3018</v>
      </c>
      <c r="Y1775" s="547">
        <v>6</v>
      </c>
      <c r="Z1775" s="568" t="s">
        <v>3089</v>
      </c>
      <c r="AA1775" s="568">
        <v>5</v>
      </c>
      <c r="AB1775" s="568">
        <v>6</v>
      </c>
      <c r="AC1775" s="567">
        <v>8.5</v>
      </c>
      <c r="AD1775" s="568">
        <v>6</v>
      </c>
      <c r="AE1775" s="568" t="s">
        <v>2986</v>
      </c>
      <c r="AF1775" s="568">
        <v>5.5</v>
      </c>
      <c r="AG1775" s="568" t="s">
        <v>2790</v>
      </c>
      <c r="AH1775" s="567" t="s">
        <v>3090</v>
      </c>
      <c r="AI1775" s="567" t="s">
        <v>3023</v>
      </c>
      <c r="AJ1775" s="568">
        <v>5</v>
      </c>
      <c r="AK1775" s="568">
        <v>4.75</v>
      </c>
      <c r="AL1775" s="568">
        <v>6.5</v>
      </c>
      <c r="AM1775" s="568">
        <v>4.5</v>
      </c>
      <c r="AN1775" s="568">
        <v>1</v>
      </c>
      <c r="AO1775" s="568" t="s">
        <v>3091</v>
      </c>
    </row>
    <row r="1776" spans="1:41" ht="15" customHeight="1">
      <c r="A1776" s="2639" t="s">
        <v>45</v>
      </c>
      <c r="B1776" s="2639"/>
      <c r="C1776" s="569"/>
      <c r="D1776" s="569"/>
      <c r="E1776" s="569"/>
      <c r="F1776" s="569"/>
      <c r="G1776" s="569"/>
      <c r="H1776" s="569"/>
      <c r="I1776" s="569"/>
      <c r="J1776" s="569"/>
      <c r="K1776" s="569"/>
      <c r="L1776" s="569"/>
      <c r="M1776" s="569"/>
      <c r="N1776" s="569"/>
      <c r="O1776" s="569"/>
      <c r="P1776" s="569"/>
      <c r="Q1776" s="569"/>
      <c r="R1776" s="546"/>
      <c r="S1776" s="546"/>
      <c r="T1776" s="546"/>
      <c r="U1776" s="546"/>
      <c r="V1776" s="546"/>
      <c r="W1776" s="546"/>
      <c r="X1776" s="546"/>
      <c r="Y1776" s="547"/>
      <c r="Z1776" s="567"/>
      <c r="AA1776" s="567"/>
      <c r="AB1776" s="567"/>
      <c r="AC1776" s="567"/>
      <c r="AD1776" s="567"/>
      <c r="AE1776" s="567"/>
      <c r="AF1776" s="567"/>
      <c r="AG1776" s="567"/>
      <c r="AH1776" s="567"/>
      <c r="AI1776" s="567"/>
      <c r="AJ1776" s="567"/>
      <c r="AK1776" s="567"/>
      <c r="AL1776" s="567"/>
      <c r="AM1776" s="567"/>
      <c r="AN1776" s="568"/>
      <c r="AO1776" s="568"/>
    </row>
    <row r="1777" spans="1:41" ht="15" customHeight="1">
      <c r="A1777" s="514" t="s">
        <v>856</v>
      </c>
      <c r="B1777" s="512" t="s">
        <v>2314</v>
      </c>
      <c r="C1777" s="568">
        <v>7.25</v>
      </c>
      <c r="D1777" s="568">
        <v>7.25</v>
      </c>
      <c r="E1777" s="568">
        <v>7</v>
      </c>
      <c r="F1777" s="568">
        <v>7.5</v>
      </c>
      <c r="G1777" s="568">
        <v>7.25</v>
      </c>
      <c r="H1777" s="568">
        <v>7.5</v>
      </c>
      <c r="I1777" s="568">
        <v>7.25</v>
      </c>
      <c r="J1777" s="568">
        <v>7</v>
      </c>
      <c r="K1777" s="568">
        <v>8</v>
      </c>
      <c r="L1777" s="570">
        <v>8.5</v>
      </c>
      <c r="M1777" s="568" t="s">
        <v>2582</v>
      </c>
      <c r="N1777" s="568" t="s">
        <v>2478</v>
      </c>
      <c r="O1777" s="567" t="s">
        <v>2501</v>
      </c>
      <c r="P1777" s="568">
        <v>7.75</v>
      </c>
      <c r="Q1777" s="568">
        <v>7.75</v>
      </c>
      <c r="R1777" s="547" t="s">
        <v>2792</v>
      </c>
      <c r="S1777" s="547">
        <v>8</v>
      </c>
      <c r="T1777" s="547" t="s">
        <v>2500</v>
      </c>
      <c r="U1777" s="547" t="s">
        <v>2482</v>
      </c>
      <c r="V1777" s="547">
        <v>9</v>
      </c>
      <c r="W1777" s="547" t="s">
        <v>2520</v>
      </c>
      <c r="X1777" s="547">
        <v>6</v>
      </c>
      <c r="Y1777" s="547">
        <v>9</v>
      </c>
      <c r="Z1777" s="568">
        <v>9.25</v>
      </c>
      <c r="AA1777" s="568">
        <v>9</v>
      </c>
      <c r="AB1777" s="568" t="s">
        <v>2502</v>
      </c>
      <c r="AC1777" s="567" t="s">
        <v>3025</v>
      </c>
      <c r="AD1777" s="568">
        <v>9.5</v>
      </c>
      <c r="AE1777" s="568" t="s">
        <v>2549</v>
      </c>
      <c r="AF1777" s="568">
        <v>9.5</v>
      </c>
      <c r="AG1777" s="568" t="s">
        <v>2498</v>
      </c>
      <c r="AH1777" s="568">
        <v>5</v>
      </c>
      <c r="AI1777" s="567" t="s">
        <v>3067</v>
      </c>
      <c r="AJ1777" s="568" t="s">
        <v>2673</v>
      </c>
      <c r="AK1777" s="567" t="s">
        <v>2787</v>
      </c>
      <c r="AL1777" s="568">
        <v>9</v>
      </c>
      <c r="AM1777" s="567">
        <v>5.25</v>
      </c>
      <c r="AN1777" s="568">
        <v>5.25</v>
      </c>
      <c r="AO1777" s="568" t="s">
        <v>3077</v>
      </c>
    </row>
    <row r="1778" spans="1:41" ht="15" customHeight="1">
      <c r="A1778" s="514" t="s">
        <v>1085</v>
      </c>
      <c r="B1778" s="512" t="s">
        <v>2315</v>
      </c>
      <c r="C1778" s="568">
        <v>7.5</v>
      </c>
      <c r="D1778" s="568">
        <v>7.5</v>
      </c>
      <c r="E1778" s="568">
        <v>7.5</v>
      </c>
      <c r="F1778" s="568">
        <v>7.75</v>
      </c>
      <c r="G1778" s="568">
        <v>7.5</v>
      </c>
      <c r="H1778" s="568">
        <v>8</v>
      </c>
      <c r="I1778" s="568">
        <v>7.5</v>
      </c>
      <c r="J1778" s="568">
        <v>7.25</v>
      </c>
      <c r="K1778" s="568" t="s">
        <v>2523</v>
      </c>
      <c r="L1778" s="570">
        <v>8.5</v>
      </c>
      <c r="M1778" s="568" t="s">
        <v>2384</v>
      </c>
      <c r="N1778" s="568" t="s">
        <v>2478</v>
      </c>
      <c r="O1778" s="567" t="s">
        <v>2582</v>
      </c>
      <c r="P1778" s="568">
        <v>8</v>
      </c>
      <c r="Q1778" s="568">
        <v>7.75</v>
      </c>
      <c r="R1778" s="547" t="s">
        <v>2792</v>
      </c>
      <c r="S1778" s="547">
        <v>8.25</v>
      </c>
      <c r="T1778" s="547" t="s">
        <v>2501</v>
      </c>
      <c r="U1778" s="547" t="s">
        <v>2482</v>
      </c>
      <c r="V1778" s="547">
        <v>9</v>
      </c>
      <c r="W1778" s="547" t="s">
        <v>2520</v>
      </c>
      <c r="X1778" s="546">
        <v>8</v>
      </c>
      <c r="Y1778" s="547">
        <v>9</v>
      </c>
      <c r="Z1778" s="568">
        <v>9.25</v>
      </c>
      <c r="AA1778" s="568">
        <v>9.25</v>
      </c>
      <c r="AB1778" s="568" t="s">
        <v>2522</v>
      </c>
      <c r="AC1778" s="567" t="s">
        <v>3011</v>
      </c>
      <c r="AD1778" s="568">
        <v>9.5</v>
      </c>
      <c r="AE1778" s="568">
        <v>9</v>
      </c>
      <c r="AF1778" s="568">
        <v>9.5</v>
      </c>
      <c r="AG1778" s="568" t="s">
        <v>2498</v>
      </c>
      <c r="AH1778" s="568">
        <v>5.5</v>
      </c>
      <c r="AI1778" s="567" t="s">
        <v>3085</v>
      </c>
      <c r="AJ1778" s="568" t="s">
        <v>2480</v>
      </c>
      <c r="AK1778" s="567" t="s">
        <v>2729</v>
      </c>
      <c r="AL1778" s="568">
        <v>9</v>
      </c>
      <c r="AM1778" s="568">
        <v>5.5</v>
      </c>
      <c r="AN1778" s="568">
        <v>6</v>
      </c>
      <c r="AO1778" s="568" t="s">
        <v>3092</v>
      </c>
    </row>
    <row r="1779" spans="1:41" ht="15" customHeight="1">
      <c r="A1779" s="514" t="s">
        <v>827</v>
      </c>
      <c r="B1779" s="512" t="s">
        <v>2316</v>
      </c>
      <c r="C1779" s="568">
        <v>8</v>
      </c>
      <c r="D1779" s="568" t="s">
        <v>2502</v>
      </c>
      <c r="E1779" s="568">
        <v>7.75</v>
      </c>
      <c r="F1779" s="568">
        <v>8</v>
      </c>
      <c r="G1779" s="568">
        <v>8</v>
      </c>
      <c r="H1779" s="568">
        <v>8.25</v>
      </c>
      <c r="I1779" s="568">
        <v>8.25</v>
      </c>
      <c r="J1779" s="568">
        <v>7.5</v>
      </c>
      <c r="K1779" s="568" t="s">
        <v>2523</v>
      </c>
      <c r="L1779" s="570">
        <v>8.5</v>
      </c>
      <c r="M1779" s="568" t="s">
        <v>2482</v>
      </c>
      <c r="N1779" s="568" t="s">
        <v>2730</v>
      </c>
      <c r="O1779" s="567" t="s">
        <v>2614</v>
      </c>
      <c r="P1779" s="568">
        <v>8.25</v>
      </c>
      <c r="Q1779" s="568">
        <v>8</v>
      </c>
      <c r="R1779" s="547" t="s">
        <v>2520</v>
      </c>
      <c r="S1779" s="547">
        <v>8.75</v>
      </c>
      <c r="T1779" s="547" t="s">
        <v>2498</v>
      </c>
      <c r="U1779" s="547" t="s">
        <v>2482</v>
      </c>
      <c r="V1779" s="547">
        <v>9.25</v>
      </c>
      <c r="W1779" s="547">
        <v>8.25</v>
      </c>
      <c r="X1779" s="547">
        <v>8</v>
      </c>
      <c r="Y1779" s="547">
        <v>9.25</v>
      </c>
      <c r="Z1779" s="568">
        <v>9.25</v>
      </c>
      <c r="AA1779" s="568">
        <v>9.5</v>
      </c>
      <c r="AB1779" s="568" t="s">
        <v>2384</v>
      </c>
      <c r="AC1779" s="567" t="s">
        <v>3011</v>
      </c>
      <c r="AD1779" s="568">
        <v>9.5</v>
      </c>
      <c r="AE1779" s="568">
        <v>9.25</v>
      </c>
      <c r="AF1779" s="568">
        <v>9.5</v>
      </c>
      <c r="AG1779" s="568" t="s">
        <v>2498</v>
      </c>
      <c r="AH1779" s="567" t="s">
        <v>3031</v>
      </c>
      <c r="AI1779" s="567" t="s">
        <v>3079</v>
      </c>
      <c r="AJ1779" s="568" t="s">
        <v>2384</v>
      </c>
      <c r="AK1779" s="567" t="s">
        <v>2502</v>
      </c>
      <c r="AL1779" s="568">
        <v>9</v>
      </c>
      <c r="AM1779" s="568">
        <v>5.5</v>
      </c>
      <c r="AN1779" s="568">
        <v>8</v>
      </c>
      <c r="AO1779" s="568" t="s">
        <v>3093</v>
      </c>
    </row>
    <row r="1780" spans="1:41" ht="15" customHeight="1">
      <c r="A1780" s="514" t="s">
        <v>828</v>
      </c>
      <c r="B1780" s="512" t="s">
        <v>2317</v>
      </c>
      <c r="C1780" s="568">
        <v>8.25</v>
      </c>
      <c r="D1780" s="568" t="s">
        <v>2502</v>
      </c>
      <c r="E1780" s="568">
        <v>8</v>
      </c>
      <c r="F1780" s="568">
        <v>8.5</v>
      </c>
      <c r="G1780" s="568">
        <v>8.25</v>
      </c>
      <c r="H1780" s="568">
        <v>8.5</v>
      </c>
      <c r="I1780" s="568">
        <v>8.5</v>
      </c>
      <c r="J1780" s="568">
        <v>7.75</v>
      </c>
      <c r="K1780" s="568">
        <v>8</v>
      </c>
      <c r="L1780" s="568" t="s">
        <v>76</v>
      </c>
      <c r="M1780" s="568">
        <v>7.5</v>
      </c>
      <c r="N1780" s="568" t="s">
        <v>76</v>
      </c>
      <c r="O1780" s="567" t="s">
        <v>2614</v>
      </c>
      <c r="P1780" s="568">
        <v>8.5</v>
      </c>
      <c r="Q1780" s="568" t="s">
        <v>76</v>
      </c>
      <c r="R1780" s="547">
        <v>7.25</v>
      </c>
      <c r="S1780" s="547">
        <v>9</v>
      </c>
      <c r="T1780" s="547">
        <v>8.5</v>
      </c>
      <c r="U1780" s="547" t="s">
        <v>76</v>
      </c>
      <c r="V1780" s="547" t="s">
        <v>76</v>
      </c>
      <c r="W1780" s="547">
        <v>8.25</v>
      </c>
      <c r="X1780" s="547">
        <v>8</v>
      </c>
      <c r="Y1780" s="546" t="s">
        <v>2996</v>
      </c>
      <c r="Z1780" s="567" t="s">
        <v>76</v>
      </c>
      <c r="AA1780" s="567" t="s">
        <v>76</v>
      </c>
      <c r="AB1780" s="568" t="s">
        <v>2384</v>
      </c>
      <c r="AC1780" s="567" t="s">
        <v>1782</v>
      </c>
      <c r="AD1780" s="568">
        <v>9.5</v>
      </c>
      <c r="AE1780" s="568" t="s">
        <v>76</v>
      </c>
      <c r="AF1780" s="568">
        <v>8.5</v>
      </c>
      <c r="AG1780" s="568" t="s">
        <v>76</v>
      </c>
      <c r="AH1780" s="567" t="s">
        <v>3034</v>
      </c>
      <c r="AI1780" s="567" t="s">
        <v>3094</v>
      </c>
      <c r="AJ1780" s="568" t="s">
        <v>2501</v>
      </c>
      <c r="AK1780" s="567" t="s">
        <v>2502</v>
      </c>
      <c r="AL1780" s="568">
        <v>9</v>
      </c>
      <c r="AM1780" s="568">
        <v>5.5</v>
      </c>
      <c r="AN1780" s="568">
        <v>8</v>
      </c>
      <c r="AO1780" s="568" t="s">
        <v>3074</v>
      </c>
    </row>
    <row r="1781" spans="1:41" ht="15" customHeight="1">
      <c r="A1781" s="514" t="s">
        <v>854</v>
      </c>
      <c r="B1781" s="512" t="s">
        <v>2318</v>
      </c>
      <c r="C1781" s="568" t="s">
        <v>76</v>
      </c>
      <c r="D1781" s="568" t="s">
        <v>2502</v>
      </c>
      <c r="E1781" s="568" t="s">
        <v>76</v>
      </c>
      <c r="F1781" s="568" t="s">
        <v>76</v>
      </c>
      <c r="G1781" s="568">
        <v>8.25</v>
      </c>
      <c r="H1781" s="568">
        <v>8.5</v>
      </c>
      <c r="I1781" s="568">
        <v>8.5</v>
      </c>
      <c r="J1781" s="568">
        <v>7.75</v>
      </c>
      <c r="K1781" s="568">
        <v>8</v>
      </c>
      <c r="L1781" s="568" t="s">
        <v>76</v>
      </c>
      <c r="M1781" s="568" t="s">
        <v>76</v>
      </c>
      <c r="N1781" s="568" t="s">
        <v>76</v>
      </c>
      <c r="O1781" s="567" t="s">
        <v>2614</v>
      </c>
      <c r="P1781" s="568"/>
      <c r="Q1781" s="568" t="s">
        <v>76</v>
      </c>
      <c r="R1781" s="547">
        <v>7.25</v>
      </c>
      <c r="S1781" s="547" t="s">
        <v>76</v>
      </c>
      <c r="T1781" s="547">
        <v>8.5</v>
      </c>
      <c r="U1781" s="547" t="s">
        <v>76</v>
      </c>
      <c r="V1781" s="547" t="s">
        <v>76</v>
      </c>
      <c r="W1781" s="547">
        <v>8.25</v>
      </c>
      <c r="X1781" s="547">
        <v>8</v>
      </c>
      <c r="Y1781" s="547" t="s">
        <v>2979</v>
      </c>
      <c r="Z1781" s="567" t="s">
        <v>76</v>
      </c>
      <c r="AA1781" s="567" t="s">
        <v>76</v>
      </c>
      <c r="AB1781" s="568" t="s">
        <v>2384</v>
      </c>
      <c r="AC1781" s="567" t="s">
        <v>1782</v>
      </c>
      <c r="AD1781" s="568" t="s">
        <v>76</v>
      </c>
      <c r="AE1781" s="568" t="s">
        <v>76</v>
      </c>
      <c r="AF1781" s="568">
        <v>8.5</v>
      </c>
      <c r="AG1781" s="568" t="s">
        <v>76</v>
      </c>
      <c r="AH1781" s="567" t="s">
        <v>3036</v>
      </c>
      <c r="AI1781" s="567" t="s">
        <v>3058</v>
      </c>
      <c r="AJ1781" s="568" t="s">
        <v>2501</v>
      </c>
      <c r="AK1781" s="567" t="s">
        <v>2502</v>
      </c>
      <c r="AL1781" s="568">
        <v>9</v>
      </c>
      <c r="AM1781" s="568" t="s">
        <v>76</v>
      </c>
      <c r="AN1781" s="568">
        <v>8</v>
      </c>
      <c r="AO1781" s="568" t="s">
        <v>76</v>
      </c>
    </row>
    <row r="1782" spans="1:41" ht="15" customHeight="1">
      <c r="A1782" s="2639" t="s">
        <v>388</v>
      </c>
      <c r="B1782" s="2639"/>
      <c r="C1782" s="568"/>
      <c r="D1782" s="568"/>
      <c r="E1782" s="568"/>
      <c r="F1782" s="568"/>
      <c r="G1782" s="568"/>
      <c r="H1782" s="568"/>
      <c r="I1782" s="568"/>
      <c r="J1782" s="568"/>
      <c r="K1782" s="568"/>
      <c r="L1782" s="568"/>
      <c r="M1782" s="568"/>
      <c r="N1782" s="568"/>
      <c r="O1782" s="567" t="s">
        <v>311</v>
      </c>
      <c r="P1782" s="568"/>
      <c r="Q1782" s="567"/>
      <c r="R1782" s="547"/>
      <c r="S1782" s="547"/>
      <c r="T1782" s="547"/>
      <c r="U1782" s="547"/>
      <c r="V1782" s="547"/>
      <c r="W1782" s="547"/>
      <c r="X1782" s="546"/>
      <c r="Y1782" s="547"/>
      <c r="Z1782" s="567"/>
      <c r="AA1782" s="567"/>
      <c r="AB1782" s="568"/>
      <c r="AC1782" s="567"/>
      <c r="AD1782" s="568"/>
      <c r="AE1782" s="568"/>
      <c r="AF1782" s="568"/>
      <c r="AG1782" s="568"/>
      <c r="AH1782" s="567"/>
      <c r="AI1782" s="567"/>
      <c r="AJ1782" s="567"/>
      <c r="AK1782" s="567"/>
      <c r="AL1782" s="567"/>
      <c r="AM1782" s="567"/>
      <c r="AN1782" s="568"/>
      <c r="AO1782" s="568"/>
    </row>
    <row r="1783" spans="1:41" ht="15" customHeight="1">
      <c r="A1783" s="2639" t="s">
        <v>389</v>
      </c>
      <c r="B1783" s="2639"/>
      <c r="C1783" s="568"/>
      <c r="D1783" s="568"/>
      <c r="E1783" s="568"/>
      <c r="F1783" s="568"/>
      <c r="G1783" s="568"/>
      <c r="H1783" s="568"/>
      <c r="I1783" s="568"/>
      <c r="J1783" s="568"/>
      <c r="K1783" s="568"/>
      <c r="L1783" s="568"/>
      <c r="M1783" s="568"/>
      <c r="N1783" s="568"/>
      <c r="O1783" s="567"/>
      <c r="P1783" s="568"/>
      <c r="Q1783" s="567"/>
      <c r="R1783" s="547"/>
      <c r="S1783" s="547"/>
      <c r="T1783" s="547"/>
      <c r="U1783" s="547"/>
      <c r="V1783" s="547"/>
      <c r="W1783" s="547"/>
      <c r="X1783" s="546"/>
      <c r="Y1783" s="547"/>
      <c r="Z1783" s="567"/>
      <c r="AA1783" s="567"/>
      <c r="AB1783" s="568"/>
      <c r="AC1783" s="567"/>
      <c r="AD1783" s="568"/>
      <c r="AE1783" s="568"/>
      <c r="AF1783" s="568"/>
      <c r="AG1783" s="568"/>
      <c r="AH1783" s="567"/>
      <c r="AI1783" s="567"/>
      <c r="AJ1783" s="567"/>
      <c r="AK1783" s="567"/>
      <c r="AL1783" s="567"/>
      <c r="AM1783" s="567"/>
      <c r="AN1783" s="568"/>
      <c r="AO1783" s="568"/>
    </row>
    <row r="1784" spans="1:41" ht="15" customHeight="1">
      <c r="A1784" s="563"/>
      <c r="B1784" s="564" t="s">
        <v>390</v>
      </c>
      <c r="C1784" s="547" t="s">
        <v>1646</v>
      </c>
      <c r="D1784" s="547" t="s">
        <v>2272</v>
      </c>
      <c r="E1784" s="547" t="s">
        <v>2841</v>
      </c>
      <c r="F1784" s="568">
        <v>10</v>
      </c>
      <c r="G1784" s="547" t="s">
        <v>2323</v>
      </c>
      <c r="H1784" s="568">
        <v>10</v>
      </c>
      <c r="I1784" s="568">
        <v>11</v>
      </c>
      <c r="J1784" s="568">
        <v>10</v>
      </c>
      <c r="K1784" s="568">
        <v>13</v>
      </c>
      <c r="L1784" s="568">
        <v>10</v>
      </c>
      <c r="M1784" s="568">
        <v>13</v>
      </c>
      <c r="N1784" s="568">
        <v>12</v>
      </c>
      <c r="O1784" s="568">
        <v>12</v>
      </c>
      <c r="P1784" s="568">
        <v>13</v>
      </c>
      <c r="Q1784" s="568">
        <v>8.5</v>
      </c>
      <c r="R1784" s="547">
        <v>13</v>
      </c>
      <c r="S1784" s="547">
        <v>13</v>
      </c>
      <c r="T1784" s="547">
        <v>7</v>
      </c>
      <c r="U1784" s="547">
        <v>13</v>
      </c>
      <c r="V1784" s="547">
        <v>12</v>
      </c>
      <c r="W1784" s="547">
        <v>13</v>
      </c>
      <c r="X1784" s="547">
        <v>11</v>
      </c>
      <c r="Y1784" s="547">
        <v>13</v>
      </c>
      <c r="Z1784" s="568">
        <v>13</v>
      </c>
      <c r="AA1784" s="568">
        <v>11</v>
      </c>
      <c r="AB1784" s="568">
        <v>12</v>
      </c>
      <c r="AC1784" s="568">
        <v>13</v>
      </c>
      <c r="AD1784" s="568">
        <v>9</v>
      </c>
      <c r="AE1784" s="568">
        <v>12.5</v>
      </c>
      <c r="AF1784" s="568">
        <v>13</v>
      </c>
      <c r="AG1784" s="568">
        <v>13</v>
      </c>
      <c r="AH1784" s="568">
        <v>13</v>
      </c>
      <c r="AI1784" s="568">
        <v>11.5</v>
      </c>
      <c r="AJ1784" s="568">
        <v>13</v>
      </c>
      <c r="AK1784" s="568">
        <v>7</v>
      </c>
      <c r="AL1784" s="568">
        <v>13</v>
      </c>
      <c r="AM1784" s="568">
        <v>12</v>
      </c>
      <c r="AN1784" s="568" t="s">
        <v>76</v>
      </c>
      <c r="AO1784" s="568">
        <v>13</v>
      </c>
    </row>
    <row r="1785" spans="1:41" ht="15" customHeight="1">
      <c r="A1785" s="563"/>
      <c r="B1785" s="564" t="s">
        <v>391</v>
      </c>
      <c r="C1785" s="568" t="s">
        <v>2867</v>
      </c>
      <c r="D1785" s="568" t="s">
        <v>76</v>
      </c>
      <c r="E1785" s="568" t="s">
        <v>76</v>
      </c>
      <c r="F1785" s="568" t="s">
        <v>76</v>
      </c>
      <c r="G1785" s="568" t="s">
        <v>76</v>
      </c>
      <c r="H1785" s="568">
        <v>12</v>
      </c>
      <c r="I1785" s="568" t="s">
        <v>76</v>
      </c>
      <c r="J1785" s="568" t="s">
        <v>76</v>
      </c>
      <c r="K1785" s="568">
        <v>13</v>
      </c>
      <c r="L1785" s="568" t="s">
        <v>76</v>
      </c>
      <c r="M1785" s="568" t="s">
        <v>76</v>
      </c>
      <c r="N1785" s="568" t="s">
        <v>76</v>
      </c>
      <c r="O1785" s="567" t="s">
        <v>76</v>
      </c>
      <c r="P1785" s="568" t="s">
        <v>76</v>
      </c>
      <c r="Q1785" s="568"/>
      <c r="R1785" s="547">
        <v>13</v>
      </c>
      <c r="S1785" s="547" t="s">
        <v>76</v>
      </c>
      <c r="T1785" s="547" t="s">
        <v>76</v>
      </c>
      <c r="U1785" s="547" t="s">
        <v>76</v>
      </c>
      <c r="V1785" s="547" t="s">
        <v>76</v>
      </c>
      <c r="W1785" s="547" t="s">
        <v>76</v>
      </c>
      <c r="X1785" s="547">
        <v>13</v>
      </c>
      <c r="Y1785" s="547">
        <v>2</v>
      </c>
      <c r="Z1785" s="568" t="s">
        <v>76</v>
      </c>
      <c r="AA1785" s="568">
        <v>13</v>
      </c>
      <c r="AB1785" s="568" t="s">
        <v>76</v>
      </c>
      <c r="AC1785" s="568" t="s">
        <v>76</v>
      </c>
      <c r="AD1785" s="568" t="s">
        <v>76</v>
      </c>
      <c r="AE1785" s="568" t="s">
        <v>76</v>
      </c>
      <c r="AF1785" s="568" t="s">
        <v>76</v>
      </c>
      <c r="AG1785" s="568" t="s">
        <v>76</v>
      </c>
      <c r="AH1785" s="567" t="s">
        <v>76</v>
      </c>
      <c r="AI1785" s="568" t="s">
        <v>76</v>
      </c>
      <c r="AJ1785" s="568" t="s">
        <v>76</v>
      </c>
      <c r="AK1785" s="567" t="s">
        <v>76</v>
      </c>
      <c r="AL1785" s="568" t="s">
        <v>76</v>
      </c>
      <c r="AM1785" s="568">
        <v>12</v>
      </c>
      <c r="AN1785" s="568" t="s">
        <v>76</v>
      </c>
      <c r="AO1785" s="568">
        <v>13</v>
      </c>
    </row>
    <row r="1786" spans="1:41" ht="15" customHeight="1">
      <c r="A1786" s="2639" t="s">
        <v>400</v>
      </c>
      <c r="B1786" s="2639"/>
      <c r="C1786" s="568"/>
      <c r="D1786" s="568"/>
      <c r="E1786" s="568"/>
      <c r="F1786" s="568"/>
      <c r="G1786" s="568"/>
      <c r="H1786" s="568"/>
      <c r="I1786" s="568"/>
      <c r="J1786" s="568"/>
      <c r="K1786" s="568"/>
      <c r="L1786" s="568"/>
      <c r="M1786" s="568"/>
      <c r="N1786" s="568"/>
      <c r="O1786" s="567"/>
      <c r="P1786" s="568"/>
      <c r="Q1786" s="567"/>
      <c r="R1786" s="547"/>
      <c r="S1786" s="547"/>
      <c r="T1786" s="547"/>
      <c r="U1786" s="547"/>
      <c r="V1786" s="547"/>
      <c r="W1786" s="547"/>
      <c r="X1786" s="547"/>
      <c r="Y1786" s="547"/>
      <c r="Z1786" s="567"/>
      <c r="AA1786" s="567"/>
      <c r="AB1786" s="568"/>
      <c r="AC1786" s="568"/>
      <c r="AD1786" s="568"/>
      <c r="AE1786" s="568"/>
      <c r="AF1786" s="568"/>
      <c r="AG1786" s="568"/>
      <c r="AH1786" s="567"/>
      <c r="AI1786" s="568"/>
      <c r="AJ1786" s="568"/>
      <c r="AK1786" s="567"/>
      <c r="AL1786" s="568"/>
      <c r="AM1786" s="568"/>
      <c r="AN1786" s="568"/>
      <c r="AO1786" s="568"/>
    </row>
    <row r="1787" spans="1:41" ht="15" customHeight="1">
      <c r="B1787" s="564" t="s">
        <v>390</v>
      </c>
      <c r="C1787" s="568">
        <v>12.5</v>
      </c>
      <c r="D1787" s="568">
        <v>13</v>
      </c>
      <c r="E1787" s="547" t="s">
        <v>1647</v>
      </c>
      <c r="F1787" s="568">
        <v>13</v>
      </c>
      <c r="G1787" s="568">
        <v>12.5</v>
      </c>
      <c r="H1787" s="568">
        <v>12</v>
      </c>
      <c r="I1787" s="568">
        <v>11.5</v>
      </c>
      <c r="J1787" s="568">
        <v>13</v>
      </c>
      <c r="K1787" s="568">
        <v>13</v>
      </c>
      <c r="L1787" s="568">
        <v>13</v>
      </c>
      <c r="M1787" s="568">
        <v>13</v>
      </c>
      <c r="N1787" s="568">
        <v>13</v>
      </c>
      <c r="O1787" s="568">
        <v>13</v>
      </c>
      <c r="P1787" s="568">
        <v>13</v>
      </c>
      <c r="Q1787" s="568">
        <v>13</v>
      </c>
      <c r="R1787" s="547">
        <v>13</v>
      </c>
      <c r="S1787" s="547">
        <v>13</v>
      </c>
      <c r="T1787" s="547">
        <v>13</v>
      </c>
      <c r="U1787" s="547">
        <v>13</v>
      </c>
      <c r="V1787" s="547">
        <v>13</v>
      </c>
      <c r="W1787" s="547">
        <v>13</v>
      </c>
      <c r="X1787" s="547">
        <v>13</v>
      </c>
      <c r="Y1787" s="547">
        <v>13</v>
      </c>
      <c r="Z1787" s="568">
        <v>13</v>
      </c>
      <c r="AA1787" s="568">
        <v>13</v>
      </c>
      <c r="AB1787" s="568">
        <v>13</v>
      </c>
      <c r="AC1787" s="568">
        <v>13</v>
      </c>
      <c r="AD1787" s="568">
        <v>13</v>
      </c>
      <c r="AE1787" s="568">
        <v>13</v>
      </c>
      <c r="AF1787" s="568">
        <v>13</v>
      </c>
      <c r="AG1787" s="568">
        <v>13</v>
      </c>
      <c r="AH1787" s="568">
        <v>13</v>
      </c>
      <c r="AI1787" s="568">
        <v>12.5</v>
      </c>
      <c r="AJ1787" s="568">
        <v>13</v>
      </c>
      <c r="AK1787" s="568">
        <v>13</v>
      </c>
      <c r="AL1787" s="568">
        <v>13</v>
      </c>
      <c r="AM1787" s="568" t="s">
        <v>76</v>
      </c>
      <c r="AN1787" s="568" t="s">
        <v>1669</v>
      </c>
      <c r="AO1787" s="568">
        <v>13</v>
      </c>
    </row>
    <row r="1788" spans="1:41" ht="15" customHeight="1">
      <c r="B1788" s="564" t="s">
        <v>391</v>
      </c>
      <c r="C1788" s="568" t="s">
        <v>76</v>
      </c>
      <c r="D1788" s="568" t="s">
        <v>76</v>
      </c>
      <c r="E1788" s="568" t="s">
        <v>76</v>
      </c>
      <c r="F1788" s="568" t="s">
        <v>76</v>
      </c>
      <c r="G1788" s="568" t="s">
        <v>76</v>
      </c>
      <c r="H1788" s="568" t="s">
        <v>76</v>
      </c>
      <c r="I1788" s="568">
        <v>12.5</v>
      </c>
      <c r="J1788" s="568" t="s">
        <v>76</v>
      </c>
      <c r="K1788" s="568">
        <v>13</v>
      </c>
      <c r="L1788" s="568" t="s">
        <v>76</v>
      </c>
      <c r="M1788" s="568" t="s">
        <v>76</v>
      </c>
      <c r="N1788" s="568" t="s">
        <v>76</v>
      </c>
      <c r="O1788" s="568" t="s">
        <v>76</v>
      </c>
      <c r="P1788" s="567" t="s">
        <v>76</v>
      </c>
      <c r="Q1788" s="567" t="s">
        <v>76</v>
      </c>
      <c r="R1788" s="547">
        <v>13</v>
      </c>
      <c r="S1788" s="547" t="s">
        <v>76</v>
      </c>
      <c r="T1788" s="547" t="s">
        <v>76</v>
      </c>
      <c r="U1788" s="547" t="s">
        <v>76</v>
      </c>
      <c r="V1788" s="547" t="s">
        <v>76</v>
      </c>
      <c r="W1788" s="547" t="s">
        <v>76</v>
      </c>
      <c r="X1788" s="547" t="s">
        <v>76</v>
      </c>
      <c r="Y1788" s="547" t="s">
        <v>76</v>
      </c>
      <c r="Z1788" s="568" t="s">
        <v>76</v>
      </c>
      <c r="AA1788" s="568" t="s">
        <v>76</v>
      </c>
      <c r="AB1788" s="568" t="s">
        <v>76</v>
      </c>
      <c r="AC1788" s="568" t="s">
        <v>76</v>
      </c>
      <c r="AD1788" s="568" t="s">
        <v>76</v>
      </c>
      <c r="AE1788" s="568" t="s">
        <v>76</v>
      </c>
      <c r="AF1788" s="568" t="s">
        <v>76</v>
      </c>
      <c r="AG1788" s="568"/>
      <c r="AH1788" s="568" t="s">
        <v>76</v>
      </c>
      <c r="AI1788" s="568">
        <v>13</v>
      </c>
      <c r="AJ1788" s="568" t="s">
        <v>76</v>
      </c>
      <c r="AK1788" s="567" t="s">
        <v>76</v>
      </c>
      <c r="AL1788" s="568" t="s">
        <v>76</v>
      </c>
      <c r="AM1788" s="568">
        <v>13</v>
      </c>
      <c r="AN1788" s="568" t="s">
        <v>76</v>
      </c>
      <c r="AO1788" s="568">
        <v>13</v>
      </c>
    </row>
    <row r="1789" spans="1:41" ht="15" customHeight="1">
      <c r="A1789" s="2639" t="s">
        <v>47</v>
      </c>
      <c r="B1789" s="2639"/>
      <c r="C1789" s="568"/>
      <c r="D1789" s="568"/>
      <c r="E1789" s="568"/>
      <c r="F1789" s="568"/>
      <c r="G1789" s="568"/>
      <c r="H1789" s="568"/>
      <c r="I1789" s="568"/>
      <c r="J1789" s="568"/>
      <c r="K1789" s="568"/>
      <c r="L1789" s="568"/>
      <c r="M1789" s="568"/>
      <c r="N1789" s="568"/>
      <c r="O1789" s="568"/>
      <c r="P1789" s="567"/>
      <c r="Q1789" s="567"/>
      <c r="R1789" s="547" t="s">
        <v>1285</v>
      </c>
      <c r="S1789" s="547"/>
      <c r="T1789" s="547"/>
      <c r="U1789" s="547"/>
      <c r="V1789" s="547"/>
      <c r="W1789" s="547"/>
      <c r="X1789" s="547"/>
      <c r="Y1789" s="547"/>
      <c r="Z1789" s="568"/>
      <c r="AA1789" s="568"/>
      <c r="AB1789" s="568"/>
      <c r="AC1789" s="568"/>
      <c r="AD1789" s="568"/>
      <c r="AE1789" s="568"/>
      <c r="AF1789" s="568"/>
      <c r="AG1789" s="568"/>
      <c r="AH1789" s="568"/>
      <c r="AI1789" s="568"/>
      <c r="AJ1789" s="568"/>
      <c r="AK1789" s="567"/>
      <c r="AL1789" s="568"/>
      <c r="AM1789" s="568"/>
      <c r="AN1789" s="568"/>
      <c r="AO1789" s="568"/>
    </row>
    <row r="1790" spans="1:41" ht="15" customHeight="1">
      <c r="B1790" s="564" t="s">
        <v>390</v>
      </c>
      <c r="C1790" s="568">
        <v>12</v>
      </c>
      <c r="D1790" s="547" t="s">
        <v>1645</v>
      </c>
      <c r="E1790" s="547" t="s">
        <v>1663</v>
      </c>
      <c r="F1790" s="568">
        <v>12.5</v>
      </c>
      <c r="G1790" s="568" t="s">
        <v>1645</v>
      </c>
      <c r="H1790" s="568">
        <v>12</v>
      </c>
      <c r="I1790" s="568">
        <v>11</v>
      </c>
      <c r="J1790" s="568" t="s">
        <v>1854</v>
      </c>
      <c r="K1790" s="568">
        <v>16.5</v>
      </c>
      <c r="L1790" s="568">
        <v>13.25</v>
      </c>
      <c r="M1790" s="568">
        <v>14.75</v>
      </c>
      <c r="N1790" s="568">
        <v>14.5</v>
      </c>
      <c r="O1790" s="568">
        <v>11.5</v>
      </c>
      <c r="P1790" s="568">
        <v>11.5</v>
      </c>
      <c r="Q1790" s="570">
        <v>12</v>
      </c>
      <c r="R1790" s="547">
        <v>13.5</v>
      </c>
      <c r="S1790" s="547">
        <v>14.5</v>
      </c>
      <c r="T1790" s="547">
        <v>13</v>
      </c>
      <c r="U1790" s="547">
        <v>14.5</v>
      </c>
      <c r="V1790" s="547">
        <v>15.5</v>
      </c>
      <c r="W1790" s="547">
        <v>13</v>
      </c>
      <c r="X1790" s="547">
        <v>15.5</v>
      </c>
      <c r="Y1790" s="547">
        <v>11.5</v>
      </c>
      <c r="Z1790" s="568">
        <v>14.5</v>
      </c>
      <c r="AA1790" s="568">
        <v>13.5</v>
      </c>
      <c r="AB1790" s="568">
        <v>13.75</v>
      </c>
      <c r="AC1790" s="568">
        <v>15.3</v>
      </c>
      <c r="AD1790" s="568">
        <v>14</v>
      </c>
      <c r="AE1790" s="568">
        <v>14.5</v>
      </c>
      <c r="AF1790" s="568">
        <v>13</v>
      </c>
      <c r="AG1790" s="568">
        <v>14.5</v>
      </c>
      <c r="AH1790" s="568">
        <v>13</v>
      </c>
      <c r="AI1790" s="568">
        <v>14</v>
      </c>
      <c r="AJ1790" s="568">
        <v>15</v>
      </c>
      <c r="AK1790" s="568">
        <v>14</v>
      </c>
      <c r="AL1790" s="568" t="s">
        <v>76</v>
      </c>
      <c r="AM1790" s="568" t="s">
        <v>76</v>
      </c>
      <c r="AN1790" s="568" t="s">
        <v>1669</v>
      </c>
      <c r="AO1790" s="568">
        <v>13</v>
      </c>
    </row>
    <row r="1791" spans="1:41" ht="15" customHeight="1">
      <c r="B1791" s="564" t="s">
        <v>391</v>
      </c>
      <c r="C1791" s="568">
        <v>12.5</v>
      </c>
      <c r="D1791" s="568" t="s">
        <v>76</v>
      </c>
      <c r="E1791" s="568" t="s">
        <v>76</v>
      </c>
      <c r="F1791" s="568" t="s">
        <v>76</v>
      </c>
      <c r="G1791" s="568" t="s">
        <v>76</v>
      </c>
      <c r="H1791" s="568" t="s">
        <v>76</v>
      </c>
      <c r="I1791" s="568">
        <v>11.5</v>
      </c>
      <c r="J1791" s="568" t="s">
        <v>76</v>
      </c>
      <c r="K1791" s="568">
        <v>16.5</v>
      </c>
      <c r="L1791" s="568" t="s">
        <v>76</v>
      </c>
      <c r="M1791" s="568" t="s">
        <v>76</v>
      </c>
      <c r="N1791" s="568" t="s">
        <v>76</v>
      </c>
      <c r="O1791" s="568" t="s">
        <v>76</v>
      </c>
      <c r="P1791" s="567" t="s">
        <v>76</v>
      </c>
      <c r="Q1791" s="567" t="s">
        <v>76</v>
      </c>
      <c r="R1791" s="547" t="s">
        <v>76</v>
      </c>
      <c r="S1791" s="547" t="s">
        <v>76</v>
      </c>
      <c r="T1791" s="547" t="s">
        <v>76</v>
      </c>
      <c r="U1791" s="547" t="s">
        <v>76</v>
      </c>
      <c r="V1791" s="547" t="s">
        <v>76</v>
      </c>
      <c r="W1791" s="547" t="s">
        <v>76</v>
      </c>
      <c r="X1791" s="547" t="s">
        <v>76</v>
      </c>
      <c r="Y1791" s="547" t="s">
        <v>76</v>
      </c>
      <c r="Z1791" s="568" t="s">
        <v>76</v>
      </c>
      <c r="AA1791" s="568" t="s">
        <v>76</v>
      </c>
      <c r="AB1791" s="568" t="s">
        <v>76</v>
      </c>
      <c r="AC1791" s="568">
        <v>16.3</v>
      </c>
      <c r="AD1791" s="568" t="s">
        <v>76</v>
      </c>
      <c r="AE1791" s="568" t="s">
        <v>76</v>
      </c>
      <c r="AF1791" s="568" t="s">
        <v>76</v>
      </c>
      <c r="AG1791" s="568" t="s">
        <v>76</v>
      </c>
      <c r="AH1791" s="568" t="s">
        <v>76</v>
      </c>
      <c r="AI1791" s="568" t="s">
        <v>76</v>
      </c>
      <c r="AJ1791" s="568" t="s">
        <v>76</v>
      </c>
      <c r="AK1791" s="567" t="s">
        <v>76</v>
      </c>
      <c r="AL1791" s="568" t="s">
        <v>76</v>
      </c>
      <c r="AM1791" s="568">
        <v>11.5</v>
      </c>
      <c r="AN1791" s="568" t="s">
        <v>76</v>
      </c>
      <c r="AO1791" s="568">
        <v>15.5</v>
      </c>
    </row>
    <row r="1792" spans="1:41" ht="15" customHeight="1">
      <c r="A1792" s="2639" t="s">
        <v>407</v>
      </c>
      <c r="B1792" s="2639"/>
      <c r="C1792" s="568"/>
      <c r="D1792" s="568"/>
      <c r="E1792" s="568"/>
      <c r="F1792" s="568"/>
      <c r="G1792" s="568"/>
      <c r="H1792" s="568"/>
      <c r="I1792" s="568"/>
      <c r="J1792" s="568"/>
      <c r="K1792" s="568"/>
      <c r="L1792" s="568"/>
      <c r="M1792" s="568"/>
      <c r="N1792" s="568"/>
      <c r="O1792" s="568"/>
      <c r="P1792" s="567"/>
      <c r="Q1792" s="567"/>
      <c r="R1792" s="547"/>
      <c r="S1792" s="547"/>
      <c r="T1792" s="547"/>
      <c r="U1792" s="547"/>
      <c r="V1792" s="547"/>
      <c r="W1792" s="547"/>
      <c r="X1792" s="547"/>
      <c r="Y1792" s="547"/>
      <c r="Z1792" s="567"/>
      <c r="AA1792" s="567"/>
      <c r="AB1792" s="568"/>
      <c r="AC1792" s="571"/>
      <c r="AD1792" s="568"/>
      <c r="AE1792" s="568"/>
      <c r="AF1792" s="568"/>
      <c r="AG1792" s="568"/>
      <c r="AH1792" s="568"/>
      <c r="AI1792" s="568"/>
      <c r="AJ1792" s="568"/>
      <c r="AK1792" s="567"/>
      <c r="AL1792" s="568"/>
      <c r="AM1792" s="568"/>
      <c r="AN1792" s="568"/>
      <c r="AO1792" s="568"/>
    </row>
    <row r="1793" spans="1:41" ht="15" customHeight="1">
      <c r="A1793" s="565" t="s">
        <v>856</v>
      </c>
      <c r="B1793" s="703" t="s">
        <v>1258</v>
      </c>
      <c r="C1793" s="568"/>
      <c r="D1793" s="568"/>
      <c r="E1793" s="568"/>
      <c r="F1793" s="568"/>
      <c r="G1793" s="568"/>
      <c r="H1793" s="568"/>
      <c r="I1793" s="568"/>
      <c r="J1793" s="568"/>
      <c r="K1793" s="568"/>
      <c r="L1793" s="568"/>
      <c r="M1793" s="568"/>
      <c r="N1793" s="568"/>
      <c r="O1793" s="568"/>
      <c r="P1793" s="567"/>
      <c r="Q1793" s="567"/>
      <c r="R1793" s="547"/>
      <c r="S1793" s="547"/>
      <c r="T1793" s="547"/>
      <c r="U1793" s="547"/>
      <c r="V1793" s="547"/>
      <c r="W1793" s="547"/>
      <c r="X1793" s="547"/>
      <c r="Y1793" s="547"/>
      <c r="Z1793" s="567"/>
      <c r="AA1793" s="567"/>
      <c r="AB1793" s="568"/>
      <c r="AC1793" s="568"/>
      <c r="AD1793" s="568"/>
      <c r="AE1793" s="568"/>
      <c r="AF1793" s="568"/>
      <c r="AG1793" s="568"/>
      <c r="AH1793" s="568"/>
      <c r="AI1793" s="568"/>
      <c r="AJ1793" s="568"/>
      <c r="AK1793" s="567"/>
      <c r="AL1793" s="568"/>
      <c r="AM1793" s="568"/>
      <c r="AN1793" s="568"/>
      <c r="AO1793" s="568"/>
    </row>
    <row r="1794" spans="1:41" ht="15" customHeight="1">
      <c r="A1794" s="565"/>
      <c r="B1794" s="564" t="s">
        <v>401</v>
      </c>
      <c r="C1794" s="568">
        <v>13</v>
      </c>
      <c r="D1794" s="568">
        <v>13</v>
      </c>
      <c r="E1794" s="547" t="s">
        <v>1669</v>
      </c>
      <c r="F1794" s="568">
        <v>13</v>
      </c>
      <c r="G1794" s="568">
        <v>13</v>
      </c>
      <c r="H1794" s="568">
        <v>13</v>
      </c>
      <c r="I1794" s="568">
        <v>12.5</v>
      </c>
      <c r="J1794" s="568">
        <v>13</v>
      </c>
      <c r="K1794" s="568">
        <v>13</v>
      </c>
      <c r="L1794" s="568">
        <v>13</v>
      </c>
      <c r="M1794" s="568">
        <v>11.5</v>
      </c>
      <c r="N1794" s="568">
        <v>13</v>
      </c>
      <c r="O1794" s="568">
        <v>13</v>
      </c>
      <c r="P1794" s="568">
        <v>13</v>
      </c>
      <c r="Q1794" s="568">
        <v>13</v>
      </c>
      <c r="R1794" s="547">
        <v>13</v>
      </c>
      <c r="S1794" s="547">
        <v>13</v>
      </c>
      <c r="T1794" s="547">
        <v>13</v>
      </c>
      <c r="U1794" s="547">
        <v>13</v>
      </c>
      <c r="V1794" s="547">
        <v>13</v>
      </c>
      <c r="W1794" s="547">
        <v>13</v>
      </c>
      <c r="X1794" s="547">
        <v>13</v>
      </c>
      <c r="Y1794" s="547">
        <v>13</v>
      </c>
      <c r="Z1794" s="568">
        <v>13</v>
      </c>
      <c r="AA1794" s="568">
        <v>13</v>
      </c>
      <c r="AB1794" s="568">
        <v>13</v>
      </c>
      <c r="AC1794" s="568">
        <v>13</v>
      </c>
      <c r="AD1794" s="568">
        <v>13</v>
      </c>
      <c r="AE1794" s="568">
        <v>13</v>
      </c>
      <c r="AF1794" s="568">
        <v>13</v>
      </c>
      <c r="AG1794" s="568">
        <v>13</v>
      </c>
      <c r="AH1794" s="568">
        <v>13</v>
      </c>
      <c r="AI1794" s="568">
        <v>10.25</v>
      </c>
      <c r="AJ1794" s="568">
        <v>13</v>
      </c>
      <c r="AK1794" s="568">
        <v>13</v>
      </c>
      <c r="AL1794" s="568">
        <v>13</v>
      </c>
      <c r="AM1794" s="568">
        <v>10.5</v>
      </c>
      <c r="AN1794" s="568" t="s">
        <v>1669</v>
      </c>
      <c r="AO1794" s="568">
        <v>13</v>
      </c>
    </row>
    <row r="1795" spans="1:41" ht="15" customHeight="1">
      <c r="A1795" s="565"/>
      <c r="B1795" s="564" t="s">
        <v>402</v>
      </c>
      <c r="C1795" s="568" t="s">
        <v>76</v>
      </c>
      <c r="D1795" s="568" t="s">
        <v>76</v>
      </c>
      <c r="E1795" s="568" t="s">
        <v>76</v>
      </c>
      <c r="F1795" s="568" t="s">
        <v>76</v>
      </c>
      <c r="G1795" s="568" t="s">
        <v>76</v>
      </c>
      <c r="H1795" s="568" t="s">
        <v>76</v>
      </c>
      <c r="I1795" s="568" t="s">
        <v>76</v>
      </c>
      <c r="J1795" s="568" t="s">
        <v>76</v>
      </c>
      <c r="K1795" s="568" t="s">
        <v>76</v>
      </c>
      <c r="L1795" s="568" t="s">
        <v>76</v>
      </c>
      <c r="M1795" s="568" t="s">
        <v>76</v>
      </c>
      <c r="N1795" s="568" t="s">
        <v>76</v>
      </c>
      <c r="O1795" s="568" t="s">
        <v>76</v>
      </c>
      <c r="P1795" s="567" t="s">
        <v>76</v>
      </c>
      <c r="Q1795" s="567" t="s">
        <v>76</v>
      </c>
      <c r="R1795" s="547" t="s">
        <v>76</v>
      </c>
      <c r="S1795" s="547" t="s">
        <v>76</v>
      </c>
      <c r="T1795" s="547" t="s">
        <v>76</v>
      </c>
      <c r="U1795" s="547" t="s">
        <v>76</v>
      </c>
      <c r="V1795" s="547" t="s">
        <v>76</v>
      </c>
      <c r="W1795" s="547" t="s">
        <v>76</v>
      </c>
      <c r="X1795" s="547" t="s">
        <v>76</v>
      </c>
      <c r="Y1795" s="547" t="s">
        <v>76</v>
      </c>
      <c r="Z1795" s="568" t="s">
        <v>76</v>
      </c>
      <c r="AA1795" s="568" t="s">
        <v>76</v>
      </c>
      <c r="AB1795" s="567" t="s">
        <v>76</v>
      </c>
      <c r="AC1795" s="568" t="s">
        <v>76</v>
      </c>
      <c r="AD1795" s="568" t="s">
        <v>76</v>
      </c>
      <c r="AE1795" s="568" t="s">
        <v>76</v>
      </c>
      <c r="AF1795" s="568" t="s">
        <v>76</v>
      </c>
      <c r="AG1795" s="568" t="s">
        <v>76</v>
      </c>
      <c r="AH1795" s="568" t="s">
        <v>76</v>
      </c>
      <c r="AI1795" s="568">
        <v>13</v>
      </c>
      <c r="AJ1795" s="568" t="s">
        <v>76</v>
      </c>
      <c r="AK1795" s="567" t="s">
        <v>76</v>
      </c>
      <c r="AL1795" s="568" t="s">
        <v>76</v>
      </c>
      <c r="AM1795" s="568">
        <v>11.75</v>
      </c>
      <c r="AN1795" s="568" t="s">
        <v>76</v>
      </c>
      <c r="AO1795" s="568">
        <v>13</v>
      </c>
    </row>
    <row r="1796" spans="1:41" ht="15" customHeight="1">
      <c r="A1796" s="565" t="s">
        <v>1085</v>
      </c>
      <c r="B1796" s="701" t="s">
        <v>1259</v>
      </c>
      <c r="C1796" s="568"/>
      <c r="D1796" s="568"/>
      <c r="E1796" s="568"/>
      <c r="F1796" s="568"/>
      <c r="G1796" s="568"/>
      <c r="H1796" s="568"/>
      <c r="I1796" s="568"/>
      <c r="J1796" s="568"/>
      <c r="K1796" s="568"/>
      <c r="L1796" s="568"/>
      <c r="M1796" s="568"/>
      <c r="N1796" s="568"/>
      <c r="O1796" s="568"/>
      <c r="P1796" s="567"/>
      <c r="Q1796" s="567"/>
      <c r="R1796" s="547"/>
      <c r="S1796" s="547"/>
      <c r="T1796" s="547"/>
      <c r="U1796" s="547"/>
      <c r="V1796" s="547"/>
      <c r="W1796" s="547"/>
      <c r="X1796" s="547"/>
      <c r="Y1796" s="547"/>
      <c r="Z1796" s="568"/>
      <c r="AA1796" s="568"/>
      <c r="AB1796" s="567"/>
      <c r="AC1796" s="568"/>
      <c r="AD1796" s="568"/>
      <c r="AE1796" s="568"/>
      <c r="AF1796" s="568"/>
      <c r="AG1796" s="568"/>
      <c r="AH1796" s="568"/>
      <c r="AI1796" s="568"/>
      <c r="AJ1796" s="568"/>
      <c r="AK1796" s="567"/>
      <c r="AL1796" s="568"/>
      <c r="AM1796" s="568"/>
      <c r="AN1796" s="568"/>
      <c r="AO1796" s="568"/>
    </row>
    <row r="1797" spans="1:41" ht="15" customHeight="1">
      <c r="B1797" s="564" t="s">
        <v>401</v>
      </c>
      <c r="C1797" s="568">
        <v>13</v>
      </c>
      <c r="D1797" s="568">
        <v>13</v>
      </c>
      <c r="E1797" s="568">
        <v>12</v>
      </c>
      <c r="F1797" s="568">
        <v>12.5</v>
      </c>
      <c r="G1797" s="568">
        <v>13</v>
      </c>
      <c r="H1797" s="568">
        <v>13</v>
      </c>
      <c r="I1797" s="568">
        <v>13</v>
      </c>
      <c r="J1797" s="568">
        <v>13</v>
      </c>
      <c r="K1797" s="568">
        <v>16.5</v>
      </c>
      <c r="L1797" s="568">
        <v>13</v>
      </c>
      <c r="M1797" s="568">
        <v>14.5</v>
      </c>
      <c r="N1797" s="568">
        <v>14</v>
      </c>
      <c r="O1797" s="568">
        <v>11.5</v>
      </c>
      <c r="P1797" s="568">
        <v>13</v>
      </c>
      <c r="Q1797" s="568">
        <v>13</v>
      </c>
      <c r="R1797" s="547" t="s">
        <v>76</v>
      </c>
      <c r="S1797" s="547">
        <v>14.5</v>
      </c>
      <c r="T1797" s="547">
        <v>13</v>
      </c>
      <c r="U1797" s="547" t="s">
        <v>76</v>
      </c>
      <c r="V1797" s="547">
        <v>15.5</v>
      </c>
      <c r="W1797" s="547">
        <v>13</v>
      </c>
      <c r="X1797" s="547">
        <v>15.5</v>
      </c>
      <c r="Y1797" s="547">
        <v>11.5</v>
      </c>
      <c r="Z1797" s="568">
        <v>14.5</v>
      </c>
      <c r="AA1797" s="568">
        <v>13</v>
      </c>
      <c r="AB1797" s="568">
        <v>11.5</v>
      </c>
      <c r="AC1797" s="568">
        <v>15.3</v>
      </c>
      <c r="AD1797" s="568">
        <v>14</v>
      </c>
      <c r="AE1797" s="568">
        <v>11.5</v>
      </c>
      <c r="AF1797" s="568">
        <v>13.5</v>
      </c>
      <c r="AG1797" s="568">
        <v>15</v>
      </c>
      <c r="AH1797" s="568">
        <v>13</v>
      </c>
      <c r="AI1797" s="568">
        <v>17.25</v>
      </c>
      <c r="AJ1797" s="568">
        <v>15</v>
      </c>
      <c r="AK1797" s="567" t="s">
        <v>1550</v>
      </c>
      <c r="AL1797" s="568">
        <v>13</v>
      </c>
      <c r="AM1797" s="568">
        <v>11.5</v>
      </c>
      <c r="AN1797" s="568" t="s">
        <v>1669</v>
      </c>
      <c r="AO1797" s="568">
        <v>13</v>
      </c>
    </row>
    <row r="1798" spans="1:41" ht="15" customHeight="1">
      <c r="B1798" s="564" t="s">
        <v>402</v>
      </c>
      <c r="C1798" s="568" t="s">
        <v>76</v>
      </c>
      <c r="D1798" s="568" t="s">
        <v>76</v>
      </c>
      <c r="E1798" s="568" t="s">
        <v>76</v>
      </c>
      <c r="F1798" s="568" t="s">
        <v>76</v>
      </c>
      <c r="G1798" s="568" t="s">
        <v>76</v>
      </c>
      <c r="H1798" s="568" t="s">
        <v>76</v>
      </c>
      <c r="I1798" s="568" t="s">
        <v>76</v>
      </c>
      <c r="J1798" s="568" t="s">
        <v>76</v>
      </c>
      <c r="K1798" s="568" t="s">
        <v>76</v>
      </c>
      <c r="L1798" s="568" t="s">
        <v>76</v>
      </c>
      <c r="M1798" s="568" t="s">
        <v>76</v>
      </c>
      <c r="N1798" s="568" t="s">
        <v>76</v>
      </c>
      <c r="O1798" s="568" t="s">
        <v>76</v>
      </c>
      <c r="P1798" s="568" t="s">
        <v>76</v>
      </c>
      <c r="Q1798" s="568" t="s">
        <v>76</v>
      </c>
      <c r="R1798" s="547" t="s">
        <v>76</v>
      </c>
      <c r="S1798" s="547" t="s">
        <v>76</v>
      </c>
      <c r="T1798" s="547" t="s">
        <v>76</v>
      </c>
      <c r="U1798" s="547" t="s">
        <v>76</v>
      </c>
      <c r="V1798" s="547" t="s">
        <v>76</v>
      </c>
      <c r="W1798" s="547" t="s">
        <v>76</v>
      </c>
      <c r="X1798" s="547" t="s">
        <v>76</v>
      </c>
      <c r="Y1798" s="547" t="s">
        <v>76</v>
      </c>
      <c r="Z1798" s="568" t="s">
        <v>76</v>
      </c>
      <c r="AA1798" s="568" t="s">
        <v>76</v>
      </c>
      <c r="AB1798" s="568" t="s">
        <v>76</v>
      </c>
      <c r="AC1798" s="568" t="s">
        <v>76</v>
      </c>
      <c r="AD1798" s="568" t="s">
        <v>76</v>
      </c>
      <c r="AE1798" s="568" t="s">
        <v>76</v>
      </c>
      <c r="AF1798" s="568" t="s">
        <v>76</v>
      </c>
      <c r="AG1798" s="568" t="s">
        <v>76</v>
      </c>
      <c r="AH1798" s="568" t="s">
        <v>76</v>
      </c>
      <c r="AI1798" s="568" t="s">
        <v>76</v>
      </c>
      <c r="AJ1798" s="568" t="s">
        <v>76</v>
      </c>
      <c r="AK1798" s="568" t="s">
        <v>76</v>
      </c>
      <c r="AL1798" s="568" t="s">
        <v>76</v>
      </c>
      <c r="AM1798" s="568">
        <v>11.5</v>
      </c>
      <c r="AN1798" s="568" t="s">
        <v>76</v>
      </c>
      <c r="AO1798" s="568">
        <v>15.5</v>
      </c>
    </row>
    <row r="1799" spans="1:41" s="551" customFormat="1" ht="15" customHeight="1">
      <c r="A1799" s="2639" t="s">
        <v>211</v>
      </c>
      <c r="B1799" s="2639"/>
      <c r="C1799" s="568">
        <v>7</v>
      </c>
      <c r="D1799" s="568">
        <v>7</v>
      </c>
      <c r="E1799" s="568">
        <v>7</v>
      </c>
      <c r="F1799" s="568">
        <v>7</v>
      </c>
      <c r="G1799" s="568">
        <v>7</v>
      </c>
      <c r="H1799" s="568">
        <v>7</v>
      </c>
      <c r="I1799" s="568">
        <v>7</v>
      </c>
      <c r="J1799" s="568">
        <v>7</v>
      </c>
      <c r="K1799" s="568">
        <v>7</v>
      </c>
      <c r="L1799" s="568">
        <v>7</v>
      </c>
      <c r="M1799" s="568">
        <v>7</v>
      </c>
      <c r="N1799" s="568">
        <v>7</v>
      </c>
      <c r="O1799" s="568">
        <v>7</v>
      </c>
      <c r="P1799" s="568">
        <v>7</v>
      </c>
      <c r="Q1799" s="568">
        <v>7</v>
      </c>
      <c r="R1799" s="547">
        <v>7</v>
      </c>
      <c r="S1799" s="547">
        <v>7</v>
      </c>
      <c r="T1799" s="547">
        <v>7</v>
      </c>
      <c r="U1799" s="547">
        <v>7</v>
      </c>
      <c r="V1799" s="547">
        <v>7</v>
      </c>
      <c r="W1799" s="547">
        <v>7</v>
      </c>
      <c r="X1799" s="547">
        <v>7</v>
      </c>
      <c r="Y1799" s="547">
        <v>7</v>
      </c>
      <c r="Z1799" s="568">
        <v>7</v>
      </c>
      <c r="AA1799" s="568">
        <v>7</v>
      </c>
      <c r="AB1799" s="568">
        <v>7</v>
      </c>
      <c r="AC1799" s="568">
        <v>7</v>
      </c>
      <c r="AD1799" s="568">
        <v>7</v>
      </c>
      <c r="AE1799" s="568">
        <v>7</v>
      </c>
      <c r="AF1799" s="568">
        <v>7</v>
      </c>
      <c r="AG1799" s="568">
        <v>7</v>
      </c>
      <c r="AH1799" s="568">
        <v>7</v>
      </c>
      <c r="AI1799" s="568">
        <v>7</v>
      </c>
      <c r="AJ1799" s="568">
        <v>7</v>
      </c>
      <c r="AK1799" s="568">
        <v>7</v>
      </c>
      <c r="AL1799" s="568">
        <v>7</v>
      </c>
      <c r="AM1799" s="568">
        <v>7</v>
      </c>
      <c r="AN1799" s="568">
        <v>7</v>
      </c>
      <c r="AO1799" s="568" t="s">
        <v>76</v>
      </c>
    </row>
    <row r="1800" spans="1:41" ht="15" customHeight="1">
      <c r="A1800" s="2639" t="s">
        <v>408</v>
      </c>
      <c r="B1800" s="2639"/>
      <c r="C1800" s="568"/>
      <c r="D1800" s="568"/>
      <c r="E1800" s="568"/>
      <c r="F1800" s="568"/>
      <c r="G1800" s="568"/>
      <c r="H1800" s="568"/>
      <c r="I1800" s="568"/>
      <c r="J1800" s="568"/>
      <c r="K1800" s="568"/>
      <c r="L1800" s="568"/>
      <c r="M1800" s="568"/>
      <c r="N1800" s="568"/>
      <c r="O1800" s="568"/>
      <c r="P1800" s="567"/>
      <c r="Q1800" s="567"/>
      <c r="R1800" s="547"/>
      <c r="S1800" s="547"/>
      <c r="T1800" s="547"/>
      <c r="U1800" s="547"/>
      <c r="V1800" s="547"/>
      <c r="W1800" s="546"/>
      <c r="X1800" s="546"/>
      <c r="Y1800" s="547"/>
      <c r="Z1800" s="567"/>
      <c r="AA1800" s="567"/>
      <c r="AB1800" s="567"/>
      <c r="AC1800" s="567"/>
      <c r="AD1800" s="568"/>
      <c r="AE1800" s="568"/>
      <c r="AF1800" s="568"/>
      <c r="AG1800" s="568"/>
      <c r="AH1800" s="568"/>
      <c r="AI1800" s="568"/>
      <c r="AJ1800" s="568"/>
      <c r="AK1800" s="567"/>
      <c r="AL1800" s="568"/>
      <c r="AM1800" s="568">
        <v>7</v>
      </c>
      <c r="AN1800" s="568"/>
      <c r="AO1800" s="568"/>
    </row>
    <row r="1801" spans="1:41" ht="15" customHeight="1">
      <c r="B1801" s="564" t="s">
        <v>390</v>
      </c>
      <c r="C1801" s="568">
        <v>13</v>
      </c>
      <c r="D1801" s="568">
        <v>13</v>
      </c>
      <c r="E1801" s="547" t="s">
        <v>1669</v>
      </c>
      <c r="F1801" s="568">
        <v>13</v>
      </c>
      <c r="G1801" s="568">
        <v>13</v>
      </c>
      <c r="H1801" s="568">
        <v>13</v>
      </c>
      <c r="I1801" s="568">
        <v>13</v>
      </c>
      <c r="J1801" s="568">
        <v>13</v>
      </c>
      <c r="K1801" s="568">
        <v>13</v>
      </c>
      <c r="L1801" s="568">
        <v>13</v>
      </c>
      <c r="M1801" s="568">
        <v>13</v>
      </c>
      <c r="N1801" s="568">
        <v>13</v>
      </c>
      <c r="O1801" s="568">
        <v>13</v>
      </c>
      <c r="P1801" s="568">
        <v>13</v>
      </c>
      <c r="Q1801" s="568">
        <v>13</v>
      </c>
      <c r="R1801" s="547">
        <v>13</v>
      </c>
      <c r="S1801" s="547">
        <v>13</v>
      </c>
      <c r="T1801" s="547">
        <v>13</v>
      </c>
      <c r="U1801" s="547">
        <v>13</v>
      </c>
      <c r="V1801" s="547">
        <v>13</v>
      </c>
      <c r="W1801" s="547">
        <v>13</v>
      </c>
      <c r="X1801" s="547">
        <v>13</v>
      </c>
      <c r="Y1801" s="547">
        <v>13</v>
      </c>
      <c r="Z1801" s="568">
        <v>13</v>
      </c>
      <c r="AA1801" s="568">
        <v>13</v>
      </c>
      <c r="AB1801" s="568">
        <v>13</v>
      </c>
      <c r="AC1801" s="568">
        <v>13</v>
      </c>
      <c r="AD1801" s="568">
        <v>13</v>
      </c>
      <c r="AE1801" s="568">
        <v>13</v>
      </c>
      <c r="AF1801" s="568">
        <v>13</v>
      </c>
      <c r="AG1801" s="568">
        <v>13</v>
      </c>
      <c r="AH1801" s="568">
        <v>13</v>
      </c>
      <c r="AI1801" s="568">
        <v>10.5</v>
      </c>
      <c r="AJ1801" s="568">
        <v>13</v>
      </c>
      <c r="AK1801" s="568">
        <v>13</v>
      </c>
      <c r="AL1801" s="568">
        <v>13</v>
      </c>
      <c r="AM1801" s="568">
        <v>12</v>
      </c>
      <c r="AN1801" s="568" t="s">
        <v>1669</v>
      </c>
      <c r="AO1801" s="568">
        <v>13</v>
      </c>
    </row>
    <row r="1802" spans="1:41" ht="15" customHeight="1">
      <c r="B1802" s="564" t="s">
        <v>391</v>
      </c>
      <c r="C1802" s="568" t="s">
        <v>76</v>
      </c>
      <c r="D1802" s="568" t="s">
        <v>76</v>
      </c>
      <c r="E1802" s="568" t="s">
        <v>76</v>
      </c>
      <c r="F1802" s="568" t="s">
        <v>76</v>
      </c>
      <c r="G1802" s="568" t="s">
        <v>76</v>
      </c>
      <c r="H1802" s="568" t="s">
        <v>76</v>
      </c>
      <c r="I1802" s="568">
        <v>13</v>
      </c>
      <c r="J1802" s="568" t="s">
        <v>76</v>
      </c>
      <c r="K1802" s="568">
        <v>13</v>
      </c>
      <c r="L1802" s="568" t="s">
        <v>76</v>
      </c>
      <c r="M1802" s="568" t="s">
        <v>76</v>
      </c>
      <c r="N1802" s="568" t="s">
        <v>76</v>
      </c>
      <c r="O1802" s="568" t="s">
        <v>76</v>
      </c>
      <c r="P1802" s="567" t="s">
        <v>76</v>
      </c>
      <c r="Q1802" s="567" t="s">
        <v>76</v>
      </c>
      <c r="R1802" s="547">
        <v>13</v>
      </c>
      <c r="S1802" s="547" t="s">
        <v>76</v>
      </c>
      <c r="T1802" s="547" t="s">
        <v>76</v>
      </c>
      <c r="U1802" s="547" t="s">
        <v>76</v>
      </c>
      <c r="V1802" s="547" t="s">
        <v>76</v>
      </c>
      <c r="W1802" s="546" t="s">
        <v>76</v>
      </c>
      <c r="X1802" s="546" t="s">
        <v>76</v>
      </c>
      <c r="Y1802" s="546" t="s">
        <v>76</v>
      </c>
      <c r="Z1802" s="568">
        <v>12</v>
      </c>
      <c r="AA1802" s="568" t="s">
        <v>76</v>
      </c>
      <c r="AB1802" s="567" t="s">
        <v>76</v>
      </c>
      <c r="AC1802" s="568" t="s">
        <v>76</v>
      </c>
      <c r="AD1802" s="568" t="s">
        <v>76</v>
      </c>
      <c r="AE1802" s="568" t="s">
        <v>76</v>
      </c>
      <c r="AF1802" s="568" t="s">
        <v>76</v>
      </c>
      <c r="AG1802" s="568" t="s">
        <v>76</v>
      </c>
      <c r="AH1802" s="568" t="s">
        <v>76</v>
      </c>
      <c r="AI1802" s="568">
        <v>13</v>
      </c>
      <c r="AJ1802" s="568" t="s">
        <v>76</v>
      </c>
      <c r="AK1802" s="567" t="s">
        <v>76</v>
      </c>
      <c r="AL1802" s="568" t="s">
        <v>76</v>
      </c>
      <c r="AM1802" s="568">
        <v>13</v>
      </c>
      <c r="AN1802" s="568" t="s">
        <v>76</v>
      </c>
      <c r="AO1802" s="568">
        <v>13</v>
      </c>
    </row>
    <row r="1803" spans="1:41" ht="15" customHeight="1">
      <c r="A1803" s="2639" t="s">
        <v>409</v>
      </c>
      <c r="B1803" s="2639"/>
      <c r="C1803" s="568"/>
      <c r="D1803" s="568"/>
      <c r="E1803" s="568"/>
      <c r="F1803" s="568"/>
      <c r="G1803" s="568"/>
      <c r="H1803" s="568"/>
      <c r="I1803" s="568"/>
      <c r="J1803" s="568"/>
      <c r="K1803" s="568"/>
      <c r="L1803" s="568"/>
      <c r="M1803" s="568"/>
      <c r="N1803" s="568"/>
      <c r="O1803" s="568"/>
      <c r="P1803" s="567"/>
      <c r="Q1803" s="567"/>
      <c r="R1803" s="547"/>
      <c r="S1803" s="547"/>
      <c r="T1803" s="547"/>
      <c r="U1803" s="547"/>
      <c r="V1803" s="547"/>
      <c r="W1803" s="546"/>
      <c r="X1803" s="546"/>
      <c r="Y1803" s="546"/>
      <c r="Z1803" s="568"/>
      <c r="AA1803" s="568"/>
      <c r="AB1803" s="567"/>
      <c r="AC1803" s="568"/>
      <c r="AD1803" s="568"/>
      <c r="AE1803" s="568"/>
      <c r="AF1803" s="568"/>
      <c r="AG1803" s="568"/>
      <c r="AH1803" s="568"/>
      <c r="AI1803" s="568"/>
      <c r="AJ1803" s="568"/>
      <c r="AK1803" s="567"/>
      <c r="AL1803" s="568"/>
      <c r="AM1803" s="568"/>
      <c r="AN1803" s="568"/>
      <c r="AO1803" s="568"/>
    </row>
    <row r="1804" spans="1:41" ht="15" customHeight="1">
      <c r="B1804" s="564" t="s">
        <v>390</v>
      </c>
      <c r="C1804" s="568">
        <v>13</v>
      </c>
      <c r="D1804" s="568">
        <v>13</v>
      </c>
      <c r="E1804" s="568">
        <v>13</v>
      </c>
      <c r="F1804" s="568">
        <v>13</v>
      </c>
      <c r="G1804" s="568" t="s">
        <v>76</v>
      </c>
      <c r="H1804" s="568" t="s">
        <v>76</v>
      </c>
      <c r="I1804" s="568">
        <v>13</v>
      </c>
      <c r="J1804" s="568">
        <v>13</v>
      </c>
      <c r="K1804" s="568">
        <v>13</v>
      </c>
      <c r="L1804" s="568">
        <v>13</v>
      </c>
      <c r="M1804" s="568">
        <v>13</v>
      </c>
      <c r="N1804" s="568">
        <v>13</v>
      </c>
      <c r="O1804" s="568">
        <v>13</v>
      </c>
      <c r="P1804" s="568">
        <v>13</v>
      </c>
      <c r="Q1804" s="568">
        <v>13</v>
      </c>
      <c r="R1804" s="547">
        <v>13</v>
      </c>
      <c r="S1804" s="547">
        <v>13</v>
      </c>
      <c r="T1804" s="547">
        <v>13</v>
      </c>
      <c r="U1804" s="547">
        <v>13</v>
      </c>
      <c r="V1804" s="547">
        <v>13</v>
      </c>
      <c r="W1804" s="547">
        <v>13</v>
      </c>
      <c r="X1804" s="547">
        <v>13</v>
      </c>
      <c r="Y1804" s="547">
        <v>13</v>
      </c>
      <c r="Z1804" s="568">
        <v>13</v>
      </c>
      <c r="AA1804" s="568">
        <v>13</v>
      </c>
      <c r="AB1804" s="568">
        <v>13</v>
      </c>
      <c r="AC1804" s="568">
        <v>13</v>
      </c>
      <c r="AD1804" s="568">
        <v>13</v>
      </c>
      <c r="AE1804" s="568" t="s">
        <v>2894</v>
      </c>
      <c r="AF1804" s="568">
        <v>13</v>
      </c>
      <c r="AG1804" s="568">
        <v>13</v>
      </c>
      <c r="AH1804" s="568">
        <v>13</v>
      </c>
      <c r="AI1804" s="568">
        <v>12.5</v>
      </c>
      <c r="AJ1804" s="568">
        <v>13</v>
      </c>
      <c r="AK1804" s="568" t="s">
        <v>76</v>
      </c>
      <c r="AL1804" s="568" t="s">
        <v>76</v>
      </c>
      <c r="AM1804" s="568" t="s">
        <v>76</v>
      </c>
      <c r="AN1804" s="568">
        <v>13</v>
      </c>
      <c r="AO1804" s="568">
        <v>9.99</v>
      </c>
    </row>
    <row r="1805" spans="1:41" ht="15" customHeight="1">
      <c r="B1805" s="564" t="s">
        <v>391</v>
      </c>
      <c r="C1805" s="568" t="s">
        <v>76</v>
      </c>
      <c r="D1805" s="568" t="s">
        <v>76</v>
      </c>
      <c r="E1805" s="568" t="s">
        <v>76</v>
      </c>
      <c r="F1805" s="568" t="s">
        <v>76</v>
      </c>
      <c r="G1805" s="568" t="s">
        <v>76</v>
      </c>
      <c r="H1805" s="568" t="s">
        <v>76</v>
      </c>
      <c r="I1805" s="568" t="s">
        <v>76</v>
      </c>
      <c r="J1805" s="568" t="s">
        <v>76</v>
      </c>
      <c r="K1805" s="568">
        <v>13</v>
      </c>
      <c r="L1805" s="568" t="s">
        <v>76</v>
      </c>
      <c r="M1805" s="568" t="s">
        <v>76</v>
      </c>
      <c r="N1805" s="568" t="s">
        <v>76</v>
      </c>
      <c r="O1805" s="567" t="s">
        <v>76</v>
      </c>
      <c r="P1805" s="568" t="s">
        <v>76</v>
      </c>
      <c r="Q1805" s="567" t="s">
        <v>76</v>
      </c>
      <c r="R1805" s="547">
        <v>13</v>
      </c>
      <c r="S1805" s="547" t="s">
        <v>76</v>
      </c>
      <c r="T1805" s="547" t="s">
        <v>76</v>
      </c>
      <c r="U1805" s="547" t="s">
        <v>76</v>
      </c>
      <c r="V1805" s="547" t="s">
        <v>76</v>
      </c>
      <c r="W1805" s="547" t="s">
        <v>76</v>
      </c>
      <c r="X1805" s="547" t="s">
        <v>76</v>
      </c>
      <c r="Y1805" s="547" t="s">
        <v>76</v>
      </c>
      <c r="Z1805" s="568" t="s">
        <v>76</v>
      </c>
      <c r="AA1805" s="568" t="s">
        <v>76</v>
      </c>
      <c r="AB1805" s="568">
        <v>13</v>
      </c>
      <c r="AC1805" s="567" t="s">
        <v>76</v>
      </c>
      <c r="AD1805" s="568" t="s">
        <v>76</v>
      </c>
      <c r="AE1805" s="568">
        <v>13</v>
      </c>
      <c r="AF1805" s="568" t="s">
        <v>76</v>
      </c>
      <c r="AG1805" s="568" t="s">
        <v>76</v>
      </c>
      <c r="AH1805" s="568" t="s">
        <v>76</v>
      </c>
      <c r="AI1805" s="568" t="s">
        <v>76</v>
      </c>
      <c r="AJ1805" s="568" t="s">
        <v>76</v>
      </c>
      <c r="AK1805" s="567" t="s">
        <v>76</v>
      </c>
      <c r="AL1805" s="568" t="s">
        <v>76</v>
      </c>
      <c r="AM1805" s="568" t="s">
        <v>76</v>
      </c>
      <c r="AN1805" s="568" t="s">
        <v>76</v>
      </c>
      <c r="AO1805" s="568">
        <v>13</v>
      </c>
    </row>
    <row r="1806" spans="1:41" ht="15" customHeight="1">
      <c r="A1806" s="2639" t="s">
        <v>410</v>
      </c>
      <c r="B1806" s="2639"/>
      <c r="C1806" s="568"/>
      <c r="D1806" s="568"/>
      <c r="E1806" s="568"/>
      <c r="F1806" s="568"/>
      <c r="G1806" s="568"/>
      <c r="H1806" s="568"/>
      <c r="I1806" s="568"/>
      <c r="J1806" s="568"/>
      <c r="K1806" s="568"/>
      <c r="L1806" s="568"/>
      <c r="M1806" s="568"/>
      <c r="N1806" s="568"/>
      <c r="O1806" s="567"/>
      <c r="P1806" s="568"/>
      <c r="Q1806" s="567"/>
      <c r="R1806" s="547"/>
      <c r="S1806" s="547"/>
      <c r="T1806" s="547"/>
      <c r="U1806" s="547"/>
      <c r="V1806" s="547"/>
      <c r="W1806" s="547"/>
      <c r="X1806" s="547"/>
      <c r="Y1806" s="547"/>
      <c r="Z1806" s="568"/>
      <c r="AA1806" s="568"/>
      <c r="AB1806" s="567"/>
      <c r="AC1806" s="567"/>
      <c r="AD1806" s="568"/>
      <c r="AE1806" s="568"/>
      <c r="AF1806" s="568"/>
      <c r="AG1806" s="568"/>
      <c r="AH1806" s="568"/>
      <c r="AI1806" s="568"/>
      <c r="AJ1806" s="568"/>
      <c r="AK1806" s="567"/>
      <c r="AL1806" s="568"/>
      <c r="AM1806" s="568"/>
      <c r="AN1806" s="568"/>
      <c r="AO1806" s="568"/>
    </row>
    <row r="1807" spans="1:41" ht="15" customHeight="1">
      <c r="B1807" s="564" t="s">
        <v>390</v>
      </c>
      <c r="C1807" s="568">
        <v>14</v>
      </c>
      <c r="D1807" s="568">
        <v>14</v>
      </c>
      <c r="E1807" s="568">
        <v>14</v>
      </c>
      <c r="F1807" s="568">
        <v>13</v>
      </c>
      <c r="G1807" s="568">
        <v>14</v>
      </c>
      <c r="H1807" s="568">
        <v>13</v>
      </c>
      <c r="I1807" s="568" t="s">
        <v>76</v>
      </c>
      <c r="J1807" s="568">
        <v>14.75</v>
      </c>
      <c r="K1807" s="568">
        <v>11.5</v>
      </c>
      <c r="L1807" s="568">
        <v>15.5</v>
      </c>
      <c r="M1807" s="568">
        <v>16</v>
      </c>
      <c r="N1807" s="568" t="s">
        <v>1550</v>
      </c>
      <c r="O1807" s="568">
        <v>17</v>
      </c>
      <c r="P1807" s="568">
        <v>12.5</v>
      </c>
      <c r="Q1807" s="567" t="s">
        <v>2451</v>
      </c>
      <c r="R1807" s="547">
        <v>16</v>
      </c>
      <c r="S1807" s="547">
        <v>15.5</v>
      </c>
      <c r="T1807" s="547" t="s">
        <v>2686</v>
      </c>
      <c r="U1807" s="547">
        <v>16</v>
      </c>
      <c r="V1807" s="547">
        <v>16.5</v>
      </c>
      <c r="W1807" s="547">
        <v>15.5</v>
      </c>
      <c r="X1807" s="547" t="s">
        <v>2931</v>
      </c>
      <c r="Y1807" s="547">
        <v>16</v>
      </c>
      <c r="Z1807" s="568">
        <v>16.5</v>
      </c>
      <c r="AA1807" s="568">
        <v>16</v>
      </c>
      <c r="AB1807" s="568">
        <v>16</v>
      </c>
      <c r="AC1807" s="568">
        <v>14</v>
      </c>
      <c r="AD1807" s="568">
        <v>14</v>
      </c>
      <c r="AE1807" s="568">
        <v>14.5</v>
      </c>
      <c r="AF1807" s="568">
        <v>16</v>
      </c>
      <c r="AG1807" s="568">
        <v>16</v>
      </c>
      <c r="AH1807" s="568">
        <v>13.4</v>
      </c>
      <c r="AI1807" s="568">
        <v>14.5</v>
      </c>
      <c r="AJ1807" s="568">
        <v>16</v>
      </c>
      <c r="AK1807" s="567" t="s">
        <v>1908</v>
      </c>
      <c r="AL1807" s="568" t="s">
        <v>76</v>
      </c>
      <c r="AM1807" s="568" t="s">
        <v>76</v>
      </c>
      <c r="AN1807" s="568">
        <v>13</v>
      </c>
      <c r="AO1807" s="568">
        <v>16</v>
      </c>
    </row>
    <row r="1808" spans="1:41" ht="15" customHeight="1">
      <c r="B1808" s="564" t="s">
        <v>391</v>
      </c>
      <c r="C1808" s="568" t="s">
        <v>76</v>
      </c>
      <c r="D1808" s="568" t="s">
        <v>76</v>
      </c>
      <c r="E1808" s="568" t="s">
        <v>76</v>
      </c>
      <c r="F1808" s="568" t="s">
        <v>76</v>
      </c>
      <c r="G1808" s="568" t="s">
        <v>76</v>
      </c>
      <c r="H1808" s="568" t="s">
        <v>76</v>
      </c>
      <c r="I1808" s="568" t="s">
        <v>76</v>
      </c>
      <c r="J1808" s="568" t="s">
        <v>76</v>
      </c>
      <c r="K1808" s="568">
        <v>17.5</v>
      </c>
      <c r="L1808" s="568" t="s">
        <v>76</v>
      </c>
      <c r="M1808" s="568" t="s">
        <v>76</v>
      </c>
      <c r="N1808" s="568" t="s">
        <v>1614</v>
      </c>
      <c r="O1808" s="567" t="s">
        <v>76</v>
      </c>
      <c r="P1808" s="567" t="s">
        <v>76</v>
      </c>
      <c r="Q1808" s="567" t="s">
        <v>76</v>
      </c>
      <c r="R1808" s="547">
        <v>19.5</v>
      </c>
      <c r="S1808" s="547" t="s">
        <v>76</v>
      </c>
      <c r="T1808" s="547" t="s">
        <v>76</v>
      </c>
      <c r="U1808" s="547" t="s">
        <v>76</v>
      </c>
      <c r="V1808" s="547" t="s">
        <v>76</v>
      </c>
      <c r="W1808" s="547" t="s">
        <v>76</v>
      </c>
      <c r="X1808" s="547" t="s">
        <v>76</v>
      </c>
      <c r="Y1808" s="547" t="s">
        <v>76</v>
      </c>
      <c r="Z1808" s="568" t="s">
        <v>76</v>
      </c>
      <c r="AA1808" s="568" t="s">
        <v>76</v>
      </c>
      <c r="AB1808" s="568" t="s">
        <v>76</v>
      </c>
      <c r="AC1808" s="568">
        <v>16.3</v>
      </c>
      <c r="AD1808" s="568" t="s">
        <v>76</v>
      </c>
      <c r="AE1808" s="568" t="s">
        <v>76</v>
      </c>
      <c r="AF1808" s="568" t="s">
        <v>76</v>
      </c>
      <c r="AG1808" s="568" t="s">
        <v>76</v>
      </c>
      <c r="AH1808" s="568">
        <v>16.5</v>
      </c>
      <c r="AI1808" s="568">
        <v>19</v>
      </c>
      <c r="AJ1808" s="568" t="s">
        <v>76</v>
      </c>
      <c r="AK1808" s="567" t="s">
        <v>76</v>
      </c>
      <c r="AL1808" s="568" t="s">
        <v>76</v>
      </c>
      <c r="AM1808" s="568" t="s">
        <v>76</v>
      </c>
      <c r="AN1808" s="568">
        <v>16</v>
      </c>
      <c r="AO1808" s="568">
        <v>19</v>
      </c>
    </row>
    <row r="1809" spans="1:41" ht="15" customHeight="1">
      <c r="A1809" s="2639" t="s">
        <v>411</v>
      </c>
      <c r="B1809" s="2639"/>
      <c r="C1809" s="568"/>
      <c r="D1809" s="568"/>
      <c r="E1809" s="568"/>
      <c r="F1809" s="568"/>
      <c r="G1809" s="568"/>
      <c r="H1809" s="568"/>
      <c r="I1809" s="568"/>
      <c r="J1809" s="568"/>
      <c r="K1809" s="568"/>
      <c r="L1809" s="568"/>
      <c r="M1809" s="568"/>
      <c r="N1809" s="568"/>
      <c r="O1809" s="567"/>
      <c r="P1809" s="567"/>
      <c r="Q1809" s="567"/>
      <c r="R1809" s="547"/>
      <c r="S1809" s="547"/>
      <c r="T1809" s="547"/>
      <c r="U1809" s="547"/>
      <c r="V1809" s="547"/>
      <c r="W1809" s="547"/>
      <c r="X1809" s="547"/>
      <c r="Y1809" s="547"/>
      <c r="Z1809" s="568"/>
      <c r="AA1809" s="568"/>
      <c r="AB1809" s="568"/>
      <c r="AC1809" s="568"/>
      <c r="AD1809" s="568"/>
      <c r="AE1809" s="568"/>
      <c r="AF1809" s="568"/>
      <c r="AG1809" s="568"/>
      <c r="AH1809" s="568"/>
      <c r="AI1809" s="568"/>
      <c r="AJ1809" s="568"/>
      <c r="AK1809" s="567"/>
      <c r="AL1809" s="568"/>
      <c r="AM1809" s="568"/>
      <c r="AN1809" s="568"/>
      <c r="AO1809" s="568"/>
    </row>
    <row r="1810" spans="1:41" ht="15" customHeight="1">
      <c r="B1810" s="564" t="s">
        <v>390</v>
      </c>
      <c r="C1810" s="568">
        <v>13</v>
      </c>
      <c r="D1810" s="568">
        <v>14</v>
      </c>
      <c r="E1810" s="568" t="s">
        <v>2685</v>
      </c>
      <c r="F1810" s="568">
        <v>12</v>
      </c>
      <c r="G1810" s="568" t="s">
        <v>2389</v>
      </c>
      <c r="H1810" s="568" t="s">
        <v>2982</v>
      </c>
      <c r="I1810" s="568">
        <v>13</v>
      </c>
      <c r="J1810" s="547" t="s">
        <v>2904</v>
      </c>
      <c r="K1810" s="568">
        <v>14.5</v>
      </c>
      <c r="L1810" s="568" t="s">
        <v>2706</v>
      </c>
      <c r="M1810" s="568">
        <v>10</v>
      </c>
      <c r="N1810" s="568">
        <v>14.75</v>
      </c>
      <c r="O1810" s="568" t="s">
        <v>2258</v>
      </c>
      <c r="P1810" s="568" t="s">
        <v>1854</v>
      </c>
      <c r="Q1810" s="568">
        <v>13</v>
      </c>
      <c r="R1810" s="547">
        <v>13</v>
      </c>
      <c r="S1810" s="547" t="s">
        <v>1933</v>
      </c>
      <c r="T1810" s="547" t="s">
        <v>1878</v>
      </c>
      <c r="U1810" s="547">
        <v>15.5</v>
      </c>
      <c r="V1810" s="546" t="s">
        <v>1847</v>
      </c>
      <c r="W1810" s="547">
        <v>15.5</v>
      </c>
      <c r="X1810" s="547">
        <v>15</v>
      </c>
      <c r="Y1810" s="547">
        <v>15</v>
      </c>
      <c r="Z1810" s="568">
        <v>15.5</v>
      </c>
      <c r="AA1810" s="568">
        <v>14.5</v>
      </c>
      <c r="AB1810" s="568">
        <v>13</v>
      </c>
      <c r="AC1810" s="568">
        <v>8</v>
      </c>
      <c r="AD1810" s="568">
        <v>14</v>
      </c>
      <c r="AE1810" s="568">
        <v>13</v>
      </c>
      <c r="AF1810" s="568">
        <v>16</v>
      </c>
      <c r="AG1810" s="568">
        <v>15.5</v>
      </c>
      <c r="AH1810" s="568">
        <v>9</v>
      </c>
      <c r="AI1810" s="568">
        <v>9.5</v>
      </c>
      <c r="AJ1810" s="568">
        <v>16</v>
      </c>
      <c r="AK1810" s="567">
        <v>13.5</v>
      </c>
      <c r="AL1810" s="568">
        <v>13</v>
      </c>
      <c r="AM1810" s="568">
        <v>10</v>
      </c>
      <c r="AN1810" s="568" t="s">
        <v>76</v>
      </c>
      <c r="AO1810" s="568">
        <v>10</v>
      </c>
    </row>
    <row r="1811" spans="1:41" ht="15" customHeight="1">
      <c r="A1811" s="517"/>
      <c r="B1811" s="566" t="s">
        <v>391</v>
      </c>
      <c r="C1811" s="572" t="s">
        <v>76</v>
      </c>
      <c r="D1811" s="572" t="s">
        <v>76</v>
      </c>
      <c r="E1811" s="572" t="s">
        <v>76</v>
      </c>
      <c r="F1811" s="572" t="s">
        <v>76</v>
      </c>
      <c r="G1811" s="572" t="s">
        <v>76</v>
      </c>
      <c r="H1811" s="572" t="s">
        <v>76</v>
      </c>
      <c r="I1811" s="572">
        <v>13</v>
      </c>
      <c r="J1811" s="572" t="s">
        <v>76</v>
      </c>
      <c r="K1811" s="572">
        <v>16.5</v>
      </c>
      <c r="L1811" s="572" t="s">
        <v>76</v>
      </c>
      <c r="M1811" s="572">
        <v>14</v>
      </c>
      <c r="N1811" s="572" t="s">
        <v>76</v>
      </c>
      <c r="O1811" s="573" t="s">
        <v>76</v>
      </c>
      <c r="P1811" s="573" t="s">
        <v>76</v>
      </c>
      <c r="Q1811" s="572" t="s">
        <v>76</v>
      </c>
      <c r="R1811" s="552">
        <v>13</v>
      </c>
      <c r="S1811" s="552" t="s">
        <v>76</v>
      </c>
      <c r="T1811" s="553" t="s">
        <v>76</v>
      </c>
      <c r="U1811" s="553" t="s">
        <v>76</v>
      </c>
      <c r="V1811" s="553" t="s">
        <v>76</v>
      </c>
      <c r="W1811" s="553" t="s">
        <v>76</v>
      </c>
      <c r="X1811" s="553" t="s">
        <v>76</v>
      </c>
      <c r="Y1811" s="553" t="s">
        <v>76</v>
      </c>
      <c r="Z1811" s="572" t="s">
        <v>76</v>
      </c>
      <c r="AA1811" s="572" t="s">
        <v>76</v>
      </c>
      <c r="AB1811" s="573" t="s">
        <v>76</v>
      </c>
      <c r="AC1811" s="572">
        <v>11</v>
      </c>
      <c r="AD1811" s="573" t="s">
        <v>76</v>
      </c>
      <c r="AE1811" s="573" t="s">
        <v>76</v>
      </c>
      <c r="AF1811" s="573" t="s">
        <v>76</v>
      </c>
      <c r="AG1811" s="573" t="s">
        <v>76</v>
      </c>
      <c r="AH1811" s="572">
        <v>12</v>
      </c>
      <c r="AI1811" s="572">
        <v>10</v>
      </c>
      <c r="AJ1811" s="572" t="s">
        <v>76</v>
      </c>
      <c r="AK1811" s="573" t="s">
        <v>76</v>
      </c>
      <c r="AL1811" s="573" t="s">
        <v>76</v>
      </c>
      <c r="AM1811" s="572">
        <v>11.5</v>
      </c>
      <c r="AN1811" s="572" t="s">
        <v>76</v>
      </c>
      <c r="AO1811" s="572">
        <v>13</v>
      </c>
    </row>
    <row r="1812" spans="1:41" s="1047" customFormat="1" ht="15" customHeight="1">
      <c r="A1812" s="2573" t="s">
        <v>548</v>
      </c>
      <c r="B1812" s="2573"/>
      <c r="C1812" s="2573"/>
      <c r="D1812" s="2573"/>
      <c r="E1812" s="2573"/>
      <c r="F1812" s="2573"/>
      <c r="G1812" s="2573"/>
      <c r="H1812" s="2573"/>
      <c r="I1812" s="2573"/>
      <c r="J1812" s="1049"/>
      <c r="K1812" s="1049"/>
      <c r="L1812" s="1049"/>
      <c r="M1812" s="1049"/>
      <c r="N1812" s="1049"/>
      <c r="O1812" s="1049"/>
      <c r="P1812" s="1049"/>
      <c r="Q1812" s="1049"/>
      <c r="R1812" s="1049"/>
      <c r="S1812" s="1049"/>
      <c r="T1812" s="2573" t="s">
        <v>3562</v>
      </c>
      <c r="U1812" s="2573"/>
      <c r="V1812" s="2573"/>
      <c r="W1812" s="2573"/>
      <c r="X1812" s="2573"/>
      <c r="Y1812" s="1050"/>
      <c r="Z1812" s="1048"/>
      <c r="AA1812" s="1048"/>
      <c r="AB1812" s="1048"/>
      <c r="AC1812" s="1048"/>
      <c r="AF1812" s="1050"/>
      <c r="AG1812" s="1050"/>
      <c r="AH1812" s="1050"/>
      <c r="AI1812" s="1050"/>
      <c r="AJ1812" s="1050"/>
    </row>
    <row r="1813" spans="1:41" s="1047" customFormat="1" ht="15" customHeight="1">
      <c r="B1813" s="1047" t="s">
        <v>399</v>
      </c>
      <c r="U1813" s="1047" t="s">
        <v>399</v>
      </c>
      <c r="V1813" s="1048"/>
      <c r="W1813" s="1048"/>
      <c r="X1813" s="1048"/>
      <c r="Y1813" s="1048"/>
      <c r="AA1813" s="1048"/>
      <c r="AB1813" s="1048"/>
      <c r="AC1813" s="1048"/>
      <c r="AH1813" s="1048"/>
      <c r="AI1813" s="1048"/>
      <c r="AJ1813" s="1048"/>
    </row>
    <row r="1814" spans="1:41" ht="15" customHeight="1"/>
    <row r="1815" spans="1:41" s="641" customFormat="1" ht="15" customHeight="1">
      <c r="B1815" s="2637" t="s">
        <v>2875</v>
      </c>
      <c r="C1815" s="2637"/>
      <c r="D1815" s="2637"/>
      <c r="E1815" s="2637"/>
      <c r="F1815" s="2637"/>
      <c r="G1815" s="2637"/>
      <c r="H1815" s="2637"/>
      <c r="I1815" s="2637"/>
      <c r="J1815" s="2637"/>
      <c r="K1815" s="997" t="s">
        <v>3546</v>
      </c>
      <c r="L1815" s="997"/>
      <c r="M1815" s="997"/>
      <c r="N1815" s="997"/>
      <c r="O1815" s="997"/>
      <c r="P1815" s="997"/>
      <c r="Q1815" s="997"/>
      <c r="R1815" s="2598" t="s">
        <v>2229</v>
      </c>
      <c r="S1815" s="2598"/>
      <c r="T1815" s="642"/>
      <c r="U1815" s="642"/>
      <c r="V1815" s="642"/>
      <c r="W1815" s="642"/>
      <c r="X1815" s="642"/>
      <c r="Y1815" s="642"/>
      <c r="AA1815" s="642"/>
      <c r="AB1815" s="642"/>
      <c r="AC1815" s="642"/>
      <c r="AD1815" s="642"/>
      <c r="AE1815" s="642"/>
      <c r="AF1815" s="642"/>
      <c r="AG1815" s="642"/>
      <c r="AH1815" s="642"/>
      <c r="AI1815" s="642"/>
      <c r="AJ1815" s="642"/>
      <c r="AK1815" s="642"/>
      <c r="AL1815" s="642"/>
      <c r="AM1815" s="642"/>
      <c r="AN1815" s="642"/>
      <c r="AO1815" s="642"/>
    </row>
    <row r="1816" spans="1:41" ht="15" customHeight="1">
      <c r="C1816" s="709"/>
      <c r="D1816" s="709"/>
      <c r="E1816" s="709"/>
      <c r="F1816" s="709"/>
      <c r="G1816" s="709"/>
      <c r="H1816" s="709"/>
      <c r="I1816" s="705"/>
      <c r="J1816" s="2628"/>
      <c r="K1816" s="2628"/>
      <c r="L1816" s="2628"/>
      <c r="M1816" s="543"/>
      <c r="N1816" s="543"/>
      <c r="O1816" s="543"/>
      <c r="P1816" s="543"/>
      <c r="R1816" s="2641" t="s">
        <v>1130</v>
      </c>
      <c r="S1816" s="2641"/>
      <c r="T1816" s="602"/>
      <c r="U1816" s="602"/>
      <c r="V1816" s="704"/>
      <c r="W1816" s="704"/>
      <c r="X1816" s="704"/>
      <c r="Y1816" s="543"/>
      <c r="AA1816" s="709"/>
      <c r="AB1816" s="709"/>
      <c r="AC1816" s="705"/>
      <c r="AD1816" s="704"/>
      <c r="AE1816" s="704"/>
      <c r="AF1816" s="704"/>
      <c r="AG1816" s="543"/>
      <c r="AH1816" s="709"/>
      <c r="AI1816" s="709"/>
      <c r="AJ1816" s="602"/>
      <c r="AK1816" s="602"/>
      <c r="AL1816" s="602"/>
      <c r="AM1816" s="602"/>
      <c r="AN1816" s="602"/>
      <c r="AO1816" s="543"/>
    </row>
    <row r="1817" spans="1:41" s="555" customFormat="1" ht="15" customHeight="1">
      <c r="A1817" s="2582" t="s">
        <v>369</v>
      </c>
      <c r="B1817" s="2583"/>
      <c r="C1817" s="2586" t="s">
        <v>230</v>
      </c>
      <c r="D1817" s="2586"/>
      <c r="E1817" s="2586"/>
      <c r="F1817" s="2586"/>
      <c r="G1817" s="2574" t="s">
        <v>370</v>
      </c>
      <c r="H1817" s="2575"/>
      <c r="I1817" s="2575"/>
      <c r="J1817" s="2576"/>
      <c r="K1817" s="2574" t="s">
        <v>371</v>
      </c>
      <c r="L1817" s="2575"/>
      <c r="M1817" s="2575"/>
      <c r="N1817" s="2575"/>
      <c r="O1817" s="2575"/>
      <c r="P1817" s="2575"/>
      <c r="Q1817" s="2575"/>
      <c r="R1817" s="2575"/>
      <c r="S1817" s="2575"/>
      <c r="T1817" s="2575"/>
      <c r="U1817" s="2575"/>
      <c r="V1817" s="2575"/>
      <c r="W1817" s="2575"/>
      <c r="X1817" s="2575"/>
      <c r="Y1817" s="2575"/>
      <c r="Z1817" s="2575"/>
      <c r="AA1817" s="2575"/>
      <c r="AB1817" s="2575"/>
      <c r="AC1817" s="2575"/>
      <c r="AD1817" s="2575"/>
      <c r="AE1817" s="2575"/>
      <c r="AF1817" s="2575"/>
      <c r="AG1817" s="2576"/>
      <c r="AH1817" s="2574" t="s">
        <v>3545</v>
      </c>
      <c r="AI1817" s="2575"/>
      <c r="AJ1817" s="2575"/>
      <c r="AK1817" s="2575"/>
      <c r="AL1817" s="2575"/>
      <c r="AM1817" s="2575"/>
      <c r="AN1817" s="2575"/>
      <c r="AO1817" s="2576"/>
    </row>
    <row r="1818" spans="1:41" s="555" customFormat="1" ht="32.25" customHeight="1">
      <c r="A1818" s="2584"/>
      <c r="B1818" s="2585"/>
      <c r="C1818" s="933" t="s">
        <v>372</v>
      </c>
      <c r="D1818" s="933" t="s">
        <v>373</v>
      </c>
      <c r="E1818" s="933" t="s">
        <v>374</v>
      </c>
      <c r="F1818" s="933" t="s">
        <v>375</v>
      </c>
      <c r="G1818" s="933" t="s">
        <v>376</v>
      </c>
      <c r="H1818" s="933" t="s">
        <v>377</v>
      </c>
      <c r="I1818" s="933" t="s">
        <v>1066</v>
      </c>
      <c r="J1818" s="933" t="s">
        <v>378</v>
      </c>
      <c r="K1818" s="933" t="s">
        <v>890</v>
      </c>
      <c r="L1818" s="933" t="s">
        <v>379</v>
      </c>
      <c r="M1818" s="933" t="s">
        <v>380</v>
      </c>
      <c r="N1818" s="933" t="s">
        <v>381</v>
      </c>
      <c r="O1818" s="933" t="s">
        <v>382</v>
      </c>
      <c r="P1818" s="933" t="s">
        <v>383</v>
      </c>
      <c r="Q1818" s="933" t="s">
        <v>384</v>
      </c>
      <c r="R1818" s="933" t="s">
        <v>412</v>
      </c>
      <c r="S1818" s="933" t="s">
        <v>413</v>
      </c>
      <c r="T1818" s="933" t="s">
        <v>414</v>
      </c>
      <c r="U1818" s="933" t="s">
        <v>415</v>
      </c>
      <c r="V1818" s="933" t="s">
        <v>416</v>
      </c>
      <c r="W1818" s="933" t="s">
        <v>417</v>
      </c>
      <c r="X1818" s="933" t="s">
        <v>418</v>
      </c>
      <c r="Y1818" s="933" t="s">
        <v>419</v>
      </c>
      <c r="Z1818" s="933" t="s">
        <v>420</v>
      </c>
      <c r="AA1818" s="933" t="s">
        <v>421</v>
      </c>
      <c r="AB1818" s="933" t="s">
        <v>422</v>
      </c>
      <c r="AC1818" s="933" t="s">
        <v>423</v>
      </c>
      <c r="AD1818" s="933" t="s">
        <v>424</v>
      </c>
      <c r="AE1818" s="933" t="s">
        <v>425</v>
      </c>
      <c r="AF1818" s="933" t="s">
        <v>426</v>
      </c>
      <c r="AG1818" s="933" t="s">
        <v>427</v>
      </c>
      <c r="AH1818" s="933" t="s">
        <v>3003</v>
      </c>
      <c r="AI1818" s="933" t="s">
        <v>432</v>
      </c>
      <c r="AJ1818" s="933" t="s">
        <v>428</v>
      </c>
      <c r="AK1818" s="933" t="s">
        <v>429</v>
      </c>
      <c r="AL1818" s="933" t="s">
        <v>430</v>
      </c>
      <c r="AM1818" s="933" t="s">
        <v>362</v>
      </c>
      <c r="AN1818" s="933" t="s">
        <v>431</v>
      </c>
      <c r="AO1818" s="933" t="s">
        <v>1260</v>
      </c>
    </row>
    <row r="1819" spans="1:41" s="711" customFormat="1" ht="15" customHeight="1">
      <c r="A1819" s="2642" t="s">
        <v>44</v>
      </c>
      <c r="B1819" s="2642"/>
      <c r="C1819" s="567" t="s">
        <v>1926</v>
      </c>
      <c r="D1819" s="568">
        <v>4</v>
      </c>
      <c r="E1819" s="567" t="s">
        <v>2790</v>
      </c>
      <c r="F1819" s="568">
        <v>4.5</v>
      </c>
      <c r="G1819" s="568" t="s">
        <v>1226</v>
      </c>
      <c r="H1819" s="568" t="s">
        <v>1226</v>
      </c>
      <c r="I1819" s="568">
        <v>5.5</v>
      </c>
      <c r="J1819" s="568">
        <v>6.5</v>
      </c>
      <c r="K1819" s="568" t="s">
        <v>2984</v>
      </c>
      <c r="L1819" s="568" t="s">
        <v>807</v>
      </c>
      <c r="M1819" s="568" t="s">
        <v>3095</v>
      </c>
      <c r="N1819" s="568">
        <v>5</v>
      </c>
      <c r="O1819" s="568">
        <v>5</v>
      </c>
      <c r="P1819" s="568">
        <v>4.5</v>
      </c>
      <c r="Q1819" s="568">
        <v>4.5</v>
      </c>
      <c r="R1819" s="546" t="s">
        <v>3088</v>
      </c>
      <c r="S1819" s="548">
        <v>5</v>
      </c>
      <c r="T1819" s="547">
        <v>4.5</v>
      </c>
      <c r="U1819" s="547" t="s">
        <v>3096</v>
      </c>
      <c r="V1819" s="547">
        <v>6</v>
      </c>
      <c r="W1819" s="547">
        <v>5.5</v>
      </c>
      <c r="X1819" s="547" t="s">
        <v>3018</v>
      </c>
      <c r="Y1819" s="547">
        <v>6</v>
      </c>
      <c r="Z1819" s="568" t="s">
        <v>3089</v>
      </c>
      <c r="AA1819" s="568">
        <v>5</v>
      </c>
      <c r="AB1819" s="568">
        <v>6</v>
      </c>
      <c r="AC1819" s="568">
        <v>8.5</v>
      </c>
      <c r="AD1819" s="568">
        <v>6</v>
      </c>
      <c r="AE1819" s="568" t="s">
        <v>2986</v>
      </c>
      <c r="AF1819" s="568" t="s">
        <v>2976</v>
      </c>
      <c r="AG1819" s="568" t="s">
        <v>2790</v>
      </c>
      <c r="AH1819" s="567" t="s">
        <v>3090</v>
      </c>
      <c r="AI1819" s="567" t="s">
        <v>3023</v>
      </c>
      <c r="AJ1819" s="568">
        <v>5</v>
      </c>
      <c r="AK1819" s="568">
        <v>4.75</v>
      </c>
      <c r="AL1819" s="568">
        <v>6.5</v>
      </c>
      <c r="AM1819" s="568">
        <v>3.75</v>
      </c>
      <c r="AN1819" s="568">
        <v>1</v>
      </c>
      <c r="AO1819" s="568" t="s">
        <v>3091</v>
      </c>
    </row>
    <row r="1820" spans="1:41" ht="15" customHeight="1">
      <c r="A1820" s="2639" t="s">
        <v>45</v>
      </c>
      <c r="B1820" s="2639"/>
      <c r="C1820" s="569"/>
      <c r="D1820" s="569"/>
      <c r="E1820" s="569"/>
      <c r="F1820" s="569"/>
      <c r="G1820" s="569"/>
      <c r="H1820" s="569"/>
      <c r="I1820" s="569"/>
      <c r="J1820" s="569"/>
      <c r="K1820" s="569"/>
      <c r="L1820" s="569"/>
      <c r="M1820" s="569"/>
      <c r="N1820" s="569"/>
      <c r="O1820" s="569"/>
      <c r="P1820" s="569"/>
      <c r="Q1820" s="569"/>
      <c r="R1820" s="546"/>
      <c r="S1820" s="546"/>
      <c r="T1820" s="546"/>
      <c r="U1820" s="546"/>
      <c r="V1820" s="546"/>
      <c r="W1820" s="546"/>
      <c r="X1820" s="546"/>
      <c r="Y1820" s="547"/>
      <c r="Z1820" s="567"/>
      <c r="AA1820" s="567"/>
      <c r="AB1820" s="567"/>
      <c r="AC1820" s="567"/>
      <c r="AD1820" s="567"/>
      <c r="AE1820" s="567"/>
      <c r="AF1820" s="567"/>
      <c r="AG1820" s="567"/>
      <c r="AH1820" s="567"/>
      <c r="AI1820" s="567"/>
      <c r="AJ1820" s="567"/>
      <c r="AK1820" s="567"/>
      <c r="AL1820" s="567"/>
      <c r="AM1820" s="567"/>
      <c r="AN1820" s="568"/>
      <c r="AO1820" s="568"/>
    </row>
    <row r="1821" spans="1:41" ht="15" customHeight="1">
      <c r="A1821" s="514" t="s">
        <v>856</v>
      </c>
      <c r="B1821" s="512" t="s">
        <v>2314</v>
      </c>
      <c r="C1821" s="568">
        <v>7.25</v>
      </c>
      <c r="D1821" s="568">
        <v>7.25</v>
      </c>
      <c r="E1821" s="568">
        <v>7</v>
      </c>
      <c r="F1821" s="568">
        <v>7.5</v>
      </c>
      <c r="G1821" s="568">
        <v>7.25</v>
      </c>
      <c r="H1821" s="568">
        <v>7.5</v>
      </c>
      <c r="I1821" s="568">
        <v>7.25</v>
      </c>
      <c r="J1821" s="568">
        <v>7</v>
      </c>
      <c r="K1821" s="568">
        <v>8</v>
      </c>
      <c r="L1821" s="570">
        <v>8.5</v>
      </c>
      <c r="M1821" s="568" t="s">
        <v>2501</v>
      </c>
      <c r="N1821" s="568" t="s">
        <v>2478</v>
      </c>
      <c r="O1821" s="567" t="s">
        <v>2550</v>
      </c>
      <c r="P1821" s="568">
        <v>7.75</v>
      </c>
      <c r="Q1821" s="568">
        <v>8.25</v>
      </c>
      <c r="R1821" s="547" t="s">
        <v>2792</v>
      </c>
      <c r="S1821" s="547">
        <v>8</v>
      </c>
      <c r="T1821" s="547" t="s">
        <v>2582</v>
      </c>
      <c r="U1821" s="547" t="s">
        <v>2614</v>
      </c>
      <c r="V1821" s="547">
        <v>9</v>
      </c>
      <c r="W1821" s="547" t="s">
        <v>2505</v>
      </c>
      <c r="X1821" s="547">
        <v>8</v>
      </c>
      <c r="Y1821" s="547">
        <v>9</v>
      </c>
      <c r="Z1821" s="568">
        <v>9.5</v>
      </c>
      <c r="AA1821" s="568">
        <v>9</v>
      </c>
      <c r="AB1821" s="568" t="s">
        <v>2502</v>
      </c>
      <c r="AC1821" s="567" t="s">
        <v>3025</v>
      </c>
      <c r="AD1821" s="568">
        <v>9.5</v>
      </c>
      <c r="AE1821" s="568" t="s">
        <v>2549</v>
      </c>
      <c r="AF1821" s="568">
        <v>9.5</v>
      </c>
      <c r="AG1821" s="568" t="s">
        <v>2498</v>
      </c>
      <c r="AH1821" s="568">
        <v>5.5</v>
      </c>
      <c r="AI1821" s="567" t="s">
        <v>3067</v>
      </c>
      <c r="AJ1821" s="568" t="s">
        <v>2673</v>
      </c>
      <c r="AK1821" s="567" t="s">
        <v>2787</v>
      </c>
      <c r="AL1821" s="568">
        <v>9</v>
      </c>
      <c r="AM1821" s="567">
        <v>5.25</v>
      </c>
      <c r="AN1821" s="568">
        <v>5.25</v>
      </c>
      <c r="AO1821" s="568" t="s">
        <v>3077</v>
      </c>
    </row>
    <row r="1822" spans="1:41" ht="15" customHeight="1">
      <c r="A1822" s="514" t="s">
        <v>1085</v>
      </c>
      <c r="B1822" s="512" t="s">
        <v>2315</v>
      </c>
      <c r="C1822" s="568">
        <v>7.5</v>
      </c>
      <c r="D1822" s="568">
        <v>7.5</v>
      </c>
      <c r="E1822" s="568">
        <v>7.5</v>
      </c>
      <c r="F1822" s="568">
        <v>7.75</v>
      </c>
      <c r="G1822" s="568">
        <v>7.5</v>
      </c>
      <c r="H1822" s="568">
        <v>8</v>
      </c>
      <c r="I1822" s="568">
        <v>7.5</v>
      </c>
      <c r="J1822" s="568">
        <v>7.25</v>
      </c>
      <c r="K1822" s="568">
        <v>8</v>
      </c>
      <c r="L1822" s="570">
        <v>8.5</v>
      </c>
      <c r="M1822" s="568" t="s">
        <v>2384</v>
      </c>
      <c r="N1822" s="568" t="s">
        <v>2500</v>
      </c>
      <c r="O1822" s="567" t="s">
        <v>2550</v>
      </c>
      <c r="P1822" s="568">
        <v>8</v>
      </c>
      <c r="Q1822" s="568">
        <v>8.5</v>
      </c>
      <c r="R1822" s="547" t="s">
        <v>2792</v>
      </c>
      <c r="S1822" s="547">
        <v>8.25</v>
      </c>
      <c r="T1822" s="547" t="s">
        <v>2501</v>
      </c>
      <c r="U1822" s="547" t="s">
        <v>2614</v>
      </c>
      <c r="V1822" s="547">
        <v>9</v>
      </c>
      <c r="W1822" s="547" t="s">
        <v>2505</v>
      </c>
      <c r="X1822" s="547">
        <v>8</v>
      </c>
      <c r="Y1822" s="547">
        <v>9</v>
      </c>
      <c r="Z1822" s="568">
        <v>9.5</v>
      </c>
      <c r="AA1822" s="568">
        <v>9.25</v>
      </c>
      <c r="AB1822" s="568" t="s">
        <v>2522</v>
      </c>
      <c r="AC1822" s="567" t="s">
        <v>3011</v>
      </c>
      <c r="AD1822" s="568">
        <v>9.5</v>
      </c>
      <c r="AE1822" s="568">
        <v>9</v>
      </c>
      <c r="AF1822" s="568">
        <v>9.5</v>
      </c>
      <c r="AG1822" s="568" t="s">
        <v>2498</v>
      </c>
      <c r="AH1822" s="568">
        <v>7.5</v>
      </c>
      <c r="AI1822" s="567" t="s">
        <v>3097</v>
      </c>
      <c r="AJ1822" s="568" t="s">
        <v>2480</v>
      </c>
      <c r="AK1822" s="567" t="s">
        <v>2729</v>
      </c>
      <c r="AL1822" s="568">
        <v>9</v>
      </c>
      <c r="AM1822" s="568">
        <v>5.5</v>
      </c>
      <c r="AN1822" s="568">
        <v>6</v>
      </c>
      <c r="AO1822" s="568" t="s">
        <v>3092</v>
      </c>
    </row>
    <row r="1823" spans="1:41" ht="15" customHeight="1">
      <c r="A1823" s="514" t="s">
        <v>827</v>
      </c>
      <c r="B1823" s="512" t="s">
        <v>2316</v>
      </c>
      <c r="C1823" s="568">
        <v>8</v>
      </c>
      <c r="D1823" s="568" t="s">
        <v>2502</v>
      </c>
      <c r="E1823" s="568">
        <v>7.75</v>
      </c>
      <c r="F1823" s="568">
        <v>8</v>
      </c>
      <c r="G1823" s="568">
        <v>8</v>
      </c>
      <c r="H1823" s="568">
        <v>8.25</v>
      </c>
      <c r="I1823" s="568">
        <v>8.25</v>
      </c>
      <c r="J1823" s="568">
        <v>7.5</v>
      </c>
      <c r="K1823" s="568" t="s">
        <v>2523</v>
      </c>
      <c r="L1823" s="570">
        <v>8.5</v>
      </c>
      <c r="M1823" s="568" t="s">
        <v>2479</v>
      </c>
      <c r="N1823" s="568" t="s">
        <v>2550</v>
      </c>
      <c r="O1823" s="567" t="s">
        <v>2501</v>
      </c>
      <c r="P1823" s="568">
        <v>8.25</v>
      </c>
      <c r="Q1823" s="568">
        <v>9</v>
      </c>
      <c r="R1823" s="547" t="s">
        <v>2520</v>
      </c>
      <c r="S1823" s="547">
        <v>8.75</v>
      </c>
      <c r="T1823" s="547" t="s">
        <v>2614</v>
      </c>
      <c r="U1823" s="547" t="s">
        <v>2614</v>
      </c>
      <c r="V1823" s="547">
        <v>9.25</v>
      </c>
      <c r="W1823" s="547" t="s">
        <v>2505</v>
      </c>
      <c r="X1823" s="547">
        <v>8</v>
      </c>
      <c r="Y1823" s="547">
        <v>9.25</v>
      </c>
      <c r="Z1823" s="568">
        <v>9.5</v>
      </c>
      <c r="AA1823" s="568">
        <v>9.5</v>
      </c>
      <c r="AB1823" s="568" t="s">
        <v>2384</v>
      </c>
      <c r="AC1823" s="567" t="s">
        <v>3011</v>
      </c>
      <c r="AD1823" s="568">
        <v>9.5</v>
      </c>
      <c r="AE1823" s="568">
        <v>9.25</v>
      </c>
      <c r="AF1823" s="568">
        <v>9.5</v>
      </c>
      <c r="AG1823" s="568" t="s">
        <v>2498</v>
      </c>
      <c r="AH1823" s="567" t="s">
        <v>2442</v>
      </c>
      <c r="AI1823" s="567" t="s">
        <v>3079</v>
      </c>
      <c r="AJ1823" s="568" t="s">
        <v>2384</v>
      </c>
      <c r="AK1823" s="567" t="s">
        <v>2502</v>
      </c>
      <c r="AL1823" s="568">
        <v>9</v>
      </c>
      <c r="AM1823" s="568">
        <v>5.5</v>
      </c>
      <c r="AN1823" s="568">
        <v>8</v>
      </c>
      <c r="AO1823" s="568" t="s">
        <v>3093</v>
      </c>
    </row>
    <row r="1824" spans="1:41" ht="15" customHeight="1">
      <c r="A1824" s="514" t="s">
        <v>828</v>
      </c>
      <c r="B1824" s="512" t="s">
        <v>2317</v>
      </c>
      <c r="C1824" s="568">
        <v>8.25</v>
      </c>
      <c r="D1824" s="568" t="s">
        <v>2502</v>
      </c>
      <c r="E1824" s="568">
        <v>8</v>
      </c>
      <c r="F1824" s="568">
        <v>8.5</v>
      </c>
      <c r="G1824" s="568">
        <v>8.25</v>
      </c>
      <c r="H1824" s="568">
        <v>8.5</v>
      </c>
      <c r="I1824" s="568">
        <v>8.5</v>
      </c>
      <c r="J1824" s="568">
        <v>7.75</v>
      </c>
      <c r="K1824" s="568">
        <v>8</v>
      </c>
      <c r="L1824" s="568" t="s">
        <v>76</v>
      </c>
      <c r="M1824" s="568">
        <v>8</v>
      </c>
      <c r="N1824" s="568" t="s">
        <v>76</v>
      </c>
      <c r="O1824" s="567" t="s">
        <v>2501</v>
      </c>
      <c r="P1824" s="568">
        <v>8.5</v>
      </c>
      <c r="Q1824" s="568" t="s">
        <v>76</v>
      </c>
      <c r="R1824" s="547">
        <v>7.25</v>
      </c>
      <c r="S1824" s="547">
        <v>9</v>
      </c>
      <c r="T1824" s="547">
        <v>8.5</v>
      </c>
      <c r="U1824" s="547" t="s">
        <v>76</v>
      </c>
      <c r="V1824" s="547" t="s">
        <v>76</v>
      </c>
      <c r="W1824" s="547" t="s">
        <v>2505</v>
      </c>
      <c r="X1824" s="547">
        <v>8</v>
      </c>
      <c r="Y1824" s="546" t="s">
        <v>2996</v>
      </c>
      <c r="Z1824" s="567" t="s">
        <v>76</v>
      </c>
      <c r="AA1824" s="567" t="s">
        <v>76</v>
      </c>
      <c r="AB1824" s="568" t="s">
        <v>2384</v>
      </c>
      <c r="AC1824" s="567" t="s">
        <v>1782</v>
      </c>
      <c r="AD1824" s="568">
        <v>9.5</v>
      </c>
      <c r="AE1824" s="568" t="s">
        <v>76</v>
      </c>
      <c r="AF1824" s="568">
        <v>8.5</v>
      </c>
      <c r="AG1824" s="568" t="s">
        <v>76</v>
      </c>
      <c r="AH1824" s="567" t="s">
        <v>3098</v>
      </c>
      <c r="AI1824" s="567" t="s">
        <v>3073</v>
      </c>
      <c r="AJ1824" s="568" t="s">
        <v>2501</v>
      </c>
      <c r="AK1824" s="567" t="s">
        <v>2502</v>
      </c>
      <c r="AL1824" s="568">
        <v>9</v>
      </c>
      <c r="AM1824" s="568">
        <v>5.5</v>
      </c>
      <c r="AN1824" s="568">
        <v>8</v>
      </c>
      <c r="AO1824" s="568" t="s">
        <v>3074</v>
      </c>
    </row>
    <row r="1825" spans="1:41" ht="15" customHeight="1">
      <c r="A1825" s="514" t="s">
        <v>854</v>
      </c>
      <c r="B1825" s="512" t="s">
        <v>2318</v>
      </c>
      <c r="C1825" s="568" t="s">
        <v>76</v>
      </c>
      <c r="D1825" s="568" t="s">
        <v>2502</v>
      </c>
      <c r="E1825" s="568" t="s">
        <v>76</v>
      </c>
      <c r="F1825" s="568" t="s">
        <v>76</v>
      </c>
      <c r="G1825" s="568">
        <v>8.25</v>
      </c>
      <c r="H1825" s="568">
        <v>8.5</v>
      </c>
      <c r="I1825" s="568">
        <v>8.5</v>
      </c>
      <c r="J1825" s="568">
        <v>7.75</v>
      </c>
      <c r="K1825" s="568">
        <v>8</v>
      </c>
      <c r="L1825" s="568" t="s">
        <v>76</v>
      </c>
      <c r="M1825" s="568" t="s">
        <v>76</v>
      </c>
      <c r="N1825" s="568" t="s">
        <v>76</v>
      </c>
      <c r="O1825" s="567" t="s">
        <v>2501</v>
      </c>
      <c r="P1825" s="568"/>
      <c r="Q1825" s="568" t="s">
        <v>76</v>
      </c>
      <c r="R1825" s="547">
        <v>7.25</v>
      </c>
      <c r="S1825" s="547" t="s">
        <v>76</v>
      </c>
      <c r="T1825" s="547">
        <v>8.5</v>
      </c>
      <c r="U1825" s="547" t="s">
        <v>76</v>
      </c>
      <c r="V1825" s="547" t="s">
        <v>76</v>
      </c>
      <c r="W1825" s="547" t="s">
        <v>2505</v>
      </c>
      <c r="X1825" s="547">
        <v>8</v>
      </c>
      <c r="Y1825" s="547" t="s">
        <v>2979</v>
      </c>
      <c r="Z1825" s="567" t="s">
        <v>76</v>
      </c>
      <c r="AA1825" s="567" t="s">
        <v>76</v>
      </c>
      <c r="AB1825" s="568" t="s">
        <v>2384</v>
      </c>
      <c r="AC1825" s="567" t="s">
        <v>1782</v>
      </c>
      <c r="AD1825" s="568" t="s">
        <v>76</v>
      </c>
      <c r="AE1825" s="568" t="s">
        <v>76</v>
      </c>
      <c r="AF1825" s="568">
        <v>8.5</v>
      </c>
      <c r="AG1825" s="568" t="s">
        <v>76</v>
      </c>
      <c r="AH1825" s="567" t="s">
        <v>3099</v>
      </c>
      <c r="AI1825" s="567" t="s">
        <v>76</v>
      </c>
      <c r="AJ1825" s="568" t="s">
        <v>2501</v>
      </c>
      <c r="AK1825" s="567" t="s">
        <v>2502</v>
      </c>
      <c r="AL1825" s="568">
        <v>9</v>
      </c>
      <c r="AM1825" s="568" t="s">
        <v>76</v>
      </c>
      <c r="AN1825" s="568">
        <v>8</v>
      </c>
      <c r="AO1825" s="568" t="s">
        <v>76</v>
      </c>
    </row>
    <row r="1826" spans="1:41" ht="15" customHeight="1">
      <c r="A1826" s="2639" t="s">
        <v>388</v>
      </c>
      <c r="B1826" s="2639"/>
      <c r="C1826" s="568"/>
      <c r="D1826" s="568"/>
      <c r="E1826" s="568"/>
      <c r="F1826" s="568"/>
      <c r="G1826" s="568"/>
      <c r="H1826" s="568"/>
      <c r="I1826" s="568"/>
      <c r="J1826" s="568"/>
      <c r="K1826" s="568"/>
      <c r="L1826" s="568"/>
      <c r="M1826" s="568"/>
      <c r="N1826" s="568"/>
      <c r="O1826" s="567" t="s">
        <v>311</v>
      </c>
      <c r="P1826" s="568"/>
      <c r="Q1826" s="567"/>
      <c r="R1826" s="547"/>
      <c r="S1826" s="547"/>
      <c r="T1826" s="547"/>
      <c r="U1826" s="547"/>
      <c r="V1826" s="547"/>
      <c r="W1826" s="547"/>
      <c r="X1826" s="546"/>
      <c r="Y1826" s="547"/>
      <c r="Z1826" s="567"/>
      <c r="AA1826" s="567"/>
      <c r="AB1826" s="568"/>
      <c r="AC1826" s="567"/>
      <c r="AD1826" s="568"/>
      <c r="AE1826" s="568"/>
      <c r="AF1826" s="568"/>
      <c r="AG1826" s="568"/>
      <c r="AH1826" s="567"/>
      <c r="AI1826" s="567"/>
      <c r="AJ1826" s="567"/>
      <c r="AK1826" s="567"/>
      <c r="AL1826" s="567"/>
      <c r="AM1826" s="567"/>
      <c r="AN1826" s="568"/>
      <c r="AO1826" s="568"/>
    </row>
    <row r="1827" spans="1:41" ht="15" customHeight="1">
      <c r="A1827" s="2639" t="s">
        <v>389</v>
      </c>
      <c r="B1827" s="2639"/>
      <c r="C1827" s="568"/>
      <c r="D1827" s="568"/>
      <c r="E1827" s="568"/>
      <c r="F1827" s="568"/>
      <c r="G1827" s="568"/>
      <c r="H1827" s="568"/>
      <c r="I1827" s="568"/>
      <c r="J1827" s="568"/>
      <c r="K1827" s="568"/>
      <c r="L1827" s="568"/>
      <c r="M1827" s="568"/>
      <c r="N1827" s="568"/>
      <c r="O1827" s="567"/>
      <c r="P1827" s="568"/>
      <c r="Q1827" s="567"/>
      <c r="R1827" s="547"/>
      <c r="S1827" s="547"/>
      <c r="T1827" s="547"/>
      <c r="U1827" s="547"/>
      <c r="V1827" s="547"/>
      <c r="W1827" s="547"/>
      <c r="X1827" s="546"/>
      <c r="Y1827" s="547"/>
      <c r="Z1827" s="567"/>
      <c r="AA1827" s="567"/>
      <c r="AB1827" s="568"/>
      <c r="AC1827" s="567"/>
      <c r="AD1827" s="568"/>
      <c r="AE1827" s="568"/>
      <c r="AF1827" s="568"/>
      <c r="AG1827" s="568"/>
      <c r="AH1827" s="567"/>
      <c r="AI1827" s="567"/>
      <c r="AJ1827" s="567"/>
      <c r="AK1827" s="567"/>
      <c r="AL1827" s="567"/>
      <c r="AM1827" s="567"/>
      <c r="AN1827" s="568"/>
      <c r="AO1827" s="568"/>
    </row>
    <row r="1828" spans="1:41" ht="15" customHeight="1">
      <c r="A1828" s="563"/>
      <c r="B1828" s="564" t="s">
        <v>390</v>
      </c>
      <c r="C1828" s="547" t="s">
        <v>1646</v>
      </c>
      <c r="D1828" s="547" t="s">
        <v>2272</v>
      </c>
      <c r="E1828" s="547" t="s">
        <v>2841</v>
      </c>
      <c r="F1828" s="568">
        <v>10</v>
      </c>
      <c r="G1828" s="547" t="s">
        <v>2323</v>
      </c>
      <c r="H1828" s="568">
        <v>10</v>
      </c>
      <c r="I1828" s="568">
        <v>11</v>
      </c>
      <c r="J1828" s="568">
        <v>10</v>
      </c>
      <c r="K1828" s="568">
        <v>13</v>
      </c>
      <c r="L1828" s="568">
        <v>10</v>
      </c>
      <c r="M1828" s="568">
        <v>13</v>
      </c>
      <c r="N1828" s="568">
        <v>12</v>
      </c>
      <c r="O1828" s="568">
        <v>12</v>
      </c>
      <c r="P1828" s="568">
        <v>13</v>
      </c>
      <c r="Q1828" s="568">
        <v>8.5</v>
      </c>
      <c r="R1828" s="547">
        <v>13</v>
      </c>
      <c r="S1828" s="547">
        <v>13</v>
      </c>
      <c r="T1828" s="547">
        <v>13</v>
      </c>
      <c r="U1828" s="547">
        <v>13</v>
      </c>
      <c r="V1828" s="547">
        <v>12</v>
      </c>
      <c r="W1828" s="547">
        <v>13</v>
      </c>
      <c r="X1828" s="547">
        <v>11</v>
      </c>
      <c r="Y1828" s="547">
        <v>13</v>
      </c>
      <c r="Z1828" s="568">
        <v>13</v>
      </c>
      <c r="AA1828" s="568">
        <v>11</v>
      </c>
      <c r="AB1828" s="568">
        <v>12</v>
      </c>
      <c r="AC1828" s="568">
        <v>13</v>
      </c>
      <c r="AD1828" s="568">
        <v>9</v>
      </c>
      <c r="AE1828" s="568">
        <v>12.5</v>
      </c>
      <c r="AF1828" s="568">
        <v>13</v>
      </c>
      <c r="AG1828" s="568">
        <v>13</v>
      </c>
      <c r="AH1828" s="568">
        <v>13</v>
      </c>
      <c r="AI1828" s="568">
        <v>11.5</v>
      </c>
      <c r="AJ1828" s="568">
        <v>13</v>
      </c>
      <c r="AK1828" s="568">
        <v>7</v>
      </c>
      <c r="AL1828" s="568">
        <v>13</v>
      </c>
      <c r="AM1828" s="568">
        <v>12</v>
      </c>
      <c r="AN1828" s="568" t="s">
        <v>76</v>
      </c>
      <c r="AO1828" s="568">
        <v>13</v>
      </c>
    </row>
    <row r="1829" spans="1:41" ht="15" customHeight="1">
      <c r="A1829" s="563"/>
      <c r="B1829" s="564" t="s">
        <v>391</v>
      </c>
      <c r="C1829" s="568" t="s">
        <v>2867</v>
      </c>
      <c r="D1829" s="568" t="s">
        <v>76</v>
      </c>
      <c r="E1829" s="568" t="s">
        <v>76</v>
      </c>
      <c r="F1829" s="568" t="s">
        <v>76</v>
      </c>
      <c r="G1829" s="568" t="s">
        <v>76</v>
      </c>
      <c r="H1829" s="568">
        <v>12</v>
      </c>
      <c r="I1829" s="568" t="s">
        <v>76</v>
      </c>
      <c r="J1829" s="568" t="s">
        <v>76</v>
      </c>
      <c r="K1829" s="568">
        <v>13</v>
      </c>
      <c r="L1829" s="568" t="s">
        <v>76</v>
      </c>
      <c r="M1829" s="568" t="s">
        <v>76</v>
      </c>
      <c r="N1829" s="568" t="s">
        <v>76</v>
      </c>
      <c r="O1829" s="567" t="s">
        <v>76</v>
      </c>
      <c r="P1829" s="568" t="s">
        <v>76</v>
      </c>
      <c r="Q1829" s="568"/>
      <c r="R1829" s="547">
        <v>13</v>
      </c>
      <c r="S1829" s="547" t="s">
        <v>76</v>
      </c>
      <c r="T1829" s="547" t="s">
        <v>76</v>
      </c>
      <c r="U1829" s="547" t="s">
        <v>76</v>
      </c>
      <c r="V1829" s="547" t="s">
        <v>76</v>
      </c>
      <c r="W1829" s="547" t="s">
        <v>76</v>
      </c>
      <c r="X1829" s="547">
        <v>13</v>
      </c>
      <c r="Y1829" s="547">
        <v>2</v>
      </c>
      <c r="Z1829" s="568" t="s">
        <v>76</v>
      </c>
      <c r="AA1829" s="568">
        <v>13</v>
      </c>
      <c r="AB1829" s="568" t="s">
        <v>76</v>
      </c>
      <c r="AC1829" s="568" t="s">
        <v>76</v>
      </c>
      <c r="AD1829" s="568" t="s">
        <v>76</v>
      </c>
      <c r="AE1829" s="568" t="s">
        <v>76</v>
      </c>
      <c r="AF1829" s="568" t="s">
        <v>76</v>
      </c>
      <c r="AG1829" s="568" t="s">
        <v>76</v>
      </c>
      <c r="AH1829" s="567" t="s">
        <v>76</v>
      </c>
      <c r="AI1829" s="568" t="s">
        <v>76</v>
      </c>
      <c r="AJ1829" s="568" t="s">
        <v>76</v>
      </c>
      <c r="AK1829" s="567" t="s">
        <v>76</v>
      </c>
      <c r="AL1829" s="568" t="s">
        <v>76</v>
      </c>
      <c r="AM1829" s="568">
        <v>12</v>
      </c>
      <c r="AN1829" s="568" t="s">
        <v>76</v>
      </c>
      <c r="AO1829" s="568">
        <v>13</v>
      </c>
    </row>
    <row r="1830" spans="1:41" ht="15" customHeight="1">
      <c r="A1830" s="2639" t="s">
        <v>400</v>
      </c>
      <c r="B1830" s="2639"/>
      <c r="C1830" s="568"/>
      <c r="D1830" s="568"/>
      <c r="E1830" s="568"/>
      <c r="F1830" s="568"/>
      <c r="G1830" s="568"/>
      <c r="H1830" s="568"/>
      <c r="I1830" s="568"/>
      <c r="J1830" s="568"/>
      <c r="K1830" s="568"/>
      <c r="L1830" s="568"/>
      <c r="M1830" s="568"/>
      <c r="N1830" s="568"/>
      <c r="O1830" s="567"/>
      <c r="P1830" s="568"/>
      <c r="Q1830" s="567"/>
      <c r="R1830" s="547"/>
      <c r="S1830" s="547"/>
      <c r="T1830" s="547"/>
      <c r="U1830" s="547"/>
      <c r="V1830" s="547"/>
      <c r="W1830" s="547"/>
      <c r="X1830" s="547"/>
      <c r="Y1830" s="547"/>
      <c r="Z1830" s="567"/>
      <c r="AA1830" s="567"/>
      <c r="AB1830" s="568"/>
      <c r="AC1830" s="568"/>
      <c r="AD1830" s="568"/>
      <c r="AE1830" s="568"/>
      <c r="AF1830" s="568"/>
      <c r="AG1830" s="568"/>
      <c r="AH1830" s="567"/>
      <c r="AI1830" s="568"/>
      <c r="AJ1830" s="568"/>
      <c r="AK1830" s="567"/>
      <c r="AL1830" s="568"/>
      <c r="AM1830" s="568"/>
      <c r="AN1830" s="568"/>
      <c r="AO1830" s="568"/>
    </row>
    <row r="1831" spans="1:41" ht="15" customHeight="1">
      <c r="B1831" s="564" t="s">
        <v>390</v>
      </c>
      <c r="C1831" s="568">
        <v>12.5</v>
      </c>
      <c r="D1831" s="568">
        <v>13</v>
      </c>
      <c r="E1831" s="547" t="s">
        <v>1647</v>
      </c>
      <c r="F1831" s="568">
        <v>13</v>
      </c>
      <c r="G1831" s="568">
        <v>12.5</v>
      </c>
      <c r="H1831" s="568">
        <v>12</v>
      </c>
      <c r="I1831" s="568">
        <v>11.5</v>
      </c>
      <c r="J1831" s="568">
        <v>13</v>
      </c>
      <c r="K1831" s="568">
        <v>13</v>
      </c>
      <c r="L1831" s="568">
        <v>13</v>
      </c>
      <c r="M1831" s="568">
        <v>13</v>
      </c>
      <c r="N1831" s="568">
        <v>13</v>
      </c>
      <c r="O1831" s="568">
        <v>13</v>
      </c>
      <c r="P1831" s="568">
        <v>13</v>
      </c>
      <c r="Q1831" s="568">
        <v>13</v>
      </c>
      <c r="R1831" s="547">
        <v>13</v>
      </c>
      <c r="S1831" s="547">
        <v>13</v>
      </c>
      <c r="T1831" s="547">
        <v>13</v>
      </c>
      <c r="U1831" s="547">
        <v>13</v>
      </c>
      <c r="V1831" s="547">
        <v>13</v>
      </c>
      <c r="W1831" s="547">
        <v>13</v>
      </c>
      <c r="X1831" s="547">
        <v>13</v>
      </c>
      <c r="Y1831" s="547">
        <v>13</v>
      </c>
      <c r="Z1831" s="568">
        <v>13</v>
      </c>
      <c r="AA1831" s="568">
        <v>13</v>
      </c>
      <c r="AB1831" s="568">
        <v>13</v>
      </c>
      <c r="AC1831" s="568">
        <v>13</v>
      </c>
      <c r="AD1831" s="568">
        <v>13</v>
      </c>
      <c r="AE1831" s="568">
        <v>13</v>
      </c>
      <c r="AF1831" s="568">
        <v>13</v>
      </c>
      <c r="AG1831" s="568">
        <v>13</v>
      </c>
      <c r="AH1831" s="568">
        <v>13</v>
      </c>
      <c r="AI1831" s="568">
        <v>12.5</v>
      </c>
      <c r="AJ1831" s="568">
        <v>13</v>
      </c>
      <c r="AK1831" s="568">
        <v>13</v>
      </c>
      <c r="AL1831" s="568">
        <v>13</v>
      </c>
      <c r="AM1831" s="568" t="s">
        <v>76</v>
      </c>
      <c r="AN1831" s="568" t="s">
        <v>1669</v>
      </c>
      <c r="AO1831" s="568">
        <v>13</v>
      </c>
    </row>
    <row r="1832" spans="1:41" ht="15" customHeight="1">
      <c r="B1832" s="564" t="s">
        <v>391</v>
      </c>
      <c r="C1832" s="568" t="s">
        <v>76</v>
      </c>
      <c r="D1832" s="568" t="s">
        <v>76</v>
      </c>
      <c r="E1832" s="568" t="s">
        <v>76</v>
      </c>
      <c r="F1832" s="568" t="s">
        <v>76</v>
      </c>
      <c r="G1832" s="568" t="s">
        <v>76</v>
      </c>
      <c r="H1832" s="568" t="s">
        <v>76</v>
      </c>
      <c r="I1832" s="568">
        <v>12.5</v>
      </c>
      <c r="J1832" s="568" t="s">
        <v>76</v>
      </c>
      <c r="K1832" s="568">
        <v>13</v>
      </c>
      <c r="L1832" s="568" t="s">
        <v>76</v>
      </c>
      <c r="M1832" s="568" t="s">
        <v>76</v>
      </c>
      <c r="N1832" s="568" t="s">
        <v>76</v>
      </c>
      <c r="O1832" s="568" t="s">
        <v>76</v>
      </c>
      <c r="P1832" s="567" t="s">
        <v>76</v>
      </c>
      <c r="Q1832" s="567" t="s">
        <v>76</v>
      </c>
      <c r="R1832" s="547">
        <v>13</v>
      </c>
      <c r="S1832" s="547" t="s">
        <v>76</v>
      </c>
      <c r="T1832" s="547" t="s">
        <v>76</v>
      </c>
      <c r="U1832" s="547" t="s">
        <v>76</v>
      </c>
      <c r="V1832" s="547" t="s">
        <v>76</v>
      </c>
      <c r="W1832" s="547" t="s">
        <v>76</v>
      </c>
      <c r="X1832" s="547" t="s">
        <v>76</v>
      </c>
      <c r="Y1832" s="547" t="s">
        <v>76</v>
      </c>
      <c r="Z1832" s="568" t="s">
        <v>76</v>
      </c>
      <c r="AA1832" s="568" t="s">
        <v>76</v>
      </c>
      <c r="AB1832" s="568" t="s">
        <v>76</v>
      </c>
      <c r="AC1832" s="568" t="s">
        <v>76</v>
      </c>
      <c r="AD1832" s="568" t="s">
        <v>76</v>
      </c>
      <c r="AE1832" s="568" t="s">
        <v>76</v>
      </c>
      <c r="AF1832" s="568" t="s">
        <v>76</v>
      </c>
      <c r="AG1832" s="568"/>
      <c r="AH1832" s="568" t="s">
        <v>76</v>
      </c>
      <c r="AI1832" s="568">
        <v>13</v>
      </c>
      <c r="AJ1832" s="568" t="s">
        <v>76</v>
      </c>
      <c r="AK1832" s="567" t="s">
        <v>76</v>
      </c>
      <c r="AL1832" s="568" t="s">
        <v>76</v>
      </c>
      <c r="AM1832" s="568">
        <v>13</v>
      </c>
      <c r="AN1832" s="568" t="s">
        <v>76</v>
      </c>
      <c r="AO1832" s="568">
        <v>13</v>
      </c>
    </row>
    <row r="1833" spans="1:41" ht="15" customHeight="1">
      <c r="A1833" s="2639" t="s">
        <v>47</v>
      </c>
      <c r="B1833" s="2639"/>
      <c r="C1833" s="568"/>
      <c r="D1833" s="568"/>
      <c r="E1833" s="568"/>
      <c r="F1833" s="568"/>
      <c r="G1833" s="568"/>
      <c r="H1833" s="568"/>
      <c r="I1833" s="568"/>
      <c r="J1833" s="568"/>
      <c r="K1833" s="568"/>
      <c r="L1833" s="568"/>
      <c r="M1833" s="568"/>
      <c r="N1833" s="568"/>
      <c r="O1833" s="568"/>
      <c r="P1833" s="567"/>
      <c r="Q1833" s="567"/>
      <c r="R1833" s="547" t="s">
        <v>1285</v>
      </c>
      <c r="S1833" s="547"/>
      <c r="T1833" s="547"/>
      <c r="U1833" s="547"/>
      <c r="V1833" s="547"/>
      <c r="W1833" s="547"/>
      <c r="X1833" s="547"/>
      <c r="Y1833" s="547"/>
      <c r="Z1833" s="568"/>
      <c r="AA1833" s="568"/>
      <c r="AB1833" s="568"/>
      <c r="AC1833" s="568"/>
      <c r="AD1833" s="568"/>
      <c r="AE1833" s="568"/>
      <c r="AF1833" s="568"/>
      <c r="AG1833" s="568"/>
      <c r="AH1833" s="568"/>
      <c r="AI1833" s="568"/>
      <c r="AJ1833" s="568"/>
      <c r="AK1833" s="567"/>
      <c r="AL1833" s="568"/>
      <c r="AM1833" s="568"/>
      <c r="AN1833" s="568"/>
      <c r="AO1833" s="568"/>
    </row>
    <row r="1834" spans="1:41" ht="15" customHeight="1">
      <c r="B1834" s="564" t="s">
        <v>390</v>
      </c>
      <c r="C1834" s="568">
        <v>12</v>
      </c>
      <c r="D1834" s="547" t="s">
        <v>1645</v>
      </c>
      <c r="E1834" s="547" t="s">
        <v>1663</v>
      </c>
      <c r="F1834" s="568">
        <v>12.5</v>
      </c>
      <c r="G1834" s="547" t="s">
        <v>1645</v>
      </c>
      <c r="H1834" s="568">
        <v>12</v>
      </c>
      <c r="I1834" s="568">
        <v>11</v>
      </c>
      <c r="J1834" s="547" t="s">
        <v>1854</v>
      </c>
      <c r="K1834" s="568">
        <v>16.5</v>
      </c>
      <c r="L1834" s="568">
        <v>13.25</v>
      </c>
      <c r="M1834" s="568">
        <v>14.75</v>
      </c>
      <c r="N1834" s="568">
        <v>14.5</v>
      </c>
      <c r="O1834" s="568">
        <v>11.5</v>
      </c>
      <c r="P1834" s="568">
        <v>11.5</v>
      </c>
      <c r="Q1834" s="570">
        <v>12</v>
      </c>
      <c r="R1834" s="547">
        <v>13.5</v>
      </c>
      <c r="S1834" s="547">
        <v>14.5</v>
      </c>
      <c r="T1834" s="547">
        <v>13</v>
      </c>
      <c r="U1834" s="547">
        <v>14.5</v>
      </c>
      <c r="V1834" s="547">
        <v>15.5</v>
      </c>
      <c r="W1834" s="547">
        <v>13</v>
      </c>
      <c r="X1834" s="547">
        <v>15.5</v>
      </c>
      <c r="Y1834" s="547">
        <v>11.5</v>
      </c>
      <c r="Z1834" s="568">
        <v>14.5</v>
      </c>
      <c r="AA1834" s="568">
        <v>13.5</v>
      </c>
      <c r="AB1834" s="568">
        <v>13.75</v>
      </c>
      <c r="AC1834" s="568">
        <v>15.3</v>
      </c>
      <c r="AD1834" s="568">
        <v>14</v>
      </c>
      <c r="AE1834" s="568">
        <v>14.5</v>
      </c>
      <c r="AF1834" s="568">
        <v>13</v>
      </c>
      <c r="AG1834" s="568">
        <v>14.5</v>
      </c>
      <c r="AH1834" s="568">
        <v>13</v>
      </c>
      <c r="AI1834" s="568">
        <v>14</v>
      </c>
      <c r="AJ1834" s="568">
        <v>15</v>
      </c>
      <c r="AK1834" s="568">
        <v>14</v>
      </c>
      <c r="AL1834" s="568" t="s">
        <v>76</v>
      </c>
      <c r="AM1834" s="568" t="s">
        <v>76</v>
      </c>
      <c r="AN1834" s="568" t="s">
        <v>1669</v>
      </c>
      <c r="AO1834" s="568">
        <v>13</v>
      </c>
    </row>
    <row r="1835" spans="1:41" ht="15" customHeight="1">
      <c r="B1835" s="564" t="s">
        <v>391</v>
      </c>
      <c r="C1835" s="568">
        <v>13</v>
      </c>
      <c r="D1835" s="568" t="s">
        <v>76</v>
      </c>
      <c r="E1835" s="568" t="s">
        <v>76</v>
      </c>
      <c r="F1835" s="568" t="s">
        <v>76</v>
      </c>
      <c r="G1835" s="568" t="s">
        <v>76</v>
      </c>
      <c r="H1835" s="568" t="s">
        <v>76</v>
      </c>
      <c r="I1835" s="568">
        <v>11.5</v>
      </c>
      <c r="J1835" s="568" t="s">
        <v>76</v>
      </c>
      <c r="K1835" s="568">
        <v>16.5</v>
      </c>
      <c r="L1835" s="568" t="s">
        <v>76</v>
      </c>
      <c r="M1835" s="568" t="s">
        <v>76</v>
      </c>
      <c r="N1835" s="568" t="s">
        <v>76</v>
      </c>
      <c r="O1835" s="568" t="s">
        <v>76</v>
      </c>
      <c r="P1835" s="567" t="s">
        <v>76</v>
      </c>
      <c r="Q1835" s="567" t="s">
        <v>76</v>
      </c>
      <c r="R1835" s="547" t="s">
        <v>76</v>
      </c>
      <c r="S1835" s="547" t="s">
        <v>76</v>
      </c>
      <c r="T1835" s="547" t="s">
        <v>76</v>
      </c>
      <c r="U1835" s="547" t="s">
        <v>76</v>
      </c>
      <c r="V1835" s="547" t="s">
        <v>76</v>
      </c>
      <c r="W1835" s="547" t="s">
        <v>76</v>
      </c>
      <c r="X1835" s="547" t="s">
        <v>76</v>
      </c>
      <c r="Y1835" s="547" t="s">
        <v>76</v>
      </c>
      <c r="Z1835" s="568" t="s">
        <v>76</v>
      </c>
      <c r="AA1835" s="568" t="s">
        <v>76</v>
      </c>
      <c r="AB1835" s="568" t="s">
        <v>76</v>
      </c>
      <c r="AC1835" s="568">
        <v>16.3</v>
      </c>
      <c r="AD1835" s="568" t="s">
        <v>76</v>
      </c>
      <c r="AE1835" s="568" t="s">
        <v>76</v>
      </c>
      <c r="AF1835" s="568" t="s">
        <v>76</v>
      </c>
      <c r="AG1835" s="568" t="s">
        <v>76</v>
      </c>
      <c r="AH1835" s="568" t="s">
        <v>76</v>
      </c>
      <c r="AI1835" s="568" t="s">
        <v>76</v>
      </c>
      <c r="AJ1835" s="568" t="s">
        <v>76</v>
      </c>
      <c r="AK1835" s="567" t="s">
        <v>76</v>
      </c>
      <c r="AL1835" s="568" t="s">
        <v>76</v>
      </c>
      <c r="AM1835" s="568">
        <v>11.5</v>
      </c>
      <c r="AN1835" s="568" t="s">
        <v>76</v>
      </c>
      <c r="AO1835" s="568">
        <v>15.5</v>
      </c>
    </row>
    <row r="1836" spans="1:41" ht="15" customHeight="1">
      <c r="A1836" s="2639" t="s">
        <v>407</v>
      </c>
      <c r="B1836" s="2639"/>
      <c r="C1836" s="568"/>
      <c r="D1836" s="568"/>
      <c r="E1836" s="568"/>
      <c r="F1836" s="568"/>
      <c r="G1836" s="568"/>
      <c r="H1836" s="568"/>
      <c r="I1836" s="568"/>
      <c r="J1836" s="568"/>
      <c r="K1836" s="568"/>
      <c r="L1836" s="568"/>
      <c r="M1836" s="568"/>
      <c r="N1836" s="568"/>
      <c r="O1836" s="568"/>
      <c r="P1836" s="567"/>
      <c r="Q1836" s="567"/>
      <c r="R1836" s="547"/>
      <c r="S1836" s="547"/>
      <c r="T1836" s="547"/>
      <c r="U1836" s="547"/>
      <c r="V1836" s="547"/>
      <c r="W1836" s="547"/>
      <c r="X1836" s="547"/>
      <c r="Y1836" s="547"/>
      <c r="Z1836" s="567"/>
      <c r="AA1836" s="567"/>
      <c r="AB1836" s="568"/>
      <c r="AC1836" s="571"/>
      <c r="AD1836" s="568"/>
      <c r="AE1836" s="568"/>
      <c r="AF1836" s="568"/>
      <c r="AG1836" s="568"/>
      <c r="AH1836" s="568"/>
      <c r="AI1836" s="568"/>
      <c r="AJ1836" s="568"/>
      <c r="AK1836" s="567"/>
      <c r="AL1836" s="568"/>
      <c r="AM1836" s="568"/>
      <c r="AN1836" s="568"/>
      <c r="AO1836" s="568"/>
    </row>
    <row r="1837" spans="1:41" ht="15" customHeight="1">
      <c r="A1837" s="565" t="s">
        <v>856</v>
      </c>
      <c r="B1837" s="703" t="s">
        <v>1258</v>
      </c>
      <c r="C1837" s="568"/>
      <c r="D1837" s="568"/>
      <c r="E1837" s="568"/>
      <c r="F1837" s="568"/>
      <c r="G1837" s="568"/>
      <c r="H1837" s="568"/>
      <c r="I1837" s="568"/>
      <c r="J1837" s="568"/>
      <c r="K1837" s="568"/>
      <c r="L1837" s="568"/>
      <c r="M1837" s="568"/>
      <c r="N1837" s="568"/>
      <c r="O1837" s="568"/>
      <c r="P1837" s="567"/>
      <c r="Q1837" s="567"/>
      <c r="R1837" s="547"/>
      <c r="S1837" s="547"/>
      <c r="T1837" s="547"/>
      <c r="U1837" s="547"/>
      <c r="V1837" s="547"/>
      <c r="W1837" s="547"/>
      <c r="X1837" s="547"/>
      <c r="Y1837" s="547"/>
      <c r="Z1837" s="567"/>
      <c r="AA1837" s="567"/>
      <c r="AB1837" s="568"/>
      <c r="AC1837" s="568"/>
      <c r="AD1837" s="568"/>
      <c r="AE1837" s="568"/>
      <c r="AF1837" s="568"/>
      <c r="AG1837" s="568"/>
      <c r="AH1837" s="568"/>
      <c r="AI1837" s="568"/>
      <c r="AJ1837" s="568"/>
      <c r="AK1837" s="567"/>
      <c r="AL1837" s="568"/>
      <c r="AM1837" s="568"/>
      <c r="AN1837" s="568"/>
      <c r="AO1837" s="568"/>
    </row>
    <row r="1838" spans="1:41" ht="15" customHeight="1">
      <c r="A1838" s="565"/>
      <c r="B1838" s="564" t="s">
        <v>401</v>
      </c>
      <c r="C1838" s="568">
        <v>13</v>
      </c>
      <c r="D1838" s="568">
        <v>13</v>
      </c>
      <c r="E1838" s="547" t="s">
        <v>1669</v>
      </c>
      <c r="F1838" s="568">
        <v>13</v>
      </c>
      <c r="G1838" s="568">
        <v>13</v>
      </c>
      <c r="H1838" s="568">
        <v>13</v>
      </c>
      <c r="I1838" s="568">
        <v>12.5</v>
      </c>
      <c r="J1838" s="568">
        <v>13</v>
      </c>
      <c r="K1838" s="568">
        <v>13</v>
      </c>
      <c r="L1838" s="568">
        <v>13</v>
      </c>
      <c r="M1838" s="568">
        <v>13</v>
      </c>
      <c r="N1838" s="568">
        <v>13</v>
      </c>
      <c r="O1838" s="568">
        <v>13</v>
      </c>
      <c r="P1838" s="568">
        <v>13</v>
      </c>
      <c r="Q1838" s="568">
        <v>13</v>
      </c>
      <c r="R1838" s="547">
        <v>13</v>
      </c>
      <c r="S1838" s="547">
        <v>13</v>
      </c>
      <c r="T1838" s="547">
        <v>13</v>
      </c>
      <c r="U1838" s="547">
        <v>13</v>
      </c>
      <c r="V1838" s="547">
        <v>13</v>
      </c>
      <c r="W1838" s="547">
        <v>13</v>
      </c>
      <c r="X1838" s="547">
        <v>13</v>
      </c>
      <c r="Y1838" s="547">
        <v>13</v>
      </c>
      <c r="Z1838" s="568">
        <v>13</v>
      </c>
      <c r="AA1838" s="568">
        <v>13</v>
      </c>
      <c r="AB1838" s="568">
        <v>13</v>
      </c>
      <c r="AC1838" s="568">
        <v>13</v>
      </c>
      <c r="AD1838" s="568">
        <v>13</v>
      </c>
      <c r="AE1838" s="568">
        <v>13</v>
      </c>
      <c r="AF1838" s="568">
        <v>13</v>
      </c>
      <c r="AG1838" s="568">
        <v>13</v>
      </c>
      <c r="AH1838" s="568">
        <v>13</v>
      </c>
      <c r="AI1838" s="568">
        <v>10.25</v>
      </c>
      <c r="AJ1838" s="568">
        <v>13</v>
      </c>
      <c r="AK1838" s="568">
        <v>13</v>
      </c>
      <c r="AL1838" s="568">
        <v>13</v>
      </c>
      <c r="AM1838" s="568">
        <v>10</v>
      </c>
      <c r="AN1838" s="568" t="s">
        <v>1669</v>
      </c>
      <c r="AO1838" s="568">
        <v>13</v>
      </c>
    </row>
    <row r="1839" spans="1:41" ht="15" customHeight="1">
      <c r="A1839" s="565"/>
      <c r="B1839" s="564" t="s">
        <v>402</v>
      </c>
      <c r="C1839" s="568" t="s">
        <v>76</v>
      </c>
      <c r="D1839" s="568" t="s">
        <v>76</v>
      </c>
      <c r="E1839" s="568" t="s">
        <v>76</v>
      </c>
      <c r="F1839" s="568" t="s">
        <v>76</v>
      </c>
      <c r="G1839" s="568" t="s">
        <v>76</v>
      </c>
      <c r="H1839" s="568" t="s">
        <v>76</v>
      </c>
      <c r="I1839" s="568" t="s">
        <v>76</v>
      </c>
      <c r="J1839" s="568" t="s">
        <v>76</v>
      </c>
      <c r="K1839" s="568" t="s">
        <v>76</v>
      </c>
      <c r="L1839" s="568" t="s">
        <v>76</v>
      </c>
      <c r="M1839" s="568" t="s">
        <v>76</v>
      </c>
      <c r="N1839" s="568" t="s">
        <v>76</v>
      </c>
      <c r="O1839" s="568" t="s">
        <v>76</v>
      </c>
      <c r="P1839" s="567" t="s">
        <v>76</v>
      </c>
      <c r="Q1839" s="567" t="s">
        <v>76</v>
      </c>
      <c r="R1839" s="547" t="s">
        <v>76</v>
      </c>
      <c r="S1839" s="547" t="s">
        <v>76</v>
      </c>
      <c r="T1839" s="547" t="s">
        <v>76</v>
      </c>
      <c r="U1839" s="547" t="s">
        <v>76</v>
      </c>
      <c r="V1839" s="547" t="s">
        <v>76</v>
      </c>
      <c r="W1839" s="547" t="s">
        <v>76</v>
      </c>
      <c r="X1839" s="547" t="s">
        <v>76</v>
      </c>
      <c r="Y1839" s="547" t="s">
        <v>76</v>
      </c>
      <c r="Z1839" s="568" t="s">
        <v>76</v>
      </c>
      <c r="AA1839" s="568" t="s">
        <v>76</v>
      </c>
      <c r="AB1839" s="567" t="s">
        <v>76</v>
      </c>
      <c r="AC1839" s="568" t="s">
        <v>76</v>
      </c>
      <c r="AD1839" s="568" t="s">
        <v>76</v>
      </c>
      <c r="AE1839" s="568" t="s">
        <v>76</v>
      </c>
      <c r="AF1839" s="568" t="s">
        <v>76</v>
      </c>
      <c r="AG1839" s="568" t="s">
        <v>76</v>
      </c>
      <c r="AH1839" s="568" t="s">
        <v>76</v>
      </c>
      <c r="AI1839" s="568">
        <v>13</v>
      </c>
      <c r="AJ1839" s="568" t="s">
        <v>76</v>
      </c>
      <c r="AK1839" s="567" t="s">
        <v>76</v>
      </c>
      <c r="AL1839" s="568" t="s">
        <v>76</v>
      </c>
      <c r="AM1839" s="568">
        <v>11.75</v>
      </c>
      <c r="AN1839" s="568" t="s">
        <v>76</v>
      </c>
      <c r="AO1839" s="568">
        <v>13</v>
      </c>
    </row>
    <row r="1840" spans="1:41" ht="15" customHeight="1">
      <c r="A1840" s="565" t="s">
        <v>1085</v>
      </c>
      <c r="B1840" s="701" t="s">
        <v>1259</v>
      </c>
      <c r="C1840" s="568"/>
      <c r="D1840" s="568"/>
      <c r="E1840" s="568"/>
      <c r="F1840" s="568"/>
      <c r="G1840" s="568"/>
      <c r="H1840" s="568"/>
      <c r="I1840" s="568"/>
      <c r="J1840" s="568"/>
      <c r="K1840" s="568"/>
      <c r="L1840" s="568"/>
      <c r="M1840" s="568"/>
      <c r="N1840" s="568"/>
      <c r="O1840" s="568"/>
      <c r="P1840" s="567"/>
      <c r="Q1840" s="567"/>
      <c r="R1840" s="547"/>
      <c r="S1840" s="547"/>
      <c r="T1840" s="547"/>
      <c r="U1840" s="547"/>
      <c r="V1840" s="547"/>
      <c r="W1840" s="547"/>
      <c r="X1840" s="547"/>
      <c r="Y1840" s="547"/>
      <c r="Z1840" s="568"/>
      <c r="AA1840" s="568"/>
      <c r="AB1840" s="567"/>
      <c r="AC1840" s="568"/>
      <c r="AD1840" s="568"/>
      <c r="AE1840" s="568"/>
      <c r="AF1840" s="568"/>
      <c r="AG1840" s="568"/>
      <c r="AH1840" s="568"/>
      <c r="AI1840" s="568"/>
      <c r="AJ1840" s="568"/>
      <c r="AK1840" s="567"/>
      <c r="AL1840" s="568"/>
      <c r="AM1840" s="568"/>
      <c r="AN1840" s="568"/>
      <c r="AO1840" s="568"/>
    </row>
    <row r="1841" spans="1:41" ht="15" customHeight="1">
      <c r="B1841" s="564" t="s">
        <v>401</v>
      </c>
      <c r="C1841" s="568">
        <v>13</v>
      </c>
      <c r="D1841" s="568">
        <v>13</v>
      </c>
      <c r="E1841" s="568">
        <v>12</v>
      </c>
      <c r="F1841" s="568">
        <v>12.5</v>
      </c>
      <c r="G1841" s="568">
        <v>13</v>
      </c>
      <c r="H1841" s="568">
        <v>13</v>
      </c>
      <c r="I1841" s="568">
        <v>13</v>
      </c>
      <c r="J1841" s="568">
        <v>13</v>
      </c>
      <c r="K1841" s="568">
        <v>16.5</v>
      </c>
      <c r="L1841" s="568">
        <v>13</v>
      </c>
      <c r="M1841" s="568">
        <v>14.5</v>
      </c>
      <c r="N1841" s="568">
        <v>14</v>
      </c>
      <c r="O1841" s="568">
        <v>11.5</v>
      </c>
      <c r="P1841" s="568">
        <v>13</v>
      </c>
      <c r="Q1841" s="568">
        <v>13</v>
      </c>
      <c r="R1841" s="547">
        <v>13</v>
      </c>
      <c r="S1841" s="547">
        <v>14.5</v>
      </c>
      <c r="T1841" s="547">
        <v>16</v>
      </c>
      <c r="U1841" s="547" t="s">
        <v>76</v>
      </c>
      <c r="V1841" s="547">
        <v>15.5</v>
      </c>
      <c r="W1841" s="547">
        <v>13</v>
      </c>
      <c r="X1841" s="547">
        <v>15.5</v>
      </c>
      <c r="Y1841" s="547">
        <v>11.5</v>
      </c>
      <c r="Z1841" s="568">
        <v>14.5</v>
      </c>
      <c r="AA1841" s="568">
        <v>13</v>
      </c>
      <c r="AB1841" s="568">
        <v>11.5</v>
      </c>
      <c r="AC1841" s="568">
        <v>15.3</v>
      </c>
      <c r="AD1841" s="568">
        <v>14</v>
      </c>
      <c r="AE1841" s="568">
        <v>11.5</v>
      </c>
      <c r="AF1841" s="568">
        <v>13.5</v>
      </c>
      <c r="AG1841" s="568">
        <v>15</v>
      </c>
      <c r="AH1841" s="568">
        <v>13</v>
      </c>
      <c r="AI1841" s="568">
        <v>17.25</v>
      </c>
      <c r="AJ1841" s="568">
        <v>15</v>
      </c>
      <c r="AK1841" s="567" t="s">
        <v>1550</v>
      </c>
      <c r="AL1841" s="568">
        <v>13</v>
      </c>
      <c r="AM1841" s="568">
        <v>11.5</v>
      </c>
      <c r="AN1841" s="568" t="s">
        <v>1669</v>
      </c>
      <c r="AO1841" s="568">
        <v>13</v>
      </c>
    </row>
    <row r="1842" spans="1:41" ht="15" customHeight="1">
      <c r="B1842" s="564" t="s">
        <v>402</v>
      </c>
      <c r="C1842" s="568" t="s">
        <v>76</v>
      </c>
      <c r="D1842" s="568" t="s">
        <v>76</v>
      </c>
      <c r="E1842" s="568" t="s">
        <v>76</v>
      </c>
      <c r="F1842" s="568" t="s">
        <v>76</v>
      </c>
      <c r="G1842" s="568" t="s">
        <v>76</v>
      </c>
      <c r="H1842" s="568" t="s">
        <v>76</v>
      </c>
      <c r="I1842" s="568" t="s">
        <v>76</v>
      </c>
      <c r="J1842" s="568" t="s">
        <v>76</v>
      </c>
      <c r="K1842" s="568" t="s">
        <v>76</v>
      </c>
      <c r="L1842" s="568" t="s">
        <v>76</v>
      </c>
      <c r="M1842" s="568" t="s">
        <v>76</v>
      </c>
      <c r="N1842" s="568" t="s">
        <v>76</v>
      </c>
      <c r="O1842" s="568" t="s">
        <v>76</v>
      </c>
      <c r="P1842" s="568" t="s">
        <v>76</v>
      </c>
      <c r="Q1842" s="568" t="s">
        <v>76</v>
      </c>
      <c r="R1842" s="547" t="s">
        <v>76</v>
      </c>
      <c r="S1842" s="547" t="s">
        <v>76</v>
      </c>
      <c r="T1842" s="547" t="s">
        <v>76</v>
      </c>
      <c r="U1842" s="547" t="s">
        <v>76</v>
      </c>
      <c r="V1842" s="547" t="s">
        <v>76</v>
      </c>
      <c r="W1842" s="547" t="s">
        <v>76</v>
      </c>
      <c r="X1842" s="547" t="s">
        <v>76</v>
      </c>
      <c r="Y1842" s="547" t="s">
        <v>76</v>
      </c>
      <c r="Z1842" s="568" t="s">
        <v>76</v>
      </c>
      <c r="AA1842" s="568" t="s">
        <v>76</v>
      </c>
      <c r="AB1842" s="568" t="s">
        <v>76</v>
      </c>
      <c r="AC1842" s="568">
        <v>16.3</v>
      </c>
      <c r="AD1842" s="568" t="s">
        <v>76</v>
      </c>
      <c r="AE1842" s="568" t="s">
        <v>76</v>
      </c>
      <c r="AF1842" s="568" t="s">
        <v>76</v>
      </c>
      <c r="AG1842" s="568" t="s">
        <v>76</v>
      </c>
      <c r="AH1842" s="568" t="s">
        <v>76</v>
      </c>
      <c r="AI1842" s="568" t="s">
        <v>76</v>
      </c>
      <c r="AJ1842" s="568" t="s">
        <v>76</v>
      </c>
      <c r="AK1842" s="568" t="s">
        <v>76</v>
      </c>
      <c r="AL1842" s="568" t="s">
        <v>76</v>
      </c>
      <c r="AM1842" s="568">
        <v>11.5</v>
      </c>
      <c r="AN1842" s="568" t="s">
        <v>76</v>
      </c>
      <c r="AO1842" s="568">
        <v>15.5</v>
      </c>
    </row>
    <row r="1843" spans="1:41" s="551" customFormat="1" ht="15" customHeight="1">
      <c r="A1843" s="2639" t="s">
        <v>211</v>
      </c>
      <c r="B1843" s="2639"/>
      <c r="C1843" s="568">
        <v>7</v>
      </c>
      <c r="D1843" s="568">
        <v>7</v>
      </c>
      <c r="E1843" s="568">
        <v>7</v>
      </c>
      <c r="F1843" s="568">
        <v>7</v>
      </c>
      <c r="G1843" s="568">
        <v>7</v>
      </c>
      <c r="H1843" s="568">
        <v>7</v>
      </c>
      <c r="I1843" s="568">
        <v>7</v>
      </c>
      <c r="J1843" s="568">
        <v>7</v>
      </c>
      <c r="K1843" s="568">
        <v>7</v>
      </c>
      <c r="L1843" s="568">
        <v>7</v>
      </c>
      <c r="M1843" s="568">
        <v>7</v>
      </c>
      <c r="N1843" s="568">
        <v>7</v>
      </c>
      <c r="O1843" s="568">
        <v>7</v>
      </c>
      <c r="P1843" s="568">
        <v>7</v>
      </c>
      <c r="Q1843" s="568">
        <v>7</v>
      </c>
      <c r="R1843" s="547">
        <v>7</v>
      </c>
      <c r="S1843" s="547">
        <v>7</v>
      </c>
      <c r="T1843" s="547">
        <v>7</v>
      </c>
      <c r="U1843" s="547">
        <v>7</v>
      </c>
      <c r="V1843" s="547">
        <v>7</v>
      </c>
      <c r="W1843" s="547">
        <v>7</v>
      </c>
      <c r="X1843" s="547">
        <v>7</v>
      </c>
      <c r="Y1843" s="547">
        <v>7</v>
      </c>
      <c r="Z1843" s="568">
        <v>7</v>
      </c>
      <c r="AA1843" s="568">
        <v>7</v>
      </c>
      <c r="AB1843" s="568">
        <v>7</v>
      </c>
      <c r="AC1843" s="568">
        <v>7</v>
      </c>
      <c r="AD1843" s="568">
        <v>7</v>
      </c>
      <c r="AE1843" s="568">
        <v>7</v>
      </c>
      <c r="AF1843" s="568">
        <v>7</v>
      </c>
      <c r="AG1843" s="568">
        <v>7</v>
      </c>
      <c r="AH1843" s="568">
        <v>7</v>
      </c>
      <c r="AI1843" s="568">
        <v>7</v>
      </c>
      <c r="AJ1843" s="568">
        <v>7</v>
      </c>
      <c r="AK1843" s="568">
        <v>7</v>
      </c>
      <c r="AL1843" s="568">
        <v>7</v>
      </c>
      <c r="AM1843" s="568">
        <v>7</v>
      </c>
      <c r="AN1843" s="568">
        <v>7</v>
      </c>
      <c r="AO1843" s="568" t="s">
        <v>76</v>
      </c>
    </row>
    <row r="1844" spans="1:41" ht="15" customHeight="1">
      <c r="A1844" s="2639" t="s">
        <v>408</v>
      </c>
      <c r="B1844" s="2639"/>
      <c r="C1844" s="568"/>
      <c r="D1844" s="568"/>
      <c r="E1844" s="568"/>
      <c r="F1844" s="568"/>
      <c r="G1844" s="568"/>
      <c r="H1844" s="568"/>
      <c r="I1844" s="568"/>
      <c r="J1844" s="568"/>
      <c r="K1844" s="568"/>
      <c r="L1844" s="568"/>
      <c r="M1844" s="568"/>
      <c r="N1844" s="568"/>
      <c r="O1844" s="568"/>
      <c r="P1844" s="567"/>
      <c r="Q1844" s="567"/>
      <c r="R1844" s="547"/>
      <c r="S1844" s="547"/>
      <c r="T1844" s="547"/>
      <c r="U1844" s="547"/>
      <c r="V1844" s="547"/>
      <c r="W1844" s="546"/>
      <c r="X1844" s="546"/>
      <c r="Y1844" s="547"/>
      <c r="Z1844" s="567"/>
      <c r="AA1844" s="567"/>
      <c r="AB1844" s="567"/>
      <c r="AC1844" s="567"/>
      <c r="AD1844" s="568"/>
      <c r="AE1844" s="568"/>
      <c r="AF1844" s="568"/>
      <c r="AG1844" s="568"/>
      <c r="AH1844" s="568"/>
      <c r="AI1844" s="568"/>
      <c r="AJ1844" s="568"/>
      <c r="AK1844" s="567"/>
      <c r="AL1844" s="568"/>
      <c r="AM1844" s="568">
        <v>7</v>
      </c>
      <c r="AN1844" s="568"/>
      <c r="AO1844" s="568"/>
    </row>
    <row r="1845" spans="1:41" ht="15" customHeight="1">
      <c r="B1845" s="564" t="s">
        <v>390</v>
      </c>
      <c r="C1845" s="568">
        <v>13</v>
      </c>
      <c r="D1845" s="568">
        <v>13</v>
      </c>
      <c r="E1845" s="547" t="s">
        <v>1669</v>
      </c>
      <c r="F1845" s="568">
        <v>13</v>
      </c>
      <c r="G1845" s="568">
        <v>13</v>
      </c>
      <c r="H1845" s="568">
        <v>13</v>
      </c>
      <c r="I1845" s="568">
        <v>13</v>
      </c>
      <c r="J1845" s="568">
        <v>13</v>
      </c>
      <c r="K1845" s="568">
        <v>13</v>
      </c>
      <c r="L1845" s="568">
        <v>13</v>
      </c>
      <c r="M1845" s="568">
        <v>13</v>
      </c>
      <c r="N1845" s="568">
        <v>13</v>
      </c>
      <c r="O1845" s="568">
        <v>13</v>
      </c>
      <c r="P1845" s="568">
        <v>13</v>
      </c>
      <c r="Q1845" s="568">
        <v>13</v>
      </c>
      <c r="R1845" s="547">
        <v>13</v>
      </c>
      <c r="S1845" s="547">
        <v>13</v>
      </c>
      <c r="T1845" s="547">
        <v>13</v>
      </c>
      <c r="U1845" s="547">
        <v>13</v>
      </c>
      <c r="V1845" s="547">
        <v>13</v>
      </c>
      <c r="W1845" s="547">
        <v>13</v>
      </c>
      <c r="X1845" s="547">
        <v>13</v>
      </c>
      <c r="Y1845" s="547">
        <v>13</v>
      </c>
      <c r="Z1845" s="568">
        <v>13</v>
      </c>
      <c r="AA1845" s="568">
        <v>13</v>
      </c>
      <c r="AB1845" s="568">
        <v>13</v>
      </c>
      <c r="AC1845" s="568">
        <v>13</v>
      </c>
      <c r="AD1845" s="568">
        <v>13</v>
      </c>
      <c r="AE1845" s="568">
        <v>13</v>
      </c>
      <c r="AF1845" s="568">
        <v>13</v>
      </c>
      <c r="AG1845" s="568">
        <v>13</v>
      </c>
      <c r="AH1845" s="568">
        <v>13</v>
      </c>
      <c r="AI1845" s="568">
        <v>10.5</v>
      </c>
      <c r="AJ1845" s="568">
        <v>13</v>
      </c>
      <c r="AK1845" s="568">
        <v>13</v>
      </c>
      <c r="AL1845" s="568">
        <v>13</v>
      </c>
      <c r="AM1845" s="568">
        <v>12</v>
      </c>
      <c r="AN1845" s="568" t="s">
        <v>1669</v>
      </c>
      <c r="AO1845" s="568">
        <v>13</v>
      </c>
    </row>
    <row r="1846" spans="1:41" ht="15" customHeight="1">
      <c r="B1846" s="564" t="s">
        <v>391</v>
      </c>
      <c r="C1846" s="568" t="s">
        <v>76</v>
      </c>
      <c r="D1846" s="568" t="s">
        <v>76</v>
      </c>
      <c r="E1846" s="568" t="s">
        <v>76</v>
      </c>
      <c r="F1846" s="568" t="s">
        <v>76</v>
      </c>
      <c r="G1846" s="568" t="s">
        <v>76</v>
      </c>
      <c r="H1846" s="568" t="s">
        <v>76</v>
      </c>
      <c r="I1846" s="568">
        <v>13</v>
      </c>
      <c r="J1846" s="568" t="s">
        <v>76</v>
      </c>
      <c r="K1846" s="568">
        <v>13</v>
      </c>
      <c r="L1846" s="568" t="s">
        <v>76</v>
      </c>
      <c r="M1846" s="568" t="s">
        <v>76</v>
      </c>
      <c r="N1846" s="568" t="s">
        <v>76</v>
      </c>
      <c r="O1846" s="568" t="s">
        <v>76</v>
      </c>
      <c r="P1846" s="567" t="s">
        <v>76</v>
      </c>
      <c r="Q1846" s="567" t="s">
        <v>76</v>
      </c>
      <c r="R1846" s="547">
        <v>13</v>
      </c>
      <c r="S1846" s="547" t="s">
        <v>76</v>
      </c>
      <c r="T1846" s="547" t="s">
        <v>76</v>
      </c>
      <c r="U1846" s="547" t="s">
        <v>76</v>
      </c>
      <c r="V1846" s="547" t="s">
        <v>76</v>
      </c>
      <c r="W1846" s="546" t="s">
        <v>76</v>
      </c>
      <c r="X1846" s="546" t="s">
        <v>76</v>
      </c>
      <c r="Y1846" s="546" t="s">
        <v>76</v>
      </c>
      <c r="Z1846" s="568">
        <v>12</v>
      </c>
      <c r="AA1846" s="568" t="s">
        <v>76</v>
      </c>
      <c r="AB1846" s="567" t="s">
        <v>76</v>
      </c>
      <c r="AC1846" s="568" t="s">
        <v>76</v>
      </c>
      <c r="AD1846" s="568" t="s">
        <v>76</v>
      </c>
      <c r="AE1846" s="568" t="s">
        <v>76</v>
      </c>
      <c r="AF1846" s="568" t="s">
        <v>76</v>
      </c>
      <c r="AG1846" s="568" t="s">
        <v>76</v>
      </c>
      <c r="AH1846" s="568" t="s">
        <v>76</v>
      </c>
      <c r="AI1846" s="568">
        <v>13</v>
      </c>
      <c r="AJ1846" s="568" t="s">
        <v>76</v>
      </c>
      <c r="AK1846" s="567" t="s">
        <v>76</v>
      </c>
      <c r="AL1846" s="568" t="s">
        <v>76</v>
      </c>
      <c r="AM1846" s="568">
        <v>13</v>
      </c>
      <c r="AN1846" s="568" t="s">
        <v>76</v>
      </c>
      <c r="AO1846" s="568">
        <v>13</v>
      </c>
    </row>
    <row r="1847" spans="1:41" ht="15" customHeight="1">
      <c r="A1847" s="2639" t="s">
        <v>409</v>
      </c>
      <c r="B1847" s="2639"/>
      <c r="C1847" s="568"/>
      <c r="D1847" s="568"/>
      <c r="E1847" s="568"/>
      <c r="F1847" s="568"/>
      <c r="G1847" s="568"/>
      <c r="H1847" s="568"/>
      <c r="I1847" s="568"/>
      <c r="J1847" s="568"/>
      <c r="K1847" s="568"/>
      <c r="L1847" s="568"/>
      <c r="M1847" s="568"/>
      <c r="N1847" s="568"/>
      <c r="O1847" s="568"/>
      <c r="P1847" s="567"/>
      <c r="Q1847" s="567"/>
      <c r="R1847" s="547"/>
      <c r="S1847" s="547"/>
      <c r="T1847" s="547"/>
      <c r="U1847" s="547"/>
      <c r="V1847" s="547"/>
      <c r="W1847" s="546"/>
      <c r="X1847" s="546"/>
      <c r="Y1847" s="546"/>
      <c r="Z1847" s="568"/>
      <c r="AA1847" s="568"/>
      <c r="AB1847" s="567"/>
      <c r="AC1847" s="568"/>
      <c r="AD1847" s="568"/>
      <c r="AE1847" s="568"/>
      <c r="AF1847" s="568"/>
      <c r="AG1847" s="568"/>
      <c r="AH1847" s="568"/>
      <c r="AI1847" s="568"/>
      <c r="AJ1847" s="568"/>
      <c r="AK1847" s="567"/>
      <c r="AL1847" s="568"/>
      <c r="AM1847" s="568"/>
      <c r="AN1847" s="568"/>
      <c r="AO1847" s="568"/>
    </row>
    <row r="1848" spans="1:41" ht="15" customHeight="1">
      <c r="B1848" s="564" t="s">
        <v>390</v>
      </c>
      <c r="C1848" s="568">
        <v>13</v>
      </c>
      <c r="D1848" s="568">
        <v>13</v>
      </c>
      <c r="E1848" s="568">
        <v>13</v>
      </c>
      <c r="F1848" s="568">
        <v>13</v>
      </c>
      <c r="G1848" s="568" t="s">
        <v>76</v>
      </c>
      <c r="H1848" s="568" t="s">
        <v>76</v>
      </c>
      <c r="I1848" s="568">
        <v>13</v>
      </c>
      <c r="J1848" s="568">
        <v>13</v>
      </c>
      <c r="K1848" s="568">
        <v>13</v>
      </c>
      <c r="L1848" s="568">
        <v>13</v>
      </c>
      <c r="M1848" s="568">
        <v>13</v>
      </c>
      <c r="N1848" s="568">
        <v>13</v>
      </c>
      <c r="O1848" s="568">
        <v>13</v>
      </c>
      <c r="P1848" s="568">
        <v>13</v>
      </c>
      <c r="Q1848" s="568">
        <v>13</v>
      </c>
      <c r="R1848" s="547">
        <v>13</v>
      </c>
      <c r="S1848" s="547">
        <v>13</v>
      </c>
      <c r="T1848" s="547">
        <v>13</v>
      </c>
      <c r="U1848" s="547">
        <v>13</v>
      </c>
      <c r="V1848" s="547">
        <v>13</v>
      </c>
      <c r="W1848" s="547">
        <v>13</v>
      </c>
      <c r="X1848" s="547">
        <v>13</v>
      </c>
      <c r="Y1848" s="547">
        <v>13</v>
      </c>
      <c r="Z1848" s="568">
        <v>13</v>
      </c>
      <c r="AA1848" s="568">
        <v>13</v>
      </c>
      <c r="AB1848" s="568">
        <v>13</v>
      </c>
      <c r="AC1848" s="568">
        <v>13</v>
      </c>
      <c r="AD1848" s="568">
        <v>13</v>
      </c>
      <c r="AE1848" s="568" t="s">
        <v>2894</v>
      </c>
      <c r="AF1848" s="568">
        <v>13</v>
      </c>
      <c r="AG1848" s="568">
        <v>13</v>
      </c>
      <c r="AH1848" s="568">
        <v>13</v>
      </c>
      <c r="AI1848" s="568">
        <v>12.5</v>
      </c>
      <c r="AJ1848" s="568">
        <v>13</v>
      </c>
      <c r="AK1848" s="568" t="s">
        <v>76</v>
      </c>
      <c r="AL1848" s="568" t="s">
        <v>76</v>
      </c>
      <c r="AM1848" s="568" t="s">
        <v>76</v>
      </c>
      <c r="AN1848" s="568">
        <v>13</v>
      </c>
      <c r="AO1848" s="568">
        <v>9.99</v>
      </c>
    </row>
    <row r="1849" spans="1:41" ht="15" customHeight="1">
      <c r="B1849" s="564" t="s">
        <v>391</v>
      </c>
      <c r="C1849" s="568" t="s">
        <v>76</v>
      </c>
      <c r="D1849" s="568" t="s">
        <v>76</v>
      </c>
      <c r="E1849" s="568" t="s">
        <v>76</v>
      </c>
      <c r="F1849" s="568" t="s">
        <v>76</v>
      </c>
      <c r="G1849" s="568" t="s">
        <v>76</v>
      </c>
      <c r="H1849" s="568" t="s">
        <v>76</v>
      </c>
      <c r="I1849" s="568" t="s">
        <v>76</v>
      </c>
      <c r="J1849" s="568" t="s">
        <v>76</v>
      </c>
      <c r="K1849" s="568">
        <v>13</v>
      </c>
      <c r="L1849" s="568" t="s">
        <v>76</v>
      </c>
      <c r="M1849" s="568" t="s">
        <v>76</v>
      </c>
      <c r="N1849" s="568" t="s">
        <v>76</v>
      </c>
      <c r="O1849" s="567" t="s">
        <v>76</v>
      </c>
      <c r="P1849" s="568" t="s">
        <v>76</v>
      </c>
      <c r="Q1849" s="567" t="s">
        <v>76</v>
      </c>
      <c r="R1849" s="547">
        <v>13</v>
      </c>
      <c r="S1849" s="547" t="s">
        <v>76</v>
      </c>
      <c r="T1849" s="547" t="s">
        <v>76</v>
      </c>
      <c r="U1849" s="547" t="s">
        <v>76</v>
      </c>
      <c r="V1849" s="547" t="s">
        <v>76</v>
      </c>
      <c r="W1849" s="547" t="s">
        <v>76</v>
      </c>
      <c r="X1849" s="547" t="s">
        <v>76</v>
      </c>
      <c r="Y1849" s="547" t="s">
        <v>76</v>
      </c>
      <c r="Z1849" s="568" t="s">
        <v>76</v>
      </c>
      <c r="AA1849" s="568" t="s">
        <v>76</v>
      </c>
      <c r="AB1849" s="568">
        <v>13</v>
      </c>
      <c r="AC1849" s="567" t="s">
        <v>76</v>
      </c>
      <c r="AD1849" s="568" t="s">
        <v>76</v>
      </c>
      <c r="AE1849" s="568">
        <v>13</v>
      </c>
      <c r="AF1849" s="568" t="s">
        <v>76</v>
      </c>
      <c r="AG1849" s="568" t="s">
        <v>76</v>
      </c>
      <c r="AH1849" s="568" t="s">
        <v>76</v>
      </c>
      <c r="AI1849" s="568" t="s">
        <v>76</v>
      </c>
      <c r="AJ1849" s="568" t="s">
        <v>76</v>
      </c>
      <c r="AK1849" s="567" t="s">
        <v>76</v>
      </c>
      <c r="AL1849" s="568" t="s">
        <v>76</v>
      </c>
      <c r="AM1849" s="568" t="s">
        <v>76</v>
      </c>
      <c r="AN1849" s="568" t="s">
        <v>76</v>
      </c>
      <c r="AO1849" s="568">
        <v>13</v>
      </c>
    </row>
    <row r="1850" spans="1:41" ht="15" customHeight="1">
      <c r="A1850" s="2639" t="s">
        <v>410</v>
      </c>
      <c r="B1850" s="2639"/>
      <c r="C1850" s="568"/>
      <c r="D1850" s="568"/>
      <c r="E1850" s="568"/>
      <c r="F1850" s="568"/>
      <c r="G1850" s="568"/>
      <c r="H1850" s="568"/>
      <c r="I1850" s="568"/>
      <c r="J1850" s="568"/>
      <c r="K1850" s="568"/>
      <c r="L1850" s="568"/>
      <c r="M1850" s="568"/>
      <c r="N1850" s="568"/>
      <c r="O1850" s="567"/>
      <c r="P1850" s="568"/>
      <c r="Q1850" s="567"/>
      <c r="R1850" s="547"/>
      <c r="S1850" s="547"/>
      <c r="T1850" s="547"/>
      <c r="U1850" s="547"/>
      <c r="V1850" s="547"/>
      <c r="W1850" s="547"/>
      <c r="X1850" s="547"/>
      <c r="Y1850" s="547"/>
      <c r="Z1850" s="568"/>
      <c r="AA1850" s="568"/>
      <c r="AB1850" s="567"/>
      <c r="AC1850" s="567"/>
      <c r="AD1850" s="568"/>
      <c r="AE1850" s="568"/>
      <c r="AF1850" s="568"/>
      <c r="AG1850" s="568"/>
      <c r="AH1850" s="568"/>
      <c r="AI1850" s="568"/>
      <c r="AJ1850" s="568"/>
      <c r="AK1850" s="567"/>
      <c r="AL1850" s="568"/>
      <c r="AM1850" s="568"/>
      <c r="AN1850" s="568"/>
      <c r="AO1850" s="568"/>
    </row>
    <row r="1851" spans="1:41" ht="15" customHeight="1">
      <c r="B1851" s="564" t="s">
        <v>390</v>
      </c>
      <c r="C1851" s="568">
        <v>14</v>
      </c>
      <c r="D1851" s="568">
        <v>14</v>
      </c>
      <c r="E1851" s="568">
        <v>14</v>
      </c>
      <c r="F1851" s="568">
        <v>13</v>
      </c>
      <c r="G1851" s="568">
        <v>14</v>
      </c>
      <c r="H1851" s="568">
        <v>13</v>
      </c>
      <c r="I1851" s="568" t="s">
        <v>76</v>
      </c>
      <c r="J1851" s="568">
        <v>14.75</v>
      </c>
      <c r="K1851" s="568">
        <v>11.5</v>
      </c>
      <c r="L1851" s="568">
        <v>15.5</v>
      </c>
      <c r="M1851" s="568">
        <v>16</v>
      </c>
      <c r="N1851" s="568" t="s">
        <v>1550</v>
      </c>
      <c r="O1851" s="568">
        <v>17</v>
      </c>
      <c r="P1851" s="568">
        <v>12.5</v>
      </c>
      <c r="Q1851" s="567" t="s">
        <v>2451</v>
      </c>
      <c r="R1851" s="547">
        <v>16</v>
      </c>
      <c r="S1851" s="547">
        <v>15.5</v>
      </c>
      <c r="T1851" s="547" t="s">
        <v>3100</v>
      </c>
      <c r="U1851" s="547">
        <v>16</v>
      </c>
      <c r="V1851" s="547">
        <v>16.5</v>
      </c>
      <c r="W1851" s="547">
        <v>15.5</v>
      </c>
      <c r="X1851" s="547" t="s">
        <v>2931</v>
      </c>
      <c r="Y1851" s="547">
        <v>16</v>
      </c>
      <c r="Z1851" s="568">
        <v>16.5</v>
      </c>
      <c r="AA1851" s="568">
        <v>16</v>
      </c>
      <c r="AB1851" s="568">
        <v>16</v>
      </c>
      <c r="AC1851" s="568">
        <v>14</v>
      </c>
      <c r="AD1851" s="568">
        <v>14</v>
      </c>
      <c r="AE1851" s="568">
        <v>14.5</v>
      </c>
      <c r="AF1851" s="568">
        <v>16</v>
      </c>
      <c r="AG1851" s="568">
        <v>16</v>
      </c>
      <c r="AH1851" s="568">
        <v>13.4</v>
      </c>
      <c r="AI1851" s="568">
        <v>14.5</v>
      </c>
      <c r="AJ1851" s="568">
        <v>16</v>
      </c>
      <c r="AK1851" s="567" t="s">
        <v>1908</v>
      </c>
      <c r="AL1851" s="568" t="s">
        <v>76</v>
      </c>
      <c r="AM1851" s="568" t="s">
        <v>76</v>
      </c>
      <c r="AN1851" s="568">
        <v>13</v>
      </c>
      <c r="AO1851" s="568">
        <v>16</v>
      </c>
    </row>
    <row r="1852" spans="1:41" ht="15" customHeight="1">
      <c r="B1852" s="564" t="s">
        <v>391</v>
      </c>
      <c r="C1852" s="568" t="s">
        <v>76</v>
      </c>
      <c r="D1852" s="568" t="s">
        <v>76</v>
      </c>
      <c r="E1852" s="568" t="s">
        <v>76</v>
      </c>
      <c r="F1852" s="568" t="s">
        <v>76</v>
      </c>
      <c r="G1852" s="568" t="s">
        <v>76</v>
      </c>
      <c r="H1852" s="568" t="s">
        <v>76</v>
      </c>
      <c r="I1852" s="568" t="s">
        <v>76</v>
      </c>
      <c r="J1852" s="568" t="s">
        <v>76</v>
      </c>
      <c r="K1852" s="568">
        <v>17.5</v>
      </c>
      <c r="L1852" s="568" t="s">
        <v>76</v>
      </c>
      <c r="M1852" s="568" t="s">
        <v>76</v>
      </c>
      <c r="N1852" s="568" t="s">
        <v>1614</v>
      </c>
      <c r="O1852" s="567" t="s">
        <v>76</v>
      </c>
      <c r="P1852" s="567" t="s">
        <v>76</v>
      </c>
      <c r="Q1852" s="567" t="s">
        <v>76</v>
      </c>
      <c r="R1852" s="547">
        <v>19.5</v>
      </c>
      <c r="S1852" s="547" t="s">
        <v>76</v>
      </c>
      <c r="T1852" s="547" t="s">
        <v>76</v>
      </c>
      <c r="U1852" s="547" t="s">
        <v>76</v>
      </c>
      <c r="V1852" s="547" t="s">
        <v>76</v>
      </c>
      <c r="W1852" s="547" t="s">
        <v>76</v>
      </c>
      <c r="X1852" s="547" t="s">
        <v>76</v>
      </c>
      <c r="Y1852" s="547" t="s">
        <v>76</v>
      </c>
      <c r="Z1852" s="568" t="s">
        <v>76</v>
      </c>
      <c r="AA1852" s="568" t="s">
        <v>76</v>
      </c>
      <c r="AB1852" s="568" t="s">
        <v>76</v>
      </c>
      <c r="AC1852" s="568">
        <v>16.3</v>
      </c>
      <c r="AD1852" s="568" t="s">
        <v>76</v>
      </c>
      <c r="AE1852" s="568" t="s">
        <v>76</v>
      </c>
      <c r="AF1852" s="568" t="s">
        <v>76</v>
      </c>
      <c r="AG1852" s="568" t="s">
        <v>76</v>
      </c>
      <c r="AH1852" s="568">
        <v>16.5</v>
      </c>
      <c r="AI1852" s="568">
        <v>19</v>
      </c>
      <c r="AJ1852" s="568" t="s">
        <v>76</v>
      </c>
      <c r="AK1852" s="567" t="s">
        <v>76</v>
      </c>
      <c r="AL1852" s="568" t="s">
        <v>76</v>
      </c>
      <c r="AM1852" s="568" t="s">
        <v>76</v>
      </c>
      <c r="AN1852" s="568">
        <v>16</v>
      </c>
      <c r="AO1852" s="568">
        <v>19</v>
      </c>
    </row>
    <row r="1853" spans="1:41" ht="15" customHeight="1">
      <c r="A1853" s="2639" t="s">
        <v>411</v>
      </c>
      <c r="B1853" s="2639"/>
      <c r="C1853" s="568"/>
      <c r="D1853" s="568"/>
      <c r="E1853" s="568"/>
      <c r="F1853" s="568"/>
      <c r="G1853" s="568"/>
      <c r="H1853" s="568"/>
      <c r="I1853" s="568"/>
      <c r="J1853" s="568"/>
      <c r="K1853" s="568"/>
      <c r="L1853" s="568"/>
      <c r="M1853" s="568"/>
      <c r="N1853" s="568"/>
      <c r="O1853" s="567"/>
      <c r="P1853" s="567"/>
      <c r="Q1853" s="567"/>
      <c r="R1853" s="547"/>
      <c r="S1853" s="547"/>
      <c r="T1853" s="547"/>
      <c r="U1853" s="547"/>
      <c r="V1853" s="547"/>
      <c r="W1853" s="547"/>
      <c r="X1853" s="547"/>
      <c r="Y1853" s="547"/>
      <c r="Z1853" s="568"/>
      <c r="AA1853" s="568"/>
      <c r="AB1853" s="568"/>
      <c r="AC1853" s="568"/>
      <c r="AD1853" s="568"/>
      <c r="AE1853" s="568"/>
      <c r="AF1853" s="568"/>
      <c r="AG1853" s="568"/>
      <c r="AH1853" s="568"/>
      <c r="AI1853" s="568"/>
      <c r="AJ1853" s="568"/>
      <c r="AK1853" s="567"/>
      <c r="AL1853" s="568"/>
      <c r="AM1853" s="568"/>
      <c r="AN1853" s="568"/>
      <c r="AO1853" s="568"/>
    </row>
    <row r="1854" spans="1:41" ht="15" customHeight="1">
      <c r="B1854" s="564" t="s">
        <v>390</v>
      </c>
      <c r="C1854" s="568">
        <v>13</v>
      </c>
      <c r="D1854" s="568">
        <v>14</v>
      </c>
      <c r="E1854" s="547" t="s">
        <v>2685</v>
      </c>
      <c r="F1854" s="568">
        <v>12</v>
      </c>
      <c r="G1854" s="547" t="s">
        <v>2389</v>
      </c>
      <c r="H1854" s="568" t="s">
        <v>2982</v>
      </c>
      <c r="I1854" s="568">
        <v>13</v>
      </c>
      <c r="J1854" s="547" t="s">
        <v>2904</v>
      </c>
      <c r="K1854" s="568">
        <v>14.5</v>
      </c>
      <c r="L1854" s="568" t="s">
        <v>2706</v>
      </c>
      <c r="M1854" s="568">
        <v>10</v>
      </c>
      <c r="N1854" s="568">
        <v>14.75</v>
      </c>
      <c r="O1854" s="568" t="s">
        <v>2258</v>
      </c>
      <c r="P1854" s="568" t="s">
        <v>1854</v>
      </c>
      <c r="Q1854" s="568">
        <v>13</v>
      </c>
      <c r="R1854" s="547">
        <v>13</v>
      </c>
      <c r="S1854" s="547" t="s">
        <v>1933</v>
      </c>
      <c r="T1854" s="547" t="s">
        <v>2458</v>
      </c>
      <c r="U1854" s="547">
        <v>15.5</v>
      </c>
      <c r="V1854" s="546" t="s">
        <v>1847</v>
      </c>
      <c r="W1854" s="547">
        <v>15.5</v>
      </c>
      <c r="X1854" s="547">
        <v>15</v>
      </c>
      <c r="Y1854" s="547">
        <v>15</v>
      </c>
      <c r="Z1854" s="568">
        <v>15.5</v>
      </c>
      <c r="AA1854" s="568">
        <v>14.5</v>
      </c>
      <c r="AB1854" s="568">
        <v>13</v>
      </c>
      <c r="AC1854" s="568">
        <v>8</v>
      </c>
      <c r="AD1854" s="568">
        <v>14</v>
      </c>
      <c r="AE1854" s="568">
        <v>13</v>
      </c>
      <c r="AF1854" s="568">
        <v>16</v>
      </c>
      <c r="AG1854" s="568">
        <v>15.5</v>
      </c>
      <c r="AH1854" s="568">
        <v>9</v>
      </c>
      <c r="AI1854" s="568">
        <v>9.5</v>
      </c>
      <c r="AJ1854" s="568">
        <v>16</v>
      </c>
      <c r="AK1854" s="568">
        <v>13.5</v>
      </c>
      <c r="AL1854" s="568">
        <v>13</v>
      </c>
      <c r="AM1854" s="568">
        <v>10</v>
      </c>
      <c r="AN1854" s="568" t="s">
        <v>76</v>
      </c>
      <c r="AO1854" s="568">
        <v>10</v>
      </c>
    </row>
    <row r="1855" spans="1:41" ht="15" customHeight="1">
      <c r="A1855" s="517"/>
      <c r="B1855" s="566" t="s">
        <v>391</v>
      </c>
      <c r="C1855" s="572" t="s">
        <v>76</v>
      </c>
      <c r="D1855" s="572" t="s">
        <v>76</v>
      </c>
      <c r="E1855" s="572" t="s">
        <v>76</v>
      </c>
      <c r="F1855" s="572" t="s">
        <v>76</v>
      </c>
      <c r="G1855" s="572" t="s">
        <v>76</v>
      </c>
      <c r="H1855" s="572" t="s">
        <v>76</v>
      </c>
      <c r="I1855" s="572">
        <v>13</v>
      </c>
      <c r="J1855" s="572" t="s">
        <v>76</v>
      </c>
      <c r="K1855" s="572">
        <v>16.5</v>
      </c>
      <c r="L1855" s="572" t="s">
        <v>76</v>
      </c>
      <c r="M1855" s="572">
        <v>14</v>
      </c>
      <c r="N1855" s="572" t="s">
        <v>76</v>
      </c>
      <c r="O1855" s="573" t="s">
        <v>76</v>
      </c>
      <c r="P1855" s="573" t="s">
        <v>76</v>
      </c>
      <c r="Q1855" s="572" t="s">
        <v>76</v>
      </c>
      <c r="R1855" s="552">
        <v>13</v>
      </c>
      <c r="S1855" s="552" t="s">
        <v>76</v>
      </c>
      <c r="T1855" s="553" t="s">
        <v>76</v>
      </c>
      <c r="U1855" s="553" t="s">
        <v>76</v>
      </c>
      <c r="V1855" s="553" t="s">
        <v>76</v>
      </c>
      <c r="W1855" s="553" t="s">
        <v>76</v>
      </c>
      <c r="X1855" s="553" t="s">
        <v>76</v>
      </c>
      <c r="Y1855" s="553" t="s">
        <v>76</v>
      </c>
      <c r="Z1855" s="572" t="s">
        <v>76</v>
      </c>
      <c r="AA1855" s="572" t="s">
        <v>76</v>
      </c>
      <c r="AB1855" s="573" t="s">
        <v>76</v>
      </c>
      <c r="AC1855" s="572">
        <v>11</v>
      </c>
      <c r="AD1855" s="573" t="s">
        <v>76</v>
      </c>
      <c r="AE1855" s="573" t="s">
        <v>76</v>
      </c>
      <c r="AF1855" s="573" t="s">
        <v>76</v>
      </c>
      <c r="AG1855" s="573" t="s">
        <v>76</v>
      </c>
      <c r="AH1855" s="572">
        <v>12</v>
      </c>
      <c r="AI1855" s="572">
        <v>10</v>
      </c>
      <c r="AJ1855" s="572" t="s">
        <v>76</v>
      </c>
      <c r="AK1855" s="573" t="s">
        <v>76</v>
      </c>
      <c r="AL1855" s="573" t="s">
        <v>76</v>
      </c>
      <c r="AM1855" s="572">
        <v>11.5</v>
      </c>
      <c r="AN1855" s="572" t="s">
        <v>76</v>
      </c>
      <c r="AO1855" s="572">
        <v>13</v>
      </c>
    </row>
    <row r="1856" spans="1:41" s="1047" customFormat="1" ht="15" customHeight="1">
      <c r="A1856" s="2573" t="s">
        <v>548</v>
      </c>
      <c r="B1856" s="2573"/>
      <c r="C1856" s="2573"/>
      <c r="D1856" s="2573"/>
      <c r="E1856" s="2573"/>
      <c r="F1856" s="2573"/>
      <c r="G1856" s="2573"/>
      <c r="H1856" s="2573"/>
      <c r="I1856" s="2573"/>
      <c r="J1856" s="1049"/>
      <c r="K1856" s="1049"/>
      <c r="L1856" s="1049"/>
      <c r="M1856" s="1049"/>
      <c r="N1856" s="1049"/>
      <c r="O1856" s="1049"/>
      <c r="P1856" s="1049"/>
      <c r="Q1856" s="1049"/>
      <c r="R1856" s="1049"/>
      <c r="S1856" s="1049"/>
      <c r="T1856" s="2573" t="s">
        <v>3562</v>
      </c>
      <c r="U1856" s="2573"/>
      <c r="V1856" s="2573"/>
      <c r="W1856" s="2573"/>
      <c r="X1856" s="2573"/>
      <c r="Y1856" s="1050"/>
      <c r="Z1856" s="1048"/>
      <c r="AA1856" s="1048"/>
      <c r="AB1856" s="1048"/>
      <c r="AC1856" s="1048"/>
      <c r="AF1856" s="1050"/>
      <c r="AG1856" s="1050"/>
      <c r="AH1856" s="1050"/>
      <c r="AI1856" s="1050"/>
      <c r="AJ1856" s="1050"/>
    </row>
    <row r="1857" spans="1:41" s="1047" customFormat="1" ht="15" customHeight="1">
      <c r="B1857" s="1047" t="s">
        <v>399</v>
      </c>
      <c r="U1857" s="1047" t="s">
        <v>399</v>
      </c>
      <c r="V1857" s="1048"/>
      <c r="W1857" s="1048"/>
      <c r="X1857" s="1048"/>
      <c r="Y1857" s="1048"/>
      <c r="AA1857" s="1048"/>
      <c r="AB1857" s="1048"/>
      <c r="AC1857" s="1048"/>
      <c r="AH1857" s="1048"/>
      <c r="AI1857" s="1048"/>
      <c r="AJ1857" s="1048"/>
    </row>
    <row r="1858" spans="1:41" ht="15" customHeight="1"/>
    <row r="1859" spans="1:41" s="641" customFormat="1" ht="15" customHeight="1">
      <c r="B1859" s="2637" t="s">
        <v>2875</v>
      </c>
      <c r="C1859" s="2637"/>
      <c r="D1859" s="2637"/>
      <c r="E1859" s="2637"/>
      <c r="F1859" s="2637"/>
      <c r="G1859" s="2637"/>
      <c r="H1859" s="2637"/>
      <c r="I1859" s="2637"/>
      <c r="J1859" s="2637"/>
      <c r="K1859" s="2643" t="s">
        <v>3547</v>
      </c>
      <c r="L1859" s="2643"/>
      <c r="M1859" s="2643"/>
      <c r="N1859" s="2643"/>
      <c r="O1859" s="2643"/>
      <c r="P1859" s="2643"/>
      <c r="Q1859" s="2643"/>
      <c r="S1859" s="2598" t="s">
        <v>2229</v>
      </c>
      <c r="T1859" s="2598"/>
      <c r="U1859" s="642"/>
      <c r="V1859" s="642"/>
      <c r="W1859" s="642"/>
      <c r="X1859" s="642"/>
      <c r="Y1859" s="642"/>
      <c r="AA1859" s="642"/>
      <c r="AB1859" s="642"/>
      <c r="AC1859" s="642"/>
      <c r="AD1859" s="642"/>
      <c r="AE1859" s="642"/>
      <c r="AF1859" s="642"/>
      <c r="AG1859" s="642"/>
      <c r="AH1859" s="642"/>
      <c r="AI1859" s="642"/>
      <c r="AJ1859" s="642"/>
      <c r="AK1859" s="642"/>
      <c r="AL1859" s="642"/>
      <c r="AM1859" s="642"/>
      <c r="AN1859" s="642"/>
      <c r="AO1859" s="642"/>
    </row>
    <row r="1860" spans="1:41" ht="15" customHeight="1">
      <c r="C1860" s="709"/>
      <c r="D1860" s="709"/>
      <c r="E1860" s="709"/>
      <c r="F1860" s="709"/>
      <c r="G1860" s="709"/>
      <c r="H1860" s="709"/>
      <c r="I1860" s="705"/>
      <c r="J1860" s="2628"/>
      <c r="K1860" s="2628"/>
      <c r="L1860" s="2628"/>
      <c r="M1860" s="543"/>
      <c r="N1860" s="543"/>
      <c r="O1860" s="543"/>
      <c r="P1860" s="543"/>
      <c r="S1860" s="2641" t="s">
        <v>1130</v>
      </c>
      <c r="T1860" s="2641"/>
      <c r="U1860" s="602"/>
      <c r="V1860" s="704"/>
      <c r="W1860" s="704"/>
      <c r="X1860" s="704"/>
      <c r="Y1860" s="543"/>
      <c r="AA1860" s="709"/>
      <c r="AB1860" s="709"/>
      <c r="AC1860" s="705"/>
      <c r="AD1860" s="704"/>
      <c r="AE1860" s="704"/>
      <c r="AF1860" s="704"/>
      <c r="AG1860" s="543"/>
      <c r="AH1860" s="709"/>
      <c r="AI1860" s="709"/>
      <c r="AJ1860" s="602"/>
      <c r="AK1860" s="602"/>
      <c r="AL1860" s="602"/>
      <c r="AM1860" s="602"/>
      <c r="AN1860" s="602"/>
      <c r="AO1860" s="543"/>
    </row>
    <row r="1861" spans="1:41" s="555" customFormat="1" ht="15" customHeight="1">
      <c r="A1861" s="2582" t="s">
        <v>369</v>
      </c>
      <c r="B1861" s="2583"/>
      <c r="C1861" s="2586" t="s">
        <v>230</v>
      </c>
      <c r="D1861" s="2586"/>
      <c r="E1861" s="2586"/>
      <c r="F1861" s="2586"/>
      <c r="G1861" s="2574" t="s">
        <v>370</v>
      </c>
      <c r="H1861" s="2575"/>
      <c r="I1861" s="2575"/>
      <c r="J1861" s="2576"/>
      <c r="K1861" s="2574" t="s">
        <v>371</v>
      </c>
      <c r="L1861" s="2575"/>
      <c r="M1861" s="2575"/>
      <c r="N1861" s="2575"/>
      <c r="O1861" s="2575"/>
      <c r="P1861" s="2575"/>
      <c r="Q1861" s="2575"/>
      <c r="R1861" s="2575"/>
      <c r="S1861" s="2575"/>
      <c r="T1861" s="2575"/>
      <c r="U1861" s="2575"/>
      <c r="V1861" s="2575"/>
      <c r="W1861" s="2575"/>
      <c r="X1861" s="2575"/>
      <c r="Y1861" s="2575"/>
      <c r="Z1861" s="2575"/>
      <c r="AA1861" s="2575"/>
      <c r="AB1861" s="2575"/>
      <c r="AC1861" s="2575"/>
      <c r="AD1861" s="2575"/>
      <c r="AE1861" s="2575"/>
      <c r="AF1861" s="2575"/>
      <c r="AG1861" s="2576"/>
      <c r="AH1861" s="2574" t="s">
        <v>3545</v>
      </c>
      <c r="AI1861" s="2575"/>
      <c r="AJ1861" s="2575"/>
      <c r="AK1861" s="2575"/>
      <c r="AL1861" s="2575"/>
      <c r="AM1861" s="2575"/>
      <c r="AN1861" s="2575"/>
      <c r="AO1861" s="2576"/>
    </row>
    <row r="1862" spans="1:41" s="555" customFormat="1" ht="32.25" customHeight="1">
      <c r="A1862" s="2584"/>
      <c r="B1862" s="2585"/>
      <c r="C1862" s="933" t="s">
        <v>372</v>
      </c>
      <c r="D1862" s="933" t="s">
        <v>373</v>
      </c>
      <c r="E1862" s="933" t="s">
        <v>374</v>
      </c>
      <c r="F1862" s="933" t="s">
        <v>375</v>
      </c>
      <c r="G1862" s="933" t="s">
        <v>376</v>
      </c>
      <c r="H1862" s="933" t="s">
        <v>377</v>
      </c>
      <c r="I1862" s="933" t="s">
        <v>1066</v>
      </c>
      <c r="J1862" s="933" t="s">
        <v>378</v>
      </c>
      <c r="K1862" s="933" t="s">
        <v>890</v>
      </c>
      <c r="L1862" s="933" t="s">
        <v>379</v>
      </c>
      <c r="M1862" s="933" t="s">
        <v>380</v>
      </c>
      <c r="N1862" s="933" t="s">
        <v>381</v>
      </c>
      <c r="O1862" s="933" t="s">
        <v>382</v>
      </c>
      <c r="P1862" s="933" t="s">
        <v>383</v>
      </c>
      <c r="Q1862" s="933" t="s">
        <v>384</v>
      </c>
      <c r="R1862" s="933" t="s">
        <v>412</v>
      </c>
      <c r="S1862" s="933" t="s">
        <v>413</v>
      </c>
      <c r="T1862" s="933" t="s">
        <v>414</v>
      </c>
      <c r="U1862" s="933" t="s">
        <v>415</v>
      </c>
      <c r="V1862" s="933" t="s">
        <v>416</v>
      </c>
      <c r="W1862" s="933" t="s">
        <v>417</v>
      </c>
      <c r="X1862" s="933" t="s">
        <v>418</v>
      </c>
      <c r="Y1862" s="933" t="s">
        <v>419</v>
      </c>
      <c r="Z1862" s="933" t="s">
        <v>420</v>
      </c>
      <c r="AA1862" s="933" t="s">
        <v>421</v>
      </c>
      <c r="AB1862" s="933" t="s">
        <v>422</v>
      </c>
      <c r="AC1862" s="933" t="s">
        <v>423</v>
      </c>
      <c r="AD1862" s="933" t="s">
        <v>424</v>
      </c>
      <c r="AE1862" s="933" t="s">
        <v>425</v>
      </c>
      <c r="AF1862" s="933" t="s">
        <v>426</v>
      </c>
      <c r="AG1862" s="933" t="s">
        <v>427</v>
      </c>
      <c r="AH1862" s="933" t="s">
        <v>3003</v>
      </c>
      <c r="AI1862" s="933" t="s">
        <v>432</v>
      </c>
      <c r="AJ1862" s="933" t="s">
        <v>428</v>
      </c>
      <c r="AK1862" s="933" t="s">
        <v>429</v>
      </c>
      <c r="AL1862" s="933" t="s">
        <v>430</v>
      </c>
      <c r="AM1862" s="933" t="s">
        <v>362</v>
      </c>
      <c r="AN1862" s="933" t="s">
        <v>431</v>
      </c>
      <c r="AO1862" s="933" t="s">
        <v>1260</v>
      </c>
    </row>
    <row r="1863" spans="1:41" s="711" customFormat="1" ht="15" customHeight="1">
      <c r="A1863" s="2642" t="s">
        <v>44</v>
      </c>
      <c r="B1863" s="2642"/>
      <c r="C1863" s="567" t="s">
        <v>1926</v>
      </c>
      <c r="D1863" s="568">
        <v>4</v>
      </c>
      <c r="E1863" s="567" t="s">
        <v>2790</v>
      </c>
      <c r="F1863" s="568">
        <v>4.5</v>
      </c>
      <c r="G1863" s="568" t="s">
        <v>1226</v>
      </c>
      <c r="H1863" s="568" t="s">
        <v>1226</v>
      </c>
      <c r="I1863" s="568">
        <v>5.5</v>
      </c>
      <c r="J1863" s="568">
        <v>6.5</v>
      </c>
      <c r="K1863" s="568" t="s">
        <v>2984</v>
      </c>
      <c r="L1863" s="568" t="s">
        <v>807</v>
      </c>
      <c r="M1863" s="568" t="s">
        <v>3095</v>
      </c>
      <c r="N1863" s="568">
        <v>5</v>
      </c>
      <c r="O1863" s="568" t="s">
        <v>2790</v>
      </c>
      <c r="P1863" s="568">
        <v>4.5</v>
      </c>
      <c r="Q1863" s="568">
        <v>4.5</v>
      </c>
      <c r="R1863" s="546" t="s">
        <v>3025</v>
      </c>
      <c r="S1863" s="548">
        <v>6</v>
      </c>
      <c r="T1863" s="547">
        <v>4.5</v>
      </c>
      <c r="U1863" s="547" t="s">
        <v>3096</v>
      </c>
      <c r="V1863" s="547">
        <v>6</v>
      </c>
      <c r="W1863" s="547">
        <v>5.5</v>
      </c>
      <c r="X1863" s="547" t="s">
        <v>3018</v>
      </c>
      <c r="Y1863" s="547">
        <v>6</v>
      </c>
      <c r="Z1863" s="568" t="s">
        <v>3089</v>
      </c>
      <c r="AA1863" s="568">
        <v>5</v>
      </c>
      <c r="AB1863" s="568">
        <v>6</v>
      </c>
      <c r="AC1863" s="568">
        <v>8.5</v>
      </c>
      <c r="AD1863" s="568">
        <v>6</v>
      </c>
      <c r="AE1863" s="568" t="s">
        <v>2986</v>
      </c>
      <c r="AF1863" s="568" t="s">
        <v>2976</v>
      </c>
      <c r="AG1863" s="568" t="s">
        <v>1926</v>
      </c>
      <c r="AH1863" s="567" t="s">
        <v>3090</v>
      </c>
      <c r="AI1863" s="567" t="s">
        <v>3023</v>
      </c>
      <c r="AJ1863" s="568">
        <v>5</v>
      </c>
      <c r="AK1863" s="568">
        <v>4.75</v>
      </c>
      <c r="AL1863" s="568">
        <v>6.5</v>
      </c>
      <c r="AM1863" s="568">
        <v>3.75</v>
      </c>
      <c r="AN1863" s="568">
        <v>1</v>
      </c>
      <c r="AO1863" s="568" t="s">
        <v>3091</v>
      </c>
    </row>
    <row r="1864" spans="1:41" ht="15" customHeight="1">
      <c r="A1864" s="2639" t="s">
        <v>45</v>
      </c>
      <c r="B1864" s="2639"/>
      <c r="C1864" s="569"/>
      <c r="D1864" s="569"/>
      <c r="E1864" s="569"/>
      <c r="F1864" s="569"/>
      <c r="G1864" s="569"/>
      <c r="H1864" s="569"/>
      <c r="I1864" s="569"/>
      <c r="J1864" s="569"/>
      <c r="K1864" s="569"/>
      <c r="L1864" s="569"/>
      <c r="M1864" s="569"/>
      <c r="N1864" s="569"/>
      <c r="O1864" s="569"/>
      <c r="P1864" s="569"/>
      <c r="Q1864" s="569"/>
      <c r="R1864" s="546"/>
      <c r="S1864" s="546"/>
      <c r="T1864" s="546"/>
      <c r="U1864" s="546"/>
      <c r="V1864" s="546"/>
      <c r="W1864" s="546"/>
      <c r="X1864" s="546"/>
      <c r="Y1864" s="547"/>
      <c r="Z1864" s="567"/>
      <c r="AA1864" s="567"/>
      <c r="AB1864" s="567"/>
      <c r="AC1864" s="567"/>
      <c r="AD1864" s="567"/>
      <c r="AE1864" s="567"/>
      <c r="AF1864" s="567"/>
      <c r="AG1864" s="567"/>
      <c r="AH1864" s="567"/>
      <c r="AI1864" s="567"/>
      <c r="AJ1864" s="567"/>
      <c r="AK1864" s="567"/>
      <c r="AL1864" s="567"/>
      <c r="AM1864" s="567"/>
      <c r="AN1864" s="568"/>
      <c r="AO1864" s="568"/>
    </row>
    <row r="1865" spans="1:41" ht="15" customHeight="1">
      <c r="A1865" s="514" t="s">
        <v>856</v>
      </c>
      <c r="B1865" s="512" t="s">
        <v>2314</v>
      </c>
      <c r="C1865" s="568">
        <v>7.25</v>
      </c>
      <c r="D1865" s="568">
        <v>7.25</v>
      </c>
      <c r="E1865" s="568">
        <v>7</v>
      </c>
      <c r="F1865" s="568">
        <v>7.5</v>
      </c>
      <c r="G1865" s="568">
        <v>7.25</v>
      </c>
      <c r="H1865" s="568">
        <v>7.5</v>
      </c>
      <c r="I1865" s="568">
        <v>7.25</v>
      </c>
      <c r="J1865" s="568">
        <v>7</v>
      </c>
      <c r="K1865" s="568">
        <v>8</v>
      </c>
      <c r="L1865" s="570">
        <v>8.5</v>
      </c>
      <c r="M1865" s="568" t="s">
        <v>2501</v>
      </c>
      <c r="N1865" s="568" t="s">
        <v>2478</v>
      </c>
      <c r="O1865" s="567" t="s">
        <v>2550</v>
      </c>
      <c r="P1865" s="568">
        <v>7.75</v>
      </c>
      <c r="Q1865" s="568">
        <v>8.25</v>
      </c>
      <c r="R1865" s="547">
        <v>7.5</v>
      </c>
      <c r="S1865" s="547">
        <v>8</v>
      </c>
      <c r="T1865" s="547" t="s">
        <v>2582</v>
      </c>
      <c r="U1865" s="547" t="s">
        <v>2614</v>
      </c>
      <c r="V1865" s="547">
        <v>9</v>
      </c>
      <c r="W1865" s="547" t="s">
        <v>2505</v>
      </c>
      <c r="X1865" s="547">
        <v>8</v>
      </c>
      <c r="Y1865" s="547">
        <v>9</v>
      </c>
      <c r="Z1865" s="568">
        <v>9.5</v>
      </c>
      <c r="AA1865" s="568" t="s">
        <v>2479</v>
      </c>
      <c r="AB1865" s="568" t="s">
        <v>2502</v>
      </c>
      <c r="AC1865" s="567" t="s">
        <v>3025</v>
      </c>
      <c r="AD1865" s="568">
        <v>9.5</v>
      </c>
      <c r="AE1865" s="568" t="s">
        <v>2549</v>
      </c>
      <c r="AF1865" s="568">
        <v>9.5</v>
      </c>
      <c r="AG1865" s="568" t="s">
        <v>2479</v>
      </c>
      <c r="AH1865" s="568">
        <v>5.5</v>
      </c>
      <c r="AI1865" s="567" t="s">
        <v>3067</v>
      </c>
      <c r="AJ1865" s="568" t="s">
        <v>2673</v>
      </c>
      <c r="AK1865" s="567" t="s">
        <v>2787</v>
      </c>
      <c r="AL1865" s="568">
        <v>9</v>
      </c>
      <c r="AM1865" s="567">
        <v>5.25</v>
      </c>
      <c r="AN1865" s="568">
        <v>5.25</v>
      </c>
      <c r="AO1865" s="568" t="s">
        <v>3077</v>
      </c>
    </row>
    <row r="1866" spans="1:41" ht="15" customHeight="1">
      <c r="A1866" s="514" t="s">
        <v>1085</v>
      </c>
      <c r="B1866" s="512" t="s">
        <v>2315</v>
      </c>
      <c r="C1866" s="568">
        <v>7.5</v>
      </c>
      <c r="D1866" s="568">
        <v>7.5</v>
      </c>
      <c r="E1866" s="568">
        <v>7.5</v>
      </c>
      <c r="F1866" s="568">
        <v>7.75</v>
      </c>
      <c r="G1866" s="568">
        <v>7.5</v>
      </c>
      <c r="H1866" s="568">
        <v>8</v>
      </c>
      <c r="I1866" s="568">
        <v>7.5</v>
      </c>
      <c r="J1866" s="568">
        <v>7.25</v>
      </c>
      <c r="K1866" s="568">
        <v>8</v>
      </c>
      <c r="L1866" s="570">
        <v>8.5</v>
      </c>
      <c r="M1866" s="568" t="s">
        <v>2384</v>
      </c>
      <c r="N1866" s="568" t="s">
        <v>2500</v>
      </c>
      <c r="O1866" s="567" t="s">
        <v>2550</v>
      </c>
      <c r="P1866" s="568">
        <v>8</v>
      </c>
      <c r="Q1866" s="568">
        <v>8.5</v>
      </c>
      <c r="R1866" s="547">
        <v>7.5</v>
      </c>
      <c r="S1866" s="547">
        <v>8.25</v>
      </c>
      <c r="T1866" s="547" t="s">
        <v>2501</v>
      </c>
      <c r="U1866" s="547" t="s">
        <v>2614</v>
      </c>
      <c r="V1866" s="547">
        <v>9</v>
      </c>
      <c r="W1866" s="547" t="s">
        <v>2505</v>
      </c>
      <c r="X1866" s="547">
        <v>8</v>
      </c>
      <c r="Y1866" s="547">
        <v>9</v>
      </c>
      <c r="Z1866" s="568">
        <v>9.5</v>
      </c>
      <c r="AA1866" s="568" t="s">
        <v>2504</v>
      </c>
      <c r="AB1866" s="568" t="s">
        <v>2522</v>
      </c>
      <c r="AC1866" s="567" t="s">
        <v>3011</v>
      </c>
      <c r="AD1866" s="568">
        <v>9.5</v>
      </c>
      <c r="AE1866" s="568">
        <v>9</v>
      </c>
      <c r="AF1866" s="568">
        <v>9.5</v>
      </c>
      <c r="AG1866" s="568" t="s">
        <v>2479</v>
      </c>
      <c r="AH1866" s="568">
        <v>7.5</v>
      </c>
      <c r="AI1866" s="567" t="s">
        <v>3006</v>
      </c>
      <c r="AJ1866" s="568" t="s">
        <v>2480</v>
      </c>
      <c r="AK1866" s="567" t="s">
        <v>2729</v>
      </c>
      <c r="AL1866" s="568">
        <v>9</v>
      </c>
      <c r="AM1866" s="568">
        <v>5.5</v>
      </c>
      <c r="AN1866" s="568">
        <v>6</v>
      </c>
      <c r="AO1866" s="568" t="s">
        <v>3092</v>
      </c>
    </row>
    <row r="1867" spans="1:41" ht="15" customHeight="1">
      <c r="A1867" s="514" t="s">
        <v>827</v>
      </c>
      <c r="B1867" s="512" t="s">
        <v>2316</v>
      </c>
      <c r="C1867" s="568">
        <v>8</v>
      </c>
      <c r="D1867" s="568" t="s">
        <v>2502</v>
      </c>
      <c r="E1867" s="568">
        <v>7.75</v>
      </c>
      <c r="F1867" s="568">
        <v>8</v>
      </c>
      <c r="G1867" s="568">
        <v>8</v>
      </c>
      <c r="H1867" s="568">
        <v>8.25</v>
      </c>
      <c r="I1867" s="568">
        <v>8.25</v>
      </c>
      <c r="J1867" s="568">
        <v>7.5</v>
      </c>
      <c r="K1867" s="568" t="s">
        <v>2523</v>
      </c>
      <c r="L1867" s="570">
        <v>8.5</v>
      </c>
      <c r="M1867" s="568" t="s">
        <v>2479</v>
      </c>
      <c r="N1867" s="568" t="s">
        <v>2550</v>
      </c>
      <c r="O1867" s="567" t="s">
        <v>2501</v>
      </c>
      <c r="P1867" s="568">
        <v>8.25</v>
      </c>
      <c r="Q1867" s="568">
        <v>9</v>
      </c>
      <c r="R1867" s="547">
        <v>9</v>
      </c>
      <c r="S1867" s="547">
        <v>8.75</v>
      </c>
      <c r="T1867" s="547" t="s">
        <v>2614</v>
      </c>
      <c r="U1867" s="547" t="s">
        <v>2614</v>
      </c>
      <c r="V1867" s="547">
        <v>9.25</v>
      </c>
      <c r="W1867" s="547" t="s">
        <v>2505</v>
      </c>
      <c r="X1867" s="547">
        <v>8</v>
      </c>
      <c r="Y1867" s="547">
        <v>9.25</v>
      </c>
      <c r="Z1867" s="568">
        <v>9.5</v>
      </c>
      <c r="AA1867" s="568" t="s">
        <v>3101</v>
      </c>
      <c r="AB1867" s="568" t="s">
        <v>2384</v>
      </c>
      <c r="AC1867" s="567" t="s">
        <v>3011</v>
      </c>
      <c r="AD1867" s="568">
        <v>9.5</v>
      </c>
      <c r="AE1867" s="568">
        <v>9.25</v>
      </c>
      <c r="AF1867" s="568">
        <v>9.5</v>
      </c>
      <c r="AG1867" s="568" t="s">
        <v>2479</v>
      </c>
      <c r="AH1867" s="567" t="s">
        <v>2442</v>
      </c>
      <c r="AI1867" s="567" t="s">
        <v>3102</v>
      </c>
      <c r="AJ1867" s="568" t="s">
        <v>2384</v>
      </c>
      <c r="AK1867" s="567" t="s">
        <v>2502</v>
      </c>
      <c r="AL1867" s="568">
        <v>9</v>
      </c>
      <c r="AM1867" s="568">
        <v>5.5</v>
      </c>
      <c r="AN1867" s="568">
        <v>8</v>
      </c>
      <c r="AO1867" s="568" t="s">
        <v>3103</v>
      </c>
    </row>
    <row r="1868" spans="1:41" ht="15" customHeight="1">
      <c r="A1868" s="514" t="s">
        <v>828</v>
      </c>
      <c r="B1868" s="512" t="s">
        <v>2317</v>
      </c>
      <c r="C1868" s="568">
        <v>8.25</v>
      </c>
      <c r="D1868" s="568" t="s">
        <v>2502</v>
      </c>
      <c r="E1868" s="568">
        <v>8</v>
      </c>
      <c r="F1868" s="568">
        <v>8.5</v>
      </c>
      <c r="G1868" s="568">
        <v>8.25</v>
      </c>
      <c r="H1868" s="568">
        <v>8.5</v>
      </c>
      <c r="I1868" s="568">
        <v>8.5</v>
      </c>
      <c r="J1868" s="568">
        <v>7.75</v>
      </c>
      <c r="K1868" s="568">
        <v>8</v>
      </c>
      <c r="L1868" s="568" t="s">
        <v>76</v>
      </c>
      <c r="M1868" s="568">
        <v>8</v>
      </c>
      <c r="N1868" s="568" t="s">
        <v>76</v>
      </c>
      <c r="O1868" s="567" t="s">
        <v>2501</v>
      </c>
      <c r="P1868" s="568">
        <v>8.5</v>
      </c>
      <c r="Q1868" s="568" t="s">
        <v>76</v>
      </c>
      <c r="R1868" s="547">
        <v>7.75</v>
      </c>
      <c r="S1868" s="547">
        <v>9</v>
      </c>
      <c r="T1868" s="547">
        <v>8.5</v>
      </c>
      <c r="U1868" s="547" t="s">
        <v>76</v>
      </c>
      <c r="V1868" s="547" t="s">
        <v>76</v>
      </c>
      <c r="W1868" s="547" t="s">
        <v>2505</v>
      </c>
      <c r="X1868" s="547">
        <v>8</v>
      </c>
      <c r="Y1868" s="546" t="s">
        <v>2996</v>
      </c>
      <c r="Z1868" s="567" t="s">
        <v>76</v>
      </c>
      <c r="AA1868" s="567" t="s">
        <v>76</v>
      </c>
      <c r="AB1868" s="568" t="s">
        <v>2384</v>
      </c>
      <c r="AC1868" s="567" t="s">
        <v>1782</v>
      </c>
      <c r="AD1868" s="568">
        <v>9.5</v>
      </c>
      <c r="AE1868" s="568" t="s">
        <v>76</v>
      </c>
      <c r="AF1868" s="568">
        <v>8.5</v>
      </c>
      <c r="AG1868" s="568" t="s">
        <v>76</v>
      </c>
      <c r="AH1868" s="567" t="s">
        <v>2442</v>
      </c>
      <c r="AI1868" s="567" t="s">
        <v>3104</v>
      </c>
      <c r="AJ1868" s="568" t="s">
        <v>2501</v>
      </c>
      <c r="AK1868" s="567" t="s">
        <v>2502</v>
      </c>
      <c r="AL1868" s="568">
        <v>9</v>
      </c>
      <c r="AM1868" s="568">
        <v>5.5</v>
      </c>
      <c r="AN1868" s="568">
        <v>8</v>
      </c>
      <c r="AO1868" s="568" t="s">
        <v>3074</v>
      </c>
    </row>
    <row r="1869" spans="1:41" ht="15" customHeight="1">
      <c r="A1869" s="514" t="s">
        <v>854</v>
      </c>
      <c r="B1869" s="512" t="s">
        <v>2318</v>
      </c>
      <c r="C1869" s="568" t="s">
        <v>76</v>
      </c>
      <c r="D1869" s="568" t="s">
        <v>2502</v>
      </c>
      <c r="E1869" s="568" t="s">
        <v>76</v>
      </c>
      <c r="F1869" s="568" t="s">
        <v>76</v>
      </c>
      <c r="G1869" s="568">
        <v>8.25</v>
      </c>
      <c r="H1869" s="568">
        <v>8.5</v>
      </c>
      <c r="I1869" s="568">
        <v>8.5</v>
      </c>
      <c r="J1869" s="568">
        <v>7.75</v>
      </c>
      <c r="K1869" s="568">
        <v>8</v>
      </c>
      <c r="L1869" s="568" t="s">
        <v>76</v>
      </c>
      <c r="M1869" s="568" t="s">
        <v>76</v>
      </c>
      <c r="N1869" s="568" t="s">
        <v>76</v>
      </c>
      <c r="O1869" s="567" t="s">
        <v>2501</v>
      </c>
      <c r="P1869" s="568"/>
      <c r="Q1869" s="568" t="s">
        <v>76</v>
      </c>
      <c r="R1869" s="547">
        <v>7.75</v>
      </c>
      <c r="S1869" s="547" t="s">
        <v>76</v>
      </c>
      <c r="T1869" s="547">
        <v>8.5</v>
      </c>
      <c r="U1869" s="547" t="s">
        <v>76</v>
      </c>
      <c r="V1869" s="547" t="s">
        <v>76</v>
      </c>
      <c r="W1869" s="547" t="s">
        <v>2505</v>
      </c>
      <c r="X1869" s="547">
        <v>8</v>
      </c>
      <c r="Y1869" s="547" t="s">
        <v>2979</v>
      </c>
      <c r="Z1869" s="567" t="s">
        <v>76</v>
      </c>
      <c r="AA1869" s="567" t="s">
        <v>76</v>
      </c>
      <c r="AB1869" s="568" t="s">
        <v>2384</v>
      </c>
      <c r="AC1869" s="567" t="s">
        <v>1782</v>
      </c>
      <c r="AD1869" s="568" t="s">
        <v>76</v>
      </c>
      <c r="AE1869" s="568" t="s">
        <v>76</v>
      </c>
      <c r="AF1869" s="568">
        <v>8.5</v>
      </c>
      <c r="AG1869" s="568" t="s">
        <v>76</v>
      </c>
      <c r="AH1869" s="567" t="s">
        <v>3099</v>
      </c>
      <c r="AI1869" s="567" t="s">
        <v>3058</v>
      </c>
      <c r="AJ1869" s="568" t="s">
        <v>2501</v>
      </c>
      <c r="AK1869" s="567" t="s">
        <v>2502</v>
      </c>
      <c r="AL1869" s="568">
        <v>9</v>
      </c>
      <c r="AM1869" s="568" t="s">
        <v>76</v>
      </c>
      <c r="AN1869" s="568">
        <v>8</v>
      </c>
      <c r="AO1869" s="568" t="s">
        <v>76</v>
      </c>
    </row>
    <row r="1870" spans="1:41" ht="15" customHeight="1">
      <c r="A1870" s="2639" t="s">
        <v>388</v>
      </c>
      <c r="B1870" s="2639"/>
      <c r="C1870" s="568"/>
      <c r="D1870" s="568"/>
      <c r="E1870" s="568"/>
      <c r="F1870" s="568"/>
      <c r="G1870" s="568"/>
      <c r="H1870" s="568"/>
      <c r="I1870" s="568"/>
      <c r="J1870" s="568"/>
      <c r="K1870" s="568"/>
      <c r="L1870" s="568"/>
      <c r="M1870" s="568"/>
      <c r="N1870" s="568"/>
      <c r="O1870" s="567" t="s">
        <v>311</v>
      </c>
      <c r="P1870" s="568"/>
      <c r="Q1870" s="567"/>
      <c r="R1870" s="547"/>
      <c r="S1870" s="547"/>
      <c r="T1870" s="547"/>
      <c r="U1870" s="547"/>
      <c r="V1870" s="547"/>
      <c r="W1870" s="547"/>
      <c r="X1870" s="546"/>
      <c r="Y1870" s="547"/>
      <c r="Z1870" s="567"/>
      <c r="AA1870" s="567"/>
      <c r="AB1870" s="568"/>
      <c r="AC1870" s="567"/>
      <c r="AD1870" s="568"/>
      <c r="AE1870" s="568"/>
      <c r="AF1870" s="568"/>
      <c r="AG1870" s="568"/>
      <c r="AH1870" s="567"/>
      <c r="AI1870" s="567"/>
      <c r="AJ1870" s="567"/>
      <c r="AK1870" s="567"/>
      <c r="AL1870" s="567"/>
      <c r="AM1870" s="567"/>
      <c r="AN1870" s="568"/>
      <c r="AO1870" s="568"/>
    </row>
    <row r="1871" spans="1:41" ht="15" customHeight="1">
      <c r="A1871" s="2639" t="s">
        <v>389</v>
      </c>
      <c r="B1871" s="2639"/>
      <c r="C1871" s="568"/>
      <c r="D1871" s="568"/>
      <c r="E1871" s="568"/>
      <c r="F1871" s="568"/>
      <c r="G1871" s="568"/>
      <c r="H1871" s="568"/>
      <c r="I1871" s="568"/>
      <c r="J1871" s="568"/>
      <c r="K1871" s="568"/>
      <c r="L1871" s="568"/>
      <c r="M1871" s="568"/>
      <c r="N1871" s="568"/>
      <c r="O1871" s="567"/>
      <c r="P1871" s="568"/>
      <c r="Q1871" s="567"/>
      <c r="R1871" s="547"/>
      <c r="S1871" s="547"/>
      <c r="T1871" s="547"/>
      <c r="U1871" s="547"/>
      <c r="V1871" s="547"/>
      <c r="W1871" s="547"/>
      <c r="X1871" s="546"/>
      <c r="Y1871" s="547"/>
      <c r="Z1871" s="567"/>
      <c r="AA1871" s="567"/>
      <c r="AB1871" s="568"/>
      <c r="AC1871" s="567"/>
      <c r="AD1871" s="568"/>
      <c r="AE1871" s="568"/>
      <c r="AF1871" s="568"/>
      <c r="AG1871" s="568"/>
      <c r="AH1871" s="567"/>
      <c r="AI1871" s="567"/>
      <c r="AJ1871" s="567"/>
      <c r="AK1871" s="567"/>
      <c r="AL1871" s="567"/>
      <c r="AM1871" s="567"/>
      <c r="AN1871" s="568"/>
      <c r="AO1871" s="568"/>
    </row>
    <row r="1872" spans="1:41" ht="15" customHeight="1">
      <c r="A1872" s="563"/>
      <c r="B1872" s="564" t="s">
        <v>390</v>
      </c>
      <c r="C1872" s="547" t="s">
        <v>1646</v>
      </c>
      <c r="D1872" s="547" t="s">
        <v>2272</v>
      </c>
      <c r="E1872" s="547" t="s">
        <v>2841</v>
      </c>
      <c r="F1872" s="568">
        <v>10</v>
      </c>
      <c r="G1872" s="547" t="s">
        <v>2323</v>
      </c>
      <c r="H1872" s="568">
        <v>10</v>
      </c>
      <c r="I1872" s="568">
        <v>11</v>
      </c>
      <c r="J1872" s="568">
        <v>10</v>
      </c>
      <c r="K1872" s="568">
        <v>13</v>
      </c>
      <c r="L1872" s="568">
        <v>10</v>
      </c>
      <c r="M1872" s="568">
        <v>13</v>
      </c>
      <c r="N1872" s="568">
        <v>12</v>
      </c>
      <c r="O1872" s="568">
        <v>12</v>
      </c>
      <c r="P1872" s="568">
        <v>13</v>
      </c>
      <c r="Q1872" s="568">
        <v>8.5</v>
      </c>
      <c r="R1872" s="547">
        <v>13</v>
      </c>
      <c r="S1872" s="547">
        <v>13</v>
      </c>
      <c r="T1872" s="547">
        <v>13</v>
      </c>
      <c r="U1872" s="547">
        <v>13</v>
      </c>
      <c r="V1872" s="547">
        <v>12</v>
      </c>
      <c r="W1872" s="547">
        <v>13</v>
      </c>
      <c r="X1872" s="547">
        <v>11</v>
      </c>
      <c r="Y1872" s="547">
        <v>13</v>
      </c>
      <c r="Z1872" s="568">
        <v>13</v>
      </c>
      <c r="AA1872" s="568">
        <v>11</v>
      </c>
      <c r="AB1872" s="568">
        <v>12</v>
      </c>
      <c r="AC1872" s="568">
        <v>13</v>
      </c>
      <c r="AD1872" s="568">
        <v>9</v>
      </c>
      <c r="AE1872" s="568">
        <v>12.5</v>
      </c>
      <c r="AF1872" s="568">
        <v>13</v>
      </c>
      <c r="AG1872" s="568">
        <v>13</v>
      </c>
      <c r="AH1872" s="568">
        <v>13</v>
      </c>
      <c r="AI1872" s="568">
        <v>11.5</v>
      </c>
      <c r="AJ1872" s="568">
        <v>13</v>
      </c>
      <c r="AK1872" s="568">
        <v>7</v>
      </c>
      <c r="AL1872" s="568">
        <v>13</v>
      </c>
      <c r="AM1872" s="568">
        <v>12</v>
      </c>
      <c r="AN1872" s="568" t="s">
        <v>76</v>
      </c>
      <c r="AO1872" s="568">
        <v>13</v>
      </c>
    </row>
    <row r="1873" spans="1:41" ht="15" customHeight="1">
      <c r="A1873" s="563"/>
      <c r="B1873" s="564" t="s">
        <v>391</v>
      </c>
      <c r="C1873" s="568" t="s">
        <v>2867</v>
      </c>
      <c r="D1873" s="568" t="s">
        <v>76</v>
      </c>
      <c r="E1873" s="568" t="s">
        <v>76</v>
      </c>
      <c r="F1873" s="568" t="s">
        <v>76</v>
      </c>
      <c r="G1873" s="568" t="s">
        <v>76</v>
      </c>
      <c r="H1873" s="568">
        <v>12</v>
      </c>
      <c r="I1873" s="568" t="s">
        <v>76</v>
      </c>
      <c r="J1873" s="568" t="s">
        <v>76</v>
      </c>
      <c r="K1873" s="568">
        <v>13</v>
      </c>
      <c r="L1873" s="568" t="s">
        <v>76</v>
      </c>
      <c r="M1873" s="568" t="s">
        <v>76</v>
      </c>
      <c r="N1873" s="568" t="s">
        <v>76</v>
      </c>
      <c r="O1873" s="567" t="s">
        <v>76</v>
      </c>
      <c r="P1873" s="568" t="s">
        <v>76</v>
      </c>
      <c r="Q1873" s="568"/>
      <c r="R1873" s="547">
        <v>13</v>
      </c>
      <c r="S1873" s="547" t="s">
        <v>76</v>
      </c>
      <c r="T1873" s="547" t="s">
        <v>76</v>
      </c>
      <c r="U1873" s="547" t="s">
        <v>76</v>
      </c>
      <c r="V1873" s="547" t="s">
        <v>76</v>
      </c>
      <c r="W1873" s="547" t="s">
        <v>76</v>
      </c>
      <c r="X1873" s="547">
        <v>13</v>
      </c>
      <c r="Y1873" s="547">
        <v>2</v>
      </c>
      <c r="Z1873" s="568" t="s">
        <v>76</v>
      </c>
      <c r="AA1873" s="568">
        <v>13</v>
      </c>
      <c r="AB1873" s="568" t="s">
        <v>76</v>
      </c>
      <c r="AC1873" s="568" t="s">
        <v>76</v>
      </c>
      <c r="AD1873" s="568" t="s">
        <v>76</v>
      </c>
      <c r="AE1873" s="568" t="s">
        <v>76</v>
      </c>
      <c r="AF1873" s="568" t="s">
        <v>76</v>
      </c>
      <c r="AG1873" s="568" t="s">
        <v>76</v>
      </c>
      <c r="AH1873" s="567" t="s">
        <v>76</v>
      </c>
      <c r="AI1873" s="568" t="s">
        <v>76</v>
      </c>
      <c r="AJ1873" s="568" t="s">
        <v>76</v>
      </c>
      <c r="AK1873" s="567" t="s">
        <v>76</v>
      </c>
      <c r="AL1873" s="568" t="s">
        <v>76</v>
      </c>
      <c r="AM1873" s="568">
        <v>12</v>
      </c>
      <c r="AN1873" s="568" t="s">
        <v>76</v>
      </c>
      <c r="AO1873" s="568">
        <v>13</v>
      </c>
    </row>
    <row r="1874" spans="1:41" ht="15" customHeight="1">
      <c r="A1874" s="2639" t="s">
        <v>400</v>
      </c>
      <c r="B1874" s="2639"/>
      <c r="C1874" s="568"/>
      <c r="D1874" s="568"/>
      <c r="E1874" s="568"/>
      <c r="F1874" s="568"/>
      <c r="G1874" s="568"/>
      <c r="H1874" s="568"/>
      <c r="I1874" s="568"/>
      <c r="J1874" s="568"/>
      <c r="K1874" s="568"/>
      <c r="L1874" s="568"/>
      <c r="M1874" s="568"/>
      <c r="N1874" s="568"/>
      <c r="O1874" s="567"/>
      <c r="P1874" s="568"/>
      <c r="Q1874" s="567"/>
      <c r="R1874" s="547"/>
      <c r="S1874" s="547"/>
      <c r="T1874" s="547"/>
      <c r="U1874" s="547"/>
      <c r="V1874" s="547"/>
      <c r="W1874" s="547"/>
      <c r="X1874" s="547"/>
      <c r="Y1874" s="547"/>
      <c r="Z1874" s="567"/>
      <c r="AA1874" s="567"/>
      <c r="AB1874" s="568"/>
      <c r="AC1874" s="568"/>
      <c r="AD1874" s="568"/>
      <c r="AE1874" s="568"/>
      <c r="AF1874" s="568"/>
      <c r="AG1874" s="568"/>
      <c r="AH1874" s="567"/>
      <c r="AI1874" s="568"/>
      <c r="AJ1874" s="568"/>
      <c r="AK1874" s="567"/>
      <c r="AL1874" s="568"/>
      <c r="AM1874" s="568"/>
      <c r="AN1874" s="568"/>
      <c r="AO1874" s="568"/>
    </row>
    <row r="1875" spans="1:41" ht="15" customHeight="1">
      <c r="B1875" s="564" t="s">
        <v>390</v>
      </c>
      <c r="C1875" s="568">
        <v>12.5</v>
      </c>
      <c r="D1875" s="568">
        <v>13</v>
      </c>
      <c r="E1875" s="547" t="s">
        <v>1647</v>
      </c>
      <c r="F1875" s="568">
        <v>13</v>
      </c>
      <c r="G1875" s="568">
        <v>12.5</v>
      </c>
      <c r="H1875" s="568">
        <v>12</v>
      </c>
      <c r="I1875" s="568">
        <v>11.5</v>
      </c>
      <c r="J1875" s="568">
        <v>13</v>
      </c>
      <c r="K1875" s="568">
        <v>13</v>
      </c>
      <c r="L1875" s="568">
        <v>13</v>
      </c>
      <c r="M1875" s="568">
        <v>13</v>
      </c>
      <c r="N1875" s="568">
        <v>13</v>
      </c>
      <c r="O1875" s="568">
        <v>13</v>
      </c>
      <c r="P1875" s="568">
        <v>13</v>
      </c>
      <c r="Q1875" s="568">
        <v>13</v>
      </c>
      <c r="R1875" s="547">
        <v>13</v>
      </c>
      <c r="S1875" s="547">
        <v>13</v>
      </c>
      <c r="T1875" s="547">
        <v>13</v>
      </c>
      <c r="U1875" s="547">
        <v>13</v>
      </c>
      <c r="V1875" s="547">
        <v>13</v>
      </c>
      <c r="W1875" s="547">
        <v>13</v>
      </c>
      <c r="X1875" s="547">
        <v>13</v>
      </c>
      <c r="Y1875" s="547">
        <v>13</v>
      </c>
      <c r="Z1875" s="568">
        <v>13</v>
      </c>
      <c r="AA1875" s="568">
        <v>13</v>
      </c>
      <c r="AB1875" s="568">
        <v>13</v>
      </c>
      <c r="AC1875" s="568">
        <v>13</v>
      </c>
      <c r="AD1875" s="568">
        <v>13</v>
      </c>
      <c r="AE1875" s="568">
        <v>13</v>
      </c>
      <c r="AF1875" s="568">
        <v>13</v>
      </c>
      <c r="AG1875" s="568">
        <v>13</v>
      </c>
      <c r="AH1875" s="568">
        <v>13</v>
      </c>
      <c r="AI1875" s="568">
        <v>12.5</v>
      </c>
      <c r="AJ1875" s="568">
        <v>13</v>
      </c>
      <c r="AK1875" s="568">
        <v>13</v>
      </c>
      <c r="AL1875" s="568">
        <v>13</v>
      </c>
      <c r="AM1875" s="568" t="s">
        <v>76</v>
      </c>
      <c r="AN1875" s="568" t="s">
        <v>1669</v>
      </c>
      <c r="AO1875" s="568">
        <v>13</v>
      </c>
    </row>
    <row r="1876" spans="1:41" ht="15" customHeight="1">
      <c r="B1876" s="564" t="s">
        <v>391</v>
      </c>
      <c r="C1876" s="568" t="s">
        <v>76</v>
      </c>
      <c r="D1876" s="568" t="s">
        <v>76</v>
      </c>
      <c r="E1876" s="568" t="s">
        <v>76</v>
      </c>
      <c r="F1876" s="568" t="s">
        <v>76</v>
      </c>
      <c r="G1876" s="568" t="s">
        <v>76</v>
      </c>
      <c r="H1876" s="568" t="s">
        <v>76</v>
      </c>
      <c r="I1876" s="568">
        <v>12.5</v>
      </c>
      <c r="J1876" s="568" t="s">
        <v>76</v>
      </c>
      <c r="K1876" s="568">
        <v>13</v>
      </c>
      <c r="L1876" s="568" t="s">
        <v>76</v>
      </c>
      <c r="M1876" s="568" t="s">
        <v>76</v>
      </c>
      <c r="N1876" s="568" t="s">
        <v>76</v>
      </c>
      <c r="O1876" s="568" t="s">
        <v>76</v>
      </c>
      <c r="P1876" s="567" t="s">
        <v>76</v>
      </c>
      <c r="Q1876" s="567" t="s">
        <v>76</v>
      </c>
      <c r="R1876" s="547">
        <v>13</v>
      </c>
      <c r="S1876" s="547" t="s">
        <v>76</v>
      </c>
      <c r="T1876" s="547" t="s">
        <v>76</v>
      </c>
      <c r="U1876" s="547" t="s">
        <v>76</v>
      </c>
      <c r="V1876" s="547" t="s">
        <v>76</v>
      </c>
      <c r="W1876" s="547" t="s">
        <v>76</v>
      </c>
      <c r="X1876" s="547" t="s">
        <v>76</v>
      </c>
      <c r="Y1876" s="547" t="s">
        <v>76</v>
      </c>
      <c r="Z1876" s="568" t="s">
        <v>76</v>
      </c>
      <c r="AA1876" s="568" t="s">
        <v>76</v>
      </c>
      <c r="AB1876" s="568" t="s">
        <v>76</v>
      </c>
      <c r="AC1876" s="568" t="s">
        <v>76</v>
      </c>
      <c r="AD1876" s="568" t="s">
        <v>76</v>
      </c>
      <c r="AE1876" s="568" t="s">
        <v>76</v>
      </c>
      <c r="AF1876" s="568" t="s">
        <v>76</v>
      </c>
      <c r="AG1876" s="568"/>
      <c r="AH1876" s="568" t="s">
        <v>76</v>
      </c>
      <c r="AI1876" s="568">
        <v>13</v>
      </c>
      <c r="AJ1876" s="568" t="s">
        <v>76</v>
      </c>
      <c r="AK1876" s="567" t="s">
        <v>76</v>
      </c>
      <c r="AL1876" s="568" t="s">
        <v>76</v>
      </c>
      <c r="AM1876" s="568">
        <v>13</v>
      </c>
      <c r="AN1876" s="568" t="s">
        <v>76</v>
      </c>
      <c r="AO1876" s="568">
        <v>13</v>
      </c>
    </row>
    <row r="1877" spans="1:41" ht="15" customHeight="1">
      <c r="A1877" s="2639" t="s">
        <v>47</v>
      </c>
      <c r="B1877" s="2639"/>
      <c r="C1877" s="568"/>
      <c r="D1877" s="568"/>
      <c r="E1877" s="568"/>
      <c r="F1877" s="568"/>
      <c r="G1877" s="568"/>
      <c r="H1877" s="568"/>
      <c r="I1877" s="568"/>
      <c r="J1877" s="568"/>
      <c r="K1877" s="568"/>
      <c r="L1877" s="568"/>
      <c r="M1877" s="568"/>
      <c r="N1877" s="568"/>
      <c r="O1877" s="568"/>
      <c r="P1877" s="567"/>
      <c r="Q1877" s="567"/>
      <c r="R1877" s="547" t="s">
        <v>1285</v>
      </c>
      <c r="S1877" s="547"/>
      <c r="T1877" s="547"/>
      <c r="U1877" s="547"/>
      <c r="V1877" s="547"/>
      <c r="W1877" s="547"/>
      <c r="X1877" s="547"/>
      <c r="Y1877" s="547"/>
      <c r="Z1877" s="568"/>
      <c r="AA1877" s="568"/>
      <c r="AB1877" s="568"/>
      <c r="AC1877" s="568"/>
      <c r="AD1877" s="568"/>
      <c r="AE1877" s="568"/>
      <c r="AF1877" s="568"/>
      <c r="AG1877" s="568"/>
      <c r="AH1877" s="568"/>
      <c r="AI1877" s="568"/>
      <c r="AJ1877" s="568"/>
      <c r="AK1877" s="567"/>
      <c r="AL1877" s="568"/>
      <c r="AM1877" s="568"/>
      <c r="AN1877" s="568"/>
      <c r="AO1877" s="568"/>
    </row>
    <row r="1878" spans="1:41" ht="15" customHeight="1">
      <c r="B1878" s="564" t="s">
        <v>390</v>
      </c>
      <c r="C1878" s="568">
        <v>12</v>
      </c>
      <c r="D1878" s="547" t="s">
        <v>1645</v>
      </c>
      <c r="E1878" s="547" t="s">
        <v>1663</v>
      </c>
      <c r="F1878" s="568">
        <v>12.5</v>
      </c>
      <c r="G1878" s="547" t="s">
        <v>1645</v>
      </c>
      <c r="H1878" s="568">
        <v>12</v>
      </c>
      <c r="I1878" s="568">
        <v>11</v>
      </c>
      <c r="J1878" s="547" t="s">
        <v>1854</v>
      </c>
      <c r="K1878" s="568">
        <v>16.5</v>
      </c>
      <c r="L1878" s="568">
        <v>13.25</v>
      </c>
      <c r="M1878" s="568">
        <v>14.75</v>
      </c>
      <c r="N1878" s="568">
        <v>14.5</v>
      </c>
      <c r="O1878" s="568">
        <v>11.5</v>
      </c>
      <c r="P1878" s="568">
        <v>11.5</v>
      </c>
      <c r="Q1878" s="570">
        <v>12</v>
      </c>
      <c r="R1878" s="547">
        <v>13.5</v>
      </c>
      <c r="S1878" s="547">
        <v>14.5</v>
      </c>
      <c r="T1878" s="547">
        <v>13</v>
      </c>
      <c r="U1878" s="547">
        <v>14.5</v>
      </c>
      <c r="V1878" s="547">
        <v>15.5</v>
      </c>
      <c r="W1878" s="547">
        <v>13</v>
      </c>
      <c r="X1878" s="547">
        <v>15.5</v>
      </c>
      <c r="Y1878" s="547">
        <v>11.5</v>
      </c>
      <c r="Z1878" s="568">
        <v>14.5</v>
      </c>
      <c r="AA1878" s="568">
        <v>13.5</v>
      </c>
      <c r="AB1878" s="568">
        <v>13.75</v>
      </c>
      <c r="AC1878" s="568">
        <v>15.3</v>
      </c>
      <c r="AD1878" s="568">
        <v>14</v>
      </c>
      <c r="AE1878" s="568">
        <v>14.5</v>
      </c>
      <c r="AF1878" s="568">
        <v>13</v>
      </c>
      <c r="AG1878" s="568">
        <v>14.5</v>
      </c>
      <c r="AH1878" s="568">
        <v>13</v>
      </c>
      <c r="AI1878" s="568">
        <v>14</v>
      </c>
      <c r="AJ1878" s="568">
        <v>15</v>
      </c>
      <c r="AK1878" s="568">
        <v>14</v>
      </c>
      <c r="AL1878" s="568" t="s">
        <v>76</v>
      </c>
      <c r="AM1878" s="568" t="s">
        <v>76</v>
      </c>
      <c r="AN1878" s="568" t="s">
        <v>1669</v>
      </c>
      <c r="AO1878" s="568">
        <v>13</v>
      </c>
    </row>
    <row r="1879" spans="1:41" ht="15" customHeight="1">
      <c r="B1879" s="564" t="s">
        <v>391</v>
      </c>
      <c r="C1879" s="568">
        <v>13</v>
      </c>
      <c r="D1879" s="568" t="s">
        <v>76</v>
      </c>
      <c r="E1879" s="568" t="s">
        <v>76</v>
      </c>
      <c r="F1879" s="568" t="s">
        <v>76</v>
      </c>
      <c r="G1879" s="568" t="s">
        <v>76</v>
      </c>
      <c r="H1879" s="568" t="s">
        <v>76</v>
      </c>
      <c r="I1879" s="568">
        <v>11.5</v>
      </c>
      <c r="J1879" s="568" t="s">
        <v>76</v>
      </c>
      <c r="K1879" s="568">
        <v>16.5</v>
      </c>
      <c r="L1879" s="568" t="s">
        <v>76</v>
      </c>
      <c r="M1879" s="568" t="s">
        <v>76</v>
      </c>
      <c r="N1879" s="568" t="s">
        <v>76</v>
      </c>
      <c r="O1879" s="568" t="s">
        <v>76</v>
      </c>
      <c r="P1879" s="567" t="s">
        <v>76</v>
      </c>
      <c r="Q1879" s="567" t="s">
        <v>76</v>
      </c>
      <c r="R1879" s="547" t="s">
        <v>76</v>
      </c>
      <c r="S1879" s="547" t="s">
        <v>76</v>
      </c>
      <c r="T1879" s="547" t="s">
        <v>76</v>
      </c>
      <c r="U1879" s="547" t="s">
        <v>76</v>
      </c>
      <c r="V1879" s="547" t="s">
        <v>76</v>
      </c>
      <c r="W1879" s="547" t="s">
        <v>76</v>
      </c>
      <c r="X1879" s="547" t="s">
        <v>76</v>
      </c>
      <c r="Y1879" s="547" t="s">
        <v>76</v>
      </c>
      <c r="Z1879" s="568" t="s">
        <v>76</v>
      </c>
      <c r="AA1879" s="568" t="s">
        <v>76</v>
      </c>
      <c r="AB1879" s="568" t="s">
        <v>76</v>
      </c>
      <c r="AC1879" s="568">
        <v>16.3</v>
      </c>
      <c r="AD1879" s="568" t="s">
        <v>76</v>
      </c>
      <c r="AE1879" s="568" t="s">
        <v>76</v>
      </c>
      <c r="AF1879" s="568" t="s">
        <v>76</v>
      </c>
      <c r="AG1879" s="568" t="s">
        <v>76</v>
      </c>
      <c r="AH1879" s="568" t="s">
        <v>76</v>
      </c>
      <c r="AI1879" s="568" t="s">
        <v>76</v>
      </c>
      <c r="AJ1879" s="568" t="s">
        <v>76</v>
      </c>
      <c r="AK1879" s="567" t="s">
        <v>76</v>
      </c>
      <c r="AL1879" s="568" t="s">
        <v>76</v>
      </c>
      <c r="AM1879" s="568">
        <v>11.5</v>
      </c>
      <c r="AN1879" s="568" t="s">
        <v>76</v>
      </c>
      <c r="AO1879" s="568">
        <v>15.5</v>
      </c>
    </row>
    <row r="1880" spans="1:41" ht="15" customHeight="1">
      <c r="A1880" s="2639" t="s">
        <v>407</v>
      </c>
      <c r="B1880" s="2639"/>
      <c r="C1880" s="568"/>
      <c r="D1880" s="568"/>
      <c r="E1880" s="568"/>
      <c r="F1880" s="568"/>
      <c r="G1880" s="568"/>
      <c r="H1880" s="568"/>
      <c r="I1880" s="568"/>
      <c r="J1880" s="568"/>
      <c r="K1880" s="568"/>
      <c r="L1880" s="568"/>
      <c r="M1880" s="568"/>
      <c r="N1880" s="568"/>
      <c r="O1880" s="568"/>
      <c r="P1880" s="567"/>
      <c r="Q1880" s="567"/>
      <c r="R1880" s="547"/>
      <c r="S1880" s="547"/>
      <c r="T1880" s="547"/>
      <c r="U1880" s="547"/>
      <c r="V1880" s="547"/>
      <c r="W1880" s="547"/>
      <c r="X1880" s="547"/>
      <c r="Y1880" s="547"/>
      <c r="Z1880" s="567"/>
      <c r="AA1880" s="567"/>
      <c r="AB1880" s="568"/>
      <c r="AC1880" s="571"/>
      <c r="AD1880" s="568"/>
      <c r="AE1880" s="568"/>
      <c r="AF1880" s="568"/>
      <c r="AG1880" s="568"/>
      <c r="AH1880" s="568"/>
      <c r="AI1880" s="568"/>
      <c r="AJ1880" s="568"/>
      <c r="AK1880" s="567"/>
      <c r="AL1880" s="568"/>
      <c r="AM1880" s="568"/>
      <c r="AN1880" s="568"/>
      <c r="AO1880" s="568"/>
    </row>
    <row r="1881" spans="1:41" ht="15" customHeight="1">
      <c r="A1881" s="565" t="s">
        <v>856</v>
      </c>
      <c r="B1881" s="703" t="s">
        <v>1258</v>
      </c>
      <c r="C1881" s="568"/>
      <c r="D1881" s="568"/>
      <c r="E1881" s="568"/>
      <c r="F1881" s="568"/>
      <c r="G1881" s="568"/>
      <c r="H1881" s="568"/>
      <c r="I1881" s="568"/>
      <c r="J1881" s="568"/>
      <c r="K1881" s="568"/>
      <c r="L1881" s="568"/>
      <c r="M1881" s="568"/>
      <c r="N1881" s="568"/>
      <c r="O1881" s="568"/>
      <c r="P1881" s="567"/>
      <c r="Q1881" s="567"/>
      <c r="R1881" s="547"/>
      <c r="S1881" s="547"/>
      <c r="T1881" s="547"/>
      <c r="U1881" s="547"/>
      <c r="V1881" s="547"/>
      <c r="W1881" s="547"/>
      <c r="X1881" s="547"/>
      <c r="Y1881" s="547"/>
      <c r="Z1881" s="567"/>
      <c r="AA1881" s="567"/>
      <c r="AB1881" s="568"/>
      <c r="AC1881" s="568"/>
      <c r="AD1881" s="568"/>
      <c r="AE1881" s="568"/>
      <c r="AF1881" s="568"/>
      <c r="AG1881" s="568"/>
      <c r="AH1881" s="568"/>
      <c r="AI1881" s="568"/>
      <c r="AJ1881" s="568"/>
      <c r="AK1881" s="567"/>
      <c r="AL1881" s="568"/>
      <c r="AM1881" s="568"/>
      <c r="AN1881" s="568"/>
      <c r="AO1881" s="568"/>
    </row>
    <row r="1882" spans="1:41" ht="15" customHeight="1">
      <c r="A1882" s="565"/>
      <c r="B1882" s="564" t="s">
        <v>401</v>
      </c>
      <c r="C1882" s="568">
        <v>13</v>
      </c>
      <c r="D1882" s="568">
        <v>13</v>
      </c>
      <c r="E1882" s="547" t="s">
        <v>1669</v>
      </c>
      <c r="F1882" s="568">
        <v>13</v>
      </c>
      <c r="G1882" s="568">
        <v>13</v>
      </c>
      <c r="H1882" s="568">
        <v>13</v>
      </c>
      <c r="I1882" s="568">
        <v>12.5</v>
      </c>
      <c r="J1882" s="568">
        <v>13</v>
      </c>
      <c r="K1882" s="568">
        <v>13</v>
      </c>
      <c r="L1882" s="568">
        <v>13</v>
      </c>
      <c r="M1882" s="568">
        <v>13</v>
      </c>
      <c r="N1882" s="568">
        <v>13</v>
      </c>
      <c r="O1882" s="568">
        <v>13</v>
      </c>
      <c r="P1882" s="568">
        <v>13</v>
      </c>
      <c r="Q1882" s="568">
        <v>13</v>
      </c>
      <c r="R1882" s="547">
        <v>13</v>
      </c>
      <c r="S1882" s="547">
        <v>13</v>
      </c>
      <c r="T1882" s="547">
        <v>13</v>
      </c>
      <c r="U1882" s="547">
        <v>13</v>
      </c>
      <c r="V1882" s="547">
        <v>13</v>
      </c>
      <c r="W1882" s="547">
        <v>13</v>
      </c>
      <c r="X1882" s="547">
        <v>13</v>
      </c>
      <c r="Y1882" s="547">
        <v>13</v>
      </c>
      <c r="Z1882" s="568">
        <v>13</v>
      </c>
      <c r="AA1882" s="568">
        <v>13</v>
      </c>
      <c r="AB1882" s="568">
        <v>13</v>
      </c>
      <c r="AC1882" s="568">
        <v>13</v>
      </c>
      <c r="AD1882" s="568">
        <v>13</v>
      </c>
      <c r="AE1882" s="568">
        <v>13</v>
      </c>
      <c r="AF1882" s="568">
        <v>13</v>
      </c>
      <c r="AG1882" s="568">
        <v>13</v>
      </c>
      <c r="AH1882" s="568">
        <v>13</v>
      </c>
      <c r="AI1882" s="568">
        <v>10.25</v>
      </c>
      <c r="AJ1882" s="568">
        <v>13</v>
      </c>
      <c r="AK1882" s="568">
        <v>13</v>
      </c>
      <c r="AL1882" s="568">
        <v>13</v>
      </c>
      <c r="AM1882" s="568">
        <v>10</v>
      </c>
      <c r="AN1882" s="568" t="s">
        <v>1669</v>
      </c>
      <c r="AO1882" s="568">
        <v>13</v>
      </c>
    </row>
    <row r="1883" spans="1:41" ht="15" customHeight="1">
      <c r="A1883" s="565"/>
      <c r="B1883" s="564" t="s">
        <v>402</v>
      </c>
      <c r="C1883" s="568" t="s">
        <v>76</v>
      </c>
      <c r="D1883" s="568" t="s">
        <v>76</v>
      </c>
      <c r="E1883" s="568" t="s">
        <v>76</v>
      </c>
      <c r="F1883" s="568" t="s">
        <v>76</v>
      </c>
      <c r="G1883" s="568" t="s">
        <v>76</v>
      </c>
      <c r="H1883" s="568" t="s">
        <v>76</v>
      </c>
      <c r="I1883" s="568" t="s">
        <v>76</v>
      </c>
      <c r="J1883" s="568" t="s">
        <v>76</v>
      </c>
      <c r="K1883" s="568" t="s">
        <v>76</v>
      </c>
      <c r="L1883" s="568" t="s">
        <v>76</v>
      </c>
      <c r="M1883" s="568" t="s">
        <v>76</v>
      </c>
      <c r="N1883" s="568" t="s">
        <v>76</v>
      </c>
      <c r="O1883" s="568" t="s">
        <v>76</v>
      </c>
      <c r="P1883" s="567" t="s">
        <v>76</v>
      </c>
      <c r="Q1883" s="567" t="s">
        <v>76</v>
      </c>
      <c r="R1883" s="547" t="s">
        <v>76</v>
      </c>
      <c r="S1883" s="547" t="s">
        <v>76</v>
      </c>
      <c r="T1883" s="547" t="s">
        <v>76</v>
      </c>
      <c r="U1883" s="547" t="s">
        <v>76</v>
      </c>
      <c r="V1883" s="547" t="s">
        <v>76</v>
      </c>
      <c r="W1883" s="547" t="s">
        <v>76</v>
      </c>
      <c r="X1883" s="547" t="s">
        <v>76</v>
      </c>
      <c r="Y1883" s="547" t="s">
        <v>76</v>
      </c>
      <c r="Z1883" s="568" t="s">
        <v>76</v>
      </c>
      <c r="AA1883" s="568" t="s">
        <v>76</v>
      </c>
      <c r="AB1883" s="567" t="s">
        <v>76</v>
      </c>
      <c r="AC1883" s="568" t="s">
        <v>76</v>
      </c>
      <c r="AD1883" s="568" t="s">
        <v>76</v>
      </c>
      <c r="AE1883" s="568" t="s">
        <v>76</v>
      </c>
      <c r="AF1883" s="568" t="s">
        <v>76</v>
      </c>
      <c r="AG1883" s="568" t="s">
        <v>76</v>
      </c>
      <c r="AH1883" s="568" t="s">
        <v>76</v>
      </c>
      <c r="AI1883" s="568">
        <v>13</v>
      </c>
      <c r="AJ1883" s="568" t="s">
        <v>76</v>
      </c>
      <c r="AK1883" s="567" t="s">
        <v>76</v>
      </c>
      <c r="AL1883" s="568" t="s">
        <v>76</v>
      </c>
      <c r="AM1883" s="568">
        <v>11.75</v>
      </c>
      <c r="AN1883" s="568" t="s">
        <v>76</v>
      </c>
      <c r="AO1883" s="568">
        <v>13</v>
      </c>
    </row>
    <row r="1884" spans="1:41" ht="15" customHeight="1">
      <c r="A1884" s="565" t="s">
        <v>1085</v>
      </c>
      <c r="B1884" s="701" t="s">
        <v>1259</v>
      </c>
      <c r="C1884" s="568"/>
      <c r="D1884" s="568"/>
      <c r="E1884" s="568"/>
      <c r="F1884" s="568"/>
      <c r="G1884" s="568"/>
      <c r="H1884" s="568"/>
      <c r="I1884" s="568"/>
      <c r="J1884" s="568"/>
      <c r="K1884" s="568"/>
      <c r="L1884" s="568"/>
      <c r="M1884" s="568"/>
      <c r="N1884" s="568"/>
      <c r="O1884" s="568"/>
      <c r="P1884" s="567"/>
      <c r="Q1884" s="567"/>
      <c r="R1884" s="547"/>
      <c r="S1884" s="547"/>
      <c r="T1884" s="547"/>
      <c r="U1884" s="547"/>
      <c r="V1884" s="547"/>
      <c r="W1884" s="547"/>
      <c r="X1884" s="547"/>
      <c r="Y1884" s="547"/>
      <c r="Z1884" s="568"/>
      <c r="AA1884" s="568"/>
      <c r="AB1884" s="567"/>
      <c r="AC1884" s="568"/>
      <c r="AD1884" s="568"/>
      <c r="AE1884" s="568"/>
      <c r="AF1884" s="568"/>
      <c r="AG1884" s="568"/>
      <c r="AH1884" s="568"/>
      <c r="AI1884" s="568"/>
      <c r="AJ1884" s="568"/>
      <c r="AK1884" s="567"/>
      <c r="AL1884" s="568"/>
      <c r="AM1884" s="568"/>
      <c r="AN1884" s="568"/>
      <c r="AO1884" s="568"/>
    </row>
    <row r="1885" spans="1:41" ht="15" customHeight="1">
      <c r="B1885" s="564" t="s">
        <v>401</v>
      </c>
      <c r="C1885" s="568">
        <v>13</v>
      </c>
      <c r="D1885" s="568">
        <v>13</v>
      </c>
      <c r="E1885" s="568">
        <v>12</v>
      </c>
      <c r="F1885" s="568">
        <v>12.5</v>
      </c>
      <c r="G1885" s="568">
        <v>13</v>
      </c>
      <c r="H1885" s="568">
        <v>13</v>
      </c>
      <c r="I1885" s="568">
        <v>13</v>
      </c>
      <c r="J1885" s="568">
        <v>13</v>
      </c>
      <c r="K1885" s="568">
        <v>16.5</v>
      </c>
      <c r="L1885" s="568">
        <v>13</v>
      </c>
      <c r="M1885" s="568">
        <v>14.5</v>
      </c>
      <c r="N1885" s="568">
        <v>14</v>
      </c>
      <c r="O1885" s="568">
        <v>11.5</v>
      </c>
      <c r="P1885" s="568">
        <v>13</v>
      </c>
      <c r="Q1885" s="568">
        <v>13</v>
      </c>
      <c r="R1885" s="547">
        <v>13</v>
      </c>
      <c r="S1885" s="547">
        <v>14.5</v>
      </c>
      <c r="T1885" s="547">
        <v>16</v>
      </c>
      <c r="U1885" s="547" t="s">
        <v>76</v>
      </c>
      <c r="V1885" s="547">
        <v>15.5</v>
      </c>
      <c r="W1885" s="547">
        <v>13</v>
      </c>
      <c r="X1885" s="547">
        <v>15.5</v>
      </c>
      <c r="Y1885" s="547">
        <v>11.5</v>
      </c>
      <c r="Z1885" s="568">
        <v>14.5</v>
      </c>
      <c r="AA1885" s="568">
        <v>13</v>
      </c>
      <c r="AB1885" s="568">
        <v>11.5</v>
      </c>
      <c r="AC1885" s="568">
        <v>15.3</v>
      </c>
      <c r="AD1885" s="568">
        <v>14</v>
      </c>
      <c r="AE1885" s="568">
        <v>11.5</v>
      </c>
      <c r="AF1885" s="568">
        <v>13.5</v>
      </c>
      <c r="AG1885" s="568">
        <v>15</v>
      </c>
      <c r="AH1885" s="568">
        <v>13</v>
      </c>
      <c r="AI1885" s="568">
        <v>16.75</v>
      </c>
      <c r="AJ1885" s="568">
        <v>15</v>
      </c>
      <c r="AK1885" s="567" t="s">
        <v>1550</v>
      </c>
      <c r="AL1885" s="568">
        <v>13</v>
      </c>
      <c r="AM1885" s="568">
        <v>11.5</v>
      </c>
      <c r="AN1885" s="568" t="s">
        <v>1669</v>
      </c>
      <c r="AO1885" s="568">
        <v>13</v>
      </c>
    </row>
    <row r="1886" spans="1:41" ht="15" customHeight="1">
      <c r="B1886" s="564" t="s">
        <v>402</v>
      </c>
      <c r="C1886" s="568" t="s">
        <v>76</v>
      </c>
      <c r="D1886" s="568" t="s">
        <v>76</v>
      </c>
      <c r="E1886" s="568" t="s">
        <v>76</v>
      </c>
      <c r="F1886" s="568" t="s">
        <v>76</v>
      </c>
      <c r="G1886" s="568" t="s">
        <v>76</v>
      </c>
      <c r="H1886" s="568" t="s">
        <v>76</v>
      </c>
      <c r="I1886" s="568" t="s">
        <v>76</v>
      </c>
      <c r="J1886" s="568" t="s">
        <v>76</v>
      </c>
      <c r="K1886" s="568" t="s">
        <v>76</v>
      </c>
      <c r="L1886" s="568" t="s">
        <v>76</v>
      </c>
      <c r="M1886" s="568" t="s">
        <v>76</v>
      </c>
      <c r="N1886" s="568" t="s">
        <v>76</v>
      </c>
      <c r="O1886" s="568" t="s">
        <v>76</v>
      </c>
      <c r="P1886" s="568" t="s">
        <v>76</v>
      </c>
      <c r="Q1886" s="568" t="s">
        <v>76</v>
      </c>
      <c r="R1886" s="547" t="s">
        <v>76</v>
      </c>
      <c r="S1886" s="547" t="s">
        <v>76</v>
      </c>
      <c r="T1886" s="547" t="s">
        <v>76</v>
      </c>
      <c r="U1886" s="547" t="s">
        <v>76</v>
      </c>
      <c r="V1886" s="547" t="s">
        <v>76</v>
      </c>
      <c r="W1886" s="547" t="s">
        <v>76</v>
      </c>
      <c r="X1886" s="547" t="s">
        <v>76</v>
      </c>
      <c r="Y1886" s="547" t="s">
        <v>76</v>
      </c>
      <c r="Z1886" s="568" t="s">
        <v>76</v>
      </c>
      <c r="AA1886" s="568" t="s">
        <v>76</v>
      </c>
      <c r="AB1886" s="568" t="s">
        <v>76</v>
      </c>
      <c r="AC1886" s="568">
        <v>16.3</v>
      </c>
      <c r="AD1886" s="568" t="s">
        <v>76</v>
      </c>
      <c r="AE1886" s="568" t="s">
        <v>76</v>
      </c>
      <c r="AF1886" s="568" t="s">
        <v>76</v>
      </c>
      <c r="AG1886" s="568" t="s">
        <v>76</v>
      </c>
      <c r="AH1886" s="568" t="s">
        <v>76</v>
      </c>
      <c r="AI1886" s="568" t="s">
        <v>76</v>
      </c>
      <c r="AJ1886" s="568" t="s">
        <v>76</v>
      </c>
      <c r="AK1886" s="568" t="s">
        <v>76</v>
      </c>
      <c r="AL1886" s="568" t="s">
        <v>76</v>
      </c>
      <c r="AM1886" s="568">
        <v>11.5</v>
      </c>
      <c r="AN1886" s="568" t="s">
        <v>76</v>
      </c>
      <c r="AO1886" s="568">
        <v>15.5</v>
      </c>
    </row>
    <row r="1887" spans="1:41" s="551" customFormat="1" ht="15" customHeight="1">
      <c r="A1887" s="2639" t="s">
        <v>211</v>
      </c>
      <c r="B1887" s="2639"/>
      <c r="C1887" s="568">
        <v>7</v>
      </c>
      <c r="D1887" s="568">
        <v>7</v>
      </c>
      <c r="E1887" s="568">
        <v>7</v>
      </c>
      <c r="F1887" s="568">
        <v>7</v>
      </c>
      <c r="G1887" s="568">
        <v>7</v>
      </c>
      <c r="H1887" s="568">
        <v>7</v>
      </c>
      <c r="I1887" s="568">
        <v>7</v>
      </c>
      <c r="J1887" s="568">
        <v>7</v>
      </c>
      <c r="K1887" s="568">
        <v>7</v>
      </c>
      <c r="L1887" s="568">
        <v>7</v>
      </c>
      <c r="M1887" s="568">
        <v>7</v>
      </c>
      <c r="N1887" s="568">
        <v>7</v>
      </c>
      <c r="O1887" s="568">
        <v>7</v>
      </c>
      <c r="P1887" s="568">
        <v>7</v>
      </c>
      <c r="Q1887" s="568">
        <v>7</v>
      </c>
      <c r="R1887" s="547">
        <v>7</v>
      </c>
      <c r="S1887" s="547">
        <v>7</v>
      </c>
      <c r="T1887" s="547">
        <v>7</v>
      </c>
      <c r="U1887" s="547">
        <v>7</v>
      </c>
      <c r="V1887" s="547">
        <v>7</v>
      </c>
      <c r="W1887" s="547">
        <v>7</v>
      </c>
      <c r="X1887" s="547">
        <v>7</v>
      </c>
      <c r="Y1887" s="547">
        <v>7</v>
      </c>
      <c r="Z1887" s="568">
        <v>7</v>
      </c>
      <c r="AA1887" s="568">
        <v>7</v>
      </c>
      <c r="AB1887" s="568">
        <v>7</v>
      </c>
      <c r="AC1887" s="568">
        <v>7</v>
      </c>
      <c r="AD1887" s="568">
        <v>7</v>
      </c>
      <c r="AE1887" s="568">
        <v>7</v>
      </c>
      <c r="AF1887" s="568">
        <v>7</v>
      </c>
      <c r="AG1887" s="568">
        <v>7</v>
      </c>
      <c r="AH1887" s="568">
        <v>7</v>
      </c>
      <c r="AI1887" s="568">
        <v>7</v>
      </c>
      <c r="AJ1887" s="568">
        <v>7</v>
      </c>
      <c r="AK1887" s="568">
        <v>7</v>
      </c>
      <c r="AL1887" s="568">
        <v>7</v>
      </c>
      <c r="AM1887" s="568">
        <v>7</v>
      </c>
      <c r="AN1887" s="568">
        <v>7</v>
      </c>
      <c r="AO1887" s="568" t="s">
        <v>76</v>
      </c>
    </row>
    <row r="1888" spans="1:41" ht="15" customHeight="1">
      <c r="A1888" s="2639" t="s">
        <v>408</v>
      </c>
      <c r="B1888" s="2639"/>
      <c r="C1888" s="568"/>
      <c r="D1888" s="568"/>
      <c r="E1888" s="568"/>
      <c r="F1888" s="568"/>
      <c r="G1888" s="568"/>
      <c r="H1888" s="568"/>
      <c r="I1888" s="568"/>
      <c r="J1888" s="568"/>
      <c r="K1888" s="568"/>
      <c r="L1888" s="568"/>
      <c r="M1888" s="568"/>
      <c r="N1888" s="568"/>
      <c r="O1888" s="568"/>
      <c r="P1888" s="567"/>
      <c r="Q1888" s="567"/>
      <c r="R1888" s="547"/>
      <c r="S1888" s="547"/>
      <c r="T1888" s="547"/>
      <c r="U1888" s="547"/>
      <c r="V1888" s="547"/>
      <c r="W1888" s="546"/>
      <c r="X1888" s="546"/>
      <c r="Y1888" s="547"/>
      <c r="Z1888" s="567"/>
      <c r="AA1888" s="567"/>
      <c r="AB1888" s="567"/>
      <c r="AC1888" s="567"/>
      <c r="AD1888" s="568"/>
      <c r="AE1888" s="568"/>
      <c r="AF1888" s="568"/>
      <c r="AG1888" s="568"/>
      <c r="AH1888" s="568"/>
      <c r="AI1888" s="568"/>
      <c r="AJ1888" s="568"/>
      <c r="AK1888" s="567"/>
      <c r="AL1888" s="568"/>
      <c r="AM1888" s="568">
        <v>7</v>
      </c>
      <c r="AN1888" s="568"/>
      <c r="AO1888" s="568"/>
    </row>
    <row r="1889" spans="1:41" ht="15" customHeight="1">
      <c r="B1889" s="564" t="s">
        <v>390</v>
      </c>
      <c r="C1889" s="568">
        <v>13</v>
      </c>
      <c r="D1889" s="568">
        <v>13</v>
      </c>
      <c r="E1889" s="547" t="s">
        <v>1669</v>
      </c>
      <c r="F1889" s="568">
        <v>13</v>
      </c>
      <c r="G1889" s="568">
        <v>13</v>
      </c>
      <c r="H1889" s="568">
        <v>13</v>
      </c>
      <c r="I1889" s="568">
        <v>13</v>
      </c>
      <c r="J1889" s="568">
        <v>13</v>
      </c>
      <c r="K1889" s="568">
        <v>13</v>
      </c>
      <c r="L1889" s="568">
        <v>13</v>
      </c>
      <c r="M1889" s="568">
        <v>13</v>
      </c>
      <c r="N1889" s="568">
        <v>13</v>
      </c>
      <c r="O1889" s="568">
        <v>13</v>
      </c>
      <c r="P1889" s="568">
        <v>13</v>
      </c>
      <c r="Q1889" s="568">
        <v>13</v>
      </c>
      <c r="R1889" s="547">
        <v>13</v>
      </c>
      <c r="S1889" s="547">
        <v>13</v>
      </c>
      <c r="T1889" s="547">
        <v>13</v>
      </c>
      <c r="U1889" s="547">
        <v>13</v>
      </c>
      <c r="V1889" s="547">
        <v>13</v>
      </c>
      <c r="W1889" s="547">
        <v>13</v>
      </c>
      <c r="X1889" s="547">
        <v>13</v>
      </c>
      <c r="Y1889" s="547">
        <v>13</v>
      </c>
      <c r="Z1889" s="568">
        <v>13</v>
      </c>
      <c r="AA1889" s="568">
        <v>13</v>
      </c>
      <c r="AB1889" s="568">
        <v>13</v>
      </c>
      <c r="AC1889" s="568">
        <v>13</v>
      </c>
      <c r="AD1889" s="568">
        <v>13</v>
      </c>
      <c r="AE1889" s="568">
        <v>13</v>
      </c>
      <c r="AF1889" s="568">
        <v>13</v>
      </c>
      <c r="AG1889" s="568">
        <v>13</v>
      </c>
      <c r="AH1889" s="568">
        <v>13</v>
      </c>
      <c r="AI1889" s="568">
        <v>10.5</v>
      </c>
      <c r="AJ1889" s="568">
        <v>13</v>
      </c>
      <c r="AK1889" s="568">
        <v>13</v>
      </c>
      <c r="AL1889" s="568">
        <v>13</v>
      </c>
      <c r="AM1889" s="568">
        <v>12</v>
      </c>
      <c r="AN1889" s="568" t="s">
        <v>1669</v>
      </c>
      <c r="AO1889" s="568">
        <v>13</v>
      </c>
    </row>
    <row r="1890" spans="1:41" ht="15" customHeight="1">
      <c r="B1890" s="564" t="s">
        <v>391</v>
      </c>
      <c r="C1890" s="568" t="s">
        <v>76</v>
      </c>
      <c r="D1890" s="568" t="s">
        <v>76</v>
      </c>
      <c r="E1890" s="568" t="s">
        <v>76</v>
      </c>
      <c r="F1890" s="568" t="s">
        <v>76</v>
      </c>
      <c r="G1890" s="568" t="s">
        <v>76</v>
      </c>
      <c r="H1890" s="568" t="s">
        <v>76</v>
      </c>
      <c r="I1890" s="568">
        <v>13</v>
      </c>
      <c r="J1890" s="568" t="s">
        <v>76</v>
      </c>
      <c r="K1890" s="568">
        <v>13</v>
      </c>
      <c r="L1890" s="568" t="s">
        <v>76</v>
      </c>
      <c r="M1890" s="568" t="s">
        <v>76</v>
      </c>
      <c r="N1890" s="568" t="s">
        <v>76</v>
      </c>
      <c r="O1890" s="568" t="s">
        <v>76</v>
      </c>
      <c r="P1890" s="567" t="s">
        <v>76</v>
      </c>
      <c r="Q1890" s="567" t="s">
        <v>76</v>
      </c>
      <c r="R1890" s="547">
        <v>13</v>
      </c>
      <c r="S1890" s="547" t="s">
        <v>76</v>
      </c>
      <c r="T1890" s="547" t="s">
        <v>76</v>
      </c>
      <c r="U1890" s="547" t="s">
        <v>76</v>
      </c>
      <c r="V1890" s="547" t="s">
        <v>76</v>
      </c>
      <c r="W1890" s="546" t="s">
        <v>76</v>
      </c>
      <c r="X1890" s="546" t="s">
        <v>76</v>
      </c>
      <c r="Y1890" s="546" t="s">
        <v>76</v>
      </c>
      <c r="Z1890" s="568">
        <v>12</v>
      </c>
      <c r="AA1890" s="568" t="s">
        <v>76</v>
      </c>
      <c r="AB1890" s="567" t="s">
        <v>76</v>
      </c>
      <c r="AC1890" s="568" t="s">
        <v>76</v>
      </c>
      <c r="AD1890" s="568" t="s">
        <v>76</v>
      </c>
      <c r="AE1890" s="568" t="s">
        <v>76</v>
      </c>
      <c r="AF1890" s="568" t="s">
        <v>76</v>
      </c>
      <c r="AG1890" s="568" t="s">
        <v>76</v>
      </c>
      <c r="AH1890" s="568" t="s">
        <v>76</v>
      </c>
      <c r="AI1890" s="568">
        <v>13</v>
      </c>
      <c r="AJ1890" s="568" t="s">
        <v>76</v>
      </c>
      <c r="AK1890" s="567" t="s">
        <v>76</v>
      </c>
      <c r="AL1890" s="568" t="s">
        <v>76</v>
      </c>
      <c r="AM1890" s="568">
        <v>13</v>
      </c>
      <c r="AN1890" s="568" t="s">
        <v>76</v>
      </c>
      <c r="AO1890" s="568">
        <v>13</v>
      </c>
    </row>
    <row r="1891" spans="1:41" ht="15" customHeight="1">
      <c r="A1891" s="2639" t="s">
        <v>409</v>
      </c>
      <c r="B1891" s="2639"/>
      <c r="C1891" s="568"/>
      <c r="D1891" s="568"/>
      <c r="E1891" s="568"/>
      <c r="F1891" s="568"/>
      <c r="G1891" s="568"/>
      <c r="H1891" s="568"/>
      <c r="I1891" s="568"/>
      <c r="J1891" s="568"/>
      <c r="K1891" s="568"/>
      <c r="L1891" s="568"/>
      <c r="M1891" s="568"/>
      <c r="N1891" s="568"/>
      <c r="O1891" s="568"/>
      <c r="P1891" s="567"/>
      <c r="Q1891" s="567"/>
      <c r="R1891" s="547"/>
      <c r="S1891" s="547"/>
      <c r="T1891" s="547"/>
      <c r="U1891" s="547"/>
      <c r="V1891" s="547"/>
      <c r="W1891" s="546"/>
      <c r="X1891" s="546"/>
      <c r="Y1891" s="546"/>
      <c r="Z1891" s="568"/>
      <c r="AA1891" s="568"/>
      <c r="AB1891" s="567"/>
      <c r="AC1891" s="568"/>
      <c r="AD1891" s="568"/>
      <c r="AE1891" s="568"/>
      <c r="AF1891" s="568"/>
      <c r="AG1891" s="568"/>
      <c r="AH1891" s="568"/>
      <c r="AI1891" s="568"/>
      <c r="AJ1891" s="568"/>
      <c r="AK1891" s="567"/>
      <c r="AL1891" s="568"/>
      <c r="AM1891" s="568"/>
      <c r="AN1891" s="568"/>
      <c r="AO1891" s="568"/>
    </row>
    <row r="1892" spans="1:41" ht="15" customHeight="1">
      <c r="B1892" s="564" t="s">
        <v>390</v>
      </c>
      <c r="C1892" s="568">
        <v>13</v>
      </c>
      <c r="D1892" s="568">
        <v>13</v>
      </c>
      <c r="E1892" s="568">
        <v>13</v>
      </c>
      <c r="F1892" s="568">
        <v>13</v>
      </c>
      <c r="G1892" s="568" t="s">
        <v>76</v>
      </c>
      <c r="H1892" s="568" t="s">
        <v>76</v>
      </c>
      <c r="I1892" s="568">
        <v>13</v>
      </c>
      <c r="J1892" s="568">
        <v>13</v>
      </c>
      <c r="K1892" s="568">
        <v>13</v>
      </c>
      <c r="L1892" s="568">
        <v>13</v>
      </c>
      <c r="M1892" s="568">
        <v>13</v>
      </c>
      <c r="N1892" s="568">
        <v>13</v>
      </c>
      <c r="O1892" s="568">
        <v>13</v>
      </c>
      <c r="P1892" s="568">
        <v>13</v>
      </c>
      <c r="Q1892" s="568">
        <v>13</v>
      </c>
      <c r="R1892" s="547">
        <v>13</v>
      </c>
      <c r="S1892" s="547">
        <v>13</v>
      </c>
      <c r="T1892" s="547">
        <v>13</v>
      </c>
      <c r="U1892" s="547">
        <v>13</v>
      </c>
      <c r="V1892" s="547">
        <v>13</v>
      </c>
      <c r="W1892" s="547">
        <v>13</v>
      </c>
      <c r="X1892" s="547">
        <v>13</v>
      </c>
      <c r="Y1892" s="547">
        <v>13</v>
      </c>
      <c r="Z1892" s="568">
        <v>13</v>
      </c>
      <c r="AA1892" s="568">
        <v>13</v>
      </c>
      <c r="AB1892" s="568">
        <v>13</v>
      </c>
      <c r="AC1892" s="568">
        <v>13</v>
      </c>
      <c r="AD1892" s="568">
        <v>13</v>
      </c>
      <c r="AE1892" s="568" t="s">
        <v>2894</v>
      </c>
      <c r="AF1892" s="568">
        <v>13</v>
      </c>
      <c r="AG1892" s="568">
        <v>13</v>
      </c>
      <c r="AH1892" s="568">
        <v>13</v>
      </c>
      <c r="AI1892" s="568">
        <v>12.5</v>
      </c>
      <c r="AJ1892" s="568">
        <v>13</v>
      </c>
      <c r="AK1892" s="568" t="s">
        <v>76</v>
      </c>
      <c r="AL1892" s="568" t="s">
        <v>76</v>
      </c>
      <c r="AM1892" s="568" t="s">
        <v>76</v>
      </c>
      <c r="AN1892" s="568">
        <v>13</v>
      </c>
      <c r="AO1892" s="568">
        <v>9.99</v>
      </c>
    </row>
    <row r="1893" spans="1:41" ht="15" customHeight="1">
      <c r="B1893" s="564" t="s">
        <v>391</v>
      </c>
      <c r="C1893" s="568" t="s">
        <v>76</v>
      </c>
      <c r="D1893" s="568" t="s">
        <v>76</v>
      </c>
      <c r="E1893" s="568" t="s">
        <v>76</v>
      </c>
      <c r="F1893" s="568" t="s">
        <v>76</v>
      </c>
      <c r="G1893" s="568" t="s">
        <v>76</v>
      </c>
      <c r="H1893" s="568" t="s">
        <v>76</v>
      </c>
      <c r="I1893" s="568" t="s">
        <v>76</v>
      </c>
      <c r="J1893" s="568" t="s">
        <v>76</v>
      </c>
      <c r="K1893" s="568">
        <v>13</v>
      </c>
      <c r="L1893" s="568" t="s">
        <v>76</v>
      </c>
      <c r="M1893" s="568" t="s">
        <v>76</v>
      </c>
      <c r="N1893" s="568" t="s">
        <v>76</v>
      </c>
      <c r="O1893" s="567" t="s">
        <v>76</v>
      </c>
      <c r="P1893" s="568" t="s">
        <v>76</v>
      </c>
      <c r="Q1893" s="567" t="s">
        <v>76</v>
      </c>
      <c r="R1893" s="547">
        <v>13</v>
      </c>
      <c r="S1893" s="547" t="s">
        <v>76</v>
      </c>
      <c r="T1893" s="547" t="s">
        <v>76</v>
      </c>
      <c r="U1893" s="547" t="s">
        <v>76</v>
      </c>
      <c r="V1893" s="547" t="s">
        <v>76</v>
      </c>
      <c r="W1893" s="547" t="s">
        <v>76</v>
      </c>
      <c r="X1893" s="547" t="s">
        <v>76</v>
      </c>
      <c r="Y1893" s="547" t="s">
        <v>76</v>
      </c>
      <c r="Z1893" s="568" t="s">
        <v>76</v>
      </c>
      <c r="AA1893" s="568" t="s">
        <v>76</v>
      </c>
      <c r="AB1893" s="568">
        <v>13</v>
      </c>
      <c r="AC1893" s="567" t="s">
        <v>76</v>
      </c>
      <c r="AD1893" s="568" t="s">
        <v>76</v>
      </c>
      <c r="AE1893" s="568">
        <v>13</v>
      </c>
      <c r="AF1893" s="568" t="s">
        <v>76</v>
      </c>
      <c r="AG1893" s="568" t="s">
        <v>76</v>
      </c>
      <c r="AH1893" s="568" t="s">
        <v>76</v>
      </c>
      <c r="AI1893" s="568" t="s">
        <v>76</v>
      </c>
      <c r="AJ1893" s="568" t="s">
        <v>76</v>
      </c>
      <c r="AK1893" s="567" t="s">
        <v>76</v>
      </c>
      <c r="AL1893" s="568" t="s">
        <v>76</v>
      </c>
      <c r="AM1893" s="568" t="s">
        <v>76</v>
      </c>
      <c r="AN1893" s="568" t="s">
        <v>76</v>
      </c>
      <c r="AO1893" s="568">
        <v>13</v>
      </c>
    </row>
    <row r="1894" spans="1:41" ht="15" customHeight="1">
      <c r="A1894" s="2639" t="s">
        <v>410</v>
      </c>
      <c r="B1894" s="2639"/>
      <c r="C1894" s="568"/>
      <c r="D1894" s="568"/>
      <c r="E1894" s="568"/>
      <c r="F1894" s="568"/>
      <c r="G1894" s="568"/>
      <c r="H1894" s="568"/>
      <c r="I1894" s="568"/>
      <c r="J1894" s="568"/>
      <c r="K1894" s="568"/>
      <c r="L1894" s="568"/>
      <c r="M1894" s="568"/>
      <c r="N1894" s="568"/>
      <c r="O1894" s="567"/>
      <c r="P1894" s="568"/>
      <c r="Q1894" s="567"/>
      <c r="R1894" s="547"/>
      <c r="S1894" s="547"/>
      <c r="T1894" s="547"/>
      <c r="U1894" s="547"/>
      <c r="V1894" s="547"/>
      <c r="W1894" s="547"/>
      <c r="X1894" s="547"/>
      <c r="Y1894" s="547"/>
      <c r="Z1894" s="568"/>
      <c r="AA1894" s="568"/>
      <c r="AB1894" s="567"/>
      <c r="AC1894" s="567"/>
      <c r="AD1894" s="568"/>
      <c r="AE1894" s="568"/>
      <c r="AF1894" s="568"/>
      <c r="AG1894" s="568"/>
      <c r="AH1894" s="568"/>
      <c r="AI1894" s="568"/>
      <c r="AJ1894" s="568"/>
      <c r="AK1894" s="567"/>
      <c r="AL1894" s="568"/>
      <c r="AM1894" s="568"/>
      <c r="AN1894" s="568"/>
      <c r="AO1894" s="568"/>
    </row>
    <row r="1895" spans="1:41" ht="15" customHeight="1">
      <c r="B1895" s="564" t="s">
        <v>390</v>
      </c>
      <c r="C1895" s="568">
        <v>14</v>
      </c>
      <c r="D1895" s="568">
        <v>14</v>
      </c>
      <c r="E1895" s="568">
        <v>14</v>
      </c>
      <c r="F1895" s="568">
        <v>13</v>
      </c>
      <c r="G1895" s="568">
        <v>14</v>
      </c>
      <c r="H1895" s="568">
        <v>13</v>
      </c>
      <c r="I1895" s="568" t="s">
        <v>76</v>
      </c>
      <c r="J1895" s="568">
        <v>14.75</v>
      </c>
      <c r="K1895" s="568">
        <v>11.5</v>
      </c>
      <c r="L1895" s="568">
        <v>15.5</v>
      </c>
      <c r="M1895" s="568">
        <v>16</v>
      </c>
      <c r="N1895" s="568" t="s">
        <v>1550</v>
      </c>
      <c r="O1895" s="568">
        <v>17</v>
      </c>
      <c r="P1895" s="568">
        <v>12.5</v>
      </c>
      <c r="Q1895" s="567" t="s">
        <v>2451</v>
      </c>
      <c r="R1895" s="547">
        <v>16</v>
      </c>
      <c r="S1895" s="547">
        <v>15.5</v>
      </c>
      <c r="T1895" s="547" t="s">
        <v>3100</v>
      </c>
      <c r="U1895" s="547">
        <v>16</v>
      </c>
      <c r="V1895" s="547">
        <v>16.5</v>
      </c>
      <c r="W1895" s="547">
        <v>15.5</v>
      </c>
      <c r="X1895" s="547" t="s">
        <v>2931</v>
      </c>
      <c r="Y1895" s="547">
        <v>16</v>
      </c>
      <c r="Z1895" s="568">
        <v>16.5</v>
      </c>
      <c r="AA1895" s="568">
        <v>16</v>
      </c>
      <c r="AB1895" s="568">
        <v>16</v>
      </c>
      <c r="AC1895" s="568">
        <v>14</v>
      </c>
      <c r="AD1895" s="568">
        <v>14</v>
      </c>
      <c r="AE1895" s="568">
        <v>14.5</v>
      </c>
      <c r="AF1895" s="568">
        <v>16</v>
      </c>
      <c r="AG1895" s="568">
        <v>16</v>
      </c>
      <c r="AH1895" s="568">
        <v>13.4</v>
      </c>
      <c r="AI1895" s="568">
        <v>14.5</v>
      </c>
      <c r="AJ1895" s="568">
        <v>16</v>
      </c>
      <c r="AK1895" s="567" t="s">
        <v>1908</v>
      </c>
      <c r="AL1895" s="568" t="s">
        <v>76</v>
      </c>
      <c r="AM1895" s="568" t="s">
        <v>76</v>
      </c>
      <c r="AN1895" s="568">
        <v>13</v>
      </c>
      <c r="AO1895" s="568">
        <v>16</v>
      </c>
    </row>
    <row r="1896" spans="1:41" ht="15" customHeight="1">
      <c r="B1896" s="564" t="s">
        <v>391</v>
      </c>
      <c r="C1896" s="568" t="s">
        <v>76</v>
      </c>
      <c r="D1896" s="568" t="s">
        <v>76</v>
      </c>
      <c r="E1896" s="568" t="s">
        <v>76</v>
      </c>
      <c r="F1896" s="568" t="s">
        <v>76</v>
      </c>
      <c r="G1896" s="568" t="s">
        <v>76</v>
      </c>
      <c r="H1896" s="568" t="s">
        <v>76</v>
      </c>
      <c r="I1896" s="568" t="s">
        <v>76</v>
      </c>
      <c r="J1896" s="568" t="s">
        <v>76</v>
      </c>
      <c r="K1896" s="568">
        <v>17.5</v>
      </c>
      <c r="L1896" s="568" t="s">
        <v>76</v>
      </c>
      <c r="M1896" s="568" t="s">
        <v>76</v>
      </c>
      <c r="N1896" s="568" t="s">
        <v>1614</v>
      </c>
      <c r="O1896" s="567" t="s">
        <v>76</v>
      </c>
      <c r="P1896" s="567" t="s">
        <v>76</v>
      </c>
      <c r="Q1896" s="567" t="s">
        <v>76</v>
      </c>
      <c r="R1896" s="547">
        <v>19.5</v>
      </c>
      <c r="S1896" s="547" t="s">
        <v>76</v>
      </c>
      <c r="T1896" s="547" t="s">
        <v>76</v>
      </c>
      <c r="U1896" s="547" t="s">
        <v>76</v>
      </c>
      <c r="V1896" s="547" t="s">
        <v>76</v>
      </c>
      <c r="W1896" s="547" t="s">
        <v>76</v>
      </c>
      <c r="X1896" s="547" t="s">
        <v>76</v>
      </c>
      <c r="Y1896" s="547" t="s">
        <v>76</v>
      </c>
      <c r="Z1896" s="568" t="s">
        <v>76</v>
      </c>
      <c r="AA1896" s="568" t="s">
        <v>76</v>
      </c>
      <c r="AB1896" s="568" t="s">
        <v>76</v>
      </c>
      <c r="AC1896" s="568">
        <v>16.5</v>
      </c>
      <c r="AD1896" s="568" t="s">
        <v>76</v>
      </c>
      <c r="AE1896" s="568" t="s">
        <v>76</v>
      </c>
      <c r="AF1896" s="568" t="s">
        <v>76</v>
      </c>
      <c r="AG1896" s="568" t="s">
        <v>76</v>
      </c>
      <c r="AH1896" s="568">
        <v>16.5</v>
      </c>
      <c r="AI1896" s="568">
        <v>19</v>
      </c>
      <c r="AJ1896" s="568" t="s">
        <v>76</v>
      </c>
      <c r="AK1896" s="567" t="s">
        <v>76</v>
      </c>
      <c r="AL1896" s="568" t="s">
        <v>76</v>
      </c>
      <c r="AM1896" s="568" t="s">
        <v>76</v>
      </c>
      <c r="AN1896" s="568">
        <v>16</v>
      </c>
      <c r="AO1896" s="568">
        <v>19</v>
      </c>
    </row>
    <row r="1897" spans="1:41" ht="15" customHeight="1">
      <c r="A1897" s="2639" t="s">
        <v>411</v>
      </c>
      <c r="B1897" s="2639"/>
      <c r="C1897" s="568"/>
      <c r="D1897" s="568"/>
      <c r="E1897" s="568"/>
      <c r="F1897" s="568"/>
      <c r="G1897" s="568"/>
      <c r="H1897" s="568"/>
      <c r="I1897" s="568"/>
      <c r="J1897" s="568"/>
      <c r="K1897" s="568"/>
      <c r="L1897" s="568"/>
      <c r="M1897" s="568"/>
      <c r="N1897" s="568"/>
      <c r="O1897" s="567"/>
      <c r="P1897" s="567"/>
      <c r="Q1897" s="567"/>
      <c r="R1897" s="547"/>
      <c r="S1897" s="547"/>
      <c r="T1897" s="547"/>
      <c r="U1897" s="547"/>
      <c r="V1897" s="547"/>
      <c r="W1897" s="547"/>
      <c r="X1897" s="547"/>
      <c r="Y1897" s="547"/>
      <c r="Z1897" s="568"/>
      <c r="AA1897" s="568"/>
      <c r="AB1897" s="568"/>
      <c r="AC1897" s="568"/>
      <c r="AD1897" s="568"/>
      <c r="AE1897" s="568"/>
      <c r="AF1897" s="568"/>
      <c r="AG1897" s="568"/>
      <c r="AH1897" s="568"/>
      <c r="AI1897" s="568"/>
      <c r="AJ1897" s="568"/>
      <c r="AK1897" s="567"/>
      <c r="AL1897" s="568"/>
      <c r="AM1897" s="568"/>
      <c r="AN1897" s="568"/>
      <c r="AO1897" s="568"/>
    </row>
    <row r="1898" spans="1:41" ht="15" customHeight="1">
      <c r="B1898" s="564" t="s">
        <v>390</v>
      </c>
      <c r="C1898" s="568">
        <v>13</v>
      </c>
      <c r="D1898" s="568">
        <v>14</v>
      </c>
      <c r="E1898" s="547" t="s">
        <v>2685</v>
      </c>
      <c r="F1898" s="568">
        <v>12</v>
      </c>
      <c r="G1898" s="547" t="s">
        <v>2389</v>
      </c>
      <c r="H1898" s="568" t="s">
        <v>2982</v>
      </c>
      <c r="I1898" s="568">
        <v>13</v>
      </c>
      <c r="J1898" s="547" t="s">
        <v>2904</v>
      </c>
      <c r="K1898" s="568">
        <v>14.5</v>
      </c>
      <c r="L1898" s="568" t="s">
        <v>2706</v>
      </c>
      <c r="M1898" s="568">
        <v>10</v>
      </c>
      <c r="N1898" s="568">
        <v>14.75</v>
      </c>
      <c r="O1898" s="568" t="s">
        <v>2258</v>
      </c>
      <c r="P1898" s="568" t="s">
        <v>1854</v>
      </c>
      <c r="Q1898" s="568">
        <v>13</v>
      </c>
      <c r="R1898" s="547">
        <v>13</v>
      </c>
      <c r="S1898" s="547" t="s">
        <v>1933</v>
      </c>
      <c r="T1898" s="547" t="s">
        <v>2458</v>
      </c>
      <c r="U1898" s="547">
        <v>15.5</v>
      </c>
      <c r="V1898" s="546" t="s">
        <v>1847</v>
      </c>
      <c r="W1898" s="547">
        <v>15.5</v>
      </c>
      <c r="X1898" s="547">
        <v>15</v>
      </c>
      <c r="Y1898" s="547">
        <v>15</v>
      </c>
      <c r="Z1898" s="568">
        <v>15.5</v>
      </c>
      <c r="AA1898" s="568">
        <v>14.5</v>
      </c>
      <c r="AB1898" s="568">
        <v>13</v>
      </c>
      <c r="AC1898" s="568">
        <v>8</v>
      </c>
      <c r="AD1898" s="568">
        <v>14</v>
      </c>
      <c r="AE1898" s="568">
        <v>13</v>
      </c>
      <c r="AF1898" s="568">
        <v>16</v>
      </c>
      <c r="AG1898" s="568">
        <v>15.5</v>
      </c>
      <c r="AH1898" s="568">
        <v>9</v>
      </c>
      <c r="AI1898" s="568">
        <v>9.5</v>
      </c>
      <c r="AJ1898" s="568">
        <v>16</v>
      </c>
      <c r="AK1898" s="568">
        <v>13.5</v>
      </c>
      <c r="AL1898" s="568">
        <v>13</v>
      </c>
      <c r="AM1898" s="568">
        <v>10</v>
      </c>
      <c r="AN1898" s="568" t="s">
        <v>76</v>
      </c>
      <c r="AO1898" s="568">
        <v>10</v>
      </c>
    </row>
    <row r="1899" spans="1:41" ht="15" customHeight="1">
      <c r="A1899" s="517"/>
      <c r="B1899" s="566" t="s">
        <v>391</v>
      </c>
      <c r="C1899" s="572" t="s">
        <v>76</v>
      </c>
      <c r="D1899" s="572" t="s">
        <v>76</v>
      </c>
      <c r="E1899" s="572" t="s">
        <v>76</v>
      </c>
      <c r="F1899" s="572" t="s">
        <v>76</v>
      </c>
      <c r="G1899" s="572" t="s">
        <v>76</v>
      </c>
      <c r="H1899" s="572" t="s">
        <v>76</v>
      </c>
      <c r="I1899" s="572">
        <v>13</v>
      </c>
      <c r="J1899" s="572" t="s">
        <v>76</v>
      </c>
      <c r="K1899" s="572">
        <v>16.5</v>
      </c>
      <c r="L1899" s="572" t="s">
        <v>76</v>
      </c>
      <c r="M1899" s="572">
        <v>14</v>
      </c>
      <c r="N1899" s="572" t="s">
        <v>76</v>
      </c>
      <c r="O1899" s="573" t="s">
        <v>76</v>
      </c>
      <c r="P1899" s="573" t="s">
        <v>76</v>
      </c>
      <c r="Q1899" s="572" t="s">
        <v>76</v>
      </c>
      <c r="R1899" s="552">
        <v>13</v>
      </c>
      <c r="S1899" s="552" t="s">
        <v>76</v>
      </c>
      <c r="T1899" s="553" t="s">
        <v>76</v>
      </c>
      <c r="U1899" s="553" t="s">
        <v>76</v>
      </c>
      <c r="V1899" s="553" t="s">
        <v>76</v>
      </c>
      <c r="W1899" s="553" t="s">
        <v>76</v>
      </c>
      <c r="X1899" s="553" t="s">
        <v>76</v>
      </c>
      <c r="Y1899" s="553" t="s">
        <v>76</v>
      </c>
      <c r="Z1899" s="572" t="s">
        <v>76</v>
      </c>
      <c r="AA1899" s="572" t="s">
        <v>76</v>
      </c>
      <c r="AB1899" s="573" t="s">
        <v>76</v>
      </c>
      <c r="AC1899" s="572">
        <v>11</v>
      </c>
      <c r="AD1899" s="573" t="s">
        <v>76</v>
      </c>
      <c r="AE1899" s="573" t="s">
        <v>76</v>
      </c>
      <c r="AF1899" s="573" t="s">
        <v>76</v>
      </c>
      <c r="AG1899" s="573" t="s">
        <v>76</v>
      </c>
      <c r="AH1899" s="572">
        <v>12</v>
      </c>
      <c r="AI1899" s="572">
        <v>10</v>
      </c>
      <c r="AJ1899" s="572" t="s">
        <v>76</v>
      </c>
      <c r="AK1899" s="573" t="s">
        <v>76</v>
      </c>
      <c r="AL1899" s="573" t="s">
        <v>76</v>
      </c>
      <c r="AM1899" s="572">
        <v>11.5</v>
      </c>
      <c r="AN1899" s="572" t="s">
        <v>76</v>
      </c>
      <c r="AO1899" s="572">
        <v>13</v>
      </c>
    </row>
    <row r="1900" spans="1:41" s="1047" customFormat="1" ht="15" customHeight="1">
      <c r="A1900" s="2573" t="s">
        <v>548</v>
      </c>
      <c r="B1900" s="2573"/>
      <c r="C1900" s="2573"/>
      <c r="D1900" s="2573"/>
      <c r="E1900" s="2573"/>
      <c r="F1900" s="2573"/>
      <c r="G1900" s="2573"/>
      <c r="H1900" s="2573"/>
      <c r="I1900" s="2573"/>
      <c r="J1900" s="1049"/>
      <c r="K1900" s="1049"/>
      <c r="L1900" s="1049"/>
      <c r="M1900" s="1049"/>
      <c r="N1900" s="1049"/>
      <c r="O1900" s="1049"/>
      <c r="P1900" s="1049"/>
      <c r="Q1900" s="1049"/>
      <c r="R1900" s="1049"/>
      <c r="S1900" s="1049"/>
      <c r="T1900" s="2573" t="s">
        <v>3562</v>
      </c>
      <c r="U1900" s="2573"/>
      <c r="V1900" s="2573"/>
      <c r="W1900" s="2573"/>
      <c r="X1900" s="2573"/>
      <c r="Y1900" s="1050"/>
      <c r="Z1900" s="1048"/>
      <c r="AA1900" s="1048"/>
      <c r="AB1900" s="1048"/>
      <c r="AC1900" s="1048"/>
      <c r="AF1900" s="1050"/>
      <c r="AG1900" s="1050"/>
      <c r="AH1900" s="1050"/>
      <c r="AI1900" s="1050"/>
      <c r="AJ1900" s="1050"/>
    </row>
    <row r="1901" spans="1:41" s="1047" customFormat="1" ht="15" customHeight="1">
      <c r="B1901" s="1047" t="s">
        <v>399</v>
      </c>
      <c r="U1901" s="1047" t="s">
        <v>399</v>
      </c>
      <c r="V1901" s="1048"/>
      <c r="W1901" s="1048"/>
      <c r="X1901" s="1048"/>
      <c r="Y1901" s="1048"/>
      <c r="AA1901" s="1048"/>
      <c r="AB1901" s="1048"/>
      <c r="AC1901" s="1048"/>
      <c r="AH1901" s="1048"/>
      <c r="AI1901" s="1048"/>
      <c r="AJ1901" s="1048"/>
    </row>
    <row r="1902" spans="1:41" ht="15" customHeight="1"/>
    <row r="1903" spans="1:41" s="641" customFormat="1" ht="15" customHeight="1">
      <c r="B1903" s="2637" t="s">
        <v>2875</v>
      </c>
      <c r="C1903" s="2637"/>
      <c r="D1903" s="2637"/>
      <c r="E1903" s="2637"/>
      <c r="F1903" s="2637"/>
      <c r="G1903" s="2637"/>
      <c r="H1903" s="2637"/>
      <c r="I1903" s="2637"/>
      <c r="J1903" s="2637"/>
      <c r="K1903" s="2643" t="s">
        <v>3434</v>
      </c>
      <c r="L1903" s="2643"/>
      <c r="M1903" s="2643"/>
      <c r="N1903" s="2643"/>
      <c r="O1903" s="2643"/>
      <c r="P1903" s="2643"/>
      <c r="Q1903" s="2643"/>
      <c r="S1903" s="2598" t="s">
        <v>2229</v>
      </c>
      <c r="T1903" s="2598"/>
      <c r="U1903" s="642"/>
      <c r="V1903" s="642"/>
      <c r="W1903" s="642"/>
      <c r="X1903" s="642"/>
      <c r="Y1903" s="642"/>
      <c r="AA1903" s="642"/>
      <c r="AB1903" s="642"/>
      <c r="AC1903" s="642"/>
      <c r="AD1903" s="642"/>
      <c r="AE1903" s="642"/>
      <c r="AF1903" s="642"/>
      <c r="AG1903" s="642"/>
      <c r="AH1903" s="642"/>
      <c r="AI1903" s="642"/>
      <c r="AJ1903" s="642"/>
      <c r="AK1903" s="642"/>
      <c r="AL1903" s="642"/>
      <c r="AM1903" s="642"/>
      <c r="AN1903" s="642"/>
      <c r="AO1903" s="642"/>
    </row>
    <row r="1904" spans="1:41" ht="15" customHeight="1">
      <c r="C1904" s="709"/>
      <c r="D1904" s="709"/>
      <c r="E1904" s="709"/>
      <c r="F1904" s="709"/>
      <c r="G1904" s="709"/>
      <c r="H1904" s="709"/>
      <c r="I1904" s="705"/>
      <c r="J1904" s="2628"/>
      <c r="K1904" s="2628"/>
      <c r="L1904" s="2628"/>
      <c r="M1904" s="543"/>
      <c r="N1904" s="543"/>
      <c r="O1904" s="543"/>
      <c r="P1904" s="543"/>
      <c r="S1904" s="2641" t="s">
        <v>1130</v>
      </c>
      <c r="T1904" s="2641"/>
      <c r="U1904" s="602"/>
      <c r="V1904" s="704"/>
      <c r="W1904" s="704"/>
      <c r="X1904" s="704"/>
      <c r="Y1904" s="543"/>
      <c r="AA1904" s="709"/>
      <c r="AB1904" s="709"/>
      <c r="AC1904" s="705"/>
      <c r="AD1904" s="704"/>
      <c r="AE1904" s="704"/>
      <c r="AF1904" s="704"/>
      <c r="AG1904" s="543"/>
      <c r="AH1904" s="709"/>
      <c r="AI1904" s="709"/>
      <c r="AJ1904" s="602"/>
      <c r="AK1904" s="602"/>
      <c r="AL1904" s="602"/>
      <c r="AM1904" s="602"/>
      <c r="AN1904" s="602"/>
      <c r="AO1904" s="543"/>
    </row>
    <row r="1905" spans="1:41" s="555" customFormat="1" ht="15" customHeight="1">
      <c r="A1905" s="2582" t="s">
        <v>369</v>
      </c>
      <c r="B1905" s="2583"/>
      <c r="C1905" s="2586" t="s">
        <v>230</v>
      </c>
      <c r="D1905" s="2586"/>
      <c r="E1905" s="2586"/>
      <c r="F1905" s="2586"/>
      <c r="G1905" s="2574" t="s">
        <v>370</v>
      </c>
      <c r="H1905" s="2575"/>
      <c r="I1905" s="2575"/>
      <c r="J1905" s="2576"/>
      <c r="K1905" s="2574" t="s">
        <v>371</v>
      </c>
      <c r="L1905" s="2575"/>
      <c r="M1905" s="2575"/>
      <c r="N1905" s="2575"/>
      <c r="O1905" s="2575"/>
      <c r="P1905" s="2575"/>
      <c r="Q1905" s="2575"/>
      <c r="R1905" s="2575"/>
      <c r="S1905" s="2575"/>
      <c r="T1905" s="2575"/>
      <c r="U1905" s="2575"/>
      <c r="V1905" s="2575"/>
      <c r="W1905" s="2575"/>
      <c r="X1905" s="2575"/>
      <c r="Y1905" s="2575"/>
      <c r="Z1905" s="2575"/>
      <c r="AA1905" s="2575"/>
      <c r="AB1905" s="2575"/>
      <c r="AC1905" s="2575"/>
      <c r="AD1905" s="2575"/>
      <c r="AE1905" s="2575"/>
      <c r="AF1905" s="2575"/>
      <c r="AG1905" s="2576"/>
      <c r="AH1905" s="2574" t="s">
        <v>3545</v>
      </c>
      <c r="AI1905" s="2575"/>
      <c r="AJ1905" s="2575"/>
      <c r="AK1905" s="2575"/>
      <c r="AL1905" s="2575"/>
      <c r="AM1905" s="2575"/>
      <c r="AN1905" s="2575"/>
      <c r="AO1905" s="2576"/>
    </row>
    <row r="1906" spans="1:41" s="555" customFormat="1" ht="32.25" customHeight="1">
      <c r="A1906" s="2584"/>
      <c r="B1906" s="2585"/>
      <c r="C1906" s="933" t="s">
        <v>372</v>
      </c>
      <c r="D1906" s="933" t="s">
        <v>373</v>
      </c>
      <c r="E1906" s="933" t="s">
        <v>374</v>
      </c>
      <c r="F1906" s="933" t="s">
        <v>375</v>
      </c>
      <c r="G1906" s="933" t="s">
        <v>376</v>
      </c>
      <c r="H1906" s="933" t="s">
        <v>377</v>
      </c>
      <c r="I1906" s="933" t="s">
        <v>1066</v>
      </c>
      <c r="J1906" s="933" t="s">
        <v>378</v>
      </c>
      <c r="K1906" s="933" t="s">
        <v>890</v>
      </c>
      <c r="L1906" s="933" t="s">
        <v>379</v>
      </c>
      <c r="M1906" s="933" t="s">
        <v>380</v>
      </c>
      <c r="N1906" s="933" t="s">
        <v>381</v>
      </c>
      <c r="O1906" s="933" t="s">
        <v>382</v>
      </c>
      <c r="P1906" s="933" t="s">
        <v>383</v>
      </c>
      <c r="Q1906" s="933" t="s">
        <v>384</v>
      </c>
      <c r="R1906" s="933" t="s">
        <v>412</v>
      </c>
      <c r="S1906" s="933" t="s">
        <v>413</v>
      </c>
      <c r="T1906" s="933" t="s">
        <v>414</v>
      </c>
      <c r="U1906" s="933" t="s">
        <v>415</v>
      </c>
      <c r="V1906" s="933" t="s">
        <v>416</v>
      </c>
      <c r="W1906" s="933" t="s">
        <v>417</v>
      </c>
      <c r="X1906" s="933" t="s">
        <v>418</v>
      </c>
      <c r="Y1906" s="933" t="s">
        <v>419</v>
      </c>
      <c r="Z1906" s="933" t="s">
        <v>420</v>
      </c>
      <c r="AA1906" s="933" t="s">
        <v>421</v>
      </c>
      <c r="AB1906" s="933" t="s">
        <v>422</v>
      </c>
      <c r="AC1906" s="933" t="s">
        <v>423</v>
      </c>
      <c r="AD1906" s="933" t="s">
        <v>424</v>
      </c>
      <c r="AE1906" s="933" t="s">
        <v>425</v>
      </c>
      <c r="AF1906" s="933" t="s">
        <v>426</v>
      </c>
      <c r="AG1906" s="933" t="s">
        <v>427</v>
      </c>
      <c r="AH1906" s="933" t="s">
        <v>3003</v>
      </c>
      <c r="AI1906" s="933" t="s">
        <v>432</v>
      </c>
      <c r="AJ1906" s="933" t="s">
        <v>428</v>
      </c>
      <c r="AK1906" s="933" t="s">
        <v>429</v>
      </c>
      <c r="AL1906" s="933" t="s">
        <v>430</v>
      </c>
      <c r="AM1906" s="933" t="s">
        <v>362</v>
      </c>
      <c r="AN1906" s="933" t="s">
        <v>431</v>
      </c>
      <c r="AO1906" s="933" t="s">
        <v>1260</v>
      </c>
    </row>
    <row r="1907" spans="1:41" s="711" customFormat="1" ht="15" customHeight="1">
      <c r="A1907" s="2642" t="s">
        <v>44</v>
      </c>
      <c r="B1907" s="2642"/>
      <c r="C1907" s="567" t="s">
        <v>1926</v>
      </c>
      <c r="D1907" s="568">
        <v>4</v>
      </c>
      <c r="E1907" s="567" t="s">
        <v>2790</v>
      </c>
      <c r="F1907" s="568">
        <v>4.5</v>
      </c>
      <c r="G1907" s="568" t="s">
        <v>1226</v>
      </c>
      <c r="H1907" s="568" t="s">
        <v>1226</v>
      </c>
      <c r="I1907" s="568">
        <v>5.5</v>
      </c>
      <c r="J1907" s="568">
        <v>6.5</v>
      </c>
      <c r="K1907" s="568" t="s">
        <v>2984</v>
      </c>
      <c r="L1907" s="568" t="s">
        <v>807</v>
      </c>
      <c r="M1907" s="568" t="s">
        <v>1456</v>
      </c>
      <c r="N1907" s="568">
        <v>5</v>
      </c>
      <c r="O1907" s="568" t="s">
        <v>2790</v>
      </c>
      <c r="P1907" s="568">
        <v>4.5</v>
      </c>
      <c r="Q1907" s="568">
        <v>4.5</v>
      </c>
      <c r="R1907" s="546" t="s">
        <v>3025</v>
      </c>
      <c r="S1907" s="548">
        <v>6</v>
      </c>
      <c r="T1907" s="547">
        <v>4.5</v>
      </c>
      <c r="U1907" s="547" t="s">
        <v>3096</v>
      </c>
      <c r="V1907" s="547">
        <v>6</v>
      </c>
      <c r="W1907" s="547">
        <v>5.5</v>
      </c>
      <c r="X1907" s="547" t="s">
        <v>3018</v>
      </c>
      <c r="Y1907" s="547">
        <v>6</v>
      </c>
      <c r="Z1907" s="568" t="s">
        <v>3089</v>
      </c>
      <c r="AA1907" s="568">
        <v>5</v>
      </c>
      <c r="AB1907" s="568">
        <v>6</v>
      </c>
      <c r="AC1907" s="568">
        <v>8.5</v>
      </c>
      <c r="AD1907" s="568">
        <v>6</v>
      </c>
      <c r="AE1907" s="568" t="s">
        <v>2986</v>
      </c>
      <c r="AF1907" s="568" t="s">
        <v>2976</v>
      </c>
      <c r="AG1907" s="568" t="s">
        <v>1926</v>
      </c>
      <c r="AH1907" s="567" t="s">
        <v>3090</v>
      </c>
      <c r="AI1907" s="567" t="s">
        <v>3023</v>
      </c>
      <c r="AJ1907" s="568">
        <v>5</v>
      </c>
      <c r="AK1907" s="568">
        <v>4.75</v>
      </c>
      <c r="AL1907" s="568">
        <v>6</v>
      </c>
      <c r="AM1907" s="568">
        <v>3.75</v>
      </c>
      <c r="AN1907" s="568">
        <v>1</v>
      </c>
      <c r="AO1907" s="568" t="s">
        <v>3091</v>
      </c>
    </row>
    <row r="1908" spans="1:41" ht="15" customHeight="1">
      <c r="A1908" s="2639" t="s">
        <v>45</v>
      </c>
      <c r="B1908" s="2639"/>
      <c r="C1908" s="569"/>
      <c r="D1908" s="569"/>
      <c r="E1908" s="569"/>
      <c r="F1908" s="569"/>
      <c r="G1908" s="569"/>
      <c r="H1908" s="569"/>
      <c r="I1908" s="569"/>
      <c r="J1908" s="569"/>
      <c r="K1908" s="569"/>
      <c r="L1908" s="569"/>
      <c r="M1908" s="569"/>
      <c r="N1908" s="569"/>
      <c r="O1908" s="569"/>
      <c r="P1908" s="569"/>
      <c r="Q1908" s="569"/>
      <c r="R1908" s="546"/>
      <c r="S1908" s="546"/>
      <c r="T1908" s="546"/>
      <c r="U1908" s="546"/>
      <c r="V1908" s="546"/>
      <c r="W1908" s="546"/>
      <c r="X1908" s="546"/>
      <c r="Y1908" s="547"/>
      <c r="Z1908" s="567"/>
      <c r="AA1908" s="567"/>
      <c r="AB1908" s="567"/>
      <c r="AC1908" s="567"/>
      <c r="AD1908" s="567"/>
      <c r="AE1908" s="567"/>
      <c r="AF1908" s="567"/>
      <c r="AG1908" s="567"/>
      <c r="AH1908" s="567"/>
      <c r="AI1908" s="567"/>
      <c r="AJ1908" s="567"/>
      <c r="AK1908" s="567"/>
      <c r="AL1908" s="567"/>
      <c r="AM1908" s="567"/>
      <c r="AN1908" s="568"/>
      <c r="AO1908" s="568"/>
    </row>
    <row r="1909" spans="1:41" ht="15" customHeight="1">
      <c r="A1909" s="514" t="s">
        <v>856</v>
      </c>
      <c r="B1909" s="512" t="s">
        <v>2314</v>
      </c>
      <c r="C1909" s="568">
        <v>7.25</v>
      </c>
      <c r="D1909" s="568">
        <v>7.25</v>
      </c>
      <c r="E1909" s="568">
        <v>7</v>
      </c>
      <c r="F1909" s="568">
        <v>7.5</v>
      </c>
      <c r="G1909" s="568">
        <v>7.25</v>
      </c>
      <c r="H1909" s="568">
        <v>7.5</v>
      </c>
      <c r="I1909" s="568">
        <v>7.25</v>
      </c>
      <c r="J1909" s="568">
        <v>7</v>
      </c>
      <c r="K1909" s="568">
        <v>8</v>
      </c>
      <c r="L1909" s="570">
        <v>8.5</v>
      </c>
      <c r="M1909" s="568" t="s">
        <v>2584</v>
      </c>
      <c r="N1909" s="568" t="s">
        <v>2478</v>
      </c>
      <c r="O1909" s="567" t="s">
        <v>3105</v>
      </c>
      <c r="P1909" s="568">
        <v>7.75</v>
      </c>
      <c r="Q1909" s="568">
        <v>8.25</v>
      </c>
      <c r="R1909" s="547">
        <v>7.5</v>
      </c>
      <c r="S1909" s="547">
        <v>8</v>
      </c>
      <c r="T1909" s="547" t="s">
        <v>3106</v>
      </c>
      <c r="U1909" s="547" t="s">
        <v>2614</v>
      </c>
      <c r="V1909" s="547">
        <v>9</v>
      </c>
      <c r="W1909" s="547" t="s">
        <v>2384</v>
      </c>
      <c r="X1909" s="547">
        <v>8</v>
      </c>
      <c r="Y1909" s="547">
        <v>9</v>
      </c>
      <c r="Z1909" s="568">
        <v>9.5</v>
      </c>
      <c r="AA1909" s="568" t="s">
        <v>2549</v>
      </c>
      <c r="AB1909" s="568" t="s">
        <v>2502</v>
      </c>
      <c r="AC1909" s="567" t="s">
        <v>3041</v>
      </c>
      <c r="AD1909" s="568">
        <v>9.75</v>
      </c>
      <c r="AE1909" s="568" t="s">
        <v>2549</v>
      </c>
      <c r="AF1909" s="568">
        <v>9.5</v>
      </c>
      <c r="AG1909" s="568" t="s">
        <v>2479</v>
      </c>
      <c r="AH1909" s="568">
        <v>5.5</v>
      </c>
      <c r="AI1909" s="567" t="s">
        <v>3067</v>
      </c>
      <c r="AJ1909" s="568" t="s">
        <v>2673</v>
      </c>
      <c r="AK1909" s="567" t="s">
        <v>2787</v>
      </c>
      <c r="AL1909" s="568">
        <v>9</v>
      </c>
      <c r="AM1909" s="567">
        <v>4.5</v>
      </c>
      <c r="AN1909" s="568">
        <v>5.25</v>
      </c>
      <c r="AO1909" s="568" t="s">
        <v>3077</v>
      </c>
    </row>
    <row r="1910" spans="1:41" ht="15" customHeight="1">
      <c r="A1910" s="514" t="s">
        <v>1085</v>
      </c>
      <c r="B1910" s="512" t="s">
        <v>2315</v>
      </c>
      <c r="C1910" s="568">
        <v>7.5</v>
      </c>
      <c r="D1910" s="568">
        <v>7.5</v>
      </c>
      <c r="E1910" s="568">
        <v>7.5</v>
      </c>
      <c r="F1910" s="568">
        <v>7.75</v>
      </c>
      <c r="G1910" s="568">
        <v>7.5</v>
      </c>
      <c r="H1910" s="568">
        <v>8</v>
      </c>
      <c r="I1910" s="568">
        <v>7.5</v>
      </c>
      <c r="J1910" s="568">
        <v>7.25</v>
      </c>
      <c r="K1910" s="568">
        <v>8</v>
      </c>
      <c r="L1910" s="570">
        <v>8.5</v>
      </c>
      <c r="M1910" s="568" t="s">
        <v>2584</v>
      </c>
      <c r="N1910" s="568" t="s">
        <v>2500</v>
      </c>
      <c r="O1910" s="567" t="s">
        <v>3107</v>
      </c>
      <c r="P1910" s="568">
        <v>8</v>
      </c>
      <c r="Q1910" s="568">
        <v>8.5</v>
      </c>
      <c r="R1910" s="547">
        <v>7.5</v>
      </c>
      <c r="S1910" s="547">
        <v>8.25</v>
      </c>
      <c r="T1910" s="547" t="s">
        <v>3108</v>
      </c>
      <c r="U1910" s="547" t="s">
        <v>2614</v>
      </c>
      <c r="V1910" s="547">
        <v>9</v>
      </c>
      <c r="W1910" s="547" t="s">
        <v>2384</v>
      </c>
      <c r="X1910" s="547">
        <v>8</v>
      </c>
      <c r="Y1910" s="547">
        <v>9</v>
      </c>
      <c r="Z1910" s="568">
        <v>9.5</v>
      </c>
      <c r="AA1910" s="568" t="s">
        <v>2504</v>
      </c>
      <c r="AB1910" s="568" t="s">
        <v>2522</v>
      </c>
      <c r="AC1910" s="567" t="s">
        <v>3045</v>
      </c>
      <c r="AD1910" s="568">
        <v>9.75</v>
      </c>
      <c r="AE1910" s="568">
        <v>9</v>
      </c>
      <c r="AF1910" s="568">
        <v>9.5</v>
      </c>
      <c r="AG1910" s="568" t="s">
        <v>2479</v>
      </c>
      <c r="AH1910" s="568">
        <v>7.5</v>
      </c>
      <c r="AI1910" s="567" t="s">
        <v>3006</v>
      </c>
      <c r="AJ1910" s="568" t="s">
        <v>2480</v>
      </c>
      <c r="AK1910" s="567" t="s">
        <v>2729</v>
      </c>
      <c r="AL1910" s="568">
        <v>9</v>
      </c>
      <c r="AM1910" s="568">
        <v>5.5</v>
      </c>
      <c r="AN1910" s="568">
        <v>6</v>
      </c>
      <c r="AO1910" s="568" t="s">
        <v>3092</v>
      </c>
    </row>
    <row r="1911" spans="1:41" ht="15" customHeight="1">
      <c r="A1911" s="514" t="s">
        <v>827</v>
      </c>
      <c r="B1911" s="512" t="s">
        <v>2316</v>
      </c>
      <c r="C1911" s="568">
        <v>8</v>
      </c>
      <c r="D1911" s="568" t="s">
        <v>2502</v>
      </c>
      <c r="E1911" s="568">
        <v>7.75</v>
      </c>
      <c r="F1911" s="568">
        <v>8</v>
      </c>
      <c r="G1911" s="568">
        <v>8</v>
      </c>
      <c r="H1911" s="568">
        <v>8.25</v>
      </c>
      <c r="I1911" s="568">
        <v>8.25</v>
      </c>
      <c r="J1911" s="568">
        <v>7.5</v>
      </c>
      <c r="K1911" s="568" t="s">
        <v>2523</v>
      </c>
      <c r="L1911" s="570">
        <v>8.5</v>
      </c>
      <c r="M1911" s="568" t="s">
        <v>2553</v>
      </c>
      <c r="N1911" s="568" t="s">
        <v>2550</v>
      </c>
      <c r="O1911" s="567" t="s">
        <v>3108</v>
      </c>
      <c r="P1911" s="568">
        <v>8.25</v>
      </c>
      <c r="Q1911" s="568">
        <v>9</v>
      </c>
      <c r="R1911" s="547">
        <v>9</v>
      </c>
      <c r="S1911" s="547">
        <v>8.75</v>
      </c>
      <c r="T1911" s="547" t="s">
        <v>3109</v>
      </c>
      <c r="U1911" s="547" t="s">
        <v>2614</v>
      </c>
      <c r="V1911" s="547">
        <v>9.25</v>
      </c>
      <c r="W1911" s="547" t="s">
        <v>2384</v>
      </c>
      <c r="X1911" s="547">
        <v>8</v>
      </c>
      <c r="Y1911" s="547">
        <v>9.25</v>
      </c>
      <c r="Z1911" s="568">
        <v>9.5</v>
      </c>
      <c r="AA1911" s="568" t="s">
        <v>2553</v>
      </c>
      <c r="AB1911" s="568" t="s">
        <v>2384</v>
      </c>
      <c r="AC1911" s="567" t="s">
        <v>3045</v>
      </c>
      <c r="AD1911" s="568">
        <v>9.75</v>
      </c>
      <c r="AE1911" s="568">
        <v>9.25</v>
      </c>
      <c r="AF1911" s="568">
        <v>9.5</v>
      </c>
      <c r="AG1911" s="568" t="s">
        <v>2479</v>
      </c>
      <c r="AH1911" s="567" t="s">
        <v>2442</v>
      </c>
      <c r="AI1911" s="567" t="s">
        <v>3110</v>
      </c>
      <c r="AJ1911" s="568" t="s">
        <v>2384</v>
      </c>
      <c r="AK1911" s="567" t="s">
        <v>2502</v>
      </c>
      <c r="AL1911" s="568">
        <v>9</v>
      </c>
      <c r="AM1911" s="568">
        <v>5.5</v>
      </c>
      <c r="AN1911" s="568">
        <v>8</v>
      </c>
      <c r="AO1911" s="568" t="s">
        <v>3103</v>
      </c>
    </row>
    <row r="1912" spans="1:41" ht="15" customHeight="1">
      <c r="A1912" s="514" t="s">
        <v>828</v>
      </c>
      <c r="B1912" s="512" t="s">
        <v>2317</v>
      </c>
      <c r="C1912" s="568">
        <v>8.25</v>
      </c>
      <c r="D1912" s="568" t="s">
        <v>2502</v>
      </c>
      <c r="E1912" s="568">
        <v>8</v>
      </c>
      <c r="F1912" s="568">
        <v>8.5</v>
      </c>
      <c r="G1912" s="568">
        <v>8.25</v>
      </c>
      <c r="H1912" s="568">
        <v>8.5</v>
      </c>
      <c r="I1912" s="568">
        <v>8.5</v>
      </c>
      <c r="J1912" s="568">
        <v>7.75</v>
      </c>
      <c r="K1912" s="568">
        <v>8</v>
      </c>
      <c r="L1912" s="568" t="s">
        <v>76</v>
      </c>
      <c r="M1912" s="568">
        <v>8</v>
      </c>
      <c r="N1912" s="568" t="s">
        <v>76</v>
      </c>
      <c r="O1912" s="567" t="s">
        <v>3108</v>
      </c>
      <c r="P1912" s="568">
        <v>8.5</v>
      </c>
      <c r="Q1912" s="568" t="s">
        <v>76</v>
      </c>
      <c r="R1912" s="547">
        <v>7.75</v>
      </c>
      <c r="S1912" s="547">
        <v>9</v>
      </c>
      <c r="T1912" s="547">
        <v>8.5</v>
      </c>
      <c r="U1912" s="547" t="s">
        <v>76</v>
      </c>
      <c r="V1912" s="547" t="s">
        <v>76</v>
      </c>
      <c r="W1912" s="547" t="s">
        <v>2384</v>
      </c>
      <c r="X1912" s="547">
        <v>8</v>
      </c>
      <c r="Y1912" s="546" t="s">
        <v>2996</v>
      </c>
      <c r="Z1912" s="567" t="s">
        <v>76</v>
      </c>
      <c r="AA1912" s="567" t="s">
        <v>76</v>
      </c>
      <c r="AB1912" s="568" t="s">
        <v>2384</v>
      </c>
      <c r="AC1912" s="567" t="s">
        <v>1782</v>
      </c>
      <c r="AD1912" s="568">
        <v>9.75</v>
      </c>
      <c r="AE1912" s="568" t="s">
        <v>76</v>
      </c>
      <c r="AF1912" s="568">
        <v>8.5</v>
      </c>
      <c r="AG1912" s="568" t="s">
        <v>76</v>
      </c>
      <c r="AH1912" s="567" t="s">
        <v>2442</v>
      </c>
      <c r="AI1912" s="567" t="s">
        <v>3073</v>
      </c>
      <c r="AJ1912" s="568" t="s">
        <v>2501</v>
      </c>
      <c r="AK1912" s="567" t="s">
        <v>2502</v>
      </c>
      <c r="AL1912" s="568">
        <v>9</v>
      </c>
      <c r="AM1912" s="568">
        <v>5.5</v>
      </c>
      <c r="AN1912" s="568">
        <v>8</v>
      </c>
      <c r="AO1912" s="568" t="s">
        <v>3074</v>
      </c>
    </row>
    <row r="1913" spans="1:41" ht="15" customHeight="1">
      <c r="A1913" s="514" t="s">
        <v>854</v>
      </c>
      <c r="B1913" s="512" t="s">
        <v>2318</v>
      </c>
      <c r="C1913" s="568" t="s">
        <v>76</v>
      </c>
      <c r="D1913" s="568" t="s">
        <v>2502</v>
      </c>
      <c r="E1913" s="568" t="s">
        <v>76</v>
      </c>
      <c r="F1913" s="568" t="s">
        <v>76</v>
      </c>
      <c r="G1913" s="568">
        <v>8.25</v>
      </c>
      <c r="H1913" s="568">
        <v>8.5</v>
      </c>
      <c r="I1913" s="568">
        <v>8.5</v>
      </c>
      <c r="J1913" s="568">
        <v>7.75</v>
      </c>
      <c r="K1913" s="568">
        <v>8</v>
      </c>
      <c r="L1913" s="568" t="s">
        <v>76</v>
      </c>
      <c r="M1913" s="568" t="s">
        <v>76</v>
      </c>
      <c r="N1913" s="568" t="s">
        <v>76</v>
      </c>
      <c r="O1913" s="567" t="s">
        <v>3108</v>
      </c>
      <c r="P1913" s="568"/>
      <c r="Q1913" s="568" t="s">
        <v>76</v>
      </c>
      <c r="R1913" s="547">
        <v>7.75</v>
      </c>
      <c r="S1913" s="547" t="s">
        <v>76</v>
      </c>
      <c r="T1913" s="547">
        <v>8.5</v>
      </c>
      <c r="U1913" s="547" t="s">
        <v>76</v>
      </c>
      <c r="V1913" s="547" t="s">
        <v>76</v>
      </c>
      <c r="W1913" s="547" t="s">
        <v>2384</v>
      </c>
      <c r="X1913" s="547">
        <v>8</v>
      </c>
      <c r="Y1913" s="547" t="s">
        <v>2979</v>
      </c>
      <c r="Z1913" s="567" t="s">
        <v>76</v>
      </c>
      <c r="AA1913" s="567" t="s">
        <v>76</v>
      </c>
      <c r="AB1913" s="568" t="s">
        <v>2384</v>
      </c>
      <c r="AC1913" s="567" t="s">
        <v>1782</v>
      </c>
      <c r="AD1913" s="568" t="s">
        <v>76</v>
      </c>
      <c r="AE1913" s="568" t="s">
        <v>76</v>
      </c>
      <c r="AF1913" s="568">
        <v>8.5</v>
      </c>
      <c r="AG1913" s="568" t="s">
        <v>76</v>
      </c>
      <c r="AH1913" s="567" t="s">
        <v>3099</v>
      </c>
      <c r="AI1913" s="567" t="s">
        <v>2807</v>
      </c>
      <c r="AJ1913" s="568" t="s">
        <v>2501</v>
      </c>
      <c r="AK1913" s="567" t="s">
        <v>2502</v>
      </c>
      <c r="AL1913" s="568">
        <v>9</v>
      </c>
      <c r="AM1913" s="568" t="s">
        <v>76</v>
      </c>
      <c r="AN1913" s="568">
        <v>8</v>
      </c>
      <c r="AO1913" s="568" t="s">
        <v>76</v>
      </c>
    </row>
    <row r="1914" spans="1:41" ht="15" customHeight="1">
      <c r="A1914" s="2639" t="s">
        <v>388</v>
      </c>
      <c r="B1914" s="2639"/>
      <c r="C1914" s="568"/>
      <c r="D1914" s="568"/>
      <c r="E1914" s="568"/>
      <c r="F1914" s="568"/>
      <c r="G1914" s="568"/>
      <c r="H1914" s="568"/>
      <c r="I1914" s="568"/>
      <c r="J1914" s="568"/>
      <c r="K1914" s="568"/>
      <c r="L1914" s="568"/>
      <c r="M1914" s="568"/>
      <c r="N1914" s="568"/>
      <c r="O1914" s="567" t="s">
        <v>311</v>
      </c>
      <c r="P1914" s="568"/>
      <c r="Q1914" s="567"/>
      <c r="R1914" s="547"/>
      <c r="S1914" s="547"/>
      <c r="T1914" s="547"/>
      <c r="U1914" s="547"/>
      <c r="V1914" s="547"/>
      <c r="W1914" s="547"/>
      <c r="X1914" s="546"/>
      <c r="Y1914" s="547"/>
      <c r="Z1914" s="567"/>
      <c r="AA1914" s="567"/>
      <c r="AB1914" s="568"/>
      <c r="AC1914" s="567"/>
      <c r="AD1914" s="568"/>
      <c r="AE1914" s="568"/>
      <c r="AF1914" s="568"/>
      <c r="AG1914" s="568"/>
      <c r="AH1914" s="567"/>
      <c r="AI1914" s="567"/>
      <c r="AJ1914" s="567"/>
      <c r="AK1914" s="567"/>
      <c r="AL1914" s="567"/>
      <c r="AM1914" s="567"/>
      <c r="AN1914" s="568"/>
      <c r="AO1914" s="568"/>
    </row>
    <row r="1915" spans="1:41" ht="15" customHeight="1">
      <c r="A1915" s="2639" t="s">
        <v>389</v>
      </c>
      <c r="B1915" s="2639"/>
      <c r="C1915" s="568"/>
      <c r="D1915" s="568"/>
      <c r="E1915" s="568"/>
      <c r="F1915" s="568"/>
      <c r="G1915" s="568"/>
      <c r="H1915" s="568"/>
      <c r="I1915" s="568"/>
      <c r="J1915" s="568"/>
      <c r="K1915" s="568"/>
      <c r="L1915" s="568"/>
      <c r="M1915" s="568"/>
      <c r="N1915" s="568"/>
      <c r="O1915" s="567"/>
      <c r="P1915" s="568"/>
      <c r="Q1915" s="567"/>
      <c r="R1915" s="547"/>
      <c r="S1915" s="547"/>
      <c r="T1915" s="547"/>
      <c r="U1915" s="547"/>
      <c r="V1915" s="547"/>
      <c r="W1915" s="547"/>
      <c r="X1915" s="546"/>
      <c r="Y1915" s="547"/>
      <c r="Z1915" s="567"/>
      <c r="AA1915" s="567"/>
      <c r="AB1915" s="568"/>
      <c r="AC1915" s="567"/>
      <c r="AD1915" s="568"/>
      <c r="AE1915" s="568"/>
      <c r="AF1915" s="568"/>
      <c r="AG1915" s="568"/>
      <c r="AH1915" s="567"/>
      <c r="AI1915" s="567"/>
      <c r="AJ1915" s="567"/>
      <c r="AK1915" s="567"/>
      <c r="AL1915" s="567"/>
      <c r="AM1915" s="567"/>
      <c r="AN1915" s="568"/>
      <c r="AO1915" s="568"/>
    </row>
    <row r="1916" spans="1:41" ht="15" customHeight="1">
      <c r="A1916" s="563"/>
      <c r="B1916" s="564" t="s">
        <v>390</v>
      </c>
      <c r="C1916" s="547" t="s">
        <v>1646</v>
      </c>
      <c r="D1916" s="547" t="s">
        <v>2272</v>
      </c>
      <c r="E1916" s="547" t="s">
        <v>2841</v>
      </c>
      <c r="F1916" s="568">
        <v>10</v>
      </c>
      <c r="G1916" s="547" t="s">
        <v>2323</v>
      </c>
      <c r="H1916" s="568">
        <v>10</v>
      </c>
      <c r="I1916" s="568">
        <v>11</v>
      </c>
      <c r="J1916" s="568">
        <v>10</v>
      </c>
      <c r="K1916" s="568">
        <v>13</v>
      </c>
      <c r="L1916" s="568">
        <v>10</v>
      </c>
      <c r="M1916" s="568">
        <v>13</v>
      </c>
      <c r="N1916" s="568">
        <v>12</v>
      </c>
      <c r="O1916" s="568">
        <v>12</v>
      </c>
      <c r="P1916" s="568">
        <v>13</v>
      </c>
      <c r="Q1916" s="568">
        <v>8.5</v>
      </c>
      <c r="R1916" s="547">
        <v>13</v>
      </c>
      <c r="S1916" s="547">
        <v>13</v>
      </c>
      <c r="T1916" s="547">
        <v>13</v>
      </c>
      <c r="U1916" s="547">
        <v>13</v>
      </c>
      <c r="V1916" s="547">
        <v>12</v>
      </c>
      <c r="W1916" s="547">
        <v>13</v>
      </c>
      <c r="X1916" s="547">
        <v>11</v>
      </c>
      <c r="Y1916" s="547">
        <v>13</v>
      </c>
      <c r="Z1916" s="568">
        <v>13</v>
      </c>
      <c r="AA1916" s="568">
        <v>11</v>
      </c>
      <c r="AB1916" s="568">
        <v>12</v>
      </c>
      <c r="AC1916" s="568">
        <v>13</v>
      </c>
      <c r="AD1916" s="568">
        <v>9</v>
      </c>
      <c r="AE1916" s="568">
        <v>12.5</v>
      </c>
      <c r="AF1916" s="568">
        <v>13</v>
      </c>
      <c r="AG1916" s="568">
        <v>13</v>
      </c>
      <c r="AH1916" s="568">
        <v>13</v>
      </c>
      <c r="AI1916" s="568">
        <v>11.5</v>
      </c>
      <c r="AJ1916" s="568">
        <v>13</v>
      </c>
      <c r="AK1916" s="568">
        <v>7</v>
      </c>
      <c r="AL1916" s="568">
        <v>13</v>
      </c>
      <c r="AM1916" s="568">
        <v>12</v>
      </c>
      <c r="AN1916" s="568" t="s">
        <v>76</v>
      </c>
      <c r="AO1916" s="568">
        <v>13</v>
      </c>
    </row>
    <row r="1917" spans="1:41" ht="15" customHeight="1">
      <c r="A1917" s="563"/>
      <c r="B1917" s="564" t="s">
        <v>391</v>
      </c>
      <c r="C1917" s="568" t="s">
        <v>2867</v>
      </c>
      <c r="D1917" s="568" t="s">
        <v>76</v>
      </c>
      <c r="E1917" s="568" t="s">
        <v>76</v>
      </c>
      <c r="F1917" s="568" t="s">
        <v>76</v>
      </c>
      <c r="G1917" s="568" t="s">
        <v>76</v>
      </c>
      <c r="H1917" s="568">
        <v>12</v>
      </c>
      <c r="I1917" s="568" t="s">
        <v>76</v>
      </c>
      <c r="J1917" s="568" t="s">
        <v>76</v>
      </c>
      <c r="K1917" s="568">
        <v>13</v>
      </c>
      <c r="L1917" s="568" t="s">
        <v>76</v>
      </c>
      <c r="M1917" s="568" t="s">
        <v>76</v>
      </c>
      <c r="N1917" s="568" t="s">
        <v>76</v>
      </c>
      <c r="O1917" s="567" t="s">
        <v>76</v>
      </c>
      <c r="P1917" s="568" t="s">
        <v>76</v>
      </c>
      <c r="Q1917" s="568"/>
      <c r="R1917" s="547">
        <v>13</v>
      </c>
      <c r="S1917" s="547" t="s">
        <v>76</v>
      </c>
      <c r="T1917" s="547" t="s">
        <v>76</v>
      </c>
      <c r="U1917" s="547" t="s">
        <v>76</v>
      </c>
      <c r="V1917" s="547" t="s">
        <v>76</v>
      </c>
      <c r="W1917" s="547" t="s">
        <v>76</v>
      </c>
      <c r="X1917" s="547">
        <v>13</v>
      </c>
      <c r="Y1917" s="547">
        <v>2</v>
      </c>
      <c r="Z1917" s="568" t="s">
        <v>76</v>
      </c>
      <c r="AA1917" s="568">
        <v>13</v>
      </c>
      <c r="AB1917" s="568" t="s">
        <v>76</v>
      </c>
      <c r="AC1917" s="568" t="s">
        <v>76</v>
      </c>
      <c r="AD1917" s="568" t="s">
        <v>76</v>
      </c>
      <c r="AE1917" s="568" t="s">
        <v>76</v>
      </c>
      <c r="AF1917" s="568" t="s">
        <v>76</v>
      </c>
      <c r="AG1917" s="568" t="s">
        <v>76</v>
      </c>
      <c r="AH1917" s="567" t="s">
        <v>76</v>
      </c>
      <c r="AI1917" s="568" t="s">
        <v>76</v>
      </c>
      <c r="AJ1917" s="568" t="s">
        <v>76</v>
      </c>
      <c r="AK1917" s="567" t="s">
        <v>76</v>
      </c>
      <c r="AL1917" s="568" t="s">
        <v>76</v>
      </c>
      <c r="AM1917" s="568">
        <v>12</v>
      </c>
      <c r="AN1917" s="568" t="s">
        <v>76</v>
      </c>
      <c r="AO1917" s="568">
        <v>13</v>
      </c>
    </row>
    <row r="1918" spans="1:41" ht="15" customHeight="1">
      <c r="A1918" s="2639" t="s">
        <v>400</v>
      </c>
      <c r="B1918" s="2639"/>
      <c r="C1918" s="568"/>
      <c r="D1918" s="568"/>
      <c r="E1918" s="568"/>
      <c r="F1918" s="568"/>
      <c r="G1918" s="568"/>
      <c r="H1918" s="568"/>
      <c r="I1918" s="568"/>
      <c r="J1918" s="568"/>
      <c r="K1918" s="568"/>
      <c r="L1918" s="568"/>
      <c r="M1918" s="568"/>
      <c r="N1918" s="568"/>
      <c r="O1918" s="567"/>
      <c r="P1918" s="568"/>
      <c r="Q1918" s="567"/>
      <c r="R1918" s="547"/>
      <c r="S1918" s="547"/>
      <c r="T1918" s="547"/>
      <c r="U1918" s="547"/>
      <c r="V1918" s="547"/>
      <c r="W1918" s="547"/>
      <c r="X1918" s="547"/>
      <c r="Y1918" s="547"/>
      <c r="Z1918" s="567"/>
      <c r="AA1918" s="567"/>
      <c r="AB1918" s="568"/>
      <c r="AC1918" s="568"/>
      <c r="AD1918" s="568"/>
      <c r="AE1918" s="568"/>
      <c r="AF1918" s="568"/>
      <c r="AG1918" s="568"/>
      <c r="AH1918" s="567"/>
      <c r="AI1918" s="568"/>
      <c r="AJ1918" s="568"/>
      <c r="AK1918" s="567"/>
      <c r="AL1918" s="568"/>
      <c r="AM1918" s="568"/>
      <c r="AN1918" s="568"/>
      <c r="AO1918" s="568"/>
    </row>
    <row r="1919" spans="1:41" ht="15" customHeight="1">
      <c r="B1919" s="564" t="s">
        <v>390</v>
      </c>
      <c r="C1919" s="568">
        <v>12.5</v>
      </c>
      <c r="D1919" s="568">
        <v>13</v>
      </c>
      <c r="E1919" s="547" t="s">
        <v>1647</v>
      </c>
      <c r="F1919" s="568">
        <v>13</v>
      </c>
      <c r="G1919" s="568">
        <v>12.5</v>
      </c>
      <c r="H1919" s="568">
        <v>12</v>
      </c>
      <c r="I1919" s="568">
        <v>11</v>
      </c>
      <c r="J1919" s="568">
        <v>13</v>
      </c>
      <c r="K1919" s="568">
        <v>13</v>
      </c>
      <c r="L1919" s="568">
        <v>13</v>
      </c>
      <c r="M1919" s="568">
        <v>13</v>
      </c>
      <c r="N1919" s="568">
        <v>13</v>
      </c>
      <c r="O1919" s="568">
        <v>13</v>
      </c>
      <c r="P1919" s="568">
        <v>13</v>
      </c>
      <c r="Q1919" s="568">
        <v>13</v>
      </c>
      <c r="R1919" s="547">
        <v>13</v>
      </c>
      <c r="S1919" s="547">
        <v>13</v>
      </c>
      <c r="T1919" s="547">
        <v>13</v>
      </c>
      <c r="U1919" s="547">
        <v>13</v>
      </c>
      <c r="V1919" s="547">
        <v>13</v>
      </c>
      <c r="W1919" s="547">
        <v>13</v>
      </c>
      <c r="X1919" s="547">
        <v>13</v>
      </c>
      <c r="Y1919" s="547">
        <v>13</v>
      </c>
      <c r="Z1919" s="568">
        <v>13</v>
      </c>
      <c r="AA1919" s="568">
        <v>13</v>
      </c>
      <c r="AB1919" s="568">
        <v>13</v>
      </c>
      <c r="AC1919" s="568">
        <v>13</v>
      </c>
      <c r="AD1919" s="568">
        <v>13</v>
      </c>
      <c r="AE1919" s="568">
        <v>13</v>
      </c>
      <c r="AF1919" s="568">
        <v>13</v>
      </c>
      <c r="AG1919" s="568">
        <v>13</v>
      </c>
      <c r="AH1919" s="568">
        <v>13</v>
      </c>
      <c r="AI1919" s="568">
        <v>12.5</v>
      </c>
      <c r="AJ1919" s="568">
        <v>13</v>
      </c>
      <c r="AK1919" s="568">
        <v>13</v>
      </c>
      <c r="AL1919" s="568">
        <v>13</v>
      </c>
      <c r="AM1919" s="568" t="s">
        <v>76</v>
      </c>
      <c r="AN1919" s="568" t="s">
        <v>1669</v>
      </c>
      <c r="AO1919" s="568">
        <v>13</v>
      </c>
    </row>
    <row r="1920" spans="1:41" ht="15" customHeight="1">
      <c r="B1920" s="564" t="s">
        <v>391</v>
      </c>
      <c r="C1920" s="568" t="s">
        <v>76</v>
      </c>
      <c r="D1920" s="568" t="s">
        <v>76</v>
      </c>
      <c r="E1920" s="568" t="s">
        <v>76</v>
      </c>
      <c r="F1920" s="568" t="s">
        <v>76</v>
      </c>
      <c r="G1920" s="568" t="s">
        <v>76</v>
      </c>
      <c r="H1920" s="568" t="s">
        <v>76</v>
      </c>
      <c r="I1920" s="568">
        <v>12.5</v>
      </c>
      <c r="J1920" s="568" t="s">
        <v>76</v>
      </c>
      <c r="K1920" s="568">
        <v>13</v>
      </c>
      <c r="L1920" s="568" t="s">
        <v>76</v>
      </c>
      <c r="M1920" s="568" t="s">
        <v>76</v>
      </c>
      <c r="N1920" s="568" t="s">
        <v>76</v>
      </c>
      <c r="O1920" s="568" t="s">
        <v>76</v>
      </c>
      <c r="P1920" s="567" t="s">
        <v>76</v>
      </c>
      <c r="Q1920" s="567" t="s">
        <v>76</v>
      </c>
      <c r="R1920" s="547">
        <v>13</v>
      </c>
      <c r="S1920" s="547" t="s">
        <v>76</v>
      </c>
      <c r="T1920" s="547" t="s">
        <v>76</v>
      </c>
      <c r="U1920" s="547" t="s">
        <v>76</v>
      </c>
      <c r="V1920" s="547" t="s">
        <v>76</v>
      </c>
      <c r="W1920" s="547" t="s">
        <v>76</v>
      </c>
      <c r="X1920" s="547" t="s">
        <v>76</v>
      </c>
      <c r="Y1920" s="547" t="s">
        <v>76</v>
      </c>
      <c r="Z1920" s="568" t="s">
        <v>76</v>
      </c>
      <c r="AA1920" s="568" t="s">
        <v>76</v>
      </c>
      <c r="AB1920" s="568" t="s">
        <v>76</v>
      </c>
      <c r="AC1920" s="568" t="s">
        <v>76</v>
      </c>
      <c r="AD1920" s="568" t="s">
        <v>76</v>
      </c>
      <c r="AE1920" s="568" t="s">
        <v>76</v>
      </c>
      <c r="AF1920" s="568" t="s">
        <v>76</v>
      </c>
      <c r="AG1920" s="568"/>
      <c r="AH1920" s="568" t="s">
        <v>76</v>
      </c>
      <c r="AI1920" s="568">
        <v>13</v>
      </c>
      <c r="AJ1920" s="568" t="s">
        <v>76</v>
      </c>
      <c r="AK1920" s="567" t="s">
        <v>76</v>
      </c>
      <c r="AL1920" s="568" t="s">
        <v>76</v>
      </c>
      <c r="AM1920" s="568">
        <v>13</v>
      </c>
      <c r="AN1920" s="568" t="s">
        <v>76</v>
      </c>
      <c r="AO1920" s="568">
        <v>13</v>
      </c>
    </row>
    <row r="1921" spans="1:41" ht="15" customHeight="1">
      <c r="A1921" s="2639" t="s">
        <v>47</v>
      </c>
      <c r="B1921" s="2639"/>
      <c r="C1921" s="568"/>
      <c r="D1921" s="568"/>
      <c r="E1921" s="568"/>
      <c r="F1921" s="568"/>
      <c r="G1921" s="568"/>
      <c r="H1921" s="568"/>
      <c r="I1921" s="568"/>
      <c r="J1921" s="568"/>
      <c r="K1921" s="568"/>
      <c r="L1921" s="568"/>
      <c r="M1921" s="568"/>
      <c r="N1921" s="568"/>
      <c r="O1921" s="568"/>
      <c r="P1921" s="567"/>
      <c r="Q1921" s="567"/>
      <c r="R1921" s="547" t="s">
        <v>1285</v>
      </c>
      <c r="S1921" s="547"/>
      <c r="T1921" s="547"/>
      <c r="U1921" s="547"/>
      <c r="V1921" s="547"/>
      <c r="W1921" s="547"/>
      <c r="X1921" s="547"/>
      <c r="Y1921" s="547"/>
      <c r="Z1921" s="568"/>
      <c r="AA1921" s="568"/>
      <c r="AB1921" s="568"/>
      <c r="AC1921" s="568"/>
      <c r="AD1921" s="568"/>
      <c r="AE1921" s="568"/>
      <c r="AF1921" s="568"/>
      <c r="AG1921" s="568"/>
      <c r="AH1921" s="568"/>
      <c r="AI1921" s="568"/>
      <c r="AJ1921" s="568"/>
      <c r="AK1921" s="567"/>
      <c r="AL1921" s="568"/>
      <c r="AM1921" s="568"/>
      <c r="AN1921" s="568"/>
      <c r="AO1921" s="568"/>
    </row>
    <row r="1922" spans="1:41" ht="15" customHeight="1">
      <c r="B1922" s="564" t="s">
        <v>390</v>
      </c>
      <c r="C1922" s="568">
        <v>12</v>
      </c>
      <c r="D1922" s="547" t="s">
        <v>1645</v>
      </c>
      <c r="E1922" s="547" t="s">
        <v>1663</v>
      </c>
      <c r="F1922" s="568">
        <v>12.5</v>
      </c>
      <c r="G1922" s="547" t="s">
        <v>1645</v>
      </c>
      <c r="H1922" s="568">
        <v>12</v>
      </c>
      <c r="I1922" s="568">
        <v>11</v>
      </c>
      <c r="J1922" s="547" t="s">
        <v>1854</v>
      </c>
      <c r="K1922" s="568">
        <v>16.5</v>
      </c>
      <c r="L1922" s="568">
        <v>13.25</v>
      </c>
      <c r="M1922" s="568">
        <v>14.75</v>
      </c>
      <c r="N1922" s="568">
        <v>14.5</v>
      </c>
      <c r="O1922" s="568">
        <v>11.5</v>
      </c>
      <c r="P1922" s="568">
        <v>11.5</v>
      </c>
      <c r="Q1922" s="570">
        <v>12</v>
      </c>
      <c r="R1922" s="547">
        <v>13.5</v>
      </c>
      <c r="S1922" s="547">
        <v>14.5</v>
      </c>
      <c r="T1922" s="547">
        <v>13</v>
      </c>
      <c r="U1922" s="547">
        <v>14.5</v>
      </c>
      <c r="V1922" s="547">
        <v>15.5</v>
      </c>
      <c r="W1922" s="547">
        <v>13</v>
      </c>
      <c r="X1922" s="547">
        <v>15.5</v>
      </c>
      <c r="Y1922" s="547">
        <v>11.5</v>
      </c>
      <c r="Z1922" s="568">
        <v>14.5</v>
      </c>
      <c r="AA1922" s="568">
        <v>13.5</v>
      </c>
      <c r="AB1922" s="568">
        <v>13.75</v>
      </c>
      <c r="AC1922" s="568">
        <v>15.3</v>
      </c>
      <c r="AD1922" s="568">
        <v>14</v>
      </c>
      <c r="AE1922" s="568">
        <v>14.5</v>
      </c>
      <c r="AF1922" s="568">
        <v>13</v>
      </c>
      <c r="AG1922" s="568">
        <v>14.5</v>
      </c>
      <c r="AH1922" s="568">
        <v>14.5</v>
      </c>
      <c r="AI1922" s="568">
        <v>14</v>
      </c>
      <c r="AJ1922" s="568">
        <v>15</v>
      </c>
      <c r="AK1922" s="568">
        <v>14</v>
      </c>
      <c r="AL1922" s="568" t="s">
        <v>76</v>
      </c>
      <c r="AM1922" s="568" t="s">
        <v>76</v>
      </c>
      <c r="AN1922" s="568" t="s">
        <v>1669</v>
      </c>
      <c r="AO1922" s="568">
        <v>13</v>
      </c>
    </row>
    <row r="1923" spans="1:41" ht="15" customHeight="1">
      <c r="B1923" s="564" t="s">
        <v>391</v>
      </c>
      <c r="C1923" s="568">
        <v>12.5</v>
      </c>
      <c r="D1923" s="568" t="s">
        <v>76</v>
      </c>
      <c r="E1923" s="568" t="s">
        <v>76</v>
      </c>
      <c r="F1923" s="568" t="s">
        <v>76</v>
      </c>
      <c r="G1923" s="568" t="s">
        <v>76</v>
      </c>
      <c r="H1923" s="568" t="s">
        <v>76</v>
      </c>
      <c r="I1923" s="568">
        <v>11.5</v>
      </c>
      <c r="J1923" s="568" t="s">
        <v>76</v>
      </c>
      <c r="K1923" s="568">
        <v>16.5</v>
      </c>
      <c r="L1923" s="568" t="s">
        <v>76</v>
      </c>
      <c r="M1923" s="568" t="s">
        <v>76</v>
      </c>
      <c r="N1923" s="568" t="s">
        <v>76</v>
      </c>
      <c r="O1923" s="568" t="s">
        <v>76</v>
      </c>
      <c r="P1923" s="567" t="s">
        <v>76</v>
      </c>
      <c r="Q1923" s="567" t="s">
        <v>76</v>
      </c>
      <c r="R1923" s="547" t="s">
        <v>76</v>
      </c>
      <c r="S1923" s="547" t="s">
        <v>76</v>
      </c>
      <c r="T1923" s="547" t="s">
        <v>76</v>
      </c>
      <c r="U1923" s="547" t="s">
        <v>76</v>
      </c>
      <c r="V1923" s="547" t="s">
        <v>76</v>
      </c>
      <c r="W1923" s="547" t="s">
        <v>76</v>
      </c>
      <c r="X1923" s="547" t="s">
        <v>76</v>
      </c>
      <c r="Y1923" s="547" t="s">
        <v>76</v>
      </c>
      <c r="Z1923" s="568" t="s">
        <v>76</v>
      </c>
      <c r="AA1923" s="568" t="s">
        <v>76</v>
      </c>
      <c r="AB1923" s="568" t="s">
        <v>76</v>
      </c>
      <c r="AC1923" s="568">
        <v>16.3</v>
      </c>
      <c r="AD1923" s="568" t="s">
        <v>76</v>
      </c>
      <c r="AE1923" s="568" t="s">
        <v>76</v>
      </c>
      <c r="AF1923" s="568" t="s">
        <v>76</v>
      </c>
      <c r="AG1923" s="568" t="s">
        <v>76</v>
      </c>
      <c r="AH1923" s="568" t="s">
        <v>76</v>
      </c>
      <c r="AI1923" s="568" t="s">
        <v>76</v>
      </c>
      <c r="AJ1923" s="568" t="s">
        <v>76</v>
      </c>
      <c r="AK1923" s="567" t="s">
        <v>76</v>
      </c>
      <c r="AL1923" s="568" t="s">
        <v>76</v>
      </c>
      <c r="AM1923" s="568">
        <v>11.5</v>
      </c>
      <c r="AN1923" s="568" t="s">
        <v>76</v>
      </c>
      <c r="AO1923" s="568">
        <v>15.5</v>
      </c>
    </row>
    <row r="1924" spans="1:41" ht="15" customHeight="1">
      <c r="A1924" s="2639" t="s">
        <v>407</v>
      </c>
      <c r="B1924" s="2639"/>
      <c r="C1924" s="568"/>
      <c r="D1924" s="568"/>
      <c r="E1924" s="568"/>
      <c r="F1924" s="568"/>
      <c r="G1924" s="568"/>
      <c r="H1924" s="568"/>
      <c r="I1924" s="568"/>
      <c r="J1924" s="568"/>
      <c r="K1924" s="568"/>
      <c r="L1924" s="568"/>
      <c r="M1924" s="568"/>
      <c r="N1924" s="568"/>
      <c r="O1924" s="568"/>
      <c r="P1924" s="567"/>
      <c r="Q1924" s="567"/>
      <c r="R1924" s="547"/>
      <c r="S1924" s="547"/>
      <c r="T1924" s="547"/>
      <c r="U1924" s="547"/>
      <c r="V1924" s="547"/>
      <c r="W1924" s="547"/>
      <c r="X1924" s="547"/>
      <c r="Y1924" s="547"/>
      <c r="Z1924" s="567"/>
      <c r="AA1924" s="567"/>
      <c r="AB1924" s="568"/>
      <c r="AC1924" s="571"/>
      <c r="AD1924" s="568"/>
      <c r="AE1924" s="568"/>
      <c r="AF1924" s="568"/>
      <c r="AG1924" s="568"/>
      <c r="AH1924" s="568"/>
      <c r="AI1924" s="568"/>
      <c r="AJ1924" s="568"/>
      <c r="AK1924" s="567"/>
      <c r="AL1924" s="568"/>
      <c r="AM1924" s="568"/>
      <c r="AN1924" s="568"/>
      <c r="AO1924" s="568"/>
    </row>
    <row r="1925" spans="1:41" ht="15" customHeight="1">
      <c r="A1925" s="565" t="s">
        <v>856</v>
      </c>
      <c r="B1925" s="703" t="s">
        <v>1258</v>
      </c>
      <c r="C1925" s="568"/>
      <c r="D1925" s="568"/>
      <c r="E1925" s="568"/>
      <c r="F1925" s="568"/>
      <c r="G1925" s="568"/>
      <c r="H1925" s="568"/>
      <c r="I1925" s="568"/>
      <c r="J1925" s="568"/>
      <c r="K1925" s="568"/>
      <c r="L1925" s="568"/>
      <c r="M1925" s="568"/>
      <c r="N1925" s="568"/>
      <c r="O1925" s="568"/>
      <c r="P1925" s="567"/>
      <c r="Q1925" s="567"/>
      <c r="R1925" s="547"/>
      <c r="S1925" s="547"/>
      <c r="T1925" s="547"/>
      <c r="U1925" s="547"/>
      <c r="V1925" s="547"/>
      <c r="W1925" s="547"/>
      <c r="X1925" s="547"/>
      <c r="Y1925" s="547"/>
      <c r="Z1925" s="567"/>
      <c r="AA1925" s="567"/>
      <c r="AB1925" s="568"/>
      <c r="AC1925" s="568"/>
      <c r="AD1925" s="568"/>
      <c r="AE1925" s="568"/>
      <c r="AF1925" s="568"/>
      <c r="AG1925" s="568"/>
      <c r="AH1925" s="568"/>
      <c r="AI1925" s="568"/>
      <c r="AJ1925" s="568"/>
      <c r="AK1925" s="567"/>
      <c r="AL1925" s="568"/>
      <c r="AM1925" s="568"/>
      <c r="AN1925" s="568"/>
      <c r="AO1925" s="568"/>
    </row>
    <row r="1926" spans="1:41" ht="15" customHeight="1">
      <c r="A1926" s="565"/>
      <c r="B1926" s="564" t="s">
        <v>401</v>
      </c>
      <c r="C1926" s="568">
        <v>13</v>
      </c>
      <c r="D1926" s="568">
        <v>13</v>
      </c>
      <c r="E1926" s="547" t="s">
        <v>1669</v>
      </c>
      <c r="F1926" s="568">
        <v>13</v>
      </c>
      <c r="G1926" s="568">
        <v>13</v>
      </c>
      <c r="H1926" s="568">
        <v>13</v>
      </c>
      <c r="I1926" s="568">
        <v>12.5</v>
      </c>
      <c r="J1926" s="568">
        <v>13</v>
      </c>
      <c r="K1926" s="568">
        <v>13</v>
      </c>
      <c r="L1926" s="568">
        <v>13</v>
      </c>
      <c r="M1926" s="568">
        <v>13</v>
      </c>
      <c r="N1926" s="568">
        <v>13</v>
      </c>
      <c r="O1926" s="568">
        <v>13</v>
      </c>
      <c r="P1926" s="568">
        <v>13</v>
      </c>
      <c r="Q1926" s="568">
        <v>13</v>
      </c>
      <c r="R1926" s="547">
        <v>13</v>
      </c>
      <c r="S1926" s="547">
        <v>13</v>
      </c>
      <c r="T1926" s="547">
        <v>13</v>
      </c>
      <c r="U1926" s="547">
        <v>13</v>
      </c>
      <c r="V1926" s="547">
        <v>13</v>
      </c>
      <c r="W1926" s="547">
        <v>13</v>
      </c>
      <c r="X1926" s="547">
        <v>13</v>
      </c>
      <c r="Y1926" s="547">
        <v>13</v>
      </c>
      <c r="Z1926" s="568">
        <v>13</v>
      </c>
      <c r="AA1926" s="568">
        <v>13</v>
      </c>
      <c r="AB1926" s="568">
        <v>13</v>
      </c>
      <c r="AC1926" s="568">
        <v>13</v>
      </c>
      <c r="AD1926" s="568">
        <v>13</v>
      </c>
      <c r="AE1926" s="568">
        <v>13</v>
      </c>
      <c r="AF1926" s="568">
        <v>13</v>
      </c>
      <c r="AG1926" s="568">
        <v>13</v>
      </c>
      <c r="AH1926" s="568">
        <v>13</v>
      </c>
      <c r="AI1926" s="568">
        <v>10.25</v>
      </c>
      <c r="AJ1926" s="568">
        <v>13</v>
      </c>
      <c r="AK1926" s="568">
        <v>13</v>
      </c>
      <c r="AL1926" s="568">
        <v>13</v>
      </c>
      <c r="AM1926" s="568">
        <v>10</v>
      </c>
      <c r="AN1926" s="568" t="s">
        <v>1669</v>
      </c>
      <c r="AO1926" s="568">
        <v>13</v>
      </c>
    </row>
    <row r="1927" spans="1:41" ht="15" customHeight="1">
      <c r="A1927" s="565"/>
      <c r="B1927" s="564" t="s">
        <v>402</v>
      </c>
      <c r="C1927" s="568" t="s">
        <v>76</v>
      </c>
      <c r="D1927" s="568" t="s">
        <v>76</v>
      </c>
      <c r="E1927" s="568" t="s">
        <v>76</v>
      </c>
      <c r="F1927" s="568" t="s">
        <v>76</v>
      </c>
      <c r="G1927" s="568" t="s">
        <v>76</v>
      </c>
      <c r="H1927" s="568" t="s">
        <v>76</v>
      </c>
      <c r="I1927" s="568" t="s">
        <v>76</v>
      </c>
      <c r="J1927" s="568" t="s">
        <v>76</v>
      </c>
      <c r="K1927" s="568" t="s">
        <v>76</v>
      </c>
      <c r="L1927" s="568" t="s">
        <v>76</v>
      </c>
      <c r="M1927" s="568" t="s">
        <v>76</v>
      </c>
      <c r="N1927" s="568" t="s">
        <v>76</v>
      </c>
      <c r="O1927" s="568" t="s">
        <v>76</v>
      </c>
      <c r="P1927" s="567" t="s">
        <v>76</v>
      </c>
      <c r="Q1927" s="567" t="s">
        <v>76</v>
      </c>
      <c r="R1927" s="547" t="s">
        <v>76</v>
      </c>
      <c r="S1927" s="547" t="s">
        <v>76</v>
      </c>
      <c r="T1927" s="547" t="s">
        <v>76</v>
      </c>
      <c r="U1927" s="547" t="s">
        <v>76</v>
      </c>
      <c r="V1927" s="547" t="s">
        <v>76</v>
      </c>
      <c r="W1927" s="547" t="s">
        <v>76</v>
      </c>
      <c r="X1927" s="547" t="s">
        <v>76</v>
      </c>
      <c r="Y1927" s="547" t="s">
        <v>76</v>
      </c>
      <c r="Z1927" s="568" t="s">
        <v>76</v>
      </c>
      <c r="AA1927" s="568" t="s">
        <v>76</v>
      </c>
      <c r="AB1927" s="567" t="s">
        <v>76</v>
      </c>
      <c r="AC1927" s="568" t="s">
        <v>76</v>
      </c>
      <c r="AD1927" s="568" t="s">
        <v>76</v>
      </c>
      <c r="AE1927" s="568" t="s">
        <v>76</v>
      </c>
      <c r="AF1927" s="568" t="s">
        <v>76</v>
      </c>
      <c r="AG1927" s="568" t="s">
        <v>76</v>
      </c>
      <c r="AH1927" s="568" t="s">
        <v>76</v>
      </c>
      <c r="AI1927" s="568">
        <v>13</v>
      </c>
      <c r="AJ1927" s="568" t="s">
        <v>76</v>
      </c>
      <c r="AK1927" s="567" t="s">
        <v>76</v>
      </c>
      <c r="AL1927" s="568" t="s">
        <v>76</v>
      </c>
      <c r="AM1927" s="568">
        <v>11.75</v>
      </c>
      <c r="AN1927" s="568" t="s">
        <v>76</v>
      </c>
      <c r="AO1927" s="568">
        <v>13</v>
      </c>
    </row>
    <row r="1928" spans="1:41" ht="15" customHeight="1">
      <c r="A1928" s="565" t="s">
        <v>1085</v>
      </c>
      <c r="B1928" s="701" t="s">
        <v>1259</v>
      </c>
      <c r="C1928" s="568"/>
      <c r="D1928" s="568"/>
      <c r="E1928" s="568"/>
      <c r="F1928" s="568"/>
      <c r="G1928" s="568"/>
      <c r="H1928" s="568"/>
      <c r="I1928" s="568"/>
      <c r="J1928" s="568"/>
      <c r="K1928" s="568"/>
      <c r="L1928" s="568"/>
      <c r="M1928" s="568"/>
      <c r="N1928" s="568"/>
      <c r="O1928" s="568"/>
      <c r="P1928" s="567"/>
      <c r="Q1928" s="567"/>
      <c r="R1928" s="547"/>
      <c r="S1928" s="547"/>
      <c r="T1928" s="547"/>
      <c r="U1928" s="547"/>
      <c r="V1928" s="547"/>
      <c r="W1928" s="547"/>
      <c r="X1928" s="547"/>
      <c r="Y1928" s="547"/>
      <c r="Z1928" s="568"/>
      <c r="AA1928" s="568"/>
      <c r="AB1928" s="567"/>
      <c r="AC1928" s="568"/>
      <c r="AD1928" s="568"/>
      <c r="AE1928" s="568"/>
      <c r="AF1928" s="568"/>
      <c r="AG1928" s="568"/>
      <c r="AH1928" s="568"/>
      <c r="AI1928" s="568"/>
      <c r="AJ1928" s="568"/>
      <c r="AK1928" s="567"/>
      <c r="AL1928" s="568"/>
      <c r="AM1928" s="568"/>
      <c r="AN1928" s="568"/>
      <c r="AO1928" s="568"/>
    </row>
    <row r="1929" spans="1:41" ht="15" customHeight="1">
      <c r="B1929" s="564" t="s">
        <v>401</v>
      </c>
      <c r="C1929" s="568">
        <v>13</v>
      </c>
      <c r="D1929" s="568">
        <v>13</v>
      </c>
      <c r="E1929" s="568">
        <v>12</v>
      </c>
      <c r="F1929" s="568">
        <v>12.5</v>
      </c>
      <c r="G1929" s="568">
        <v>13</v>
      </c>
      <c r="H1929" s="568">
        <v>13</v>
      </c>
      <c r="I1929" s="568">
        <v>13</v>
      </c>
      <c r="J1929" s="568">
        <v>13</v>
      </c>
      <c r="K1929" s="568">
        <v>16.5</v>
      </c>
      <c r="L1929" s="568">
        <v>13</v>
      </c>
      <c r="M1929" s="568">
        <v>14.5</v>
      </c>
      <c r="N1929" s="568">
        <v>14</v>
      </c>
      <c r="O1929" s="568">
        <v>11.5</v>
      </c>
      <c r="P1929" s="568">
        <v>13</v>
      </c>
      <c r="Q1929" s="568">
        <v>13</v>
      </c>
      <c r="R1929" s="547">
        <v>13</v>
      </c>
      <c r="S1929" s="547">
        <v>14.5</v>
      </c>
      <c r="T1929" s="547">
        <v>16</v>
      </c>
      <c r="U1929" s="547" t="s">
        <v>76</v>
      </c>
      <c r="V1929" s="547">
        <v>15.5</v>
      </c>
      <c r="W1929" s="547">
        <v>13</v>
      </c>
      <c r="X1929" s="547">
        <v>15.5</v>
      </c>
      <c r="Y1929" s="547">
        <v>11.5</v>
      </c>
      <c r="Z1929" s="568">
        <v>14.5</v>
      </c>
      <c r="AA1929" s="568">
        <v>13</v>
      </c>
      <c r="AB1929" s="568">
        <v>11.5</v>
      </c>
      <c r="AC1929" s="568">
        <v>15.3</v>
      </c>
      <c r="AD1929" s="568">
        <v>14</v>
      </c>
      <c r="AE1929" s="568">
        <v>11.5</v>
      </c>
      <c r="AF1929" s="568">
        <v>13.5</v>
      </c>
      <c r="AG1929" s="568">
        <v>15</v>
      </c>
      <c r="AH1929" s="568">
        <v>13</v>
      </c>
      <c r="AI1929" s="568">
        <v>16.75</v>
      </c>
      <c r="AJ1929" s="568">
        <v>15</v>
      </c>
      <c r="AK1929" s="567" t="s">
        <v>1550</v>
      </c>
      <c r="AL1929" s="568">
        <v>13</v>
      </c>
      <c r="AM1929" s="568">
        <v>11.5</v>
      </c>
      <c r="AN1929" s="568" t="s">
        <v>1669</v>
      </c>
      <c r="AO1929" s="568">
        <v>13</v>
      </c>
    </row>
    <row r="1930" spans="1:41" ht="15" customHeight="1">
      <c r="B1930" s="564" t="s">
        <v>402</v>
      </c>
      <c r="C1930" s="568" t="s">
        <v>76</v>
      </c>
      <c r="D1930" s="568" t="s">
        <v>76</v>
      </c>
      <c r="E1930" s="568" t="s">
        <v>76</v>
      </c>
      <c r="F1930" s="568" t="s">
        <v>76</v>
      </c>
      <c r="G1930" s="568" t="s">
        <v>76</v>
      </c>
      <c r="H1930" s="568" t="s">
        <v>76</v>
      </c>
      <c r="I1930" s="568" t="s">
        <v>76</v>
      </c>
      <c r="J1930" s="568" t="s">
        <v>76</v>
      </c>
      <c r="K1930" s="568" t="s">
        <v>76</v>
      </c>
      <c r="L1930" s="568" t="s">
        <v>76</v>
      </c>
      <c r="M1930" s="568" t="s">
        <v>76</v>
      </c>
      <c r="N1930" s="568" t="s">
        <v>76</v>
      </c>
      <c r="O1930" s="568" t="s">
        <v>76</v>
      </c>
      <c r="P1930" s="568" t="s">
        <v>76</v>
      </c>
      <c r="Q1930" s="568" t="s">
        <v>76</v>
      </c>
      <c r="R1930" s="547" t="s">
        <v>76</v>
      </c>
      <c r="S1930" s="547" t="s">
        <v>76</v>
      </c>
      <c r="T1930" s="547" t="s">
        <v>76</v>
      </c>
      <c r="U1930" s="547" t="s">
        <v>76</v>
      </c>
      <c r="V1930" s="547" t="s">
        <v>76</v>
      </c>
      <c r="W1930" s="547" t="s">
        <v>76</v>
      </c>
      <c r="X1930" s="547" t="s">
        <v>76</v>
      </c>
      <c r="Y1930" s="547" t="s">
        <v>76</v>
      </c>
      <c r="Z1930" s="568" t="s">
        <v>76</v>
      </c>
      <c r="AA1930" s="568" t="s">
        <v>76</v>
      </c>
      <c r="AB1930" s="568" t="s">
        <v>76</v>
      </c>
      <c r="AC1930" s="568">
        <v>16.3</v>
      </c>
      <c r="AD1930" s="568" t="s">
        <v>76</v>
      </c>
      <c r="AE1930" s="568" t="s">
        <v>76</v>
      </c>
      <c r="AF1930" s="568" t="s">
        <v>76</v>
      </c>
      <c r="AG1930" s="568" t="s">
        <v>76</v>
      </c>
      <c r="AH1930" s="568" t="s">
        <v>76</v>
      </c>
      <c r="AI1930" s="568" t="s">
        <v>76</v>
      </c>
      <c r="AJ1930" s="568" t="s">
        <v>76</v>
      </c>
      <c r="AK1930" s="568" t="s">
        <v>76</v>
      </c>
      <c r="AL1930" s="568" t="s">
        <v>76</v>
      </c>
      <c r="AM1930" s="568">
        <v>11.5</v>
      </c>
      <c r="AN1930" s="568" t="s">
        <v>76</v>
      </c>
      <c r="AO1930" s="568">
        <v>15.5</v>
      </c>
    </row>
    <row r="1931" spans="1:41" s="551" customFormat="1" ht="15" customHeight="1">
      <c r="A1931" s="2639" t="s">
        <v>211</v>
      </c>
      <c r="B1931" s="2639"/>
      <c r="C1931" s="568">
        <v>7</v>
      </c>
      <c r="D1931" s="568">
        <v>7</v>
      </c>
      <c r="E1931" s="568">
        <v>7</v>
      </c>
      <c r="F1931" s="568">
        <v>7</v>
      </c>
      <c r="G1931" s="568">
        <v>7</v>
      </c>
      <c r="H1931" s="568">
        <v>7</v>
      </c>
      <c r="I1931" s="568">
        <v>7</v>
      </c>
      <c r="J1931" s="568">
        <v>7</v>
      </c>
      <c r="K1931" s="568">
        <v>7</v>
      </c>
      <c r="L1931" s="568">
        <v>7</v>
      </c>
      <c r="M1931" s="568">
        <v>7</v>
      </c>
      <c r="N1931" s="568">
        <v>7</v>
      </c>
      <c r="O1931" s="568">
        <v>7</v>
      </c>
      <c r="P1931" s="568">
        <v>7</v>
      </c>
      <c r="Q1931" s="568">
        <v>7</v>
      </c>
      <c r="R1931" s="547">
        <v>7</v>
      </c>
      <c r="S1931" s="547">
        <v>7</v>
      </c>
      <c r="T1931" s="547">
        <v>7</v>
      </c>
      <c r="U1931" s="547">
        <v>7</v>
      </c>
      <c r="V1931" s="547">
        <v>7</v>
      </c>
      <c r="W1931" s="547">
        <v>7</v>
      </c>
      <c r="X1931" s="547">
        <v>7</v>
      </c>
      <c r="Y1931" s="547">
        <v>7</v>
      </c>
      <c r="Z1931" s="568">
        <v>7</v>
      </c>
      <c r="AA1931" s="568">
        <v>7</v>
      </c>
      <c r="AB1931" s="568">
        <v>7</v>
      </c>
      <c r="AC1931" s="568">
        <v>7</v>
      </c>
      <c r="AD1931" s="568">
        <v>7</v>
      </c>
      <c r="AE1931" s="568">
        <v>7</v>
      </c>
      <c r="AF1931" s="568">
        <v>7</v>
      </c>
      <c r="AG1931" s="568">
        <v>7</v>
      </c>
      <c r="AH1931" s="568">
        <v>7</v>
      </c>
      <c r="AI1931" s="568">
        <v>7</v>
      </c>
      <c r="AJ1931" s="568">
        <v>7</v>
      </c>
      <c r="AK1931" s="568">
        <v>7</v>
      </c>
      <c r="AL1931" s="568">
        <v>7</v>
      </c>
      <c r="AM1931" s="568">
        <v>7</v>
      </c>
      <c r="AN1931" s="568">
        <v>7</v>
      </c>
      <c r="AO1931" s="568" t="s">
        <v>76</v>
      </c>
    </row>
    <row r="1932" spans="1:41" ht="15" customHeight="1">
      <c r="A1932" s="2639" t="s">
        <v>408</v>
      </c>
      <c r="B1932" s="2639"/>
      <c r="C1932" s="568"/>
      <c r="D1932" s="568"/>
      <c r="E1932" s="568"/>
      <c r="F1932" s="568"/>
      <c r="G1932" s="568"/>
      <c r="H1932" s="568"/>
      <c r="I1932" s="568"/>
      <c r="J1932" s="568"/>
      <c r="K1932" s="568"/>
      <c r="L1932" s="568"/>
      <c r="M1932" s="568"/>
      <c r="N1932" s="568"/>
      <c r="O1932" s="568"/>
      <c r="P1932" s="567"/>
      <c r="Q1932" s="567"/>
      <c r="R1932" s="547"/>
      <c r="S1932" s="547"/>
      <c r="T1932" s="547"/>
      <c r="U1932" s="547"/>
      <c r="V1932" s="547"/>
      <c r="W1932" s="546"/>
      <c r="X1932" s="546"/>
      <c r="Y1932" s="547"/>
      <c r="Z1932" s="567"/>
      <c r="AA1932" s="567"/>
      <c r="AB1932" s="567"/>
      <c r="AC1932" s="567"/>
      <c r="AD1932" s="568"/>
      <c r="AE1932" s="568"/>
      <c r="AF1932" s="568"/>
      <c r="AG1932" s="568"/>
      <c r="AH1932" s="568"/>
      <c r="AI1932" s="568"/>
      <c r="AJ1932" s="568"/>
      <c r="AK1932" s="567"/>
      <c r="AL1932" s="568"/>
      <c r="AM1932" s="568">
        <v>7</v>
      </c>
      <c r="AN1932" s="568"/>
      <c r="AO1932" s="568"/>
    </row>
    <row r="1933" spans="1:41" ht="15" customHeight="1">
      <c r="B1933" s="564" t="s">
        <v>390</v>
      </c>
      <c r="C1933" s="568">
        <v>13</v>
      </c>
      <c r="D1933" s="568">
        <v>13</v>
      </c>
      <c r="E1933" s="547" t="s">
        <v>1669</v>
      </c>
      <c r="F1933" s="568">
        <v>13</v>
      </c>
      <c r="G1933" s="568">
        <v>13</v>
      </c>
      <c r="H1933" s="568">
        <v>13</v>
      </c>
      <c r="I1933" s="568">
        <v>13</v>
      </c>
      <c r="J1933" s="568">
        <v>13</v>
      </c>
      <c r="K1933" s="568">
        <v>13</v>
      </c>
      <c r="L1933" s="568">
        <v>13</v>
      </c>
      <c r="M1933" s="568">
        <v>13</v>
      </c>
      <c r="N1933" s="568">
        <v>13</v>
      </c>
      <c r="O1933" s="568">
        <v>13</v>
      </c>
      <c r="P1933" s="568">
        <v>13</v>
      </c>
      <c r="Q1933" s="568">
        <v>13</v>
      </c>
      <c r="R1933" s="547">
        <v>13</v>
      </c>
      <c r="S1933" s="547">
        <v>13</v>
      </c>
      <c r="T1933" s="547">
        <v>13</v>
      </c>
      <c r="U1933" s="547">
        <v>13</v>
      </c>
      <c r="V1933" s="547">
        <v>13</v>
      </c>
      <c r="W1933" s="547">
        <v>13</v>
      </c>
      <c r="X1933" s="547">
        <v>13</v>
      </c>
      <c r="Y1933" s="547">
        <v>13</v>
      </c>
      <c r="Z1933" s="568">
        <v>13</v>
      </c>
      <c r="AA1933" s="568">
        <v>13</v>
      </c>
      <c r="AB1933" s="568">
        <v>13</v>
      </c>
      <c r="AC1933" s="568">
        <v>13</v>
      </c>
      <c r="AD1933" s="568">
        <v>13</v>
      </c>
      <c r="AE1933" s="568">
        <v>13</v>
      </c>
      <c r="AF1933" s="568">
        <v>13</v>
      </c>
      <c r="AG1933" s="568">
        <v>13</v>
      </c>
      <c r="AH1933" s="568">
        <v>13</v>
      </c>
      <c r="AI1933" s="568">
        <v>10.5</v>
      </c>
      <c r="AJ1933" s="568">
        <v>13</v>
      </c>
      <c r="AK1933" s="568">
        <v>13</v>
      </c>
      <c r="AL1933" s="568">
        <v>13</v>
      </c>
      <c r="AM1933" s="568">
        <v>12</v>
      </c>
      <c r="AN1933" s="568" t="s">
        <v>1669</v>
      </c>
      <c r="AO1933" s="568">
        <v>13</v>
      </c>
    </row>
    <row r="1934" spans="1:41" ht="15" customHeight="1">
      <c r="B1934" s="564" t="s">
        <v>391</v>
      </c>
      <c r="C1934" s="568" t="s">
        <v>76</v>
      </c>
      <c r="D1934" s="568" t="s">
        <v>76</v>
      </c>
      <c r="E1934" s="568" t="s">
        <v>76</v>
      </c>
      <c r="F1934" s="568" t="s">
        <v>76</v>
      </c>
      <c r="G1934" s="568" t="s">
        <v>76</v>
      </c>
      <c r="H1934" s="568" t="s">
        <v>76</v>
      </c>
      <c r="I1934" s="568">
        <v>13</v>
      </c>
      <c r="J1934" s="568" t="s">
        <v>76</v>
      </c>
      <c r="K1934" s="568">
        <v>13</v>
      </c>
      <c r="L1934" s="568" t="s">
        <v>76</v>
      </c>
      <c r="M1934" s="568" t="s">
        <v>76</v>
      </c>
      <c r="N1934" s="568" t="s">
        <v>76</v>
      </c>
      <c r="O1934" s="568" t="s">
        <v>76</v>
      </c>
      <c r="P1934" s="567" t="s">
        <v>76</v>
      </c>
      <c r="Q1934" s="567" t="s">
        <v>76</v>
      </c>
      <c r="R1934" s="547">
        <v>13</v>
      </c>
      <c r="S1934" s="547" t="s">
        <v>76</v>
      </c>
      <c r="T1934" s="547" t="s">
        <v>76</v>
      </c>
      <c r="U1934" s="547" t="s">
        <v>76</v>
      </c>
      <c r="V1934" s="547" t="s">
        <v>76</v>
      </c>
      <c r="W1934" s="546" t="s">
        <v>76</v>
      </c>
      <c r="X1934" s="546" t="s">
        <v>76</v>
      </c>
      <c r="Y1934" s="546" t="s">
        <v>76</v>
      </c>
      <c r="Z1934" s="568">
        <v>12</v>
      </c>
      <c r="AA1934" s="568" t="s">
        <v>76</v>
      </c>
      <c r="AB1934" s="567" t="s">
        <v>76</v>
      </c>
      <c r="AC1934" s="568" t="s">
        <v>76</v>
      </c>
      <c r="AD1934" s="568" t="s">
        <v>76</v>
      </c>
      <c r="AE1934" s="568" t="s">
        <v>76</v>
      </c>
      <c r="AF1934" s="568" t="s">
        <v>76</v>
      </c>
      <c r="AG1934" s="568" t="s">
        <v>76</v>
      </c>
      <c r="AH1934" s="568" t="s">
        <v>76</v>
      </c>
      <c r="AI1934" s="568">
        <v>13</v>
      </c>
      <c r="AJ1934" s="568" t="s">
        <v>76</v>
      </c>
      <c r="AK1934" s="567" t="s">
        <v>76</v>
      </c>
      <c r="AL1934" s="568" t="s">
        <v>76</v>
      </c>
      <c r="AM1934" s="568">
        <v>13</v>
      </c>
      <c r="AN1934" s="568" t="s">
        <v>76</v>
      </c>
      <c r="AO1934" s="568">
        <v>13</v>
      </c>
    </row>
    <row r="1935" spans="1:41" ht="15" customHeight="1">
      <c r="A1935" s="2639" t="s">
        <v>409</v>
      </c>
      <c r="B1935" s="2639"/>
      <c r="C1935" s="568"/>
      <c r="D1935" s="568"/>
      <c r="E1935" s="568"/>
      <c r="F1935" s="568"/>
      <c r="G1935" s="568"/>
      <c r="H1935" s="568"/>
      <c r="I1935" s="568"/>
      <c r="J1935" s="568"/>
      <c r="K1935" s="568"/>
      <c r="L1935" s="568"/>
      <c r="M1935" s="568"/>
      <c r="N1935" s="568"/>
      <c r="O1935" s="568"/>
      <c r="P1935" s="567"/>
      <c r="Q1935" s="567"/>
      <c r="R1935" s="547"/>
      <c r="S1935" s="547"/>
      <c r="T1935" s="547"/>
      <c r="U1935" s="547"/>
      <c r="V1935" s="547"/>
      <c r="W1935" s="546"/>
      <c r="X1935" s="546"/>
      <c r="Y1935" s="546"/>
      <c r="Z1935" s="568"/>
      <c r="AA1935" s="568"/>
      <c r="AB1935" s="567"/>
      <c r="AC1935" s="568"/>
      <c r="AD1935" s="568"/>
      <c r="AE1935" s="568"/>
      <c r="AF1935" s="568"/>
      <c r="AG1935" s="568"/>
      <c r="AH1935" s="568"/>
      <c r="AI1935" s="568"/>
      <c r="AJ1935" s="568"/>
      <c r="AK1935" s="567"/>
      <c r="AL1935" s="568"/>
      <c r="AM1935" s="568"/>
      <c r="AN1935" s="568"/>
      <c r="AO1935" s="568"/>
    </row>
    <row r="1936" spans="1:41" ht="15" customHeight="1">
      <c r="B1936" s="564" t="s">
        <v>390</v>
      </c>
      <c r="C1936" s="568">
        <v>13</v>
      </c>
      <c r="D1936" s="568">
        <v>13</v>
      </c>
      <c r="E1936" s="568">
        <v>13</v>
      </c>
      <c r="F1936" s="568">
        <v>13</v>
      </c>
      <c r="G1936" s="568" t="s">
        <v>76</v>
      </c>
      <c r="H1936" s="568" t="s">
        <v>76</v>
      </c>
      <c r="I1936" s="568">
        <v>13</v>
      </c>
      <c r="J1936" s="568">
        <v>13</v>
      </c>
      <c r="K1936" s="568">
        <v>13</v>
      </c>
      <c r="L1936" s="568">
        <v>13</v>
      </c>
      <c r="M1936" s="568">
        <v>13</v>
      </c>
      <c r="N1936" s="568">
        <v>13</v>
      </c>
      <c r="O1936" s="568">
        <v>13</v>
      </c>
      <c r="P1936" s="568">
        <v>13</v>
      </c>
      <c r="Q1936" s="568">
        <v>13</v>
      </c>
      <c r="R1936" s="547">
        <v>13</v>
      </c>
      <c r="S1936" s="547">
        <v>13</v>
      </c>
      <c r="T1936" s="547">
        <v>13</v>
      </c>
      <c r="U1936" s="547">
        <v>13</v>
      </c>
      <c r="V1936" s="547">
        <v>13</v>
      </c>
      <c r="W1936" s="547">
        <v>13</v>
      </c>
      <c r="X1936" s="547">
        <v>13</v>
      </c>
      <c r="Y1936" s="547">
        <v>13</v>
      </c>
      <c r="Z1936" s="568">
        <v>13</v>
      </c>
      <c r="AA1936" s="568">
        <v>13</v>
      </c>
      <c r="AB1936" s="568">
        <v>13</v>
      </c>
      <c r="AC1936" s="568">
        <v>13</v>
      </c>
      <c r="AD1936" s="568">
        <v>13</v>
      </c>
      <c r="AE1936" s="568" t="s">
        <v>2894</v>
      </c>
      <c r="AF1936" s="568">
        <v>13</v>
      </c>
      <c r="AG1936" s="568">
        <v>13</v>
      </c>
      <c r="AH1936" s="568">
        <v>13</v>
      </c>
      <c r="AI1936" s="568">
        <v>12.5</v>
      </c>
      <c r="AJ1936" s="568">
        <v>13</v>
      </c>
      <c r="AK1936" s="568" t="s">
        <v>76</v>
      </c>
      <c r="AL1936" s="568" t="s">
        <v>76</v>
      </c>
      <c r="AM1936" s="568" t="s">
        <v>76</v>
      </c>
      <c r="AN1936" s="568">
        <v>13</v>
      </c>
      <c r="AO1936" s="568">
        <v>9.99</v>
      </c>
    </row>
    <row r="1937" spans="1:41" ht="15" customHeight="1">
      <c r="B1937" s="564" t="s">
        <v>391</v>
      </c>
      <c r="C1937" s="568" t="s">
        <v>76</v>
      </c>
      <c r="D1937" s="568" t="s">
        <v>76</v>
      </c>
      <c r="E1937" s="568" t="s">
        <v>76</v>
      </c>
      <c r="F1937" s="568" t="s">
        <v>76</v>
      </c>
      <c r="G1937" s="568" t="s">
        <v>76</v>
      </c>
      <c r="H1937" s="568" t="s">
        <v>76</v>
      </c>
      <c r="I1937" s="568" t="s">
        <v>76</v>
      </c>
      <c r="J1937" s="568" t="s">
        <v>76</v>
      </c>
      <c r="K1937" s="568">
        <v>13</v>
      </c>
      <c r="L1937" s="568" t="s">
        <v>76</v>
      </c>
      <c r="M1937" s="568" t="s">
        <v>76</v>
      </c>
      <c r="N1937" s="568" t="s">
        <v>76</v>
      </c>
      <c r="O1937" s="567" t="s">
        <v>76</v>
      </c>
      <c r="P1937" s="568" t="s">
        <v>76</v>
      </c>
      <c r="Q1937" s="567" t="s">
        <v>76</v>
      </c>
      <c r="R1937" s="547">
        <v>13</v>
      </c>
      <c r="S1937" s="547" t="s">
        <v>76</v>
      </c>
      <c r="T1937" s="547" t="s">
        <v>76</v>
      </c>
      <c r="U1937" s="547" t="s">
        <v>76</v>
      </c>
      <c r="V1937" s="547" t="s">
        <v>76</v>
      </c>
      <c r="W1937" s="547" t="s">
        <v>76</v>
      </c>
      <c r="X1937" s="547" t="s">
        <v>76</v>
      </c>
      <c r="Y1937" s="547" t="s">
        <v>76</v>
      </c>
      <c r="Z1937" s="568" t="s">
        <v>76</v>
      </c>
      <c r="AA1937" s="568" t="s">
        <v>76</v>
      </c>
      <c r="AB1937" s="568">
        <v>13</v>
      </c>
      <c r="AC1937" s="567" t="s">
        <v>76</v>
      </c>
      <c r="AD1937" s="568" t="s">
        <v>76</v>
      </c>
      <c r="AE1937" s="568">
        <v>13</v>
      </c>
      <c r="AF1937" s="568" t="s">
        <v>76</v>
      </c>
      <c r="AG1937" s="568" t="s">
        <v>76</v>
      </c>
      <c r="AH1937" s="568" t="s">
        <v>76</v>
      </c>
      <c r="AI1937" s="568" t="s">
        <v>76</v>
      </c>
      <c r="AJ1937" s="568" t="s">
        <v>76</v>
      </c>
      <c r="AK1937" s="567" t="s">
        <v>76</v>
      </c>
      <c r="AL1937" s="568" t="s">
        <v>76</v>
      </c>
      <c r="AM1937" s="568" t="s">
        <v>76</v>
      </c>
      <c r="AN1937" s="568" t="s">
        <v>76</v>
      </c>
      <c r="AO1937" s="568">
        <v>13</v>
      </c>
    </row>
    <row r="1938" spans="1:41" ht="15" customHeight="1">
      <c r="A1938" s="2639" t="s">
        <v>410</v>
      </c>
      <c r="B1938" s="2639"/>
      <c r="C1938" s="568"/>
      <c r="D1938" s="568"/>
      <c r="E1938" s="568"/>
      <c r="F1938" s="568"/>
      <c r="G1938" s="568"/>
      <c r="H1938" s="568"/>
      <c r="I1938" s="568"/>
      <c r="J1938" s="568"/>
      <c r="K1938" s="568"/>
      <c r="L1938" s="568"/>
      <c r="M1938" s="568"/>
      <c r="N1938" s="568"/>
      <c r="O1938" s="567"/>
      <c r="P1938" s="568"/>
      <c r="Q1938" s="567"/>
      <c r="R1938" s="547"/>
      <c r="S1938" s="547"/>
      <c r="T1938" s="547"/>
      <c r="U1938" s="547"/>
      <c r="V1938" s="547"/>
      <c r="W1938" s="547"/>
      <c r="X1938" s="547"/>
      <c r="Y1938" s="547"/>
      <c r="Z1938" s="568"/>
      <c r="AA1938" s="568"/>
      <c r="AB1938" s="567"/>
      <c r="AC1938" s="567"/>
      <c r="AD1938" s="568"/>
      <c r="AE1938" s="568"/>
      <c r="AF1938" s="568"/>
      <c r="AG1938" s="568"/>
      <c r="AH1938" s="568"/>
      <c r="AI1938" s="568"/>
      <c r="AJ1938" s="568"/>
      <c r="AK1938" s="567"/>
      <c r="AL1938" s="568"/>
      <c r="AM1938" s="568"/>
      <c r="AN1938" s="568"/>
      <c r="AO1938" s="568"/>
    </row>
    <row r="1939" spans="1:41" ht="15" customHeight="1">
      <c r="B1939" s="564" t="s">
        <v>390</v>
      </c>
      <c r="C1939" s="568">
        <v>14</v>
      </c>
      <c r="D1939" s="568">
        <v>14</v>
      </c>
      <c r="E1939" s="568">
        <v>14</v>
      </c>
      <c r="F1939" s="568">
        <v>13</v>
      </c>
      <c r="G1939" s="568">
        <v>14</v>
      </c>
      <c r="H1939" s="568">
        <v>13</v>
      </c>
      <c r="I1939" s="568" t="s">
        <v>76</v>
      </c>
      <c r="J1939" s="568">
        <v>14.75</v>
      </c>
      <c r="K1939" s="568">
        <v>11.5</v>
      </c>
      <c r="L1939" s="568">
        <v>15.5</v>
      </c>
      <c r="M1939" s="568">
        <v>16</v>
      </c>
      <c r="N1939" s="568" t="s">
        <v>1550</v>
      </c>
      <c r="O1939" s="568">
        <v>17</v>
      </c>
      <c r="P1939" s="568">
        <v>12.5</v>
      </c>
      <c r="Q1939" s="567" t="s">
        <v>2451</v>
      </c>
      <c r="R1939" s="547">
        <v>16</v>
      </c>
      <c r="S1939" s="547">
        <v>15.5</v>
      </c>
      <c r="T1939" s="547" t="s">
        <v>3100</v>
      </c>
      <c r="U1939" s="547">
        <v>16</v>
      </c>
      <c r="V1939" s="547">
        <v>16.5</v>
      </c>
      <c r="W1939" s="547">
        <v>15.5</v>
      </c>
      <c r="X1939" s="547" t="s">
        <v>2931</v>
      </c>
      <c r="Y1939" s="547">
        <v>16</v>
      </c>
      <c r="Z1939" s="568">
        <v>16.5</v>
      </c>
      <c r="AA1939" s="568">
        <v>16</v>
      </c>
      <c r="AB1939" s="568">
        <v>16</v>
      </c>
      <c r="AC1939" s="568">
        <v>14</v>
      </c>
      <c r="AD1939" s="568">
        <v>14</v>
      </c>
      <c r="AE1939" s="568">
        <v>14.5</v>
      </c>
      <c r="AF1939" s="568">
        <v>16</v>
      </c>
      <c r="AG1939" s="568">
        <v>16</v>
      </c>
      <c r="AH1939" s="568">
        <v>13.4</v>
      </c>
      <c r="AI1939" s="568">
        <v>14.5</v>
      </c>
      <c r="AJ1939" s="568">
        <v>16</v>
      </c>
      <c r="AK1939" s="567" t="s">
        <v>1908</v>
      </c>
      <c r="AL1939" s="568" t="s">
        <v>76</v>
      </c>
      <c r="AM1939" s="568" t="s">
        <v>76</v>
      </c>
      <c r="AN1939" s="568">
        <v>13</v>
      </c>
      <c r="AO1939" s="568">
        <v>16</v>
      </c>
    </row>
    <row r="1940" spans="1:41" ht="15" customHeight="1">
      <c r="B1940" s="564" t="s">
        <v>391</v>
      </c>
      <c r="C1940" s="568" t="s">
        <v>76</v>
      </c>
      <c r="D1940" s="568" t="s">
        <v>76</v>
      </c>
      <c r="E1940" s="568" t="s">
        <v>76</v>
      </c>
      <c r="F1940" s="568" t="s">
        <v>76</v>
      </c>
      <c r="G1940" s="568" t="s">
        <v>76</v>
      </c>
      <c r="H1940" s="568" t="s">
        <v>76</v>
      </c>
      <c r="I1940" s="568" t="s">
        <v>76</v>
      </c>
      <c r="J1940" s="568" t="s">
        <v>76</v>
      </c>
      <c r="K1940" s="568">
        <v>17.5</v>
      </c>
      <c r="L1940" s="568" t="s">
        <v>76</v>
      </c>
      <c r="M1940" s="568" t="s">
        <v>76</v>
      </c>
      <c r="N1940" s="568" t="s">
        <v>1614</v>
      </c>
      <c r="O1940" s="567" t="s">
        <v>76</v>
      </c>
      <c r="P1940" s="567" t="s">
        <v>76</v>
      </c>
      <c r="Q1940" s="567" t="s">
        <v>76</v>
      </c>
      <c r="R1940" s="547">
        <v>19.5</v>
      </c>
      <c r="S1940" s="547" t="s">
        <v>76</v>
      </c>
      <c r="T1940" s="547" t="s">
        <v>76</v>
      </c>
      <c r="U1940" s="547" t="s">
        <v>76</v>
      </c>
      <c r="V1940" s="547" t="s">
        <v>76</v>
      </c>
      <c r="W1940" s="547" t="s">
        <v>76</v>
      </c>
      <c r="X1940" s="547" t="s">
        <v>76</v>
      </c>
      <c r="Y1940" s="547" t="s">
        <v>76</v>
      </c>
      <c r="Z1940" s="568" t="s">
        <v>76</v>
      </c>
      <c r="AA1940" s="568" t="s">
        <v>76</v>
      </c>
      <c r="AB1940" s="568" t="s">
        <v>76</v>
      </c>
      <c r="AC1940" s="568">
        <v>16.5</v>
      </c>
      <c r="AD1940" s="568" t="s">
        <v>76</v>
      </c>
      <c r="AE1940" s="568" t="s">
        <v>76</v>
      </c>
      <c r="AF1940" s="568" t="s">
        <v>76</v>
      </c>
      <c r="AG1940" s="568" t="s">
        <v>76</v>
      </c>
      <c r="AH1940" s="568">
        <v>16.5</v>
      </c>
      <c r="AI1940" s="568">
        <v>19</v>
      </c>
      <c r="AJ1940" s="568" t="s">
        <v>76</v>
      </c>
      <c r="AK1940" s="567" t="s">
        <v>76</v>
      </c>
      <c r="AL1940" s="568" t="s">
        <v>76</v>
      </c>
      <c r="AM1940" s="568" t="s">
        <v>76</v>
      </c>
      <c r="AN1940" s="568">
        <v>16</v>
      </c>
      <c r="AO1940" s="568">
        <v>19</v>
      </c>
    </row>
    <row r="1941" spans="1:41" ht="15" customHeight="1">
      <c r="A1941" s="2639" t="s">
        <v>411</v>
      </c>
      <c r="B1941" s="2639"/>
      <c r="C1941" s="568"/>
      <c r="D1941" s="568"/>
      <c r="E1941" s="568"/>
      <c r="F1941" s="568"/>
      <c r="G1941" s="568"/>
      <c r="H1941" s="568"/>
      <c r="I1941" s="568"/>
      <c r="J1941" s="568"/>
      <c r="K1941" s="568"/>
      <c r="L1941" s="568"/>
      <c r="M1941" s="568"/>
      <c r="N1941" s="568"/>
      <c r="O1941" s="567"/>
      <c r="P1941" s="567"/>
      <c r="Q1941" s="567"/>
      <c r="R1941" s="547"/>
      <c r="S1941" s="547"/>
      <c r="T1941" s="547"/>
      <c r="U1941" s="547"/>
      <c r="V1941" s="547"/>
      <c r="W1941" s="547"/>
      <c r="X1941" s="547"/>
      <c r="Y1941" s="547"/>
      <c r="Z1941" s="568"/>
      <c r="AA1941" s="568"/>
      <c r="AB1941" s="568"/>
      <c r="AC1941" s="568"/>
      <c r="AD1941" s="568"/>
      <c r="AE1941" s="568"/>
      <c r="AF1941" s="568"/>
      <c r="AG1941" s="568"/>
      <c r="AH1941" s="568"/>
      <c r="AI1941" s="568"/>
      <c r="AJ1941" s="568"/>
      <c r="AK1941" s="567"/>
      <c r="AL1941" s="568"/>
      <c r="AM1941" s="568"/>
      <c r="AN1941" s="568"/>
      <c r="AO1941" s="568"/>
    </row>
    <row r="1942" spans="1:41" ht="15" customHeight="1">
      <c r="B1942" s="564" t="s">
        <v>390</v>
      </c>
      <c r="C1942" s="568">
        <v>13</v>
      </c>
      <c r="D1942" s="568">
        <v>14</v>
      </c>
      <c r="E1942" s="547" t="s">
        <v>2685</v>
      </c>
      <c r="F1942" s="568">
        <v>12</v>
      </c>
      <c r="G1942" s="547" t="s">
        <v>2389</v>
      </c>
      <c r="H1942" s="568" t="s">
        <v>2982</v>
      </c>
      <c r="I1942" s="568">
        <v>13</v>
      </c>
      <c r="J1942" s="547" t="s">
        <v>2904</v>
      </c>
      <c r="K1942" s="568">
        <v>14.5</v>
      </c>
      <c r="L1942" s="568" t="s">
        <v>2706</v>
      </c>
      <c r="M1942" s="568">
        <v>10</v>
      </c>
      <c r="N1942" s="568">
        <v>14.75</v>
      </c>
      <c r="O1942" s="568" t="s">
        <v>2258</v>
      </c>
      <c r="P1942" s="568" t="s">
        <v>1854</v>
      </c>
      <c r="Q1942" s="568">
        <v>13</v>
      </c>
      <c r="R1942" s="547">
        <v>13</v>
      </c>
      <c r="S1942" s="547" t="s">
        <v>1933</v>
      </c>
      <c r="T1942" s="547" t="s">
        <v>2458</v>
      </c>
      <c r="U1942" s="547">
        <v>15.5</v>
      </c>
      <c r="V1942" s="546" t="s">
        <v>1847</v>
      </c>
      <c r="W1942" s="547">
        <v>15.5</v>
      </c>
      <c r="X1942" s="547">
        <v>15</v>
      </c>
      <c r="Y1942" s="547">
        <v>15</v>
      </c>
      <c r="Z1942" s="568">
        <v>15.5</v>
      </c>
      <c r="AA1942" s="568">
        <v>14.5</v>
      </c>
      <c r="AB1942" s="568">
        <v>13</v>
      </c>
      <c r="AC1942" s="568">
        <v>8</v>
      </c>
      <c r="AD1942" s="568">
        <v>14</v>
      </c>
      <c r="AE1942" s="568">
        <v>13</v>
      </c>
      <c r="AF1942" s="568">
        <v>16</v>
      </c>
      <c r="AG1942" s="568">
        <v>15.5</v>
      </c>
      <c r="AH1942" s="568">
        <v>9</v>
      </c>
      <c r="AI1942" s="568">
        <v>9.5</v>
      </c>
      <c r="AJ1942" s="568">
        <v>16</v>
      </c>
      <c r="AK1942" s="568">
        <v>13.5</v>
      </c>
      <c r="AL1942" s="568">
        <v>13</v>
      </c>
      <c r="AM1942" s="568">
        <v>10</v>
      </c>
      <c r="AN1942" s="568" t="s">
        <v>76</v>
      </c>
      <c r="AO1942" s="568">
        <v>10</v>
      </c>
    </row>
    <row r="1943" spans="1:41" ht="15" customHeight="1">
      <c r="A1943" s="517"/>
      <c r="B1943" s="566" t="s">
        <v>391</v>
      </c>
      <c r="C1943" s="572" t="s">
        <v>76</v>
      </c>
      <c r="D1943" s="572" t="s">
        <v>76</v>
      </c>
      <c r="E1943" s="572" t="s">
        <v>76</v>
      </c>
      <c r="F1943" s="572" t="s">
        <v>76</v>
      </c>
      <c r="G1943" s="572" t="s">
        <v>76</v>
      </c>
      <c r="H1943" s="572" t="s">
        <v>76</v>
      </c>
      <c r="I1943" s="572">
        <v>13</v>
      </c>
      <c r="J1943" s="572" t="s">
        <v>76</v>
      </c>
      <c r="K1943" s="572">
        <v>16.5</v>
      </c>
      <c r="L1943" s="572" t="s">
        <v>76</v>
      </c>
      <c r="M1943" s="572">
        <v>14</v>
      </c>
      <c r="N1943" s="572" t="s">
        <v>76</v>
      </c>
      <c r="O1943" s="573" t="s">
        <v>76</v>
      </c>
      <c r="P1943" s="573" t="s">
        <v>76</v>
      </c>
      <c r="Q1943" s="572" t="s">
        <v>76</v>
      </c>
      <c r="R1943" s="552">
        <v>13</v>
      </c>
      <c r="S1943" s="552" t="s">
        <v>76</v>
      </c>
      <c r="T1943" s="553" t="s">
        <v>76</v>
      </c>
      <c r="U1943" s="553" t="s">
        <v>76</v>
      </c>
      <c r="V1943" s="553" t="s">
        <v>76</v>
      </c>
      <c r="W1943" s="553" t="s">
        <v>76</v>
      </c>
      <c r="X1943" s="553" t="s">
        <v>76</v>
      </c>
      <c r="Y1943" s="553" t="s">
        <v>76</v>
      </c>
      <c r="Z1943" s="572" t="s">
        <v>76</v>
      </c>
      <c r="AA1943" s="572" t="s">
        <v>76</v>
      </c>
      <c r="AB1943" s="573" t="s">
        <v>76</v>
      </c>
      <c r="AC1943" s="572">
        <v>11</v>
      </c>
      <c r="AD1943" s="573" t="s">
        <v>76</v>
      </c>
      <c r="AE1943" s="573" t="s">
        <v>76</v>
      </c>
      <c r="AF1943" s="573" t="s">
        <v>76</v>
      </c>
      <c r="AG1943" s="573" t="s">
        <v>76</v>
      </c>
      <c r="AH1943" s="572">
        <v>12</v>
      </c>
      <c r="AI1943" s="572">
        <v>10</v>
      </c>
      <c r="AJ1943" s="572" t="s">
        <v>76</v>
      </c>
      <c r="AK1943" s="573" t="s">
        <v>76</v>
      </c>
      <c r="AL1943" s="573" t="s">
        <v>76</v>
      </c>
      <c r="AM1943" s="572">
        <v>11.5</v>
      </c>
      <c r="AN1943" s="572" t="s">
        <v>76</v>
      </c>
      <c r="AO1943" s="572">
        <v>13</v>
      </c>
    </row>
    <row r="1944" spans="1:41" s="1047" customFormat="1" ht="15" customHeight="1">
      <c r="A1944" s="2573" t="s">
        <v>548</v>
      </c>
      <c r="B1944" s="2573"/>
      <c r="C1944" s="2573"/>
      <c r="D1944" s="2573"/>
      <c r="E1944" s="2573"/>
      <c r="F1944" s="2573"/>
      <c r="G1944" s="2573"/>
      <c r="H1944" s="2573"/>
      <c r="I1944" s="2573"/>
      <c r="J1944" s="1049"/>
      <c r="K1944" s="1049"/>
      <c r="L1944" s="1049"/>
      <c r="M1944" s="1049"/>
      <c r="N1944" s="1049"/>
      <c r="O1944" s="1049"/>
      <c r="P1944" s="1049"/>
      <c r="Q1944" s="1049"/>
      <c r="R1944" s="1049"/>
      <c r="S1944" s="1049"/>
      <c r="T1944" s="2573" t="s">
        <v>3562</v>
      </c>
      <c r="U1944" s="2573"/>
      <c r="V1944" s="2573"/>
      <c r="W1944" s="2573"/>
      <c r="X1944" s="2573"/>
      <c r="Y1944" s="1050"/>
      <c r="Z1944" s="1048"/>
      <c r="AA1944" s="1048"/>
      <c r="AB1944" s="1048"/>
      <c r="AC1944" s="1048"/>
      <c r="AF1944" s="1050"/>
      <c r="AG1944" s="1050"/>
      <c r="AH1944" s="1050"/>
      <c r="AI1944" s="1050"/>
      <c r="AJ1944" s="1050"/>
    </row>
    <row r="1945" spans="1:41" s="1047" customFormat="1" ht="15" customHeight="1">
      <c r="B1945" s="1047" t="s">
        <v>399</v>
      </c>
      <c r="U1945" s="1047" t="s">
        <v>399</v>
      </c>
      <c r="V1945" s="1048"/>
      <c r="W1945" s="1048"/>
      <c r="X1945" s="1048"/>
      <c r="Y1945" s="1048"/>
      <c r="AA1945" s="1048"/>
      <c r="AB1945" s="1048"/>
      <c r="AC1945" s="1048"/>
      <c r="AH1945" s="1048"/>
      <c r="AI1945" s="1048"/>
      <c r="AJ1945" s="1048"/>
    </row>
    <row r="1946" spans="1:41" ht="15" customHeight="1"/>
    <row r="1947" spans="1:41" s="641" customFormat="1" ht="15" customHeight="1">
      <c r="B1947" s="2637" t="s">
        <v>2875</v>
      </c>
      <c r="C1947" s="2637"/>
      <c r="D1947" s="2637"/>
      <c r="E1947" s="2637"/>
      <c r="F1947" s="2637"/>
      <c r="G1947" s="2637"/>
      <c r="H1947" s="2637"/>
      <c r="I1947" s="2637"/>
      <c r="J1947" s="2637"/>
      <c r="K1947" s="2643" t="s">
        <v>3435</v>
      </c>
      <c r="L1947" s="2643"/>
      <c r="M1947" s="2643"/>
      <c r="N1947" s="2643"/>
      <c r="O1947" s="2643"/>
      <c r="P1947" s="2643"/>
      <c r="Q1947" s="2643"/>
      <c r="S1947" s="2598" t="s">
        <v>2229</v>
      </c>
      <c r="T1947" s="2598"/>
      <c r="U1947" s="642"/>
      <c r="V1947" s="642"/>
      <c r="W1947" s="642"/>
      <c r="X1947" s="642"/>
      <c r="Y1947" s="642"/>
      <c r="AA1947" s="642"/>
      <c r="AB1947" s="642"/>
      <c r="AC1947" s="642"/>
      <c r="AD1947" s="642"/>
      <c r="AE1947" s="642"/>
      <c r="AF1947" s="642"/>
      <c r="AG1947" s="642"/>
      <c r="AH1947" s="642"/>
      <c r="AI1947" s="642"/>
      <c r="AJ1947" s="642"/>
      <c r="AK1947" s="642"/>
      <c r="AL1947" s="642"/>
      <c r="AM1947" s="642"/>
      <c r="AN1947" s="642"/>
      <c r="AO1947" s="642"/>
    </row>
    <row r="1948" spans="1:41" ht="15" customHeight="1">
      <c r="C1948" s="709"/>
      <c r="D1948" s="709"/>
      <c r="E1948" s="709"/>
      <c r="F1948" s="709"/>
      <c r="G1948" s="709"/>
      <c r="H1948" s="709"/>
      <c r="I1948" s="705"/>
      <c r="J1948" s="2628"/>
      <c r="K1948" s="2628"/>
      <c r="L1948" s="2628"/>
      <c r="M1948" s="543"/>
      <c r="N1948" s="543"/>
      <c r="O1948" s="543"/>
      <c r="P1948" s="543"/>
      <c r="S1948" s="2641" t="s">
        <v>1130</v>
      </c>
      <c r="T1948" s="2641"/>
      <c r="U1948" s="602"/>
      <c r="V1948" s="704"/>
      <c r="W1948" s="704"/>
      <c r="X1948" s="704"/>
      <c r="Y1948" s="543"/>
      <c r="AA1948" s="709"/>
      <c r="AB1948" s="709"/>
      <c r="AC1948" s="705"/>
      <c r="AD1948" s="704"/>
      <c r="AE1948" s="704"/>
      <c r="AF1948" s="704"/>
      <c r="AG1948" s="543"/>
      <c r="AH1948" s="709"/>
      <c r="AI1948" s="709"/>
      <c r="AJ1948" s="602"/>
      <c r="AK1948" s="602"/>
      <c r="AL1948" s="602"/>
      <c r="AM1948" s="602"/>
      <c r="AN1948" s="602"/>
      <c r="AO1948" s="543"/>
    </row>
    <row r="1949" spans="1:41" s="555" customFormat="1" ht="15" customHeight="1">
      <c r="A1949" s="2582" t="s">
        <v>369</v>
      </c>
      <c r="B1949" s="2583"/>
      <c r="C1949" s="2586" t="s">
        <v>230</v>
      </c>
      <c r="D1949" s="2586"/>
      <c r="E1949" s="2586"/>
      <c r="F1949" s="2586"/>
      <c r="G1949" s="2574" t="s">
        <v>370</v>
      </c>
      <c r="H1949" s="2575"/>
      <c r="I1949" s="2575"/>
      <c r="J1949" s="2576"/>
      <c r="K1949" s="2574" t="s">
        <v>371</v>
      </c>
      <c r="L1949" s="2575"/>
      <c r="M1949" s="2575"/>
      <c r="N1949" s="2575"/>
      <c r="O1949" s="2575"/>
      <c r="P1949" s="2575"/>
      <c r="Q1949" s="2575"/>
      <c r="R1949" s="2575"/>
      <c r="S1949" s="2575"/>
      <c r="T1949" s="2575"/>
      <c r="U1949" s="2575"/>
      <c r="V1949" s="2575"/>
      <c r="W1949" s="2575"/>
      <c r="X1949" s="2575"/>
      <c r="Y1949" s="2575"/>
      <c r="Z1949" s="2575"/>
      <c r="AA1949" s="2575"/>
      <c r="AB1949" s="2575"/>
      <c r="AC1949" s="2575"/>
      <c r="AD1949" s="2575"/>
      <c r="AE1949" s="2575"/>
      <c r="AF1949" s="2575"/>
      <c r="AG1949" s="2576"/>
      <c r="AH1949" s="2574" t="s">
        <v>3545</v>
      </c>
      <c r="AI1949" s="2575"/>
      <c r="AJ1949" s="2575"/>
      <c r="AK1949" s="2575"/>
      <c r="AL1949" s="2575"/>
      <c r="AM1949" s="2575"/>
      <c r="AN1949" s="2575"/>
      <c r="AO1949" s="2576"/>
    </row>
    <row r="1950" spans="1:41" s="555" customFormat="1" ht="32.25" customHeight="1">
      <c r="A1950" s="2584"/>
      <c r="B1950" s="2585"/>
      <c r="C1950" s="933" t="s">
        <v>372</v>
      </c>
      <c r="D1950" s="933" t="s">
        <v>373</v>
      </c>
      <c r="E1950" s="933" t="s">
        <v>374</v>
      </c>
      <c r="F1950" s="933" t="s">
        <v>375</v>
      </c>
      <c r="G1950" s="933" t="s">
        <v>376</v>
      </c>
      <c r="H1950" s="933" t="s">
        <v>377</v>
      </c>
      <c r="I1950" s="933" t="s">
        <v>1066</v>
      </c>
      <c r="J1950" s="933" t="s">
        <v>378</v>
      </c>
      <c r="K1950" s="933" t="s">
        <v>890</v>
      </c>
      <c r="L1950" s="933" t="s">
        <v>379</v>
      </c>
      <c r="M1950" s="933" t="s">
        <v>380</v>
      </c>
      <c r="N1950" s="933" t="s">
        <v>381</v>
      </c>
      <c r="O1950" s="933" t="s">
        <v>382</v>
      </c>
      <c r="P1950" s="933" t="s">
        <v>383</v>
      </c>
      <c r="Q1950" s="933" t="s">
        <v>384</v>
      </c>
      <c r="R1950" s="933" t="s">
        <v>412</v>
      </c>
      <c r="S1950" s="933" t="s">
        <v>413</v>
      </c>
      <c r="T1950" s="933" t="s">
        <v>414</v>
      </c>
      <c r="U1950" s="933" t="s">
        <v>415</v>
      </c>
      <c r="V1950" s="933" t="s">
        <v>416</v>
      </c>
      <c r="W1950" s="933" t="s">
        <v>417</v>
      </c>
      <c r="X1950" s="933" t="s">
        <v>418</v>
      </c>
      <c r="Y1950" s="933" t="s">
        <v>419</v>
      </c>
      <c r="Z1950" s="933" t="s">
        <v>420</v>
      </c>
      <c r="AA1950" s="933" t="s">
        <v>421</v>
      </c>
      <c r="AB1950" s="933" t="s">
        <v>422</v>
      </c>
      <c r="AC1950" s="933" t="s">
        <v>423</v>
      </c>
      <c r="AD1950" s="933" t="s">
        <v>424</v>
      </c>
      <c r="AE1950" s="933" t="s">
        <v>425</v>
      </c>
      <c r="AF1950" s="933" t="s">
        <v>426</v>
      </c>
      <c r="AG1950" s="933" t="s">
        <v>427</v>
      </c>
      <c r="AH1950" s="933" t="s">
        <v>3003</v>
      </c>
      <c r="AI1950" s="933" t="s">
        <v>432</v>
      </c>
      <c r="AJ1950" s="933" t="s">
        <v>428</v>
      </c>
      <c r="AK1950" s="933" t="s">
        <v>429</v>
      </c>
      <c r="AL1950" s="933" t="s">
        <v>430</v>
      </c>
      <c r="AM1950" s="933" t="s">
        <v>362</v>
      </c>
      <c r="AN1950" s="933" t="s">
        <v>431</v>
      </c>
      <c r="AO1950" s="933" t="s">
        <v>1260</v>
      </c>
    </row>
    <row r="1951" spans="1:41" s="711" customFormat="1" ht="15" customHeight="1">
      <c r="A1951" s="2642" t="s">
        <v>44</v>
      </c>
      <c r="B1951" s="2642"/>
      <c r="C1951" s="568">
        <v>3</v>
      </c>
      <c r="D1951" s="568">
        <v>4</v>
      </c>
      <c r="E1951" s="567" t="s">
        <v>2790</v>
      </c>
      <c r="F1951" s="568">
        <v>4.5</v>
      </c>
      <c r="G1951" s="568" t="s">
        <v>1226</v>
      </c>
      <c r="H1951" s="568" t="s">
        <v>1226</v>
      </c>
      <c r="I1951" s="568">
        <v>5.5</v>
      </c>
      <c r="J1951" s="568">
        <v>6.5</v>
      </c>
      <c r="K1951" s="568">
        <v>4</v>
      </c>
      <c r="L1951" s="568" t="s">
        <v>807</v>
      </c>
      <c r="M1951" s="568" t="s">
        <v>1456</v>
      </c>
      <c r="N1951" s="568">
        <v>5</v>
      </c>
      <c r="O1951" s="568" t="s">
        <v>2652</v>
      </c>
      <c r="P1951" s="568">
        <v>4.5</v>
      </c>
      <c r="Q1951" s="568">
        <v>4.5</v>
      </c>
      <c r="R1951" s="546" t="s">
        <v>2829</v>
      </c>
      <c r="S1951" s="548">
        <v>6</v>
      </c>
      <c r="T1951" s="547">
        <v>4.5</v>
      </c>
      <c r="U1951" s="547" t="s">
        <v>2769</v>
      </c>
      <c r="V1951" s="547">
        <v>6</v>
      </c>
      <c r="W1951" s="547">
        <v>5.5</v>
      </c>
      <c r="X1951" s="547" t="s">
        <v>3018</v>
      </c>
      <c r="Y1951" s="547">
        <v>6</v>
      </c>
      <c r="Z1951" s="568" t="s">
        <v>3111</v>
      </c>
      <c r="AA1951" s="568">
        <v>5</v>
      </c>
      <c r="AB1951" s="568">
        <v>6</v>
      </c>
      <c r="AC1951" s="568" t="s">
        <v>794</v>
      </c>
      <c r="AD1951" s="568">
        <v>6</v>
      </c>
      <c r="AE1951" s="568" t="s">
        <v>2986</v>
      </c>
      <c r="AF1951" s="568" t="s">
        <v>2976</v>
      </c>
      <c r="AG1951" s="568" t="s">
        <v>3096</v>
      </c>
      <c r="AH1951" s="567" t="s">
        <v>3090</v>
      </c>
      <c r="AI1951" s="567" t="s">
        <v>3023</v>
      </c>
      <c r="AJ1951" s="568">
        <v>5</v>
      </c>
      <c r="AK1951" s="568">
        <v>4.75</v>
      </c>
      <c r="AL1951" s="568">
        <v>6</v>
      </c>
      <c r="AM1951" s="568">
        <v>4</v>
      </c>
      <c r="AN1951" s="568">
        <v>1</v>
      </c>
      <c r="AO1951" s="568" t="s">
        <v>3091</v>
      </c>
    </row>
    <row r="1952" spans="1:41" ht="15" customHeight="1">
      <c r="A1952" s="2639" t="s">
        <v>45</v>
      </c>
      <c r="B1952" s="2639"/>
      <c r="C1952" s="569"/>
      <c r="D1952" s="569"/>
      <c r="E1952" s="569"/>
      <c r="F1952" s="569"/>
      <c r="G1952" s="569"/>
      <c r="H1952" s="569"/>
      <c r="I1952" s="569"/>
      <c r="J1952" s="569"/>
      <c r="K1952" s="569"/>
      <c r="L1952" s="569"/>
      <c r="M1952" s="569"/>
      <c r="N1952" s="569"/>
      <c r="O1952" s="569"/>
      <c r="P1952" s="569"/>
      <c r="Q1952" s="569"/>
      <c r="R1952" s="546"/>
      <c r="S1952" s="546"/>
      <c r="T1952" s="546"/>
      <c r="U1952" s="546"/>
      <c r="V1952" s="546"/>
      <c r="W1952" s="546"/>
      <c r="X1952" s="546"/>
      <c r="Y1952" s="547"/>
      <c r="Z1952" s="567"/>
      <c r="AA1952" s="567"/>
      <c r="AB1952" s="567"/>
      <c r="AC1952" s="567"/>
      <c r="AD1952" s="567"/>
      <c r="AE1952" s="567"/>
      <c r="AF1952" s="567"/>
      <c r="AG1952" s="567"/>
      <c r="AH1952" s="567"/>
      <c r="AI1952" s="567"/>
      <c r="AJ1952" s="567"/>
      <c r="AK1952" s="567"/>
      <c r="AL1952" s="567"/>
      <c r="AM1952" s="567"/>
      <c r="AN1952" s="568"/>
      <c r="AO1952" s="568"/>
    </row>
    <row r="1953" spans="1:41" ht="15" customHeight="1">
      <c r="A1953" s="514" t="s">
        <v>856</v>
      </c>
      <c r="B1953" s="512" t="s">
        <v>2314</v>
      </c>
      <c r="C1953" s="568">
        <v>4.5</v>
      </c>
      <c r="D1953" s="568">
        <v>7.25</v>
      </c>
      <c r="E1953" s="568">
        <v>7</v>
      </c>
      <c r="F1953" s="568">
        <v>7.5</v>
      </c>
      <c r="G1953" s="568">
        <v>7.25</v>
      </c>
      <c r="H1953" s="568">
        <v>7.5</v>
      </c>
      <c r="I1953" s="568">
        <v>7.25</v>
      </c>
      <c r="J1953" s="568">
        <v>7</v>
      </c>
      <c r="K1953" s="568">
        <v>8.25</v>
      </c>
      <c r="L1953" s="570">
        <v>8.5</v>
      </c>
      <c r="M1953" s="568" t="s">
        <v>2385</v>
      </c>
      <c r="N1953" s="568" t="s">
        <v>2500</v>
      </c>
      <c r="O1953" s="567" t="s">
        <v>3105</v>
      </c>
      <c r="P1953" s="568">
        <v>7.75</v>
      </c>
      <c r="Q1953" s="568">
        <v>8.25</v>
      </c>
      <c r="R1953" s="547">
        <v>8.5</v>
      </c>
      <c r="S1953" s="547">
        <v>8</v>
      </c>
      <c r="T1953" s="547" t="s">
        <v>2615</v>
      </c>
      <c r="U1953" s="547" t="s">
        <v>3112</v>
      </c>
      <c r="V1953" s="547">
        <v>9</v>
      </c>
      <c r="W1953" s="547" t="s">
        <v>2479</v>
      </c>
      <c r="X1953" s="547">
        <v>8</v>
      </c>
      <c r="Y1953" s="547">
        <v>9</v>
      </c>
      <c r="Z1953" s="568">
        <v>9</v>
      </c>
      <c r="AA1953" s="568" t="s">
        <v>2504</v>
      </c>
      <c r="AB1953" s="568" t="s">
        <v>2384</v>
      </c>
      <c r="AC1953" s="567" t="s">
        <v>3041</v>
      </c>
      <c r="AD1953" s="568" t="s">
        <v>2553</v>
      </c>
      <c r="AE1953" s="568" t="s">
        <v>2549</v>
      </c>
      <c r="AF1953" s="568">
        <v>9.5</v>
      </c>
      <c r="AG1953" s="568" t="s">
        <v>2479</v>
      </c>
      <c r="AH1953" s="568">
        <v>5.5</v>
      </c>
      <c r="AI1953" s="567" t="s">
        <v>3067</v>
      </c>
      <c r="AJ1953" s="568" t="s">
        <v>2384</v>
      </c>
      <c r="AK1953" s="567" t="s">
        <v>2787</v>
      </c>
      <c r="AL1953" s="568">
        <v>9</v>
      </c>
      <c r="AM1953" s="568">
        <v>5</v>
      </c>
      <c r="AN1953" s="568">
        <v>5.25</v>
      </c>
      <c r="AO1953" s="568" t="s">
        <v>3077</v>
      </c>
    </row>
    <row r="1954" spans="1:41" ht="15" customHeight="1">
      <c r="A1954" s="514" t="s">
        <v>1085</v>
      </c>
      <c r="B1954" s="512" t="s">
        <v>2315</v>
      </c>
      <c r="C1954" s="568">
        <v>4.7</v>
      </c>
      <c r="D1954" s="568">
        <v>7.5</v>
      </c>
      <c r="E1954" s="568">
        <v>7.5</v>
      </c>
      <c r="F1954" s="568">
        <v>7.75</v>
      </c>
      <c r="G1954" s="568">
        <v>7.5</v>
      </c>
      <c r="H1954" s="568">
        <v>8</v>
      </c>
      <c r="I1954" s="568">
        <v>7.5</v>
      </c>
      <c r="J1954" s="568">
        <v>7.25</v>
      </c>
      <c r="K1954" s="568">
        <v>8.5</v>
      </c>
      <c r="L1954" s="570">
        <v>8.5</v>
      </c>
      <c r="M1954" s="568" t="s">
        <v>2385</v>
      </c>
      <c r="N1954" s="568" t="s">
        <v>2500</v>
      </c>
      <c r="O1954" s="567" t="s">
        <v>3107</v>
      </c>
      <c r="P1954" s="568">
        <v>8</v>
      </c>
      <c r="Q1954" s="568">
        <v>8.5</v>
      </c>
      <c r="R1954" s="547">
        <v>7.5</v>
      </c>
      <c r="S1954" s="547">
        <v>8.25</v>
      </c>
      <c r="T1954" s="547" t="s">
        <v>2615</v>
      </c>
      <c r="U1954" s="547" t="s">
        <v>3112</v>
      </c>
      <c r="V1954" s="547">
        <v>9</v>
      </c>
      <c r="W1954" s="547" t="s">
        <v>2479</v>
      </c>
      <c r="X1954" s="547">
        <v>8</v>
      </c>
      <c r="Y1954" s="547">
        <v>9</v>
      </c>
      <c r="Z1954" s="568">
        <v>9</v>
      </c>
      <c r="AA1954" s="568" t="s">
        <v>2553</v>
      </c>
      <c r="AB1954" s="568" t="s">
        <v>2384</v>
      </c>
      <c r="AC1954" s="567" t="s">
        <v>3045</v>
      </c>
      <c r="AD1954" s="568" t="s">
        <v>2553</v>
      </c>
      <c r="AE1954" s="568">
        <v>9</v>
      </c>
      <c r="AF1954" s="568">
        <v>9.5</v>
      </c>
      <c r="AG1954" s="568" t="s">
        <v>2479</v>
      </c>
      <c r="AH1954" s="568">
        <v>7.5</v>
      </c>
      <c r="AI1954" s="567" t="s">
        <v>3113</v>
      </c>
      <c r="AJ1954" s="568" t="s">
        <v>2501</v>
      </c>
      <c r="AK1954" s="567" t="s">
        <v>2729</v>
      </c>
      <c r="AL1954" s="568">
        <v>9</v>
      </c>
      <c r="AM1954" s="568">
        <v>5.75</v>
      </c>
      <c r="AN1954" s="568">
        <v>6</v>
      </c>
      <c r="AO1954" s="568" t="s">
        <v>3114</v>
      </c>
    </row>
    <row r="1955" spans="1:41" ht="15" customHeight="1">
      <c r="A1955" s="514" t="s">
        <v>827</v>
      </c>
      <c r="B1955" s="512" t="s">
        <v>2316</v>
      </c>
      <c r="C1955" s="568">
        <v>4.9000000000000004</v>
      </c>
      <c r="D1955" s="568" t="s">
        <v>2502</v>
      </c>
      <c r="E1955" s="568">
        <v>7.75</v>
      </c>
      <c r="F1955" s="568">
        <v>8</v>
      </c>
      <c r="G1955" s="568">
        <v>8</v>
      </c>
      <c r="H1955" s="568">
        <v>8.25</v>
      </c>
      <c r="I1955" s="568">
        <v>8.25</v>
      </c>
      <c r="J1955" s="568">
        <v>7.5</v>
      </c>
      <c r="K1955" s="568">
        <v>8.75</v>
      </c>
      <c r="L1955" s="570">
        <v>8.5</v>
      </c>
      <c r="M1955" s="568" t="s">
        <v>2616</v>
      </c>
      <c r="N1955" s="568" t="s">
        <v>2550</v>
      </c>
      <c r="O1955" s="567" t="s">
        <v>3108</v>
      </c>
      <c r="P1955" s="568">
        <v>8.25</v>
      </c>
      <c r="Q1955" s="568">
        <v>9</v>
      </c>
      <c r="R1955" s="547" t="s">
        <v>2553</v>
      </c>
      <c r="S1955" s="547">
        <v>8.75</v>
      </c>
      <c r="T1955" s="547" t="s">
        <v>2767</v>
      </c>
      <c r="U1955" s="547" t="s">
        <v>3115</v>
      </c>
      <c r="V1955" s="547">
        <v>9.25</v>
      </c>
      <c r="W1955" s="547" t="s">
        <v>2504</v>
      </c>
      <c r="X1955" s="547">
        <v>8</v>
      </c>
      <c r="Y1955" s="547">
        <v>9.25</v>
      </c>
      <c r="Z1955" s="568">
        <v>9</v>
      </c>
      <c r="AA1955" s="568" t="s">
        <v>2738</v>
      </c>
      <c r="AB1955" s="568" t="s">
        <v>2384</v>
      </c>
      <c r="AC1955" s="567" t="s">
        <v>3045</v>
      </c>
      <c r="AD1955" s="568" t="s">
        <v>2553</v>
      </c>
      <c r="AE1955" s="568">
        <v>9.25</v>
      </c>
      <c r="AF1955" s="568">
        <v>9.5</v>
      </c>
      <c r="AG1955" s="568" t="s">
        <v>2479</v>
      </c>
      <c r="AH1955" s="567" t="s">
        <v>2442</v>
      </c>
      <c r="AI1955" s="567" t="s">
        <v>3110</v>
      </c>
      <c r="AJ1955" s="568" t="s">
        <v>2501</v>
      </c>
      <c r="AK1955" s="567" t="s">
        <v>2502</v>
      </c>
      <c r="AL1955" s="568">
        <v>9</v>
      </c>
      <c r="AM1955" s="568">
        <v>5.5</v>
      </c>
      <c r="AN1955" s="568">
        <v>8</v>
      </c>
      <c r="AO1955" s="568" t="s">
        <v>3116</v>
      </c>
    </row>
    <row r="1956" spans="1:41" ht="15" customHeight="1">
      <c r="A1956" s="514" t="s">
        <v>828</v>
      </c>
      <c r="B1956" s="512" t="s">
        <v>2317</v>
      </c>
      <c r="C1956" s="568">
        <v>5</v>
      </c>
      <c r="D1956" s="568" t="s">
        <v>2502</v>
      </c>
      <c r="E1956" s="568">
        <v>8</v>
      </c>
      <c r="F1956" s="568">
        <v>8.5</v>
      </c>
      <c r="G1956" s="568">
        <v>8.25</v>
      </c>
      <c r="H1956" s="568">
        <v>8.5</v>
      </c>
      <c r="I1956" s="568">
        <v>8.5</v>
      </c>
      <c r="J1956" s="568">
        <v>7.75</v>
      </c>
      <c r="K1956" s="568">
        <v>8</v>
      </c>
      <c r="L1956" s="568" t="s">
        <v>76</v>
      </c>
      <c r="M1956" s="568">
        <v>8</v>
      </c>
      <c r="N1956" s="568" t="s">
        <v>76</v>
      </c>
      <c r="O1956" s="567" t="s">
        <v>3108</v>
      </c>
      <c r="P1956" s="568">
        <v>8.5</v>
      </c>
      <c r="Q1956" s="568" t="s">
        <v>76</v>
      </c>
      <c r="R1956" s="547">
        <v>7.75</v>
      </c>
      <c r="S1956" s="547">
        <v>9</v>
      </c>
      <c r="T1956" s="547">
        <v>8.5</v>
      </c>
      <c r="U1956" s="547" t="s">
        <v>76</v>
      </c>
      <c r="V1956" s="547" t="s">
        <v>76</v>
      </c>
      <c r="W1956" s="547" t="s">
        <v>2504</v>
      </c>
      <c r="X1956" s="547">
        <v>8</v>
      </c>
      <c r="Y1956" s="546" t="s">
        <v>2996</v>
      </c>
      <c r="Z1956" s="567" t="s">
        <v>76</v>
      </c>
      <c r="AA1956" s="567" t="s">
        <v>76</v>
      </c>
      <c r="AB1956" s="568" t="s">
        <v>2584</v>
      </c>
      <c r="AC1956" s="567" t="s">
        <v>1782</v>
      </c>
      <c r="AD1956" s="568" t="s">
        <v>2553</v>
      </c>
      <c r="AE1956" s="568" t="s">
        <v>76</v>
      </c>
      <c r="AF1956" s="568">
        <v>8.5</v>
      </c>
      <c r="AG1956" s="568" t="s">
        <v>76</v>
      </c>
      <c r="AH1956" s="567" t="s">
        <v>2788</v>
      </c>
      <c r="AI1956" s="567" t="s">
        <v>3073</v>
      </c>
      <c r="AJ1956" s="568" t="s">
        <v>2479</v>
      </c>
      <c r="AK1956" s="567" t="s">
        <v>2502</v>
      </c>
      <c r="AL1956" s="568">
        <v>9</v>
      </c>
      <c r="AM1956" s="568">
        <v>5.5</v>
      </c>
      <c r="AN1956" s="568">
        <v>8</v>
      </c>
      <c r="AO1956" s="568" t="s">
        <v>3074</v>
      </c>
    </row>
    <row r="1957" spans="1:41" ht="15" customHeight="1">
      <c r="A1957" s="514" t="s">
        <v>854</v>
      </c>
      <c r="B1957" s="512" t="s">
        <v>2318</v>
      </c>
      <c r="C1957" s="568" t="s">
        <v>76</v>
      </c>
      <c r="D1957" s="568" t="s">
        <v>2502</v>
      </c>
      <c r="E1957" s="568" t="s">
        <v>76</v>
      </c>
      <c r="F1957" s="568" t="s">
        <v>76</v>
      </c>
      <c r="G1957" s="568">
        <v>8.25</v>
      </c>
      <c r="H1957" s="568">
        <v>8.5</v>
      </c>
      <c r="I1957" s="568">
        <v>8.5</v>
      </c>
      <c r="J1957" s="568">
        <v>7.75</v>
      </c>
      <c r="K1957" s="568">
        <v>8</v>
      </c>
      <c r="L1957" s="568" t="s">
        <v>76</v>
      </c>
      <c r="M1957" s="568" t="s">
        <v>76</v>
      </c>
      <c r="N1957" s="568" t="s">
        <v>76</v>
      </c>
      <c r="O1957" s="567" t="s">
        <v>3108</v>
      </c>
      <c r="P1957" s="568"/>
      <c r="Q1957" s="568" t="s">
        <v>76</v>
      </c>
      <c r="R1957" s="547">
        <v>7.75</v>
      </c>
      <c r="S1957" s="547" t="s">
        <v>76</v>
      </c>
      <c r="T1957" s="547">
        <v>8.5</v>
      </c>
      <c r="U1957" s="547" t="s">
        <v>76</v>
      </c>
      <c r="V1957" s="547" t="s">
        <v>76</v>
      </c>
      <c r="W1957" s="547" t="s">
        <v>2504</v>
      </c>
      <c r="X1957" s="547">
        <v>8</v>
      </c>
      <c r="Y1957" s="547" t="s">
        <v>2979</v>
      </c>
      <c r="Z1957" s="567" t="s">
        <v>76</v>
      </c>
      <c r="AA1957" s="567" t="s">
        <v>76</v>
      </c>
      <c r="AB1957" s="568" t="s">
        <v>2384</v>
      </c>
      <c r="AC1957" s="567" t="s">
        <v>1782</v>
      </c>
      <c r="AD1957" s="568" t="s">
        <v>76</v>
      </c>
      <c r="AE1957" s="568" t="s">
        <v>76</v>
      </c>
      <c r="AF1957" s="568">
        <v>8.5</v>
      </c>
      <c r="AG1957" s="568" t="s">
        <v>76</v>
      </c>
      <c r="AH1957" s="567" t="s">
        <v>3099</v>
      </c>
      <c r="AI1957" s="567" t="s">
        <v>2807</v>
      </c>
      <c r="AJ1957" s="568" t="s">
        <v>2479</v>
      </c>
      <c r="AK1957" s="567" t="s">
        <v>2502</v>
      </c>
      <c r="AL1957" s="568">
        <v>9</v>
      </c>
      <c r="AM1957" s="568" t="s">
        <v>76</v>
      </c>
      <c r="AN1957" s="568">
        <v>8</v>
      </c>
      <c r="AO1957" s="568" t="s">
        <v>76</v>
      </c>
    </row>
    <row r="1958" spans="1:41" ht="15" customHeight="1">
      <c r="A1958" s="2639" t="s">
        <v>388</v>
      </c>
      <c r="B1958" s="2639"/>
      <c r="C1958" s="568"/>
      <c r="D1958" s="568"/>
      <c r="E1958" s="568"/>
      <c r="F1958" s="568"/>
      <c r="G1958" s="568"/>
      <c r="H1958" s="568"/>
      <c r="I1958" s="568"/>
      <c r="J1958" s="568"/>
      <c r="K1958" s="568"/>
      <c r="L1958" s="568"/>
      <c r="M1958" s="568"/>
      <c r="N1958" s="568"/>
      <c r="O1958" s="567" t="s">
        <v>311</v>
      </c>
      <c r="P1958" s="568"/>
      <c r="Q1958" s="567"/>
      <c r="R1958" s="547"/>
      <c r="S1958" s="547"/>
      <c r="T1958" s="547"/>
      <c r="U1958" s="547"/>
      <c r="V1958" s="547"/>
      <c r="W1958" s="547"/>
      <c r="X1958" s="546"/>
      <c r="Y1958" s="547"/>
      <c r="Z1958" s="567"/>
      <c r="AA1958" s="567"/>
      <c r="AB1958" s="568"/>
      <c r="AC1958" s="567"/>
      <c r="AD1958" s="568"/>
      <c r="AE1958" s="568"/>
      <c r="AF1958" s="568"/>
      <c r="AG1958" s="568"/>
      <c r="AH1958" s="567"/>
      <c r="AI1958" s="567"/>
      <c r="AJ1958" s="567"/>
      <c r="AK1958" s="567"/>
      <c r="AL1958" s="567"/>
      <c r="AM1958" s="567"/>
      <c r="AN1958" s="568"/>
      <c r="AO1958" s="568"/>
    </row>
    <row r="1959" spans="1:41" ht="15" customHeight="1">
      <c r="A1959" s="2639" t="s">
        <v>389</v>
      </c>
      <c r="B1959" s="2639"/>
      <c r="C1959" s="568"/>
      <c r="D1959" s="568"/>
      <c r="E1959" s="568"/>
      <c r="F1959" s="568"/>
      <c r="G1959" s="568"/>
      <c r="H1959" s="568"/>
      <c r="I1959" s="568"/>
      <c r="J1959" s="568"/>
      <c r="K1959" s="568"/>
      <c r="L1959" s="568"/>
      <c r="M1959" s="568"/>
      <c r="N1959" s="568"/>
      <c r="O1959" s="567"/>
      <c r="P1959" s="568"/>
      <c r="Q1959" s="567"/>
      <c r="R1959" s="547"/>
      <c r="S1959" s="547"/>
      <c r="T1959" s="547"/>
      <c r="U1959" s="547"/>
      <c r="V1959" s="547"/>
      <c r="W1959" s="547"/>
      <c r="X1959" s="546"/>
      <c r="Y1959" s="547"/>
      <c r="Z1959" s="567"/>
      <c r="AA1959" s="567"/>
      <c r="AB1959" s="568"/>
      <c r="AC1959" s="567"/>
      <c r="AD1959" s="568"/>
      <c r="AE1959" s="568"/>
      <c r="AF1959" s="568"/>
      <c r="AG1959" s="568"/>
      <c r="AH1959" s="567"/>
      <c r="AI1959" s="567"/>
      <c r="AJ1959" s="567"/>
      <c r="AK1959" s="567"/>
      <c r="AL1959" s="567"/>
      <c r="AM1959" s="567"/>
      <c r="AN1959" s="568"/>
      <c r="AO1959" s="568"/>
    </row>
    <row r="1960" spans="1:41" ht="15" customHeight="1">
      <c r="A1960" s="563"/>
      <c r="B1960" s="564" t="s">
        <v>390</v>
      </c>
      <c r="C1960" s="547" t="s">
        <v>1646</v>
      </c>
      <c r="D1960" s="547" t="s">
        <v>2272</v>
      </c>
      <c r="E1960" s="547" t="s">
        <v>2841</v>
      </c>
      <c r="F1960" s="568">
        <v>10</v>
      </c>
      <c r="G1960" s="547" t="s">
        <v>2323</v>
      </c>
      <c r="H1960" s="568">
        <v>10</v>
      </c>
      <c r="I1960" s="568">
        <v>11</v>
      </c>
      <c r="J1960" s="568">
        <v>10</v>
      </c>
      <c r="K1960" s="568">
        <v>13</v>
      </c>
      <c r="L1960" s="568">
        <v>10</v>
      </c>
      <c r="M1960" s="568">
        <v>13</v>
      </c>
      <c r="N1960" s="568">
        <v>12</v>
      </c>
      <c r="O1960" s="568">
        <v>12</v>
      </c>
      <c r="P1960" s="568">
        <v>13</v>
      </c>
      <c r="Q1960" s="568">
        <v>8.5</v>
      </c>
      <c r="R1960" s="547">
        <v>13</v>
      </c>
      <c r="S1960" s="547">
        <v>13</v>
      </c>
      <c r="T1960" s="547">
        <v>13</v>
      </c>
      <c r="U1960" s="547">
        <v>13</v>
      </c>
      <c r="V1960" s="547">
        <v>12</v>
      </c>
      <c r="W1960" s="547">
        <v>13</v>
      </c>
      <c r="X1960" s="547">
        <v>11</v>
      </c>
      <c r="Y1960" s="547">
        <v>13</v>
      </c>
      <c r="Z1960" s="568">
        <v>13</v>
      </c>
      <c r="AA1960" s="568">
        <v>11</v>
      </c>
      <c r="AB1960" s="568">
        <v>12</v>
      </c>
      <c r="AC1960" s="568">
        <v>13</v>
      </c>
      <c r="AD1960" s="568">
        <v>9</v>
      </c>
      <c r="AE1960" s="568">
        <v>12.5</v>
      </c>
      <c r="AF1960" s="568">
        <v>13</v>
      </c>
      <c r="AG1960" s="568">
        <v>13</v>
      </c>
      <c r="AH1960" s="568">
        <v>13</v>
      </c>
      <c r="AI1960" s="568">
        <v>11.5</v>
      </c>
      <c r="AJ1960" s="568">
        <v>13</v>
      </c>
      <c r="AK1960" s="568">
        <v>7</v>
      </c>
      <c r="AL1960" s="568">
        <v>13</v>
      </c>
      <c r="AM1960" s="568">
        <v>12</v>
      </c>
      <c r="AN1960" s="568" t="s">
        <v>76</v>
      </c>
      <c r="AO1960" s="568">
        <v>13</v>
      </c>
    </row>
    <row r="1961" spans="1:41" ht="15" customHeight="1">
      <c r="A1961" s="563"/>
      <c r="B1961" s="564" t="s">
        <v>391</v>
      </c>
      <c r="C1961" s="568" t="s">
        <v>2867</v>
      </c>
      <c r="D1961" s="568" t="s">
        <v>76</v>
      </c>
      <c r="E1961" s="568" t="s">
        <v>76</v>
      </c>
      <c r="F1961" s="568" t="s">
        <v>76</v>
      </c>
      <c r="G1961" s="568" t="s">
        <v>76</v>
      </c>
      <c r="H1961" s="568">
        <v>12</v>
      </c>
      <c r="I1961" s="568" t="s">
        <v>76</v>
      </c>
      <c r="J1961" s="568" t="s">
        <v>76</v>
      </c>
      <c r="K1961" s="568">
        <v>13</v>
      </c>
      <c r="L1961" s="568" t="s">
        <v>76</v>
      </c>
      <c r="M1961" s="568" t="s">
        <v>76</v>
      </c>
      <c r="N1961" s="568" t="s">
        <v>76</v>
      </c>
      <c r="O1961" s="567" t="s">
        <v>76</v>
      </c>
      <c r="P1961" s="568" t="s">
        <v>76</v>
      </c>
      <c r="Q1961" s="568"/>
      <c r="R1961" s="547">
        <v>13</v>
      </c>
      <c r="S1961" s="547" t="s">
        <v>76</v>
      </c>
      <c r="T1961" s="547" t="s">
        <v>76</v>
      </c>
      <c r="U1961" s="547" t="s">
        <v>76</v>
      </c>
      <c r="V1961" s="547" t="s">
        <v>76</v>
      </c>
      <c r="W1961" s="547" t="s">
        <v>76</v>
      </c>
      <c r="X1961" s="547">
        <v>13</v>
      </c>
      <c r="Y1961" s="547">
        <v>2</v>
      </c>
      <c r="Z1961" s="568" t="s">
        <v>76</v>
      </c>
      <c r="AA1961" s="568">
        <v>13</v>
      </c>
      <c r="AB1961" s="568" t="s">
        <v>76</v>
      </c>
      <c r="AC1961" s="568" t="s">
        <v>76</v>
      </c>
      <c r="AD1961" s="568" t="s">
        <v>76</v>
      </c>
      <c r="AE1961" s="568" t="s">
        <v>76</v>
      </c>
      <c r="AF1961" s="568" t="s">
        <v>76</v>
      </c>
      <c r="AG1961" s="568" t="s">
        <v>76</v>
      </c>
      <c r="AH1961" s="567" t="s">
        <v>76</v>
      </c>
      <c r="AI1961" s="568" t="s">
        <v>76</v>
      </c>
      <c r="AJ1961" s="568" t="s">
        <v>76</v>
      </c>
      <c r="AK1961" s="567" t="s">
        <v>76</v>
      </c>
      <c r="AL1961" s="568" t="s">
        <v>76</v>
      </c>
      <c r="AM1961" s="568">
        <v>12</v>
      </c>
      <c r="AN1961" s="568" t="s">
        <v>76</v>
      </c>
      <c r="AO1961" s="568">
        <v>13</v>
      </c>
    </row>
    <row r="1962" spans="1:41" ht="15" customHeight="1">
      <c r="A1962" s="2639" t="s">
        <v>400</v>
      </c>
      <c r="B1962" s="2639"/>
      <c r="C1962" s="568"/>
      <c r="D1962" s="568"/>
      <c r="E1962" s="568"/>
      <c r="F1962" s="568"/>
      <c r="G1962" s="568"/>
      <c r="H1962" s="568"/>
      <c r="I1962" s="568"/>
      <c r="J1962" s="568"/>
      <c r="K1962" s="568"/>
      <c r="L1962" s="568"/>
      <c r="M1962" s="568"/>
      <c r="N1962" s="568"/>
      <c r="O1962" s="567"/>
      <c r="P1962" s="568"/>
      <c r="Q1962" s="567"/>
      <c r="R1962" s="547"/>
      <c r="S1962" s="547"/>
      <c r="T1962" s="547"/>
      <c r="U1962" s="547"/>
      <c r="V1962" s="547"/>
      <c r="W1962" s="547"/>
      <c r="X1962" s="547"/>
      <c r="Y1962" s="547"/>
      <c r="Z1962" s="567"/>
      <c r="AA1962" s="567"/>
      <c r="AB1962" s="568"/>
      <c r="AC1962" s="568"/>
      <c r="AD1962" s="568"/>
      <c r="AE1962" s="568"/>
      <c r="AF1962" s="568"/>
      <c r="AG1962" s="568"/>
      <c r="AH1962" s="567"/>
      <c r="AI1962" s="568"/>
      <c r="AJ1962" s="568"/>
      <c r="AK1962" s="567"/>
      <c r="AL1962" s="568"/>
      <c r="AM1962" s="568"/>
      <c r="AN1962" s="568"/>
      <c r="AO1962" s="568"/>
    </row>
    <row r="1963" spans="1:41" ht="15" customHeight="1">
      <c r="B1963" s="564" t="s">
        <v>390</v>
      </c>
      <c r="C1963" s="568">
        <v>12.5</v>
      </c>
      <c r="D1963" s="568">
        <v>13</v>
      </c>
      <c r="E1963" s="547" t="s">
        <v>1647</v>
      </c>
      <c r="F1963" s="568">
        <v>13</v>
      </c>
      <c r="G1963" s="568">
        <v>12.5</v>
      </c>
      <c r="H1963" s="568">
        <v>12</v>
      </c>
      <c r="I1963" s="568">
        <v>11</v>
      </c>
      <c r="J1963" s="568">
        <v>13</v>
      </c>
      <c r="K1963" s="568">
        <v>13</v>
      </c>
      <c r="L1963" s="568">
        <v>13</v>
      </c>
      <c r="M1963" s="568">
        <v>13</v>
      </c>
      <c r="N1963" s="568">
        <v>13</v>
      </c>
      <c r="O1963" s="568">
        <v>13</v>
      </c>
      <c r="P1963" s="568">
        <v>13</v>
      </c>
      <c r="Q1963" s="568">
        <v>13</v>
      </c>
      <c r="R1963" s="547">
        <v>13</v>
      </c>
      <c r="S1963" s="547">
        <v>13</v>
      </c>
      <c r="T1963" s="547">
        <v>13</v>
      </c>
      <c r="U1963" s="547">
        <v>13</v>
      </c>
      <c r="V1963" s="547">
        <v>13</v>
      </c>
      <c r="W1963" s="547">
        <v>13</v>
      </c>
      <c r="X1963" s="547">
        <v>13</v>
      </c>
      <c r="Y1963" s="547">
        <v>13</v>
      </c>
      <c r="Z1963" s="568">
        <v>13</v>
      </c>
      <c r="AA1963" s="568">
        <v>13</v>
      </c>
      <c r="AB1963" s="568">
        <v>13</v>
      </c>
      <c r="AC1963" s="568">
        <v>13</v>
      </c>
      <c r="AD1963" s="568">
        <v>13</v>
      </c>
      <c r="AE1963" s="568">
        <v>13</v>
      </c>
      <c r="AF1963" s="568">
        <v>13</v>
      </c>
      <c r="AG1963" s="568">
        <v>13</v>
      </c>
      <c r="AH1963" s="568">
        <v>13</v>
      </c>
      <c r="AI1963" s="568">
        <v>12.5</v>
      </c>
      <c r="AJ1963" s="568">
        <v>13</v>
      </c>
      <c r="AK1963" s="568">
        <v>13</v>
      </c>
      <c r="AL1963" s="568">
        <v>13</v>
      </c>
      <c r="AM1963" s="568" t="s">
        <v>76</v>
      </c>
      <c r="AN1963" s="568" t="s">
        <v>1669</v>
      </c>
      <c r="AO1963" s="568">
        <v>13</v>
      </c>
    </row>
    <row r="1964" spans="1:41" ht="15" customHeight="1">
      <c r="B1964" s="564" t="s">
        <v>391</v>
      </c>
      <c r="C1964" s="568" t="s">
        <v>76</v>
      </c>
      <c r="D1964" s="568" t="s">
        <v>76</v>
      </c>
      <c r="E1964" s="568" t="s">
        <v>76</v>
      </c>
      <c r="F1964" s="568" t="s">
        <v>76</v>
      </c>
      <c r="G1964" s="568" t="s">
        <v>76</v>
      </c>
      <c r="H1964" s="568" t="s">
        <v>76</v>
      </c>
      <c r="I1964" s="568">
        <v>12.5</v>
      </c>
      <c r="J1964" s="568" t="s">
        <v>76</v>
      </c>
      <c r="K1964" s="568">
        <v>13</v>
      </c>
      <c r="L1964" s="568" t="s">
        <v>76</v>
      </c>
      <c r="M1964" s="568" t="s">
        <v>76</v>
      </c>
      <c r="N1964" s="568" t="s">
        <v>76</v>
      </c>
      <c r="O1964" s="568" t="s">
        <v>76</v>
      </c>
      <c r="P1964" s="567" t="s">
        <v>76</v>
      </c>
      <c r="Q1964" s="567" t="s">
        <v>76</v>
      </c>
      <c r="R1964" s="547">
        <v>13</v>
      </c>
      <c r="S1964" s="547" t="s">
        <v>76</v>
      </c>
      <c r="T1964" s="547" t="s">
        <v>76</v>
      </c>
      <c r="U1964" s="547" t="s">
        <v>76</v>
      </c>
      <c r="V1964" s="547" t="s">
        <v>76</v>
      </c>
      <c r="W1964" s="547" t="s">
        <v>76</v>
      </c>
      <c r="X1964" s="547" t="s">
        <v>76</v>
      </c>
      <c r="Y1964" s="547" t="s">
        <v>76</v>
      </c>
      <c r="Z1964" s="568" t="s">
        <v>76</v>
      </c>
      <c r="AA1964" s="568" t="s">
        <v>76</v>
      </c>
      <c r="AB1964" s="568" t="s">
        <v>76</v>
      </c>
      <c r="AC1964" s="568" t="s">
        <v>76</v>
      </c>
      <c r="AD1964" s="568" t="s">
        <v>76</v>
      </c>
      <c r="AE1964" s="568" t="s">
        <v>76</v>
      </c>
      <c r="AF1964" s="568" t="s">
        <v>76</v>
      </c>
      <c r="AG1964" s="568"/>
      <c r="AH1964" s="568" t="s">
        <v>76</v>
      </c>
      <c r="AI1964" s="568">
        <v>13</v>
      </c>
      <c r="AJ1964" s="568" t="s">
        <v>76</v>
      </c>
      <c r="AK1964" s="567" t="s">
        <v>76</v>
      </c>
      <c r="AL1964" s="568" t="s">
        <v>76</v>
      </c>
      <c r="AM1964" s="568">
        <v>13</v>
      </c>
      <c r="AN1964" s="568" t="s">
        <v>76</v>
      </c>
      <c r="AO1964" s="568">
        <v>13</v>
      </c>
    </row>
    <row r="1965" spans="1:41" ht="15" customHeight="1">
      <c r="A1965" s="2639" t="s">
        <v>47</v>
      </c>
      <c r="B1965" s="2639"/>
      <c r="C1965" s="568"/>
      <c r="D1965" s="568"/>
      <c r="E1965" s="568"/>
      <c r="F1965" s="568"/>
      <c r="G1965" s="568"/>
      <c r="H1965" s="568"/>
      <c r="I1965" s="568"/>
      <c r="J1965" s="568"/>
      <c r="K1965" s="568"/>
      <c r="L1965" s="568"/>
      <c r="M1965" s="568"/>
      <c r="N1965" s="568"/>
      <c r="O1965" s="568"/>
      <c r="P1965" s="567"/>
      <c r="Q1965" s="567"/>
      <c r="R1965" s="547" t="s">
        <v>1285</v>
      </c>
      <c r="S1965" s="547"/>
      <c r="T1965" s="547"/>
      <c r="U1965" s="547"/>
      <c r="V1965" s="547"/>
      <c r="W1965" s="547"/>
      <c r="X1965" s="547"/>
      <c r="Y1965" s="547"/>
      <c r="Z1965" s="568"/>
      <c r="AA1965" s="568"/>
      <c r="AB1965" s="568"/>
      <c r="AC1965" s="568"/>
      <c r="AD1965" s="568"/>
      <c r="AE1965" s="568"/>
      <c r="AF1965" s="568"/>
      <c r="AG1965" s="568"/>
      <c r="AH1965" s="568"/>
      <c r="AI1965" s="568"/>
      <c r="AJ1965" s="568"/>
      <c r="AK1965" s="567"/>
      <c r="AL1965" s="568"/>
      <c r="AM1965" s="568"/>
      <c r="AN1965" s="568"/>
      <c r="AO1965" s="568"/>
    </row>
    <row r="1966" spans="1:41" ht="15" customHeight="1">
      <c r="B1966" s="564" t="s">
        <v>390</v>
      </c>
      <c r="C1966" s="568">
        <v>12</v>
      </c>
      <c r="D1966" s="547" t="s">
        <v>1645</v>
      </c>
      <c r="E1966" s="547" t="s">
        <v>1663</v>
      </c>
      <c r="F1966" s="568">
        <v>12.5</v>
      </c>
      <c r="G1966" s="547" t="s">
        <v>1645</v>
      </c>
      <c r="H1966" s="568">
        <v>12</v>
      </c>
      <c r="I1966" s="568">
        <v>11</v>
      </c>
      <c r="J1966" s="547" t="s">
        <v>1854</v>
      </c>
      <c r="K1966" s="568">
        <v>16.5</v>
      </c>
      <c r="L1966" s="568">
        <v>13.25</v>
      </c>
      <c r="M1966" s="568">
        <v>14.75</v>
      </c>
      <c r="N1966" s="568">
        <v>14.5</v>
      </c>
      <c r="O1966" s="568">
        <v>11.5</v>
      </c>
      <c r="P1966" s="568">
        <v>11.5</v>
      </c>
      <c r="Q1966" s="570">
        <v>12</v>
      </c>
      <c r="R1966" s="547">
        <v>13.5</v>
      </c>
      <c r="S1966" s="547">
        <v>14.5</v>
      </c>
      <c r="T1966" s="547">
        <v>13</v>
      </c>
      <c r="U1966" s="547">
        <v>14.5</v>
      </c>
      <c r="V1966" s="547">
        <v>11.5</v>
      </c>
      <c r="W1966" s="547">
        <v>13</v>
      </c>
      <c r="X1966" s="547">
        <v>15.5</v>
      </c>
      <c r="Y1966" s="547">
        <v>11.5</v>
      </c>
      <c r="Z1966" s="568">
        <v>14.5</v>
      </c>
      <c r="AA1966" s="568">
        <v>13.5</v>
      </c>
      <c r="AB1966" s="568">
        <v>13.75</v>
      </c>
      <c r="AC1966" s="568">
        <v>15.3</v>
      </c>
      <c r="AD1966" s="568">
        <v>14</v>
      </c>
      <c r="AE1966" s="568">
        <v>14.5</v>
      </c>
      <c r="AF1966" s="568">
        <v>13</v>
      </c>
      <c r="AG1966" s="568">
        <v>14.5</v>
      </c>
      <c r="AH1966" s="568">
        <v>14.5</v>
      </c>
      <c r="AI1966" s="568">
        <v>14</v>
      </c>
      <c r="AJ1966" s="568">
        <v>15</v>
      </c>
      <c r="AK1966" s="568">
        <v>14</v>
      </c>
      <c r="AL1966" s="568" t="s">
        <v>76</v>
      </c>
      <c r="AM1966" s="568" t="s">
        <v>76</v>
      </c>
      <c r="AN1966" s="568" t="s">
        <v>1669</v>
      </c>
      <c r="AO1966" s="568">
        <v>13</v>
      </c>
    </row>
    <row r="1967" spans="1:41" ht="15" customHeight="1">
      <c r="B1967" s="564" t="s">
        <v>391</v>
      </c>
      <c r="C1967" s="568">
        <v>12.5</v>
      </c>
      <c r="D1967" s="568" t="s">
        <v>76</v>
      </c>
      <c r="E1967" s="568" t="s">
        <v>76</v>
      </c>
      <c r="F1967" s="568" t="s">
        <v>76</v>
      </c>
      <c r="G1967" s="568" t="s">
        <v>76</v>
      </c>
      <c r="H1967" s="568" t="s">
        <v>76</v>
      </c>
      <c r="I1967" s="568">
        <v>11.5</v>
      </c>
      <c r="J1967" s="568" t="s">
        <v>76</v>
      </c>
      <c r="K1967" s="568">
        <v>16.5</v>
      </c>
      <c r="L1967" s="568" t="s">
        <v>76</v>
      </c>
      <c r="M1967" s="568" t="s">
        <v>76</v>
      </c>
      <c r="N1967" s="568" t="s">
        <v>76</v>
      </c>
      <c r="O1967" s="568" t="s">
        <v>76</v>
      </c>
      <c r="P1967" s="567" t="s">
        <v>76</v>
      </c>
      <c r="Q1967" s="567" t="s">
        <v>76</v>
      </c>
      <c r="R1967" s="547" t="s">
        <v>76</v>
      </c>
      <c r="S1967" s="547" t="s">
        <v>76</v>
      </c>
      <c r="T1967" s="547" t="s">
        <v>76</v>
      </c>
      <c r="U1967" s="547" t="s">
        <v>76</v>
      </c>
      <c r="V1967" s="547" t="s">
        <v>76</v>
      </c>
      <c r="W1967" s="547" t="s">
        <v>76</v>
      </c>
      <c r="X1967" s="547" t="s">
        <v>76</v>
      </c>
      <c r="Y1967" s="547" t="s">
        <v>76</v>
      </c>
      <c r="Z1967" s="568" t="s">
        <v>76</v>
      </c>
      <c r="AA1967" s="568" t="s">
        <v>76</v>
      </c>
      <c r="AB1967" s="568" t="s">
        <v>76</v>
      </c>
      <c r="AC1967" s="568">
        <v>16.3</v>
      </c>
      <c r="AD1967" s="568" t="s">
        <v>76</v>
      </c>
      <c r="AE1967" s="568" t="s">
        <v>76</v>
      </c>
      <c r="AF1967" s="568" t="s">
        <v>76</v>
      </c>
      <c r="AG1967" s="568" t="s">
        <v>76</v>
      </c>
      <c r="AH1967" s="568" t="s">
        <v>76</v>
      </c>
      <c r="AI1967" s="568" t="s">
        <v>76</v>
      </c>
      <c r="AJ1967" s="568" t="s">
        <v>76</v>
      </c>
      <c r="AK1967" s="567" t="s">
        <v>76</v>
      </c>
      <c r="AL1967" s="568" t="s">
        <v>76</v>
      </c>
      <c r="AM1967" s="568">
        <v>11.5</v>
      </c>
      <c r="AN1967" s="568" t="s">
        <v>76</v>
      </c>
      <c r="AO1967" s="568">
        <v>15.5</v>
      </c>
    </row>
    <row r="1968" spans="1:41" ht="15" customHeight="1">
      <c r="A1968" s="2639" t="s">
        <v>407</v>
      </c>
      <c r="B1968" s="2639"/>
      <c r="C1968" s="568"/>
      <c r="D1968" s="568"/>
      <c r="E1968" s="568"/>
      <c r="F1968" s="568"/>
      <c r="G1968" s="568"/>
      <c r="H1968" s="568"/>
      <c r="I1968" s="568"/>
      <c r="J1968" s="568"/>
      <c r="K1968" s="568"/>
      <c r="L1968" s="568"/>
      <c r="M1968" s="568"/>
      <c r="N1968" s="568"/>
      <c r="O1968" s="568"/>
      <c r="P1968" s="567"/>
      <c r="Q1968" s="567"/>
      <c r="R1968" s="547"/>
      <c r="S1968" s="547"/>
      <c r="T1968" s="547"/>
      <c r="U1968" s="547"/>
      <c r="V1968" s="547"/>
      <c r="W1968" s="547"/>
      <c r="X1968" s="547"/>
      <c r="Y1968" s="547"/>
      <c r="Z1968" s="567"/>
      <c r="AA1968" s="567"/>
      <c r="AB1968" s="568"/>
      <c r="AC1968" s="571"/>
      <c r="AD1968" s="568"/>
      <c r="AE1968" s="568"/>
      <c r="AF1968" s="568"/>
      <c r="AG1968" s="568"/>
      <c r="AH1968" s="568"/>
      <c r="AI1968" s="568"/>
      <c r="AJ1968" s="568"/>
      <c r="AK1968" s="567"/>
      <c r="AL1968" s="568"/>
      <c r="AM1968" s="568"/>
      <c r="AN1968" s="568"/>
      <c r="AO1968" s="568"/>
    </row>
    <row r="1969" spans="1:41" ht="15" customHeight="1">
      <c r="A1969" s="565" t="s">
        <v>856</v>
      </c>
      <c r="B1969" s="703" t="s">
        <v>1258</v>
      </c>
      <c r="C1969" s="568"/>
      <c r="D1969" s="568"/>
      <c r="E1969" s="568"/>
      <c r="F1969" s="568"/>
      <c r="G1969" s="568"/>
      <c r="H1969" s="568"/>
      <c r="I1969" s="568"/>
      <c r="J1969" s="568"/>
      <c r="K1969" s="568"/>
      <c r="L1969" s="568"/>
      <c r="M1969" s="568"/>
      <c r="N1969" s="568"/>
      <c r="O1969" s="568"/>
      <c r="P1969" s="567"/>
      <c r="Q1969" s="567"/>
      <c r="R1969" s="547"/>
      <c r="S1969" s="547"/>
      <c r="T1969" s="547"/>
      <c r="U1969" s="547"/>
      <c r="V1969" s="547"/>
      <c r="W1969" s="547"/>
      <c r="X1969" s="547"/>
      <c r="Y1969" s="547"/>
      <c r="Z1969" s="567"/>
      <c r="AA1969" s="567"/>
      <c r="AB1969" s="568"/>
      <c r="AC1969" s="568"/>
      <c r="AD1969" s="568"/>
      <c r="AE1969" s="568"/>
      <c r="AF1969" s="568"/>
      <c r="AG1969" s="568"/>
      <c r="AH1969" s="568"/>
      <c r="AI1969" s="568"/>
      <c r="AJ1969" s="568"/>
      <c r="AK1969" s="567"/>
      <c r="AL1969" s="568"/>
      <c r="AM1969" s="568"/>
      <c r="AN1969" s="568"/>
      <c r="AO1969" s="568"/>
    </row>
    <row r="1970" spans="1:41" ht="15" customHeight="1">
      <c r="A1970" s="565"/>
      <c r="B1970" s="564" t="s">
        <v>401</v>
      </c>
      <c r="C1970" s="568">
        <v>13</v>
      </c>
      <c r="D1970" s="568">
        <v>13</v>
      </c>
      <c r="E1970" s="547" t="s">
        <v>1669</v>
      </c>
      <c r="F1970" s="568">
        <v>13</v>
      </c>
      <c r="G1970" s="568">
        <v>13</v>
      </c>
      <c r="H1970" s="568">
        <v>13</v>
      </c>
      <c r="I1970" s="568">
        <v>12.5</v>
      </c>
      <c r="J1970" s="568">
        <v>13</v>
      </c>
      <c r="K1970" s="568">
        <v>13</v>
      </c>
      <c r="L1970" s="568">
        <v>13</v>
      </c>
      <c r="M1970" s="568">
        <v>13</v>
      </c>
      <c r="N1970" s="568">
        <v>13</v>
      </c>
      <c r="O1970" s="568">
        <v>13</v>
      </c>
      <c r="P1970" s="568">
        <v>13</v>
      </c>
      <c r="Q1970" s="568">
        <v>13</v>
      </c>
      <c r="R1970" s="547">
        <v>13</v>
      </c>
      <c r="S1970" s="547">
        <v>13</v>
      </c>
      <c r="T1970" s="547">
        <v>13</v>
      </c>
      <c r="U1970" s="547">
        <v>13</v>
      </c>
      <c r="V1970" s="547">
        <v>13</v>
      </c>
      <c r="W1970" s="547">
        <v>13</v>
      </c>
      <c r="X1970" s="547">
        <v>13</v>
      </c>
      <c r="Y1970" s="547">
        <v>13</v>
      </c>
      <c r="Z1970" s="568">
        <v>13</v>
      </c>
      <c r="AA1970" s="568">
        <v>13</v>
      </c>
      <c r="AB1970" s="568">
        <v>13</v>
      </c>
      <c r="AC1970" s="568">
        <v>13</v>
      </c>
      <c r="AD1970" s="568">
        <v>13</v>
      </c>
      <c r="AE1970" s="568">
        <v>13</v>
      </c>
      <c r="AF1970" s="568">
        <v>13</v>
      </c>
      <c r="AG1970" s="568">
        <v>13</v>
      </c>
      <c r="AH1970" s="568">
        <v>13</v>
      </c>
      <c r="AI1970" s="568">
        <v>10.25</v>
      </c>
      <c r="AJ1970" s="568">
        <v>13</v>
      </c>
      <c r="AK1970" s="568">
        <v>13</v>
      </c>
      <c r="AL1970" s="568">
        <v>13</v>
      </c>
      <c r="AM1970" s="568">
        <v>10</v>
      </c>
      <c r="AN1970" s="568" t="s">
        <v>1669</v>
      </c>
      <c r="AO1970" s="568">
        <v>13</v>
      </c>
    </row>
    <row r="1971" spans="1:41" ht="15" customHeight="1">
      <c r="A1971" s="565"/>
      <c r="B1971" s="564" t="s">
        <v>402</v>
      </c>
      <c r="C1971" s="568" t="s">
        <v>76</v>
      </c>
      <c r="D1971" s="568" t="s">
        <v>76</v>
      </c>
      <c r="E1971" s="568" t="s">
        <v>76</v>
      </c>
      <c r="F1971" s="568" t="s">
        <v>76</v>
      </c>
      <c r="G1971" s="568" t="s">
        <v>76</v>
      </c>
      <c r="H1971" s="568" t="s">
        <v>76</v>
      </c>
      <c r="I1971" s="568" t="s">
        <v>76</v>
      </c>
      <c r="J1971" s="568" t="s">
        <v>76</v>
      </c>
      <c r="K1971" s="568" t="s">
        <v>76</v>
      </c>
      <c r="L1971" s="568" t="s">
        <v>76</v>
      </c>
      <c r="M1971" s="568" t="s">
        <v>76</v>
      </c>
      <c r="N1971" s="568" t="s">
        <v>76</v>
      </c>
      <c r="O1971" s="568" t="s">
        <v>76</v>
      </c>
      <c r="P1971" s="567" t="s">
        <v>76</v>
      </c>
      <c r="Q1971" s="567" t="s">
        <v>76</v>
      </c>
      <c r="R1971" s="547" t="s">
        <v>76</v>
      </c>
      <c r="S1971" s="547" t="s">
        <v>76</v>
      </c>
      <c r="T1971" s="547" t="s">
        <v>76</v>
      </c>
      <c r="U1971" s="547" t="s">
        <v>76</v>
      </c>
      <c r="V1971" s="547" t="s">
        <v>76</v>
      </c>
      <c r="W1971" s="547" t="s">
        <v>76</v>
      </c>
      <c r="X1971" s="547" t="s">
        <v>76</v>
      </c>
      <c r="Y1971" s="547" t="s">
        <v>76</v>
      </c>
      <c r="Z1971" s="568" t="s">
        <v>76</v>
      </c>
      <c r="AA1971" s="568" t="s">
        <v>76</v>
      </c>
      <c r="AB1971" s="567" t="s">
        <v>76</v>
      </c>
      <c r="AC1971" s="568" t="s">
        <v>76</v>
      </c>
      <c r="AD1971" s="568" t="s">
        <v>76</v>
      </c>
      <c r="AE1971" s="568" t="s">
        <v>76</v>
      </c>
      <c r="AF1971" s="568" t="s">
        <v>76</v>
      </c>
      <c r="AG1971" s="568" t="s">
        <v>76</v>
      </c>
      <c r="AH1971" s="568" t="s">
        <v>76</v>
      </c>
      <c r="AI1971" s="568">
        <v>13</v>
      </c>
      <c r="AJ1971" s="568" t="s">
        <v>76</v>
      </c>
      <c r="AK1971" s="567" t="s">
        <v>76</v>
      </c>
      <c r="AL1971" s="568" t="s">
        <v>76</v>
      </c>
      <c r="AM1971" s="568">
        <v>11.75</v>
      </c>
      <c r="AN1971" s="568" t="s">
        <v>76</v>
      </c>
      <c r="AO1971" s="568">
        <v>13</v>
      </c>
    </row>
    <row r="1972" spans="1:41" ht="15" customHeight="1">
      <c r="A1972" s="565" t="s">
        <v>1085</v>
      </c>
      <c r="B1972" s="701" t="s">
        <v>1259</v>
      </c>
      <c r="C1972" s="568"/>
      <c r="D1972" s="568"/>
      <c r="E1972" s="568"/>
      <c r="F1972" s="568"/>
      <c r="G1972" s="568"/>
      <c r="H1972" s="568"/>
      <c r="I1972" s="568"/>
      <c r="J1972" s="568"/>
      <c r="K1972" s="568"/>
      <c r="L1972" s="568"/>
      <c r="M1972" s="568"/>
      <c r="N1972" s="568"/>
      <c r="O1972" s="568"/>
      <c r="P1972" s="567"/>
      <c r="Q1972" s="567"/>
      <c r="R1972" s="547"/>
      <c r="S1972" s="547"/>
      <c r="T1972" s="547"/>
      <c r="U1972" s="547"/>
      <c r="V1972" s="547"/>
      <c r="W1972" s="547"/>
      <c r="X1972" s="547"/>
      <c r="Y1972" s="547"/>
      <c r="Z1972" s="568"/>
      <c r="AA1972" s="568"/>
      <c r="AB1972" s="567"/>
      <c r="AC1972" s="568"/>
      <c r="AD1972" s="568"/>
      <c r="AE1972" s="568"/>
      <c r="AF1972" s="568"/>
      <c r="AG1972" s="568"/>
      <c r="AH1972" s="568"/>
      <c r="AI1972" s="568"/>
      <c r="AJ1972" s="568"/>
      <c r="AK1972" s="567"/>
      <c r="AL1972" s="568"/>
      <c r="AM1972" s="568"/>
      <c r="AN1972" s="568"/>
      <c r="AO1972" s="568"/>
    </row>
    <row r="1973" spans="1:41" ht="15" customHeight="1">
      <c r="B1973" s="564" t="s">
        <v>401</v>
      </c>
      <c r="C1973" s="568">
        <v>13</v>
      </c>
      <c r="D1973" s="568">
        <v>13</v>
      </c>
      <c r="E1973" s="568">
        <v>12</v>
      </c>
      <c r="F1973" s="568">
        <v>12.5</v>
      </c>
      <c r="G1973" s="568">
        <v>13</v>
      </c>
      <c r="H1973" s="568">
        <v>13</v>
      </c>
      <c r="I1973" s="568">
        <v>13</v>
      </c>
      <c r="J1973" s="568">
        <v>13</v>
      </c>
      <c r="K1973" s="568">
        <v>16.5</v>
      </c>
      <c r="L1973" s="568">
        <v>13</v>
      </c>
      <c r="M1973" s="568">
        <v>14.5</v>
      </c>
      <c r="N1973" s="568">
        <v>14</v>
      </c>
      <c r="O1973" s="568">
        <v>11.5</v>
      </c>
      <c r="P1973" s="568">
        <v>13</v>
      </c>
      <c r="Q1973" s="568">
        <v>13</v>
      </c>
      <c r="R1973" s="547">
        <v>13</v>
      </c>
      <c r="S1973" s="547">
        <v>14.5</v>
      </c>
      <c r="T1973" s="547">
        <v>16</v>
      </c>
      <c r="U1973" s="547" t="s">
        <v>76</v>
      </c>
      <c r="V1973" s="547">
        <v>11.5</v>
      </c>
      <c r="W1973" s="547">
        <v>13</v>
      </c>
      <c r="X1973" s="547">
        <v>15.5</v>
      </c>
      <c r="Y1973" s="547">
        <v>11.5</v>
      </c>
      <c r="Z1973" s="568">
        <v>14.5</v>
      </c>
      <c r="AA1973" s="568">
        <v>13</v>
      </c>
      <c r="AB1973" s="568">
        <v>11.5</v>
      </c>
      <c r="AC1973" s="568">
        <v>15.3</v>
      </c>
      <c r="AD1973" s="568">
        <v>14</v>
      </c>
      <c r="AE1973" s="568">
        <v>11.5</v>
      </c>
      <c r="AF1973" s="568">
        <v>13.5</v>
      </c>
      <c r="AG1973" s="568">
        <v>15</v>
      </c>
      <c r="AH1973" s="568">
        <v>14.5</v>
      </c>
      <c r="AI1973" s="568">
        <v>17</v>
      </c>
      <c r="AJ1973" s="568">
        <v>15</v>
      </c>
      <c r="AK1973" s="567" t="s">
        <v>1550</v>
      </c>
      <c r="AL1973" s="568">
        <v>13</v>
      </c>
      <c r="AM1973" s="568">
        <v>11.5</v>
      </c>
      <c r="AN1973" s="568" t="s">
        <v>1669</v>
      </c>
      <c r="AO1973" s="568">
        <v>13</v>
      </c>
    </row>
    <row r="1974" spans="1:41" ht="15" customHeight="1">
      <c r="B1974" s="564" t="s">
        <v>402</v>
      </c>
      <c r="C1974" s="568" t="s">
        <v>76</v>
      </c>
      <c r="D1974" s="568" t="s">
        <v>76</v>
      </c>
      <c r="E1974" s="568" t="s">
        <v>76</v>
      </c>
      <c r="F1974" s="568" t="s">
        <v>76</v>
      </c>
      <c r="G1974" s="568" t="s">
        <v>76</v>
      </c>
      <c r="H1974" s="568" t="s">
        <v>76</v>
      </c>
      <c r="I1974" s="568" t="s">
        <v>76</v>
      </c>
      <c r="J1974" s="568" t="s">
        <v>76</v>
      </c>
      <c r="K1974" s="568" t="s">
        <v>76</v>
      </c>
      <c r="L1974" s="568" t="s">
        <v>76</v>
      </c>
      <c r="M1974" s="568" t="s">
        <v>76</v>
      </c>
      <c r="N1974" s="568" t="s">
        <v>76</v>
      </c>
      <c r="O1974" s="568" t="s">
        <v>76</v>
      </c>
      <c r="P1974" s="568" t="s">
        <v>76</v>
      </c>
      <c r="Q1974" s="568" t="s">
        <v>76</v>
      </c>
      <c r="R1974" s="547" t="s">
        <v>76</v>
      </c>
      <c r="S1974" s="547" t="s">
        <v>76</v>
      </c>
      <c r="T1974" s="547" t="s">
        <v>76</v>
      </c>
      <c r="U1974" s="547" t="s">
        <v>76</v>
      </c>
      <c r="V1974" s="547" t="s">
        <v>76</v>
      </c>
      <c r="W1974" s="547" t="s">
        <v>76</v>
      </c>
      <c r="X1974" s="547" t="s">
        <v>76</v>
      </c>
      <c r="Y1974" s="547" t="s">
        <v>76</v>
      </c>
      <c r="Z1974" s="568" t="s">
        <v>76</v>
      </c>
      <c r="AA1974" s="568" t="s">
        <v>76</v>
      </c>
      <c r="AB1974" s="568" t="s">
        <v>76</v>
      </c>
      <c r="AC1974" s="568">
        <v>16.3</v>
      </c>
      <c r="AD1974" s="568" t="s">
        <v>76</v>
      </c>
      <c r="AE1974" s="568" t="s">
        <v>76</v>
      </c>
      <c r="AF1974" s="568" t="s">
        <v>76</v>
      </c>
      <c r="AG1974" s="568" t="s">
        <v>76</v>
      </c>
      <c r="AH1974" s="568" t="s">
        <v>76</v>
      </c>
      <c r="AI1974" s="568" t="s">
        <v>76</v>
      </c>
      <c r="AJ1974" s="568" t="s">
        <v>76</v>
      </c>
      <c r="AK1974" s="568" t="s">
        <v>76</v>
      </c>
      <c r="AL1974" s="568" t="s">
        <v>76</v>
      </c>
      <c r="AM1974" s="568">
        <v>11.5</v>
      </c>
      <c r="AN1974" s="568" t="s">
        <v>76</v>
      </c>
      <c r="AO1974" s="568">
        <v>15.5</v>
      </c>
    </row>
    <row r="1975" spans="1:41" s="551" customFormat="1" ht="15" customHeight="1">
      <c r="A1975" s="2639" t="s">
        <v>211</v>
      </c>
      <c r="B1975" s="2639"/>
      <c r="C1975" s="568">
        <v>7</v>
      </c>
      <c r="D1975" s="568">
        <v>7</v>
      </c>
      <c r="E1975" s="568">
        <v>7</v>
      </c>
      <c r="F1975" s="568">
        <v>7</v>
      </c>
      <c r="G1975" s="568">
        <v>7</v>
      </c>
      <c r="H1975" s="568">
        <v>7</v>
      </c>
      <c r="I1975" s="568">
        <v>7</v>
      </c>
      <c r="J1975" s="568">
        <v>7</v>
      </c>
      <c r="K1975" s="568">
        <v>7</v>
      </c>
      <c r="L1975" s="568">
        <v>7</v>
      </c>
      <c r="M1975" s="568">
        <v>7</v>
      </c>
      <c r="N1975" s="568">
        <v>7</v>
      </c>
      <c r="O1975" s="568">
        <v>7</v>
      </c>
      <c r="P1975" s="568">
        <v>7</v>
      </c>
      <c r="Q1975" s="568">
        <v>7</v>
      </c>
      <c r="R1975" s="547">
        <v>7</v>
      </c>
      <c r="S1975" s="547">
        <v>7</v>
      </c>
      <c r="T1975" s="547">
        <v>7</v>
      </c>
      <c r="U1975" s="547">
        <v>7</v>
      </c>
      <c r="V1975" s="547">
        <v>7</v>
      </c>
      <c r="W1975" s="547">
        <v>7</v>
      </c>
      <c r="X1975" s="547">
        <v>7</v>
      </c>
      <c r="Y1975" s="547">
        <v>7</v>
      </c>
      <c r="Z1975" s="568">
        <v>7</v>
      </c>
      <c r="AA1975" s="568">
        <v>7</v>
      </c>
      <c r="AB1975" s="568">
        <v>7</v>
      </c>
      <c r="AC1975" s="568">
        <v>7</v>
      </c>
      <c r="AD1975" s="568">
        <v>7</v>
      </c>
      <c r="AE1975" s="568">
        <v>7</v>
      </c>
      <c r="AF1975" s="568">
        <v>7</v>
      </c>
      <c r="AG1975" s="568">
        <v>7</v>
      </c>
      <c r="AH1975" s="568">
        <v>7</v>
      </c>
      <c r="AI1975" s="568">
        <v>7</v>
      </c>
      <c r="AJ1975" s="568">
        <v>7</v>
      </c>
      <c r="AK1975" s="568">
        <v>7</v>
      </c>
      <c r="AL1975" s="568">
        <v>7</v>
      </c>
      <c r="AM1975" s="568">
        <v>7</v>
      </c>
      <c r="AN1975" s="568">
        <v>7</v>
      </c>
      <c r="AO1975" s="568" t="s">
        <v>76</v>
      </c>
    </row>
    <row r="1976" spans="1:41" ht="15" customHeight="1">
      <c r="A1976" s="2639" t="s">
        <v>408</v>
      </c>
      <c r="B1976" s="2639"/>
      <c r="C1976" s="568"/>
      <c r="D1976" s="568"/>
      <c r="E1976" s="568"/>
      <c r="F1976" s="568"/>
      <c r="G1976" s="568"/>
      <c r="H1976" s="568"/>
      <c r="I1976" s="568"/>
      <c r="J1976" s="568"/>
      <c r="K1976" s="568"/>
      <c r="L1976" s="568"/>
      <c r="M1976" s="568"/>
      <c r="N1976" s="568"/>
      <c r="O1976" s="568"/>
      <c r="P1976" s="567"/>
      <c r="Q1976" s="567"/>
      <c r="R1976" s="547"/>
      <c r="S1976" s="547"/>
      <c r="T1976" s="547"/>
      <c r="U1976" s="547"/>
      <c r="V1976" s="547"/>
      <c r="W1976" s="546"/>
      <c r="X1976" s="546"/>
      <c r="Y1976" s="547"/>
      <c r="Z1976" s="567"/>
      <c r="AA1976" s="567"/>
      <c r="AB1976" s="567"/>
      <c r="AC1976" s="567"/>
      <c r="AD1976" s="568"/>
      <c r="AE1976" s="568"/>
      <c r="AF1976" s="568"/>
      <c r="AG1976" s="568"/>
      <c r="AH1976" s="568"/>
      <c r="AI1976" s="568"/>
      <c r="AJ1976" s="568"/>
      <c r="AK1976" s="567"/>
      <c r="AL1976" s="568"/>
      <c r="AM1976" s="568">
        <v>7</v>
      </c>
      <c r="AN1976" s="568"/>
      <c r="AO1976" s="568"/>
    </row>
    <row r="1977" spans="1:41" ht="15" customHeight="1">
      <c r="B1977" s="564" t="s">
        <v>390</v>
      </c>
      <c r="C1977" s="568">
        <v>13</v>
      </c>
      <c r="D1977" s="568">
        <v>13</v>
      </c>
      <c r="E1977" s="547" t="s">
        <v>1669</v>
      </c>
      <c r="F1977" s="568">
        <v>13</v>
      </c>
      <c r="G1977" s="568">
        <v>13</v>
      </c>
      <c r="H1977" s="568">
        <v>13</v>
      </c>
      <c r="I1977" s="568">
        <v>13</v>
      </c>
      <c r="J1977" s="568">
        <v>13</v>
      </c>
      <c r="K1977" s="568">
        <v>13</v>
      </c>
      <c r="L1977" s="568">
        <v>13</v>
      </c>
      <c r="M1977" s="568">
        <v>13</v>
      </c>
      <c r="N1977" s="568">
        <v>13</v>
      </c>
      <c r="O1977" s="568">
        <v>13</v>
      </c>
      <c r="P1977" s="568">
        <v>13</v>
      </c>
      <c r="Q1977" s="568">
        <v>13</v>
      </c>
      <c r="R1977" s="547">
        <v>13</v>
      </c>
      <c r="S1977" s="547">
        <v>13</v>
      </c>
      <c r="T1977" s="547">
        <v>13</v>
      </c>
      <c r="U1977" s="547">
        <v>13</v>
      </c>
      <c r="V1977" s="547">
        <v>13</v>
      </c>
      <c r="W1977" s="547">
        <v>13</v>
      </c>
      <c r="X1977" s="547">
        <v>13</v>
      </c>
      <c r="Y1977" s="547">
        <v>13</v>
      </c>
      <c r="Z1977" s="568">
        <v>13</v>
      </c>
      <c r="AA1977" s="568">
        <v>13</v>
      </c>
      <c r="AB1977" s="568">
        <v>13</v>
      </c>
      <c r="AC1977" s="568">
        <v>13</v>
      </c>
      <c r="AD1977" s="568">
        <v>13</v>
      </c>
      <c r="AE1977" s="568">
        <v>13</v>
      </c>
      <c r="AF1977" s="568">
        <v>13</v>
      </c>
      <c r="AG1977" s="568">
        <v>13</v>
      </c>
      <c r="AH1977" s="568">
        <v>13</v>
      </c>
      <c r="AI1977" s="568">
        <v>10.5</v>
      </c>
      <c r="AJ1977" s="568">
        <v>13</v>
      </c>
      <c r="AK1977" s="568">
        <v>13</v>
      </c>
      <c r="AL1977" s="568">
        <v>13</v>
      </c>
      <c r="AM1977" s="568">
        <v>12</v>
      </c>
      <c r="AN1977" s="568" t="s">
        <v>1669</v>
      </c>
      <c r="AO1977" s="568">
        <v>13</v>
      </c>
    </row>
    <row r="1978" spans="1:41" ht="15" customHeight="1">
      <c r="B1978" s="564" t="s">
        <v>391</v>
      </c>
      <c r="C1978" s="568" t="s">
        <v>76</v>
      </c>
      <c r="D1978" s="568" t="s">
        <v>76</v>
      </c>
      <c r="E1978" s="568" t="s">
        <v>76</v>
      </c>
      <c r="F1978" s="568" t="s">
        <v>76</v>
      </c>
      <c r="G1978" s="568" t="s">
        <v>76</v>
      </c>
      <c r="H1978" s="568" t="s">
        <v>76</v>
      </c>
      <c r="I1978" s="568">
        <v>13</v>
      </c>
      <c r="J1978" s="568" t="s">
        <v>76</v>
      </c>
      <c r="K1978" s="568">
        <v>13</v>
      </c>
      <c r="L1978" s="568" t="s">
        <v>76</v>
      </c>
      <c r="M1978" s="568" t="s">
        <v>76</v>
      </c>
      <c r="N1978" s="568" t="s">
        <v>76</v>
      </c>
      <c r="O1978" s="568" t="s">
        <v>76</v>
      </c>
      <c r="P1978" s="567" t="s">
        <v>76</v>
      </c>
      <c r="Q1978" s="567" t="s">
        <v>76</v>
      </c>
      <c r="R1978" s="547">
        <v>13</v>
      </c>
      <c r="S1978" s="547" t="s">
        <v>76</v>
      </c>
      <c r="T1978" s="547" t="s">
        <v>76</v>
      </c>
      <c r="U1978" s="547" t="s">
        <v>76</v>
      </c>
      <c r="V1978" s="547" t="s">
        <v>76</v>
      </c>
      <c r="W1978" s="546" t="s">
        <v>76</v>
      </c>
      <c r="X1978" s="546" t="s">
        <v>76</v>
      </c>
      <c r="Y1978" s="546" t="s">
        <v>76</v>
      </c>
      <c r="Z1978" s="568">
        <v>12</v>
      </c>
      <c r="AA1978" s="568" t="s">
        <v>76</v>
      </c>
      <c r="AB1978" s="567" t="s">
        <v>76</v>
      </c>
      <c r="AC1978" s="568" t="s">
        <v>76</v>
      </c>
      <c r="AD1978" s="568" t="s">
        <v>76</v>
      </c>
      <c r="AE1978" s="568" t="s">
        <v>76</v>
      </c>
      <c r="AF1978" s="568" t="s">
        <v>76</v>
      </c>
      <c r="AG1978" s="568" t="s">
        <v>76</v>
      </c>
      <c r="AH1978" s="568" t="s">
        <v>76</v>
      </c>
      <c r="AI1978" s="568">
        <v>13</v>
      </c>
      <c r="AJ1978" s="568" t="s">
        <v>76</v>
      </c>
      <c r="AK1978" s="567" t="s">
        <v>76</v>
      </c>
      <c r="AL1978" s="568" t="s">
        <v>76</v>
      </c>
      <c r="AM1978" s="568">
        <v>13</v>
      </c>
      <c r="AN1978" s="568" t="s">
        <v>76</v>
      </c>
      <c r="AO1978" s="568">
        <v>13</v>
      </c>
    </row>
    <row r="1979" spans="1:41" ht="15" customHeight="1">
      <c r="A1979" s="2639" t="s">
        <v>409</v>
      </c>
      <c r="B1979" s="2639"/>
      <c r="C1979" s="568"/>
      <c r="D1979" s="568"/>
      <c r="E1979" s="568"/>
      <c r="F1979" s="568"/>
      <c r="G1979" s="568"/>
      <c r="H1979" s="568"/>
      <c r="I1979" s="568"/>
      <c r="J1979" s="568"/>
      <c r="K1979" s="568"/>
      <c r="L1979" s="568"/>
      <c r="M1979" s="568"/>
      <c r="N1979" s="568"/>
      <c r="O1979" s="568"/>
      <c r="P1979" s="567"/>
      <c r="Q1979" s="567"/>
      <c r="R1979" s="547"/>
      <c r="S1979" s="547"/>
      <c r="T1979" s="547"/>
      <c r="U1979" s="547"/>
      <c r="V1979" s="547"/>
      <c r="W1979" s="546"/>
      <c r="X1979" s="546"/>
      <c r="Y1979" s="546"/>
      <c r="Z1979" s="568"/>
      <c r="AA1979" s="568"/>
      <c r="AB1979" s="567"/>
      <c r="AC1979" s="568"/>
      <c r="AD1979" s="568"/>
      <c r="AE1979" s="568"/>
      <c r="AF1979" s="568"/>
      <c r="AG1979" s="568"/>
      <c r="AH1979" s="568"/>
      <c r="AI1979" s="568"/>
      <c r="AJ1979" s="568"/>
      <c r="AK1979" s="567"/>
      <c r="AL1979" s="568"/>
      <c r="AM1979" s="568"/>
      <c r="AN1979" s="568"/>
      <c r="AO1979" s="568"/>
    </row>
    <row r="1980" spans="1:41" ht="15" customHeight="1">
      <c r="B1980" s="564" t="s">
        <v>390</v>
      </c>
      <c r="C1980" s="568">
        <v>13</v>
      </c>
      <c r="D1980" s="568">
        <v>13</v>
      </c>
      <c r="E1980" s="568">
        <v>13</v>
      </c>
      <c r="F1980" s="568">
        <v>13</v>
      </c>
      <c r="G1980" s="568" t="s">
        <v>76</v>
      </c>
      <c r="H1980" s="568" t="s">
        <v>76</v>
      </c>
      <c r="I1980" s="568">
        <v>13</v>
      </c>
      <c r="J1980" s="568">
        <v>13</v>
      </c>
      <c r="K1980" s="568">
        <v>13</v>
      </c>
      <c r="L1980" s="568">
        <v>13</v>
      </c>
      <c r="M1980" s="568">
        <v>13</v>
      </c>
      <c r="N1980" s="568">
        <v>13</v>
      </c>
      <c r="O1980" s="568">
        <v>13</v>
      </c>
      <c r="P1980" s="568">
        <v>13</v>
      </c>
      <c r="Q1980" s="568">
        <v>13</v>
      </c>
      <c r="R1980" s="547">
        <v>13</v>
      </c>
      <c r="S1980" s="547">
        <v>13</v>
      </c>
      <c r="T1980" s="547">
        <v>13</v>
      </c>
      <c r="U1980" s="547">
        <v>13</v>
      </c>
      <c r="V1980" s="547">
        <v>13</v>
      </c>
      <c r="W1980" s="547">
        <v>13</v>
      </c>
      <c r="X1980" s="547">
        <v>13</v>
      </c>
      <c r="Y1980" s="547">
        <v>13</v>
      </c>
      <c r="Z1980" s="568">
        <v>13</v>
      </c>
      <c r="AA1980" s="568">
        <v>13</v>
      </c>
      <c r="AB1980" s="568">
        <v>13</v>
      </c>
      <c r="AC1980" s="568">
        <v>13</v>
      </c>
      <c r="AD1980" s="568">
        <v>13</v>
      </c>
      <c r="AE1980" s="568" t="s">
        <v>2894</v>
      </c>
      <c r="AF1980" s="568">
        <v>13</v>
      </c>
      <c r="AG1980" s="568">
        <v>13</v>
      </c>
      <c r="AH1980" s="568">
        <v>13</v>
      </c>
      <c r="AI1980" s="568">
        <v>12.5</v>
      </c>
      <c r="AJ1980" s="568">
        <v>13</v>
      </c>
      <c r="AK1980" s="568" t="s">
        <v>76</v>
      </c>
      <c r="AL1980" s="568" t="s">
        <v>76</v>
      </c>
      <c r="AM1980" s="568" t="s">
        <v>76</v>
      </c>
      <c r="AN1980" s="568">
        <v>13</v>
      </c>
      <c r="AO1980" s="568">
        <v>9.99</v>
      </c>
    </row>
    <row r="1981" spans="1:41" ht="15" customHeight="1">
      <c r="B1981" s="564" t="s">
        <v>391</v>
      </c>
      <c r="C1981" s="568" t="s">
        <v>76</v>
      </c>
      <c r="D1981" s="568" t="s">
        <v>76</v>
      </c>
      <c r="E1981" s="568" t="s">
        <v>76</v>
      </c>
      <c r="F1981" s="568" t="s">
        <v>76</v>
      </c>
      <c r="G1981" s="568" t="s">
        <v>76</v>
      </c>
      <c r="H1981" s="568" t="s">
        <v>76</v>
      </c>
      <c r="I1981" s="568" t="s">
        <v>76</v>
      </c>
      <c r="J1981" s="568" t="s">
        <v>76</v>
      </c>
      <c r="K1981" s="568">
        <v>13</v>
      </c>
      <c r="L1981" s="568" t="s">
        <v>76</v>
      </c>
      <c r="M1981" s="568" t="s">
        <v>76</v>
      </c>
      <c r="N1981" s="568" t="s">
        <v>76</v>
      </c>
      <c r="O1981" s="567" t="s">
        <v>76</v>
      </c>
      <c r="P1981" s="568" t="s">
        <v>76</v>
      </c>
      <c r="Q1981" s="567" t="s">
        <v>76</v>
      </c>
      <c r="R1981" s="547">
        <v>13</v>
      </c>
      <c r="S1981" s="547" t="s">
        <v>76</v>
      </c>
      <c r="T1981" s="547" t="s">
        <v>76</v>
      </c>
      <c r="U1981" s="547" t="s">
        <v>76</v>
      </c>
      <c r="V1981" s="547" t="s">
        <v>76</v>
      </c>
      <c r="W1981" s="547" t="s">
        <v>76</v>
      </c>
      <c r="X1981" s="547" t="s">
        <v>76</v>
      </c>
      <c r="Y1981" s="547" t="s">
        <v>76</v>
      </c>
      <c r="Z1981" s="568" t="s">
        <v>76</v>
      </c>
      <c r="AA1981" s="568" t="s">
        <v>76</v>
      </c>
      <c r="AB1981" s="568">
        <v>13</v>
      </c>
      <c r="AC1981" s="567" t="s">
        <v>76</v>
      </c>
      <c r="AD1981" s="568" t="s">
        <v>76</v>
      </c>
      <c r="AE1981" s="568">
        <v>13</v>
      </c>
      <c r="AF1981" s="568" t="s">
        <v>76</v>
      </c>
      <c r="AG1981" s="568" t="s">
        <v>76</v>
      </c>
      <c r="AH1981" s="568" t="s">
        <v>76</v>
      </c>
      <c r="AI1981" s="568" t="s">
        <v>76</v>
      </c>
      <c r="AJ1981" s="568" t="s">
        <v>76</v>
      </c>
      <c r="AK1981" s="567" t="s">
        <v>76</v>
      </c>
      <c r="AL1981" s="568" t="s">
        <v>76</v>
      </c>
      <c r="AM1981" s="568" t="s">
        <v>76</v>
      </c>
      <c r="AN1981" s="568" t="s">
        <v>76</v>
      </c>
      <c r="AO1981" s="568">
        <v>13</v>
      </c>
    </row>
    <row r="1982" spans="1:41" ht="15" customHeight="1">
      <c r="A1982" s="2639" t="s">
        <v>410</v>
      </c>
      <c r="B1982" s="2639"/>
      <c r="C1982" s="568"/>
      <c r="D1982" s="568"/>
      <c r="E1982" s="568"/>
      <c r="F1982" s="568"/>
      <c r="G1982" s="568"/>
      <c r="H1982" s="568"/>
      <c r="I1982" s="568"/>
      <c r="J1982" s="568"/>
      <c r="K1982" s="568"/>
      <c r="L1982" s="568"/>
      <c r="M1982" s="568"/>
      <c r="N1982" s="568"/>
      <c r="O1982" s="567"/>
      <c r="P1982" s="568"/>
      <c r="Q1982" s="567"/>
      <c r="R1982" s="547"/>
      <c r="S1982" s="547"/>
      <c r="T1982" s="547"/>
      <c r="U1982" s="547"/>
      <c r="V1982" s="547"/>
      <c r="W1982" s="547"/>
      <c r="X1982" s="547"/>
      <c r="Y1982" s="547"/>
      <c r="Z1982" s="568"/>
      <c r="AA1982" s="568"/>
      <c r="AB1982" s="567"/>
      <c r="AC1982" s="567"/>
      <c r="AD1982" s="568"/>
      <c r="AE1982" s="568"/>
      <c r="AF1982" s="568"/>
      <c r="AG1982" s="568"/>
      <c r="AH1982" s="568"/>
      <c r="AI1982" s="568"/>
      <c r="AJ1982" s="568"/>
      <c r="AK1982" s="567"/>
      <c r="AL1982" s="568"/>
      <c r="AM1982" s="568"/>
      <c r="AN1982" s="568"/>
      <c r="AO1982" s="568"/>
    </row>
    <row r="1983" spans="1:41" ht="15" customHeight="1">
      <c r="B1983" s="564" t="s">
        <v>390</v>
      </c>
      <c r="C1983" s="568">
        <v>14</v>
      </c>
      <c r="D1983" s="568">
        <v>14</v>
      </c>
      <c r="E1983" s="568">
        <v>14</v>
      </c>
      <c r="F1983" s="568">
        <v>13</v>
      </c>
      <c r="G1983" s="568">
        <v>14</v>
      </c>
      <c r="H1983" s="568">
        <v>13</v>
      </c>
      <c r="I1983" s="568" t="s">
        <v>76</v>
      </c>
      <c r="J1983" s="568">
        <v>14.75</v>
      </c>
      <c r="K1983" s="568">
        <v>11.5</v>
      </c>
      <c r="L1983" s="568">
        <v>15.5</v>
      </c>
      <c r="M1983" s="568">
        <v>16</v>
      </c>
      <c r="N1983" s="568" t="s">
        <v>1550</v>
      </c>
      <c r="O1983" s="568">
        <v>17</v>
      </c>
      <c r="P1983" s="568">
        <v>12.5</v>
      </c>
      <c r="Q1983" s="567" t="s">
        <v>2451</v>
      </c>
      <c r="R1983" s="547">
        <v>16</v>
      </c>
      <c r="S1983" s="547">
        <v>15.5</v>
      </c>
      <c r="T1983" s="547" t="s">
        <v>3100</v>
      </c>
      <c r="U1983" s="547">
        <v>16</v>
      </c>
      <c r="V1983" s="547">
        <v>12.5</v>
      </c>
      <c r="W1983" s="547">
        <v>15.5</v>
      </c>
      <c r="X1983" s="547" t="s">
        <v>2931</v>
      </c>
      <c r="Y1983" s="547">
        <v>16</v>
      </c>
      <c r="Z1983" s="568">
        <v>16.5</v>
      </c>
      <c r="AA1983" s="568">
        <v>16</v>
      </c>
      <c r="AB1983" s="568">
        <v>16</v>
      </c>
      <c r="AC1983" s="568">
        <v>14</v>
      </c>
      <c r="AD1983" s="568">
        <v>14</v>
      </c>
      <c r="AE1983" s="568">
        <v>14.5</v>
      </c>
      <c r="AF1983" s="568">
        <v>16</v>
      </c>
      <c r="AG1983" s="568">
        <v>16</v>
      </c>
      <c r="AH1983" s="568">
        <v>13.4</v>
      </c>
      <c r="AI1983" s="568">
        <v>14.5</v>
      </c>
      <c r="AJ1983" s="568">
        <v>16</v>
      </c>
      <c r="AK1983" s="567" t="s">
        <v>1908</v>
      </c>
      <c r="AL1983" s="568" t="s">
        <v>76</v>
      </c>
      <c r="AM1983" s="568" t="s">
        <v>76</v>
      </c>
      <c r="AN1983" s="568">
        <v>13</v>
      </c>
      <c r="AO1983" s="568">
        <v>16</v>
      </c>
    </row>
    <row r="1984" spans="1:41" ht="15" customHeight="1">
      <c r="B1984" s="564" t="s">
        <v>391</v>
      </c>
      <c r="C1984" s="568" t="s">
        <v>76</v>
      </c>
      <c r="D1984" s="568" t="s">
        <v>76</v>
      </c>
      <c r="E1984" s="568" t="s">
        <v>76</v>
      </c>
      <c r="F1984" s="568" t="s">
        <v>76</v>
      </c>
      <c r="G1984" s="568" t="s">
        <v>76</v>
      </c>
      <c r="H1984" s="568" t="s">
        <v>76</v>
      </c>
      <c r="I1984" s="568" t="s">
        <v>76</v>
      </c>
      <c r="J1984" s="568" t="s">
        <v>76</v>
      </c>
      <c r="K1984" s="568">
        <v>17.5</v>
      </c>
      <c r="L1984" s="568" t="s">
        <v>76</v>
      </c>
      <c r="M1984" s="568" t="s">
        <v>76</v>
      </c>
      <c r="N1984" s="568" t="s">
        <v>1614</v>
      </c>
      <c r="O1984" s="567" t="s">
        <v>76</v>
      </c>
      <c r="P1984" s="567" t="s">
        <v>76</v>
      </c>
      <c r="Q1984" s="567" t="s">
        <v>76</v>
      </c>
      <c r="R1984" s="547">
        <v>19.5</v>
      </c>
      <c r="S1984" s="547" t="s">
        <v>76</v>
      </c>
      <c r="T1984" s="547" t="s">
        <v>76</v>
      </c>
      <c r="U1984" s="547" t="s">
        <v>76</v>
      </c>
      <c r="V1984" s="547" t="s">
        <v>76</v>
      </c>
      <c r="W1984" s="547" t="s">
        <v>76</v>
      </c>
      <c r="X1984" s="547" t="s">
        <v>76</v>
      </c>
      <c r="Y1984" s="547" t="s">
        <v>76</v>
      </c>
      <c r="Z1984" s="568" t="s">
        <v>76</v>
      </c>
      <c r="AA1984" s="568" t="s">
        <v>76</v>
      </c>
      <c r="AB1984" s="568" t="s">
        <v>76</v>
      </c>
      <c r="AC1984" s="568">
        <v>16</v>
      </c>
      <c r="AD1984" s="568" t="s">
        <v>76</v>
      </c>
      <c r="AE1984" s="568" t="s">
        <v>76</v>
      </c>
      <c r="AF1984" s="568" t="s">
        <v>76</v>
      </c>
      <c r="AG1984" s="568" t="s">
        <v>76</v>
      </c>
      <c r="AH1984" s="568">
        <v>16.5</v>
      </c>
      <c r="AI1984" s="568">
        <v>19</v>
      </c>
      <c r="AJ1984" s="568" t="s">
        <v>76</v>
      </c>
      <c r="AK1984" s="567" t="s">
        <v>76</v>
      </c>
      <c r="AL1984" s="568" t="s">
        <v>76</v>
      </c>
      <c r="AM1984" s="568" t="s">
        <v>76</v>
      </c>
      <c r="AN1984" s="568">
        <v>16</v>
      </c>
      <c r="AO1984" s="568">
        <v>19</v>
      </c>
    </row>
    <row r="1985" spans="1:41" ht="15" customHeight="1">
      <c r="A1985" s="2639" t="s">
        <v>411</v>
      </c>
      <c r="B1985" s="2639"/>
      <c r="C1985" s="568"/>
      <c r="D1985" s="568"/>
      <c r="E1985" s="568"/>
      <c r="F1985" s="568"/>
      <c r="G1985" s="568"/>
      <c r="H1985" s="568"/>
      <c r="I1985" s="568"/>
      <c r="J1985" s="568"/>
      <c r="K1985" s="568"/>
      <c r="L1985" s="568"/>
      <c r="M1985" s="568"/>
      <c r="N1985" s="568"/>
      <c r="O1985" s="567"/>
      <c r="P1985" s="567"/>
      <c r="Q1985" s="567"/>
      <c r="R1985" s="547"/>
      <c r="S1985" s="547"/>
      <c r="T1985" s="547"/>
      <c r="U1985" s="547"/>
      <c r="V1985" s="547"/>
      <c r="W1985" s="547"/>
      <c r="X1985" s="547"/>
      <c r="Y1985" s="547"/>
      <c r="Z1985" s="568"/>
      <c r="AA1985" s="568"/>
      <c r="AB1985" s="568"/>
      <c r="AC1985" s="568"/>
      <c r="AD1985" s="568"/>
      <c r="AE1985" s="568"/>
      <c r="AF1985" s="568"/>
      <c r="AG1985" s="568"/>
      <c r="AH1985" s="568"/>
      <c r="AI1985" s="568"/>
      <c r="AJ1985" s="568"/>
      <c r="AK1985" s="567"/>
      <c r="AL1985" s="568"/>
      <c r="AM1985" s="568"/>
      <c r="AN1985" s="568"/>
      <c r="AO1985" s="568"/>
    </row>
    <row r="1986" spans="1:41" ht="15" customHeight="1">
      <c r="B1986" s="564" t="s">
        <v>390</v>
      </c>
      <c r="C1986" s="568">
        <v>13</v>
      </c>
      <c r="D1986" s="568">
        <v>14</v>
      </c>
      <c r="E1986" s="547" t="s">
        <v>2685</v>
      </c>
      <c r="F1986" s="568">
        <v>12</v>
      </c>
      <c r="G1986" s="547" t="s">
        <v>2389</v>
      </c>
      <c r="H1986" s="568" t="s">
        <v>2982</v>
      </c>
      <c r="I1986" s="568">
        <v>13</v>
      </c>
      <c r="J1986" s="547" t="s">
        <v>2904</v>
      </c>
      <c r="K1986" s="568">
        <v>14.5</v>
      </c>
      <c r="L1986" s="568" t="s">
        <v>2706</v>
      </c>
      <c r="M1986" s="568">
        <v>10</v>
      </c>
      <c r="N1986" s="568">
        <v>14.75</v>
      </c>
      <c r="O1986" s="568" t="s">
        <v>2258</v>
      </c>
      <c r="P1986" s="568" t="s">
        <v>1854</v>
      </c>
      <c r="Q1986" s="568">
        <v>13</v>
      </c>
      <c r="R1986" s="547">
        <v>13</v>
      </c>
      <c r="S1986" s="547" t="s">
        <v>1933</v>
      </c>
      <c r="T1986" s="547" t="s">
        <v>2458</v>
      </c>
      <c r="U1986" s="547">
        <v>15.5</v>
      </c>
      <c r="V1986" s="546" t="s">
        <v>1847</v>
      </c>
      <c r="W1986" s="547">
        <v>15.5</v>
      </c>
      <c r="X1986" s="547">
        <v>15</v>
      </c>
      <c r="Y1986" s="547">
        <v>15</v>
      </c>
      <c r="Z1986" s="568">
        <v>15.5</v>
      </c>
      <c r="AA1986" s="568">
        <v>14.5</v>
      </c>
      <c r="AB1986" s="568">
        <v>13</v>
      </c>
      <c r="AC1986" s="568">
        <v>8</v>
      </c>
      <c r="AD1986" s="568">
        <v>14</v>
      </c>
      <c r="AE1986" s="568">
        <v>13</v>
      </c>
      <c r="AF1986" s="568">
        <v>16</v>
      </c>
      <c r="AG1986" s="568">
        <v>15.5</v>
      </c>
      <c r="AH1986" s="568">
        <v>9</v>
      </c>
      <c r="AI1986" s="568">
        <v>9.5</v>
      </c>
      <c r="AJ1986" s="568">
        <v>16</v>
      </c>
      <c r="AK1986" s="568">
        <v>13.5</v>
      </c>
      <c r="AL1986" s="568">
        <v>13</v>
      </c>
      <c r="AM1986" s="568">
        <v>9</v>
      </c>
      <c r="AN1986" s="568" t="s">
        <v>76</v>
      </c>
      <c r="AO1986" s="568">
        <v>10</v>
      </c>
    </row>
    <row r="1987" spans="1:41" ht="15" customHeight="1">
      <c r="A1987" s="517"/>
      <c r="B1987" s="566" t="s">
        <v>391</v>
      </c>
      <c r="C1987" s="572" t="s">
        <v>76</v>
      </c>
      <c r="D1987" s="572" t="s">
        <v>76</v>
      </c>
      <c r="E1987" s="572" t="s">
        <v>76</v>
      </c>
      <c r="F1987" s="572" t="s">
        <v>76</v>
      </c>
      <c r="G1987" s="572" t="s">
        <v>76</v>
      </c>
      <c r="H1987" s="572" t="s">
        <v>76</v>
      </c>
      <c r="I1987" s="572">
        <v>13</v>
      </c>
      <c r="J1987" s="572" t="s">
        <v>76</v>
      </c>
      <c r="K1987" s="572">
        <v>16.5</v>
      </c>
      <c r="L1987" s="572" t="s">
        <v>76</v>
      </c>
      <c r="M1987" s="572">
        <v>14</v>
      </c>
      <c r="N1987" s="572" t="s">
        <v>76</v>
      </c>
      <c r="O1987" s="573" t="s">
        <v>76</v>
      </c>
      <c r="P1987" s="573" t="s">
        <v>76</v>
      </c>
      <c r="Q1987" s="572" t="s">
        <v>76</v>
      </c>
      <c r="R1987" s="552">
        <v>13</v>
      </c>
      <c r="S1987" s="552" t="s">
        <v>76</v>
      </c>
      <c r="T1987" s="553" t="s">
        <v>76</v>
      </c>
      <c r="U1987" s="553" t="s">
        <v>76</v>
      </c>
      <c r="V1987" s="553" t="s">
        <v>76</v>
      </c>
      <c r="W1987" s="553" t="s">
        <v>76</v>
      </c>
      <c r="X1987" s="553" t="s">
        <v>76</v>
      </c>
      <c r="Y1987" s="553" t="s">
        <v>76</v>
      </c>
      <c r="Z1987" s="572" t="s">
        <v>76</v>
      </c>
      <c r="AA1987" s="572" t="s">
        <v>76</v>
      </c>
      <c r="AB1987" s="573" t="s">
        <v>76</v>
      </c>
      <c r="AC1987" s="572">
        <v>11</v>
      </c>
      <c r="AD1987" s="573" t="s">
        <v>76</v>
      </c>
      <c r="AE1987" s="573" t="s">
        <v>76</v>
      </c>
      <c r="AF1987" s="573" t="s">
        <v>76</v>
      </c>
      <c r="AG1987" s="573" t="s">
        <v>76</v>
      </c>
      <c r="AH1987" s="572">
        <v>12</v>
      </c>
      <c r="AI1987" s="572">
        <v>10</v>
      </c>
      <c r="AJ1987" s="572" t="s">
        <v>76</v>
      </c>
      <c r="AK1987" s="573" t="s">
        <v>76</v>
      </c>
      <c r="AL1987" s="573" t="s">
        <v>76</v>
      </c>
      <c r="AM1987" s="572">
        <v>11.5</v>
      </c>
      <c r="AN1987" s="572" t="s">
        <v>76</v>
      </c>
      <c r="AO1987" s="572">
        <v>13</v>
      </c>
    </row>
    <row r="1988" spans="1:41" s="1047" customFormat="1" ht="15" customHeight="1">
      <c r="A1988" s="2573" t="s">
        <v>548</v>
      </c>
      <c r="B1988" s="2573"/>
      <c r="C1988" s="2573"/>
      <c r="D1988" s="2573"/>
      <c r="E1988" s="2573"/>
      <c r="F1988" s="2573"/>
      <c r="G1988" s="2573"/>
      <c r="H1988" s="2573"/>
      <c r="I1988" s="2573"/>
      <c r="J1988" s="1049"/>
      <c r="K1988" s="1049"/>
      <c r="L1988" s="1049"/>
      <c r="M1988" s="1049"/>
      <c r="N1988" s="1049"/>
      <c r="O1988" s="1049"/>
      <c r="P1988" s="1049"/>
      <c r="Q1988" s="1049"/>
      <c r="R1988" s="1049"/>
      <c r="S1988" s="1049"/>
      <c r="T1988" s="2573" t="s">
        <v>3562</v>
      </c>
      <c r="U1988" s="2573"/>
      <c r="V1988" s="2573"/>
      <c r="W1988" s="2573"/>
      <c r="X1988" s="2573"/>
      <c r="Y1988" s="1050"/>
      <c r="Z1988" s="1048"/>
      <c r="AA1988" s="1048"/>
      <c r="AB1988" s="1048"/>
      <c r="AC1988" s="1048"/>
      <c r="AF1988" s="1050"/>
      <c r="AG1988" s="1050"/>
      <c r="AH1988" s="1050"/>
      <c r="AI1988" s="1050"/>
      <c r="AJ1988" s="1050"/>
    </row>
    <row r="1989" spans="1:41" s="1047" customFormat="1" ht="15" customHeight="1">
      <c r="B1989" s="1047" t="s">
        <v>399</v>
      </c>
      <c r="U1989" s="1047" t="s">
        <v>399</v>
      </c>
      <c r="V1989" s="1048"/>
      <c r="W1989" s="1048"/>
      <c r="X1989" s="1048"/>
      <c r="Y1989" s="1048"/>
      <c r="AA1989" s="1048"/>
      <c r="AB1989" s="1048"/>
      <c r="AC1989" s="1048"/>
      <c r="AH1989" s="1048"/>
      <c r="AI1989" s="1048"/>
      <c r="AJ1989" s="1048"/>
    </row>
    <row r="1990" spans="1:41" ht="15" customHeight="1"/>
    <row r="1991" spans="1:41" s="641" customFormat="1" ht="15" customHeight="1">
      <c r="B1991" s="2637" t="s">
        <v>2875</v>
      </c>
      <c r="C1991" s="2637"/>
      <c r="D1991" s="2637"/>
      <c r="E1991" s="2637"/>
      <c r="F1991" s="2637"/>
      <c r="G1991" s="2637"/>
      <c r="H1991" s="2637"/>
      <c r="I1991" s="2637"/>
      <c r="J1991" s="2637"/>
      <c r="K1991" s="2643" t="s">
        <v>3436</v>
      </c>
      <c r="L1991" s="2643"/>
      <c r="M1991" s="2643"/>
      <c r="N1991" s="2643"/>
      <c r="O1991" s="2643"/>
      <c r="P1991" s="2643"/>
      <c r="Q1991" s="2643"/>
      <c r="S1991" s="2598" t="s">
        <v>2229</v>
      </c>
      <c r="T1991" s="2598"/>
      <c r="U1991" s="642"/>
      <c r="V1991" s="642"/>
      <c r="W1991" s="642"/>
      <c r="X1991" s="642"/>
      <c r="Y1991" s="642"/>
      <c r="AA1991" s="642"/>
      <c r="AB1991" s="642"/>
      <c r="AC1991" s="642"/>
      <c r="AD1991" s="642"/>
      <c r="AE1991" s="642"/>
      <c r="AF1991" s="642"/>
      <c r="AG1991" s="642"/>
      <c r="AH1991" s="642"/>
      <c r="AI1991" s="642"/>
      <c r="AJ1991" s="642"/>
      <c r="AK1991" s="642"/>
      <c r="AL1991" s="642"/>
      <c r="AM1991" s="642"/>
      <c r="AN1991" s="642"/>
      <c r="AO1991" s="642"/>
    </row>
    <row r="1992" spans="1:41" ht="15" customHeight="1">
      <c r="C1992" s="709"/>
      <c r="D1992" s="709"/>
      <c r="E1992" s="709"/>
      <c r="F1992" s="709"/>
      <c r="G1992" s="709"/>
      <c r="H1992" s="709"/>
      <c r="I1992" s="705"/>
      <c r="J1992" s="2628"/>
      <c r="K1992" s="2628"/>
      <c r="L1992" s="2628"/>
      <c r="M1992" s="543"/>
      <c r="N1992" s="543"/>
      <c r="O1992" s="543"/>
      <c r="P1992" s="543"/>
      <c r="S1992" s="2641" t="s">
        <v>1130</v>
      </c>
      <c r="T1992" s="2641"/>
      <c r="U1992" s="602"/>
      <c r="V1992" s="704"/>
      <c r="W1992" s="704"/>
      <c r="X1992" s="704"/>
      <c r="Y1992" s="543"/>
      <c r="AA1992" s="709"/>
      <c r="AB1992" s="709"/>
      <c r="AC1992" s="705"/>
      <c r="AD1992" s="704"/>
      <c r="AE1992" s="704"/>
      <c r="AF1992" s="704"/>
      <c r="AG1992" s="543"/>
      <c r="AH1992" s="709"/>
      <c r="AI1992" s="709"/>
      <c r="AJ1992" s="602"/>
      <c r="AK1992" s="602"/>
      <c r="AL1992" s="602"/>
      <c r="AM1992" s="602"/>
      <c r="AN1992" s="602"/>
      <c r="AO1992" s="543"/>
    </row>
    <row r="1993" spans="1:41" s="555" customFormat="1" ht="15" customHeight="1">
      <c r="A1993" s="2582" t="s">
        <v>369</v>
      </c>
      <c r="B1993" s="2583"/>
      <c r="C1993" s="2586" t="s">
        <v>230</v>
      </c>
      <c r="D1993" s="2586"/>
      <c r="E1993" s="2586"/>
      <c r="F1993" s="2586"/>
      <c r="G1993" s="2574" t="s">
        <v>370</v>
      </c>
      <c r="H1993" s="2575"/>
      <c r="I1993" s="2575"/>
      <c r="J1993" s="2576"/>
      <c r="K1993" s="2574" t="s">
        <v>371</v>
      </c>
      <c r="L1993" s="2575"/>
      <c r="M1993" s="2575"/>
      <c r="N1993" s="2575"/>
      <c r="O1993" s="2575"/>
      <c r="P1993" s="2575"/>
      <c r="Q1993" s="2575"/>
      <c r="R1993" s="2575"/>
      <c r="S1993" s="2575"/>
      <c r="T1993" s="2575"/>
      <c r="U1993" s="2575"/>
      <c r="V1993" s="2575"/>
      <c r="W1993" s="2575"/>
      <c r="X1993" s="2575"/>
      <c r="Y1993" s="2575"/>
      <c r="Z1993" s="2575"/>
      <c r="AA1993" s="2575"/>
      <c r="AB1993" s="2575"/>
      <c r="AC1993" s="2575"/>
      <c r="AD1993" s="2575"/>
      <c r="AE1993" s="2575"/>
      <c r="AF1993" s="2575"/>
      <c r="AG1993" s="2576"/>
      <c r="AH1993" s="2574" t="s">
        <v>3545</v>
      </c>
      <c r="AI1993" s="2575"/>
      <c r="AJ1993" s="2575"/>
      <c r="AK1993" s="2575"/>
      <c r="AL1993" s="2575"/>
      <c r="AM1993" s="2575"/>
      <c r="AN1993" s="2575"/>
      <c r="AO1993" s="2576"/>
    </row>
    <row r="1994" spans="1:41" s="555" customFormat="1" ht="32.25" customHeight="1">
      <c r="A1994" s="2584"/>
      <c r="B1994" s="2585"/>
      <c r="C1994" s="933" t="s">
        <v>372</v>
      </c>
      <c r="D1994" s="933" t="s">
        <v>373</v>
      </c>
      <c r="E1994" s="933" t="s">
        <v>374</v>
      </c>
      <c r="F1994" s="933" t="s">
        <v>375</v>
      </c>
      <c r="G1994" s="933" t="s">
        <v>376</v>
      </c>
      <c r="H1994" s="933" t="s">
        <v>377</v>
      </c>
      <c r="I1994" s="933" t="s">
        <v>1066</v>
      </c>
      <c r="J1994" s="933" t="s">
        <v>378</v>
      </c>
      <c r="K1994" s="933" t="s">
        <v>890</v>
      </c>
      <c r="L1994" s="933" t="s">
        <v>379</v>
      </c>
      <c r="M1994" s="933" t="s">
        <v>380</v>
      </c>
      <c r="N1994" s="933" t="s">
        <v>381</v>
      </c>
      <c r="O1994" s="933" t="s">
        <v>382</v>
      </c>
      <c r="P1994" s="933" t="s">
        <v>383</v>
      </c>
      <c r="Q1994" s="933" t="s">
        <v>384</v>
      </c>
      <c r="R1994" s="933" t="s">
        <v>412</v>
      </c>
      <c r="S1994" s="933" t="s">
        <v>413</v>
      </c>
      <c r="T1994" s="933" t="s">
        <v>414</v>
      </c>
      <c r="U1994" s="933" t="s">
        <v>415</v>
      </c>
      <c r="V1994" s="933" t="s">
        <v>416</v>
      </c>
      <c r="W1994" s="933" t="s">
        <v>417</v>
      </c>
      <c r="X1994" s="933" t="s">
        <v>418</v>
      </c>
      <c r="Y1994" s="933" t="s">
        <v>419</v>
      </c>
      <c r="Z1994" s="933" t="s">
        <v>420</v>
      </c>
      <c r="AA1994" s="933" t="s">
        <v>421</v>
      </c>
      <c r="AB1994" s="933" t="s">
        <v>422</v>
      </c>
      <c r="AC1994" s="933" t="s">
        <v>423</v>
      </c>
      <c r="AD1994" s="933" t="s">
        <v>424</v>
      </c>
      <c r="AE1994" s="933" t="s">
        <v>425</v>
      </c>
      <c r="AF1994" s="933" t="s">
        <v>426</v>
      </c>
      <c r="AG1994" s="933" t="s">
        <v>427</v>
      </c>
      <c r="AH1994" s="933" t="s">
        <v>3003</v>
      </c>
      <c r="AI1994" s="933" t="s">
        <v>432</v>
      </c>
      <c r="AJ1994" s="933" t="s">
        <v>428</v>
      </c>
      <c r="AK1994" s="933" t="s">
        <v>429</v>
      </c>
      <c r="AL1994" s="933" t="s">
        <v>430</v>
      </c>
      <c r="AM1994" s="933" t="s">
        <v>362</v>
      </c>
      <c r="AN1994" s="933" t="s">
        <v>431</v>
      </c>
      <c r="AO1994" s="933" t="s">
        <v>1260</v>
      </c>
    </row>
    <row r="1995" spans="1:41" s="711" customFormat="1" ht="15" customHeight="1">
      <c r="A1995" s="2642" t="s">
        <v>44</v>
      </c>
      <c r="B1995" s="2642"/>
      <c r="C1995" s="574" t="s">
        <v>1926</v>
      </c>
      <c r="D1995" s="574">
        <v>4</v>
      </c>
      <c r="E1995" s="574" t="s">
        <v>2790</v>
      </c>
      <c r="F1995" s="568">
        <v>4.5</v>
      </c>
      <c r="G1995" s="568" t="s">
        <v>1226</v>
      </c>
      <c r="H1995" s="568" t="s">
        <v>1226</v>
      </c>
      <c r="I1995" s="568">
        <v>5.5</v>
      </c>
      <c r="J1995" s="568">
        <v>6.5</v>
      </c>
      <c r="K1995" s="568" t="s">
        <v>3117</v>
      </c>
      <c r="L1995" s="568" t="s">
        <v>807</v>
      </c>
      <c r="M1995" s="568" t="s">
        <v>1456</v>
      </c>
      <c r="N1995" s="568">
        <v>5</v>
      </c>
      <c r="O1995" s="568" t="s">
        <v>2652</v>
      </c>
      <c r="P1995" s="568">
        <v>4.5</v>
      </c>
      <c r="Q1995" s="568">
        <v>4.5</v>
      </c>
      <c r="R1995" s="546" t="s">
        <v>2829</v>
      </c>
      <c r="S1995" s="548" t="s">
        <v>397</v>
      </c>
      <c r="T1995" s="547">
        <v>4.5</v>
      </c>
      <c r="U1995" s="547" t="s">
        <v>2769</v>
      </c>
      <c r="V1995" s="547">
        <v>6</v>
      </c>
      <c r="W1995" s="547">
        <v>5.5</v>
      </c>
      <c r="X1995" s="547" t="s">
        <v>3018</v>
      </c>
      <c r="Y1995" s="547">
        <v>6</v>
      </c>
      <c r="Z1995" s="568" t="s">
        <v>3111</v>
      </c>
      <c r="AA1995" s="568">
        <v>5</v>
      </c>
      <c r="AB1995" s="568">
        <v>6</v>
      </c>
      <c r="AC1995" s="568">
        <v>8.5</v>
      </c>
      <c r="AD1995" s="568">
        <v>6</v>
      </c>
      <c r="AE1995" s="568" t="s">
        <v>2986</v>
      </c>
      <c r="AF1995" s="568" t="s">
        <v>2976</v>
      </c>
      <c r="AG1995" s="568" t="s">
        <v>3096</v>
      </c>
      <c r="AH1995" s="567" t="s">
        <v>3118</v>
      </c>
      <c r="AI1995" s="567" t="s">
        <v>3023</v>
      </c>
      <c r="AJ1995" s="568">
        <v>5.5</v>
      </c>
      <c r="AK1995" s="568">
        <v>4.75</v>
      </c>
      <c r="AL1995" s="568">
        <v>6</v>
      </c>
      <c r="AM1995" s="568">
        <v>4</v>
      </c>
      <c r="AN1995" s="568">
        <v>1</v>
      </c>
      <c r="AO1995" s="568" t="s">
        <v>3091</v>
      </c>
    </row>
    <row r="1996" spans="1:41" ht="15" customHeight="1">
      <c r="A1996" s="2639" t="s">
        <v>45</v>
      </c>
      <c r="B1996" s="2639"/>
      <c r="C1996" s="569"/>
      <c r="D1996" s="569"/>
      <c r="E1996" s="569"/>
      <c r="F1996" s="569"/>
      <c r="G1996" s="569"/>
      <c r="H1996" s="569"/>
      <c r="I1996" s="569"/>
      <c r="J1996" s="569"/>
      <c r="K1996" s="569"/>
      <c r="L1996" s="569"/>
      <c r="M1996" s="569"/>
      <c r="N1996" s="569"/>
      <c r="O1996" s="569"/>
      <c r="P1996" s="569"/>
      <c r="Q1996" s="569"/>
      <c r="R1996" s="546"/>
      <c r="S1996" s="546"/>
      <c r="T1996" s="546"/>
      <c r="U1996" s="546"/>
      <c r="V1996" s="546"/>
      <c r="W1996" s="546"/>
      <c r="X1996" s="546"/>
      <c r="Y1996" s="547"/>
      <c r="Z1996" s="567"/>
      <c r="AA1996" s="567"/>
      <c r="AB1996" s="567"/>
      <c r="AC1996" s="567"/>
      <c r="AD1996" s="567"/>
      <c r="AE1996" s="567"/>
      <c r="AF1996" s="567"/>
      <c r="AG1996" s="567"/>
      <c r="AH1996" s="567"/>
      <c r="AI1996" s="567"/>
      <c r="AJ1996" s="567"/>
      <c r="AK1996" s="567"/>
      <c r="AL1996" s="567"/>
      <c r="AM1996" s="567"/>
      <c r="AN1996" s="568"/>
      <c r="AO1996" s="568"/>
    </row>
    <row r="1997" spans="1:41" ht="15" customHeight="1">
      <c r="A1997" s="514" t="s">
        <v>856</v>
      </c>
      <c r="B1997" s="512" t="s">
        <v>2314</v>
      </c>
      <c r="C1997" s="574">
        <v>7.25</v>
      </c>
      <c r="D1997" s="574">
        <v>7.25</v>
      </c>
      <c r="E1997" s="568">
        <v>7</v>
      </c>
      <c r="F1997" s="568">
        <v>7.5</v>
      </c>
      <c r="G1997" s="568">
        <v>7.25</v>
      </c>
      <c r="H1997" s="568">
        <v>7.5</v>
      </c>
      <c r="I1997" s="568">
        <v>7.25</v>
      </c>
      <c r="J1997" s="568">
        <v>7</v>
      </c>
      <c r="K1997" s="568">
        <v>8.75</v>
      </c>
      <c r="L1997" s="570" t="s">
        <v>2616</v>
      </c>
      <c r="M1997" s="568" t="s">
        <v>2385</v>
      </c>
      <c r="N1997" s="568" t="s">
        <v>2500</v>
      </c>
      <c r="O1997" s="567" t="s">
        <v>2802</v>
      </c>
      <c r="P1997" s="568">
        <v>7.75</v>
      </c>
      <c r="Q1997" s="568">
        <v>8.25</v>
      </c>
      <c r="R1997" s="547">
        <v>8.5</v>
      </c>
      <c r="S1997" s="547" t="s">
        <v>2479</v>
      </c>
      <c r="T1997" s="547" t="s">
        <v>2522</v>
      </c>
      <c r="U1997" s="547" t="s">
        <v>2567</v>
      </c>
      <c r="V1997" s="547">
        <v>9</v>
      </c>
      <c r="W1997" s="547" t="s">
        <v>2567</v>
      </c>
      <c r="X1997" s="547">
        <v>9</v>
      </c>
      <c r="Y1997" s="547">
        <v>9</v>
      </c>
      <c r="Z1997" s="568" t="s">
        <v>2616</v>
      </c>
      <c r="AA1997" s="568">
        <v>10</v>
      </c>
      <c r="AB1997" s="568" t="s">
        <v>2384</v>
      </c>
      <c r="AC1997" s="567" t="s">
        <v>3041</v>
      </c>
      <c r="AD1997" s="568" t="s">
        <v>2553</v>
      </c>
      <c r="AE1997" s="568" t="s">
        <v>2549</v>
      </c>
      <c r="AF1997" s="568">
        <v>9.75</v>
      </c>
      <c r="AG1997" s="568" t="s">
        <v>2479</v>
      </c>
      <c r="AH1997" s="568" t="s">
        <v>3119</v>
      </c>
      <c r="AI1997" s="567" t="s">
        <v>3120</v>
      </c>
      <c r="AJ1997" s="568" t="s">
        <v>2384</v>
      </c>
      <c r="AK1997" s="567" t="s">
        <v>2787</v>
      </c>
      <c r="AL1997" s="568">
        <v>9</v>
      </c>
      <c r="AM1997" s="568">
        <v>5.5</v>
      </c>
      <c r="AN1997" s="568">
        <v>5.25</v>
      </c>
      <c r="AO1997" s="568" t="s">
        <v>3077</v>
      </c>
    </row>
    <row r="1998" spans="1:41" ht="15" customHeight="1">
      <c r="A1998" s="514" t="s">
        <v>1085</v>
      </c>
      <c r="B1998" s="512" t="s">
        <v>2315</v>
      </c>
      <c r="C1998" s="574">
        <v>7.5</v>
      </c>
      <c r="D1998" s="574">
        <v>7.5</v>
      </c>
      <c r="E1998" s="568">
        <v>7.5</v>
      </c>
      <c r="F1998" s="568">
        <v>7.75</v>
      </c>
      <c r="G1998" s="568">
        <v>7.5</v>
      </c>
      <c r="H1998" s="568">
        <v>8</v>
      </c>
      <c r="I1998" s="568">
        <v>7.5</v>
      </c>
      <c r="J1998" s="568">
        <v>7.25</v>
      </c>
      <c r="K1998" s="568">
        <v>9</v>
      </c>
      <c r="L1998" s="570">
        <v>9</v>
      </c>
      <c r="M1998" s="568" t="s">
        <v>2385</v>
      </c>
      <c r="N1998" s="568" t="s">
        <v>2500</v>
      </c>
      <c r="O1998" s="567" t="s">
        <v>2802</v>
      </c>
      <c r="P1998" s="568">
        <v>8</v>
      </c>
      <c r="Q1998" s="568">
        <v>8.5</v>
      </c>
      <c r="R1998" s="547">
        <v>7.5</v>
      </c>
      <c r="S1998" s="547" t="s">
        <v>2479</v>
      </c>
      <c r="T1998" s="547">
        <v>8.75</v>
      </c>
      <c r="U1998" s="547" t="s">
        <v>2567</v>
      </c>
      <c r="V1998" s="547">
        <v>9</v>
      </c>
      <c r="W1998" s="547" t="s">
        <v>2567</v>
      </c>
      <c r="X1998" s="547">
        <v>8.5</v>
      </c>
      <c r="Y1998" s="547">
        <v>9</v>
      </c>
      <c r="Z1998" s="568" t="s">
        <v>2616</v>
      </c>
      <c r="AA1998" s="568">
        <v>10</v>
      </c>
      <c r="AB1998" s="568" t="s">
        <v>2384</v>
      </c>
      <c r="AC1998" s="567" t="s">
        <v>3045</v>
      </c>
      <c r="AD1998" s="568" t="s">
        <v>2553</v>
      </c>
      <c r="AE1998" s="568">
        <v>9</v>
      </c>
      <c r="AF1998" s="568">
        <v>9.75</v>
      </c>
      <c r="AG1998" s="568" t="s">
        <v>2479</v>
      </c>
      <c r="AH1998" s="568" t="s">
        <v>3121</v>
      </c>
      <c r="AI1998" s="567" t="s">
        <v>3122</v>
      </c>
      <c r="AJ1998" s="568" t="s">
        <v>2501</v>
      </c>
      <c r="AK1998" s="567" t="s">
        <v>2729</v>
      </c>
      <c r="AL1998" s="568">
        <v>9</v>
      </c>
      <c r="AM1998" s="568">
        <v>6</v>
      </c>
      <c r="AN1998" s="568">
        <v>6</v>
      </c>
      <c r="AO1998" s="568" t="s">
        <v>3114</v>
      </c>
    </row>
    <row r="1999" spans="1:41" ht="15" customHeight="1">
      <c r="A1999" s="514" t="s">
        <v>827</v>
      </c>
      <c r="B1999" s="512" t="s">
        <v>2316</v>
      </c>
      <c r="C1999" s="574">
        <v>8</v>
      </c>
      <c r="D1999" s="574" t="s">
        <v>2502</v>
      </c>
      <c r="E1999" s="568">
        <v>7.75</v>
      </c>
      <c r="F1999" s="568">
        <v>8</v>
      </c>
      <c r="G1999" s="568">
        <v>8</v>
      </c>
      <c r="H1999" s="568">
        <v>8.25</v>
      </c>
      <c r="I1999" s="568">
        <v>8.25</v>
      </c>
      <c r="J1999" s="568">
        <v>7.5</v>
      </c>
      <c r="K1999" s="568" t="s">
        <v>3123</v>
      </c>
      <c r="L1999" s="570">
        <v>9</v>
      </c>
      <c r="M1999" s="568" t="s">
        <v>2616</v>
      </c>
      <c r="N1999" s="568" t="s">
        <v>2550</v>
      </c>
      <c r="O1999" s="567" t="s">
        <v>3108</v>
      </c>
      <c r="P1999" s="568">
        <v>8.25</v>
      </c>
      <c r="Q1999" s="568">
        <v>9</v>
      </c>
      <c r="R1999" s="547" t="s">
        <v>2553</v>
      </c>
      <c r="S1999" s="547" t="s">
        <v>2479</v>
      </c>
      <c r="T1999" s="547" t="s">
        <v>2522</v>
      </c>
      <c r="U1999" s="547" t="s">
        <v>3124</v>
      </c>
      <c r="V1999" s="547">
        <v>9.25</v>
      </c>
      <c r="W1999" s="547" t="s">
        <v>2616</v>
      </c>
      <c r="X1999" s="547">
        <v>8.5</v>
      </c>
      <c r="Y1999" s="547">
        <v>9.25</v>
      </c>
      <c r="Z1999" s="568" t="s">
        <v>2616</v>
      </c>
      <c r="AA1999" s="568">
        <v>10</v>
      </c>
      <c r="AB1999" s="568" t="s">
        <v>2384</v>
      </c>
      <c r="AC1999" s="567" t="s">
        <v>3045</v>
      </c>
      <c r="AD1999" s="568" t="s">
        <v>2553</v>
      </c>
      <c r="AE1999" s="568">
        <v>9.25</v>
      </c>
      <c r="AF1999" s="568">
        <v>9.75</v>
      </c>
      <c r="AG1999" s="568" t="s">
        <v>2479</v>
      </c>
      <c r="AH1999" s="567" t="s">
        <v>2442</v>
      </c>
      <c r="AI1999" s="567" t="s">
        <v>3125</v>
      </c>
      <c r="AJ1999" s="568" t="s">
        <v>2479</v>
      </c>
      <c r="AK1999" s="567" t="s">
        <v>2502</v>
      </c>
      <c r="AL1999" s="568">
        <v>9</v>
      </c>
      <c r="AM1999" s="568">
        <v>6</v>
      </c>
      <c r="AN1999" s="568">
        <v>8</v>
      </c>
      <c r="AO1999" s="568" t="s">
        <v>3116</v>
      </c>
    </row>
    <row r="2000" spans="1:41" ht="15" customHeight="1">
      <c r="A2000" s="514" t="s">
        <v>828</v>
      </c>
      <c r="B2000" s="512" t="s">
        <v>2317</v>
      </c>
      <c r="C2000" s="574">
        <v>8.25</v>
      </c>
      <c r="D2000" s="574" t="s">
        <v>2502</v>
      </c>
      <c r="E2000" s="568">
        <v>8</v>
      </c>
      <c r="F2000" s="568">
        <v>8.5</v>
      </c>
      <c r="G2000" s="568">
        <v>8.25</v>
      </c>
      <c r="H2000" s="568">
        <v>8.5</v>
      </c>
      <c r="I2000" s="568">
        <v>8.5</v>
      </c>
      <c r="J2000" s="568">
        <v>7.75</v>
      </c>
      <c r="K2000" s="568" t="s">
        <v>3126</v>
      </c>
      <c r="L2000" s="568" t="s">
        <v>76</v>
      </c>
      <c r="M2000" s="568">
        <v>8</v>
      </c>
      <c r="N2000" s="568" t="s">
        <v>76</v>
      </c>
      <c r="O2000" s="567" t="s">
        <v>3108</v>
      </c>
      <c r="P2000" s="568">
        <v>8.5</v>
      </c>
      <c r="Q2000" s="568" t="s">
        <v>76</v>
      </c>
      <c r="R2000" s="547">
        <v>7.75</v>
      </c>
      <c r="S2000" s="547">
        <v>9</v>
      </c>
      <c r="T2000" s="547">
        <v>8.5</v>
      </c>
      <c r="U2000" s="547" t="s">
        <v>76</v>
      </c>
      <c r="V2000" s="547" t="s">
        <v>76</v>
      </c>
      <c r="W2000" s="547" t="s">
        <v>2616</v>
      </c>
      <c r="X2000" s="547">
        <v>8.5</v>
      </c>
      <c r="Y2000" s="546" t="s">
        <v>2996</v>
      </c>
      <c r="Z2000" s="567" t="s">
        <v>76</v>
      </c>
      <c r="AA2000" s="567" t="s">
        <v>76</v>
      </c>
      <c r="AB2000" s="568" t="s">
        <v>2384</v>
      </c>
      <c r="AC2000" s="567" t="s">
        <v>1782</v>
      </c>
      <c r="AD2000" s="568">
        <v>9.75</v>
      </c>
      <c r="AE2000" s="568" t="s">
        <v>76</v>
      </c>
      <c r="AF2000" s="568">
        <v>8.5</v>
      </c>
      <c r="AG2000" s="568" t="s">
        <v>76</v>
      </c>
      <c r="AH2000" s="567" t="s">
        <v>2788</v>
      </c>
      <c r="AI2000" s="567" t="s">
        <v>2755</v>
      </c>
      <c r="AJ2000" s="568" t="s">
        <v>2479</v>
      </c>
      <c r="AK2000" s="567" t="s">
        <v>2502</v>
      </c>
      <c r="AL2000" s="568">
        <v>9</v>
      </c>
      <c r="AM2000" s="568">
        <v>5.5</v>
      </c>
      <c r="AN2000" s="568">
        <v>8</v>
      </c>
      <c r="AO2000" s="568" t="s">
        <v>3010</v>
      </c>
    </row>
    <row r="2001" spans="1:41" ht="15" customHeight="1">
      <c r="A2001" s="514" t="s">
        <v>854</v>
      </c>
      <c r="B2001" s="512" t="s">
        <v>2318</v>
      </c>
      <c r="C2001" s="574" t="s">
        <v>76</v>
      </c>
      <c r="D2001" s="574" t="s">
        <v>2502</v>
      </c>
      <c r="E2001" s="568" t="s">
        <v>76</v>
      </c>
      <c r="F2001" s="568" t="s">
        <v>76</v>
      </c>
      <c r="G2001" s="568">
        <v>8.25</v>
      </c>
      <c r="H2001" s="568">
        <v>8.5</v>
      </c>
      <c r="I2001" s="568">
        <v>8.5</v>
      </c>
      <c r="J2001" s="568">
        <v>7.75</v>
      </c>
      <c r="K2001" s="568" t="s">
        <v>2730</v>
      </c>
      <c r="L2001" s="568" t="s">
        <v>76</v>
      </c>
      <c r="M2001" s="568" t="s">
        <v>76</v>
      </c>
      <c r="N2001" s="568" t="s">
        <v>76</v>
      </c>
      <c r="O2001" s="567" t="s">
        <v>3108</v>
      </c>
      <c r="P2001" s="568"/>
      <c r="Q2001" s="568" t="s">
        <v>76</v>
      </c>
      <c r="R2001" s="547">
        <v>7.75</v>
      </c>
      <c r="S2001" s="547" t="s">
        <v>76</v>
      </c>
      <c r="T2001" s="547">
        <v>8.5</v>
      </c>
      <c r="U2001" s="547" t="s">
        <v>76</v>
      </c>
      <c r="V2001" s="547" t="s">
        <v>76</v>
      </c>
      <c r="W2001" s="547" t="s">
        <v>2616</v>
      </c>
      <c r="X2001" s="547">
        <v>8.5</v>
      </c>
      <c r="Y2001" s="547" t="s">
        <v>2979</v>
      </c>
      <c r="Z2001" s="567" t="s">
        <v>76</v>
      </c>
      <c r="AA2001" s="567" t="s">
        <v>76</v>
      </c>
      <c r="AB2001" s="568" t="s">
        <v>2384</v>
      </c>
      <c r="AC2001" s="567" t="s">
        <v>1782</v>
      </c>
      <c r="AD2001" s="568" t="s">
        <v>76</v>
      </c>
      <c r="AE2001" s="568" t="s">
        <v>76</v>
      </c>
      <c r="AF2001" s="568">
        <v>8.5</v>
      </c>
      <c r="AG2001" s="568" t="s">
        <v>76</v>
      </c>
      <c r="AH2001" s="567" t="s">
        <v>2583</v>
      </c>
      <c r="AI2001" s="567" t="s">
        <v>3127</v>
      </c>
      <c r="AJ2001" s="568" t="s">
        <v>2479</v>
      </c>
      <c r="AK2001" s="567" t="s">
        <v>2502</v>
      </c>
      <c r="AL2001" s="568">
        <v>9</v>
      </c>
      <c r="AM2001" s="568" t="s">
        <v>76</v>
      </c>
      <c r="AN2001" s="568">
        <v>8</v>
      </c>
      <c r="AO2001" s="568" t="s">
        <v>76</v>
      </c>
    </row>
    <row r="2002" spans="1:41" ht="15" customHeight="1">
      <c r="A2002" s="2639" t="s">
        <v>388</v>
      </c>
      <c r="B2002" s="2639"/>
      <c r="C2002" s="568"/>
      <c r="D2002" s="568"/>
      <c r="E2002" s="568"/>
      <c r="F2002" s="568"/>
      <c r="G2002" s="568"/>
      <c r="H2002" s="568"/>
      <c r="I2002" s="568"/>
      <c r="J2002" s="568"/>
      <c r="K2002" s="568"/>
      <c r="L2002" s="568"/>
      <c r="M2002" s="568"/>
      <c r="N2002" s="568"/>
      <c r="O2002" s="567" t="s">
        <v>311</v>
      </c>
      <c r="P2002" s="568"/>
      <c r="Q2002" s="567"/>
      <c r="R2002" s="547"/>
      <c r="S2002" s="547"/>
      <c r="T2002" s="547"/>
      <c r="U2002" s="547"/>
      <c r="V2002" s="547"/>
      <c r="W2002" s="547"/>
      <c r="X2002" s="546"/>
      <c r="Y2002" s="547"/>
      <c r="Z2002" s="567"/>
      <c r="AA2002" s="567"/>
      <c r="AB2002" s="568"/>
      <c r="AC2002" s="567"/>
      <c r="AD2002" s="568"/>
      <c r="AE2002" s="568"/>
      <c r="AF2002" s="568"/>
      <c r="AG2002" s="568"/>
      <c r="AH2002" s="567"/>
      <c r="AI2002" s="567"/>
      <c r="AJ2002" s="567"/>
      <c r="AK2002" s="567"/>
      <c r="AL2002" s="567"/>
      <c r="AM2002" s="567"/>
      <c r="AN2002" s="568"/>
      <c r="AO2002" s="568"/>
    </row>
    <row r="2003" spans="1:41" ht="15" customHeight="1">
      <c r="A2003" s="2639" t="s">
        <v>389</v>
      </c>
      <c r="B2003" s="2639"/>
      <c r="C2003" s="568"/>
      <c r="D2003" s="568"/>
      <c r="E2003" s="568"/>
      <c r="F2003" s="568"/>
      <c r="G2003" s="568"/>
      <c r="H2003" s="568"/>
      <c r="I2003" s="568"/>
      <c r="J2003" s="568"/>
      <c r="K2003" s="568"/>
      <c r="L2003" s="568"/>
      <c r="M2003" s="568"/>
      <c r="N2003" s="568"/>
      <c r="O2003" s="567"/>
      <c r="P2003" s="568"/>
      <c r="Q2003" s="567"/>
      <c r="R2003" s="547"/>
      <c r="S2003" s="547"/>
      <c r="T2003" s="547"/>
      <c r="U2003" s="547"/>
      <c r="V2003" s="547"/>
      <c r="W2003" s="547"/>
      <c r="X2003" s="546"/>
      <c r="Y2003" s="547"/>
      <c r="Z2003" s="567"/>
      <c r="AA2003" s="567"/>
      <c r="AB2003" s="568"/>
      <c r="AC2003" s="567"/>
      <c r="AD2003" s="568"/>
      <c r="AE2003" s="568"/>
      <c r="AF2003" s="568"/>
      <c r="AG2003" s="568"/>
      <c r="AH2003" s="567"/>
      <c r="AI2003" s="567"/>
      <c r="AJ2003" s="567"/>
      <c r="AK2003" s="567"/>
      <c r="AL2003" s="567"/>
      <c r="AM2003" s="567"/>
      <c r="AN2003" s="568"/>
      <c r="AO2003" s="568"/>
    </row>
    <row r="2004" spans="1:41" ht="15" customHeight="1">
      <c r="A2004" s="563"/>
      <c r="B2004" s="564" t="s">
        <v>390</v>
      </c>
      <c r="C2004" s="547" t="s">
        <v>1646</v>
      </c>
      <c r="D2004" s="547" t="s">
        <v>2272</v>
      </c>
      <c r="E2004" s="547" t="s">
        <v>2841</v>
      </c>
      <c r="F2004" s="568">
        <v>10</v>
      </c>
      <c r="G2004" s="547" t="s">
        <v>2323</v>
      </c>
      <c r="H2004" s="568">
        <v>10</v>
      </c>
      <c r="I2004" s="568">
        <v>11</v>
      </c>
      <c r="J2004" s="568">
        <v>10</v>
      </c>
      <c r="K2004" s="568">
        <v>13</v>
      </c>
      <c r="L2004" s="568">
        <v>10</v>
      </c>
      <c r="M2004" s="568">
        <v>13</v>
      </c>
      <c r="N2004" s="568">
        <v>12</v>
      </c>
      <c r="O2004" s="568">
        <v>12</v>
      </c>
      <c r="P2004" s="568">
        <v>13</v>
      </c>
      <c r="Q2004" s="568">
        <v>8.5</v>
      </c>
      <c r="R2004" s="547">
        <v>13</v>
      </c>
      <c r="S2004" s="547">
        <v>13</v>
      </c>
      <c r="T2004" s="547">
        <v>13</v>
      </c>
      <c r="U2004" s="547">
        <v>13</v>
      </c>
      <c r="V2004" s="547">
        <v>12</v>
      </c>
      <c r="W2004" s="547">
        <v>13</v>
      </c>
      <c r="X2004" s="547">
        <v>11</v>
      </c>
      <c r="Y2004" s="547">
        <v>13</v>
      </c>
      <c r="Z2004" s="568">
        <v>13</v>
      </c>
      <c r="AA2004" s="568">
        <v>11</v>
      </c>
      <c r="AB2004" s="568">
        <v>12</v>
      </c>
      <c r="AC2004" s="568">
        <v>13</v>
      </c>
      <c r="AD2004" s="568">
        <v>9</v>
      </c>
      <c r="AE2004" s="568">
        <v>12.5</v>
      </c>
      <c r="AF2004" s="568">
        <v>13</v>
      </c>
      <c r="AG2004" s="568">
        <v>13</v>
      </c>
      <c r="AH2004" s="568">
        <v>13</v>
      </c>
      <c r="AI2004" s="568">
        <v>11.5</v>
      </c>
      <c r="AJ2004" s="568">
        <v>13</v>
      </c>
      <c r="AK2004" s="568">
        <v>7</v>
      </c>
      <c r="AL2004" s="568">
        <v>13</v>
      </c>
      <c r="AM2004" s="568">
        <v>12</v>
      </c>
      <c r="AN2004" s="568" t="s">
        <v>76</v>
      </c>
      <c r="AO2004" s="568">
        <v>13</v>
      </c>
    </row>
    <row r="2005" spans="1:41" ht="15" customHeight="1">
      <c r="A2005" s="563"/>
      <c r="B2005" s="564" t="s">
        <v>391</v>
      </c>
      <c r="C2005" s="568" t="s">
        <v>2867</v>
      </c>
      <c r="D2005" s="568" t="s">
        <v>76</v>
      </c>
      <c r="E2005" s="568" t="s">
        <v>76</v>
      </c>
      <c r="F2005" s="568" t="s">
        <v>76</v>
      </c>
      <c r="G2005" s="568" t="s">
        <v>76</v>
      </c>
      <c r="H2005" s="568">
        <v>12</v>
      </c>
      <c r="I2005" s="568" t="s">
        <v>76</v>
      </c>
      <c r="J2005" s="568" t="s">
        <v>76</v>
      </c>
      <c r="K2005" s="568">
        <v>13</v>
      </c>
      <c r="L2005" s="568" t="s">
        <v>76</v>
      </c>
      <c r="M2005" s="568" t="s">
        <v>76</v>
      </c>
      <c r="N2005" s="568" t="s">
        <v>76</v>
      </c>
      <c r="O2005" s="567" t="s">
        <v>76</v>
      </c>
      <c r="P2005" s="568" t="s">
        <v>76</v>
      </c>
      <c r="Q2005" s="568"/>
      <c r="R2005" s="547">
        <v>13</v>
      </c>
      <c r="S2005" s="547" t="s">
        <v>76</v>
      </c>
      <c r="T2005" s="547" t="s">
        <v>76</v>
      </c>
      <c r="U2005" s="547" t="s">
        <v>76</v>
      </c>
      <c r="V2005" s="547" t="s">
        <v>76</v>
      </c>
      <c r="W2005" s="547" t="s">
        <v>76</v>
      </c>
      <c r="X2005" s="547">
        <v>13</v>
      </c>
      <c r="Y2005" s="547">
        <v>2</v>
      </c>
      <c r="Z2005" s="568" t="s">
        <v>76</v>
      </c>
      <c r="AA2005" s="568">
        <v>13</v>
      </c>
      <c r="AB2005" s="568" t="s">
        <v>76</v>
      </c>
      <c r="AC2005" s="568" t="s">
        <v>76</v>
      </c>
      <c r="AD2005" s="568" t="s">
        <v>76</v>
      </c>
      <c r="AE2005" s="568" t="s">
        <v>76</v>
      </c>
      <c r="AF2005" s="568" t="s">
        <v>76</v>
      </c>
      <c r="AG2005" s="568" t="s">
        <v>76</v>
      </c>
      <c r="AH2005" s="567" t="s">
        <v>76</v>
      </c>
      <c r="AI2005" s="568" t="s">
        <v>76</v>
      </c>
      <c r="AJ2005" s="568" t="s">
        <v>76</v>
      </c>
      <c r="AK2005" s="567" t="s">
        <v>76</v>
      </c>
      <c r="AL2005" s="568" t="s">
        <v>76</v>
      </c>
      <c r="AM2005" s="568">
        <v>12</v>
      </c>
      <c r="AN2005" s="568" t="s">
        <v>76</v>
      </c>
      <c r="AO2005" s="568">
        <v>13</v>
      </c>
    </row>
    <row r="2006" spans="1:41" ht="15" customHeight="1">
      <c r="A2006" s="2639" t="s">
        <v>400</v>
      </c>
      <c r="B2006" s="2639"/>
      <c r="C2006" s="568"/>
      <c r="D2006" s="568"/>
      <c r="E2006" s="568"/>
      <c r="F2006" s="568"/>
      <c r="G2006" s="568"/>
      <c r="H2006" s="568"/>
      <c r="I2006" s="568"/>
      <c r="J2006" s="568"/>
      <c r="K2006" s="568"/>
      <c r="L2006" s="568"/>
      <c r="M2006" s="568"/>
      <c r="N2006" s="568"/>
      <c r="O2006" s="567"/>
      <c r="P2006" s="568"/>
      <c r="Q2006" s="567"/>
      <c r="R2006" s="547"/>
      <c r="S2006" s="547"/>
      <c r="T2006" s="547"/>
      <c r="U2006" s="547"/>
      <c r="V2006" s="547"/>
      <c r="W2006" s="547"/>
      <c r="X2006" s="547"/>
      <c r="Y2006" s="547"/>
      <c r="Z2006" s="567"/>
      <c r="AA2006" s="567"/>
      <c r="AB2006" s="568"/>
      <c r="AC2006" s="568"/>
      <c r="AD2006" s="568"/>
      <c r="AE2006" s="568"/>
      <c r="AF2006" s="568"/>
      <c r="AG2006" s="568"/>
      <c r="AH2006" s="567"/>
      <c r="AI2006" s="568"/>
      <c r="AJ2006" s="568"/>
      <c r="AK2006" s="567"/>
      <c r="AL2006" s="568"/>
      <c r="AM2006" s="568"/>
      <c r="AN2006" s="568"/>
      <c r="AO2006" s="568"/>
    </row>
    <row r="2007" spans="1:41" ht="15" customHeight="1">
      <c r="B2007" s="564" t="s">
        <v>390</v>
      </c>
      <c r="C2007" s="568">
        <v>12.5</v>
      </c>
      <c r="D2007" s="568">
        <v>13</v>
      </c>
      <c r="E2007" s="547" t="s">
        <v>1647</v>
      </c>
      <c r="F2007" s="568">
        <v>13</v>
      </c>
      <c r="G2007" s="568">
        <v>12.5</v>
      </c>
      <c r="H2007" s="568">
        <v>12</v>
      </c>
      <c r="I2007" s="568">
        <v>11</v>
      </c>
      <c r="J2007" s="568">
        <v>13</v>
      </c>
      <c r="K2007" s="568">
        <v>13</v>
      </c>
      <c r="L2007" s="568">
        <v>13</v>
      </c>
      <c r="M2007" s="568">
        <v>13</v>
      </c>
      <c r="N2007" s="568">
        <v>13</v>
      </c>
      <c r="O2007" s="568">
        <v>13</v>
      </c>
      <c r="P2007" s="568">
        <v>13</v>
      </c>
      <c r="Q2007" s="568">
        <v>13</v>
      </c>
      <c r="R2007" s="547">
        <v>13</v>
      </c>
      <c r="S2007" s="547">
        <v>13</v>
      </c>
      <c r="T2007" s="547">
        <v>13</v>
      </c>
      <c r="U2007" s="547">
        <v>13</v>
      </c>
      <c r="V2007" s="547">
        <v>13</v>
      </c>
      <c r="W2007" s="547">
        <v>13</v>
      </c>
      <c r="X2007" s="547">
        <v>13</v>
      </c>
      <c r="Y2007" s="547">
        <v>13</v>
      </c>
      <c r="Z2007" s="568">
        <v>13</v>
      </c>
      <c r="AA2007" s="568">
        <v>13</v>
      </c>
      <c r="AB2007" s="568">
        <v>13</v>
      </c>
      <c r="AC2007" s="568">
        <v>13</v>
      </c>
      <c r="AD2007" s="568">
        <v>13</v>
      </c>
      <c r="AE2007" s="568">
        <v>13</v>
      </c>
      <c r="AF2007" s="568">
        <v>13</v>
      </c>
      <c r="AG2007" s="568">
        <v>13</v>
      </c>
      <c r="AH2007" s="568">
        <v>13</v>
      </c>
      <c r="AI2007" s="568">
        <v>12.5</v>
      </c>
      <c r="AJ2007" s="568">
        <v>13</v>
      </c>
      <c r="AK2007" s="568">
        <v>13</v>
      </c>
      <c r="AL2007" s="568">
        <v>13</v>
      </c>
      <c r="AM2007" s="568" t="s">
        <v>76</v>
      </c>
      <c r="AN2007" s="568" t="s">
        <v>1669</v>
      </c>
      <c r="AO2007" s="568">
        <v>13</v>
      </c>
    </row>
    <row r="2008" spans="1:41" ht="15" customHeight="1">
      <c r="B2008" s="564" t="s">
        <v>391</v>
      </c>
      <c r="C2008" s="568" t="s">
        <v>76</v>
      </c>
      <c r="D2008" s="568" t="s">
        <v>76</v>
      </c>
      <c r="E2008" s="568" t="s">
        <v>76</v>
      </c>
      <c r="F2008" s="568" t="s">
        <v>76</v>
      </c>
      <c r="G2008" s="568" t="s">
        <v>76</v>
      </c>
      <c r="H2008" s="568" t="s">
        <v>76</v>
      </c>
      <c r="I2008" s="568">
        <v>12.5</v>
      </c>
      <c r="J2008" s="568" t="s">
        <v>76</v>
      </c>
      <c r="K2008" s="568">
        <v>13</v>
      </c>
      <c r="L2008" s="568" t="s">
        <v>76</v>
      </c>
      <c r="M2008" s="568" t="s">
        <v>76</v>
      </c>
      <c r="N2008" s="568" t="s">
        <v>76</v>
      </c>
      <c r="O2008" s="568" t="s">
        <v>76</v>
      </c>
      <c r="P2008" s="567" t="s">
        <v>76</v>
      </c>
      <c r="Q2008" s="567" t="s">
        <v>76</v>
      </c>
      <c r="R2008" s="547">
        <v>13</v>
      </c>
      <c r="S2008" s="547" t="s">
        <v>76</v>
      </c>
      <c r="T2008" s="547" t="s">
        <v>76</v>
      </c>
      <c r="U2008" s="547" t="s">
        <v>76</v>
      </c>
      <c r="V2008" s="547" t="s">
        <v>76</v>
      </c>
      <c r="W2008" s="547" t="s">
        <v>76</v>
      </c>
      <c r="X2008" s="547" t="s">
        <v>76</v>
      </c>
      <c r="Y2008" s="547" t="s">
        <v>76</v>
      </c>
      <c r="Z2008" s="568" t="s">
        <v>76</v>
      </c>
      <c r="AA2008" s="568" t="s">
        <v>76</v>
      </c>
      <c r="AB2008" s="568" t="s">
        <v>76</v>
      </c>
      <c r="AC2008" s="568" t="s">
        <v>76</v>
      </c>
      <c r="AD2008" s="568" t="s">
        <v>76</v>
      </c>
      <c r="AE2008" s="568" t="s">
        <v>76</v>
      </c>
      <c r="AF2008" s="568" t="s">
        <v>76</v>
      </c>
      <c r="AG2008" s="568"/>
      <c r="AH2008" s="568" t="s">
        <v>76</v>
      </c>
      <c r="AI2008" s="568">
        <v>13</v>
      </c>
      <c r="AJ2008" s="568" t="s">
        <v>76</v>
      </c>
      <c r="AK2008" s="567" t="s">
        <v>76</v>
      </c>
      <c r="AL2008" s="568" t="s">
        <v>76</v>
      </c>
      <c r="AM2008" s="568">
        <v>13</v>
      </c>
      <c r="AN2008" s="568" t="s">
        <v>76</v>
      </c>
      <c r="AO2008" s="568">
        <v>13</v>
      </c>
    </row>
    <row r="2009" spans="1:41" ht="15" customHeight="1">
      <c r="A2009" s="2639" t="s">
        <v>47</v>
      </c>
      <c r="B2009" s="2639"/>
      <c r="C2009" s="568"/>
      <c r="D2009" s="568"/>
      <c r="E2009" s="568"/>
      <c r="F2009" s="568"/>
      <c r="G2009" s="568"/>
      <c r="H2009" s="568"/>
      <c r="I2009" s="568"/>
      <c r="J2009" s="568"/>
      <c r="K2009" s="568"/>
      <c r="L2009" s="568"/>
      <c r="M2009" s="568"/>
      <c r="N2009" s="568"/>
      <c r="O2009" s="568"/>
      <c r="P2009" s="567"/>
      <c r="Q2009" s="567"/>
      <c r="R2009" s="547" t="s">
        <v>1285</v>
      </c>
      <c r="S2009" s="547"/>
      <c r="T2009" s="547"/>
      <c r="U2009" s="547"/>
      <c r="V2009" s="547"/>
      <c r="W2009" s="547"/>
      <c r="X2009" s="547"/>
      <c r="Y2009" s="547"/>
      <c r="Z2009" s="568"/>
      <c r="AA2009" s="568"/>
      <c r="AB2009" s="568"/>
      <c r="AC2009" s="568"/>
      <c r="AD2009" s="568"/>
      <c r="AE2009" s="568"/>
      <c r="AF2009" s="568"/>
      <c r="AG2009" s="568"/>
      <c r="AH2009" s="568"/>
      <c r="AI2009" s="568"/>
      <c r="AJ2009" s="568"/>
      <c r="AK2009" s="567"/>
      <c r="AL2009" s="568"/>
      <c r="AM2009" s="568"/>
      <c r="AN2009" s="568"/>
      <c r="AO2009" s="568"/>
    </row>
    <row r="2010" spans="1:41" ht="15" customHeight="1">
      <c r="B2010" s="564" t="s">
        <v>390</v>
      </c>
      <c r="C2010" s="568">
        <v>12</v>
      </c>
      <c r="D2010" s="547" t="s">
        <v>1645</v>
      </c>
      <c r="E2010" s="547" t="s">
        <v>1663</v>
      </c>
      <c r="F2010" s="568">
        <v>12.5</v>
      </c>
      <c r="G2010" s="547" t="s">
        <v>1645</v>
      </c>
      <c r="H2010" s="568">
        <v>12</v>
      </c>
      <c r="I2010" s="568">
        <v>11</v>
      </c>
      <c r="J2010" s="547" t="s">
        <v>1854</v>
      </c>
      <c r="K2010" s="568">
        <v>16.5</v>
      </c>
      <c r="L2010" s="568">
        <v>13.25</v>
      </c>
      <c r="M2010" s="568">
        <v>14.75</v>
      </c>
      <c r="N2010" s="568">
        <v>14.5</v>
      </c>
      <c r="O2010" s="568">
        <v>11.5</v>
      </c>
      <c r="P2010" s="568">
        <v>11.5</v>
      </c>
      <c r="Q2010" s="570">
        <v>12</v>
      </c>
      <c r="R2010" s="547">
        <v>13.5</v>
      </c>
      <c r="S2010" s="547">
        <v>14.5</v>
      </c>
      <c r="T2010" s="547">
        <v>13</v>
      </c>
      <c r="U2010" s="547">
        <v>14.5</v>
      </c>
      <c r="V2010" s="547">
        <v>11.5</v>
      </c>
      <c r="W2010" s="547">
        <v>13</v>
      </c>
      <c r="X2010" s="547">
        <v>15.5</v>
      </c>
      <c r="Y2010" s="547">
        <v>11.5</v>
      </c>
      <c r="Z2010" s="568">
        <v>14.5</v>
      </c>
      <c r="AA2010" s="568">
        <v>13.5</v>
      </c>
      <c r="AB2010" s="568">
        <v>13.75</v>
      </c>
      <c r="AC2010" s="568">
        <v>15.3</v>
      </c>
      <c r="AD2010" s="568">
        <v>14</v>
      </c>
      <c r="AE2010" s="568">
        <v>14.5</v>
      </c>
      <c r="AF2010" s="568">
        <v>13</v>
      </c>
      <c r="AG2010" s="568">
        <v>14.5</v>
      </c>
      <c r="AH2010" s="568">
        <v>14.5</v>
      </c>
      <c r="AI2010" s="568">
        <v>14</v>
      </c>
      <c r="AJ2010" s="568">
        <v>15</v>
      </c>
      <c r="AK2010" s="568">
        <v>14</v>
      </c>
      <c r="AL2010" s="568" t="s">
        <v>76</v>
      </c>
      <c r="AM2010" s="568" t="s">
        <v>76</v>
      </c>
      <c r="AN2010" s="568" t="s">
        <v>1669</v>
      </c>
      <c r="AO2010" s="568">
        <v>13</v>
      </c>
    </row>
    <row r="2011" spans="1:41" ht="15" customHeight="1">
      <c r="B2011" s="564" t="s">
        <v>391</v>
      </c>
      <c r="C2011" s="568">
        <v>12.5</v>
      </c>
      <c r="D2011" s="568" t="s">
        <v>76</v>
      </c>
      <c r="E2011" s="568" t="s">
        <v>76</v>
      </c>
      <c r="F2011" s="568" t="s">
        <v>76</v>
      </c>
      <c r="G2011" s="568" t="s">
        <v>76</v>
      </c>
      <c r="H2011" s="568" t="s">
        <v>76</v>
      </c>
      <c r="I2011" s="568">
        <v>11.5</v>
      </c>
      <c r="J2011" s="568" t="s">
        <v>76</v>
      </c>
      <c r="K2011" s="568">
        <v>16.5</v>
      </c>
      <c r="L2011" s="568" t="s">
        <v>76</v>
      </c>
      <c r="M2011" s="568" t="s">
        <v>76</v>
      </c>
      <c r="N2011" s="568" t="s">
        <v>76</v>
      </c>
      <c r="O2011" s="568" t="s">
        <v>76</v>
      </c>
      <c r="P2011" s="567" t="s">
        <v>76</v>
      </c>
      <c r="Q2011" s="567" t="s">
        <v>76</v>
      </c>
      <c r="R2011" s="547" t="s">
        <v>76</v>
      </c>
      <c r="S2011" s="547" t="s">
        <v>76</v>
      </c>
      <c r="T2011" s="547" t="s">
        <v>76</v>
      </c>
      <c r="U2011" s="547" t="s">
        <v>76</v>
      </c>
      <c r="V2011" s="547" t="s">
        <v>76</v>
      </c>
      <c r="W2011" s="547" t="s">
        <v>76</v>
      </c>
      <c r="X2011" s="547" t="s">
        <v>76</v>
      </c>
      <c r="Y2011" s="547" t="s">
        <v>76</v>
      </c>
      <c r="Z2011" s="568" t="s">
        <v>76</v>
      </c>
      <c r="AA2011" s="568" t="s">
        <v>76</v>
      </c>
      <c r="AB2011" s="568" t="s">
        <v>76</v>
      </c>
      <c r="AC2011" s="568">
        <v>16.3</v>
      </c>
      <c r="AD2011" s="568" t="s">
        <v>76</v>
      </c>
      <c r="AE2011" s="568" t="s">
        <v>76</v>
      </c>
      <c r="AF2011" s="568" t="s">
        <v>76</v>
      </c>
      <c r="AG2011" s="568" t="s">
        <v>76</v>
      </c>
      <c r="AH2011" s="568" t="s">
        <v>76</v>
      </c>
      <c r="AI2011" s="568" t="s">
        <v>76</v>
      </c>
      <c r="AJ2011" s="568" t="s">
        <v>76</v>
      </c>
      <c r="AK2011" s="567" t="s">
        <v>76</v>
      </c>
      <c r="AL2011" s="568" t="s">
        <v>76</v>
      </c>
      <c r="AM2011" s="568">
        <v>11.5</v>
      </c>
      <c r="AN2011" s="568" t="s">
        <v>76</v>
      </c>
      <c r="AO2011" s="568">
        <v>15.5</v>
      </c>
    </row>
    <row r="2012" spans="1:41" ht="15" customHeight="1">
      <c r="A2012" s="2639" t="s">
        <v>407</v>
      </c>
      <c r="B2012" s="2639"/>
      <c r="C2012" s="568"/>
      <c r="D2012" s="568"/>
      <c r="E2012" s="568"/>
      <c r="F2012" s="568"/>
      <c r="G2012" s="568"/>
      <c r="H2012" s="568"/>
      <c r="I2012" s="568"/>
      <c r="J2012" s="568"/>
      <c r="K2012" s="568"/>
      <c r="L2012" s="568"/>
      <c r="M2012" s="568"/>
      <c r="N2012" s="568"/>
      <c r="O2012" s="568"/>
      <c r="P2012" s="567"/>
      <c r="Q2012" s="567"/>
      <c r="R2012" s="547"/>
      <c r="S2012" s="547"/>
      <c r="T2012" s="547"/>
      <c r="U2012" s="547"/>
      <c r="V2012" s="547"/>
      <c r="W2012" s="547"/>
      <c r="X2012" s="547"/>
      <c r="Y2012" s="547"/>
      <c r="Z2012" s="567"/>
      <c r="AA2012" s="567"/>
      <c r="AB2012" s="568"/>
      <c r="AC2012" s="571"/>
      <c r="AD2012" s="568"/>
      <c r="AE2012" s="568"/>
      <c r="AF2012" s="568"/>
      <c r="AG2012" s="568"/>
      <c r="AH2012" s="568"/>
      <c r="AI2012" s="568"/>
      <c r="AJ2012" s="568"/>
      <c r="AK2012" s="567"/>
      <c r="AL2012" s="568"/>
      <c r="AM2012" s="568"/>
      <c r="AN2012" s="568"/>
      <c r="AO2012" s="568"/>
    </row>
    <row r="2013" spans="1:41" ht="15" customHeight="1">
      <c r="A2013" s="565" t="s">
        <v>856</v>
      </c>
      <c r="B2013" s="703" t="s">
        <v>1258</v>
      </c>
      <c r="C2013" s="568"/>
      <c r="D2013" s="568"/>
      <c r="E2013" s="568"/>
      <c r="F2013" s="568"/>
      <c r="G2013" s="568"/>
      <c r="H2013" s="568"/>
      <c r="I2013" s="568"/>
      <c r="J2013" s="568"/>
      <c r="K2013" s="568"/>
      <c r="L2013" s="568"/>
      <c r="M2013" s="568"/>
      <c r="N2013" s="568"/>
      <c r="O2013" s="568"/>
      <c r="P2013" s="567"/>
      <c r="Q2013" s="567"/>
      <c r="R2013" s="547"/>
      <c r="S2013" s="547"/>
      <c r="T2013" s="547"/>
      <c r="U2013" s="547"/>
      <c r="V2013" s="547"/>
      <c r="W2013" s="547"/>
      <c r="X2013" s="547"/>
      <c r="Y2013" s="547"/>
      <c r="Z2013" s="567"/>
      <c r="AA2013" s="567"/>
      <c r="AB2013" s="568"/>
      <c r="AC2013" s="568"/>
      <c r="AD2013" s="568"/>
      <c r="AE2013" s="568"/>
      <c r="AF2013" s="568"/>
      <c r="AG2013" s="568"/>
      <c r="AH2013" s="568"/>
      <c r="AI2013" s="568"/>
      <c r="AJ2013" s="568"/>
      <c r="AK2013" s="567"/>
      <c r="AL2013" s="568"/>
      <c r="AM2013" s="568"/>
      <c r="AN2013" s="568"/>
      <c r="AO2013" s="568"/>
    </row>
    <row r="2014" spans="1:41" ht="15" customHeight="1">
      <c r="A2014" s="565"/>
      <c r="B2014" s="564" t="s">
        <v>401</v>
      </c>
      <c r="C2014" s="568">
        <v>13</v>
      </c>
      <c r="D2014" s="568">
        <v>13</v>
      </c>
      <c r="E2014" s="547" t="s">
        <v>1669</v>
      </c>
      <c r="F2014" s="568">
        <v>13</v>
      </c>
      <c r="G2014" s="568">
        <v>13</v>
      </c>
      <c r="H2014" s="568">
        <v>13</v>
      </c>
      <c r="I2014" s="568">
        <v>12.5</v>
      </c>
      <c r="J2014" s="568">
        <v>13</v>
      </c>
      <c r="K2014" s="568">
        <v>13</v>
      </c>
      <c r="L2014" s="568">
        <v>13</v>
      </c>
      <c r="M2014" s="568">
        <v>13</v>
      </c>
      <c r="N2014" s="568">
        <v>13</v>
      </c>
      <c r="O2014" s="568">
        <v>13</v>
      </c>
      <c r="P2014" s="568">
        <v>13</v>
      </c>
      <c r="Q2014" s="568">
        <v>13</v>
      </c>
      <c r="R2014" s="547">
        <v>13</v>
      </c>
      <c r="S2014" s="547">
        <v>13</v>
      </c>
      <c r="T2014" s="547">
        <v>13</v>
      </c>
      <c r="U2014" s="547">
        <v>13</v>
      </c>
      <c r="V2014" s="547">
        <v>13</v>
      </c>
      <c r="W2014" s="547">
        <v>13</v>
      </c>
      <c r="X2014" s="547">
        <v>13</v>
      </c>
      <c r="Y2014" s="547">
        <v>13</v>
      </c>
      <c r="Z2014" s="568">
        <v>13</v>
      </c>
      <c r="AA2014" s="568">
        <v>13</v>
      </c>
      <c r="AB2014" s="568">
        <v>13</v>
      </c>
      <c r="AC2014" s="568">
        <v>13</v>
      </c>
      <c r="AD2014" s="568">
        <v>13</v>
      </c>
      <c r="AE2014" s="568">
        <v>13</v>
      </c>
      <c r="AF2014" s="568">
        <v>13</v>
      </c>
      <c r="AG2014" s="568">
        <v>13</v>
      </c>
      <c r="AH2014" s="568">
        <v>13</v>
      </c>
      <c r="AI2014" s="568">
        <v>10.25</v>
      </c>
      <c r="AJ2014" s="568">
        <v>13</v>
      </c>
      <c r="AK2014" s="568">
        <v>13</v>
      </c>
      <c r="AL2014" s="568">
        <v>13</v>
      </c>
      <c r="AM2014" s="568">
        <v>10</v>
      </c>
      <c r="AN2014" s="568" t="s">
        <v>1669</v>
      </c>
      <c r="AO2014" s="568">
        <v>13</v>
      </c>
    </row>
    <row r="2015" spans="1:41" ht="15" customHeight="1">
      <c r="A2015" s="565"/>
      <c r="B2015" s="564" t="s">
        <v>402</v>
      </c>
      <c r="C2015" s="568" t="s">
        <v>76</v>
      </c>
      <c r="D2015" s="568" t="s">
        <v>76</v>
      </c>
      <c r="E2015" s="568" t="s">
        <v>76</v>
      </c>
      <c r="F2015" s="568" t="s">
        <v>76</v>
      </c>
      <c r="G2015" s="568" t="s">
        <v>76</v>
      </c>
      <c r="H2015" s="568" t="s">
        <v>76</v>
      </c>
      <c r="I2015" s="568" t="s">
        <v>76</v>
      </c>
      <c r="J2015" s="568" t="s">
        <v>76</v>
      </c>
      <c r="K2015" s="568" t="s">
        <v>76</v>
      </c>
      <c r="L2015" s="568" t="s">
        <v>76</v>
      </c>
      <c r="M2015" s="568" t="s">
        <v>76</v>
      </c>
      <c r="N2015" s="568" t="s">
        <v>76</v>
      </c>
      <c r="O2015" s="568" t="s">
        <v>76</v>
      </c>
      <c r="P2015" s="567" t="s">
        <v>76</v>
      </c>
      <c r="Q2015" s="567" t="s">
        <v>76</v>
      </c>
      <c r="R2015" s="547" t="s">
        <v>76</v>
      </c>
      <c r="S2015" s="547" t="s">
        <v>76</v>
      </c>
      <c r="T2015" s="547" t="s">
        <v>76</v>
      </c>
      <c r="U2015" s="547" t="s">
        <v>76</v>
      </c>
      <c r="V2015" s="547" t="s">
        <v>76</v>
      </c>
      <c r="W2015" s="547" t="s">
        <v>76</v>
      </c>
      <c r="X2015" s="547" t="s">
        <v>76</v>
      </c>
      <c r="Y2015" s="547" t="s">
        <v>76</v>
      </c>
      <c r="Z2015" s="568" t="s">
        <v>76</v>
      </c>
      <c r="AA2015" s="568" t="s">
        <v>76</v>
      </c>
      <c r="AB2015" s="567" t="s">
        <v>76</v>
      </c>
      <c r="AC2015" s="568" t="s">
        <v>76</v>
      </c>
      <c r="AD2015" s="568" t="s">
        <v>76</v>
      </c>
      <c r="AE2015" s="568" t="s">
        <v>76</v>
      </c>
      <c r="AF2015" s="568" t="s">
        <v>76</v>
      </c>
      <c r="AG2015" s="568" t="s">
        <v>76</v>
      </c>
      <c r="AH2015" s="568" t="s">
        <v>76</v>
      </c>
      <c r="AI2015" s="568">
        <v>13</v>
      </c>
      <c r="AJ2015" s="568" t="s">
        <v>76</v>
      </c>
      <c r="AK2015" s="567" t="s">
        <v>76</v>
      </c>
      <c r="AL2015" s="568" t="s">
        <v>76</v>
      </c>
      <c r="AM2015" s="568">
        <v>11.75</v>
      </c>
      <c r="AN2015" s="568" t="s">
        <v>76</v>
      </c>
      <c r="AO2015" s="568">
        <v>13</v>
      </c>
    </row>
    <row r="2016" spans="1:41" ht="15" customHeight="1">
      <c r="A2016" s="565" t="s">
        <v>1085</v>
      </c>
      <c r="B2016" s="701" t="s">
        <v>1259</v>
      </c>
      <c r="C2016" s="568"/>
      <c r="D2016" s="568"/>
      <c r="E2016" s="568"/>
      <c r="F2016" s="568"/>
      <c r="G2016" s="568"/>
      <c r="H2016" s="568"/>
      <c r="I2016" s="568"/>
      <c r="J2016" s="568"/>
      <c r="K2016" s="568"/>
      <c r="L2016" s="568"/>
      <c r="M2016" s="568"/>
      <c r="N2016" s="568"/>
      <c r="O2016" s="568"/>
      <c r="P2016" s="567"/>
      <c r="Q2016" s="567"/>
      <c r="R2016" s="547"/>
      <c r="S2016" s="547"/>
      <c r="T2016" s="547"/>
      <c r="U2016" s="547"/>
      <c r="V2016" s="547"/>
      <c r="W2016" s="547"/>
      <c r="X2016" s="547"/>
      <c r="Y2016" s="547"/>
      <c r="Z2016" s="568"/>
      <c r="AA2016" s="568"/>
      <c r="AB2016" s="567"/>
      <c r="AC2016" s="568"/>
      <c r="AD2016" s="568"/>
      <c r="AE2016" s="568"/>
      <c r="AF2016" s="568"/>
      <c r="AG2016" s="568"/>
      <c r="AH2016" s="568"/>
      <c r="AI2016" s="568"/>
      <c r="AJ2016" s="568"/>
      <c r="AK2016" s="567"/>
      <c r="AL2016" s="568"/>
      <c r="AM2016" s="568"/>
      <c r="AN2016" s="568"/>
      <c r="AO2016" s="568"/>
    </row>
    <row r="2017" spans="1:41" ht="15" customHeight="1">
      <c r="B2017" s="564" t="s">
        <v>401</v>
      </c>
      <c r="C2017" s="568">
        <v>13</v>
      </c>
      <c r="D2017" s="568">
        <v>13</v>
      </c>
      <c r="E2017" s="568">
        <v>12</v>
      </c>
      <c r="F2017" s="568">
        <v>12.5</v>
      </c>
      <c r="G2017" s="568">
        <v>13</v>
      </c>
      <c r="H2017" s="568">
        <v>13</v>
      </c>
      <c r="I2017" s="568">
        <v>13</v>
      </c>
      <c r="J2017" s="568">
        <v>13</v>
      </c>
      <c r="K2017" s="568">
        <v>16.5</v>
      </c>
      <c r="L2017" s="568">
        <v>13</v>
      </c>
      <c r="M2017" s="568">
        <v>14.5</v>
      </c>
      <c r="N2017" s="568">
        <v>14</v>
      </c>
      <c r="O2017" s="568">
        <v>11.5</v>
      </c>
      <c r="P2017" s="568">
        <v>13</v>
      </c>
      <c r="Q2017" s="568">
        <v>13</v>
      </c>
      <c r="R2017" s="547">
        <v>13</v>
      </c>
      <c r="S2017" s="547">
        <v>14.5</v>
      </c>
      <c r="T2017" s="547">
        <v>16</v>
      </c>
      <c r="U2017" s="547" t="s">
        <v>76</v>
      </c>
      <c r="V2017" s="547">
        <v>11.5</v>
      </c>
      <c r="W2017" s="547">
        <v>13</v>
      </c>
      <c r="X2017" s="547">
        <v>15.5</v>
      </c>
      <c r="Y2017" s="547">
        <v>11.5</v>
      </c>
      <c r="Z2017" s="568">
        <v>14.5</v>
      </c>
      <c r="AA2017" s="568">
        <v>13</v>
      </c>
      <c r="AB2017" s="568">
        <v>11.5</v>
      </c>
      <c r="AC2017" s="568">
        <v>15.3</v>
      </c>
      <c r="AD2017" s="568">
        <v>14</v>
      </c>
      <c r="AE2017" s="568">
        <v>11.5</v>
      </c>
      <c r="AF2017" s="568">
        <v>13.5</v>
      </c>
      <c r="AG2017" s="568">
        <v>15</v>
      </c>
      <c r="AH2017" s="568">
        <v>14.5</v>
      </c>
      <c r="AI2017" s="568">
        <v>17</v>
      </c>
      <c r="AJ2017" s="568">
        <v>15</v>
      </c>
      <c r="AK2017" s="567" t="s">
        <v>1550</v>
      </c>
      <c r="AL2017" s="568">
        <v>13</v>
      </c>
      <c r="AM2017" s="568">
        <v>11.5</v>
      </c>
      <c r="AN2017" s="568" t="s">
        <v>1669</v>
      </c>
      <c r="AO2017" s="568">
        <v>13</v>
      </c>
    </row>
    <row r="2018" spans="1:41" ht="15" customHeight="1">
      <c r="B2018" s="564" t="s">
        <v>402</v>
      </c>
      <c r="C2018" s="568" t="s">
        <v>76</v>
      </c>
      <c r="D2018" s="568" t="s">
        <v>76</v>
      </c>
      <c r="E2018" s="568" t="s">
        <v>76</v>
      </c>
      <c r="F2018" s="568" t="s">
        <v>76</v>
      </c>
      <c r="G2018" s="568" t="s">
        <v>76</v>
      </c>
      <c r="H2018" s="568" t="s">
        <v>76</v>
      </c>
      <c r="I2018" s="568" t="s">
        <v>76</v>
      </c>
      <c r="J2018" s="568" t="s">
        <v>76</v>
      </c>
      <c r="K2018" s="568" t="s">
        <v>76</v>
      </c>
      <c r="L2018" s="568" t="s">
        <v>76</v>
      </c>
      <c r="M2018" s="568" t="s">
        <v>76</v>
      </c>
      <c r="N2018" s="568" t="s">
        <v>76</v>
      </c>
      <c r="O2018" s="568" t="s">
        <v>76</v>
      </c>
      <c r="P2018" s="568" t="s">
        <v>76</v>
      </c>
      <c r="Q2018" s="568" t="s">
        <v>76</v>
      </c>
      <c r="R2018" s="547" t="s">
        <v>76</v>
      </c>
      <c r="S2018" s="547" t="s">
        <v>76</v>
      </c>
      <c r="T2018" s="547" t="s">
        <v>76</v>
      </c>
      <c r="U2018" s="547" t="s">
        <v>76</v>
      </c>
      <c r="V2018" s="547" t="s">
        <v>76</v>
      </c>
      <c r="W2018" s="547" t="s">
        <v>76</v>
      </c>
      <c r="X2018" s="547" t="s">
        <v>76</v>
      </c>
      <c r="Y2018" s="547" t="s">
        <v>76</v>
      </c>
      <c r="Z2018" s="568" t="s">
        <v>76</v>
      </c>
      <c r="AA2018" s="568" t="s">
        <v>76</v>
      </c>
      <c r="AB2018" s="568" t="s">
        <v>76</v>
      </c>
      <c r="AC2018" s="568">
        <v>16.3</v>
      </c>
      <c r="AD2018" s="568" t="s">
        <v>76</v>
      </c>
      <c r="AE2018" s="568" t="s">
        <v>76</v>
      </c>
      <c r="AF2018" s="568" t="s">
        <v>76</v>
      </c>
      <c r="AG2018" s="568" t="s">
        <v>76</v>
      </c>
      <c r="AH2018" s="568" t="s">
        <v>76</v>
      </c>
      <c r="AI2018" s="568" t="s">
        <v>76</v>
      </c>
      <c r="AJ2018" s="568" t="s">
        <v>76</v>
      </c>
      <c r="AK2018" s="568" t="s">
        <v>76</v>
      </c>
      <c r="AL2018" s="568" t="s">
        <v>76</v>
      </c>
      <c r="AM2018" s="568">
        <v>11.5</v>
      </c>
      <c r="AN2018" s="568" t="s">
        <v>76</v>
      </c>
      <c r="AO2018" s="568">
        <v>15.5</v>
      </c>
    </row>
    <row r="2019" spans="1:41" s="551" customFormat="1" ht="15" customHeight="1">
      <c r="A2019" s="2639" t="s">
        <v>211</v>
      </c>
      <c r="B2019" s="2639"/>
      <c r="C2019" s="568">
        <v>7</v>
      </c>
      <c r="D2019" s="568">
        <v>7</v>
      </c>
      <c r="E2019" s="568">
        <v>7</v>
      </c>
      <c r="F2019" s="568">
        <v>7</v>
      </c>
      <c r="G2019" s="568">
        <v>7</v>
      </c>
      <c r="H2019" s="568">
        <v>7</v>
      </c>
      <c r="I2019" s="568">
        <v>7</v>
      </c>
      <c r="J2019" s="568">
        <v>7</v>
      </c>
      <c r="K2019" s="568">
        <v>7</v>
      </c>
      <c r="L2019" s="568">
        <v>7</v>
      </c>
      <c r="M2019" s="568">
        <v>7</v>
      </c>
      <c r="N2019" s="568">
        <v>7</v>
      </c>
      <c r="O2019" s="568">
        <v>7</v>
      </c>
      <c r="P2019" s="568">
        <v>7</v>
      </c>
      <c r="Q2019" s="568">
        <v>7</v>
      </c>
      <c r="R2019" s="547">
        <v>7</v>
      </c>
      <c r="S2019" s="547">
        <v>7</v>
      </c>
      <c r="T2019" s="547">
        <v>7</v>
      </c>
      <c r="U2019" s="547">
        <v>7</v>
      </c>
      <c r="V2019" s="547">
        <v>7</v>
      </c>
      <c r="W2019" s="547">
        <v>7</v>
      </c>
      <c r="X2019" s="547">
        <v>7</v>
      </c>
      <c r="Y2019" s="547">
        <v>7</v>
      </c>
      <c r="Z2019" s="568">
        <v>7</v>
      </c>
      <c r="AA2019" s="568">
        <v>7</v>
      </c>
      <c r="AB2019" s="568">
        <v>7</v>
      </c>
      <c r="AC2019" s="568">
        <v>7</v>
      </c>
      <c r="AD2019" s="568">
        <v>7</v>
      </c>
      <c r="AE2019" s="568">
        <v>7</v>
      </c>
      <c r="AF2019" s="568">
        <v>7</v>
      </c>
      <c r="AG2019" s="568">
        <v>7</v>
      </c>
      <c r="AH2019" s="568">
        <v>7</v>
      </c>
      <c r="AI2019" s="568">
        <v>7</v>
      </c>
      <c r="AJ2019" s="568">
        <v>7</v>
      </c>
      <c r="AK2019" s="568">
        <v>7</v>
      </c>
      <c r="AL2019" s="568">
        <v>7</v>
      </c>
      <c r="AM2019" s="568">
        <v>7</v>
      </c>
      <c r="AN2019" s="568">
        <v>7</v>
      </c>
      <c r="AO2019" s="568" t="s">
        <v>76</v>
      </c>
    </row>
    <row r="2020" spans="1:41" ht="15" customHeight="1">
      <c r="A2020" s="2639" t="s">
        <v>408</v>
      </c>
      <c r="B2020" s="2639"/>
      <c r="C2020" s="568"/>
      <c r="D2020" s="568"/>
      <c r="E2020" s="568"/>
      <c r="F2020" s="568"/>
      <c r="G2020" s="568"/>
      <c r="H2020" s="568"/>
      <c r="I2020" s="568"/>
      <c r="J2020" s="568"/>
      <c r="K2020" s="568"/>
      <c r="L2020" s="568"/>
      <c r="M2020" s="568"/>
      <c r="N2020" s="568"/>
      <c r="O2020" s="568"/>
      <c r="P2020" s="567"/>
      <c r="Q2020" s="567"/>
      <c r="R2020" s="547"/>
      <c r="S2020" s="547"/>
      <c r="T2020" s="547"/>
      <c r="U2020" s="547"/>
      <c r="V2020" s="547"/>
      <c r="W2020" s="546"/>
      <c r="X2020" s="546"/>
      <c r="Y2020" s="547"/>
      <c r="Z2020" s="567"/>
      <c r="AA2020" s="567"/>
      <c r="AB2020" s="567"/>
      <c r="AC2020" s="567"/>
      <c r="AD2020" s="568"/>
      <c r="AE2020" s="568"/>
      <c r="AF2020" s="568"/>
      <c r="AG2020" s="568"/>
      <c r="AH2020" s="568"/>
      <c r="AI2020" s="568"/>
      <c r="AJ2020" s="568"/>
      <c r="AK2020" s="567"/>
      <c r="AL2020" s="568"/>
      <c r="AM2020" s="568">
        <v>7</v>
      </c>
      <c r="AN2020" s="568"/>
      <c r="AO2020" s="568"/>
    </row>
    <row r="2021" spans="1:41" ht="15" customHeight="1">
      <c r="B2021" s="564" t="s">
        <v>390</v>
      </c>
      <c r="C2021" s="568">
        <v>13</v>
      </c>
      <c r="D2021" s="568">
        <v>13</v>
      </c>
      <c r="E2021" s="547" t="s">
        <v>1669</v>
      </c>
      <c r="F2021" s="568">
        <v>13</v>
      </c>
      <c r="G2021" s="568">
        <v>13</v>
      </c>
      <c r="H2021" s="568">
        <v>13</v>
      </c>
      <c r="I2021" s="568">
        <v>13</v>
      </c>
      <c r="J2021" s="568">
        <v>13</v>
      </c>
      <c r="K2021" s="568">
        <v>13</v>
      </c>
      <c r="L2021" s="568">
        <v>13</v>
      </c>
      <c r="M2021" s="568">
        <v>13</v>
      </c>
      <c r="N2021" s="568">
        <v>13</v>
      </c>
      <c r="O2021" s="568">
        <v>13</v>
      </c>
      <c r="P2021" s="568">
        <v>13</v>
      </c>
      <c r="Q2021" s="568">
        <v>13</v>
      </c>
      <c r="R2021" s="547">
        <v>13</v>
      </c>
      <c r="S2021" s="547">
        <v>13</v>
      </c>
      <c r="T2021" s="547">
        <v>13</v>
      </c>
      <c r="U2021" s="547">
        <v>13</v>
      </c>
      <c r="V2021" s="547">
        <v>13</v>
      </c>
      <c r="W2021" s="547">
        <v>13</v>
      </c>
      <c r="X2021" s="547">
        <v>13</v>
      </c>
      <c r="Y2021" s="547">
        <v>13</v>
      </c>
      <c r="Z2021" s="568">
        <v>13</v>
      </c>
      <c r="AA2021" s="568">
        <v>13</v>
      </c>
      <c r="AB2021" s="568">
        <v>13</v>
      </c>
      <c r="AC2021" s="568">
        <v>13</v>
      </c>
      <c r="AD2021" s="568">
        <v>13</v>
      </c>
      <c r="AE2021" s="568">
        <v>13</v>
      </c>
      <c r="AF2021" s="568">
        <v>13</v>
      </c>
      <c r="AG2021" s="568">
        <v>13</v>
      </c>
      <c r="AH2021" s="568">
        <v>13</v>
      </c>
      <c r="AI2021" s="568">
        <v>10.5</v>
      </c>
      <c r="AJ2021" s="568">
        <v>13</v>
      </c>
      <c r="AK2021" s="568">
        <v>13</v>
      </c>
      <c r="AL2021" s="568">
        <v>13</v>
      </c>
      <c r="AM2021" s="568">
        <v>12</v>
      </c>
      <c r="AN2021" s="568" t="s">
        <v>1669</v>
      </c>
      <c r="AO2021" s="568">
        <v>13</v>
      </c>
    </row>
    <row r="2022" spans="1:41" ht="15" customHeight="1">
      <c r="B2022" s="564" t="s">
        <v>391</v>
      </c>
      <c r="C2022" s="568" t="s">
        <v>76</v>
      </c>
      <c r="D2022" s="568" t="s">
        <v>76</v>
      </c>
      <c r="E2022" s="568" t="s">
        <v>76</v>
      </c>
      <c r="F2022" s="568" t="s">
        <v>76</v>
      </c>
      <c r="G2022" s="568" t="s">
        <v>76</v>
      </c>
      <c r="H2022" s="568" t="s">
        <v>76</v>
      </c>
      <c r="I2022" s="568">
        <v>13</v>
      </c>
      <c r="J2022" s="568" t="s">
        <v>76</v>
      </c>
      <c r="K2022" s="568">
        <v>13</v>
      </c>
      <c r="L2022" s="568" t="s">
        <v>76</v>
      </c>
      <c r="M2022" s="568" t="s">
        <v>76</v>
      </c>
      <c r="N2022" s="568" t="s">
        <v>76</v>
      </c>
      <c r="O2022" s="568" t="s">
        <v>76</v>
      </c>
      <c r="P2022" s="567" t="s">
        <v>76</v>
      </c>
      <c r="Q2022" s="567" t="s">
        <v>76</v>
      </c>
      <c r="R2022" s="547">
        <v>13</v>
      </c>
      <c r="S2022" s="547" t="s">
        <v>76</v>
      </c>
      <c r="T2022" s="547" t="s">
        <v>76</v>
      </c>
      <c r="U2022" s="547" t="s">
        <v>76</v>
      </c>
      <c r="V2022" s="547" t="s">
        <v>76</v>
      </c>
      <c r="W2022" s="546" t="s">
        <v>76</v>
      </c>
      <c r="X2022" s="546" t="s">
        <v>76</v>
      </c>
      <c r="Y2022" s="546" t="s">
        <v>76</v>
      </c>
      <c r="Z2022" s="568">
        <v>12</v>
      </c>
      <c r="AA2022" s="568" t="s">
        <v>76</v>
      </c>
      <c r="AB2022" s="567" t="s">
        <v>76</v>
      </c>
      <c r="AC2022" s="568" t="s">
        <v>76</v>
      </c>
      <c r="AD2022" s="568" t="s">
        <v>76</v>
      </c>
      <c r="AE2022" s="568" t="s">
        <v>76</v>
      </c>
      <c r="AF2022" s="568" t="s">
        <v>76</v>
      </c>
      <c r="AG2022" s="568" t="s">
        <v>76</v>
      </c>
      <c r="AH2022" s="568" t="s">
        <v>76</v>
      </c>
      <c r="AI2022" s="568">
        <v>13</v>
      </c>
      <c r="AJ2022" s="568" t="s">
        <v>76</v>
      </c>
      <c r="AK2022" s="567" t="s">
        <v>76</v>
      </c>
      <c r="AL2022" s="568" t="s">
        <v>76</v>
      </c>
      <c r="AM2022" s="568">
        <v>13</v>
      </c>
      <c r="AN2022" s="568" t="s">
        <v>76</v>
      </c>
      <c r="AO2022" s="568">
        <v>13</v>
      </c>
    </row>
    <row r="2023" spans="1:41" ht="15" customHeight="1">
      <c r="A2023" s="2639" t="s">
        <v>409</v>
      </c>
      <c r="B2023" s="2639"/>
      <c r="C2023" s="568"/>
      <c r="D2023" s="568"/>
      <c r="E2023" s="568"/>
      <c r="F2023" s="568"/>
      <c r="G2023" s="568"/>
      <c r="H2023" s="568"/>
      <c r="I2023" s="568"/>
      <c r="J2023" s="568"/>
      <c r="K2023" s="568"/>
      <c r="L2023" s="568"/>
      <c r="M2023" s="568"/>
      <c r="N2023" s="568"/>
      <c r="O2023" s="568"/>
      <c r="P2023" s="567"/>
      <c r="Q2023" s="567"/>
      <c r="R2023" s="547"/>
      <c r="S2023" s="547"/>
      <c r="T2023" s="547"/>
      <c r="U2023" s="547"/>
      <c r="V2023" s="547"/>
      <c r="W2023" s="546"/>
      <c r="X2023" s="546"/>
      <c r="Y2023" s="546"/>
      <c r="Z2023" s="568"/>
      <c r="AA2023" s="568"/>
      <c r="AB2023" s="567"/>
      <c r="AC2023" s="568"/>
      <c r="AD2023" s="568"/>
      <c r="AE2023" s="568"/>
      <c r="AF2023" s="568"/>
      <c r="AG2023" s="568"/>
      <c r="AH2023" s="568"/>
      <c r="AI2023" s="568"/>
      <c r="AJ2023" s="568"/>
      <c r="AK2023" s="567"/>
      <c r="AL2023" s="568"/>
      <c r="AM2023" s="568"/>
      <c r="AN2023" s="568"/>
      <c r="AO2023" s="568"/>
    </row>
    <row r="2024" spans="1:41" ht="15" customHeight="1">
      <c r="B2024" s="564" t="s">
        <v>390</v>
      </c>
      <c r="C2024" s="568">
        <v>13</v>
      </c>
      <c r="D2024" s="568">
        <v>13</v>
      </c>
      <c r="E2024" s="568">
        <v>13</v>
      </c>
      <c r="F2024" s="568">
        <v>13</v>
      </c>
      <c r="G2024" s="568" t="s">
        <v>76</v>
      </c>
      <c r="H2024" s="568" t="s">
        <v>76</v>
      </c>
      <c r="I2024" s="568">
        <v>13</v>
      </c>
      <c r="J2024" s="568">
        <v>13</v>
      </c>
      <c r="K2024" s="568">
        <v>13</v>
      </c>
      <c r="L2024" s="568">
        <v>13</v>
      </c>
      <c r="M2024" s="568">
        <v>13</v>
      </c>
      <c r="N2024" s="568">
        <v>13</v>
      </c>
      <c r="O2024" s="568">
        <v>13</v>
      </c>
      <c r="P2024" s="568">
        <v>13</v>
      </c>
      <c r="Q2024" s="568">
        <v>13</v>
      </c>
      <c r="R2024" s="547">
        <v>13</v>
      </c>
      <c r="S2024" s="547">
        <v>13</v>
      </c>
      <c r="T2024" s="547">
        <v>13</v>
      </c>
      <c r="U2024" s="547">
        <v>13</v>
      </c>
      <c r="V2024" s="547">
        <v>13</v>
      </c>
      <c r="W2024" s="547">
        <v>13</v>
      </c>
      <c r="X2024" s="547">
        <v>13</v>
      </c>
      <c r="Y2024" s="547">
        <v>13</v>
      </c>
      <c r="Z2024" s="568">
        <v>13</v>
      </c>
      <c r="AA2024" s="568">
        <v>13</v>
      </c>
      <c r="AB2024" s="568">
        <v>13</v>
      </c>
      <c r="AC2024" s="568">
        <v>13</v>
      </c>
      <c r="AD2024" s="568">
        <v>13</v>
      </c>
      <c r="AE2024" s="568" t="s">
        <v>2894</v>
      </c>
      <c r="AF2024" s="568">
        <v>13</v>
      </c>
      <c r="AG2024" s="568">
        <v>13</v>
      </c>
      <c r="AH2024" s="568">
        <v>13</v>
      </c>
      <c r="AI2024" s="568">
        <v>12.5</v>
      </c>
      <c r="AJ2024" s="568">
        <v>13</v>
      </c>
      <c r="AK2024" s="568" t="s">
        <v>76</v>
      </c>
      <c r="AL2024" s="568" t="s">
        <v>76</v>
      </c>
      <c r="AM2024" s="568" t="s">
        <v>76</v>
      </c>
      <c r="AN2024" s="568">
        <v>13</v>
      </c>
      <c r="AO2024" s="568">
        <v>9.99</v>
      </c>
    </row>
    <row r="2025" spans="1:41" ht="15" customHeight="1">
      <c r="B2025" s="564" t="s">
        <v>391</v>
      </c>
      <c r="C2025" s="568" t="s">
        <v>76</v>
      </c>
      <c r="D2025" s="568" t="s">
        <v>76</v>
      </c>
      <c r="E2025" s="568" t="s">
        <v>76</v>
      </c>
      <c r="F2025" s="568" t="s">
        <v>76</v>
      </c>
      <c r="G2025" s="568" t="s">
        <v>76</v>
      </c>
      <c r="H2025" s="568" t="s">
        <v>76</v>
      </c>
      <c r="I2025" s="568" t="s">
        <v>76</v>
      </c>
      <c r="J2025" s="568" t="s">
        <v>76</v>
      </c>
      <c r="K2025" s="568">
        <v>13</v>
      </c>
      <c r="L2025" s="568" t="s">
        <v>76</v>
      </c>
      <c r="M2025" s="568" t="s">
        <v>76</v>
      </c>
      <c r="N2025" s="568" t="s">
        <v>76</v>
      </c>
      <c r="O2025" s="567" t="s">
        <v>76</v>
      </c>
      <c r="P2025" s="568" t="s">
        <v>76</v>
      </c>
      <c r="Q2025" s="567" t="s">
        <v>76</v>
      </c>
      <c r="R2025" s="547">
        <v>13</v>
      </c>
      <c r="S2025" s="547" t="s">
        <v>76</v>
      </c>
      <c r="T2025" s="547" t="s">
        <v>76</v>
      </c>
      <c r="U2025" s="547" t="s">
        <v>76</v>
      </c>
      <c r="V2025" s="547" t="s">
        <v>76</v>
      </c>
      <c r="W2025" s="547" t="s">
        <v>76</v>
      </c>
      <c r="X2025" s="547" t="s">
        <v>76</v>
      </c>
      <c r="Y2025" s="547" t="s">
        <v>76</v>
      </c>
      <c r="Z2025" s="568" t="s">
        <v>76</v>
      </c>
      <c r="AA2025" s="568" t="s">
        <v>76</v>
      </c>
      <c r="AB2025" s="568">
        <v>13</v>
      </c>
      <c r="AC2025" s="567" t="s">
        <v>76</v>
      </c>
      <c r="AD2025" s="568" t="s">
        <v>76</v>
      </c>
      <c r="AE2025" s="568">
        <v>13</v>
      </c>
      <c r="AF2025" s="568" t="s">
        <v>76</v>
      </c>
      <c r="AG2025" s="568" t="s">
        <v>76</v>
      </c>
      <c r="AH2025" s="568" t="s">
        <v>76</v>
      </c>
      <c r="AI2025" s="568" t="s">
        <v>76</v>
      </c>
      <c r="AJ2025" s="568" t="s">
        <v>76</v>
      </c>
      <c r="AK2025" s="567" t="s">
        <v>76</v>
      </c>
      <c r="AL2025" s="568" t="s">
        <v>76</v>
      </c>
      <c r="AM2025" s="568" t="s">
        <v>76</v>
      </c>
      <c r="AN2025" s="568" t="s">
        <v>76</v>
      </c>
      <c r="AO2025" s="568">
        <v>13</v>
      </c>
    </row>
    <row r="2026" spans="1:41" ht="15" customHeight="1">
      <c r="A2026" s="2639" t="s">
        <v>410</v>
      </c>
      <c r="B2026" s="2639"/>
      <c r="C2026" s="568"/>
      <c r="D2026" s="568"/>
      <c r="E2026" s="568"/>
      <c r="F2026" s="568"/>
      <c r="G2026" s="568"/>
      <c r="H2026" s="568"/>
      <c r="I2026" s="568"/>
      <c r="J2026" s="568"/>
      <c r="K2026" s="568"/>
      <c r="L2026" s="568"/>
      <c r="M2026" s="568"/>
      <c r="N2026" s="568"/>
      <c r="O2026" s="567"/>
      <c r="P2026" s="568"/>
      <c r="Q2026" s="567"/>
      <c r="R2026" s="547"/>
      <c r="S2026" s="547"/>
      <c r="T2026" s="547"/>
      <c r="U2026" s="547"/>
      <c r="V2026" s="547"/>
      <c r="W2026" s="547"/>
      <c r="X2026" s="547"/>
      <c r="Y2026" s="547"/>
      <c r="Z2026" s="568"/>
      <c r="AA2026" s="568"/>
      <c r="AB2026" s="567"/>
      <c r="AC2026" s="567"/>
      <c r="AD2026" s="568"/>
      <c r="AE2026" s="568"/>
      <c r="AF2026" s="568"/>
      <c r="AG2026" s="568"/>
      <c r="AH2026" s="568"/>
      <c r="AI2026" s="568"/>
      <c r="AJ2026" s="568"/>
      <c r="AK2026" s="567"/>
      <c r="AL2026" s="568"/>
      <c r="AM2026" s="568"/>
      <c r="AN2026" s="568"/>
      <c r="AO2026" s="568"/>
    </row>
    <row r="2027" spans="1:41" ht="15" customHeight="1">
      <c r="B2027" s="564" t="s">
        <v>390</v>
      </c>
      <c r="C2027" s="568">
        <v>14</v>
      </c>
      <c r="D2027" s="568">
        <v>14</v>
      </c>
      <c r="E2027" s="568">
        <v>14</v>
      </c>
      <c r="F2027" s="568">
        <v>13</v>
      </c>
      <c r="G2027" s="568">
        <v>14</v>
      </c>
      <c r="H2027" s="568">
        <v>13</v>
      </c>
      <c r="I2027" s="568" t="s">
        <v>76</v>
      </c>
      <c r="J2027" s="568">
        <v>14.75</v>
      </c>
      <c r="K2027" s="568">
        <v>11.5</v>
      </c>
      <c r="L2027" s="568">
        <v>15.5</v>
      </c>
      <c r="M2027" s="568">
        <v>16</v>
      </c>
      <c r="N2027" s="568" t="s">
        <v>1550</v>
      </c>
      <c r="O2027" s="568">
        <v>17</v>
      </c>
      <c r="P2027" s="568">
        <v>12.5</v>
      </c>
      <c r="Q2027" s="567" t="s">
        <v>2451</v>
      </c>
      <c r="R2027" s="547">
        <v>16</v>
      </c>
      <c r="S2027" s="547">
        <v>15.5</v>
      </c>
      <c r="T2027" s="547" t="s">
        <v>3100</v>
      </c>
      <c r="U2027" s="547">
        <v>16</v>
      </c>
      <c r="V2027" s="547">
        <v>12.5</v>
      </c>
      <c r="W2027" s="547">
        <v>15.5</v>
      </c>
      <c r="X2027" s="547" t="s">
        <v>2931</v>
      </c>
      <c r="Y2027" s="547">
        <v>16</v>
      </c>
      <c r="Z2027" s="568">
        <v>16.5</v>
      </c>
      <c r="AA2027" s="568">
        <v>16</v>
      </c>
      <c r="AB2027" s="568">
        <v>16</v>
      </c>
      <c r="AC2027" s="568">
        <v>14</v>
      </c>
      <c r="AD2027" s="568">
        <v>14</v>
      </c>
      <c r="AE2027" s="568">
        <v>14.5</v>
      </c>
      <c r="AF2027" s="568">
        <v>16</v>
      </c>
      <c r="AG2027" s="568">
        <v>16</v>
      </c>
      <c r="AH2027" s="568">
        <v>13.4</v>
      </c>
      <c r="AI2027" s="568">
        <v>14.5</v>
      </c>
      <c r="AJ2027" s="568">
        <v>16</v>
      </c>
      <c r="AK2027" s="567" t="s">
        <v>1908</v>
      </c>
      <c r="AL2027" s="568" t="s">
        <v>76</v>
      </c>
      <c r="AM2027" s="568" t="s">
        <v>76</v>
      </c>
      <c r="AN2027" s="568">
        <v>13</v>
      </c>
      <c r="AO2027" s="568">
        <v>16</v>
      </c>
    </row>
    <row r="2028" spans="1:41" ht="15" customHeight="1">
      <c r="B2028" s="564" t="s">
        <v>391</v>
      </c>
      <c r="C2028" s="568" t="s">
        <v>76</v>
      </c>
      <c r="D2028" s="568" t="s">
        <v>76</v>
      </c>
      <c r="E2028" s="568" t="s">
        <v>76</v>
      </c>
      <c r="F2028" s="568" t="s">
        <v>76</v>
      </c>
      <c r="G2028" s="568" t="s">
        <v>76</v>
      </c>
      <c r="H2028" s="568" t="s">
        <v>76</v>
      </c>
      <c r="I2028" s="568" t="s">
        <v>76</v>
      </c>
      <c r="J2028" s="568" t="s">
        <v>76</v>
      </c>
      <c r="K2028" s="568">
        <v>17.5</v>
      </c>
      <c r="L2028" s="568" t="s">
        <v>76</v>
      </c>
      <c r="M2028" s="568" t="s">
        <v>76</v>
      </c>
      <c r="N2028" s="568" t="s">
        <v>1614</v>
      </c>
      <c r="O2028" s="567" t="s">
        <v>76</v>
      </c>
      <c r="P2028" s="567" t="s">
        <v>76</v>
      </c>
      <c r="Q2028" s="567" t="s">
        <v>76</v>
      </c>
      <c r="R2028" s="547">
        <v>19.5</v>
      </c>
      <c r="S2028" s="547" t="s">
        <v>76</v>
      </c>
      <c r="T2028" s="547" t="s">
        <v>76</v>
      </c>
      <c r="U2028" s="547" t="s">
        <v>76</v>
      </c>
      <c r="V2028" s="547" t="s">
        <v>76</v>
      </c>
      <c r="W2028" s="547" t="s">
        <v>76</v>
      </c>
      <c r="X2028" s="547" t="s">
        <v>76</v>
      </c>
      <c r="Y2028" s="547" t="s">
        <v>76</v>
      </c>
      <c r="Z2028" s="568" t="s">
        <v>76</v>
      </c>
      <c r="AA2028" s="568" t="s">
        <v>76</v>
      </c>
      <c r="AB2028" s="568" t="s">
        <v>76</v>
      </c>
      <c r="AC2028" s="568">
        <v>16</v>
      </c>
      <c r="AD2028" s="568" t="s">
        <v>76</v>
      </c>
      <c r="AE2028" s="568" t="s">
        <v>76</v>
      </c>
      <c r="AF2028" s="568" t="s">
        <v>76</v>
      </c>
      <c r="AG2028" s="568" t="s">
        <v>76</v>
      </c>
      <c r="AH2028" s="568">
        <v>16.5</v>
      </c>
      <c r="AI2028" s="568">
        <v>19</v>
      </c>
      <c r="AJ2028" s="568" t="s">
        <v>76</v>
      </c>
      <c r="AK2028" s="567" t="s">
        <v>76</v>
      </c>
      <c r="AL2028" s="568" t="s">
        <v>76</v>
      </c>
      <c r="AM2028" s="568" t="s">
        <v>76</v>
      </c>
      <c r="AN2028" s="568">
        <v>16</v>
      </c>
      <c r="AO2028" s="568">
        <v>19</v>
      </c>
    </row>
    <row r="2029" spans="1:41" ht="15" customHeight="1">
      <c r="A2029" s="2639" t="s">
        <v>411</v>
      </c>
      <c r="B2029" s="2639"/>
      <c r="C2029" s="568"/>
      <c r="D2029" s="568"/>
      <c r="E2029" s="568"/>
      <c r="F2029" s="568"/>
      <c r="G2029" s="568"/>
      <c r="H2029" s="568"/>
      <c r="I2029" s="568"/>
      <c r="J2029" s="568"/>
      <c r="K2029" s="568"/>
      <c r="L2029" s="568"/>
      <c r="M2029" s="568"/>
      <c r="N2029" s="568"/>
      <c r="O2029" s="567"/>
      <c r="P2029" s="567"/>
      <c r="Q2029" s="567"/>
      <c r="R2029" s="547"/>
      <c r="S2029" s="547"/>
      <c r="T2029" s="547"/>
      <c r="U2029" s="547"/>
      <c r="V2029" s="547"/>
      <c r="W2029" s="547"/>
      <c r="X2029" s="547"/>
      <c r="Y2029" s="547"/>
      <c r="Z2029" s="568"/>
      <c r="AA2029" s="568"/>
      <c r="AB2029" s="568"/>
      <c r="AC2029" s="568"/>
      <c r="AD2029" s="568"/>
      <c r="AE2029" s="568"/>
      <c r="AF2029" s="568"/>
      <c r="AG2029" s="568"/>
      <c r="AH2029" s="568"/>
      <c r="AI2029" s="568"/>
      <c r="AJ2029" s="568"/>
      <c r="AK2029" s="567"/>
      <c r="AL2029" s="568"/>
      <c r="AM2029" s="568"/>
      <c r="AN2029" s="568"/>
      <c r="AO2029" s="568"/>
    </row>
    <row r="2030" spans="1:41" ht="15" customHeight="1">
      <c r="B2030" s="564" t="s">
        <v>390</v>
      </c>
      <c r="C2030" s="568">
        <v>13</v>
      </c>
      <c r="D2030" s="568">
        <v>14</v>
      </c>
      <c r="E2030" s="547" t="s">
        <v>2685</v>
      </c>
      <c r="F2030" s="568">
        <v>12</v>
      </c>
      <c r="G2030" s="547" t="s">
        <v>2389</v>
      </c>
      <c r="H2030" s="568" t="s">
        <v>2982</v>
      </c>
      <c r="I2030" s="568">
        <v>13</v>
      </c>
      <c r="J2030" s="547" t="s">
        <v>2904</v>
      </c>
      <c r="K2030" s="568">
        <v>14.5</v>
      </c>
      <c r="L2030" s="568" t="s">
        <v>2706</v>
      </c>
      <c r="M2030" s="568">
        <v>10</v>
      </c>
      <c r="N2030" s="568">
        <v>14.75</v>
      </c>
      <c r="O2030" s="568" t="s">
        <v>2258</v>
      </c>
      <c r="P2030" s="568" t="s">
        <v>1854</v>
      </c>
      <c r="Q2030" s="568">
        <v>13</v>
      </c>
      <c r="R2030" s="547">
        <v>13</v>
      </c>
      <c r="S2030" s="547" t="s">
        <v>1933</v>
      </c>
      <c r="T2030" s="547" t="s">
        <v>2458</v>
      </c>
      <c r="U2030" s="547">
        <v>15.5</v>
      </c>
      <c r="V2030" s="546" t="s">
        <v>1847</v>
      </c>
      <c r="W2030" s="547">
        <v>15.5</v>
      </c>
      <c r="X2030" s="547">
        <v>15</v>
      </c>
      <c r="Y2030" s="547">
        <v>15</v>
      </c>
      <c r="Z2030" s="568">
        <v>15.5</v>
      </c>
      <c r="AA2030" s="568">
        <v>14.5</v>
      </c>
      <c r="AB2030" s="568">
        <v>13</v>
      </c>
      <c r="AC2030" s="568">
        <v>8</v>
      </c>
      <c r="AD2030" s="568">
        <v>14</v>
      </c>
      <c r="AE2030" s="568">
        <v>13</v>
      </c>
      <c r="AF2030" s="568">
        <v>16</v>
      </c>
      <c r="AG2030" s="568">
        <v>15.5</v>
      </c>
      <c r="AH2030" s="568">
        <v>9</v>
      </c>
      <c r="AI2030" s="568">
        <v>9.5</v>
      </c>
      <c r="AJ2030" s="568">
        <v>16</v>
      </c>
      <c r="AK2030" s="568">
        <v>13.5</v>
      </c>
      <c r="AL2030" s="568">
        <v>13</v>
      </c>
      <c r="AM2030" s="568">
        <v>9</v>
      </c>
      <c r="AN2030" s="568" t="s">
        <v>76</v>
      </c>
      <c r="AO2030" s="568">
        <v>10</v>
      </c>
    </row>
    <row r="2031" spans="1:41" ht="15" customHeight="1">
      <c r="A2031" s="517"/>
      <c r="B2031" s="566" t="s">
        <v>391</v>
      </c>
      <c r="C2031" s="572" t="s">
        <v>76</v>
      </c>
      <c r="D2031" s="572" t="s">
        <v>76</v>
      </c>
      <c r="E2031" s="572" t="s">
        <v>76</v>
      </c>
      <c r="F2031" s="572" t="s">
        <v>76</v>
      </c>
      <c r="G2031" s="572" t="s">
        <v>76</v>
      </c>
      <c r="H2031" s="572" t="s">
        <v>76</v>
      </c>
      <c r="I2031" s="572">
        <v>13</v>
      </c>
      <c r="J2031" s="572" t="s">
        <v>76</v>
      </c>
      <c r="K2031" s="572">
        <v>16.5</v>
      </c>
      <c r="L2031" s="572" t="s">
        <v>76</v>
      </c>
      <c r="M2031" s="572">
        <v>14</v>
      </c>
      <c r="N2031" s="572" t="s">
        <v>76</v>
      </c>
      <c r="O2031" s="573" t="s">
        <v>76</v>
      </c>
      <c r="P2031" s="573" t="s">
        <v>76</v>
      </c>
      <c r="Q2031" s="572" t="s">
        <v>76</v>
      </c>
      <c r="R2031" s="552">
        <v>13</v>
      </c>
      <c r="S2031" s="552" t="s">
        <v>76</v>
      </c>
      <c r="T2031" s="553" t="s">
        <v>76</v>
      </c>
      <c r="U2031" s="553" t="s">
        <v>76</v>
      </c>
      <c r="V2031" s="553" t="s">
        <v>76</v>
      </c>
      <c r="W2031" s="553" t="s">
        <v>76</v>
      </c>
      <c r="X2031" s="553" t="s">
        <v>76</v>
      </c>
      <c r="Y2031" s="553" t="s">
        <v>76</v>
      </c>
      <c r="Z2031" s="572" t="s">
        <v>76</v>
      </c>
      <c r="AA2031" s="572" t="s">
        <v>76</v>
      </c>
      <c r="AB2031" s="573" t="s">
        <v>76</v>
      </c>
      <c r="AC2031" s="572">
        <v>11</v>
      </c>
      <c r="AD2031" s="573" t="s">
        <v>76</v>
      </c>
      <c r="AE2031" s="573" t="s">
        <v>76</v>
      </c>
      <c r="AF2031" s="573" t="s">
        <v>76</v>
      </c>
      <c r="AG2031" s="573" t="s">
        <v>76</v>
      </c>
      <c r="AH2031" s="572">
        <v>12</v>
      </c>
      <c r="AI2031" s="572">
        <v>10</v>
      </c>
      <c r="AJ2031" s="572" t="s">
        <v>76</v>
      </c>
      <c r="AK2031" s="573" t="s">
        <v>76</v>
      </c>
      <c r="AL2031" s="573" t="s">
        <v>76</v>
      </c>
      <c r="AM2031" s="572">
        <v>11.5</v>
      </c>
      <c r="AN2031" s="572" t="s">
        <v>76</v>
      </c>
      <c r="AO2031" s="572">
        <v>13</v>
      </c>
    </row>
    <row r="2032" spans="1:41" s="1047" customFormat="1" ht="15" customHeight="1">
      <c r="A2032" s="2573" t="s">
        <v>548</v>
      </c>
      <c r="B2032" s="2573"/>
      <c r="C2032" s="2573"/>
      <c r="D2032" s="2573"/>
      <c r="E2032" s="2573"/>
      <c r="F2032" s="2573"/>
      <c r="G2032" s="2573"/>
      <c r="H2032" s="2573"/>
      <c r="I2032" s="2573"/>
      <c r="J2032" s="1049"/>
      <c r="K2032" s="1049"/>
      <c r="L2032" s="1049"/>
      <c r="M2032" s="1049"/>
      <c r="N2032" s="1049"/>
      <c r="O2032" s="1049"/>
      <c r="P2032" s="1049"/>
      <c r="Q2032" s="1049"/>
      <c r="R2032" s="1049"/>
      <c r="S2032" s="1049"/>
      <c r="T2032" s="2573" t="s">
        <v>3562</v>
      </c>
      <c r="U2032" s="2573"/>
      <c r="V2032" s="2573"/>
      <c r="W2032" s="2573"/>
      <c r="X2032" s="2573"/>
      <c r="Y2032" s="1050"/>
      <c r="Z2032" s="1048"/>
      <c r="AA2032" s="1048"/>
      <c r="AB2032" s="1048"/>
      <c r="AC2032" s="1048"/>
      <c r="AF2032" s="1050"/>
      <c r="AG2032" s="1050"/>
      <c r="AH2032" s="1050"/>
      <c r="AI2032" s="1050"/>
      <c r="AJ2032" s="1050"/>
    </row>
    <row r="2033" spans="1:41" s="1047" customFormat="1" ht="15" customHeight="1">
      <c r="B2033" s="1047" t="s">
        <v>399</v>
      </c>
      <c r="U2033" s="1047" t="s">
        <v>399</v>
      </c>
      <c r="V2033" s="1048"/>
      <c r="W2033" s="1048"/>
      <c r="X2033" s="1048"/>
      <c r="Y2033" s="1048"/>
      <c r="AA2033" s="1048"/>
      <c r="AB2033" s="1048"/>
      <c r="AC2033" s="1048"/>
      <c r="AH2033" s="1048"/>
      <c r="AI2033" s="1048"/>
      <c r="AJ2033" s="1048"/>
    </row>
    <row r="2034" spans="1:41" ht="15" customHeight="1"/>
    <row r="2035" spans="1:41" s="641" customFormat="1" ht="15" customHeight="1">
      <c r="B2035" s="2637" t="s">
        <v>2875</v>
      </c>
      <c r="C2035" s="2637"/>
      <c r="D2035" s="2637"/>
      <c r="E2035" s="2637"/>
      <c r="F2035" s="2637"/>
      <c r="G2035" s="2637"/>
      <c r="H2035" s="2637"/>
      <c r="I2035" s="2637"/>
      <c r="J2035" s="2637"/>
      <c r="K2035" s="2643" t="s">
        <v>3437</v>
      </c>
      <c r="L2035" s="2643"/>
      <c r="M2035" s="2643"/>
      <c r="N2035" s="2643"/>
      <c r="O2035" s="2643"/>
      <c r="P2035" s="2643"/>
      <c r="Q2035" s="2643"/>
      <c r="S2035" s="2598" t="s">
        <v>2229</v>
      </c>
      <c r="T2035" s="2598"/>
      <c r="U2035" s="642"/>
      <c r="V2035" s="642"/>
      <c r="W2035" s="642"/>
      <c r="X2035" s="642"/>
      <c r="Y2035" s="642"/>
      <c r="AA2035" s="642"/>
      <c r="AB2035" s="642"/>
      <c r="AC2035" s="642"/>
      <c r="AD2035" s="642"/>
      <c r="AE2035" s="642"/>
      <c r="AF2035" s="642"/>
      <c r="AG2035" s="642"/>
      <c r="AH2035" s="642"/>
      <c r="AI2035" s="642"/>
      <c r="AJ2035" s="642"/>
      <c r="AK2035" s="642"/>
      <c r="AL2035" s="642"/>
      <c r="AM2035" s="642"/>
      <c r="AN2035" s="642"/>
      <c r="AO2035" s="642"/>
    </row>
    <row r="2036" spans="1:41" ht="15" customHeight="1">
      <c r="C2036" s="709"/>
      <c r="D2036" s="709"/>
      <c r="E2036" s="709"/>
      <c r="F2036" s="709"/>
      <c r="G2036" s="709"/>
      <c r="H2036" s="709"/>
      <c r="I2036" s="705"/>
      <c r="J2036" s="2628"/>
      <c r="K2036" s="2628"/>
      <c r="L2036" s="2628"/>
      <c r="M2036" s="543"/>
      <c r="N2036" s="543"/>
      <c r="O2036" s="543"/>
      <c r="P2036" s="543"/>
      <c r="S2036" s="2641" t="s">
        <v>1130</v>
      </c>
      <c r="T2036" s="2641"/>
      <c r="U2036" s="602"/>
      <c r="V2036" s="704"/>
      <c r="W2036" s="704"/>
      <c r="X2036" s="704"/>
      <c r="Y2036" s="543"/>
      <c r="AA2036" s="709"/>
      <c r="AB2036" s="709"/>
      <c r="AC2036" s="705"/>
      <c r="AD2036" s="704"/>
      <c r="AE2036" s="704"/>
      <c r="AF2036" s="704"/>
      <c r="AG2036" s="543"/>
      <c r="AH2036" s="709"/>
      <c r="AI2036" s="709"/>
      <c r="AJ2036" s="602"/>
      <c r="AK2036" s="602"/>
      <c r="AL2036" s="602"/>
      <c r="AM2036" s="602"/>
      <c r="AN2036" s="602"/>
      <c r="AO2036" s="543"/>
    </row>
    <row r="2037" spans="1:41" s="555" customFormat="1" ht="15" customHeight="1">
      <c r="A2037" s="2582" t="s">
        <v>369</v>
      </c>
      <c r="B2037" s="2583"/>
      <c r="C2037" s="2586" t="s">
        <v>230</v>
      </c>
      <c r="D2037" s="2586"/>
      <c r="E2037" s="2586"/>
      <c r="F2037" s="2586"/>
      <c r="G2037" s="2574" t="s">
        <v>370</v>
      </c>
      <c r="H2037" s="2575"/>
      <c r="I2037" s="2575"/>
      <c r="J2037" s="2576"/>
      <c r="K2037" s="2574" t="s">
        <v>371</v>
      </c>
      <c r="L2037" s="2575"/>
      <c r="M2037" s="2575"/>
      <c r="N2037" s="2575"/>
      <c r="O2037" s="2575"/>
      <c r="P2037" s="2575"/>
      <c r="Q2037" s="2575"/>
      <c r="R2037" s="2575"/>
      <c r="S2037" s="2575"/>
      <c r="T2037" s="2575"/>
      <c r="U2037" s="2575"/>
      <c r="V2037" s="2575"/>
      <c r="W2037" s="2575"/>
      <c r="X2037" s="2575"/>
      <c r="Y2037" s="2575"/>
      <c r="Z2037" s="2575"/>
      <c r="AA2037" s="2575"/>
      <c r="AB2037" s="2575"/>
      <c r="AC2037" s="2575"/>
      <c r="AD2037" s="2575"/>
      <c r="AE2037" s="2575"/>
      <c r="AF2037" s="2575"/>
      <c r="AG2037" s="2576"/>
      <c r="AH2037" s="2574" t="s">
        <v>3545</v>
      </c>
      <c r="AI2037" s="2575"/>
      <c r="AJ2037" s="2575"/>
      <c r="AK2037" s="2575"/>
      <c r="AL2037" s="2575"/>
      <c r="AM2037" s="2575"/>
      <c r="AN2037" s="2575"/>
      <c r="AO2037" s="2576"/>
    </row>
    <row r="2038" spans="1:41" s="555" customFormat="1" ht="32.25" customHeight="1">
      <c r="A2038" s="2584"/>
      <c r="B2038" s="2585"/>
      <c r="C2038" s="933" t="s">
        <v>372</v>
      </c>
      <c r="D2038" s="933" t="s">
        <v>373</v>
      </c>
      <c r="E2038" s="933" t="s">
        <v>374</v>
      </c>
      <c r="F2038" s="933" t="s">
        <v>375</v>
      </c>
      <c r="G2038" s="933" t="s">
        <v>376</v>
      </c>
      <c r="H2038" s="933" t="s">
        <v>377</v>
      </c>
      <c r="I2038" s="933" t="s">
        <v>1066</v>
      </c>
      <c r="J2038" s="933" t="s">
        <v>378</v>
      </c>
      <c r="K2038" s="933" t="s">
        <v>890</v>
      </c>
      <c r="L2038" s="933" t="s">
        <v>379</v>
      </c>
      <c r="M2038" s="933" t="s">
        <v>380</v>
      </c>
      <c r="N2038" s="933" t="s">
        <v>381</v>
      </c>
      <c r="O2038" s="933" t="s">
        <v>382</v>
      </c>
      <c r="P2038" s="933" t="s">
        <v>383</v>
      </c>
      <c r="Q2038" s="933" t="s">
        <v>384</v>
      </c>
      <c r="R2038" s="933" t="s">
        <v>412</v>
      </c>
      <c r="S2038" s="933" t="s">
        <v>413</v>
      </c>
      <c r="T2038" s="933" t="s">
        <v>414</v>
      </c>
      <c r="U2038" s="933" t="s">
        <v>415</v>
      </c>
      <c r="V2038" s="933" t="s">
        <v>416</v>
      </c>
      <c r="W2038" s="933" t="s">
        <v>417</v>
      </c>
      <c r="X2038" s="933" t="s">
        <v>418</v>
      </c>
      <c r="Y2038" s="933" t="s">
        <v>419</v>
      </c>
      <c r="Z2038" s="933" t="s">
        <v>420</v>
      </c>
      <c r="AA2038" s="933" t="s">
        <v>421</v>
      </c>
      <c r="AB2038" s="933" t="s">
        <v>422</v>
      </c>
      <c r="AC2038" s="933" t="s">
        <v>423</v>
      </c>
      <c r="AD2038" s="933" t="s">
        <v>424</v>
      </c>
      <c r="AE2038" s="933" t="s">
        <v>425</v>
      </c>
      <c r="AF2038" s="933" t="s">
        <v>426</v>
      </c>
      <c r="AG2038" s="933" t="s">
        <v>427</v>
      </c>
      <c r="AH2038" s="933" t="s">
        <v>3003</v>
      </c>
      <c r="AI2038" s="933" t="s">
        <v>432</v>
      </c>
      <c r="AJ2038" s="933" t="s">
        <v>428</v>
      </c>
      <c r="AK2038" s="933" t="s">
        <v>429</v>
      </c>
      <c r="AL2038" s="933" t="s">
        <v>430</v>
      </c>
      <c r="AM2038" s="933" t="s">
        <v>362</v>
      </c>
      <c r="AN2038" s="933" t="s">
        <v>431</v>
      </c>
      <c r="AO2038" s="933" t="s">
        <v>1260</v>
      </c>
    </row>
    <row r="2039" spans="1:41" s="711" customFormat="1" ht="15" customHeight="1">
      <c r="A2039" s="2642" t="s">
        <v>44</v>
      </c>
      <c r="B2039" s="2642"/>
      <c r="C2039" s="574">
        <v>5.75</v>
      </c>
      <c r="D2039" s="574">
        <v>4</v>
      </c>
      <c r="E2039" s="574" t="s">
        <v>2790</v>
      </c>
      <c r="F2039" s="568">
        <v>4.5</v>
      </c>
      <c r="G2039" s="568" t="s">
        <v>1226</v>
      </c>
      <c r="H2039" s="568" t="s">
        <v>1226</v>
      </c>
      <c r="I2039" s="568">
        <v>5.5</v>
      </c>
      <c r="J2039" s="568">
        <v>6.5</v>
      </c>
      <c r="K2039" s="568" t="s">
        <v>3128</v>
      </c>
      <c r="L2039" s="568" t="s">
        <v>807</v>
      </c>
      <c r="M2039" s="568" t="s">
        <v>1456</v>
      </c>
      <c r="N2039" s="568">
        <v>5</v>
      </c>
      <c r="O2039" s="568" t="s">
        <v>3129</v>
      </c>
      <c r="P2039" s="568">
        <v>4.5</v>
      </c>
      <c r="Q2039" s="568">
        <v>4.5</v>
      </c>
      <c r="R2039" s="546" t="s">
        <v>2829</v>
      </c>
      <c r="S2039" s="548" t="s">
        <v>397</v>
      </c>
      <c r="T2039" s="547">
        <v>5.5</v>
      </c>
      <c r="U2039" s="547" t="s">
        <v>2769</v>
      </c>
      <c r="V2039" s="547">
        <v>6</v>
      </c>
      <c r="W2039" s="547">
        <v>5.5</v>
      </c>
      <c r="X2039" s="547" t="s">
        <v>3018</v>
      </c>
      <c r="Y2039" s="547">
        <v>6</v>
      </c>
      <c r="Z2039" s="568" t="s">
        <v>3111</v>
      </c>
      <c r="AA2039" s="568">
        <v>5</v>
      </c>
      <c r="AB2039" s="568">
        <v>6</v>
      </c>
      <c r="AC2039" s="568" t="s">
        <v>794</v>
      </c>
      <c r="AD2039" s="568">
        <v>5.5</v>
      </c>
      <c r="AE2039" s="568" t="s">
        <v>2986</v>
      </c>
      <c r="AF2039" s="568" t="s">
        <v>2950</v>
      </c>
      <c r="AG2039" s="568" t="s">
        <v>2769</v>
      </c>
      <c r="AH2039" s="567" t="s">
        <v>3102</v>
      </c>
      <c r="AI2039" s="567" t="s">
        <v>3023</v>
      </c>
      <c r="AJ2039" s="568">
        <v>5.5</v>
      </c>
      <c r="AK2039" s="568">
        <v>4.75</v>
      </c>
      <c r="AL2039" s="568">
        <v>6</v>
      </c>
      <c r="AM2039" s="568">
        <v>4</v>
      </c>
      <c r="AN2039" s="568">
        <v>1</v>
      </c>
      <c r="AO2039" s="568" t="s">
        <v>3091</v>
      </c>
    </row>
    <row r="2040" spans="1:41" ht="15" customHeight="1">
      <c r="A2040" s="2639" t="s">
        <v>45</v>
      </c>
      <c r="B2040" s="2639"/>
      <c r="C2040" s="569"/>
      <c r="D2040" s="569"/>
      <c r="E2040" s="569"/>
      <c r="F2040" s="569"/>
      <c r="G2040" s="569"/>
      <c r="H2040" s="569"/>
      <c r="I2040" s="569"/>
      <c r="J2040" s="569"/>
      <c r="K2040" s="569"/>
      <c r="L2040" s="569"/>
      <c r="M2040" s="569"/>
      <c r="N2040" s="569"/>
      <c r="O2040" s="569"/>
      <c r="P2040" s="569"/>
      <c r="Q2040" s="569"/>
      <c r="R2040" s="546"/>
      <c r="S2040" s="546"/>
      <c r="T2040" s="546"/>
      <c r="U2040" s="546"/>
      <c r="V2040" s="546"/>
      <c r="W2040" s="546"/>
      <c r="X2040" s="546"/>
      <c r="Y2040" s="547"/>
      <c r="Z2040" s="567"/>
      <c r="AA2040" s="567"/>
      <c r="AB2040" s="567"/>
      <c r="AC2040" s="567"/>
      <c r="AD2040" s="567"/>
      <c r="AE2040" s="567"/>
      <c r="AF2040" s="567"/>
      <c r="AG2040" s="567"/>
      <c r="AH2040" s="567"/>
      <c r="AI2040" s="567"/>
      <c r="AJ2040" s="567"/>
      <c r="AK2040" s="567"/>
      <c r="AL2040" s="567"/>
      <c r="AM2040" s="567"/>
      <c r="AN2040" s="568"/>
      <c r="AO2040" s="568"/>
    </row>
    <row r="2041" spans="1:41" ht="15" customHeight="1">
      <c r="A2041" s="514" t="s">
        <v>856</v>
      </c>
      <c r="B2041" s="512" t="s">
        <v>2314</v>
      </c>
      <c r="C2041" s="574">
        <v>7.25</v>
      </c>
      <c r="D2041" s="574">
        <v>7.25</v>
      </c>
      <c r="E2041" s="568">
        <v>7</v>
      </c>
      <c r="F2041" s="568">
        <v>7.5</v>
      </c>
      <c r="G2041" s="568">
        <v>7.25</v>
      </c>
      <c r="H2041" s="568">
        <v>7.5</v>
      </c>
      <c r="I2041" s="568">
        <v>7.25</v>
      </c>
      <c r="J2041" s="568">
        <v>7</v>
      </c>
      <c r="K2041" s="568" t="s">
        <v>2323</v>
      </c>
      <c r="L2041" s="570" t="s">
        <v>2616</v>
      </c>
      <c r="M2041" s="568">
        <v>13</v>
      </c>
      <c r="N2041" s="568" t="s">
        <v>2328</v>
      </c>
      <c r="O2041" s="567" t="s">
        <v>1894</v>
      </c>
      <c r="P2041" s="568">
        <v>7.75</v>
      </c>
      <c r="Q2041" s="568" t="s">
        <v>2323</v>
      </c>
      <c r="R2041" s="547">
        <v>12</v>
      </c>
      <c r="S2041" s="547" t="s">
        <v>1549</v>
      </c>
      <c r="T2041" s="547" t="s">
        <v>2907</v>
      </c>
      <c r="U2041" s="547" t="s">
        <v>2839</v>
      </c>
      <c r="V2041" s="547">
        <v>9</v>
      </c>
      <c r="W2041" s="547" t="s">
        <v>1853</v>
      </c>
      <c r="X2041" s="547" t="s">
        <v>2266</v>
      </c>
      <c r="Y2041" s="547" t="s">
        <v>2387</v>
      </c>
      <c r="Z2041" s="568" t="s">
        <v>2616</v>
      </c>
      <c r="AA2041" s="568">
        <v>12</v>
      </c>
      <c r="AB2041" s="568" t="s">
        <v>1854</v>
      </c>
      <c r="AC2041" s="567" t="s">
        <v>3130</v>
      </c>
      <c r="AD2041" s="568">
        <v>12</v>
      </c>
      <c r="AE2041" s="568" t="s">
        <v>1669</v>
      </c>
      <c r="AF2041" s="568" t="s">
        <v>2839</v>
      </c>
      <c r="AG2041" s="568" t="s">
        <v>1749</v>
      </c>
      <c r="AH2041" s="568" t="s">
        <v>3131</v>
      </c>
      <c r="AI2041" s="567" t="s">
        <v>3132</v>
      </c>
      <c r="AJ2041" s="568" t="s">
        <v>2384</v>
      </c>
      <c r="AK2041" s="567" t="s">
        <v>2627</v>
      </c>
      <c r="AL2041" s="568">
        <v>9</v>
      </c>
      <c r="AM2041" s="568">
        <v>9</v>
      </c>
      <c r="AN2041" s="568">
        <v>5.25</v>
      </c>
      <c r="AO2041" s="568" t="s">
        <v>3008</v>
      </c>
    </row>
    <row r="2042" spans="1:41" ht="15" customHeight="1">
      <c r="A2042" s="514" t="s">
        <v>1085</v>
      </c>
      <c r="B2042" s="512" t="s">
        <v>2315</v>
      </c>
      <c r="C2042" s="574">
        <v>7.5</v>
      </c>
      <c r="D2042" s="574">
        <v>7.5</v>
      </c>
      <c r="E2042" s="568">
        <v>7.5</v>
      </c>
      <c r="F2042" s="568">
        <v>7.75</v>
      </c>
      <c r="G2042" s="568">
        <v>7.5</v>
      </c>
      <c r="H2042" s="568">
        <v>8</v>
      </c>
      <c r="I2042" s="568">
        <v>7.5</v>
      </c>
      <c r="J2042" s="568">
        <v>7.25</v>
      </c>
      <c r="K2042" s="568">
        <v>9</v>
      </c>
      <c r="L2042" s="570">
        <v>9</v>
      </c>
      <c r="M2042" s="568">
        <v>11.5</v>
      </c>
      <c r="N2042" s="568" t="s">
        <v>2328</v>
      </c>
      <c r="O2042" s="567" t="s">
        <v>2255</v>
      </c>
      <c r="P2042" s="568">
        <v>8</v>
      </c>
      <c r="Q2042" s="568">
        <v>11</v>
      </c>
      <c r="R2042" s="547">
        <v>12</v>
      </c>
      <c r="S2042" s="547" t="s">
        <v>1549</v>
      </c>
      <c r="T2042" s="547" t="s">
        <v>2907</v>
      </c>
      <c r="U2042" s="547" t="s">
        <v>2839</v>
      </c>
      <c r="V2042" s="547">
        <v>9</v>
      </c>
      <c r="W2042" s="547" t="s">
        <v>1853</v>
      </c>
      <c r="X2042" s="547">
        <v>8.5</v>
      </c>
      <c r="Y2042" s="547" t="s">
        <v>1645</v>
      </c>
      <c r="Z2042" s="568" t="s">
        <v>2616</v>
      </c>
      <c r="AA2042" s="568">
        <v>12</v>
      </c>
      <c r="AB2042" s="568">
        <v>11.5</v>
      </c>
      <c r="AC2042" s="567" t="s">
        <v>3045</v>
      </c>
      <c r="AD2042" s="568">
        <v>12</v>
      </c>
      <c r="AE2042" s="568" t="s">
        <v>1669</v>
      </c>
      <c r="AF2042" s="568" t="s">
        <v>2839</v>
      </c>
      <c r="AG2042" s="568" t="s">
        <v>1960</v>
      </c>
      <c r="AH2042" s="568" t="s">
        <v>3133</v>
      </c>
      <c r="AI2042" s="567" t="s">
        <v>3134</v>
      </c>
      <c r="AJ2042" s="568" t="s">
        <v>2501</v>
      </c>
      <c r="AK2042" s="567" t="s">
        <v>3083</v>
      </c>
      <c r="AL2042" s="568">
        <v>9</v>
      </c>
      <c r="AM2042" s="568" t="s">
        <v>2351</v>
      </c>
      <c r="AN2042" s="568">
        <v>6</v>
      </c>
      <c r="AO2042" s="568" t="s">
        <v>3135</v>
      </c>
    </row>
    <row r="2043" spans="1:41" ht="15" customHeight="1">
      <c r="A2043" s="514" t="s">
        <v>827</v>
      </c>
      <c r="B2043" s="512" t="s">
        <v>2316</v>
      </c>
      <c r="C2043" s="574">
        <v>8</v>
      </c>
      <c r="D2043" s="574">
        <v>8</v>
      </c>
      <c r="E2043" s="568">
        <v>7.75</v>
      </c>
      <c r="F2043" s="568">
        <v>8</v>
      </c>
      <c r="G2043" s="568">
        <v>8</v>
      </c>
      <c r="H2043" s="568">
        <v>8.25</v>
      </c>
      <c r="I2043" s="568">
        <v>8.25</v>
      </c>
      <c r="J2043" s="568">
        <v>7.5</v>
      </c>
      <c r="K2043" s="568" t="s">
        <v>3123</v>
      </c>
      <c r="L2043" s="570">
        <v>9</v>
      </c>
      <c r="M2043" s="568">
        <v>11</v>
      </c>
      <c r="N2043" s="568" t="s">
        <v>2351</v>
      </c>
      <c r="O2043" s="567" t="s">
        <v>1549</v>
      </c>
      <c r="P2043" s="568">
        <v>8.25</v>
      </c>
      <c r="Q2043" s="568">
        <v>10</v>
      </c>
      <c r="R2043" s="547">
        <v>12</v>
      </c>
      <c r="S2043" s="547" t="s">
        <v>1549</v>
      </c>
      <c r="T2043" s="547" t="s">
        <v>2351</v>
      </c>
      <c r="U2043" s="547" t="s">
        <v>2885</v>
      </c>
      <c r="V2043" s="547">
        <v>9.25</v>
      </c>
      <c r="W2043" s="547" t="s">
        <v>2323</v>
      </c>
      <c r="X2043" s="547" t="s">
        <v>3136</v>
      </c>
      <c r="Y2043" s="547" t="s">
        <v>1645</v>
      </c>
      <c r="Z2043" s="568" t="s">
        <v>2616</v>
      </c>
      <c r="AA2043" s="568">
        <v>12</v>
      </c>
      <c r="AB2043" s="568">
        <v>11.5</v>
      </c>
      <c r="AC2043" s="567" t="s">
        <v>3045</v>
      </c>
      <c r="AD2043" s="568">
        <v>12</v>
      </c>
      <c r="AE2043" s="568" t="s">
        <v>1645</v>
      </c>
      <c r="AF2043" s="568" t="s">
        <v>1669</v>
      </c>
      <c r="AG2043" s="568" t="s">
        <v>1960</v>
      </c>
      <c r="AH2043" s="567" t="s">
        <v>3137</v>
      </c>
      <c r="AI2043" s="567" t="s">
        <v>3125</v>
      </c>
      <c r="AJ2043" s="568" t="s">
        <v>2479</v>
      </c>
      <c r="AK2043" s="567" t="s">
        <v>2550</v>
      </c>
      <c r="AL2043" s="568">
        <v>9</v>
      </c>
      <c r="AM2043" s="568">
        <v>6.67</v>
      </c>
      <c r="AN2043" s="568">
        <v>8</v>
      </c>
      <c r="AO2043" s="568" t="s">
        <v>3076</v>
      </c>
    </row>
    <row r="2044" spans="1:41" ht="15" customHeight="1">
      <c r="A2044" s="514" t="s">
        <v>828</v>
      </c>
      <c r="B2044" s="512" t="s">
        <v>2317</v>
      </c>
      <c r="C2044" s="574">
        <v>8.25</v>
      </c>
      <c r="D2044" s="574">
        <v>8.5</v>
      </c>
      <c r="E2044" s="568">
        <v>8</v>
      </c>
      <c r="F2044" s="568">
        <v>8.5</v>
      </c>
      <c r="G2044" s="568">
        <v>8.25</v>
      </c>
      <c r="H2044" s="568">
        <v>8.5</v>
      </c>
      <c r="I2044" s="568">
        <v>8.5</v>
      </c>
      <c r="J2044" s="568">
        <v>7.75</v>
      </c>
      <c r="K2044" s="568" t="s">
        <v>3126</v>
      </c>
      <c r="L2044" s="568" t="s">
        <v>76</v>
      </c>
      <c r="M2044" s="568">
        <v>10.5</v>
      </c>
      <c r="N2044" s="568" t="s">
        <v>76</v>
      </c>
      <c r="O2044" s="567" t="s">
        <v>1549</v>
      </c>
      <c r="P2044" s="568">
        <v>8.5</v>
      </c>
      <c r="Q2044" s="568" t="s">
        <v>76</v>
      </c>
      <c r="R2044" s="547">
        <v>7.75</v>
      </c>
      <c r="S2044" s="547">
        <v>9</v>
      </c>
      <c r="T2044" s="547">
        <v>9.5</v>
      </c>
      <c r="U2044" s="547" t="s">
        <v>76</v>
      </c>
      <c r="V2044" s="547" t="s">
        <v>76</v>
      </c>
      <c r="W2044" s="547" t="s">
        <v>2323</v>
      </c>
      <c r="X2044" s="547" t="s">
        <v>3138</v>
      </c>
      <c r="Y2044" s="546" t="s">
        <v>2996</v>
      </c>
      <c r="Z2044" s="567" t="s">
        <v>76</v>
      </c>
      <c r="AA2044" s="567" t="s">
        <v>76</v>
      </c>
      <c r="AB2044" s="568">
        <v>11.5</v>
      </c>
      <c r="AC2044" s="567" t="s">
        <v>1782</v>
      </c>
      <c r="AD2044" s="568">
        <v>12</v>
      </c>
      <c r="AE2044" s="568" t="s">
        <v>76</v>
      </c>
      <c r="AF2044" s="568">
        <v>10</v>
      </c>
      <c r="AG2044" s="568" t="s">
        <v>76</v>
      </c>
      <c r="AH2044" s="567" t="s">
        <v>3139</v>
      </c>
      <c r="AI2044" s="567" t="s">
        <v>3140</v>
      </c>
      <c r="AJ2044" s="568" t="s">
        <v>2479</v>
      </c>
      <c r="AK2044" s="567">
        <v>10</v>
      </c>
      <c r="AL2044" s="568">
        <v>9</v>
      </c>
      <c r="AM2044" s="568">
        <v>5.5</v>
      </c>
      <c r="AN2044" s="568">
        <v>8</v>
      </c>
      <c r="AO2044" s="568" t="s">
        <v>3141</v>
      </c>
    </row>
    <row r="2045" spans="1:41" ht="15" customHeight="1">
      <c r="A2045" s="514" t="s">
        <v>854</v>
      </c>
      <c r="B2045" s="512" t="s">
        <v>2318</v>
      </c>
      <c r="C2045" s="574" t="s">
        <v>76</v>
      </c>
      <c r="D2045" s="574">
        <v>8.5</v>
      </c>
      <c r="E2045" s="568" t="s">
        <v>76</v>
      </c>
      <c r="F2045" s="568" t="s">
        <v>76</v>
      </c>
      <c r="G2045" s="568">
        <v>8.25</v>
      </c>
      <c r="H2045" s="568">
        <v>8.5</v>
      </c>
      <c r="I2045" s="568">
        <v>8.5</v>
      </c>
      <c r="J2045" s="568">
        <v>7.75</v>
      </c>
      <c r="K2045" s="568" t="s">
        <v>2481</v>
      </c>
      <c r="L2045" s="568" t="s">
        <v>76</v>
      </c>
      <c r="M2045" s="568" t="s">
        <v>76</v>
      </c>
      <c r="N2045" s="568" t="s">
        <v>76</v>
      </c>
      <c r="O2045" s="567" t="s">
        <v>1549</v>
      </c>
      <c r="P2045" s="568"/>
      <c r="Q2045" s="568" t="s">
        <v>76</v>
      </c>
      <c r="R2045" s="547">
        <v>7.75</v>
      </c>
      <c r="S2045" s="547" t="s">
        <v>76</v>
      </c>
      <c r="T2045" s="547">
        <v>9.5</v>
      </c>
      <c r="U2045" s="547" t="s">
        <v>76</v>
      </c>
      <c r="V2045" s="547" t="s">
        <v>76</v>
      </c>
      <c r="W2045" s="547" t="s">
        <v>2323</v>
      </c>
      <c r="X2045" s="547" t="s">
        <v>3138</v>
      </c>
      <c r="Y2045" s="547" t="s">
        <v>2979</v>
      </c>
      <c r="Z2045" s="567" t="s">
        <v>76</v>
      </c>
      <c r="AA2045" s="567" t="s">
        <v>76</v>
      </c>
      <c r="AB2045" s="568">
        <v>11.5</v>
      </c>
      <c r="AC2045" s="567" t="s">
        <v>1782</v>
      </c>
      <c r="AD2045" s="568" t="s">
        <v>76</v>
      </c>
      <c r="AE2045" s="568" t="s">
        <v>76</v>
      </c>
      <c r="AF2045" s="568">
        <v>10</v>
      </c>
      <c r="AG2045" s="568" t="s">
        <v>76</v>
      </c>
      <c r="AH2045" s="567" t="s">
        <v>3142</v>
      </c>
      <c r="AI2045" s="567" t="s">
        <v>3127</v>
      </c>
      <c r="AJ2045" s="568" t="s">
        <v>2479</v>
      </c>
      <c r="AK2045" s="567">
        <v>10.5</v>
      </c>
      <c r="AL2045" s="568">
        <v>9</v>
      </c>
      <c r="AM2045" s="568" t="s">
        <v>76</v>
      </c>
      <c r="AN2045" s="568">
        <v>8</v>
      </c>
      <c r="AO2045" s="568" t="s">
        <v>76</v>
      </c>
    </row>
    <row r="2046" spans="1:41" ht="15" customHeight="1">
      <c r="A2046" s="2639" t="s">
        <v>388</v>
      </c>
      <c r="B2046" s="2639"/>
      <c r="C2046" s="568"/>
      <c r="D2046" s="568"/>
      <c r="E2046" s="568"/>
      <c r="F2046" s="568"/>
      <c r="G2046" s="568"/>
      <c r="H2046" s="568"/>
      <c r="I2046" s="568"/>
      <c r="J2046" s="568"/>
      <c r="K2046" s="568"/>
      <c r="L2046" s="568"/>
      <c r="M2046" s="568"/>
      <c r="N2046" s="568"/>
      <c r="O2046" s="567" t="s">
        <v>311</v>
      </c>
      <c r="P2046" s="568"/>
      <c r="Q2046" s="567"/>
      <c r="R2046" s="547"/>
      <c r="S2046" s="547"/>
      <c r="T2046" s="547"/>
      <c r="U2046" s="547"/>
      <c r="V2046" s="547"/>
      <c r="W2046" s="547"/>
      <c r="X2046" s="546"/>
      <c r="Y2046" s="547"/>
      <c r="Z2046" s="567"/>
      <c r="AA2046" s="567"/>
      <c r="AB2046" s="568"/>
      <c r="AC2046" s="567"/>
      <c r="AD2046" s="568"/>
      <c r="AE2046" s="568"/>
      <c r="AF2046" s="568"/>
      <c r="AG2046" s="568"/>
      <c r="AH2046" s="567"/>
      <c r="AI2046" s="567"/>
      <c r="AJ2046" s="567"/>
      <c r="AK2046" s="567"/>
      <c r="AL2046" s="567"/>
      <c r="AM2046" s="567"/>
      <c r="AN2046" s="568"/>
      <c r="AO2046" s="568"/>
    </row>
    <row r="2047" spans="1:41" ht="15" customHeight="1">
      <c r="A2047" s="2639" t="s">
        <v>389</v>
      </c>
      <c r="B2047" s="2639"/>
      <c r="C2047" s="568"/>
      <c r="D2047" s="568"/>
      <c r="E2047" s="568"/>
      <c r="F2047" s="568"/>
      <c r="G2047" s="568"/>
      <c r="H2047" s="568"/>
      <c r="I2047" s="568"/>
      <c r="J2047" s="568"/>
      <c r="K2047" s="568"/>
      <c r="L2047" s="568"/>
      <c r="M2047" s="568"/>
      <c r="N2047" s="568"/>
      <c r="O2047" s="567"/>
      <c r="P2047" s="568"/>
      <c r="Q2047" s="567"/>
      <c r="R2047" s="547"/>
      <c r="S2047" s="547"/>
      <c r="T2047" s="547"/>
      <c r="U2047" s="547"/>
      <c r="V2047" s="547"/>
      <c r="W2047" s="547"/>
      <c r="X2047" s="546"/>
      <c r="Y2047" s="547"/>
      <c r="Z2047" s="567"/>
      <c r="AA2047" s="567"/>
      <c r="AB2047" s="568"/>
      <c r="AC2047" s="567"/>
      <c r="AD2047" s="568"/>
      <c r="AE2047" s="568"/>
      <c r="AF2047" s="568"/>
      <c r="AG2047" s="568"/>
      <c r="AH2047" s="567"/>
      <c r="AI2047" s="567"/>
      <c r="AJ2047" s="567"/>
      <c r="AK2047" s="567"/>
      <c r="AL2047" s="567"/>
      <c r="AM2047" s="567"/>
      <c r="AN2047" s="568"/>
      <c r="AO2047" s="568"/>
    </row>
    <row r="2048" spans="1:41" ht="15" customHeight="1">
      <c r="A2048" s="563"/>
      <c r="B2048" s="564" t="s">
        <v>390</v>
      </c>
      <c r="C2048" s="547" t="s">
        <v>1646</v>
      </c>
      <c r="D2048" s="547">
        <v>10</v>
      </c>
      <c r="E2048" s="547" t="s">
        <v>2841</v>
      </c>
      <c r="F2048" s="568">
        <v>10</v>
      </c>
      <c r="G2048" s="547" t="s">
        <v>2323</v>
      </c>
      <c r="H2048" s="568">
        <v>12</v>
      </c>
      <c r="I2048" s="568">
        <v>11</v>
      </c>
      <c r="J2048" s="568">
        <v>10</v>
      </c>
      <c r="K2048" s="568">
        <v>13</v>
      </c>
      <c r="L2048" s="568">
        <v>10</v>
      </c>
      <c r="M2048" s="568">
        <v>13</v>
      </c>
      <c r="N2048" s="568">
        <v>12</v>
      </c>
      <c r="O2048" s="568">
        <v>12</v>
      </c>
      <c r="P2048" s="568">
        <v>13</v>
      </c>
      <c r="Q2048" s="568">
        <v>8.5</v>
      </c>
      <c r="R2048" s="547">
        <v>13</v>
      </c>
      <c r="S2048" s="547">
        <v>13</v>
      </c>
      <c r="T2048" s="547">
        <v>13</v>
      </c>
      <c r="U2048" s="547">
        <v>13</v>
      </c>
      <c r="V2048" s="547">
        <v>12</v>
      </c>
      <c r="W2048" s="547">
        <v>13</v>
      </c>
      <c r="X2048" s="547">
        <v>11</v>
      </c>
      <c r="Y2048" s="547">
        <v>13</v>
      </c>
      <c r="Z2048" s="568">
        <v>13</v>
      </c>
      <c r="AA2048" s="568">
        <v>11</v>
      </c>
      <c r="AB2048" s="568">
        <v>12</v>
      </c>
      <c r="AC2048" s="568">
        <v>13</v>
      </c>
      <c r="AD2048" s="568">
        <v>9</v>
      </c>
      <c r="AE2048" s="568">
        <v>12.5</v>
      </c>
      <c r="AF2048" s="568">
        <v>13</v>
      </c>
      <c r="AG2048" s="568">
        <v>13</v>
      </c>
      <c r="AH2048" s="568">
        <v>13</v>
      </c>
      <c r="AI2048" s="568">
        <v>11.5</v>
      </c>
      <c r="AJ2048" s="568">
        <v>13</v>
      </c>
      <c r="AK2048" s="568">
        <v>12</v>
      </c>
      <c r="AL2048" s="568">
        <v>13</v>
      </c>
      <c r="AM2048" s="568">
        <v>12</v>
      </c>
      <c r="AN2048" s="568">
        <v>8</v>
      </c>
      <c r="AO2048" s="568">
        <v>13</v>
      </c>
    </row>
    <row r="2049" spans="1:41" ht="15" customHeight="1">
      <c r="A2049" s="563"/>
      <c r="B2049" s="564" t="s">
        <v>391</v>
      </c>
      <c r="C2049" s="568" t="s">
        <v>2867</v>
      </c>
      <c r="D2049" s="568" t="s">
        <v>76</v>
      </c>
      <c r="E2049" s="568" t="s">
        <v>76</v>
      </c>
      <c r="F2049" s="568" t="s">
        <v>76</v>
      </c>
      <c r="G2049" s="568" t="s">
        <v>76</v>
      </c>
      <c r="H2049" s="568"/>
      <c r="I2049" s="568" t="s">
        <v>76</v>
      </c>
      <c r="J2049" s="568" t="s">
        <v>76</v>
      </c>
      <c r="K2049" s="568">
        <v>13</v>
      </c>
      <c r="L2049" s="568" t="s">
        <v>76</v>
      </c>
      <c r="M2049" s="568" t="s">
        <v>76</v>
      </c>
      <c r="N2049" s="568" t="s">
        <v>76</v>
      </c>
      <c r="O2049" s="567" t="s">
        <v>76</v>
      </c>
      <c r="P2049" s="568" t="s">
        <v>76</v>
      </c>
      <c r="Q2049" s="568"/>
      <c r="R2049" s="547">
        <v>13</v>
      </c>
      <c r="S2049" s="547" t="s">
        <v>76</v>
      </c>
      <c r="T2049" s="547" t="s">
        <v>76</v>
      </c>
      <c r="U2049" s="547" t="s">
        <v>76</v>
      </c>
      <c r="V2049" s="547" t="s">
        <v>76</v>
      </c>
      <c r="W2049" s="547" t="s">
        <v>76</v>
      </c>
      <c r="X2049" s="547">
        <v>13</v>
      </c>
      <c r="Y2049" s="547">
        <v>2</v>
      </c>
      <c r="Z2049" s="568" t="s">
        <v>76</v>
      </c>
      <c r="AA2049" s="568">
        <v>13</v>
      </c>
      <c r="AB2049" s="568" t="s">
        <v>76</v>
      </c>
      <c r="AC2049" s="568" t="s">
        <v>76</v>
      </c>
      <c r="AD2049" s="568" t="s">
        <v>76</v>
      </c>
      <c r="AE2049" s="568" t="s">
        <v>76</v>
      </c>
      <c r="AF2049" s="568" t="s">
        <v>76</v>
      </c>
      <c r="AG2049" s="568" t="s">
        <v>76</v>
      </c>
      <c r="AH2049" s="567" t="s">
        <v>76</v>
      </c>
      <c r="AI2049" s="568" t="s">
        <v>76</v>
      </c>
      <c r="AJ2049" s="568" t="s">
        <v>76</v>
      </c>
      <c r="AK2049" s="567" t="s">
        <v>76</v>
      </c>
      <c r="AL2049" s="568" t="s">
        <v>76</v>
      </c>
      <c r="AM2049" s="568">
        <v>12</v>
      </c>
      <c r="AN2049" s="568" t="s">
        <v>76</v>
      </c>
      <c r="AO2049" s="568">
        <v>13</v>
      </c>
    </row>
    <row r="2050" spans="1:41" ht="15" customHeight="1">
      <c r="A2050" s="2639" t="s">
        <v>400</v>
      </c>
      <c r="B2050" s="2639"/>
      <c r="C2050" s="568"/>
      <c r="D2050" s="568"/>
      <c r="E2050" s="568"/>
      <c r="F2050" s="568"/>
      <c r="G2050" s="568"/>
      <c r="H2050" s="568"/>
      <c r="I2050" s="568"/>
      <c r="J2050" s="568"/>
      <c r="K2050" s="568"/>
      <c r="L2050" s="568"/>
      <c r="M2050" s="568"/>
      <c r="N2050" s="568"/>
      <c r="O2050" s="567"/>
      <c r="P2050" s="568"/>
      <c r="Q2050" s="567"/>
      <c r="R2050" s="547"/>
      <c r="S2050" s="547"/>
      <c r="T2050" s="547"/>
      <c r="U2050" s="547"/>
      <c r="V2050" s="547"/>
      <c r="W2050" s="547"/>
      <c r="X2050" s="547"/>
      <c r="Y2050" s="547"/>
      <c r="Z2050" s="567"/>
      <c r="AA2050" s="567"/>
      <c r="AB2050" s="568"/>
      <c r="AC2050" s="568"/>
      <c r="AD2050" s="568"/>
      <c r="AE2050" s="568"/>
      <c r="AF2050" s="568"/>
      <c r="AG2050" s="568"/>
      <c r="AH2050" s="567"/>
      <c r="AI2050" s="568"/>
      <c r="AJ2050" s="568"/>
      <c r="AK2050" s="567"/>
      <c r="AL2050" s="568"/>
      <c r="AM2050" s="568"/>
      <c r="AN2050" s="568"/>
      <c r="AO2050" s="568"/>
    </row>
    <row r="2051" spans="1:41" ht="15" customHeight="1">
      <c r="B2051" s="564" t="s">
        <v>390</v>
      </c>
      <c r="C2051" s="568">
        <v>12.5</v>
      </c>
      <c r="D2051" s="568">
        <v>12</v>
      </c>
      <c r="E2051" s="547" t="s">
        <v>1647</v>
      </c>
      <c r="F2051" s="568">
        <v>13</v>
      </c>
      <c r="G2051" s="568">
        <v>12.5</v>
      </c>
      <c r="H2051" s="568">
        <v>12</v>
      </c>
      <c r="I2051" s="568">
        <v>11</v>
      </c>
      <c r="J2051" s="568">
        <v>13</v>
      </c>
      <c r="K2051" s="568">
        <v>13</v>
      </c>
      <c r="L2051" s="568">
        <v>13</v>
      </c>
      <c r="M2051" s="568">
        <v>13</v>
      </c>
      <c r="N2051" s="568">
        <v>13</v>
      </c>
      <c r="O2051" s="568">
        <v>13</v>
      </c>
      <c r="P2051" s="568">
        <v>13</v>
      </c>
      <c r="Q2051" s="568">
        <v>13</v>
      </c>
      <c r="R2051" s="547">
        <v>13</v>
      </c>
      <c r="S2051" s="547">
        <v>13</v>
      </c>
      <c r="T2051" s="547">
        <v>13</v>
      </c>
      <c r="U2051" s="547">
        <v>13</v>
      </c>
      <c r="V2051" s="547">
        <v>13</v>
      </c>
      <c r="W2051" s="547">
        <v>13</v>
      </c>
      <c r="X2051" s="547">
        <v>13</v>
      </c>
      <c r="Y2051" s="547">
        <v>13</v>
      </c>
      <c r="Z2051" s="568">
        <v>13</v>
      </c>
      <c r="AA2051" s="568">
        <v>13</v>
      </c>
      <c r="AB2051" s="568">
        <v>13</v>
      </c>
      <c r="AC2051" s="568">
        <v>13</v>
      </c>
      <c r="AD2051" s="568">
        <v>13</v>
      </c>
      <c r="AE2051" s="568">
        <v>13</v>
      </c>
      <c r="AF2051" s="568">
        <v>13</v>
      </c>
      <c r="AG2051" s="568">
        <v>13</v>
      </c>
      <c r="AH2051" s="568">
        <v>13</v>
      </c>
      <c r="AI2051" s="568">
        <v>12.5</v>
      </c>
      <c r="AJ2051" s="568">
        <v>13</v>
      </c>
      <c r="AK2051" s="568">
        <v>13</v>
      </c>
      <c r="AL2051" s="568">
        <v>13</v>
      </c>
      <c r="AM2051" s="568" t="s">
        <v>76</v>
      </c>
      <c r="AN2051" s="568">
        <v>14</v>
      </c>
      <c r="AO2051" s="568">
        <v>13</v>
      </c>
    </row>
    <row r="2052" spans="1:41" ht="15" customHeight="1">
      <c r="B2052" s="564" t="s">
        <v>391</v>
      </c>
      <c r="C2052" s="568" t="s">
        <v>76</v>
      </c>
      <c r="D2052" s="568" t="s">
        <v>76</v>
      </c>
      <c r="E2052" s="568" t="s">
        <v>76</v>
      </c>
      <c r="F2052" s="568" t="s">
        <v>76</v>
      </c>
      <c r="G2052" s="568" t="s">
        <v>76</v>
      </c>
      <c r="H2052" s="568" t="s">
        <v>76</v>
      </c>
      <c r="I2052" s="568">
        <v>12.5</v>
      </c>
      <c r="J2052" s="568" t="s">
        <v>76</v>
      </c>
      <c r="K2052" s="568">
        <v>13</v>
      </c>
      <c r="L2052" s="568" t="s">
        <v>76</v>
      </c>
      <c r="M2052" s="568" t="s">
        <v>76</v>
      </c>
      <c r="N2052" s="568" t="s">
        <v>76</v>
      </c>
      <c r="O2052" s="568" t="s">
        <v>76</v>
      </c>
      <c r="P2052" s="567" t="s">
        <v>76</v>
      </c>
      <c r="Q2052" s="567" t="s">
        <v>76</v>
      </c>
      <c r="R2052" s="547">
        <v>13</v>
      </c>
      <c r="S2052" s="547" t="s">
        <v>76</v>
      </c>
      <c r="T2052" s="547" t="s">
        <v>76</v>
      </c>
      <c r="U2052" s="547" t="s">
        <v>76</v>
      </c>
      <c r="V2052" s="547" t="s">
        <v>76</v>
      </c>
      <c r="W2052" s="547" t="s">
        <v>76</v>
      </c>
      <c r="X2052" s="547" t="s">
        <v>76</v>
      </c>
      <c r="Y2052" s="547" t="s">
        <v>76</v>
      </c>
      <c r="Z2052" s="568" t="s">
        <v>76</v>
      </c>
      <c r="AA2052" s="568" t="s">
        <v>76</v>
      </c>
      <c r="AB2052" s="568" t="s">
        <v>76</v>
      </c>
      <c r="AC2052" s="568" t="s">
        <v>76</v>
      </c>
      <c r="AD2052" s="568" t="s">
        <v>76</v>
      </c>
      <c r="AE2052" s="568" t="s">
        <v>76</v>
      </c>
      <c r="AF2052" s="568" t="s">
        <v>76</v>
      </c>
      <c r="AG2052" s="568"/>
      <c r="AH2052" s="568" t="s">
        <v>76</v>
      </c>
      <c r="AI2052" s="568">
        <v>13</v>
      </c>
      <c r="AJ2052" s="568" t="s">
        <v>76</v>
      </c>
      <c r="AK2052" s="567" t="s">
        <v>76</v>
      </c>
      <c r="AL2052" s="568" t="s">
        <v>76</v>
      </c>
      <c r="AM2052" s="568">
        <v>13</v>
      </c>
      <c r="AN2052" s="568" t="s">
        <v>76</v>
      </c>
      <c r="AO2052" s="568">
        <v>13</v>
      </c>
    </row>
    <row r="2053" spans="1:41" ht="15" customHeight="1">
      <c r="A2053" s="2639" t="s">
        <v>47</v>
      </c>
      <c r="B2053" s="2639"/>
      <c r="C2053" s="568"/>
      <c r="D2053" s="568"/>
      <c r="E2053" s="568"/>
      <c r="F2053" s="568"/>
      <c r="G2053" s="568"/>
      <c r="H2053" s="568"/>
      <c r="I2053" s="568"/>
      <c r="J2053" s="568"/>
      <c r="K2053" s="568"/>
      <c r="L2053" s="568"/>
      <c r="M2053" s="568"/>
      <c r="N2053" s="568"/>
      <c r="O2053" s="568"/>
      <c r="P2053" s="567"/>
      <c r="Q2053" s="567"/>
      <c r="R2053" s="547" t="s">
        <v>1285</v>
      </c>
      <c r="S2053" s="547"/>
      <c r="T2053" s="547"/>
      <c r="U2053" s="547"/>
      <c r="V2053" s="547"/>
      <c r="W2053" s="547"/>
      <c r="X2053" s="547"/>
      <c r="Y2053" s="547"/>
      <c r="Z2053" s="568"/>
      <c r="AA2053" s="568"/>
      <c r="AB2053" s="568"/>
      <c r="AC2053" s="568"/>
      <c r="AD2053" s="568"/>
      <c r="AE2053" s="568"/>
      <c r="AF2053" s="568"/>
      <c r="AG2053" s="568"/>
      <c r="AH2053" s="568"/>
      <c r="AI2053" s="568"/>
      <c r="AJ2053" s="568"/>
      <c r="AK2053" s="567"/>
      <c r="AL2053" s="568"/>
      <c r="AM2053" s="568"/>
      <c r="AN2053" s="568"/>
      <c r="AO2053" s="568"/>
    </row>
    <row r="2054" spans="1:41" ht="15" customHeight="1">
      <c r="B2054" s="564" t="s">
        <v>390</v>
      </c>
      <c r="C2054" s="568">
        <v>12</v>
      </c>
      <c r="D2054" s="547">
        <v>10</v>
      </c>
      <c r="E2054" s="547" t="s">
        <v>1663</v>
      </c>
      <c r="F2054" s="568">
        <v>12.5</v>
      </c>
      <c r="G2054" s="547" t="s">
        <v>1645</v>
      </c>
      <c r="H2054" s="568">
        <v>10.5</v>
      </c>
      <c r="I2054" s="568">
        <v>11</v>
      </c>
      <c r="J2054" s="547">
        <v>12</v>
      </c>
      <c r="K2054" s="568">
        <v>16.5</v>
      </c>
      <c r="L2054" s="568">
        <v>13.25</v>
      </c>
      <c r="M2054" s="568">
        <v>14.75</v>
      </c>
      <c r="N2054" s="568">
        <v>14.5</v>
      </c>
      <c r="O2054" s="568">
        <v>11.5</v>
      </c>
      <c r="P2054" s="568">
        <v>11.5</v>
      </c>
      <c r="Q2054" s="570">
        <v>12</v>
      </c>
      <c r="R2054" s="547">
        <v>13.5</v>
      </c>
      <c r="S2054" s="547">
        <v>14.5</v>
      </c>
      <c r="T2054" s="547">
        <v>13</v>
      </c>
      <c r="U2054" s="547">
        <v>14.5</v>
      </c>
      <c r="V2054" s="547">
        <v>11.5</v>
      </c>
      <c r="W2054" s="547">
        <v>14.25</v>
      </c>
      <c r="X2054" s="547">
        <v>15.5</v>
      </c>
      <c r="Y2054" s="547">
        <v>11.5</v>
      </c>
      <c r="Z2054" s="568">
        <v>14.5</v>
      </c>
      <c r="AA2054" s="568">
        <v>13.5</v>
      </c>
      <c r="AB2054" s="568">
        <v>15</v>
      </c>
      <c r="AC2054" s="568">
        <v>15.3</v>
      </c>
      <c r="AD2054" s="568">
        <v>14</v>
      </c>
      <c r="AE2054" s="568">
        <v>14.5</v>
      </c>
      <c r="AF2054" s="568">
        <v>13</v>
      </c>
      <c r="AG2054" s="568">
        <v>14.5</v>
      </c>
      <c r="AH2054" s="568">
        <v>14.5</v>
      </c>
      <c r="AI2054" s="568">
        <v>14</v>
      </c>
      <c r="AJ2054" s="568">
        <v>15</v>
      </c>
      <c r="AK2054" s="568">
        <v>12</v>
      </c>
      <c r="AL2054" s="568" t="s">
        <v>76</v>
      </c>
      <c r="AM2054" s="568" t="s">
        <v>76</v>
      </c>
      <c r="AN2054" s="568" t="s">
        <v>1669</v>
      </c>
      <c r="AO2054" s="568">
        <v>13</v>
      </c>
    </row>
    <row r="2055" spans="1:41" ht="15" customHeight="1">
      <c r="B2055" s="564" t="s">
        <v>391</v>
      </c>
      <c r="C2055" s="568"/>
      <c r="D2055" s="568" t="s">
        <v>76</v>
      </c>
      <c r="E2055" s="568" t="s">
        <v>76</v>
      </c>
      <c r="F2055" s="568" t="s">
        <v>76</v>
      </c>
      <c r="G2055" s="568" t="s">
        <v>76</v>
      </c>
      <c r="H2055" s="568" t="s">
        <v>76</v>
      </c>
      <c r="I2055" s="568">
        <v>11.5</v>
      </c>
      <c r="J2055" s="568" t="s">
        <v>76</v>
      </c>
      <c r="K2055" s="568">
        <v>16.5</v>
      </c>
      <c r="L2055" s="568" t="s">
        <v>76</v>
      </c>
      <c r="M2055" s="568" t="s">
        <v>76</v>
      </c>
      <c r="N2055" s="568" t="s">
        <v>76</v>
      </c>
      <c r="O2055" s="568" t="s">
        <v>76</v>
      </c>
      <c r="P2055" s="567" t="s">
        <v>76</v>
      </c>
      <c r="Q2055" s="567" t="s">
        <v>76</v>
      </c>
      <c r="R2055" s="547" t="s">
        <v>76</v>
      </c>
      <c r="S2055" s="547" t="s">
        <v>76</v>
      </c>
      <c r="T2055" s="547" t="s">
        <v>76</v>
      </c>
      <c r="U2055" s="547" t="s">
        <v>76</v>
      </c>
      <c r="V2055" s="547" t="s">
        <v>76</v>
      </c>
      <c r="W2055" s="547" t="s">
        <v>76</v>
      </c>
      <c r="X2055" s="547" t="s">
        <v>76</v>
      </c>
      <c r="Y2055" s="547" t="s">
        <v>76</v>
      </c>
      <c r="Z2055" s="568" t="s">
        <v>76</v>
      </c>
      <c r="AA2055" s="568" t="s">
        <v>76</v>
      </c>
      <c r="AB2055" s="568" t="s">
        <v>76</v>
      </c>
      <c r="AC2055" s="568">
        <v>16.3</v>
      </c>
      <c r="AD2055" s="568" t="s">
        <v>76</v>
      </c>
      <c r="AE2055" s="568" t="s">
        <v>76</v>
      </c>
      <c r="AF2055" s="568" t="s">
        <v>76</v>
      </c>
      <c r="AG2055" s="568" t="s">
        <v>76</v>
      </c>
      <c r="AH2055" s="568" t="s">
        <v>76</v>
      </c>
      <c r="AI2055" s="568" t="s">
        <v>76</v>
      </c>
      <c r="AJ2055" s="568" t="s">
        <v>76</v>
      </c>
      <c r="AK2055" s="567" t="s">
        <v>76</v>
      </c>
      <c r="AL2055" s="568" t="s">
        <v>76</v>
      </c>
      <c r="AM2055" s="568">
        <v>11.5</v>
      </c>
      <c r="AN2055" s="568" t="s">
        <v>76</v>
      </c>
      <c r="AO2055" s="568">
        <v>15.5</v>
      </c>
    </row>
    <row r="2056" spans="1:41" ht="15" customHeight="1">
      <c r="A2056" s="2639" t="s">
        <v>407</v>
      </c>
      <c r="B2056" s="2639"/>
      <c r="C2056" s="568"/>
      <c r="D2056" s="568"/>
      <c r="E2056" s="568"/>
      <c r="F2056" s="568"/>
      <c r="G2056" s="568"/>
      <c r="H2056" s="568"/>
      <c r="I2056" s="568"/>
      <c r="J2056" s="568"/>
      <c r="K2056" s="568"/>
      <c r="L2056" s="568"/>
      <c r="M2056" s="568"/>
      <c r="N2056" s="568"/>
      <c r="O2056" s="568"/>
      <c r="P2056" s="567"/>
      <c r="Q2056" s="567"/>
      <c r="R2056" s="547"/>
      <c r="S2056" s="547"/>
      <c r="T2056" s="547"/>
      <c r="U2056" s="547"/>
      <c r="V2056" s="547"/>
      <c r="W2056" s="547"/>
      <c r="X2056" s="547"/>
      <c r="Y2056" s="547"/>
      <c r="Z2056" s="567"/>
      <c r="AA2056" s="567"/>
      <c r="AB2056" s="568"/>
      <c r="AC2056" s="571"/>
      <c r="AD2056" s="568"/>
      <c r="AE2056" s="568"/>
      <c r="AF2056" s="568"/>
      <c r="AG2056" s="568"/>
      <c r="AH2056" s="568"/>
      <c r="AI2056" s="568"/>
      <c r="AJ2056" s="568"/>
      <c r="AK2056" s="567"/>
      <c r="AL2056" s="568"/>
      <c r="AM2056" s="568"/>
      <c r="AN2056" s="568"/>
      <c r="AO2056" s="568"/>
    </row>
    <row r="2057" spans="1:41" ht="15" customHeight="1">
      <c r="A2057" s="565" t="s">
        <v>856</v>
      </c>
      <c r="B2057" s="703" t="s">
        <v>1258</v>
      </c>
      <c r="C2057" s="568"/>
      <c r="D2057" s="568"/>
      <c r="E2057" s="568"/>
      <c r="F2057" s="568"/>
      <c r="G2057" s="568"/>
      <c r="H2057" s="568"/>
      <c r="I2057" s="568"/>
      <c r="J2057" s="568"/>
      <c r="K2057" s="568"/>
      <c r="L2057" s="568"/>
      <c r="M2057" s="568"/>
      <c r="N2057" s="568"/>
      <c r="O2057" s="568"/>
      <c r="P2057" s="567"/>
      <c r="Q2057" s="567"/>
      <c r="R2057" s="547"/>
      <c r="S2057" s="547"/>
      <c r="T2057" s="547"/>
      <c r="U2057" s="547"/>
      <c r="V2057" s="547"/>
      <c r="W2057" s="547"/>
      <c r="X2057" s="547"/>
      <c r="Y2057" s="547"/>
      <c r="Z2057" s="567"/>
      <c r="AA2057" s="567"/>
      <c r="AB2057" s="568"/>
      <c r="AC2057" s="568"/>
      <c r="AD2057" s="568"/>
      <c r="AE2057" s="568"/>
      <c r="AF2057" s="568"/>
      <c r="AG2057" s="568"/>
      <c r="AH2057" s="568"/>
      <c r="AI2057" s="568"/>
      <c r="AJ2057" s="568"/>
      <c r="AK2057" s="567"/>
      <c r="AL2057" s="568"/>
      <c r="AM2057" s="568"/>
      <c r="AN2057" s="568"/>
      <c r="AO2057" s="568"/>
    </row>
    <row r="2058" spans="1:41" ht="15" customHeight="1">
      <c r="A2058" s="565"/>
      <c r="B2058" s="564" t="s">
        <v>401</v>
      </c>
      <c r="C2058" s="568">
        <v>13</v>
      </c>
      <c r="D2058" s="568">
        <v>13</v>
      </c>
      <c r="E2058" s="547" t="s">
        <v>1669</v>
      </c>
      <c r="F2058" s="568">
        <v>13</v>
      </c>
      <c r="G2058" s="568">
        <v>13</v>
      </c>
      <c r="H2058" s="568">
        <v>13</v>
      </c>
      <c r="I2058" s="568">
        <v>12.5</v>
      </c>
      <c r="J2058" s="568">
        <v>13</v>
      </c>
      <c r="K2058" s="568">
        <v>13</v>
      </c>
      <c r="L2058" s="568">
        <v>13</v>
      </c>
      <c r="M2058" s="568">
        <v>13</v>
      </c>
      <c r="N2058" s="568">
        <v>13</v>
      </c>
      <c r="O2058" s="568">
        <v>13</v>
      </c>
      <c r="P2058" s="568">
        <v>13</v>
      </c>
      <c r="Q2058" s="568">
        <v>13</v>
      </c>
      <c r="R2058" s="547">
        <v>13</v>
      </c>
      <c r="S2058" s="547">
        <v>13</v>
      </c>
      <c r="T2058" s="547">
        <v>13</v>
      </c>
      <c r="U2058" s="547">
        <v>13</v>
      </c>
      <c r="V2058" s="547">
        <v>13</v>
      </c>
      <c r="W2058" s="547">
        <v>13</v>
      </c>
      <c r="X2058" s="547">
        <v>13</v>
      </c>
      <c r="Y2058" s="547">
        <v>13</v>
      </c>
      <c r="Z2058" s="568">
        <v>13</v>
      </c>
      <c r="AA2058" s="568">
        <v>13</v>
      </c>
      <c r="AB2058" s="568">
        <v>13</v>
      </c>
      <c r="AC2058" s="568">
        <v>13</v>
      </c>
      <c r="AD2058" s="568">
        <v>13</v>
      </c>
      <c r="AE2058" s="568">
        <v>13</v>
      </c>
      <c r="AF2058" s="568">
        <v>13</v>
      </c>
      <c r="AG2058" s="568">
        <v>13</v>
      </c>
      <c r="AH2058" s="568">
        <v>13</v>
      </c>
      <c r="AI2058" s="568">
        <v>10.25</v>
      </c>
      <c r="AJ2058" s="568">
        <v>13</v>
      </c>
      <c r="AK2058" s="568">
        <v>13</v>
      </c>
      <c r="AL2058" s="568">
        <v>13</v>
      </c>
      <c r="AM2058" s="568">
        <v>13</v>
      </c>
      <c r="AN2058" s="568">
        <v>13</v>
      </c>
      <c r="AO2058" s="568">
        <v>13</v>
      </c>
    </row>
    <row r="2059" spans="1:41" ht="15" customHeight="1">
      <c r="A2059" s="565"/>
      <c r="B2059" s="564" t="s">
        <v>402</v>
      </c>
      <c r="C2059" s="568" t="s">
        <v>76</v>
      </c>
      <c r="D2059" s="568" t="s">
        <v>76</v>
      </c>
      <c r="E2059" s="568" t="s">
        <v>76</v>
      </c>
      <c r="F2059" s="568" t="s">
        <v>76</v>
      </c>
      <c r="G2059" s="568" t="s">
        <v>76</v>
      </c>
      <c r="H2059" s="568" t="s">
        <v>76</v>
      </c>
      <c r="I2059" s="568" t="s">
        <v>76</v>
      </c>
      <c r="J2059" s="568" t="s">
        <v>76</v>
      </c>
      <c r="K2059" s="568" t="s">
        <v>76</v>
      </c>
      <c r="L2059" s="568" t="s">
        <v>76</v>
      </c>
      <c r="M2059" s="568" t="s">
        <v>76</v>
      </c>
      <c r="N2059" s="568" t="s">
        <v>76</v>
      </c>
      <c r="O2059" s="568" t="s">
        <v>76</v>
      </c>
      <c r="P2059" s="567" t="s">
        <v>76</v>
      </c>
      <c r="Q2059" s="567" t="s">
        <v>76</v>
      </c>
      <c r="R2059" s="547" t="s">
        <v>76</v>
      </c>
      <c r="S2059" s="547" t="s">
        <v>76</v>
      </c>
      <c r="T2059" s="547" t="s">
        <v>76</v>
      </c>
      <c r="U2059" s="547" t="s">
        <v>76</v>
      </c>
      <c r="V2059" s="547" t="s">
        <v>76</v>
      </c>
      <c r="W2059" s="547" t="s">
        <v>76</v>
      </c>
      <c r="X2059" s="547" t="s">
        <v>76</v>
      </c>
      <c r="Y2059" s="547" t="s">
        <v>76</v>
      </c>
      <c r="Z2059" s="568" t="s">
        <v>76</v>
      </c>
      <c r="AA2059" s="568" t="s">
        <v>76</v>
      </c>
      <c r="AB2059" s="567" t="s">
        <v>76</v>
      </c>
      <c r="AC2059" s="568" t="s">
        <v>76</v>
      </c>
      <c r="AD2059" s="568" t="s">
        <v>76</v>
      </c>
      <c r="AE2059" s="568" t="s">
        <v>76</v>
      </c>
      <c r="AF2059" s="568" t="s">
        <v>76</v>
      </c>
      <c r="AG2059" s="568" t="s">
        <v>76</v>
      </c>
      <c r="AH2059" s="568" t="s">
        <v>76</v>
      </c>
      <c r="AI2059" s="568">
        <v>13</v>
      </c>
      <c r="AJ2059" s="568" t="s">
        <v>76</v>
      </c>
      <c r="AK2059" s="567" t="s">
        <v>76</v>
      </c>
      <c r="AL2059" s="568" t="s">
        <v>76</v>
      </c>
      <c r="AM2059" s="568"/>
      <c r="AN2059" s="568" t="s">
        <v>76</v>
      </c>
      <c r="AO2059" s="568">
        <v>13</v>
      </c>
    </row>
    <row r="2060" spans="1:41" ht="15" customHeight="1">
      <c r="A2060" s="565" t="s">
        <v>1085</v>
      </c>
      <c r="B2060" s="701" t="s">
        <v>1259</v>
      </c>
      <c r="C2060" s="568"/>
      <c r="D2060" s="568"/>
      <c r="E2060" s="568"/>
      <c r="F2060" s="568"/>
      <c r="G2060" s="568"/>
      <c r="H2060" s="568"/>
      <c r="I2060" s="568"/>
      <c r="J2060" s="568"/>
      <c r="K2060" s="568"/>
      <c r="L2060" s="568"/>
      <c r="M2060" s="568"/>
      <c r="N2060" s="568"/>
      <c r="O2060" s="568"/>
      <c r="P2060" s="567"/>
      <c r="Q2060" s="567"/>
      <c r="R2060" s="547"/>
      <c r="S2060" s="547"/>
      <c r="T2060" s="547"/>
      <c r="U2060" s="547"/>
      <c r="V2060" s="547"/>
      <c r="W2060" s="547"/>
      <c r="X2060" s="547"/>
      <c r="Y2060" s="547"/>
      <c r="Z2060" s="568"/>
      <c r="AA2060" s="568"/>
      <c r="AB2060" s="567"/>
      <c r="AC2060" s="568"/>
      <c r="AD2060" s="568"/>
      <c r="AE2060" s="568"/>
      <c r="AF2060" s="568"/>
      <c r="AG2060" s="568"/>
      <c r="AH2060" s="568"/>
      <c r="AI2060" s="568"/>
      <c r="AJ2060" s="568"/>
      <c r="AK2060" s="567"/>
      <c r="AL2060" s="568"/>
      <c r="AM2060" s="568"/>
      <c r="AN2060" s="568"/>
      <c r="AO2060" s="568"/>
    </row>
    <row r="2061" spans="1:41" ht="15" customHeight="1">
      <c r="B2061" s="564" t="s">
        <v>401</v>
      </c>
      <c r="C2061" s="568">
        <v>13</v>
      </c>
      <c r="D2061" s="568">
        <v>13</v>
      </c>
      <c r="E2061" s="568">
        <v>12</v>
      </c>
      <c r="F2061" s="568">
        <v>12.5</v>
      </c>
      <c r="G2061" s="568">
        <v>13</v>
      </c>
      <c r="H2061" s="568">
        <v>11.5</v>
      </c>
      <c r="I2061" s="568">
        <v>13</v>
      </c>
      <c r="J2061" s="568">
        <v>13</v>
      </c>
      <c r="K2061" s="568">
        <v>16.5</v>
      </c>
      <c r="L2061" s="568">
        <v>13</v>
      </c>
      <c r="M2061" s="568">
        <v>14.5</v>
      </c>
      <c r="N2061" s="568">
        <v>14</v>
      </c>
      <c r="O2061" s="568">
        <v>11.5</v>
      </c>
      <c r="P2061" s="568">
        <v>11.5</v>
      </c>
      <c r="Q2061" s="568">
        <v>13</v>
      </c>
      <c r="R2061" s="547">
        <v>13</v>
      </c>
      <c r="S2061" s="547">
        <v>14.5</v>
      </c>
      <c r="T2061" s="547">
        <v>16</v>
      </c>
      <c r="U2061" s="547" t="s">
        <v>76</v>
      </c>
      <c r="V2061" s="547">
        <v>11.5</v>
      </c>
      <c r="W2061" s="547">
        <v>14</v>
      </c>
      <c r="X2061" s="547">
        <v>15.5</v>
      </c>
      <c r="Y2061" s="547">
        <v>11.5</v>
      </c>
      <c r="Z2061" s="568">
        <v>14.5</v>
      </c>
      <c r="AA2061" s="568">
        <v>13</v>
      </c>
      <c r="AB2061" s="568">
        <v>15</v>
      </c>
      <c r="AC2061" s="568">
        <v>15.3</v>
      </c>
      <c r="AD2061" s="568">
        <v>14</v>
      </c>
      <c r="AE2061" s="568">
        <v>11.5</v>
      </c>
      <c r="AF2061" s="568">
        <v>13.5</v>
      </c>
      <c r="AG2061" s="568">
        <v>15</v>
      </c>
      <c r="AH2061" s="568">
        <v>14.5</v>
      </c>
      <c r="AI2061" s="568">
        <v>17</v>
      </c>
      <c r="AJ2061" s="568">
        <v>15</v>
      </c>
      <c r="AK2061" s="567">
        <v>14</v>
      </c>
      <c r="AL2061" s="568">
        <v>13</v>
      </c>
      <c r="AM2061" s="568">
        <v>11.5</v>
      </c>
      <c r="AN2061" s="568" t="s">
        <v>1669</v>
      </c>
      <c r="AO2061" s="568">
        <v>13</v>
      </c>
    </row>
    <row r="2062" spans="1:41" ht="15" customHeight="1">
      <c r="B2062" s="564" t="s">
        <v>402</v>
      </c>
      <c r="C2062" s="568" t="s">
        <v>76</v>
      </c>
      <c r="D2062" s="568" t="s">
        <v>76</v>
      </c>
      <c r="E2062" s="568" t="s">
        <v>76</v>
      </c>
      <c r="F2062" s="568" t="s">
        <v>76</v>
      </c>
      <c r="G2062" s="568" t="s">
        <v>76</v>
      </c>
      <c r="H2062" s="568" t="s">
        <v>76</v>
      </c>
      <c r="I2062" s="568" t="s">
        <v>76</v>
      </c>
      <c r="J2062" s="568" t="s">
        <v>76</v>
      </c>
      <c r="K2062" s="568" t="s">
        <v>76</v>
      </c>
      <c r="L2062" s="568" t="s">
        <v>76</v>
      </c>
      <c r="M2062" s="568" t="s">
        <v>76</v>
      </c>
      <c r="N2062" s="568" t="s">
        <v>76</v>
      </c>
      <c r="O2062" s="568" t="s">
        <v>76</v>
      </c>
      <c r="P2062" s="568" t="s">
        <v>76</v>
      </c>
      <c r="Q2062" s="568" t="s">
        <v>76</v>
      </c>
      <c r="R2062" s="547" t="s">
        <v>76</v>
      </c>
      <c r="S2062" s="547" t="s">
        <v>76</v>
      </c>
      <c r="T2062" s="547" t="s">
        <v>76</v>
      </c>
      <c r="U2062" s="547" t="s">
        <v>76</v>
      </c>
      <c r="V2062" s="547" t="s">
        <v>76</v>
      </c>
      <c r="W2062" s="547" t="s">
        <v>76</v>
      </c>
      <c r="X2062" s="547" t="s">
        <v>76</v>
      </c>
      <c r="Y2062" s="547" t="s">
        <v>76</v>
      </c>
      <c r="Z2062" s="568" t="s">
        <v>76</v>
      </c>
      <c r="AA2062" s="568" t="s">
        <v>76</v>
      </c>
      <c r="AB2062" s="568" t="s">
        <v>76</v>
      </c>
      <c r="AC2062" s="568">
        <v>16.3</v>
      </c>
      <c r="AD2062" s="568" t="s">
        <v>76</v>
      </c>
      <c r="AE2062" s="568" t="s">
        <v>76</v>
      </c>
      <c r="AF2062" s="568" t="s">
        <v>76</v>
      </c>
      <c r="AG2062" s="568" t="s">
        <v>76</v>
      </c>
      <c r="AH2062" s="568" t="s">
        <v>76</v>
      </c>
      <c r="AI2062" s="568" t="s">
        <v>76</v>
      </c>
      <c r="AJ2062" s="568" t="s">
        <v>76</v>
      </c>
      <c r="AK2062" s="568" t="s">
        <v>76</v>
      </c>
      <c r="AL2062" s="568" t="s">
        <v>76</v>
      </c>
      <c r="AM2062" s="568">
        <v>11.5</v>
      </c>
      <c r="AN2062" s="568" t="s">
        <v>76</v>
      </c>
      <c r="AO2062" s="568">
        <v>15.5</v>
      </c>
    </row>
    <row r="2063" spans="1:41" s="551" customFormat="1" ht="15" customHeight="1">
      <c r="A2063" s="2639" t="s">
        <v>211</v>
      </c>
      <c r="B2063" s="2639"/>
      <c r="C2063" s="568">
        <v>7</v>
      </c>
      <c r="D2063" s="568">
        <v>7</v>
      </c>
      <c r="E2063" s="568">
        <v>7</v>
      </c>
      <c r="F2063" s="568">
        <v>7</v>
      </c>
      <c r="G2063" s="568">
        <v>7</v>
      </c>
      <c r="H2063" s="568">
        <v>7</v>
      </c>
      <c r="I2063" s="568">
        <v>7</v>
      </c>
      <c r="J2063" s="568">
        <v>7</v>
      </c>
      <c r="K2063" s="568">
        <v>7</v>
      </c>
      <c r="L2063" s="568">
        <v>7</v>
      </c>
      <c r="M2063" s="568">
        <v>7</v>
      </c>
      <c r="N2063" s="568">
        <v>7</v>
      </c>
      <c r="O2063" s="568">
        <v>7</v>
      </c>
      <c r="P2063" s="568">
        <v>7</v>
      </c>
      <c r="Q2063" s="568">
        <v>7</v>
      </c>
      <c r="R2063" s="547">
        <v>7</v>
      </c>
      <c r="S2063" s="547">
        <v>7</v>
      </c>
      <c r="T2063" s="547">
        <v>7</v>
      </c>
      <c r="U2063" s="547">
        <v>7</v>
      </c>
      <c r="V2063" s="547">
        <v>7</v>
      </c>
      <c r="W2063" s="547">
        <v>7</v>
      </c>
      <c r="X2063" s="547">
        <v>7</v>
      </c>
      <c r="Y2063" s="547">
        <v>7</v>
      </c>
      <c r="Z2063" s="568">
        <v>7</v>
      </c>
      <c r="AA2063" s="568">
        <v>7</v>
      </c>
      <c r="AB2063" s="568">
        <v>7</v>
      </c>
      <c r="AC2063" s="568">
        <v>7</v>
      </c>
      <c r="AD2063" s="568">
        <v>7</v>
      </c>
      <c r="AE2063" s="568">
        <v>7</v>
      </c>
      <c r="AF2063" s="568">
        <v>7</v>
      </c>
      <c r="AG2063" s="568">
        <v>7</v>
      </c>
      <c r="AH2063" s="568">
        <v>7</v>
      </c>
      <c r="AI2063" s="568">
        <v>7</v>
      </c>
      <c r="AJ2063" s="568">
        <v>7</v>
      </c>
      <c r="AK2063" s="568">
        <v>7</v>
      </c>
      <c r="AL2063" s="568">
        <v>7</v>
      </c>
      <c r="AM2063" s="568">
        <v>7</v>
      </c>
      <c r="AN2063" s="568">
        <v>7</v>
      </c>
      <c r="AO2063" s="568" t="s">
        <v>76</v>
      </c>
    </row>
    <row r="2064" spans="1:41" ht="15" customHeight="1">
      <c r="A2064" s="2639" t="s">
        <v>408</v>
      </c>
      <c r="B2064" s="2639"/>
      <c r="C2064" s="568"/>
      <c r="D2064" s="568"/>
      <c r="E2064" s="568"/>
      <c r="F2064" s="568"/>
      <c r="G2064" s="568"/>
      <c r="H2064" s="568"/>
      <c r="I2064" s="568"/>
      <c r="J2064" s="568"/>
      <c r="K2064" s="568"/>
      <c r="L2064" s="568"/>
      <c r="M2064" s="568"/>
      <c r="N2064" s="568"/>
      <c r="O2064" s="568"/>
      <c r="P2064" s="567"/>
      <c r="Q2064" s="567"/>
      <c r="R2064" s="547"/>
      <c r="S2064" s="547"/>
      <c r="T2064" s="547"/>
      <c r="U2064" s="547"/>
      <c r="V2064" s="547"/>
      <c r="W2064" s="546"/>
      <c r="X2064" s="546"/>
      <c r="Y2064" s="547"/>
      <c r="Z2064" s="567"/>
      <c r="AA2064" s="567"/>
      <c r="AB2064" s="567"/>
      <c r="AC2064" s="567"/>
      <c r="AD2064" s="568"/>
      <c r="AE2064" s="568"/>
      <c r="AF2064" s="568"/>
      <c r="AG2064" s="568"/>
      <c r="AH2064" s="568"/>
      <c r="AI2064" s="568"/>
      <c r="AJ2064" s="568"/>
      <c r="AK2064" s="567"/>
      <c r="AL2064" s="568"/>
      <c r="AM2064" s="568"/>
      <c r="AN2064" s="568"/>
      <c r="AO2064" s="568"/>
    </row>
    <row r="2065" spans="1:41" ht="15" customHeight="1">
      <c r="B2065" s="564" t="s">
        <v>390</v>
      </c>
      <c r="C2065" s="568">
        <v>13</v>
      </c>
      <c r="D2065" s="568">
        <v>13</v>
      </c>
      <c r="E2065" s="547" t="s">
        <v>1669</v>
      </c>
      <c r="F2065" s="568">
        <v>13</v>
      </c>
      <c r="G2065" s="568">
        <v>13</v>
      </c>
      <c r="H2065" s="568">
        <v>13</v>
      </c>
      <c r="I2065" s="568">
        <v>13</v>
      </c>
      <c r="J2065" s="568">
        <v>13</v>
      </c>
      <c r="K2065" s="568">
        <v>13</v>
      </c>
      <c r="L2065" s="568">
        <v>13</v>
      </c>
      <c r="M2065" s="568">
        <v>13</v>
      </c>
      <c r="N2065" s="568">
        <v>13</v>
      </c>
      <c r="O2065" s="568">
        <v>13</v>
      </c>
      <c r="P2065" s="568">
        <v>13</v>
      </c>
      <c r="Q2065" s="568">
        <v>13</v>
      </c>
      <c r="R2065" s="547">
        <v>13</v>
      </c>
      <c r="S2065" s="547">
        <v>13</v>
      </c>
      <c r="T2065" s="547">
        <v>13</v>
      </c>
      <c r="U2065" s="547">
        <v>13</v>
      </c>
      <c r="V2065" s="547">
        <v>13</v>
      </c>
      <c r="W2065" s="547">
        <v>13</v>
      </c>
      <c r="X2065" s="547">
        <v>13</v>
      </c>
      <c r="Y2065" s="547">
        <v>13</v>
      </c>
      <c r="Z2065" s="568">
        <v>13</v>
      </c>
      <c r="AA2065" s="568">
        <v>13</v>
      </c>
      <c r="AB2065" s="568">
        <v>13</v>
      </c>
      <c r="AC2065" s="568">
        <v>13</v>
      </c>
      <c r="AD2065" s="568">
        <v>13</v>
      </c>
      <c r="AE2065" s="568">
        <v>13</v>
      </c>
      <c r="AF2065" s="568">
        <v>13</v>
      </c>
      <c r="AG2065" s="568">
        <v>13</v>
      </c>
      <c r="AH2065" s="568">
        <v>13</v>
      </c>
      <c r="AI2065" s="568">
        <v>10.5</v>
      </c>
      <c r="AJ2065" s="568">
        <v>13</v>
      </c>
      <c r="AK2065" s="568">
        <v>13</v>
      </c>
      <c r="AL2065" s="568">
        <v>13</v>
      </c>
      <c r="AM2065" s="568">
        <v>13</v>
      </c>
      <c r="AN2065" s="568">
        <v>13</v>
      </c>
      <c r="AO2065" s="568">
        <v>13</v>
      </c>
    </row>
    <row r="2066" spans="1:41" ht="15" customHeight="1">
      <c r="B2066" s="564" t="s">
        <v>391</v>
      </c>
      <c r="C2066" s="568" t="s">
        <v>76</v>
      </c>
      <c r="D2066" s="568" t="s">
        <v>76</v>
      </c>
      <c r="E2066" s="568" t="s">
        <v>76</v>
      </c>
      <c r="F2066" s="568" t="s">
        <v>76</v>
      </c>
      <c r="G2066" s="568" t="s">
        <v>76</v>
      </c>
      <c r="H2066" s="568" t="s">
        <v>76</v>
      </c>
      <c r="I2066" s="568">
        <v>13</v>
      </c>
      <c r="J2066" s="568" t="s">
        <v>76</v>
      </c>
      <c r="K2066" s="568">
        <v>13</v>
      </c>
      <c r="L2066" s="568" t="s">
        <v>76</v>
      </c>
      <c r="M2066" s="568" t="s">
        <v>76</v>
      </c>
      <c r="N2066" s="568" t="s">
        <v>76</v>
      </c>
      <c r="O2066" s="568" t="s">
        <v>76</v>
      </c>
      <c r="P2066" s="567" t="s">
        <v>76</v>
      </c>
      <c r="Q2066" s="567" t="s">
        <v>76</v>
      </c>
      <c r="R2066" s="547">
        <v>13</v>
      </c>
      <c r="S2066" s="547" t="s">
        <v>76</v>
      </c>
      <c r="T2066" s="547" t="s">
        <v>76</v>
      </c>
      <c r="U2066" s="547" t="s">
        <v>76</v>
      </c>
      <c r="V2066" s="547" t="s">
        <v>76</v>
      </c>
      <c r="W2066" s="546" t="s">
        <v>76</v>
      </c>
      <c r="X2066" s="546" t="s">
        <v>76</v>
      </c>
      <c r="Y2066" s="546" t="s">
        <v>76</v>
      </c>
      <c r="Z2066" s="568">
        <v>12</v>
      </c>
      <c r="AA2066" s="568" t="s">
        <v>76</v>
      </c>
      <c r="AB2066" s="567" t="s">
        <v>76</v>
      </c>
      <c r="AC2066" s="568" t="s">
        <v>76</v>
      </c>
      <c r="AD2066" s="568" t="s">
        <v>76</v>
      </c>
      <c r="AE2066" s="568" t="s">
        <v>76</v>
      </c>
      <c r="AF2066" s="568" t="s">
        <v>76</v>
      </c>
      <c r="AG2066" s="568" t="s">
        <v>76</v>
      </c>
      <c r="AH2066" s="568" t="s">
        <v>76</v>
      </c>
      <c r="AI2066" s="568">
        <v>13</v>
      </c>
      <c r="AJ2066" s="568" t="s">
        <v>76</v>
      </c>
      <c r="AK2066" s="567" t="s">
        <v>76</v>
      </c>
      <c r="AL2066" s="568" t="s">
        <v>76</v>
      </c>
      <c r="AM2066" s="568">
        <v>13</v>
      </c>
      <c r="AN2066" s="568" t="s">
        <v>76</v>
      </c>
      <c r="AO2066" s="568">
        <v>13</v>
      </c>
    </row>
    <row r="2067" spans="1:41" ht="15" customHeight="1">
      <c r="A2067" s="2639" t="s">
        <v>409</v>
      </c>
      <c r="B2067" s="2639"/>
      <c r="C2067" s="568"/>
      <c r="D2067" s="568"/>
      <c r="E2067" s="568"/>
      <c r="F2067" s="568"/>
      <c r="G2067" s="568"/>
      <c r="H2067" s="568"/>
      <c r="I2067" s="568"/>
      <c r="J2067" s="568"/>
      <c r="K2067" s="568"/>
      <c r="L2067" s="568"/>
      <c r="M2067" s="568"/>
      <c r="N2067" s="568"/>
      <c r="O2067" s="568"/>
      <c r="P2067" s="567"/>
      <c r="Q2067" s="567"/>
      <c r="R2067" s="547"/>
      <c r="S2067" s="547"/>
      <c r="T2067" s="547"/>
      <c r="U2067" s="547"/>
      <c r="V2067" s="547"/>
      <c r="W2067" s="546"/>
      <c r="X2067" s="546"/>
      <c r="Y2067" s="546"/>
      <c r="Z2067" s="568"/>
      <c r="AA2067" s="568"/>
      <c r="AB2067" s="567"/>
      <c r="AC2067" s="568"/>
      <c r="AD2067" s="568"/>
      <c r="AE2067" s="568"/>
      <c r="AF2067" s="568"/>
      <c r="AG2067" s="568"/>
      <c r="AH2067" s="568"/>
      <c r="AI2067" s="568"/>
      <c r="AJ2067" s="568"/>
      <c r="AK2067" s="567"/>
      <c r="AL2067" s="568"/>
      <c r="AM2067" s="568"/>
      <c r="AN2067" s="568"/>
      <c r="AO2067" s="568"/>
    </row>
    <row r="2068" spans="1:41" ht="15" customHeight="1">
      <c r="B2068" s="564" t="s">
        <v>390</v>
      </c>
      <c r="C2068" s="568">
        <v>13</v>
      </c>
      <c r="D2068" s="568">
        <v>14</v>
      </c>
      <c r="E2068" s="568">
        <v>13</v>
      </c>
      <c r="F2068" s="568">
        <v>13</v>
      </c>
      <c r="G2068" s="568" t="s">
        <v>76</v>
      </c>
      <c r="H2068" s="568" t="s">
        <v>76</v>
      </c>
      <c r="I2068" s="568">
        <v>13</v>
      </c>
      <c r="J2068" s="568">
        <v>13</v>
      </c>
      <c r="K2068" s="568">
        <v>13</v>
      </c>
      <c r="L2068" s="568">
        <v>13</v>
      </c>
      <c r="M2068" s="568">
        <v>13</v>
      </c>
      <c r="N2068" s="568">
        <v>13</v>
      </c>
      <c r="O2068" s="568">
        <v>13</v>
      </c>
      <c r="P2068" s="568">
        <v>13</v>
      </c>
      <c r="Q2068" s="568">
        <v>13</v>
      </c>
      <c r="R2068" s="547">
        <v>13</v>
      </c>
      <c r="S2068" s="547">
        <v>13</v>
      </c>
      <c r="T2068" s="547">
        <v>13</v>
      </c>
      <c r="U2068" s="547">
        <v>13</v>
      </c>
      <c r="V2068" s="547">
        <v>13</v>
      </c>
      <c r="W2068" s="547">
        <v>13</v>
      </c>
      <c r="X2068" s="547">
        <v>13</v>
      </c>
      <c r="Y2068" s="547">
        <v>13</v>
      </c>
      <c r="Z2068" s="568">
        <v>13</v>
      </c>
      <c r="AA2068" s="568">
        <v>13</v>
      </c>
      <c r="AB2068" s="568">
        <v>13</v>
      </c>
      <c r="AC2068" s="568">
        <v>13</v>
      </c>
      <c r="AD2068" s="568">
        <v>13</v>
      </c>
      <c r="AE2068" s="568" t="s">
        <v>2894</v>
      </c>
      <c r="AF2068" s="568">
        <v>13</v>
      </c>
      <c r="AG2068" s="568">
        <v>13</v>
      </c>
      <c r="AH2068" s="568">
        <v>13</v>
      </c>
      <c r="AI2068" s="568">
        <v>12.5</v>
      </c>
      <c r="AJ2068" s="568">
        <v>13</v>
      </c>
      <c r="AK2068" s="568" t="s">
        <v>76</v>
      </c>
      <c r="AL2068" s="568" t="s">
        <v>76</v>
      </c>
      <c r="AM2068" s="568" t="s">
        <v>76</v>
      </c>
      <c r="AN2068" s="568">
        <v>13</v>
      </c>
      <c r="AO2068" s="568">
        <v>9.99</v>
      </c>
    </row>
    <row r="2069" spans="1:41" ht="15" customHeight="1">
      <c r="B2069" s="564" t="s">
        <v>391</v>
      </c>
      <c r="C2069" s="568" t="s">
        <v>76</v>
      </c>
      <c r="D2069" s="568" t="s">
        <v>76</v>
      </c>
      <c r="E2069" s="568" t="s">
        <v>76</v>
      </c>
      <c r="F2069" s="568" t="s">
        <v>76</v>
      </c>
      <c r="G2069" s="568" t="s">
        <v>76</v>
      </c>
      <c r="H2069" s="568" t="s">
        <v>76</v>
      </c>
      <c r="I2069" s="568" t="s">
        <v>76</v>
      </c>
      <c r="J2069" s="568" t="s">
        <v>76</v>
      </c>
      <c r="K2069" s="568">
        <v>13</v>
      </c>
      <c r="L2069" s="568" t="s">
        <v>76</v>
      </c>
      <c r="M2069" s="568" t="s">
        <v>76</v>
      </c>
      <c r="N2069" s="568" t="s">
        <v>76</v>
      </c>
      <c r="O2069" s="567" t="s">
        <v>76</v>
      </c>
      <c r="P2069" s="568" t="s">
        <v>76</v>
      </c>
      <c r="Q2069" s="567" t="s">
        <v>76</v>
      </c>
      <c r="R2069" s="547">
        <v>13</v>
      </c>
      <c r="S2069" s="547" t="s">
        <v>76</v>
      </c>
      <c r="T2069" s="547" t="s">
        <v>76</v>
      </c>
      <c r="U2069" s="547" t="s">
        <v>76</v>
      </c>
      <c r="V2069" s="547" t="s">
        <v>76</v>
      </c>
      <c r="W2069" s="547" t="s">
        <v>76</v>
      </c>
      <c r="X2069" s="547" t="s">
        <v>76</v>
      </c>
      <c r="Y2069" s="547" t="s">
        <v>76</v>
      </c>
      <c r="Z2069" s="568" t="s">
        <v>76</v>
      </c>
      <c r="AA2069" s="568" t="s">
        <v>76</v>
      </c>
      <c r="AB2069" s="568">
        <v>13</v>
      </c>
      <c r="AC2069" s="567" t="s">
        <v>76</v>
      </c>
      <c r="AD2069" s="568" t="s">
        <v>76</v>
      </c>
      <c r="AE2069" s="568">
        <v>13</v>
      </c>
      <c r="AF2069" s="568" t="s">
        <v>76</v>
      </c>
      <c r="AG2069" s="568" t="s">
        <v>76</v>
      </c>
      <c r="AH2069" s="568" t="s">
        <v>76</v>
      </c>
      <c r="AI2069" s="568" t="s">
        <v>76</v>
      </c>
      <c r="AJ2069" s="568" t="s">
        <v>76</v>
      </c>
      <c r="AK2069" s="567" t="s">
        <v>76</v>
      </c>
      <c r="AL2069" s="568" t="s">
        <v>76</v>
      </c>
      <c r="AM2069" s="568" t="s">
        <v>76</v>
      </c>
      <c r="AN2069" s="568" t="s">
        <v>76</v>
      </c>
      <c r="AO2069" s="568">
        <v>13</v>
      </c>
    </row>
    <row r="2070" spans="1:41" ht="15" customHeight="1">
      <c r="A2070" s="2639" t="s">
        <v>410</v>
      </c>
      <c r="B2070" s="2639"/>
      <c r="C2070" s="568"/>
      <c r="D2070" s="568"/>
      <c r="E2070" s="568"/>
      <c r="F2070" s="568"/>
      <c r="G2070" s="568"/>
      <c r="H2070" s="568"/>
      <c r="I2070" s="568"/>
      <c r="J2070" s="568"/>
      <c r="K2070" s="568"/>
      <c r="L2070" s="568"/>
      <c r="M2070" s="568"/>
      <c r="N2070" s="568"/>
      <c r="O2070" s="567"/>
      <c r="P2070" s="568"/>
      <c r="Q2070" s="567"/>
      <c r="R2070" s="547"/>
      <c r="S2070" s="547"/>
      <c r="T2070" s="547"/>
      <c r="U2070" s="547"/>
      <c r="V2070" s="547"/>
      <c r="W2070" s="547"/>
      <c r="X2070" s="547"/>
      <c r="Y2070" s="547"/>
      <c r="Z2070" s="568"/>
      <c r="AA2070" s="568"/>
      <c r="AB2070" s="567"/>
      <c r="AC2070" s="567"/>
      <c r="AD2070" s="568"/>
      <c r="AE2070" s="568"/>
      <c r="AF2070" s="568"/>
      <c r="AG2070" s="568"/>
      <c r="AH2070" s="568"/>
      <c r="AI2070" s="568"/>
      <c r="AJ2070" s="568"/>
      <c r="AK2070" s="567"/>
      <c r="AL2070" s="568"/>
      <c r="AM2070" s="568"/>
      <c r="AN2070" s="568"/>
      <c r="AO2070" s="568"/>
    </row>
    <row r="2071" spans="1:41" ht="15" customHeight="1">
      <c r="B2071" s="564" t="s">
        <v>390</v>
      </c>
      <c r="C2071" s="568">
        <v>14</v>
      </c>
      <c r="D2071" s="568">
        <v>14</v>
      </c>
      <c r="E2071" s="568">
        <v>14</v>
      </c>
      <c r="F2071" s="568">
        <v>13</v>
      </c>
      <c r="G2071" s="568">
        <v>14</v>
      </c>
      <c r="H2071" s="568">
        <v>13</v>
      </c>
      <c r="I2071" s="568" t="s">
        <v>76</v>
      </c>
      <c r="J2071" s="568">
        <v>14.75</v>
      </c>
      <c r="K2071" s="568">
        <v>11.5</v>
      </c>
      <c r="L2071" s="568">
        <v>15.5</v>
      </c>
      <c r="M2071" s="568">
        <v>16</v>
      </c>
      <c r="N2071" s="568" t="s">
        <v>1550</v>
      </c>
      <c r="O2071" s="568">
        <v>17</v>
      </c>
      <c r="P2071" s="568">
        <v>12.5</v>
      </c>
      <c r="Q2071" s="567" t="s">
        <v>2451</v>
      </c>
      <c r="R2071" s="547">
        <v>16</v>
      </c>
      <c r="S2071" s="547">
        <v>15.5</v>
      </c>
      <c r="T2071" s="547" t="s">
        <v>3100</v>
      </c>
      <c r="U2071" s="547">
        <v>16</v>
      </c>
      <c r="V2071" s="547">
        <v>12.5</v>
      </c>
      <c r="W2071" s="547">
        <v>15.5</v>
      </c>
      <c r="X2071" s="547" t="s">
        <v>2931</v>
      </c>
      <c r="Y2071" s="547">
        <v>16</v>
      </c>
      <c r="Z2071" s="568">
        <v>16.5</v>
      </c>
      <c r="AA2071" s="568">
        <v>16</v>
      </c>
      <c r="AB2071" s="568">
        <v>17</v>
      </c>
      <c r="AC2071" s="568">
        <v>14</v>
      </c>
      <c r="AD2071" s="568">
        <v>14</v>
      </c>
      <c r="AE2071" s="568">
        <v>14.5</v>
      </c>
      <c r="AF2071" s="568">
        <v>16</v>
      </c>
      <c r="AG2071" s="568">
        <v>16</v>
      </c>
      <c r="AH2071" s="568">
        <v>13.4</v>
      </c>
      <c r="AI2071" s="568">
        <v>14.5</v>
      </c>
      <c r="AJ2071" s="568">
        <v>16</v>
      </c>
      <c r="AK2071" s="567">
        <v>15</v>
      </c>
      <c r="AL2071" s="568" t="s">
        <v>76</v>
      </c>
      <c r="AM2071" s="568" t="s">
        <v>76</v>
      </c>
      <c r="AN2071" s="568">
        <v>13</v>
      </c>
      <c r="AO2071" s="568">
        <v>16</v>
      </c>
    </row>
    <row r="2072" spans="1:41" ht="15" customHeight="1">
      <c r="B2072" s="564" t="s">
        <v>391</v>
      </c>
      <c r="C2072" s="568" t="s">
        <v>76</v>
      </c>
      <c r="D2072" s="568" t="s">
        <v>76</v>
      </c>
      <c r="E2072" s="568" t="s">
        <v>76</v>
      </c>
      <c r="F2072" s="568" t="s">
        <v>76</v>
      </c>
      <c r="G2072" s="568" t="s">
        <v>76</v>
      </c>
      <c r="H2072" s="568" t="s">
        <v>76</v>
      </c>
      <c r="I2072" s="568" t="s">
        <v>76</v>
      </c>
      <c r="J2072" s="568" t="s">
        <v>76</v>
      </c>
      <c r="K2072" s="568">
        <v>17.5</v>
      </c>
      <c r="L2072" s="568" t="s">
        <v>76</v>
      </c>
      <c r="M2072" s="568" t="s">
        <v>76</v>
      </c>
      <c r="N2072" s="568" t="s">
        <v>1614</v>
      </c>
      <c r="O2072" s="567" t="s">
        <v>76</v>
      </c>
      <c r="P2072" s="567" t="s">
        <v>76</v>
      </c>
      <c r="Q2072" s="567" t="s">
        <v>76</v>
      </c>
      <c r="R2072" s="547">
        <v>19.5</v>
      </c>
      <c r="S2072" s="547" t="s">
        <v>76</v>
      </c>
      <c r="T2072" s="547" t="s">
        <v>76</v>
      </c>
      <c r="U2072" s="547" t="s">
        <v>76</v>
      </c>
      <c r="V2072" s="547" t="s">
        <v>76</v>
      </c>
      <c r="W2072" s="547" t="s">
        <v>76</v>
      </c>
      <c r="X2072" s="547" t="s">
        <v>76</v>
      </c>
      <c r="Y2072" s="547" t="s">
        <v>76</v>
      </c>
      <c r="Z2072" s="568" t="s">
        <v>76</v>
      </c>
      <c r="AA2072" s="568" t="s">
        <v>76</v>
      </c>
      <c r="AB2072" s="568" t="s">
        <v>76</v>
      </c>
      <c r="AC2072" s="568">
        <v>16</v>
      </c>
      <c r="AD2072" s="568" t="s">
        <v>76</v>
      </c>
      <c r="AE2072" s="568" t="s">
        <v>76</v>
      </c>
      <c r="AF2072" s="568" t="s">
        <v>76</v>
      </c>
      <c r="AG2072" s="568" t="s">
        <v>76</v>
      </c>
      <c r="AH2072" s="568">
        <v>16.5</v>
      </c>
      <c r="AI2072" s="568">
        <v>19</v>
      </c>
      <c r="AJ2072" s="568" t="s">
        <v>76</v>
      </c>
      <c r="AK2072" s="567" t="s">
        <v>76</v>
      </c>
      <c r="AL2072" s="568" t="s">
        <v>76</v>
      </c>
      <c r="AM2072" s="568" t="s">
        <v>76</v>
      </c>
      <c r="AN2072" s="568">
        <v>16</v>
      </c>
      <c r="AO2072" s="568">
        <v>19</v>
      </c>
    </row>
    <row r="2073" spans="1:41" ht="15" customHeight="1">
      <c r="A2073" s="2639" t="s">
        <v>411</v>
      </c>
      <c r="B2073" s="2639"/>
      <c r="C2073" s="568"/>
      <c r="D2073" s="568"/>
      <c r="E2073" s="568"/>
      <c r="F2073" s="568"/>
      <c r="G2073" s="568"/>
      <c r="H2073" s="568"/>
      <c r="I2073" s="568"/>
      <c r="J2073" s="568"/>
      <c r="K2073" s="568"/>
      <c r="L2073" s="568"/>
      <c r="M2073" s="568"/>
      <c r="N2073" s="568"/>
      <c r="O2073" s="567"/>
      <c r="P2073" s="567"/>
      <c r="Q2073" s="567"/>
      <c r="R2073" s="547"/>
      <c r="S2073" s="547"/>
      <c r="T2073" s="547"/>
      <c r="U2073" s="547"/>
      <c r="V2073" s="547"/>
      <c r="W2073" s="547"/>
      <c r="X2073" s="547"/>
      <c r="Y2073" s="547"/>
      <c r="Z2073" s="568"/>
      <c r="AA2073" s="568"/>
      <c r="AB2073" s="568"/>
      <c r="AC2073" s="568"/>
      <c r="AD2073" s="568"/>
      <c r="AE2073" s="568"/>
      <c r="AF2073" s="568"/>
      <c r="AG2073" s="568"/>
      <c r="AH2073" s="568"/>
      <c r="AI2073" s="568"/>
      <c r="AJ2073" s="568"/>
      <c r="AK2073" s="567"/>
      <c r="AL2073" s="568"/>
      <c r="AM2073" s="568"/>
      <c r="AN2073" s="568"/>
      <c r="AO2073" s="568"/>
    </row>
    <row r="2074" spans="1:41" ht="15" customHeight="1">
      <c r="B2074" s="564" t="s">
        <v>390</v>
      </c>
      <c r="C2074" s="568">
        <v>13</v>
      </c>
      <c r="D2074" s="568">
        <v>14</v>
      </c>
      <c r="E2074" s="547" t="s">
        <v>2685</v>
      </c>
      <c r="F2074" s="568">
        <v>12</v>
      </c>
      <c r="G2074" s="547" t="s">
        <v>2389</v>
      </c>
      <c r="H2074" s="568" t="s">
        <v>2982</v>
      </c>
      <c r="I2074" s="568">
        <v>13</v>
      </c>
      <c r="J2074" s="547" t="s">
        <v>2904</v>
      </c>
      <c r="K2074" s="568">
        <v>14.5</v>
      </c>
      <c r="L2074" s="568" t="s">
        <v>2706</v>
      </c>
      <c r="M2074" s="568">
        <v>10</v>
      </c>
      <c r="N2074" s="568">
        <v>14.75</v>
      </c>
      <c r="O2074" s="568" t="s">
        <v>2258</v>
      </c>
      <c r="P2074" s="568" t="s">
        <v>1854</v>
      </c>
      <c r="Q2074" s="568">
        <v>13</v>
      </c>
      <c r="R2074" s="547">
        <v>13</v>
      </c>
      <c r="S2074" s="547" t="s">
        <v>1933</v>
      </c>
      <c r="T2074" s="547" t="s">
        <v>2458</v>
      </c>
      <c r="U2074" s="547">
        <v>15.5</v>
      </c>
      <c r="V2074" s="546" t="s">
        <v>2258</v>
      </c>
      <c r="W2074" s="547">
        <v>15.5</v>
      </c>
      <c r="X2074" s="547">
        <v>15</v>
      </c>
      <c r="Y2074" s="547">
        <v>15</v>
      </c>
      <c r="Z2074" s="568">
        <v>15.5</v>
      </c>
      <c r="AA2074" s="568">
        <v>14.5</v>
      </c>
      <c r="AB2074" s="568">
        <v>11.5</v>
      </c>
      <c r="AC2074" s="568">
        <v>8</v>
      </c>
      <c r="AD2074" s="568">
        <v>14</v>
      </c>
      <c r="AE2074" s="568">
        <v>13</v>
      </c>
      <c r="AF2074" s="568">
        <v>16</v>
      </c>
      <c r="AG2074" s="568">
        <v>15.5</v>
      </c>
      <c r="AH2074" s="568">
        <v>9</v>
      </c>
      <c r="AI2074" s="568">
        <v>9.5</v>
      </c>
      <c r="AJ2074" s="568">
        <v>16</v>
      </c>
      <c r="AK2074" s="568">
        <v>13.5</v>
      </c>
      <c r="AL2074" s="568">
        <v>13</v>
      </c>
      <c r="AM2074" s="568">
        <v>13</v>
      </c>
      <c r="AN2074" s="568" t="s">
        <v>76</v>
      </c>
      <c r="AO2074" s="568">
        <v>10</v>
      </c>
    </row>
    <row r="2075" spans="1:41" ht="15" customHeight="1">
      <c r="A2075" s="517"/>
      <c r="B2075" s="566" t="s">
        <v>391</v>
      </c>
      <c r="C2075" s="572" t="s">
        <v>76</v>
      </c>
      <c r="D2075" s="572" t="s">
        <v>76</v>
      </c>
      <c r="E2075" s="572" t="s">
        <v>76</v>
      </c>
      <c r="F2075" s="572" t="s">
        <v>76</v>
      </c>
      <c r="G2075" s="572" t="s">
        <v>76</v>
      </c>
      <c r="H2075" s="572" t="s">
        <v>76</v>
      </c>
      <c r="I2075" s="572">
        <v>13</v>
      </c>
      <c r="J2075" s="572" t="s">
        <v>76</v>
      </c>
      <c r="K2075" s="572">
        <v>16.5</v>
      </c>
      <c r="L2075" s="572" t="s">
        <v>76</v>
      </c>
      <c r="M2075" s="572">
        <v>14</v>
      </c>
      <c r="N2075" s="572" t="s">
        <v>76</v>
      </c>
      <c r="O2075" s="573" t="s">
        <v>76</v>
      </c>
      <c r="P2075" s="573" t="s">
        <v>76</v>
      </c>
      <c r="Q2075" s="572" t="s">
        <v>76</v>
      </c>
      <c r="R2075" s="552">
        <v>13</v>
      </c>
      <c r="S2075" s="552" t="s">
        <v>76</v>
      </c>
      <c r="T2075" s="553" t="s">
        <v>76</v>
      </c>
      <c r="U2075" s="553" t="s">
        <v>76</v>
      </c>
      <c r="V2075" s="553" t="s">
        <v>76</v>
      </c>
      <c r="W2075" s="553" t="s">
        <v>76</v>
      </c>
      <c r="X2075" s="553" t="s">
        <v>76</v>
      </c>
      <c r="Y2075" s="553" t="s">
        <v>76</v>
      </c>
      <c r="Z2075" s="572" t="s">
        <v>76</v>
      </c>
      <c r="AA2075" s="572" t="s">
        <v>76</v>
      </c>
      <c r="AB2075" s="573" t="s">
        <v>76</v>
      </c>
      <c r="AC2075" s="572">
        <v>11</v>
      </c>
      <c r="AD2075" s="573" t="s">
        <v>76</v>
      </c>
      <c r="AE2075" s="573" t="s">
        <v>76</v>
      </c>
      <c r="AF2075" s="573" t="s">
        <v>76</v>
      </c>
      <c r="AG2075" s="573" t="s">
        <v>76</v>
      </c>
      <c r="AH2075" s="572">
        <v>12</v>
      </c>
      <c r="AI2075" s="572">
        <v>10</v>
      </c>
      <c r="AJ2075" s="572" t="s">
        <v>76</v>
      </c>
      <c r="AK2075" s="573" t="s">
        <v>76</v>
      </c>
      <c r="AL2075" s="573" t="s">
        <v>76</v>
      </c>
      <c r="AM2075" s="572">
        <v>13</v>
      </c>
      <c r="AN2075" s="572" t="s">
        <v>76</v>
      </c>
      <c r="AO2075" s="572">
        <v>13</v>
      </c>
    </row>
    <row r="2076" spans="1:41" s="1047" customFormat="1" ht="15" customHeight="1">
      <c r="A2076" s="2573" t="s">
        <v>548</v>
      </c>
      <c r="B2076" s="2573"/>
      <c r="C2076" s="2573"/>
      <c r="D2076" s="2573"/>
      <c r="E2076" s="2573"/>
      <c r="F2076" s="2573"/>
      <c r="G2076" s="2573"/>
      <c r="H2076" s="2573"/>
      <c r="I2076" s="2573"/>
      <c r="J2076" s="1049"/>
      <c r="K2076" s="1049"/>
      <c r="L2076" s="1049"/>
      <c r="M2076" s="1049"/>
      <c r="N2076" s="1049"/>
      <c r="O2076" s="1049"/>
      <c r="P2076" s="1049"/>
      <c r="Q2076" s="1049"/>
      <c r="R2076" s="1049"/>
      <c r="S2076" s="1049"/>
      <c r="T2076" s="2573" t="s">
        <v>3562</v>
      </c>
      <c r="U2076" s="2573"/>
      <c r="V2076" s="2573"/>
      <c r="W2076" s="2573"/>
      <c r="X2076" s="2573"/>
      <c r="Y2076" s="1050"/>
      <c r="Z2076" s="1048"/>
      <c r="AA2076" s="1048"/>
      <c r="AB2076" s="1048"/>
      <c r="AC2076" s="1048"/>
      <c r="AF2076" s="1050"/>
      <c r="AG2076" s="1050"/>
      <c r="AH2076" s="1050"/>
      <c r="AI2076" s="1050"/>
      <c r="AJ2076" s="1050"/>
    </row>
    <row r="2077" spans="1:41" s="1047" customFormat="1" ht="15" customHeight="1">
      <c r="B2077" s="1047" t="s">
        <v>399</v>
      </c>
      <c r="U2077" s="1047" t="s">
        <v>399</v>
      </c>
      <c r="V2077" s="1048"/>
      <c r="W2077" s="1048"/>
      <c r="X2077" s="1048"/>
      <c r="Y2077" s="1048"/>
      <c r="AA2077" s="1048"/>
      <c r="AB2077" s="1048"/>
      <c r="AC2077" s="1048"/>
      <c r="AH2077" s="1048"/>
      <c r="AI2077" s="1048"/>
      <c r="AJ2077" s="1048"/>
    </row>
    <row r="2078" spans="1:41" ht="15" customHeight="1"/>
    <row r="2079" spans="1:41" s="641" customFormat="1" ht="15" customHeight="1">
      <c r="B2079" s="2637" t="s">
        <v>2875</v>
      </c>
      <c r="C2079" s="2637"/>
      <c r="D2079" s="2637"/>
      <c r="E2079" s="2637"/>
      <c r="F2079" s="2637"/>
      <c r="G2079" s="2637"/>
      <c r="H2079" s="2637"/>
      <c r="I2079" s="2637"/>
      <c r="J2079" s="2637"/>
      <c r="K2079" s="2643" t="s">
        <v>3438</v>
      </c>
      <c r="L2079" s="2643"/>
      <c r="M2079" s="2643"/>
      <c r="N2079" s="2643"/>
      <c r="O2079" s="2643"/>
      <c r="P2079" s="2643"/>
      <c r="Q2079" s="2643"/>
      <c r="S2079" s="2598" t="s">
        <v>2229</v>
      </c>
      <c r="T2079" s="2598"/>
      <c r="U2079" s="642"/>
      <c r="V2079" s="642"/>
      <c r="W2079" s="642"/>
      <c r="X2079" s="642"/>
      <c r="Y2079" s="642"/>
      <c r="AA2079" s="642"/>
      <c r="AB2079" s="642"/>
      <c r="AC2079" s="642"/>
      <c r="AD2079" s="642"/>
      <c r="AE2079" s="642"/>
      <c r="AF2079" s="642"/>
      <c r="AG2079" s="642"/>
      <c r="AH2079" s="642"/>
      <c r="AI2079" s="642"/>
      <c r="AJ2079" s="642"/>
      <c r="AK2079" s="642"/>
      <c r="AL2079" s="642"/>
      <c r="AM2079" s="642"/>
      <c r="AN2079" s="642"/>
      <c r="AO2079" s="642"/>
    </row>
    <row r="2080" spans="1:41" ht="15" customHeight="1">
      <c r="C2080" s="709"/>
      <c r="D2080" s="709"/>
      <c r="E2080" s="709"/>
      <c r="F2080" s="709"/>
      <c r="G2080" s="709"/>
      <c r="H2080" s="709"/>
      <c r="I2080" s="705"/>
      <c r="J2080" s="2628"/>
      <c r="K2080" s="2628"/>
      <c r="L2080" s="2628"/>
      <c r="M2080" s="543"/>
      <c r="N2080" s="543"/>
      <c r="O2080" s="543"/>
      <c r="P2080" s="543"/>
      <c r="S2080" s="2641" t="s">
        <v>1130</v>
      </c>
      <c r="T2080" s="2641"/>
      <c r="U2080" s="602"/>
      <c r="V2080" s="704"/>
      <c r="W2080" s="704"/>
      <c r="X2080" s="704"/>
      <c r="Y2080" s="543"/>
      <c r="AA2080" s="709"/>
      <c r="AB2080" s="709"/>
      <c r="AC2080" s="705"/>
      <c r="AD2080" s="704"/>
      <c r="AE2080" s="704"/>
      <c r="AF2080" s="704"/>
      <c r="AG2080" s="543"/>
      <c r="AH2080" s="709"/>
      <c r="AI2080" s="709"/>
      <c r="AJ2080" s="602"/>
      <c r="AK2080" s="602"/>
      <c r="AL2080" s="602"/>
      <c r="AM2080" s="602"/>
      <c r="AN2080" s="602"/>
      <c r="AO2080" s="543"/>
    </row>
    <row r="2081" spans="1:41" s="555" customFormat="1" ht="15" customHeight="1">
      <c r="A2081" s="2582" t="s">
        <v>369</v>
      </c>
      <c r="B2081" s="2583"/>
      <c r="C2081" s="2586" t="s">
        <v>230</v>
      </c>
      <c r="D2081" s="2586"/>
      <c r="E2081" s="2586"/>
      <c r="F2081" s="2586"/>
      <c r="G2081" s="2574" t="s">
        <v>370</v>
      </c>
      <c r="H2081" s="2575"/>
      <c r="I2081" s="2575"/>
      <c r="J2081" s="2576"/>
      <c r="K2081" s="2574" t="s">
        <v>371</v>
      </c>
      <c r="L2081" s="2575"/>
      <c r="M2081" s="2575"/>
      <c r="N2081" s="2575"/>
      <c r="O2081" s="2575"/>
      <c r="P2081" s="2575"/>
      <c r="Q2081" s="2575"/>
      <c r="R2081" s="2575"/>
      <c r="S2081" s="2575"/>
      <c r="T2081" s="2575"/>
      <c r="U2081" s="2575"/>
      <c r="V2081" s="2575"/>
      <c r="W2081" s="2575"/>
      <c r="X2081" s="2575"/>
      <c r="Y2081" s="2575"/>
      <c r="Z2081" s="2575"/>
      <c r="AA2081" s="2575"/>
      <c r="AB2081" s="2575"/>
      <c r="AC2081" s="2575"/>
      <c r="AD2081" s="2575"/>
      <c r="AE2081" s="2575"/>
      <c r="AF2081" s="2575"/>
      <c r="AG2081" s="2576"/>
      <c r="AH2081" s="2574" t="s">
        <v>3545</v>
      </c>
      <c r="AI2081" s="2575"/>
      <c r="AJ2081" s="2575"/>
      <c r="AK2081" s="2575"/>
      <c r="AL2081" s="2575"/>
      <c r="AM2081" s="2575"/>
      <c r="AN2081" s="2575"/>
      <c r="AO2081" s="2576"/>
    </row>
    <row r="2082" spans="1:41" s="555" customFormat="1" ht="32.25" customHeight="1">
      <c r="A2082" s="2584"/>
      <c r="B2082" s="2585"/>
      <c r="C2082" s="933" t="s">
        <v>372</v>
      </c>
      <c r="D2082" s="933" t="s">
        <v>373</v>
      </c>
      <c r="E2082" s="933" t="s">
        <v>374</v>
      </c>
      <c r="F2082" s="933" t="s">
        <v>375</v>
      </c>
      <c r="G2082" s="933" t="s">
        <v>376</v>
      </c>
      <c r="H2082" s="933" t="s">
        <v>377</v>
      </c>
      <c r="I2082" s="933" t="s">
        <v>1066</v>
      </c>
      <c r="J2082" s="933" t="s">
        <v>378</v>
      </c>
      <c r="K2082" s="933" t="s">
        <v>890</v>
      </c>
      <c r="L2082" s="933" t="s">
        <v>379</v>
      </c>
      <c r="M2082" s="933" t="s">
        <v>380</v>
      </c>
      <c r="N2082" s="933" t="s">
        <v>381</v>
      </c>
      <c r="O2082" s="933" t="s">
        <v>382</v>
      </c>
      <c r="P2082" s="933" t="s">
        <v>383</v>
      </c>
      <c r="Q2082" s="933" t="s">
        <v>384</v>
      </c>
      <c r="R2082" s="933" t="s">
        <v>412</v>
      </c>
      <c r="S2082" s="933" t="s">
        <v>413</v>
      </c>
      <c r="T2082" s="933" t="s">
        <v>414</v>
      </c>
      <c r="U2082" s="933" t="s">
        <v>415</v>
      </c>
      <c r="V2082" s="933" t="s">
        <v>416</v>
      </c>
      <c r="W2082" s="933" t="s">
        <v>417</v>
      </c>
      <c r="X2082" s="933" t="s">
        <v>418</v>
      </c>
      <c r="Y2082" s="933" t="s">
        <v>419</v>
      </c>
      <c r="Z2082" s="933" t="s">
        <v>420</v>
      </c>
      <c r="AA2082" s="933" t="s">
        <v>421</v>
      </c>
      <c r="AB2082" s="933" t="s">
        <v>422</v>
      </c>
      <c r="AC2082" s="933" t="s">
        <v>423</v>
      </c>
      <c r="AD2082" s="933" t="s">
        <v>424</v>
      </c>
      <c r="AE2082" s="933" t="s">
        <v>425</v>
      </c>
      <c r="AF2082" s="933" t="s">
        <v>426</v>
      </c>
      <c r="AG2082" s="933" t="s">
        <v>427</v>
      </c>
      <c r="AH2082" s="933" t="s">
        <v>3003</v>
      </c>
      <c r="AI2082" s="933" t="s">
        <v>432</v>
      </c>
      <c r="AJ2082" s="933" t="s">
        <v>428</v>
      </c>
      <c r="AK2082" s="933" t="s">
        <v>429</v>
      </c>
      <c r="AL2082" s="933" t="s">
        <v>430</v>
      </c>
      <c r="AM2082" s="933" t="s">
        <v>362</v>
      </c>
      <c r="AN2082" s="933" t="s">
        <v>431</v>
      </c>
      <c r="AO2082" s="933" t="s">
        <v>1260</v>
      </c>
    </row>
    <row r="2083" spans="1:41" s="711" customFormat="1" ht="15" customHeight="1">
      <c r="A2083" s="2642" t="s">
        <v>44</v>
      </c>
      <c r="B2083" s="2642"/>
      <c r="C2083" s="574">
        <v>5.75</v>
      </c>
      <c r="D2083" s="574">
        <v>4</v>
      </c>
      <c r="E2083" s="574" t="s">
        <v>2790</v>
      </c>
      <c r="F2083" s="568">
        <v>4.5</v>
      </c>
      <c r="G2083" s="568" t="s">
        <v>1226</v>
      </c>
      <c r="H2083" s="568" t="s">
        <v>1226</v>
      </c>
      <c r="I2083" s="568">
        <v>5.5</v>
      </c>
      <c r="J2083" s="568">
        <v>7</v>
      </c>
      <c r="K2083" s="568" t="s">
        <v>3128</v>
      </c>
      <c r="L2083" s="568" t="s">
        <v>807</v>
      </c>
      <c r="M2083" s="568">
        <v>6</v>
      </c>
      <c r="N2083" s="568">
        <v>5</v>
      </c>
      <c r="O2083" s="568" t="s">
        <v>3143</v>
      </c>
      <c r="P2083" s="568">
        <v>4.5</v>
      </c>
      <c r="Q2083" s="568">
        <v>4.5</v>
      </c>
      <c r="R2083" s="546" t="s">
        <v>2829</v>
      </c>
      <c r="S2083" s="548" t="s">
        <v>397</v>
      </c>
      <c r="T2083" s="547" t="s">
        <v>2652</v>
      </c>
      <c r="U2083" s="547">
        <v>5.5</v>
      </c>
      <c r="V2083" s="547">
        <v>7</v>
      </c>
      <c r="W2083" s="547">
        <v>5.5</v>
      </c>
      <c r="X2083" s="547" t="s">
        <v>3018</v>
      </c>
      <c r="Y2083" s="547">
        <v>7</v>
      </c>
      <c r="Z2083" s="568" t="s">
        <v>3144</v>
      </c>
      <c r="AA2083" s="568">
        <v>5</v>
      </c>
      <c r="AB2083" s="568">
        <v>6</v>
      </c>
      <c r="AC2083" s="568" t="s">
        <v>794</v>
      </c>
      <c r="AD2083" s="568">
        <v>5</v>
      </c>
      <c r="AE2083" s="568" t="s">
        <v>2986</v>
      </c>
      <c r="AF2083" s="568" t="s">
        <v>2950</v>
      </c>
      <c r="AG2083" s="568" t="s">
        <v>2769</v>
      </c>
      <c r="AH2083" s="567" t="s">
        <v>3102</v>
      </c>
      <c r="AI2083" s="567" t="s">
        <v>2965</v>
      </c>
      <c r="AJ2083" s="568">
        <v>5.5</v>
      </c>
      <c r="AK2083" s="568">
        <v>4.75</v>
      </c>
      <c r="AL2083" s="568">
        <v>6</v>
      </c>
      <c r="AM2083" s="568">
        <v>4</v>
      </c>
      <c r="AN2083" s="568">
        <v>1</v>
      </c>
      <c r="AO2083" s="568" t="s">
        <v>3145</v>
      </c>
    </row>
    <row r="2084" spans="1:41" ht="15" customHeight="1">
      <c r="A2084" s="2639" t="s">
        <v>45</v>
      </c>
      <c r="B2084" s="2639"/>
      <c r="C2084" s="569"/>
      <c r="D2084" s="569"/>
      <c r="E2084" s="569"/>
      <c r="F2084" s="569"/>
      <c r="G2084" s="569"/>
      <c r="H2084" s="569"/>
      <c r="I2084" s="569"/>
      <c r="J2084" s="569"/>
      <c r="K2084" s="569"/>
      <c r="L2084" s="569"/>
      <c r="M2084" s="569"/>
      <c r="N2084" s="569"/>
      <c r="O2084" s="569"/>
      <c r="P2084" s="569"/>
      <c r="Q2084" s="569"/>
      <c r="R2084" s="546"/>
      <c r="S2084" s="546"/>
      <c r="T2084" s="546"/>
      <c r="U2084" s="546"/>
      <c r="V2084" s="546"/>
      <c r="W2084" s="546"/>
      <c r="X2084" s="546"/>
      <c r="Y2084" s="547"/>
      <c r="Z2084" s="567"/>
      <c r="AA2084" s="567"/>
      <c r="AB2084" s="567"/>
      <c r="AC2084" s="567"/>
      <c r="AD2084" s="567"/>
      <c r="AE2084" s="567"/>
      <c r="AF2084" s="567"/>
      <c r="AG2084" s="567"/>
      <c r="AH2084" s="567"/>
      <c r="AI2084" s="567"/>
      <c r="AJ2084" s="567"/>
      <c r="AK2084" s="567"/>
      <c r="AL2084" s="567"/>
      <c r="AM2084" s="567"/>
      <c r="AN2084" s="568"/>
      <c r="AO2084" s="568"/>
    </row>
    <row r="2085" spans="1:41" ht="15" customHeight="1">
      <c r="A2085" s="514" t="s">
        <v>856</v>
      </c>
      <c r="B2085" s="512" t="s">
        <v>2314</v>
      </c>
      <c r="C2085" s="574">
        <v>7.25</v>
      </c>
      <c r="D2085" s="574">
        <v>8.5</v>
      </c>
      <c r="E2085" s="568">
        <v>7</v>
      </c>
      <c r="F2085" s="568">
        <v>7.5</v>
      </c>
      <c r="G2085" s="568">
        <v>7.25</v>
      </c>
      <c r="H2085" s="568">
        <v>7.5</v>
      </c>
      <c r="I2085" s="568">
        <v>7.25</v>
      </c>
      <c r="J2085" s="568">
        <v>8.25</v>
      </c>
      <c r="K2085" s="568" t="s">
        <v>1663</v>
      </c>
      <c r="L2085" s="570" t="s">
        <v>2616</v>
      </c>
      <c r="M2085" s="568">
        <v>12</v>
      </c>
      <c r="N2085" s="568">
        <v>12</v>
      </c>
      <c r="O2085" s="567" t="s">
        <v>1960</v>
      </c>
      <c r="P2085" s="568">
        <v>7.75</v>
      </c>
      <c r="Q2085" s="568" t="s">
        <v>1663</v>
      </c>
      <c r="R2085" s="547">
        <v>12</v>
      </c>
      <c r="S2085" s="547" t="s">
        <v>1663</v>
      </c>
      <c r="T2085" s="547" t="s">
        <v>1960</v>
      </c>
      <c r="U2085" s="547">
        <v>12</v>
      </c>
      <c r="V2085" s="547" t="s">
        <v>2556</v>
      </c>
      <c r="W2085" s="547" t="s">
        <v>2683</v>
      </c>
      <c r="X2085" s="547" t="s">
        <v>2683</v>
      </c>
      <c r="Y2085" s="547">
        <v>12</v>
      </c>
      <c r="Z2085" s="568">
        <v>12</v>
      </c>
      <c r="AA2085" s="568">
        <v>12</v>
      </c>
      <c r="AB2085" s="568">
        <v>12</v>
      </c>
      <c r="AC2085" s="567" t="s">
        <v>3146</v>
      </c>
      <c r="AD2085" s="568" t="s">
        <v>2683</v>
      </c>
      <c r="AE2085" s="568">
        <v>12</v>
      </c>
      <c r="AF2085" s="568" t="s">
        <v>1960</v>
      </c>
      <c r="AG2085" s="568" t="s">
        <v>1663</v>
      </c>
      <c r="AH2085" s="568" t="s">
        <v>2284</v>
      </c>
      <c r="AI2085" s="567" t="s">
        <v>3147</v>
      </c>
      <c r="AJ2085" s="568" t="s">
        <v>2384</v>
      </c>
      <c r="AK2085" s="567" t="s">
        <v>2627</v>
      </c>
      <c r="AL2085" s="568">
        <v>10.5</v>
      </c>
      <c r="AM2085" s="568">
        <v>8.5</v>
      </c>
      <c r="AN2085" s="568">
        <v>5.25</v>
      </c>
      <c r="AO2085" s="568" t="s">
        <v>3148</v>
      </c>
    </row>
    <row r="2086" spans="1:41" ht="15" customHeight="1">
      <c r="A2086" s="514" t="s">
        <v>1085</v>
      </c>
      <c r="B2086" s="512" t="s">
        <v>2315</v>
      </c>
      <c r="C2086" s="574">
        <v>7.5</v>
      </c>
      <c r="D2086" s="574">
        <v>9</v>
      </c>
      <c r="E2086" s="568">
        <v>7.5</v>
      </c>
      <c r="F2086" s="568">
        <v>7.75</v>
      </c>
      <c r="G2086" s="568">
        <v>7.5</v>
      </c>
      <c r="H2086" s="568">
        <v>8</v>
      </c>
      <c r="I2086" s="568">
        <v>7.5</v>
      </c>
      <c r="J2086" s="568">
        <v>8.5</v>
      </c>
      <c r="K2086" s="568">
        <v>11</v>
      </c>
      <c r="L2086" s="570">
        <v>9</v>
      </c>
      <c r="M2086" s="568">
        <v>12</v>
      </c>
      <c r="N2086" s="568" t="s">
        <v>2507</v>
      </c>
      <c r="O2086" s="567" t="s">
        <v>2858</v>
      </c>
      <c r="P2086" s="568">
        <v>8</v>
      </c>
      <c r="Q2086" s="568">
        <v>12</v>
      </c>
      <c r="R2086" s="547">
        <v>12</v>
      </c>
      <c r="S2086" s="547" t="s">
        <v>1663</v>
      </c>
      <c r="T2086" s="547" t="s">
        <v>1960</v>
      </c>
      <c r="U2086" s="547">
        <v>12</v>
      </c>
      <c r="V2086" s="547" t="s">
        <v>2328</v>
      </c>
      <c r="W2086" s="547" t="s">
        <v>2683</v>
      </c>
      <c r="X2086" s="547" t="s">
        <v>2683</v>
      </c>
      <c r="Y2086" s="547">
        <v>12</v>
      </c>
      <c r="Z2086" s="568">
        <v>12</v>
      </c>
      <c r="AA2086" s="568">
        <v>12</v>
      </c>
      <c r="AB2086" s="568">
        <v>12</v>
      </c>
      <c r="AC2086" s="567" t="s">
        <v>3149</v>
      </c>
      <c r="AD2086" s="568">
        <v>12</v>
      </c>
      <c r="AE2086" s="568">
        <v>12</v>
      </c>
      <c r="AF2086" s="568" t="s">
        <v>1960</v>
      </c>
      <c r="AG2086" s="568" t="s">
        <v>1663</v>
      </c>
      <c r="AH2086" s="568">
        <v>9</v>
      </c>
      <c r="AI2086" s="567" t="s">
        <v>3150</v>
      </c>
      <c r="AJ2086" s="568" t="s">
        <v>2501</v>
      </c>
      <c r="AK2086" s="567" t="s">
        <v>3083</v>
      </c>
      <c r="AL2086" s="568">
        <v>10</v>
      </c>
      <c r="AM2086" s="568" t="s">
        <v>3151</v>
      </c>
      <c r="AN2086" s="568">
        <v>6</v>
      </c>
      <c r="AO2086" s="568" t="s">
        <v>3152</v>
      </c>
    </row>
    <row r="2087" spans="1:41" ht="15" customHeight="1">
      <c r="A2087" s="514" t="s">
        <v>827</v>
      </c>
      <c r="B2087" s="512" t="s">
        <v>2316</v>
      </c>
      <c r="C2087" s="574">
        <v>8</v>
      </c>
      <c r="D2087" s="575" t="s">
        <v>2616</v>
      </c>
      <c r="E2087" s="568">
        <v>7.75</v>
      </c>
      <c r="F2087" s="568">
        <v>8</v>
      </c>
      <c r="G2087" s="568">
        <v>8</v>
      </c>
      <c r="H2087" s="568">
        <v>8.25</v>
      </c>
      <c r="I2087" s="568">
        <v>8.25</v>
      </c>
      <c r="J2087" s="568">
        <v>8.75</v>
      </c>
      <c r="K2087" s="568" t="s">
        <v>3153</v>
      </c>
      <c r="L2087" s="570">
        <v>9</v>
      </c>
      <c r="M2087" s="568">
        <v>12</v>
      </c>
      <c r="N2087" s="568" t="s">
        <v>1663</v>
      </c>
      <c r="O2087" s="567" t="s">
        <v>2389</v>
      </c>
      <c r="P2087" s="568">
        <v>8.25</v>
      </c>
      <c r="Q2087" s="568">
        <v>11</v>
      </c>
      <c r="R2087" s="547">
        <v>12</v>
      </c>
      <c r="S2087" s="547" t="s">
        <v>1663</v>
      </c>
      <c r="T2087" s="547" t="s">
        <v>2323</v>
      </c>
      <c r="U2087" s="547">
        <v>12</v>
      </c>
      <c r="V2087" s="547">
        <v>10.5</v>
      </c>
      <c r="W2087" s="547" t="s">
        <v>3154</v>
      </c>
      <c r="X2087" s="547" t="s">
        <v>2624</v>
      </c>
      <c r="Y2087" s="547">
        <v>12</v>
      </c>
      <c r="Z2087" s="568">
        <v>12</v>
      </c>
      <c r="AA2087" s="568">
        <v>12</v>
      </c>
      <c r="AB2087" s="568">
        <v>12</v>
      </c>
      <c r="AC2087" s="567" t="s">
        <v>1856</v>
      </c>
      <c r="AD2087" s="568">
        <v>12</v>
      </c>
      <c r="AE2087" s="568">
        <v>12</v>
      </c>
      <c r="AF2087" s="568" t="s">
        <v>2683</v>
      </c>
      <c r="AG2087" s="568" t="s">
        <v>1663</v>
      </c>
      <c r="AH2087" s="567" t="s">
        <v>3155</v>
      </c>
      <c r="AI2087" s="567" t="s">
        <v>3156</v>
      </c>
      <c r="AJ2087" s="568" t="s">
        <v>2479</v>
      </c>
      <c r="AK2087" s="567" t="s">
        <v>2550</v>
      </c>
      <c r="AL2087" s="568">
        <v>10</v>
      </c>
      <c r="AM2087" s="568">
        <v>6.67</v>
      </c>
      <c r="AN2087" s="568">
        <v>8</v>
      </c>
      <c r="AO2087" s="568" t="s">
        <v>3157</v>
      </c>
    </row>
    <row r="2088" spans="1:41" ht="15" customHeight="1">
      <c r="A2088" s="514" t="s">
        <v>828</v>
      </c>
      <c r="B2088" s="512" t="s">
        <v>2317</v>
      </c>
      <c r="C2088" s="574">
        <v>8.25</v>
      </c>
      <c r="D2088" s="575" t="s">
        <v>2616</v>
      </c>
      <c r="E2088" s="568">
        <v>8</v>
      </c>
      <c r="F2088" s="568">
        <v>8.5</v>
      </c>
      <c r="G2088" s="568">
        <v>8.25</v>
      </c>
      <c r="H2088" s="568">
        <v>8.5</v>
      </c>
      <c r="I2088" s="568">
        <v>8.5</v>
      </c>
      <c r="J2088" s="568">
        <v>9</v>
      </c>
      <c r="K2088" s="568" t="s">
        <v>3158</v>
      </c>
      <c r="L2088" s="568" t="s">
        <v>76</v>
      </c>
      <c r="M2088" s="568">
        <v>11</v>
      </c>
      <c r="N2088" s="568" t="s">
        <v>76</v>
      </c>
      <c r="O2088" s="567" t="s">
        <v>2389</v>
      </c>
      <c r="P2088" s="568">
        <v>8.5</v>
      </c>
      <c r="Q2088" s="568" t="s">
        <v>76</v>
      </c>
      <c r="R2088" s="547">
        <v>7.75</v>
      </c>
      <c r="S2088" s="547" t="s">
        <v>1663</v>
      </c>
      <c r="T2088" s="547">
        <v>9.5</v>
      </c>
      <c r="U2088" s="547" t="s">
        <v>76</v>
      </c>
      <c r="V2088" s="547" t="s">
        <v>76</v>
      </c>
      <c r="W2088" s="547" t="s">
        <v>1960</v>
      </c>
      <c r="X2088" s="547" t="s">
        <v>2624</v>
      </c>
      <c r="Y2088" s="546" t="s">
        <v>2996</v>
      </c>
      <c r="Z2088" s="567" t="s">
        <v>76</v>
      </c>
      <c r="AA2088" s="567" t="s">
        <v>76</v>
      </c>
      <c r="AB2088" s="568">
        <v>12</v>
      </c>
      <c r="AC2088" s="567" t="s">
        <v>1782</v>
      </c>
      <c r="AD2088" s="568">
        <v>12</v>
      </c>
      <c r="AE2088" s="568" t="s">
        <v>76</v>
      </c>
      <c r="AF2088" s="568">
        <v>10</v>
      </c>
      <c r="AG2088" s="568" t="s">
        <v>76</v>
      </c>
      <c r="AH2088" s="567" t="s">
        <v>3139</v>
      </c>
      <c r="AI2088" s="567" t="s">
        <v>3159</v>
      </c>
      <c r="AJ2088" s="568" t="s">
        <v>2479</v>
      </c>
      <c r="AK2088" s="567">
        <v>10</v>
      </c>
      <c r="AL2088" s="568">
        <v>10</v>
      </c>
      <c r="AM2088" s="568">
        <v>5.5</v>
      </c>
      <c r="AN2088" s="568">
        <v>8</v>
      </c>
      <c r="AO2088" s="568" t="s">
        <v>3160</v>
      </c>
    </row>
    <row r="2089" spans="1:41" ht="15" customHeight="1">
      <c r="A2089" s="514" t="s">
        <v>854</v>
      </c>
      <c r="B2089" s="512" t="s">
        <v>2318</v>
      </c>
      <c r="C2089" s="574" t="s">
        <v>76</v>
      </c>
      <c r="D2089" s="575" t="s">
        <v>2616</v>
      </c>
      <c r="E2089" s="568" t="s">
        <v>76</v>
      </c>
      <c r="F2089" s="568" t="s">
        <v>76</v>
      </c>
      <c r="G2089" s="568">
        <v>8.25</v>
      </c>
      <c r="H2089" s="568">
        <v>8.5</v>
      </c>
      <c r="I2089" s="568">
        <v>8.5</v>
      </c>
      <c r="J2089" s="568">
        <v>9</v>
      </c>
      <c r="K2089" s="568" t="s">
        <v>2424</v>
      </c>
      <c r="L2089" s="568" t="s">
        <v>76</v>
      </c>
      <c r="M2089" s="568" t="s">
        <v>76</v>
      </c>
      <c r="N2089" s="568" t="s">
        <v>76</v>
      </c>
      <c r="O2089" s="567" t="s">
        <v>2389</v>
      </c>
      <c r="P2089" s="568"/>
      <c r="Q2089" s="568" t="s">
        <v>76</v>
      </c>
      <c r="R2089" s="547">
        <v>7.75</v>
      </c>
      <c r="S2089" s="547" t="s">
        <v>76</v>
      </c>
      <c r="T2089" s="547">
        <v>9</v>
      </c>
      <c r="U2089" s="547" t="s">
        <v>76</v>
      </c>
      <c r="V2089" s="547" t="s">
        <v>76</v>
      </c>
      <c r="W2089" s="547" t="s">
        <v>1960</v>
      </c>
      <c r="X2089" s="547" t="s">
        <v>2624</v>
      </c>
      <c r="Y2089" s="547" t="s">
        <v>3161</v>
      </c>
      <c r="Z2089" s="567" t="s">
        <v>76</v>
      </c>
      <c r="AA2089" s="567" t="s">
        <v>76</v>
      </c>
      <c r="AB2089" s="568">
        <v>12</v>
      </c>
      <c r="AC2089" s="567" t="s">
        <v>1782</v>
      </c>
      <c r="AD2089" s="568" t="s">
        <v>76</v>
      </c>
      <c r="AE2089" s="568" t="s">
        <v>76</v>
      </c>
      <c r="AF2089" s="568">
        <v>10</v>
      </c>
      <c r="AG2089" s="568" t="s">
        <v>76</v>
      </c>
      <c r="AH2089" s="567" t="s">
        <v>3142</v>
      </c>
      <c r="AI2089" s="567" t="s">
        <v>3162</v>
      </c>
      <c r="AJ2089" s="568" t="s">
        <v>2479</v>
      </c>
      <c r="AK2089" s="567">
        <v>10.5</v>
      </c>
      <c r="AL2089" s="568">
        <v>10</v>
      </c>
      <c r="AM2089" s="568" t="s">
        <v>76</v>
      </c>
      <c r="AN2089" s="568">
        <v>8</v>
      </c>
      <c r="AO2089" s="568" t="s">
        <v>76</v>
      </c>
    </row>
    <row r="2090" spans="1:41" ht="15" customHeight="1">
      <c r="A2090" s="2639" t="s">
        <v>388</v>
      </c>
      <c r="B2090" s="2639"/>
      <c r="C2090" s="568"/>
      <c r="D2090" s="568"/>
      <c r="E2090" s="568"/>
      <c r="F2090" s="568"/>
      <c r="G2090" s="568"/>
      <c r="H2090" s="568"/>
      <c r="I2090" s="568"/>
      <c r="J2090" s="568"/>
      <c r="K2090" s="568"/>
      <c r="L2090" s="568"/>
      <c r="M2090" s="568"/>
      <c r="N2090" s="568"/>
      <c r="O2090" s="567" t="s">
        <v>311</v>
      </c>
      <c r="P2090" s="568"/>
      <c r="Q2090" s="567"/>
      <c r="R2090" s="547"/>
      <c r="S2090" s="547"/>
      <c r="T2090" s="547"/>
      <c r="U2090" s="547"/>
      <c r="V2090" s="547"/>
      <c r="W2090" s="547"/>
      <c r="X2090" s="546"/>
      <c r="Y2090" s="547"/>
      <c r="Z2090" s="567"/>
      <c r="AA2090" s="567"/>
      <c r="AB2090" s="568"/>
      <c r="AC2090" s="567"/>
      <c r="AD2090" s="568"/>
      <c r="AE2090" s="568"/>
      <c r="AF2090" s="568"/>
      <c r="AG2090" s="568"/>
      <c r="AH2090" s="567"/>
      <c r="AI2090" s="567"/>
      <c r="AJ2090" s="567"/>
      <c r="AK2090" s="567"/>
      <c r="AL2090" s="567"/>
      <c r="AM2090" s="567"/>
      <c r="AN2090" s="568"/>
      <c r="AO2090" s="568"/>
    </row>
    <row r="2091" spans="1:41" ht="15" customHeight="1">
      <c r="A2091" s="2639" t="s">
        <v>389</v>
      </c>
      <c r="B2091" s="2639"/>
      <c r="C2091" s="568"/>
      <c r="D2091" s="568"/>
      <c r="E2091" s="568"/>
      <c r="F2091" s="568"/>
      <c r="G2091" s="568"/>
      <c r="H2091" s="568"/>
      <c r="I2091" s="568"/>
      <c r="J2091" s="568"/>
      <c r="K2091" s="568"/>
      <c r="L2091" s="568"/>
      <c r="M2091" s="568"/>
      <c r="N2091" s="568"/>
      <c r="O2091" s="567"/>
      <c r="P2091" s="568"/>
      <c r="Q2091" s="567"/>
      <c r="R2091" s="547"/>
      <c r="S2091" s="547"/>
      <c r="T2091" s="547"/>
      <c r="U2091" s="547"/>
      <c r="V2091" s="547"/>
      <c r="W2091" s="547"/>
      <c r="X2091" s="546"/>
      <c r="Y2091" s="547"/>
      <c r="Z2091" s="567"/>
      <c r="AA2091" s="567"/>
      <c r="AB2091" s="568"/>
      <c r="AC2091" s="567"/>
      <c r="AD2091" s="568"/>
      <c r="AE2091" s="568"/>
      <c r="AF2091" s="568"/>
      <c r="AG2091" s="568"/>
      <c r="AH2091" s="567"/>
      <c r="AI2091" s="567"/>
      <c r="AJ2091" s="567"/>
      <c r="AK2091" s="567"/>
      <c r="AL2091" s="567"/>
      <c r="AM2091" s="567"/>
      <c r="AN2091" s="568"/>
      <c r="AO2091" s="568"/>
    </row>
    <row r="2092" spans="1:41" ht="15" customHeight="1">
      <c r="A2092" s="563"/>
      <c r="B2092" s="564" t="s">
        <v>390</v>
      </c>
      <c r="C2092" s="547" t="s">
        <v>1647</v>
      </c>
      <c r="D2092" s="547">
        <v>8</v>
      </c>
      <c r="E2092" s="547" t="s">
        <v>2841</v>
      </c>
      <c r="F2092" s="568">
        <v>10</v>
      </c>
      <c r="G2092" s="547" t="s">
        <v>2323</v>
      </c>
      <c r="H2092" s="568">
        <v>12</v>
      </c>
      <c r="I2092" s="568">
        <v>11</v>
      </c>
      <c r="J2092" s="568">
        <v>10</v>
      </c>
      <c r="K2092" s="568">
        <v>13</v>
      </c>
      <c r="L2092" s="568">
        <v>10</v>
      </c>
      <c r="M2092" s="568">
        <v>13</v>
      </c>
      <c r="N2092" s="568">
        <v>12</v>
      </c>
      <c r="O2092" s="568">
        <v>12</v>
      </c>
      <c r="P2092" s="568">
        <v>13</v>
      </c>
      <c r="Q2092" s="568">
        <v>8.5</v>
      </c>
      <c r="R2092" s="547">
        <v>13</v>
      </c>
      <c r="S2092" s="547">
        <v>13</v>
      </c>
      <c r="T2092" s="547">
        <v>13</v>
      </c>
      <c r="U2092" s="547">
        <v>13</v>
      </c>
      <c r="V2092" s="547">
        <v>12</v>
      </c>
      <c r="W2092" s="547">
        <v>13</v>
      </c>
      <c r="X2092" s="547">
        <v>11</v>
      </c>
      <c r="Y2092" s="547">
        <v>13</v>
      </c>
      <c r="Z2092" s="568">
        <v>13</v>
      </c>
      <c r="AA2092" s="568">
        <v>11</v>
      </c>
      <c r="AB2092" s="568">
        <v>12</v>
      </c>
      <c r="AC2092" s="568">
        <v>13</v>
      </c>
      <c r="AD2092" s="568">
        <v>9</v>
      </c>
      <c r="AE2092" s="568">
        <v>12.5</v>
      </c>
      <c r="AF2092" s="568">
        <v>13</v>
      </c>
      <c r="AG2092" s="568">
        <v>13</v>
      </c>
      <c r="AH2092" s="568">
        <v>13</v>
      </c>
      <c r="AI2092" s="568">
        <v>11.5</v>
      </c>
      <c r="AJ2092" s="568">
        <v>13</v>
      </c>
      <c r="AK2092" s="568">
        <v>12</v>
      </c>
      <c r="AL2092" s="568">
        <v>13</v>
      </c>
      <c r="AM2092" s="568">
        <v>12</v>
      </c>
      <c r="AN2092" s="568">
        <v>8</v>
      </c>
      <c r="AO2092" s="568">
        <v>13</v>
      </c>
    </row>
    <row r="2093" spans="1:41" ht="15" customHeight="1">
      <c r="A2093" s="563"/>
      <c r="B2093" s="564" t="s">
        <v>391</v>
      </c>
      <c r="C2093" s="568" t="s">
        <v>2867</v>
      </c>
      <c r="D2093" s="568" t="s">
        <v>76</v>
      </c>
      <c r="E2093" s="568" t="s">
        <v>76</v>
      </c>
      <c r="F2093" s="568" t="s">
        <v>76</v>
      </c>
      <c r="G2093" s="568" t="s">
        <v>76</v>
      </c>
      <c r="H2093" s="568"/>
      <c r="I2093" s="568" t="s">
        <v>76</v>
      </c>
      <c r="J2093" s="568" t="s">
        <v>76</v>
      </c>
      <c r="K2093" s="568">
        <v>13</v>
      </c>
      <c r="L2093" s="568" t="s">
        <v>76</v>
      </c>
      <c r="M2093" s="568" t="s">
        <v>76</v>
      </c>
      <c r="N2093" s="568" t="s">
        <v>76</v>
      </c>
      <c r="O2093" s="567" t="s">
        <v>76</v>
      </c>
      <c r="P2093" s="568" t="s">
        <v>76</v>
      </c>
      <c r="Q2093" s="568"/>
      <c r="R2093" s="547"/>
      <c r="S2093" s="547" t="s">
        <v>76</v>
      </c>
      <c r="T2093" s="547" t="s">
        <v>76</v>
      </c>
      <c r="U2093" s="547" t="s">
        <v>76</v>
      </c>
      <c r="V2093" s="547" t="s">
        <v>76</v>
      </c>
      <c r="W2093" s="547" t="s">
        <v>76</v>
      </c>
      <c r="X2093" s="547">
        <v>13</v>
      </c>
      <c r="Y2093" s="547">
        <v>2</v>
      </c>
      <c r="Z2093" s="568" t="s">
        <v>76</v>
      </c>
      <c r="AA2093" s="568">
        <v>13</v>
      </c>
      <c r="AB2093" s="568" t="s">
        <v>76</v>
      </c>
      <c r="AC2093" s="568" t="s">
        <v>76</v>
      </c>
      <c r="AD2093" s="568" t="s">
        <v>76</v>
      </c>
      <c r="AE2093" s="568" t="s">
        <v>76</v>
      </c>
      <c r="AF2093" s="568" t="s">
        <v>76</v>
      </c>
      <c r="AG2093" s="568" t="s">
        <v>76</v>
      </c>
      <c r="AH2093" s="567" t="s">
        <v>76</v>
      </c>
      <c r="AI2093" s="568" t="s">
        <v>76</v>
      </c>
      <c r="AJ2093" s="568" t="s">
        <v>76</v>
      </c>
      <c r="AK2093" s="567" t="s">
        <v>76</v>
      </c>
      <c r="AL2093" s="568" t="s">
        <v>76</v>
      </c>
      <c r="AM2093" s="568"/>
      <c r="AN2093" s="568" t="s">
        <v>76</v>
      </c>
      <c r="AO2093" s="568">
        <v>13</v>
      </c>
    </row>
    <row r="2094" spans="1:41" ht="15" customHeight="1">
      <c r="A2094" s="2639" t="s">
        <v>400</v>
      </c>
      <c r="B2094" s="2639"/>
      <c r="C2094" s="568"/>
      <c r="D2094" s="568"/>
      <c r="E2094" s="568"/>
      <c r="F2094" s="568"/>
      <c r="G2094" s="568"/>
      <c r="H2094" s="568"/>
      <c r="I2094" s="568"/>
      <c r="J2094" s="568"/>
      <c r="K2094" s="568"/>
      <c r="L2094" s="568"/>
      <c r="M2094" s="568"/>
      <c r="N2094" s="568"/>
      <c r="O2094" s="567"/>
      <c r="P2094" s="568"/>
      <c r="Q2094" s="567"/>
      <c r="R2094" s="547"/>
      <c r="S2094" s="547"/>
      <c r="T2094" s="547"/>
      <c r="U2094" s="547"/>
      <c r="V2094" s="547"/>
      <c r="W2094" s="547"/>
      <c r="X2094" s="547"/>
      <c r="Y2094" s="547"/>
      <c r="Z2094" s="567"/>
      <c r="AA2094" s="567"/>
      <c r="AB2094" s="568"/>
      <c r="AC2094" s="568"/>
      <c r="AD2094" s="568"/>
      <c r="AE2094" s="568"/>
      <c r="AF2094" s="568"/>
      <c r="AG2094" s="568"/>
      <c r="AH2094" s="567"/>
      <c r="AI2094" s="568"/>
      <c r="AJ2094" s="568"/>
      <c r="AK2094" s="567"/>
      <c r="AL2094" s="568"/>
      <c r="AM2094" s="568"/>
      <c r="AN2094" s="568"/>
      <c r="AO2094" s="568"/>
    </row>
    <row r="2095" spans="1:41" ht="15" customHeight="1">
      <c r="B2095" s="564" t="s">
        <v>390</v>
      </c>
      <c r="C2095" s="568">
        <v>12.5</v>
      </c>
      <c r="D2095" s="568">
        <v>13</v>
      </c>
      <c r="E2095" s="547" t="s">
        <v>1647</v>
      </c>
      <c r="F2095" s="568">
        <v>13</v>
      </c>
      <c r="G2095" s="568">
        <v>12.5</v>
      </c>
      <c r="H2095" s="568">
        <v>12</v>
      </c>
      <c r="I2095" s="568">
        <v>11</v>
      </c>
      <c r="J2095" s="568">
        <v>13</v>
      </c>
      <c r="K2095" s="568">
        <v>13</v>
      </c>
      <c r="L2095" s="568">
        <v>13</v>
      </c>
      <c r="M2095" s="568">
        <v>13</v>
      </c>
      <c r="N2095" s="568">
        <v>13</v>
      </c>
      <c r="O2095" s="568">
        <v>13</v>
      </c>
      <c r="P2095" s="568">
        <v>13</v>
      </c>
      <c r="Q2095" s="568">
        <v>13</v>
      </c>
      <c r="R2095" s="547">
        <v>13</v>
      </c>
      <c r="S2095" s="547">
        <v>13</v>
      </c>
      <c r="T2095" s="547">
        <v>13</v>
      </c>
      <c r="U2095" s="547">
        <v>13</v>
      </c>
      <c r="V2095" s="547">
        <v>13</v>
      </c>
      <c r="W2095" s="547">
        <v>13</v>
      </c>
      <c r="X2095" s="547">
        <v>13</v>
      </c>
      <c r="Y2095" s="547">
        <v>13</v>
      </c>
      <c r="Z2095" s="568">
        <v>13</v>
      </c>
      <c r="AA2095" s="568">
        <v>13</v>
      </c>
      <c r="AB2095" s="568">
        <v>13</v>
      </c>
      <c r="AC2095" s="568">
        <v>13</v>
      </c>
      <c r="AD2095" s="568">
        <v>13</v>
      </c>
      <c r="AE2095" s="568">
        <v>13</v>
      </c>
      <c r="AF2095" s="568">
        <v>13</v>
      </c>
      <c r="AG2095" s="568">
        <v>13</v>
      </c>
      <c r="AH2095" s="568">
        <v>13</v>
      </c>
      <c r="AI2095" s="568">
        <v>12.5</v>
      </c>
      <c r="AJ2095" s="568">
        <v>12.5</v>
      </c>
      <c r="AK2095" s="568">
        <v>13</v>
      </c>
      <c r="AL2095" s="568">
        <v>13</v>
      </c>
      <c r="AM2095" s="568" t="s">
        <v>76</v>
      </c>
      <c r="AN2095" s="568">
        <v>13</v>
      </c>
      <c r="AO2095" s="568">
        <v>13</v>
      </c>
    </row>
    <row r="2096" spans="1:41" ht="15" customHeight="1">
      <c r="B2096" s="564" t="s">
        <v>391</v>
      </c>
      <c r="C2096" s="568" t="s">
        <v>76</v>
      </c>
      <c r="D2096" s="568" t="s">
        <v>76</v>
      </c>
      <c r="E2096" s="568" t="s">
        <v>76</v>
      </c>
      <c r="F2096" s="568" t="s">
        <v>76</v>
      </c>
      <c r="G2096" s="568" t="s">
        <v>76</v>
      </c>
      <c r="H2096" s="568" t="s">
        <v>76</v>
      </c>
      <c r="I2096" s="568">
        <v>12.5</v>
      </c>
      <c r="J2096" s="568" t="s">
        <v>76</v>
      </c>
      <c r="K2096" s="568">
        <v>13</v>
      </c>
      <c r="L2096" s="568" t="s">
        <v>76</v>
      </c>
      <c r="M2096" s="568" t="s">
        <v>76</v>
      </c>
      <c r="N2096" s="568" t="s">
        <v>76</v>
      </c>
      <c r="O2096" s="568" t="s">
        <v>76</v>
      </c>
      <c r="P2096" s="567" t="s">
        <v>76</v>
      </c>
      <c r="Q2096" s="567" t="s">
        <v>76</v>
      </c>
      <c r="R2096" s="547"/>
      <c r="S2096" s="547" t="s">
        <v>76</v>
      </c>
      <c r="T2096" s="547" t="s">
        <v>76</v>
      </c>
      <c r="U2096" s="547" t="s">
        <v>76</v>
      </c>
      <c r="V2096" s="547" t="s">
        <v>76</v>
      </c>
      <c r="W2096" s="547" t="s">
        <v>76</v>
      </c>
      <c r="X2096" s="547" t="s">
        <v>76</v>
      </c>
      <c r="Y2096" s="547" t="s">
        <v>76</v>
      </c>
      <c r="Z2096" s="568" t="s">
        <v>76</v>
      </c>
      <c r="AA2096" s="568" t="s">
        <v>76</v>
      </c>
      <c r="AB2096" s="568" t="s">
        <v>76</v>
      </c>
      <c r="AC2096" s="568" t="s">
        <v>76</v>
      </c>
      <c r="AD2096" s="568" t="s">
        <v>76</v>
      </c>
      <c r="AE2096" s="568" t="s">
        <v>76</v>
      </c>
      <c r="AF2096" s="568" t="s">
        <v>76</v>
      </c>
      <c r="AG2096" s="568"/>
      <c r="AH2096" s="568" t="s">
        <v>76</v>
      </c>
      <c r="AI2096" s="568">
        <v>13</v>
      </c>
      <c r="AJ2096" s="568" t="s">
        <v>76</v>
      </c>
      <c r="AK2096" s="567" t="s">
        <v>76</v>
      </c>
      <c r="AL2096" s="568" t="s">
        <v>76</v>
      </c>
      <c r="AM2096" s="568">
        <v>13</v>
      </c>
      <c r="AN2096" s="568" t="s">
        <v>76</v>
      </c>
      <c r="AO2096" s="568">
        <v>13</v>
      </c>
    </row>
    <row r="2097" spans="1:41" ht="15" customHeight="1">
      <c r="A2097" s="2639" t="s">
        <v>47</v>
      </c>
      <c r="B2097" s="2639"/>
      <c r="C2097" s="568"/>
      <c r="D2097" s="568"/>
      <c r="E2097" s="568"/>
      <c r="F2097" s="568"/>
      <c r="G2097" s="568"/>
      <c r="H2097" s="568"/>
      <c r="I2097" s="568"/>
      <c r="J2097" s="568"/>
      <c r="K2097" s="568"/>
      <c r="L2097" s="568"/>
      <c r="M2097" s="568"/>
      <c r="N2097" s="568"/>
      <c r="O2097" s="568"/>
      <c r="P2097" s="567"/>
      <c r="Q2097" s="567"/>
      <c r="R2097" s="547" t="s">
        <v>1285</v>
      </c>
      <c r="S2097" s="547"/>
      <c r="T2097" s="547"/>
      <c r="U2097" s="547"/>
      <c r="V2097" s="547"/>
      <c r="W2097" s="547"/>
      <c r="X2097" s="547"/>
      <c r="Y2097" s="547"/>
      <c r="Z2097" s="568"/>
      <c r="AA2097" s="568"/>
      <c r="AB2097" s="568"/>
      <c r="AC2097" s="568"/>
      <c r="AD2097" s="568"/>
      <c r="AE2097" s="568"/>
      <c r="AF2097" s="568"/>
      <c r="AG2097" s="568"/>
      <c r="AH2097" s="568"/>
      <c r="AI2097" s="568"/>
      <c r="AJ2097" s="568"/>
      <c r="AK2097" s="567"/>
      <c r="AL2097" s="568"/>
      <c r="AM2097" s="568"/>
      <c r="AN2097" s="568"/>
      <c r="AO2097" s="568"/>
    </row>
    <row r="2098" spans="1:41" ht="15" customHeight="1">
      <c r="B2098" s="564" t="s">
        <v>390</v>
      </c>
      <c r="C2098" s="568">
        <v>12.5</v>
      </c>
      <c r="D2098" s="547" t="s">
        <v>1645</v>
      </c>
      <c r="E2098" s="547" t="s">
        <v>1663</v>
      </c>
      <c r="F2098" s="568">
        <v>12.5</v>
      </c>
      <c r="G2098" s="547" t="s">
        <v>1645</v>
      </c>
      <c r="H2098" s="568">
        <v>10.5</v>
      </c>
      <c r="I2098" s="568">
        <v>11</v>
      </c>
      <c r="J2098" s="547">
        <v>12</v>
      </c>
      <c r="K2098" s="568">
        <v>16.5</v>
      </c>
      <c r="L2098" s="568">
        <v>13.25</v>
      </c>
      <c r="M2098" s="568">
        <v>14.75</v>
      </c>
      <c r="N2098" s="568">
        <v>14.5</v>
      </c>
      <c r="O2098" s="568">
        <v>11.5</v>
      </c>
      <c r="P2098" s="568">
        <v>11.5</v>
      </c>
      <c r="Q2098" s="570">
        <v>12</v>
      </c>
      <c r="R2098" s="547">
        <v>13.5</v>
      </c>
      <c r="S2098" s="547">
        <v>14.5</v>
      </c>
      <c r="T2098" s="547">
        <v>13</v>
      </c>
      <c r="U2098" s="547">
        <v>14.5</v>
      </c>
      <c r="V2098" s="547">
        <v>11.5</v>
      </c>
      <c r="W2098" s="547">
        <v>14.25</v>
      </c>
      <c r="X2098" s="547">
        <v>15.5</v>
      </c>
      <c r="Y2098" s="547">
        <v>11.5</v>
      </c>
      <c r="Z2098" s="568">
        <v>14.5</v>
      </c>
      <c r="AA2098" s="568">
        <v>13.5</v>
      </c>
      <c r="AB2098" s="568">
        <v>15</v>
      </c>
      <c r="AC2098" s="568">
        <v>15.3</v>
      </c>
      <c r="AD2098" s="568">
        <v>14</v>
      </c>
      <c r="AE2098" s="568">
        <v>14.5</v>
      </c>
      <c r="AF2098" s="568">
        <v>13</v>
      </c>
      <c r="AG2098" s="568">
        <v>14.5</v>
      </c>
      <c r="AH2098" s="568">
        <v>14.5</v>
      </c>
      <c r="AI2098" s="568">
        <v>14</v>
      </c>
      <c r="AJ2098" s="568">
        <v>15</v>
      </c>
      <c r="AK2098" s="568">
        <v>12</v>
      </c>
      <c r="AL2098" s="568" t="s">
        <v>76</v>
      </c>
      <c r="AM2098" s="568" t="s">
        <v>76</v>
      </c>
      <c r="AN2098" s="568" t="s">
        <v>1669</v>
      </c>
      <c r="AO2098" s="568">
        <v>13</v>
      </c>
    </row>
    <row r="2099" spans="1:41" ht="15" customHeight="1">
      <c r="B2099" s="564" t="s">
        <v>391</v>
      </c>
      <c r="C2099" s="568"/>
      <c r="D2099" s="568" t="s">
        <v>76</v>
      </c>
      <c r="E2099" s="568" t="s">
        <v>76</v>
      </c>
      <c r="F2099" s="568" t="s">
        <v>76</v>
      </c>
      <c r="G2099" s="568" t="s">
        <v>76</v>
      </c>
      <c r="H2099" s="568" t="s">
        <v>76</v>
      </c>
      <c r="I2099" s="568">
        <v>11.5</v>
      </c>
      <c r="J2099" s="568" t="s">
        <v>76</v>
      </c>
      <c r="K2099" s="568">
        <v>16.5</v>
      </c>
      <c r="L2099" s="568" t="s">
        <v>76</v>
      </c>
      <c r="M2099" s="568" t="s">
        <v>76</v>
      </c>
      <c r="N2099" s="568" t="s">
        <v>76</v>
      </c>
      <c r="O2099" s="568" t="s">
        <v>76</v>
      </c>
      <c r="P2099" s="567" t="s">
        <v>76</v>
      </c>
      <c r="Q2099" s="567" t="s">
        <v>76</v>
      </c>
      <c r="R2099" s="547" t="s">
        <v>76</v>
      </c>
      <c r="S2099" s="547" t="s">
        <v>76</v>
      </c>
      <c r="T2099" s="547" t="s">
        <v>76</v>
      </c>
      <c r="U2099" s="547" t="s">
        <v>76</v>
      </c>
      <c r="V2099" s="547" t="s">
        <v>76</v>
      </c>
      <c r="W2099" s="547" t="s">
        <v>76</v>
      </c>
      <c r="X2099" s="547" t="s">
        <v>76</v>
      </c>
      <c r="Y2099" s="547" t="s">
        <v>76</v>
      </c>
      <c r="Z2099" s="568" t="s">
        <v>76</v>
      </c>
      <c r="AA2099" s="568" t="s">
        <v>76</v>
      </c>
      <c r="AB2099" s="568" t="s">
        <v>76</v>
      </c>
      <c r="AC2099" s="568" t="s">
        <v>3163</v>
      </c>
      <c r="AD2099" s="568" t="s">
        <v>76</v>
      </c>
      <c r="AE2099" s="568" t="s">
        <v>76</v>
      </c>
      <c r="AF2099" s="568" t="s">
        <v>76</v>
      </c>
      <c r="AG2099" s="568" t="s">
        <v>76</v>
      </c>
      <c r="AH2099" s="568" t="s">
        <v>76</v>
      </c>
      <c r="AI2099" s="568" t="s">
        <v>76</v>
      </c>
      <c r="AJ2099" s="568" t="s">
        <v>76</v>
      </c>
      <c r="AK2099" s="567" t="s">
        <v>76</v>
      </c>
      <c r="AL2099" s="568" t="s">
        <v>76</v>
      </c>
      <c r="AM2099" s="568">
        <v>11.5</v>
      </c>
      <c r="AN2099" s="568" t="s">
        <v>76</v>
      </c>
      <c r="AO2099" s="568">
        <v>15.5</v>
      </c>
    </row>
    <row r="2100" spans="1:41" ht="15" customHeight="1">
      <c r="A2100" s="2639" t="s">
        <v>407</v>
      </c>
      <c r="B2100" s="2639"/>
      <c r="C2100" s="568"/>
      <c r="D2100" s="568"/>
      <c r="E2100" s="568"/>
      <c r="F2100" s="568"/>
      <c r="G2100" s="568"/>
      <c r="H2100" s="568"/>
      <c r="I2100" s="568"/>
      <c r="J2100" s="568"/>
      <c r="K2100" s="568"/>
      <c r="L2100" s="568"/>
      <c r="M2100" s="568"/>
      <c r="N2100" s="568"/>
      <c r="O2100" s="568"/>
      <c r="P2100" s="567"/>
      <c r="Q2100" s="567"/>
      <c r="R2100" s="547"/>
      <c r="S2100" s="547"/>
      <c r="T2100" s="547"/>
      <c r="U2100" s="547"/>
      <c r="V2100" s="547"/>
      <c r="W2100" s="547"/>
      <c r="X2100" s="547"/>
      <c r="Y2100" s="547"/>
      <c r="Z2100" s="567"/>
      <c r="AA2100" s="567"/>
      <c r="AB2100" s="568"/>
      <c r="AC2100" s="571"/>
      <c r="AD2100" s="568"/>
      <c r="AE2100" s="568"/>
      <c r="AF2100" s="568"/>
      <c r="AG2100" s="568"/>
      <c r="AH2100" s="568"/>
      <c r="AI2100" s="568"/>
      <c r="AJ2100" s="568"/>
      <c r="AK2100" s="567"/>
      <c r="AL2100" s="568"/>
      <c r="AM2100" s="568"/>
      <c r="AN2100" s="568"/>
      <c r="AO2100" s="568"/>
    </row>
    <row r="2101" spans="1:41" ht="15" customHeight="1">
      <c r="A2101" s="565" t="s">
        <v>856</v>
      </c>
      <c r="B2101" s="703" t="s">
        <v>1258</v>
      </c>
      <c r="C2101" s="568"/>
      <c r="D2101" s="568"/>
      <c r="E2101" s="568"/>
      <c r="F2101" s="568"/>
      <c r="G2101" s="568"/>
      <c r="H2101" s="568"/>
      <c r="I2101" s="568"/>
      <c r="J2101" s="568"/>
      <c r="K2101" s="568"/>
      <c r="L2101" s="568"/>
      <c r="M2101" s="568"/>
      <c r="N2101" s="568"/>
      <c r="O2101" s="568"/>
      <c r="P2101" s="567"/>
      <c r="Q2101" s="567"/>
      <c r="R2101" s="547"/>
      <c r="S2101" s="547"/>
      <c r="T2101" s="547"/>
      <c r="U2101" s="547"/>
      <c r="V2101" s="547"/>
      <c r="W2101" s="547"/>
      <c r="X2101" s="547"/>
      <c r="Y2101" s="547"/>
      <c r="Z2101" s="567"/>
      <c r="AA2101" s="567"/>
      <c r="AB2101" s="568"/>
      <c r="AC2101" s="568"/>
      <c r="AD2101" s="568"/>
      <c r="AE2101" s="568"/>
      <c r="AF2101" s="568"/>
      <c r="AG2101" s="568"/>
      <c r="AH2101" s="568"/>
      <c r="AI2101" s="568"/>
      <c r="AJ2101" s="568"/>
      <c r="AK2101" s="567"/>
      <c r="AL2101" s="568"/>
      <c r="AM2101" s="568"/>
      <c r="AN2101" s="568"/>
      <c r="AO2101" s="568"/>
    </row>
    <row r="2102" spans="1:41" ht="15" customHeight="1">
      <c r="A2102" s="565"/>
      <c r="B2102" s="564" t="s">
        <v>401</v>
      </c>
      <c r="C2102" s="568">
        <v>13</v>
      </c>
      <c r="D2102" s="568">
        <v>13</v>
      </c>
      <c r="E2102" s="547" t="s">
        <v>1669</v>
      </c>
      <c r="F2102" s="568">
        <v>13</v>
      </c>
      <c r="G2102" s="568">
        <v>13</v>
      </c>
      <c r="H2102" s="568">
        <v>13</v>
      </c>
      <c r="I2102" s="568">
        <v>12.5</v>
      </c>
      <c r="J2102" s="568">
        <v>13</v>
      </c>
      <c r="K2102" s="568">
        <v>13</v>
      </c>
      <c r="L2102" s="568">
        <v>13</v>
      </c>
      <c r="M2102" s="568">
        <v>13</v>
      </c>
      <c r="N2102" s="568">
        <v>13</v>
      </c>
      <c r="O2102" s="568">
        <v>13</v>
      </c>
      <c r="P2102" s="568">
        <v>13</v>
      </c>
      <c r="Q2102" s="568">
        <v>13</v>
      </c>
      <c r="R2102" s="547">
        <v>13</v>
      </c>
      <c r="S2102" s="547">
        <v>13</v>
      </c>
      <c r="T2102" s="547">
        <v>13</v>
      </c>
      <c r="U2102" s="547">
        <v>13</v>
      </c>
      <c r="V2102" s="547">
        <v>13</v>
      </c>
      <c r="W2102" s="547">
        <v>13</v>
      </c>
      <c r="X2102" s="547">
        <v>13</v>
      </c>
      <c r="Y2102" s="547">
        <v>13</v>
      </c>
      <c r="Z2102" s="568">
        <v>13</v>
      </c>
      <c r="AA2102" s="568">
        <v>13</v>
      </c>
      <c r="AB2102" s="568">
        <v>13</v>
      </c>
      <c r="AC2102" s="568">
        <v>13</v>
      </c>
      <c r="AD2102" s="568">
        <v>13</v>
      </c>
      <c r="AE2102" s="568">
        <v>13</v>
      </c>
      <c r="AF2102" s="568">
        <v>13</v>
      </c>
      <c r="AG2102" s="568">
        <v>13</v>
      </c>
      <c r="AH2102" s="568">
        <v>13</v>
      </c>
      <c r="AI2102" s="568">
        <v>10.25</v>
      </c>
      <c r="AJ2102" s="568">
        <v>12.5</v>
      </c>
      <c r="AK2102" s="568">
        <v>13</v>
      </c>
      <c r="AL2102" s="568">
        <v>13</v>
      </c>
      <c r="AM2102" s="568">
        <v>13</v>
      </c>
      <c r="AN2102" s="568">
        <v>13</v>
      </c>
      <c r="AO2102" s="568">
        <v>13</v>
      </c>
    </row>
    <row r="2103" spans="1:41" ht="15" customHeight="1">
      <c r="A2103" s="565"/>
      <c r="B2103" s="564" t="s">
        <v>402</v>
      </c>
      <c r="C2103" s="568" t="s">
        <v>76</v>
      </c>
      <c r="D2103" s="568" t="s">
        <v>76</v>
      </c>
      <c r="E2103" s="568" t="s">
        <v>76</v>
      </c>
      <c r="F2103" s="568" t="s">
        <v>76</v>
      </c>
      <c r="G2103" s="568" t="s">
        <v>76</v>
      </c>
      <c r="H2103" s="568" t="s">
        <v>76</v>
      </c>
      <c r="I2103" s="568" t="s">
        <v>76</v>
      </c>
      <c r="J2103" s="568" t="s">
        <v>76</v>
      </c>
      <c r="K2103" s="568" t="s">
        <v>76</v>
      </c>
      <c r="L2103" s="568" t="s">
        <v>76</v>
      </c>
      <c r="M2103" s="568" t="s">
        <v>76</v>
      </c>
      <c r="N2103" s="568" t="s">
        <v>76</v>
      </c>
      <c r="O2103" s="568" t="s">
        <v>76</v>
      </c>
      <c r="P2103" s="567" t="s">
        <v>76</v>
      </c>
      <c r="Q2103" s="567" t="s">
        <v>76</v>
      </c>
      <c r="R2103" s="547" t="s">
        <v>76</v>
      </c>
      <c r="S2103" s="547" t="s">
        <v>76</v>
      </c>
      <c r="T2103" s="547" t="s">
        <v>76</v>
      </c>
      <c r="U2103" s="547" t="s">
        <v>76</v>
      </c>
      <c r="V2103" s="547" t="s">
        <v>76</v>
      </c>
      <c r="W2103" s="547" t="s">
        <v>76</v>
      </c>
      <c r="X2103" s="547" t="s">
        <v>76</v>
      </c>
      <c r="Y2103" s="547" t="s">
        <v>76</v>
      </c>
      <c r="Z2103" s="568" t="s">
        <v>76</v>
      </c>
      <c r="AA2103" s="568" t="s">
        <v>76</v>
      </c>
      <c r="AB2103" s="567" t="s">
        <v>76</v>
      </c>
      <c r="AC2103" s="568" t="s">
        <v>76</v>
      </c>
      <c r="AD2103" s="568" t="s">
        <v>76</v>
      </c>
      <c r="AE2103" s="568" t="s">
        <v>76</v>
      </c>
      <c r="AF2103" s="568" t="s">
        <v>76</v>
      </c>
      <c r="AG2103" s="568" t="s">
        <v>76</v>
      </c>
      <c r="AH2103" s="568" t="s">
        <v>76</v>
      </c>
      <c r="AI2103" s="568">
        <v>13</v>
      </c>
      <c r="AJ2103" s="568" t="s">
        <v>76</v>
      </c>
      <c r="AK2103" s="567" t="s">
        <v>76</v>
      </c>
      <c r="AL2103" s="568" t="s">
        <v>76</v>
      </c>
      <c r="AM2103" s="568"/>
      <c r="AN2103" s="568" t="s">
        <v>76</v>
      </c>
      <c r="AO2103" s="568">
        <v>13</v>
      </c>
    </row>
    <row r="2104" spans="1:41" ht="15" customHeight="1">
      <c r="A2104" s="565" t="s">
        <v>1085</v>
      </c>
      <c r="B2104" s="701" t="s">
        <v>1259</v>
      </c>
      <c r="C2104" s="568"/>
      <c r="D2104" s="568"/>
      <c r="E2104" s="568"/>
      <c r="F2104" s="568"/>
      <c r="G2104" s="568"/>
      <c r="H2104" s="568"/>
      <c r="I2104" s="568"/>
      <c r="J2104" s="568"/>
      <c r="K2104" s="568"/>
      <c r="L2104" s="568"/>
      <c r="M2104" s="568"/>
      <c r="N2104" s="568"/>
      <c r="O2104" s="568"/>
      <c r="P2104" s="567"/>
      <c r="Q2104" s="567"/>
      <c r="R2104" s="547"/>
      <c r="S2104" s="547"/>
      <c r="T2104" s="547"/>
      <c r="U2104" s="547"/>
      <c r="V2104" s="547"/>
      <c r="W2104" s="547"/>
      <c r="X2104" s="547"/>
      <c r="Y2104" s="547"/>
      <c r="Z2104" s="568"/>
      <c r="AA2104" s="568"/>
      <c r="AB2104" s="567"/>
      <c r="AC2104" s="568"/>
      <c r="AD2104" s="568"/>
      <c r="AE2104" s="568"/>
      <c r="AF2104" s="568"/>
      <c r="AG2104" s="568"/>
      <c r="AH2104" s="568"/>
      <c r="AI2104" s="568"/>
      <c r="AJ2104" s="568"/>
      <c r="AK2104" s="567"/>
      <c r="AL2104" s="568"/>
      <c r="AM2104" s="568"/>
      <c r="AN2104" s="568"/>
      <c r="AO2104" s="568"/>
    </row>
    <row r="2105" spans="1:41" ht="15" customHeight="1">
      <c r="B2105" s="564" t="s">
        <v>401</v>
      </c>
      <c r="C2105" s="568">
        <v>13</v>
      </c>
      <c r="D2105" s="568">
        <v>13</v>
      </c>
      <c r="E2105" s="568">
        <v>12</v>
      </c>
      <c r="F2105" s="568">
        <v>12.5</v>
      </c>
      <c r="G2105" s="568">
        <v>13</v>
      </c>
      <c r="H2105" s="568">
        <v>11.5</v>
      </c>
      <c r="I2105" s="568">
        <v>13</v>
      </c>
      <c r="J2105" s="568">
        <v>13</v>
      </c>
      <c r="K2105" s="568">
        <v>16.5</v>
      </c>
      <c r="L2105" s="568">
        <v>13</v>
      </c>
      <c r="M2105" s="568">
        <v>14.5</v>
      </c>
      <c r="N2105" s="568">
        <v>14</v>
      </c>
      <c r="O2105" s="568">
        <v>11.5</v>
      </c>
      <c r="P2105" s="568">
        <v>11.5</v>
      </c>
      <c r="Q2105" s="568">
        <v>13</v>
      </c>
      <c r="R2105" s="547">
        <v>13</v>
      </c>
      <c r="S2105" s="547">
        <v>14.5</v>
      </c>
      <c r="T2105" s="547">
        <v>16</v>
      </c>
      <c r="U2105" s="547" t="s">
        <v>76</v>
      </c>
      <c r="V2105" s="547">
        <v>11.5</v>
      </c>
      <c r="W2105" s="547">
        <v>14</v>
      </c>
      <c r="X2105" s="547">
        <v>15.5</v>
      </c>
      <c r="Y2105" s="547">
        <v>11.5</v>
      </c>
      <c r="Z2105" s="568">
        <v>14.5</v>
      </c>
      <c r="AA2105" s="568">
        <v>13</v>
      </c>
      <c r="AB2105" s="568">
        <v>15</v>
      </c>
      <c r="AC2105" s="568">
        <v>15.3</v>
      </c>
      <c r="AD2105" s="568">
        <v>14</v>
      </c>
      <c r="AE2105" s="568">
        <v>11.5</v>
      </c>
      <c r="AF2105" s="568">
        <v>13.5</v>
      </c>
      <c r="AG2105" s="568">
        <v>15</v>
      </c>
      <c r="AH2105" s="568">
        <v>14.5</v>
      </c>
      <c r="AI2105" s="568">
        <v>17.5</v>
      </c>
      <c r="AJ2105" s="568">
        <v>15</v>
      </c>
      <c r="AK2105" s="567">
        <v>14</v>
      </c>
      <c r="AL2105" s="568">
        <v>13</v>
      </c>
      <c r="AM2105" s="568">
        <v>11.5</v>
      </c>
      <c r="AN2105" s="568" t="s">
        <v>1669</v>
      </c>
      <c r="AO2105" s="568">
        <v>13</v>
      </c>
    </row>
    <row r="2106" spans="1:41" ht="15" customHeight="1">
      <c r="B2106" s="564" t="s">
        <v>402</v>
      </c>
      <c r="C2106" s="568" t="s">
        <v>76</v>
      </c>
      <c r="D2106" s="568" t="s">
        <v>76</v>
      </c>
      <c r="E2106" s="568" t="s">
        <v>76</v>
      </c>
      <c r="F2106" s="568" t="s">
        <v>76</v>
      </c>
      <c r="G2106" s="568" t="s">
        <v>76</v>
      </c>
      <c r="H2106" s="568" t="s">
        <v>76</v>
      </c>
      <c r="I2106" s="568" t="s">
        <v>76</v>
      </c>
      <c r="J2106" s="568" t="s">
        <v>76</v>
      </c>
      <c r="K2106" s="568" t="s">
        <v>76</v>
      </c>
      <c r="L2106" s="568" t="s">
        <v>76</v>
      </c>
      <c r="M2106" s="568" t="s">
        <v>76</v>
      </c>
      <c r="N2106" s="568" t="s">
        <v>76</v>
      </c>
      <c r="O2106" s="568" t="s">
        <v>76</v>
      </c>
      <c r="P2106" s="568" t="s">
        <v>76</v>
      </c>
      <c r="Q2106" s="568" t="s">
        <v>76</v>
      </c>
      <c r="R2106" s="547" t="s">
        <v>76</v>
      </c>
      <c r="S2106" s="547" t="s">
        <v>76</v>
      </c>
      <c r="T2106" s="547" t="s">
        <v>76</v>
      </c>
      <c r="U2106" s="547" t="s">
        <v>76</v>
      </c>
      <c r="V2106" s="547" t="s">
        <v>76</v>
      </c>
      <c r="W2106" s="547" t="s">
        <v>76</v>
      </c>
      <c r="X2106" s="547" t="s">
        <v>76</v>
      </c>
      <c r="Y2106" s="547" t="s">
        <v>76</v>
      </c>
      <c r="Z2106" s="568" t="s">
        <v>76</v>
      </c>
      <c r="AA2106" s="568" t="s">
        <v>76</v>
      </c>
      <c r="AB2106" s="568" t="s">
        <v>76</v>
      </c>
      <c r="AC2106" s="568" t="s">
        <v>3163</v>
      </c>
      <c r="AD2106" s="568" t="s">
        <v>76</v>
      </c>
      <c r="AE2106" s="568" t="s">
        <v>76</v>
      </c>
      <c r="AF2106" s="568" t="s">
        <v>76</v>
      </c>
      <c r="AG2106" s="568" t="s">
        <v>76</v>
      </c>
      <c r="AH2106" s="568" t="s">
        <v>76</v>
      </c>
      <c r="AI2106" s="568" t="s">
        <v>76</v>
      </c>
      <c r="AJ2106" s="568" t="s">
        <v>76</v>
      </c>
      <c r="AK2106" s="568" t="s">
        <v>76</v>
      </c>
      <c r="AL2106" s="568" t="s">
        <v>76</v>
      </c>
      <c r="AM2106" s="568">
        <v>11.5</v>
      </c>
      <c r="AN2106" s="568" t="s">
        <v>76</v>
      </c>
      <c r="AO2106" s="568">
        <v>15.5</v>
      </c>
    </row>
    <row r="2107" spans="1:41" s="551" customFormat="1" ht="15" customHeight="1">
      <c r="A2107" s="2639" t="s">
        <v>211</v>
      </c>
      <c r="B2107" s="2639"/>
      <c r="C2107" s="568">
        <v>7</v>
      </c>
      <c r="D2107" s="568">
        <v>7</v>
      </c>
      <c r="E2107" s="568">
        <v>7</v>
      </c>
      <c r="F2107" s="568">
        <v>7</v>
      </c>
      <c r="G2107" s="568">
        <v>7</v>
      </c>
      <c r="H2107" s="568">
        <v>7</v>
      </c>
      <c r="I2107" s="568">
        <v>7</v>
      </c>
      <c r="J2107" s="568">
        <v>7</v>
      </c>
      <c r="K2107" s="568">
        <v>7</v>
      </c>
      <c r="L2107" s="568">
        <v>7</v>
      </c>
      <c r="M2107" s="568">
        <v>7</v>
      </c>
      <c r="N2107" s="568">
        <v>7</v>
      </c>
      <c r="O2107" s="568">
        <v>7</v>
      </c>
      <c r="P2107" s="568">
        <v>7</v>
      </c>
      <c r="Q2107" s="568">
        <v>7</v>
      </c>
      <c r="R2107" s="547">
        <v>7</v>
      </c>
      <c r="S2107" s="547">
        <v>7</v>
      </c>
      <c r="T2107" s="547">
        <v>7</v>
      </c>
      <c r="U2107" s="547">
        <v>7</v>
      </c>
      <c r="V2107" s="547">
        <v>7</v>
      </c>
      <c r="W2107" s="547">
        <v>7</v>
      </c>
      <c r="X2107" s="547">
        <v>7</v>
      </c>
      <c r="Y2107" s="547">
        <v>7</v>
      </c>
      <c r="Z2107" s="568">
        <v>7</v>
      </c>
      <c r="AA2107" s="568">
        <v>7</v>
      </c>
      <c r="AB2107" s="568">
        <v>7</v>
      </c>
      <c r="AC2107" s="568">
        <v>7</v>
      </c>
      <c r="AD2107" s="568">
        <v>7</v>
      </c>
      <c r="AE2107" s="568">
        <v>7</v>
      </c>
      <c r="AF2107" s="568">
        <v>7</v>
      </c>
      <c r="AG2107" s="568">
        <v>7</v>
      </c>
      <c r="AH2107" s="568">
        <v>7</v>
      </c>
      <c r="AI2107" s="568">
        <v>7</v>
      </c>
      <c r="AJ2107" s="568">
        <v>7</v>
      </c>
      <c r="AK2107" s="568">
        <v>7</v>
      </c>
      <c r="AL2107" s="568">
        <v>7</v>
      </c>
      <c r="AM2107" s="568">
        <v>7</v>
      </c>
      <c r="AN2107" s="568">
        <v>7</v>
      </c>
      <c r="AO2107" s="568" t="s">
        <v>76</v>
      </c>
    </row>
    <row r="2108" spans="1:41" ht="15" customHeight="1">
      <c r="A2108" s="2639" t="s">
        <v>408</v>
      </c>
      <c r="B2108" s="2639"/>
      <c r="C2108" s="568"/>
      <c r="D2108" s="568"/>
      <c r="E2108" s="568"/>
      <c r="F2108" s="568"/>
      <c r="G2108" s="568"/>
      <c r="H2108" s="568"/>
      <c r="I2108" s="568"/>
      <c r="J2108" s="568"/>
      <c r="K2108" s="568"/>
      <c r="L2108" s="568"/>
      <c r="M2108" s="568"/>
      <c r="N2108" s="568"/>
      <c r="O2108" s="568"/>
      <c r="P2108" s="567"/>
      <c r="Q2108" s="567"/>
      <c r="R2108" s="547"/>
      <c r="S2108" s="547"/>
      <c r="T2108" s="547"/>
      <c r="U2108" s="547"/>
      <c r="V2108" s="547"/>
      <c r="W2108" s="546"/>
      <c r="X2108" s="546"/>
      <c r="Y2108" s="547"/>
      <c r="Z2108" s="567"/>
      <c r="AA2108" s="567"/>
      <c r="AB2108" s="567"/>
      <c r="AC2108" s="567"/>
      <c r="AD2108" s="568"/>
      <c r="AE2108" s="568"/>
      <c r="AF2108" s="568"/>
      <c r="AG2108" s="568"/>
      <c r="AH2108" s="568"/>
      <c r="AI2108" s="568"/>
      <c r="AJ2108" s="568"/>
      <c r="AK2108" s="567"/>
      <c r="AL2108" s="568"/>
      <c r="AM2108" s="568"/>
      <c r="AN2108" s="568"/>
      <c r="AO2108" s="568"/>
    </row>
    <row r="2109" spans="1:41" ht="15" customHeight="1">
      <c r="B2109" s="564" t="s">
        <v>390</v>
      </c>
      <c r="C2109" s="568">
        <v>13</v>
      </c>
      <c r="D2109" s="568">
        <v>13</v>
      </c>
      <c r="E2109" s="547" t="s">
        <v>1669</v>
      </c>
      <c r="F2109" s="568">
        <v>13</v>
      </c>
      <c r="G2109" s="568">
        <v>13</v>
      </c>
      <c r="H2109" s="568">
        <v>13</v>
      </c>
      <c r="I2109" s="568">
        <v>13</v>
      </c>
      <c r="J2109" s="568">
        <v>13</v>
      </c>
      <c r="K2109" s="568">
        <v>13</v>
      </c>
      <c r="L2109" s="568">
        <v>13</v>
      </c>
      <c r="M2109" s="568">
        <v>13</v>
      </c>
      <c r="N2109" s="568">
        <v>13</v>
      </c>
      <c r="O2109" s="568">
        <v>13</v>
      </c>
      <c r="P2109" s="568">
        <v>13</v>
      </c>
      <c r="Q2109" s="568">
        <v>13</v>
      </c>
      <c r="R2109" s="547">
        <v>13</v>
      </c>
      <c r="S2109" s="547">
        <v>13</v>
      </c>
      <c r="T2109" s="547">
        <v>13</v>
      </c>
      <c r="U2109" s="547">
        <v>13</v>
      </c>
      <c r="V2109" s="547">
        <v>13</v>
      </c>
      <c r="W2109" s="547">
        <v>13</v>
      </c>
      <c r="X2109" s="547">
        <v>13</v>
      </c>
      <c r="Y2109" s="547">
        <v>13</v>
      </c>
      <c r="Z2109" s="568">
        <v>13</v>
      </c>
      <c r="AA2109" s="568">
        <v>13</v>
      </c>
      <c r="AB2109" s="568">
        <v>13</v>
      </c>
      <c r="AC2109" s="568">
        <v>13</v>
      </c>
      <c r="AD2109" s="568">
        <v>13</v>
      </c>
      <c r="AE2109" s="568">
        <v>13</v>
      </c>
      <c r="AF2109" s="568">
        <v>13</v>
      </c>
      <c r="AG2109" s="568">
        <v>13</v>
      </c>
      <c r="AH2109" s="568">
        <v>13</v>
      </c>
      <c r="AI2109" s="568">
        <v>10.5</v>
      </c>
      <c r="AJ2109" s="568">
        <v>12.5</v>
      </c>
      <c r="AK2109" s="568">
        <v>13</v>
      </c>
      <c r="AL2109" s="568">
        <v>13</v>
      </c>
      <c r="AM2109" s="568">
        <v>13</v>
      </c>
      <c r="AN2109" s="568">
        <v>13</v>
      </c>
      <c r="AO2109" s="568">
        <v>13</v>
      </c>
    </row>
    <row r="2110" spans="1:41" ht="15" customHeight="1">
      <c r="B2110" s="564" t="s">
        <v>391</v>
      </c>
      <c r="C2110" s="568" t="s">
        <v>76</v>
      </c>
      <c r="D2110" s="568" t="s">
        <v>76</v>
      </c>
      <c r="E2110" s="568" t="s">
        <v>76</v>
      </c>
      <c r="F2110" s="568" t="s">
        <v>76</v>
      </c>
      <c r="G2110" s="568" t="s">
        <v>76</v>
      </c>
      <c r="H2110" s="568" t="s">
        <v>76</v>
      </c>
      <c r="I2110" s="568">
        <v>13</v>
      </c>
      <c r="J2110" s="568" t="s">
        <v>76</v>
      </c>
      <c r="K2110" s="568">
        <v>13</v>
      </c>
      <c r="L2110" s="568" t="s">
        <v>76</v>
      </c>
      <c r="M2110" s="568" t="s">
        <v>76</v>
      </c>
      <c r="N2110" s="568" t="s">
        <v>76</v>
      </c>
      <c r="O2110" s="568" t="s">
        <v>76</v>
      </c>
      <c r="P2110" s="567" t="s">
        <v>76</v>
      </c>
      <c r="Q2110" s="567" t="s">
        <v>76</v>
      </c>
      <c r="R2110" s="547"/>
      <c r="S2110" s="547" t="s">
        <v>76</v>
      </c>
      <c r="T2110" s="547" t="s">
        <v>76</v>
      </c>
      <c r="U2110" s="547" t="s">
        <v>76</v>
      </c>
      <c r="V2110" s="547" t="s">
        <v>76</v>
      </c>
      <c r="W2110" s="546" t="s">
        <v>76</v>
      </c>
      <c r="X2110" s="546" t="s">
        <v>76</v>
      </c>
      <c r="Y2110" s="546" t="s">
        <v>76</v>
      </c>
      <c r="Z2110" s="568">
        <v>12</v>
      </c>
      <c r="AA2110" s="568" t="s">
        <v>76</v>
      </c>
      <c r="AB2110" s="567" t="s">
        <v>76</v>
      </c>
      <c r="AC2110" s="568" t="s">
        <v>76</v>
      </c>
      <c r="AD2110" s="568" t="s">
        <v>76</v>
      </c>
      <c r="AE2110" s="568" t="s">
        <v>76</v>
      </c>
      <c r="AF2110" s="568" t="s">
        <v>76</v>
      </c>
      <c r="AG2110" s="568" t="s">
        <v>76</v>
      </c>
      <c r="AH2110" s="568" t="s">
        <v>76</v>
      </c>
      <c r="AI2110" s="568">
        <v>13</v>
      </c>
      <c r="AJ2110" s="568" t="s">
        <v>76</v>
      </c>
      <c r="AK2110" s="567" t="s">
        <v>76</v>
      </c>
      <c r="AL2110" s="568" t="s">
        <v>76</v>
      </c>
      <c r="AM2110" s="568"/>
      <c r="AN2110" s="568" t="s">
        <v>76</v>
      </c>
      <c r="AO2110" s="568">
        <v>13</v>
      </c>
    </row>
    <row r="2111" spans="1:41" ht="15" customHeight="1">
      <c r="A2111" s="2639" t="s">
        <v>409</v>
      </c>
      <c r="B2111" s="2639"/>
      <c r="C2111" s="568"/>
      <c r="D2111" s="568"/>
      <c r="E2111" s="568"/>
      <c r="F2111" s="568"/>
      <c r="G2111" s="568"/>
      <c r="H2111" s="568"/>
      <c r="I2111" s="568"/>
      <c r="J2111" s="568"/>
      <c r="K2111" s="568"/>
      <c r="L2111" s="568"/>
      <c r="M2111" s="568"/>
      <c r="N2111" s="568"/>
      <c r="O2111" s="568"/>
      <c r="P2111" s="567"/>
      <c r="Q2111" s="567"/>
      <c r="R2111" s="547"/>
      <c r="S2111" s="547"/>
      <c r="T2111" s="547"/>
      <c r="U2111" s="547"/>
      <c r="V2111" s="547"/>
      <c r="W2111" s="546"/>
      <c r="X2111" s="546"/>
      <c r="Y2111" s="546"/>
      <c r="Z2111" s="568"/>
      <c r="AA2111" s="568"/>
      <c r="AB2111" s="567"/>
      <c r="AC2111" s="568"/>
      <c r="AD2111" s="568"/>
      <c r="AE2111" s="568"/>
      <c r="AF2111" s="568"/>
      <c r="AG2111" s="568"/>
      <c r="AH2111" s="568"/>
      <c r="AI2111" s="568"/>
      <c r="AJ2111" s="568"/>
      <c r="AK2111" s="567"/>
      <c r="AL2111" s="568"/>
      <c r="AM2111" s="568"/>
      <c r="AN2111" s="568"/>
      <c r="AO2111" s="568"/>
    </row>
    <row r="2112" spans="1:41" ht="15" customHeight="1">
      <c r="B2112" s="564" t="s">
        <v>390</v>
      </c>
      <c r="C2112" s="568">
        <v>13</v>
      </c>
      <c r="D2112" s="568">
        <v>13</v>
      </c>
      <c r="E2112" s="568">
        <v>13</v>
      </c>
      <c r="F2112" s="568">
        <v>13</v>
      </c>
      <c r="G2112" s="568" t="s">
        <v>76</v>
      </c>
      <c r="H2112" s="568" t="s">
        <v>76</v>
      </c>
      <c r="I2112" s="568">
        <v>13</v>
      </c>
      <c r="J2112" s="568">
        <v>13</v>
      </c>
      <c r="K2112" s="568">
        <v>13</v>
      </c>
      <c r="L2112" s="568">
        <v>13</v>
      </c>
      <c r="M2112" s="568">
        <v>13</v>
      </c>
      <c r="N2112" s="568">
        <v>13</v>
      </c>
      <c r="O2112" s="568">
        <v>13</v>
      </c>
      <c r="P2112" s="568">
        <v>13</v>
      </c>
      <c r="Q2112" s="568">
        <v>13</v>
      </c>
      <c r="R2112" s="547">
        <v>13</v>
      </c>
      <c r="S2112" s="547">
        <v>13</v>
      </c>
      <c r="T2112" s="547">
        <v>13</v>
      </c>
      <c r="U2112" s="547">
        <v>13</v>
      </c>
      <c r="V2112" s="547">
        <v>13</v>
      </c>
      <c r="W2112" s="547">
        <v>13</v>
      </c>
      <c r="X2112" s="547">
        <v>13</v>
      </c>
      <c r="Y2112" s="547">
        <v>13</v>
      </c>
      <c r="Z2112" s="568">
        <v>13</v>
      </c>
      <c r="AA2112" s="568">
        <v>13</v>
      </c>
      <c r="AB2112" s="568">
        <v>13</v>
      </c>
      <c r="AC2112" s="568">
        <v>13</v>
      </c>
      <c r="AD2112" s="568">
        <v>13</v>
      </c>
      <c r="AE2112" s="568" t="s">
        <v>2894</v>
      </c>
      <c r="AF2112" s="568">
        <v>13</v>
      </c>
      <c r="AG2112" s="568">
        <v>13</v>
      </c>
      <c r="AH2112" s="568">
        <v>13</v>
      </c>
      <c r="AI2112" s="568">
        <v>12.5</v>
      </c>
      <c r="AJ2112" s="568">
        <v>12.5</v>
      </c>
      <c r="AK2112" s="568" t="s">
        <v>76</v>
      </c>
      <c r="AL2112" s="568" t="s">
        <v>76</v>
      </c>
      <c r="AM2112" s="568" t="s">
        <v>76</v>
      </c>
      <c r="AN2112" s="568">
        <v>13</v>
      </c>
      <c r="AO2112" s="568">
        <v>10</v>
      </c>
    </row>
    <row r="2113" spans="1:41" ht="15" customHeight="1">
      <c r="B2113" s="564" t="s">
        <v>391</v>
      </c>
      <c r="C2113" s="568" t="s">
        <v>76</v>
      </c>
      <c r="D2113" s="568" t="s">
        <v>76</v>
      </c>
      <c r="E2113" s="568" t="s">
        <v>76</v>
      </c>
      <c r="F2113" s="568" t="s">
        <v>76</v>
      </c>
      <c r="G2113" s="568" t="s">
        <v>76</v>
      </c>
      <c r="H2113" s="568" t="s">
        <v>76</v>
      </c>
      <c r="I2113" s="568" t="s">
        <v>76</v>
      </c>
      <c r="J2113" s="568" t="s">
        <v>76</v>
      </c>
      <c r="K2113" s="568">
        <v>13</v>
      </c>
      <c r="L2113" s="568" t="s">
        <v>76</v>
      </c>
      <c r="M2113" s="568" t="s">
        <v>76</v>
      </c>
      <c r="N2113" s="568" t="s">
        <v>76</v>
      </c>
      <c r="O2113" s="567" t="s">
        <v>76</v>
      </c>
      <c r="P2113" s="568" t="s">
        <v>76</v>
      </c>
      <c r="Q2113" s="567" t="s">
        <v>76</v>
      </c>
      <c r="R2113" s="547"/>
      <c r="S2113" s="547" t="s">
        <v>76</v>
      </c>
      <c r="T2113" s="547" t="s">
        <v>76</v>
      </c>
      <c r="U2113" s="547" t="s">
        <v>76</v>
      </c>
      <c r="V2113" s="547" t="s">
        <v>76</v>
      </c>
      <c r="W2113" s="547" t="s">
        <v>76</v>
      </c>
      <c r="X2113" s="547" t="s">
        <v>76</v>
      </c>
      <c r="Y2113" s="547" t="s">
        <v>76</v>
      </c>
      <c r="Z2113" s="568" t="s">
        <v>76</v>
      </c>
      <c r="AA2113" s="568" t="s">
        <v>76</v>
      </c>
      <c r="AB2113" s="568">
        <v>13</v>
      </c>
      <c r="AC2113" s="567" t="s">
        <v>76</v>
      </c>
      <c r="AD2113" s="568" t="s">
        <v>76</v>
      </c>
      <c r="AE2113" s="568">
        <v>13</v>
      </c>
      <c r="AF2113" s="568" t="s">
        <v>76</v>
      </c>
      <c r="AG2113" s="568" t="s">
        <v>76</v>
      </c>
      <c r="AH2113" s="568" t="s">
        <v>76</v>
      </c>
      <c r="AI2113" s="568" t="s">
        <v>76</v>
      </c>
      <c r="AJ2113" s="568" t="s">
        <v>76</v>
      </c>
      <c r="AK2113" s="567" t="s">
        <v>76</v>
      </c>
      <c r="AL2113" s="568" t="s">
        <v>76</v>
      </c>
      <c r="AM2113" s="568" t="s">
        <v>76</v>
      </c>
      <c r="AN2113" s="568" t="s">
        <v>76</v>
      </c>
      <c r="AO2113" s="568">
        <v>13</v>
      </c>
    </row>
    <row r="2114" spans="1:41" ht="15" customHeight="1">
      <c r="A2114" s="2639" t="s">
        <v>410</v>
      </c>
      <c r="B2114" s="2639"/>
      <c r="C2114" s="568"/>
      <c r="D2114" s="568"/>
      <c r="E2114" s="568"/>
      <c r="F2114" s="568"/>
      <c r="G2114" s="568"/>
      <c r="H2114" s="568"/>
      <c r="I2114" s="568"/>
      <c r="J2114" s="568"/>
      <c r="K2114" s="568"/>
      <c r="L2114" s="568"/>
      <c r="M2114" s="568"/>
      <c r="N2114" s="568"/>
      <c r="O2114" s="567"/>
      <c r="P2114" s="568"/>
      <c r="Q2114" s="567"/>
      <c r="R2114" s="547"/>
      <c r="S2114" s="547"/>
      <c r="T2114" s="547"/>
      <c r="U2114" s="547"/>
      <c r="V2114" s="547"/>
      <c r="W2114" s="547"/>
      <c r="X2114" s="547"/>
      <c r="Y2114" s="547"/>
      <c r="Z2114" s="568"/>
      <c r="AA2114" s="568"/>
      <c r="AB2114" s="567"/>
      <c r="AC2114" s="567"/>
      <c r="AD2114" s="568"/>
      <c r="AE2114" s="568"/>
      <c r="AF2114" s="568"/>
      <c r="AG2114" s="568"/>
      <c r="AH2114" s="568"/>
      <c r="AI2114" s="568"/>
      <c r="AJ2114" s="568"/>
      <c r="AK2114" s="567"/>
      <c r="AL2114" s="568"/>
      <c r="AM2114" s="568"/>
      <c r="AN2114" s="568"/>
      <c r="AO2114" s="568"/>
    </row>
    <row r="2115" spans="1:41" ht="15" customHeight="1">
      <c r="B2115" s="564" t="s">
        <v>390</v>
      </c>
      <c r="C2115" s="568">
        <v>14</v>
      </c>
      <c r="D2115" s="568">
        <v>14</v>
      </c>
      <c r="E2115" s="568">
        <v>14</v>
      </c>
      <c r="F2115" s="568">
        <v>13</v>
      </c>
      <c r="G2115" s="568">
        <v>14</v>
      </c>
      <c r="H2115" s="568">
        <v>13</v>
      </c>
      <c r="I2115" s="568">
        <v>13</v>
      </c>
      <c r="J2115" s="568">
        <v>14.75</v>
      </c>
      <c r="K2115" s="568">
        <v>11.5</v>
      </c>
      <c r="L2115" s="568">
        <v>15.5</v>
      </c>
      <c r="M2115" s="568">
        <v>16</v>
      </c>
      <c r="N2115" s="568" t="s">
        <v>1550</v>
      </c>
      <c r="O2115" s="568">
        <v>17</v>
      </c>
      <c r="P2115" s="568">
        <v>12.5</v>
      </c>
      <c r="Q2115" s="567" t="s">
        <v>2451</v>
      </c>
      <c r="R2115" s="547">
        <v>16</v>
      </c>
      <c r="S2115" s="547">
        <v>15.5</v>
      </c>
      <c r="T2115" s="547" t="s">
        <v>3100</v>
      </c>
      <c r="U2115" s="547">
        <v>16</v>
      </c>
      <c r="V2115" s="547">
        <v>12.5</v>
      </c>
      <c r="W2115" s="547">
        <v>15.5</v>
      </c>
      <c r="X2115" s="547" t="s">
        <v>2931</v>
      </c>
      <c r="Y2115" s="547">
        <v>16</v>
      </c>
      <c r="Z2115" s="568">
        <v>16.5</v>
      </c>
      <c r="AA2115" s="568">
        <v>16</v>
      </c>
      <c r="AB2115" s="568">
        <v>17</v>
      </c>
      <c r="AC2115" s="568">
        <v>14</v>
      </c>
      <c r="AD2115" s="568">
        <v>14</v>
      </c>
      <c r="AE2115" s="568">
        <v>14.5</v>
      </c>
      <c r="AF2115" s="568">
        <v>16</v>
      </c>
      <c r="AG2115" s="568">
        <v>16</v>
      </c>
      <c r="AH2115" s="568">
        <v>13.4</v>
      </c>
      <c r="AI2115" s="568">
        <v>14.5</v>
      </c>
      <c r="AJ2115" s="568">
        <v>16</v>
      </c>
      <c r="AK2115" s="567">
        <v>15</v>
      </c>
      <c r="AL2115" s="568" t="s">
        <v>76</v>
      </c>
      <c r="AM2115" s="568" t="s">
        <v>76</v>
      </c>
      <c r="AN2115" s="568">
        <v>13</v>
      </c>
      <c r="AO2115" s="568">
        <v>16</v>
      </c>
    </row>
    <row r="2116" spans="1:41" ht="15" customHeight="1">
      <c r="B2116" s="564" t="s">
        <v>391</v>
      </c>
      <c r="C2116" s="568" t="s">
        <v>76</v>
      </c>
      <c r="D2116" s="568" t="s">
        <v>76</v>
      </c>
      <c r="E2116" s="568" t="s">
        <v>76</v>
      </c>
      <c r="F2116" s="568" t="s">
        <v>76</v>
      </c>
      <c r="G2116" s="568" t="s">
        <v>76</v>
      </c>
      <c r="H2116" s="568" t="s">
        <v>76</v>
      </c>
      <c r="I2116" s="568" t="s">
        <v>76</v>
      </c>
      <c r="J2116" s="568" t="s">
        <v>76</v>
      </c>
      <c r="K2116" s="568">
        <v>17.5</v>
      </c>
      <c r="L2116" s="568" t="s">
        <v>76</v>
      </c>
      <c r="M2116" s="568" t="s">
        <v>76</v>
      </c>
      <c r="N2116" s="568" t="s">
        <v>1614</v>
      </c>
      <c r="O2116" s="567" t="s">
        <v>76</v>
      </c>
      <c r="P2116" s="567" t="s">
        <v>76</v>
      </c>
      <c r="Q2116" s="567" t="s">
        <v>76</v>
      </c>
      <c r="R2116" s="547">
        <v>19.5</v>
      </c>
      <c r="S2116" s="547" t="s">
        <v>76</v>
      </c>
      <c r="T2116" s="547" t="s">
        <v>76</v>
      </c>
      <c r="U2116" s="547" t="s">
        <v>76</v>
      </c>
      <c r="V2116" s="547" t="s">
        <v>76</v>
      </c>
      <c r="W2116" s="547" t="s">
        <v>76</v>
      </c>
      <c r="X2116" s="547" t="s">
        <v>76</v>
      </c>
      <c r="Y2116" s="547" t="s">
        <v>76</v>
      </c>
      <c r="Z2116" s="568" t="s">
        <v>76</v>
      </c>
      <c r="AA2116" s="568" t="s">
        <v>76</v>
      </c>
      <c r="AB2116" s="568" t="s">
        <v>76</v>
      </c>
      <c r="AC2116" s="568" t="s">
        <v>1668</v>
      </c>
      <c r="AD2116" s="568" t="s">
        <v>76</v>
      </c>
      <c r="AE2116" s="568" t="s">
        <v>76</v>
      </c>
      <c r="AF2116" s="568" t="s">
        <v>76</v>
      </c>
      <c r="AG2116" s="568" t="s">
        <v>76</v>
      </c>
      <c r="AH2116" s="568">
        <v>16.5</v>
      </c>
      <c r="AI2116" s="568">
        <v>19.5</v>
      </c>
      <c r="AJ2116" s="568" t="s">
        <v>76</v>
      </c>
      <c r="AK2116" s="567" t="s">
        <v>76</v>
      </c>
      <c r="AL2116" s="568" t="s">
        <v>76</v>
      </c>
      <c r="AM2116" s="568" t="s">
        <v>76</v>
      </c>
      <c r="AN2116" s="568">
        <v>16</v>
      </c>
      <c r="AO2116" s="568">
        <v>19</v>
      </c>
    </row>
    <row r="2117" spans="1:41" ht="15" customHeight="1">
      <c r="A2117" s="2639" t="s">
        <v>411</v>
      </c>
      <c r="B2117" s="2639"/>
      <c r="C2117" s="568"/>
      <c r="D2117" s="568"/>
      <c r="E2117" s="568"/>
      <c r="F2117" s="568"/>
      <c r="G2117" s="568"/>
      <c r="H2117" s="568"/>
      <c r="I2117" s="568"/>
      <c r="J2117" s="568"/>
      <c r="K2117" s="568"/>
      <c r="L2117" s="568"/>
      <c r="M2117" s="568"/>
      <c r="N2117" s="568"/>
      <c r="O2117" s="567"/>
      <c r="P2117" s="567"/>
      <c r="Q2117" s="567"/>
      <c r="R2117" s="547"/>
      <c r="S2117" s="547"/>
      <c r="T2117" s="547"/>
      <c r="U2117" s="547"/>
      <c r="V2117" s="547"/>
      <c r="W2117" s="547"/>
      <c r="X2117" s="547"/>
      <c r="Y2117" s="547"/>
      <c r="Z2117" s="568"/>
      <c r="AA2117" s="568"/>
      <c r="AB2117" s="568"/>
      <c r="AC2117" s="568"/>
      <c r="AD2117" s="568"/>
      <c r="AE2117" s="568"/>
      <c r="AF2117" s="568"/>
      <c r="AG2117" s="568"/>
      <c r="AH2117" s="568"/>
      <c r="AI2117" s="568"/>
      <c r="AJ2117" s="568"/>
      <c r="AK2117" s="567"/>
      <c r="AL2117" s="568"/>
      <c r="AM2117" s="568"/>
      <c r="AN2117" s="568"/>
      <c r="AO2117" s="568"/>
    </row>
    <row r="2118" spans="1:41" ht="15" customHeight="1">
      <c r="B2118" s="564" t="s">
        <v>390</v>
      </c>
      <c r="C2118" s="568">
        <v>13</v>
      </c>
      <c r="D2118" s="568">
        <v>14</v>
      </c>
      <c r="E2118" s="547" t="s">
        <v>2685</v>
      </c>
      <c r="F2118" s="568">
        <v>12</v>
      </c>
      <c r="G2118" s="547" t="s">
        <v>2389</v>
      </c>
      <c r="H2118" s="568">
        <v>13</v>
      </c>
      <c r="I2118" s="568">
        <v>13</v>
      </c>
      <c r="J2118" s="547" t="s">
        <v>2904</v>
      </c>
      <c r="K2118" s="568">
        <v>14.5</v>
      </c>
      <c r="L2118" s="568" t="s">
        <v>2706</v>
      </c>
      <c r="M2118" s="568">
        <v>10</v>
      </c>
      <c r="N2118" s="568">
        <v>14.75</v>
      </c>
      <c r="O2118" s="568" t="s">
        <v>2258</v>
      </c>
      <c r="P2118" s="568" t="s">
        <v>1854</v>
      </c>
      <c r="Q2118" s="568">
        <v>13</v>
      </c>
      <c r="R2118" s="547">
        <v>13</v>
      </c>
      <c r="S2118" s="547" t="s">
        <v>1933</v>
      </c>
      <c r="T2118" s="547" t="s">
        <v>2458</v>
      </c>
      <c r="U2118" s="547">
        <v>15.5</v>
      </c>
      <c r="V2118" s="546" t="s">
        <v>2258</v>
      </c>
      <c r="W2118" s="547">
        <v>15.5</v>
      </c>
      <c r="X2118" s="547">
        <v>15</v>
      </c>
      <c r="Y2118" s="547">
        <v>15</v>
      </c>
      <c r="Z2118" s="568">
        <v>15.5</v>
      </c>
      <c r="AA2118" s="568">
        <v>14.5</v>
      </c>
      <c r="AB2118" s="568">
        <v>11.5</v>
      </c>
      <c r="AC2118" s="568">
        <v>8</v>
      </c>
      <c r="AD2118" s="568">
        <v>14</v>
      </c>
      <c r="AE2118" s="568">
        <v>13</v>
      </c>
      <c r="AF2118" s="568">
        <v>16</v>
      </c>
      <c r="AG2118" s="568">
        <v>15.5</v>
      </c>
      <c r="AH2118" s="568">
        <v>9</v>
      </c>
      <c r="AI2118" s="568">
        <v>9.5</v>
      </c>
      <c r="AJ2118" s="568">
        <v>15</v>
      </c>
      <c r="AK2118" s="568">
        <v>13.5</v>
      </c>
      <c r="AL2118" s="568">
        <v>13</v>
      </c>
      <c r="AM2118" s="568">
        <v>13</v>
      </c>
      <c r="AN2118" s="568" t="s">
        <v>76</v>
      </c>
      <c r="AO2118" s="568">
        <v>10</v>
      </c>
    </row>
    <row r="2119" spans="1:41" ht="15" customHeight="1">
      <c r="A2119" s="517"/>
      <c r="B2119" s="566" t="s">
        <v>391</v>
      </c>
      <c r="C2119" s="572" t="s">
        <v>76</v>
      </c>
      <c r="D2119" s="572" t="s">
        <v>76</v>
      </c>
      <c r="E2119" s="572" t="s">
        <v>76</v>
      </c>
      <c r="F2119" s="572" t="s">
        <v>76</v>
      </c>
      <c r="G2119" s="572" t="s">
        <v>76</v>
      </c>
      <c r="H2119" s="572" t="s">
        <v>76</v>
      </c>
      <c r="I2119" s="572">
        <v>13</v>
      </c>
      <c r="J2119" s="572" t="s">
        <v>76</v>
      </c>
      <c r="K2119" s="572">
        <v>16.5</v>
      </c>
      <c r="L2119" s="572" t="s">
        <v>76</v>
      </c>
      <c r="M2119" s="572">
        <v>14</v>
      </c>
      <c r="N2119" s="572" t="s">
        <v>76</v>
      </c>
      <c r="O2119" s="573" t="s">
        <v>76</v>
      </c>
      <c r="P2119" s="573" t="s">
        <v>76</v>
      </c>
      <c r="Q2119" s="572" t="s">
        <v>76</v>
      </c>
      <c r="R2119" s="552"/>
      <c r="S2119" s="552" t="s">
        <v>76</v>
      </c>
      <c r="T2119" s="553" t="s">
        <v>76</v>
      </c>
      <c r="U2119" s="553" t="s">
        <v>76</v>
      </c>
      <c r="V2119" s="553" t="s">
        <v>76</v>
      </c>
      <c r="W2119" s="553" t="s">
        <v>76</v>
      </c>
      <c r="X2119" s="553" t="s">
        <v>76</v>
      </c>
      <c r="Y2119" s="553" t="s">
        <v>76</v>
      </c>
      <c r="Z2119" s="572" t="s">
        <v>76</v>
      </c>
      <c r="AA2119" s="572" t="s">
        <v>76</v>
      </c>
      <c r="AB2119" s="573" t="s">
        <v>76</v>
      </c>
      <c r="AC2119" s="572" t="s">
        <v>1891</v>
      </c>
      <c r="AD2119" s="573" t="s">
        <v>76</v>
      </c>
      <c r="AE2119" s="573" t="s">
        <v>76</v>
      </c>
      <c r="AF2119" s="573" t="s">
        <v>76</v>
      </c>
      <c r="AG2119" s="573" t="s">
        <v>76</v>
      </c>
      <c r="AH2119" s="572">
        <v>12</v>
      </c>
      <c r="AI2119" s="572">
        <v>10</v>
      </c>
      <c r="AJ2119" s="572" t="s">
        <v>76</v>
      </c>
      <c r="AK2119" s="573" t="s">
        <v>76</v>
      </c>
      <c r="AL2119" s="573" t="s">
        <v>76</v>
      </c>
      <c r="AM2119" s="572">
        <v>13</v>
      </c>
      <c r="AN2119" s="572" t="s">
        <v>76</v>
      </c>
      <c r="AO2119" s="572">
        <v>13</v>
      </c>
    </row>
    <row r="2120" spans="1:41" s="1047" customFormat="1" ht="15" customHeight="1">
      <c r="A2120" s="2573" t="s">
        <v>548</v>
      </c>
      <c r="B2120" s="2573"/>
      <c r="C2120" s="2573"/>
      <c r="D2120" s="2573"/>
      <c r="E2120" s="2573"/>
      <c r="F2120" s="2573"/>
      <c r="G2120" s="2573"/>
      <c r="H2120" s="2573"/>
      <c r="I2120" s="2573"/>
      <c r="J2120" s="1049"/>
      <c r="K2120" s="1049"/>
      <c r="L2120" s="1049"/>
      <c r="M2120" s="1049"/>
      <c r="N2120" s="1049"/>
      <c r="O2120" s="1049"/>
      <c r="P2120" s="1049"/>
      <c r="Q2120" s="1049"/>
      <c r="R2120" s="1049"/>
      <c r="S2120" s="1049"/>
      <c r="T2120" s="2573" t="s">
        <v>3562</v>
      </c>
      <c r="U2120" s="2573"/>
      <c r="V2120" s="2573"/>
      <c r="W2120" s="2573"/>
      <c r="X2120" s="2573"/>
      <c r="Y2120" s="1050"/>
      <c r="Z2120" s="1048"/>
      <c r="AA2120" s="1048"/>
      <c r="AB2120" s="1048"/>
      <c r="AC2120" s="1048"/>
      <c r="AF2120" s="1050"/>
      <c r="AG2120" s="1050"/>
      <c r="AH2120" s="1050"/>
      <c r="AI2120" s="1050"/>
      <c r="AJ2120" s="1050"/>
    </row>
    <row r="2121" spans="1:41" s="1047" customFormat="1" ht="15" customHeight="1">
      <c r="B2121" s="1047" t="s">
        <v>399</v>
      </c>
      <c r="U2121" s="1047" t="s">
        <v>399</v>
      </c>
      <c r="V2121" s="1048"/>
      <c r="W2121" s="1048"/>
      <c r="X2121" s="1048"/>
      <c r="Y2121" s="1048"/>
      <c r="AA2121" s="1048"/>
      <c r="AB2121" s="1048"/>
      <c r="AC2121" s="1048"/>
      <c r="AH2121" s="1048"/>
      <c r="AI2121" s="1048"/>
      <c r="AJ2121" s="1048"/>
    </row>
    <row r="2122" spans="1:41" ht="15" customHeight="1"/>
    <row r="2123" spans="1:41" s="641" customFormat="1" ht="15" customHeight="1">
      <c r="B2123" s="2637" t="s">
        <v>2875</v>
      </c>
      <c r="C2123" s="2637"/>
      <c r="D2123" s="2637"/>
      <c r="E2123" s="2637"/>
      <c r="F2123" s="2637"/>
      <c r="G2123" s="2637"/>
      <c r="H2123" s="2637"/>
      <c r="I2123" s="2637"/>
      <c r="J2123" s="2637"/>
      <c r="K2123" s="2643" t="s">
        <v>3439</v>
      </c>
      <c r="L2123" s="2643"/>
      <c r="M2123" s="2643"/>
      <c r="N2123" s="2643"/>
      <c r="O2123" s="2643"/>
      <c r="P2123" s="2643"/>
      <c r="Q2123" s="2643"/>
      <c r="S2123" s="2598" t="s">
        <v>2229</v>
      </c>
      <c r="T2123" s="2598"/>
      <c r="U2123" s="642"/>
      <c r="V2123" s="642"/>
      <c r="W2123" s="642"/>
      <c r="X2123" s="642"/>
      <c r="Y2123" s="642"/>
      <c r="AA2123" s="642"/>
      <c r="AB2123" s="642"/>
      <c r="AC2123" s="642"/>
      <c r="AD2123" s="642"/>
      <c r="AE2123" s="642"/>
      <c r="AF2123" s="642"/>
      <c r="AG2123" s="642"/>
      <c r="AH2123" s="642"/>
      <c r="AI2123" s="642"/>
      <c r="AJ2123" s="642"/>
      <c r="AK2123" s="642"/>
      <c r="AL2123" s="642"/>
      <c r="AM2123" s="642"/>
      <c r="AN2123" s="642"/>
      <c r="AO2123" s="642"/>
    </row>
    <row r="2124" spans="1:41" ht="15" customHeight="1">
      <c r="C2124" s="709"/>
      <c r="D2124" s="709"/>
      <c r="E2124" s="709"/>
      <c r="F2124" s="709"/>
      <c r="G2124" s="709"/>
      <c r="H2124" s="709"/>
      <c r="I2124" s="705"/>
      <c r="J2124" s="2628"/>
      <c r="K2124" s="2628"/>
      <c r="L2124" s="2628"/>
      <c r="M2124" s="543"/>
      <c r="N2124" s="543"/>
      <c r="O2124" s="543"/>
      <c r="P2124" s="543"/>
      <c r="S2124" s="2641" t="s">
        <v>1130</v>
      </c>
      <c r="T2124" s="2641"/>
      <c r="U2124" s="602"/>
      <c r="V2124" s="704"/>
      <c r="W2124" s="704"/>
      <c r="X2124" s="704"/>
      <c r="Y2124" s="543"/>
      <c r="AA2124" s="709"/>
      <c r="AB2124" s="709"/>
      <c r="AC2124" s="705"/>
      <c r="AD2124" s="704"/>
      <c r="AE2124" s="704"/>
      <c r="AF2124" s="704"/>
      <c r="AG2124" s="543"/>
      <c r="AH2124" s="709"/>
      <c r="AI2124" s="709"/>
      <c r="AJ2124" s="602"/>
      <c r="AK2124" s="602"/>
      <c r="AL2124" s="602"/>
      <c r="AM2124" s="602"/>
      <c r="AN2124" s="602"/>
      <c r="AO2124" s="543"/>
    </row>
    <row r="2125" spans="1:41" s="555" customFormat="1" ht="15" customHeight="1">
      <c r="A2125" s="2582" t="s">
        <v>369</v>
      </c>
      <c r="B2125" s="2583"/>
      <c r="C2125" s="2586" t="s">
        <v>230</v>
      </c>
      <c r="D2125" s="2586"/>
      <c r="E2125" s="2586"/>
      <c r="F2125" s="2586"/>
      <c r="G2125" s="2574" t="s">
        <v>370</v>
      </c>
      <c r="H2125" s="2575"/>
      <c r="I2125" s="2575"/>
      <c r="J2125" s="2576"/>
      <c r="K2125" s="2574" t="s">
        <v>371</v>
      </c>
      <c r="L2125" s="2575"/>
      <c r="M2125" s="2575"/>
      <c r="N2125" s="2575"/>
      <c r="O2125" s="2575"/>
      <c r="P2125" s="2575"/>
      <c r="Q2125" s="2575"/>
      <c r="R2125" s="2575"/>
      <c r="S2125" s="2575"/>
      <c r="T2125" s="2575"/>
      <c r="U2125" s="2575"/>
      <c r="V2125" s="2575"/>
      <c r="W2125" s="2575"/>
      <c r="X2125" s="2575"/>
      <c r="Y2125" s="2575"/>
      <c r="Z2125" s="2575"/>
      <c r="AA2125" s="2575"/>
      <c r="AB2125" s="2575"/>
      <c r="AC2125" s="2575"/>
      <c r="AD2125" s="2575"/>
      <c r="AE2125" s="2575"/>
      <c r="AF2125" s="2575"/>
      <c r="AG2125" s="2576"/>
      <c r="AH2125" s="2574" t="s">
        <v>3545</v>
      </c>
      <c r="AI2125" s="2575"/>
      <c r="AJ2125" s="2575"/>
      <c r="AK2125" s="2575"/>
      <c r="AL2125" s="2575"/>
      <c r="AM2125" s="2575"/>
      <c r="AN2125" s="2575"/>
      <c r="AO2125" s="2576"/>
    </row>
    <row r="2126" spans="1:41" s="555" customFormat="1" ht="32.25" customHeight="1">
      <c r="A2126" s="2584"/>
      <c r="B2126" s="2585"/>
      <c r="C2126" s="933" t="s">
        <v>372</v>
      </c>
      <c r="D2126" s="933" t="s">
        <v>373</v>
      </c>
      <c r="E2126" s="933" t="s">
        <v>374</v>
      </c>
      <c r="F2126" s="933" t="s">
        <v>375</v>
      </c>
      <c r="G2126" s="933" t="s">
        <v>376</v>
      </c>
      <c r="H2126" s="933" t="s">
        <v>377</v>
      </c>
      <c r="I2126" s="933" t="s">
        <v>1066</v>
      </c>
      <c r="J2126" s="933" t="s">
        <v>378</v>
      </c>
      <c r="K2126" s="933" t="s">
        <v>890</v>
      </c>
      <c r="L2126" s="933" t="s">
        <v>379</v>
      </c>
      <c r="M2126" s="933" t="s">
        <v>380</v>
      </c>
      <c r="N2126" s="933" t="s">
        <v>381</v>
      </c>
      <c r="O2126" s="933" t="s">
        <v>382</v>
      </c>
      <c r="P2126" s="933" t="s">
        <v>383</v>
      </c>
      <c r="Q2126" s="933" t="s">
        <v>384</v>
      </c>
      <c r="R2126" s="933" t="s">
        <v>412</v>
      </c>
      <c r="S2126" s="933" t="s">
        <v>413</v>
      </c>
      <c r="T2126" s="933" t="s">
        <v>414</v>
      </c>
      <c r="U2126" s="933" t="s">
        <v>415</v>
      </c>
      <c r="V2126" s="933" t="s">
        <v>416</v>
      </c>
      <c r="W2126" s="933" t="s">
        <v>417</v>
      </c>
      <c r="X2126" s="933" t="s">
        <v>418</v>
      </c>
      <c r="Y2126" s="933" t="s">
        <v>419</v>
      </c>
      <c r="Z2126" s="933" t="s">
        <v>420</v>
      </c>
      <c r="AA2126" s="933" t="s">
        <v>421</v>
      </c>
      <c r="AB2126" s="933" t="s">
        <v>422</v>
      </c>
      <c r="AC2126" s="933" t="s">
        <v>423</v>
      </c>
      <c r="AD2126" s="933" t="s">
        <v>424</v>
      </c>
      <c r="AE2126" s="933" t="s">
        <v>425</v>
      </c>
      <c r="AF2126" s="933" t="s">
        <v>426</v>
      </c>
      <c r="AG2126" s="933" t="s">
        <v>427</v>
      </c>
      <c r="AH2126" s="933" t="s">
        <v>3003</v>
      </c>
      <c r="AI2126" s="933" t="s">
        <v>432</v>
      </c>
      <c r="AJ2126" s="933" t="s">
        <v>428</v>
      </c>
      <c r="AK2126" s="933" t="s">
        <v>429</v>
      </c>
      <c r="AL2126" s="933" t="s">
        <v>430</v>
      </c>
      <c r="AM2126" s="933" t="s">
        <v>362</v>
      </c>
      <c r="AN2126" s="933" t="s">
        <v>431</v>
      </c>
      <c r="AO2126" s="933" t="s">
        <v>1260</v>
      </c>
    </row>
    <row r="2127" spans="1:41" s="711" customFormat="1" ht="15" customHeight="1">
      <c r="A2127" s="2642" t="s">
        <v>44</v>
      </c>
      <c r="B2127" s="2642"/>
      <c r="C2127" s="574">
        <v>5.75</v>
      </c>
      <c r="D2127" s="574">
        <v>4</v>
      </c>
      <c r="E2127" s="574" t="s">
        <v>1226</v>
      </c>
      <c r="F2127" s="568">
        <v>4.5</v>
      </c>
      <c r="G2127" s="568" t="s">
        <v>1226</v>
      </c>
      <c r="H2127" s="568" t="s">
        <v>1226</v>
      </c>
      <c r="I2127" s="568">
        <v>5.5</v>
      </c>
      <c r="J2127" s="568">
        <v>7</v>
      </c>
      <c r="K2127" s="568" t="s">
        <v>3128</v>
      </c>
      <c r="L2127" s="568" t="s">
        <v>807</v>
      </c>
      <c r="M2127" s="568">
        <v>6</v>
      </c>
      <c r="N2127" s="568">
        <v>5</v>
      </c>
      <c r="O2127" s="568" t="s">
        <v>2960</v>
      </c>
      <c r="P2127" s="568">
        <v>4.5</v>
      </c>
      <c r="Q2127" s="568">
        <v>4.5</v>
      </c>
      <c r="R2127" s="546" t="s">
        <v>2829</v>
      </c>
      <c r="S2127" s="548" t="s">
        <v>397</v>
      </c>
      <c r="T2127" s="547" t="s">
        <v>2652</v>
      </c>
      <c r="U2127" s="547">
        <v>5.5</v>
      </c>
      <c r="V2127" s="547">
        <v>7</v>
      </c>
      <c r="W2127" s="547">
        <v>5.5</v>
      </c>
      <c r="X2127" s="547" t="s">
        <v>3018</v>
      </c>
      <c r="Y2127" s="547">
        <v>6</v>
      </c>
      <c r="Z2127" s="568" t="s">
        <v>3144</v>
      </c>
      <c r="AA2127" s="568">
        <v>5</v>
      </c>
      <c r="AB2127" s="568">
        <v>6</v>
      </c>
      <c r="AC2127" s="568" t="s">
        <v>794</v>
      </c>
      <c r="AD2127" s="568">
        <v>5</v>
      </c>
      <c r="AE2127" s="568" t="s">
        <v>3164</v>
      </c>
      <c r="AF2127" s="568" t="s">
        <v>2950</v>
      </c>
      <c r="AG2127" s="568" t="s">
        <v>2769</v>
      </c>
      <c r="AH2127" s="567" t="s">
        <v>3102</v>
      </c>
      <c r="AI2127" s="567" t="s">
        <v>2965</v>
      </c>
      <c r="AJ2127" s="568">
        <v>5.5</v>
      </c>
      <c r="AK2127" s="568">
        <v>4.75</v>
      </c>
      <c r="AL2127" s="568">
        <v>6</v>
      </c>
      <c r="AM2127" s="568">
        <v>4</v>
      </c>
      <c r="AN2127" s="568">
        <v>1</v>
      </c>
      <c r="AO2127" s="568" t="s">
        <v>3145</v>
      </c>
    </row>
    <row r="2128" spans="1:41" ht="15" customHeight="1">
      <c r="A2128" s="2639" t="s">
        <v>45</v>
      </c>
      <c r="B2128" s="2639"/>
      <c r="C2128" s="569"/>
      <c r="D2128" s="569"/>
      <c r="E2128" s="569"/>
      <c r="F2128" s="569"/>
      <c r="G2128" s="569"/>
      <c r="H2128" s="569"/>
      <c r="I2128" s="569"/>
      <c r="J2128" s="569"/>
      <c r="K2128" s="569"/>
      <c r="L2128" s="569"/>
      <c r="M2128" s="569"/>
      <c r="N2128" s="569"/>
      <c r="O2128" s="569"/>
      <c r="P2128" s="569"/>
      <c r="Q2128" s="569"/>
      <c r="R2128" s="546"/>
      <c r="S2128" s="546"/>
      <c r="T2128" s="546"/>
      <c r="U2128" s="546"/>
      <c r="V2128" s="546"/>
      <c r="W2128" s="546"/>
      <c r="X2128" s="546"/>
      <c r="Y2128" s="547"/>
      <c r="Z2128" s="567"/>
      <c r="AA2128" s="567"/>
      <c r="AB2128" s="567"/>
      <c r="AC2128" s="567"/>
      <c r="AD2128" s="567"/>
      <c r="AE2128" s="567"/>
      <c r="AF2128" s="567"/>
      <c r="AG2128" s="567"/>
      <c r="AH2128" s="567"/>
      <c r="AI2128" s="567"/>
      <c r="AJ2128" s="567"/>
      <c r="AK2128" s="567"/>
      <c r="AL2128" s="567"/>
      <c r="AM2128" s="567"/>
      <c r="AN2128" s="568"/>
      <c r="AO2128" s="568"/>
    </row>
    <row r="2129" spans="1:41" ht="15" customHeight="1">
      <c r="A2129" s="514" t="s">
        <v>856</v>
      </c>
      <c r="B2129" s="512" t="s">
        <v>2314</v>
      </c>
      <c r="C2129" s="574">
        <v>8</v>
      </c>
      <c r="D2129" s="574">
        <v>8.5</v>
      </c>
      <c r="E2129" s="568">
        <v>7</v>
      </c>
      <c r="F2129" s="568">
        <v>7.5</v>
      </c>
      <c r="G2129" s="568">
        <v>8</v>
      </c>
      <c r="H2129" s="568">
        <v>7.5</v>
      </c>
      <c r="I2129" s="568">
        <v>7.25</v>
      </c>
      <c r="J2129" s="568">
        <v>8.25</v>
      </c>
      <c r="K2129" s="568">
        <v>12</v>
      </c>
      <c r="L2129" s="570">
        <v>12</v>
      </c>
      <c r="M2129" s="568">
        <v>12</v>
      </c>
      <c r="N2129" s="568">
        <v>12</v>
      </c>
      <c r="O2129" s="567" t="s">
        <v>1960</v>
      </c>
      <c r="P2129" s="568">
        <v>7.75</v>
      </c>
      <c r="Q2129" s="568" t="s">
        <v>1663</v>
      </c>
      <c r="R2129" s="547">
        <v>12</v>
      </c>
      <c r="S2129" s="547" t="s">
        <v>1663</v>
      </c>
      <c r="T2129" s="547" t="s">
        <v>2284</v>
      </c>
      <c r="U2129" s="547">
        <v>13</v>
      </c>
      <c r="V2129" s="547" t="s">
        <v>2556</v>
      </c>
      <c r="W2129" s="547">
        <v>12</v>
      </c>
      <c r="X2129" s="547">
        <v>12</v>
      </c>
      <c r="Y2129" s="547">
        <v>12</v>
      </c>
      <c r="Z2129" s="568">
        <v>12</v>
      </c>
      <c r="AA2129" s="568">
        <v>12</v>
      </c>
      <c r="AB2129" s="568">
        <v>12</v>
      </c>
      <c r="AC2129" s="567" t="s">
        <v>3149</v>
      </c>
      <c r="AD2129" s="568" t="s">
        <v>2683</v>
      </c>
      <c r="AE2129" s="568">
        <v>12</v>
      </c>
      <c r="AF2129" s="568">
        <v>12</v>
      </c>
      <c r="AG2129" s="568" t="s">
        <v>1663</v>
      </c>
      <c r="AH2129" s="568" t="s">
        <v>2284</v>
      </c>
      <c r="AI2129" s="567" t="s">
        <v>3147</v>
      </c>
      <c r="AJ2129" s="568">
        <v>11</v>
      </c>
      <c r="AK2129" s="567" t="s">
        <v>2550</v>
      </c>
      <c r="AL2129" s="568">
        <v>12</v>
      </c>
      <c r="AM2129" s="568">
        <v>8.5</v>
      </c>
      <c r="AN2129" s="568">
        <v>5.25</v>
      </c>
      <c r="AO2129" s="568" t="s">
        <v>3148</v>
      </c>
    </row>
    <row r="2130" spans="1:41" ht="15" customHeight="1">
      <c r="A2130" s="514" t="s">
        <v>1085</v>
      </c>
      <c r="B2130" s="512" t="s">
        <v>2315</v>
      </c>
      <c r="C2130" s="574">
        <v>8.5</v>
      </c>
      <c r="D2130" s="574">
        <v>9</v>
      </c>
      <c r="E2130" s="568">
        <v>7.5</v>
      </c>
      <c r="F2130" s="568">
        <v>7.75</v>
      </c>
      <c r="G2130" s="568">
        <v>8.5</v>
      </c>
      <c r="H2130" s="568">
        <v>8</v>
      </c>
      <c r="I2130" s="568">
        <v>7.5</v>
      </c>
      <c r="J2130" s="568">
        <v>8.5</v>
      </c>
      <c r="K2130" s="568">
        <v>12</v>
      </c>
      <c r="L2130" s="570">
        <v>12</v>
      </c>
      <c r="M2130" s="568">
        <v>12</v>
      </c>
      <c r="N2130" s="568" t="s">
        <v>2507</v>
      </c>
      <c r="O2130" s="567" t="s">
        <v>2858</v>
      </c>
      <c r="P2130" s="568">
        <v>8</v>
      </c>
      <c r="Q2130" s="568">
        <v>12</v>
      </c>
      <c r="R2130" s="547">
        <v>12</v>
      </c>
      <c r="S2130" s="547" t="s">
        <v>1663</v>
      </c>
      <c r="T2130" s="547" t="s">
        <v>1960</v>
      </c>
      <c r="U2130" s="547">
        <v>12.5</v>
      </c>
      <c r="V2130" s="547" t="s">
        <v>2328</v>
      </c>
      <c r="W2130" s="547">
        <v>12</v>
      </c>
      <c r="X2130" s="547">
        <v>12</v>
      </c>
      <c r="Y2130" s="547">
        <v>12</v>
      </c>
      <c r="Z2130" s="568">
        <v>12</v>
      </c>
      <c r="AA2130" s="568">
        <v>12</v>
      </c>
      <c r="AB2130" s="568">
        <v>12</v>
      </c>
      <c r="AC2130" s="567" t="s">
        <v>3149</v>
      </c>
      <c r="AD2130" s="568">
        <v>12</v>
      </c>
      <c r="AE2130" s="568">
        <v>12</v>
      </c>
      <c r="AF2130" s="568">
        <v>12</v>
      </c>
      <c r="AG2130" s="568" t="s">
        <v>1663</v>
      </c>
      <c r="AH2130" s="568">
        <v>9</v>
      </c>
      <c r="AI2130" s="567" t="s">
        <v>3150</v>
      </c>
      <c r="AJ2130" s="568" t="s">
        <v>2501</v>
      </c>
      <c r="AK2130" s="567" t="s">
        <v>2551</v>
      </c>
      <c r="AL2130" s="568">
        <v>11.5</v>
      </c>
      <c r="AM2130" s="568" t="s">
        <v>3151</v>
      </c>
      <c r="AN2130" s="568">
        <v>6</v>
      </c>
      <c r="AO2130" s="568" t="s">
        <v>3152</v>
      </c>
    </row>
    <row r="2131" spans="1:41" ht="15" customHeight="1">
      <c r="A2131" s="514" t="s">
        <v>827</v>
      </c>
      <c r="B2131" s="512" t="s">
        <v>2316</v>
      </c>
      <c r="C2131" s="574">
        <v>9</v>
      </c>
      <c r="D2131" s="575" t="s">
        <v>2616</v>
      </c>
      <c r="E2131" s="568">
        <v>7.75</v>
      </c>
      <c r="F2131" s="568">
        <v>8</v>
      </c>
      <c r="G2131" s="568">
        <v>9</v>
      </c>
      <c r="H2131" s="568">
        <v>8.25</v>
      </c>
      <c r="I2131" s="568">
        <v>8.25</v>
      </c>
      <c r="J2131" s="568">
        <v>8.75</v>
      </c>
      <c r="K2131" s="568" t="s">
        <v>1949</v>
      </c>
      <c r="L2131" s="570">
        <v>12</v>
      </c>
      <c r="M2131" s="568">
        <v>12</v>
      </c>
      <c r="N2131" s="568" t="s">
        <v>1663</v>
      </c>
      <c r="O2131" s="567" t="s">
        <v>2389</v>
      </c>
      <c r="P2131" s="568">
        <v>8.25</v>
      </c>
      <c r="Q2131" s="568">
        <v>11</v>
      </c>
      <c r="R2131" s="547">
        <v>12</v>
      </c>
      <c r="S2131" s="547" t="s">
        <v>1663</v>
      </c>
      <c r="T2131" s="547" t="s">
        <v>2323</v>
      </c>
      <c r="U2131" s="547">
        <v>12.5</v>
      </c>
      <c r="V2131" s="547">
        <v>10.5</v>
      </c>
      <c r="W2131" s="547">
        <v>12</v>
      </c>
      <c r="X2131" s="547">
        <v>12</v>
      </c>
      <c r="Y2131" s="547">
        <v>12</v>
      </c>
      <c r="Z2131" s="568">
        <v>12</v>
      </c>
      <c r="AA2131" s="568">
        <v>12</v>
      </c>
      <c r="AB2131" s="568">
        <v>12</v>
      </c>
      <c r="AC2131" s="567" t="s">
        <v>3149</v>
      </c>
      <c r="AD2131" s="568">
        <v>12</v>
      </c>
      <c r="AE2131" s="568">
        <v>12</v>
      </c>
      <c r="AF2131" s="568">
        <v>10</v>
      </c>
      <c r="AG2131" s="568" t="s">
        <v>1663</v>
      </c>
      <c r="AH2131" s="567" t="s">
        <v>3155</v>
      </c>
      <c r="AI2131" s="567" t="s">
        <v>3156</v>
      </c>
      <c r="AJ2131" s="568" t="s">
        <v>2479</v>
      </c>
      <c r="AK2131" s="567" t="s">
        <v>2267</v>
      </c>
      <c r="AL2131" s="568">
        <v>11</v>
      </c>
      <c r="AM2131" s="568">
        <v>6.67</v>
      </c>
      <c r="AN2131" s="568">
        <v>8</v>
      </c>
      <c r="AO2131" s="568" t="s">
        <v>2841</v>
      </c>
    </row>
    <row r="2132" spans="1:41" ht="15" customHeight="1">
      <c r="A2132" s="514" t="s">
        <v>828</v>
      </c>
      <c r="B2132" s="512" t="s">
        <v>2317</v>
      </c>
      <c r="C2132" s="574">
        <v>9.25</v>
      </c>
      <c r="D2132" s="575" t="s">
        <v>2616</v>
      </c>
      <c r="E2132" s="568">
        <v>8</v>
      </c>
      <c r="F2132" s="568">
        <v>8.5</v>
      </c>
      <c r="G2132" s="568">
        <v>9.25</v>
      </c>
      <c r="H2132" s="568">
        <v>8.5</v>
      </c>
      <c r="I2132" s="568">
        <v>8.5</v>
      </c>
      <c r="J2132" s="568">
        <v>9</v>
      </c>
      <c r="K2132" s="568" t="s">
        <v>3158</v>
      </c>
      <c r="L2132" s="568" t="s">
        <v>76</v>
      </c>
      <c r="M2132" s="568">
        <v>11</v>
      </c>
      <c r="N2132" s="568" t="s">
        <v>76</v>
      </c>
      <c r="O2132" s="567" t="s">
        <v>2389</v>
      </c>
      <c r="P2132" s="568">
        <v>8.5</v>
      </c>
      <c r="Q2132" s="568" t="s">
        <v>76</v>
      </c>
      <c r="R2132" s="547">
        <v>7.75</v>
      </c>
      <c r="S2132" s="547" t="s">
        <v>1663</v>
      </c>
      <c r="T2132" s="547">
        <v>9.5</v>
      </c>
      <c r="U2132" s="547" t="s">
        <v>76</v>
      </c>
      <c r="V2132" s="547" t="s">
        <v>76</v>
      </c>
      <c r="W2132" s="547">
        <v>12</v>
      </c>
      <c r="X2132" s="547">
        <v>12</v>
      </c>
      <c r="Y2132" s="546" t="s">
        <v>2996</v>
      </c>
      <c r="Z2132" s="567" t="s">
        <v>76</v>
      </c>
      <c r="AA2132" s="567" t="s">
        <v>76</v>
      </c>
      <c r="AB2132" s="568">
        <v>12</v>
      </c>
      <c r="AC2132" s="567" t="s">
        <v>1782</v>
      </c>
      <c r="AD2132" s="568">
        <v>12</v>
      </c>
      <c r="AE2132" s="568" t="s">
        <v>76</v>
      </c>
      <c r="AF2132" s="568">
        <v>10</v>
      </c>
      <c r="AG2132" s="568" t="s">
        <v>76</v>
      </c>
      <c r="AH2132" s="567" t="s">
        <v>3139</v>
      </c>
      <c r="AI2132" s="567" t="s">
        <v>3159</v>
      </c>
      <c r="AJ2132" s="568" t="s">
        <v>2479</v>
      </c>
      <c r="AK2132" s="567" t="s">
        <v>2624</v>
      </c>
      <c r="AL2132" s="568">
        <v>10.5</v>
      </c>
      <c r="AM2132" s="568">
        <v>5.5</v>
      </c>
      <c r="AN2132" s="568">
        <v>8</v>
      </c>
      <c r="AO2132" s="568" t="s">
        <v>3160</v>
      </c>
    </row>
    <row r="2133" spans="1:41" ht="15" customHeight="1">
      <c r="A2133" s="514" t="s">
        <v>854</v>
      </c>
      <c r="B2133" s="512" t="s">
        <v>2318</v>
      </c>
      <c r="C2133" s="574" t="s">
        <v>76</v>
      </c>
      <c r="D2133" s="575" t="s">
        <v>2616</v>
      </c>
      <c r="E2133" s="568" t="s">
        <v>76</v>
      </c>
      <c r="F2133" s="568" t="s">
        <v>76</v>
      </c>
      <c r="G2133" s="568">
        <v>9.25</v>
      </c>
      <c r="H2133" s="568">
        <v>8.5</v>
      </c>
      <c r="I2133" s="568">
        <v>8.5</v>
      </c>
      <c r="J2133" s="568">
        <v>9</v>
      </c>
      <c r="K2133" s="568" t="s">
        <v>2424</v>
      </c>
      <c r="L2133" s="568" t="s">
        <v>76</v>
      </c>
      <c r="M2133" s="568" t="s">
        <v>76</v>
      </c>
      <c r="N2133" s="568" t="s">
        <v>76</v>
      </c>
      <c r="O2133" s="567" t="s">
        <v>2389</v>
      </c>
      <c r="P2133" s="568"/>
      <c r="Q2133" s="568" t="s">
        <v>76</v>
      </c>
      <c r="R2133" s="547">
        <v>7.75</v>
      </c>
      <c r="S2133" s="547" t="s">
        <v>76</v>
      </c>
      <c r="T2133" s="547">
        <v>9</v>
      </c>
      <c r="U2133" s="547" t="s">
        <v>76</v>
      </c>
      <c r="V2133" s="547" t="s">
        <v>76</v>
      </c>
      <c r="W2133" s="547">
        <v>12</v>
      </c>
      <c r="X2133" s="547">
        <v>12</v>
      </c>
      <c r="Y2133" s="547" t="s">
        <v>3161</v>
      </c>
      <c r="Z2133" s="567" t="s">
        <v>76</v>
      </c>
      <c r="AA2133" s="567" t="s">
        <v>76</v>
      </c>
      <c r="AB2133" s="568">
        <v>12</v>
      </c>
      <c r="AC2133" s="567" t="s">
        <v>1782</v>
      </c>
      <c r="AD2133" s="568" t="s">
        <v>76</v>
      </c>
      <c r="AE2133" s="568" t="s">
        <v>76</v>
      </c>
      <c r="AF2133" s="568">
        <v>10</v>
      </c>
      <c r="AG2133" s="568" t="s">
        <v>76</v>
      </c>
      <c r="AH2133" s="567" t="s">
        <v>3142</v>
      </c>
      <c r="AI2133" s="567" t="s">
        <v>3162</v>
      </c>
      <c r="AJ2133" s="568" t="s">
        <v>2479</v>
      </c>
      <c r="AK2133" s="567" t="s">
        <v>2389</v>
      </c>
      <c r="AL2133" s="568">
        <v>10.5</v>
      </c>
      <c r="AM2133" s="568" t="s">
        <v>76</v>
      </c>
      <c r="AN2133" s="568">
        <v>8</v>
      </c>
      <c r="AO2133" s="568" t="s">
        <v>76</v>
      </c>
    </row>
    <row r="2134" spans="1:41" ht="15" customHeight="1">
      <c r="A2134" s="2639" t="s">
        <v>388</v>
      </c>
      <c r="B2134" s="2639"/>
      <c r="C2134" s="568"/>
      <c r="D2134" s="568"/>
      <c r="E2134" s="568"/>
      <c r="F2134" s="568"/>
      <c r="G2134" s="568"/>
      <c r="H2134" s="568"/>
      <c r="I2134" s="568"/>
      <c r="J2134" s="568"/>
      <c r="K2134" s="568"/>
      <c r="L2134" s="568"/>
      <c r="M2134" s="568"/>
      <c r="N2134" s="568"/>
      <c r="O2134" s="567" t="s">
        <v>311</v>
      </c>
      <c r="P2134" s="568"/>
      <c r="Q2134" s="567"/>
      <c r="R2134" s="547"/>
      <c r="S2134" s="547"/>
      <c r="T2134" s="547"/>
      <c r="U2134" s="547"/>
      <c r="V2134" s="547"/>
      <c r="W2134" s="547"/>
      <c r="X2134" s="546"/>
      <c r="Y2134" s="547"/>
      <c r="Z2134" s="567"/>
      <c r="AA2134" s="567"/>
      <c r="AB2134" s="568"/>
      <c r="AC2134" s="567"/>
      <c r="AD2134" s="568"/>
      <c r="AE2134" s="568"/>
      <c r="AF2134" s="568"/>
      <c r="AG2134" s="568"/>
      <c r="AH2134" s="567"/>
      <c r="AI2134" s="567"/>
      <c r="AJ2134" s="567"/>
      <c r="AK2134" s="567"/>
      <c r="AL2134" s="567"/>
      <c r="AM2134" s="567"/>
      <c r="AN2134" s="568"/>
      <c r="AO2134" s="568"/>
    </row>
    <row r="2135" spans="1:41" ht="15" customHeight="1">
      <c r="A2135" s="2639" t="s">
        <v>389</v>
      </c>
      <c r="B2135" s="2639"/>
      <c r="C2135" s="568"/>
      <c r="D2135" s="568"/>
      <c r="E2135" s="568"/>
      <c r="F2135" s="568"/>
      <c r="G2135" s="568"/>
      <c r="H2135" s="568"/>
      <c r="I2135" s="568"/>
      <c r="J2135" s="568"/>
      <c r="K2135" s="568"/>
      <c r="L2135" s="568"/>
      <c r="M2135" s="568"/>
      <c r="N2135" s="568"/>
      <c r="O2135" s="567"/>
      <c r="P2135" s="568"/>
      <c r="Q2135" s="567"/>
      <c r="R2135" s="547"/>
      <c r="S2135" s="547"/>
      <c r="T2135" s="547"/>
      <c r="U2135" s="547"/>
      <c r="V2135" s="547"/>
      <c r="W2135" s="547"/>
      <c r="X2135" s="546"/>
      <c r="Y2135" s="547"/>
      <c r="Z2135" s="567"/>
      <c r="AA2135" s="567"/>
      <c r="AB2135" s="568"/>
      <c r="AC2135" s="567"/>
      <c r="AD2135" s="568"/>
      <c r="AE2135" s="568"/>
      <c r="AF2135" s="568"/>
      <c r="AG2135" s="568"/>
      <c r="AH2135" s="567"/>
      <c r="AI2135" s="567"/>
      <c r="AJ2135" s="567"/>
      <c r="AK2135" s="567"/>
      <c r="AL2135" s="567"/>
      <c r="AM2135" s="567"/>
      <c r="AN2135" s="568"/>
      <c r="AO2135" s="568"/>
    </row>
    <row r="2136" spans="1:41" ht="15" customHeight="1">
      <c r="A2136" s="563"/>
      <c r="B2136" s="564" t="s">
        <v>390</v>
      </c>
      <c r="C2136" s="547" t="s">
        <v>1647</v>
      </c>
      <c r="D2136" s="547">
        <v>8</v>
      </c>
      <c r="E2136" s="547" t="s">
        <v>2841</v>
      </c>
      <c r="F2136" s="568">
        <v>10</v>
      </c>
      <c r="G2136" s="547" t="s">
        <v>2323</v>
      </c>
      <c r="H2136" s="568">
        <v>12</v>
      </c>
      <c r="I2136" s="568">
        <v>11</v>
      </c>
      <c r="J2136" s="568">
        <v>10</v>
      </c>
      <c r="K2136" s="568">
        <v>13</v>
      </c>
      <c r="L2136" s="568">
        <v>10</v>
      </c>
      <c r="M2136" s="568">
        <v>13</v>
      </c>
      <c r="N2136" s="568">
        <v>12</v>
      </c>
      <c r="O2136" s="568">
        <v>12</v>
      </c>
      <c r="P2136" s="568">
        <v>13</v>
      </c>
      <c r="Q2136" s="568">
        <v>8.5</v>
      </c>
      <c r="R2136" s="547">
        <v>13</v>
      </c>
      <c r="S2136" s="547">
        <v>13</v>
      </c>
      <c r="T2136" s="547">
        <v>13</v>
      </c>
      <c r="U2136" s="547">
        <v>13</v>
      </c>
      <c r="V2136" s="547">
        <v>12</v>
      </c>
      <c r="W2136" s="547">
        <v>13</v>
      </c>
      <c r="X2136" s="547">
        <v>11</v>
      </c>
      <c r="Y2136" s="547">
        <v>13</v>
      </c>
      <c r="Z2136" s="568">
        <v>13</v>
      </c>
      <c r="AA2136" s="568">
        <v>11</v>
      </c>
      <c r="AB2136" s="568">
        <v>12</v>
      </c>
      <c r="AC2136" s="568">
        <v>13</v>
      </c>
      <c r="AD2136" s="568">
        <v>9</v>
      </c>
      <c r="AE2136" s="568">
        <v>12.5</v>
      </c>
      <c r="AF2136" s="568">
        <v>13</v>
      </c>
      <c r="AG2136" s="568">
        <v>13</v>
      </c>
      <c r="AH2136" s="568">
        <v>13</v>
      </c>
      <c r="AI2136" s="568">
        <v>11.5</v>
      </c>
      <c r="AJ2136" s="568">
        <v>13</v>
      </c>
      <c r="AK2136" s="568">
        <v>12</v>
      </c>
      <c r="AL2136" s="568">
        <v>13</v>
      </c>
      <c r="AM2136" s="568">
        <v>12</v>
      </c>
      <c r="AN2136" s="568">
        <v>8</v>
      </c>
      <c r="AO2136" s="568">
        <v>13</v>
      </c>
    </row>
    <row r="2137" spans="1:41" ht="15" customHeight="1">
      <c r="A2137" s="563"/>
      <c r="B2137" s="564" t="s">
        <v>391</v>
      </c>
      <c r="C2137" s="568" t="s">
        <v>2867</v>
      </c>
      <c r="D2137" s="568" t="s">
        <v>76</v>
      </c>
      <c r="E2137" s="568" t="s">
        <v>76</v>
      </c>
      <c r="F2137" s="568" t="s">
        <v>76</v>
      </c>
      <c r="G2137" s="568" t="s">
        <v>76</v>
      </c>
      <c r="H2137" s="568"/>
      <c r="I2137" s="568" t="s">
        <v>76</v>
      </c>
      <c r="J2137" s="568" t="s">
        <v>76</v>
      </c>
      <c r="K2137" s="568">
        <v>13</v>
      </c>
      <c r="L2137" s="568" t="s">
        <v>76</v>
      </c>
      <c r="M2137" s="568" t="s">
        <v>76</v>
      </c>
      <c r="N2137" s="568" t="s">
        <v>76</v>
      </c>
      <c r="O2137" s="567" t="s">
        <v>76</v>
      </c>
      <c r="P2137" s="568" t="s">
        <v>76</v>
      </c>
      <c r="Q2137" s="568"/>
      <c r="R2137" s="547"/>
      <c r="S2137" s="547" t="s">
        <v>76</v>
      </c>
      <c r="T2137" s="547" t="s">
        <v>76</v>
      </c>
      <c r="U2137" s="547" t="s">
        <v>76</v>
      </c>
      <c r="V2137" s="547" t="s">
        <v>76</v>
      </c>
      <c r="W2137" s="547" t="s">
        <v>76</v>
      </c>
      <c r="X2137" s="547">
        <v>13</v>
      </c>
      <c r="Y2137" s="547">
        <v>2</v>
      </c>
      <c r="Z2137" s="568" t="s">
        <v>76</v>
      </c>
      <c r="AA2137" s="568">
        <v>13</v>
      </c>
      <c r="AB2137" s="568" t="s">
        <v>76</v>
      </c>
      <c r="AC2137" s="568" t="s">
        <v>76</v>
      </c>
      <c r="AD2137" s="568" t="s">
        <v>76</v>
      </c>
      <c r="AE2137" s="568" t="s">
        <v>76</v>
      </c>
      <c r="AF2137" s="568" t="s">
        <v>76</v>
      </c>
      <c r="AG2137" s="568" t="s">
        <v>76</v>
      </c>
      <c r="AH2137" s="567" t="s">
        <v>76</v>
      </c>
      <c r="AI2137" s="568" t="s">
        <v>76</v>
      </c>
      <c r="AJ2137" s="568" t="s">
        <v>76</v>
      </c>
      <c r="AK2137" s="567" t="s">
        <v>76</v>
      </c>
      <c r="AL2137" s="568" t="s">
        <v>76</v>
      </c>
      <c r="AM2137" s="568"/>
      <c r="AN2137" s="568" t="s">
        <v>76</v>
      </c>
      <c r="AO2137" s="568">
        <v>13</v>
      </c>
    </row>
    <row r="2138" spans="1:41" ht="15" customHeight="1">
      <c r="A2138" s="2639" t="s">
        <v>400</v>
      </c>
      <c r="B2138" s="2639"/>
      <c r="C2138" s="568"/>
      <c r="D2138" s="568"/>
      <c r="E2138" s="568"/>
      <c r="F2138" s="568"/>
      <c r="G2138" s="568"/>
      <c r="H2138" s="568"/>
      <c r="I2138" s="568"/>
      <c r="J2138" s="568"/>
      <c r="K2138" s="568"/>
      <c r="L2138" s="568"/>
      <c r="M2138" s="568"/>
      <c r="N2138" s="568"/>
      <c r="O2138" s="567"/>
      <c r="P2138" s="568"/>
      <c r="Q2138" s="567"/>
      <c r="R2138" s="547"/>
      <c r="S2138" s="547"/>
      <c r="T2138" s="547"/>
      <c r="U2138" s="547"/>
      <c r="V2138" s="547"/>
      <c r="W2138" s="547"/>
      <c r="X2138" s="547"/>
      <c r="Y2138" s="547"/>
      <c r="Z2138" s="567"/>
      <c r="AA2138" s="567"/>
      <c r="AB2138" s="568"/>
      <c r="AC2138" s="568"/>
      <c r="AD2138" s="568"/>
      <c r="AE2138" s="568"/>
      <c r="AF2138" s="568"/>
      <c r="AG2138" s="568"/>
      <c r="AH2138" s="567"/>
      <c r="AI2138" s="568"/>
      <c r="AJ2138" s="568"/>
      <c r="AK2138" s="567"/>
      <c r="AL2138" s="568"/>
      <c r="AM2138" s="568"/>
      <c r="AN2138" s="568"/>
      <c r="AO2138" s="568"/>
    </row>
    <row r="2139" spans="1:41" ht="15" customHeight="1">
      <c r="B2139" s="564" t="s">
        <v>390</v>
      </c>
      <c r="C2139" s="568">
        <v>12.5</v>
      </c>
      <c r="D2139" s="568">
        <v>13</v>
      </c>
      <c r="E2139" s="547" t="s">
        <v>1647</v>
      </c>
      <c r="F2139" s="568">
        <v>13</v>
      </c>
      <c r="G2139" s="568">
        <v>12.5</v>
      </c>
      <c r="H2139" s="568">
        <v>12</v>
      </c>
      <c r="I2139" s="568">
        <v>11</v>
      </c>
      <c r="J2139" s="568">
        <v>13</v>
      </c>
      <c r="K2139" s="568">
        <v>13</v>
      </c>
      <c r="L2139" s="568">
        <v>13</v>
      </c>
      <c r="M2139" s="568">
        <v>13</v>
      </c>
      <c r="N2139" s="568">
        <v>13</v>
      </c>
      <c r="O2139" s="568">
        <v>13</v>
      </c>
      <c r="P2139" s="568">
        <v>13</v>
      </c>
      <c r="Q2139" s="568">
        <v>13</v>
      </c>
      <c r="R2139" s="547">
        <v>13</v>
      </c>
      <c r="S2139" s="547">
        <v>13</v>
      </c>
      <c r="T2139" s="547">
        <v>13</v>
      </c>
      <c r="U2139" s="547">
        <v>13</v>
      </c>
      <c r="V2139" s="547">
        <v>13</v>
      </c>
      <c r="W2139" s="547">
        <v>13</v>
      </c>
      <c r="X2139" s="547">
        <v>13</v>
      </c>
      <c r="Y2139" s="547">
        <v>13</v>
      </c>
      <c r="Z2139" s="568">
        <v>13</v>
      </c>
      <c r="AA2139" s="568">
        <v>13</v>
      </c>
      <c r="AB2139" s="568">
        <v>13</v>
      </c>
      <c r="AC2139" s="568">
        <v>13</v>
      </c>
      <c r="AD2139" s="568">
        <v>13</v>
      </c>
      <c r="AE2139" s="568">
        <v>13</v>
      </c>
      <c r="AF2139" s="568">
        <v>13</v>
      </c>
      <c r="AG2139" s="568">
        <v>13</v>
      </c>
      <c r="AH2139" s="568">
        <v>13</v>
      </c>
      <c r="AI2139" s="568">
        <v>12.5</v>
      </c>
      <c r="AJ2139" s="568">
        <v>12.5</v>
      </c>
      <c r="AK2139" s="568">
        <v>13</v>
      </c>
      <c r="AL2139" s="568">
        <v>13</v>
      </c>
      <c r="AM2139" s="568" t="s">
        <v>76</v>
      </c>
      <c r="AN2139" s="568">
        <v>13</v>
      </c>
      <c r="AO2139" s="568">
        <v>13</v>
      </c>
    </row>
    <row r="2140" spans="1:41" ht="15" customHeight="1">
      <c r="B2140" s="564" t="s">
        <v>391</v>
      </c>
      <c r="C2140" s="568" t="s">
        <v>76</v>
      </c>
      <c r="D2140" s="568" t="s">
        <v>76</v>
      </c>
      <c r="E2140" s="568" t="s">
        <v>76</v>
      </c>
      <c r="F2140" s="568" t="s">
        <v>76</v>
      </c>
      <c r="G2140" s="568" t="s">
        <v>76</v>
      </c>
      <c r="H2140" s="568" t="s">
        <v>76</v>
      </c>
      <c r="I2140" s="568">
        <v>12.5</v>
      </c>
      <c r="J2140" s="568" t="s">
        <v>76</v>
      </c>
      <c r="K2140" s="568">
        <v>13</v>
      </c>
      <c r="L2140" s="568" t="s">
        <v>76</v>
      </c>
      <c r="M2140" s="568" t="s">
        <v>76</v>
      </c>
      <c r="N2140" s="568" t="s">
        <v>76</v>
      </c>
      <c r="O2140" s="568" t="s">
        <v>76</v>
      </c>
      <c r="P2140" s="567" t="s">
        <v>76</v>
      </c>
      <c r="Q2140" s="567" t="s">
        <v>76</v>
      </c>
      <c r="R2140" s="547"/>
      <c r="S2140" s="547" t="s">
        <v>76</v>
      </c>
      <c r="T2140" s="547" t="s">
        <v>76</v>
      </c>
      <c r="U2140" s="547" t="s">
        <v>76</v>
      </c>
      <c r="V2140" s="547" t="s">
        <v>76</v>
      </c>
      <c r="W2140" s="547" t="s">
        <v>76</v>
      </c>
      <c r="X2140" s="547" t="s">
        <v>76</v>
      </c>
      <c r="Y2140" s="547" t="s">
        <v>76</v>
      </c>
      <c r="Z2140" s="568" t="s">
        <v>76</v>
      </c>
      <c r="AA2140" s="568" t="s">
        <v>76</v>
      </c>
      <c r="AB2140" s="568" t="s">
        <v>76</v>
      </c>
      <c r="AC2140" s="568" t="s">
        <v>76</v>
      </c>
      <c r="AD2140" s="568" t="s">
        <v>76</v>
      </c>
      <c r="AE2140" s="568" t="s">
        <v>76</v>
      </c>
      <c r="AF2140" s="568" t="s">
        <v>76</v>
      </c>
      <c r="AG2140" s="568"/>
      <c r="AH2140" s="568" t="s">
        <v>76</v>
      </c>
      <c r="AI2140" s="568">
        <v>13</v>
      </c>
      <c r="AJ2140" s="568" t="s">
        <v>76</v>
      </c>
      <c r="AK2140" s="567" t="s">
        <v>76</v>
      </c>
      <c r="AL2140" s="568" t="s">
        <v>76</v>
      </c>
      <c r="AM2140" s="568">
        <v>13</v>
      </c>
      <c r="AN2140" s="568" t="s">
        <v>76</v>
      </c>
      <c r="AO2140" s="568">
        <v>13</v>
      </c>
    </row>
    <row r="2141" spans="1:41" ht="15" customHeight="1">
      <c r="A2141" s="2639" t="s">
        <v>47</v>
      </c>
      <c r="B2141" s="2639"/>
      <c r="C2141" s="568"/>
      <c r="D2141" s="568"/>
      <c r="E2141" s="568"/>
      <c r="F2141" s="568"/>
      <c r="G2141" s="568"/>
      <c r="H2141" s="568"/>
      <c r="I2141" s="568"/>
      <c r="J2141" s="568"/>
      <c r="K2141" s="568"/>
      <c r="L2141" s="568"/>
      <c r="M2141" s="568"/>
      <c r="N2141" s="568"/>
      <c r="O2141" s="568"/>
      <c r="P2141" s="567"/>
      <c r="Q2141" s="567"/>
      <c r="R2141" s="547" t="s">
        <v>1285</v>
      </c>
      <c r="S2141" s="547"/>
      <c r="T2141" s="547"/>
      <c r="U2141" s="547"/>
      <c r="V2141" s="547"/>
      <c r="W2141" s="547"/>
      <c r="X2141" s="547"/>
      <c r="Y2141" s="547"/>
      <c r="Z2141" s="568"/>
      <c r="AA2141" s="568"/>
      <c r="AB2141" s="568"/>
      <c r="AC2141" s="568"/>
      <c r="AD2141" s="568"/>
      <c r="AE2141" s="568"/>
      <c r="AF2141" s="568"/>
      <c r="AG2141" s="568"/>
      <c r="AH2141" s="568"/>
      <c r="AI2141" s="568"/>
      <c r="AJ2141" s="568"/>
      <c r="AK2141" s="567"/>
      <c r="AL2141" s="568"/>
      <c r="AM2141" s="568"/>
      <c r="AN2141" s="568"/>
      <c r="AO2141" s="568"/>
    </row>
    <row r="2142" spans="1:41" ht="15" customHeight="1">
      <c r="B2142" s="564" t="s">
        <v>390</v>
      </c>
      <c r="C2142" s="568">
        <v>12.5</v>
      </c>
      <c r="D2142" s="547" t="s">
        <v>1645</v>
      </c>
      <c r="E2142" s="547" t="s">
        <v>1663</v>
      </c>
      <c r="F2142" s="568">
        <v>12.5</v>
      </c>
      <c r="G2142" s="547" t="s">
        <v>1645</v>
      </c>
      <c r="H2142" s="568">
        <v>10.5</v>
      </c>
      <c r="I2142" s="568">
        <v>11</v>
      </c>
      <c r="J2142" s="547">
        <v>12</v>
      </c>
      <c r="K2142" s="568">
        <v>16.5</v>
      </c>
      <c r="L2142" s="568">
        <v>13.25</v>
      </c>
      <c r="M2142" s="568">
        <v>14.75</v>
      </c>
      <c r="N2142" s="568">
        <v>14.5</v>
      </c>
      <c r="O2142" s="568">
        <v>11.5</v>
      </c>
      <c r="P2142" s="568">
        <v>11.5</v>
      </c>
      <c r="Q2142" s="570">
        <v>12</v>
      </c>
      <c r="R2142" s="547">
        <v>13.5</v>
      </c>
      <c r="S2142" s="547">
        <v>14.5</v>
      </c>
      <c r="T2142" s="547">
        <v>13</v>
      </c>
      <c r="U2142" s="547">
        <v>14.5</v>
      </c>
      <c r="V2142" s="547">
        <v>12.5</v>
      </c>
      <c r="W2142" s="547">
        <v>14.25</v>
      </c>
      <c r="X2142" s="547">
        <v>15.5</v>
      </c>
      <c r="Y2142" s="547">
        <v>11.5</v>
      </c>
      <c r="Z2142" s="568">
        <v>14.5</v>
      </c>
      <c r="AA2142" s="568">
        <v>13.5</v>
      </c>
      <c r="AB2142" s="568">
        <v>15</v>
      </c>
      <c r="AC2142" s="568">
        <v>15.3</v>
      </c>
      <c r="AD2142" s="568">
        <v>14.5</v>
      </c>
      <c r="AE2142" s="568">
        <v>14.5</v>
      </c>
      <c r="AF2142" s="568">
        <v>13</v>
      </c>
      <c r="AG2142" s="568">
        <v>14.5</v>
      </c>
      <c r="AH2142" s="568">
        <v>14.5</v>
      </c>
      <c r="AI2142" s="568">
        <v>14</v>
      </c>
      <c r="AJ2142" s="568">
        <v>15</v>
      </c>
      <c r="AK2142" s="568">
        <v>12</v>
      </c>
      <c r="AL2142" s="568" t="s">
        <v>76</v>
      </c>
      <c r="AM2142" s="568" t="s">
        <v>76</v>
      </c>
      <c r="AN2142" s="568" t="s">
        <v>1669</v>
      </c>
      <c r="AO2142" s="568">
        <v>13</v>
      </c>
    </row>
    <row r="2143" spans="1:41" ht="15" customHeight="1">
      <c r="B2143" s="564" t="s">
        <v>391</v>
      </c>
      <c r="C2143" s="568"/>
      <c r="D2143" s="568" t="s">
        <v>76</v>
      </c>
      <c r="E2143" s="568" t="s">
        <v>76</v>
      </c>
      <c r="F2143" s="568" t="s">
        <v>76</v>
      </c>
      <c r="G2143" s="568" t="s">
        <v>76</v>
      </c>
      <c r="H2143" s="568" t="s">
        <v>76</v>
      </c>
      <c r="I2143" s="568">
        <v>11.5</v>
      </c>
      <c r="J2143" s="568" t="s">
        <v>76</v>
      </c>
      <c r="K2143" s="568">
        <v>16.5</v>
      </c>
      <c r="L2143" s="568" t="s">
        <v>76</v>
      </c>
      <c r="M2143" s="568" t="s">
        <v>76</v>
      </c>
      <c r="N2143" s="568" t="s">
        <v>76</v>
      </c>
      <c r="O2143" s="568" t="s">
        <v>76</v>
      </c>
      <c r="P2143" s="567" t="s">
        <v>76</v>
      </c>
      <c r="Q2143" s="567" t="s">
        <v>76</v>
      </c>
      <c r="R2143" s="547" t="s">
        <v>76</v>
      </c>
      <c r="S2143" s="547" t="s">
        <v>76</v>
      </c>
      <c r="T2143" s="547" t="s">
        <v>76</v>
      </c>
      <c r="U2143" s="547" t="s">
        <v>76</v>
      </c>
      <c r="V2143" s="547">
        <v>13.5</v>
      </c>
      <c r="W2143" s="547" t="s">
        <v>76</v>
      </c>
      <c r="X2143" s="547" t="s">
        <v>76</v>
      </c>
      <c r="Y2143" s="547" t="s">
        <v>76</v>
      </c>
      <c r="Z2143" s="568" t="s">
        <v>76</v>
      </c>
      <c r="AA2143" s="568" t="s">
        <v>76</v>
      </c>
      <c r="AB2143" s="568" t="s">
        <v>76</v>
      </c>
      <c r="AC2143" s="568" t="s">
        <v>3163</v>
      </c>
      <c r="AD2143" s="568" t="s">
        <v>76</v>
      </c>
      <c r="AE2143" s="568" t="s">
        <v>76</v>
      </c>
      <c r="AF2143" s="568" t="s">
        <v>76</v>
      </c>
      <c r="AG2143" s="568" t="s">
        <v>76</v>
      </c>
      <c r="AH2143" s="568" t="s">
        <v>76</v>
      </c>
      <c r="AI2143" s="568" t="s">
        <v>76</v>
      </c>
      <c r="AJ2143" s="568" t="s">
        <v>76</v>
      </c>
      <c r="AK2143" s="567" t="s">
        <v>76</v>
      </c>
      <c r="AL2143" s="568" t="s">
        <v>76</v>
      </c>
      <c r="AM2143" s="568">
        <v>11.5</v>
      </c>
      <c r="AN2143" s="568" t="s">
        <v>76</v>
      </c>
      <c r="AO2143" s="568">
        <v>15.5</v>
      </c>
    </row>
    <row r="2144" spans="1:41" ht="15" customHeight="1">
      <c r="A2144" s="2639" t="s">
        <v>407</v>
      </c>
      <c r="B2144" s="2639"/>
      <c r="C2144" s="568"/>
      <c r="D2144" s="568"/>
      <c r="E2144" s="568"/>
      <c r="F2144" s="568"/>
      <c r="G2144" s="568"/>
      <c r="H2144" s="568"/>
      <c r="I2144" s="568"/>
      <c r="J2144" s="568"/>
      <c r="K2144" s="568"/>
      <c r="L2144" s="568"/>
      <c r="M2144" s="568"/>
      <c r="N2144" s="568"/>
      <c r="O2144" s="568"/>
      <c r="P2144" s="567"/>
      <c r="Q2144" s="567"/>
      <c r="R2144" s="547"/>
      <c r="S2144" s="547"/>
      <c r="T2144" s="547"/>
      <c r="U2144" s="547"/>
      <c r="V2144" s="547"/>
      <c r="W2144" s="547"/>
      <c r="X2144" s="547"/>
      <c r="Y2144" s="547"/>
      <c r="Z2144" s="567"/>
      <c r="AA2144" s="567"/>
      <c r="AB2144" s="568"/>
      <c r="AC2144" s="571"/>
      <c r="AD2144" s="568"/>
      <c r="AE2144" s="568"/>
      <c r="AF2144" s="568"/>
      <c r="AG2144" s="568"/>
      <c r="AH2144" s="568"/>
      <c r="AI2144" s="568"/>
      <c r="AJ2144" s="568"/>
      <c r="AK2144" s="567"/>
      <c r="AL2144" s="568"/>
      <c r="AM2144" s="568"/>
      <c r="AN2144" s="568"/>
      <c r="AO2144" s="568"/>
    </row>
    <row r="2145" spans="1:41" ht="15" customHeight="1">
      <c r="A2145" s="565" t="s">
        <v>856</v>
      </c>
      <c r="B2145" s="703" t="s">
        <v>1258</v>
      </c>
      <c r="C2145" s="568"/>
      <c r="D2145" s="568"/>
      <c r="E2145" s="568"/>
      <c r="F2145" s="568"/>
      <c r="G2145" s="568"/>
      <c r="H2145" s="568"/>
      <c r="I2145" s="568"/>
      <c r="J2145" s="568"/>
      <c r="K2145" s="568"/>
      <c r="L2145" s="568"/>
      <c r="M2145" s="568"/>
      <c r="N2145" s="568"/>
      <c r="O2145" s="568"/>
      <c r="P2145" s="567"/>
      <c r="Q2145" s="567"/>
      <c r="R2145" s="547"/>
      <c r="S2145" s="547"/>
      <c r="T2145" s="547"/>
      <c r="U2145" s="547"/>
      <c r="V2145" s="547"/>
      <c r="W2145" s="547"/>
      <c r="X2145" s="547"/>
      <c r="Y2145" s="547"/>
      <c r="Z2145" s="567"/>
      <c r="AA2145" s="567"/>
      <c r="AB2145" s="568"/>
      <c r="AC2145" s="568"/>
      <c r="AD2145" s="568"/>
      <c r="AE2145" s="568"/>
      <c r="AF2145" s="568"/>
      <c r="AG2145" s="568"/>
      <c r="AH2145" s="568"/>
      <c r="AI2145" s="568"/>
      <c r="AJ2145" s="568"/>
      <c r="AK2145" s="567"/>
      <c r="AL2145" s="568"/>
      <c r="AM2145" s="568"/>
      <c r="AN2145" s="568"/>
      <c r="AO2145" s="568"/>
    </row>
    <row r="2146" spans="1:41" ht="15" customHeight="1">
      <c r="A2146" s="565"/>
      <c r="B2146" s="564" t="s">
        <v>401</v>
      </c>
      <c r="C2146" s="568">
        <v>13</v>
      </c>
      <c r="D2146" s="568">
        <v>13</v>
      </c>
      <c r="E2146" s="547" t="s">
        <v>1669</v>
      </c>
      <c r="F2146" s="568">
        <v>13</v>
      </c>
      <c r="G2146" s="568">
        <v>13</v>
      </c>
      <c r="H2146" s="568">
        <v>13</v>
      </c>
      <c r="I2146" s="568">
        <v>12.5</v>
      </c>
      <c r="J2146" s="568">
        <v>13</v>
      </c>
      <c r="K2146" s="568">
        <v>13</v>
      </c>
      <c r="L2146" s="568">
        <v>13</v>
      </c>
      <c r="M2146" s="568">
        <v>13</v>
      </c>
      <c r="N2146" s="568">
        <v>13</v>
      </c>
      <c r="O2146" s="568">
        <v>13</v>
      </c>
      <c r="P2146" s="568">
        <v>13</v>
      </c>
      <c r="Q2146" s="568">
        <v>13</v>
      </c>
      <c r="R2146" s="547">
        <v>13</v>
      </c>
      <c r="S2146" s="547">
        <v>13</v>
      </c>
      <c r="T2146" s="547">
        <v>13</v>
      </c>
      <c r="U2146" s="547">
        <v>13</v>
      </c>
      <c r="V2146" s="547">
        <v>13</v>
      </c>
      <c r="W2146" s="547">
        <v>13</v>
      </c>
      <c r="X2146" s="547">
        <v>13</v>
      </c>
      <c r="Y2146" s="547">
        <v>13</v>
      </c>
      <c r="Z2146" s="568">
        <v>13</v>
      </c>
      <c r="AA2146" s="568">
        <v>13</v>
      </c>
      <c r="AB2146" s="568">
        <v>13</v>
      </c>
      <c r="AC2146" s="568">
        <v>13</v>
      </c>
      <c r="AD2146" s="568">
        <v>13</v>
      </c>
      <c r="AE2146" s="568">
        <v>13</v>
      </c>
      <c r="AF2146" s="568">
        <v>13</v>
      </c>
      <c r="AG2146" s="568">
        <v>13</v>
      </c>
      <c r="AH2146" s="568">
        <v>13</v>
      </c>
      <c r="AI2146" s="568">
        <v>10.25</v>
      </c>
      <c r="AJ2146" s="568">
        <v>12.5</v>
      </c>
      <c r="AK2146" s="568">
        <v>13</v>
      </c>
      <c r="AL2146" s="568">
        <v>13</v>
      </c>
      <c r="AM2146" s="568">
        <v>13</v>
      </c>
      <c r="AN2146" s="568">
        <v>13</v>
      </c>
      <c r="AO2146" s="568">
        <v>13</v>
      </c>
    </row>
    <row r="2147" spans="1:41" ht="15" customHeight="1">
      <c r="A2147" s="565"/>
      <c r="B2147" s="564" t="s">
        <v>402</v>
      </c>
      <c r="C2147" s="568" t="s">
        <v>76</v>
      </c>
      <c r="D2147" s="568" t="s">
        <v>76</v>
      </c>
      <c r="E2147" s="568" t="s">
        <v>76</v>
      </c>
      <c r="F2147" s="568" t="s">
        <v>76</v>
      </c>
      <c r="G2147" s="568" t="s">
        <v>76</v>
      </c>
      <c r="H2147" s="568" t="s">
        <v>76</v>
      </c>
      <c r="I2147" s="568" t="s">
        <v>76</v>
      </c>
      <c r="J2147" s="568" t="s">
        <v>76</v>
      </c>
      <c r="K2147" s="568" t="s">
        <v>76</v>
      </c>
      <c r="L2147" s="568" t="s">
        <v>76</v>
      </c>
      <c r="M2147" s="568" t="s">
        <v>76</v>
      </c>
      <c r="N2147" s="568" t="s">
        <v>76</v>
      </c>
      <c r="O2147" s="568" t="s">
        <v>76</v>
      </c>
      <c r="P2147" s="567" t="s">
        <v>76</v>
      </c>
      <c r="Q2147" s="567" t="s">
        <v>76</v>
      </c>
      <c r="R2147" s="547" t="s">
        <v>76</v>
      </c>
      <c r="S2147" s="547" t="s">
        <v>76</v>
      </c>
      <c r="T2147" s="547" t="s">
        <v>76</v>
      </c>
      <c r="U2147" s="547" t="s">
        <v>76</v>
      </c>
      <c r="V2147" s="547" t="s">
        <v>76</v>
      </c>
      <c r="W2147" s="547" t="s">
        <v>76</v>
      </c>
      <c r="X2147" s="547" t="s">
        <v>76</v>
      </c>
      <c r="Y2147" s="547" t="s">
        <v>76</v>
      </c>
      <c r="Z2147" s="568" t="s">
        <v>76</v>
      </c>
      <c r="AA2147" s="568" t="s">
        <v>76</v>
      </c>
      <c r="AB2147" s="567" t="s">
        <v>76</v>
      </c>
      <c r="AC2147" s="568" t="s">
        <v>76</v>
      </c>
      <c r="AD2147" s="568" t="s">
        <v>76</v>
      </c>
      <c r="AE2147" s="568" t="s">
        <v>76</v>
      </c>
      <c r="AF2147" s="568" t="s">
        <v>76</v>
      </c>
      <c r="AG2147" s="568" t="s">
        <v>76</v>
      </c>
      <c r="AH2147" s="568" t="s">
        <v>76</v>
      </c>
      <c r="AI2147" s="568">
        <v>13</v>
      </c>
      <c r="AJ2147" s="568" t="s">
        <v>76</v>
      </c>
      <c r="AK2147" s="567" t="s">
        <v>76</v>
      </c>
      <c r="AL2147" s="568" t="s">
        <v>76</v>
      </c>
      <c r="AM2147" s="568"/>
      <c r="AN2147" s="568" t="s">
        <v>76</v>
      </c>
      <c r="AO2147" s="568">
        <v>13</v>
      </c>
    </row>
    <row r="2148" spans="1:41" ht="15" customHeight="1">
      <c r="A2148" s="565" t="s">
        <v>1085</v>
      </c>
      <c r="B2148" s="701" t="s">
        <v>1259</v>
      </c>
      <c r="C2148" s="568"/>
      <c r="D2148" s="568"/>
      <c r="E2148" s="568"/>
      <c r="F2148" s="568"/>
      <c r="G2148" s="568"/>
      <c r="H2148" s="568"/>
      <c r="I2148" s="568"/>
      <c r="J2148" s="568"/>
      <c r="K2148" s="568"/>
      <c r="L2148" s="568"/>
      <c r="M2148" s="568"/>
      <c r="N2148" s="568"/>
      <c r="O2148" s="568"/>
      <c r="P2148" s="567"/>
      <c r="Q2148" s="567"/>
      <c r="R2148" s="547"/>
      <c r="S2148" s="547"/>
      <c r="T2148" s="547"/>
      <c r="U2148" s="547"/>
      <c r="V2148" s="547"/>
      <c r="W2148" s="547"/>
      <c r="X2148" s="547"/>
      <c r="Y2148" s="547"/>
      <c r="Z2148" s="568"/>
      <c r="AA2148" s="568"/>
      <c r="AB2148" s="567"/>
      <c r="AC2148" s="568"/>
      <c r="AD2148" s="568"/>
      <c r="AE2148" s="568"/>
      <c r="AF2148" s="568"/>
      <c r="AG2148" s="568"/>
      <c r="AH2148" s="568"/>
      <c r="AI2148" s="568"/>
      <c r="AJ2148" s="568"/>
      <c r="AK2148" s="567"/>
      <c r="AL2148" s="568"/>
      <c r="AM2148" s="568"/>
      <c r="AN2148" s="568"/>
      <c r="AO2148" s="568"/>
    </row>
    <row r="2149" spans="1:41" ht="15" customHeight="1">
      <c r="B2149" s="564" t="s">
        <v>401</v>
      </c>
      <c r="C2149" s="568">
        <v>13</v>
      </c>
      <c r="D2149" s="568">
        <v>13</v>
      </c>
      <c r="E2149" s="568">
        <v>12</v>
      </c>
      <c r="F2149" s="568">
        <v>12.5</v>
      </c>
      <c r="G2149" s="568">
        <v>13</v>
      </c>
      <c r="H2149" s="568">
        <v>11.5</v>
      </c>
      <c r="I2149" s="568">
        <v>13</v>
      </c>
      <c r="J2149" s="568">
        <v>13</v>
      </c>
      <c r="K2149" s="568">
        <v>16.5</v>
      </c>
      <c r="L2149" s="568">
        <v>13</v>
      </c>
      <c r="M2149" s="568">
        <v>14.5</v>
      </c>
      <c r="N2149" s="568">
        <v>14</v>
      </c>
      <c r="O2149" s="568">
        <v>11.5</v>
      </c>
      <c r="P2149" s="568">
        <v>11.5</v>
      </c>
      <c r="Q2149" s="568">
        <v>13</v>
      </c>
      <c r="R2149" s="547">
        <v>13</v>
      </c>
      <c r="S2149" s="547">
        <v>14.5</v>
      </c>
      <c r="T2149" s="547">
        <v>16</v>
      </c>
      <c r="U2149" s="547" t="s">
        <v>76</v>
      </c>
      <c r="V2149" s="547">
        <v>13.5</v>
      </c>
      <c r="W2149" s="547">
        <v>14</v>
      </c>
      <c r="X2149" s="547">
        <v>15.5</v>
      </c>
      <c r="Y2149" s="547">
        <v>11.5</v>
      </c>
      <c r="Z2149" s="568">
        <v>14.5</v>
      </c>
      <c r="AA2149" s="568">
        <v>13</v>
      </c>
      <c r="AB2149" s="568">
        <v>15</v>
      </c>
      <c r="AC2149" s="568">
        <v>15.3</v>
      </c>
      <c r="AD2149" s="568">
        <v>14.5</v>
      </c>
      <c r="AE2149" s="568">
        <v>11.5</v>
      </c>
      <c r="AF2149" s="568">
        <v>13.5</v>
      </c>
      <c r="AG2149" s="568">
        <v>15</v>
      </c>
      <c r="AH2149" s="568">
        <v>14.5</v>
      </c>
      <c r="AI2149" s="568">
        <v>17.5</v>
      </c>
      <c r="AJ2149" s="568">
        <v>15</v>
      </c>
      <c r="AK2149" s="567">
        <v>14</v>
      </c>
      <c r="AL2149" s="568">
        <v>13</v>
      </c>
      <c r="AM2149" s="568">
        <v>11.5</v>
      </c>
      <c r="AN2149" s="568" t="s">
        <v>1669</v>
      </c>
      <c r="AO2149" s="568">
        <v>13</v>
      </c>
    </row>
    <row r="2150" spans="1:41" ht="15" customHeight="1">
      <c r="B2150" s="564" t="s">
        <v>402</v>
      </c>
      <c r="C2150" s="568" t="s">
        <v>76</v>
      </c>
      <c r="D2150" s="568" t="s">
        <v>76</v>
      </c>
      <c r="E2150" s="568" t="s">
        <v>76</v>
      </c>
      <c r="F2150" s="568" t="s">
        <v>76</v>
      </c>
      <c r="G2150" s="568" t="s">
        <v>76</v>
      </c>
      <c r="H2150" s="568" t="s">
        <v>76</v>
      </c>
      <c r="I2150" s="568" t="s">
        <v>76</v>
      </c>
      <c r="J2150" s="568" t="s">
        <v>76</v>
      </c>
      <c r="K2150" s="568" t="s">
        <v>76</v>
      </c>
      <c r="L2150" s="568" t="s">
        <v>76</v>
      </c>
      <c r="M2150" s="568" t="s">
        <v>76</v>
      </c>
      <c r="N2150" s="568" t="s">
        <v>76</v>
      </c>
      <c r="O2150" s="568" t="s">
        <v>76</v>
      </c>
      <c r="P2150" s="568" t="s">
        <v>76</v>
      </c>
      <c r="Q2150" s="568" t="s">
        <v>76</v>
      </c>
      <c r="R2150" s="547" t="s">
        <v>76</v>
      </c>
      <c r="S2150" s="547" t="s">
        <v>76</v>
      </c>
      <c r="T2150" s="547" t="s">
        <v>76</v>
      </c>
      <c r="U2150" s="547" t="s">
        <v>76</v>
      </c>
      <c r="V2150" s="547" t="s">
        <v>76</v>
      </c>
      <c r="W2150" s="547" t="s">
        <v>76</v>
      </c>
      <c r="X2150" s="547" t="s">
        <v>76</v>
      </c>
      <c r="Y2150" s="547" t="s">
        <v>76</v>
      </c>
      <c r="Z2150" s="568" t="s">
        <v>76</v>
      </c>
      <c r="AA2150" s="568" t="s">
        <v>76</v>
      </c>
      <c r="AB2150" s="568" t="s">
        <v>76</v>
      </c>
      <c r="AC2150" s="568" t="s">
        <v>3163</v>
      </c>
      <c r="AD2150" s="568" t="s">
        <v>76</v>
      </c>
      <c r="AE2150" s="568" t="s">
        <v>76</v>
      </c>
      <c r="AF2150" s="568" t="s">
        <v>76</v>
      </c>
      <c r="AG2150" s="568" t="s">
        <v>76</v>
      </c>
      <c r="AH2150" s="568" t="s">
        <v>76</v>
      </c>
      <c r="AI2150" s="568" t="s">
        <v>76</v>
      </c>
      <c r="AJ2150" s="568" t="s">
        <v>76</v>
      </c>
      <c r="AK2150" s="568" t="s">
        <v>76</v>
      </c>
      <c r="AL2150" s="568" t="s">
        <v>76</v>
      </c>
      <c r="AM2150" s="568">
        <v>11.5</v>
      </c>
      <c r="AN2150" s="568" t="s">
        <v>76</v>
      </c>
      <c r="AO2150" s="568">
        <v>15.5</v>
      </c>
    </row>
    <row r="2151" spans="1:41" s="551" customFormat="1" ht="15" customHeight="1">
      <c r="A2151" s="2639" t="s">
        <v>211</v>
      </c>
      <c r="B2151" s="2639"/>
      <c r="C2151" s="568">
        <v>7</v>
      </c>
      <c r="D2151" s="568">
        <v>7</v>
      </c>
      <c r="E2151" s="568">
        <v>7</v>
      </c>
      <c r="F2151" s="568">
        <v>7</v>
      </c>
      <c r="G2151" s="568">
        <v>7</v>
      </c>
      <c r="H2151" s="568">
        <v>7</v>
      </c>
      <c r="I2151" s="568">
        <v>7</v>
      </c>
      <c r="J2151" s="568">
        <v>7</v>
      </c>
      <c r="K2151" s="568">
        <v>7</v>
      </c>
      <c r="L2151" s="568">
        <v>7</v>
      </c>
      <c r="M2151" s="568">
        <v>7</v>
      </c>
      <c r="N2151" s="568">
        <v>7</v>
      </c>
      <c r="O2151" s="568">
        <v>7</v>
      </c>
      <c r="P2151" s="568">
        <v>7</v>
      </c>
      <c r="Q2151" s="568">
        <v>7</v>
      </c>
      <c r="R2151" s="547">
        <v>7</v>
      </c>
      <c r="S2151" s="547">
        <v>7</v>
      </c>
      <c r="T2151" s="547">
        <v>7</v>
      </c>
      <c r="U2151" s="547">
        <v>7</v>
      </c>
      <c r="V2151" s="547">
        <v>7</v>
      </c>
      <c r="W2151" s="547">
        <v>7</v>
      </c>
      <c r="X2151" s="547">
        <v>7</v>
      </c>
      <c r="Y2151" s="547">
        <v>7</v>
      </c>
      <c r="Z2151" s="568">
        <v>7</v>
      </c>
      <c r="AA2151" s="568">
        <v>7</v>
      </c>
      <c r="AB2151" s="568">
        <v>7</v>
      </c>
      <c r="AC2151" s="568">
        <v>7</v>
      </c>
      <c r="AD2151" s="568">
        <v>7</v>
      </c>
      <c r="AE2151" s="568">
        <v>7</v>
      </c>
      <c r="AF2151" s="568">
        <v>7</v>
      </c>
      <c r="AG2151" s="568">
        <v>7</v>
      </c>
      <c r="AH2151" s="568">
        <v>7</v>
      </c>
      <c r="AI2151" s="568">
        <v>7</v>
      </c>
      <c r="AJ2151" s="568">
        <v>7</v>
      </c>
      <c r="AK2151" s="568">
        <v>7</v>
      </c>
      <c r="AL2151" s="568">
        <v>7</v>
      </c>
      <c r="AM2151" s="568">
        <v>7</v>
      </c>
      <c r="AN2151" s="568">
        <v>7</v>
      </c>
      <c r="AO2151" s="568" t="s">
        <v>76</v>
      </c>
    </row>
    <row r="2152" spans="1:41" ht="15" customHeight="1">
      <c r="A2152" s="2639" t="s">
        <v>408</v>
      </c>
      <c r="B2152" s="2639"/>
      <c r="C2152" s="568"/>
      <c r="D2152" s="568"/>
      <c r="E2152" s="568"/>
      <c r="F2152" s="568"/>
      <c r="G2152" s="568"/>
      <c r="H2152" s="568"/>
      <c r="I2152" s="568"/>
      <c r="J2152" s="568"/>
      <c r="K2152" s="568"/>
      <c r="L2152" s="568"/>
      <c r="M2152" s="568"/>
      <c r="N2152" s="568"/>
      <c r="O2152" s="568"/>
      <c r="P2152" s="567"/>
      <c r="Q2152" s="567"/>
      <c r="R2152" s="547"/>
      <c r="S2152" s="547"/>
      <c r="T2152" s="547"/>
      <c r="U2152" s="547"/>
      <c r="V2152" s="547"/>
      <c r="W2152" s="546"/>
      <c r="X2152" s="546"/>
      <c r="Y2152" s="547"/>
      <c r="Z2152" s="567"/>
      <c r="AA2152" s="567"/>
      <c r="AB2152" s="567"/>
      <c r="AC2152" s="567"/>
      <c r="AD2152" s="568"/>
      <c r="AE2152" s="568"/>
      <c r="AF2152" s="568"/>
      <c r="AG2152" s="568"/>
      <c r="AH2152" s="568"/>
      <c r="AI2152" s="568"/>
      <c r="AJ2152" s="568"/>
      <c r="AK2152" s="567"/>
      <c r="AL2152" s="568"/>
      <c r="AM2152" s="568"/>
      <c r="AN2152" s="568"/>
      <c r="AO2152" s="568"/>
    </row>
    <row r="2153" spans="1:41" ht="15" customHeight="1">
      <c r="B2153" s="564" t="s">
        <v>390</v>
      </c>
      <c r="C2153" s="568">
        <v>13</v>
      </c>
      <c r="D2153" s="568">
        <v>13</v>
      </c>
      <c r="E2153" s="547" t="s">
        <v>1669</v>
      </c>
      <c r="F2153" s="568">
        <v>13</v>
      </c>
      <c r="G2153" s="568">
        <v>13</v>
      </c>
      <c r="H2153" s="568">
        <v>13</v>
      </c>
      <c r="I2153" s="568">
        <v>13</v>
      </c>
      <c r="J2153" s="568">
        <v>13</v>
      </c>
      <c r="K2153" s="568">
        <v>13</v>
      </c>
      <c r="L2153" s="568">
        <v>13</v>
      </c>
      <c r="M2153" s="568">
        <v>13</v>
      </c>
      <c r="N2153" s="568">
        <v>13</v>
      </c>
      <c r="O2153" s="568">
        <v>13</v>
      </c>
      <c r="P2153" s="568">
        <v>13</v>
      </c>
      <c r="Q2153" s="568">
        <v>13</v>
      </c>
      <c r="R2153" s="547">
        <v>13</v>
      </c>
      <c r="S2153" s="547">
        <v>13</v>
      </c>
      <c r="T2153" s="547">
        <v>13</v>
      </c>
      <c r="U2153" s="547">
        <v>13</v>
      </c>
      <c r="V2153" s="547">
        <v>13</v>
      </c>
      <c r="W2153" s="547">
        <v>13</v>
      </c>
      <c r="X2153" s="547">
        <v>13</v>
      </c>
      <c r="Y2153" s="547">
        <v>13</v>
      </c>
      <c r="Z2153" s="568">
        <v>13</v>
      </c>
      <c r="AA2153" s="568">
        <v>13</v>
      </c>
      <c r="AB2153" s="568">
        <v>13</v>
      </c>
      <c r="AC2153" s="568">
        <v>13</v>
      </c>
      <c r="AD2153" s="568">
        <v>13</v>
      </c>
      <c r="AE2153" s="568">
        <v>13</v>
      </c>
      <c r="AF2153" s="568">
        <v>13</v>
      </c>
      <c r="AG2153" s="568">
        <v>13</v>
      </c>
      <c r="AH2153" s="568">
        <v>13</v>
      </c>
      <c r="AI2153" s="568">
        <v>10.5</v>
      </c>
      <c r="AJ2153" s="568">
        <v>12.5</v>
      </c>
      <c r="AK2153" s="568">
        <v>13</v>
      </c>
      <c r="AL2153" s="568">
        <v>13</v>
      </c>
      <c r="AM2153" s="568">
        <v>13</v>
      </c>
      <c r="AN2153" s="568">
        <v>13</v>
      </c>
      <c r="AO2153" s="568">
        <v>13</v>
      </c>
    </row>
    <row r="2154" spans="1:41" ht="15" customHeight="1">
      <c r="B2154" s="564" t="s">
        <v>391</v>
      </c>
      <c r="C2154" s="568" t="s">
        <v>76</v>
      </c>
      <c r="D2154" s="568" t="s">
        <v>76</v>
      </c>
      <c r="E2154" s="568" t="s">
        <v>76</v>
      </c>
      <c r="F2154" s="568" t="s">
        <v>76</v>
      </c>
      <c r="G2154" s="568" t="s">
        <v>76</v>
      </c>
      <c r="H2154" s="568" t="s">
        <v>76</v>
      </c>
      <c r="I2154" s="568">
        <v>13</v>
      </c>
      <c r="J2154" s="568" t="s">
        <v>76</v>
      </c>
      <c r="K2154" s="568">
        <v>13</v>
      </c>
      <c r="L2154" s="568" t="s">
        <v>76</v>
      </c>
      <c r="M2154" s="568" t="s">
        <v>76</v>
      </c>
      <c r="N2154" s="568" t="s">
        <v>76</v>
      </c>
      <c r="O2154" s="568" t="s">
        <v>76</v>
      </c>
      <c r="P2154" s="567" t="s">
        <v>76</v>
      </c>
      <c r="Q2154" s="567" t="s">
        <v>76</v>
      </c>
      <c r="R2154" s="547"/>
      <c r="S2154" s="547" t="s">
        <v>76</v>
      </c>
      <c r="T2154" s="547" t="s">
        <v>76</v>
      </c>
      <c r="U2154" s="547" t="s">
        <v>76</v>
      </c>
      <c r="V2154" s="547" t="s">
        <v>76</v>
      </c>
      <c r="W2154" s="546" t="s">
        <v>76</v>
      </c>
      <c r="X2154" s="546" t="s">
        <v>76</v>
      </c>
      <c r="Y2154" s="546" t="s">
        <v>76</v>
      </c>
      <c r="Z2154" s="568">
        <v>12</v>
      </c>
      <c r="AA2154" s="568" t="s">
        <v>76</v>
      </c>
      <c r="AB2154" s="567" t="s">
        <v>76</v>
      </c>
      <c r="AC2154" s="568" t="s">
        <v>76</v>
      </c>
      <c r="AD2154" s="568" t="s">
        <v>76</v>
      </c>
      <c r="AE2154" s="568" t="s">
        <v>76</v>
      </c>
      <c r="AF2154" s="568" t="s">
        <v>76</v>
      </c>
      <c r="AG2154" s="568" t="s">
        <v>76</v>
      </c>
      <c r="AH2154" s="568" t="s">
        <v>76</v>
      </c>
      <c r="AI2154" s="568">
        <v>13</v>
      </c>
      <c r="AJ2154" s="568" t="s">
        <v>76</v>
      </c>
      <c r="AK2154" s="567" t="s">
        <v>76</v>
      </c>
      <c r="AL2154" s="568" t="s">
        <v>76</v>
      </c>
      <c r="AM2154" s="568"/>
      <c r="AN2154" s="568" t="s">
        <v>76</v>
      </c>
      <c r="AO2154" s="568">
        <v>13</v>
      </c>
    </row>
    <row r="2155" spans="1:41" ht="15" customHeight="1">
      <c r="A2155" s="2639" t="s">
        <v>409</v>
      </c>
      <c r="B2155" s="2639"/>
      <c r="C2155" s="568"/>
      <c r="D2155" s="568"/>
      <c r="E2155" s="568"/>
      <c r="F2155" s="568"/>
      <c r="G2155" s="568"/>
      <c r="H2155" s="568"/>
      <c r="I2155" s="568"/>
      <c r="J2155" s="568"/>
      <c r="K2155" s="568"/>
      <c r="L2155" s="568"/>
      <c r="M2155" s="568"/>
      <c r="N2155" s="568"/>
      <c r="O2155" s="568"/>
      <c r="P2155" s="567"/>
      <c r="Q2155" s="567"/>
      <c r="R2155" s="547"/>
      <c r="S2155" s="547"/>
      <c r="T2155" s="547"/>
      <c r="U2155" s="547"/>
      <c r="V2155" s="547"/>
      <c r="W2155" s="546"/>
      <c r="X2155" s="546"/>
      <c r="Y2155" s="546"/>
      <c r="Z2155" s="568"/>
      <c r="AA2155" s="568"/>
      <c r="AB2155" s="567"/>
      <c r="AC2155" s="568"/>
      <c r="AD2155" s="568"/>
      <c r="AE2155" s="568"/>
      <c r="AF2155" s="568"/>
      <c r="AG2155" s="568"/>
      <c r="AH2155" s="568"/>
      <c r="AI2155" s="568"/>
      <c r="AJ2155" s="568"/>
      <c r="AK2155" s="567"/>
      <c r="AL2155" s="568"/>
      <c r="AM2155" s="568"/>
      <c r="AN2155" s="568"/>
      <c r="AO2155" s="568"/>
    </row>
    <row r="2156" spans="1:41" ht="15" customHeight="1">
      <c r="B2156" s="564" t="s">
        <v>390</v>
      </c>
      <c r="C2156" s="568">
        <v>13</v>
      </c>
      <c r="D2156" s="568">
        <v>13</v>
      </c>
      <c r="E2156" s="568">
        <v>13</v>
      </c>
      <c r="F2156" s="568">
        <v>13</v>
      </c>
      <c r="G2156" s="568" t="s">
        <v>76</v>
      </c>
      <c r="H2156" s="568" t="s">
        <v>76</v>
      </c>
      <c r="I2156" s="568">
        <v>13</v>
      </c>
      <c r="J2156" s="568">
        <v>13</v>
      </c>
      <c r="K2156" s="568">
        <v>13</v>
      </c>
      <c r="L2156" s="568">
        <v>13</v>
      </c>
      <c r="M2156" s="568">
        <v>13</v>
      </c>
      <c r="N2156" s="568">
        <v>13</v>
      </c>
      <c r="O2156" s="568">
        <v>13</v>
      </c>
      <c r="P2156" s="568">
        <v>13</v>
      </c>
      <c r="Q2156" s="568">
        <v>13</v>
      </c>
      <c r="R2156" s="547">
        <v>13</v>
      </c>
      <c r="S2156" s="547">
        <v>13</v>
      </c>
      <c r="T2156" s="547">
        <v>13</v>
      </c>
      <c r="U2156" s="547">
        <v>13</v>
      </c>
      <c r="V2156" s="547">
        <v>13</v>
      </c>
      <c r="W2156" s="547">
        <v>13</v>
      </c>
      <c r="X2156" s="547">
        <v>13</v>
      </c>
      <c r="Y2156" s="547">
        <v>13</v>
      </c>
      <c r="Z2156" s="568">
        <v>13</v>
      </c>
      <c r="AA2156" s="568">
        <v>13</v>
      </c>
      <c r="AB2156" s="568">
        <v>13</v>
      </c>
      <c r="AC2156" s="568">
        <v>13</v>
      </c>
      <c r="AD2156" s="568">
        <v>13</v>
      </c>
      <c r="AE2156" s="568" t="s">
        <v>2894</v>
      </c>
      <c r="AF2156" s="568">
        <v>13</v>
      </c>
      <c r="AG2156" s="568">
        <v>13</v>
      </c>
      <c r="AH2156" s="568">
        <v>13</v>
      </c>
      <c r="AI2156" s="568">
        <v>12.5</v>
      </c>
      <c r="AJ2156" s="568">
        <v>12.5</v>
      </c>
      <c r="AK2156" s="568" t="s">
        <v>76</v>
      </c>
      <c r="AL2156" s="568" t="s">
        <v>76</v>
      </c>
      <c r="AM2156" s="568" t="s">
        <v>76</v>
      </c>
      <c r="AN2156" s="568">
        <v>13</v>
      </c>
      <c r="AO2156" s="568">
        <v>10</v>
      </c>
    </row>
    <row r="2157" spans="1:41" ht="15" customHeight="1">
      <c r="B2157" s="564" t="s">
        <v>391</v>
      </c>
      <c r="C2157" s="568" t="s">
        <v>76</v>
      </c>
      <c r="D2157" s="568" t="s">
        <v>76</v>
      </c>
      <c r="E2157" s="568" t="s">
        <v>76</v>
      </c>
      <c r="F2157" s="568" t="s">
        <v>76</v>
      </c>
      <c r="G2157" s="568" t="s">
        <v>76</v>
      </c>
      <c r="H2157" s="568" t="s">
        <v>76</v>
      </c>
      <c r="I2157" s="568" t="s">
        <v>76</v>
      </c>
      <c r="J2157" s="568" t="s">
        <v>76</v>
      </c>
      <c r="K2157" s="568">
        <v>13</v>
      </c>
      <c r="L2157" s="568" t="s">
        <v>76</v>
      </c>
      <c r="M2157" s="568" t="s">
        <v>76</v>
      </c>
      <c r="N2157" s="568" t="s">
        <v>76</v>
      </c>
      <c r="O2157" s="567" t="s">
        <v>76</v>
      </c>
      <c r="P2157" s="568" t="s">
        <v>76</v>
      </c>
      <c r="Q2157" s="567" t="s">
        <v>76</v>
      </c>
      <c r="R2157" s="547"/>
      <c r="S2157" s="547" t="s">
        <v>76</v>
      </c>
      <c r="T2157" s="547" t="s">
        <v>76</v>
      </c>
      <c r="U2157" s="547" t="s">
        <v>76</v>
      </c>
      <c r="V2157" s="547" t="s">
        <v>76</v>
      </c>
      <c r="W2157" s="547" t="s">
        <v>76</v>
      </c>
      <c r="X2157" s="547" t="s">
        <v>76</v>
      </c>
      <c r="Y2157" s="547" t="s">
        <v>76</v>
      </c>
      <c r="Z2157" s="568" t="s">
        <v>76</v>
      </c>
      <c r="AA2157" s="568" t="s">
        <v>76</v>
      </c>
      <c r="AB2157" s="568">
        <v>13</v>
      </c>
      <c r="AC2157" s="567" t="s">
        <v>76</v>
      </c>
      <c r="AD2157" s="568" t="s">
        <v>76</v>
      </c>
      <c r="AE2157" s="568">
        <v>13</v>
      </c>
      <c r="AF2157" s="568" t="s">
        <v>76</v>
      </c>
      <c r="AG2157" s="568" t="s">
        <v>76</v>
      </c>
      <c r="AH2157" s="568" t="s">
        <v>76</v>
      </c>
      <c r="AI2157" s="568" t="s">
        <v>76</v>
      </c>
      <c r="AJ2157" s="568" t="s">
        <v>76</v>
      </c>
      <c r="AK2157" s="567" t="s">
        <v>76</v>
      </c>
      <c r="AL2157" s="568" t="s">
        <v>76</v>
      </c>
      <c r="AM2157" s="568" t="s">
        <v>76</v>
      </c>
      <c r="AN2157" s="568" t="s">
        <v>76</v>
      </c>
      <c r="AO2157" s="568">
        <v>13</v>
      </c>
    </row>
    <row r="2158" spans="1:41" ht="15" customHeight="1">
      <c r="A2158" s="2639" t="s">
        <v>410</v>
      </c>
      <c r="B2158" s="2639"/>
      <c r="C2158" s="568"/>
      <c r="D2158" s="568"/>
      <c r="E2158" s="568"/>
      <c r="F2158" s="568"/>
      <c r="G2158" s="568"/>
      <c r="H2158" s="568"/>
      <c r="I2158" s="568"/>
      <c r="J2158" s="568"/>
      <c r="K2158" s="568"/>
      <c r="L2158" s="568"/>
      <c r="M2158" s="568"/>
      <c r="N2158" s="568"/>
      <c r="O2158" s="567"/>
      <c r="P2158" s="568"/>
      <c r="Q2158" s="567"/>
      <c r="R2158" s="547"/>
      <c r="S2158" s="547"/>
      <c r="T2158" s="547"/>
      <c r="U2158" s="547"/>
      <c r="V2158" s="547"/>
      <c r="W2158" s="547"/>
      <c r="X2158" s="547"/>
      <c r="Y2158" s="547"/>
      <c r="Z2158" s="568"/>
      <c r="AA2158" s="568"/>
      <c r="AB2158" s="567"/>
      <c r="AC2158" s="567"/>
      <c r="AD2158" s="568"/>
      <c r="AE2158" s="568"/>
      <c r="AF2158" s="568"/>
      <c r="AG2158" s="568"/>
      <c r="AH2158" s="568"/>
      <c r="AI2158" s="568"/>
      <c r="AJ2158" s="568"/>
      <c r="AK2158" s="567"/>
      <c r="AL2158" s="568"/>
      <c r="AM2158" s="568"/>
      <c r="AN2158" s="568"/>
      <c r="AO2158" s="568"/>
    </row>
    <row r="2159" spans="1:41" ht="15" customHeight="1">
      <c r="B2159" s="564" t="s">
        <v>390</v>
      </c>
      <c r="C2159" s="568">
        <v>14</v>
      </c>
      <c r="D2159" s="568">
        <v>14</v>
      </c>
      <c r="E2159" s="568">
        <v>14</v>
      </c>
      <c r="F2159" s="568">
        <v>13</v>
      </c>
      <c r="G2159" s="568">
        <v>14</v>
      </c>
      <c r="H2159" s="568">
        <v>13</v>
      </c>
      <c r="I2159" s="568">
        <v>13</v>
      </c>
      <c r="J2159" s="568">
        <v>14.75</v>
      </c>
      <c r="K2159" s="568">
        <v>11.5</v>
      </c>
      <c r="L2159" s="568">
        <v>15.5</v>
      </c>
      <c r="M2159" s="568">
        <v>16</v>
      </c>
      <c r="N2159" s="568" t="s">
        <v>1550</v>
      </c>
      <c r="O2159" s="568">
        <v>17</v>
      </c>
      <c r="P2159" s="568">
        <v>12.5</v>
      </c>
      <c r="Q2159" s="567" t="s">
        <v>2451</v>
      </c>
      <c r="R2159" s="547">
        <v>16</v>
      </c>
      <c r="S2159" s="547">
        <v>15.5</v>
      </c>
      <c r="T2159" s="547" t="s">
        <v>3100</v>
      </c>
      <c r="U2159" s="547">
        <v>16</v>
      </c>
      <c r="V2159" s="547">
        <v>14.5</v>
      </c>
      <c r="W2159" s="547">
        <v>15.5</v>
      </c>
      <c r="X2159" s="547" t="s">
        <v>2931</v>
      </c>
      <c r="Y2159" s="547">
        <v>16</v>
      </c>
      <c r="Z2159" s="568">
        <v>16.5</v>
      </c>
      <c r="AA2159" s="568">
        <v>16</v>
      </c>
      <c r="AB2159" s="568">
        <v>17</v>
      </c>
      <c r="AC2159" s="568">
        <v>14</v>
      </c>
      <c r="AD2159" s="568">
        <v>14.5</v>
      </c>
      <c r="AE2159" s="568">
        <v>14.5</v>
      </c>
      <c r="AF2159" s="568">
        <v>16</v>
      </c>
      <c r="AG2159" s="568">
        <v>16</v>
      </c>
      <c r="AH2159" s="568">
        <v>13.4</v>
      </c>
      <c r="AI2159" s="568">
        <v>14.5</v>
      </c>
      <c r="AJ2159" s="568">
        <v>16</v>
      </c>
      <c r="AK2159" s="567">
        <v>15</v>
      </c>
      <c r="AL2159" s="568" t="s">
        <v>76</v>
      </c>
      <c r="AM2159" s="568" t="s">
        <v>76</v>
      </c>
      <c r="AN2159" s="568">
        <v>13</v>
      </c>
      <c r="AO2159" s="568">
        <v>16</v>
      </c>
    </row>
    <row r="2160" spans="1:41" ht="15" customHeight="1">
      <c r="B2160" s="564" t="s">
        <v>391</v>
      </c>
      <c r="C2160" s="568" t="s">
        <v>76</v>
      </c>
      <c r="D2160" s="568" t="s">
        <v>76</v>
      </c>
      <c r="E2160" s="568" t="s">
        <v>76</v>
      </c>
      <c r="F2160" s="568" t="s">
        <v>76</v>
      </c>
      <c r="G2160" s="568" t="s">
        <v>76</v>
      </c>
      <c r="H2160" s="568" t="s">
        <v>76</v>
      </c>
      <c r="I2160" s="568" t="s">
        <v>76</v>
      </c>
      <c r="J2160" s="568" t="s">
        <v>76</v>
      </c>
      <c r="K2160" s="568">
        <v>17.5</v>
      </c>
      <c r="L2160" s="568" t="s">
        <v>76</v>
      </c>
      <c r="M2160" s="568" t="s">
        <v>76</v>
      </c>
      <c r="N2160" s="568" t="s">
        <v>1614</v>
      </c>
      <c r="O2160" s="567" t="s">
        <v>76</v>
      </c>
      <c r="P2160" s="567" t="s">
        <v>76</v>
      </c>
      <c r="Q2160" s="567" t="s">
        <v>76</v>
      </c>
      <c r="R2160" s="547">
        <v>19.5</v>
      </c>
      <c r="S2160" s="547" t="s">
        <v>76</v>
      </c>
      <c r="T2160" s="547" t="s">
        <v>76</v>
      </c>
      <c r="U2160" s="547" t="s">
        <v>76</v>
      </c>
      <c r="V2160" s="547" t="s">
        <v>76</v>
      </c>
      <c r="W2160" s="547" t="s">
        <v>76</v>
      </c>
      <c r="X2160" s="547" t="s">
        <v>76</v>
      </c>
      <c r="Y2160" s="547" t="s">
        <v>76</v>
      </c>
      <c r="Z2160" s="568" t="s">
        <v>76</v>
      </c>
      <c r="AA2160" s="568" t="s">
        <v>76</v>
      </c>
      <c r="AB2160" s="568" t="s">
        <v>76</v>
      </c>
      <c r="AC2160" s="568" t="s">
        <v>1668</v>
      </c>
      <c r="AD2160" s="568" t="s">
        <v>76</v>
      </c>
      <c r="AE2160" s="568" t="s">
        <v>76</v>
      </c>
      <c r="AF2160" s="568" t="s">
        <v>76</v>
      </c>
      <c r="AG2160" s="568" t="s">
        <v>76</v>
      </c>
      <c r="AH2160" s="568">
        <v>16.5</v>
      </c>
      <c r="AI2160" s="568">
        <v>19.5</v>
      </c>
      <c r="AJ2160" s="568" t="s">
        <v>76</v>
      </c>
      <c r="AK2160" s="567" t="s">
        <v>76</v>
      </c>
      <c r="AL2160" s="568" t="s">
        <v>76</v>
      </c>
      <c r="AM2160" s="568" t="s">
        <v>76</v>
      </c>
      <c r="AN2160" s="568">
        <v>16</v>
      </c>
      <c r="AO2160" s="568">
        <v>19</v>
      </c>
    </row>
    <row r="2161" spans="1:41" ht="15" customHeight="1">
      <c r="A2161" s="2639" t="s">
        <v>411</v>
      </c>
      <c r="B2161" s="2639"/>
      <c r="C2161" s="568"/>
      <c r="D2161" s="568"/>
      <c r="E2161" s="568"/>
      <c r="F2161" s="568"/>
      <c r="G2161" s="568"/>
      <c r="H2161" s="568"/>
      <c r="I2161" s="568"/>
      <c r="J2161" s="568"/>
      <c r="K2161" s="568"/>
      <c r="L2161" s="568"/>
      <c r="M2161" s="568"/>
      <c r="N2161" s="568"/>
      <c r="O2161" s="567"/>
      <c r="P2161" s="567"/>
      <c r="Q2161" s="567"/>
      <c r="R2161" s="547"/>
      <c r="S2161" s="547"/>
      <c r="T2161" s="547"/>
      <c r="U2161" s="547"/>
      <c r="V2161" s="547"/>
      <c r="W2161" s="547"/>
      <c r="X2161" s="547"/>
      <c r="Y2161" s="547"/>
      <c r="Z2161" s="568"/>
      <c r="AA2161" s="568"/>
      <c r="AB2161" s="568"/>
      <c r="AC2161" s="568"/>
      <c r="AD2161" s="568"/>
      <c r="AE2161" s="568"/>
      <c r="AF2161" s="568"/>
      <c r="AG2161" s="568"/>
      <c r="AH2161" s="568"/>
      <c r="AI2161" s="568"/>
      <c r="AJ2161" s="568"/>
      <c r="AK2161" s="567"/>
      <c r="AL2161" s="568"/>
      <c r="AM2161" s="568"/>
      <c r="AN2161" s="568"/>
      <c r="AO2161" s="568"/>
    </row>
    <row r="2162" spans="1:41" ht="15" customHeight="1">
      <c r="B2162" s="564" t="s">
        <v>390</v>
      </c>
      <c r="C2162" s="568">
        <v>13</v>
      </c>
      <c r="D2162" s="568">
        <v>14</v>
      </c>
      <c r="E2162" s="547" t="s">
        <v>2685</v>
      </c>
      <c r="F2162" s="568">
        <v>12</v>
      </c>
      <c r="G2162" s="547" t="s">
        <v>2389</v>
      </c>
      <c r="H2162" s="568">
        <v>13</v>
      </c>
      <c r="I2162" s="568">
        <v>13</v>
      </c>
      <c r="J2162" s="547" t="s">
        <v>2904</v>
      </c>
      <c r="K2162" s="568">
        <v>14.5</v>
      </c>
      <c r="L2162" s="568" t="s">
        <v>2706</v>
      </c>
      <c r="M2162" s="568">
        <v>10</v>
      </c>
      <c r="N2162" s="568">
        <v>14.75</v>
      </c>
      <c r="O2162" s="568" t="s">
        <v>2258</v>
      </c>
      <c r="P2162" s="568" t="s">
        <v>1854</v>
      </c>
      <c r="Q2162" s="568">
        <v>13</v>
      </c>
      <c r="R2162" s="547">
        <v>13</v>
      </c>
      <c r="S2162" s="547" t="s">
        <v>1933</v>
      </c>
      <c r="T2162" s="547" t="s">
        <v>2458</v>
      </c>
      <c r="U2162" s="547">
        <v>15.5</v>
      </c>
      <c r="V2162" s="546" t="s">
        <v>2258</v>
      </c>
      <c r="W2162" s="547">
        <v>15.5</v>
      </c>
      <c r="X2162" s="547">
        <v>15</v>
      </c>
      <c r="Y2162" s="547">
        <v>15</v>
      </c>
      <c r="Z2162" s="568">
        <v>15.5</v>
      </c>
      <c r="AA2162" s="568">
        <v>14.5</v>
      </c>
      <c r="AB2162" s="568">
        <v>11.5</v>
      </c>
      <c r="AC2162" s="568">
        <v>8</v>
      </c>
      <c r="AD2162" s="568">
        <v>14.5</v>
      </c>
      <c r="AE2162" s="568">
        <v>13</v>
      </c>
      <c r="AF2162" s="568">
        <v>16</v>
      </c>
      <c r="AG2162" s="568">
        <v>15.5</v>
      </c>
      <c r="AH2162" s="568">
        <v>9</v>
      </c>
      <c r="AI2162" s="568">
        <v>9.5</v>
      </c>
      <c r="AJ2162" s="568">
        <v>15</v>
      </c>
      <c r="AK2162" s="568">
        <v>13.5</v>
      </c>
      <c r="AL2162" s="568">
        <v>13</v>
      </c>
      <c r="AM2162" s="568">
        <v>13</v>
      </c>
      <c r="AN2162" s="568" t="s">
        <v>76</v>
      </c>
      <c r="AO2162" s="568">
        <v>10</v>
      </c>
    </row>
    <row r="2163" spans="1:41" ht="15" customHeight="1">
      <c r="A2163" s="517"/>
      <c r="B2163" s="566" t="s">
        <v>391</v>
      </c>
      <c r="C2163" s="572" t="s">
        <v>76</v>
      </c>
      <c r="D2163" s="572" t="s">
        <v>76</v>
      </c>
      <c r="E2163" s="572" t="s">
        <v>76</v>
      </c>
      <c r="F2163" s="572" t="s">
        <v>76</v>
      </c>
      <c r="G2163" s="572" t="s">
        <v>76</v>
      </c>
      <c r="H2163" s="572" t="s">
        <v>76</v>
      </c>
      <c r="I2163" s="572">
        <v>13</v>
      </c>
      <c r="J2163" s="572" t="s">
        <v>76</v>
      </c>
      <c r="K2163" s="572">
        <v>16.5</v>
      </c>
      <c r="L2163" s="572" t="s">
        <v>76</v>
      </c>
      <c r="M2163" s="572">
        <v>14</v>
      </c>
      <c r="N2163" s="572" t="s">
        <v>76</v>
      </c>
      <c r="O2163" s="573" t="s">
        <v>76</v>
      </c>
      <c r="P2163" s="573" t="s">
        <v>76</v>
      </c>
      <c r="Q2163" s="572" t="s">
        <v>76</v>
      </c>
      <c r="R2163" s="552"/>
      <c r="S2163" s="552" t="s">
        <v>76</v>
      </c>
      <c r="T2163" s="553" t="s">
        <v>76</v>
      </c>
      <c r="U2163" s="553" t="s">
        <v>76</v>
      </c>
      <c r="V2163" s="553" t="s">
        <v>76</v>
      </c>
      <c r="W2163" s="553" t="s">
        <v>76</v>
      </c>
      <c r="X2163" s="553" t="s">
        <v>76</v>
      </c>
      <c r="Y2163" s="553" t="s">
        <v>76</v>
      </c>
      <c r="Z2163" s="572" t="s">
        <v>76</v>
      </c>
      <c r="AA2163" s="572" t="s">
        <v>76</v>
      </c>
      <c r="AB2163" s="573" t="s">
        <v>76</v>
      </c>
      <c r="AC2163" s="572" t="s">
        <v>1891</v>
      </c>
      <c r="AD2163" s="573" t="s">
        <v>76</v>
      </c>
      <c r="AE2163" s="573" t="s">
        <v>76</v>
      </c>
      <c r="AF2163" s="573" t="s">
        <v>76</v>
      </c>
      <c r="AG2163" s="573" t="s">
        <v>76</v>
      </c>
      <c r="AH2163" s="572">
        <v>12</v>
      </c>
      <c r="AI2163" s="572">
        <v>10</v>
      </c>
      <c r="AJ2163" s="572" t="s">
        <v>76</v>
      </c>
      <c r="AK2163" s="573" t="s">
        <v>76</v>
      </c>
      <c r="AL2163" s="573" t="s">
        <v>76</v>
      </c>
      <c r="AM2163" s="572">
        <v>13</v>
      </c>
      <c r="AN2163" s="572" t="s">
        <v>76</v>
      </c>
      <c r="AO2163" s="572">
        <v>13</v>
      </c>
    </row>
    <row r="2164" spans="1:41" s="1047" customFormat="1" ht="15" customHeight="1">
      <c r="A2164" s="2573" t="s">
        <v>548</v>
      </c>
      <c r="B2164" s="2573"/>
      <c r="C2164" s="2573"/>
      <c r="D2164" s="2573"/>
      <c r="E2164" s="2573"/>
      <c r="F2164" s="2573"/>
      <c r="G2164" s="2573"/>
      <c r="H2164" s="2573"/>
      <c r="I2164" s="2573"/>
      <c r="J2164" s="1049"/>
      <c r="K2164" s="1049"/>
      <c r="L2164" s="1049"/>
      <c r="M2164" s="1049"/>
      <c r="N2164" s="1049"/>
      <c r="O2164" s="1049"/>
      <c r="P2164" s="1049"/>
      <c r="Q2164" s="1049"/>
      <c r="R2164" s="1049"/>
      <c r="S2164" s="1049"/>
      <c r="T2164" s="2573" t="s">
        <v>3562</v>
      </c>
      <c r="U2164" s="2573"/>
      <c r="V2164" s="2573"/>
      <c r="W2164" s="2573"/>
      <c r="X2164" s="2573"/>
      <c r="Y2164" s="1050"/>
      <c r="Z2164" s="1048"/>
      <c r="AA2164" s="1048"/>
      <c r="AB2164" s="1048"/>
      <c r="AC2164" s="1048"/>
      <c r="AF2164" s="1050"/>
      <c r="AG2164" s="1050"/>
      <c r="AH2164" s="1050"/>
      <c r="AI2164" s="1050"/>
      <c r="AJ2164" s="1050"/>
    </row>
    <row r="2165" spans="1:41" s="1047" customFormat="1" ht="15" customHeight="1">
      <c r="B2165" s="1047" t="s">
        <v>399</v>
      </c>
      <c r="U2165" s="1047" t="s">
        <v>399</v>
      </c>
      <c r="V2165" s="1048"/>
      <c r="W2165" s="1048"/>
      <c r="X2165" s="1048"/>
      <c r="Y2165" s="1048"/>
      <c r="AA2165" s="1048"/>
      <c r="AB2165" s="1048"/>
      <c r="AC2165" s="1048"/>
      <c r="AH2165" s="1048"/>
      <c r="AI2165" s="1048"/>
      <c r="AJ2165" s="1048"/>
    </row>
    <row r="2166" spans="1:41" ht="15" customHeight="1"/>
    <row r="2167" spans="1:41" s="641" customFormat="1" ht="15" customHeight="1">
      <c r="B2167" s="2637" t="s">
        <v>2875</v>
      </c>
      <c r="C2167" s="2637"/>
      <c r="D2167" s="2637"/>
      <c r="E2167" s="2637"/>
      <c r="F2167" s="2637"/>
      <c r="G2167" s="2637"/>
      <c r="H2167" s="2637"/>
      <c r="I2167" s="2637"/>
      <c r="J2167" s="2637"/>
      <c r="K2167" s="2643" t="s">
        <v>3440</v>
      </c>
      <c r="L2167" s="2643"/>
      <c r="M2167" s="2643"/>
      <c r="N2167" s="2643"/>
      <c r="O2167" s="2643"/>
      <c r="P2167" s="2643"/>
      <c r="Q2167" s="2643"/>
      <c r="S2167" s="2598" t="s">
        <v>2229</v>
      </c>
      <c r="T2167" s="2598"/>
      <c r="U2167" s="642"/>
      <c r="V2167" s="642"/>
      <c r="W2167" s="642"/>
      <c r="X2167" s="642"/>
      <c r="Y2167" s="642"/>
      <c r="AA2167" s="642"/>
      <c r="AB2167" s="642"/>
      <c r="AC2167" s="642"/>
      <c r="AD2167" s="642"/>
      <c r="AE2167" s="642"/>
      <c r="AF2167" s="642"/>
      <c r="AG2167" s="642"/>
      <c r="AH2167" s="642"/>
      <c r="AI2167" s="642"/>
      <c r="AJ2167" s="642"/>
      <c r="AK2167" s="642"/>
      <c r="AL2167" s="642"/>
      <c r="AM2167" s="642"/>
      <c r="AN2167" s="642"/>
      <c r="AO2167" s="642"/>
    </row>
    <row r="2168" spans="1:41" ht="15" customHeight="1">
      <c r="C2168" s="709"/>
      <c r="D2168" s="709"/>
      <c r="E2168" s="709"/>
      <c r="F2168" s="709"/>
      <c r="G2168" s="709"/>
      <c r="H2168" s="709"/>
      <c r="I2168" s="705"/>
      <c r="J2168" s="2628"/>
      <c r="K2168" s="2628"/>
      <c r="L2168" s="2628"/>
      <c r="M2168" s="543"/>
      <c r="N2168" s="543"/>
      <c r="O2168" s="543"/>
      <c r="P2168" s="543"/>
      <c r="S2168" s="2641" t="s">
        <v>1130</v>
      </c>
      <c r="T2168" s="2641"/>
      <c r="U2168" s="602"/>
      <c r="V2168" s="704"/>
      <c r="W2168" s="704"/>
      <c r="X2168" s="704"/>
      <c r="Y2168" s="543"/>
      <c r="AA2168" s="709"/>
      <c r="AB2168" s="709"/>
      <c r="AC2168" s="705"/>
      <c r="AD2168" s="704"/>
      <c r="AE2168" s="704"/>
      <c r="AF2168" s="704"/>
      <c r="AG2168" s="543"/>
      <c r="AH2168" s="709"/>
      <c r="AI2168" s="709"/>
      <c r="AJ2168" s="602"/>
      <c r="AK2168" s="602"/>
      <c r="AL2168" s="602"/>
      <c r="AM2168" s="602"/>
      <c r="AN2168" s="602"/>
      <c r="AO2168" s="543"/>
    </row>
    <row r="2169" spans="1:41" s="555" customFormat="1" ht="15" customHeight="1">
      <c r="A2169" s="2582" t="s">
        <v>369</v>
      </c>
      <c r="B2169" s="2583"/>
      <c r="C2169" s="2586" t="s">
        <v>230</v>
      </c>
      <c r="D2169" s="2586"/>
      <c r="E2169" s="2586"/>
      <c r="F2169" s="2586"/>
      <c r="G2169" s="2574" t="s">
        <v>370</v>
      </c>
      <c r="H2169" s="2575"/>
      <c r="I2169" s="2575"/>
      <c r="J2169" s="2576"/>
      <c r="K2169" s="2574" t="s">
        <v>371</v>
      </c>
      <c r="L2169" s="2575"/>
      <c r="M2169" s="2575"/>
      <c r="N2169" s="2575"/>
      <c r="O2169" s="2575"/>
      <c r="P2169" s="2575"/>
      <c r="Q2169" s="2575"/>
      <c r="R2169" s="2575"/>
      <c r="S2169" s="2575"/>
      <c r="T2169" s="2575"/>
      <c r="U2169" s="2575"/>
      <c r="V2169" s="2575"/>
      <c r="W2169" s="2575"/>
      <c r="X2169" s="2575"/>
      <c r="Y2169" s="2575"/>
      <c r="Z2169" s="2575"/>
      <c r="AA2169" s="2575"/>
      <c r="AB2169" s="2575"/>
      <c r="AC2169" s="2575"/>
      <c r="AD2169" s="2575"/>
      <c r="AE2169" s="2575"/>
      <c r="AF2169" s="2575"/>
      <c r="AG2169" s="2576"/>
      <c r="AH2169" s="2574" t="s">
        <v>3545</v>
      </c>
      <c r="AI2169" s="2575"/>
      <c r="AJ2169" s="2575"/>
      <c r="AK2169" s="2575"/>
      <c r="AL2169" s="2575"/>
      <c r="AM2169" s="2575"/>
      <c r="AN2169" s="2575"/>
      <c r="AO2169" s="2576"/>
    </row>
    <row r="2170" spans="1:41" s="555" customFormat="1" ht="32.25" customHeight="1">
      <c r="A2170" s="2584"/>
      <c r="B2170" s="2585"/>
      <c r="C2170" s="933" t="s">
        <v>372</v>
      </c>
      <c r="D2170" s="933" t="s">
        <v>373</v>
      </c>
      <c r="E2170" s="933" t="s">
        <v>374</v>
      </c>
      <c r="F2170" s="933" t="s">
        <v>375</v>
      </c>
      <c r="G2170" s="933" t="s">
        <v>376</v>
      </c>
      <c r="H2170" s="933" t="s">
        <v>377</v>
      </c>
      <c r="I2170" s="933" t="s">
        <v>1066</v>
      </c>
      <c r="J2170" s="933" t="s">
        <v>378</v>
      </c>
      <c r="K2170" s="933" t="s">
        <v>890</v>
      </c>
      <c r="L2170" s="933" t="s">
        <v>379</v>
      </c>
      <c r="M2170" s="933" t="s">
        <v>380</v>
      </c>
      <c r="N2170" s="933" t="s">
        <v>381</v>
      </c>
      <c r="O2170" s="933" t="s">
        <v>382</v>
      </c>
      <c r="P2170" s="933" t="s">
        <v>383</v>
      </c>
      <c r="Q2170" s="933" t="s">
        <v>384</v>
      </c>
      <c r="R2170" s="933" t="s">
        <v>412</v>
      </c>
      <c r="S2170" s="933" t="s">
        <v>413</v>
      </c>
      <c r="T2170" s="933" t="s">
        <v>414</v>
      </c>
      <c r="U2170" s="933" t="s">
        <v>415</v>
      </c>
      <c r="V2170" s="933" t="s">
        <v>416</v>
      </c>
      <c r="W2170" s="933" t="s">
        <v>417</v>
      </c>
      <c r="X2170" s="933" t="s">
        <v>418</v>
      </c>
      <c r="Y2170" s="933" t="s">
        <v>419</v>
      </c>
      <c r="Z2170" s="933" t="s">
        <v>420</v>
      </c>
      <c r="AA2170" s="933" t="s">
        <v>421</v>
      </c>
      <c r="AB2170" s="933" t="s">
        <v>422</v>
      </c>
      <c r="AC2170" s="933" t="s">
        <v>423</v>
      </c>
      <c r="AD2170" s="933" t="s">
        <v>424</v>
      </c>
      <c r="AE2170" s="933" t="s">
        <v>425</v>
      </c>
      <c r="AF2170" s="933" t="s">
        <v>426</v>
      </c>
      <c r="AG2170" s="933" t="s">
        <v>427</v>
      </c>
      <c r="AH2170" s="933" t="s">
        <v>3003</v>
      </c>
      <c r="AI2170" s="933" t="s">
        <v>432</v>
      </c>
      <c r="AJ2170" s="933" t="s">
        <v>428</v>
      </c>
      <c r="AK2170" s="933" t="s">
        <v>429</v>
      </c>
      <c r="AL2170" s="933" t="s">
        <v>430</v>
      </c>
      <c r="AM2170" s="933" t="s">
        <v>362</v>
      </c>
      <c r="AN2170" s="933" t="s">
        <v>431</v>
      </c>
      <c r="AO2170" s="933" t="s">
        <v>1260</v>
      </c>
    </row>
    <row r="2171" spans="1:41" s="711" customFormat="1" ht="15" customHeight="1">
      <c r="A2171" s="2642" t="s">
        <v>44</v>
      </c>
      <c r="B2171" s="2642"/>
      <c r="C2171" s="574">
        <v>5.75</v>
      </c>
      <c r="D2171" s="574">
        <v>4</v>
      </c>
      <c r="E2171" s="574" t="s">
        <v>1226</v>
      </c>
      <c r="F2171" s="568">
        <v>4.5</v>
      </c>
      <c r="G2171" s="568" t="s">
        <v>1226</v>
      </c>
      <c r="H2171" s="568" t="s">
        <v>1226</v>
      </c>
      <c r="I2171" s="568">
        <v>5.5</v>
      </c>
      <c r="J2171" s="568">
        <v>7</v>
      </c>
      <c r="K2171" s="568" t="s">
        <v>3128</v>
      </c>
      <c r="L2171" s="568" t="s">
        <v>807</v>
      </c>
      <c r="M2171" s="568">
        <v>6</v>
      </c>
      <c r="N2171" s="568">
        <v>5</v>
      </c>
      <c r="O2171" s="568" t="s">
        <v>2960</v>
      </c>
      <c r="P2171" s="568">
        <v>4.5</v>
      </c>
      <c r="Q2171" s="568">
        <v>4.5</v>
      </c>
      <c r="R2171" s="546" t="s">
        <v>2829</v>
      </c>
      <c r="S2171" s="548" t="s">
        <v>397</v>
      </c>
      <c r="T2171" s="547">
        <v>6.5</v>
      </c>
      <c r="U2171" s="547">
        <v>5.5</v>
      </c>
      <c r="V2171" s="547" t="s">
        <v>2642</v>
      </c>
      <c r="W2171" s="547">
        <v>5.5</v>
      </c>
      <c r="X2171" s="547" t="s">
        <v>3018</v>
      </c>
      <c r="Y2171" s="547">
        <v>6</v>
      </c>
      <c r="Z2171" s="568" t="s">
        <v>3144</v>
      </c>
      <c r="AA2171" s="568">
        <v>6</v>
      </c>
      <c r="AB2171" s="568">
        <v>6</v>
      </c>
      <c r="AC2171" s="568" t="s">
        <v>794</v>
      </c>
      <c r="AD2171" s="568">
        <v>5</v>
      </c>
      <c r="AE2171" s="568" t="s">
        <v>2811</v>
      </c>
      <c r="AF2171" s="568" t="s">
        <v>2950</v>
      </c>
      <c r="AG2171" s="568" t="s">
        <v>2769</v>
      </c>
      <c r="AH2171" s="567" t="s">
        <v>3102</v>
      </c>
      <c r="AI2171" s="567" t="s">
        <v>2965</v>
      </c>
      <c r="AJ2171" s="568">
        <v>5.5</v>
      </c>
      <c r="AK2171" s="568">
        <v>4.75</v>
      </c>
      <c r="AL2171" s="568">
        <v>6</v>
      </c>
      <c r="AM2171" s="568">
        <v>4</v>
      </c>
      <c r="AN2171" s="568">
        <v>1</v>
      </c>
      <c r="AO2171" s="568" t="s">
        <v>3145</v>
      </c>
    </row>
    <row r="2172" spans="1:41" ht="15" customHeight="1">
      <c r="A2172" s="2639" t="s">
        <v>45</v>
      </c>
      <c r="B2172" s="2639"/>
      <c r="C2172" s="569"/>
      <c r="D2172" s="569"/>
      <c r="E2172" s="569"/>
      <c r="F2172" s="569"/>
      <c r="G2172" s="569"/>
      <c r="H2172" s="569"/>
      <c r="I2172" s="569"/>
      <c r="J2172" s="569"/>
      <c r="K2172" s="569"/>
      <c r="L2172" s="569"/>
      <c r="M2172" s="569"/>
      <c r="N2172" s="569"/>
      <c r="O2172" s="569"/>
      <c r="P2172" s="569"/>
      <c r="Q2172" s="569"/>
      <c r="R2172" s="546"/>
      <c r="S2172" s="546"/>
      <c r="T2172" s="546"/>
      <c r="U2172" s="546"/>
      <c r="V2172" s="546"/>
      <c r="W2172" s="546"/>
      <c r="X2172" s="546"/>
      <c r="Y2172" s="547"/>
      <c r="Z2172" s="567"/>
      <c r="AA2172" s="567"/>
      <c r="AB2172" s="567"/>
      <c r="AC2172" s="567"/>
      <c r="AD2172" s="567"/>
      <c r="AE2172" s="567"/>
      <c r="AF2172" s="567"/>
      <c r="AG2172" s="567"/>
      <c r="AH2172" s="567"/>
      <c r="AI2172" s="567"/>
      <c r="AJ2172" s="567"/>
      <c r="AK2172" s="567"/>
      <c r="AL2172" s="567"/>
      <c r="AM2172" s="567"/>
      <c r="AN2172" s="568"/>
      <c r="AO2172" s="568"/>
    </row>
    <row r="2173" spans="1:41" ht="15" customHeight="1">
      <c r="A2173" s="514" t="s">
        <v>856</v>
      </c>
      <c r="B2173" s="512" t="s">
        <v>2314</v>
      </c>
      <c r="C2173" s="574">
        <v>8.5</v>
      </c>
      <c r="D2173" s="574">
        <v>8.5</v>
      </c>
      <c r="E2173" s="568">
        <v>8</v>
      </c>
      <c r="F2173" s="568">
        <v>7.5</v>
      </c>
      <c r="G2173" s="568">
        <v>8</v>
      </c>
      <c r="H2173" s="568">
        <v>7.5</v>
      </c>
      <c r="I2173" s="568">
        <v>8.5</v>
      </c>
      <c r="J2173" s="568">
        <v>8.25</v>
      </c>
      <c r="K2173" s="568" t="s">
        <v>1669</v>
      </c>
      <c r="L2173" s="570">
        <v>12</v>
      </c>
      <c r="M2173" s="568">
        <v>13.5</v>
      </c>
      <c r="N2173" s="568" t="s">
        <v>3165</v>
      </c>
      <c r="O2173" s="567" t="s">
        <v>2382</v>
      </c>
      <c r="P2173" s="568">
        <v>10</v>
      </c>
      <c r="Q2173" s="568" t="s">
        <v>2389</v>
      </c>
      <c r="R2173" s="547">
        <v>12</v>
      </c>
      <c r="S2173" s="547" t="s">
        <v>1749</v>
      </c>
      <c r="T2173" s="547" t="s">
        <v>2747</v>
      </c>
      <c r="U2173" s="547" t="s">
        <v>2890</v>
      </c>
      <c r="V2173" s="547" t="s">
        <v>2813</v>
      </c>
      <c r="W2173" s="547" t="s">
        <v>1669</v>
      </c>
      <c r="X2173" s="547">
        <v>12</v>
      </c>
      <c r="Y2173" s="547">
        <v>12</v>
      </c>
      <c r="Z2173" s="568">
        <v>12.5</v>
      </c>
      <c r="AA2173" s="568">
        <v>13.5</v>
      </c>
      <c r="AB2173" s="568">
        <v>12</v>
      </c>
      <c r="AC2173" s="567" t="s">
        <v>3166</v>
      </c>
      <c r="AD2173" s="568" t="s">
        <v>2683</v>
      </c>
      <c r="AE2173" s="568" t="s">
        <v>2450</v>
      </c>
      <c r="AF2173" s="568" t="s">
        <v>2451</v>
      </c>
      <c r="AG2173" s="568" t="s">
        <v>1663</v>
      </c>
      <c r="AH2173" s="568" t="s">
        <v>2266</v>
      </c>
      <c r="AI2173" s="567" t="s">
        <v>3167</v>
      </c>
      <c r="AJ2173" s="568">
        <v>10</v>
      </c>
      <c r="AK2173" s="567" t="s">
        <v>3168</v>
      </c>
      <c r="AL2173" s="568">
        <v>12</v>
      </c>
      <c r="AM2173" s="568">
        <v>8.5</v>
      </c>
      <c r="AN2173" s="568">
        <v>5.25</v>
      </c>
      <c r="AO2173" s="568" t="s">
        <v>3148</v>
      </c>
    </row>
    <row r="2174" spans="1:41" ht="15" customHeight="1">
      <c r="A2174" s="514" t="s">
        <v>1085</v>
      </c>
      <c r="B2174" s="512" t="s">
        <v>2315</v>
      </c>
      <c r="C2174" s="574">
        <v>9</v>
      </c>
      <c r="D2174" s="574">
        <v>9</v>
      </c>
      <c r="E2174" s="568">
        <v>8.5</v>
      </c>
      <c r="F2174" s="568">
        <v>7.75</v>
      </c>
      <c r="G2174" s="568">
        <v>8.5</v>
      </c>
      <c r="H2174" s="568">
        <v>8</v>
      </c>
      <c r="I2174" s="568">
        <v>9</v>
      </c>
      <c r="J2174" s="568">
        <v>8.5</v>
      </c>
      <c r="K2174" s="568" t="s">
        <v>1669</v>
      </c>
      <c r="L2174" s="570">
        <v>12</v>
      </c>
      <c r="M2174" s="568">
        <v>13.25</v>
      </c>
      <c r="N2174" s="568" t="s">
        <v>2706</v>
      </c>
      <c r="O2174" s="567" t="s">
        <v>3169</v>
      </c>
      <c r="P2174" s="568">
        <v>10.5</v>
      </c>
      <c r="Q2174" s="568">
        <v>12</v>
      </c>
      <c r="R2174" s="547">
        <v>12</v>
      </c>
      <c r="S2174" s="547" t="s">
        <v>1749</v>
      </c>
      <c r="T2174" s="547" t="s">
        <v>2706</v>
      </c>
      <c r="U2174" s="547">
        <v>13</v>
      </c>
      <c r="V2174" s="547" t="s">
        <v>2813</v>
      </c>
      <c r="W2174" s="547" t="s">
        <v>1669</v>
      </c>
      <c r="X2174" s="547">
        <v>12</v>
      </c>
      <c r="Y2174" s="547">
        <v>12</v>
      </c>
      <c r="Z2174" s="568">
        <v>12.5</v>
      </c>
      <c r="AA2174" s="568">
        <v>13.5</v>
      </c>
      <c r="AB2174" s="568">
        <v>12</v>
      </c>
      <c r="AC2174" s="567" t="s">
        <v>3166</v>
      </c>
      <c r="AD2174" s="568">
        <v>12</v>
      </c>
      <c r="AE2174" s="568" t="s">
        <v>2450</v>
      </c>
      <c r="AF2174" s="568" t="s">
        <v>1669</v>
      </c>
      <c r="AG2174" s="568" t="s">
        <v>2879</v>
      </c>
      <c r="AH2174" s="568">
        <v>9</v>
      </c>
      <c r="AI2174" s="567" t="s">
        <v>3170</v>
      </c>
      <c r="AJ2174" s="568">
        <v>9.5</v>
      </c>
      <c r="AK2174" s="567" t="s">
        <v>2507</v>
      </c>
      <c r="AL2174" s="568">
        <v>11.5</v>
      </c>
      <c r="AM2174" s="568" t="s">
        <v>2522</v>
      </c>
      <c r="AN2174" s="568">
        <v>6</v>
      </c>
      <c r="AO2174" s="568" t="s">
        <v>3171</v>
      </c>
    </row>
    <row r="2175" spans="1:41" ht="15" customHeight="1">
      <c r="A2175" s="514" t="s">
        <v>827</v>
      </c>
      <c r="B2175" s="512" t="s">
        <v>2316</v>
      </c>
      <c r="C2175" s="574">
        <v>9.25</v>
      </c>
      <c r="D2175" s="575" t="s">
        <v>2616</v>
      </c>
      <c r="E2175" s="568">
        <v>9</v>
      </c>
      <c r="F2175" s="568">
        <v>8</v>
      </c>
      <c r="G2175" s="568">
        <v>9</v>
      </c>
      <c r="H2175" s="568">
        <v>8.25</v>
      </c>
      <c r="I2175" s="568">
        <v>9.5</v>
      </c>
      <c r="J2175" s="568">
        <v>8.75</v>
      </c>
      <c r="K2175" s="568" t="s">
        <v>2711</v>
      </c>
      <c r="L2175" s="570">
        <v>12</v>
      </c>
      <c r="M2175" s="568">
        <v>13</v>
      </c>
      <c r="N2175" s="568" t="s">
        <v>2706</v>
      </c>
      <c r="O2175" s="567" t="s">
        <v>2397</v>
      </c>
      <c r="P2175" s="568">
        <v>10.75</v>
      </c>
      <c r="Q2175" s="568">
        <v>11</v>
      </c>
      <c r="R2175" s="547">
        <v>12</v>
      </c>
      <c r="S2175" s="547" t="s">
        <v>1749</v>
      </c>
      <c r="T2175" s="547" t="s">
        <v>3172</v>
      </c>
      <c r="U2175" s="547">
        <v>13</v>
      </c>
      <c r="V2175" s="547">
        <v>12</v>
      </c>
      <c r="W2175" s="547" t="s">
        <v>1669</v>
      </c>
      <c r="X2175" s="547">
        <v>12</v>
      </c>
      <c r="Y2175" s="547">
        <v>12</v>
      </c>
      <c r="Z2175" s="568">
        <v>12.5</v>
      </c>
      <c r="AA2175" s="568">
        <v>13.5</v>
      </c>
      <c r="AB2175" s="568">
        <v>12</v>
      </c>
      <c r="AC2175" s="567" t="s">
        <v>3166</v>
      </c>
      <c r="AD2175" s="568">
        <v>12</v>
      </c>
      <c r="AE2175" s="568" t="s">
        <v>2450</v>
      </c>
      <c r="AF2175" s="568" t="s">
        <v>1669</v>
      </c>
      <c r="AG2175" s="568" t="s">
        <v>1646</v>
      </c>
      <c r="AH2175" s="567" t="s">
        <v>3155</v>
      </c>
      <c r="AI2175" s="567" t="s">
        <v>3173</v>
      </c>
      <c r="AJ2175" s="568">
        <v>9.5</v>
      </c>
      <c r="AK2175" s="567" t="s">
        <v>2817</v>
      </c>
      <c r="AL2175" s="568">
        <v>11</v>
      </c>
      <c r="AM2175" s="568">
        <v>6.67</v>
      </c>
      <c r="AN2175" s="568">
        <v>8</v>
      </c>
      <c r="AO2175" s="568" t="s">
        <v>2841</v>
      </c>
    </row>
    <row r="2176" spans="1:41" ht="15" customHeight="1">
      <c r="A2176" s="514" t="s">
        <v>828</v>
      </c>
      <c r="B2176" s="512" t="s">
        <v>2317</v>
      </c>
      <c r="C2176" s="574">
        <v>9.5</v>
      </c>
      <c r="D2176" s="575" t="s">
        <v>2616</v>
      </c>
      <c r="E2176" s="568">
        <v>9.5</v>
      </c>
      <c r="F2176" s="568">
        <v>8.5</v>
      </c>
      <c r="G2176" s="568">
        <v>9.25</v>
      </c>
      <c r="H2176" s="568">
        <v>8.5</v>
      </c>
      <c r="I2176" s="568">
        <v>9.5</v>
      </c>
      <c r="J2176" s="568">
        <v>9</v>
      </c>
      <c r="K2176" s="568" t="s">
        <v>3158</v>
      </c>
      <c r="L2176" s="568" t="s">
        <v>76</v>
      </c>
      <c r="M2176" s="568">
        <v>12</v>
      </c>
      <c r="N2176" s="568" t="s">
        <v>76</v>
      </c>
      <c r="O2176" s="567" t="s">
        <v>2397</v>
      </c>
      <c r="P2176" s="568">
        <v>11</v>
      </c>
      <c r="Q2176" s="568" t="s">
        <v>76</v>
      </c>
      <c r="R2176" s="547">
        <v>7.75</v>
      </c>
      <c r="S2176" s="547" t="s">
        <v>1749</v>
      </c>
      <c r="T2176" s="547">
        <v>11</v>
      </c>
      <c r="U2176" s="547" t="s">
        <v>76</v>
      </c>
      <c r="V2176" s="547" t="s">
        <v>76</v>
      </c>
      <c r="W2176" s="547" t="s">
        <v>1669</v>
      </c>
      <c r="X2176" s="547">
        <v>12</v>
      </c>
      <c r="Y2176" s="546" t="s">
        <v>2996</v>
      </c>
      <c r="Z2176" s="567" t="s">
        <v>76</v>
      </c>
      <c r="AA2176" s="567" t="s">
        <v>76</v>
      </c>
      <c r="AB2176" s="568">
        <v>12</v>
      </c>
      <c r="AC2176" s="567" t="s">
        <v>1342</v>
      </c>
      <c r="AD2176" s="568">
        <v>12</v>
      </c>
      <c r="AE2176" s="568" t="s">
        <v>76</v>
      </c>
      <c r="AF2176" s="568">
        <v>11</v>
      </c>
      <c r="AG2176" s="568" t="s">
        <v>76</v>
      </c>
      <c r="AH2176" s="567" t="s">
        <v>3139</v>
      </c>
      <c r="AI2176" s="567" t="s">
        <v>3174</v>
      </c>
      <c r="AJ2176" s="568">
        <v>9.5</v>
      </c>
      <c r="AK2176" s="567" t="s">
        <v>1939</v>
      </c>
      <c r="AL2176" s="568">
        <v>10.5</v>
      </c>
      <c r="AM2176" s="568">
        <v>5.5</v>
      </c>
      <c r="AN2176" s="568">
        <v>8</v>
      </c>
      <c r="AO2176" s="568" t="s">
        <v>3157</v>
      </c>
    </row>
    <row r="2177" spans="1:41" ht="15" customHeight="1">
      <c r="A2177" s="514" t="s">
        <v>854</v>
      </c>
      <c r="B2177" s="512" t="s">
        <v>2318</v>
      </c>
      <c r="C2177" s="574" t="s">
        <v>76</v>
      </c>
      <c r="D2177" s="575" t="s">
        <v>2616</v>
      </c>
      <c r="E2177" s="568" t="s">
        <v>76</v>
      </c>
      <c r="F2177" s="568" t="s">
        <v>76</v>
      </c>
      <c r="G2177" s="568">
        <v>9.25</v>
      </c>
      <c r="H2177" s="568">
        <v>8.5</v>
      </c>
      <c r="I2177" s="568">
        <v>9.5</v>
      </c>
      <c r="J2177" s="568">
        <v>9</v>
      </c>
      <c r="K2177" s="568" t="s">
        <v>2424</v>
      </c>
      <c r="L2177" s="568" t="s">
        <v>76</v>
      </c>
      <c r="M2177" s="568" t="s">
        <v>76</v>
      </c>
      <c r="N2177" s="568" t="s">
        <v>76</v>
      </c>
      <c r="O2177" s="567" t="s">
        <v>2397</v>
      </c>
      <c r="P2177" s="568" t="s">
        <v>76</v>
      </c>
      <c r="Q2177" s="568" t="s">
        <v>76</v>
      </c>
      <c r="R2177" s="547">
        <v>7.75</v>
      </c>
      <c r="S2177" s="547" t="s">
        <v>76</v>
      </c>
      <c r="T2177" s="547">
        <v>10</v>
      </c>
      <c r="U2177" s="547" t="s">
        <v>76</v>
      </c>
      <c r="V2177" s="547" t="s">
        <v>76</v>
      </c>
      <c r="W2177" s="547" t="s">
        <v>1669</v>
      </c>
      <c r="X2177" s="547">
        <v>12</v>
      </c>
      <c r="Y2177" s="547" t="s">
        <v>3161</v>
      </c>
      <c r="Z2177" s="567" t="s">
        <v>76</v>
      </c>
      <c r="AA2177" s="567" t="s">
        <v>76</v>
      </c>
      <c r="AB2177" s="568">
        <v>12</v>
      </c>
      <c r="AC2177" s="567" t="s">
        <v>1342</v>
      </c>
      <c r="AD2177" s="568" t="s">
        <v>76</v>
      </c>
      <c r="AE2177" s="568" t="s">
        <v>76</v>
      </c>
      <c r="AF2177" s="568">
        <v>11</v>
      </c>
      <c r="AG2177" s="568" t="s">
        <v>76</v>
      </c>
      <c r="AH2177" s="567" t="s">
        <v>3142</v>
      </c>
      <c r="AI2177" s="567" t="s">
        <v>2847</v>
      </c>
      <c r="AJ2177" s="568">
        <v>9.5</v>
      </c>
      <c r="AK2177" s="567" t="s">
        <v>3175</v>
      </c>
      <c r="AL2177" s="568">
        <v>10.5</v>
      </c>
      <c r="AM2177" s="568" t="s">
        <v>76</v>
      </c>
      <c r="AN2177" s="568">
        <v>8</v>
      </c>
      <c r="AO2177" s="568" t="s">
        <v>76</v>
      </c>
    </row>
    <row r="2178" spans="1:41" ht="15" customHeight="1">
      <c r="A2178" s="2639" t="s">
        <v>388</v>
      </c>
      <c r="B2178" s="2639"/>
      <c r="C2178" s="568"/>
      <c r="D2178" s="568"/>
      <c r="E2178" s="568"/>
      <c r="F2178" s="568"/>
      <c r="G2178" s="568"/>
      <c r="H2178" s="568"/>
      <c r="I2178" s="568"/>
      <c r="J2178" s="568"/>
      <c r="K2178" s="568"/>
      <c r="L2178" s="568"/>
      <c r="M2178" s="568"/>
      <c r="N2178" s="568"/>
      <c r="O2178" s="567" t="s">
        <v>311</v>
      </c>
      <c r="P2178" s="568"/>
      <c r="Q2178" s="567"/>
      <c r="R2178" s="547"/>
      <c r="S2178" s="547"/>
      <c r="T2178" s="547"/>
      <c r="U2178" s="547"/>
      <c r="V2178" s="547"/>
      <c r="W2178" s="547"/>
      <c r="X2178" s="546"/>
      <c r="Y2178" s="547"/>
      <c r="Z2178" s="567"/>
      <c r="AA2178" s="567"/>
      <c r="AB2178" s="568"/>
      <c r="AC2178" s="567"/>
      <c r="AD2178" s="568"/>
      <c r="AE2178" s="568"/>
      <c r="AF2178" s="568"/>
      <c r="AG2178" s="568"/>
      <c r="AH2178" s="567"/>
      <c r="AI2178" s="567"/>
      <c r="AJ2178" s="567"/>
      <c r="AK2178" s="567"/>
      <c r="AL2178" s="567"/>
      <c r="AM2178" s="567"/>
      <c r="AN2178" s="568"/>
      <c r="AO2178" s="568"/>
    </row>
    <row r="2179" spans="1:41" ht="15" customHeight="1">
      <c r="A2179" s="2639" t="s">
        <v>389</v>
      </c>
      <c r="B2179" s="2639"/>
      <c r="C2179" s="568"/>
      <c r="D2179" s="568"/>
      <c r="E2179" s="568"/>
      <c r="F2179" s="568"/>
      <c r="G2179" s="568"/>
      <c r="H2179" s="568"/>
      <c r="I2179" s="568"/>
      <c r="J2179" s="568"/>
      <c r="K2179" s="568"/>
      <c r="L2179" s="568"/>
      <c r="M2179" s="568"/>
      <c r="N2179" s="568"/>
      <c r="O2179" s="567"/>
      <c r="P2179" s="568"/>
      <c r="Q2179" s="567"/>
      <c r="R2179" s="547"/>
      <c r="S2179" s="547"/>
      <c r="T2179" s="547"/>
      <c r="U2179" s="547"/>
      <c r="V2179" s="547"/>
      <c r="W2179" s="547"/>
      <c r="X2179" s="546"/>
      <c r="Y2179" s="547"/>
      <c r="Z2179" s="567"/>
      <c r="AA2179" s="567"/>
      <c r="AB2179" s="568"/>
      <c r="AC2179" s="567"/>
      <c r="AD2179" s="568"/>
      <c r="AE2179" s="568"/>
      <c r="AF2179" s="568"/>
      <c r="AG2179" s="568"/>
      <c r="AH2179" s="567"/>
      <c r="AI2179" s="567"/>
      <c r="AJ2179" s="567"/>
      <c r="AK2179" s="567"/>
      <c r="AL2179" s="567"/>
      <c r="AM2179" s="567"/>
      <c r="AN2179" s="568"/>
      <c r="AO2179" s="568"/>
    </row>
    <row r="2180" spans="1:41" ht="15" customHeight="1">
      <c r="A2180" s="563"/>
      <c r="B2180" s="564" t="s">
        <v>390</v>
      </c>
      <c r="C2180" s="547" t="s">
        <v>1647</v>
      </c>
      <c r="D2180" s="547">
        <v>8</v>
      </c>
      <c r="E2180" s="547" t="s">
        <v>2841</v>
      </c>
      <c r="F2180" s="568">
        <v>10</v>
      </c>
      <c r="G2180" s="547" t="s">
        <v>2323</v>
      </c>
      <c r="H2180" s="568">
        <v>12</v>
      </c>
      <c r="I2180" s="568">
        <v>11</v>
      </c>
      <c r="J2180" s="568">
        <v>11</v>
      </c>
      <c r="K2180" s="568">
        <v>13</v>
      </c>
      <c r="L2180" s="568">
        <v>13</v>
      </c>
      <c r="M2180" s="568">
        <v>13</v>
      </c>
      <c r="N2180" s="568">
        <v>13</v>
      </c>
      <c r="O2180" s="568">
        <v>13</v>
      </c>
      <c r="P2180" s="568">
        <v>13</v>
      </c>
      <c r="Q2180" s="568">
        <v>8.5</v>
      </c>
      <c r="R2180" s="547">
        <v>13</v>
      </c>
      <c r="S2180" s="547">
        <v>13</v>
      </c>
      <c r="T2180" s="547">
        <v>13</v>
      </c>
      <c r="U2180" s="547">
        <v>13</v>
      </c>
      <c r="V2180" s="547">
        <v>13</v>
      </c>
      <c r="W2180" s="547">
        <v>13</v>
      </c>
      <c r="X2180" s="547">
        <v>11</v>
      </c>
      <c r="Y2180" s="547">
        <v>13</v>
      </c>
      <c r="Z2180" s="568">
        <v>13</v>
      </c>
      <c r="AA2180" s="568">
        <v>13</v>
      </c>
      <c r="AB2180" s="568">
        <v>13</v>
      </c>
      <c r="AC2180" s="568">
        <v>13</v>
      </c>
      <c r="AD2180" s="568">
        <v>9</v>
      </c>
      <c r="AE2180" s="568">
        <v>12.5</v>
      </c>
      <c r="AF2180" s="568">
        <v>13</v>
      </c>
      <c r="AG2180" s="568">
        <v>13</v>
      </c>
      <c r="AH2180" s="568">
        <v>13</v>
      </c>
      <c r="AI2180" s="568">
        <v>11.5</v>
      </c>
      <c r="AJ2180" s="568">
        <v>13</v>
      </c>
      <c r="AK2180" s="568">
        <v>13</v>
      </c>
      <c r="AL2180" s="568">
        <v>13</v>
      </c>
      <c r="AM2180" s="568">
        <v>13</v>
      </c>
      <c r="AN2180" s="568">
        <v>8</v>
      </c>
      <c r="AO2180" s="568">
        <v>13</v>
      </c>
    </row>
    <row r="2181" spans="1:41" ht="15" customHeight="1">
      <c r="A2181" s="563"/>
      <c r="B2181" s="564" t="s">
        <v>391</v>
      </c>
      <c r="C2181" s="568" t="s">
        <v>2867</v>
      </c>
      <c r="D2181" s="568" t="s">
        <v>76</v>
      </c>
      <c r="E2181" s="568" t="s">
        <v>76</v>
      </c>
      <c r="F2181" s="568" t="s">
        <v>76</v>
      </c>
      <c r="G2181" s="568" t="s">
        <v>76</v>
      </c>
      <c r="H2181" s="568"/>
      <c r="I2181" s="568" t="s">
        <v>76</v>
      </c>
      <c r="J2181" s="568" t="s">
        <v>76</v>
      </c>
      <c r="K2181" s="568">
        <v>13</v>
      </c>
      <c r="L2181" s="568" t="s">
        <v>76</v>
      </c>
      <c r="M2181" s="568" t="s">
        <v>76</v>
      </c>
      <c r="N2181" s="568" t="s">
        <v>76</v>
      </c>
      <c r="O2181" s="567" t="s">
        <v>76</v>
      </c>
      <c r="P2181" s="568" t="s">
        <v>76</v>
      </c>
      <c r="Q2181" s="568"/>
      <c r="R2181" s="547"/>
      <c r="S2181" s="547" t="s">
        <v>76</v>
      </c>
      <c r="T2181" s="547" t="s">
        <v>76</v>
      </c>
      <c r="U2181" s="547" t="s">
        <v>76</v>
      </c>
      <c r="V2181" s="547" t="s">
        <v>76</v>
      </c>
      <c r="W2181" s="547" t="s">
        <v>76</v>
      </c>
      <c r="X2181" s="547">
        <v>13</v>
      </c>
      <c r="Y2181" s="547" t="s">
        <v>76</v>
      </c>
      <c r="Z2181" s="568" t="s">
        <v>76</v>
      </c>
      <c r="AA2181" s="568"/>
      <c r="AB2181" s="568" t="s">
        <v>76</v>
      </c>
      <c r="AC2181" s="568" t="s">
        <v>76</v>
      </c>
      <c r="AD2181" s="568" t="s">
        <v>76</v>
      </c>
      <c r="AE2181" s="568" t="s">
        <v>76</v>
      </c>
      <c r="AF2181" s="568" t="s">
        <v>76</v>
      </c>
      <c r="AG2181" s="568" t="s">
        <v>76</v>
      </c>
      <c r="AH2181" s="567" t="s">
        <v>76</v>
      </c>
      <c r="AI2181" s="568" t="s">
        <v>76</v>
      </c>
      <c r="AJ2181" s="568" t="s">
        <v>76</v>
      </c>
      <c r="AK2181" s="567" t="s">
        <v>76</v>
      </c>
      <c r="AL2181" s="568" t="s">
        <v>76</v>
      </c>
      <c r="AM2181" s="568"/>
      <c r="AN2181" s="568" t="s">
        <v>76</v>
      </c>
      <c r="AO2181" s="568">
        <v>13</v>
      </c>
    </row>
    <row r="2182" spans="1:41" ht="15" customHeight="1">
      <c r="A2182" s="2639" t="s">
        <v>400</v>
      </c>
      <c r="B2182" s="2639"/>
      <c r="C2182" s="568"/>
      <c r="D2182" s="568"/>
      <c r="E2182" s="568"/>
      <c r="F2182" s="568"/>
      <c r="G2182" s="568"/>
      <c r="H2182" s="568"/>
      <c r="I2182" s="568"/>
      <c r="J2182" s="568"/>
      <c r="K2182" s="568"/>
      <c r="L2182" s="568"/>
      <c r="M2182" s="568"/>
      <c r="N2182" s="568"/>
      <c r="O2182" s="567"/>
      <c r="P2182" s="568"/>
      <c r="Q2182" s="567"/>
      <c r="R2182" s="547"/>
      <c r="S2182" s="547"/>
      <c r="T2182" s="547"/>
      <c r="U2182" s="547"/>
      <c r="V2182" s="547"/>
      <c r="W2182" s="547"/>
      <c r="X2182" s="547"/>
      <c r="Y2182" s="547"/>
      <c r="Z2182" s="567"/>
      <c r="AA2182" s="567"/>
      <c r="AB2182" s="568"/>
      <c r="AC2182" s="568"/>
      <c r="AD2182" s="568"/>
      <c r="AE2182" s="568"/>
      <c r="AF2182" s="568"/>
      <c r="AG2182" s="568"/>
      <c r="AH2182" s="567"/>
      <c r="AI2182" s="568"/>
      <c r="AJ2182" s="568"/>
      <c r="AK2182" s="567"/>
      <c r="AL2182" s="568"/>
      <c r="AM2182" s="568"/>
      <c r="AN2182" s="568"/>
      <c r="AO2182" s="568"/>
    </row>
    <row r="2183" spans="1:41" ht="15" customHeight="1">
      <c r="B2183" s="564" t="s">
        <v>390</v>
      </c>
      <c r="C2183" s="568">
        <v>12.5</v>
      </c>
      <c r="D2183" s="568">
        <v>13</v>
      </c>
      <c r="E2183" s="547" t="s">
        <v>1647</v>
      </c>
      <c r="F2183" s="568">
        <v>13</v>
      </c>
      <c r="G2183" s="568">
        <v>12.5</v>
      </c>
      <c r="H2183" s="568">
        <v>12</v>
      </c>
      <c r="I2183" s="568">
        <v>11</v>
      </c>
      <c r="J2183" s="568">
        <v>13</v>
      </c>
      <c r="K2183" s="568">
        <v>13</v>
      </c>
      <c r="L2183" s="568">
        <v>13</v>
      </c>
      <c r="M2183" s="568">
        <v>13</v>
      </c>
      <c r="N2183" s="568">
        <v>13</v>
      </c>
      <c r="O2183" s="568">
        <v>13</v>
      </c>
      <c r="P2183" s="568">
        <v>13</v>
      </c>
      <c r="Q2183" s="568">
        <v>13</v>
      </c>
      <c r="R2183" s="547">
        <v>13</v>
      </c>
      <c r="S2183" s="547">
        <v>13</v>
      </c>
      <c r="T2183" s="547">
        <v>13</v>
      </c>
      <c r="U2183" s="547">
        <v>13</v>
      </c>
      <c r="V2183" s="547">
        <v>13</v>
      </c>
      <c r="W2183" s="547">
        <v>13</v>
      </c>
      <c r="X2183" s="547">
        <v>13</v>
      </c>
      <c r="Y2183" s="547">
        <v>13</v>
      </c>
      <c r="Z2183" s="568">
        <v>13</v>
      </c>
      <c r="AA2183" s="568">
        <v>13</v>
      </c>
      <c r="AB2183" s="568">
        <v>13</v>
      </c>
      <c r="AC2183" s="568">
        <v>13</v>
      </c>
      <c r="AD2183" s="568">
        <v>13</v>
      </c>
      <c r="AE2183" s="568">
        <v>13</v>
      </c>
      <c r="AF2183" s="568">
        <v>13</v>
      </c>
      <c r="AG2183" s="568">
        <v>13</v>
      </c>
      <c r="AH2183" s="568">
        <v>13</v>
      </c>
      <c r="AI2183" s="568">
        <v>12.5</v>
      </c>
      <c r="AJ2183" s="568">
        <v>13</v>
      </c>
      <c r="AK2183" s="568">
        <v>13</v>
      </c>
      <c r="AL2183" s="568">
        <v>13</v>
      </c>
      <c r="AM2183" s="568">
        <v>13</v>
      </c>
      <c r="AN2183" s="568">
        <v>13</v>
      </c>
      <c r="AO2183" s="568">
        <v>13</v>
      </c>
    </row>
    <row r="2184" spans="1:41" ht="15" customHeight="1">
      <c r="B2184" s="564" t="s">
        <v>391</v>
      </c>
      <c r="C2184" s="568" t="s">
        <v>76</v>
      </c>
      <c r="D2184" s="568" t="s">
        <v>76</v>
      </c>
      <c r="E2184" s="568" t="s">
        <v>76</v>
      </c>
      <c r="F2184" s="568" t="s">
        <v>76</v>
      </c>
      <c r="G2184" s="568" t="s">
        <v>76</v>
      </c>
      <c r="H2184" s="568" t="s">
        <v>76</v>
      </c>
      <c r="I2184" s="568">
        <v>12.5</v>
      </c>
      <c r="J2184" s="568" t="s">
        <v>76</v>
      </c>
      <c r="K2184" s="568">
        <v>13</v>
      </c>
      <c r="L2184" s="568" t="s">
        <v>76</v>
      </c>
      <c r="M2184" s="568" t="s">
        <v>76</v>
      </c>
      <c r="N2184" s="568" t="s">
        <v>76</v>
      </c>
      <c r="O2184" s="568" t="s">
        <v>76</v>
      </c>
      <c r="P2184" s="567" t="s">
        <v>76</v>
      </c>
      <c r="Q2184" s="567" t="s">
        <v>76</v>
      </c>
      <c r="R2184" s="547"/>
      <c r="S2184" s="547" t="s">
        <v>76</v>
      </c>
      <c r="T2184" s="547" t="s">
        <v>76</v>
      </c>
      <c r="U2184" s="547" t="s">
        <v>76</v>
      </c>
      <c r="V2184" s="547" t="s">
        <v>76</v>
      </c>
      <c r="W2184" s="547" t="s">
        <v>76</v>
      </c>
      <c r="X2184" s="547" t="s">
        <v>76</v>
      </c>
      <c r="Y2184" s="547" t="s">
        <v>76</v>
      </c>
      <c r="Z2184" s="568" t="s">
        <v>76</v>
      </c>
      <c r="AA2184" s="568" t="s">
        <v>76</v>
      </c>
      <c r="AB2184" s="568" t="s">
        <v>76</v>
      </c>
      <c r="AC2184" s="568" t="s">
        <v>76</v>
      </c>
      <c r="AD2184" s="568" t="s">
        <v>76</v>
      </c>
      <c r="AE2184" s="568" t="s">
        <v>76</v>
      </c>
      <c r="AF2184" s="568" t="s">
        <v>76</v>
      </c>
      <c r="AG2184" s="568"/>
      <c r="AH2184" s="568" t="s">
        <v>76</v>
      </c>
      <c r="AI2184" s="568">
        <v>13</v>
      </c>
      <c r="AJ2184" s="568" t="s">
        <v>76</v>
      </c>
      <c r="AK2184" s="567" t="s">
        <v>76</v>
      </c>
      <c r="AL2184" s="568" t="s">
        <v>76</v>
      </c>
      <c r="AM2184" s="568"/>
      <c r="AN2184" s="568" t="s">
        <v>76</v>
      </c>
      <c r="AO2184" s="568">
        <v>13</v>
      </c>
    </row>
    <row r="2185" spans="1:41" ht="15" customHeight="1">
      <c r="A2185" s="2639" t="s">
        <v>47</v>
      </c>
      <c r="B2185" s="2639"/>
      <c r="C2185" s="568"/>
      <c r="D2185" s="568"/>
      <c r="E2185" s="568"/>
      <c r="F2185" s="568"/>
      <c r="G2185" s="568"/>
      <c r="H2185" s="568"/>
      <c r="I2185" s="568"/>
      <c r="J2185" s="568"/>
      <c r="K2185" s="568"/>
      <c r="L2185" s="568"/>
      <c r="M2185" s="568"/>
      <c r="N2185" s="568"/>
      <c r="O2185" s="568"/>
      <c r="P2185" s="567"/>
      <c r="Q2185" s="567"/>
      <c r="R2185" s="547" t="s">
        <v>1285</v>
      </c>
      <c r="S2185" s="547"/>
      <c r="T2185" s="547"/>
      <c r="U2185" s="547"/>
      <c r="V2185" s="547"/>
      <c r="W2185" s="547"/>
      <c r="X2185" s="547"/>
      <c r="Y2185" s="547"/>
      <c r="Z2185" s="568"/>
      <c r="AA2185" s="568"/>
      <c r="AB2185" s="568"/>
      <c r="AC2185" s="568"/>
      <c r="AD2185" s="568"/>
      <c r="AE2185" s="568"/>
      <c r="AF2185" s="568"/>
      <c r="AG2185" s="568"/>
      <c r="AH2185" s="568"/>
      <c r="AI2185" s="568"/>
      <c r="AJ2185" s="568"/>
      <c r="AK2185" s="567"/>
      <c r="AL2185" s="568"/>
      <c r="AM2185" s="568"/>
      <c r="AN2185" s="568"/>
      <c r="AO2185" s="568"/>
    </row>
    <row r="2186" spans="1:41" ht="15" customHeight="1">
      <c r="B2186" s="564" t="s">
        <v>390</v>
      </c>
      <c r="C2186" s="568">
        <v>12.5</v>
      </c>
      <c r="D2186" s="547" t="s">
        <v>1645</v>
      </c>
      <c r="E2186" s="547" t="s">
        <v>1663</v>
      </c>
      <c r="F2186" s="568">
        <v>12.5</v>
      </c>
      <c r="G2186" s="547" t="s">
        <v>1645</v>
      </c>
      <c r="H2186" s="568">
        <v>10.5</v>
      </c>
      <c r="I2186" s="568">
        <v>11</v>
      </c>
      <c r="J2186" s="547">
        <v>12</v>
      </c>
      <c r="K2186" s="568">
        <v>18</v>
      </c>
      <c r="L2186" s="568">
        <v>14.5</v>
      </c>
      <c r="M2186" s="568">
        <v>13</v>
      </c>
      <c r="N2186" s="568">
        <v>13</v>
      </c>
      <c r="O2186" s="568">
        <v>13</v>
      </c>
      <c r="P2186" s="568">
        <v>13</v>
      </c>
      <c r="Q2186" s="570">
        <v>12</v>
      </c>
      <c r="R2186" s="547">
        <v>13.5</v>
      </c>
      <c r="S2186" s="547">
        <v>16</v>
      </c>
      <c r="T2186" s="547">
        <v>13</v>
      </c>
      <c r="U2186" s="547">
        <v>13</v>
      </c>
      <c r="V2186" s="547">
        <v>13.5</v>
      </c>
      <c r="W2186" s="547">
        <v>14.25</v>
      </c>
      <c r="X2186" s="547">
        <v>14.5</v>
      </c>
      <c r="Y2186" s="547">
        <v>11.5</v>
      </c>
      <c r="Z2186" s="568">
        <v>13</v>
      </c>
      <c r="AA2186" s="568">
        <v>13</v>
      </c>
      <c r="AB2186" s="568">
        <v>11.5</v>
      </c>
      <c r="AC2186" s="568">
        <v>15.3</v>
      </c>
      <c r="AD2186" s="568">
        <v>15</v>
      </c>
      <c r="AE2186" s="568">
        <v>13</v>
      </c>
      <c r="AF2186" s="568">
        <v>13</v>
      </c>
      <c r="AG2186" s="568">
        <v>16</v>
      </c>
      <c r="AH2186" s="568">
        <v>14.5</v>
      </c>
      <c r="AI2186" s="568">
        <v>14</v>
      </c>
      <c r="AJ2186" s="568">
        <v>13</v>
      </c>
      <c r="AK2186" s="568">
        <v>11.5</v>
      </c>
      <c r="AL2186" s="568" t="s">
        <v>76</v>
      </c>
      <c r="AM2186" s="568" t="s">
        <v>76</v>
      </c>
      <c r="AN2186" s="568" t="s">
        <v>1669</v>
      </c>
      <c r="AO2186" s="568">
        <v>13</v>
      </c>
    </row>
    <row r="2187" spans="1:41" ht="15" customHeight="1">
      <c r="B2187" s="564" t="s">
        <v>391</v>
      </c>
      <c r="C2187" s="568"/>
      <c r="D2187" s="568" t="s">
        <v>76</v>
      </c>
      <c r="E2187" s="568" t="s">
        <v>76</v>
      </c>
      <c r="F2187" s="568" t="s">
        <v>76</v>
      </c>
      <c r="G2187" s="568" t="s">
        <v>76</v>
      </c>
      <c r="H2187" s="568" t="s">
        <v>76</v>
      </c>
      <c r="I2187" s="568">
        <v>11.5</v>
      </c>
      <c r="J2187" s="568" t="s">
        <v>76</v>
      </c>
      <c r="K2187" s="568">
        <v>18</v>
      </c>
      <c r="L2187" s="568" t="s">
        <v>76</v>
      </c>
      <c r="M2187" s="568" t="s">
        <v>76</v>
      </c>
      <c r="N2187" s="568" t="s">
        <v>76</v>
      </c>
      <c r="O2187" s="568" t="s">
        <v>76</v>
      </c>
      <c r="P2187" s="567" t="s">
        <v>76</v>
      </c>
      <c r="Q2187" s="567" t="s">
        <v>76</v>
      </c>
      <c r="R2187" s="547" t="s">
        <v>76</v>
      </c>
      <c r="S2187" s="547" t="s">
        <v>76</v>
      </c>
      <c r="T2187" s="547" t="s">
        <v>76</v>
      </c>
      <c r="U2187" s="547" t="s">
        <v>76</v>
      </c>
      <c r="V2187" s="547"/>
      <c r="W2187" s="547" t="s">
        <v>76</v>
      </c>
      <c r="X2187" s="547" t="s">
        <v>76</v>
      </c>
      <c r="Y2187" s="547" t="s">
        <v>76</v>
      </c>
      <c r="Z2187" s="568" t="s">
        <v>76</v>
      </c>
      <c r="AA2187" s="568" t="s">
        <v>76</v>
      </c>
      <c r="AB2187" s="568" t="s">
        <v>76</v>
      </c>
      <c r="AC2187" s="568" t="s">
        <v>3163</v>
      </c>
      <c r="AD2187" s="568" t="s">
        <v>76</v>
      </c>
      <c r="AE2187" s="568" t="s">
        <v>76</v>
      </c>
      <c r="AF2187" s="568" t="s">
        <v>76</v>
      </c>
      <c r="AG2187" s="568" t="s">
        <v>76</v>
      </c>
      <c r="AH2187" s="568" t="s">
        <v>76</v>
      </c>
      <c r="AI2187" s="568" t="s">
        <v>76</v>
      </c>
      <c r="AJ2187" s="568" t="s">
        <v>76</v>
      </c>
      <c r="AK2187" s="567" t="s">
        <v>76</v>
      </c>
      <c r="AL2187" s="568" t="s">
        <v>76</v>
      </c>
      <c r="AM2187" s="568">
        <v>11.5</v>
      </c>
      <c r="AN2187" s="568" t="s">
        <v>76</v>
      </c>
      <c r="AO2187" s="568">
        <v>15.5</v>
      </c>
    </row>
    <row r="2188" spans="1:41" ht="15" customHeight="1">
      <c r="A2188" s="2639" t="s">
        <v>407</v>
      </c>
      <c r="B2188" s="2639"/>
      <c r="C2188" s="568"/>
      <c r="D2188" s="568"/>
      <c r="E2188" s="568"/>
      <c r="F2188" s="568"/>
      <c r="G2188" s="568"/>
      <c r="H2188" s="568"/>
      <c r="I2188" s="568"/>
      <c r="J2188" s="568"/>
      <c r="K2188" s="568"/>
      <c r="L2188" s="568"/>
      <c r="M2188" s="568"/>
      <c r="N2188" s="568"/>
      <c r="O2188" s="568"/>
      <c r="P2188" s="567"/>
      <c r="Q2188" s="567"/>
      <c r="R2188" s="547"/>
      <c r="S2188" s="547"/>
      <c r="T2188" s="547"/>
      <c r="U2188" s="547"/>
      <c r="V2188" s="547"/>
      <c r="W2188" s="547"/>
      <c r="X2188" s="547"/>
      <c r="Y2188" s="547"/>
      <c r="Z2188" s="567"/>
      <c r="AA2188" s="567"/>
      <c r="AB2188" s="568"/>
      <c r="AC2188" s="571"/>
      <c r="AD2188" s="568"/>
      <c r="AE2188" s="568"/>
      <c r="AF2188" s="568"/>
      <c r="AG2188" s="568"/>
      <c r="AH2188" s="568"/>
      <c r="AI2188" s="568"/>
      <c r="AJ2188" s="568"/>
      <c r="AK2188" s="567"/>
      <c r="AL2188" s="568"/>
      <c r="AM2188" s="568"/>
      <c r="AN2188" s="568"/>
      <c r="AO2188" s="568"/>
    </row>
    <row r="2189" spans="1:41" ht="15" customHeight="1">
      <c r="A2189" s="565" t="s">
        <v>856</v>
      </c>
      <c r="B2189" s="703" t="s">
        <v>1258</v>
      </c>
      <c r="C2189" s="568"/>
      <c r="D2189" s="568"/>
      <c r="E2189" s="568"/>
      <c r="F2189" s="568"/>
      <c r="G2189" s="568"/>
      <c r="H2189" s="568"/>
      <c r="I2189" s="568"/>
      <c r="J2189" s="568"/>
      <c r="K2189" s="568"/>
      <c r="L2189" s="568"/>
      <c r="M2189" s="568"/>
      <c r="N2189" s="568"/>
      <c r="O2189" s="568"/>
      <c r="P2189" s="567"/>
      <c r="Q2189" s="567"/>
      <c r="R2189" s="547"/>
      <c r="S2189" s="547"/>
      <c r="T2189" s="547"/>
      <c r="U2189" s="547"/>
      <c r="V2189" s="547"/>
      <c r="W2189" s="547"/>
      <c r="X2189" s="547"/>
      <c r="Y2189" s="547"/>
      <c r="Z2189" s="567"/>
      <c r="AA2189" s="567"/>
      <c r="AB2189" s="568"/>
      <c r="AC2189" s="568"/>
      <c r="AD2189" s="568"/>
      <c r="AE2189" s="568"/>
      <c r="AF2189" s="568"/>
      <c r="AG2189" s="568"/>
      <c r="AH2189" s="568"/>
      <c r="AI2189" s="568"/>
      <c r="AJ2189" s="568"/>
      <c r="AK2189" s="567"/>
      <c r="AL2189" s="568"/>
      <c r="AM2189" s="568"/>
      <c r="AN2189" s="568"/>
      <c r="AO2189" s="568"/>
    </row>
    <row r="2190" spans="1:41" ht="15" customHeight="1">
      <c r="A2190" s="565"/>
      <c r="B2190" s="564" t="s">
        <v>401</v>
      </c>
      <c r="C2190" s="568">
        <v>13</v>
      </c>
      <c r="D2190" s="568">
        <v>13</v>
      </c>
      <c r="E2190" s="547" t="s">
        <v>1669</v>
      </c>
      <c r="F2190" s="568">
        <v>13</v>
      </c>
      <c r="G2190" s="568">
        <v>13</v>
      </c>
      <c r="H2190" s="568">
        <v>13</v>
      </c>
      <c r="I2190" s="568">
        <v>12.5</v>
      </c>
      <c r="J2190" s="568">
        <v>16</v>
      </c>
      <c r="K2190" s="568">
        <v>15.5</v>
      </c>
      <c r="L2190" s="568">
        <v>14</v>
      </c>
      <c r="M2190" s="568">
        <v>16</v>
      </c>
      <c r="N2190" s="568" t="s">
        <v>1538</v>
      </c>
      <c r="O2190" s="568">
        <v>15</v>
      </c>
      <c r="P2190" s="568">
        <v>13.5</v>
      </c>
      <c r="Q2190" s="568">
        <v>14</v>
      </c>
      <c r="R2190" s="547">
        <v>13</v>
      </c>
      <c r="S2190" s="547">
        <v>15</v>
      </c>
      <c r="T2190" s="547" t="s">
        <v>1343</v>
      </c>
      <c r="U2190" s="547">
        <v>16</v>
      </c>
      <c r="V2190" s="547" t="s">
        <v>2484</v>
      </c>
      <c r="W2190" s="547">
        <v>13</v>
      </c>
      <c r="X2190" s="547">
        <v>14.5</v>
      </c>
      <c r="Y2190" s="547">
        <v>15</v>
      </c>
      <c r="Z2190" s="568">
        <v>14.5</v>
      </c>
      <c r="AA2190" s="568" t="s">
        <v>1668</v>
      </c>
      <c r="AB2190" s="568">
        <v>13</v>
      </c>
      <c r="AC2190" s="568">
        <v>11.5</v>
      </c>
      <c r="AD2190" s="568">
        <v>15</v>
      </c>
      <c r="AE2190" s="568">
        <v>15.5</v>
      </c>
      <c r="AF2190" s="568">
        <v>15</v>
      </c>
      <c r="AG2190" s="568">
        <v>16</v>
      </c>
      <c r="AH2190" s="568">
        <v>13</v>
      </c>
      <c r="AI2190" s="568">
        <v>10.25</v>
      </c>
      <c r="AJ2190" s="568">
        <v>14</v>
      </c>
      <c r="AK2190" s="568">
        <v>15</v>
      </c>
      <c r="AL2190" s="568">
        <v>13</v>
      </c>
      <c r="AM2190" s="568">
        <v>13.5</v>
      </c>
      <c r="AN2190" s="568">
        <v>13</v>
      </c>
      <c r="AO2190" s="568">
        <v>13</v>
      </c>
    </row>
    <row r="2191" spans="1:41" ht="15" customHeight="1">
      <c r="A2191" s="565"/>
      <c r="B2191" s="564" t="s">
        <v>402</v>
      </c>
      <c r="C2191" s="568" t="s">
        <v>76</v>
      </c>
      <c r="D2191" s="568" t="s">
        <v>76</v>
      </c>
      <c r="E2191" s="568" t="s">
        <v>76</v>
      </c>
      <c r="F2191" s="568" t="s">
        <v>76</v>
      </c>
      <c r="G2191" s="568" t="s">
        <v>76</v>
      </c>
      <c r="H2191" s="568" t="s">
        <v>76</v>
      </c>
      <c r="I2191" s="568" t="s">
        <v>76</v>
      </c>
      <c r="J2191" s="568" t="s">
        <v>76</v>
      </c>
      <c r="K2191" s="568" t="s">
        <v>76</v>
      </c>
      <c r="L2191" s="568" t="s">
        <v>76</v>
      </c>
      <c r="M2191" s="568" t="s">
        <v>76</v>
      </c>
      <c r="N2191" s="568" t="s">
        <v>76</v>
      </c>
      <c r="O2191" s="568" t="s">
        <v>76</v>
      </c>
      <c r="P2191" s="567" t="s">
        <v>76</v>
      </c>
      <c r="Q2191" s="567" t="s">
        <v>76</v>
      </c>
      <c r="R2191" s="547" t="s">
        <v>76</v>
      </c>
      <c r="S2191" s="547" t="s">
        <v>76</v>
      </c>
      <c r="T2191" s="547" t="s">
        <v>76</v>
      </c>
      <c r="U2191" s="547" t="s">
        <v>76</v>
      </c>
      <c r="V2191" s="547" t="s">
        <v>76</v>
      </c>
      <c r="W2191" s="547" t="s">
        <v>76</v>
      </c>
      <c r="X2191" s="547" t="s">
        <v>76</v>
      </c>
      <c r="Y2191" s="547" t="s">
        <v>76</v>
      </c>
      <c r="Z2191" s="568" t="s">
        <v>76</v>
      </c>
      <c r="AA2191" s="568" t="s">
        <v>76</v>
      </c>
      <c r="AB2191" s="567" t="s">
        <v>76</v>
      </c>
      <c r="AC2191" s="568">
        <v>14.5</v>
      </c>
      <c r="AD2191" s="568" t="s">
        <v>76</v>
      </c>
      <c r="AE2191" s="568" t="s">
        <v>76</v>
      </c>
      <c r="AF2191" s="568" t="s">
        <v>76</v>
      </c>
      <c r="AG2191" s="568" t="s">
        <v>76</v>
      </c>
      <c r="AH2191" s="568" t="s">
        <v>76</v>
      </c>
      <c r="AI2191" s="568">
        <v>13</v>
      </c>
      <c r="AJ2191" s="568" t="s">
        <v>76</v>
      </c>
      <c r="AK2191" s="567" t="s">
        <v>76</v>
      </c>
      <c r="AL2191" s="568" t="s">
        <v>76</v>
      </c>
      <c r="AM2191" s="568">
        <v>14</v>
      </c>
      <c r="AN2191" s="568" t="s">
        <v>76</v>
      </c>
      <c r="AO2191" s="568">
        <v>13</v>
      </c>
    </row>
    <row r="2192" spans="1:41" ht="15" customHeight="1">
      <c r="A2192" s="565" t="s">
        <v>1085</v>
      </c>
      <c r="B2192" s="701" t="s">
        <v>1259</v>
      </c>
      <c r="C2192" s="568"/>
      <c r="D2192" s="568"/>
      <c r="E2192" s="568"/>
      <c r="F2192" s="568"/>
      <c r="G2192" s="568"/>
      <c r="H2192" s="568"/>
      <c r="I2192" s="568"/>
      <c r="J2192" s="568"/>
      <c r="K2192" s="568"/>
      <c r="L2192" s="568"/>
      <c r="M2192" s="568"/>
      <c r="N2192" s="568"/>
      <c r="O2192" s="568"/>
      <c r="P2192" s="567"/>
      <c r="Q2192" s="567"/>
      <c r="R2192" s="547"/>
      <c r="S2192" s="547"/>
      <c r="T2192" s="547"/>
      <c r="U2192" s="547"/>
      <c r="V2192" s="547"/>
      <c r="W2192" s="547"/>
      <c r="X2192" s="547"/>
      <c r="Y2192" s="547"/>
      <c r="Z2192" s="568"/>
      <c r="AA2192" s="568"/>
      <c r="AB2192" s="567"/>
      <c r="AC2192" s="568"/>
      <c r="AD2192" s="568"/>
      <c r="AE2192" s="568"/>
      <c r="AF2192" s="568"/>
      <c r="AG2192" s="568"/>
      <c r="AH2192" s="568"/>
      <c r="AI2192" s="568"/>
      <c r="AJ2192" s="568"/>
      <c r="AK2192" s="567"/>
      <c r="AL2192" s="568"/>
      <c r="AM2192" s="568"/>
      <c r="AN2192" s="568"/>
      <c r="AO2192" s="568"/>
    </row>
    <row r="2193" spans="1:41" ht="15" customHeight="1">
      <c r="B2193" s="564" t="s">
        <v>401</v>
      </c>
      <c r="C2193" s="568">
        <v>13</v>
      </c>
      <c r="D2193" s="568">
        <v>13</v>
      </c>
      <c r="E2193" s="568">
        <v>12</v>
      </c>
      <c r="F2193" s="568">
        <v>12.5</v>
      </c>
      <c r="G2193" s="568">
        <v>13</v>
      </c>
      <c r="H2193" s="568">
        <v>11.5</v>
      </c>
      <c r="I2193" s="568">
        <v>13</v>
      </c>
      <c r="J2193" s="568">
        <v>15</v>
      </c>
      <c r="K2193" s="568">
        <v>17.5</v>
      </c>
      <c r="L2193" s="568">
        <v>14.5</v>
      </c>
      <c r="M2193" s="568">
        <v>14.5</v>
      </c>
      <c r="N2193" s="568">
        <v>16</v>
      </c>
      <c r="O2193" s="568">
        <v>14</v>
      </c>
      <c r="P2193" s="568">
        <v>13.5</v>
      </c>
      <c r="Q2193" s="568">
        <v>14</v>
      </c>
      <c r="R2193" s="547">
        <v>13</v>
      </c>
      <c r="S2193" s="547">
        <v>16</v>
      </c>
      <c r="T2193" s="547" t="s">
        <v>1668</v>
      </c>
      <c r="U2193" s="547" t="s">
        <v>76</v>
      </c>
      <c r="V2193" s="547">
        <v>13.5</v>
      </c>
      <c r="W2193" s="547">
        <v>14</v>
      </c>
      <c r="X2193" s="547">
        <v>14.5</v>
      </c>
      <c r="Y2193" s="547">
        <v>13.5</v>
      </c>
      <c r="Z2193" s="568">
        <v>15.5</v>
      </c>
      <c r="AA2193" s="568">
        <v>18</v>
      </c>
      <c r="AB2193" s="568">
        <v>14.5</v>
      </c>
      <c r="AC2193" s="568">
        <v>15.3</v>
      </c>
      <c r="AD2193" s="568">
        <v>15</v>
      </c>
      <c r="AE2193" s="568">
        <v>15.5</v>
      </c>
      <c r="AF2193" s="568">
        <v>15</v>
      </c>
      <c r="AG2193" s="568">
        <v>16</v>
      </c>
      <c r="AH2193" s="568">
        <v>14.5</v>
      </c>
      <c r="AI2193" s="568">
        <v>17.5</v>
      </c>
      <c r="AJ2193" s="568">
        <v>15</v>
      </c>
      <c r="AK2193" s="567">
        <v>14.5</v>
      </c>
      <c r="AL2193" s="568">
        <v>13</v>
      </c>
      <c r="AM2193" s="568"/>
      <c r="AN2193" s="568" t="s">
        <v>1669</v>
      </c>
      <c r="AO2193" s="568">
        <v>13</v>
      </c>
    </row>
    <row r="2194" spans="1:41" ht="15" customHeight="1">
      <c r="B2194" s="564" t="s">
        <v>402</v>
      </c>
      <c r="C2194" s="568" t="s">
        <v>76</v>
      </c>
      <c r="D2194" s="568" t="s">
        <v>76</v>
      </c>
      <c r="E2194" s="568" t="s">
        <v>76</v>
      </c>
      <c r="F2194" s="568" t="s">
        <v>76</v>
      </c>
      <c r="G2194" s="568" t="s">
        <v>76</v>
      </c>
      <c r="H2194" s="568" t="s">
        <v>76</v>
      </c>
      <c r="I2194" s="568" t="s">
        <v>76</v>
      </c>
      <c r="J2194" s="568" t="s">
        <v>76</v>
      </c>
      <c r="K2194" s="568" t="s">
        <v>76</v>
      </c>
      <c r="L2194" s="568" t="s">
        <v>76</v>
      </c>
      <c r="M2194" s="568" t="s">
        <v>76</v>
      </c>
      <c r="N2194" s="568" t="s">
        <v>76</v>
      </c>
      <c r="O2194" s="568" t="s">
        <v>76</v>
      </c>
      <c r="P2194" s="568" t="s">
        <v>76</v>
      </c>
      <c r="Q2194" s="568" t="s">
        <v>76</v>
      </c>
      <c r="R2194" s="547" t="s">
        <v>76</v>
      </c>
      <c r="S2194" s="547" t="s">
        <v>76</v>
      </c>
      <c r="T2194" s="547" t="s">
        <v>76</v>
      </c>
      <c r="U2194" s="547" t="s">
        <v>76</v>
      </c>
      <c r="V2194" s="547" t="s">
        <v>76</v>
      </c>
      <c r="W2194" s="547" t="s">
        <v>76</v>
      </c>
      <c r="X2194" s="547" t="s">
        <v>76</v>
      </c>
      <c r="Y2194" s="547" t="s">
        <v>76</v>
      </c>
      <c r="Z2194" s="568" t="s">
        <v>76</v>
      </c>
      <c r="AA2194" s="568" t="s">
        <v>76</v>
      </c>
      <c r="AB2194" s="568" t="s">
        <v>76</v>
      </c>
      <c r="AC2194" s="568" t="s">
        <v>3163</v>
      </c>
      <c r="AD2194" s="568" t="s">
        <v>76</v>
      </c>
      <c r="AE2194" s="568" t="s">
        <v>76</v>
      </c>
      <c r="AF2194" s="568" t="s">
        <v>76</v>
      </c>
      <c r="AG2194" s="568" t="s">
        <v>76</v>
      </c>
      <c r="AH2194" s="568" t="s">
        <v>76</v>
      </c>
      <c r="AI2194" s="568" t="s">
        <v>76</v>
      </c>
      <c r="AJ2194" s="568" t="s">
        <v>76</v>
      </c>
      <c r="AK2194" s="568" t="s">
        <v>76</v>
      </c>
      <c r="AL2194" s="568" t="s">
        <v>76</v>
      </c>
      <c r="AM2194" s="568"/>
      <c r="AN2194" s="568" t="s">
        <v>76</v>
      </c>
      <c r="AO2194" s="568">
        <v>15.5</v>
      </c>
    </row>
    <row r="2195" spans="1:41" s="551" customFormat="1" ht="15" customHeight="1">
      <c r="A2195" s="2639" t="s">
        <v>211</v>
      </c>
      <c r="B2195" s="2639"/>
      <c r="C2195" s="568">
        <v>7</v>
      </c>
      <c r="D2195" s="568">
        <v>7</v>
      </c>
      <c r="E2195" s="568">
        <v>7</v>
      </c>
      <c r="F2195" s="568">
        <v>7</v>
      </c>
      <c r="G2195" s="568">
        <v>7</v>
      </c>
      <c r="H2195" s="568">
        <v>7</v>
      </c>
      <c r="I2195" s="568">
        <v>7</v>
      </c>
      <c r="J2195" s="568">
        <v>7</v>
      </c>
      <c r="K2195" s="568">
        <v>7</v>
      </c>
      <c r="L2195" s="568">
        <v>7</v>
      </c>
      <c r="M2195" s="568">
        <v>7</v>
      </c>
      <c r="N2195" s="568">
        <v>7</v>
      </c>
      <c r="O2195" s="568">
        <v>7</v>
      </c>
      <c r="P2195" s="568">
        <v>7</v>
      </c>
      <c r="Q2195" s="568">
        <v>7</v>
      </c>
      <c r="R2195" s="547">
        <v>7</v>
      </c>
      <c r="S2195" s="547">
        <v>7</v>
      </c>
      <c r="T2195" s="547">
        <v>7</v>
      </c>
      <c r="U2195" s="547">
        <v>7</v>
      </c>
      <c r="V2195" s="547">
        <v>7</v>
      </c>
      <c r="W2195" s="547">
        <v>7</v>
      </c>
      <c r="X2195" s="547">
        <v>7</v>
      </c>
      <c r="Y2195" s="547">
        <v>7</v>
      </c>
      <c r="Z2195" s="568">
        <v>7</v>
      </c>
      <c r="AA2195" s="568">
        <v>7</v>
      </c>
      <c r="AB2195" s="568">
        <v>7</v>
      </c>
      <c r="AC2195" s="568">
        <v>7</v>
      </c>
      <c r="AD2195" s="568">
        <v>7</v>
      </c>
      <c r="AE2195" s="568">
        <v>7</v>
      </c>
      <c r="AF2195" s="568">
        <v>7</v>
      </c>
      <c r="AG2195" s="568">
        <v>7</v>
      </c>
      <c r="AH2195" s="568">
        <v>7</v>
      </c>
      <c r="AI2195" s="568">
        <v>7</v>
      </c>
      <c r="AJ2195" s="568">
        <v>7</v>
      </c>
      <c r="AK2195" s="568">
        <v>7</v>
      </c>
      <c r="AL2195" s="568">
        <v>7</v>
      </c>
      <c r="AM2195" s="568">
        <v>7</v>
      </c>
      <c r="AN2195" s="568">
        <v>7</v>
      </c>
      <c r="AO2195" s="568" t="s">
        <v>76</v>
      </c>
    </row>
    <row r="2196" spans="1:41" ht="15" customHeight="1">
      <c r="A2196" s="2639" t="s">
        <v>408</v>
      </c>
      <c r="B2196" s="2639"/>
      <c r="C2196" s="568"/>
      <c r="D2196" s="568"/>
      <c r="E2196" s="568"/>
      <c r="F2196" s="568"/>
      <c r="G2196" s="568"/>
      <c r="H2196" s="568"/>
      <c r="I2196" s="568"/>
      <c r="J2196" s="568"/>
      <c r="K2196" s="568"/>
      <c r="L2196" s="568"/>
      <c r="M2196" s="568"/>
      <c r="N2196" s="568"/>
      <c r="O2196" s="568"/>
      <c r="P2196" s="567"/>
      <c r="Q2196" s="567"/>
      <c r="R2196" s="547"/>
      <c r="S2196" s="547"/>
      <c r="T2196" s="547"/>
      <c r="U2196" s="547"/>
      <c r="V2196" s="547"/>
      <c r="W2196" s="546"/>
      <c r="X2196" s="546"/>
      <c r="Y2196" s="547"/>
      <c r="Z2196" s="567"/>
      <c r="AA2196" s="567"/>
      <c r="AB2196" s="567"/>
      <c r="AC2196" s="567"/>
      <c r="AD2196" s="568"/>
      <c r="AE2196" s="568"/>
      <c r="AF2196" s="568"/>
      <c r="AG2196" s="568"/>
      <c r="AH2196" s="568"/>
      <c r="AI2196" s="568"/>
      <c r="AJ2196" s="568"/>
      <c r="AK2196" s="567"/>
      <c r="AL2196" s="568"/>
      <c r="AM2196" s="568"/>
      <c r="AN2196" s="568"/>
      <c r="AO2196" s="568"/>
    </row>
    <row r="2197" spans="1:41" ht="15" customHeight="1">
      <c r="B2197" s="564" t="s">
        <v>390</v>
      </c>
      <c r="C2197" s="568">
        <v>13</v>
      </c>
      <c r="D2197" s="568">
        <v>13</v>
      </c>
      <c r="E2197" s="547" t="s">
        <v>1669</v>
      </c>
      <c r="F2197" s="568">
        <v>13</v>
      </c>
      <c r="G2197" s="568">
        <v>13</v>
      </c>
      <c r="H2197" s="568">
        <v>13</v>
      </c>
      <c r="I2197" s="568">
        <v>13</v>
      </c>
      <c r="J2197" s="568">
        <v>16</v>
      </c>
      <c r="K2197" s="568">
        <v>16</v>
      </c>
      <c r="L2197" s="568">
        <v>14.5</v>
      </c>
      <c r="M2197" s="568">
        <v>16</v>
      </c>
      <c r="N2197" s="568">
        <v>15.5</v>
      </c>
      <c r="O2197" s="568">
        <v>16</v>
      </c>
      <c r="P2197" s="568">
        <v>13.5</v>
      </c>
      <c r="Q2197" s="568">
        <v>14</v>
      </c>
      <c r="R2197" s="547">
        <v>13</v>
      </c>
      <c r="S2197" s="547">
        <v>15</v>
      </c>
      <c r="T2197" s="547" t="s">
        <v>1668</v>
      </c>
      <c r="U2197" s="547">
        <v>16</v>
      </c>
      <c r="V2197" s="547">
        <v>15</v>
      </c>
      <c r="W2197" s="547">
        <v>13</v>
      </c>
      <c r="X2197" s="547">
        <v>14.5</v>
      </c>
      <c r="Y2197" s="547">
        <v>15</v>
      </c>
      <c r="Z2197" s="568">
        <v>14.5</v>
      </c>
      <c r="AA2197" s="568" t="s">
        <v>1668</v>
      </c>
      <c r="AB2197" s="568">
        <v>13</v>
      </c>
      <c r="AC2197" s="568">
        <v>14.5</v>
      </c>
      <c r="AD2197" s="568">
        <v>15</v>
      </c>
      <c r="AE2197" s="568">
        <v>16</v>
      </c>
      <c r="AF2197" s="568">
        <v>16</v>
      </c>
      <c r="AG2197" s="568">
        <v>16</v>
      </c>
      <c r="AH2197" s="568">
        <v>13</v>
      </c>
      <c r="AI2197" s="568">
        <v>10.5</v>
      </c>
      <c r="AJ2197" s="568">
        <v>14</v>
      </c>
      <c r="AK2197" s="568">
        <v>16</v>
      </c>
      <c r="AL2197" s="568">
        <v>13</v>
      </c>
      <c r="AM2197" s="568">
        <v>13.5</v>
      </c>
      <c r="AN2197" s="568">
        <v>13</v>
      </c>
      <c r="AO2197" s="568">
        <v>13</v>
      </c>
    </row>
    <row r="2198" spans="1:41" ht="15" customHeight="1">
      <c r="B2198" s="564" t="s">
        <v>391</v>
      </c>
      <c r="C2198" s="568" t="s">
        <v>76</v>
      </c>
      <c r="D2198" s="568" t="s">
        <v>76</v>
      </c>
      <c r="E2198" s="568" t="s">
        <v>76</v>
      </c>
      <c r="F2198" s="568" t="s">
        <v>76</v>
      </c>
      <c r="G2198" s="568" t="s">
        <v>76</v>
      </c>
      <c r="H2198" s="568" t="s">
        <v>76</v>
      </c>
      <c r="I2198" s="568">
        <v>13</v>
      </c>
      <c r="J2198" s="568" t="s">
        <v>76</v>
      </c>
      <c r="K2198" s="568">
        <v>17.25</v>
      </c>
      <c r="L2198" s="568" t="s">
        <v>76</v>
      </c>
      <c r="M2198" s="568" t="s">
        <v>76</v>
      </c>
      <c r="N2198" s="568" t="s">
        <v>76</v>
      </c>
      <c r="O2198" s="568" t="s">
        <v>76</v>
      </c>
      <c r="P2198" s="567" t="s">
        <v>76</v>
      </c>
      <c r="Q2198" s="567" t="s">
        <v>76</v>
      </c>
      <c r="R2198" s="547"/>
      <c r="S2198" s="547" t="s">
        <v>76</v>
      </c>
      <c r="T2198" s="547" t="s">
        <v>76</v>
      </c>
      <c r="U2198" s="547" t="s">
        <v>76</v>
      </c>
      <c r="V2198" s="547" t="s">
        <v>76</v>
      </c>
      <c r="W2198" s="546" t="s">
        <v>76</v>
      </c>
      <c r="X2198" s="546" t="s">
        <v>76</v>
      </c>
      <c r="Y2198" s="546" t="s">
        <v>76</v>
      </c>
      <c r="Z2198" s="568">
        <v>12</v>
      </c>
      <c r="AA2198" s="568" t="s">
        <v>76</v>
      </c>
      <c r="AB2198" s="567" t="s">
        <v>76</v>
      </c>
      <c r="AC2198" s="568" t="s">
        <v>76</v>
      </c>
      <c r="AD2198" s="568" t="s">
        <v>76</v>
      </c>
      <c r="AE2198" s="568" t="s">
        <v>76</v>
      </c>
      <c r="AF2198" s="568" t="s">
        <v>76</v>
      </c>
      <c r="AG2198" s="568" t="s">
        <v>76</v>
      </c>
      <c r="AH2198" s="568" t="s">
        <v>76</v>
      </c>
      <c r="AI2198" s="568">
        <v>13</v>
      </c>
      <c r="AJ2198" s="568" t="s">
        <v>76</v>
      </c>
      <c r="AK2198" s="567" t="s">
        <v>76</v>
      </c>
      <c r="AL2198" s="568" t="s">
        <v>76</v>
      </c>
      <c r="AM2198" s="568">
        <v>14</v>
      </c>
      <c r="AN2198" s="568" t="s">
        <v>76</v>
      </c>
      <c r="AO2198" s="568">
        <v>13</v>
      </c>
    </row>
    <row r="2199" spans="1:41" ht="15" customHeight="1">
      <c r="A2199" s="2639" t="s">
        <v>409</v>
      </c>
      <c r="B2199" s="2639"/>
      <c r="C2199" s="568"/>
      <c r="D2199" s="568"/>
      <c r="E2199" s="568"/>
      <c r="F2199" s="568"/>
      <c r="G2199" s="568"/>
      <c r="H2199" s="568"/>
      <c r="I2199" s="568"/>
      <c r="J2199" s="568"/>
      <c r="K2199" s="568"/>
      <c r="L2199" s="568"/>
      <c r="M2199" s="568"/>
      <c r="N2199" s="568"/>
      <c r="O2199" s="568"/>
      <c r="P2199" s="567"/>
      <c r="Q2199" s="567"/>
      <c r="R2199" s="547"/>
      <c r="S2199" s="547"/>
      <c r="T2199" s="547"/>
      <c r="U2199" s="547"/>
      <c r="V2199" s="547"/>
      <c r="W2199" s="546"/>
      <c r="X2199" s="546"/>
      <c r="Y2199" s="546"/>
      <c r="Z2199" s="568"/>
      <c r="AA2199" s="568"/>
      <c r="AB2199" s="567"/>
      <c r="AC2199" s="568"/>
      <c r="AD2199" s="568"/>
      <c r="AE2199" s="568"/>
      <c r="AF2199" s="568"/>
      <c r="AG2199" s="568"/>
      <c r="AH2199" s="568"/>
      <c r="AI2199" s="568"/>
      <c r="AJ2199" s="568"/>
      <c r="AK2199" s="567" t="s">
        <v>1285</v>
      </c>
      <c r="AL2199" s="568"/>
      <c r="AM2199" s="568"/>
      <c r="AN2199" s="568"/>
      <c r="AO2199" s="568"/>
    </row>
    <row r="2200" spans="1:41" ht="15" customHeight="1">
      <c r="B2200" s="564" t="s">
        <v>390</v>
      </c>
      <c r="C2200" s="568">
        <v>13</v>
      </c>
      <c r="D2200" s="568">
        <v>13</v>
      </c>
      <c r="E2200" s="568">
        <v>13</v>
      </c>
      <c r="F2200" s="568">
        <v>13</v>
      </c>
      <c r="G2200" s="568" t="s">
        <v>76</v>
      </c>
      <c r="H2200" s="568" t="s">
        <v>76</v>
      </c>
      <c r="I2200" s="568">
        <v>13</v>
      </c>
      <c r="J2200" s="568">
        <v>15</v>
      </c>
      <c r="K2200" s="568">
        <v>17.5</v>
      </c>
      <c r="L2200" s="568">
        <v>14.5</v>
      </c>
      <c r="M2200" s="568">
        <v>16</v>
      </c>
      <c r="N2200" s="568">
        <v>13.5</v>
      </c>
      <c r="O2200" s="568">
        <v>16</v>
      </c>
      <c r="P2200" s="568">
        <v>13.5</v>
      </c>
      <c r="Q2200" s="568">
        <v>14</v>
      </c>
      <c r="R2200" s="547">
        <v>13</v>
      </c>
      <c r="S2200" s="547">
        <v>15</v>
      </c>
      <c r="T2200" s="547" t="s">
        <v>1343</v>
      </c>
      <c r="U2200" s="547">
        <v>16</v>
      </c>
      <c r="V2200" s="547">
        <v>16</v>
      </c>
      <c r="W2200" s="547">
        <v>13</v>
      </c>
      <c r="X2200" s="547">
        <v>14.5</v>
      </c>
      <c r="Y2200" s="547">
        <v>15</v>
      </c>
      <c r="Z2200" s="568">
        <v>14.5</v>
      </c>
      <c r="AA2200" s="568" t="s">
        <v>2336</v>
      </c>
      <c r="AB2200" s="568">
        <v>13</v>
      </c>
      <c r="AC2200" s="568">
        <v>10.5</v>
      </c>
      <c r="AD2200" s="568">
        <v>15</v>
      </c>
      <c r="AE2200" s="568">
        <v>15.5</v>
      </c>
      <c r="AF2200" s="568">
        <v>15.55</v>
      </c>
      <c r="AG2200" s="568">
        <v>16</v>
      </c>
      <c r="AH2200" s="568">
        <v>13</v>
      </c>
      <c r="AI2200" s="568">
        <v>12.5</v>
      </c>
      <c r="AJ2200" s="568">
        <v>14</v>
      </c>
      <c r="AK2200" s="568" t="s">
        <v>76</v>
      </c>
      <c r="AL2200" s="568" t="s">
        <v>76</v>
      </c>
      <c r="AM2200" s="568" t="s">
        <v>76</v>
      </c>
      <c r="AN2200" s="568">
        <v>13</v>
      </c>
      <c r="AO2200" s="568">
        <v>10</v>
      </c>
    </row>
    <row r="2201" spans="1:41" ht="15" customHeight="1">
      <c r="B2201" s="564" t="s">
        <v>391</v>
      </c>
      <c r="C2201" s="568" t="s">
        <v>76</v>
      </c>
      <c r="D2201" s="568" t="s">
        <v>76</v>
      </c>
      <c r="E2201" s="568" t="s">
        <v>76</v>
      </c>
      <c r="F2201" s="568" t="s">
        <v>76</v>
      </c>
      <c r="G2201" s="568" t="s">
        <v>76</v>
      </c>
      <c r="H2201" s="568" t="s">
        <v>76</v>
      </c>
      <c r="I2201" s="568" t="s">
        <v>76</v>
      </c>
      <c r="J2201" s="568" t="s">
        <v>76</v>
      </c>
      <c r="K2201" s="568">
        <v>12.5</v>
      </c>
      <c r="L2201" s="568" t="s">
        <v>76</v>
      </c>
      <c r="M2201" s="568" t="s">
        <v>76</v>
      </c>
      <c r="N2201" s="568" t="s">
        <v>76</v>
      </c>
      <c r="O2201" s="567" t="s">
        <v>76</v>
      </c>
      <c r="P2201" s="568" t="s">
        <v>76</v>
      </c>
      <c r="Q2201" s="567" t="s">
        <v>76</v>
      </c>
      <c r="R2201" s="547"/>
      <c r="S2201" s="547" t="s">
        <v>76</v>
      </c>
      <c r="T2201" s="547" t="s">
        <v>76</v>
      </c>
      <c r="U2201" s="547" t="s">
        <v>76</v>
      </c>
      <c r="V2201" s="547" t="s">
        <v>76</v>
      </c>
      <c r="W2201" s="547" t="s">
        <v>76</v>
      </c>
      <c r="X2201" s="547" t="s">
        <v>76</v>
      </c>
      <c r="Y2201" s="547" t="s">
        <v>76</v>
      </c>
      <c r="Z2201" s="568" t="s">
        <v>76</v>
      </c>
      <c r="AA2201" s="568" t="s">
        <v>76</v>
      </c>
      <c r="AB2201" s="568">
        <v>13</v>
      </c>
      <c r="AC2201" s="568">
        <v>12.5</v>
      </c>
      <c r="AD2201" s="568" t="s">
        <v>76</v>
      </c>
      <c r="AE2201" s="568">
        <v>16</v>
      </c>
      <c r="AF2201" s="568">
        <v>16</v>
      </c>
      <c r="AG2201" s="568" t="s">
        <v>76</v>
      </c>
      <c r="AH2201" s="568" t="s">
        <v>76</v>
      </c>
      <c r="AI2201" s="568" t="s">
        <v>76</v>
      </c>
      <c r="AJ2201" s="568" t="s">
        <v>76</v>
      </c>
      <c r="AK2201" s="567" t="s">
        <v>76</v>
      </c>
      <c r="AL2201" s="568" t="s">
        <v>76</v>
      </c>
      <c r="AM2201" s="568" t="s">
        <v>76</v>
      </c>
      <c r="AN2201" s="568" t="s">
        <v>76</v>
      </c>
      <c r="AO2201" s="568">
        <v>13</v>
      </c>
    </row>
    <row r="2202" spans="1:41" ht="15" customHeight="1">
      <c r="A2202" s="2639" t="s">
        <v>410</v>
      </c>
      <c r="B2202" s="2639"/>
      <c r="C2202" s="568"/>
      <c r="D2202" s="568"/>
      <c r="E2202" s="568"/>
      <c r="F2202" s="568"/>
      <c r="G2202" s="568"/>
      <c r="H2202" s="568"/>
      <c r="I2202" s="568"/>
      <c r="J2202" s="568"/>
      <c r="K2202" s="568"/>
      <c r="L2202" s="568"/>
      <c r="M2202" s="568"/>
      <c r="N2202" s="568"/>
      <c r="O2202" s="567"/>
      <c r="P2202" s="568"/>
      <c r="Q2202" s="567"/>
      <c r="R2202" s="547"/>
      <c r="S2202" s="547"/>
      <c r="T2202" s="547"/>
      <c r="U2202" s="547"/>
      <c r="V2202" s="547"/>
      <c r="W2202" s="547"/>
      <c r="X2202" s="547"/>
      <c r="Y2202" s="547"/>
      <c r="Z2202" s="568"/>
      <c r="AA2202" s="568"/>
      <c r="AB2202" s="567"/>
      <c r="AC2202" s="567"/>
      <c r="AD2202" s="568"/>
      <c r="AE2202" s="568"/>
      <c r="AF2202" s="568"/>
      <c r="AG2202" s="568"/>
      <c r="AH2202" s="568"/>
      <c r="AI2202" s="568"/>
      <c r="AJ2202" s="568"/>
      <c r="AK2202" s="567"/>
      <c r="AL2202" s="568"/>
      <c r="AM2202" s="568"/>
      <c r="AN2202" s="568"/>
      <c r="AO2202" s="568"/>
    </row>
    <row r="2203" spans="1:41" ht="15" customHeight="1">
      <c r="B2203" s="564" t="s">
        <v>390</v>
      </c>
      <c r="C2203" s="568">
        <v>14</v>
      </c>
      <c r="D2203" s="568">
        <v>14</v>
      </c>
      <c r="E2203" s="568">
        <v>14</v>
      </c>
      <c r="F2203" s="568">
        <v>13</v>
      </c>
      <c r="G2203" s="568">
        <v>14</v>
      </c>
      <c r="H2203" s="568">
        <v>13</v>
      </c>
      <c r="I2203" s="568">
        <v>13</v>
      </c>
      <c r="J2203" s="568">
        <v>16</v>
      </c>
      <c r="K2203" s="568">
        <v>12.5</v>
      </c>
      <c r="L2203" s="568">
        <v>16</v>
      </c>
      <c r="M2203" s="568">
        <v>18.5</v>
      </c>
      <c r="N2203" s="568" t="s">
        <v>1862</v>
      </c>
      <c r="O2203" s="568">
        <v>19</v>
      </c>
      <c r="P2203" s="568">
        <v>13.5</v>
      </c>
      <c r="Q2203" s="567" t="s">
        <v>1343</v>
      </c>
      <c r="R2203" s="547">
        <v>16</v>
      </c>
      <c r="S2203" s="547">
        <v>17</v>
      </c>
      <c r="T2203" s="547" t="s">
        <v>3176</v>
      </c>
      <c r="U2203" s="547">
        <v>17</v>
      </c>
      <c r="V2203" s="547">
        <v>14.5</v>
      </c>
      <c r="W2203" s="547">
        <v>15.5</v>
      </c>
      <c r="X2203" s="547" t="s">
        <v>2931</v>
      </c>
      <c r="Y2203" s="547">
        <v>16</v>
      </c>
      <c r="Z2203" s="568">
        <v>18.5</v>
      </c>
      <c r="AA2203" s="568">
        <v>22</v>
      </c>
      <c r="AB2203" s="568">
        <v>17</v>
      </c>
      <c r="AC2203" s="568">
        <v>14</v>
      </c>
      <c r="AD2203" s="568">
        <v>15</v>
      </c>
      <c r="AE2203" s="568">
        <v>18</v>
      </c>
      <c r="AF2203" s="568">
        <v>18</v>
      </c>
      <c r="AG2203" s="568">
        <v>17</v>
      </c>
      <c r="AH2203" s="568">
        <v>13.4</v>
      </c>
      <c r="AI2203" s="568">
        <v>14.5</v>
      </c>
      <c r="AJ2203" s="568">
        <v>16</v>
      </c>
      <c r="AK2203" s="567">
        <v>16.5</v>
      </c>
      <c r="AL2203" s="568" t="s">
        <v>76</v>
      </c>
      <c r="AM2203" s="568" t="s">
        <v>76</v>
      </c>
      <c r="AN2203" s="568">
        <v>13</v>
      </c>
      <c r="AO2203" s="568">
        <v>16</v>
      </c>
    </row>
    <row r="2204" spans="1:41" ht="15" customHeight="1">
      <c r="B2204" s="564" t="s">
        <v>391</v>
      </c>
      <c r="C2204" s="568" t="s">
        <v>76</v>
      </c>
      <c r="D2204" s="568" t="s">
        <v>76</v>
      </c>
      <c r="E2204" s="568" t="s">
        <v>76</v>
      </c>
      <c r="F2204" s="568" t="s">
        <v>76</v>
      </c>
      <c r="G2204" s="568" t="s">
        <v>76</v>
      </c>
      <c r="H2204" s="568" t="s">
        <v>76</v>
      </c>
      <c r="I2204" s="568" t="s">
        <v>76</v>
      </c>
      <c r="J2204" s="568" t="s">
        <v>76</v>
      </c>
      <c r="K2204" s="568">
        <v>17.5</v>
      </c>
      <c r="L2204" s="568" t="s">
        <v>76</v>
      </c>
      <c r="M2204" s="568" t="s">
        <v>76</v>
      </c>
      <c r="N2204" s="568" t="s">
        <v>76</v>
      </c>
      <c r="O2204" s="567" t="s">
        <v>76</v>
      </c>
      <c r="P2204" s="567" t="s">
        <v>76</v>
      </c>
      <c r="Q2204" s="567" t="s">
        <v>76</v>
      </c>
      <c r="R2204" s="547">
        <v>19.5</v>
      </c>
      <c r="S2204" s="547" t="s">
        <v>76</v>
      </c>
      <c r="T2204" s="547" t="s">
        <v>76</v>
      </c>
      <c r="U2204" s="547" t="s">
        <v>76</v>
      </c>
      <c r="V2204" s="547" t="s">
        <v>76</v>
      </c>
      <c r="W2204" s="547" t="s">
        <v>76</v>
      </c>
      <c r="X2204" s="547" t="s">
        <v>76</v>
      </c>
      <c r="Y2204" s="547" t="s">
        <v>76</v>
      </c>
      <c r="Z2204" s="568" t="s">
        <v>76</v>
      </c>
      <c r="AA2204" s="568" t="s">
        <v>76</v>
      </c>
      <c r="AB2204" s="568" t="s">
        <v>76</v>
      </c>
      <c r="AC2204" s="568" t="s">
        <v>1668</v>
      </c>
      <c r="AD2204" s="568" t="s">
        <v>76</v>
      </c>
      <c r="AE2204" s="568" t="s">
        <v>76</v>
      </c>
      <c r="AF2204" s="568" t="s">
        <v>76</v>
      </c>
      <c r="AG2204" s="568" t="s">
        <v>76</v>
      </c>
      <c r="AH2204" s="568">
        <v>16.5</v>
      </c>
      <c r="AI2204" s="568">
        <v>19.5</v>
      </c>
      <c r="AJ2204" s="568" t="s">
        <v>76</v>
      </c>
      <c r="AK2204" s="567" t="s">
        <v>76</v>
      </c>
      <c r="AL2204" s="568" t="s">
        <v>76</v>
      </c>
      <c r="AM2204" s="568" t="s">
        <v>76</v>
      </c>
      <c r="AN2204" s="568">
        <v>16</v>
      </c>
      <c r="AO2204" s="568">
        <v>19</v>
      </c>
    </row>
    <row r="2205" spans="1:41" ht="15" customHeight="1">
      <c r="A2205" s="2639" t="s">
        <v>411</v>
      </c>
      <c r="B2205" s="2639"/>
      <c r="C2205" s="568"/>
      <c r="D2205" s="568"/>
      <c r="E2205" s="568"/>
      <c r="F2205" s="568"/>
      <c r="G2205" s="568"/>
      <c r="H2205" s="568"/>
      <c r="I2205" s="568"/>
      <c r="J2205" s="568"/>
      <c r="K2205" s="568"/>
      <c r="L2205" s="568"/>
      <c r="M2205" s="568"/>
      <c r="N2205" s="568"/>
      <c r="O2205" s="567"/>
      <c r="P2205" s="567"/>
      <c r="Q2205" s="567"/>
      <c r="R2205" s="547"/>
      <c r="S2205" s="547"/>
      <c r="T2205" s="547"/>
      <c r="U2205" s="547"/>
      <c r="V2205" s="547"/>
      <c r="W2205" s="547"/>
      <c r="X2205" s="547"/>
      <c r="Y2205" s="547"/>
      <c r="Z2205" s="568"/>
      <c r="AA2205" s="568"/>
      <c r="AB2205" s="568"/>
      <c r="AC2205" s="568"/>
      <c r="AD2205" s="568"/>
      <c r="AE2205" s="568"/>
      <c r="AF2205" s="568"/>
      <c r="AG2205" s="568"/>
      <c r="AH2205" s="568"/>
      <c r="AI2205" s="568"/>
      <c r="AJ2205" s="568"/>
      <c r="AK2205" s="567"/>
      <c r="AL2205" s="568"/>
      <c r="AM2205" s="568"/>
      <c r="AN2205" s="568"/>
      <c r="AO2205" s="568"/>
    </row>
    <row r="2206" spans="1:41" ht="15" customHeight="1">
      <c r="B2206" s="564" t="s">
        <v>390</v>
      </c>
      <c r="C2206" s="568">
        <v>13</v>
      </c>
      <c r="D2206" s="568">
        <v>14</v>
      </c>
      <c r="E2206" s="547" t="s">
        <v>2685</v>
      </c>
      <c r="F2206" s="568">
        <v>12</v>
      </c>
      <c r="G2206" s="547" t="s">
        <v>2389</v>
      </c>
      <c r="H2206" s="568">
        <v>13</v>
      </c>
      <c r="I2206" s="568">
        <v>13</v>
      </c>
      <c r="J2206" s="547">
        <v>16</v>
      </c>
      <c r="K2206" s="568">
        <v>15.5</v>
      </c>
      <c r="L2206" s="568" t="s">
        <v>2484</v>
      </c>
      <c r="M2206" s="568">
        <v>10</v>
      </c>
      <c r="N2206" s="568">
        <v>17</v>
      </c>
      <c r="O2206" s="568" t="s">
        <v>1908</v>
      </c>
      <c r="P2206" s="568" t="s">
        <v>2426</v>
      </c>
      <c r="Q2206" s="568">
        <v>14</v>
      </c>
      <c r="R2206" s="547">
        <v>13</v>
      </c>
      <c r="S2206" s="547" t="s">
        <v>1343</v>
      </c>
      <c r="T2206" s="547" t="s">
        <v>2460</v>
      </c>
      <c r="U2206" s="547">
        <v>16.5</v>
      </c>
      <c r="V2206" s="546" t="s">
        <v>1908</v>
      </c>
      <c r="W2206" s="547">
        <v>15.5</v>
      </c>
      <c r="X2206" s="547">
        <v>15.5</v>
      </c>
      <c r="Y2206" s="547">
        <v>15</v>
      </c>
      <c r="Z2206" s="568">
        <v>15.5</v>
      </c>
      <c r="AA2206" s="568" t="s">
        <v>3177</v>
      </c>
      <c r="AB2206" s="568">
        <v>11.5</v>
      </c>
      <c r="AC2206" s="568">
        <v>8</v>
      </c>
      <c r="AD2206" s="568">
        <v>15</v>
      </c>
      <c r="AE2206" s="568">
        <v>16.5</v>
      </c>
      <c r="AF2206" s="568">
        <v>16.5</v>
      </c>
      <c r="AG2206" s="568">
        <v>16</v>
      </c>
      <c r="AH2206" s="568">
        <v>9</v>
      </c>
      <c r="AI2206" s="568">
        <v>9.5</v>
      </c>
      <c r="AJ2206" s="568">
        <v>16</v>
      </c>
      <c r="AK2206" s="568">
        <v>14.5</v>
      </c>
      <c r="AL2206" s="568">
        <v>13</v>
      </c>
      <c r="AM2206" s="568">
        <v>12.5</v>
      </c>
      <c r="AN2206" s="568" t="s">
        <v>76</v>
      </c>
      <c r="AO2206" s="568">
        <v>10</v>
      </c>
    </row>
    <row r="2207" spans="1:41" ht="15" customHeight="1">
      <c r="A2207" s="517"/>
      <c r="B2207" s="566" t="s">
        <v>391</v>
      </c>
      <c r="C2207" s="572" t="s">
        <v>76</v>
      </c>
      <c r="D2207" s="572" t="s">
        <v>76</v>
      </c>
      <c r="E2207" s="572" t="s">
        <v>76</v>
      </c>
      <c r="F2207" s="572" t="s">
        <v>76</v>
      </c>
      <c r="G2207" s="572" t="s">
        <v>76</v>
      </c>
      <c r="H2207" s="572" t="s">
        <v>76</v>
      </c>
      <c r="I2207" s="572">
        <v>13</v>
      </c>
      <c r="J2207" s="572" t="s">
        <v>76</v>
      </c>
      <c r="K2207" s="572">
        <v>16.5</v>
      </c>
      <c r="L2207" s="572" t="s">
        <v>76</v>
      </c>
      <c r="M2207" s="572">
        <v>15.5</v>
      </c>
      <c r="N2207" s="572" t="s">
        <v>76</v>
      </c>
      <c r="O2207" s="573" t="s">
        <v>76</v>
      </c>
      <c r="P2207" s="573" t="s">
        <v>76</v>
      </c>
      <c r="Q2207" s="572" t="s">
        <v>76</v>
      </c>
      <c r="R2207" s="552"/>
      <c r="S2207" s="552" t="s">
        <v>76</v>
      </c>
      <c r="T2207" s="553" t="s">
        <v>76</v>
      </c>
      <c r="U2207" s="552">
        <v>17</v>
      </c>
      <c r="V2207" s="553" t="s">
        <v>76</v>
      </c>
      <c r="W2207" s="553" t="s">
        <v>76</v>
      </c>
      <c r="X2207" s="553" t="s">
        <v>76</v>
      </c>
      <c r="Y2207" s="553" t="s">
        <v>76</v>
      </c>
      <c r="Z2207" s="572" t="s">
        <v>76</v>
      </c>
      <c r="AA2207" s="572" t="s">
        <v>76</v>
      </c>
      <c r="AB2207" s="573" t="s">
        <v>76</v>
      </c>
      <c r="AC2207" s="572" t="s">
        <v>1891</v>
      </c>
      <c r="AD2207" s="573" t="s">
        <v>76</v>
      </c>
      <c r="AE2207" s="573" t="s">
        <v>76</v>
      </c>
      <c r="AF2207" s="573" t="s">
        <v>76</v>
      </c>
      <c r="AG2207" s="573" t="s">
        <v>76</v>
      </c>
      <c r="AH2207" s="572">
        <v>12</v>
      </c>
      <c r="AI2207" s="572">
        <v>10</v>
      </c>
      <c r="AJ2207" s="572" t="s">
        <v>76</v>
      </c>
      <c r="AK2207" s="573" t="s">
        <v>76</v>
      </c>
      <c r="AL2207" s="573" t="s">
        <v>76</v>
      </c>
      <c r="AM2207" s="572">
        <v>13</v>
      </c>
      <c r="AN2207" s="572" t="s">
        <v>76</v>
      </c>
      <c r="AO2207" s="572">
        <v>13</v>
      </c>
    </row>
    <row r="2208" spans="1:41" s="1047" customFormat="1" ht="15" customHeight="1">
      <c r="A2208" s="2573" t="s">
        <v>548</v>
      </c>
      <c r="B2208" s="2573"/>
      <c r="C2208" s="2573"/>
      <c r="D2208" s="2573"/>
      <c r="E2208" s="2573"/>
      <c r="F2208" s="2573"/>
      <c r="G2208" s="2573"/>
      <c r="H2208" s="2573"/>
      <c r="I2208" s="2573"/>
      <c r="J2208" s="1049"/>
      <c r="K2208" s="1049"/>
      <c r="L2208" s="1049"/>
      <c r="M2208" s="1049"/>
      <c r="N2208" s="1049"/>
      <c r="O2208" s="1049"/>
      <c r="P2208" s="1049"/>
      <c r="Q2208" s="1049"/>
      <c r="R2208" s="1049"/>
      <c r="S2208" s="1049"/>
      <c r="T2208" s="2573" t="s">
        <v>3562</v>
      </c>
      <c r="U2208" s="2573"/>
      <c r="V2208" s="2573"/>
      <c r="W2208" s="2573"/>
      <c r="X2208" s="2573"/>
      <c r="Y2208" s="1050"/>
      <c r="Z2208" s="1048"/>
      <c r="AA2208" s="1048"/>
      <c r="AB2208" s="1048"/>
      <c r="AC2208" s="1048"/>
      <c r="AF2208" s="1050"/>
      <c r="AG2208" s="1050"/>
      <c r="AH2208" s="1050"/>
      <c r="AI2208" s="1050"/>
      <c r="AJ2208" s="1050"/>
    </row>
    <row r="2209" spans="1:41" s="1047" customFormat="1" ht="15" customHeight="1">
      <c r="B2209" s="1047" t="s">
        <v>399</v>
      </c>
      <c r="U2209" s="1047" t="s">
        <v>399</v>
      </c>
      <c r="V2209" s="1048"/>
      <c r="W2209" s="1048"/>
      <c r="X2209" s="1048"/>
      <c r="Y2209" s="1048"/>
      <c r="AA2209" s="1048"/>
      <c r="AB2209" s="1048"/>
      <c r="AC2209" s="1048"/>
      <c r="AH2209" s="1048"/>
      <c r="AI2209" s="1048"/>
      <c r="AJ2209" s="1048"/>
    </row>
    <row r="2210" spans="1:41" ht="15" customHeight="1"/>
    <row r="2211" spans="1:41" s="641" customFormat="1" ht="15" customHeight="1">
      <c r="B2211" s="2637" t="s">
        <v>2875</v>
      </c>
      <c r="C2211" s="2637"/>
      <c r="D2211" s="2637"/>
      <c r="E2211" s="2637"/>
      <c r="F2211" s="2637"/>
      <c r="G2211" s="2637"/>
      <c r="H2211" s="2637"/>
      <c r="I2211" s="2637"/>
      <c r="J2211" s="2637"/>
      <c r="K2211" s="2643" t="s">
        <v>3441</v>
      </c>
      <c r="L2211" s="2643"/>
      <c r="M2211" s="2643"/>
      <c r="N2211" s="2643"/>
      <c r="O2211" s="2643"/>
      <c r="P2211" s="2643"/>
      <c r="Q2211" s="2643"/>
      <c r="S2211" s="2598" t="s">
        <v>2229</v>
      </c>
      <c r="T2211" s="2598"/>
      <c r="U2211" s="642"/>
      <c r="V2211" s="642"/>
      <c r="W2211" s="642"/>
      <c r="X2211" s="642"/>
      <c r="Y2211" s="642"/>
      <c r="AA2211" s="642"/>
      <c r="AB2211" s="642"/>
      <c r="AC2211" s="642"/>
      <c r="AD2211" s="642"/>
      <c r="AE2211" s="642"/>
      <c r="AF2211" s="642"/>
      <c r="AG2211" s="642"/>
      <c r="AH2211" s="642"/>
      <c r="AI2211" s="642"/>
      <c r="AJ2211" s="642"/>
      <c r="AK2211" s="642"/>
      <c r="AL2211" s="642"/>
      <c r="AM2211" s="642"/>
      <c r="AN2211" s="642"/>
      <c r="AO2211" s="642"/>
    </row>
    <row r="2212" spans="1:41" ht="15" customHeight="1">
      <c r="C2212" s="709"/>
      <c r="D2212" s="709"/>
      <c r="E2212" s="709"/>
      <c r="F2212" s="709"/>
      <c r="G2212" s="709"/>
      <c r="H2212" s="709"/>
      <c r="I2212" s="705"/>
      <c r="J2212" s="2628"/>
      <c r="K2212" s="2628"/>
      <c r="L2212" s="2628"/>
      <c r="M2212" s="543"/>
      <c r="N2212" s="543"/>
      <c r="O2212" s="543"/>
      <c r="P2212" s="543"/>
      <c r="S2212" s="2641" t="s">
        <v>1130</v>
      </c>
      <c r="T2212" s="2641"/>
      <c r="U2212" s="602"/>
      <c r="V2212" s="704"/>
      <c r="W2212" s="704"/>
      <c r="X2212" s="704"/>
      <c r="Y2212" s="543"/>
      <c r="AA2212" s="709"/>
      <c r="AB2212" s="709"/>
      <c r="AC2212" s="705"/>
      <c r="AD2212" s="704"/>
      <c r="AE2212" s="704"/>
      <c r="AF2212" s="704"/>
      <c r="AG2212" s="543"/>
      <c r="AH2212" s="709"/>
      <c r="AI2212" s="709"/>
      <c r="AJ2212" s="602"/>
      <c r="AK2212" s="602"/>
      <c r="AL2212" s="602"/>
      <c r="AM2212" s="602"/>
      <c r="AN2212" s="602"/>
      <c r="AO2212" s="543"/>
    </row>
    <row r="2213" spans="1:41" s="555" customFormat="1" ht="15" customHeight="1">
      <c r="A2213" s="2582" t="s">
        <v>369</v>
      </c>
      <c r="B2213" s="2583"/>
      <c r="C2213" s="2586" t="s">
        <v>230</v>
      </c>
      <c r="D2213" s="2586"/>
      <c r="E2213" s="2586"/>
      <c r="F2213" s="2586"/>
      <c r="G2213" s="2574" t="s">
        <v>370</v>
      </c>
      <c r="H2213" s="2575"/>
      <c r="I2213" s="2575"/>
      <c r="J2213" s="2576"/>
      <c r="K2213" s="2574" t="s">
        <v>371</v>
      </c>
      <c r="L2213" s="2575"/>
      <c r="M2213" s="2575"/>
      <c r="N2213" s="2575"/>
      <c r="O2213" s="2575"/>
      <c r="P2213" s="2575"/>
      <c r="Q2213" s="2575"/>
      <c r="R2213" s="2575"/>
      <c r="S2213" s="2575"/>
      <c r="T2213" s="2575"/>
      <c r="U2213" s="2575"/>
      <c r="V2213" s="2575"/>
      <c r="W2213" s="2575"/>
      <c r="X2213" s="2575"/>
      <c r="Y2213" s="2575"/>
      <c r="Z2213" s="2575"/>
      <c r="AA2213" s="2575"/>
      <c r="AB2213" s="2575"/>
      <c r="AC2213" s="2575"/>
      <c r="AD2213" s="2575"/>
      <c r="AE2213" s="2575"/>
      <c r="AF2213" s="2575"/>
      <c r="AG2213" s="2576"/>
      <c r="AH2213" s="2574" t="s">
        <v>3545</v>
      </c>
      <c r="AI2213" s="2575"/>
      <c r="AJ2213" s="2575"/>
      <c r="AK2213" s="2575"/>
      <c r="AL2213" s="2575"/>
      <c r="AM2213" s="2575"/>
      <c r="AN2213" s="2575"/>
      <c r="AO2213" s="2576"/>
    </row>
    <row r="2214" spans="1:41" s="555" customFormat="1" ht="32.25" customHeight="1">
      <c r="A2214" s="2584"/>
      <c r="B2214" s="2585"/>
      <c r="C2214" s="933" t="s">
        <v>372</v>
      </c>
      <c r="D2214" s="933" t="s">
        <v>373</v>
      </c>
      <c r="E2214" s="933" t="s">
        <v>374</v>
      </c>
      <c r="F2214" s="933" t="s">
        <v>375</v>
      </c>
      <c r="G2214" s="933" t="s">
        <v>376</v>
      </c>
      <c r="H2214" s="933" t="s">
        <v>377</v>
      </c>
      <c r="I2214" s="933" t="s">
        <v>1066</v>
      </c>
      <c r="J2214" s="933" t="s">
        <v>378</v>
      </c>
      <c r="K2214" s="933" t="s">
        <v>890</v>
      </c>
      <c r="L2214" s="933" t="s">
        <v>379</v>
      </c>
      <c r="M2214" s="933" t="s">
        <v>380</v>
      </c>
      <c r="N2214" s="933" t="s">
        <v>381</v>
      </c>
      <c r="O2214" s="933" t="s">
        <v>382</v>
      </c>
      <c r="P2214" s="933" t="s">
        <v>383</v>
      </c>
      <c r="Q2214" s="933" t="s">
        <v>384</v>
      </c>
      <c r="R2214" s="933" t="s">
        <v>412</v>
      </c>
      <c r="S2214" s="933" t="s">
        <v>413</v>
      </c>
      <c r="T2214" s="933" t="s">
        <v>414</v>
      </c>
      <c r="U2214" s="933" t="s">
        <v>415</v>
      </c>
      <c r="V2214" s="933" t="s">
        <v>416</v>
      </c>
      <c r="W2214" s="933" t="s">
        <v>417</v>
      </c>
      <c r="X2214" s="933" t="s">
        <v>418</v>
      </c>
      <c r="Y2214" s="933" t="s">
        <v>419</v>
      </c>
      <c r="Z2214" s="933" t="s">
        <v>420</v>
      </c>
      <c r="AA2214" s="933" t="s">
        <v>421</v>
      </c>
      <c r="AB2214" s="933" t="s">
        <v>422</v>
      </c>
      <c r="AC2214" s="933" t="s">
        <v>423</v>
      </c>
      <c r="AD2214" s="933" t="s">
        <v>424</v>
      </c>
      <c r="AE2214" s="933" t="s">
        <v>425</v>
      </c>
      <c r="AF2214" s="933" t="s">
        <v>426</v>
      </c>
      <c r="AG2214" s="933" t="s">
        <v>427</v>
      </c>
      <c r="AH2214" s="933" t="s">
        <v>3003</v>
      </c>
      <c r="AI2214" s="933" t="s">
        <v>432</v>
      </c>
      <c r="AJ2214" s="933" t="s">
        <v>428</v>
      </c>
      <c r="AK2214" s="933" t="s">
        <v>429</v>
      </c>
      <c r="AL2214" s="933" t="s">
        <v>430</v>
      </c>
      <c r="AM2214" s="933" t="s">
        <v>362</v>
      </c>
      <c r="AN2214" s="933" t="s">
        <v>431</v>
      </c>
      <c r="AO2214" s="933" t="s">
        <v>1260</v>
      </c>
    </row>
    <row r="2215" spans="1:41" s="711" customFormat="1" ht="15" customHeight="1">
      <c r="A2215" s="2642" t="s">
        <v>44</v>
      </c>
      <c r="B2215" s="2642"/>
      <c r="C2215" s="576">
        <v>5.75</v>
      </c>
      <c r="D2215" s="576">
        <v>4</v>
      </c>
      <c r="E2215" s="576" t="s">
        <v>1226</v>
      </c>
      <c r="F2215" s="568">
        <v>6</v>
      </c>
      <c r="G2215" s="568" t="s">
        <v>1226</v>
      </c>
      <c r="H2215" s="568" t="s">
        <v>1226</v>
      </c>
      <c r="I2215" s="568">
        <v>5.5</v>
      </c>
      <c r="J2215" s="568">
        <v>7</v>
      </c>
      <c r="K2215" s="568" t="s">
        <v>3178</v>
      </c>
      <c r="L2215" s="568" t="s">
        <v>807</v>
      </c>
      <c r="M2215" s="568">
        <v>6</v>
      </c>
      <c r="N2215" s="568">
        <v>5</v>
      </c>
      <c r="O2215" s="568" t="s">
        <v>2960</v>
      </c>
      <c r="P2215" s="568">
        <v>4.5</v>
      </c>
      <c r="Q2215" s="568">
        <v>4.5</v>
      </c>
      <c r="R2215" s="546" t="s">
        <v>2829</v>
      </c>
      <c r="S2215" s="548" t="s">
        <v>397</v>
      </c>
      <c r="T2215" s="547">
        <v>6.5</v>
      </c>
      <c r="U2215" s="547">
        <v>5.5</v>
      </c>
      <c r="V2215" s="547" t="s">
        <v>2642</v>
      </c>
      <c r="W2215" s="547">
        <v>5.5</v>
      </c>
      <c r="X2215" s="547" t="s">
        <v>3018</v>
      </c>
      <c r="Y2215" s="547">
        <v>6</v>
      </c>
      <c r="Z2215" s="568" t="s">
        <v>3179</v>
      </c>
      <c r="AA2215" s="568">
        <v>6</v>
      </c>
      <c r="AB2215" s="568">
        <v>6</v>
      </c>
      <c r="AC2215" s="568" t="s">
        <v>794</v>
      </c>
      <c r="AD2215" s="568">
        <v>5</v>
      </c>
      <c r="AE2215" s="568" t="s">
        <v>2811</v>
      </c>
      <c r="AF2215" s="568" t="s">
        <v>2950</v>
      </c>
      <c r="AG2215" s="568" t="s">
        <v>2769</v>
      </c>
      <c r="AH2215" s="567" t="s">
        <v>3102</v>
      </c>
      <c r="AI2215" s="567" t="s">
        <v>2965</v>
      </c>
      <c r="AJ2215" s="568">
        <v>5.5</v>
      </c>
      <c r="AK2215" s="568">
        <v>4.75</v>
      </c>
      <c r="AL2215" s="568">
        <v>7</v>
      </c>
      <c r="AM2215" s="568">
        <v>4</v>
      </c>
      <c r="AN2215" s="568">
        <v>1</v>
      </c>
      <c r="AO2215" s="568" t="s">
        <v>3180</v>
      </c>
    </row>
    <row r="2216" spans="1:41" ht="15" customHeight="1">
      <c r="A2216" s="2639" t="s">
        <v>45</v>
      </c>
      <c r="B2216" s="2639"/>
      <c r="C2216" s="569"/>
      <c r="D2216" s="569"/>
      <c r="E2216" s="569"/>
      <c r="F2216" s="569"/>
      <c r="G2216" s="569"/>
      <c r="H2216" s="569"/>
      <c r="I2216" s="569"/>
      <c r="J2216" s="569"/>
      <c r="K2216" s="569"/>
      <c r="L2216" s="569"/>
      <c r="M2216" s="569"/>
      <c r="N2216" s="569"/>
      <c r="O2216" s="569"/>
      <c r="P2216" s="569"/>
      <c r="Q2216" s="569"/>
      <c r="R2216" s="546"/>
      <c r="S2216" s="546"/>
      <c r="T2216" s="546"/>
      <c r="U2216" s="546"/>
      <c r="V2216" s="546"/>
      <c r="W2216" s="546"/>
      <c r="X2216" s="546"/>
      <c r="Y2216" s="547"/>
      <c r="Z2216" s="567"/>
      <c r="AA2216" s="567"/>
      <c r="AB2216" s="567"/>
      <c r="AC2216" s="567"/>
      <c r="AD2216" s="567"/>
      <c r="AE2216" s="567"/>
      <c r="AF2216" s="567"/>
      <c r="AG2216" s="567"/>
      <c r="AH2216" s="567"/>
      <c r="AI2216" s="567"/>
      <c r="AJ2216" s="567"/>
      <c r="AK2216" s="567"/>
      <c r="AL2216" s="567"/>
      <c r="AM2216" s="567"/>
      <c r="AN2216" s="568"/>
      <c r="AO2216" s="568"/>
    </row>
    <row r="2217" spans="1:41" ht="15" customHeight="1">
      <c r="A2217" s="514" t="s">
        <v>856</v>
      </c>
      <c r="B2217" s="512" t="s">
        <v>2314</v>
      </c>
      <c r="C2217" s="576">
        <v>8.5</v>
      </c>
      <c r="D2217" s="576">
        <v>8.5</v>
      </c>
      <c r="E2217" s="568">
        <v>8</v>
      </c>
      <c r="F2217" s="568" t="s">
        <v>2384</v>
      </c>
      <c r="G2217" s="568">
        <v>8</v>
      </c>
      <c r="H2217" s="568">
        <v>7.5</v>
      </c>
      <c r="I2217" s="568">
        <v>8.5</v>
      </c>
      <c r="J2217" s="568">
        <v>8.25</v>
      </c>
      <c r="K2217" s="568" t="s">
        <v>2451</v>
      </c>
      <c r="L2217" s="568" t="s">
        <v>2451</v>
      </c>
      <c r="M2217" s="568">
        <v>13.5</v>
      </c>
      <c r="N2217" s="568">
        <v>13.5</v>
      </c>
      <c r="O2217" s="567" t="s">
        <v>2382</v>
      </c>
      <c r="P2217" s="568">
        <v>10</v>
      </c>
      <c r="Q2217" s="568" t="s">
        <v>2389</v>
      </c>
      <c r="R2217" s="547">
        <v>12</v>
      </c>
      <c r="S2217" s="547" t="s">
        <v>2397</v>
      </c>
      <c r="T2217" s="547" t="s">
        <v>2771</v>
      </c>
      <c r="U2217" s="547">
        <v>13.5</v>
      </c>
      <c r="V2217" s="547">
        <v>13</v>
      </c>
      <c r="W2217" s="547" t="s">
        <v>2451</v>
      </c>
      <c r="X2217" s="547">
        <v>12</v>
      </c>
      <c r="Y2217" s="547">
        <v>14</v>
      </c>
      <c r="Z2217" s="568" t="s">
        <v>2706</v>
      </c>
      <c r="AA2217" s="568" t="s">
        <v>2449</v>
      </c>
      <c r="AB2217" s="568">
        <v>12</v>
      </c>
      <c r="AC2217" s="567" t="s">
        <v>3166</v>
      </c>
      <c r="AD2217" s="568">
        <v>14</v>
      </c>
      <c r="AE2217" s="568" t="s">
        <v>2706</v>
      </c>
      <c r="AF2217" s="568">
        <v>13.5</v>
      </c>
      <c r="AG2217" s="568" t="s">
        <v>3181</v>
      </c>
      <c r="AH2217" s="568" t="s">
        <v>2266</v>
      </c>
      <c r="AI2217" s="567" t="s">
        <v>3182</v>
      </c>
      <c r="AJ2217" s="568">
        <v>10</v>
      </c>
      <c r="AK2217" s="567" t="s">
        <v>3168</v>
      </c>
      <c r="AL2217" s="568">
        <v>13</v>
      </c>
      <c r="AM2217" s="568">
        <v>8.5</v>
      </c>
      <c r="AN2217" s="568">
        <v>5.25</v>
      </c>
      <c r="AO2217" s="568" t="s">
        <v>3148</v>
      </c>
    </row>
    <row r="2218" spans="1:41" ht="15" customHeight="1">
      <c r="A2218" s="514" t="s">
        <v>1085</v>
      </c>
      <c r="B2218" s="512" t="s">
        <v>2315</v>
      </c>
      <c r="C2218" s="576">
        <v>9</v>
      </c>
      <c r="D2218" s="576">
        <v>9</v>
      </c>
      <c r="E2218" s="568">
        <v>8.5</v>
      </c>
      <c r="F2218" s="568" t="s">
        <v>2351</v>
      </c>
      <c r="G2218" s="568">
        <v>8.5</v>
      </c>
      <c r="H2218" s="568">
        <v>8</v>
      </c>
      <c r="I2218" s="568">
        <v>9</v>
      </c>
      <c r="J2218" s="568">
        <v>8.5</v>
      </c>
      <c r="K2218" s="568" t="s">
        <v>2451</v>
      </c>
      <c r="L2218" s="568" t="s">
        <v>2451</v>
      </c>
      <c r="M2218" s="568">
        <v>13.5</v>
      </c>
      <c r="N2218" s="568">
        <v>13.5</v>
      </c>
      <c r="O2218" s="567" t="s">
        <v>3169</v>
      </c>
      <c r="P2218" s="568">
        <v>10.5</v>
      </c>
      <c r="Q2218" s="568">
        <v>12</v>
      </c>
      <c r="R2218" s="547">
        <v>12</v>
      </c>
      <c r="S2218" s="547" t="s">
        <v>1749</v>
      </c>
      <c r="T2218" s="547" t="s">
        <v>2706</v>
      </c>
      <c r="U2218" s="547">
        <v>13.5</v>
      </c>
      <c r="V2218" s="547">
        <v>13</v>
      </c>
      <c r="W2218" s="547" t="s">
        <v>2451</v>
      </c>
      <c r="X2218" s="547">
        <v>12</v>
      </c>
      <c r="Y2218" s="547">
        <v>14</v>
      </c>
      <c r="Z2218" s="568" t="s">
        <v>2706</v>
      </c>
      <c r="AA2218" s="568" t="s">
        <v>2449</v>
      </c>
      <c r="AB2218" s="568">
        <v>12</v>
      </c>
      <c r="AC2218" s="567" t="s">
        <v>3166</v>
      </c>
      <c r="AD2218" s="568">
        <v>14</v>
      </c>
      <c r="AE2218" s="568" t="s">
        <v>2706</v>
      </c>
      <c r="AF2218" s="568">
        <v>13.5</v>
      </c>
      <c r="AG2218" s="568" t="s">
        <v>3183</v>
      </c>
      <c r="AH2218" s="568">
        <v>9</v>
      </c>
      <c r="AI2218" s="567" t="s">
        <v>3184</v>
      </c>
      <c r="AJ2218" s="568">
        <v>9.5</v>
      </c>
      <c r="AK2218" s="567" t="s">
        <v>2507</v>
      </c>
      <c r="AL2218" s="568">
        <v>13</v>
      </c>
      <c r="AM2218" s="568" t="s">
        <v>2522</v>
      </c>
      <c r="AN2218" s="568">
        <v>6</v>
      </c>
      <c r="AO2218" s="568" t="s">
        <v>3171</v>
      </c>
    </row>
    <row r="2219" spans="1:41" ht="15" customHeight="1">
      <c r="A2219" s="514" t="s">
        <v>827</v>
      </c>
      <c r="B2219" s="512" t="s">
        <v>2316</v>
      </c>
      <c r="C2219" s="576">
        <v>9.25</v>
      </c>
      <c r="D2219" s="577" t="s">
        <v>2616</v>
      </c>
      <c r="E2219" s="568">
        <v>9</v>
      </c>
      <c r="F2219" s="568" t="s">
        <v>2328</v>
      </c>
      <c r="G2219" s="568">
        <v>9</v>
      </c>
      <c r="H2219" s="568">
        <v>8.25</v>
      </c>
      <c r="I2219" s="568">
        <v>9.5</v>
      </c>
      <c r="J2219" s="568">
        <v>8.75</v>
      </c>
      <c r="K2219" s="568" t="s">
        <v>2461</v>
      </c>
      <c r="L2219" s="568" t="s">
        <v>2451</v>
      </c>
      <c r="M2219" s="568">
        <v>13.5</v>
      </c>
      <c r="N2219" s="568">
        <v>13.5</v>
      </c>
      <c r="O2219" s="567" t="s">
        <v>2397</v>
      </c>
      <c r="P2219" s="568">
        <v>10.75</v>
      </c>
      <c r="Q2219" s="568">
        <v>11</v>
      </c>
      <c r="R2219" s="547">
        <v>12</v>
      </c>
      <c r="S2219" s="547" t="s">
        <v>1749</v>
      </c>
      <c r="T2219" s="547" t="s">
        <v>2706</v>
      </c>
      <c r="U2219" s="547">
        <v>13.5</v>
      </c>
      <c r="V2219" s="547">
        <v>13</v>
      </c>
      <c r="W2219" s="547" t="s">
        <v>2451</v>
      </c>
      <c r="X2219" s="547">
        <v>12</v>
      </c>
      <c r="Y2219" s="547">
        <v>14</v>
      </c>
      <c r="Z2219" s="568" t="s">
        <v>2706</v>
      </c>
      <c r="AA2219" s="568" t="s">
        <v>2449</v>
      </c>
      <c r="AB2219" s="568">
        <v>12</v>
      </c>
      <c r="AC2219" s="567" t="s">
        <v>3166</v>
      </c>
      <c r="AD2219" s="568">
        <v>12.5</v>
      </c>
      <c r="AE2219" s="568" t="s">
        <v>2706</v>
      </c>
      <c r="AF2219" s="568">
        <v>13.5</v>
      </c>
      <c r="AG2219" s="568" t="s">
        <v>2777</v>
      </c>
      <c r="AH2219" s="567" t="s">
        <v>3155</v>
      </c>
      <c r="AI2219" s="567" t="s">
        <v>3173</v>
      </c>
      <c r="AJ2219" s="568">
        <v>9.5</v>
      </c>
      <c r="AK2219" s="567" t="s">
        <v>2817</v>
      </c>
      <c r="AL2219" s="568">
        <v>13</v>
      </c>
      <c r="AM2219" s="568">
        <v>6.67</v>
      </c>
      <c r="AN2219" s="568">
        <v>8</v>
      </c>
      <c r="AO2219" s="568" t="s">
        <v>2826</v>
      </c>
    </row>
    <row r="2220" spans="1:41" ht="15" customHeight="1">
      <c r="A2220" s="514" t="s">
        <v>828</v>
      </c>
      <c r="B2220" s="512" t="s">
        <v>2317</v>
      </c>
      <c r="C2220" s="576">
        <v>9.5</v>
      </c>
      <c r="D2220" s="577" t="s">
        <v>2616</v>
      </c>
      <c r="E2220" s="568">
        <v>9.5</v>
      </c>
      <c r="F2220" s="547" t="s">
        <v>2323</v>
      </c>
      <c r="G2220" s="568">
        <v>9.25</v>
      </c>
      <c r="H2220" s="568">
        <v>8.5</v>
      </c>
      <c r="I2220" s="568">
        <v>9.5</v>
      </c>
      <c r="J2220" s="568">
        <v>9</v>
      </c>
      <c r="K2220" s="568" t="s">
        <v>3158</v>
      </c>
      <c r="L2220" s="568" t="s">
        <v>76</v>
      </c>
      <c r="M2220" s="568">
        <v>13</v>
      </c>
      <c r="N2220" s="568" t="s">
        <v>76</v>
      </c>
      <c r="O2220" s="567" t="s">
        <v>2397</v>
      </c>
      <c r="P2220" s="568">
        <v>11</v>
      </c>
      <c r="Q2220" s="568" t="s">
        <v>76</v>
      </c>
      <c r="R2220" s="547">
        <v>7.75</v>
      </c>
      <c r="S2220" s="547" t="s">
        <v>1749</v>
      </c>
      <c r="T2220" s="547">
        <v>11</v>
      </c>
      <c r="U2220" s="547" t="s">
        <v>76</v>
      </c>
      <c r="V2220" s="547" t="s">
        <v>76</v>
      </c>
      <c r="W2220" s="547" t="s">
        <v>2451</v>
      </c>
      <c r="X2220" s="547">
        <v>12</v>
      </c>
      <c r="Y2220" s="546" t="s">
        <v>2996</v>
      </c>
      <c r="Z2220" s="567" t="s">
        <v>76</v>
      </c>
      <c r="AA2220" s="567" t="s">
        <v>76</v>
      </c>
      <c r="AB2220" s="568">
        <v>12</v>
      </c>
      <c r="AC2220" s="567" t="s">
        <v>1342</v>
      </c>
      <c r="AD2220" s="568">
        <v>12.5</v>
      </c>
      <c r="AE2220" s="568" t="s">
        <v>76</v>
      </c>
      <c r="AF2220" s="568">
        <v>11</v>
      </c>
      <c r="AG2220" s="568" t="s">
        <v>76</v>
      </c>
      <c r="AH2220" s="567" t="s">
        <v>3139</v>
      </c>
      <c r="AI2220" s="567" t="s">
        <v>3185</v>
      </c>
      <c r="AJ2220" s="568">
        <v>9.5</v>
      </c>
      <c r="AK2220" s="567" t="s">
        <v>1939</v>
      </c>
      <c r="AL2220" s="568">
        <v>13</v>
      </c>
      <c r="AM2220" s="568">
        <v>5.5</v>
      </c>
      <c r="AN2220" s="568">
        <v>8</v>
      </c>
      <c r="AO2220" s="568" t="s">
        <v>3157</v>
      </c>
    </row>
    <row r="2221" spans="1:41" ht="15" customHeight="1">
      <c r="A2221" s="514" t="s">
        <v>854</v>
      </c>
      <c r="B2221" s="512" t="s">
        <v>2318</v>
      </c>
      <c r="C2221" s="576" t="s">
        <v>76</v>
      </c>
      <c r="D2221" s="577" t="s">
        <v>2616</v>
      </c>
      <c r="E2221" s="568" t="s">
        <v>76</v>
      </c>
      <c r="F2221" s="568" t="s">
        <v>76</v>
      </c>
      <c r="G2221" s="568">
        <v>9.25</v>
      </c>
      <c r="H2221" s="568">
        <v>8.5</v>
      </c>
      <c r="I2221" s="568">
        <v>9.5</v>
      </c>
      <c r="J2221" s="568">
        <v>9</v>
      </c>
      <c r="K2221" s="568" t="s">
        <v>2424</v>
      </c>
      <c r="L2221" s="568" t="s">
        <v>76</v>
      </c>
      <c r="M2221" s="568" t="s">
        <v>76</v>
      </c>
      <c r="N2221" s="568" t="s">
        <v>76</v>
      </c>
      <c r="O2221" s="567" t="s">
        <v>2397</v>
      </c>
      <c r="P2221" s="568" t="s">
        <v>76</v>
      </c>
      <c r="Q2221" s="568" t="s">
        <v>76</v>
      </c>
      <c r="R2221" s="547">
        <v>7.75</v>
      </c>
      <c r="S2221" s="547" t="s">
        <v>76</v>
      </c>
      <c r="T2221" s="547">
        <v>10</v>
      </c>
      <c r="U2221" s="547" t="s">
        <v>76</v>
      </c>
      <c r="V2221" s="547" t="s">
        <v>76</v>
      </c>
      <c r="W2221" s="547" t="s">
        <v>2451</v>
      </c>
      <c r="X2221" s="547">
        <v>12</v>
      </c>
      <c r="Y2221" s="547" t="s">
        <v>3161</v>
      </c>
      <c r="Z2221" s="567" t="s">
        <v>76</v>
      </c>
      <c r="AA2221" s="567" t="s">
        <v>76</v>
      </c>
      <c r="AB2221" s="568">
        <v>12</v>
      </c>
      <c r="AC2221" s="567" t="s">
        <v>1342</v>
      </c>
      <c r="AD2221" s="568" t="s">
        <v>76</v>
      </c>
      <c r="AE2221" s="568" t="s">
        <v>76</v>
      </c>
      <c r="AF2221" s="568">
        <v>11</v>
      </c>
      <c r="AG2221" s="568" t="s">
        <v>76</v>
      </c>
      <c r="AH2221" s="567" t="s">
        <v>3142</v>
      </c>
      <c r="AI2221" s="567" t="s">
        <v>2847</v>
      </c>
      <c r="AJ2221" s="568">
        <v>9.5</v>
      </c>
      <c r="AK2221" s="567" t="s">
        <v>3175</v>
      </c>
      <c r="AL2221" s="568">
        <v>13</v>
      </c>
      <c r="AM2221" s="568" t="s">
        <v>76</v>
      </c>
      <c r="AN2221" s="568">
        <v>8</v>
      </c>
      <c r="AO2221" s="568" t="s">
        <v>76</v>
      </c>
    </row>
    <row r="2222" spans="1:41" ht="15" customHeight="1">
      <c r="A2222" s="2639" t="s">
        <v>388</v>
      </c>
      <c r="B2222" s="2639"/>
      <c r="C2222" s="568"/>
      <c r="D2222" s="568"/>
      <c r="E2222" s="568"/>
      <c r="F2222" s="568"/>
      <c r="G2222" s="568"/>
      <c r="H2222" s="568"/>
      <c r="I2222" s="568"/>
      <c r="J2222" s="568"/>
      <c r="K2222" s="568"/>
      <c r="L2222" s="568"/>
      <c r="M2222" s="568"/>
      <c r="N2222" s="568"/>
      <c r="O2222" s="567" t="s">
        <v>311</v>
      </c>
      <c r="P2222" s="568"/>
      <c r="Q2222" s="567"/>
      <c r="R2222" s="547"/>
      <c r="S2222" s="547"/>
      <c r="T2222" s="547"/>
      <c r="U2222" s="547"/>
      <c r="V2222" s="547"/>
      <c r="W2222" s="547"/>
      <c r="X2222" s="546"/>
      <c r="Y2222" s="547"/>
      <c r="Z2222" s="567"/>
      <c r="AA2222" s="567"/>
      <c r="AB2222" s="568"/>
      <c r="AC2222" s="567"/>
      <c r="AD2222" s="568"/>
      <c r="AE2222" s="568"/>
      <c r="AF2222" s="568"/>
      <c r="AG2222" s="568"/>
      <c r="AH2222" s="567"/>
      <c r="AI2222" s="567"/>
      <c r="AJ2222" s="567"/>
      <c r="AK2222" s="567"/>
      <c r="AL2222" s="567"/>
      <c r="AM2222" s="567"/>
      <c r="AN2222" s="568"/>
      <c r="AO2222" s="568"/>
    </row>
    <row r="2223" spans="1:41" ht="15" customHeight="1">
      <c r="A2223" s="2639" t="s">
        <v>389</v>
      </c>
      <c r="B2223" s="2639"/>
      <c r="C2223" s="568"/>
      <c r="D2223" s="568"/>
      <c r="E2223" s="568"/>
      <c r="F2223" s="568"/>
      <c r="G2223" s="568"/>
      <c r="H2223" s="568"/>
      <c r="I2223" s="568"/>
      <c r="J2223" s="568"/>
      <c r="K2223" s="568"/>
      <c r="L2223" s="568"/>
      <c r="M2223" s="568"/>
      <c r="N2223" s="568"/>
      <c r="O2223" s="567"/>
      <c r="P2223" s="568"/>
      <c r="Q2223" s="567"/>
      <c r="R2223" s="547"/>
      <c r="S2223" s="547"/>
      <c r="T2223" s="547"/>
      <c r="U2223" s="547"/>
      <c r="V2223" s="547"/>
      <c r="W2223" s="547"/>
      <c r="X2223" s="546"/>
      <c r="Y2223" s="547"/>
      <c r="Z2223" s="567"/>
      <c r="AA2223" s="567"/>
      <c r="AB2223" s="568"/>
      <c r="AC2223" s="567"/>
      <c r="AD2223" s="568"/>
      <c r="AE2223" s="568"/>
      <c r="AF2223" s="568"/>
      <c r="AG2223" s="568"/>
      <c r="AH2223" s="567"/>
      <c r="AI2223" s="567"/>
      <c r="AJ2223" s="567"/>
      <c r="AK2223" s="567"/>
      <c r="AL2223" s="567"/>
      <c r="AM2223" s="567"/>
      <c r="AN2223" s="568"/>
      <c r="AO2223" s="568"/>
    </row>
    <row r="2224" spans="1:41" ht="15" customHeight="1">
      <c r="A2224" s="563"/>
      <c r="B2224" s="564" t="s">
        <v>390</v>
      </c>
      <c r="C2224" s="568">
        <v>12.5</v>
      </c>
      <c r="D2224" s="568">
        <v>8</v>
      </c>
      <c r="E2224" s="568">
        <v>10</v>
      </c>
      <c r="F2224" s="568">
        <v>12</v>
      </c>
      <c r="G2224" s="547" t="s">
        <v>2323</v>
      </c>
      <c r="H2224" s="568">
        <v>12</v>
      </c>
      <c r="I2224" s="568">
        <v>11</v>
      </c>
      <c r="J2224" s="568">
        <v>11</v>
      </c>
      <c r="K2224" s="568">
        <v>13</v>
      </c>
      <c r="L2224" s="568">
        <v>13</v>
      </c>
      <c r="M2224" s="568">
        <v>13</v>
      </c>
      <c r="N2224" s="568">
        <v>13</v>
      </c>
      <c r="O2224" s="568">
        <v>13</v>
      </c>
      <c r="P2224" s="568">
        <v>13</v>
      </c>
      <c r="Q2224" s="568">
        <v>12</v>
      </c>
      <c r="R2224" s="547">
        <v>13</v>
      </c>
      <c r="S2224" s="547">
        <v>13</v>
      </c>
      <c r="T2224" s="547">
        <v>13</v>
      </c>
      <c r="U2224" s="547">
        <v>13</v>
      </c>
      <c r="V2224" s="547">
        <v>13</v>
      </c>
      <c r="W2224" s="547">
        <v>13</v>
      </c>
      <c r="X2224" s="547">
        <v>11</v>
      </c>
      <c r="Y2224" s="547">
        <v>13</v>
      </c>
      <c r="Z2224" s="568">
        <v>13</v>
      </c>
      <c r="AA2224" s="568">
        <v>13</v>
      </c>
      <c r="AB2224" s="568">
        <v>13</v>
      </c>
      <c r="AC2224" s="568">
        <v>13</v>
      </c>
      <c r="AD2224" s="568">
        <v>9</v>
      </c>
      <c r="AE2224" s="568">
        <v>12.5</v>
      </c>
      <c r="AF2224" s="568">
        <v>13</v>
      </c>
      <c r="AG2224" s="568">
        <v>13</v>
      </c>
      <c r="AH2224" s="568">
        <v>13</v>
      </c>
      <c r="AI2224" s="568">
        <v>11.5</v>
      </c>
      <c r="AJ2224" s="568">
        <v>13</v>
      </c>
      <c r="AK2224" s="568">
        <v>13</v>
      </c>
      <c r="AL2224" s="568">
        <v>16</v>
      </c>
      <c r="AM2224" s="568">
        <v>13</v>
      </c>
      <c r="AN2224" s="568">
        <v>8</v>
      </c>
      <c r="AO2224" s="568">
        <v>13</v>
      </c>
    </row>
    <row r="2225" spans="1:41" ht="15" customHeight="1">
      <c r="A2225" s="563"/>
      <c r="B2225" s="564" t="s">
        <v>391</v>
      </c>
      <c r="C2225" s="568">
        <v>11</v>
      </c>
      <c r="D2225" s="568">
        <v>11</v>
      </c>
      <c r="E2225" s="568" t="s">
        <v>76</v>
      </c>
      <c r="F2225" s="568" t="s">
        <v>76</v>
      </c>
      <c r="G2225" s="568" t="s">
        <v>76</v>
      </c>
      <c r="H2225" s="568"/>
      <c r="I2225" s="568" t="s">
        <v>76</v>
      </c>
      <c r="J2225" s="568" t="s">
        <v>76</v>
      </c>
      <c r="K2225" s="568" t="s">
        <v>76</v>
      </c>
      <c r="L2225" s="568" t="s">
        <v>76</v>
      </c>
      <c r="M2225" s="568" t="s">
        <v>76</v>
      </c>
      <c r="N2225" s="568" t="s">
        <v>76</v>
      </c>
      <c r="O2225" s="567" t="s">
        <v>76</v>
      </c>
      <c r="P2225" s="568" t="s">
        <v>76</v>
      </c>
      <c r="Q2225" s="568"/>
      <c r="R2225" s="547"/>
      <c r="S2225" s="547" t="s">
        <v>76</v>
      </c>
      <c r="T2225" s="547" t="s">
        <v>76</v>
      </c>
      <c r="U2225" s="547" t="s">
        <v>76</v>
      </c>
      <c r="V2225" s="547" t="s">
        <v>76</v>
      </c>
      <c r="W2225" s="547" t="s">
        <v>76</v>
      </c>
      <c r="X2225" s="547">
        <v>13</v>
      </c>
      <c r="Y2225" s="547" t="s">
        <v>76</v>
      </c>
      <c r="Z2225" s="568" t="s">
        <v>76</v>
      </c>
      <c r="AA2225" s="568"/>
      <c r="AB2225" s="568" t="s">
        <v>76</v>
      </c>
      <c r="AC2225" s="568" t="s">
        <v>76</v>
      </c>
      <c r="AD2225" s="568" t="s">
        <v>76</v>
      </c>
      <c r="AE2225" s="568" t="s">
        <v>76</v>
      </c>
      <c r="AF2225" s="568" t="s">
        <v>76</v>
      </c>
      <c r="AG2225" s="568" t="s">
        <v>76</v>
      </c>
      <c r="AH2225" s="567" t="s">
        <v>76</v>
      </c>
      <c r="AI2225" s="568" t="s">
        <v>76</v>
      </c>
      <c r="AJ2225" s="568" t="s">
        <v>76</v>
      </c>
      <c r="AK2225" s="567" t="s">
        <v>76</v>
      </c>
      <c r="AL2225" s="568" t="s">
        <v>76</v>
      </c>
      <c r="AM2225" s="568"/>
      <c r="AN2225" s="568" t="s">
        <v>76</v>
      </c>
      <c r="AO2225" s="568">
        <v>13</v>
      </c>
    </row>
    <row r="2226" spans="1:41" ht="15" customHeight="1">
      <c r="A2226" s="2639" t="s">
        <v>400</v>
      </c>
      <c r="B2226" s="2639"/>
      <c r="C2226" s="568"/>
      <c r="D2226" s="568"/>
      <c r="E2226" s="568"/>
      <c r="F2226" s="568"/>
      <c r="G2226" s="568"/>
      <c r="H2226" s="568"/>
      <c r="I2226" s="568"/>
      <c r="J2226" s="568"/>
      <c r="K2226" s="568"/>
      <c r="L2226" s="568"/>
      <c r="M2226" s="568"/>
      <c r="N2226" s="568"/>
      <c r="O2226" s="567"/>
      <c r="P2226" s="568"/>
      <c r="Q2226" s="567"/>
      <c r="R2226" s="547"/>
      <c r="S2226" s="547"/>
      <c r="T2226" s="547"/>
      <c r="U2226" s="547"/>
      <c r="V2226" s="547"/>
      <c r="W2226" s="547"/>
      <c r="X2226" s="547"/>
      <c r="Y2226" s="547"/>
      <c r="Z2226" s="567"/>
      <c r="AA2226" s="567"/>
      <c r="AB2226" s="568"/>
      <c r="AC2226" s="568"/>
      <c r="AD2226" s="568"/>
      <c r="AE2226" s="568"/>
      <c r="AF2226" s="568"/>
      <c r="AG2226" s="568"/>
      <c r="AH2226" s="567"/>
      <c r="AI2226" s="568"/>
      <c r="AJ2226" s="568"/>
      <c r="AK2226" s="567"/>
      <c r="AL2226" s="568"/>
      <c r="AM2226" s="568"/>
      <c r="AN2226" s="568"/>
      <c r="AO2226" s="568"/>
    </row>
    <row r="2227" spans="1:41" ht="15" customHeight="1">
      <c r="B2227" s="564" t="s">
        <v>390</v>
      </c>
      <c r="C2227" s="568">
        <v>12.5</v>
      </c>
      <c r="D2227" s="568">
        <v>13</v>
      </c>
      <c r="E2227" s="568">
        <v>12.5</v>
      </c>
      <c r="F2227" s="568">
        <v>13</v>
      </c>
      <c r="G2227" s="568">
        <v>12.5</v>
      </c>
      <c r="H2227" s="568">
        <v>12</v>
      </c>
      <c r="I2227" s="568">
        <v>11</v>
      </c>
      <c r="J2227" s="568">
        <v>13</v>
      </c>
      <c r="K2227" s="568">
        <v>13</v>
      </c>
      <c r="L2227" s="568">
        <v>13</v>
      </c>
      <c r="M2227" s="568">
        <v>13</v>
      </c>
      <c r="N2227" s="568">
        <v>13</v>
      </c>
      <c r="O2227" s="568">
        <v>13</v>
      </c>
      <c r="P2227" s="568">
        <v>13</v>
      </c>
      <c r="Q2227" s="568">
        <v>13</v>
      </c>
      <c r="R2227" s="547">
        <v>13</v>
      </c>
      <c r="S2227" s="547">
        <v>13</v>
      </c>
      <c r="T2227" s="547">
        <v>13</v>
      </c>
      <c r="U2227" s="547">
        <v>13</v>
      </c>
      <c r="V2227" s="547">
        <v>13</v>
      </c>
      <c r="W2227" s="547">
        <v>13</v>
      </c>
      <c r="X2227" s="547">
        <v>13</v>
      </c>
      <c r="Y2227" s="547">
        <v>15</v>
      </c>
      <c r="Z2227" s="568">
        <v>13</v>
      </c>
      <c r="AA2227" s="568">
        <v>13</v>
      </c>
      <c r="AB2227" s="568">
        <v>13</v>
      </c>
      <c r="AC2227" s="568">
        <v>13</v>
      </c>
      <c r="AD2227" s="568">
        <v>13</v>
      </c>
      <c r="AE2227" s="568">
        <v>13</v>
      </c>
      <c r="AF2227" s="568">
        <v>13</v>
      </c>
      <c r="AG2227" s="568">
        <v>13</v>
      </c>
      <c r="AH2227" s="568">
        <v>13</v>
      </c>
      <c r="AI2227" s="568">
        <v>12.5</v>
      </c>
      <c r="AJ2227" s="568">
        <v>13</v>
      </c>
      <c r="AK2227" s="568">
        <v>13</v>
      </c>
      <c r="AL2227" s="568">
        <v>13</v>
      </c>
      <c r="AM2227" s="568">
        <v>13</v>
      </c>
      <c r="AN2227" s="568">
        <v>13</v>
      </c>
      <c r="AO2227" s="568">
        <v>13</v>
      </c>
    </row>
    <row r="2228" spans="1:41" ht="15" customHeight="1">
      <c r="B2228" s="564" t="s">
        <v>391</v>
      </c>
      <c r="C2228" s="568" t="s">
        <v>76</v>
      </c>
      <c r="D2228" s="568" t="s">
        <v>76</v>
      </c>
      <c r="E2228" s="568" t="s">
        <v>76</v>
      </c>
      <c r="F2228" s="568" t="s">
        <v>76</v>
      </c>
      <c r="G2228" s="568" t="s">
        <v>76</v>
      </c>
      <c r="H2228" s="568" t="s">
        <v>76</v>
      </c>
      <c r="I2228" s="568">
        <v>12.5</v>
      </c>
      <c r="J2228" s="568" t="s">
        <v>76</v>
      </c>
      <c r="K2228" s="568" t="s">
        <v>76</v>
      </c>
      <c r="L2228" s="568" t="s">
        <v>76</v>
      </c>
      <c r="M2228" s="568" t="s">
        <v>76</v>
      </c>
      <c r="N2228" s="568" t="s">
        <v>76</v>
      </c>
      <c r="O2228" s="568" t="s">
        <v>76</v>
      </c>
      <c r="P2228" s="567" t="s">
        <v>76</v>
      </c>
      <c r="Q2228" s="567" t="s">
        <v>76</v>
      </c>
      <c r="R2228" s="547"/>
      <c r="S2228" s="547" t="s">
        <v>76</v>
      </c>
      <c r="T2228" s="547" t="s">
        <v>76</v>
      </c>
      <c r="U2228" s="547" t="s">
        <v>76</v>
      </c>
      <c r="V2228" s="547" t="s">
        <v>76</v>
      </c>
      <c r="W2228" s="547" t="s">
        <v>76</v>
      </c>
      <c r="X2228" s="547" t="s">
        <v>76</v>
      </c>
      <c r="Y2228" s="547" t="s">
        <v>76</v>
      </c>
      <c r="Z2228" s="568" t="s">
        <v>76</v>
      </c>
      <c r="AA2228" s="568" t="s">
        <v>76</v>
      </c>
      <c r="AB2228" s="568" t="s">
        <v>76</v>
      </c>
      <c r="AC2228" s="568" t="s">
        <v>76</v>
      </c>
      <c r="AD2228" s="568" t="s">
        <v>76</v>
      </c>
      <c r="AE2228" s="568" t="s">
        <v>76</v>
      </c>
      <c r="AF2228" s="568" t="s">
        <v>76</v>
      </c>
      <c r="AG2228" s="568"/>
      <c r="AH2228" s="568" t="s">
        <v>76</v>
      </c>
      <c r="AI2228" s="568">
        <v>13</v>
      </c>
      <c r="AJ2228" s="568" t="s">
        <v>76</v>
      </c>
      <c r="AK2228" s="567" t="s">
        <v>76</v>
      </c>
      <c r="AL2228" s="568" t="s">
        <v>76</v>
      </c>
      <c r="AM2228" s="568"/>
      <c r="AN2228" s="568" t="s">
        <v>76</v>
      </c>
      <c r="AO2228" s="568">
        <v>13</v>
      </c>
    </row>
    <row r="2229" spans="1:41" ht="15" customHeight="1">
      <c r="A2229" s="2639" t="s">
        <v>47</v>
      </c>
      <c r="B2229" s="2639"/>
      <c r="C2229" s="568"/>
      <c r="D2229" s="568"/>
      <c r="E2229" s="568"/>
      <c r="F2229" s="568"/>
      <c r="G2229" s="568"/>
      <c r="H2229" s="568"/>
      <c r="I2229" s="568"/>
      <c r="J2229" s="568"/>
      <c r="K2229" s="568"/>
      <c r="L2229" s="568"/>
      <c r="M2229" s="568"/>
      <c r="N2229" s="568"/>
      <c r="O2229" s="568"/>
      <c r="P2229" s="567"/>
      <c r="Q2229" s="567"/>
      <c r="R2229" s="547" t="s">
        <v>1285</v>
      </c>
      <c r="S2229" s="547"/>
      <c r="T2229" s="547"/>
      <c r="U2229" s="547"/>
      <c r="V2229" s="547"/>
      <c r="W2229" s="547"/>
      <c r="X2229" s="547"/>
      <c r="Y2229" s="547"/>
      <c r="Z2229" s="568"/>
      <c r="AA2229" s="568"/>
      <c r="AB2229" s="568"/>
      <c r="AC2229" s="568"/>
      <c r="AD2229" s="568"/>
      <c r="AE2229" s="568"/>
      <c r="AF2229" s="568"/>
      <c r="AG2229" s="568"/>
      <c r="AH2229" s="568"/>
      <c r="AI2229" s="568"/>
      <c r="AJ2229" s="568"/>
      <c r="AK2229" s="567"/>
      <c r="AL2229" s="568"/>
      <c r="AM2229" s="568"/>
      <c r="AN2229" s="568"/>
      <c r="AO2229" s="568"/>
    </row>
    <row r="2230" spans="1:41" ht="15" customHeight="1">
      <c r="B2230" s="564" t="s">
        <v>390</v>
      </c>
      <c r="C2230" s="568">
        <v>12.5</v>
      </c>
      <c r="D2230" s="547">
        <v>13</v>
      </c>
      <c r="E2230" s="547" t="s">
        <v>1663</v>
      </c>
      <c r="F2230" s="568">
        <v>13</v>
      </c>
      <c r="G2230" s="547" t="s">
        <v>1645</v>
      </c>
      <c r="H2230" s="568">
        <v>10.5</v>
      </c>
      <c r="I2230" s="568">
        <v>11</v>
      </c>
      <c r="J2230" s="568">
        <v>12</v>
      </c>
      <c r="K2230" s="568">
        <v>16.5</v>
      </c>
      <c r="L2230" s="568">
        <v>14.5</v>
      </c>
      <c r="M2230" s="568">
        <v>13</v>
      </c>
      <c r="N2230" s="568">
        <v>13</v>
      </c>
      <c r="O2230" s="568">
        <v>13</v>
      </c>
      <c r="P2230" s="568">
        <v>13</v>
      </c>
      <c r="Q2230" s="570">
        <v>13</v>
      </c>
      <c r="R2230" s="547">
        <v>13.5</v>
      </c>
      <c r="S2230" s="547">
        <v>16</v>
      </c>
      <c r="T2230" s="547">
        <v>13</v>
      </c>
      <c r="U2230" s="547">
        <v>13</v>
      </c>
      <c r="V2230" s="547">
        <v>14.5</v>
      </c>
      <c r="W2230" s="547">
        <v>16.5</v>
      </c>
      <c r="X2230" s="547">
        <v>14.5</v>
      </c>
      <c r="Y2230" s="547">
        <v>13.5</v>
      </c>
      <c r="Z2230" s="568">
        <v>13</v>
      </c>
      <c r="AA2230" s="568">
        <v>13</v>
      </c>
      <c r="AB2230" s="568">
        <v>11.5</v>
      </c>
      <c r="AC2230" s="568">
        <v>15.3</v>
      </c>
      <c r="AD2230" s="568">
        <v>15</v>
      </c>
      <c r="AE2230" s="568">
        <v>13</v>
      </c>
      <c r="AF2230" s="568">
        <v>13</v>
      </c>
      <c r="AG2230" s="568">
        <v>16</v>
      </c>
      <c r="AH2230" s="568">
        <v>14.5</v>
      </c>
      <c r="AI2230" s="568">
        <v>14</v>
      </c>
      <c r="AJ2230" s="568">
        <v>13</v>
      </c>
      <c r="AK2230" s="568">
        <v>11.5</v>
      </c>
      <c r="AL2230" s="568" t="s">
        <v>76</v>
      </c>
      <c r="AM2230" s="568" t="s">
        <v>76</v>
      </c>
      <c r="AN2230" s="568" t="s">
        <v>1669</v>
      </c>
      <c r="AO2230" s="568">
        <v>13</v>
      </c>
    </row>
    <row r="2231" spans="1:41" ht="15" customHeight="1">
      <c r="B2231" s="564" t="s">
        <v>391</v>
      </c>
      <c r="C2231" s="568"/>
      <c r="D2231" s="568" t="s">
        <v>76</v>
      </c>
      <c r="E2231" s="568" t="s">
        <v>76</v>
      </c>
      <c r="F2231" s="568" t="s">
        <v>76</v>
      </c>
      <c r="G2231" s="568" t="s">
        <v>76</v>
      </c>
      <c r="H2231" s="568" t="s">
        <v>76</v>
      </c>
      <c r="I2231" s="568">
        <v>11.5</v>
      </c>
      <c r="J2231" s="568" t="s">
        <v>76</v>
      </c>
      <c r="K2231" s="568" t="s">
        <v>76</v>
      </c>
      <c r="L2231" s="568" t="s">
        <v>76</v>
      </c>
      <c r="M2231" s="568" t="s">
        <v>76</v>
      </c>
      <c r="N2231" s="568" t="s">
        <v>76</v>
      </c>
      <c r="O2231" s="568" t="s">
        <v>76</v>
      </c>
      <c r="P2231" s="567" t="s">
        <v>76</v>
      </c>
      <c r="Q2231" s="567" t="s">
        <v>76</v>
      </c>
      <c r="R2231" s="547" t="s">
        <v>76</v>
      </c>
      <c r="S2231" s="547" t="s">
        <v>76</v>
      </c>
      <c r="T2231" s="547" t="s">
        <v>76</v>
      </c>
      <c r="U2231" s="547" t="s">
        <v>76</v>
      </c>
      <c r="V2231" s="547">
        <v>15.5</v>
      </c>
      <c r="W2231" s="547" t="s">
        <v>76</v>
      </c>
      <c r="X2231" s="547" t="s">
        <v>76</v>
      </c>
      <c r="Y2231" s="547" t="s">
        <v>76</v>
      </c>
      <c r="Z2231" s="568" t="s">
        <v>76</v>
      </c>
      <c r="AA2231" s="568" t="s">
        <v>76</v>
      </c>
      <c r="AB2231" s="568" t="s">
        <v>76</v>
      </c>
      <c r="AC2231" s="568" t="s">
        <v>3163</v>
      </c>
      <c r="AD2231" s="568" t="s">
        <v>76</v>
      </c>
      <c r="AE2231" s="568" t="s">
        <v>76</v>
      </c>
      <c r="AF2231" s="568" t="s">
        <v>76</v>
      </c>
      <c r="AG2231" s="568" t="s">
        <v>76</v>
      </c>
      <c r="AH2231" s="568" t="s">
        <v>76</v>
      </c>
      <c r="AI2231" s="568" t="s">
        <v>76</v>
      </c>
      <c r="AJ2231" s="568" t="s">
        <v>76</v>
      </c>
      <c r="AK2231" s="567" t="s">
        <v>76</v>
      </c>
      <c r="AL2231" s="568" t="s">
        <v>76</v>
      </c>
      <c r="AM2231" s="568" t="s">
        <v>76</v>
      </c>
      <c r="AN2231" s="568" t="s">
        <v>76</v>
      </c>
      <c r="AO2231" s="568">
        <v>15.5</v>
      </c>
    </row>
    <row r="2232" spans="1:41" ht="15" customHeight="1">
      <c r="A2232" s="2639" t="s">
        <v>407</v>
      </c>
      <c r="B2232" s="2639"/>
      <c r="C2232" s="568"/>
      <c r="D2232" s="568"/>
      <c r="E2232" s="568"/>
      <c r="F2232" s="568"/>
      <c r="G2232" s="568"/>
      <c r="H2232" s="568"/>
      <c r="I2232" s="568"/>
      <c r="J2232" s="568"/>
      <c r="K2232" s="568"/>
      <c r="L2232" s="568"/>
      <c r="M2232" s="568"/>
      <c r="N2232" s="568"/>
      <c r="O2232" s="568"/>
      <c r="P2232" s="567"/>
      <c r="Q2232" s="567"/>
      <c r="R2232" s="547"/>
      <c r="S2232" s="547"/>
      <c r="T2232" s="547"/>
      <c r="U2232" s="547"/>
      <c r="V2232" s="547"/>
      <c r="W2232" s="547"/>
      <c r="X2232" s="547"/>
      <c r="Y2232" s="547"/>
      <c r="Z2232" s="567"/>
      <c r="AA2232" s="567"/>
      <c r="AB2232" s="568"/>
      <c r="AC2232" s="571"/>
      <c r="AD2232" s="568"/>
      <c r="AE2232" s="568"/>
      <c r="AF2232" s="568"/>
      <c r="AG2232" s="568"/>
      <c r="AH2232" s="568"/>
      <c r="AI2232" s="568"/>
      <c r="AJ2232" s="568"/>
      <c r="AK2232" s="567"/>
      <c r="AL2232" s="568"/>
      <c r="AM2232" s="568"/>
      <c r="AN2232" s="568"/>
      <c r="AO2232" s="568"/>
    </row>
    <row r="2233" spans="1:41" ht="15" customHeight="1">
      <c r="A2233" s="565" t="s">
        <v>856</v>
      </c>
      <c r="B2233" s="703" t="s">
        <v>1258</v>
      </c>
      <c r="C2233" s="568"/>
      <c r="D2233" s="568"/>
      <c r="E2233" s="568"/>
      <c r="F2233" s="568"/>
      <c r="G2233" s="568"/>
      <c r="H2233" s="568"/>
      <c r="I2233" s="568"/>
      <c r="J2233" s="568"/>
      <c r="K2233" s="568"/>
      <c r="L2233" s="568"/>
      <c r="M2233" s="568"/>
      <c r="N2233" s="568"/>
      <c r="O2233" s="568"/>
      <c r="P2233" s="567"/>
      <c r="Q2233" s="567"/>
      <c r="R2233" s="547"/>
      <c r="S2233" s="547"/>
      <c r="T2233" s="547"/>
      <c r="U2233" s="547"/>
      <c r="V2233" s="547"/>
      <c r="W2233" s="547"/>
      <c r="X2233" s="547"/>
      <c r="Y2233" s="547"/>
      <c r="Z2233" s="567"/>
      <c r="AA2233" s="567"/>
      <c r="AB2233" s="568"/>
      <c r="AC2233" s="568"/>
      <c r="AD2233" s="568"/>
      <c r="AE2233" s="568"/>
      <c r="AF2233" s="568"/>
      <c r="AG2233" s="568"/>
      <c r="AH2233" s="568"/>
      <c r="AI2233" s="568"/>
      <c r="AJ2233" s="568"/>
      <c r="AK2233" s="567"/>
      <c r="AL2233" s="568"/>
      <c r="AM2233" s="568"/>
      <c r="AN2233" s="568"/>
      <c r="AO2233" s="568"/>
    </row>
    <row r="2234" spans="1:41" ht="15" customHeight="1">
      <c r="A2234" s="565"/>
      <c r="B2234" s="564" t="s">
        <v>401</v>
      </c>
      <c r="C2234" s="568">
        <v>13</v>
      </c>
      <c r="D2234" s="568">
        <v>14</v>
      </c>
      <c r="E2234" s="547" t="s">
        <v>1669</v>
      </c>
      <c r="F2234" s="568">
        <v>14</v>
      </c>
      <c r="G2234" s="568">
        <v>13</v>
      </c>
      <c r="H2234" s="568">
        <v>13</v>
      </c>
      <c r="I2234" s="568">
        <v>12.5</v>
      </c>
      <c r="J2234" s="568">
        <v>16</v>
      </c>
      <c r="K2234" s="568">
        <v>14.5</v>
      </c>
      <c r="L2234" s="568">
        <v>14</v>
      </c>
      <c r="M2234" s="568">
        <v>16</v>
      </c>
      <c r="N2234" s="568">
        <v>15</v>
      </c>
      <c r="O2234" s="568">
        <v>15</v>
      </c>
      <c r="P2234" s="568">
        <v>13.5</v>
      </c>
      <c r="Q2234" s="568">
        <v>15</v>
      </c>
      <c r="R2234" s="547">
        <v>13</v>
      </c>
      <c r="S2234" s="547">
        <v>15</v>
      </c>
      <c r="T2234" s="547" t="s">
        <v>1343</v>
      </c>
      <c r="U2234" s="547">
        <v>16</v>
      </c>
      <c r="V2234" s="547" t="s">
        <v>1868</v>
      </c>
      <c r="W2234" s="547">
        <v>16</v>
      </c>
      <c r="X2234" s="547">
        <v>14.5</v>
      </c>
      <c r="Y2234" s="547">
        <v>16</v>
      </c>
      <c r="Z2234" s="568">
        <v>14.5</v>
      </c>
      <c r="AA2234" s="568" t="s">
        <v>1668</v>
      </c>
      <c r="AB2234" s="568">
        <v>14.5</v>
      </c>
      <c r="AC2234" s="568">
        <v>11.5</v>
      </c>
      <c r="AD2234" s="568">
        <v>15</v>
      </c>
      <c r="AE2234" s="568">
        <v>15.5</v>
      </c>
      <c r="AF2234" s="568">
        <v>15</v>
      </c>
      <c r="AG2234" s="568">
        <v>14.5</v>
      </c>
      <c r="AH2234" s="568">
        <v>13</v>
      </c>
      <c r="AI2234" s="568">
        <v>10.25</v>
      </c>
      <c r="AJ2234" s="568">
        <v>14</v>
      </c>
      <c r="AK2234" s="568">
        <v>15</v>
      </c>
      <c r="AL2234" s="568">
        <v>16</v>
      </c>
      <c r="AM2234" s="568">
        <v>13.5</v>
      </c>
      <c r="AN2234" s="568">
        <v>13</v>
      </c>
      <c r="AO2234" s="568">
        <v>13</v>
      </c>
    </row>
    <row r="2235" spans="1:41" ht="15" customHeight="1">
      <c r="A2235" s="565"/>
      <c r="B2235" s="564" t="s">
        <v>402</v>
      </c>
      <c r="C2235" s="568" t="s">
        <v>76</v>
      </c>
      <c r="D2235" s="568" t="s">
        <v>76</v>
      </c>
      <c r="E2235" s="568" t="s">
        <v>76</v>
      </c>
      <c r="F2235" s="568" t="s">
        <v>76</v>
      </c>
      <c r="G2235" s="568" t="s">
        <v>76</v>
      </c>
      <c r="H2235" s="568" t="s">
        <v>76</v>
      </c>
      <c r="I2235" s="568" t="s">
        <v>76</v>
      </c>
      <c r="J2235" s="568" t="s">
        <v>76</v>
      </c>
      <c r="K2235" s="568" t="s">
        <v>76</v>
      </c>
      <c r="L2235" s="568"/>
      <c r="M2235" s="568" t="s">
        <v>76</v>
      </c>
      <c r="N2235" s="568" t="s">
        <v>76</v>
      </c>
      <c r="O2235" s="568" t="s">
        <v>76</v>
      </c>
      <c r="P2235" s="567" t="s">
        <v>76</v>
      </c>
      <c r="Q2235" s="567" t="s">
        <v>76</v>
      </c>
      <c r="R2235" s="547" t="s">
        <v>76</v>
      </c>
      <c r="S2235" s="547" t="s">
        <v>76</v>
      </c>
      <c r="T2235" s="547" t="s">
        <v>76</v>
      </c>
      <c r="U2235" s="547" t="s">
        <v>76</v>
      </c>
      <c r="V2235" s="547" t="s">
        <v>76</v>
      </c>
      <c r="W2235" s="547" t="s">
        <v>76</v>
      </c>
      <c r="X2235" s="547" t="s">
        <v>76</v>
      </c>
      <c r="Y2235" s="547" t="s">
        <v>76</v>
      </c>
      <c r="Z2235" s="568" t="s">
        <v>76</v>
      </c>
      <c r="AA2235" s="568" t="s">
        <v>76</v>
      </c>
      <c r="AB2235" s="567" t="s">
        <v>76</v>
      </c>
      <c r="AC2235" s="568">
        <v>14.5</v>
      </c>
      <c r="AD2235" s="568" t="s">
        <v>76</v>
      </c>
      <c r="AE2235" s="568" t="s">
        <v>76</v>
      </c>
      <c r="AF2235" s="568" t="s">
        <v>76</v>
      </c>
      <c r="AG2235" s="568" t="s">
        <v>76</v>
      </c>
      <c r="AH2235" s="568" t="s">
        <v>76</v>
      </c>
      <c r="AI2235" s="568">
        <v>14.25</v>
      </c>
      <c r="AJ2235" s="568" t="s">
        <v>76</v>
      </c>
      <c r="AK2235" s="567" t="s">
        <v>76</v>
      </c>
      <c r="AL2235" s="568" t="s">
        <v>76</v>
      </c>
      <c r="AM2235" s="568">
        <v>14</v>
      </c>
      <c r="AN2235" s="568" t="s">
        <v>76</v>
      </c>
      <c r="AO2235" s="568">
        <v>13</v>
      </c>
    </row>
    <row r="2236" spans="1:41" ht="15" customHeight="1">
      <c r="A2236" s="565" t="s">
        <v>1085</v>
      </c>
      <c r="B2236" s="701" t="s">
        <v>1259</v>
      </c>
      <c r="C2236" s="568"/>
      <c r="D2236" s="568"/>
      <c r="E2236" s="568"/>
      <c r="F2236" s="568"/>
      <c r="G2236" s="568"/>
      <c r="H2236" s="568"/>
      <c r="I2236" s="568"/>
      <c r="J2236" s="568"/>
      <c r="K2236" s="568"/>
      <c r="L2236" s="568"/>
      <c r="M2236" s="568"/>
      <c r="N2236" s="568"/>
      <c r="O2236" s="568"/>
      <c r="P2236" s="567"/>
      <c r="Q2236" s="567"/>
      <c r="R2236" s="547"/>
      <c r="S2236" s="547"/>
      <c r="T2236" s="547"/>
      <c r="U2236" s="547"/>
      <c r="V2236" s="547"/>
      <c r="W2236" s="547"/>
      <c r="X2236" s="547"/>
      <c r="Y2236" s="547"/>
      <c r="Z2236" s="568"/>
      <c r="AA2236" s="568"/>
      <c r="AB2236" s="567"/>
      <c r="AC2236" s="568"/>
      <c r="AD2236" s="568"/>
      <c r="AE2236" s="568"/>
      <c r="AF2236" s="568"/>
      <c r="AG2236" s="568"/>
      <c r="AH2236" s="568"/>
      <c r="AI2236" s="568"/>
      <c r="AJ2236" s="568"/>
      <c r="AK2236" s="567"/>
      <c r="AL2236" s="568"/>
      <c r="AM2236" s="568"/>
      <c r="AN2236" s="568"/>
      <c r="AO2236" s="568"/>
    </row>
    <row r="2237" spans="1:41" ht="15" customHeight="1">
      <c r="B2237" s="564" t="s">
        <v>401</v>
      </c>
      <c r="C2237" s="568">
        <v>13</v>
      </c>
      <c r="D2237" s="568">
        <v>14</v>
      </c>
      <c r="E2237" s="568">
        <v>12</v>
      </c>
      <c r="F2237" s="568">
        <v>12</v>
      </c>
      <c r="G2237" s="568">
        <v>13</v>
      </c>
      <c r="H2237" s="568">
        <v>11.5</v>
      </c>
      <c r="I2237" s="568">
        <v>13</v>
      </c>
      <c r="J2237" s="568">
        <v>15</v>
      </c>
      <c r="K2237" s="568">
        <v>16</v>
      </c>
      <c r="L2237" s="568">
        <v>14.5</v>
      </c>
      <c r="M2237" s="568">
        <v>14.5</v>
      </c>
      <c r="N2237" s="568">
        <v>15</v>
      </c>
      <c r="O2237" s="568">
        <v>14</v>
      </c>
      <c r="P2237" s="568">
        <v>13.5</v>
      </c>
      <c r="Q2237" s="568">
        <v>15</v>
      </c>
      <c r="R2237" s="547">
        <v>13</v>
      </c>
      <c r="S2237" s="547">
        <v>16</v>
      </c>
      <c r="T2237" s="547" t="s">
        <v>1668</v>
      </c>
      <c r="U2237" s="547" t="s">
        <v>76</v>
      </c>
      <c r="V2237" s="547">
        <v>14.5</v>
      </c>
      <c r="W2237" s="547">
        <v>14.5</v>
      </c>
      <c r="X2237" s="547">
        <v>14.5</v>
      </c>
      <c r="Y2237" s="547">
        <v>14.5</v>
      </c>
      <c r="Z2237" s="568">
        <v>15.5</v>
      </c>
      <c r="AA2237" s="568">
        <v>18</v>
      </c>
      <c r="AB2237" s="568">
        <v>14.5</v>
      </c>
      <c r="AC2237" s="568">
        <v>15.3</v>
      </c>
      <c r="AD2237" s="568">
        <v>15</v>
      </c>
      <c r="AE2237" s="568">
        <v>15.5</v>
      </c>
      <c r="AF2237" s="568">
        <v>15</v>
      </c>
      <c r="AG2237" s="568">
        <v>16.5</v>
      </c>
      <c r="AH2237" s="568">
        <v>14.5</v>
      </c>
      <c r="AI2237" s="568">
        <v>17.5</v>
      </c>
      <c r="AJ2237" s="568">
        <v>15</v>
      </c>
      <c r="AK2237" s="568">
        <v>14.5</v>
      </c>
      <c r="AL2237" s="568">
        <v>16</v>
      </c>
      <c r="AM2237" s="568"/>
      <c r="AN2237" s="568" t="s">
        <v>1669</v>
      </c>
      <c r="AO2237" s="568">
        <v>13</v>
      </c>
    </row>
    <row r="2238" spans="1:41" ht="15" customHeight="1">
      <c r="B2238" s="564" t="s">
        <v>402</v>
      </c>
      <c r="C2238" s="568" t="s">
        <v>76</v>
      </c>
      <c r="D2238" s="568" t="s">
        <v>76</v>
      </c>
      <c r="E2238" s="568" t="s">
        <v>76</v>
      </c>
      <c r="F2238" s="568" t="s">
        <v>76</v>
      </c>
      <c r="G2238" s="568" t="s">
        <v>76</v>
      </c>
      <c r="H2238" s="568" t="s">
        <v>76</v>
      </c>
      <c r="I2238" s="568" t="s">
        <v>76</v>
      </c>
      <c r="J2238" s="568" t="s">
        <v>76</v>
      </c>
      <c r="K2238" s="568" t="s">
        <v>76</v>
      </c>
      <c r="L2238" s="568" t="s">
        <v>76</v>
      </c>
      <c r="M2238" s="568" t="s">
        <v>76</v>
      </c>
      <c r="N2238" s="568">
        <v>16</v>
      </c>
      <c r="O2238" s="568" t="s">
        <v>76</v>
      </c>
      <c r="P2238" s="568" t="s">
        <v>76</v>
      </c>
      <c r="Q2238" s="568" t="s">
        <v>76</v>
      </c>
      <c r="R2238" s="547" t="s">
        <v>76</v>
      </c>
      <c r="S2238" s="547" t="s">
        <v>76</v>
      </c>
      <c r="T2238" s="547" t="s">
        <v>76</v>
      </c>
      <c r="U2238" s="547" t="s">
        <v>76</v>
      </c>
      <c r="V2238" s="547">
        <v>15.5</v>
      </c>
      <c r="W2238" s="547" t="s">
        <v>76</v>
      </c>
      <c r="X2238" s="547" t="s">
        <v>76</v>
      </c>
      <c r="Y2238" s="547" t="s">
        <v>76</v>
      </c>
      <c r="Z2238" s="568" t="s">
        <v>76</v>
      </c>
      <c r="AA2238" s="568" t="s">
        <v>76</v>
      </c>
      <c r="AB2238" s="568" t="s">
        <v>76</v>
      </c>
      <c r="AC2238" s="568" t="s">
        <v>3163</v>
      </c>
      <c r="AD2238" s="568" t="s">
        <v>76</v>
      </c>
      <c r="AE2238" s="568" t="s">
        <v>76</v>
      </c>
      <c r="AF2238" s="568" t="s">
        <v>76</v>
      </c>
      <c r="AG2238" s="568" t="s">
        <v>76</v>
      </c>
      <c r="AH2238" s="568" t="s">
        <v>76</v>
      </c>
      <c r="AI2238" s="568" t="s">
        <v>76</v>
      </c>
      <c r="AJ2238" s="568" t="s">
        <v>76</v>
      </c>
      <c r="AK2238" s="568" t="s">
        <v>76</v>
      </c>
      <c r="AL2238" s="568" t="s">
        <v>76</v>
      </c>
      <c r="AM2238" s="568"/>
      <c r="AN2238" s="568" t="s">
        <v>76</v>
      </c>
      <c r="AO2238" s="568">
        <v>15.5</v>
      </c>
    </row>
    <row r="2239" spans="1:41" s="551" customFormat="1" ht="15" customHeight="1">
      <c r="A2239" s="2639" t="s">
        <v>211</v>
      </c>
      <c r="B2239" s="2639"/>
      <c r="C2239" s="568">
        <v>7</v>
      </c>
      <c r="D2239" s="568">
        <v>7</v>
      </c>
      <c r="E2239" s="568">
        <v>7</v>
      </c>
      <c r="F2239" s="568">
        <v>7</v>
      </c>
      <c r="G2239" s="568">
        <v>7</v>
      </c>
      <c r="H2239" s="568">
        <v>7</v>
      </c>
      <c r="I2239" s="568">
        <v>7</v>
      </c>
      <c r="J2239" s="568">
        <v>7</v>
      </c>
      <c r="K2239" s="568">
        <v>7</v>
      </c>
      <c r="L2239" s="568">
        <v>7</v>
      </c>
      <c r="M2239" s="568">
        <v>7</v>
      </c>
      <c r="N2239" s="568">
        <v>7</v>
      </c>
      <c r="O2239" s="568">
        <v>7</v>
      </c>
      <c r="P2239" s="568">
        <v>7</v>
      </c>
      <c r="Q2239" s="568">
        <v>7</v>
      </c>
      <c r="R2239" s="547">
        <v>7</v>
      </c>
      <c r="S2239" s="547">
        <v>7</v>
      </c>
      <c r="T2239" s="547">
        <v>7</v>
      </c>
      <c r="U2239" s="547">
        <v>7</v>
      </c>
      <c r="V2239" s="547">
        <v>7</v>
      </c>
      <c r="W2239" s="547">
        <v>7</v>
      </c>
      <c r="X2239" s="547">
        <v>7</v>
      </c>
      <c r="Y2239" s="547">
        <v>7</v>
      </c>
      <c r="Z2239" s="568">
        <v>7</v>
      </c>
      <c r="AA2239" s="568">
        <v>7</v>
      </c>
      <c r="AB2239" s="568">
        <v>7</v>
      </c>
      <c r="AC2239" s="568">
        <v>7</v>
      </c>
      <c r="AD2239" s="568">
        <v>7</v>
      </c>
      <c r="AE2239" s="568">
        <v>7</v>
      </c>
      <c r="AF2239" s="568">
        <v>7</v>
      </c>
      <c r="AG2239" s="568">
        <v>7</v>
      </c>
      <c r="AH2239" s="568">
        <v>7</v>
      </c>
      <c r="AI2239" s="568">
        <v>7</v>
      </c>
      <c r="AJ2239" s="568">
        <v>7</v>
      </c>
      <c r="AK2239" s="568">
        <v>7</v>
      </c>
      <c r="AL2239" s="568">
        <v>7</v>
      </c>
      <c r="AM2239" s="568">
        <v>7</v>
      </c>
      <c r="AN2239" s="568">
        <v>7</v>
      </c>
      <c r="AO2239" s="568" t="s">
        <v>76</v>
      </c>
    </row>
    <row r="2240" spans="1:41" ht="15" customHeight="1">
      <c r="A2240" s="2639" t="s">
        <v>408</v>
      </c>
      <c r="B2240" s="2639"/>
      <c r="C2240" s="568"/>
      <c r="D2240" s="568"/>
      <c r="E2240" s="568"/>
      <c r="F2240" s="568"/>
      <c r="G2240" s="568"/>
      <c r="H2240" s="568"/>
      <c r="I2240" s="568"/>
      <c r="J2240" s="568"/>
      <c r="K2240" s="568"/>
      <c r="L2240" s="568"/>
      <c r="M2240" s="568"/>
      <c r="N2240" s="568"/>
      <c r="O2240" s="568"/>
      <c r="P2240" s="567"/>
      <c r="Q2240" s="567"/>
      <c r="R2240" s="547"/>
      <c r="S2240" s="547"/>
      <c r="T2240" s="547"/>
      <c r="U2240" s="547"/>
      <c r="V2240" s="547"/>
      <c r="W2240" s="546"/>
      <c r="X2240" s="546"/>
      <c r="Y2240" s="547"/>
      <c r="Z2240" s="567"/>
      <c r="AA2240" s="567"/>
      <c r="AB2240" s="567"/>
      <c r="AC2240" s="567"/>
      <c r="AD2240" s="568"/>
      <c r="AE2240" s="568"/>
      <c r="AF2240" s="568"/>
      <c r="AG2240" s="568"/>
      <c r="AH2240" s="568"/>
      <c r="AI2240" s="568"/>
      <c r="AJ2240" s="568"/>
      <c r="AK2240" s="567"/>
      <c r="AL2240" s="568"/>
      <c r="AM2240" s="568"/>
      <c r="AN2240" s="568"/>
      <c r="AO2240" s="568"/>
    </row>
    <row r="2241" spans="1:41" ht="15" customHeight="1">
      <c r="B2241" s="564" t="s">
        <v>390</v>
      </c>
      <c r="C2241" s="568">
        <v>13</v>
      </c>
      <c r="D2241" s="568">
        <v>14</v>
      </c>
      <c r="E2241" s="547" t="s">
        <v>1669</v>
      </c>
      <c r="F2241" s="568">
        <v>14</v>
      </c>
      <c r="G2241" s="568">
        <v>13</v>
      </c>
      <c r="H2241" s="568">
        <v>13</v>
      </c>
      <c r="I2241" s="568">
        <v>13</v>
      </c>
      <c r="J2241" s="568">
        <v>16</v>
      </c>
      <c r="K2241" s="568">
        <v>14.5</v>
      </c>
      <c r="L2241" s="568">
        <v>14.5</v>
      </c>
      <c r="M2241" s="568">
        <v>16</v>
      </c>
      <c r="N2241" s="568">
        <v>15</v>
      </c>
      <c r="O2241" s="568">
        <v>16</v>
      </c>
      <c r="P2241" s="568">
        <v>13.5</v>
      </c>
      <c r="Q2241" s="568">
        <v>15</v>
      </c>
      <c r="R2241" s="547">
        <v>13</v>
      </c>
      <c r="S2241" s="547">
        <v>15</v>
      </c>
      <c r="T2241" s="547" t="s">
        <v>1668</v>
      </c>
      <c r="U2241" s="547">
        <v>16</v>
      </c>
      <c r="V2241" s="547">
        <v>16</v>
      </c>
      <c r="W2241" s="547">
        <v>16</v>
      </c>
      <c r="X2241" s="547">
        <v>14.5</v>
      </c>
      <c r="Y2241" s="547">
        <v>16</v>
      </c>
      <c r="Z2241" s="568">
        <v>14.5</v>
      </c>
      <c r="AA2241" s="568" t="s">
        <v>1668</v>
      </c>
      <c r="AB2241" s="568">
        <v>14.5</v>
      </c>
      <c r="AC2241" s="568">
        <v>14.5</v>
      </c>
      <c r="AD2241" s="568">
        <v>15</v>
      </c>
      <c r="AE2241" s="568">
        <v>16</v>
      </c>
      <c r="AF2241" s="568">
        <v>15</v>
      </c>
      <c r="AG2241" s="568">
        <v>15.5</v>
      </c>
      <c r="AH2241" s="568">
        <v>13</v>
      </c>
      <c r="AI2241" s="568">
        <v>10.5</v>
      </c>
      <c r="AJ2241" s="568">
        <v>14</v>
      </c>
      <c r="AK2241" s="568">
        <v>16</v>
      </c>
      <c r="AL2241" s="568">
        <v>16</v>
      </c>
      <c r="AM2241" s="568">
        <v>13.5</v>
      </c>
      <c r="AN2241" s="568">
        <v>13</v>
      </c>
      <c r="AO2241" s="568">
        <v>13</v>
      </c>
    </row>
    <row r="2242" spans="1:41" ht="15" customHeight="1">
      <c r="B2242" s="564" t="s">
        <v>391</v>
      </c>
      <c r="C2242" s="568" t="s">
        <v>76</v>
      </c>
      <c r="D2242" s="568" t="s">
        <v>76</v>
      </c>
      <c r="E2242" s="568" t="s">
        <v>76</v>
      </c>
      <c r="F2242" s="568" t="s">
        <v>76</v>
      </c>
      <c r="G2242" s="568" t="s">
        <v>76</v>
      </c>
      <c r="H2242" s="568" t="s">
        <v>76</v>
      </c>
      <c r="I2242" s="568">
        <v>13</v>
      </c>
      <c r="J2242" s="568" t="s">
        <v>76</v>
      </c>
      <c r="K2242" s="568">
        <v>15.75</v>
      </c>
      <c r="L2242" s="568" t="s">
        <v>76</v>
      </c>
      <c r="M2242" s="568" t="s">
        <v>76</v>
      </c>
      <c r="N2242" s="568" t="s">
        <v>76</v>
      </c>
      <c r="O2242" s="568" t="s">
        <v>76</v>
      </c>
      <c r="P2242" s="567" t="s">
        <v>76</v>
      </c>
      <c r="Q2242" s="567" t="s">
        <v>76</v>
      </c>
      <c r="R2242" s="547"/>
      <c r="S2242" s="547" t="s">
        <v>76</v>
      </c>
      <c r="T2242" s="547" t="s">
        <v>76</v>
      </c>
      <c r="U2242" s="547" t="s">
        <v>76</v>
      </c>
      <c r="V2242" s="547" t="s">
        <v>76</v>
      </c>
      <c r="W2242" s="546" t="s">
        <v>76</v>
      </c>
      <c r="X2242" s="546" t="s">
        <v>76</v>
      </c>
      <c r="Y2242" s="546" t="s">
        <v>76</v>
      </c>
      <c r="Z2242" s="568">
        <v>12</v>
      </c>
      <c r="AA2242" s="568" t="s">
        <v>76</v>
      </c>
      <c r="AB2242" s="567" t="s">
        <v>76</v>
      </c>
      <c r="AC2242" s="568" t="s">
        <v>76</v>
      </c>
      <c r="AD2242" s="568" t="s">
        <v>76</v>
      </c>
      <c r="AE2242" s="568" t="s">
        <v>76</v>
      </c>
      <c r="AF2242" s="568" t="s">
        <v>76</v>
      </c>
      <c r="AG2242" s="568" t="s">
        <v>76</v>
      </c>
      <c r="AH2242" s="568" t="s">
        <v>76</v>
      </c>
      <c r="AI2242" s="568">
        <v>14.25</v>
      </c>
      <c r="AJ2242" s="568" t="s">
        <v>76</v>
      </c>
      <c r="AK2242" s="567" t="s">
        <v>76</v>
      </c>
      <c r="AL2242" s="568" t="s">
        <v>76</v>
      </c>
      <c r="AM2242" s="568">
        <v>14</v>
      </c>
      <c r="AN2242" s="568" t="s">
        <v>76</v>
      </c>
      <c r="AO2242" s="568">
        <v>13</v>
      </c>
    </row>
    <row r="2243" spans="1:41" ht="15" customHeight="1">
      <c r="A2243" s="2639" t="s">
        <v>409</v>
      </c>
      <c r="B2243" s="2639"/>
      <c r="C2243" s="568"/>
      <c r="D2243" s="568"/>
      <c r="E2243" s="568"/>
      <c r="F2243" s="568"/>
      <c r="G2243" s="568"/>
      <c r="H2243" s="568"/>
      <c r="I2243" s="568"/>
      <c r="J2243" s="568"/>
      <c r="K2243" s="568"/>
      <c r="L2243" s="568"/>
      <c r="M2243" s="568"/>
      <c r="N2243" s="568"/>
      <c r="O2243" s="568"/>
      <c r="P2243" s="567"/>
      <c r="Q2243" s="567"/>
      <c r="R2243" s="547"/>
      <c r="S2243" s="547"/>
      <c r="T2243" s="547"/>
      <c r="U2243" s="547"/>
      <c r="V2243" s="547"/>
      <c r="W2243" s="546"/>
      <c r="X2243" s="546"/>
      <c r="Y2243" s="546"/>
      <c r="Z2243" s="568"/>
      <c r="AA2243" s="568"/>
      <c r="AB2243" s="567"/>
      <c r="AC2243" s="568"/>
      <c r="AD2243" s="568"/>
      <c r="AE2243" s="568"/>
      <c r="AF2243" s="568"/>
      <c r="AG2243" s="568"/>
      <c r="AH2243" s="568"/>
      <c r="AI2243" s="568">
        <v>13</v>
      </c>
      <c r="AJ2243" s="568"/>
      <c r="AK2243" s="567" t="s">
        <v>1285</v>
      </c>
      <c r="AL2243" s="568"/>
      <c r="AM2243" s="568"/>
      <c r="AN2243" s="568"/>
      <c r="AO2243" s="568"/>
    </row>
    <row r="2244" spans="1:41" ht="15" customHeight="1">
      <c r="B2244" s="564" t="s">
        <v>390</v>
      </c>
      <c r="C2244" s="568">
        <v>13</v>
      </c>
      <c r="D2244" s="568">
        <v>14</v>
      </c>
      <c r="E2244" s="568">
        <v>13</v>
      </c>
      <c r="F2244" s="568">
        <v>14</v>
      </c>
      <c r="G2244" s="568" t="s">
        <v>76</v>
      </c>
      <c r="H2244" s="568" t="s">
        <v>76</v>
      </c>
      <c r="I2244" s="568">
        <v>13</v>
      </c>
      <c r="J2244" s="568">
        <v>15</v>
      </c>
      <c r="K2244" s="568">
        <v>16</v>
      </c>
      <c r="L2244" s="568">
        <v>14.5</v>
      </c>
      <c r="M2244" s="568">
        <v>16</v>
      </c>
      <c r="N2244" s="568">
        <v>15.5</v>
      </c>
      <c r="O2244" s="568">
        <v>16</v>
      </c>
      <c r="P2244" s="568">
        <v>13.5</v>
      </c>
      <c r="Q2244" s="568">
        <v>14</v>
      </c>
      <c r="R2244" s="547">
        <v>15</v>
      </c>
      <c r="S2244" s="547">
        <v>15</v>
      </c>
      <c r="T2244" s="547" t="s">
        <v>1343</v>
      </c>
      <c r="U2244" s="547">
        <v>16</v>
      </c>
      <c r="V2244" s="547">
        <v>16</v>
      </c>
      <c r="W2244" s="547">
        <v>14.5</v>
      </c>
      <c r="X2244" s="547">
        <v>14.5</v>
      </c>
      <c r="Y2244" s="547">
        <v>16</v>
      </c>
      <c r="Z2244" s="568">
        <v>14.5</v>
      </c>
      <c r="AA2244" s="568" t="s">
        <v>2336</v>
      </c>
      <c r="AB2244" s="568">
        <v>14.5</v>
      </c>
      <c r="AC2244" s="568">
        <v>10.5</v>
      </c>
      <c r="AD2244" s="568">
        <v>15</v>
      </c>
      <c r="AE2244" s="568">
        <v>15.5</v>
      </c>
      <c r="AF2244" s="568" t="s">
        <v>1862</v>
      </c>
      <c r="AG2244" s="568">
        <v>16.5</v>
      </c>
      <c r="AH2244" s="568">
        <v>13</v>
      </c>
      <c r="AI2244" s="568" t="s">
        <v>76</v>
      </c>
      <c r="AJ2244" s="568">
        <v>14</v>
      </c>
      <c r="AK2244" s="568" t="s">
        <v>76</v>
      </c>
      <c r="AL2244" s="568" t="s">
        <v>76</v>
      </c>
      <c r="AM2244" s="568" t="s">
        <v>76</v>
      </c>
      <c r="AN2244" s="568">
        <v>13</v>
      </c>
      <c r="AO2244" s="568">
        <v>10</v>
      </c>
    </row>
    <row r="2245" spans="1:41" ht="15" customHeight="1">
      <c r="B2245" s="564" t="s">
        <v>391</v>
      </c>
      <c r="C2245" s="568" t="s">
        <v>76</v>
      </c>
      <c r="D2245" s="568" t="s">
        <v>76</v>
      </c>
      <c r="E2245" s="568" t="s">
        <v>76</v>
      </c>
      <c r="F2245" s="568" t="s">
        <v>76</v>
      </c>
      <c r="G2245" s="568" t="s">
        <v>76</v>
      </c>
      <c r="H2245" s="568" t="s">
        <v>76</v>
      </c>
      <c r="I2245" s="568" t="s">
        <v>76</v>
      </c>
      <c r="J2245" s="568" t="s">
        <v>76</v>
      </c>
      <c r="K2245" s="568">
        <v>14</v>
      </c>
      <c r="L2245" s="568" t="s">
        <v>76</v>
      </c>
      <c r="M2245" s="568" t="s">
        <v>76</v>
      </c>
      <c r="N2245" s="568" t="s">
        <v>76</v>
      </c>
      <c r="O2245" s="567" t="s">
        <v>76</v>
      </c>
      <c r="P2245" s="568" t="s">
        <v>76</v>
      </c>
      <c r="Q2245" s="568">
        <v>15</v>
      </c>
      <c r="R2245" s="547"/>
      <c r="S2245" s="547" t="s">
        <v>76</v>
      </c>
      <c r="T2245" s="547" t="s">
        <v>76</v>
      </c>
      <c r="U2245" s="547" t="s">
        <v>76</v>
      </c>
      <c r="V2245" s="547" t="s">
        <v>76</v>
      </c>
      <c r="W2245" s="547" t="s">
        <v>76</v>
      </c>
      <c r="X2245" s="547" t="s">
        <v>76</v>
      </c>
      <c r="Y2245" s="547" t="s">
        <v>76</v>
      </c>
      <c r="Z2245" s="568" t="s">
        <v>76</v>
      </c>
      <c r="AA2245" s="568" t="s">
        <v>76</v>
      </c>
      <c r="AB2245" s="568">
        <v>13</v>
      </c>
      <c r="AC2245" s="568">
        <v>12.5</v>
      </c>
      <c r="AD2245" s="568" t="s">
        <v>76</v>
      </c>
      <c r="AE2245" s="568">
        <v>16</v>
      </c>
      <c r="AF2245" s="568" t="s">
        <v>76</v>
      </c>
      <c r="AG2245" s="568" t="s">
        <v>76</v>
      </c>
      <c r="AH2245" s="568" t="s">
        <v>76</v>
      </c>
      <c r="AI2245" s="568" t="s">
        <v>76</v>
      </c>
      <c r="AJ2245" s="568" t="s">
        <v>76</v>
      </c>
      <c r="AK2245" s="567" t="s">
        <v>76</v>
      </c>
      <c r="AL2245" s="568" t="s">
        <v>76</v>
      </c>
      <c r="AM2245" s="568" t="s">
        <v>76</v>
      </c>
      <c r="AN2245" s="568" t="s">
        <v>76</v>
      </c>
      <c r="AO2245" s="568">
        <v>13</v>
      </c>
    </row>
    <row r="2246" spans="1:41" ht="15" customHeight="1">
      <c r="A2246" s="2639" t="s">
        <v>410</v>
      </c>
      <c r="B2246" s="2639"/>
      <c r="C2246" s="568"/>
      <c r="D2246" s="568"/>
      <c r="E2246" s="568"/>
      <c r="F2246" s="568"/>
      <c r="G2246" s="568"/>
      <c r="H2246" s="568"/>
      <c r="I2246" s="568"/>
      <c r="J2246" s="568"/>
      <c r="K2246" s="568"/>
      <c r="L2246" s="568"/>
      <c r="M2246" s="568"/>
      <c r="N2246" s="568"/>
      <c r="O2246" s="567"/>
      <c r="P2246" s="568"/>
      <c r="Q2246" s="567"/>
      <c r="R2246" s="547"/>
      <c r="S2246" s="547"/>
      <c r="T2246" s="547"/>
      <c r="U2246" s="547"/>
      <c r="V2246" s="547"/>
      <c r="W2246" s="547"/>
      <c r="X2246" s="547"/>
      <c r="Y2246" s="547"/>
      <c r="Z2246" s="568"/>
      <c r="AA2246" s="568"/>
      <c r="AB2246" s="567"/>
      <c r="AC2246" s="567"/>
      <c r="AD2246" s="568"/>
      <c r="AE2246" s="568"/>
      <c r="AF2246" s="568"/>
      <c r="AG2246" s="568"/>
      <c r="AH2246" s="568"/>
      <c r="AI2246" s="568"/>
      <c r="AJ2246" s="568"/>
      <c r="AK2246" s="567"/>
      <c r="AL2246" s="568"/>
      <c r="AM2246" s="568"/>
      <c r="AN2246" s="568"/>
      <c r="AO2246" s="568"/>
    </row>
    <row r="2247" spans="1:41" ht="15" customHeight="1">
      <c r="B2247" s="564" t="s">
        <v>390</v>
      </c>
      <c r="C2247" s="568">
        <v>14</v>
      </c>
      <c r="D2247" s="568">
        <v>14</v>
      </c>
      <c r="E2247" s="568">
        <v>14</v>
      </c>
      <c r="F2247" s="568">
        <v>14</v>
      </c>
      <c r="G2247" s="568">
        <v>14</v>
      </c>
      <c r="H2247" s="568">
        <v>13</v>
      </c>
      <c r="I2247" s="568">
        <v>13</v>
      </c>
      <c r="J2247" s="568">
        <v>16</v>
      </c>
      <c r="K2247" s="568">
        <v>15</v>
      </c>
      <c r="L2247" s="568">
        <v>16</v>
      </c>
      <c r="M2247" s="568">
        <v>18.5</v>
      </c>
      <c r="N2247" s="568" t="s">
        <v>1862</v>
      </c>
      <c r="O2247" s="568">
        <v>19</v>
      </c>
      <c r="P2247" s="568">
        <v>13.5</v>
      </c>
      <c r="Q2247" s="567" t="s">
        <v>1343</v>
      </c>
      <c r="R2247" s="547">
        <v>16</v>
      </c>
      <c r="S2247" s="547">
        <v>17</v>
      </c>
      <c r="T2247" s="547" t="s">
        <v>3176</v>
      </c>
      <c r="U2247" s="547">
        <v>17</v>
      </c>
      <c r="V2247" s="547">
        <v>14.5</v>
      </c>
      <c r="W2247" s="547">
        <v>16.5</v>
      </c>
      <c r="X2247" s="547" t="s">
        <v>2931</v>
      </c>
      <c r="Y2247" s="547">
        <v>16</v>
      </c>
      <c r="Z2247" s="568">
        <v>18.5</v>
      </c>
      <c r="AA2247" s="568">
        <v>22</v>
      </c>
      <c r="AB2247" s="568">
        <v>18</v>
      </c>
      <c r="AC2247" s="568">
        <v>14</v>
      </c>
      <c r="AD2247" s="568">
        <v>15</v>
      </c>
      <c r="AE2247" s="568">
        <v>18</v>
      </c>
      <c r="AF2247" s="568">
        <v>30</v>
      </c>
      <c r="AG2247" s="568">
        <v>17</v>
      </c>
      <c r="AH2247" s="568">
        <v>13.4</v>
      </c>
      <c r="AI2247" s="568">
        <v>14.5</v>
      </c>
      <c r="AJ2247" s="568">
        <v>16</v>
      </c>
      <c r="AK2247" s="568">
        <v>16.5</v>
      </c>
      <c r="AL2247" s="568" t="s">
        <v>76</v>
      </c>
      <c r="AM2247" s="568" t="s">
        <v>76</v>
      </c>
      <c r="AN2247" s="568">
        <v>13</v>
      </c>
      <c r="AO2247" s="568">
        <v>16</v>
      </c>
    </row>
    <row r="2248" spans="1:41" ht="15" customHeight="1">
      <c r="B2248" s="564" t="s">
        <v>391</v>
      </c>
      <c r="C2248" s="568" t="s">
        <v>76</v>
      </c>
      <c r="D2248" s="568" t="s">
        <v>76</v>
      </c>
      <c r="E2248" s="568" t="s">
        <v>76</v>
      </c>
      <c r="F2248" s="568" t="s">
        <v>76</v>
      </c>
      <c r="G2248" s="568" t="s">
        <v>76</v>
      </c>
      <c r="H2248" s="568" t="s">
        <v>76</v>
      </c>
      <c r="I2248" s="568" t="s">
        <v>76</v>
      </c>
      <c r="J2248" s="568" t="s">
        <v>76</v>
      </c>
      <c r="K2248" s="568">
        <v>17.5</v>
      </c>
      <c r="L2248" s="568" t="s">
        <v>76</v>
      </c>
      <c r="M2248" s="568" t="s">
        <v>76</v>
      </c>
      <c r="N2248" s="568" t="s">
        <v>76</v>
      </c>
      <c r="O2248" s="567" t="s">
        <v>76</v>
      </c>
      <c r="P2248" s="567" t="s">
        <v>76</v>
      </c>
      <c r="Q2248" s="567" t="s">
        <v>76</v>
      </c>
      <c r="R2248" s="547">
        <v>19.5</v>
      </c>
      <c r="S2248" s="547" t="s">
        <v>76</v>
      </c>
      <c r="T2248" s="547" t="s">
        <v>76</v>
      </c>
      <c r="U2248" s="547" t="s">
        <v>76</v>
      </c>
      <c r="V2248" s="547" t="s">
        <v>76</v>
      </c>
      <c r="W2248" s="547" t="s">
        <v>76</v>
      </c>
      <c r="X2248" s="547" t="s">
        <v>76</v>
      </c>
      <c r="Y2248" s="547" t="s">
        <v>76</v>
      </c>
      <c r="Z2248" s="568" t="s">
        <v>76</v>
      </c>
      <c r="AA2248" s="568" t="s">
        <v>76</v>
      </c>
      <c r="AB2248" s="568" t="s">
        <v>76</v>
      </c>
      <c r="AC2248" s="568" t="s">
        <v>1843</v>
      </c>
      <c r="AD2248" s="568" t="s">
        <v>76</v>
      </c>
      <c r="AE2248" s="568" t="s">
        <v>76</v>
      </c>
      <c r="AF2248" s="568" t="s">
        <v>76</v>
      </c>
      <c r="AG2248" s="568" t="s">
        <v>76</v>
      </c>
      <c r="AH2248" s="568">
        <v>16.5</v>
      </c>
      <c r="AI2248" s="568">
        <v>19.5</v>
      </c>
      <c r="AJ2248" s="568" t="s">
        <v>76</v>
      </c>
      <c r="AK2248" s="567" t="s">
        <v>76</v>
      </c>
      <c r="AL2248" s="568" t="s">
        <v>76</v>
      </c>
      <c r="AM2248" s="568" t="s">
        <v>76</v>
      </c>
      <c r="AN2248" s="568">
        <v>16</v>
      </c>
      <c r="AO2248" s="568">
        <v>19</v>
      </c>
    </row>
    <row r="2249" spans="1:41" ht="15" customHeight="1">
      <c r="A2249" s="2639" t="s">
        <v>411</v>
      </c>
      <c r="B2249" s="2639"/>
      <c r="C2249" s="568"/>
      <c r="D2249" s="568"/>
      <c r="E2249" s="568"/>
      <c r="F2249" s="568"/>
      <c r="G2249" s="568"/>
      <c r="H2249" s="568"/>
      <c r="I2249" s="568"/>
      <c r="J2249" s="568"/>
      <c r="K2249" s="568"/>
      <c r="L2249" s="568"/>
      <c r="M2249" s="568"/>
      <c r="N2249" s="568"/>
      <c r="O2249" s="567"/>
      <c r="P2249" s="567"/>
      <c r="Q2249" s="567"/>
      <c r="R2249" s="547"/>
      <c r="S2249" s="547"/>
      <c r="T2249" s="547"/>
      <c r="U2249" s="547"/>
      <c r="V2249" s="547"/>
      <c r="W2249" s="547"/>
      <c r="X2249" s="547"/>
      <c r="Y2249" s="547"/>
      <c r="Z2249" s="568"/>
      <c r="AA2249" s="568"/>
      <c r="AB2249" s="568"/>
      <c r="AC2249" s="568"/>
      <c r="AD2249" s="568"/>
      <c r="AE2249" s="568"/>
      <c r="AF2249" s="568"/>
      <c r="AG2249" s="568"/>
      <c r="AH2249" s="568"/>
      <c r="AI2249" s="568"/>
      <c r="AJ2249" s="568"/>
      <c r="AK2249" s="567"/>
      <c r="AL2249" s="568"/>
      <c r="AM2249" s="568"/>
      <c r="AN2249" s="568"/>
      <c r="AO2249" s="568"/>
    </row>
    <row r="2250" spans="1:41" ht="15" customHeight="1">
      <c r="B2250" s="564" t="s">
        <v>390</v>
      </c>
      <c r="C2250" s="568">
        <v>13</v>
      </c>
      <c r="D2250" s="568">
        <v>14</v>
      </c>
      <c r="E2250" s="547" t="s">
        <v>2685</v>
      </c>
      <c r="F2250" s="568">
        <v>14</v>
      </c>
      <c r="G2250" s="547" t="s">
        <v>2389</v>
      </c>
      <c r="H2250" s="568">
        <v>13</v>
      </c>
      <c r="I2250" s="568">
        <v>13</v>
      </c>
      <c r="J2250" s="568">
        <v>16</v>
      </c>
      <c r="K2250" s="568">
        <v>14.5</v>
      </c>
      <c r="L2250" s="568" t="s">
        <v>2484</v>
      </c>
      <c r="M2250" s="568">
        <v>10</v>
      </c>
      <c r="N2250" s="568">
        <v>16</v>
      </c>
      <c r="O2250" s="568" t="s">
        <v>1908</v>
      </c>
      <c r="P2250" s="568" t="s">
        <v>2426</v>
      </c>
      <c r="Q2250" s="568">
        <v>15</v>
      </c>
      <c r="R2250" s="547">
        <v>15</v>
      </c>
      <c r="S2250" s="547" t="s">
        <v>1343</v>
      </c>
      <c r="T2250" s="547" t="s">
        <v>2460</v>
      </c>
      <c r="U2250" s="547">
        <v>16.5</v>
      </c>
      <c r="V2250" s="546" t="s">
        <v>1908</v>
      </c>
      <c r="W2250" s="547">
        <v>15.5</v>
      </c>
      <c r="X2250" s="547">
        <v>15.5</v>
      </c>
      <c r="Y2250" s="547">
        <v>15</v>
      </c>
      <c r="Z2250" s="568">
        <v>15.5</v>
      </c>
      <c r="AA2250" s="568" t="s">
        <v>3177</v>
      </c>
      <c r="AB2250" s="568">
        <v>11.5</v>
      </c>
      <c r="AC2250" s="568">
        <v>8</v>
      </c>
      <c r="AD2250" s="568">
        <v>15</v>
      </c>
      <c r="AE2250" s="568">
        <v>16.5</v>
      </c>
      <c r="AF2250" s="568">
        <v>15</v>
      </c>
      <c r="AG2250" s="568">
        <v>17</v>
      </c>
      <c r="AH2250" s="568">
        <v>9</v>
      </c>
      <c r="AI2250" s="568">
        <v>9.5</v>
      </c>
      <c r="AJ2250" s="568">
        <v>16</v>
      </c>
      <c r="AK2250" s="568">
        <v>14.5</v>
      </c>
      <c r="AL2250" s="568">
        <v>17</v>
      </c>
      <c r="AM2250" s="568">
        <v>12.5</v>
      </c>
      <c r="AN2250" s="568" t="s">
        <v>76</v>
      </c>
      <c r="AO2250" s="568">
        <v>10</v>
      </c>
    </row>
    <row r="2251" spans="1:41" ht="15" customHeight="1">
      <c r="A2251" s="517"/>
      <c r="B2251" s="566" t="s">
        <v>391</v>
      </c>
      <c r="C2251" s="572" t="s">
        <v>76</v>
      </c>
      <c r="D2251" s="572" t="s">
        <v>76</v>
      </c>
      <c r="E2251" s="572" t="s">
        <v>76</v>
      </c>
      <c r="F2251" s="572" t="s">
        <v>76</v>
      </c>
      <c r="G2251" s="572" t="s">
        <v>76</v>
      </c>
      <c r="H2251" s="572" t="s">
        <v>76</v>
      </c>
      <c r="I2251" s="572">
        <v>13</v>
      </c>
      <c r="J2251" s="572" t="s">
        <v>76</v>
      </c>
      <c r="K2251" s="572">
        <v>16.5</v>
      </c>
      <c r="L2251" s="572" t="s">
        <v>76</v>
      </c>
      <c r="M2251" s="572">
        <v>15.5</v>
      </c>
      <c r="N2251" s="572" t="s">
        <v>76</v>
      </c>
      <c r="O2251" s="573" t="s">
        <v>76</v>
      </c>
      <c r="P2251" s="573" t="s">
        <v>76</v>
      </c>
      <c r="Q2251" s="572" t="s">
        <v>76</v>
      </c>
      <c r="R2251" s="552"/>
      <c r="S2251" s="552" t="s">
        <v>76</v>
      </c>
      <c r="T2251" s="553" t="s">
        <v>76</v>
      </c>
      <c r="U2251" s="552">
        <v>17</v>
      </c>
      <c r="V2251" s="553" t="s">
        <v>76</v>
      </c>
      <c r="W2251" s="553" t="s">
        <v>76</v>
      </c>
      <c r="X2251" s="553" t="s">
        <v>76</v>
      </c>
      <c r="Y2251" s="553" t="s">
        <v>76</v>
      </c>
      <c r="Z2251" s="572" t="s">
        <v>76</v>
      </c>
      <c r="AA2251" s="572" t="s">
        <v>76</v>
      </c>
      <c r="AB2251" s="573" t="s">
        <v>76</v>
      </c>
      <c r="AC2251" s="572" t="s">
        <v>1891</v>
      </c>
      <c r="AD2251" s="573" t="s">
        <v>76</v>
      </c>
      <c r="AE2251" s="573" t="s">
        <v>76</v>
      </c>
      <c r="AF2251" s="573" t="s">
        <v>76</v>
      </c>
      <c r="AG2251" s="573" t="s">
        <v>76</v>
      </c>
      <c r="AH2251" s="572">
        <v>12</v>
      </c>
      <c r="AI2251" s="572">
        <v>10</v>
      </c>
      <c r="AJ2251" s="572" t="s">
        <v>76</v>
      </c>
      <c r="AK2251" s="573" t="s">
        <v>76</v>
      </c>
      <c r="AL2251" s="573" t="s">
        <v>76</v>
      </c>
      <c r="AM2251" s="572">
        <v>13</v>
      </c>
      <c r="AN2251" s="572" t="s">
        <v>76</v>
      </c>
      <c r="AO2251" s="572">
        <v>13</v>
      </c>
    </row>
    <row r="2252" spans="1:41" s="1047" customFormat="1" ht="15" customHeight="1">
      <c r="A2252" s="2573" t="s">
        <v>548</v>
      </c>
      <c r="B2252" s="2573"/>
      <c r="C2252" s="2573"/>
      <c r="D2252" s="2573"/>
      <c r="E2252" s="2573"/>
      <c r="F2252" s="2573"/>
      <c r="G2252" s="2573"/>
      <c r="H2252" s="2573"/>
      <c r="I2252" s="2573"/>
      <c r="J2252" s="1049"/>
      <c r="K2252" s="1049"/>
      <c r="L2252" s="1049"/>
      <c r="M2252" s="1049"/>
      <c r="N2252" s="1049"/>
      <c r="O2252" s="1049"/>
      <c r="P2252" s="1049"/>
      <c r="Q2252" s="1049"/>
      <c r="R2252" s="1049"/>
      <c r="S2252" s="1049"/>
      <c r="T2252" s="2573" t="s">
        <v>3562</v>
      </c>
      <c r="U2252" s="2573"/>
      <c r="V2252" s="2573"/>
      <c r="W2252" s="2573"/>
      <c r="X2252" s="2573"/>
      <c r="Y2252" s="1050"/>
      <c r="Z2252" s="1048"/>
      <c r="AA2252" s="1048"/>
      <c r="AB2252" s="1048"/>
      <c r="AC2252" s="1048"/>
      <c r="AF2252" s="1050"/>
      <c r="AG2252" s="1050"/>
      <c r="AH2252" s="1050"/>
      <c r="AI2252" s="1050"/>
      <c r="AJ2252" s="1050"/>
    </row>
    <row r="2253" spans="1:41" s="1047" customFormat="1" ht="15" customHeight="1">
      <c r="B2253" s="1047" t="s">
        <v>399</v>
      </c>
      <c r="U2253" s="1047" t="s">
        <v>399</v>
      </c>
      <c r="V2253" s="1048"/>
      <c r="W2253" s="1048"/>
      <c r="X2253" s="1048"/>
      <c r="Y2253" s="1048"/>
      <c r="AA2253" s="1048"/>
      <c r="AB2253" s="1048"/>
      <c r="AC2253" s="1048"/>
      <c r="AH2253" s="1048"/>
      <c r="AI2253" s="1048"/>
      <c r="AJ2253" s="1048"/>
    </row>
    <row r="2254" spans="1:41" ht="15" customHeight="1"/>
    <row r="2255" spans="1:41" s="641" customFormat="1" ht="15" customHeight="1">
      <c r="B2255" s="2637" t="s">
        <v>2875</v>
      </c>
      <c r="C2255" s="2637"/>
      <c r="D2255" s="2637"/>
      <c r="E2255" s="2637"/>
      <c r="F2255" s="2637"/>
      <c r="G2255" s="2637"/>
      <c r="H2255" s="2637"/>
      <c r="I2255" s="2637"/>
      <c r="J2255" s="2637"/>
      <c r="K2255" s="2643" t="s">
        <v>3442</v>
      </c>
      <c r="L2255" s="2643"/>
      <c r="M2255" s="2643"/>
      <c r="N2255" s="2643"/>
      <c r="O2255" s="2643"/>
      <c r="P2255" s="2643"/>
      <c r="Q2255" s="2643"/>
      <c r="S2255" s="2598" t="s">
        <v>2229</v>
      </c>
      <c r="T2255" s="2598"/>
      <c r="U2255" s="642"/>
      <c r="V2255" s="642"/>
      <c r="W2255" s="642"/>
      <c r="X2255" s="642"/>
      <c r="Y2255" s="642"/>
      <c r="AA2255" s="642"/>
      <c r="AB2255" s="642"/>
      <c r="AC2255" s="642"/>
      <c r="AD2255" s="642"/>
      <c r="AE2255" s="642"/>
      <c r="AF2255" s="642"/>
      <c r="AG2255" s="642"/>
      <c r="AH2255" s="642"/>
      <c r="AI2255" s="642"/>
      <c r="AJ2255" s="642"/>
      <c r="AK2255" s="642"/>
      <c r="AL2255" s="642"/>
      <c r="AM2255" s="642"/>
      <c r="AN2255" s="642"/>
      <c r="AO2255" s="642"/>
    </row>
    <row r="2256" spans="1:41" ht="15" customHeight="1">
      <c r="C2256" s="709"/>
      <c r="D2256" s="709"/>
      <c r="E2256" s="709"/>
      <c r="F2256" s="709"/>
      <c r="G2256" s="709"/>
      <c r="H2256" s="709"/>
      <c r="I2256" s="705"/>
      <c r="J2256" s="2628"/>
      <c r="K2256" s="2628"/>
      <c r="L2256" s="2628"/>
      <c r="M2256" s="543"/>
      <c r="N2256" s="543"/>
      <c r="O2256" s="543"/>
      <c r="P2256" s="543"/>
      <c r="S2256" s="2641" t="s">
        <v>1130</v>
      </c>
      <c r="T2256" s="2641"/>
      <c r="U2256" s="602"/>
      <c r="V2256" s="704"/>
      <c r="W2256" s="704"/>
      <c r="X2256" s="704"/>
      <c r="Y2256" s="543"/>
      <c r="AA2256" s="709"/>
      <c r="AB2256" s="709"/>
      <c r="AC2256" s="705"/>
      <c r="AD2256" s="704"/>
      <c r="AE2256" s="704"/>
      <c r="AF2256" s="704"/>
      <c r="AG2256" s="543"/>
      <c r="AH2256" s="709"/>
      <c r="AI2256" s="709"/>
      <c r="AJ2256" s="602"/>
      <c r="AK2256" s="602"/>
      <c r="AL2256" s="602"/>
      <c r="AM2256" s="602"/>
      <c r="AN2256" s="602"/>
      <c r="AO2256" s="543"/>
    </row>
    <row r="2257" spans="1:41" s="555" customFormat="1" ht="15" customHeight="1">
      <c r="A2257" s="2582" t="s">
        <v>369</v>
      </c>
      <c r="B2257" s="2583"/>
      <c r="C2257" s="2586" t="s">
        <v>230</v>
      </c>
      <c r="D2257" s="2586"/>
      <c r="E2257" s="2586"/>
      <c r="F2257" s="2586"/>
      <c r="G2257" s="2574" t="s">
        <v>370</v>
      </c>
      <c r="H2257" s="2575"/>
      <c r="I2257" s="2575"/>
      <c r="J2257" s="2576"/>
      <c r="K2257" s="2574" t="s">
        <v>371</v>
      </c>
      <c r="L2257" s="2575"/>
      <c r="M2257" s="2575"/>
      <c r="N2257" s="2575"/>
      <c r="O2257" s="2575"/>
      <c r="P2257" s="2575"/>
      <c r="Q2257" s="2575"/>
      <c r="R2257" s="2575"/>
      <c r="S2257" s="2575"/>
      <c r="T2257" s="2575"/>
      <c r="U2257" s="2575"/>
      <c r="V2257" s="2575"/>
      <c r="W2257" s="2575"/>
      <c r="X2257" s="2575"/>
      <c r="Y2257" s="2575"/>
      <c r="Z2257" s="2575"/>
      <c r="AA2257" s="2575"/>
      <c r="AB2257" s="2575"/>
      <c r="AC2257" s="2575"/>
      <c r="AD2257" s="2575"/>
      <c r="AE2257" s="2575"/>
      <c r="AF2257" s="2575"/>
      <c r="AG2257" s="2576"/>
      <c r="AH2257" s="2574" t="s">
        <v>3545</v>
      </c>
      <c r="AI2257" s="2575"/>
      <c r="AJ2257" s="2575"/>
      <c r="AK2257" s="2575"/>
      <c r="AL2257" s="2575"/>
      <c r="AM2257" s="2575"/>
      <c r="AN2257" s="2575"/>
      <c r="AO2257" s="2576"/>
    </row>
    <row r="2258" spans="1:41" s="555" customFormat="1" ht="32.25" customHeight="1">
      <c r="A2258" s="2584"/>
      <c r="B2258" s="2585"/>
      <c r="C2258" s="933" t="s">
        <v>372</v>
      </c>
      <c r="D2258" s="933" t="s">
        <v>373</v>
      </c>
      <c r="E2258" s="933" t="s">
        <v>374</v>
      </c>
      <c r="F2258" s="933" t="s">
        <v>375</v>
      </c>
      <c r="G2258" s="933" t="s">
        <v>376</v>
      </c>
      <c r="H2258" s="933" t="s">
        <v>377</v>
      </c>
      <c r="I2258" s="933" t="s">
        <v>1066</v>
      </c>
      <c r="J2258" s="933" t="s">
        <v>378</v>
      </c>
      <c r="K2258" s="933" t="s">
        <v>890</v>
      </c>
      <c r="L2258" s="933" t="s">
        <v>379</v>
      </c>
      <c r="M2258" s="933" t="s">
        <v>380</v>
      </c>
      <c r="N2258" s="933" t="s">
        <v>381</v>
      </c>
      <c r="O2258" s="933" t="s">
        <v>382</v>
      </c>
      <c r="P2258" s="933" t="s">
        <v>383</v>
      </c>
      <c r="Q2258" s="933" t="s">
        <v>384</v>
      </c>
      <c r="R2258" s="933" t="s">
        <v>412</v>
      </c>
      <c r="S2258" s="933" t="s">
        <v>413</v>
      </c>
      <c r="T2258" s="933" t="s">
        <v>414</v>
      </c>
      <c r="U2258" s="933" t="s">
        <v>415</v>
      </c>
      <c r="V2258" s="933" t="s">
        <v>416</v>
      </c>
      <c r="W2258" s="933" t="s">
        <v>417</v>
      </c>
      <c r="X2258" s="933" t="s">
        <v>418</v>
      </c>
      <c r="Y2258" s="933" t="s">
        <v>419</v>
      </c>
      <c r="Z2258" s="933" t="s">
        <v>420</v>
      </c>
      <c r="AA2258" s="933" t="s">
        <v>421</v>
      </c>
      <c r="AB2258" s="933" t="s">
        <v>422</v>
      </c>
      <c r="AC2258" s="933" t="s">
        <v>423</v>
      </c>
      <c r="AD2258" s="933" t="s">
        <v>424</v>
      </c>
      <c r="AE2258" s="933" t="s">
        <v>425</v>
      </c>
      <c r="AF2258" s="933" t="s">
        <v>426</v>
      </c>
      <c r="AG2258" s="933" t="s">
        <v>427</v>
      </c>
      <c r="AH2258" s="933" t="s">
        <v>3003</v>
      </c>
      <c r="AI2258" s="933" t="s">
        <v>432</v>
      </c>
      <c r="AJ2258" s="933" t="s">
        <v>428</v>
      </c>
      <c r="AK2258" s="933" t="s">
        <v>429</v>
      </c>
      <c r="AL2258" s="933" t="s">
        <v>430</v>
      </c>
      <c r="AM2258" s="933" t="s">
        <v>362</v>
      </c>
      <c r="AN2258" s="933" t="s">
        <v>431</v>
      </c>
      <c r="AO2258" s="933" t="s">
        <v>1260</v>
      </c>
    </row>
    <row r="2259" spans="1:41" s="711" customFormat="1" ht="15" customHeight="1">
      <c r="A2259" s="2642" t="s">
        <v>44</v>
      </c>
      <c r="B2259" s="2642"/>
      <c r="C2259" s="576">
        <v>5.75</v>
      </c>
      <c r="D2259" s="576">
        <v>4</v>
      </c>
      <c r="E2259" s="576" t="s">
        <v>1456</v>
      </c>
      <c r="F2259" s="568">
        <v>6</v>
      </c>
      <c r="G2259" s="568" t="s">
        <v>1226</v>
      </c>
      <c r="H2259" s="568" t="s">
        <v>1226</v>
      </c>
      <c r="I2259" s="568">
        <v>5.5</v>
      </c>
      <c r="J2259" s="568">
        <v>7</v>
      </c>
      <c r="K2259" s="568" t="s">
        <v>3178</v>
      </c>
      <c r="L2259" s="568" t="s">
        <v>807</v>
      </c>
      <c r="M2259" s="568">
        <v>6</v>
      </c>
      <c r="N2259" s="568">
        <v>5</v>
      </c>
      <c r="O2259" s="568" t="s">
        <v>2960</v>
      </c>
      <c r="P2259" s="568">
        <v>4.5</v>
      </c>
      <c r="Q2259" s="568">
        <v>4.5</v>
      </c>
      <c r="R2259" s="546" t="s">
        <v>2829</v>
      </c>
      <c r="S2259" s="548" t="s">
        <v>397</v>
      </c>
      <c r="T2259" s="547">
        <v>6.5</v>
      </c>
      <c r="U2259" s="547">
        <v>5.5</v>
      </c>
      <c r="V2259" s="547" t="s">
        <v>2642</v>
      </c>
      <c r="W2259" s="547">
        <v>5.5</v>
      </c>
      <c r="X2259" s="547" t="s">
        <v>3018</v>
      </c>
      <c r="Y2259" s="547">
        <v>6</v>
      </c>
      <c r="Z2259" s="568" t="s">
        <v>3179</v>
      </c>
      <c r="AA2259" s="568">
        <v>6</v>
      </c>
      <c r="AB2259" s="568">
        <v>6</v>
      </c>
      <c r="AC2259" s="568" t="s">
        <v>794</v>
      </c>
      <c r="AD2259" s="568">
        <v>5</v>
      </c>
      <c r="AE2259" s="568" t="s">
        <v>2736</v>
      </c>
      <c r="AF2259" s="568" t="s">
        <v>2950</v>
      </c>
      <c r="AG2259" s="568">
        <v>5</v>
      </c>
      <c r="AH2259" s="567" t="s">
        <v>3102</v>
      </c>
      <c r="AI2259" s="567" t="s">
        <v>2965</v>
      </c>
      <c r="AJ2259" s="568">
        <v>5.5</v>
      </c>
      <c r="AK2259" s="568">
        <v>4.75</v>
      </c>
      <c r="AL2259" s="568">
        <v>7</v>
      </c>
      <c r="AM2259" s="568">
        <v>4</v>
      </c>
      <c r="AN2259" s="568">
        <v>1</v>
      </c>
      <c r="AO2259" s="568" t="s">
        <v>3180</v>
      </c>
    </row>
    <row r="2260" spans="1:41" ht="15" customHeight="1">
      <c r="A2260" s="2639" t="s">
        <v>45</v>
      </c>
      <c r="B2260" s="2639"/>
      <c r="C2260" s="569"/>
      <c r="D2260" s="569"/>
      <c r="E2260" s="569"/>
      <c r="F2260" s="569"/>
      <c r="G2260" s="569"/>
      <c r="H2260" s="569"/>
      <c r="I2260" s="569"/>
      <c r="J2260" s="569"/>
      <c r="K2260" s="569"/>
      <c r="L2260" s="569"/>
      <c r="M2260" s="569"/>
      <c r="N2260" s="569"/>
      <c r="O2260" s="569"/>
      <c r="P2260" s="569"/>
      <c r="Q2260" s="569"/>
      <c r="R2260" s="546"/>
      <c r="S2260" s="546"/>
      <c r="T2260" s="546"/>
      <c r="U2260" s="546"/>
      <c r="V2260" s="546"/>
      <c r="W2260" s="546"/>
      <c r="X2260" s="546"/>
      <c r="Y2260" s="547"/>
      <c r="Z2260" s="567"/>
      <c r="AA2260" s="567"/>
      <c r="AB2260" s="567"/>
      <c r="AC2260" s="567"/>
      <c r="AD2260" s="567"/>
      <c r="AE2260" s="567"/>
      <c r="AF2260" s="567"/>
      <c r="AG2260" s="567"/>
      <c r="AH2260" s="567"/>
      <c r="AI2260" s="567"/>
      <c r="AJ2260" s="567"/>
      <c r="AK2260" s="567"/>
      <c r="AL2260" s="567"/>
      <c r="AM2260" s="567"/>
      <c r="AN2260" s="568"/>
      <c r="AO2260" s="568"/>
    </row>
    <row r="2261" spans="1:41" ht="15" customHeight="1">
      <c r="A2261" s="514" t="s">
        <v>856</v>
      </c>
      <c r="B2261" s="512" t="s">
        <v>2314</v>
      </c>
      <c r="C2261" s="576">
        <v>8.5</v>
      </c>
      <c r="D2261" s="576">
        <v>8.5</v>
      </c>
      <c r="E2261" s="568">
        <v>8.5</v>
      </c>
      <c r="F2261" s="568" t="s">
        <v>2384</v>
      </c>
      <c r="G2261" s="568">
        <v>8.5</v>
      </c>
      <c r="H2261" s="568">
        <v>7.5</v>
      </c>
      <c r="I2261" s="568">
        <v>8.5</v>
      </c>
      <c r="J2261" s="568">
        <v>8.25</v>
      </c>
      <c r="K2261" s="568" t="s">
        <v>3186</v>
      </c>
      <c r="L2261" s="568" t="s">
        <v>2451</v>
      </c>
      <c r="M2261" s="568">
        <v>13.5</v>
      </c>
      <c r="N2261" s="568" t="s">
        <v>2379</v>
      </c>
      <c r="O2261" s="567" t="s">
        <v>1891</v>
      </c>
      <c r="P2261" s="568">
        <v>11</v>
      </c>
      <c r="Q2261" s="568" t="s">
        <v>2389</v>
      </c>
      <c r="R2261" s="547">
        <v>14</v>
      </c>
      <c r="S2261" s="547" t="s">
        <v>2397</v>
      </c>
      <c r="T2261" s="547" t="s">
        <v>2287</v>
      </c>
      <c r="U2261" s="547">
        <v>13.5</v>
      </c>
      <c r="V2261" s="547">
        <v>13</v>
      </c>
      <c r="W2261" s="547" t="s">
        <v>2451</v>
      </c>
      <c r="X2261" s="547">
        <v>12</v>
      </c>
      <c r="Y2261" s="547">
        <v>14</v>
      </c>
      <c r="Z2261" s="568" t="s">
        <v>2706</v>
      </c>
      <c r="AA2261" s="568" t="s">
        <v>2379</v>
      </c>
      <c r="AB2261" s="568">
        <v>12.5</v>
      </c>
      <c r="AC2261" s="567" t="s">
        <v>3166</v>
      </c>
      <c r="AD2261" s="568" t="s">
        <v>1910</v>
      </c>
      <c r="AE2261" s="568">
        <v>13.5</v>
      </c>
      <c r="AF2261" s="568" t="s">
        <v>2379</v>
      </c>
      <c r="AG2261" s="568" t="s">
        <v>2777</v>
      </c>
      <c r="AH2261" s="568" t="s">
        <v>2389</v>
      </c>
      <c r="AI2261" s="567" t="s">
        <v>3182</v>
      </c>
      <c r="AJ2261" s="568">
        <v>10.5</v>
      </c>
      <c r="AK2261" s="567" t="s">
        <v>3168</v>
      </c>
      <c r="AL2261" s="568">
        <v>13</v>
      </c>
      <c r="AM2261" s="568" t="s">
        <v>2553</v>
      </c>
      <c r="AN2261" s="568">
        <v>5.25</v>
      </c>
      <c r="AO2261" s="568" t="s">
        <v>3148</v>
      </c>
    </row>
    <row r="2262" spans="1:41" ht="15" customHeight="1">
      <c r="A2262" s="514" t="s">
        <v>1085</v>
      </c>
      <c r="B2262" s="512" t="s">
        <v>2315</v>
      </c>
      <c r="C2262" s="576">
        <v>9</v>
      </c>
      <c r="D2262" s="576">
        <v>9</v>
      </c>
      <c r="E2262" s="568">
        <v>9</v>
      </c>
      <c r="F2262" s="568" t="s">
        <v>2351</v>
      </c>
      <c r="G2262" s="568">
        <v>9</v>
      </c>
      <c r="H2262" s="568">
        <v>8</v>
      </c>
      <c r="I2262" s="568">
        <v>9</v>
      </c>
      <c r="J2262" s="568">
        <v>8.5</v>
      </c>
      <c r="K2262" s="568" t="s">
        <v>3186</v>
      </c>
      <c r="L2262" s="568" t="s">
        <v>2451</v>
      </c>
      <c r="M2262" s="568">
        <v>13.5</v>
      </c>
      <c r="N2262" s="568">
        <v>13.5</v>
      </c>
      <c r="O2262" s="567" t="s">
        <v>1891</v>
      </c>
      <c r="P2262" s="568">
        <v>11</v>
      </c>
      <c r="Q2262" s="568">
        <v>12</v>
      </c>
      <c r="R2262" s="547">
        <v>13</v>
      </c>
      <c r="S2262" s="547" t="s">
        <v>1749</v>
      </c>
      <c r="T2262" s="547" t="s">
        <v>2706</v>
      </c>
      <c r="U2262" s="547">
        <v>13.5</v>
      </c>
      <c r="V2262" s="547">
        <v>13</v>
      </c>
      <c r="W2262" s="547" t="s">
        <v>2451</v>
      </c>
      <c r="X2262" s="547">
        <v>12</v>
      </c>
      <c r="Y2262" s="547">
        <v>14</v>
      </c>
      <c r="Z2262" s="568" t="s">
        <v>2706</v>
      </c>
      <c r="AA2262" s="568" t="s">
        <v>2379</v>
      </c>
      <c r="AB2262" s="568">
        <v>12.5</v>
      </c>
      <c r="AC2262" s="567" t="s">
        <v>3166</v>
      </c>
      <c r="AD2262" s="568" t="s">
        <v>1910</v>
      </c>
      <c r="AE2262" s="568" t="s">
        <v>2706</v>
      </c>
      <c r="AF2262" s="568" t="s">
        <v>2379</v>
      </c>
      <c r="AG2262" s="568" t="s">
        <v>3181</v>
      </c>
      <c r="AH2262" s="568">
        <v>11</v>
      </c>
      <c r="AI2262" s="567" t="s">
        <v>3184</v>
      </c>
      <c r="AJ2262" s="568">
        <v>10</v>
      </c>
      <c r="AK2262" s="567" t="s">
        <v>2507</v>
      </c>
      <c r="AL2262" s="568">
        <v>13</v>
      </c>
      <c r="AM2262" s="568" t="s">
        <v>3187</v>
      </c>
      <c r="AN2262" s="568">
        <v>6</v>
      </c>
      <c r="AO2262" s="568" t="s">
        <v>3171</v>
      </c>
    </row>
    <row r="2263" spans="1:41" ht="15" customHeight="1">
      <c r="A2263" s="514" t="s">
        <v>827</v>
      </c>
      <c r="B2263" s="512" t="s">
        <v>2316</v>
      </c>
      <c r="C2263" s="576">
        <v>9.25</v>
      </c>
      <c r="D2263" s="577" t="s">
        <v>2616</v>
      </c>
      <c r="E2263" s="568">
        <v>9.5</v>
      </c>
      <c r="F2263" s="568" t="s">
        <v>2328</v>
      </c>
      <c r="G2263" s="568">
        <v>9.5</v>
      </c>
      <c r="H2263" s="568">
        <v>8.25</v>
      </c>
      <c r="I2263" s="568">
        <v>9.5</v>
      </c>
      <c r="J2263" s="568">
        <v>8.75</v>
      </c>
      <c r="K2263" s="568" t="s">
        <v>3188</v>
      </c>
      <c r="L2263" s="568" t="s">
        <v>2451</v>
      </c>
      <c r="M2263" s="568">
        <v>13.5</v>
      </c>
      <c r="N2263" s="568">
        <v>13.5</v>
      </c>
      <c r="O2263" s="567" t="s">
        <v>1846</v>
      </c>
      <c r="P2263" s="568">
        <v>11</v>
      </c>
      <c r="Q2263" s="568">
        <v>11</v>
      </c>
      <c r="R2263" s="547">
        <v>13</v>
      </c>
      <c r="S2263" s="547" t="s">
        <v>1749</v>
      </c>
      <c r="T2263" s="547" t="s">
        <v>2706</v>
      </c>
      <c r="U2263" s="547">
        <v>13.5</v>
      </c>
      <c r="V2263" s="547">
        <v>13</v>
      </c>
      <c r="W2263" s="547" t="s">
        <v>2451</v>
      </c>
      <c r="X2263" s="547">
        <v>12</v>
      </c>
      <c r="Y2263" s="547">
        <v>14</v>
      </c>
      <c r="Z2263" s="568" t="s">
        <v>2706</v>
      </c>
      <c r="AA2263" s="568" t="s">
        <v>2379</v>
      </c>
      <c r="AB2263" s="568">
        <v>12.5</v>
      </c>
      <c r="AC2263" s="567" t="s">
        <v>3166</v>
      </c>
      <c r="AD2263" s="568" t="s">
        <v>1933</v>
      </c>
      <c r="AE2263" s="568" t="s">
        <v>2706</v>
      </c>
      <c r="AF2263" s="568" t="s">
        <v>2379</v>
      </c>
      <c r="AG2263" s="568" t="s">
        <v>2269</v>
      </c>
      <c r="AH2263" s="567" t="s">
        <v>3155</v>
      </c>
      <c r="AI2263" s="567" t="s">
        <v>3189</v>
      </c>
      <c r="AJ2263" s="568">
        <v>10</v>
      </c>
      <c r="AK2263" s="567" t="s">
        <v>2817</v>
      </c>
      <c r="AL2263" s="568">
        <v>13</v>
      </c>
      <c r="AM2263" s="568">
        <v>7.6</v>
      </c>
      <c r="AN2263" s="568">
        <v>8</v>
      </c>
      <c r="AO2263" s="568" t="s">
        <v>2826</v>
      </c>
    </row>
    <row r="2264" spans="1:41" ht="15" customHeight="1">
      <c r="A2264" s="514" t="s">
        <v>828</v>
      </c>
      <c r="B2264" s="512" t="s">
        <v>2317</v>
      </c>
      <c r="C2264" s="576">
        <v>9.5</v>
      </c>
      <c r="D2264" s="577">
        <v>9.5</v>
      </c>
      <c r="E2264" s="568">
        <v>10</v>
      </c>
      <c r="F2264" s="547" t="s">
        <v>2323</v>
      </c>
      <c r="G2264" s="568">
        <v>10</v>
      </c>
      <c r="H2264" s="568">
        <v>8.5</v>
      </c>
      <c r="I2264" s="568">
        <v>9.5</v>
      </c>
      <c r="J2264" s="568">
        <v>9</v>
      </c>
      <c r="K2264" s="568" t="s">
        <v>3158</v>
      </c>
      <c r="L2264" s="568" t="s">
        <v>76</v>
      </c>
      <c r="M2264" s="568">
        <v>13</v>
      </c>
      <c r="N2264" s="568" t="s">
        <v>76</v>
      </c>
      <c r="O2264" s="567" t="s">
        <v>1846</v>
      </c>
      <c r="P2264" s="568" t="s">
        <v>76</v>
      </c>
      <c r="Q2264" s="568" t="s">
        <v>76</v>
      </c>
      <c r="R2264" s="547">
        <v>7.75</v>
      </c>
      <c r="S2264" s="547" t="s">
        <v>1749</v>
      </c>
      <c r="T2264" s="547">
        <v>11</v>
      </c>
      <c r="U2264" s="547" t="s">
        <v>76</v>
      </c>
      <c r="V2264" s="547" t="s">
        <v>76</v>
      </c>
      <c r="W2264" s="547" t="s">
        <v>2451</v>
      </c>
      <c r="X2264" s="547">
        <v>12</v>
      </c>
      <c r="Y2264" s="546" t="s">
        <v>2996</v>
      </c>
      <c r="Z2264" s="567" t="s">
        <v>76</v>
      </c>
      <c r="AA2264" s="567" t="s">
        <v>76</v>
      </c>
      <c r="AB2264" s="568">
        <v>12.5</v>
      </c>
      <c r="AC2264" s="567" t="s">
        <v>1342</v>
      </c>
      <c r="AD2264" s="568" t="s">
        <v>2450</v>
      </c>
      <c r="AE2264" s="568" t="s">
        <v>76</v>
      </c>
      <c r="AF2264" s="568">
        <v>11</v>
      </c>
      <c r="AG2264" s="568" t="s">
        <v>76</v>
      </c>
      <c r="AH2264" s="567" t="s">
        <v>3139</v>
      </c>
      <c r="AI2264" s="567" t="s">
        <v>3185</v>
      </c>
      <c r="AJ2264" s="568">
        <v>10</v>
      </c>
      <c r="AK2264" s="567" t="s">
        <v>1939</v>
      </c>
      <c r="AL2264" s="568">
        <v>13</v>
      </c>
      <c r="AM2264" s="568">
        <v>5.5</v>
      </c>
      <c r="AN2264" s="568">
        <v>8</v>
      </c>
      <c r="AO2264" s="568" t="s">
        <v>3157</v>
      </c>
    </row>
    <row r="2265" spans="1:41" ht="15" customHeight="1">
      <c r="A2265" s="514" t="s">
        <v>854</v>
      </c>
      <c r="B2265" s="512" t="s">
        <v>2318</v>
      </c>
      <c r="C2265" s="576" t="s">
        <v>76</v>
      </c>
      <c r="D2265" s="577">
        <v>10</v>
      </c>
      <c r="E2265" s="568" t="s">
        <v>76</v>
      </c>
      <c r="F2265" s="568" t="s">
        <v>76</v>
      </c>
      <c r="G2265" s="568" t="s">
        <v>76</v>
      </c>
      <c r="H2265" s="568">
        <v>8.5</v>
      </c>
      <c r="I2265" s="568">
        <v>9.5</v>
      </c>
      <c r="J2265" s="568">
        <v>9</v>
      </c>
      <c r="K2265" s="568" t="s">
        <v>2424</v>
      </c>
      <c r="L2265" s="568" t="s">
        <v>76</v>
      </c>
      <c r="M2265" s="568" t="s">
        <v>76</v>
      </c>
      <c r="N2265" s="568" t="s">
        <v>76</v>
      </c>
      <c r="O2265" s="567" t="s">
        <v>1846</v>
      </c>
      <c r="P2265" s="568" t="s">
        <v>76</v>
      </c>
      <c r="Q2265" s="568" t="s">
        <v>76</v>
      </c>
      <c r="R2265" s="547">
        <v>7.75</v>
      </c>
      <c r="S2265" s="547" t="s">
        <v>76</v>
      </c>
      <c r="T2265" s="547">
        <v>10</v>
      </c>
      <c r="U2265" s="547" t="s">
        <v>76</v>
      </c>
      <c r="V2265" s="547" t="s">
        <v>76</v>
      </c>
      <c r="W2265" s="547" t="s">
        <v>2451</v>
      </c>
      <c r="X2265" s="547">
        <v>12</v>
      </c>
      <c r="Y2265" s="547" t="s">
        <v>3161</v>
      </c>
      <c r="Z2265" s="567" t="s">
        <v>76</v>
      </c>
      <c r="AA2265" s="567" t="s">
        <v>76</v>
      </c>
      <c r="AB2265" s="568">
        <v>12.5</v>
      </c>
      <c r="AC2265" s="567" t="s">
        <v>1342</v>
      </c>
      <c r="AD2265" s="568" t="s">
        <v>76</v>
      </c>
      <c r="AE2265" s="568" t="s">
        <v>76</v>
      </c>
      <c r="AF2265" s="568">
        <v>11</v>
      </c>
      <c r="AG2265" s="568" t="s">
        <v>76</v>
      </c>
      <c r="AH2265" s="567" t="s">
        <v>3190</v>
      </c>
      <c r="AI2265" s="567" t="s">
        <v>2847</v>
      </c>
      <c r="AJ2265" s="568">
        <v>10</v>
      </c>
      <c r="AK2265" s="567" t="s">
        <v>3175</v>
      </c>
      <c r="AL2265" s="568">
        <v>13</v>
      </c>
      <c r="AM2265" s="568" t="s">
        <v>76</v>
      </c>
      <c r="AN2265" s="568">
        <v>8</v>
      </c>
      <c r="AO2265" s="568" t="s">
        <v>76</v>
      </c>
    </row>
    <row r="2266" spans="1:41" ht="15" customHeight="1">
      <c r="A2266" s="2639" t="s">
        <v>388</v>
      </c>
      <c r="B2266" s="2639"/>
      <c r="C2266" s="568"/>
      <c r="D2266" s="568"/>
      <c r="E2266" s="568"/>
      <c r="F2266" s="568"/>
      <c r="G2266" s="568"/>
      <c r="H2266" s="568"/>
      <c r="I2266" s="568"/>
      <c r="J2266" s="568"/>
      <c r="K2266" s="568"/>
      <c r="L2266" s="568"/>
      <c r="M2266" s="568"/>
      <c r="N2266" s="568"/>
      <c r="O2266" s="567" t="s">
        <v>311</v>
      </c>
      <c r="P2266" s="568"/>
      <c r="Q2266" s="567"/>
      <c r="R2266" s="547"/>
      <c r="S2266" s="547"/>
      <c r="T2266" s="547"/>
      <c r="U2266" s="547"/>
      <c r="V2266" s="547"/>
      <c r="W2266" s="547"/>
      <c r="X2266" s="546"/>
      <c r="Y2266" s="547"/>
      <c r="Z2266" s="567"/>
      <c r="AA2266" s="567"/>
      <c r="AB2266" s="568"/>
      <c r="AC2266" s="567"/>
      <c r="AD2266" s="568"/>
      <c r="AE2266" s="568"/>
      <c r="AF2266" s="568"/>
      <c r="AG2266" s="568"/>
      <c r="AH2266" s="567"/>
      <c r="AI2266" s="567"/>
      <c r="AJ2266" s="567"/>
      <c r="AK2266" s="567"/>
      <c r="AL2266" s="567"/>
      <c r="AM2266" s="567"/>
      <c r="AN2266" s="568"/>
      <c r="AO2266" s="568"/>
    </row>
    <row r="2267" spans="1:41" ht="15" customHeight="1">
      <c r="A2267" s="2639" t="s">
        <v>389</v>
      </c>
      <c r="B2267" s="2639"/>
      <c r="C2267" s="568"/>
      <c r="D2267" s="568"/>
      <c r="E2267" s="568"/>
      <c r="F2267" s="568"/>
      <c r="G2267" s="568"/>
      <c r="H2267" s="568"/>
      <c r="I2267" s="568"/>
      <c r="J2267" s="568"/>
      <c r="K2267" s="568"/>
      <c r="L2267" s="568"/>
      <c r="M2267" s="568"/>
      <c r="N2267" s="568"/>
      <c r="O2267" s="567"/>
      <c r="P2267" s="568"/>
      <c r="Q2267" s="567"/>
      <c r="R2267" s="547"/>
      <c r="S2267" s="547"/>
      <c r="T2267" s="547"/>
      <c r="U2267" s="547"/>
      <c r="V2267" s="547"/>
      <c r="W2267" s="547"/>
      <c r="X2267" s="546"/>
      <c r="Y2267" s="547"/>
      <c r="Z2267" s="567"/>
      <c r="AA2267" s="567"/>
      <c r="AB2267" s="568"/>
      <c r="AC2267" s="567"/>
      <c r="AD2267" s="568"/>
      <c r="AE2267" s="568"/>
      <c r="AF2267" s="568"/>
      <c r="AG2267" s="568"/>
      <c r="AH2267" s="567"/>
      <c r="AI2267" s="567"/>
      <c r="AJ2267" s="567"/>
      <c r="AK2267" s="567"/>
      <c r="AL2267" s="567"/>
      <c r="AM2267" s="567"/>
      <c r="AN2267" s="568"/>
      <c r="AO2267" s="568"/>
    </row>
    <row r="2268" spans="1:41" ht="15" customHeight="1">
      <c r="A2268" s="563"/>
      <c r="B2268" s="564" t="s">
        <v>390</v>
      </c>
      <c r="C2268" s="568">
        <v>12.5</v>
      </c>
      <c r="D2268" s="568">
        <v>8</v>
      </c>
      <c r="E2268" s="568">
        <v>13</v>
      </c>
      <c r="F2268" s="568">
        <v>12</v>
      </c>
      <c r="G2268" s="547" t="s">
        <v>2323</v>
      </c>
      <c r="H2268" s="568">
        <v>12</v>
      </c>
      <c r="I2268" s="568">
        <v>11</v>
      </c>
      <c r="J2268" s="568">
        <v>11</v>
      </c>
      <c r="K2268" s="568">
        <v>13</v>
      </c>
      <c r="L2268" s="568">
        <v>13</v>
      </c>
      <c r="M2268" s="568">
        <v>13</v>
      </c>
      <c r="N2268" s="568">
        <v>13</v>
      </c>
      <c r="O2268" s="568">
        <v>13</v>
      </c>
      <c r="P2268" s="568">
        <v>13</v>
      </c>
      <c r="Q2268" s="568">
        <v>12</v>
      </c>
      <c r="R2268" s="547">
        <v>13</v>
      </c>
      <c r="S2268" s="547">
        <v>13</v>
      </c>
      <c r="T2268" s="547">
        <v>13</v>
      </c>
      <c r="U2268" s="547">
        <v>13</v>
      </c>
      <c r="V2268" s="547">
        <v>13</v>
      </c>
      <c r="W2268" s="547">
        <v>13</v>
      </c>
      <c r="X2268" s="547">
        <v>11</v>
      </c>
      <c r="Y2268" s="547">
        <v>13</v>
      </c>
      <c r="Z2268" s="568">
        <v>13</v>
      </c>
      <c r="AA2268" s="568">
        <v>13</v>
      </c>
      <c r="AB2268" s="568">
        <v>13</v>
      </c>
      <c r="AC2268" s="568">
        <v>13</v>
      </c>
      <c r="AD2268" s="568">
        <v>9</v>
      </c>
      <c r="AE2268" s="568">
        <v>12.5</v>
      </c>
      <c r="AF2268" s="568">
        <v>13</v>
      </c>
      <c r="AG2268" s="568">
        <v>13</v>
      </c>
      <c r="AH2268" s="568">
        <v>13</v>
      </c>
      <c r="AI2268" s="568">
        <v>11.5</v>
      </c>
      <c r="AJ2268" s="568">
        <v>13</v>
      </c>
      <c r="AK2268" s="568">
        <v>13</v>
      </c>
      <c r="AL2268" s="568">
        <v>16</v>
      </c>
      <c r="AM2268" s="568">
        <v>13</v>
      </c>
      <c r="AN2268" s="568">
        <v>8</v>
      </c>
      <c r="AO2268" s="568">
        <v>13</v>
      </c>
    </row>
    <row r="2269" spans="1:41" ht="15" customHeight="1">
      <c r="A2269" s="563"/>
      <c r="B2269" s="564" t="s">
        <v>391</v>
      </c>
      <c r="C2269" s="568">
        <v>11</v>
      </c>
      <c r="D2269" s="568">
        <v>11</v>
      </c>
      <c r="E2269" s="568" t="s">
        <v>76</v>
      </c>
      <c r="F2269" s="568" t="s">
        <v>76</v>
      </c>
      <c r="G2269" s="568" t="s">
        <v>76</v>
      </c>
      <c r="H2269" s="568"/>
      <c r="I2269" s="568" t="s">
        <v>76</v>
      </c>
      <c r="J2269" s="568" t="s">
        <v>76</v>
      </c>
      <c r="K2269" s="568" t="s">
        <v>76</v>
      </c>
      <c r="L2269" s="568" t="s">
        <v>76</v>
      </c>
      <c r="M2269" s="568" t="s">
        <v>76</v>
      </c>
      <c r="N2269" s="568" t="s">
        <v>76</v>
      </c>
      <c r="O2269" s="567" t="s">
        <v>76</v>
      </c>
      <c r="P2269" s="568" t="s">
        <v>76</v>
      </c>
      <c r="Q2269" s="568"/>
      <c r="R2269" s="547"/>
      <c r="S2269" s="547" t="s">
        <v>76</v>
      </c>
      <c r="T2269" s="547" t="s">
        <v>76</v>
      </c>
      <c r="U2269" s="547" t="s">
        <v>76</v>
      </c>
      <c r="V2269" s="547" t="s">
        <v>76</v>
      </c>
      <c r="W2269" s="547" t="s">
        <v>76</v>
      </c>
      <c r="X2269" s="547">
        <v>13</v>
      </c>
      <c r="Y2269" s="547" t="s">
        <v>76</v>
      </c>
      <c r="Z2269" s="568" t="s">
        <v>76</v>
      </c>
      <c r="AA2269" s="568"/>
      <c r="AB2269" s="568" t="s">
        <v>76</v>
      </c>
      <c r="AC2269" s="568" t="s">
        <v>76</v>
      </c>
      <c r="AD2269" s="568" t="s">
        <v>76</v>
      </c>
      <c r="AE2269" s="568" t="s">
        <v>76</v>
      </c>
      <c r="AF2269" s="568" t="s">
        <v>76</v>
      </c>
      <c r="AG2269" s="568" t="s">
        <v>76</v>
      </c>
      <c r="AH2269" s="567" t="s">
        <v>76</v>
      </c>
      <c r="AI2269" s="568" t="s">
        <v>76</v>
      </c>
      <c r="AJ2269" s="568" t="s">
        <v>76</v>
      </c>
      <c r="AK2269" s="567" t="s">
        <v>76</v>
      </c>
      <c r="AL2269" s="568" t="s">
        <v>76</v>
      </c>
      <c r="AM2269" s="568"/>
      <c r="AN2269" s="568" t="s">
        <v>76</v>
      </c>
      <c r="AO2269" s="568">
        <v>13</v>
      </c>
    </row>
    <row r="2270" spans="1:41" ht="15" customHeight="1">
      <c r="A2270" s="2639" t="s">
        <v>400</v>
      </c>
      <c r="B2270" s="2639"/>
      <c r="C2270" s="568"/>
      <c r="D2270" s="568"/>
      <c r="E2270" s="568"/>
      <c r="F2270" s="568"/>
      <c r="G2270" s="568"/>
      <c r="H2270" s="568"/>
      <c r="I2270" s="568"/>
      <c r="J2270" s="568"/>
      <c r="K2270" s="568"/>
      <c r="L2270" s="568"/>
      <c r="M2270" s="568"/>
      <c r="N2270" s="568"/>
      <c r="O2270" s="567"/>
      <c r="P2270" s="568"/>
      <c r="Q2270" s="567"/>
      <c r="R2270" s="547"/>
      <c r="S2270" s="547"/>
      <c r="T2270" s="547"/>
      <c r="U2270" s="547"/>
      <c r="V2270" s="547"/>
      <c r="W2270" s="547"/>
      <c r="X2270" s="547"/>
      <c r="Y2270" s="547"/>
      <c r="Z2270" s="567"/>
      <c r="AA2270" s="567"/>
      <c r="AB2270" s="568"/>
      <c r="AC2270" s="568"/>
      <c r="AD2270" s="568"/>
      <c r="AE2270" s="568"/>
      <c r="AF2270" s="568"/>
      <c r="AG2270" s="568"/>
      <c r="AH2270" s="567"/>
      <c r="AI2270" s="568"/>
      <c r="AJ2270" s="568"/>
      <c r="AK2270" s="567"/>
      <c r="AL2270" s="568"/>
      <c r="AM2270" s="568"/>
      <c r="AN2270" s="568"/>
      <c r="AO2270" s="568"/>
    </row>
    <row r="2271" spans="1:41" ht="15" customHeight="1">
      <c r="B2271" s="564" t="s">
        <v>390</v>
      </c>
      <c r="C2271" s="568">
        <v>12.5</v>
      </c>
      <c r="D2271" s="568">
        <v>13</v>
      </c>
      <c r="E2271" s="568">
        <v>15</v>
      </c>
      <c r="F2271" s="568">
        <v>13</v>
      </c>
      <c r="G2271" s="568">
        <v>12.5</v>
      </c>
      <c r="H2271" s="568">
        <v>12</v>
      </c>
      <c r="I2271" s="568">
        <v>11</v>
      </c>
      <c r="J2271" s="568">
        <v>13</v>
      </c>
      <c r="K2271" s="568">
        <v>13</v>
      </c>
      <c r="L2271" s="568">
        <v>13</v>
      </c>
      <c r="M2271" s="568">
        <v>13</v>
      </c>
      <c r="N2271" s="568">
        <v>13</v>
      </c>
      <c r="O2271" s="568">
        <v>13</v>
      </c>
      <c r="P2271" s="568">
        <v>13</v>
      </c>
      <c r="Q2271" s="568">
        <v>13</v>
      </c>
      <c r="R2271" s="547">
        <v>13</v>
      </c>
      <c r="S2271" s="547">
        <v>13</v>
      </c>
      <c r="T2271" s="547">
        <v>13</v>
      </c>
      <c r="U2271" s="547">
        <v>13</v>
      </c>
      <c r="V2271" s="547">
        <v>13</v>
      </c>
      <c r="W2271" s="547">
        <v>13</v>
      </c>
      <c r="X2271" s="547">
        <v>13</v>
      </c>
      <c r="Y2271" s="547">
        <v>13</v>
      </c>
      <c r="Z2271" s="568">
        <v>13</v>
      </c>
      <c r="AA2271" s="568">
        <v>13</v>
      </c>
      <c r="AB2271" s="568">
        <v>13</v>
      </c>
      <c r="AC2271" s="568">
        <v>13</v>
      </c>
      <c r="AD2271" s="568">
        <v>13</v>
      </c>
      <c r="AE2271" s="568">
        <v>13</v>
      </c>
      <c r="AF2271" s="568">
        <v>13</v>
      </c>
      <c r="AG2271" s="568">
        <v>13</v>
      </c>
      <c r="AH2271" s="568">
        <v>13</v>
      </c>
      <c r="AI2271" s="568">
        <v>12.5</v>
      </c>
      <c r="AJ2271" s="568">
        <v>13</v>
      </c>
      <c r="AK2271" s="568">
        <v>13</v>
      </c>
      <c r="AL2271" s="568">
        <v>13</v>
      </c>
      <c r="AM2271" s="568">
        <v>13</v>
      </c>
      <c r="AN2271" s="568">
        <v>13</v>
      </c>
      <c r="AO2271" s="568">
        <v>13</v>
      </c>
    </row>
    <row r="2272" spans="1:41" ht="15" customHeight="1">
      <c r="B2272" s="564" t="s">
        <v>391</v>
      </c>
      <c r="C2272" s="568" t="s">
        <v>76</v>
      </c>
      <c r="D2272" s="568" t="s">
        <v>76</v>
      </c>
      <c r="E2272" s="568" t="s">
        <v>76</v>
      </c>
      <c r="F2272" s="568" t="s">
        <v>76</v>
      </c>
      <c r="G2272" s="568" t="s">
        <v>76</v>
      </c>
      <c r="H2272" s="568" t="s">
        <v>76</v>
      </c>
      <c r="I2272" s="568">
        <v>12.5</v>
      </c>
      <c r="J2272" s="568" t="s">
        <v>76</v>
      </c>
      <c r="K2272" s="568" t="s">
        <v>76</v>
      </c>
      <c r="L2272" s="568" t="s">
        <v>76</v>
      </c>
      <c r="M2272" s="568" t="s">
        <v>76</v>
      </c>
      <c r="N2272" s="568" t="s">
        <v>76</v>
      </c>
      <c r="O2272" s="568" t="s">
        <v>76</v>
      </c>
      <c r="P2272" s="567" t="s">
        <v>76</v>
      </c>
      <c r="Q2272" s="567" t="s">
        <v>76</v>
      </c>
      <c r="R2272" s="547"/>
      <c r="S2272" s="547" t="s">
        <v>76</v>
      </c>
      <c r="T2272" s="547" t="s">
        <v>76</v>
      </c>
      <c r="U2272" s="547" t="s">
        <v>76</v>
      </c>
      <c r="V2272" s="547" t="s">
        <v>76</v>
      </c>
      <c r="W2272" s="547" t="s">
        <v>76</v>
      </c>
      <c r="X2272" s="547" t="s">
        <v>76</v>
      </c>
      <c r="Y2272" s="547" t="s">
        <v>76</v>
      </c>
      <c r="Z2272" s="568" t="s">
        <v>76</v>
      </c>
      <c r="AA2272" s="568" t="s">
        <v>76</v>
      </c>
      <c r="AB2272" s="568" t="s">
        <v>76</v>
      </c>
      <c r="AC2272" s="568" t="s">
        <v>76</v>
      </c>
      <c r="AD2272" s="568" t="s">
        <v>76</v>
      </c>
      <c r="AE2272" s="568" t="s">
        <v>76</v>
      </c>
      <c r="AF2272" s="568" t="s">
        <v>76</v>
      </c>
      <c r="AG2272" s="568"/>
      <c r="AH2272" s="568" t="s">
        <v>76</v>
      </c>
      <c r="AI2272" s="568">
        <v>13</v>
      </c>
      <c r="AJ2272" s="568" t="s">
        <v>76</v>
      </c>
      <c r="AK2272" s="567" t="s">
        <v>76</v>
      </c>
      <c r="AL2272" s="568" t="s">
        <v>76</v>
      </c>
      <c r="AM2272" s="568"/>
      <c r="AN2272" s="568" t="s">
        <v>76</v>
      </c>
      <c r="AO2272" s="568">
        <v>13</v>
      </c>
    </row>
    <row r="2273" spans="1:41" ht="15" customHeight="1">
      <c r="A2273" s="2639" t="s">
        <v>47</v>
      </c>
      <c r="B2273" s="2639"/>
      <c r="C2273" s="568"/>
      <c r="D2273" s="568"/>
      <c r="E2273" s="568"/>
      <c r="F2273" s="568"/>
      <c r="G2273" s="568"/>
      <c r="H2273" s="568"/>
      <c r="I2273" s="568"/>
      <c r="J2273" s="568"/>
      <c r="K2273" s="568"/>
      <c r="L2273" s="568"/>
      <c r="M2273" s="568"/>
      <c r="N2273" s="568"/>
      <c r="O2273" s="568"/>
      <c r="P2273" s="567"/>
      <c r="Q2273" s="567"/>
      <c r="R2273" s="547" t="s">
        <v>1285</v>
      </c>
      <c r="S2273" s="547"/>
      <c r="T2273" s="547"/>
      <c r="U2273" s="547"/>
      <c r="V2273" s="547"/>
      <c r="W2273" s="547"/>
      <c r="X2273" s="547"/>
      <c r="Y2273" s="547"/>
      <c r="Z2273" s="568"/>
      <c r="AA2273" s="568"/>
      <c r="AB2273" s="568"/>
      <c r="AC2273" s="568"/>
      <c r="AD2273" s="568"/>
      <c r="AE2273" s="568"/>
      <c r="AF2273" s="568"/>
      <c r="AG2273" s="568"/>
      <c r="AH2273" s="568"/>
      <c r="AI2273" s="568"/>
      <c r="AJ2273" s="568"/>
      <c r="AK2273" s="567"/>
      <c r="AL2273" s="568"/>
      <c r="AM2273" s="568"/>
      <c r="AN2273" s="568"/>
      <c r="AO2273" s="568"/>
    </row>
    <row r="2274" spans="1:41" ht="15" customHeight="1">
      <c r="B2274" s="564" t="s">
        <v>390</v>
      </c>
      <c r="C2274" s="568">
        <v>12.5</v>
      </c>
      <c r="D2274" s="547">
        <v>13</v>
      </c>
      <c r="E2274" s="547">
        <v>12</v>
      </c>
      <c r="F2274" s="568">
        <v>13</v>
      </c>
      <c r="G2274" s="547" t="s">
        <v>1645</v>
      </c>
      <c r="H2274" s="568">
        <v>10.5</v>
      </c>
      <c r="I2274" s="568">
        <v>11</v>
      </c>
      <c r="J2274" s="568">
        <v>12</v>
      </c>
      <c r="K2274" s="568">
        <v>15</v>
      </c>
      <c r="L2274" s="568">
        <v>15.5</v>
      </c>
      <c r="M2274" s="568">
        <v>13</v>
      </c>
      <c r="N2274" s="568">
        <v>13</v>
      </c>
      <c r="O2274" s="568">
        <v>13</v>
      </c>
      <c r="P2274" s="568">
        <v>13</v>
      </c>
      <c r="Q2274" s="570">
        <v>13</v>
      </c>
      <c r="R2274" s="547">
        <v>16</v>
      </c>
      <c r="S2274" s="547">
        <v>13</v>
      </c>
      <c r="T2274" s="547">
        <v>13</v>
      </c>
      <c r="U2274" s="547">
        <v>13</v>
      </c>
      <c r="V2274" s="547">
        <v>16</v>
      </c>
      <c r="W2274" s="547">
        <v>16.5</v>
      </c>
      <c r="X2274" s="547">
        <v>14.5</v>
      </c>
      <c r="Y2274" s="547">
        <v>11.5</v>
      </c>
      <c r="Z2274" s="568">
        <v>13</v>
      </c>
      <c r="AA2274" s="568">
        <v>13</v>
      </c>
      <c r="AB2274" s="568">
        <v>11.5</v>
      </c>
      <c r="AC2274" s="568">
        <v>15.3</v>
      </c>
      <c r="AD2274" s="568">
        <v>15</v>
      </c>
      <c r="AE2274" s="568">
        <v>13</v>
      </c>
      <c r="AF2274" s="568">
        <v>11.5</v>
      </c>
      <c r="AG2274" s="568">
        <v>13</v>
      </c>
      <c r="AH2274" s="568">
        <v>14.5</v>
      </c>
      <c r="AI2274" s="568">
        <v>14</v>
      </c>
      <c r="AJ2274" s="568">
        <v>13</v>
      </c>
      <c r="AK2274" s="568">
        <v>11.5</v>
      </c>
      <c r="AL2274" s="568" t="s">
        <v>76</v>
      </c>
      <c r="AM2274" s="568" t="s">
        <v>76</v>
      </c>
      <c r="AN2274" s="568" t="s">
        <v>1669</v>
      </c>
      <c r="AO2274" s="568">
        <v>13</v>
      </c>
    </row>
    <row r="2275" spans="1:41" ht="15" customHeight="1">
      <c r="B2275" s="564" t="s">
        <v>391</v>
      </c>
      <c r="C2275" s="568"/>
      <c r="D2275" s="568" t="s">
        <v>76</v>
      </c>
      <c r="E2275" s="568" t="s">
        <v>76</v>
      </c>
      <c r="F2275" s="568" t="s">
        <v>76</v>
      </c>
      <c r="G2275" s="568" t="s">
        <v>76</v>
      </c>
      <c r="H2275" s="568" t="s">
        <v>76</v>
      </c>
      <c r="I2275" s="568">
        <v>11.5</v>
      </c>
      <c r="J2275" s="568" t="s">
        <v>76</v>
      </c>
      <c r="K2275" s="568" t="s">
        <v>76</v>
      </c>
      <c r="L2275" s="568" t="s">
        <v>76</v>
      </c>
      <c r="M2275" s="568" t="s">
        <v>76</v>
      </c>
      <c r="N2275" s="568" t="s">
        <v>76</v>
      </c>
      <c r="O2275" s="568" t="s">
        <v>76</v>
      </c>
      <c r="P2275" s="567" t="s">
        <v>76</v>
      </c>
      <c r="Q2275" s="567" t="s">
        <v>76</v>
      </c>
      <c r="R2275" s="547" t="s">
        <v>76</v>
      </c>
      <c r="S2275" s="547" t="s">
        <v>76</v>
      </c>
      <c r="T2275" s="547" t="s">
        <v>76</v>
      </c>
      <c r="U2275" s="547" t="s">
        <v>76</v>
      </c>
      <c r="V2275" s="547">
        <v>17</v>
      </c>
      <c r="W2275" s="547" t="s">
        <v>76</v>
      </c>
      <c r="X2275" s="547" t="s">
        <v>76</v>
      </c>
      <c r="Y2275" s="547" t="s">
        <v>76</v>
      </c>
      <c r="Z2275" s="568" t="s">
        <v>76</v>
      </c>
      <c r="AA2275" s="568" t="s">
        <v>76</v>
      </c>
      <c r="AB2275" s="568" t="s">
        <v>76</v>
      </c>
      <c r="AC2275" s="568" t="s">
        <v>3163</v>
      </c>
      <c r="AD2275" s="568" t="s">
        <v>76</v>
      </c>
      <c r="AE2275" s="568" t="s">
        <v>76</v>
      </c>
      <c r="AF2275" s="568" t="s">
        <v>76</v>
      </c>
      <c r="AG2275" s="568" t="s">
        <v>76</v>
      </c>
      <c r="AH2275" s="568" t="s">
        <v>76</v>
      </c>
      <c r="AI2275" s="568" t="s">
        <v>76</v>
      </c>
      <c r="AJ2275" s="568" t="s">
        <v>76</v>
      </c>
      <c r="AK2275" s="567" t="s">
        <v>76</v>
      </c>
      <c r="AL2275" s="568" t="s">
        <v>76</v>
      </c>
      <c r="AM2275" s="568" t="s">
        <v>76</v>
      </c>
      <c r="AN2275" s="568" t="s">
        <v>76</v>
      </c>
      <c r="AO2275" s="568">
        <v>15.5</v>
      </c>
    </row>
    <row r="2276" spans="1:41" ht="15" customHeight="1">
      <c r="A2276" s="2639" t="s">
        <v>407</v>
      </c>
      <c r="B2276" s="2639"/>
      <c r="C2276" s="568"/>
      <c r="D2276" s="568"/>
      <c r="E2276" s="568"/>
      <c r="F2276" s="568"/>
      <c r="G2276" s="568"/>
      <c r="H2276" s="568"/>
      <c r="I2276" s="568"/>
      <c r="J2276" s="568"/>
      <c r="K2276" s="568"/>
      <c r="L2276" s="568"/>
      <c r="M2276" s="568"/>
      <c r="N2276" s="568"/>
      <c r="O2276" s="568"/>
      <c r="P2276" s="567"/>
      <c r="Q2276" s="567"/>
      <c r="R2276" s="547"/>
      <c r="S2276" s="547"/>
      <c r="T2276" s="547"/>
      <c r="U2276" s="547"/>
      <c r="V2276" s="547"/>
      <c r="W2276" s="547"/>
      <c r="X2276" s="547"/>
      <c r="Y2276" s="547"/>
      <c r="Z2276" s="567"/>
      <c r="AA2276" s="567"/>
      <c r="AB2276" s="568"/>
      <c r="AC2276" s="571"/>
      <c r="AD2276" s="568"/>
      <c r="AE2276" s="568"/>
      <c r="AF2276" s="568"/>
      <c r="AG2276" s="568"/>
      <c r="AH2276" s="568"/>
      <c r="AI2276" s="568"/>
      <c r="AJ2276" s="568"/>
      <c r="AK2276" s="567"/>
      <c r="AL2276" s="568"/>
      <c r="AM2276" s="568"/>
      <c r="AN2276" s="568"/>
      <c r="AO2276" s="568"/>
    </row>
    <row r="2277" spans="1:41" ht="15" customHeight="1">
      <c r="A2277" s="565" t="s">
        <v>856</v>
      </c>
      <c r="B2277" s="703" t="s">
        <v>1258</v>
      </c>
      <c r="C2277" s="568"/>
      <c r="D2277" s="568"/>
      <c r="E2277" s="568"/>
      <c r="F2277" s="568"/>
      <c r="G2277" s="568"/>
      <c r="H2277" s="568"/>
      <c r="I2277" s="568"/>
      <c r="J2277" s="568"/>
      <c r="K2277" s="568"/>
      <c r="L2277" s="568"/>
      <c r="M2277" s="568"/>
      <c r="N2277" s="568"/>
      <c r="O2277" s="568"/>
      <c r="P2277" s="567"/>
      <c r="Q2277" s="567"/>
      <c r="R2277" s="547"/>
      <c r="S2277" s="547"/>
      <c r="T2277" s="547"/>
      <c r="U2277" s="547"/>
      <c r="V2277" s="547"/>
      <c r="W2277" s="547"/>
      <c r="X2277" s="547"/>
      <c r="Y2277" s="547"/>
      <c r="Z2277" s="567"/>
      <c r="AA2277" s="567"/>
      <c r="AB2277" s="568"/>
      <c r="AC2277" s="568"/>
      <c r="AD2277" s="568"/>
      <c r="AE2277" s="568"/>
      <c r="AF2277" s="568"/>
      <c r="AG2277" s="568"/>
      <c r="AH2277" s="568"/>
      <c r="AI2277" s="568"/>
      <c r="AJ2277" s="568"/>
      <c r="AK2277" s="567"/>
      <c r="AL2277" s="568"/>
      <c r="AM2277" s="568"/>
      <c r="AN2277" s="568"/>
      <c r="AO2277" s="568"/>
    </row>
    <row r="2278" spans="1:41" ht="15" customHeight="1">
      <c r="A2278" s="565"/>
      <c r="B2278" s="564" t="s">
        <v>401</v>
      </c>
      <c r="C2278" s="568">
        <v>13</v>
      </c>
      <c r="D2278" s="568">
        <v>14</v>
      </c>
      <c r="E2278" s="547">
        <v>15</v>
      </c>
      <c r="F2278" s="568">
        <v>13</v>
      </c>
      <c r="G2278" s="568">
        <v>13</v>
      </c>
      <c r="H2278" s="568">
        <v>13</v>
      </c>
      <c r="I2278" s="568">
        <v>12.5</v>
      </c>
      <c r="J2278" s="568">
        <v>14.5</v>
      </c>
      <c r="K2278" s="568">
        <v>14.5</v>
      </c>
      <c r="L2278" s="568">
        <v>15</v>
      </c>
      <c r="M2278" s="568">
        <v>14.5</v>
      </c>
      <c r="N2278" s="568">
        <v>15</v>
      </c>
      <c r="O2278" s="568">
        <v>15</v>
      </c>
      <c r="P2278" s="568">
        <v>13.5</v>
      </c>
      <c r="Q2278" s="568">
        <v>15</v>
      </c>
      <c r="R2278" s="547">
        <v>16</v>
      </c>
      <c r="S2278" s="547">
        <v>14.5</v>
      </c>
      <c r="T2278" s="547">
        <v>16</v>
      </c>
      <c r="U2278" s="547">
        <v>14.5</v>
      </c>
      <c r="V2278" s="547">
        <v>15</v>
      </c>
      <c r="W2278" s="547">
        <v>14.5</v>
      </c>
      <c r="X2278" s="547">
        <v>14.5</v>
      </c>
      <c r="Y2278" s="547">
        <v>14.5</v>
      </c>
      <c r="Z2278" s="568">
        <v>14.5</v>
      </c>
      <c r="AA2278" s="568" t="s">
        <v>1668</v>
      </c>
      <c r="AB2278" s="568">
        <v>15.5</v>
      </c>
      <c r="AC2278" s="568">
        <v>11.5</v>
      </c>
      <c r="AD2278" s="568">
        <v>15</v>
      </c>
      <c r="AE2278" s="568">
        <v>15.5</v>
      </c>
      <c r="AF2278" s="568">
        <v>13.5</v>
      </c>
      <c r="AG2278" s="568">
        <v>15</v>
      </c>
      <c r="AH2278" s="568">
        <v>13</v>
      </c>
      <c r="AI2278" s="568">
        <v>10.25</v>
      </c>
      <c r="AJ2278" s="568">
        <v>14</v>
      </c>
      <c r="AK2278" s="568">
        <v>15</v>
      </c>
      <c r="AL2278" s="568">
        <v>14.5</v>
      </c>
      <c r="AM2278" s="568">
        <v>12</v>
      </c>
      <c r="AN2278" s="568">
        <v>13</v>
      </c>
      <c r="AO2278" s="568">
        <v>13</v>
      </c>
    </row>
    <row r="2279" spans="1:41" ht="15" customHeight="1">
      <c r="A2279" s="565"/>
      <c r="B2279" s="564" t="s">
        <v>402</v>
      </c>
      <c r="C2279" s="568" t="s">
        <v>76</v>
      </c>
      <c r="D2279" s="568" t="s">
        <v>76</v>
      </c>
      <c r="E2279" s="568" t="s">
        <v>76</v>
      </c>
      <c r="F2279" s="568" t="s">
        <v>76</v>
      </c>
      <c r="G2279" s="568" t="s">
        <v>76</v>
      </c>
      <c r="H2279" s="568" t="s">
        <v>76</v>
      </c>
      <c r="I2279" s="568" t="s">
        <v>76</v>
      </c>
      <c r="J2279" s="568" t="s">
        <v>76</v>
      </c>
      <c r="K2279" s="568" t="s">
        <v>76</v>
      </c>
      <c r="L2279" s="568"/>
      <c r="M2279" s="568" t="s">
        <v>76</v>
      </c>
      <c r="N2279" s="568" t="s">
        <v>76</v>
      </c>
      <c r="O2279" s="568" t="s">
        <v>76</v>
      </c>
      <c r="P2279" s="567" t="s">
        <v>76</v>
      </c>
      <c r="Q2279" s="567" t="s">
        <v>76</v>
      </c>
      <c r="R2279" s="547" t="s">
        <v>76</v>
      </c>
      <c r="S2279" s="547" t="s">
        <v>76</v>
      </c>
      <c r="T2279" s="547" t="s">
        <v>76</v>
      </c>
      <c r="U2279" s="547" t="s">
        <v>76</v>
      </c>
      <c r="V2279" s="547" t="s">
        <v>76</v>
      </c>
      <c r="W2279" s="547" t="s">
        <v>76</v>
      </c>
      <c r="X2279" s="547" t="s">
        <v>76</v>
      </c>
      <c r="Y2279" s="547" t="s">
        <v>76</v>
      </c>
      <c r="Z2279" s="568" t="s">
        <v>76</v>
      </c>
      <c r="AA2279" s="568" t="s">
        <v>76</v>
      </c>
      <c r="AB2279" s="567" t="s">
        <v>76</v>
      </c>
      <c r="AC2279" s="568">
        <v>14.5</v>
      </c>
      <c r="AD2279" s="568" t="s">
        <v>76</v>
      </c>
      <c r="AE2279" s="568" t="s">
        <v>76</v>
      </c>
      <c r="AF2279" s="568" t="s">
        <v>76</v>
      </c>
      <c r="AG2279" s="568" t="s">
        <v>76</v>
      </c>
      <c r="AH2279" s="568" t="s">
        <v>76</v>
      </c>
      <c r="AI2279" s="568">
        <v>14.25</v>
      </c>
      <c r="AJ2279" s="568" t="s">
        <v>76</v>
      </c>
      <c r="AK2279" s="567" t="s">
        <v>76</v>
      </c>
      <c r="AL2279" s="568" t="s">
        <v>76</v>
      </c>
      <c r="AM2279" s="568">
        <v>12.5</v>
      </c>
      <c r="AN2279" s="568" t="s">
        <v>76</v>
      </c>
      <c r="AO2279" s="568">
        <v>13</v>
      </c>
    </row>
    <row r="2280" spans="1:41" ht="15" customHeight="1">
      <c r="A2280" s="565" t="s">
        <v>1085</v>
      </c>
      <c r="B2280" s="701" t="s">
        <v>1259</v>
      </c>
      <c r="C2280" s="568"/>
      <c r="D2280" s="568"/>
      <c r="E2280" s="568"/>
      <c r="F2280" s="568"/>
      <c r="G2280" s="568"/>
      <c r="H2280" s="568"/>
      <c r="I2280" s="568"/>
      <c r="J2280" s="568"/>
      <c r="K2280" s="568"/>
      <c r="L2280" s="568"/>
      <c r="M2280" s="568"/>
      <c r="N2280" s="568"/>
      <c r="O2280" s="568"/>
      <c r="P2280" s="567"/>
      <c r="Q2280" s="567"/>
      <c r="R2280" s="547"/>
      <c r="S2280" s="547"/>
      <c r="T2280" s="547"/>
      <c r="U2280" s="547"/>
      <c r="V2280" s="547"/>
      <c r="W2280" s="547"/>
      <c r="X2280" s="547"/>
      <c r="Y2280" s="547"/>
      <c r="Z2280" s="568"/>
      <c r="AA2280" s="568"/>
      <c r="AB2280" s="567"/>
      <c r="AC2280" s="568"/>
      <c r="AD2280" s="568"/>
      <c r="AE2280" s="568"/>
      <c r="AF2280" s="568"/>
      <c r="AG2280" s="568"/>
      <c r="AH2280" s="568"/>
      <c r="AI2280" s="568"/>
      <c r="AJ2280" s="568"/>
      <c r="AK2280" s="567"/>
      <c r="AL2280" s="568"/>
      <c r="AM2280" s="568"/>
      <c r="AN2280" s="568"/>
      <c r="AO2280" s="568"/>
    </row>
    <row r="2281" spans="1:41" ht="15" customHeight="1">
      <c r="B2281" s="564" t="s">
        <v>401</v>
      </c>
      <c r="C2281" s="568">
        <v>13</v>
      </c>
      <c r="D2281" s="568">
        <v>14</v>
      </c>
      <c r="E2281" s="568">
        <v>14.5</v>
      </c>
      <c r="F2281" s="568">
        <v>12</v>
      </c>
      <c r="G2281" s="568">
        <v>13</v>
      </c>
      <c r="H2281" s="568">
        <v>11.5</v>
      </c>
      <c r="I2281" s="568">
        <v>13</v>
      </c>
      <c r="J2281" s="568">
        <v>14</v>
      </c>
      <c r="K2281" s="568">
        <v>16</v>
      </c>
      <c r="L2281" s="568">
        <v>15.5</v>
      </c>
      <c r="M2281" s="568">
        <v>14.5</v>
      </c>
      <c r="N2281" s="568">
        <v>15</v>
      </c>
      <c r="O2281" s="568">
        <v>15</v>
      </c>
      <c r="P2281" s="568">
        <v>13.5</v>
      </c>
      <c r="Q2281" s="568">
        <v>15</v>
      </c>
      <c r="R2281" s="547">
        <v>16</v>
      </c>
      <c r="S2281" s="547">
        <v>14.5</v>
      </c>
      <c r="T2281" s="547">
        <v>17</v>
      </c>
      <c r="U2281" s="547" t="s">
        <v>76</v>
      </c>
      <c r="V2281" s="547">
        <v>16</v>
      </c>
      <c r="W2281" s="547">
        <v>14.5</v>
      </c>
      <c r="X2281" s="547">
        <v>14.5</v>
      </c>
      <c r="Y2281" s="547">
        <v>14.5</v>
      </c>
      <c r="Z2281" s="568">
        <v>15.5</v>
      </c>
      <c r="AA2281" s="568">
        <v>18</v>
      </c>
      <c r="AB2281" s="568">
        <v>15.5</v>
      </c>
      <c r="AC2281" s="568">
        <v>15.3</v>
      </c>
      <c r="AD2281" s="568">
        <v>15</v>
      </c>
      <c r="AE2281" s="568">
        <v>15.5</v>
      </c>
      <c r="AF2281" s="568">
        <v>13.5</v>
      </c>
      <c r="AG2281" s="568">
        <v>15</v>
      </c>
      <c r="AH2281" s="568">
        <v>14.5</v>
      </c>
      <c r="AI2281" s="568">
        <v>17.5</v>
      </c>
      <c r="AJ2281" s="568">
        <v>15</v>
      </c>
      <c r="AK2281" s="568">
        <v>14.5</v>
      </c>
      <c r="AL2281" s="568">
        <v>14.5</v>
      </c>
      <c r="AM2281" s="568" t="s">
        <v>76</v>
      </c>
      <c r="AN2281" s="568" t="s">
        <v>1669</v>
      </c>
      <c r="AO2281" s="568">
        <v>13</v>
      </c>
    </row>
    <row r="2282" spans="1:41" ht="15" customHeight="1">
      <c r="B2282" s="564" t="s">
        <v>402</v>
      </c>
      <c r="C2282" s="568" t="s">
        <v>76</v>
      </c>
      <c r="D2282" s="568" t="s">
        <v>76</v>
      </c>
      <c r="E2282" s="568" t="s">
        <v>76</v>
      </c>
      <c r="F2282" s="568" t="s">
        <v>76</v>
      </c>
      <c r="G2282" s="568" t="s">
        <v>76</v>
      </c>
      <c r="H2282" s="568" t="s">
        <v>76</v>
      </c>
      <c r="I2282" s="568" t="s">
        <v>76</v>
      </c>
      <c r="J2282" s="568" t="s">
        <v>76</v>
      </c>
      <c r="K2282" s="568" t="s">
        <v>76</v>
      </c>
      <c r="L2282" s="568" t="s">
        <v>76</v>
      </c>
      <c r="M2282" s="568" t="s">
        <v>76</v>
      </c>
      <c r="N2282" s="568">
        <v>16</v>
      </c>
      <c r="O2282" s="568" t="s">
        <v>76</v>
      </c>
      <c r="P2282" s="568" t="s">
        <v>76</v>
      </c>
      <c r="Q2282" s="568" t="s">
        <v>76</v>
      </c>
      <c r="R2282" s="547" t="s">
        <v>76</v>
      </c>
      <c r="S2282" s="547" t="s">
        <v>76</v>
      </c>
      <c r="T2282" s="547" t="s">
        <v>76</v>
      </c>
      <c r="U2282" s="547" t="s">
        <v>76</v>
      </c>
      <c r="V2282" s="547">
        <v>17</v>
      </c>
      <c r="W2282" s="547" t="s">
        <v>76</v>
      </c>
      <c r="X2282" s="547" t="s">
        <v>76</v>
      </c>
      <c r="Y2282" s="547" t="s">
        <v>76</v>
      </c>
      <c r="Z2282" s="568" t="s">
        <v>76</v>
      </c>
      <c r="AA2282" s="568" t="s">
        <v>76</v>
      </c>
      <c r="AB2282" s="568" t="s">
        <v>76</v>
      </c>
      <c r="AC2282" s="568" t="s">
        <v>3163</v>
      </c>
      <c r="AD2282" s="568" t="s">
        <v>76</v>
      </c>
      <c r="AE2282" s="568" t="s">
        <v>76</v>
      </c>
      <c r="AF2282" s="568" t="s">
        <v>76</v>
      </c>
      <c r="AG2282" s="568" t="s">
        <v>76</v>
      </c>
      <c r="AH2282" s="568" t="s">
        <v>76</v>
      </c>
      <c r="AI2282" s="568" t="s">
        <v>76</v>
      </c>
      <c r="AJ2282" s="568" t="s">
        <v>76</v>
      </c>
      <c r="AK2282" s="568" t="s">
        <v>76</v>
      </c>
      <c r="AL2282" s="568" t="s">
        <v>76</v>
      </c>
      <c r="AM2282" s="568" t="s">
        <v>76</v>
      </c>
      <c r="AN2282" s="568" t="s">
        <v>76</v>
      </c>
      <c r="AO2282" s="568">
        <v>15.5</v>
      </c>
    </row>
    <row r="2283" spans="1:41" s="551" customFormat="1" ht="15" customHeight="1">
      <c r="A2283" s="2639" t="s">
        <v>211</v>
      </c>
      <c r="B2283" s="2639"/>
      <c r="C2283" s="568">
        <v>7</v>
      </c>
      <c r="D2283" s="568">
        <v>7</v>
      </c>
      <c r="E2283" s="568">
        <v>7</v>
      </c>
      <c r="F2283" s="568">
        <v>7</v>
      </c>
      <c r="G2283" s="568">
        <v>7</v>
      </c>
      <c r="H2283" s="568">
        <v>7</v>
      </c>
      <c r="I2283" s="568">
        <v>7</v>
      </c>
      <c r="J2283" s="568">
        <v>7</v>
      </c>
      <c r="K2283" s="568">
        <v>7</v>
      </c>
      <c r="L2283" s="568">
        <v>7</v>
      </c>
      <c r="M2283" s="568">
        <v>7</v>
      </c>
      <c r="N2283" s="568">
        <v>7</v>
      </c>
      <c r="O2283" s="568">
        <v>7</v>
      </c>
      <c r="P2283" s="568">
        <v>7</v>
      </c>
      <c r="Q2283" s="568">
        <v>7</v>
      </c>
      <c r="R2283" s="547">
        <v>7</v>
      </c>
      <c r="S2283" s="547">
        <v>7</v>
      </c>
      <c r="T2283" s="547">
        <v>7</v>
      </c>
      <c r="U2283" s="547">
        <v>7</v>
      </c>
      <c r="V2283" s="547">
        <v>7</v>
      </c>
      <c r="W2283" s="547">
        <v>7</v>
      </c>
      <c r="X2283" s="547">
        <v>7</v>
      </c>
      <c r="Y2283" s="547">
        <v>7</v>
      </c>
      <c r="Z2283" s="568">
        <v>7</v>
      </c>
      <c r="AA2283" s="568">
        <v>7</v>
      </c>
      <c r="AB2283" s="568">
        <v>7</v>
      </c>
      <c r="AC2283" s="568">
        <v>7</v>
      </c>
      <c r="AD2283" s="568">
        <v>7</v>
      </c>
      <c r="AE2283" s="568">
        <v>7</v>
      </c>
      <c r="AF2283" s="568">
        <v>7</v>
      </c>
      <c r="AG2283" s="568">
        <v>7</v>
      </c>
      <c r="AH2283" s="568">
        <v>7</v>
      </c>
      <c r="AI2283" s="568">
        <v>7</v>
      </c>
      <c r="AJ2283" s="568">
        <v>7</v>
      </c>
      <c r="AK2283" s="568">
        <v>7</v>
      </c>
      <c r="AL2283" s="568">
        <v>7</v>
      </c>
      <c r="AM2283" s="568">
        <v>7</v>
      </c>
      <c r="AN2283" s="568">
        <v>7</v>
      </c>
      <c r="AO2283" s="568" t="s">
        <v>76</v>
      </c>
    </row>
    <row r="2284" spans="1:41" ht="15" customHeight="1">
      <c r="A2284" s="2639" t="s">
        <v>408</v>
      </c>
      <c r="B2284" s="2639"/>
      <c r="C2284" s="568"/>
      <c r="D2284" s="568"/>
      <c r="E2284" s="568"/>
      <c r="F2284" s="568"/>
      <c r="G2284" s="568"/>
      <c r="H2284" s="568"/>
      <c r="I2284" s="568"/>
      <c r="J2284" s="568"/>
      <c r="K2284" s="568"/>
      <c r="L2284" s="568"/>
      <c r="M2284" s="568"/>
      <c r="N2284" s="568"/>
      <c r="O2284" s="568"/>
      <c r="P2284" s="567"/>
      <c r="Q2284" s="567"/>
      <c r="R2284" s="547"/>
      <c r="S2284" s="547"/>
      <c r="T2284" s="547"/>
      <c r="U2284" s="547"/>
      <c r="V2284" s="547"/>
      <c r="W2284" s="546"/>
      <c r="X2284" s="546"/>
      <c r="Y2284" s="547"/>
      <c r="Z2284" s="567"/>
      <c r="AA2284" s="567"/>
      <c r="AB2284" s="567"/>
      <c r="AC2284" s="567"/>
      <c r="AD2284" s="568"/>
      <c r="AE2284" s="568"/>
      <c r="AF2284" s="568"/>
      <c r="AG2284" s="568"/>
      <c r="AH2284" s="568"/>
      <c r="AI2284" s="568"/>
      <c r="AJ2284" s="568"/>
      <c r="AK2284" s="567"/>
      <c r="AL2284" s="568"/>
      <c r="AM2284" s="568"/>
      <c r="AN2284" s="568"/>
      <c r="AO2284" s="568"/>
    </row>
    <row r="2285" spans="1:41" ht="15" customHeight="1">
      <c r="B2285" s="564" t="s">
        <v>390</v>
      </c>
      <c r="C2285" s="568">
        <v>13</v>
      </c>
      <c r="D2285" s="568">
        <v>14</v>
      </c>
      <c r="E2285" s="547">
        <v>15</v>
      </c>
      <c r="F2285" s="568">
        <v>14</v>
      </c>
      <c r="G2285" s="568">
        <v>13</v>
      </c>
      <c r="H2285" s="568">
        <v>13</v>
      </c>
      <c r="I2285" s="568">
        <v>13</v>
      </c>
      <c r="J2285" s="568">
        <v>16</v>
      </c>
      <c r="K2285" s="568">
        <v>14.5</v>
      </c>
      <c r="L2285" s="568">
        <v>15.5</v>
      </c>
      <c r="M2285" s="568">
        <v>16</v>
      </c>
      <c r="N2285" s="568">
        <v>15</v>
      </c>
      <c r="O2285" s="568">
        <v>16</v>
      </c>
      <c r="P2285" s="568">
        <v>13.5</v>
      </c>
      <c r="Q2285" s="568">
        <v>15</v>
      </c>
      <c r="R2285" s="547">
        <v>16</v>
      </c>
      <c r="S2285" s="547">
        <v>14.5</v>
      </c>
      <c r="T2285" s="547" t="s">
        <v>1668</v>
      </c>
      <c r="U2285" s="547">
        <v>14.5</v>
      </c>
      <c r="V2285" s="547">
        <v>16</v>
      </c>
      <c r="W2285" s="547">
        <v>16</v>
      </c>
      <c r="X2285" s="547">
        <v>14.5</v>
      </c>
      <c r="Y2285" s="547">
        <v>14.5</v>
      </c>
      <c r="Z2285" s="568">
        <v>14.5</v>
      </c>
      <c r="AA2285" s="568" t="s">
        <v>1668</v>
      </c>
      <c r="AB2285" s="568">
        <v>15.5</v>
      </c>
      <c r="AC2285" s="568">
        <v>14.5</v>
      </c>
      <c r="AD2285" s="568">
        <v>15</v>
      </c>
      <c r="AE2285" s="568">
        <v>16</v>
      </c>
      <c r="AF2285" s="568">
        <v>13.5</v>
      </c>
      <c r="AG2285" s="568">
        <v>16</v>
      </c>
      <c r="AH2285" s="568">
        <v>13</v>
      </c>
      <c r="AI2285" s="568">
        <v>10.5</v>
      </c>
      <c r="AJ2285" s="568">
        <v>14</v>
      </c>
      <c r="AK2285" s="568">
        <v>16</v>
      </c>
      <c r="AL2285" s="568">
        <v>16</v>
      </c>
      <c r="AM2285" s="568">
        <v>12</v>
      </c>
      <c r="AN2285" s="568">
        <v>13</v>
      </c>
      <c r="AO2285" s="568">
        <v>13</v>
      </c>
    </row>
    <row r="2286" spans="1:41" ht="15" customHeight="1">
      <c r="B2286" s="564" t="s">
        <v>391</v>
      </c>
      <c r="C2286" s="568" t="s">
        <v>76</v>
      </c>
      <c r="D2286" s="568" t="s">
        <v>76</v>
      </c>
      <c r="E2286" s="568" t="s">
        <v>76</v>
      </c>
      <c r="F2286" s="568" t="s">
        <v>76</v>
      </c>
      <c r="G2286" s="568" t="s">
        <v>76</v>
      </c>
      <c r="H2286" s="568" t="s">
        <v>76</v>
      </c>
      <c r="I2286" s="568">
        <v>13</v>
      </c>
      <c r="J2286" s="568" t="s">
        <v>76</v>
      </c>
      <c r="K2286" s="568">
        <v>15.75</v>
      </c>
      <c r="L2286" s="568" t="s">
        <v>76</v>
      </c>
      <c r="M2286" s="568" t="s">
        <v>76</v>
      </c>
      <c r="N2286" s="568" t="s">
        <v>76</v>
      </c>
      <c r="O2286" s="568" t="s">
        <v>76</v>
      </c>
      <c r="P2286" s="567" t="s">
        <v>76</v>
      </c>
      <c r="Q2286" s="567" t="s">
        <v>76</v>
      </c>
      <c r="R2286" s="547"/>
      <c r="S2286" s="547" t="s">
        <v>76</v>
      </c>
      <c r="T2286" s="547" t="s">
        <v>76</v>
      </c>
      <c r="U2286" s="547" t="s">
        <v>76</v>
      </c>
      <c r="V2286" s="547" t="s">
        <v>76</v>
      </c>
      <c r="W2286" s="546" t="s">
        <v>76</v>
      </c>
      <c r="X2286" s="546" t="s">
        <v>76</v>
      </c>
      <c r="Y2286" s="546" t="s">
        <v>76</v>
      </c>
      <c r="Z2286" s="568">
        <v>12</v>
      </c>
      <c r="AA2286" s="568" t="s">
        <v>76</v>
      </c>
      <c r="AB2286" s="567" t="s">
        <v>76</v>
      </c>
      <c r="AC2286" s="568" t="s">
        <v>76</v>
      </c>
      <c r="AD2286" s="568" t="s">
        <v>76</v>
      </c>
      <c r="AE2286" s="568" t="s">
        <v>76</v>
      </c>
      <c r="AF2286" s="568" t="s">
        <v>76</v>
      </c>
      <c r="AG2286" s="568" t="s">
        <v>76</v>
      </c>
      <c r="AH2286" s="568" t="s">
        <v>76</v>
      </c>
      <c r="AI2286" s="568">
        <v>14.25</v>
      </c>
      <c r="AJ2286" s="568" t="s">
        <v>76</v>
      </c>
      <c r="AK2286" s="567" t="s">
        <v>76</v>
      </c>
      <c r="AL2286" s="568" t="s">
        <v>76</v>
      </c>
      <c r="AM2286" s="568">
        <v>12.5</v>
      </c>
      <c r="AN2286" s="568" t="s">
        <v>76</v>
      </c>
      <c r="AO2286" s="568">
        <v>13</v>
      </c>
    </row>
    <row r="2287" spans="1:41" ht="15" customHeight="1">
      <c r="A2287" s="2639" t="s">
        <v>409</v>
      </c>
      <c r="B2287" s="2639"/>
      <c r="C2287" s="568"/>
      <c r="D2287" s="568"/>
      <c r="E2287" s="568"/>
      <c r="F2287" s="568"/>
      <c r="G2287" s="568"/>
      <c r="H2287" s="568"/>
      <c r="I2287" s="568"/>
      <c r="J2287" s="568"/>
      <c r="K2287" s="568"/>
      <c r="L2287" s="568"/>
      <c r="M2287" s="568"/>
      <c r="N2287" s="568"/>
      <c r="O2287" s="568"/>
      <c r="P2287" s="567"/>
      <c r="Q2287" s="567"/>
      <c r="R2287" s="547"/>
      <c r="S2287" s="547"/>
      <c r="T2287" s="547"/>
      <c r="U2287" s="547"/>
      <c r="V2287" s="547"/>
      <c r="W2287" s="546"/>
      <c r="X2287" s="546"/>
      <c r="Y2287" s="546"/>
      <c r="Z2287" s="568"/>
      <c r="AA2287" s="568"/>
      <c r="AB2287" s="567"/>
      <c r="AC2287" s="568"/>
      <c r="AD2287" s="568"/>
      <c r="AE2287" s="568"/>
      <c r="AF2287" s="568"/>
      <c r="AG2287" s="568"/>
      <c r="AH2287" s="568"/>
      <c r="AI2287" s="568"/>
      <c r="AJ2287" s="568"/>
      <c r="AK2287" s="567" t="s">
        <v>1285</v>
      </c>
      <c r="AL2287" s="568"/>
      <c r="AM2287" s="568"/>
      <c r="AN2287" s="568"/>
      <c r="AO2287" s="568"/>
    </row>
    <row r="2288" spans="1:41" ht="15" customHeight="1">
      <c r="B2288" s="564" t="s">
        <v>390</v>
      </c>
      <c r="C2288" s="568">
        <v>13</v>
      </c>
      <c r="D2288" s="568">
        <v>14</v>
      </c>
      <c r="E2288" s="568">
        <v>16</v>
      </c>
      <c r="F2288" s="568">
        <v>14</v>
      </c>
      <c r="G2288" s="568" t="s">
        <v>76</v>
      </c>
      <c r="H2288" s="568" t="s">
        <v>76</v>
      </c>
      <c r="I2288" s="568">
        <v>13</v>
      </c>
      <c r="J2288" s="568">
        <v>15</v>
      </c>
      <c r="K2288" s="568">
        <v>16</v>
      </c>
      <c r="L2288" s="568">
        <v>15.5</v>
      </c>
      <c r="M2288" s="568">
        <v>16</v>
      </c>
      <c r="N2288" s="568">
        <v>15.5</v>
      </c>
      <c r="O2288" s="568">
        <v>18</v>
      </c>
      <c r="P2288" s="568">
        <v>13.5</v>
      </c>
      <c r="Q2288" s="568">
        <v>14</v>
      </c>
      <c r="R2288" s="547">
        <v>15</v>
      </c>
      <c r="S2288" s="547">
        <v>14.5</v>
      </c>
      <c r="T2288" s="547" t="s">
        <v>1343</v>
      </c>
      <c r="U2288" s="547">
        <v>15.5</v>
      </c>
      <c r="V2288" s="547">
        <v>16</v>
      </c>
      <c r="W2288" s="547">
        <v>14.5</v>
      </c>
      <c r="X2288" s="547">
        <v>14.5</v>
      </c>
      <c r="Y2288" s="547">
        <v>14.5</v>
      </c>
      <c r="Z2288" s="568">
        <v>14.5</v>
      </c>
      <c r="AA2288" s="568" t="s">
        <v>2336</v>
      </c>
      <c r="AB2288" s="568">
        <v>15.5</v>
      </c>
      <c r="AC2288" s="568">
        <v>10.5</v>
      </c>
      <c r="AD2288" s="568">
        <v>15</v>
      </c>
      <c r="AE2288" s="568">
        <v>14</v>
      </c>
      <c r="AF2288" s="568">
        <v>13.5</v>
      </c>
      <c r="AG2288" s="568">
        <v>16</v>
      </c>
      <c r="AH2288" s="568">
        <v>13</v>
      </c>
      <c r="AI2288" s="568">
        <v>13.5</v>
      </c>
      <c r="AJ2288" s="568">
        <v>14</v>
      </c>
      <c r="AK2288" s="568" t="s">
        <v>76</v>
      </c>
      <c r="AL2288" s="568" t="s">
        <v>76</v>
      </c>
      <c r="AM2288" s="568" t="s">
        <v>76</v>
      </c>
      <c r="AN2288" s="568">
        <v>13</v>
      </c>
      <c r="AO2288" s="568">
        <v>10</v>
      </c>
    </row>
    <row r="2289" spans="1:41" ht="15" customHeight="1">
      <c r="B2289" s="564" t="s">
        <v>391</v>
      </c>
      <c r="C2289" s="568" t="s">
        <v>76</v>
      </c>
      <c r="D2289" s="568" t="s">
        <v>76</v>
      </c>
      <c r="E2289" s="568" t="s">
        <v>76</v>
      </c>
      <c r="F2289" s="568" t="s">
        <v>76</v>
      </c>
      <c r="G2289" s="568" t="s">
        <v>76</v>
      </c>
      <c r="H2289" s="568" t="s">
        <v>76</v>
      </c>
      <c r="I2289" s="568" t="s">
        <v>76</v>
      </c>
      <c r="J2289" s="568" t="s">
        <v>76</v>
      </c>
      <c r="K2289" s="568">
        <v>14</v>
      </c>
      <c r="L2289" s="568" t="s">
        <v>76</v>
      </c>
      <c r="M2289" s="568" t="s">
        <v>76</v>
      </c>
      <c r="N2289" s="568" t="s">
        <v>76</v>
      </c>
      <c r="O2289" s="567" t="s">
        <v>76</v>
      </c>
      <c r="P2289" s="568" t="s">
        <v>76</v>
      </c>
      <c r="Q2289" s="568">
        <v>15</v>
      </c>
      <c r="R2289" s="547"/>
      <c r="S2289" s="547" t="s">
        <v>76</v>
      </c>
      <c r="T2289" s="547" t="s">
        <v>76</v>
      </c>
      <c r="U2289" s="547" t="s">
        <v>76</v>
      </c>
      <c r="V2289" s="547" t="s">
        <v>76</v>
      </c>
      <c r="W2289" s="547" t="s">
        <v>76</v>
      </c>
      <c r="X2289" s="547" t="s">
        <v>76</v>
      </c>
      <c r="Y2289" s="547" t="s">
        <v>76</v>
      </c>
      <c r="Z2289" s="568" t="s">
        <v>76</v>
      </c>
      <c r="AA2289" s="568" t="s">
        <v>76</v>
      </c>
      <c r="AB2289" s="568">
        <v>13</v>
      </c>
      <c r="AC2289" s="568">
        <v>12.5</v>
      </c>
      <c r="AD2289" s="568" t="s">
        <v>76</v>
      </c>
      <c r="AE2289" s="568">
        <v>16</v>
      </c>
      <c r="AF2289" s="568" t="s">
        <v>76</v>
      </c>
      <c r="AG2289" s="568" t="s">
        <v>76</v>
      </c>
      <c r="AH2289" s="568" t="s">
        <v>76</v>
      </c>
      <c r="AI2289" s="568" t="s">
        <v>76</v>
      </c>
      <c r="AJ2289" s="568" t="s">
        <v>76</v>
      </c>
      <c r="AK2289" s="567" t="s">
        <v>76</v>
      </c>
      <c r="AL2289" s="568" t="s">
        <v>76</v>
      </c>
      <c r="AM2289" s="568" t="s">
        <v>76</v>
      </c>
      <c r="AN2289" s="568" t="s">
        <v>76</v>
      </c>
      <c r="AO2289" s="568">
        <v>13</v>
      </c>
    </row>
    <row r="2290" spans="1:41" ht="15" customHeight="1">
      <c r="A2290" s="2639" t="s">
        <v>410</v>
      </c>
      <c r="B2290" s="2639"/>
      <c r="C2290" s="568"/>
      <c r="D2290" s="568"/>
      <c r="E2290" s="568"/>
      <c r="F2290" s="568"/>
      <c r="G2290" s="568"/>
      <c r="H2290" s="568"/>
      <c r="I2290" s="568"/>
      <c r="J2290" s="568"/>
      <c r="K2290" s="568"/>
      <c r="L2290" s="568"/>
      <c r="M2290" s="568"/>
      <c r="N2290" s="568"/>
      <c r="O2290" s="567"/>
      <c r="P2290" s="568"/>
      <c r="Q2290" s="567"/>
      <c r="R2290" s="547"/>
      <c r="S2290" s="547"/>
      <c r="T2290" s="547"/>
      <c r="U2290" s="547"/>
      <c r="V2290" s="547"/>
      <c r="W2290" s="547"/>
      <c r="X2290" s="547"/>
      <c r="Y2290" s="547"/>
      <c r="Z2290" s="568"/>
      <c r="AA2290" s="568"/>
      <c r="AB2290" s="567"/>
      <c r="AC2290" s="567"/>
      <c r="AD2290" s="568"/>
      <c r="AE2290" s="568"/>
      <c r="AF2290" s="568"/>
      <c r="AG2290" s="568"/>
      <c r="AH2290" s="568"/>
      <c r="AI2290" s="568"/>
      <c r="AJ2290" s="568"/>
      <c r="AK2290" s="567"/>
      <c r="AL2290" s="568"/>
      <c r="AM2290" s="568"/>
      <c r="AN2290" s="568"/>
      <c r="AO2290" s="568"/>
    </row>
    <row r="2291" spans="1:41" ht="15" customHeight="1">
      <c r="B2291" s="564" t="s">
        <v>390</v>
      </c>
      <c r="C2291" s="568">
        <v>14</v>
      </c>
      <c r="D2291" s="568">
        <v>14</v>
      </c>
      <c r="E2291" s="568">
        <v>16</v>
      </c>
      <c r="F2291" s="568">
        <v>14</v>
      </c>
      <c r="G2291" s="568">
        <v>14</v>
      </c>
      <c r="H2291" s="568">
        <v>13</v>
      </c>
      <c r="I2291" s="568">
        <v>13</v>
      </c>
      <c r="J2291" s="568">
        <v>16</v>
      </c>
      <c r="K2291" s="568">
        <v>15</v>
      </c>
      <c r="L2291" s="568">
        <v>17</v>
      </c>
      <c r="M2291" s="568">
        <v>18.5</v>
      </c>
      <c r="N2291" s="568" t="s">
        <v>1862</v>
      </c>
      <c r="O2291" s="568">
        <v>19</v>
      </c>
      <c r="P2291" s="568">
        <v>13.5</v>
      </c>
      <c r="Q2291" s="567" t="s">
        <v>1343</v>
      </c>
      <c r="R2291" s="547">
        <v>16</v>
      </c>
      <c r="S2291" s="547">
        <v>16.5</v>
      </c>
      <c r="T2291" s="547" t="s">
        <v>3176</v>
      </c>
      <c r="U2291" s="547">
        <v>15.5</v>
      </c>
      <c r="V2291" s="547">
        <v>16</v>
      </c>
      <c r="W2291" s="547">
        <v>16.5</v>
      </c>
      <c r="X2291" s="547" t="s">
        <v>2931</v>
      </c>
      <c r="Y2291" s="547">
        <v>14.5</v>
      </c>
      <c r="Z2291" s="568">
        <v>18.5</v>
      </c>
      <c r="AA2291" s="568">
        <v>22</v>
      </c>
      <c r="AB2291" s="568">
        <v>18</v>
      </c>
      <c r="AC2291" s="568">
        <v>14</v>
      </c>
      <c r="AD2291" s="568">
        <v>15</v>
      </c>
      <c r="AE2291" s="568">
        <v>18</v>
      </c>
      <c r="AF2291" s="568">
        <v>15.5</v>
      </c>
      <c r="AG2291" s="568">
        <v>17</v>
      </c>
      <c r="AH2291" s="568">
        <v>13.4</v>
      </c>
      <c r="AI2291" s="568">
        <v>14.5</v>
      </c>
      <c r="AJ2291" s="568">
        <v>16</v>
      </c>
      <c r="AK2291" s="568">
        <v>16.5</v>
      </c>
      <c r="AL2291" s="568">
        <v>19</v>
      </c>
      <c r="AM2291" s="568" t="s">
        <v>76</v>
      </c>
      <c r="AN2291" s="568">
        <v>13</v>
      </c>
      <c r="AO2291" s="568">
        <v>16</v>
      </c>
    </row>
    <row r="2292" spans="1:41" ht="15" customHeight="1">
      <c r="B2292" s="564" t="s">
        <v>391</v>
      </c>
      <c r="C2292" s="568" t="s">
        <v>76</v>
      </c>
      <c r="D2292" s="568" t="s">
        <v>76</v>
      </c>
      <c r="E2292" s="568" t="s">
        <v>76</v>
      </c>
      <c r="F2292" s="568" t="s">
        <v>76</v>
      </c>
      <c r="G2292" s="568" t="s">
        <v>76</v>
      </c>
      <c r="H2292" s="568" t="s">
        <v>76</v>
      </c>
      <c r="I2292" s="568" t="s">
        <v>76</v>
      </c>
      <c r="J2292" s="568" t="s">
        <v>76</v>
      </c>
      <c r="K2292" s="568">
        <v>17.5</v>
      </c>
      <c r="L2292" s="568" t="s">
        <v>76</v>
      </c>
      <c r="M2292" s="568" t="s">
        <v>76</v>
      </c>
      <c r="N2292" s="568" t="s">
        <v>76</v>
      </c>
      <c r="O2292" s="567" t="s">
        <v>76</v>
      </c>
      <c r="P2292" s="567" t="s">
        <v>76</v>
      </c>
      <c r="Q2292" s="567" t="s">
        <v>76</v>
      </c>
      <c r="R2292" s="547">
        <v>19.5</v>
      </c>
      <c r="S2292" s="547" t="s">
        <v>76</v>
      </c>
      <c r="T2292" s="547" t="s">
        <v>76</v>
      </c>
      <c r="U2292" s="547" t="s">
        <v>76</v>
      </c>
      <c r="V2292" s="547" t="s">
        <v>76</v>
      </c>
      <c r="W2292" s="547" t="s">
        <v>76</v>
      </c>
      <c r="X2292" s="547" t="s">
        <v>76</v>
      </c>
      <c r="Y2292" s="547" t="s">
        <v>76</v>
      </c>
      <c r="Z2292" s="568" t="s">
        <v>76</v>
      </c>
      <c r="AA2292" s="568" t="s">
        <v>76</v>
      </c>
      <c r="AB2292" s="568" t="s">
        <v>76</v>
      </c>
      <c r="AC2292" s="568" t="s">
        <v>1843</v>
      </c>
      <c r="AD2292" s="568" t="s">
        <v>76</v>
      </c>
      <c r="AE2292" s="568" t="s">
        <v>76</v>
      </c>
      <c r="AF2292" s="568" t="s">
        <v>76</v>
      </c>
      <c r="AG2292" s="568" t="s">
        <v>76</v>
      </c>
      <c r="AH2292" s="568">
        <v>16.5</v>
      </c>
      <c r="AI2292" s="568">
        <v>19.5</v>
      </c>
      <c r="AJ2292" s="568" t="s">
        <v>76</v>
      </c>
      <c r="AK2292" s="567" t="s">
        <v>76</v>
      </c>
      <c r="AL2292" s="568" t="s">
        <v>76</v>
      </c>
      <c r="AM2292" s="568" t="s">
        <v>76</v>
      </c>
      <c r="AN2292" s="568">
        <v>16</v>
      </c>
      <c r="AO2292" s="568">
        <v>19</v>
      </c>
    </row>
    <row r="2293" spans="1:41" ht="15" customHeight="1">
      <c r="A2293" s="2639" t="s">
        <v>411</v>
      </c>
      <c r="B2293" s="2639"/>
      <c r="C2293" s="568"/>
      <c r="D2293" s="568"/>
      <c r="E2293" s="568"/>
      <c r="F2293" s="568"/>
      <c r="G2293" s="568"/>
      <c r="H2293" s="568"/>
      <c r="I2293" s="568"/>
      <c r="J2293" s="568"/>
      <c r="K2293" s="568"/>
      <c r="L2293" s="568"/>
      <c r="M2293" s="568"/>
      <c r="N2293" s="568"/>
      <c r="O2293" s="567"/>
      <c r="P2293" s="567"/>
      <c r="Q2293" s="567"/>
      <c r="R2293" s="547"/>
      <c r="S2293" s="547"/>
      <c r="T2293" s="547"/>
      <c r="U2293" s="547"/>
      <c r="V2293" s="547"/>
      <c r="W2293" s="547"/>
      <c r="X2293" s="547"/>
      <c r="Y2293" s="547"/>
      <c r="Z2293" s="568"/>
      <c r="AA2293" s="568"/>
      <c r="AB2293" s="568"/>
      <c r="AC2293" s="568"/>
      <c r="AD2293" s="568"/>
      <c r="AE2293" s="568"/>
      <c r="AF2293" s="568"/>
      <c r="AG2293" s="568"/>
      <c r="AH2293" s="568"/>
      <c r="AI2293" s="568"/>
      <c r="AJ2293" s="568"/>
      <c r="AK2293" s="567"/>
      <c r="AL2293" s="568"/>
      <c r="AM2293" s="568"/>
      <c r="AN2293" s="568"/>
      <c r="AO2293" s="568"/>
    </row>
    <row r="2294" spans="1:41" ht="15" customHeight="1">
      <c r="B2294" s="564" t="s">
        <v>390</v>
      </c>
      <c r="C2294" s="568">
        <v>13</v>
      </c>
      <c r="D2294" s="568">
        <v>14</v>
      </c>
      <c r="E2294" s="547">
        <v>14.5</v>
      </c>
      <c r="F2294" s="568">
        <v>14</v>
      </c>
      <c r="G2294" s="547" t="s">
        <v>2389</v>
      </c>
      <c r="H2294" s="568">
        <v>13</v>
      </c>
      <c r="I2294" s="568">
        <v>13</v>
      </c>
      <c r="J2294" s="568">
        <v>16</v>
      </c>
      <c r="K2294" s="568">
        <v>14.5</v>
      </c>
      <c r="L2294" s="568" t="s">
        <v>1840</v>
      </c>
      <c r="M2294" s="568">
        <v>10</v>
      </c>
      <c r="N2294" s="568">
        <v>16</v>
      </c>
      <c r="O2294" s="568" t="s">
        <v>1343</v>
      </c>
      <c r="P2294" s="568" t="s">
        <v>2426</v>
      </c>
      <c r="Q2294" s="568">
        <v>15</v>
      </c>
      <c r="R2294" s="547">
        <v>15</v>
      </c>
      <c r="S2294" s="547">
        <v>14.5</v>
      </c>
      <c r="T2294" s="547" t="s">
        <v>2460</v>
      </c>
      <c r="U2294" s="547">
        <v>14.5</v>
      </c>
      <c r="V2294" s="546" t="s">
        <v>1908</v>
      </c>
      <c r="W2294" s="547">
        <v>15.5</v>
      </c>
      <c r="X2294" s="547">
        <v>15.5</v>
      </c>
      <c r="Y2294" s="547">
        <v>15</v>
      </c>
      <c r="Z2294" s="568">
        <v>15.5</v>
      </c>
      <c r="AA2294" s="568" t="s">
        <v>3177</v>
      </c>
      <c r="AB2294" s="568">
        <v>11.5</v>
      </c>
      <c r="AC2294" s="568">
        <v>8</v>
      </c>
      <c r="AD2294" s="568">
        <v>15</v>
      </c>
      <c r="AE2294" s="568">
        <v>16.5</v>
      </c>
      <c r="AF2294" s="568">
        <v>14.5</v>
      </c>
      <c r="AG2294" s="568">
        <v>16</v>
      </c>
      <c r="AH2294" s="568">
        <v>9</v>
      </c>
      <c r="AI2294" s="568">
        <v>9.5</v>
      </c>
      <c r="AJ2294" s="568">
        <v>16</v>
      </c>
      <c r="AK2294" s="568">
        <v>14.5</v>
      </c>
      <c r="AL2294" s="568">
        <v>17</v>
      </c>
      <c r="AM2294" s="568">
        <v>12.5</v>
      </c>
      <c r="AN2294" s="568" t="s">
        <v>76</v>
      </c>
      <c r="AO2294" s="568">
        <v>10</v>
      </c>
    </row>
    <row r="2295" spans="1:41" ht="15" customHeight="1">
      <c r="A2295" s="517"/>
      <c r="B2295" s="566" t="s">
        <v>391</v>
      </c>
      <c r="C2295" s="572" t="s">
        <v>76</v>
      </c>
      <c r="D2295" s="572" t="s">
        <v>76</v>
      </c>
      <c r="E2295" s="572" t="s">
        <v>76</v>
      </c>
      <c r="F2295" s="572" t="s">
        <v>76</v>
      </c>
      <c r="G2295" s="572" t="s">
        <v>76</v>
      </c>
      <c r="H2295" s="572" t="s">
        <v>76</v>
      </c>
      <c r="I2295" s="572">
        <v>13</v>
      </c>
      <c r="J2295" s="572" t="s">
        <v>76</v>
      </c>
      <c r="K2295" s="572">
        <v>16.5</v>
      </c>
      <c r="L2295" s="572" t="s">
        <v>76</v>
      </c>
      <c r="M2295" s="572">
        <v>15.5</v>
      </c>
      <c r="N2295" s="572" t="s">
        <v>76</v>
      </c>
      <c r="O2295" s="573" t="s">
        <v>76</v>
      </c>
      <c r="P2295" s="573" t="s">
        <v>76</v>
      </c>
      <c r="Q2295" s="572" t="s">
        <v>76</v>
      </c>
      <c r="R2295" s="552"/>
      <c r="S2295" s="552">
        <v>15.5</v>
      </c>
      <c r="T2295" s="553" t="s">
        <v>76</v>
      </c>
      <c r="U2295" s="552">
        <v>15.5</v>
      </c>
      <c r="V2295" s="553" t="s">
        <v>76</v>
      </c>
      <c r="W2295" s="553" t="s">
        <v>76</v>
      </c>
      <c r="X2295" s="553" t="s">
        <v>76</v>
      </c>
      <c r="Y2295" s="553" t="s">
        <v>76</v>
      </c>
      <c r="Z2295" s="572" t="s">
        <v>76</v>
      </c>
      <c r="AA2295" s="572" t="s">
        <v>76</v>
      </c>
      <c r="AB2295" s="573" t="s">
        <v>76</v>
      </c>
      <c r="AC2295" s="572" t="s">
        <v>1891</v>
      </c>
      <c r="AD2295" s="573" t="s">
        <v>76</v>
      </c>
      <c r="AE2295" s="573" t="s">
        <v>76</v>
      </c>
      <c r="AF2295" s="573">
        <v>13.5</v>
      </c>
      <c r="AG2295" s="573" t="s">
        <v>76</v>
      </c>
      <c r="AH2295" s="572">
        <v>12</v>
      </c>
      <c r="AI2295" s="572">
        <v>10</v>
      </c>
      <c r="AJ2295" s="572" t="s">
        <v>76</v>
      </c>
      <c r="AK2295" s="573" t="s">
        <v>76</v>
      </c>
      <c r="AL2295" s="573" t="s">
        <v>76</v>
      </c>
      <c r="AM2295" s="572">
        <v>13</v>
      </c>
      <c r="AN2295" s="572" t="s">
        <v>76</v>
      </c>
      <c r="AO2295" s="572">
        <v>13</v>
      </c>
    </row>
    <row r="2296" spans="1:41" s="1047" customFormat="1" ht="15" customHeight="1">
      <c r="A2296" s="2573" t="s">
        <v>548</v>
      </c>
      <c r="B2296" s="2573"/>
      <c r="C2296" s="2573"/>
      <c r="D2296" s="2573"/>
      <c r="E2296" s="2573"/>
      <c r="F2296" s="2573"/>
      <c r="G2296" s="2573"/>
      <c r="H2296" s="2573"/>
      <c r="I2296" s="2573"/>
      <c r="J2296" s="1049"/>
      <c r="K2296" s="1049"/>
      <c r="L2296" s="1049"/>
      <c r="M2296" s="1049"/>
      <c r="N2296" s="1049"/>
      <c r="O2296" s="1049"/>
      <c r="P2296" s="1049"/>
      <c r="Q2296" s="1049"/>
      <c r="R2296" s="1049"/>
      <c r="S2296" s="1049"/>
      <c r="T2296" s="2573" t="s">
        <v>3562</v>
      </c>
      <c r="U2296" s="2573"/>
      <c r="V2296" s="2573"/>
      <c r="W2296" s="2573"/>
      <c r="X2296" s="2573"/>
      <c r="Y2296" s="1050"/>
      <c r="Z2296" s="1048"/>
      <c r="AA2296" s="1048"/>
      <c r="AB2296" s="1048"/>
      <c r="AC2296" s="1048"/>
      <c r="AF2296" s="1050"/>
      <c r="AG2296" s="1050"/>
      <c r="AH2296" s="1050"/>
      <c r="AI2296" s="1050"/>
      <c r="AJ2296" s="1050"/>
    </row>
    <row r="2297" spans="1:41" s="1047" customFormat="1" ht="15" customHeight="1">
      <c r="B2297" s="1047" t="s">
        <v>399</v>
      </c>
      <c r="U2297" s="1047" t="s">
        <v>399</v>
      </c>
      <c r="V2297" s="1048"/>
      <c r="W2297" s="1048"/>
      <c r="X2297" s="1048"/>
      <c r="Y2297" s="1048"/>
      <c r="AA2297" s="1048"/>
      <c r="AB2297" s="1048"/>
      <c r="AC2297" s="1048"/>
      <c r="AH2297" s="1048"/>
      <c r="AI2297" s="1048"/>
      <c r="AJ2297" s="1048"/>
    </row>
    <row r="2298" spans="1:41" ht="15" customHeight="1"/>
    <row r="2299" spans="1:41" s="641" customFormat="1" ht="15" customHeight="1">
      <c r="B2299" s="2637" t="s">
        <v>2875</v>
      </c>
      <c r="C2299" s="2637"/>
      <c r="D2299" s="2637"/>
      <c r="E2299" s="2637"/>
      <c r="F2299" s="2637"/>
      <c r="G2299" s="2637"/>
      <c r="H2299" s="2637"/>
      <c r="I2299" s="2637"/>
      <c r="J2299" s="2637"/>
      <c r="K2299" s="2643" t="s">
        <v>3443</v>
      </c>
      <c r="L2299" s="2643"/>
      <c r="M2299" s="2643"/>
      <c r="N2299" s="2643"/>
      <c r="O2299" s="2643"/>
      <c r="P2299" s="2643"/>
      <c r="Q2299" s="2643"/>
      <c r="S2299" s="2598" t="s">
        <v>2229</v>
      </c>
      <c r="T2299" s="2598"/>
      <c r="U2299" s="642"/>
      <c r="V2299" s="642"/>
      <c r="W2299" s="642"/>
      <c r="X2299" s="642"/>
      <c r="Y2299" s="642"/>
      <c r="AA2299" s="642"/>
      <c r="AB2299" s="642"/>
      <c r="AC2299" s="642"/>
      <c r="AD2299" s="642"/>
      <c r="AE2299" s="642"/>
      <c r="AF2299" s="642"/>
      <c r="AG2299" s="642"/>
      <c r="AH2299" s="642"/>
      <c r="AI2299" s="642"/>
      <c r="AJ2299" s="642"/>
      <c r="AK2299" s="642"/>
      <c r="AL2299" s="642"/>
      <c r="AM2299" s="642"/>
      <c r="AN2299" s="642"/>
      <c r="AO2299" s="642"/>
    </row>
    <row r="2300" spans="1:41" ht="15" customHeight="1">
      <c r="C2300" s="709"/>
      <c r="D2300" s="709"/>
      <c r="E2300" s="709"/>
      <c r="F2300" s="709"/>
      <c r="G2300" s="709"/>
      <c r="H2300" s="709"/>
      <c r="I2300" s="705"/>
      <c r="J2300" s="2628"/>
      <c r="K2300" s="2628"/>
      <c r="L2300" s="2628"/>
      <c r="M2300" s="543"/>
      <c r="N2300" s="543"/>
      <c r="O2300" s="543"/>
      <c r="P2300" s="543"/>
      <c r="S2300" s="2641" t="s">
        <v>1130</v>
      </c>
      <c r="T2300" s="2641"/>
      <c r="U2300" s="602"/>
      <c r="V2300" s="704"/>
      <c r="W2300" s="704"/>
      <c r="X2300" s="704"/>
      <c r="Y2300" s="543"/>
      <c r="AA2300" s="709"/>
      <c r="AB2300" s="709"/>
      <c r="AC2300" s="705"/>
      <c r="AD2300" s="704"/>
      <c r="AE2300" s="704"/>
      <c r="AF2300" s="704"/>
      <c r="AG2300" s="543"/>
      <c r="AH2300" s="709"/>
      <c r="AI2300" s="709"/>
      <c r="AJ2300" s="602"/>
      <c r="AK2300" s="602"/>
      <c r="AL2300" s="602"/>
      <c r="AM2300" s="602"/>
      <c r="AN2300" s="602"/>
      <c r="AO2300" s="543"/>
    </row>
    <row r="2301" spans="1:41" s="555" customFormat="1" ht="15" customHeight="1">
      <c r="A2301" s="2582" t="s">
        <v>369</v>
      </c>
      <c r="B2301" s="2583"/>
      <c r="C2301" s="2586" t="s">
        <v>230</v>
      </c>
      <c r="D2301" s="2586"/>
      <c r="E2301" s="2586"/>
      <c r="F2301" s="2586"/>
      <c r="G2301" s="2574" t="s">
        <v>370</v>
      </c>
      <c r="H2301" s="2575"/>
      <c r="I2301" s="2575"/>
      <c r="J2301" s="2576"/>
      <c r="K2301" s="2574" t="s">
        <v>371</v>
      </c>
      <c r="L2301" s="2575"/>
      <c r="M2301" s="2575"/>
      <c r="N2301" s="2575"/>
      <c r="O2301" s="2575"/>
      <c r="P2301" s="2575"/>
      <c r="Q2301" s="2575"/>
      <c r="R2301" s="2575"/>
      <c r="S2301" s="2575"/>
      <c r="T2301" s="2575"/>
      <c r="U2301" s="2575"/>
      <c r="V2301" s="2575"/>
      <c r="W2301" s="2575"/>
      <c r="X2301" s="2575"/>
      <c r="Y2301" s="2575"/>
      <c r="Z2301" s="2575"/>
      <c r="AA2301" s="2575"/>
      <c r="AB2301" s="2575"/>
      <c r="AC2301" s="2575"/>
      <c r="AD2301" s="2575"/>
      <c r="AE2301" s="2575"/>
      <c r="AF2301" s="2575"/>
      <c r="AG2301" s="2576"/>
      <c r="AH2301" s="2574" t="s">
        <v>3545</v>
      </c>
      <c r="AI2301" s="2575"/>
      <c r="AJ2301" s="2575"/>
      <c r="AK2301" s="2575"/>
      <c r="AL2301" s="2575"/>
      <c r="AM2301" s="2575"/>
      <c r="AN2301" s="2575"/>
      <c r="AO2301" s="2576"/>
    </row>
    <row r="2302" spans="1:41" s="555" customFormat="1" ht="32.25" customHeight="1">
      <c r="A2302" s="2584"/>
      <c r="B2302" s="2585"/>
      <c r="C2302" s="933" t="s">
        <v>372</v>
      </c>
      <c r="D2302" s="933" t="s">
        <v>373</v>
      </c>
      <c r="E2302" s="933" t="s">
        <v>374</v>
      </c>
      <c r="F2302" s="933" t="s">
        <v>375</v>
      </c>
      <c r="G2302" s="933" t="s">
        <v>376</v>
      </c>
      <c r="H2302" s="933" t="s">
        <v>377</v>
      </c>
      <c r="I2302" s="933" t="s">
        <v>1066</v>
      </c>
      <c r="J2302" s="933" t="s">
        <v>378</v>
      </c>
      <c r="K2302" s="933" t="s">
        <v>890</v>
      </c>
      <c r="L2302" s="933" t="s">
        <v>379</v>
      </c>
      <c r="M2302" s="933" t="s">
        <v>380</v>
      </c>
      <c r="N2302" s="933" t="s">
        <v>381</v>
      </c>
      <c r="O2302" s="933" t="s">
        <v>382</v>
      </c>
      <c r="P2302" s="933" t="s">
        <v>383</v>
      </c>
      <c r="Q2302" s="933" t="s">
        <v>384</v>
      </c>
      <c r="R2302" s="933" t="s">
        <v>412</v>
      </c>
      <c r="S2302" s="933" t="s">
        <v>413</v>
      </c>
      <c r="T2302" s="933" t="s">
        <v>414</v>
      </c>
      <c r="U2302" s="933" t="s">
        <v>415</v>
      </c>
      <c r="V2302" s="933" t="s">
        <v>416</v>
      </c>
      <c r="W2302" s="933" t="s">
        <v>417</v>
      </c>
      <c r="X2302" s="933" t="s">
        <v>418</v>
      </c>
      <c r="Y2302" s="933" t="s">
        <v>419</v>
      </c>
      <c r="Z2302" s="933" t="s">
        <v>420</v>
      </c>
      <c r="AA2302" s="933" t="s">
        <v>421</v>
      </c>
      <c r="AB2302" s="933" t="s">
        <v>422</v>
      </c>
      <c r="AC2302" s="933" t="s">
        <v>423</v>
      </c>
      <c r="AD2302" s="933" t="s">
        <v>424</v>
      </c>
      <c r="AE2302" s="933" t="s">
        <v>425</v>
      </c>
      <c r="AF2302" s="933" t="s">
        <v>426</v>
      </c>
      <c r="AG2302" s="933" t="s">
        <v>427</v>
      </c>
      <c r="AH2302" s="933" t="s">
        <v>3003</v>
      </c>
      <c r="AI2302" s="933" t="s">
        <v>432</v>
      </c>
      <c r="AJ2302" s="933" t="s">
        <v>428</v>
      </c>
      <c r="AK2302" s="933" t="s">
        <v>429</v>
      </c>
      <c r="AL2302" s="933" t="s">
        <v>430</v>
      </c>
      <c r="AM2302" s="933" t="s">
        <v>362</v>
      </c>
      <c r="AN2302" s="933" t="s">
        <v>431</v>
      </c>
      <c r="AO2302" s="933" t="s">
        <v>1260</v>
      </c>
    </row>
    <row r="2303" spans="1:41" s="711" customFormat="1" ht="15" customHeight="1">
      <c r="A2303" s="2642" t="s">
        <v>44</v>
      </c>
      <c r="B2303" s="2642"/>
      <c r="C2303" s="576">
        <v>5.75</v>
      </c>
      <c r="D2303" s="576">
        <v>4</v>
      </c>
      <c r="E2303" s="576" t="s">
        <v>1456</v>
      </c>
      <c r="F2303" s="568">
        <v>6</v>
      </c>
      <c r="G2303" s="568" t="s">
        <v>1226</v>
      </c>
      <c r="H2303" s="568" t="s">
        <v>1226</v>
      </c>
      <c r="I2303" s="568">
        <v>5.5</v>
      </c>
      <c r="J2303" s="568">
        <v>7</v>
      </c>
      <c r="K2303" s="568" t="s">
        <v>3128</v>
      </c>
      <c r="L2303" s="568" t="s">
        <v>807</v>
      </c>
      <c r="M2303" s="568">
        <v>6</v>
      </c>
      <c r="N2303" s="568">
        <v>5</v>
      </c>
      <c r="O2303" s="568" t="s">
        <v>2960</v>
      </c>
      <c r="P2303" s="568">
        <v>4.5</v>
      </c>
      <c r="Q2303" s="568">
        <v>4.5</v>
      </c>
      <c r="R2303" s="546" t="s">
        <v>2829</v>
      </c>
      <c r="S2303" s="548" t="s">
        <v>397</v>
      </c>
      <c r="T2303" s="547">
        <v>6.5</v>
      </c>
      <c r="U2303" s="547">
        <v>5.5</v>
      </c>
      <c r="V2303" s="547" t="s">
        <v>2642</v>
      </c>
      <c r="W2303" s="547">
        <v>5.5</v>
      </c>
      <c r="X2303" s="547" t="s">
        <v>3018</v>
      </c>
      <c r="Y2303" s="547">
        <v>6</v>
      </c>
      <c r="Z2303" s="568" t="s">
        <v>3179</v>
      </c>
      <c r="AA2303" s="568">
        <v>6</v>
      </c>
      <c r="AB2303" s="568">
        <v>6</v>
      </c>
      <c r="AC2303" s="568" t="s">
        <v>794</v>
      </c>
      <c r="AD2303" s="568">
        <v>5</v>
      </c>
      <c r="AE2303" s="568" t="s">
        <v>2736</v>
      </c>
      <c r="AF2303" s="568" t="s">
        <v>2950</v>
      </c>
      <c r="AG2303" s="568">
        <v>5</v>
      </c>
      <c r="AH2303" s="567" t="s">
        <v>3102</v>
      </c>
      <c r="AI2303" s="567" t="s">
        <v>3191</v>
      </c>
      <c r="AJ2303" s="568">
        <v>5.5</v>
      </c>
      <c r="AK2303" s="568">
        <v>4.75</v>
      </c>
      <c r="AL2303" s="568">
        <v>7</v>
      </c>
      <c r="AM2303" s="568">
        <v>4</v>
      </c>
      <c r="AN2303" s="568">
        <v>1</v>
      </c>
      <c r="AO2303" s="568" t="s">
        <v>3192</v>
      </c>
    </row>
    <row r="2304" spans="1:41" ht="15" customHeight="1">
      <c r="A2304" s="2639" t="s">
        <v>45</v>
      </c>
      <c r="B2304" s="2639"/>
      <c r="C2304" s="569"/>
      <c r="D2304" s="569"/>
      <c r="E2304" s="569"/>
      <c r="F2304" s="569"/>
      <c r="G2304" s="569"/>
      <c r="H2304" s="569"/>
      <c r="I2304" s="569"/>
      <c r="J2304" s="569"/>
      <c r="K2304" s="569"/>
      <c r="L2304" s="569"/>
      <c r="M2304" s="569"/>
      <c r="N2304" s="569"/>
      <c r="O2304" s="569"/>
      <c r="P2304" s="569"/>
      <c r="Q2304" s="569"/>
      <c r="R2304" s="546"/>
      <c r="S2304" s="546"/>
      <c r="T2304" s="546"/>
      <c r="U2304" s="546"/>
      <c r="V2304" s="546"/>
      <c r="W2304" s="546"/>
      <c r="X2304" s="546"/>
      <c r="Y2304" s="547"/>
      <c r="Z2304" s="567"/>
      <c r="AA2304" s="567"/>
      <c r="AB2304" s="567"/>
      <c r="AC2304" s="567"/>
      <c r="AD2304" s="567"/>
      <c r="AE2304" s="567"/>
      <c r="AF2304" s="567"/>
      <c r="AG2304" s="567"/>
      <c r="AH2304" s="567"/>
      <c r="AI2304" s="567"/>
      <c r="AJ2304" s="567"/>
      <c r="AK2304" s="567"/>
      <c r="AL2304" s="567"/>
      <c r="AM2304" s="567"/>
      <c r="AN2304" s="568"/>
      <c r="AO2304" s="568"/>
    </row>
    <row r="2305" spans="1:41" ht="15" customHeight="1">
      <c r="A2305" s="514" t="s">
        <v>856</v>
      </c>
      <c r="B2305" s="512" t="s">
        <v>2314</v>
      </c>
      <c r="C2305" s="576">
        <v>8.5</v>
      </c>
      <c r="D2305" s="576">
        <v>8.5</v>
      </c>
      <c r="E2305" s="568">
        <v>8.5</v>
      </c>
      <c r="F2305" s="568" t="s">
        <v>2384</v>
      </c>
      <c r="G2305" s="568">
        <v>8.5</v>
      </c>
      <c r="H2305" s="568">
        <v>8.5</v>
      </c>
      <c r="I2305" s="568">
        <v>8.5</v>
      </c>
      <c r="J2305" s="568">
        <v>8.25</v>
      </c>
      <c r="K2305" s="568">
        <v>12</v>
      </c>
      <c r="L2305" s="568">
        <v>12</v>
      </c>
      <c r="M2305" s="568">
        <v>12</v>
      </c>
      <c r="N2305" s="568">
        <v>12</v>
      </c>
      <c r="O2305" s="567" t="s">
        <v>2389</v>
      </c>
      <c r="P2305" s="568">
        <v>11</v>
      </c>
      <c r="Q2305" s="568" t="s">
        <v>2389</v>
      </c>
      <c r="R2305" s="547">
        <v>12</v>
      </c>
      <c r="S2305" s="547">
        <v>12</v>
      </c>
      <c r="T2305" s="547" t="s">
        <v>2284</v>
      </c>
      <c r="U2305" s="547">
        <v>12</v>
      </c>
      <c r="V2305" s="547" t="s">
        <v>1645</v>
      </c>
      <c r="W2305" s="547">
        <v>12</v>
      </c>
      <c r="X2305" s="547">
        <v>12</v>
      </c>
      <c r="Y2305" s="547">
        <v>12</v>
      </c>
      <c r="Z2305" s="568">
        <v>12</v>
      </c>
      <c r="AA2305" s="568">
        <v>12</v>
      </c>
      <c r="AB2305" s="568">
        <v>12</v>
      </c>
      <c r="AC2305" s="567" t="s">
        <v>3149</v>
      </c>
      <c r="AD2305" s="568">
        <v>12</v>
      </c>
      <c r="AE2305" s="568">
        <v>13.5</v>
      </c>
      <c r="AF2305" s="568">
        <v>12</v>
      </c>
      <c r="AG2305" s="568" t="s">
        <v>1663</v>
      </c>
      <c r="AH2305" s="568" t="s">
        <v>2389</v>
      </c>
      <c r="AI2305" s="567" t="s">
        <v>3193</v>
      </c>
      <c r="AJ2305" s="568">
        <v>10</v>
      </c>
      <c r="AK2305" s="567" t="s">
        <v>3168</v>
      </c>
      <c r="AL2305" s="568">
        <v>13</v>
      </c>
      <c r="AM2305" s="568" t="s">
        <v>2860</v>
      </c>
      <c r="AN2305" s="568">
        <v>5.25</v>
      </c>
      <c r="AO2305" s="568" t="s">
        <v>3194</v>
      </c>
    </row>
    <row r="2306" spans="1:41" ht="15" customHeight="1">
      <c r="A2306" s="514" t="s">
        <v>1085</v>
      </c>
      <c r="B2306" s="512" t="s">
        <v>2315</v>
      </c>
      <c r="C2306" s="576">
        <v>9</v>
      </c>
      <c r="D2306" s="576">
        <v>9</v>
      </c>
      <c r="E2306" s="568">
        <v>9</v>
      </c>
      <c r="F2306" s="568" t="s">
        <v>2351</v>
      </c>
      <c r="G2306" s="568">
        <v>9</v>
      </c>
      <c r="H2306" s="568">
        <v>9</v>
      </c>
      <c r="I2306" s="568">
        <v>9</v>
      </c>
      <c r="J2306" s="568">
        <v>8.5</v>
      </c>
      <c r="K2306" s="568">
        <v>12</v>
      </c>
      <c r="L2306" s="568">
        <v>12</v>
      </c>
      <c r="M2306" s="568">
        <v>12</v>
      </c>
      <c r="N2306" s="568">
        <v>12</v>
      </c>
      <c r="O2306" s="567" t="s">
        <v>2389</v>
      </c>
      <c r="P2306" s="568">
        <v>11</v>
      </c>
      <c r="Q2306" s="568">
        <v>12</v>
      </c>
      <c r="R2306" s="547">
        <v>12</v>
      </c>
      <c r="S2306" s="547">
        <v>12</v>
      </c>
      <c r="T2306" s="547">
        <v>12</v>
      </c>
      <c r="U2306" s="547">
        <v>12</v>
      </c>
      <c r="V2306" s="547" t="s">
        <v>1645</v>
      </c>
      <c r="W2306" s="547">
        <v>12</v>
      </c>
      <c r="X2306" s="547">
        <v>12</v>
      </c>
      <c r="Y2306" s="547">
        <v>12</v>
      </c>
      <c r="Z2306" s="568">
        <v>12</v>
      </c>
      <c r="AA2306" s="568">
        <v>12</v>
      </c>
      <c r="AB2306" s="568">
        <v>12</v>
      </c>
      <c r="AC2306" s="567" t="s">
        <v>3149</v>
      </c>
      <c r="AD2306" s="568">
        <v>12</v>
      </c>
      <c r="AE2306" s="568" t="s">
        <v>2706</v>
      </c>
      <c r="AF2306" s="568">
        <v>12</v>
      </c>
      <c r="AG2306" s="568" t="s">
        <v>1663</v>
      </c>
      <c r="AH2306" s="568">
        <v>11</v>
      </c>
      <c r="AI2306" s="567" t="s">
        <v>3195</v>
      </c>
      <c r="AJ2306" s="568">
        <v>12</v>
      </c>
      <c r="AK2306" s="567" t="s">
        <v>2507</v>
      </c>
      <c r="AL2306" s="568">
        <v>13</v>
      </c>
      <c r="AM2306" s="568" t="s">
        <v>3196</v>
      </c>
      <c r="AN2306" s="568">
        <v>6</v>
      </c>
      <c r="AO2306" s="568" t="s">
        <v>3197</v>
      </c>
    </row>
    <row r="2307" spans="1:41" ht="15" customHeight="1">
      <c r="A2307" s="514" t="s">
        <v>827</v>
      </c>
      <c r="B2307" s="512" t="s">
        <v>2316</v>
      </c>
      <c r="C2307" s="576">
        <v>9.25</v>
      </c>
      <c r="D2307" s="577">
        <v>9.5</v>
      </c>
      <c r="E2307" s="568">
        <v>9.5</v>
      </c>
      <c r="F2307" s="568" t="s">
        <v>2328</v>
      </c>
      <c r="G2307" s="568">
        <v>9.5</v>
      </c>
      <c r="H2307" s="568">
        <v>9.25</v>
      </c>
      <c r="I2307" s="568">
        <v>9.5</v>
      </c>
      <c r="J2307" s="568">
        <v>8.75</v>
      </c>
      <c r="K2307" s="568" t="s">
        <v>1949</v>
      </c>
      <c r="L2307" s="568">
        <v>12</v>
      </c>
      <c r="M2307" s="568">
        <v>12</v>
      </c>
      <c r="N2307" s="568">
        <v>12</v>
      </c>
      <c r="O2307" s="568">
        <v>12</v>
      </c>
      <c r="P2307" s="568">
        <v>11</v>
      </c>
      <c r="Q2307" s="568">
        <v>11</v>
      </c>
      <c r="R2307" s="547">
        <v>12</v>
      </c>
      <c r="S2307" s="547">
        <v>12</v>
      </c>
      <c r="T2307" s="547">
        <v>12</v>
      </c>
      <c r="U2307" s="547">
        <v>12</v>
      </c>
      <c r="V2307" s="547">
        <v>12</v>
      </c>
      <c r="W2307" s="547">
        <v>12</v>
      </c>
      <c r="X2307" s="547">
        <v>12</v>
      </c>
      <c r="Y2307" s="547">
        <v>12</v>
      </c>
      <c r="Z2307" s="568">
        <v>12</v>
      </c>
      <c r="AA2307" s="568">
        <v>12</v>
      </c>
      <c r="AB2307" s="568">
        <v>12</v>
      </c>
      <c r="AC2307" s="567" t="s">
        <v>3149</v>
      </c>
      <c r="AD2307" s="568">
        <v>12</v>
      </c>
      <c r="AE2307" s="568" t="s">
        <v>2706</v>
      </c>
      <c r="AF2307" s="568">
        <v>12</v>
      </c>
      <c r="AG2307" s="568" t="s">
        <v>1663</v>
      </c>
      <c r="AH2307" s="567" t="s">
        <v>3155</v>
      </c>
      <c r="AI2307" s="567" t="s">
        <v>3198</v>
      </c>
      <c r="AJ2307" s="568">
        <v>10</v>
      </c>
      <c r="AK2307" s="567" t="s">
        <v>2817</v>
      </c>
      <c r="AL2307" s="568">
        <v>13</v>
      </c>
      <c r="AM2307" s="568">
        <v>7.6</v>
      </c>
      <c r="AN2307" s="568">
        <v>8</v>
      </c>
      <c r="AO2307" s="568" t="s">
        <v>3199</v>
      </c>
    </row>
    <row r="2308" spans="1:41" ht="15" customHeight="1">
      <c r="A2308" s="514" t="s">
        <v>828</v>
      </c>
      <c r="B2308" s="512" t="s">
        <v>2317</v>
      </c>
      <c r="C2308" s="576">
        <v>9.5</v>
      </c>
      <c r="D2308" s="577">
        <v>10</v>
      </c>
      <c r="E2308" s="568">
        <v>10</v>
      </c>
      <c r="F2308" s="547" t="s">
        <v>2323</v>
      </c>
      <c r="G2308" s="568">
        <v>10</v>
      </c>
      <c r="H2308" s="568">
        <v>9.5</v>
      </c>
      <c r="I2308" s="568">
        <v>9.5</v>
      </c>
      <c r="J2308" s="568">
        <v>9</v>
      </c>
      <c r="K2308" s="568" t="s">
        <v>3158</v>
      </c>
      <c r="L2308" s="568" t="s">
        <v>76</v>
      </c>
      <c r="M2308" s="568">
        <v>12</v>
      </c>
      <c r="N2308" s="568" t="s">
        <v>76</v>
      </c>
      <c r="O2308" s="568">
        <v>12</v>
      </c>
      <c r="P2308" s="568" t="s">
        <v>76</v>
      </c>
      <c r="Q2308" s="568" t="s">
        <v>76</v>
      </c>
      <c r="R2308" s="547">
        <v>7.75</v>
      </c>
      <c r="S2308" s="547">
        <v>11</v>
      </c>
      <c r="T2308" s="547">
        <v>11</v>
      </c>
      <c r="U2308" s="547" t="s">
        <v>76</v>
      </c>
      <c r="V2308" s="547">
        <v>12</v>
      </c>
      <c r="W2308" s="547">
        <v>12</v>
      </c>
      <c r="X2308" s="547">
        <v>12</v>
      </c>
      <c r="Y2308" s="546" t="s">
        <v>2996</v>
      </c>
      <c r="Z2308" s="567" t="s">
        <v>76</v>
      </c>
      <c r="AA2308" s="567" t="s">
        <v>76</v>
      </c>
      <c r="AB2308" s="568">
        <v>12</v>
      </c>
      <c r="AC2308" s="567" t="s">
        <v>1342</v>
      </c>
      <c r="AD2308" s="568">
        <v>12</v>
      </c>
      <c r="AE2308" s="568" t="s">
        <v>76</v>
      </c>
      <c r="AF2308" s="568">
        <v>11</v>
      </c>
      <c r="AG2308" s="568" t="s">
        <v>76</v>
      </c>
      <c r="AH2308" s="567" t="s">
        <v>3139</v>
      </c>
      <c r="AI2308" s="567" t="s">
        <v>2762</v>
      </c>
      <c r="AJ2308" s="568">
        <v>10</v>
      </c>
      <c r="AK2308" s="567" t="s">
        <v>1939</v>
      </c>
      <c r="AL2308" s="568">
        <v>13</v>
      </c>
      <c r="AM2308" s="568">
        <v>5.5</v>
      </c>
      <c r="AN2308" s="568">
        <v>8</v>
      </c>
      <c r="AO2308" s="568" t="s">
        <v>3200</v>
      </c>
    </row>
    <row r="2309" spans="1:41" ht="15" customHeight="1">
      <c r="A2309" s="514" t="s">
        <v>854</v>
      </c>
      <c r="B2309" s="512" t="s">
        <v>2318</v>
      </c>
      <c r="C2309" s="576" t="s">
        <v>76</v>
      </c>
      <c r="D2309" s="577" t="s">
        <v>76</v>
      </c>
      <c r="E2309" s="568" t="s">
        <v>76</v>
      </c>
      <c r="F2309" s="568" t="s">
        <v>76</v>
      </c>
      <c r="G2309" s="568">
        <v>10</v>
      </c>
      <c r="H2309" s="568">
        <v>9.5</v>
      </c>
      <c r="I2309" s="568">
        <v>9.5</v>
      </c>
      <c r="J2309" s="568">
        <v>9</v>
      </c>
      <c r="K2309" s="568" t="s">
        <v>2274</v>
      </c>
      <c r="L2309" s="568" t="s">
        <v>76</v>
      </c>
      <c r="M2309" s="568" t="s">
        <v>76</v>
      </c>
      <c r="N2309" s="568" t="s">
        <v>76</v>
      </c>
      <c r="O2309" s="568">
        <v>12</v>
      </c>
      <c r="P2309" s="568" t="s">
        <v>76</v>
      </c>
      <c r="Q2309" s="568" t="s">
        <v>76</v>
      </c>
      <c r="R2309" s="547">
        <v>7.75</v>
      </c>
      <c r="S2309" s="547" t="s">
        <v>76</v>
      </c>
      <c r="T2309" s="547">
        <v>10</v>
      </c>
      <c r="U2309" s="547" t="s">
        <v>76</v>
      </c>
      <c r="V2309" s="547">
        <v>12</v>
      </c>
      <c r="W2309" s="547">
        <v>12</v>
      </c>
      <c r="X2309" s="547">
        <v>12</v>
      </c>
      <c r="Y2309" s="547" t="s">
        <v>3161</v>
      </c>
      <c r="Z2309" s="567" t="s">
        <v>76</v>
      </c>
      <c r="AA2309" s="567" t="s">
        <v>76</v>
      </c>
      <c r="AB2309" s="568">
        <v>12</v>
      </c>
      <c r="AC2309" s="567" t="s">
        <v>1342</v>
      </c>
      <c r="AD2309" s="568">
        <v>12</v>
      </c>
      <c r="AE2309" s="568" t="s">
        <v>76</v>
      </c>
      <c r="AF2309" s="568">
        <v>11</v>
      </c>
      <c r="AG2309" s="568" t="s">
        <v>76</v>
      </c>
      <c r="AH2309" s="567" t="s">
        <v>3190</v>
      </c>
      <c r="AI2309" s="567" t="s">
        <v>3201</v>
      </c>
      <c r="AJ2309" s="568">
        <v>10</v>
      </c>
      <c r="AK2309" s="567" t="s">
        <v>3175</v>
      </c>
      <c r="AL2309" s="568">
        <v>13</v>
      </c>
      <c r="AM2309" s="568" t="s">
        <v>76</v>
      </c>
      <c r="AN2309" s="568">
        <v>8</v>
      </c>
      <c r="AO2309" s="568" t="s">
        <v>76</v>
      </c>
    </row>
    <row r="2310" spans="1:41" ht="15" customHeight="1">
      <c r="A2310" s="2639" t="s">
        <v>388</v>
      </c>
      <c r="B2310" s="2639"/>
      <c r="C2310" s="568"/>
      <c r="D2310" s="568"/>
      <c r="E2310" s="568"/>
      <c r="F2310" s="568"/>
      <c r="G2310" s="568"/>
      <c r="H2310" s="568"/>
      <c r="I2310" s="568"/>
      <c r="J2310" s="568"/>
      <c r="K2310" s="568"/>
      <c r="L2310" s="568"/>
      <c r="M2310" s="568"/>
      <c r="N2310" s="568"/>
      <c r="O2310" s="567" t="s">
        <v>311</v>
      </c>
      <c r="P2310" s="568"/>
      <c r="Q2310" s="567"/>
      <c r="R2310" s="547"/>
      <c r="S2310" s="547"/>
      <c r="T2310" s="547"/>
      <c r="U2310" s="547"/>
      <c r="V2310" s="547"/>
      <c r="W2310" s="547"/>
      <c r="X2310" s="546"/>
      <c r="Y2310" s="547"/>
      <c r="Z2310" s="567"/>
      <c r="AA2310" s="567"/>
      <c r="AB2310" s="568"/>
      <c r="AC2310" s="567"/>
      <c r="AD2310" s="568"/>
      <c r="AE2310" s="568"/>
      <c r="AF2310" s="568"/>
      <c r="AG2310" s="568"/>
      <c r="AH2310" s="567"/>
      <c r="AI2310" s="567"/>
      <c r="AJ2310" s="567"/>
      <c r="AK2310" s="567"/>
      <c r="AL2310" s="567"/>
      <c r="AM2310" s="567"/>
      <c r="AN2310" s="568"/>
      <c r="AO2310" s="568"/>
    </row>
    <row r="2311" spans="1:41" ht="15" customHeight="1">
      <c r="A2311" s="2639" t="s">
        <v>389</v>
      </c>
      <c r="B2311" s="2639"/>
      <c r="C2311" s="568"/>
      <c r="D2311" s="568"/>
      <c r="E2311" s="568"/>
      <c r="F2311" s="568"/>
      <c r="G2311" s="568"/>
      <c r="H2311" s="568"/>
      <c r="I2311" s="568"/>
      <c r="J2311" s="568"/>
      <c r="K2311" s="568"/>
      <c r="L2311" s="568"/>
      <c r="M2311" s="568"/>
      <c r="N2311" s="568"/>
      <c r="O2311" s="567"/>
      <c r="P2311" s="568"/>
      <c r="Q2311" s="567"/>
      <c r="R2311" s="547"/>
      <c r="S2311" s="547"/>
      <c r="T2311" s="547"/>
      <c r="U2311" s="547"/>
      <c r="V2311" s="547"/>
      <c r="W2311" s="547"/>
      <c r="X2311" s="546"/>
      <c r="Y2311" s="547"/>
      <c r="Z2311" s="567"/>
      <c r="AA2311" s="567"/>
      <c r="AB2311" s="568"/>
      <c r="AC2311" s="567"/>
      <c r="AD2311" s="568"/>
      <c r="AE2311" s="568"/>
      <c r="AF2311" s="568"/>
      <c r="AG2311" s="568"/>
      <c r="AH2311" s="567"/>
      <c r="AI2311" s="567"/>
      <c r="AJ2311" s="567"/>
      <c r="AK2311" s="567"/>
      <c r="AL2311" s="567"/>
      <c r="AM2311" s="567"/>
      <c r="AN2311" s="568"/>
      <c r="AO2311" s="568"/>
    </row>
    <row r="2312" spans="1:41" ht="15" customHeight="1">
      <c r="A2312" s="563"/>
      <c r="B2312" s="564" t="s">
        <v>390</v>
      </c>
      <c r="C2312" s="568">
        <v>12.5</v>
      </c>
      <c r="D2312" s="568">
        <v>8</v>
      </c>
      <c r="E2312" s="568">
        <v>13</v>
      </c>
      <c r="F2312" s="568">
        <v>12</v>
      </c>
      <c r="G2312" s="547" t="s">
        <v>2323</v>
      </c>
      <c r="H2312" s="568">
        <v>12</v>
      </c>
      <c r="I2312" s="568">
        <v>11</v>
      </c>
      <c r="J2312" s="568">
        <v>11</v>
      </c>
      <c r="K2312" s="568">
        <v>13</v>
      </c>
      <c r="L2312" s="568">
        <v>13</v>
      </c>
      <c r="M2312" s="568">
        <v>13</v>
      </c>
      <c r="N2312" s="568">
        <v>13</v>
      </c>
      <c r="O2312" s="568">
        <v>13</v>
      </c>
      <c r="P2312" s="568">
        <v>13</v>
      </c>
      <c r="Q2312" s="568">
        <v>12</v>
      </c>
      <c r="R2312" s="547">
        <v>13</v>
      </c>
      <c r="S2312" s="547">
        <v>13</v>
      </c>
      <c r="T2312" s="547">
        <v>13</v>
      </c>
      <c r="U2312" s="547">
        <v>13</v>
      </c>
      <c r="V2312" s="547">
        <v>13</v>
      </c>
      <c r="W2312" s="547">
        <v>13</v>
      </c>
      <c r="X2312" s="547">
        <v>11</v>
      </c>
      <c r="Y2312" s="547">
        <v>13</v>
      </c>
      <c r="Z2312" s="568">
        <v>11.5</v>
      </c>
      <c r="AA2312" s="568">
        <v>13</v>
      </c>
      <c r="AB2312" s="568">
        <v>13</v>
      </c>
      <c r="AC2312" s="568">
        <v>13</v>
      </c>
      <c r="AD2312" s="568">
        <v>9</v>
      </c>
      <c r="AE2312" s="568">
        <v>12.5</v>
      </c>
      <c r="AF2312" s="568">
        <v>13</v>
      </c>
      <c r="AG2312" s="568">
        <v>13</v>
      </c>
      <c r="AH2312" s="568">
        <v>13</v>
      </c>
      <c r="AI2312" s="568">
        <v>13</v>
      </c>
      <c r="AJ2312" s="568">
        <v>13</v>
      </c>
      <c r="AK2312" s="568">
        <v>13</v>
      </c>
      <c r="AL2312" s="568">
        <v>16</v>
      </c>
      <c r="AM2312" s="568">
        <v>13</v>
      </c>
      <c r="AN2312" s="568">
        <v>8</v>
      </c>
      <c r="AO2312" s="568">
        <v>13</v>
      </c>
    </row>
    <row r="2313" spans="1:41" ht="15" customHeight="1">
      <c r="A2313" s="563"/>
      <c r="B2313" s="564" t="s">
        <v>391</v>
      </c>
      <c r="C2313" s="568">
        <v>11</v>
      </c>
      <c r="D2313" s="568">
        <v>11</v>
      </c>
      <c r="E2313" s="568" t="s">
        <v>76</v>
      </c>
      <c r="F2313" s="568" t="s">
        <v>76</v>
      </c>
      <c r="G2313" s="568" t="s">
        <v>76</v>
      </c>
      <c r="H2313" s="568"/>
      <c r="I2313" s="568" t="s">
        <v>76</v>
      </c>
      <c r="J2313" s="568" t="s">
        <v>76</v>
      </c>
      <c r="K2313" s="568" t="s">
        <v>76</v>
      </c>
      <c r="L2313" s="568" t="s">
        <v>76</v>
      </c>
      <c r="M2313" s="568" t="s">
        <v>76</v>
      </c>
      <c r="N2313" s="568" t="s">
        <v>76</v>
      </c>
      <c r="O2313" s="567" t="s">
        <v>76</v>
      </c>
      <c r="P2313" s="568" t="s">
        <v>76</v>
      </c>
      <c r="Q2313" s="568" t="s">
        <v>76</v>
      </c>
      <c r="R2313" s="547"/>
      <c r="S2313" s="547" t="s">
        <v>76</v>
      </c>
      <c r="T2313" s="547" t="s">
        <v>76</v>
      </c>
      <c r="U2313" s="547" t="s">
        <v>76</v>
      </c>
      <c r="V2313" s="547" t="s">
        <v>76</v>
      </c>
      <c r="W2313" s="547" t="s">
        <v>76</v>
      </c>
      <c r="X2313" s="547">
        <v>13</v>
      </c>
      <c r="Y2313" s="547" t="s">
        <v>76</v>
      </c>
      <c r="Z2313" s="568" t="s">
        <v>76</v>
      </c>
      <c r="AA2313" s="568"/>
      <c r="AB2313" s="568" t="s">
        <v>76</v>
      </c>
      <c r="AC2313" s="568" t="s">
        <v>76</v>
      </c>
      <c r="AD2313" s="568" t="s">
        <v>76</v>
      </c>
      <c r="AE2313" s="568" t="s">
        <v>76</v>
      </c>
      <c r="AF2313" s="568" t="s">
        <v>76</v>
      </c>
      <c r="AG2313" s="568" t="s">
        <v>76</v>
      </c>
      <c r="AH2313" s="567" t="s">
        <v>76</v>
      </c>
      <c r="AI2313" s="568" t="s">
        <v>76</v>
      </c>
      <c r="AJ2313" s="568" t="s">
        <v>76</v>
      </c>
      <c r="AK2313" s="567" t="s">
        <v>76</v>
      </c>
      <c r="AL2313" s="568" t="s">
        <v>76</v>
      </c>
      <c r="AM2313" s="568"/>
      <c r="AN2313" s="568" t="s">
        <v>76</v>
      </c>
      <c r="AO2313" s="568">
        <v>13</v>
      </c>
    </row>
    <row r="2314" spans="1:41" ht="15" customHeight="1">
      <c r="A2314" s="2639" t="s">
        <v>400</v>
      </c>
      <c r="B2314" s="2639"/>
      <c r="C2314" s="568"/>
      <c r="D2314" s="568"/>
      <c r="E2314" s="568"/>
      <c r="F2314" s="568"/>
      <c r="G2314" s="568"/>
      <c r="H2314" s="568"/>
      <c r="I2314" s="568"/>
      <c r="J2314" s="568"/>
      <c r="K2314" s="568"/>
      <c r="L2314" s="568"/>
      <c r="M2314" s="568"/>
      <c r="N2314" s="568"/>
      <c r="O2314" s="567"/>
      <c r="P2314" s="568"/>
      <c r="Q2314" s="567"/>
      <c r="R2314" s="547"/>
      <c r="S2314" s="547"/>
      <c r="T2314" s="547"/>
      <c r="U2314" s="547"/>
      <c r="V2314" s="547"/>
      <c r="W2314" s="547"/>
      <c r="X2314" s="547"/>
      <c r="Y2314" s="547"/>
      <c r="Z2314" s="567"/>
      <c r="AA2314" s="567"/>
      <c r="AB2314" s="568"/>
      <c r="AC2314" s="568"/>
      <c r="AD2314" s="568"/>
      <c r="AE2314" s="568"/>
      <c r="AF2314" s="568"/>
      <c r="AG2314" s="568"/>
      <c r="AH2314" s="567"/>
      <c r="AI2314" s="568"/>
      <c r="AJ2314" s="568"/>
      <c r="AK2314" s="567"/>
      <c r="AL2314" s="568"/>
      <c r="AM2314" s="568"/>
      <c r="AN2314" s="568"/>
      <c r="AO2314" s="568"/>
    </row>
    <row r="2315" spans="1:41" ht="15" customHeight="1">
      <c r="B2315" s="564" t="s">
        <v>390</v>
      </c>
      <c r="C2315" s="568">
        <v>12.5</v>
      </c>
      <c r="D2315" s="568">
        <v>13</v>
      </c>
      <c r="E2315" s="568">
        <v>13</v>
      </c>
      <c r="F2315" s="568">
        <v>13</v>
      </c>
      <c r="G2315" s="568">
        <v>12.5</v>
      </c>
      <c r="H2315" s="568">
        <v>12</v>
      </c>
      <c r="I2315" s="568">
        <v>11</v>
      </c>
      <c r="J2315" s="568">
        <v>13</v>
      </c>
      <c r="K2315" s="568">
        <v>13</v>
      </c>
      <c r="L2315" s="568">
        <v>13</v>
      </c>
      <c r="M2315" s="568">
        <v>13</v>
      </c>
      <c r="N2315" s="568">
        <v>13</v>
      </c>
      <c r="O2315" s="568">
        <v>13</v>
      </c>
      <c r="P2315" s="568">
        <v>13</v>
      </c>
      <c r="Q2315" s="568">
        <v>13</v>
      </c>
      <c r="R2315" s="547">
        <v>13</v>
      </c>
      <c r="S2315" s="547">
        <v>13</v>
      </c>
      <c r="T2315" s="547">
        <v>13</v>
      </c>
      <c r="U2315" s="547">
        <v>13</v>
      </c>
      <c r="V2315" s="547">
        <v>13</v>
      </c>
      <c r="W2315" s="547">
        <v>13</v>
      </c>
      <c r="X2315" s="547">
        <v>13</v>
      </c>
      <c r="Y2315" s="547">
        <v>13</v>
      </c>
      <c r="Z2315" s="568">
        <v>11.5</v>
      </c>
      <c r="AA2315" s="568">
        <v>13</v>
      </c>
      <c r="AB2315" s="568">
        <v>13</v>
      </c>
      <c r="AC2315" s="568">
        <v>13</v>
      </c>
      <c r="AD2315" s="568">
        <v>13</v>
      </c>
      <c r="AE2315" s="568">
        <v>13</v>
      </c>
      <c r="AF2315" s="568">
        <v>13</v>
      </c>
      <c r="AG2315" s="568">
        <v>13</v>
      </c>
      <c r="AH2315" s="568">
        <v>13</v>
      </c>
      <c r="AI2315" s="568">
        <v>12.5</v>
      </c>
      <c r="AJ2315" s="568">
        <v>13</v>
      </c>
      <c r="AK2315" s="568">
        <v>13</v>
      </c>
      <c r="AL2315" s="568">
        <v>13</v>
      </c>
      <c r="AM2315" s="568">
        <v>13</v>
      </c>
      <c r="AN2315" s="568">
        <v>13</v>
      </c>
      <c r="AO2315" s="568">
        <v>13</v>
      </c>
    </row>
    <row r="2316" spans="1:41" ht="15" customHeight="1">
      <c r="B2316" s="564" t="s">
        <v>391</v>
      </c>
      <c r="C2316" s="568" t="s">
        <v>76</v>
      </c>
      <c r="D2316" s="568" t="s">
        <v>76</v>
      </c>
      <c r="E2316" s="568" t="s">
        <v>76</v>
      </c>
      <c r="F2316" s="568" t="s">
        <v>76</v>
      </c>
      <c r="G2316" s="568" t="s">
        <v>76</v>
      </c>
      <c r="H2316" s="568" t="s">
        <v>76</v>
      </c>
      <c r="I2316" s="568">
        <v>12.5</v>
      </c>
      <c r="J2316" s="568" t="s">
        <v>76</v>
      </c>
      <c r="K2316" s="568" t="s">
        <v>76</v>
      </c>
      <c r="L2316" s="568" t="s">
        <v>76</v>
      </c>
      <c r="M2316" s="568" t="s">
        <v>76</v>
      </c>
      <c r="N2316" s="568" t="s">
        <v>76</v>
      </c>
      <c r="O2316" s="568" t="s">
        <v>76</v>
      </c>
      <c r="P2316" s="567" t="s">
        <v>76</v>
      </c>
      <c r="Q2316" s="567" t="s">
        <v>76</v>
      </c>
      <c r="R2316" s="547"/>
      <c r="S2316" s="547" t="s">
        <v>76</v>
      </c>
      <c r="T2316" s="547" t="s">
        <v>76</v>
      </c>
      <c r="U2316" s="547" t="s">
        <v>76</v>
      </c>
      <c r="V2316" s="547" t="s">
        <v>76</v>
      </c>
      <c r="W2316" s="547" t="s">
        <v>76</v>
      </c>
      <c r="X2316" s="547" t="s">
        <v>76</v>
      </c>
      <c r="Y2316" s="547" t="s">
        <v>76</v>
      </c>
      <c r="Z2316" s="568" t="s">
        <v>76</v>
      </c>
      <c r="AA2316" s="568" t="s">
        <v>76</v>
      </c>
      <c r="AB2316" s="568" t="s">
        <v>76</v>
      </c>
      <c r="AC2316" s="568" t="s">
        <v>76</v>
      </c>
      <c r="AD2316" s="568" t="s">
        <v>76</v>
      </c>
      <c r="AE2316" s="568" t="s">
        <v>76</v>
      </c>
      <c r="AF2316" s="568" t="s">
        <v>76</v>
      </c>
      <c r="AG2316" s="568"/>
      <c r="AH2316" s="568" t="s">
        <v>76</v>
      </c>
      <c r="AI2316" s="568">
        <v>13</v>
      </c>
      <c r="AJ2316" s="568" t="s">
        <v>76</v>
      </c>
      <c r="AK2316" s="567" t="s">
        <v>76</v>
      </c>
      <c r="AL2316" s="568" t="s">
        <v>76</v>
      </c>
      <c r="AM2316" s="568"/>
      <c r="AN2316" s="568" t="s">
        <v>76</v>
      </c>
      <c r="AO2316" s="568">
        <v>13</v>
      </c>
    </row>
    <row r="2317" spans="1:41" ht="15" customHeight="1">
      <c r="A2317" s="2639" t="s">
        <v>47</v>
      </c>
      <c r="B2317" s="2639"/>
      <c r="C2317" s="568"/>
      <c r="D2317" s="568"/>
      <c r="E2317" s="568"/>
      <c r="F2317" s="568"/>
      <c r="G2317" s="568"/>
      <c r="H2317" s="568"/>
      <c r="I2317" s="568"/>
      <c r="J2317" s="568"/>
      <c r="K2317" s="568"/>
      <c r="L2317" s="568"/>
      <c r="M2317" s="568"/>
      <c r="N2317" s="568"/>
      <c r="O2317" s="568"/>
      <c r="P2317" s="567"/>
      <c r="Q2317" s="567"/>
      <c r="R2317" s="547" t="s">
        <v>1285</v>
      </c>
      <c r="S2317" s="547"/>
      <c r="T2317" s="547"/>
      <c r="U2317" s="547"/>
      <c r="V2317" s="547"/>
      <c r="W2317" s="547"/>
      <c r="X2317" s="547"/>
      <c r="Y2317" s="547"/>
      <c r="Z2317" s="568"/>
      <c r="AA2317" s="568"/>
      <c r="AB2317" s="568"/>
      <c r="AC2317" s="568"/>
      <c r="AD2317" s="568"/>
      <c r="AE2317" s="568"/>
      <c r="AF2317" s="568"/>
      <c r="AG2317" s="568"/>
      <c r="AH2317" s="568"/>
      <c r="AI2317" s="568"/>
      <c r="AJ2317" s="568"/>
      <c r="AK2317" s="567"/>
      <c r="AL2317" s="568"/>
      <c r="AM2317" s="568"/>
      <c r="AN2317" s="568"/>
      <c r="AO2317" s="568"/>
    </row>
    <row r="2318" spans="1:41" ht="15" customHeight="1">
      <c r="B2318" s="564" t="s">
        <v>390</v>
      </c>
      <c r="C2318" s="568">
        <v>12.5</v>
      </c>
      <c r="D2318" s="547">
        <v>13</v>
      </c>
      <c r="E2318" s="547">
        <v>12</v>
      </c>
      <c r="F2318" s="568">
        <v>13</v>
      </c>
      <c r="G2318" s="547" t="s">
        <v>1645</v>
      </c>
      <c r="H2318" s="568">
        <v>10.5</v>
      </c>
      <c r="I2318" s="568">
        <v>11</v>
      </c>
      <c r="J2318" s="568">
        <v>12.5</v>
      </c>
      <c r="K2318" s="568">
        <v>15</v>
      </c>
      <c r="L2318" s="568">
        <v>15.5</v>
      </c>
      <c r="M2318" s="568">
        <v>13</v>
      </c>
      <c r="N2318" s="568">
        <v>13</v>
      </c>
      <c r="O2318" s="568">
        <v>13</v>
      </c>
      <c r="P2318" s="568">
        <v>13</v>
      </c>
      <c r="Q2318" s="570">
        <v>11.5</v>
      </c>
      <c r="R2318" s="547">
        <v>16</v>
      </c>
      <c r="S2318" s="547">
        <v>13</v>
      </c>
      <c r="T2318" s="547">
        <v>13</v>
      </c>
      <c r="U2318" s="547">
        <v>13</v>
      </c>
      <c r="V2318" s="547">
        <v>17</v>
      </c>
      <c r="W2318" s="547">
        <v>16.5</v>
      </c>
      <c r="X2318" s="547">
        <v>14.5</v>
      </c>
      <c r="Y2318" s="547">
        <v>11.5</v>
      </c>
      <c r="Z2318" s="568">
        <v>11.5</v>
      </c>
      <c r="AA2318" s="568">
        <v>13</v>
      </c>
      <c r="AB2318" s="568">
        <v>11.5</v>
      </c>
      <c r="AC2318" s="568">
        <v>15.3</v>
      </c>
      <c r="AD2318" s="568">
        <v>15</v>
      </c>
      <c r="AE2318" s="568">
        <v>13</v>
      </c>
      <c r="AF2318" s="568">
        <v>11.5</v>
      </c>
      <c r="AG2318" s="568">
        <v>13</v>
      </c>
      <c r="AH2318" s="568">
        <v>14.5</v>
      </c>
      <c r="AI2318" s="568">
        <v>14</v>
      </c>
      <c r="AJ2318" s="568">
        <v>13</v>
      </c>
      <c r="AK2318" s="568">
        <v>11.5</v>
      </c>
      <c r="AL2318" s="568" t="s">
        <v>76</v>
      </c>
      <c r="AM2318" s="568" t="s">
        <v>76</v>
      </c>
      <c r="AN2318" s="568" t="s">
        <v>1669</v>
      </c>
      <c r="AO2318" s="568">
        <v>13</v>
      </c>
    </row>
    <row r="2319" spans="1:41" ht="15" customHeight="1">
      <c r="B2319" s="564" t="s">
        <v>391</v>
      </c>
      <c r="C2319" s="568"/>
      <c r="D2319" s="568" t="s">
        <v>76</v>
      </c>
      <c r="E2319" s="568" t="s">
        <v>76</v>
      </c>
      <c r="F2319" s="568" t="s">
        <v>76</v>
      </c>
      <c r="G2319" s="568" t="s">
        <v>76</v>
      </c>
      <c r="H2319" s="568" t="s">
        <v>76</v>
      </c>
      <c r="I2319" s="568">
        <v>11.5</v>
      </c>
      <c r="J2319" s="568" t="s">
        <v>76</v>
      </c>
      <c r="K2319" s="568" t="s">
        <v>76</v>
      </c>
      <c r="L2319" s="568" t="s">
        <v>76</v>
      </c>
      <c r="M2319" s="568" t="s">
        <v>76</v>
      </c>
      <c r="N2319" s="568" t="s">
        <v>76</v>
      </c>
      <c r="O2319" s="568" t="s">
        <v>76</v>
      </c>
      <c r="P2319" s="567" t="s">
        <v>76</v>
      </c>
      <c r="Q2319" s="567" t="s">
        <v>76</v>
      </c>
      <c r="R2319" s="547" t="s">
        <v>76</v>
      </c>
      <c r="S2319" s="547" t="s">
        <v>76</v>
      </c>
      <c r="T2319" s="547" t="s">
        <v>76</v>
      </c>
      <c r="U2319" s="547" t="s">
        <v>76</v>
      </c>
      <c r="V2319" s="547">
        <v>18</v>
      </c>
      <c r="W2319" s="547" t="s">
        <v>76</v>
      </c>
      <c r="X2319" s="547" t="s">
        <v>76</v>
      </c>
      <c r="Y2319" s="547" t="s">
        <v>76</v>
      </c>
      <c r="Z2319" s="568" t="s">
        <v>76</v>
      </c>
      <c r="AA2319" s="568" t="s">
        <v>76</v>
      </c>
      <c r="AB2319" s="568" t="s">
        <v>76</v>
      </c>
      <c r="AC2319" s="568" t="s">
        <v>3163</v>
      </c>
      <c r="AD2319" s="568" t="s">
        <v>76</v>
      </c>
      <c r="AE2319" s="568" t="s">
        <v>76</v>
      </c>
      <c r="AF2319" s="568" t="s">
        <v>76</v>
      </c>
      <c r="AG2319" s="568" t="s">
        <v>76</v>
      </c>
      <c r="AH2319" s="568" t="s">
        <v>76</v>
      </c>
      <c r="AI2319" s="568" t="s">
        <v>76</v>
      </c>
      <c r="AJ2319" s="568" t="s">
        <v>76</v>
      </c>
      <c r="AK2319" s="567" t="s">
        <v>76</v>
      </c>
      <c r="AL2319" s="568" t="s">
        <v>76</v>
      </c>
      <c r="AM2319" s="568" t="s">
        <v>76</v>
      </c>
      <c r="AN2319" s="568" t="s">
        <v>76</v>
      </c>
      <c r="AO2319" s="568">
        <v>15.5</v>
      </c>
    </row>
    <row r="2320" spans="1:41" ht="15" customHeight="1">
      <c r="A2320" s="2639" t="s">
        <v>407</v>
      </c>
      <c r="B2320" s="2639"/>
      <c r="C2320" s="568"/>
      <c r="D2320" s="568"/>
      <c r="E2320" s="568"/>
      <c r="F2320" s="568"/>
      <c r="G2320" s="568"/>
      <c r="H2320" s="568"/>
      <c r="I2320" s="568"/>
      <c r="J2320" s="568"/>
      <c r="K2320" s="568"/>
      <c r="L2320" s="568"/>
      <c r="M2320" s="568"/>
      <c r="N2320" s="568"/>
      <c r="O2320" s="568"/>
      <c r="P2320" s="567"/>
      <c r="Q2320" s="567"/>
      <c r="R2320" s="547"/>
      <c r="S2320" s="547"/>
      <c r="T2320" s="547"/>
      <c r="U2320" s="547"/>
      <c r="V2320" s="547"/>
      <c r="W2320" s="547"/>
      <c r="X2320" s="547"/>
      <c r="Y2320" s="547"/>
      <c r="Z2320" s="567"/>
      <c r="AA2320" s="567"/>
      <c r="AB2320" s="568"/>
      <c r="AC2320" s="571"/>
      <c r="AD2320" s="568"/>
      <c r="AE2320" s="568"/>
      <c r="AF2320" s="568"/>
      <c r="AG2320" s="568"/>
      <c r="AH2320" s="568"/>
      <c r="AI2320" s="568"/>
      <c r="AJ2320" s="568"/>
      <c r="AK2320" s="567"/>
      <c r="AL2320" s="568"/>
      <c r="AM2320" s="568"/>
      <c r="AN2320" s="568"/>
      <c r="AO2320" s="568"/>
    </row>
    <row r="2321" spans="1:41" ht="15" customHeight="1">
      <c r="A2321" s="565" t="s">
        <v>856</v>
      </c>
      <c r="B2321" s="703" t="s">
        <v>1258</v>
      </c>
      <c r="C2321" s="568"/>
      <c r="D2321" s="568"/>
      <c r="E2321" s="568"/>
      <c r="F2321" s="568"/>
      <c r="G2321" s="568"/>
      <c r="H2321" s="568"/>
      <c r="I2321" s="568"/>
      <c r="J2321" s="568"/>
      <c r="K2321" s="568"/>
      <c r="L2321" s="568"/>
      <c r="M2321" s="568"/>
      <c r="N2321" s="568"/>
      <c r="O2321" s="568"/>
      <c r="P2321" s="567"/>
      <c r="Q2321" s="567"/>
      <c r="R2321" s="547"/>
      <c r="S2321" s="547"/>
      <c r="T2321" s="547"/>
      <c r="U2321" s="547"/>
      <c r="V2321" s="547"/>
      <c r="W2321" s="547"/>
      <c r="X2321" s="547"/>
      <c r="Y2321" s="547"/>
      <c r="Z2321" s="567"/>
      <c r="AA2321" s="567"/>
      <c r="AB2321" s="568"/>
      <c r="AC2321" s="568"/>
      <c r="AD2321" s="568"/>
      <c r="AE2321" s="568"/>
      <c r="AF2321" s="568"/>
      <c r="AG2321" s="568"/>
      <c r="AH2321" s="568"/>
      <c r="AI2321" s="568"/>
      <c r="AJ2321" s="568"/>
      <c r="AK2321" s="567"/>
      <c r="AL2321" s="568"/>
      <c r="AM2321" s="568"/>
      <c r="AN2321" s="568"/>
      <c r="AO2321" s="568"/>
    </row>
    <row r="2322" spans="1:41" ht="15" customHeight="1">
      <c r="A2322" s="565"/>
      <c r="B2322" s="564" t="s">
        <v>401</v>
      </c>
      <c r="C2322" s="568">
        <v>13</v>
      </c>
      <c r="D2322" s="568">
        <v>14</v>
      </c>
      <c r="E2322" s="547">
        <v>14.5</v>
      </c>
      <c r="F2322" s="568">
        <v>13</v>
      </c>
      <c r="G2322" s="568">
        <v>13</v>
      </c>
      <c r="H2322" s="568">
        <v>13</v>
      </c>
      <c r="I2322" s="568">
        <v>12.5</v>
      </c>
      <c r="J2322" s="568">
        <v>15.5</v>
      </c>
      <c r="K2322" s="568">
        <v>14.5</v>
      </c>
      <c r="L2322" s="568">
        <v>15</v>
      </c>
      <c r="M2322" s="568">
        <v>14.5</v>
      </c>
      <c r="N2322" s="568">
        <v>15</v>
      </c>
      <c r="O2322" s="568">
        <v>16.5</v>
      </c>
      <c r="P2322" s="568">
        <v>13.5</v>
      </c>
      <c r="Q2322" s="568">
        <v>13.5</v>
      </c>
      <c r="R2322" s="547">
        <v>16</v>
      </c>
      <c r="S2322" s="547">
        <v>14.5</v>
      </c>
      <c r="T2322" s="547">
        <v>16</v>
      </c>
      <c r="U2322" s="547">
        <v>14.5</v>
      </c>
      <c r="V2322" s="547">
        <v>15</v>
      </c>
      <c r="W2322" s="547">
        <v>14.5</v>
      </c>
      <c r="X2322" s="547">
        <v>14.5</v>
      </c>
      <c r="Y2322" s="547">
        <v>14.5</v>
      </c>
      <c r="Z2322" s="568">
        <v>14.5</v>
      </c>
      <c r="AA2322" s="568">
        <v>16</v>
      </c>
      <c r="AB2322" s="568">
        <v>15.5</v>
      </c>
      <c r="AC2322" s="568">
        <v>11.5</v>
      </c>
      <c r="AD2322" s="568">
        <v>15</v>
      </c>
      <c r="AE2322" s="568">
        <v>15.5</v>
      </c>
      <c r="AF2322" s="568">
        <v>13.5</v>
      </c>
      <c r="AG2322" s="568">
        <v>15</v>
      </c>
      <c r="AH2322" s="568">
        <v>13</v>
      </c>
      <c r="AI2322" s="568">
        <v>8.75</v>
      </c>
      <c r="AJ2322" s="568">
        <v>14</v>
      </c>
      <c r="AK2322" s="568">
        <v>15</v>
      </c>
      <c r="AL2322" s="568">
        <v>14.5</v>
      </c>
      <c r="AM2322" s="568">
        <v>12</v>
      </c>
      <c r="AN2322" s="568">
        <v>13</v>
      </c>
      <c r="AO2322" s="568">
        <v>12</v>
      </c>
    </row>
    <row r="2323" spans="1:41" ht="15" customHeight="1">
      <c r="A2323" s="565"/>
      <c r="B2323" s="564" t="s">
        <v>402</v>
      </c>
      <c r="C2323" s="568" t="s">
        <v>76</v>
      </c>
      <c r="D2323" s="568" t="s">
        <v>76</v>
      </c>
      <c r="E2323" s="568" t="s">
        <v>76</v>
      </c>
      <c r="F2323" s="568" t="s">
        <v>76</v>
      </c>
      <c r="G2323" s="568" t="s">
        <v>76</v>
      </c>
      <c r="H2323" s="568" t="s">
        <v>76</v>
      </c>
      <c r="I2323" s="568" t="s">
        <v>76</v>
      </c>
      <c r="J2323" s="568" t="s">
        <v>76</v>
      </c>
      <c r="K2323" s="568" t="s">
        <v>76</v>
      </c>
      <c r="L2323" s="568"/>
      <c r="M2323" s="568" t="s">
        <v>76</v>
      </c>
      <c r="N2323" s="568" t="s">
        <v>76</v>
      </c>
      <c r="O2323" s="568" t="s">
        <v>76</v>
      </c>
      <c r="P2323" s="567" t="s">
        <v>76</v>
      </c>
      <c r="Q2323" s="567" t="s">
        <v>76</v>
      </c>
      <c r="R2323" s="547" t="s">
        <v>76</v>
      </c>
      <c r="S2323" s="547" t="s">
        <v>76</v>
      </c>
      <c r="T2323" s="547" t="s">
        <v>76</v>
      </c>
      <c r="U2323" s="547" t="s">
        <v>76</v>
      </c>
      <c r="V2323" s="547" t="s">
        <v>76</v>
      </c>
      <c r="W2323" s="547" t="s">
        <v>76</v>
      </c>
      <c r="X2323" s="547" t="s">
        <v>76</v>
      </c>
      <c r="Y2323" s="547" t="s">
        <v>76</v>
      </c>
      <c r="Z2323" s="568" t="s">
        <v>76</v>
      </c>
      <c r="AA2323" s="568" t="s">
        <v>76</v>
      </c>
      <c r="AB2323" s="567" t="s">
        <v>76</v>
      </c>
      <c r="AC2323" s="568">
        <v>14.5</v>
      </c>
      <c r="AD2323" s="568" t="s">
        <v>76</v>
      </c>
      <c r="AE2323" s="568" t="s">
        <v>76</v>
      </c>
      <c r="AF2323" s="568" t="s">
        <v>76</v>
      </c>
      <c r="AG2323" s="568" t="s">
        <v>76</v>
      </c>
      <c r="AH2323" s="568" t="s">
        <v>76</v>
      </c>
      <c r="AI2323" s="568">
        <v>12.75</v>
      </c>
      <c r="AJ2323" s="568" t="s">
        <v>76</v>
      </c>
      <c r="AK2323" s="567" t="s">
        <v>76</v>
      </c>
      <c r="AL2323" s="568" t="s">
        <v>76</v>
      </c>
      <c r="AM2323" s="568">
        <v>12.5</v>
      </c>
      <c r="AN2323" s="568" t="s">
        <v>76</v>
      </c>
      <c r="AO2323" s="568">
        <v>13</v>
      </c>
    </row>
    <row r="2324" spans="1:41" ht="15" customHeight="1">
      <c r="A2324" s="565" t="s">
        <v>1085</v>
      </c>
      <c r="B2324" s="701" t="s">
        <v>1259</v>
      </c>
      <c r="C2324" s="568"/>
      <c r="D2324" s="568"/>
      <c r="E2324" s="568"/>
      <c r="F2324" s="568"/>
      <c r="G2324" s="568"/>
      <c r="H2324" s="568"/>
      <c r="I2324" s="568"/>
      <c r="J2324" s="568"/>
      <c r="K2324" s="568"/>
      <c r="L2324" s="568"/>
      <c r="M2324" s="568"/>
      <c r="N2324" s="568"/>
      <c r="O2324" s="568"/>
      <c r="P2324" s="567"/>
      <c r="Q2324" s="567"/>
      <c r="R2324" s="547"/>
      <c r="S2324" s="547"/>
      <c r="T2324" s="547"/>
      <c r="U2324" s="547"/>
      <c r="V2324" s="547"/>
      <c r="W2324" s="547"/>
      <c r="X2324" s="547"/>
      <c r="Y2324" s="547"/>
      <c r="Z2324" s="568"/>
      <c r="AA2324" s="568"/>
      <c r="AB2324" s="567"/>
      <c r="AC2324" s="568"/>
      <c r="AD2324" s="568"/>
      <c r="AE2324" s="568"/>
      <c r="AF2324" s="568"/>
      <c r="AG2324" s="568"/>
      <c r="AH2324" s="568"/>
      <c r="AI2324" s="568"/>
      <c r="AJ2324" s="568"/>
      <c r="AK2324" s="567"/>
      <c r="AL2324" s="568"/>
      <c r="AM2324" s="568"/>
      <c r="AN2324" s="568"/>
      <c r="AO2324" s="568"/>
    </row>
    <row r="2325" spans="1:41" ht="15" customHeight="1">
      <c r="B2325" s="564" t="s">
        <v>401</v>
      </c>
      <c r="C2325" s="568">
        <v>13</v>
      </c>
      <c r="D2325" s="568">
        <v>14</v>
      </c>
      <c r="E2325" s="568">
        <v>14.5</v>
      </c>
      <c r="F2325" s="568">
        <v>12</v>
      </c>
      <c r="G2325" s="568">
        <v>13</v>
      </c>
      <c r="H2325" s="568">
        <v>11.5</v>
      </c>
      <c r="I2325" s="568">
        <v>13</v>
      </c>
      <c r="J2325" s="568">
        <v>14</v>
      </c>
      <c r="K2325" s="568">
        <v>16</v>
      </c>
      <c r="L2325" s="568">
        <v>15.5</v>
      </c>
      <c r="M2325" s="568">
        <v>14.5</v>
      </c>
      <c r="N2325" s="568">
        <v>15</v>
      </c>
      <c r="O2325" s="568">
        <v>15.5</v>
      </c>
      <c r="P2325" s="568">
        <v>13.5</v>
      </c>
      <c r="Q2325" s="568">
        <v>13.5</v>
      </c>
      <c r="R2325" s="547">
        <v>16</v>
      </c>
      <c r="S2325" s="547">
        <v>14.5</v>
      </c>
      <c r="T2325" s="547">
        <v>16</v>
      </c>
      <c r="U2325" s="547" t="s">
        <v>76</v>
      </c>
      <c r="V2325" s="547">
        <v>17</v>
      </c>
      <c r="W2325" s="547">
        <v>14.5</v>
      </c>
      <c r="X2325" s="547">
        <v>14.5</v>
      </c>
      <c r="Y2325" s="547">
        <v>14.5</v>
      </c>
      <c r="Z2325" s="568">
        <v>15.5</v>
      </c>
      <c r="AA2325" s="568">
        <v>18</v>
      </c>
      <c r="AB2325" s="568">
        <v>15.5</v>
      </c>
      <c r="AC2325" s="568">
        <v>13</v>
      </c>
      <c r="AD2325" s="568">
        <v>15</v>
      </c>
      <c r="AE2325" s="568">
        <v>15.5</v>
      </c>
      <c r="AF2325" s="568">
        <v>13.5</v>
      </c>
      <c r="AG2325" s="568">
        <v>15</v>
      </c>
      <c r="AH2325" s="568">
        <v>14.5</v>
      </c>
      <c r="AI2325" s="568">
        <v>17.5</v>
      </c>
      <c r="AJ2325" s="568">
        <v>15</v>
      </c>
      <c r="AK2325" s="568">
        <v>14.5</v>
      </c>
      <c r="AL2325" s="568">
        <v>14.5</v>
      </c>
      <c r="AM2325" s="568" t="s">
        <v>76</v>
      </c>
      <c r="AN2325" s="568" t="s">
        <v>1669</v>
      </c>
      <c r="AO2325" s="568">
        <v>13</v>
      </c>
    </row>
    <row r="2326" spans="1:41" ht="15" customHeight="1">
      <c r="B2326" s="564" t="s">
        <v>402</v>
      </c>
      <c r="C2326" s="568" t="s">
        <v>76</v>
      </c>
      <c r="D2326" s="568" t="s">
        <v>76</v>
      </c>
      <c r="E2326" s="568" t="s">
        <v>76</v>
      </c>
      <c r="F2326" s="568" t="s">
        <v>76</v>
      </c>
      <c r="G2326" s="568" t="s">
        <v>76</v>
      </c>
      <c r="H2326" s="568" t="s">
        <v>76</v>
      </c>
      <c r="I2326" s="568" t="s">
        <v>76</v>
      </c>
      <c r="J2326" s="568" t="s">
        <v>76</v>
      </c>
      <c r="K2326" s="568" t="s">
        <v>76</v>
      </c>
      <c r="L2326" s="568" t="s">
        <v>76</v>
      </c>
      <c r="M2326" s="568" t="s">
        <v>76</v>
      </c>
      <c r="N2326" s="568">
        <v>16</v>
      </c>
      <c r="O2326" s="568" t="s">
        <v>76</v>
      </c>
      <c r="P2326" s="568" t="s">
        <v>76</v>
      </c>
      <c r="Q2326" s="568" t="s">
        <v>76</v>
      </c>
      <c r="R2326" s="547" t="s">
        <v>76</v>
      </c>
      <c r="S2326" s="547" t="s">
        <v>76</v>
      </c>
      <c r="T2326" s="547" t="s">
        <v>76</v>
      </c>
      <c r="U2326" s="547" t="s">
        <v>76</v>
      </c>
      <c r="V2326" s="547">
        <v>18</v>
      </c>
      <c r="W2326" s="547" t="s">
        <v>76</v>
      </c>
      <c r="X2326" s="547" t="s">
        <v>76</v>
      </c>
      <c r="Y2326" s="547" t="s">
        <v>76</v>
      </c>
      <c r="Z2326" s="568" t="s">
        <v>76</v>
      </c>
      <c r="AA2326" s="568" t="s">
        <v>76</v>
      </c>
      <c r="AB2326" s="568" t="s">
        <v>76</v>
      </c>
      <c r="AC2326" s="568">
        <v>16</v>
      </c>
      <c r="AD2326" s="568" t="s">
        <v>76</v>
      </c>
      <c r="AE2326" s="568" t="s">
        <v>76</v>
      </c>
      <c r="AF2326" s="568" t="s">
        <v>76</v>
      </c>
      <c r="AG2326" s="568" t="s">
        <v>76</v>
      </c>
      <c r="AH2326" s="568" t="s">
        <v>76</v>
      </c>
      <c r="AI2326" s="568" t="s">
        <v>76</v>
      </c>
      <c r="AJ2326" s="568" t="s">
        <v>76</v>
      </c>
      <c r="AK2326" s="568" t="s">
        <v>76</v>
      </c>
      <c r="AL2326" s="568" t="s">
        <v>76</v>
      </c>
      <c r="AM2326" s="568" t="s">
        <v>76</v>
      </c>
      <c r="AN2326" s="568" t="s">
        <v>76</v>
      </c>
      <c r="AO2326" s="568">
        <v>15.5</v>
      </c>
    </row>
    <row r="2327" spans="1:41" s="551" customFormat="1" ht="15" customHeight="1">
      <c r="A2327" s="2639" t="s">
        <v>211</v>
      </c>
      <c r="B2327" s="2639"/>
      <c r="C2327" s="568">
        <v>7</v>
      </c>
      <c r="D2327" s="568">
        <v>7</v>
      </c>
      <c r="E2327" s="568">
        <v>7</v>
      </c>
      <c r="F2327" s="568">
        <v>7</v>
      </c>
      <c r="G2327" s="568">
        <v>7</v>
      </c>
      <c r="H2327" s="568">
        <v>7</v>
      </c>
      <c r="I2327" s="568">
        <v>7</v>
      </c>
      <c r="J2327" s="568">
        <v>7</v>
      </c>
      <c r="K2327" s="568">
        <v>7</v>
      </c>
      <c r="L2327" s="568">
        <v>7</v>
      </c>
      <c r="M2327" s="568">
        <v>7</v>
      </c>
      <c r="N2327" s="568">
        <v>7</v>
      </c>
      <c r="O2327" s="568">
        <v>7</v>
      </c>
      <c r="P2327" s="568">
        <v>7</v>
      </c>
      <c r="Q2327" s="568">
        <v>7</v>
      </c>
      <c r="R2327" s="547">
        <v>7</v>
      </c>
      <c r="S2327" s="547">
        <v>7</v>
      </c>
      <c r="T2327" s="547">
        <v>7</v>
      </c>
      <c r="U2327" s="547">
        <v>7</v>
      </c>
      <c r="V2327" s="547">
        <v>7</v>
      </c>
      <c r="W2327" s="547">
        <v>7</v>
      </c>
      <c r="X2327" s="547">
        <v>7</v>
      </c>
      <c r="Y2327" s="547">
        <v>7</v>
      </c>
      <c r="Z2327" s="568">
        <v>7</v>
      </c>
      <c r="AA2327" s="568">
        <v>7</v>
      </c>
      <c r="AB2327" s="568">
        <v>7</v>
      </c>
      <c r="AC2327" s="568">
        <v>7</v>
      </c>
      <c r="AD2327" s="568">
        <v>7</v>
      </c>
      <c r="AE2327" s="568">
        <v>7</v>
      </c>
      <c r="AF2327" s="568">
        <v>7</v>
      </c>
      <c r="AG2327" s="568">
        <v>7</v>
      </c>
      <c r="AH2327" s="568">
        <v>7</v>
      </c>
      <c r="AI2327" s="568">
        <v>7</v>
      </c>
      <c r="AJ2327" s="568">
        <v>7</v>
      </c>
      <c r="AK2327" s="568">
        <v>7</v>
      </c>
      <c r="AL2327" s="568">
        <v>7</v>
      </c>
      <c r="AM2327" s="568">
        <v>7</v>
      </c>
      <c r="AN2327" s="568">
        <v>7</v>
      </c>
      <c r="AO2327" s="568" t="s">
        <v>76</v>
      </c>
    </row>
    <row r="2328" spans="1:41" ht="15" customHeight="1">
      <c r="A2328" s="2639" t="s">
        <v>408</v>
      </c>
      <c r="B2328" s="2639"/>
      <c r="C2328" s="568"/>
      <c r="D2328" s="568"/>
      <c r="E2328" s="568"/>
      <c r="F2328" s="568"/>
      <c r="G2328" s="568"/>
      <c r="H2328" s="568"/>
      <c r="I2328" s="568"/>
      <c r="J2328" s="568"/>
      <c r="K2328" s="568"/>
      <c r="L2328" s="568"/>
      <c r="M2328" s="568"/>
      <c r="N2328" s="568"/>
      <c r="O2328" s="568"/>
      <c r="P2328" s="567"/>
      <c r="Q2328" s="567"/>
      <c r="R2328" s="547"/>
      <c r="S2328" s="547"/>
      <c r="T2328" s="547"/>
      <c r="U2328" s="547"/>
      <c r="V2328" s="547"/>
      <c r="W2328" s="546"/>
      <c r="X2328" s="546"/>
      <c r="Y2328" s="547"/>
      <c r="Z2328" s="567"/>
      <c r="AA2328" s="567"/>
      <c r="AB2328" s="567"/>
      <c r="AC2328" s="567"/>
      <c r="AD2328" s="568"/>
      <c r="AE2328" s="568"/>
      <c r="AF2328" s="568"/>
      <c r="AG2328" s="568"/>
      <c r="AH2328" s="568"/>
      <c r="AI2328" s="568"/>
      <c r="AJ2328" s="568"/>
      <c r="AK2328" s="567"/>
      <c r="AL2328" s="568"/>
      <c r="AM2328" s="568"/>
      <c r="AN2328" s="568"/>
      <c r="AO2328" s="568"/>
    </row>
    <row r="2329" spans="1:41" ht="15" customHeight="1">
      <c r="B2329" s="564" t="s">
        <v>390</v>
      </c>
      <c r="C2329" s="568">
        <v>13</v>
      </c>
      <c r="D2329" s="568">
        <v>14</v>
      </c>
      <c r="E2329" s="547">
        <v>13.5</v>
      </c>
      <c r="F2329" s="568">
        <v>14</v>
      </c>
      <c r="G2329" s="568">
        <v>13</v>
      </c>
      <c r="H2329" s="568">
        <v>13</v>
      </c>
      <c r="I2329" s="568">
        <v>13</v>
      </c>
      <c r="J2329" s="568">
        <v>15.5</v>
      </c>
      <c r="K2329" s="568">
        <v>14.5</v>
      </c>
      <c r="L2329" s="568">
        <v>15.5</v>
      </c>
      <c r="M2329" s="568">
        <v>14.5</v>
      </c>
      <c r="N2329" s="568">
        <v>15</v>
      </c>
      <c r="O2329" s="568">
        <v>16.5</v>
      </c>
      <c r="P2329" s="568">
        <v>13.5</v>
      </c>
      <c r="Q2329" s="568">
        <v>13.5</v>
      </c>
      <c r="R2329" s="547">
        <v>16</v>
      </c>
      <c r="S2329" s="547">
        <v>14.5</v>
      </c>
      <c r="T2329" s="547">
        <v>16</v>
      </c>
      <c r="U2329" s="547">
        <v>14.5</v>
      </c>
      <c r="V2329" s="547">
        <v>18</v>
      </c>
      <c r="W2329" s="547">
        <v>14.5</v>
      </c>
      <c r="X2329" s="547">
        <v>14.5</v>
      </c>
      <c r="Y2329" s="547">
        <v>14.5</v>
      </c>
      <c r="Z2329" s="568">
        <v>14.5</v>
      </c>
      <c r="AA2329" s="568" t="s">
        <v>1668</v>
      </c>
      <c r="AB2329" s="568">
        <v>15.5</v>
      </c>
      <c r="AC2329" s="568">
        <v>14.5</v>
      </c>
      <c r="AD2329" s="568">
        <v>15</v>
      </c>
      <c r="AE2329" s="568">
        <v>16</v>
      </c>
      <c r="AF2329" s="568">
        <v>14.5</v>
      </c>
      <c r="AG2329" s="568">
        <v>16</v>
      </c>
      <c r="AH2329" s="568">
        <v>13</v>
      </c>
      <c r="AI2329" s="568">
        <v>9</v>
      </c>
      <c r="AJ2329" s="568">
        <v>14</v>
      </c>
      <c r="AK2329" s="568">
        <v>16</v>
      </c>
      <c r="AL2329" s="568">
        <v>16</v>
      </c>
      <c r="AM2329" s="568">
        <v>12</v>
      </c>
      <c r="AN2329" s="568">
        <v>13</v>
      </c>
      <c r="AO2329" s="568">
        <v>13</v>
      </c>
    </row>
    <row r="2330" spans="1:41" ht="15" customHeight="1">
      <c r="B2330" s="564" t="s">
        <v>391</v>
      </c>
      <c r="C2330" s="568" t="s">
        <v>76</v>
      </c>
      <c r="D2330" s="568" t="s">
        <v>76</v>
      </c>
      <c r="E2330" s="568" t="s">
        <v>76</v>
      </c>
      <c r="F2330" s="568" t="s">
        <v>76</v>
      </c>
      <c r="G2330" s="568" t="s">
        <v>76</v>
      </c>
      <c r="H2330" s="568" t="s">
        <v>76</v>
      </c>
      <c r="I2330" s="568">
        <v>13</v>
      </c>
      <c r="J2330" s="568" t="s">
        <v>76</v>
      </c>
      <c r="K2330" s="568">
        <v>15.75</v>
      </c>
      <c r="L2330" s="568" t="s">
        <v>76</v>
      </c>
      <c r="M2330" s="568" t="s">
        <v>76</v>
      </c>
      <c r="N2330" s="568" t="s">
        <v>76</v>
      </c>
      <c r="O2330" s="568" t="s">
        <v>76</v>
      </c>
      <c r="P2330" s="567" t="s">
        <v>76</v>
      </c>
      <c r="Q2330" s="567" t="s">
        <v>76</v>
      </c>
      <c r="R2330" s="547"/>
      <c r="S2330" s="547" t="s">
        <v>76</v>
      </c>
      <c r="T2330" s="547" t="s">
        <v>76</v>
      </c>
      <c r="U2330" s="547" t="s">
        <v>76</v>
      </c>
      <c r="V2330" s="547" t="s">
        <v>76</v>
      </c>
      <c r="W2330" s="546" t="s">
        <v>76</v>
      </c>
      <c r="X2330" s="546" t="s">
        <v>76</v>
      </c>
      <c r="Y2330" s="546" t="s">
        <v>76</v>
      </c>
      <c r="Z2330" s="568">
        <v>12</v>
      </c>
      <c r="AA2330" s="568" t="s">
        <v>76</v>
      </c>
      <c r="AB2330" s="567" t="s">
        <v>76</v>
      </c>
      <c r="AC2330" s="568" t="s">
        <v>76</v>
      </c>
      <c r="AD2330" s="568" t="s">
        <v>76</v>
      </c>
      <c r="AE2330" s="568" t="s">
        <v>76</v>
      </c>
      <c r="AF2330" s="568" t="s">
        <v>76</v>
      </c>
      <c r="AG2330" s="568" t="s">
        <v>76</v>
      </c>
      <c r="AH2330" s="568" t="s">
        <v>76</v>
      </c>
      <c r="AI2330" s="568">
        <v>12.75</v>
      </c>
      <c r="AJ2330" s="568" t="s">
        <v>76</v>
      </c>
      <c r="AK2330" s="567" t="s">
        <v>76</v>
      </c>
      <c r="AL2330" s="568" t="s">
        <v>76</v>
      </c>
      <c r="AM2330" s="568">
        <v>12.5</v>
      </c>
      <c r="AN2330" s="568" t="s">
        <v>76</v>
      </c>
      <c r="AO2330" s="568">
        <v>13</v>
      </c>
    </row>
    <row r="2331" spans="1:41" ht="15" customHeight="1">
      <c r="A2331" s="2639" t="s">
        <v>409</v>
      </c>
      <c r="B2331" s="2639"/>
      <c r="C2331" s="568"/>
      <c r="D2331" s="568"/>
      <c r="E2331" s="568"/>
      <c r="F2331" s="568"/>
      <c r="G2331" s="568"/>
      <c r="H2331" s="568"/>
      <c r="I2331" s="568"/>
      <c r="J2331" s="568"/>
      <c r="K2331" s="568"/>
      <c r="L2331" s="568"/>
      <c r="M2331" s="568"/>
      <c r="N2331" s="568"/>
      <c r="O2331" s="568"/>
      <c r="P2331" s="567"/>
      <c r="Q2331" s="567"/>
      <c r="R2331" s="547"/>
      <c r="S2331" s="547"/>
      <c r="T2331" s="547"/>
      <c r="U2331" s="547"/>
      <c r="V2331" s="547"/>
      <c r="W2331" s="546"/>
      <c r="X2331" s="546"/>
      <c r="Y2331" s="546"/>
      <c r="Z2331" s="568"/>
      <c r="AA2331" s="568"/>
      <c r="AB2331" s="567"/>
      <c r="AC2331" s="568"/>
      <c r="AD2331" s="568"/>
      <c r="AE2331" s="568"/>
      <c r="AF2331" s="568"/>
      <c r="AG2331" s="568"/>
      <c r="AH2331" s="568"/>
      <c r="AI2331" s="568"/>
      <c r="AJ2331" s="568"/>
      <c r="AK2331" s="567" t="s">
        <v>1285</v>
      </c>
      <c r="AL2331" s="568"/>
      <c r="AM2331" s="568"/>
      <c r="AN2331" s="568"/>
      <c r="AO2331" s="568"/>
    </row>
    <row r="2332" spans="1:41" ht="15" customHeight="1">
      <c r="B2332" s="564" t="s">
        <v>390</v>
      </c>
      <c r="C2332" s="568">
        <v>13</v>
      </c>
      <c r="D2332" s="568">
        <v>14</v>
      </c>
      <c r="E2332" s="568">
        <v>16</v>
      </c>
      <c r="F2332" s="568">
        <v>14</v>
      </c>
      <c r="G2332" s="568" t="s">
        <v>76</v>
      </c>
      <c r="H2332" s="568" t="s">
        <v>76</v>
      </c>
      <c r="I2332" s="568">
        <v>13</v>
      </c>
      <c r="J2332" s="568">
        <v>15</v>
      </c>
      <c r="K2332" s="568">
        <v>16</v>
      </c>
      <c r="L2332" s="568">
        <v>15.5</v>
      </c>
      <c r="M2332" s="568">
        <v>14.5</v>
      </c>
      <c r="N2332" s="568">
        <v>15.5</v>
      </c>
      <c r="O2332" s="568">
        <v>18</v>
      </c>
      <c r="P2332" s="568">
        <v>13.5</v>
      </c>
      <c r="Q2332" s="568">
        <v>14</v>
      </c>
      <c r="R2332" s="547">
        <v>15</v>
      </c>
      <c r="S2332" s="547">
        <v>14.5</v>
      </c>
      <c r="T2332" s="547">
        <v>16</v>
      </c>
      <c r="U2332" s="547">
        <v>15.5</v>
      </c>
      <c r="V2332" s="547">
        <v>18</v>
      </c>
      <c r="W2332" s="547">
        <v>14.5</v>
      </c>
      <c r="X2332" s="547">
        <v>14.5</v>
      </c>
      <c r="Y2332" s="547">
        <v>14.5</v>
      </c>
      <c r="Z2332" s="568">
        <v>14.5</v>
      </c>
      <c r="AA2332" s="568" t="s">
        <v>2336</v>
      </c>
      <c r="AB2332" s="568">
        <v>15.5</v>
      </c>
      <c r="AC2332" s="568">
        <v>10.5</v>
      </c>
      <c r="AD2332" s="568">
        <v>15</v>
      </c>
      <c r="AE2332" s="568">
        <v>14</v>
      </c>
      <c r="AF2332" s="568">
        <v>13.5</v>
      </c>
      <c r="AG2332" s="568">
        <v>16</v>
      </c>
      <c r="AH2332" s="568">
        <v>13</v>
      </c>
      <c r="AI2332" s="568">
        <v>12</v>
      </c>
      <c r="AJ2332" s="568">
        <v>14</v>
      </c>
      <c r="AK2332" s="568" t="s">
        <v>76</v>
      </c>
      <c r="AL2332" s="568" t="s">
        <v>76</v>
      </c>
      <c r="AM2332" s="568" t="s">
        <v>76</v>
      </c>
      <c r="AN2332" s="568">
        <v>13</v>
      </c>
      <c r="AO2332" s="568">
        <v>10</v>
      </c>
    </row>
    <row r="2333" spans="1:41" ht="15" customHeight="1">
      <c r="B2333" s="564" t="s">
        <v>391</v>
      </c>
      <c r="C2333" s="568" t="s">
        <v>76</v>
      </c>
      <c r="D2333" s="568" t="s">
        <v>76</v>
      </c>
      <c r="E2333" s="568" t="s">
        <v>76</v>
      </c>
      <c r="F2333" s="568" t="s">
        <v>76</v>
      </c>
      <c r="G2333" s="568" t="s">
        <v>76</v>
      </c>
      <c r="H2333" s="568" t="s">
        <v>76</v>
      </c>
      <c r="I2333" s="568" t="s">
        <v>76</v>
      </c>
      <c r="J2333" s="568" t="s">
        <v>76</v>
      </c>
      <c r="K2333" s="568">
        <v>14</v>
      </c>
      <c r="L2333" s="568" t="s">
        <v>76</v>
      </c>
      <c r="M2333" s="568" t="s">
        <v>76</v>
      </c>
      <c r="N2333" s="568" t="s">
        <v>76</v>
      </c>
      <c r="O2333" s="567" t="s">
        <v>76</v>
      </c>
      <c r="P2333" s="568" t="s">
        <v>76</v>
      </c>
      <c r="Q2333" s="568">
        <v>15</v>
      </c>
      <c r="R2333" s="547"/>
      <c r="S2333" s="547" t="s">
        <v>76</v>
      </c>
      <c r="T2333" s="547" t="s">
        <v>76</v>
      </c>
      <c r="U2333" s="547" t="s">
        <v>76</v>
      </c>
      <c r="V2333" s="547" t="s">
        <v>76</v>
      </c>
      <c r="W2333" s="547" t="s">
        <v>76</v>
      </c>
      <c r="X2333" s="547" t="s">
        <v>76</v>
      </c>
      <c r="Y2333" s="547" t="s">
        <v>76</v>
      </c>
      <c r="Z2333" s="568" t="s">
        <v>76</v>
      </c>
      <c r="AA2333" s="568" t="s">
        <v>76</v>
      </c>
      <c r="AB2333" s="568">
        <v>13</v>
      </c>
      <c r="AC2333" s="568">
        <v>12.5</v>
      </c>
      <c r="AD2333" s="568" t="s">
        <v>76</v>
      </c>
      <c r="AE2333" s="568">
        <v>16</v>
      </c>
      <c r="AF2333" s="568" t="s">
        <v>76</v>
      </c>
      <c r="AG2333" s="568" t="s">
        <v>76</v>
      </c>
      <c r="AH2333" s="568" t="s">
        <v>76</v>
      </c>
      <c r="AI2333" s="568" t="s">
        <v>76</v>
      </c>
      <c r="AJ2333" s="568" t="s">
        <v>76</v>
      </c>
      <c r="AK2333" s="567" t="s">
        <v>76</v>
      </c>
      <c r="AL2333" s="568" t="s">
        <v>76</v>
      </c>
      <c r="AM2333" s="568" t="s">
        <v>76</v>
      </c>
      <c r="AN2333" s="568" t="s">
        <v>76</v>
      </c>
      <c r="AO2333" s="568">
        <v>13</v>
      </c>
    </row>
    <row r="2334" spans="1:41" ht="15" customHeight="1">
      <c r="A2334" s="2639" t="s">
        <v>410</v>
      </c>
      <c r="B2334" s="2639"/>
      <c r="C2334" s="568"/>
      <c r="D2334" s="568"/>
      <c r="E2334" s="568"/>
      <c r="F2334" s="568"/>
      <c r="G2334" s="568"/>
      <c r="H2334" s="568"/>
      <c r="I2334" s="568"/>
      <c r="J2334" s="568"/>
      <c r="K2334" s="568"/>
      <c r="L2334" s="568"/>
      <c r="M2334" s="568"/>
      <c r="N2334" s="568"/>
      <c r="O2334" s="567"/>
      <c r="P2334" s="568"/>
      <c r="Q2334" s="567"/>
      <c r="R2334" s="547"/>
      <c r="S2334" s="547"/>
      <c r="T2334" s="547"/>
      <c r="U2334" s="547"/>
      <c r="V2334" s="547"/>
      <c r="W2334" s="547"/>
      <c r="X2334" s="547"/>
      <c r="Y2334" s="547"/>
      <c r="Z2334" s="568"/>
      <c r="AA2334" s="568"/>
      <c r="AB2334" s="567"/>
      <c r="AC2334" s="567"/>
      <c r="AD2334" s="568"/>
      <c r="AE2334" s="568"/>
      <c r="AF2334" s="568"/>
      <c r="AG2334" s="568"/>
      <c r="AH2334" s="568"/>
      <c r="AI2334" s="568"/>
      <c r="AJ2334" s="568"/>
      <c r="AK2334" s="567"/>
      <c r="AL2334" s="568"/>
      <c r="AM2334" s="568"/>
      <c r="AN2334" s="568"/>
      <c r="AO2334" s="568"/>
    </row>
    <row r="2335" spans="1:41" ht="15" customHeight="1">
      <c r="B2335" s="564" t="s">
        <v>390</v>
      </c>
      <c r="C2335" s="568">
        <v>14</v>
      </c>
      <c r="D2335" s="568">
        <v>14</v>
      </c>
      <c r="E2335" s="568">
        <v>16</v>
      </c>
      <c r="F2335" s="568">
        <v>14</v>
      </c>
      <c r="G2335" s="568">
        <v>14</v>
      </c>
      <c r="H2335" s="568">
        <v>13</v>
      </c>
      <c r="I2335" s="568">
        <v>13</v>
      </c>
      <c r="J2335" s="568">
        <v>16</v>
      </c>
      <c r="K2335" s="568">
        <v>15</v>
      </c>
      <c r="L2335" s="568">
        <v>17</v>
      </c>
      <c r="M2335" s="568">
        <v>18.5</v>
      </c>
      <c r="N2335" s="568" t="s">
        <v>1862</v>
      </c>
      <c r="O2335" s="568">
        <v>19</v>
      </c>
      <c r="P2335" s="568">
        <v>13.5</v>
      </c>
      <c r="Q2335" s="567" t="s">
        <v>1343</v>
      </c>
      <c r="R2335" s="547">
        <v>16</v>
      </c>
      <c r="S2335" s="547">
        <v>16.5</v>
      </c>
      <c r="T2335" s="547">
        <v>17</v>
      </c>
      <c r="U2335" s="547">
        <v>15.5</v>
      </c>
      <c r="V2335" s="547">
        <v>18</v>
      </c>
      <c r="W2335" s="547">
        <v>16.5</v>
      </c>
      <c r="X2335" s="547" t="s">
        <v>3202</v>
      </c>
      <c r="Y2335" s="547">
        <v>14.5</v>
      </c>
      <c r="Z2335" s="568">
        <v>18.5</v>
      </c>
      <c r="AA2335" s="568">
        <v>22</v>
      </c>
      <c r="AB2335" s="568">
        <v>18</v>
      </c>
      <c r="AC2335" s="568">
        <v>14</v>
      </c>
      <c r="AD2335" s="568">
        <v>15</v>
      </c>
      <c r="AE2335" s="568">
        <v>18</v>
      </c>
      <c r="AF2335" s="568" t="s">
        <v>2456</v>
      </c>
      <c r="AG2335" s="568">
        <v>17</v>
      </c>
      <c r="AH2335" s="568">
        <v>13.4</v>
      </c>
      <c r="AI2335" s="568">
        <v>14.5</v>
      </c>
      <c r="AJ2335" s="568">
        <v>16</v>
      </c>
      <c r="AK2335" s="568">
        <v>16.5</v>
      </c>
      <c r="AL2335" s="568">
        <v>19</v>
      </c>
      <c r="AM2335" s="568" t="s">
        <v>76</v>
      </c>
      <c r="AN2335" s="568">
        <v>13</v>
      </c>
      <c r="AO2335" s="568">
        <v>16</v>
      </c>
    </row>
    <row r="2336" spans="1:41" ht="15" customHeight="1">
      <c r="B2336" s="564" t="s">
        <v>391</v>
      </c>
      <c r="C2336" s="568" t="s">
        <v>76</v>
      </c>
      <c r="D2336" s="568" t="s">
        <v>76</v>
      </c>
      <c r="E2336" s="568" t="s">
        <v>76</v>
      </c>
      <c r="F2336" s="568" t="s">
        <v>76</v>
      </c>
      <c r="G2336" s="568" t="s">
        <v>76</v>
      </c>
      <c r="H2336" s="568" t="s">
        <v>76</v>
      </c>
      <c r="I2336" s="568" t="s">
        <v>76</v>
      </c>
      <c r="J2336" s="568" t="s">
        <v>76</v>
      </c>
      <c r="K2336" s="568">
        <v>17.5</v>
      </c>
      <c r="L2336" s="568" t="s">
        <v>76</v>
      </c>
      <c r="M2336" s="568" t="s">
        <v>76</v>
      </c>
      <c r="N2336" s="568" t="s">
        <v>76</v>
      </c>
      <c r="O2336" s="567" t="s">
        <v>76</v>
      </c>
      <c r="P2336" s="567" t="s">
        <v>76</v>
      </c>
      <c r="Q2336" s="567" t="s">
        <v>76</v>
      </c>
      <c r="R2336" s="547">
        <v>19.5</v>
      </c>
      <c r="S2336" s="547" t="s">
        <v>76</v>
      </c>
      <c r="T2336" s="547" t="s">
        <v>76</v>
      </c>
      <c r="U2336" s="547" t="s">
        <v>76</v>
      </c>
      <c r="V2336" s="547" t="s">
        <v>76</v>
      </c>
      <c r="W2336" s="547" t="s">
        <v>76</v>
      </c>
      <c r="X2336" s="547" t="s">
        <v>76</v>
      </c>
      <c r="Y2336" s="547" t="s">
        <v>76</v>
      </c>
      <c r="Z2336" s="568" t="s">
        <v>76</v>
      </c>
      <c r="AA2336" s="568" t="s">
        <v>76</v>
      </c>
      <c r="AB2336" s="568" t="s">
        <v>76</v>
      </c>
      <c r="AC2336" s="568" t="s">
        <v>1843</v>
      </c>
      <c r="AD2336" s="568" t="s">
        <v>76</v>
      </c>
      <c r="AE2336" s="568" t="s">
        <v>76</v>
      </c>
      <c r="AF2336" s="568" t="s">
        <v>76</v>
      </c>
      <c r="AG2336" s="568" t="s">
        <v>76</v>
      </c>
      <c r="AH2336" s="568">
        <v>16.5</v>
      </c>
      <c r="AI2336" s="568">
        <v>19.5</v>
      </c>
      <c r="AJ2336" s="568" t="s">
        <v>76</v>
      </c>
      <c r="AK2336" s="567" t="s">
        <v>76</v>
      </c>
      <c r="AL2336" s="568" t="s">
        <v>76</v>
      </c>
      <c r="AM2336" s="568" t="s">
        <v>76</v>
      </c>
      <c r="AN2336" s="568">
        <v>16</v>
      </c>
      <c r="AO2336" s="568">
        <v>19</v>
      </c>
    </row>
    <row r="2337" spans="1:41" ht="15" customHeight="1">
      <c r="A2337" s="2639" t="s">
        <v>411</v>
      </c>
      <c r="B2337" s="2639"/>
      <c r="C2337" s="568"/>
      <c r="D2337" s="568"/>
      <c r="E2337" s="568"/>
      <c r="F2337" s="568"/>
      <c r="G2337" s="568"/>
      <c r="H2337" s="568"/>
      <c r="I2337" s="568"/>
      <c r="J2337" s="568"/>
      <c r="K2337" s="568"/>
      <c r="L2337" s="568"/>
      <c r="M2337" s="568"/>
      <c r="N2337" s="568"/>
      <c r="O2337" s="567"/>
      <c r="P2337" s="567"/>
      <c r="Q2337" s="567"/>
      <c r="R2337" s="547"/>
      <c r="S2337" s="547"/>
      <c r="T2337" s="547"/>
      <c r="U2337" s="547"/>
      <c r="V2337" s="547"/>
      <c r="W2337" s="547"/>
      <c r="X2337" s="547"/>
      <c r="Y2337" s="547"/>
      <c r="Z2337" s="568"/>
      <c r="AA2337" s="568"/>
      <c r="AB2337" s="568"/>
      <c r="AC2337" s="568"/>
      <c r="AD2337" s="568"/>
      <c r="AE2337" s="568"/>
      <c r="AF2337" s="568"/>
      <c r="AG2337" s="568"/>
      <c r="AH2337" s="568"/>
      <c r="AI2337" s="568"/>
      <c r="AJ2337" s="568"/>
      <c r="AK2337" s="567"/>
      <c r="AL2337" s="568"/>
      <c r="AM2337" s="568"/>
      <c r="AN2337" s="568"/>
      <c r="AO2337" s="568"/>
    </row>
    <row r="2338" spans="1:41" ht="15" customHeight="1">
      <c r="B2338" s="564" t="s">
        <v>390</v>
      </c>
      <c r="C2338" s="568">
        <v>13</v>
      </c>
      <c r="D2338" s="568">
        <v>14</v>
      </c>
      <c r="E2338" s="547">
        <v>14.5</v>
      </c>
      <c r="F2338" s="568">
        <v>14</v>
      </c>
      <c r="G2338" s="547" t="s">
        <v>2389</v>
      </c>
      <c r="H2338" s="568">
        <v>13</v>
      </c>
      <c r="I2338" s="568">
        <v>13</v>
      </c>
      <c r="J2338" s="568">
        <v>16</v>
      </c>
      <c r="K2338" s="568">
        <v>14.5</v>
      </c>
      <c r="L2338" s="568" t="s">
        <v>1840</v>
      </c>
      <c r="M2338" s="568">
        <v>10</v>
      </c>
      <c r="N2338" s="568">
        <v>16</v>
      </c>
      <c r="O2338" s="568" t="s">
        <v>1668</v>
      </c>
      <c r="P2338" s="568" t="s">
        <v>2426</v>
      </c>
      <c r="Q2338" s="568">
        <v>13.5</v>
      </c>
      <c r="R2338" s="547">
        <v>15</v>
      </c>
      <c r="S2338" s="547">
        <v>14.5</v>
      </c>
      <c r="T2338" s="547">
        <v>17</v>
      </c>
      <c r="U2338" s="547">
        <v>14.5</v>
      </c>
      <c r="V2338" s="546" t="s">
        <v>1343</v>
      </c>
      <c r="W2338" s="547">
        <v>15.5</v>
      </c>
      <c r="X2338" s="547">
        <v>15.5</v>
      </c>
      <c r="Y2338" s="547">
        <v>15</v>
      </c>
      <c r="Z2338" s="568">
        <v>15.5</v>
      </c>
      <c r="AA2338" s="568" t="s">
        <v>3177</v>
      </c>
      <c r="AB2338" s="568">
        <v>11.5</v>
      </c>
      <c r="AC2338" s="568">
        <v>8</v>
      </c>
      <c r="AD2338" s="568">
        <v>15</v>
      </c>
      <c r="AE2338" s="568">
        <v>16.5</v>
      </c>
      <c r="AF2338" s="568" t="s">
        <v>2485</v>
      </c>
      <c r="AG2338" s="568">
        <v>16</v>
      </c>
      <c r="AH2338" s="568">
        <v>9</v>
      </c>
      <c r="AI2338" s="568">
        <v>9.5</v>
      </c>
      <c r="AJ2338" s="568">
        <v>16</v>
      </c>
      <c r="AK2338" s="568">
        <v>14.5</v>
      </c>
      <c r="AL2338" s="568">
        <v>17</v>
      </c>
      <c r="AM2338" s="568">
        <v>12.5</v>
      </c>
      <c r="AN2338" s="568" t="s">
        <v>76</v>
      </c>
      <c r="AO2338" s="568">
        <v>10</v>
      </c>
    </row>
    <row r="2339" spans="1:41" ht="15" customHeight="1">
      <c r="A2339" s="517"/>
      <c r="B2339" s="566" t="s">
        <v>391</v>
      </c>
      <c r="C2339" s="572" t="s">
        <v>76</v>
      </c>
      <c r="D2339" s="572" t="s">
        <v>76</v>
      </c>
      <c r="E2339" s="572" t="s">
        <v>76</v>
      </c>
      <c r="F2339" s="572" t="s">
        <v>76</v>
      </c>
      <c r="G2339" s="572" t="s">
        <v>76</v>
      </c>
      <c r="H2339" s="572" t="s">
        <v>76</v>
      </c>
      <c r="I2339" s="572">
        <v>13</v>
      </c>
      <c r="J2339" s="572" t="s">
        <v>76</v>
      </c>
      <c r="K2339" s="572">
        <v>16.5</v>
      </c>
      <c r="L2339" s="572" t="s">
        <v>76</v>
      </c>
      <c r="M2339" s="572">
        <v>15.75</v>
      </c>
      <c r="N2339" s="572" t="s">
        <v>76</v>
      </c>
      <c r="O2339" s="573" t="s">
        <v>76</v>
      </c>
      <c r="P2339" s="573" t="s">
        <v>76</v>
      </c>
      <c r="Q2339" s="572" t="s">
        <v>76</v>
      </c>
      <c r="R2339" s="552"/>
      <c r="S2339" s="552">
        <v>15.5</v>
      </c>
      <c r="T2339" s="553" t="s">
        <v>76</v>
      </c>
      <c r="U2339" s="552">
        <v>15.5</v>
      </c>
      <c r="V2339" s="553" t="s">
        <v>76</v>
      </c>
      <c r="W2339" s="553" t="s">
        <v>76</v>
      </c>
      <c r="X2339" s="553" t="s">
        <v>76</v>
      </c>
      <c r="Y2339" s="553" t="s">
        <v>76</v>
      </c>
      <c r="Z2339" s="572" t="s">
        <v>76</v>
      </c>
      <c r="AA2339" s="572" t="s">
        <v>76</v>
      </c>
      <c r="AB2339" s="573" t="s">
        <v>76</v>
      </c>
      <c r="AC2339" s="572" t="s">
        <v>1891</v>
      </c>
      <c r="AD2339" s="573" t="s">
        <v>76</v>
      </c>
      <c r="AE2339" s="573" t="s">
        <v>76</v>
      </c>
      <c r="AF2339" s="572">
        <v>13.5</v>
      </c>
      <c r="AG2339" s="573" t="s">
        <v>76</v>
      </c>
      <c r="AH2339" s="572">
        <v>12</v>
      </c>
      <c r="AI2339" s="572">
        <v>10</v>
      </c>
      <c r="AJ2339" s="572" t="s">
        <v>76</v>
      </c>
      <c r="AK2339" s="573" t="s">
        <v>76</v>
      </c>
      <c r="AL2339" s="573" t="s">
        <v>76</v>
      </c>
      <c r="AM2339" s="572">
        <v>13</v>
      </c>
      <c r="AN2339" s="572" t="s">
        <v>76</v>
      </c>
      <c r="AO2339" s="572">
        <v>13</v>
      </c>
    </row>
    <row r="2340" spans="1:41" s="1047" customFormat="1" ht="15" customHeight="1">
      <c r="A2340" s="2573" t="s">
        <v>548</v>
      </c>
      <c r="B2340" s="2573"/>
      <c r="C2340" s="2573"/>
      <c r="D2340" s="2573"/>
      <c r="E2340" s="2573"/>
      <c r="F2340" s="2573"/>
      <c r="G2340" s="2573"/>
      <c r="H2340" s="2573"/>
      <c r="I2340" s="2573"/>
      <c r="J2340" s="1049"/>
      <c r="K2340" s="1049"/>
      <c r="L2340" s="1049"/>
      <c r="M2340" s="1049"/>
      <c r="N2340" s="1049"/>
      <c r="O2340" s="1049"/>
      <c r="P2340" s="1049"/>
      <c r="Q2340" s="1049"/>
      <c r="R2340" s="1049"/>
      <c r="S2340" s="1049"/>
      <c r="T2340" s="2573" t="s">
        <v>3562</v>
      </c>
      <c r="U2340" s="2573"/>
      <c r="V2340" s="2573"/>
      <c r="W2340" s="2573"/>
      <c r="X2340" s="2573"/>
      <c r="Y2340" s="1050"/>
      <c r="Z2340" s="1048"/>
      <c r="AA2340" s="1048"/>
      <c r="AB2340" s="1048"/>
      <c r="AC2340" s="1048"/>
      <c r="AF2340" s="1050"/>
      <c r="AG2340" s="1050"/>
      <c r="AH2340" s="1050"/>
      <c r="AI2340" s="1050"/>
      <c r="AJ2340" s="1050"/>
    </row>
    <row r="2341" spans="1:41" s="1047" customFormat="1" ht="15" customHeight="1">
      <c r="B2341" s="1047" t="s">
        <v>399</v>
      </c>
      <c r="U2341" s="1047" t="s">
        <v>399</v>
      </c>
      <c r="V2341" s="1048"/>
      <c r="W2341" s="1048"/>
      <c r="X2341" s="1048"/>
      <c r="Y2341" s="1048"/>
      <c r="AA2341" s="1048"/>
      <c r="AB2341" s="1048"/>
      <c r="AC2341" s="1048"/>
      <c r="AH2341" s="1048"/>
      <c r="AI2341" s="1048"/>
      <c r="AJ2341" s="1048"/>
    </row>
    <row r="2342" spans="1:41" ht="15" customHeight="1"/>
    <row r="2343" spans="1:41" s="641" customFormat="1" ht="15" customHeight="1">
      <c r="B2343" s="2637" t="s">
        <v>2875</v>
      </c>
      <c r="C2343" s="2637"/>
      <c r="D2343" s="2637"/>
      <c r="E2343" s="2637"/>
      <c r="F2343" s="2637"/>
      <c r="G2343" s="2637"/>
      <c r="H2343" s="2637"/>
      <c r="I2343" s="2637"/>
      <c r="J2343" s="2637"/>
      <c r="K2343" s="2643" t="s">
        <v>3444</v>
      </c>
      <c r="L2343" s="2643"/>
      <c r="M2343" s="2643"/>
      <c r="N2343" s="2643"/>
      <c r="O2343" s="2643"/>
      <c r="P2343" s="2643"/>
      <c r="Q2343" s="2643"/>
      <c r="S2343" s="2598" t="s">
        <v>2229</v>
      </c>
      <c r="T2343" s="2598"/>
      <c r="U2343" s="642"/>
      <c r="V2343" s="642"/>
      <c r="W2343" s="642"/>
      <c r="X2343" s="642"/>
      <c r="Y2343" s="642"/>
      <c r="AA2343" s="642"/>
      <c r="AB2343" s="642"/>
      <c r="AC2343" s="642"/>
      <c r="AD2343" s="642"/>
      <c r="AE2343" s="642"/>
      <c r="AF2343" s="642"/>
      <c r="AG2343" s="642"/>
      <c r="AH2343" s="642"/>
      <c r="AI2343" s="642"/>
      <c r="AJ2343" s="642"/>
      <c r="AK2343" s="642"/>
      <c r="AL2343" s="642"/>
      <c r="AM2343" s="642"/>
      <c r="AN2343" s="642"/>
      <c r="AO2343" s="642"/>
    </row>
    <row r="2344" spans="1:41" ht="15" customHeight="1">
      <c r="C2344" s="709"/>
      <c r="D2344" s="709"/>
      <c r="E2344" s="709"/>
      <c r="F2344" s="709"/>
      <c r="G2344" s="709"/>
      <c r="H2344" s="709"/>
      <c r="I2344" s="705"/>
      <c r="J2344" s="2628"/>
      <c r="K2344" s="2628"/>
      <c r="L2344" s="2628"/>
      <c r="M2344" s="543"/>
      <c r="N2344" s="543"/>
      <c r="O2344" s="543"/>
      <c r="P2344" s="543"/>
      <c r="S2344" s="2641" t="s">
        <v>1130</v>
      </c>
      <c r="T2344" s="2641"/>
      <c r="U2344" s="602"/>
      <c r="V2344" s="704"/>
      <c r="W2344" s="704"/>
      <c r="X2344" s="704"/>
      <c r="Y2344" s="543"/>
      <c r="AA2344" s="709"/>
      <c r="AB2344" s="709"/>
      <c r="AC2344" s="705"/>
      <c r="AD2344" s="704"/>
      <c r="AE2344" s="704"/>
      <c r="AF2344" s="704"/>
      <c r="AG2344" s="543"/>
      <c r="AH2344" s="709"/>
      <c r="AI2344" s="709"/>
      <c r="AJ2344" s="602"/>
      <c r="AK2344" s="602"/>
      <c r="AL2344" s="602"/>
      <c r="AM2344" s="602"/>
      <c r="AN2344" s="602"/>
      <c r="AO2344" s="543"/>
    </row>
    <row r="2345" spans="1:41" s="555" customFormat="1" ht="15" customHeight="1">
      <c r="A2345" s="2582" t="s">
        <v>369</v>
      </c>
      <c r="B2345" s="2583"/>
      <c r="C2345" s="2586" t="s">
        <v>230</v>
      </c>
      <c r="D2345" s="2586"/>
      <c r="E2345" s="2586"/>
      <c r="F2345" s="2586"/>
      <c r="G2345" s="2574" t="s">
        <v>370</v>
      </c>
      <c r="H2345" s="2575"/>
      <c r="I2345" s="2575"/>
      <c r="J2345" s="2576"/>
      <c r="K2345" s="2574" t="s">
        <v>371</v>
      </c>
      <c r="L2345" s="2575"/>
      <c r="M2345" s="2575"/>
      <c r="N2345" s="2575"/>
      <c r="O2345" s="2575"/>
      <c r="P2345" s="2575"/>
      <c r="Q2345" s="2575"/>
      <c r="R2345" s="2575"/>
      <c r="S2345" s="2575"/>
      <c r="T2345" s="2575"/>
      <c r="U2345" s="2575"/>
      <c r="V2345" s="2575"/>
      <c r="W2345" s="2575"/>
      <c r="X2345" s="2575"/>
      <c r="Y2345" s="2575"/>
      <c r="Z2345" s="2575"/>
      <c r="AA2345" s="2575"/>
      <c r="AB2345" s="2575"/>
      <c r="AC2345" s="2575"/>
      <c r="AD2345" s="2575"/>
      <c r="AE2345" s="2575"/>
      <c r="AF2345" s="2575"/>
      <c r="AG2345" s="2576"/>
      <c r="AH2345" s="2574" t="s">
        <v>3545</v>
      </c>
      <c r="AI2345" s="2575"/>
      <c r="AJ2345" s="2575"/>
      <c r="AK2345" s="2575"/>
      <c r="AL2345" s="2575"/>
      <c r="AM2345" s="2575"/>
      <c r="AN2345" s="2575"/>
      <c r="AO2345" s="2576"/>
    </row>
    <row r="2346" spans="1:41" s="555" customFormat="1" ht="32.25" customHeight="1">
      <c r="A2346" s="2584"/>
      <c r="B2346" s="2585"/>
      <c r="C2346" s="933" t="s">
        <v>372</v>
      </c>
      <c r="D2346" s="933" t="s">
        <v>373</v>
      </c>
      <c r="E2346" s="933" t="s">
        <v>374</v>
      </c>
      <c r="F2346" s="933" t="s">
        <v>375</v>
      </c>
      <c r="G2346" s="933" t="s">
        <v>376</v>
      </c>
      <c r="H2346" s="933" t="s">
        <v>377</v>
      </c>
      <c r="I2346" s="933" t="s">
        <v>1066</v>
      </c>
      <c r="J2346" s="933" t="s">
        <v>378</v>
      </c>
      <c r="K2346" s="933" t="s">
        <v>890</v>
      </c>
      <c r="L2346" s="933" t="s">
        <v>379</v>
      </c>
      <c r="M2346" s="933" t="s">
        <v>380</v>
      </c>
      <c r="N2346" s="933" t="s">
        <v>381</v>
      </c>
      <c r="O2346" s="933" t="s">
        <v>382</v>
      </c>
      <c r="P2346" s="933" t="s">
        <v>383</v>
      </c>
      <c r="Q2346" s="933" t="s">
        <v>384</v>
      </c>
      <c r="R2346" s="933" t="s">
        <v>412</v>
      </c>
      <c r="S2346" s="933" t="s">
        <v>413</v>
      </c>
      <c r="T2346" s="933" t="s">
        <v>414</v>
      </c>
      <c r="U2346" s="933" t="s">
        <v>415</v>
      </c>
      <c r="V2346" s="933" t="s">
        <v>416</v>
      </c>
      <c r="W2346" s="933" t="s">
        <v>417</v>
      </c>
      <c r="X2346" s="933" t="s">
        <v>418</v>
      </c>
      <c r="Y2346" s="933" t="s">
        <v>419</v>
      </c>
      <c r="Z2346" s="933" t="s">
        <v>420</v>
      </c>
      <c r="AA2346" s="933" t="s">
        <v>421</v>
      </c>
      <c r="AB2346" s="933" t="s">
        <v>422</v>
      </c>
      <c r="AC2346" s="933" t="s">
        <v>423</v>
      </c>
      <c r="AD2346" s="933" t="s">
        <v>424</v>
      </c>
      <c r="AE2346" s="933" t="s">
        <v>425</v>
      </c>
      <c r="AF2346" s="933" t="s">
        <v>426</v>
      </c>
      <c r="AG2346" s="933" t="s">
        <v>427</v>
      </c>
      <c r="AH2346" s="933" t="s">
        <v>3003</v>
      </c>
      <c r="AI2346" s="933" t="s">
        <v>432</v>
      </c>
      <c r="AJ2346" s="933" t="s">
        <v>428</v>
      </c>
      <c r="AK2346" s="933" t="s">
        <v>429</v>
      </c>
      <c r="AL2346" s="933" t="s">
        <v>430</v>
      </c>
      <c r="AM2346" s="933" t="s">
        <v>362</v>
      </c>
      <c r="AN2346" s="933" t="s">
        <v>431</v>
      </c>
      <c r="AO2346" s="933" t="s">
        <v>1260</v>
      </c>
    </row>
    <row r="2347" spans="1:41" s="711" customFormat="1" ht="15" customHeight="1">
      <c r="A2347" s="2642" t="s">
        <v>44</v>
      </c>
      <c r="B2347" s="2642"/>
      <c r="C2347" s="576">
        <v>5.75</v>
      </c>
      <c r="D2347" s="576">
        <v>4</v>
      </c>
      <c r="E2347" s="576" t="s">
        <v>1456</v>
      </c>
      <c r="F2347" s="568">
        <v>6</v>
      </c>
      <c r="G2347" s="568" t="s">
        <v>1226</v>
      </c>
      <c r="H2347" s="568" t="s">
        <v>1226</v>
      </c>
      <c r="I2347" s="568">
        <v>5.5</v>
      </c>
      <c r="J2347" s="568">
        <v>7</v>
      </c>
      <c r="K2347" s="568" t="s">
        <v>3128</v>
      </c>
      <c r="L2347" s="568" t="s">
        <v>807</v>
      </c>
      <c r="M2347" s="568">
        <v>6</v>
      </c>
      <c r="N2347" s="568">
        <v>5</v>
      </c>
      <c r="O2347" s="568" t="s">
        <v>2960</v>
      </c>
      <c r="P2347" s="568">
        <v>4.5</v>
      </c>
      <c r="Q2347" s="568">
        <v>4.5</v>
      </c>
      <c r="R2347" s="546" t="s">
        <v>2829</v>
      </c>
      <c r="S2347" s="548" t="s">
        <v>397</v>
      </c>
      <c r="T2347" s="547">
        <v>6.5</v>
      </c>
      <c r="U2347" s="547">
        <v>5.5</v>
      </c>
      <c r="V2347" s="547" t="s">
        <v>2642</v>
      </c>
      <c r="W2347" s="547">
        <v>5.5</v>
      </c>
      <c r="X2347" s="547" t="s">
        <v>3018</v>
      </c>
      <c r="Y2347" s="547">
        <v>6</v>
      </c>
      <c r="Z2347" s="568" t="s">
        <v>3179</v>
      </c>
      <c r="AA2347" s="568">
        <v>6</v>
      </c>
      <c r="AB2347" s="568">
        <v>6</v>
      </c>
      <c r="AC2347" s="568" t="s">
        <v>794</v>
      </c>
      <c r="AD2347" s="568">
        <v>5</v>
      </c>
      <c r="AE2347" s="568" t="s">
        <v>2736</v>
      </c>
      <c r="AF2347" s="568" t="s">
        <v>2950</v>
      </c>
      <c r="AG2347" s="568">
        <v>5</v>
      </c>
      <c r="AH2347" s="567" t="s">
        <v>3102</v>
      </c>
      <c r="AI2347" s="567" t="s">
        <v>3191</v>
      </c>
      <c r="AJ2347" s="568">
        <v>5.5</v>
      </c>
      <c r="AK2347" s="568">
        <v>4.75</v>
      </c>
      <c r="AL2347" s="568">
        <v>7</v>
      </c>
      <c r="AM2347" s="568">
        <v>4</v>
      </c>
      <c r="AN2347" s="568">
        <v>1</v>
      </c>
      <c r="AO2347" s="568" t="s">
        <v>3192</v>
      </c>
    </row>
    <row r="2348" spans="1:41" ht="15" customHeight="1">
      <c r="A2348" s="2639" t="s">
        <v>45</v>
      </c>
      <c r="B2348" s="2639"/>
      <c r="C2348" s="569"/>
      <c r="D2348" s="569"/>
      <c r="E2348" s="569"/>
      <c r="F2348" s="569"/>
      <c r="G2348" s="569"/>
      <c r="H2348" s="569"/>
      <c r="I2348" s="569"/>
      <c r="J2348" s="569"/>
      <c r="K2348" s="569"/>
      <c r="L2348" s="569"/>
      <c r="M2348" s="569"/>
      <c r="N2348" s="569"/>
      <c r="O2348" s="569"/>
      <c r="P2348" s="569"/>
      <c r="Q2348" s="569"/>
      <c r="R2348" s="546"/>
      <c r="S2348" s="546"/>
      <c r="T2348" s="546"/>
      <c r="U2348" s="546"/>
      <c r="V2348" s="546"/>
      <c r="W2348" s="546"/>
      <c r="X2348" s="546"/>
      <c r="Y2348" s="547"/>
      <c r="Z2348" s="567"/>
      <c r="AA2348" s="567"/>
      <c r="AB2348" s="567"/>
      <c r="AC2348" s="567"/>
      <c r="AD2348" s="567"/>
      <c r="AE2348" s="567"/>
      <c r="AF2348" s="567"/>
      <c r="AG2348" s="567"/>
      <c r="AH2348" s="567"/>
      <c r="AI2348" s="567"/>
      <c r="AJ2348" s="567"/>
      <c r="AK2348" s="567"/>
      <c r="AL2348" s="567"/>
      <c r="AM2348" s="567"/>
      <c r="AN2348" s="568"/>
      <c r="AO2348" s="568"/>
    </row>
    <row r="2349" spans="1:41" ht="15" customHeight="1">
      <c r="A2349" s="514" t="s">
        <v>856</v>
      </c>
      <c r="B2349" s="512" t="s">
        <v>2314</v>
      </c>
      <c r="C2349" s="576">
        <v>8.5</v>
      </c>
      <c r="D2349" s="576">
        <v>8.5</v>
      </c>
      <c r="E2349" s="568">
        <v>8.5</v>
      </c>
      <c r="F2349" s="568" t="s">
        <v>2384</v>
      </c>
      <c r="G2349" s="568">
        <v>8.5</v>
      </c>
      <c r="H2349" s="568">
        <v>8.5</v>
      </c>
      <c r="I2349" s="568">
        <v>8.5</v>
      </c>
      <c r="J2349" s="568">
        <v>8.25</v>
      </c>
      <c r="K2349" s="568">
        <v>12</v>
      </c>
      <c r="L2349" s="568">
        <v>12</v>
      </c>
      <c r="M2349" s="568">
        <v>12</v>
      </c>
      <c r="N2349" s="568">
        <v>12</v>
      </c>
      <c r="O2349" s="567" t="s">
        <v>2389</v>
      </c>
      <c r="P2349" s="568">
        <v>11</v>
      </c>
      <c r="Q2349" s="568" t="s">
        <v>2389</v>
      </c>
      <c r="R2349" s="547">
        <v>12</v>
      </c>
      <c r="S2349" s="547">
        <v>12</v>
      </c>
      <c r="T2349" s="547" t="s">
        <v>2284</v>
      </c>
      <c r="U2349" s="547">
        <v>12</v>
      </c>
      <c r="V2349" s="547" t="s">
        <v>1645</v>
      </c>
      <c r="W2349" s="547">
        <v>12</v>
      </c>
      <c r="X2349" s="547">
        <v>11</v>
      </c>
      <c r="Y2349" s="547">
        <v>12</v>
      </c>
      <c r="Z2349" s="568">
        <v>12</v>
      </c>
      <c r="AA2349" s="568">
        <v>12</v>
      </c>
      <c r="AB2349" s="568">
        <v>12</v>
      </c>
      <c r="AC2349" s="567" t="s">
        <v>3149</v>
      </c>
      <c r="AD2349" s="568">
        <v>12</v>
      </c>
      <c r="AE2349" s="568">
        <v>12</v>
      </c>
      <c r="AF2349" s="568">
        <v>12</v>
      </c>
      <c r="AG2349" s="568" t="s">
        <v>1663</v>
      </c>
      <c r="AH2349" s="568" t="s">
        <v>2389</v>
      </c>
      <c r="AI2349" s="567" t="s">
        <v>3193</v>
      </c>
      <c r="AJ2349" s="568">
        <v>10</v>
      </c>
      <c r="AK2349" s="567" t="s">
        <v>3168</v>
      </c>
      <c r="AL2349" s="568">
        <v>12</v>
      </c>
      <c r="AM2349" s="568" t="s">
        <v>3203</v>
      </c>
      <c r="AN2349" s="568">
        <v>5.25</v>
      </c>
      <c r="AO2349" s="568" t="s">
        <v>3194</v>
      </c>
    </row>
    <row r="2350" spans="1:41" ht="15" customHeight="1">
      <c r="A2350" s="514" t="s">
        <v>1085</v>
      </c>
      <c r="B2350" s="512" t="s">
        <v>2315</v>
      </c>
      <c r="C2350" s="576">
        <v>9</v>
      </c>
      <c r="D2350" s="576">
        <v>9</v>
      </c>
      <c r="E2350" s="568">
        <v>9</v>
      </c>
      <c r="F2350" s="568" t="s">
        <v>2351</v>
      </c>
      <c r="G2350" s="568">
        <v>9</v>
      </c>
      <c r="H2350" s="568">
        <v>9</v>
      </c>
      <c r="I2350" s="568">
        <v>9</v>
      </c>
      <c r="J2350" s="568">
        <v>8.5</v>
      </c>
      <c r="K2350" s="568">
        <v>12</v>
      </c>
      <c r="L2350" s="568">
        <v>12</v>
      </c>
      <c r="M2350" s="568">
        <v>12</v>
      </c>
      <c r="N2350" s="568">
        <v>12</v>
      </c>
      <c r="O2350" s="567" t="s">
        <v>2389</v>
      </c>
      <c r="P2350" s="568">
        <v>11</v>
      </c>
      <c r="Q2350" s="568">
        <v>12</v>
      </c>
      <c r="R2350" s="547">
        <v>12</v>
      </c>
      <c r="S2350" s="547">
        <v>12</v>
      </c>
      <c r="T2350" s="547">
        <v>12</v>
      </c>
      <c r="U2350" s="547">
        <v>12</v>
      </c>
      <c r="V2350" s="547" t="s">
        <v>1645</v>
      </c>
      <c r="W2350" s="547">
        <v>12</v>
      </c>
      <c r="X2350" s="547">
        <v>11</v>
      </c>
      <c r="Y2350" s="547">
        <v>12</v>
      </c>
      <c r="Z2350" s="568">
        <v>12</v>
      </c>
      <c r="AA2350" s="568">
        <v>12</v>
      </c>
      <c r="AB2350" s="568">
        <v>12</v>
      </c>
      <c r="AC2350" s="567" t="s">
        <v>3149</v>
      </c>
      <c r="AD2350" s="568">
        <v>12</v>
      </c>
      <c r="AE2350" s="568">
        <v>12</v>
      </c>
      <c r="AF2350" s="568">
        <v>12</v>
      </c>
      <c r="AG2350" s="568" t="s">
        <v>1663</v>
      </c>
      <c r="AH2350" s="568">
        <v>12</v>
      </c>
      <c r="AI2350" s="567" t="s">
        <v>3198</v>
      </c>
      <c r="AJ2350" s="568">
        <v>12</v>
      </c>
      <c r="AK2350" s="567" t="s">
        <v>2507</v>
      </c>
      <c r="AL2350" s="568">
        <v>12</v>
      </c>
      <c r="AM2350" s="568" t="s">
        <v>2479</v>
      </c>
      <c r="AN2350" s="568">
        <v>6</v>
      </c>
      <c r="AO2350" s="568" t="s">
        <v>3197</v>
      </c>
    </row>
    <row r="2351" spans="1:41" ht="15" customHeight="1">
      <c r="A2351" s="514" t="s">
        <v>827</v>
      </c>
      <c r="B2351" s="512" t="s">
        <v>2316</v>
      </c>
      <c r="C2351" s="576" t="s">
        <v>2504</v>
      </c>
      <c r="D2351" s="577">
        <v>9.5</v>
      </c>
      <c r="E2351" s="568">
        <v>9.5</v>
      </c>
      <c r="F2351" s="568" t="s">
        <v>2328</v>
      </c>
      <c r="G2351" s="568">
        <v>9.5</v>
      </c>
      <c r="H2351" s="568">
        <v>9.25</v>
      </c>
      <c r="I2351" s="568">
        <v>9.5</v>
      </c>
      <c r="J2351" s="568">
        <v>8.75</v>
      </c>
      <c r="K2351" s="568" t="s">
        <v>1949</v>
      </c>
      <c r="L2351" s="568">
        <v>12</v>
      </c>
      <c r="M2351" s="568">
        <v>12</v>
      </c>
      <c r="N2351" s="568">
        <v>12</v>
      </c>
      <c r="O2351" s="568">
        <v>12</v>
      </c>
      <c r="P2351" s="568">
        <v>11</v>
      </c>
      <c r="Q2351" s="568">
        <v>11</v>
      </c>
      <c r="R2351" s="547">
        <v>12</v>
      </c>
      <c r="S2351" s="547">
        <v>12</v>
      </c>
      <c r="T2351" s="547">
        <v>12</v>
      </c>
      <c r="U2351" s="547">
        <v>12</v>
      </c>
      <c r="V2351" s="547">
        <v>12</v>
      </c>
      <c r="W2351" s="547">
        <v>12</v>
      </c>
      <c r="X2351" s="547">
        <v>11</v>
      </c>
      <c r="Y2351" s="547">
        <v>12</v>
      </c>
      <c r="Z2351" s="568">
        <v>12</v>
      </c>
      <c r="AA2351" s="568">
        <v>12</v>
      </c>
      <c r="AB2351" s="568">
        <v>12</v>
      </c>
      <c r="AC2351" s="567" t="s">
        <v>3149</v>
      </c>
      <c r="AD2351" s="568">
        <v>12</v>
      </c>
      <c r="AE2351" s="568">
        <v>12</v>
      </c>
      <c r="AF2351" s="568">
        <v>12</v>
      </c>
      <c r="AG2351" s="568" t="s">
        <v>1663</v>
      </c>
      <c r="AH2351" s="567" t="s">
        <v>3204</v>
      </c>
      <c r="AI2351" s="567" t="s">
        <v>3205</v>
      </c>
      <c r="AJ2351" s="568">
        <v>10</v>
      </c>
      <c r="AK2351" s="567" t="s">
        <v>2817</v>
      </c>
      <c r="AL2351" s="568">
        <v>12</v>
      </c>
      <c r="AM2351" s="568">
        <v>7.5</v>
      </c>
      <c r="AN2351" s="568">
        <v>8</v>
      </c>
      <c r="AO2351" s="568" t="s">
        <v>3199</v>
      </c>
    </row>
    <row r="2352" spans="1:41" ht="15" customHeight="1">
      <c r="A2352" s="514" t="s">
        <v>828</v>
      </c>
      <c r="B2352" s="512" t="s">
        <v>2317</v>
      </c>
      <c r="C2352" s="576" t="s">
        <v>2616</v>
      </c>
      <c r="D2352" s="577">
        <v>10</v>
      </c>
      <c r="E2352" s="568">
        <v>10</v>
      </c>
      <c r="F2352" s="547" t="s">
        <v>2323</v>
      </c>
      <c r="G2352" s="568">
        <v>10</v>
      </c>
      <c r="H2352" s="568">
        <v>9.5</v>
      </c>
      <c r="I2352" s="568">
        <v>9.5</v>
      </c>
      <c r="J2352" s="568">
        <v>9</v>
      </c>
      <c r="K2352" s="568" t="s">
        <v>3158</v>
      </c>
      <c r="L2352" s="568" t="s">
        <v>76</v>
      </c>
      <c r="M2352" s="568">
        <v>12</v>
      </c>
      <c r="N2352" s="568" t="s">
        <v>76</v>
      </c>
      <c r="O2352" s="568">
        <v>12</v>
      </c>
      <c r="P2352" s="568" t="s">
        <v>76</v>
      </c>
      <c r="Q2352" s="568" t="s">
        <v>76</v>
      </c>
      <c r="R2352" s="547">
        <v>7.75</v>
      </c>
      <c r="S2352" s="547">
        <v>11</v>
      </c>
      <c r="T2352" s="547">
        <v>11</v>
      </c>
      <c r="U2352" s="547" t="s">
        <v>76</v>
      </c>
      <c r="V2352" s="547">
        <v>12</v>
      </c>
      <c r="W2352" s="547">
        <v>12</v>
      </c>
      <c r="X2352" s="547">
        <v>11</v>
      </c>
      <c r="Y2352" s="546" t="s">
        <v>2996</v>
      </c>
      <c r="Z2352" s="567" t="s">
        <v>76</v>
      </c>
      <c r="AA2352" s="567" t="s">
        <v>76</v>
      </c>
      <c r="AB2352" s="568">
        <v>12</v>
      </c>
      <c r="AC2352" s="567" t="s">
        <v>1342</v>
      </c>
      <c r="AD2352" s="568">
        <v>12</v>
      </c>
      <c r="AE2352" s="568" t="s">
        <v>76</v>
      </c>
      <c r="AF2352" s="568">
        <v>11</v>
      </c>
      <c r="AG2352" s="568" t="s">
        <v>76</v>
      </c>
      <c r="AH2352" s="567" t="s">
        <v>1493</v>
      </c>
      <c r="AI2352" s="567" t="s">
        <v>2762</v>
      </c>
      <c r="AJ2352" s="568">
        <v>10</v>
      </c>
      <c r="AK2352" s="567" t="s">
        <v>1939</v>
      </c>
      <c r="AL2352" s="568">
        <v>12</v>
      </c>
      <c r="AM2352" s="568">
        <v>5.5</v>
      </c>
      <c r="AN2352" s="568">
        <v>8</v>
      </c>
      <c r="AO2352" s="568" t="s">
        <v>3200</v>
      </c>
    </row>
    <row r="2353" spans="1:41" ht="15" customHeight="1">
      <c r="A2353" s="514" t="s">
        <v>854</v>
      </c>
      <c r="B2353" s="512" t="s">
        <v>2318</v>
      </c>
      <c r="C2353" s="576" t="s">
        <v>76</v>
      </c>
      <c r="D2353" s="577" t="s">
        <v>76</v>
      </c>
      <c r="E2353" s="568" t="s">
        <v>76</v>
      </c>
      <c r="F2353" s="568" t="s">
        <v>76</v>
      </c>
      <c r="G2353" s="568">
        <v>10</v>
      </c>
      <c r="H2353" s="568">
        <v>9.5</v>
      </c>
      <c r="I2353" s="568">
        <v>9.5</v>
      </c>
      <c r="J2353" s="568">
        <v>9</v>
      </c>
      <c r="K2353" s="568" t="s">
        <v>2274</v>
      </c>
      <c r="L2353" s="568" t="s">
        <v>76</v>
      </c>
      <c r="M2353" s="568" t="s">
        <v>76</v>
      </c>
      <c r="N2353" s="568" t="s">
        <v>76</v>
      </c>
      <c r="O2353" s="568">
        <v>12</v>
      </c>
      <c r="P2353" s="568" t="s">
        <v>76</v>
      </c>
      <c r="Q2353" s="568" t="s">
        <v>76</v>
      </c>
      <c r="R2353" s="547">
        <v>7.75</v>
      </c>
      <c r="S2353" s="547" t="s">
        <v>76</v>
      </c>
      <c r="T2353" s="547">
        <v>10</v>
      </c>
      <c r="U2353" s="547" t="s">
        <v>76</v>
      </c>
      <c r="V2353" s="547">
        <v>12</v>
      </c>
      <c r="W2353" s="547">
        <v>12</v>
      </c>
      <c r="X2353" s="547">
        <v>11</v>
      </c>
      <c r="Y2353" s="547" t="s">
        <v>3161</v>
      </c>
      <c r="Z2353" s="567" t="s">
        <v>76</v>
      </c>
      <c r="AA2353" s="567" t="s">
        <v>76</v>
      </c>
      <c r="AB2353" s="568">
        <v>12</v>
      </c>
      <c r="AC2353" s="567" t="s">
        <v>1342</v>
      </c>
      <c r="AD2353" s="568">
        <v>12</v>
      </c>
      <c r="AE2353" s="568" t="s">
        <v>76</v>
      </c>
      <c r="AF2353" s="568">
        <v>11</v>
      </c>
      <c r="AG2353" s="568" t="s">
        <v>76</v>
      </c>
      <c r="AH2353" s="567" t="s">
        <v>3206</v>
      </c>
      <c r="AI2353" s="567" t="s">
        <v>2765</v>
      </c>
      <c r="AJ2353" s="568">
        <v>10</v>
      </c>
      <c r="AK2353" s="567" t="s">
        <v>3175</v>
      </c>
      <c r="AL2353" s="568">
        <v>12</v>
      </c>
      <c r="AM2353" s="568" t="s">
        <v>76</v>
      </c>
      <c r="AN2353" s="568">
        <v>8</v>
      </c>
      <c r="AO2353" s="568" t="s">
        <v>76</v>
      </c>
    </row>
    <row r="2354" spans="1:41" ht="15" customHeight="1">
      <c r="A2354" s="2639" t="s">
        <v>388</v>
      </c>
      <c r="B2354" s="2639"/>
      <c r="C2354" s="568"/>
      <c r="D2354" s="568"/>
      <c r="E2354" s="568"/>
      <c r="F2354" s="568"/>
      <c r="G2354" s="568"/>
      <c r="H2354" s="568"/>
      <c r="I2354" s="568"/>
      <c r="J2354" s="568"/>
      <c r="K2354" s="568"/>
      <c r="L2354" s="568"/>
      <c r="M2354" s="568"/>
      <c r="N2354" s="568"/>
      <c r="O2354" s="567" t="s">
        <v>311</v>
      </c>
      <c r="P2354" s="568"/>
      <c r="Q2354" s="567"/>
      <c r="R2354" s="547"/>
      <c r="S2354" s="547"/>
      <c r="T2354" s="547"/>
      <c r="U2354" s="547"/>
      <c r="V2354" s="547"/>
      <c r="W2354" s="547"/>
      <c r="X2354" s="546"/>
      <c r="Y2354" s="547"/>
      <c r="Z2354" s="567"/>
      <c r="AA2354" s="567"/>
      <c r="AB2354" s="568"/>
      <c r="AC2354" s="567"/>
      <c r="AD2354" s="568"/>
      <c r="AE2354" s="568"/>
      <c r="AF2354" s="568"/>
      <c r="AG2354" s="568"/>
      <c r="AH2354" s="567"/>
      <c r="AI2354" s="567"/>
      <c r="AJ2354" s="567"/>
      <c r="AK2354" s="567"/>
      <c r="AL2354" s="567"/>
      <c r="AM2354" s="567"/>
      <c r="AN2354" s="568"/>
      <c r="AO2354" s="568"/>
    </row>
    <row r="2355" spans="1:41" ht="15" customHeight="1">
      <c r="A2355" s="2639" t="s">
        <v>389</v>
      </c>
      <c r="B2355" s="2639"/>
      <c r="C2355" s="568"/>
      <c r="D2355" s="568"/>
      <c r="E2355" s="568"/>
      <c r="F2355" s="568"/>
      <c r="G2355" s="568"/>
      <c r="H2355" s="568"/>
      <c r="I2355" s="568"/>
      <c r="J2355" s="568"/>
      <c r="K2355" s="568"/>
      <c r="L2355" s="568"/>
      <c r="M2355" s="568"/>
      <c r="N2355" s="568"/>
      <c r="O2355" s="567"/>
      <c r="P2355" s="568"/>
      <c r="Q2355" s="567"/>
      <c r="R2355" s="547"/>
      <c r="S2355" s="547"/>
      <c r="T2355" s="547"/>
      <c r="U2355" s="547"/>
      <c r="V2355" s="547"/>
      <c r="W2355" s="547"/>
      <c r="X2355" s="546"/>
      <c r="Y2355" s="547"/>
      <c r="Z2355" s="567"/>
      <c r="AA2355" s="567"/>
      <c r="AB2355" s="568"/>
      <c r="AC2355" s="567"/>
      <c r="AD2355" s="568"/>
      <c r="AE2355" s="568"/>
      <c r="AF2355" s="568"/>
      <c r="AG2355" s="568"/>
      <c r="AH2355" s="567"/>
      <c r="AI2355" s="567"/>
      <c r="AJ2355" s="567"/>
      <c r="AK2355" s="567"/>
      <c r="AL2355" s="567"/>
      <c r="AM2355" s="567"/>
      <c r="AN2355" s="568"/>
      <c r="AO2355" s="568"/>
    </row>
    <row r="2356" spans="1:41" ht="15" customHeight="1">
      <c r="A2356" s="563"/>
      <c r="B2356" s="564" t="s">
        <v>390</v>
      </c>
      <c r="C2356" s="568">
        <v>12.5</v>
      </c>
      <c r="D2356" s="568">
        <v>8</v>
      </c>
      <c r="E2356" s="568">
        <v>13</v>
      </c>
      <c r="F2356" s="568">
        <v>12</v>
      </c>
      <c r="G2356" s="547" t="s">
        <v>2323</v>
      </c>
      <c r="H2356" s="568">
        <v>12</v>
      </c>
      <c r="I2356" s="568">
        <v>11</v>
      </c>
      <c r="J2356" s="568">
        <v>11</v>
      </c>
      <c r="K2356" s="568">
        <v>13</v>
      </c>
      <c r="L2356" s="568">
        <v>13</v>
      </c>
      <c r="M2356" s="568">
        <v>13</v>
      </c>
      <c r="N2356" s="568">
        <v>13</v>
      </c>
      <c r="O2356" s="568">
        <v>13</v>
      </c>
      <c r="P2356" s="568">
        <v>13</v>
      </c>
      <c r="Q2356" s="568">
        <v>12</v>
      </c>
      <c r="R2356" s="547">
        <v>13</v>
      </c>
      <c r="S2356" s="547">
        <v>13</v>
      </c>
      <c r="T2356" s="547">
        <v>13</v>
      </c>
      <c r="U2356" s="547">
        <v>13</v>
      </c>
      <c r="V2356" s="547">
        <v>13</v>
      </c>
      <c r="W2356" s="547">
        <v>13</v>
      </c>
      <c r="X2356" s="547">
        <v>11</v>
      </c>
      <c r="Y2356" s="547">
        <v>13</v>
      </c>
      <c r="Z2356" s="568">
        <v>11.5</v>
      </c>
      <c r="AA2356" s="568">
        <v>13</v>
      </c>
      <c r="AB2356" s="568">
        <v>13</v>
      </c>
      <c r="AC2356" s="568">
        <v>13</v>
      </c>
      <c r="AD2356" s="568">
        <v>9</v>
      </c>
      <c r="AE2356" s="568">
        <v>12.5</v>
      </c>
      <c r="AF2356" s="568">
        <v>13</v>
      </c>
      <c r="AG2356" s="568">
        <v>13</v>
      </c>
      <c r="AH2356" s="568">
        <v>13</v>
      </c>
      <c r="AI2356" s="568">
        <v>13</v>
      </c>
      <c r="AJ2356" s="568">
        <v>13</v>
      </c>
      <c r="AK2356" s="568">
        <v>13</v>
      </c>
      <c r="AL2356" s="568">
        <v>13</v>
      </c>
      <c r="AM2356" s="568">
        <v>13</v>
      </c>
      <c r="AN2356" s="568">
        <v>8</v>
      </c>
      <c r="AO2356" s="568">
        <v>13</v>
      </c>
    </row>
    <row r="2357" spans="1:41" ht="15" customHeight="1">
      <c r="A2357" s="563"/>
      <c r="B2357" s="564" t="s">
        <v>391</v>
      </c>
      <c r="C2357" s="568">
        <v>11</v>
      </c>
      <c r="D2357" s="568">
        <v>11</v>
      </c>
      <c r="E2357" s="568" t="s">
        <v>76</v>
      </c>
      <c r="F2357" s="568" t="s">
        <v>76</v>
      </c>
      <c r="G2357" s="568" t="s">
        <v>76</v>
      </c>
      <c r="H2357" s="568"/>
      <c r="I2357" s="568" t="s">
        <v>76</v>
      </c>
      <c r="J2357" s="568" t="s">
        <v>76</v>
      </c>
      <c r="K2357" s="568" t="s">
        <v>76</v>
      </c>
      <c r="L2357" s="568" t="s">
        <v>76</v>
      </c>
      <c r="M2357" s="568" t="s">
        <v>76</v>
      </c>
      <c r="N2357" s="568" t="s">
        <v>76</v>
      </c>
      <c r="O2357" s="567" t="s">
        <v>76</v>
      </c>
      <c r="P2357" s="568" t="s">
        <v>76</v>
      </c>
      <c r="Q2357" s="568" t="s">
        <v>76</v>
      </c>
      <c r="R2357" s="547"/>
      <c r="S2357" s="547" t="s">
        <v>76</v>
      </c>
      <c r="T2357" s="547" t="s">
        <v>76</v>
      </c>
      <c r="U2357" s="547" t="s">
        <v>76</v>
      </c>
      <c r="V2357" s="547" t="s">
        <v>76</v>
      </c>
      <c r="W2357" s="547" t="s">
        <v>76</v>
      </c>
      <c r="X2357" s="547">
        <v>13</v>
      </c>
      <c r="Y2357" s="547" t="s">
        <v>76</v>
      </c>
      <c r="Z2357" s="568" t="s">
        <v>76</v>
      </c>
      <c r="AA2357" s="568"/>
      <c r="AB2357" s="568" t="s">
        <v>76</v>
      </c>
      <c r="AC2357" s="568" t="s">
        <v>76</v>
      </c>
      <c r="AD2357" s="568" t="s">
        <v>76</v>
      </c>
      <c r="AE2357" s="568" t="s">
        <v>76</v>
      </c>
      <c r="AF2357" s="568" t="s">
        <v>76</v>
      </c>
      <c r="AG2357" s="568" t="s">
        <v>76</v>
      </c>
      <c r="AH2357" s="567" t="s">
        <v>76</v>
      </c>
      <c r="AI2357" s="568" t="s">
        <v>76</v>
      </c>
      <c r="AJ2357" s="568" t="s">
        <v>76</v>
      </c>
      <c r="AK2357" s="567" t="s">
        <v>76</v>
      </c>
      <c r="AL2357" s="568" t="s">
        <v>76</v>
      </c>
      <c r="AM2357" s="568"/>
      <c r="AN2357" s="568" t="s">
        <v>76</v>
      </c>
      <c r="AO2357" s="568">
        <v>13</v>
      </c>
    </row>
    <row r="2358" spans="1:41" ht="15" customHeight="1">
      <c r="A2358" s="2639" t="s">
        <v>400</v>
      </c>
      <c r="B2358" s="2639"/>
      <c r="C2358" s="568"/>
      <c r="D2358" s="568"/>
      <c r="E2358" s="568"/>
      <c r="F2358" s="568"/>
      <c r="G2358" s="568"/>
      <c r="H2358" s="568"/>
      <c r="I2358" s="568"/>
      <c r="J2358" s="568"/>
      <c r="K2358" s="568"/>
      <c r="L2358" s="568"/>
      <c r="M2358" s="568"/>
      <c r="N2358" s="568"/>
      <c r="O2358" s="567"/>
      <c r="P2358" s="568"/>
      <c r="Q2358" s="567"/>
      <c r="R2358" s="547"/>
      <c r="S2358" s="547"/>
      <c r="T2358" s="547"/>
      <c r="U2358" s="547"/>
      <c r="V2358" s="547"/>
      <c r="W2358" s="547"/>
      <c r="X2358" s="547"/>
      <c r="Y2358" s="547"/>
      <c r="Z2358" s="567"/>
      <c r="AA2358" s="567"/>
      <c r="AB2358" s="568"/>
      <c r="AC2358" s="568"/>
      <c r="AD2358" s="568"/>
      <c r="AE2358" s="568"/>
      <c r="AF2358" s="568"/>
      <c r="AG2358" s="568"/>
      <c r="AH2358" s="567"/>
      <c r="AI2358" s="568"/>
      <c r="AJ2358" s="568"/>
      <c r="AK2358" s="567"/>
      <c r="AL2358" s="568"/>
      <c r="AM2358" s="568"/>
      <c r="AN2358" s="568"/>
      <c r="AO2358" s="568"/>
    </row>
    <row r="2359" spans="1:41" ht="15" customHeight="1">
      <c r="B2359" s="564" t="s">
        <v>390</v>
      </c>
      <c r="C2359" s="568">
        <v>13</v>
      </c>
      <c r="D2359" s="568">
        <v>13</v>
      </c>
      <c r="E2359" s="568">
        <v>13</v>
      </c>
      <c r="F2359" s="568">
        <v>13</v>
      </c>
      <c r="G2359" s="568">
        <v>12.5</v>
      </c>
      <c r="H2359" s="568">
        <v>12</v>
      </c>
      <c r="I2359" s="568">
        <v>11</v>
      </c>
      <c r="J2359" s="568">
        <v>13</v>
      </c>
      <c r="K2359" s="568">
        <v>13</v>
      </c>
      <c r="L2359" s="568">
        <v>13</v>
      </c>
      <c r="M2359" s="568">
        <v>13</v>
      </c>
      <c r="N2359" s="568">
        <v>13</v>
      </c>
      <c r="O2359" s="568">
        <v>13</v>
      </c>
      <c r="P2359" s="568">
        <v>13</v>
      </c>
      <c r="Q2359" s="568">
        <v>13</v>
      </c>
      <c r="R2359" s="547">
        <v>13</v>
      </c>
      <c r="S2359" s="547">
        <v>13</v>
      </c>
      <c r="T2359" s="547">
        <v>13</v>
      </c>
      <c r="U2359" s="547">
        <v>13</v>
      </c>
      <c r="V2359" s="547">
        <v>13</v>
      </c>
      <c r="W2359" s="547">
        <v>13</v>
      </c>
      <c r="X2359" s="547">
        <v>13</v>
      </c>
      <c r="Y2359" s="547">
        <v>13</v>
      </c>
      <c r="Z2359" s="568">
        <v>11.5</v>
      </c>
      <c r="AA2359" s="568">
        <v>13</v>
      </c>
      <c r="AB2359" s="568">
        <v>13</v>
      </c>
      <c r="AC2359" s="568">
        <v>13</v>
      </c>
      <c r="AD2359" s="568">
        <v>13</v>
      </c>
      <c r="AE2359" s="568">
        <v>13</v>
      </c>
      <c r="AF2359" s="568">
        <v>13</v>
      </c>
      <c r="AG2359" s="568">
        <v>13</v>
      </c>
      <c r="AH2359" s="568">
        <v>13</v>
      </c>
      <c r="AI2359" s="568">
        <v>12.5</v>
      </c>
      <c r="AJ2359" s="568">
        <v>13</v>
      </c>
      <c r="AK2359" s="568">
        <v>13</v>
      </c>
      <c r="AL2359" s="568">
        <v>13</v>
      </c>
      <c r="AM2359" s="568">
        <v>13</v>
      </c>
      <c r="AN2359" s="568">
        <v>13</v>
      </c>
      <c r="AO2359" s="568">
        <v>13</v>
      </c>
    </row>
    <row r="2360" spans="1:41" ht="15" customHeight="1">
      <c r="B2360" s="564" t="s">
        <v>391</v>
      </c>
      <c r="C2360" s="568"/>
      <c r="D2360" s="568" t="s">
        <v>76</v>
      </c>
      <c r="E2360" s="568" t="s">
        <v>76</v>
      </c>
      <c r="F2360" s="568" t="s">
        <v>76</v>
      </c>
      <c r="G2360" s="568" t="s">
        <v>76</v>
      </c>
      <c r="H2360" s="568" t="s">
        <v>76</v>
      </c>
      <c r="I2360" s="568">
        <v>12.5</v>
      </c>
      <c r="J2360" s="568" t="s">
        <v>76</v>
      </c>
      <c r="K2360" s="568" t="s">
        <v>76</v>
      </c>
      <c r="L2360" s="568" t="s">
        <v>76</v>
      </c>
      <c r="M2360" s="568" t="s">
        <v>76</v>
      </c>
      <c r="N2360" s="568" t="s">
        <v>76</v>
      </c>
      <c r="O2360" s="568" t="s">
        <v>76</v>
      </c>
      <c r="P2360" s="567" t="s">
        <v>76</v>
      </c>
      <c r="Q2360" s="567" t="s">
        <v>76</v>
      </c>
      <c r="R2360" s="547"/>
      <c r="S2360" s="547" t="s">
        <v>76</v>
      </c>
      <c r="T2360" s="547" t="s">
        <v>76</v>
      </c>
      <c r="U2360" s="547" t="s">
        <v>76</v>
      </c>
      <c r="V2360" s="547" t="s">
        <v>76</v>
      </c>
      <c r="W2360" s="547" t="s">
        <v>76</v>
      </c>
      <c r="X2360" s="547" t="s">
        <v>76</v>
      </c>
      <c r="Y2360" s="547" t="s">
        <v>76</v>
      </c>
      <c r="Z2360" s="568" t="s">
        <v>76</v>
      </c>
      <c r="AA2360" s="568" t="s">
        <v>76</v>
      </c>
      <c r="AB2360" s="568" t="s">
        <v>76</v>
      </c>
      <c r="AC2360" s="568" t="s">
        <v>76</v>
      </c>
      <c r="AD2360" s="568" t="s">
        <v>76</v>
      </c>
      <c r="AE2360" s="568" t="s">
        <v>76</v>
      </c>
      <c r="AF2360" s="568" t="s">
        <v>76</v>
      </c>
      <c r="AG2360" s="568"/>
      <c r="AH2360" s="568" t="s">
        <v>76</v>
      </c>
      <c r="AI2360" s="568">
        <v>13</v>
      </c>
      <c r="AJ2360" s="568" t="s">
        <v>76</v>
      </c>
      <c r="AK2360" s="567" t="s">
        <v>76</v>
      </c>
      <c r="AL2360" s="568" t="s">
        <v>76</v>
      </c>
      <c r="AM2360" s="568"/>
      <c r="AN2360" s="568" t="s">
        <v>76</v>
      </c>
      <c r="AO2360" s="568">
        <v>13</v>
      </c>
    </row>
    <row r="2361" spans="1:41" ht="15" customHeight="1">
      <c r="A2361" s="2639" t="s">
        <v>47</v>
      </c>
      <c r="B2361" s="2639"/>
      <c r="C2361" s="568"/>
      <c r="D2361" s="568"/>
      <c r="E2361" s="568"/>
      <c r="F2361" s="568"/>
      <c r="G2361" s="568"/>
      <c r="H2361" s="568"/>
      <c r="I2361" s="568"/>
      <c r="J2361" s="568"/>
      <c r="K2361" s="568"/>
      <c r="L2361" s="568"/>
      <c r="M2361" s="568"/>
      <c r="N2361" s="568"/>
      <c r="O2361" s="568"/>
      <c r="P2361" s="567"/>
      <c r="Q2361" s="567"/>
      <c r="R2361" s="547" t="s">
        <v>1285</v>
      </c>
      <c r="S2361" s="547"/>
      <c r="T2361" s="547"/>
      <c r="U2361" s="547"/>
      <c r="V2361" s="547"/>
      <c r="W2361" s="547"/>
      <c r="X2361" s="547"/>
      <c r="Y2361" s="547"/>
      <c r="Z2361" s="568"/>
      <c r="AA2361" s="568"/>
      <c r="AB2361" s="568"/>
      <c r="AC2361" s="568"/>
      <c r="AD2361" s="568"/>
      <c r="AE2361" s="568"/>
      <c r="AF2361" s="568"/>
      <c r="AG2361" s="568"/>
      <c r="AH2361" s="568"/>
      <c r="AI2361" s="568"/>
      <c r="AJ2361" s="568"/>
      <c r="AK2361" s="567"/>
      <c r="AL2361" s="568"/>
      <c r="AM2361" s="568"/>
      <c r="AN2361" s="568"/>
      <c r="AO2361" s="568"/>
    </row>
    <row r="2362" spans="1:41" ht="15" customHeight="1">
      <c r="B2362" s="564" t="s">
        <v>390</v>
      </c>
      <c r="C2362" s="568">
        <v>13</v>
      </c>
      <c r="D2362" s="547">
        <v>13</v>
      </c>
      <c r="E2362" s="547">
        <v>12</v>
      </c>
      <c r="F2362" s="568">
        <v>13</v>
      </c>
      <c r="G2362" s="547" t="s">
        <v>1645</v>
      </c>
      <c r="H2362" s="568">
        <v>10.5</v>
      </c>
      <c r="I2362" s="568">
        <v>11</v>
      </c>
      <c r="J2362" s="568">
        <v>12.5</v>
      </c>
      <c r="K2362" s="568">
        <v>15</v>
      </c>
      <c r="L2362" s="568">
        <v>15.5</v>
      </c>
      <c r="M2362" s="568">
        <v>13</v>
      </c>
      <c r="N2362" s="568">
        <v>13</v>
      </c>
      <c r="O2362" s="568">
        <v>13</v>
      </c>
      <c r="P2362" s="568">
        <v>13</v>
      </c>
      <c r="Q2362" s="570">
        <v>11.5</v>
      </c>
      <c r="R2362" s="547">
        <v>14.5</v>
      </c>
      <c r="S2362" s="547">
        <v>13</v>
      </c>
      <c r="T2362" s="547">
        <v>13</v>
      </c>
      <c r="U2362" s="547">
        <v>13</v>
      </c>
      <c r="V2362" s="547">
        <v>17</v>
      </c>
      <c r="W2362" s="547">
        <v>16.5</v>
      </c>
      <c r="X2362" s="547">
        <v>14.5</v>
      </c>
      <c r="Y2362" s="547">
        <v>11.5</v>
      </c>
      <c r="Z2362" s="568">
        <v>11.5</v>
      </c>
      <c r="AA2362" s="568">
        <v>13</v>
      </c>
      <c r="AB2362" s="568">
        <v>11.5</v>
      </c>
      <c r="AC2362" s="568">
        <v>15.3</v>
      </c>
      <c r="AD2362" s="568">
        <v>15</v>
      </c>
      <c r="AE2362" s="568">
        <v>13</v>
      </c>
      <c r="AF2362" s="568">
        <v>11.5</v>
      </c>
      <c r="AG2362" s="568">
        <v>13</v>
      </c>
      <c r="AH2362" s="568">
        <v>14.5</v>
      </c>
      <c r="AI2362" s="568">
        <v>14</v>
      </c>
      <c r="AJ2362" s="568">
        <v>13</v>
      </c>
      <c r="AK2362" s="568">
        <v>11.5</v>
      </c>
      <c r="AL2362" s="568" t="s">
        <v>76</v>
      </c>
      <c r="AM2362" s="568" t="s">
        <v>76</v>
      </c>
      <c r="AN2362" s="568">
        <v>12</v>
      </c>
      <c r="AO2362" s="568">
        <v>13</v>
      </c>
    </row>
    <row r="2363" spans="1:41" ht="15" customHeight="1">
      <c r="B2363" s="564" t="s">
        <v>391</v>
      </c>
      <c r="C2363" s="568"/>
      <c r="D2363" s="568" t="s">
        <v>76</v>
      </c>
      <c r="E2363" s="568" t="s">
        <v>76</v>
      </c>
      <c r="F2363" s="568" t="s">
        <v>76</v>
      </c>
      <c r="G2363" s="568" t="s">
        <v>76</v>
      </c>
      <c r="H2363" s="568" t="s">
        <v>76</v>
      </c>
      <c r="I2363" s="568">
        <v>11.5</v>
      </c>
      <c r="J2363" s="568" t="s">
        <v>76</v>
      </c>
      <c r="K2363" s="568" t="s">
        <v>76</v>
      </c>
      <c r="L2363" s="568" t="s">
        <v>76</v>
      </c>
      <c r="M2363" s="568" t="s">
        <v>76</v>
      </c>
      <c r="N2363" s="568" t="s">
        <v>76</v>
      </c>
      <c r="O2363" s="568" t="s">
        <v>76</v>
      </c>
      <c r="P2363" s="567" t="s">
        <v>76</v>
      </c>
      <c r="Q2363" s="567" t="s">
        <v>76</v>
      </c>
      <c r="R2363" s="547" t="s">
        <v>76</v>
      </c>
      <c r="S2363" s="547" t="s">
        <v>76</v>
      </c>
      <c r="T2363" s="547" t="s">
        <v>76</v>
      </c>
      <c r="U2363" s="547" t="s">
        <v>76</v>
      </c>
      <c r="V2363" s="547">
        <v>18</v>
      </c>
      <c r="W2363" s="547" t="s">
        <v>76</v>
      </c>
      <c r="X2363" s="547" t="s">
        <v>76</v>
      </c>
      <c r="Y2363" s="547" t="s">
        <v>76</v>
      </c>
      <c r="Z2363" s="568" t="s">
        <v>76</v>
      </c>
      <c r="AA2363" s="568" t="s">
        <v>76</v>
      </c>
      <c r="AB2363" s="568" t="s">
        <v>76</v>
      </c>
      <c r="AC2363" s="568" t="s">
        <v>3163</v>
      </c>
      <c r="AD2363" s="568" t="s">
        <v>76</v>
      </c>
      <c r="AE2363" s="568" t="s">
        <v>76</v>
      </c>
      <c r="AF2363" s="568" t="s">
        <v>76</v>
      </c>
      <c r="AG2363" s="568" t="s">
        <v>76</v>
      </c>
      <c r="AH2363" s="568" t="s">
        <v>76</v>
      </c>
      <c r="AI2363" s="568" t="s">
        <v>76</v>
      </c>
      <c r="AJ2363" s="568" t="s">
        <v>76</v>
      </c>
      <c r="AK2363" s="567" t="s">
        <v>76</v>
      </c>
      <c r="AL2363" s="568" t="s">
        <v>76</v>
      </c>
      <c r="AM2363" s="568" t="s">
        <v>76</v>
      </c>
      <c r="AN2363" s="568">
        <v>13</v>
      </c>
      <c r="AO2363" s="568">
        <v>15.5</v>
      </c>
    </row>
    <row r="2364" spans="1:41" ht="15" customHeight="1">
      <c r="A2364" s="2639" t="s">
        <v>407</v>
      </c>
      <c r="B2364" s="2639"/>
      <c r="C2364" s="568"/>
      <c r="D2364" s="568"/>
      <c r="E2364" s="568"/>
      <c r="F2364" s="568"/>
      <c r="G2364" s="568"/>
      <c r="H2364" s="568"/>
      <c r="I2364" s="568"/>
      <c r="J2364" s="568"/>
      <c r="K2364" s="568"/>
      <c r="L2364" s="568"/>
      <c r="M2364" s="568"/>
      <c r="N2364" s="568"/>
      <c r="O2364" s="568"/>
      <c r="P2364" s="567"/>
      <c r="Q2364" s="567"/>
      <c r="R2364" s="547"/>
      <c r="S2364" s="547"/>
      <c r="T2364" s="547"/>
      <c r="U2364" s="547"/>
      <c r="V2364" s="547"/>
      <c r="W2364" s="547"/>
      <c r="X2364" s="547"/>
      <c r="Y2364" s="547"/>
      <c r="Z2364" s="567"/>
      <c r="AA2364" s="567"/>
      <c r="AB2364" s="568"/>
      <c r="AC2364" s="571"/>
      <c r="AD2364" s="568"/>
      <c r="AE2364" s="568"/>
      <c r="AF2364" s="568"/>
      <c r="AG2364" s="568"/>
      <c r="AH2364" s="568"/>
      <c r="AI2364" s="568"/>
      <c r="AJ2364" s="568"/>
      <c r="AK2364" s="567"/>
      <c r="AL2364" s="568"/>
      <c r="AM2364" s="568"/>
      <c r="AN2364" s="568"/>
      <c r="AO2364" s="568"/>
    </row>
    <row r="2365" spans="1:41" ht="15" customHeight="1">
      <c r="A2365" s="565" t="s">
        <v>856</v>
      </c>
      <c r="B2365" s="578" t="s">
        <v>1258</v>
      </c>
      <c r="C2365" s="568"/>
      <c r="D2365" s="568"/>
      <c r="E2365" s="568"/>
      <c r="F2365" s="568"/>
      <c r="G2365" s="568"/>
      <c r="H2365" s="568"/>
      <c r="I2365" s="568"/>
      <c r="J2365" s="568"/>
      <c r="K2365" s="568"/>
      <c r="L2365" s="568"/>
      <c r="M2365" s="568"/>
      <c r="N2365" s="568"/>
      <c r="O2365" s="568"/>
      <c r="P2365" s="567"/>
      <c r="Q2365" s="567"/>
      <c r="R2365" s="547"/>
      <c r="S2365" s="547"/>
      <c r="T2365" s="547"/>
      <c r="U2365" s="547"/>
      <c r="V2365" s="547"/>
      <c r="W2365" s="547"/>
      <c r="X2365" s="547"/>
      <c r="Y2365" s="547"/>
      <c r="Z2365" s="567"/>
      <c r="AA2365" s="567"/>
      <c r="AB2365" s="568"/>
      <c r="AC2365" s="568"/>
      <c r="AD2365" s="568"/>
      <c r="AE2365" s="568"/>
      <c r="AF2365" s="568"/>
      <c r="AG2365" s="568"/>
      <c r="AH2365" s="568"/>
      <c r="AI2365" s="568"/>
      <c r="AJ2365" s="568"/>
      <c r="AK2365" s="567"/>
      <c r="AL2365" s="568"/>
      <c r="AM2365" s="568"/>
      <c r="AN2365" s="568"/>
      <c r="AO2365" s="568"/>
    </row>
    <row r="2366" spans="1:41" ht="15" customHeight="1">
      <c r="A2366" s="565"/>
      <c r="B2366" s="564" t="s">
        <v>401</v>
      </c>
      <c r="C2366" s="568">
        <v>14</v>
      </c>
      <c r="D2366" s="568">
        <v>14</v>
      </c>
      <c r="E2366" s="547">
        <v>15</v>
      </c>
      <c r="F2366" s="568">
        <v>13</v>
      </c>
      <c r="G2366" s="568">
        <v>13</v>
      </c>
      <c r="H2366" s="568">
        <v>13</v>
      </c>
      <c r="I2366" s="568">
        <v>12.5</v>
      </c>
      <c r="J2366" s="568">
        <v>15.5</v>
      </c>
      <c r="K2366" s="568">
        <v>14.5</v>
      </c>
      <c r="L2366" s="568">
        <v>15</v>
      </c>
      <c r="M2366" s="568">
        <v>14.5</v>
      </c>
      <c r="N2366" s="568">
        <v>15</v>
      </c>
      <c r="O2366" s="568">
        <v>16.5</v>
      </c>
      <c r="P2366" s="568">
        <v>13.5</v>
      </c>
      <c r="Q2366" s="568">
        <v>13.5</v>
      </c>
      <c r="R2366" s="547">
        <v>14.5</v>
      </c>
      <c r="S2366" s="547">
        <v>14.5</v>
      </c>
      <c r="T2366" s="547">
        <v>16</v>
      </c>
      <c r="U2366" s="547">
        <v>14.5</v>
      </c>
      <c r="V2366" s="547">
        <v>15</v>
      </c>
      <c r="W2366" s="547">
        <v>14.5</v>
      </c>
      <c r="X2366" s="547">
        <v>14.5</v>
      </c>
      <c r="Y2366" s="547">
        <v>14.5</v>
      </c>
      <c r="Z2366" s="568">
        <v>14.5</v>
      </c>
      <c r="AA2366" s="568">
        <v>16</v>
      </c>
      <c r="AB2366" s="568">
        <v>15.5</v>
      </c>
      <c r="AC2366" s="568">
        <v>11.5</v>
      </c>
      <c r="AD2366" s="568">
        <v>15</v>
      </c>
      <c r="AE2366" s="568">
        <v>15.5</v>
      </c>
      <c r="AF2366" s="568">
        <v>13.5</v>
      </c>
      <c r="AG2366" s="568">
        <v>15</v>
      </c>
      <c r="AH2366" s="568">
        <v>13</v>
      </c>
      <c r="AI2366" s="568">
        <v>8.75</v>
      </c>
      <c r="AJ2366" s="568">
        <v>14</v>
      </c>
      <c r="AK2366" s="568">
        <v>15</v>
      </c>
      <c r="AL2366" s="568">
        <v>14.5</v>
      </c>
      <c r="AM2366" s="568">
        <v>13.5</v>
      </c>
      <c r="AN2366" s="568">
        <v>13</v>
      </c>
      <c r="AO2366" s="568">
        <v>12</v>
      </c>
    </row>
    <row r="2367" spans="1:41" ht="15" customHeight="1">
      <c r="A2367" s="565"/>
      <c r="B2367" s="564" t="s">
        <v>402</v>
      </c>
      <c r="C2367" s="568" t="s">
        <v>76</v>
      </c>
      <c r="D2367" s="568" t="s">
        <v>76</v>
      </c>
      <c r="E2367" s="568" t="s">
        <v>76</v>
      </c>
      <c r="F2367" s="568" t="s">
        <v>76</v>
      </c>
      <c r="G2367" s="568" t="s">
        <v>76</v>
      </c>
      <c r="H2367" s="568" t="s">
        <v>76</v>
      </c>
      <c r="I2367" s="568" t="s">
        <v>76</v>
      </c>
      <c r="J2367" s="568" t="s">
        <v>76</v>
      </c>
      <c r="K2367" s="568" t="s">
        <v>76</v>
      </c>
      <c r="L2367" s="568"/>
      <c r="M2367" s="568" t="s">
        <v>76</v>
      </c>
      <c r="N2367" s="568" t="s">
        <v>76</v>
      </c>
      <c r="O2367" s="568" t="s">
        <v>76</v>
      </c>
      <c r="P2367" s="567" t="s">
        <v>76</v>
      </c>
      <c r="Q2367" s="567" t="s">
        <v>76</v>
      </c>
      <c r="R2367" s="547" t="s">
        <v>76</v>
      </c>
      <c r="S2367" s="547" t="s">
        <v>76</v>
      </c>
      <c r="T2367" s="547" t="s">
        <v>76</v>
      </c>
      <c r="U2367" s="547" t="s">
        <v>76</v>
      </c>
      <c r="V2367" s="547" t="s">
        <v>76</v>
      </c>
      <c r="W2367" s="547" t="s">
        <v>76</v>
      </c>
      <c r="X2367" s="547" t="s">
        <v>76</v>
      </c>
      <c r="Y2367" s="547" t="s">
        <v>76</v>
      </c>
      <c r="Z2367" s="568" t="s">
        <v>76</v>
      </c>
      <c r="AA2367" s="568" t="s">
        <v>76</v>
      </c>
      <c r="AB2367" s="567" t="s">
        <v>76</v>
      </c>
      <c r="AC2367" s="568">
        <v>14.5</v>
      </c>
      <c r="AD2367" s="568" t="s">
        <v>76</v>
      </c>
      <c r="AE2367" s="568" t="s">
        <v>76</v>
      </c>
      <c r="AF2367" s="568" t="s">
        <v>76</v>
      </c>
      <c r="AG2367" s="568" t="s">
        <v>76</v>
      </c>
      <c r="AH2367" s="568" t="s">
        <v>76</v>
      </c>
      <c r="AI2367" s="568">
        <v>12.75</v>
      </c>
      <c r="AJ2367" s="568" t="s">
        <v>76</v>
      </c>
      <c r="AK2367" s="567" t="s">
        <v>76</v>
      </c>
      <c r="AL2367" s="568" t="s">
        <v>76</v>
      </c>
      <c r="AM2367" s="568">
        <v>14.5</v>
      </c>
      <c r="AN2367" s="568" t="s">
        <v>76</v>
      </c>
      <c r="AO2367" s="568">
        <v>13</v>
      </c>
    </row>
    <row r="2368" spans="1:41" ht="15" customHeight="1">
      <c r="A2368" s="565" t="s">
        <v>1085</v>
      </c>
      <c r="B2368" s="701" t="s">
        <v>1259</v>
      </c>
      <c r="C2368" s="568"/>
      <c r="D2368" s="568"/>
      <c r="E2368" s="568"/>
      <c r="F2368" s="568"/>
      <c r="G2368" s="568"/>
      <c r="H2368" s="568"/>
      <c r="I2368" s="568"/>
      <c r="J2368" s="568"/>
      <c r="K2368" s="568"/>
      <c r="L2368" s="568"/>
      <c r="M2368" s="568"/>
      <c r="N2368" s="568"/>
      <c r="O2368" s="568"/>
      <c r="P2368" s="567"/>
      <c r="Q2368" s="567"/>
      <c r="R2368" s="547"/>
      <c r="S2368" s="547"/>
      <c r="T2368" s="547"/>
      <c r="U2368" s="547"/>
      <c r="V2368" s="547"/>
      <c r="W2368" s="547"/>
      <c r="X2368" s="547"/>
      <c r="Y2368" s="547"/>
      <c r="Z2368" s="568"/>
      <c r="AA2368" s="568"/>
      <c r="AB2368" s="567"/>
      <c r="AC2368" s="568"/>
      <c r="AD2368" s="568"/>
      <c r="AE2368" s="568"/>
      <c r="AF2368" s="568"/>
      <c r="AG2368" s="568"/>
      <c r="AH2368" s="568"/>
      <c r="AI2368" s="568"/>
      <c r="AJ2368" s="568"/>
      <c r="AK2368" s="567"/>
      <c r="AL2368" s="568"/>
      <c r="AM2368" s="568"/>
      <c r="AN2368" s="568"/>
      <c r="AO2368" s="568"/>
    </row>
    <row r="2369" spans="1:41" ht="15" customHeight="1">
      <c r="B2369" s="564" t="s">
        <v>401</v>
      </c>
      <c r="C2369" s="568">
        <v>14</v>
      </c>
      <c r="D2369" s="568">
        <v>14</v>
      </c>
      <c r="E2369" s="568">
        <v>14.5</v>
      </c>
      <c r="F2369" s="568">
        <v>12</v>
      </c>
      <c r="G2369" s="568">
        <v>13</v>
      </c>
      <c r="H2369" s="568">
        <v>11.5</v>
      </c>
      <c r="I2369" s="568">
        <v>13</v>
      </c>
      <c r="J2369" s="568">
        <v>14</v>
      </c>
      <c r="K2369" s="568">
        <v>16</v>
      </c>
      <c r="L2369" s="568">
        <v>15.5</v>
      </c>
      <c r="M2369" s="568">
        <v>14.5</v>
      </c>
      <c r="N2369" s="568">
        <v>15</v>
      </c>
      <c r="O2369" s="568">
        <v>15.5</v>
      </c>
      <c r="P2369" s="568">
        <v>13.5</v>
      </c>
      <c r="Q2369" s="568">
        <v>13.5</v>
      </c>
      <c r="R2369" s="547">
        <v>14.5</v>
      </c>
      <c r="S2369" s="547">
        <v>14.5</v>
      </c>
      <c r="T2369" s="547">
        <v>16</v>
      </c>
      <c r="U2369" s="547" t="s">
        <v>76</v>
      </c>
      <c r="V2369" s="547">
        <v>17</v>
      </c>
      <c r="W2369" s="547">
        <v>14.5</v>
      </c>
      <c r="X2369" s="547">
        <v>14.5</v>
      </c>
      <c r="Y2369" s="547">
        <v>14.5</v>
      </c>
      <c r="Z2369" s="568">
        <v>15.5</v>
      </c>
      <c r="AA2369" s="568">
        <v>18</v>
      </c>
      <c r="AB2369" s="568">
        <v>15.5</v>
      </c>
      <c r="AC2369" s="568">
        <v>13</v>
      </c>
      <c r="AD2369" s="568">
        <v>15</v>
      </c>
      <c r="AE2369" s="568">
        <v>15.5</v>
      </c>
      <c r="AF2369" s="568">
        <v>13.5</v>
      </c>
      <c r="AG2369" s="568">
        <v>15</v>
      </c>
      <c r="AH2369" s="568">
        <v>14.5</v>
      </c>
      <c r="AI2369" s="568">
        <v>17.5</v>
      </c>
      <c r="AJ2369" s="568">
        <v>15</v>
      </c>
      <c r="AK2369" s="568">
        <v>14.5</v>
      </c>
      <c r="AL2369" s="568">
        <v>14.5</v>
      </c>
      <c r="AM2369" s="568" t="s">
        <v>76</v>
      </c>
      <c r="AN2369" s="568">
        <v>12</v>
      </c>
      <c r="AO2369" s="568">
        <v>13</v>
      </c>
    </row>
    <row r="2370" spans="1:41" ht="15" customHeight="1">
      <c r="B2370" s="564" t="s">
        <v>402</v>
      </c>
      <c r="C2370" s="568" t="s">
        <v>76</v>
      </c>
      <c r="D2370" s="568" t="s">
        <v>76</v>
      </c>
      <c r="E2370" s="568" t="s">
        <v>76</v>
      </c>
      <c r="F2370" s="568" t="s">
        <v>76</v>
      </c>
      <c r="G2370" s="568" t="s">
        <v>76</v>
      </c>
      <c r="H2370" s="568" t="s">
        <v>76</v>
      </c>
      <c r="I2370" s="568" t="s">
        <v>76</v>
      </c>
      <c r="J2370" s="568" t="s">
        <v>76</v>
      </c>
      <c r="K2370" s="568" t="s">
        <v>76</v>
      </c>
      <c r="L2370" s="568" t="s">
        <v>76</v>
      </c>
      <c r="M2370" s="568" t="s">
        <v>76</v>
      </c>
      <c r="N2370" s="568">
        <v>16</v>
      </c>
      <c r="O2370" s="568" t="s">
        <v>76</v>
      </c>
      <c r="P2370" s="568" t="s">
        <v>76</v>
      </c>
      <c r="Q2370" s="568" t="s">
        <v>76</v>
      </c>
      <c r="R2370" s="547" t="s">
        <v>76</v>
      </c>
      <c r="S2370" s="547" t="s">
        <v>76</v>
      </c>
      <c r="T2370" s="547" t="s">
        <v>76</v>
      </c>
      <c r="U2370" s="547" t="s">
        <v>76</v>
      </c>
      <c r="V2370" s="547">
        <v>18</v>
      </c>
      <c r="W2370" s="547" t="s">
        <v>76</v>
      </c>
      <c r="X2370" s="547" t="s">
        <v>76</v>
      </c>
      <c r="Y2370" s="547" t="s">
        <v>76</v>
      </c>
      <c r="Z2370" s="568" t="s">
        <v>76</v>
      </c>
      <c r="AA2370" s="568" t="s">
        <v>76</v>
      </c>
      <c r="AB2370" s="568" t="s">
        <v>76</v>
      </c>
      <c r="AC2370" s="568">
        <v>16</v>
      </c>
      <c r="AD2370" s="568" t="s">
        <v>76</v>
      </c>
      <c r="AE2370" s="568" t="s">
        <v>76</v>
      </c>
      <c r="AF2370" s="568" t="s">
        <v>76</v>
      </c>
      <c r="AG2370" s="568" t="s">
        <v>76</v>
      </c>
      <c r="AH2370" s="568" t="s">
        <v>76</v>
      </c>
      <c r="AI2370" s="568" t="s">
        <v>76</v>
      </c>
      <c r="AJ2370" s="568" t="s">
        <v>76</v>
      </c>
      <c r="AK2370" s="568" t="s">
        <v>76</v>
      </c>
      <c r="AL2370" s="568" t="s">
        <v>76</v>
      </c>
      <c r="AM2370" s="568" t="s">
        <v>76</v>
      </c>
      <c r="AN2370" s="568">
        <v>13</v>
      </c>
      <c r="AO2370" s="568">
        <v>15.5</v>
      </c>
    </row>
    <row r="2371" spans="1:41" s="551" customFormat="1" ht="15" customHeight="1">
      <c r="A2371" s="2639" t="s">
        <v>211</v>
      </c>
      <c r="B2371" s="2639"/>
      <c r="C2371" s="568">
        <v>7</v>
      </c>
      <c r="D2371" s="568">
        <v>7</v>
      </c>
      <c r="E2371" s="568">
        <v>7</v>
      </c>
      <c r="F2371" s="568">
        <v>7</v>
      </c>
      <c r="G2371" s="568">
        <v>7</v>
      </c>
      <c r="H2371" s="568">
        <v>7</v>
      </c>
      <c r="I2371" s="568">
        <v>7</v>
      </c>
      <c r="J2371" s="568">
        <v>7</v>
      </c>
      <c r="K2371" s="568">
        <v>7</v>
      </c>
      <c r="L2371" s="568">
        <v>7</v>
      </c>
      <c r="M2371" s="568">
        <v>7</v>
      </c>
      <c r="N2371" s="568">
        <v>7</v>
      </c>
      <c r="O2371" s="568">
        <v>7</v>
      </c>
      <c r="P2371" s="568">
        <v>7</v>
      </c>
      <c r="Q2371" s="568">
        <v>7</v>
      </c>
      <c r="R2371" s="547">
        <v>7</v>
      </c>
      <c r="S2371" s="547">
        <v>7</v>
      </c>
      <c r="T2371" s="547">
        <v>7</v>
      </c>
      <c r="U2371" s="547">
        <v>7</v>
      </c>
      <c r="V2371" s="547">
        <v>7</v>
      </c>
      <c r="W2371" s="547">
        <v>7</v>
      </c>
      <c r="X2371" s="547">
        <v>7</v>
      </c>
      <c r="Y2371" s="547">
        <v>7</v>
      </c>
      <c r="Z2371" s="568">
        <v>7</v>
      </c>
      <c r="AA2371" s="568">
        <v>7</v>
      </c>
      <c r="AB2371" s="568">
        <v>7</v>
      </c>
      <c r="AC2371" s="568">
        <v>7</v>
      </c>
      <c r="AD2371" s="568">
        <v>7</v>
      </c>
      <c r="AE2371" s="568">
        <v>7</v>
      </c>
      <c r="AF2371" s="568">
        <v>7</v>
      </c>
      <c r="AG2371" s="568">
        <v>7</v>
      </c>
      <c r="AH2371" s="568">
        <v>7</v>
      </c>
      <c r="AI2371" s="568">
        <v>7</v>
      </c>
      <c r="AJ2371" s="568">
        <v>7</v>
      </c>
      <c r="AK2371" s="568">
        <v>7</v>
      </c>
      <c r="AL2371" s="568">
        <v>7</v>
      </c>
      <c r="AM2371" s="568">
        <v>7</v>
      </c>
      <c r="AN2371" s="568">
        <v>7</v>
      </c>
      <c r="AO2371" s="568" t="s">
        <v>76</v>
      </c>
    </row>
    <row r="2372" spans="1:41" ht="15" customHeight="1">
      <c r="A2372" s="2639" t="s">
        <v>408</v>
      </c>
      <c r="B2372" s="2639"/>
      <c r="C2372" s="568"/>
      <c r="D2372" s="568"/>
      <c r="E2372" s="568"/>
      <c r="F2372" s="568"/>
      <c r="G2372" s="568"/>
      <c r="H2372" s="568"/>
      <c r="I2372" s="568"/>
      <c r="J2372" s="568"/>
      <c r="K2372" s="568"/>
      <c r="L2372" s="568"/>
      <c r="M2372" s="568"/>
      <c r="N2372" s="568"/>
      <c r="O2372" s="568"/>
      <c r="P2372" s="567"/>
      <c r="Q2372" s="567"/>
      <c r="R2372" s="547"/>
      <c r="S2372" s="547"/>
      <c r="T2372" s="547"/>
      <c r="U2372" s="547"/>
      <c r="V2372" s="547"/>
      <c r="W2372" s="546"/>
      <c r="X2372" s="546"/>
      <c r="Y2372" s="547"/>
      <c r="Z2372" s="567"/>
      <c r="AA2372" s="567"/>
      <c r="AB2372" s="567"/>
      <c r="AC2372" s="567"/>
      <c r="AD2372" s="568"/>
      <c r="AE2372" s="568"/>
      <c r="AF2372" s="568"/>
      <c r="AG2372" s="568"/>
      <c r="AH2372" s="568"/>
      <c r="AI2372" s="568"/>
      <c r="AJ2372" s="568"/>
      <c r="AK2372" s="567"/>
      <c r="AL2372" s="568"/>
      <c r="AM2372" s="568"/>
      <c r="AN2372" s="568"/>
      <c r="AO2372" s="568"/>
    </row>
    <row r="2373" spans="1:41" ht="15" customHeight="1">
      <c r="B2373" s="564" t="s">
        <v>390</v>
      </c>
      <c r="C2373" s="568">
        <v>14</v>
      </c>
      <c r="D2373" s="568">
        <v>14</v>
      </c>
      <c r="E2373" s="547">
        <v>13.5</v>
      </c>
      <c r="F2373" s="568">
        <v>14</v>
      </c>
      <c r="G2373" s="568">
        <v>13</v>
      </c>
      <c r="H2373" s="568">
        <v>13</v>
      </c>
      <c r="I2373" s="568">
        <v>13</v>
      </c>
      <c r="J2373" s="568">
        <v>15.5</v>
      </c>
      <c r="K2373" s="568">
        <v>14.5</v>
      </c>
      <c r="L2373" s="568">
        <v>15.5</v>
      </c>
      <c r="M2373" s="568">
        <v>14.5</v>
      </c>
      <c r="N2373" s="568">
        <v>15</v>
      </c>
      <c r="O2373" s="568">
        <v>16.5</v>
      </c>
      <c r="P2373" s="568">
        <v>13.5</v>
      </c>
      <c r="Q2373" s="568">
        <v>13.5</v>
      </c>
      <c r="R2373" s="547">
        <v>14.5</v>
      </c>
      <c r="S2373" s="547">
        <v>14.5</v>
      </c>
      <c r="T2373" s="547">
        <v>16</v>
      </c>
      <c r="U2373" s="547">
        <v>14.5</v>
      </c>
      <c r="V2373" s="547">
        <v>18</v>
      </c>
      <c r="W2373" s="547">
        <v>14.5</v>
      </c>
      <c r="X2373" s="547">
        <v>14.5</v>
      </c>
      <c r="Y2373" s="547">
        <v>14.5</v>
      </c>
      <c r="Z2373" s="568">
        <v>14.5</v>
      </c>
      <c r="AA2373" s="568" t="s">
        <v>1668</v>
      </c>
      <c r="AB2373" s="568">
        <v>15.5</v>
      </c>
      <c r="AC2373" s="568">
        <v>14.5</v>
      </c>
      <c r="AD2373" s="568">
        <v>15</v>
      </c>
      <c r="AE2373" s="568">
        <v>16</v>
      </c>
      <c r="AF2373" s="568">
        <v>14.5</v>
      </c>
      <c r="AG2373" s="568">
        <v>16</v>
      </c>
      <c r="AH2373" s="568">
        <v>13</v>
      </c>
      <c r="AI2373" s="568">
        <v>9</v>
      </c>
      <c r="AJ2373" s="568">
        <v>14</v>
      </c>
      <c r="AK2373" s="568">
        <v>16</v>
      </c>
      <c r="AL2373" s="568">
        <v>16</v>
      </c>
      <c r="AM2373" s="568">
        <v>14</v>
      </c>
      <c r="AN2373" s="568">
        <v>13</v>
      </c>
      <c r="AO2373" s="568">
        <v>13</v>
      </c>
    </row>
    <row r="2374" spans="1:41" ht="15" customHeight="1">
      <c r="B2374" s="564" t="s">
        <v>391</v>
      </c>
      <c r="C2374" s="568" t="s">
        <v>76</v>
      </c>
      <c r="D2374" s="568" t="s">
        <v>76</v>
      </c>
      <c r="E2374" s="568" t="s">
        <v>76</v>
      </c>
      <c r="F2374" s="568" t="s">
        <v>76</v>
      </c>
      <c r="G2374" s="568" t="s">
        <v>76</v>
      </c>
      <c r="H2374" s="568" t="s">
        <v>76</v>
      </c>
      <c r="I2374" s="568">
        <v>13</v>
      </c>
      <c r="J2374" s="568" t="s">
        <v>76</v>
      </c>
      <c r="K2374" s="568">
        <v>15.75</v>
      </c>
      <c r="L2374" s="568" t="s">
        <v>76</v>
      </c>
      <c r="M2374" s="568" t="s">
        <v>76</v>
      </c>
      <c r="N2374" s="568" t="s">
        <v>76</v>
      </c>
      <c r="O2374" s="568" t="s">
        <v>76</v>
      </c>
      <c r="P2374" s="567" t="s">
        <v>76</v>
      </c>
      <c r="Q2374" s="567" t="s">
        <v>76</v>
      </c>
      <c r="R2374" s="547"/>
      <c r="S2374" s="547" t="s">
        <v>76</v>
      </c>
      <c r="T2374" s="547" t="s">
        <v>76</v>
      </c>
      <c r="U2374" s="547" t="s">
        <v>76</v>
      </c>
      <c r="V2374" s="547" t="s">
        <v>76</v>
      </c>
      <c r="W2374" s="546" t="s">
        <v>76</v>
      </c>
      <c r="X2374" s="546" t="s">
        <v>76</v>
      </c>
      <c r="Y2374" s="546" t="s">
        <v>76</v>
      </c>
      <c r="Z2374" s="568">
        <v>12</v>
      </c>
      <c r="AA2374" s="568" t="s">
        <v>76</v>
      </c>
      <c r="AB2374" s="567" t="s">
        <v>76</v>
      </c>
      <c r="AC2374" s="568" t="s">
        <v>76</v>
      </c>
      <c r="AD2374" s="568" t="s">
        <v>76</v>
      </c>
      <c r="AE2374" s="568" t="s">
        <v>76</v>
      </c>
      <c r="AF2374" s="568" t="s">
        <v>76</v>
      </c>
      <c r="AG2374" s="568" t="s">
        <v>76</v>
      </c>
      <c r="AH2374" s="568" t="s">
        <v>76</v>
      </c>
      <c r="AI2374" s="568">
        <v>13</v>
      </c>
      <c r="AJ2374" s="568" t="s">
        <v>76</v>
      </c>
      <c r="AK2374" s="567" t="s">
        <v>76</v>
      </c>
      <c r="AL2374" s="568" t="s">
        <v>76</v>
      </c>
      <c r="AM2374" s="568">
        <v>14.5</v>
      </c>
      <c r="AN2374" s="568" t="s">
        <v>76</v>
      </c>
      <c r="AO2374" s="568">
        <v>13</v>
      </c>
    </row>
    <row r="2375" spans="1:41" ht="15" customHeight="1">
      <c r="A2375" s="2639" t="s">
        <v>409</v>
      </c>
      <c r="B2375" s="2639"/>
      <c r="C2375" s="568"/>
      <c r="D2375" s="568"/>
      <c r="E2375" s="568"/>
      <c r="F2375" s="568"/>
      <c r="G2375" s="568"/>
      <c r="H2375" s="568"/>
      <c r="I2375" s="568"/>
      <c r="J2375" s="568"/>
      <c r="K2375" s="568"/>
      <c r="L2375" s="568"/>
      <c r="M2375" s="568"/>
      <c r="N2375" s="568"/>
      <c r="O2375" s="568"/>
      <c r="P2375" s="567"/>
      <c r="Q2375" s="567"/>
      <c r="R2375" s="547"/>
      <c r="S2375" s="547"/>
      <c r="T2375" s="547"/>
      <c r="U2375" s="547"/>
      <c r="V2375" s="547"/>
      <c r="W2375" s="546"/>
      <c r="X2375" s="546"/>
      <c r="Y2375" s="546"/>
      <c r="Z2375" s="568"/>
      <c r="AA2375" s="568"/>
      <c r="AB2375" s="567"/>
      <c r="AC2375" s="568"/>
      <c r="AD2375" s="568"/>
      <c r="AE2375" s="568"/>
      <c r="AF2375" s="568"/>
      <c r="AG2375" s="568"/>
      <c r="AH2375" s="568"/>
      <c r="AI2375" s="568"/>
      <c r="AJ2375" s="568"/>
      <c r="AK2375" s="567" t="s">
        <v>1285</v>
      </c>
      <c r="AL2375" s="568"/>
      <c r="AM2375" s="568"/>
      <c r="AN2375" s="568"/>
      <c r="AO2375" s="568"/>
    </row>
    <row r="2376" spans="1:41" ht="15" customHeight="1">
      <c r="B2376" s="564" t="s">
        <v>390</v>
      </c>
      <c r="C2376" s="568">
        <v>15</v>
      </c>
      <c r="D2376" s="568">
        <v>14</v>
      </c>
      <c r="E2376" s="568">
        <v>16</v>
      </c>
      <c r="F2376" s="568">
        <v>14</v>
      </c>
      <c r="G2376" s="568" t="s">
        <v>76</v>
      </c>
      <c r="H2376" s="568" t="s">
        <v>76</v>
      </c>
      <c r="I2376" s="568">
        <v>13</v>
      </c>
      <c r="J2376" s="568">
        <v>15</v>
      </c>
      <c r="K2376" s="568">
        <v>16</v>
      </c>
      <c r="L2376" s="568">
        <v>15.5</v>
      </c>
      <c r="M2376" s="568">
        <v>14.5</v>
      </c>
      <c r="N2376" s="568">
        <v>15.5</v>
      </c>
      <c r="O2376" s="568">
        <v>18</v>
      </c>
      <c r="P2376" s="568">
        <v>13.5</v>
      </c>
      <c r="Q2376" s="568">
        <v>14</v>
      </c>
      <c r="R2376" s="547">
        <v>13.5</v>
      </c>
      <c r="S2376" s="547">
        <v>14.5</v>
      </c>
      <c r="T2376" s="547">
        <v>16</v>
      </c>
      <c r="U2376" s="547">
        <v>15.5</v>
      </c>
      <c r="V2376" s="547">
        <v>18</v>
      </c>
      <c r="W2376" s="547">
        <v>14.5</v>
      </c>
      <c r="X2376" s="547">
        <v>14.5</v>
      </c>
      <c r="Y2376" s="547">
        <v>14.5</v>
      </c>
      <c r="Z2376" s="568">
        <v>14.5</v>
      </c>
      <c r="AA2376" s="568" t="s">
        <v>2336</v>
      </c>
      <c r="AB2376" s="568">
        <v>15.5</v>
      </c>
      <c r="AC2376" s="568">
        <v>10.5</v>
      </c>
      <c r="AD2376" s="568">
        <v>15</v>
      </c>
      <c r="AE2376" s="568">
        <v>14</v>
      </c>
      <c r="AF2376" s="568">
        <v>13.5</v>
      </c>
      <c r="AG2376" s="568">
        <v>16</v>
      </c>
      <c r="AH2376" s="568">
        <v>13</v>
      </c>
      <c r="AI2376" s="568">
        <v>12.5</v>
      </c>
      <c r="AJ2376" s="568">
        <v>14</v>
      </c>
      <c r="AK2376" s="568" t="s">
        <v>76</v>
      </c>
      <c r="AL2376" s="568" t="s">
        <v>76</v>
      </c>
      <c r="AM2376" s="568" t="s">
        <v>76</v>
      </c>
      <c r="AN2376" s="568">
        <v>13</v>
      </c>
      <c r="AO2376" s="568">
        <v>10</v>
      </c>
    </row>
    <row r="2377" spans="1:41" ht="15" customHeight="1">
      <c r="B2377" s="564" t="s">
        <v>391</v>
      </c>
      <c r="C2377" s="568" t="s">
        <v>76</v>
      </c>
      <c r="D2377" s="568" t="s">
        <v>76</v>
      </c>
      <c r="E2377" s="568" t="s">
        <v>76</v>
      </c>
      <c r="F2377" s="568" t="s">
        <v>76</v>
      </c>
      <c r="G2377" s="568" t="s">
        <v>76</v>
      </c>
      <c r="H2377" s="568" t="s">
        <v>76</v>
      </c>
      <c r="I2377" s="568" t="s">
        <v>76</v>
      </c>
      <c r="J2377" s="568" t="s">
        <v>76</v>
      </c>
      <c r="K2377" s="568">
        <v>14</v>
      </c>
      <c r="L2377" s="568" t="s">
        <v>76</v>
      </c>
      <c r="M2377" s="568" t="s">
        <v>76</v>
      </c>
      <c r="N2377" s="568" t="s">
        <v>76</v>
      </c>
      <c r="O2377" s="567" t="s">
        <v>76</v>
      </c>
      <c r="P2377" s="568" t="s">
        <v>76</v>
      </c>
      <c r="Q2377" s="568">
        <v>15</v>
      </c>
      <c r="R2377" s="547"/>
      <c r="S2377" s="547" t="s">
        <v>76</v>
      </c>
      <c r="T2377" s="547" t="s">
        <v>76</v>
      </c>
      <c r="U2377" s="547" t="s">
        <v>76</v>
      </c>
      <c r="V2377" s="547" t="s">
        <v>76</v>
      </c>
      <c r="W2377" s="547" t="s">
        <v>76</v>
      </c>
      <c r="X2377" s="547" t="s">
        <v>76</v>
      </c>
      <c r="Y2377" s="547" t="s">
        <v>76</v>
      </c>
      <c r="Z2377" s="568" t="s">
        <v>76</v>
      </c>
      <c r="AA2377" s="568" t="s">
        <v>76</v>
      </c>
      <c r="AB2377" s="568">
        <v>13</v>
      </c>
      <c r="AC2377" s="568">
        <v>12.5</v>
      </c>
      <c r="AD2377" s="568" t="s">
        <v>76</v>
      </c>
      <c r="AE2377" s="568">
        <v>16</v>
      </c>
      <c r="AF2377" s="568" t="s">
        <v>76</v>
      </c>
      <c r="AG2377" s="568" t="s">
        <v>76</v>
      </c>
      <c r="AH2377" s="568" t="s">
        <v>76</v>
      </c>
      <c r="AI2377" s="568" t="s">
        <v>76</v>
      </c>
      <c r="AJ2377" s="568" t="s">
        <v>76</v>
      </c>
      <c r="AK2377" s="567" t="s">
        <v>76</v>
      </c>
      <c r="AL2377" s="568" t="s">
        <v>76</v>
      </c>
      <c r="AM2377" s="568" t="s">
        <v>76</v>
      </c>
      <c r="AN2377" s="568" t="s">
        <v>76</v>
      </c>
      <c r="AO2377" s="568">
        <v>13</v>
      </c>
    </row>
    <row r="2378" spans="1:41" ht="15" customHeight="1">
      <c r="A2378" s="2639" t="s">
        <v>410</v>
      </c>
      <c r="B2378" s="2639"/>
      <c r="C2378" s="568"/>
      <c r="D2378" s="568"/>
      <c r="E2378" s="568"/>
      <c r="F2378" s="568"/>
      <c r="G2378" s="568"/>
      <c r="H2378" s="568"/>
      <c r="I2378" s="568"/>
      <c r="J2378" s="568"/>
      <c r="K2378" s="568"/>
      <c r="L2378" s="568"/>
      <c r="M2378" s="568"/>
      <c r="N2378" s="568"/>
      <c r="O2378" s="567"/>
      <c r="P2378" s="568"/>
      <c r="Q2378" s="567"/>
      <c r="R2378" s="547"/>
      <c r="S2378" s="547"/>
      <c r="T2378" s="547"/>
      <c r="U2378" s="547"/>
      <c r="V2378" s="547"/>
      <c r="W2378" s="547"/>
      <c r="X2378" s="547"/>
      <c r="Y2378" s="547"/>
      <c r="Z2378" s="568"/>
      <c r="AA2378" s="568"/>
      <c r="AB2378" s="567"/>
      <c r="AC2378" s="567"/>
      <c r="AD2378" s="568"/>
      <c r="AE2378" s="568"/>
      <c r="AF2378" s="568"/>
      <c r="AG2378" s="568"/>
      <c r="AH2378" s="568"/>
      <c r="AI2378" s="568"/>
      <c r="AJ2378" s="568"/>
      <c r="AK2378" s="567"/>
      <c r="AL2378" s="568"/>
      <c r="AM2378" s="568"/>
      <c r="AN2378" s="568"/>
      <c r="AO2378" s="568"/>
    </row>
    <row r="2379" spans="1:41" ht="15" customHeight="1">
      <c r="B2379" s="564" t="s">
        <v>390</v>
      </c>
      <c r="C2379" s="568">
        <v>14</v>
      </c>
      <c r="D2379" s="568">
        <v>14</v>
      </c>
      <c r="E2379" s="568">
        <v>16</v>
      </c>
      <c r="F2379" s="568">
        <v>14</v>
      </c>
      <c r="G2379" s="568">
        <v>14</v>
      </c>
      <c r="H2379" s="568">
        <v>13</v>
      </c>
      <c r="I2379" s="568">
        <v>13</v>
      </c>
      <c r="J2379" s="568">
        <v>16</v>
      </c>
      <c r="K2379" s="568">
        <v>15</v>
      </c>
      <c r="L2379" s="568">
        <v>17</v>
      </c>
      <c r="M2379" s="568">
        <v>18.5</v>
      </c>
      <c r="N2379" s="568" t="s">
        <v>1862</v>
      </c>
      <c r="O2379" s="568">
        <v>19</v>
      </c>
      <c r="P2379" s="568">
        <v>13.5</v>
      </c>
      <c r="Q2379" s="567" t="s">
        <v>1343</v>
      </c>
      <c r="R2379" s="547">
        <v>16</v>
      </c>
      <c r="S2379" s="547">
        <v>16.5</v>
      </c>
      <c r="T2379" s="547">
        <v>17</v>
      </c>
      <c r="U2379" s="547">
        <v>15.5</v>
      </c>
      <c r="V2379" s="547">
        <v>18</v>
      </c>
      <c r="W2379" s="547">
        <v>16.5</v>
      </c>
      <c r="X2379" s="547" t="s">
        <v>3202</v>
      </c>
      <c r="Y2379" s="547">
        <v>14.5</v>
      </c>
      <c r="Z2379" s="568">
        <v>18.5</v>
      </c>
      <c r="AA2379" s="568">
        <v>19</v>
      </c>
      <c r="AB2379" s="568">
        <v>18</v>
      </c>
      <c r="AC2379" s="568">
        <v>14</v>
      </c>
      <c r="AD2379" s="568">
        <v>15</v>
      </c>
      <c r="AE2379" s="568">
        <v>18</v>
      </c>
      <c r="AF2379" s="568" t="s">
        <v>2456</v>
      </c>
      <c r="AG2379" s="568">
        <v>17</v>
      </c>
      <c r="AH2379" s="568">
        <v>13.4</v>
      </c>
      <c r="AI2379" s="568">
        <v>14.5</v>
      </c>
      <c r="AJ2379" s="568">
        <v>16</v>
      </c>
      <c r="AK2379" s="568">
        <v>16.5</v>
      </c>
      <c r="AL2379" s="568">
        <v>19</v>
      </c>
      <c r="AM2379" s="568" t="s">
        <v>76</v>
      </c>
      <c r="AN2379" s="568">
        <v>13</v>
      </c>
      <c r="AO2379" s="568">
        <v>16</v>
      </c>
    </row>
    <row r="2380" spans="1:41" ht="15" customHeight="1">
      <c r="B2380" s="564" t="s">
        <v>391</v>
      </c>
      <c r="C2380" s="568" t="s">
        <v>76</v>
      </c>
      <c r="D2380" s="568" t="s">
        <v>76</v>
      </c>
      <c r="E2380" s="568" t="s">
        <v>76</v>
      </c>
      <c r="F2380" s="568" t="s">
        <v>76</v>
      </c>
      <c r="G2380" s="568" t="s">
        <v>76</v>
      </c>
      <c r="H2380" s="568" t="s">
        <v>76</v>
      </c>
      <c r="I2380" s="568" t="s">
        <v>76</v>
      </c>
      <c r="J2380" s="568" t="s">
        <v>76</v>
      </c>
      <c r="K2380" s="568">
        <v>17.5</v>
      </c>
      <c r="L2380" s="568" t="s">
        <v>76</v>
      </c>
      <c r="M2380" s="568" t="s">
        <v>76</v>
      </c>
      <c r="N2380" s="568" t="s">
        <v>76</v>
      </c>
      <c r="O2380" s="567" t="s">
        <v>76</v>
      </c>
      <c r="P2380" s="567" t="s">
        <v>76</v>
      </c>
      <c r="Q2380" s="567" t="s">
        <v>76</v>
      </c>
      <c r="R2380" s="547">
        <v>19.5</v>
      </c>
      <c r="S2380" s="547" t="s">
        <v>76</v>
      </c>
      <c r="T2380" s="547" t="s">
        <v>76</v>
      </c>
      <c r="U2380" s="547" t="s">
        <v>76</v>
      </c>
      <c r="V2380" s="547" t="s">
        <v>76</v>
      </c>
      <c r="W2380" s="547" t="s">
        <v>76</v>
      </c>
      <c r="X2380" s="547" t="s">
        <v>76</v>
      </c>
      <c r="Y2380" s="547">
        <v>15.5</v>
      </c>
      <c r="Z2380" s="568" t="s">
        <v>76</v>
      </c>
      <c r="AA2380" s="568" t="s">
        <v>76</v>
      </c>
      <c r="AB2380" s="568" t="s">
        <v>76</v>
      </c>
      <c r="AC2380" s="568" t="s">
        <v>1884</v>
      </c>
      <c r="AD2380" s="568" t="s">
        <v>76</v>
      </c>
      <c r="AE2380" s="568" t="s">
        <v>76</v>
      </c>
      <c r="AF2380" s="568" t="s">
        <v>76</v>
      </c>
      <c r="AG2380" s="568" t="s">
        <v>76</v>
      </c>
      <c r="AH2380" s="568">
        <v>16.5</v>
      </c>
      <c r="AI2380" s="568">
        <v>19.5</v>
      </c>
      <c r="AJ2380" s="568" t="s">
        <v>76</v>
      </c>
      <c r="AK2380" s="567" t="s">
        <v>76</v>
      </c>
      <c r="AL2380" s="568" t="s">
        <v>76</v>
      </c>
      <c r="AM2380" s="568" t="s">
        <v>76</v>
      </c>
      <c r="AN2380" s="568">
        <v>16</v>
      </c>
      <c r="AO2380" s="568">
        <v>19</v>
      </c>
    </row>
    <row r="2381" spans="1:41" ht="15" customHeight="1">
      <c r="A2381" s="2639" t="s">
        <v>411</v>
      </c>
      <c r="B2381" s="2639"/>
      <c r="C2381" s="568"/>
      <c r="D2381" s="568"/>
      <c r="E2381" s="568"/>
      <c r="F2381" s="568"/>
      <c r="G2381" s="568"/>
      <c r="H2381" s="568"/>
      <c r="I2381" s="568"/>
      <c r="J2381" s="568"/>
      <c r="K2381" s="568"/>
      <c r="L2381" s="568"/>
      <c r="M2381" s="568"/>
      <c r="N2381" s="568"/>
      <c r="O2381" s="567"/>
      <c r="P2381" s="567"/>
      <c r="Q2381" s="567"/>
      <c r="R2381" s="547"/>
      <c r="S2381" s="547"/>
      <c r="T2381" s="547"/>
      <c r="U2381" s="547"/>
      <c r="V2381" s="547"/>
      <c r="W2381" s="547"/>
      <c r="X2381" s="547"/>
      <c r="Y2381" s="547"/>
      <c r="Z2381" s="568"/>
      <c r="AA2381" s="568"/>
      <c r="AB2381" s="568"/>
      <c r="AC2381" s="568"/>
      <c r="AD2381" s="568"/>
      <c r="AE2381" s="568"/>
      <c r="AF2381" s="568"/>
      <c r="AG2381" s="568"/>
      <c r="AH2381" s="568"/>
      <c r="AI2381" s="568"/>
      <c r="AJ2381" s="568"/>
      <c r="AK2381" s="567"/>
      <c r="AL2381" s="568"/>
      <c r="AM2381" s="568"/>
      <c r="AN2381" s="568"/>
      <c r="AO2381" s="568"/>
    </row>
    <row r="2382" spans="1:41" ht="15" customHeight="1">
      <c r="B2382" s="564" t="s">
        <v>390</v>
      </c>
      <c r="C2382" s="568">
        <v>13</v>
      </c>
      <c r="D2382" s="568">
        <v>14</v>
      </c>
      <c r="E2382" s="547">
        <v>14.5</v>
      </c>
      <c r="F2382" s="568">
        <v>14</v>
      </c>
      <c r="G2382" s="547" t="s">
        <v>2389</v>
      </c>
      <c r="H2382" s="568">
        <v>13</v>
      </c>
      <c r="I2382" s="568">
        <v>13</v>
      </c>
      <c r="J2382" s="568">
        <v>16</v>
      </c>
      <c r="K2382" s="568">
        <v>14.5</v>
      </c>
      <c r="L2382" s="568" t="s">
        <v>1840</v>
      </c>
      <c r="M2382" s="568">
        <v>10</v>
      </c>
      <c r="N2382" s="568">
        <v>16</v>
      </c>
      <c r="O2382" s="568" t="s">
        <v>1668</v>
      </c>
      <c r="P2382" s="568" t="s">
        <v>2426</v>
      </c>
      <c r="Q2382" s="568">
        <v>13.5</v>
      </c>
      <c r="R2382" s="547">
        <v>14.5</v>
      </c>
      <c r="S2382" s="547">
        <v>14.5</v>
      </c>
      <c r="T2382" s="547">
        <v>17</v>
      </c>
      <c r="U2382" s="547">
        <v>14.5</v>
      </c>
      <c r="V2382" s="546" t="s">
        <v>1343</v>
      </c>
      <c r="W2382" s="547">
        <v>15.5</v>
      </c>
      <c r="X2382" s="547">
        <v>15.5</v>
      </c>
      <c r="Y2382" s="547">
        <v>15</v>
      </c>
      <c r="Z2382" s="568">
        <v>15.5</v>
      </c>
      <c r="AA2382" s="568" t="s">
        <v>3177</v>
      </c>
      <c r="AB2382" s="568">
        <v>11.5</v>
      </c>
      <c r="AC2382" s="568">
        <v>8</v>
      </c>
      <c r="AD2382" s="568">
        <v>15</v>
      </c>
      <c r="AE2382" s="568">
        <v>16.5</v>
      </c>
      <c r="AF2382" s="568" t="s">
        <v>2485</v>
      </c>
      <c r="AG2382" s="568">
        <v>16</v>
      </c>
      <c r="AH2382" s="568">
        <v>9</v>
      </c>
      <c r="AI2382" s="568">
        <v>9.5</v>
      </c>
      <c r="AJ2382" s="568">
        <v>16</v>
      </c>
      <c r="AK2382" s="568">
        <v>14.5</v>
      </c>
      <c r="AL2382" s="568">
        <v>17</v>
      </c>
      <c r="AM2382" s="568">
        <v>12.5</v>
      </c>
      <c r="AN2382" s="568" t="s">
        <v>76</v>
      </c>
      <c r="AO2382" s="568">
        <v>10</v>
      </c>
    </row>
    <row r="2383" spans="1:41" ht="15" customHeight="1">
      <c r="A2383" s="517"/>
      <c r="B2383" s="566" t="s">
        <v>391</v>
      </c>
      <c r="C2383" s="572" t="s">
        <v>76</v>
      </c>
      <c r="D2383" s="572" t="s">
        <v>76</v>
      </c>
      <c r="E2383" s="572" t="s">
        <v>76</v>
      </c>
      <c r="F2383" s="572" t="s">
        <v>76</v>
      </c>
      <c r="G2383" s="572" t="s">
        <v>76</v>
      </c>
      <c r="H2383" s="572" t="s">
        <v>76</v>
      </c>
      <c r="I2383" s="572">
        <v>13</v>
      </c>
      <c r="J2383" s="572" t="s">
        <v>76</v>
      </c>
      <c r="K2383" s="572">
        <v>16.5</v>
      </c>
      <c r="L2383" s="572" t="s">
        <v>76</v>
      </c>
      <c r="M2383" s="572">
        <v>15.75</v>
      </c>
      <c r="N2383" s="572" t="s">
        <v>76</v>
      </c>
      <c r="O2383" s="573" t="s">
        <v>76</v>
      </c>
      <c r="P2383" s="573" t="s">
        <v>76</v>
      </c>
      <c r="Q2383" s="572" t="s">
        <v>76</v>
      </c>
      <c r="R2383" s="552"/>
      <c r="S2383" s="552">
        <v>15.5</v>
      </c>
      <c r="T2383" s="553" t="s">
        <v>76</v>
      </c>
      <c r="U2383" s="552">
        <v>15.5</v>
      </c>
      <c r="V2383" s="553" t="s">
        <v>76</v>
      </c>
      <c r="W2383" s="553" t="s">
        <v>76</v>
      </c>
      <c r="X2383" s="553" t="s">
        <v>76</v>
      </c>
      <c r="Y2383" s="553" t="s">
        <v>76</v>
      </c>
      <c r="Z2383" s="572" t="s">
        <v>76</v>
      </c>
      <c r="AA2383" s="572" t="s">
        <v>76</v>
      </c>
      <c r="AB2383" s="573" t="s">
        <v>76</v>
      </c>
      <c r="AC2383" s="572" t="s">
        <v>1891</v>
      </c>
      <c r="AD2383" s="573" t="s">
        <v>76</v>
      </c>
      <c r="AE2383" s="573" t="s">
        <v>76</v>
      </c>
      <c r="AF2383" s="572">
        <v>13.5</v>
      </c>
      <c r="AG2383" s="573" t="s">
        <v>76</v>
      </c>
      <c r="AH2383" s="572">
        <v>12</v>
      </c>
      <c r="AI2383" s="572">
        <v>10</v>
      </c>
      <c r="AJ2383" s="572" t="s">
        <v>76</v>
      </c>
      <c r="AK2383" s="573" t="s">
        <v>76</v>
      </c>
      <c r="AL2383" s="573" t="s">
        <v>76</v>
      </c>
      <c r="AM2383" s="572">
        <v>13</v>
      </c>
      <c r="AN2383" s="572" t="s">
        <v>76</v>
      </c>
      <c r="AO2383" s="572">
        <v>13</v>
      </c>
    </row>
    <row r="2384" spans="1:41" s="1047" customFormat="1" ht="15" customHeight="1">
      <c r="A2384" s="2573" t="s">
        <v>548</v>
      </c>
      <c r="B2384" s="2573"/>
      <c r="C2384" s="2573"/>
      <c r="D2384" s="2573"/>
      <c r="E2384" s="2573"/>
      <c r="F2384" s="2573"/>
      <c r="G2384" s="2573"/>
      <c r="H2384" s="2573"/>
      <c r="I2384" s="2573"/>
      <c r="J2384" s="1049"/>
      <c r="K2384" s="1049"/>
      <c r="L2384" s="1049"/>
      <c r="M2384" s="1049"/>
      <c r="N2384" s="1049"/>
      <c r="O2384" s="1049"/>
      <c r="P2384" s="1049"/>
      <c r="Q2384" s="1049"/>
      <c r="R2384" s="1049"/>
      <c r="S2384" s="1049"/>
      <c r="T2384" s="2573" t="s">
        <v>3562</v>
      </c>
      <c r="U2384" s="2573"/>
      <c r="V2384" s="2573"/>
      <c r="W2384" s="2573"/>
      <c r="X2384" s="2573"/>
      <c r="Y2384" s="1050"/>
      <c r="Z2384" s="1048"/>
      <c r="AA2384" s="1048"/>
      <c r="AB2384" s="1048"/>
      <c r="AC2384" s="1048"/>
      <c r="AF2384" s="1050"/>
      <c r="AG2384" s="1050"/>
      <c r="AH2384" s="1050"/>
      <c r="AI2384" s="1050"/>
      <c r="AJ2384" s="1050"/>
    </row>
    <row r="2385" spans="1:41" s="1047" customFormat="1" ht="15" customHeight="1">
      <c r="B2385" s="1047" t="s">
        <v>399</v>
      </c>
      <c r="U2385" s="1047" t="s">
        <v>399</v>
      </c>
      <c r="V2385" s="1048"/>
      <c r="W2385" s="1048"/>
      <c r="X2385" s="1048"/>
      <c r="Y2385" s="1048"/>
      <c r="AA2385" s="1048"/>
      <c r="AB2385" s="1048"/>
      <c r="AC2385" s="1048"/>
      <c r="AH2385" s="1048"/>
      <c r="AI2385" s="1048"/>
      <c r="AJ2385" s="1048"/>
    </row>
    <row r="2386" spans="1:41" ht="15" customHeight="1"/>
    <row r="2387" spans="1:41" s="641" customFormat="1" ht="15" customHeight="1">
      <c r="B2387" s="2637" t="s">
        <v>2875</v>
      </c>
      <c r="C2387" s="2637"/>
      <c r="D2387" s="2637"/>
      <c r="E2387" s="2637"/>
      <c r="F2387" s="2637"/>
      <c r="G2387" s="2637"/>
      <c r="H2387" s="2637"/>
      <c r="I2387" s="2637"/>
      <c r="J2387" s="2637"/>
      <c r="K2387" s="2643" t="s">
        <v>3445</v>
      </c>
      <c r="L2387" s="2643"/>
      <c r="M2387" s="2643"/>
      <c r="N2387" s="2643"/>
      <c r="O2387" s="2643"/>
      <c r="P2387" s="2643"/>
      <c r="Q2387" s="2643"/>
      <c r="S2387" s="2598" t="s">
        <v>2229</v>
      </c>
      <c r="T2387" s="2598"/>
      <c r="U2387" s="642"/>
      <c r="V2387" s="642"/>
      <c r="W2387" s="642"/>
      <c r="X2387" s="642"/>
      <c r="Y2387" s="642"/>
      <c r="AA2387" s="642"/>
      <c r="AB2387" s="642"/>
      <c r="AC2387" s="642"/>
      <c r="AD2387" s="642"/>
      <c r="AE2387" s="642"/>
      <c r="AF2387" s="642"/>
      <c r="AG2387" s="642"/>
      <c r="AH2387" s="642"/>
      <c r="AI2387" s="642"/>
      <c r="AJ2387" s="642"/>
      <c r="AK2387" s="642"/>
      <c r="AL2387" s="642"/>
      <c r="AM2387" s="642"/>
      <c r="AN2387" s="642"/>
      <c r="AO2387" s="642"/>
    </row>
    <row r="2388" spans="1:41" ht="15" customHeight="1">
      <c r="C2388" s="709"/>
      <c r="D2388" s="709"/>
      <c r="E2388" s="709"/>
      <c r="F2388" s="709"/>
      <c r="G2388" s="709"/>
      <c r="H2388" s="709"/>
      <c r="I2388" s="705"/>
      <c r="J2388" s="2628"/>
      <c r="K2388" s="2628"/>
      <c r="L2388" s="2628"/>
      <c r="M2388" s="543"/>
      <c r="N2388" s="543"/>
      <c r="O2388" s="543"/>
      <c r="P2388" s="543"/>
      <c r="S2388" s="2641" t="s">
        <v>1130</v>
      </c>
      <c r="T2388" s="2641"/>
      <c r="U2388" s="602"/>
      <c r="V2388" s="704"/>
      <c r="W2388" s="704"/>
      <c r="X2388" s="704"/>
      <c r="Y2388" s="543"/>
      <c r="AA2388" s="709"/>
      <c r="AB2388" s="709"/>
      <c r="AC2388" s="705"/>
      <c r="AD2388" s="704"/>
      <c r="AE2388" s="704"/>
      <c r="AF2388" s="704"/>
      <c r="AG2388" s="543"/>
      <c r="AH2388" s="709"/>
      <c r="AI2388" s="709"/>
      <c r="AJ2388" s="602"/>
      <c r="AK2388" s="602"/>
      <c r="AL2388" s="602"/>
      <c r="AM2388" s="602"/>
      <c r="AN2388" s="602"/>
      <c r="AO2388" s="543"/>
    </row>
    <row r="2389" spans="1:41" s="555" customFormat="1" ht="15" customHeight="1">
      <c r="A2389" s="2582" t="s">
        <v>369</v>
      </c>
      <c r="B2389" s="2583"/>
      <c r="C2389" s="2586" t="s">
        <v>230</v>
      </c>
      <c r="D2389" s="2586"/>
      <c r="E2389" s="2586"/>
      <c r="F2389" s="2586"/>
      <c r="G2389" s="2574" t="s">
        <v>370</v>
      </c>
      <c r="H2389" s="2575"/>
      <c r="I2389" s="2575"/>
      <c r="J2389" s="2576"/>
      <c r="K2389" s="2574" t="s">
        <v>371</v>
      </c>
      <c r="L2389" s="2575"/>
      <c r="M2389" s="2575"/>
      <c r="N2389" s="2575"/>
      <c r="O2389" s="2575"/>
      <c r="P2389" s="2575"/>
      <c r="Q2389" s="2575"/>
      <c r="R2389" s="2575"/>
      <c r="S2389" s="2575"/>
      <c r="T2389" s="2575"/>
      <c r="U2389" s="2575"/>
      <c r="V2389" s="2575"/>
      <c r="W2389" s="2575"/>
      <c r="X2389" s="2575"/>
      <c r="Y2389" s="2575"/>
      <c r="Z2389" s="2575"/>
      <c r="AA2389" s="2575"/>
      <c r="AB2389" s="2575"/>
      <c r="AC2389" s="2575"/>
      <c r="AD2389" s="2575"/>
      <c r="AE2389" s="2575"/>
      <c r="AF2389" s="2575"/>
      <c r="AG2389" s="2576"/>
      <c r="AH2389" s="2574" t="s">
        <v>3545</v>
      </c>
      <c r="AI2389" s="2575"/>
      <c r="AJ2389" s="2575"/>
      <c r="AK2389" s="2575"/>
      <c r="AL2389" s="2575"/>
      <c r="AM2389" s="2575"/>
      <c r="AN2389" s="2575"/>
      <c r="AO2389" s="2576"/>
    </row>
    <row r="2390" spans="1:41" s="555" customFormat="1" ht="32.25" customHeight="1">
      <c r="A2390" s="2584"/>
      <c r="B2390" s="2585"/>
      <c r="C2390" s="933" t="s">
        <v>372</v>
      </c>
      <c r="D2390" s="933" t="s">
        <v>373</v>
      </c>
      <c r="E2390" s="933" t="s">
        <v>374</v>
      </c>
      <c r="F2390" s="933" t="s">
        <v>375</v>
      </c>
      <c r="G2390" s="933" t="s">
        <v>376</v>
      </c>
      <c r="H2390" s="933" t="s">
        <v>377</v>
      </c>
      <c r="I2390" s="933" t="s">
        <v>1066</v>
      </c>
      <c r="J2390" s="933" t="s">
        <v>378</v>
      </c>
      <c r="K2390" s="933" t="s">
        <v>890</v>
      </c>
      <c r="L2390" s="933" t="s">
        <v>379</v>
      </c>
      <c r="M2390" s="933" t="s">
        <v>380</v>
      </c>
      <c r="N2390" s="933" t="s">
        <v>381</v>
      </c>
      <c r="O2390" s="933" t="s">
        <v>382</v>
      </c>
      <c r="P2390" s="933" t="s">
        <v>383</v>
      </c>
      <c r="Q2390" s="933" t="s">
        <v>384</v>
      </c>
      <c r="R2390" s="933" t="s">
        <v>412</v>
      </c>
      <c r="S2390" s="933" t="s">
        <v>413</v>
      </c>
      <c r="T2390" s="933" t="s">
        <v>414</v>
      </c>
      <c r="U2390" s="933" t="s">
        <v>415</v>
      </c>
      <c r="V2390" s="933" t="s">
        <v>416</v>
      </c>
      <c r="W2390" s="933" t="s">
        <v>417</v>
      </c>
      <c r="X2390" s="933" t="s">
        <v>418</v>
      </c>
      <c r="Y2390" s="933" t="s">
        <v>419</v>
      </c>
      <c r="Z2390" s="933" t="s">
        <v>420</v>
      </c>
      <c r="AA2390" s="933" t="s">
        <v>421</v>
      </c>
      <c r="AB2390" s="933" t="s">
        <v>422</v>
      </c>
      <c r="AC2390" s="933" t="s">
        <v>423</v>
      </c>
      <c r="AD2390" s="933" t="s">
        <v>424</v>
      </c>
      <c r="AE2390" s="933" t="s">
        <v>425</v>
      </c>
      <c r="AF2390" s="933" t="s">
        <v>426</v>
      </c>
      <c r="AG2390" s="933" t="s">
        <v>427</v>
      </c>
      <c r="AH2390" s="933" t="s">
        <v>3003</v>
      </c>
      <c r="AI2390" s="933" t="s">
        <v>432</v>
      </c>
      <c r="AJ2390" s="933" t="s">
        <v>428</v>
      </c>
      <c r="AK2390" s="933" t="s">
        <v>429</v>
      </c>
      <c r="AL2390" s="933" t="s">
        <v>430</v>
      </c>
      <c r="AM2390" s="933" t="s">
        <v>362</v>
      </c>
      <c r="AN2390" s="933" t="s">
        <v>431</v>
      </c>
      <c r="AO2390" s="933" t="s">
        <v>1260</v>
      </c>
    </row>
    <row r="2391" spans="1:41" s="711" customFormat="1" ht="15" customHeight="1">
      <c r="A2391" s="2642" t="s">
        <v>44</v>
      </c>
      <c r="B2391" s="2642"/>
      <c r="C2391" s="576">
        <v>5.75</v>
      </c>
      <c r="D2391" s="576">
        <v>4</v>
      </c>
      <c r="E2391" s="576" t="s">
        <v>1456</v>
      </c>
      <c r="F2391" s="568">
        <v>6</v>
      </c>
      <c r="G2391" s="568" t="s">
        <v>1226</v>
      </c>
      <c r="H2391" s="568" t="s">
        <v>1226</v>
      </c>
      <c r="I2391" s="568">
        <v>5.5</v>
      </c>
      <c r="J2391" s="568" t="s">
        <v>1536</v>
      </c>
      <c r="K2391" s="568" t="s">
        <v>3128</v>
      </c>
      <c r="L2391" s="568" t="s">
        <v>807</v>
      </c>
      <c r="M2391" s="568">
        <v>6</v>
      </c>
      <c r="N2391" s="568">
        <v>5</v>
      </c>
      <c r="O2391" s="568" t="s">
        <v>1537</v>
      </c>
      <c r="P2391" s="568">
        <v>4.5</v>
      </c>
      <c r="Q2391" s="568">
        <v>4.5</v>
      </c>
      <c r="R2391" s="546" t="s">
        <v>2829</v>
      </c>
      <c r="S2391" s="548" t="s">
        <v>397</v>
      </c>
      <c r="T2391" s="547">
        <v>6.5</v>
      </c>
      <c r="U2391" s="547">
        <v>5.5</v>
      </c>
      <c r="V2391" s="547" t="s">
        <v>2642</v>
      </c>
      <c r="W2391" s="547">
        <v>5.5</v>
      </c>
      <c r="X2391" s="547" t="s">
        <v>3018</v>
      </c>
      <c r="Y2391" s="547">
        <v>6</v>
      </c>
      <c r="Z2391" s="568" t="s">
        <v>3179</v>
      </c>
      <c r="AA2391" s="568">
        <v>6</v>
      </c>
      <c r="AB2391" s="568">
        <v>6</v>
      </c>
      <c r="AC2391" s="568" t="s">
        <v>794</v>
      </c>
      <c r="AD2391" s="568">
        <v>5</v>
      </c>
      <c r="AE2391" s="568" t="s">
        <v>2736</v>
      </c>
      <c r="AF2391" s="568" t="s">
        <v>2950</v>
      </c>
      <c r="AG2391" s="568">
        <v>5</v>
      </c>
      <c r="AH2391" s="567" t="s">
        <v>3102</v>
      </c>
      <c r="AI2391" s="567" t="s">
        <v>3191</v>
      </c>
      <c r="AJ2391" s="568">
        <v>5.5</v>
      </c>
      <c r="AK2391" s="568">
        <v>4.75</v>
      </c>
      <c r="AL2391" s="568">
        <v>7</v>
      </c>
      <c r="AM2391" s="568">
        <v>4</v>
      </c>
      <c r="AN2391" s="568">
        <v>1</v>
      </c>
      <c r="AO2391" s="568" t="s">
        <v>3192</v>
      </c>
    </row>
    <row r="2392" spans="1:41" ht="15" customHeight="1">
      <c r="A2392" s="2639" t="s">
        <v>45</v>
      </c>
      <c r="B2392" s="2639"/>
      <c r="C2392" s="569"/>
      <c r="D2392" s="569"/>
      <c r="E2392" s="569"/>
      <c r="F2392" s="569"/>
      <c r="G2392" s="569"/>
      <c r="H2392" s="569"/>
      <c r="I2392" s="569"/>
      <c r="J2392" s="569"/>
      <c r="K2392" s="569"/>
      <c r="L2392" s="569"/>
      <c r="M2392" s="569"/>
      <c r="N2392" s="569"/>
      <c r="O2392" s="569"/>
      <c r="P2392" s="569"/>
      <c r="Q2392" s="569"/>
      <c r="R2392" s="546"/>
      <c r="S2392" s="546"/>
      <c r="T2392" s="546"/>
      <c r="U2392" s="546"/>
      <c r="V2392" s="546"/>
      <c r="W2392" s="546"/>
      <c r="X2392" s="546"/>
      <c r="Y2392" s="547"/>
      <c r="Z2392" s="567"/>
      <c r="AA2392" s="567"/>
      <c r="AB2392" s="567"/>
      <c r="AC2392" s="567"/>
      <c r="AD2392" s="567"/>
      <c r="AE2392" s="567"/>
      <c r="AF2392" s="567"/>
      <c r="AG2392" s="567"/>
      <c r="AH2392" s="567"/>
      <c r="AI2392" s="567"/>
      <c r="AJ2392" s="567"/>
      <c r="AK2392" s="567"/>
      <c r="AL2392" s="567"/>
      <c r="AM2392" s="567"/>
      <c r="AN2392" s="568"/>
      <c r="AO2392" s="568"/>
    </row>
    <row r="2393" spans="1:41" ht="15" customHeight="1">
      <c r="A2393" s="514" t="s">
        <v>856</v>
      </c>
      <c r="B2393" s="512" t="s">
        <v>2314</v>
      </c>
      <c r="C2393" s="576">
        <v>8.5</v>
      </c>
      <c r="D2393" s="576">
        <v>8.5</v>
      </c>
      <c r="E2393" s="568">
        <v>8.5</v>
      </c>
      <c r="F2393" s="568" t="s">
        <v>2501</v>
      </c>
      <c r="G2393" s="568">
        <v>8.5</v>
      </c>
      <c r="H2393" s="568">
        <v>8.5</v>
      </c>
      <c r="I2393" s="568">
        <v>8.5</v>
      </c>
      <c r="J2393" s="568">
        <v>10</v>
      </c>
      <c r="K2393" s="568">
        <v>12</v>
      </c>
      <c r="L2393" s="568">
        <v>12</v>
      </c>
      <c r="M2393" s="568">
        <v>12</v>
      </c>
      <c r="N2393" s="568">
        <v>12</v>
      </c>
      <c r="O2393" s="567" t="s">
        <v>2389</v>
      </c>
      <c r="P2393" s="568" t="s">
        <v>2683</v>
      </c>
      <c r="Q2393" s="568" t="s">
        <v>2389</v>
      </c>
      <c r="R2393" s="547">
        <v>12</v>
      </c>
      <c r="S2393" s="547">
        <v>12</v>
      </c>
      <c r="T2393" s="547" t="s">
        <v>2284</v>
      </c>
      <c r="U2393" s="547">
        <v>12</v>
      </c>
      <c r="V2393" s="547" t="s">
        <v>1645</v>
      </c>
      <c r="W2393" s="547">
        <v>12</v>
      </c>
      <c r="X2393" s="547">
        <v>11</v>
      </c>
      <c r="Y2393" s="547">
        <v>12</v>
      </c>
      <c r="Z2393" s="568">
        <v>12</v>
      </c>
      <c r="AA2393" s="568">
        <v>12</v>
      </c>
      <c r="AB2393" s="568">
        <v>12</v>
      </c>
      <c r="AC2393" s="567" t="s">
        <v>3149</v>
      </c>
      <c r="AD2393" s="568">
        <v>12</v>
      </c>
      <c r="AE2393" s="568">
        <v>12</v>
      </c>
      <c r="AF2393" s="568">
        <v>12</v>
      </c>
      <c r="AG2393" s="568" t="s">
        <v>1663</v>
      </c>
      <c r="AH2393" s="568" t="s">
        <v>2389</v>
      </c>
      <c r="AI2393" s="567" t="s">
        <v>3207</v>
      </c>
      <c r="AJ2393" s="568">
        <v>12</v>
      </c>
      <c r="AK2393" s="567" t="s">
        <v>3168</v>
      </c>
      <c r="AL2393" s="568">
        <v>12</v>
      </c>
      <c r="AM2393" s="568" t="s">
        <v>3203</v>
      </c>
      <c r="AN2393" s="568">
        <v>5.25</v>
      </c>
      <c r="AO2393" s="568" t="s">
        <v>3194</v>
      </c>
    </row>
    <row r="2394" spans="1:41" ht="15" customHeight="1">
      <c r="A2394" s="514" t="s">
        <v>1085</v>
      </c>
      <c r="B2394" s="512" t="s">
        <v>2315</v>
      </c>
      <c r="C2394" s="576">
        <v>9</v>
      </c>
      <c r="D2394" s="576">
        <v>9</v>
      </c>
      <c r="E2394" s="568">
        <v>9</v>
      </c>
      <c r="F2394" s="568" t="s">
        <v>2351</v>
      </c>
      <c r="G2394" s="568">
        <v>9</v>
      </c>
      <c r="H2394" s="568">
        <v>9</v>
      </c>
      <c r="I2394" s="568">
        <v>9</v>
      </c>
      <c r="J2394" s="568">
        <v>10.5</v>
      </c>
      <c r="K2394" s="568">
        <v>12</v>
      </c>
      <c r="L2394" s="568">
        <v>12</v>
      </c>
      <c r="M2394" s="568">
        <v>12</v>
      </c>
      <c r="N2394" s="568">
        <v>12</v>
      </c>
      <c r="O2394" s="567" t="s">
        <v>2389</v>
      </c>
      <c r="P2394" s="568">
        <v>11</v>
      </c>
      <c r="Q2394" s="568">
        <v>12</v>
      </c>
      <c r="R2394" s="547">
        <v>12</v>
      </c>
      <c r="S2394" s="547">
        <v>12</v>
      </c>
      <c r="T2394" s="547">
        <v>12</v>
      </c>
      <c r="U2394" s="547">
        <v>12</v>
      </c>
      <c r="V2394" s="547" t="s">
        <v>1645</v>
      </c>
      <c r="W2394" s="547">
        <v>12</v>
      </c>
      <c r="X2394" s="547">
        <v>11</v>
      </c>
      <c r="Y2394" s="547">
        <v>12</v>
      </c>
      <c r="Z2394" s="568">
        <v>12</v>
      </c>
      <c r="AA2394" s="568">
        <v>12</v>
      </c>
      <c r="AB2394" s="568">
        <v>12</v>
      </c>
      <c r="AC2394" s="567" t="s">
        <v>3149</v>
      </c>
      <c r="AD2394" s="568">
        <v>12</v>
      </c>
      <c r="AE2394" s="568">
        <v>12</v>
      </c>
      <c r="AF2394" s="568">
        <v>12</v>
      </c>
      <c r="AG2394" s="568" t="s">
        <v>1663</v>
      </c>
      <c r="AH2394" s="568">
        <v>12</v>
      </c>
      <c r="AI2394" s="567" t="s">
        <v>3198</v>
      </c>
      <c r="AJ2394" s="568">
        <v>12</v>
      </c>
      <c r="AK2394" s="567" t="s">
        <v>2507</v>
      </c>
      <c r="AL2394" s="568">
        <v>12</v>
      </c>
      <c r="AM2394" s="568" t="s">
        <v>2479</v>
      </c>
      <c r="AN2394" s="568">
        <v>6</v>
      </c>
      <c r="AO2394" s="568" t="s">
        <v>3197</v>
      </c>
    </row>
    <row r="2395" spans="1:41" ht="15" customHeight="1">
      <c r="A2395" s="514" t="s">
        <v>827</v>
      </c>
      <c r="B2395" s="512" t="s">
        <v>2316</v>
      </c>
      <c r="C2395" s="576">
        <v>9.5</v>
      </c>
      <c r="D2395" s="577">
        <v>9.5</v>
      </c>
      <c r="E2395" s="568">
        <v>9.5</v>
      </c>
      <c r="F2395" s="568" t="s">
        <v>2328</v>
      </c>
      <c r="G2395" s="568">
        <v>9.5</v>
      </c>
      <c r="H2395" s="568">
        <v>9.25</v>
      </c>
      <c r="I2395" s="568">
        <v>9.5</v>
      </c>
      <c r="J2395" s="568">
        <v>11</v>
      </c>
      <c r="K2395" s="568" t="s">
        <v>1949</v>
      </c>
      <c r="L2395" s="568">
        <v>12</v>
      </c>
      <c r="M2395" s="568">
        <v>12</v>
      </c>
      <c r="N2395" s="568">
        <v>12</v>
      </c>
      <c r="O2395" s="568">
        <v>12</v>
      </c>
      <c r="P2395" s="568">
        <v>11</v>
      </c>
      <c r="Q2395" s="568">
        <v>12</v>
      </c>
      <c r="R2395" s="547">
        <v>12</v>
      </c>
      <c r="S2395" s="547">
        <v>12</v>
      </c>
      <c r="T2395" s="547">
        <v>12</v>
      </c>
      <c r="U2395" s="547">
        <v>12</v>
      </c>
      <c r="V2395" s="547">
        <v>12</v>
      </c>
      <c r="W2395" s="547">
        <v>12</v>
      </c>
      <c r="X2395" s="547">
        <v>11</v>
      </c>
      <c r="Y2395" s="547">
        <v>12</v>
      </c>
      <c r="Z2395" s="568">
        <v>12</v>
      </c>
      <c r="AA2395" s="568">
        <v>12</v>
      </c>
      <c r="AB2395" s="568">
        <v>12</v>
      </c>
      <c r="AC2395" s="567" t="s">
        <v>3149</v>
      </c>
      <c r="AD2395" s="568">
        <v>12</v>
      </c>
      <c r="AE2395" s="568">
        <v>12</v>
      </c>
      <c r="AF2395" s="568">
        <v>12</v>
      </c>
      <c r="AG2395" s="568" t="s">
        <v>1663</v>
      </c>
      <c r="AH2395" s="567" t="s">
        <v>3204</v>
      </c>
      <c r="AI2395" s="567" t="s">
        <v>3205</v>
      </c>
      <c r="AJ2395" s="568">
        <v>10</v>
      </c>
      <c r="AK2395" s="567" t="s">
        <v>2817</v>
      </c>
      <c r="AL2395" s="568">
        <v>12</v>
      </c>
      <c r="AM2395" s="568">
        <v>7.5</v>
      </c>
      <c r="AN2395" s="568">
        <v>8</v>
      </c>
      <c r="AO2395" s="568" t="s">
        <v>3199</v>
      </c>
    </row>
    <row r="2396" spans="1:41" ht="15" customHeight="1">
      <c r="A2396" s="514" t="s">
        <v>828</v>
      </c>
      <c r="B2396" s="512" t="s">
        <v>2317</v>
      </c>
      <c r="C2396" s="576">
        <v>10</v>
      </c>
      <c r="D2396" s="577">
        <v>10</v>
      </c>
      <c r="E2396" s="568">
        <v>10</v>
      </c>
      <c r="F2396" s="547" t="s">
        <v>2323</v>
      </c>
      <c r="G2396" s="568">
        <v>10</v>
      </c>
      <c r="H2396" s="568">
        <v>9.5</v>
      </c>
      <c r="I2396" s="568">
        <v>9.5</v>
      </c>
      <c r="J2396" s="568">
        <v>11</v>
      </c>
      <c r="K2396" s="568" t="s">
        <v>3158</v>
      </c>
      <c r="L2396" s="568" t="s">
        <v>76</v>
      </c>
      <c r="M2396" s="568">
        <v>12</v>
      </c>
      <c r="N2396" s="568" t="s">
        <v>76</v>
      </c>
      <c r="O2396" s="568">
        <v>12</v>
      </c>
      <c r="P2396" s="568">
        <v>11</v>
      </c>
      <c r="Q2396" s="568" t="s">
        <v>76</v>
      </c>
      <c r="R2396" s="547">
        <v>7.75</v>
      </c>
      <c r="S2396" s="547">
        <v>11</v>
      </c>
      <c r="T2396" s="547">
        <v>11</v>
      </c>
      <c r="U2396" s="547" t="s">
        <v>76</v>
      </c>
      <c r="V2396" s="547">
        <v>12</v>
      </c>
      <c r="W2396" s="547">
        <v>12</v>
      </c>
      <c r="X2396" s="547">
        <v>11</v>
      </c>
      <c r="Y2396" s="546" t="s">
        <v>2996</v>
      </c>
      <c r="Z2396" s="567" t="s">
        <v>76</v>
      </c>
      <c r="AA2396" s="567" t="s">
        <v>76</v>
      </c>
      <c r="AB2396" s="568">
        <v>12</v>
      </c>
      <c r="AC2396" s="567" t="s">
        <v>1342</v>
      </c>
      <c r="AD2396" s="568">
        <v>12</v>
      </c>
      <c r="AE2396" s="568" t="s">
        <v>76</v>
      </c>
      <c r="AF2396" s="568">
        <v>11</v>
      </c>
      <c r="AG2396" s="568" t="s">
        <v>76</v>
      </c>
      <c r="AH2396" s="567" t="s">
        <v>1493</v>
      </c>
      <c r="AI2396" s="567" t="s">
        <v>3208</v>
      </c>
      <c r="AJ2396" s="568">
        <v>10</v>
      </c>
      <c r="AK2396" s="567" t="s">
        <v>1939</v>
      </c>
      <c r="AL2396" s="568">
        <v>12</v>
      </c>
      <c r="AM2396" s="568">
        <v>5.5</v>
      </c>
      <c r="AN2396" s="568">
        <v>8</v>
      </c>
      <c r="AO2396" s="568" t="s">
        <v>3200</v>
      </c>
    </row>
    <row r="2397" spans="1:41" ht="15" customHeight="1">
      <c r="A2397" s="514" t="s">
        <v>854</v>
      </c>
      <c r="B2397" s="512" t="s">
        <v>2318</v>
      </c>
      <c r="C2397" s="576" t="s">
        <v>76</v>
      </c>
      <c r="D2397" s="577" t="s">
        <v>76</v>
      </c>
      <c r="E2397" s="568" t="s">
        <v>76</v>
      </c>
      <c r="F2397" s="568" t="s">
        <v>76</v>
      </c>
      <c r="G2397" s="568">
        <v>10</v>
      </c>
      <c r="H2397" s="568">
        <v>9.5</v>
      </c>
      <c r="I2397" s="568">
        <v>9.5</v>
      </c>
      <c r="J2397" s="568">
        <v>11</v>
      </c>
      <c r="K2397" s="568" t="s">
        <v>2274</v>
      </c>
      <c r="L2397" s="568" t="s">
        <v>76</v>
      </c>
      <c r="M2397" s="568" t="s">
        <v>76</v>
      </c>
      <c r="N2397" s="568" t="s">
        <v>76</v>
      </c>
      <c r="O2397" s="568">
        <v>12</v>
      </c>
      <c r="P2397" s="568" t="s">
        <v>76</v>
      </c>
      <c r="Q2397" s="568" t="s">
        <v>76</v>
      </c>
      <c r="R2397" s="547">
        <v>7.75</v>
      </c>
      <c r="S2397" s="547" t="s">
        <v>76</v>
      </c>
      <c r="T2397" s="547">
        <v>10</v>
      </c>
      <c r="U2397" s="547" t="s">
        <v>76</v>
      </c>
      <c r="V2397" s="547">
        <v>12</v>
      </c>
      <c r="W2397" s="547">
        <v>12</v>
      </c>
      <c r="X2397" s="547">
        <v>11</v>
      </c>
      <c r="Y2397" s="547" t="s">
        <v>3161</v>
      </c>
      <c r="Z2397" s="567" t="s">
        <v>76</v>
      </c>
      <c r="AA2397" s="567" t="s">
        <v>76</v>
      </c>
      <c r="AB2397" s="568">
        <v>12</v>
      </c>
      <c r="AC2397" s="567" t="s">
        <v>1342</v>
      </c>
      <c r="AD2397" s="568">
        <v>12</v>
      </c>
      <c r="AE2397" s="568" t="s">
        <v>76</v>
      </c>
      <c r="AF2397" s="568">
        <v>11</v>
      </c>
      <c r="AG2397" s="568" t="s">
        <v>76</v>
      </c>
      <c r="AH2397" s="567" t="s">
        <v>3206</v>
      </c>
      <c r="AI2397" s="567" t="s">
        <v>2765</v>
      </c>
      <c r="AJ2397" s="568">
        <v>10</v>
      </c>
      <c r="AK2397" s="567" t="s">
        <v>3175</v>
      </c>
      <c r="AL2397" s="568">
        <v>12</v>
      </c>
      <c r="AM2397" s="568" t="s">
        <v>76</v>
      </c>
      <c r="AN2397" s="568">
        <v>8</v>
      </c>
      <c r="AO2397" s="568" t="s">
        <v>76</v>
      </c>
    </row>
    <row r="2398" spans="1:41" ht="15" customHeight="1">
      <c r="A2398" s="2639" t="s">
        <v>388</v>
      </c>
      <c r="B2398" s="2639"/>
      <c r="C2398" s="568"/>
      <c r="D2398" s="568"/>
      <c r="E2398" s="568"/>
      <c r="F2398" s="568"/>
      <c r="G2398" s="568"/>
      <c r="H2398" s="568"/>
      <c r="I2398" s="568"/>
      <c r="J2398" s="568"/>
      <c r="K2398" s="568"/>
      <c r="L2398" s="568"/>
      <c r="M2398" s="568"/>
      <c r="N2398" s="568"/>
      <c r="O2398" s="567" t="s">
        <v>311</v>
      </c>
      <c r="P2398" s="568"/>
      <c r="Q2398" s="567"/>
      <c r="R2398" s="547"/>
      <c r="S2398" s="547"/>
      <c r="T2398" s="547"/>
      <c r="U2398" s="547"/>
      <c r="V2398" s="547"/>
      <c r="W2398" s="547"/>
      <c r="X2398" s="546"/>
      <c r="Y2398" s="547"/>
      <c r="Z2398" s="567"/>
      <c r="AA2398" s="567"/>
      <c r="AB2398" s="568"/>
      <c r="AC2398" s="567"/>
      <c r="AD2398" s="568"/>
      <c r="AE2398" s="568"/>
      <c r="AF2398" s="568"/>
      <c r="AG2398" s="568"/>
      <c r="AH2398" s="567"/>
      <c r="AI2398" s="567"/>
      <c r="AJ2398" s="567"/>
      <c r="AK2398" s="567"/>
      <c r="AL2398" s="567"/>
      <c r="AM2398" s="567"/>
      <c r="AN2398" s="568"/>
      <c r="AO2398" s="568"/>
    </row>
    <row r="2399" spans="1:41" ht="15" customHeight="1">
      <c r="A2399" s="2639" t="s">
        <v>389</v>
      </c>
      <c r="B2399" s="2639"/>
      <c r="C2399" s="568"/>
      <c r="D2399" s="568"/>
      <c r="E2399" s="568"/>
      <c r="F2399" s="568"/>
      <c r="G2399" s="568"/>
      <c r="H2399" s="568"/>
      <c r="I2399" s="568"/>
      <c r="J2399" s="568"/>
      <c r="K2399" s="568"/>
      <c r="L2399" s="568"/>
      <c r="M2399" s="568"/>
      <c r="N2399" s="568"/>
      <c r="O2399" s="567"/>
      <c r="P2399" s="568"/>
      <c r="Q2399" s="567"/>
      <c r="R2399" s="547"/>
      <c r="S2399" s="547"/>
      <c r="T2399" s="547"/>
      <c r="U2399" s="547"/>
      <c r="V2399" s="547"/>
      <c r="W2399" s="547"/>
      <c r="X2399" s="546"/>
      <c r="Y2399" s="547"/>
      <c r="Z2399" s="567"/>
      <c r="AA2399" s="567"/>
      <c r="AB2399" s="568"/>
      <c r="AC2399" s="567"/>
      <c r="AD2399" s="568"/>
      <c r="AE2399" s="568"/>
      <c r="AF2399" s="568"/>
      <c r="AG2399" s="568"/>
      <c r="AH2399" s="567"/>
      <c r="AI2399" s="567"/>
      <c r="AJ2399" s="567"/>
      <c r="AK2399" s="567"/>
      <c r="AL2399" s="567"/>
      <c r="AM2399" s="567"/>
      <c r="AN2399" s="568"/>
      <c r="AO2399" s="568"/>
    </row>
    <row r="2400" spans="1:41" ht="15" customHeight="1">
      <c r="A2400" s="563"/>
      <c r="B2400" s="564" t="s">
        <v>390</v>
      </c>
      <c r="C2400" s="568">
        <v>12.5</v>
      </c>
      <c r="D2400" s="568">
        <v>8</v>
      </c>
      <c r="E2400" s="568">
        <v>13</v>
      </c>
      <c r="F2400" s="568">
        <v>12</v>
      </c>
      <c r="G2400" s="547" t="s">
        <v>2323</v>
      </c>
      <c r="H2400" s="568">
        <v>12</v>
      </c>
      <c r="I2400" s="568">
        <v>10</v>
      </c>
      <c r="J2400" s="568">
        <v>11</v>
      </c>
      <c r="K2400" s="568">
        <v>13</v>
      </c>
      <c r="L2400" s="568">
        <v>13</v>
      </c>
      <c r="M2400" s="568">
        <v>13</v>
      </c>
      <c r="N2400" s="568">
        <v>13</v>
      </c>
      <c r="O2400" s="568">
        <v>13</v>
      </c>
      <c r="P2400" s="568">
        <v>13</v>
      </c>
      <c r="Q2400" s="568">
        <v>12</v>
      </c>
      <c r="R2400" s="547">
        <v>13</v>
      </c>
      <c r="S2400" s="547">
        <v>13</v>
      </c>
      <c r="T2400" s="547">
        <v>13</v>
      </c>
      <c r="U2400" s="547">
        <v>13</v>
      </c>
      <c r="V2400" s="547">
        <v>13</v>
      </c>
      <c r="W2400" s="547">
        <v>13</v>
      </c>
      <c r="X2400" s="547">
        <v>11</v>
      </c>
      <c r="Y2400" s="547">
        <v>13</v>
      </c>
      <c r="Z2400" s="568">
        <v>11.5</v>
      </c>
      <c r="AA2400" s="568">
        <v>13</v>
      </c>
      <c r="AB2400" s="568">
        <v>13</v>
      </c>
      <c r="AC2400" s="568">
        <v>13</v>
      </c>
      <c r="AD2400" s="568">
        <v>9</v>
      </c>
      <c r="AE2400" s="568">
        <v>12.5</v>
      </c>
      <c r="AF2400" s="568">
        <v>13</v>
      </c>
      <c r="AG2400" s="568">
        <v>13</v>
      </c>
      <c r="AH2400" s="568">
        <v>13</v>
      </c>
      <c r="AI2400" s="568">
        <v>13</v>
      </c>
      <c r="AJ2400" s="568">
        <v>13</v>
      </c>
      <c r="AK2400" s="568">
        <v>13</v>
      </c>
      <c r="AL2400" s="568">
        <v>13</v>
      </c>
      <c r="AM2400" s="568">
        <v>13</v>
      </c>
      <c r="AN2400" s="568">
        <v>8</v>
      </c>
      <c r="AO2400" s="568">
        <v>13</v>
      </c>
    </row>
    <row r="2401" spans="1:41" ht="15" customHeight="1">
      <c r="A2401" s="563"/>
      <c r="B2401" s="564" t="s">
        <v>391</v>
      </c>
      <c r="C2401" s="568">
        <v>11</v>
      </c>
      <c r="D2401" s="568">
        <v>11</v>
      </c>
      <c r="E2401" s="568" t="s">
        <v>76</v>
      </c>
      <c r="F2401" s="568" t="s">
        <v>76</v>
      </c>
      <c r="G2401" s="568" t="s">
        <v>76</v>
      </c>
      <c r="H2401" s="568"/>
      <c r="I2401" s="568" t="s">
        <v>76</v>
      </c>
      <c r="J2401" s="568" t="s">
        <v>76</v>
      </c>
      <c r="K2401" s="568" t="s">
        <v>76</v>
      </c>
      <c r="L2401" s="568" t="s">
        <v>76</v>
      </c>
      <c r="M2401" s="568" t="s">
        <v>76</v>
      </c>
      <c r="N2401" s="568" t="s">
        <v>76</v>
      </c>
      <c r="O2401" s="567" t="s">
        <v>76</v>
      </c>
      <c r="P2401" s="568" t="s">
        <v>76</v>
      </c>
      <c r="Q2401" s="568" t="s">
        <v>76</v>
      </c>
      <c r="R2401" s="547"/>
      <c r="S2401" s="547" t="s">
        <v>76</v>
      </c>
      <c r="T2401" s="547" t="s">
        <v>76</v>
      </c>
      <c r="U2401" s="547" t="s">
        <v>76</v>
      </c>
      <c r="V2401" s="547" t="s">
        <v>76</v>
      </c>
      <c r="W2401" s="547" t="s">
        <v>76</v>
      </c>
      <c r="X2401" s="547">
        <v>13</v>
      </c>
      <c r="Y2401" s="547" t="s">
        <v>76</v>
      </c>
      <c r="Z2401" s="568" t="s">
        <v>76</v>
      </c>
      <c r="AA2401" s="568"/>
      <c r="AB2401" s="568" t="s">
        <v>76</v>
      </c>
      <c r="AC2401" s="568" t="s">
        <v>76</v>
      </c>
      <c r="AD2401" s="568" t="s">
        <v>76</v>
      </c>
      <c r="AE2401" s="568" t="s">
        <v>76</v>
      </c>
      <c r="AF2401" s="568" t="s">
        <v>76</v>
      </c>
      <c r="AG2401" s="568" t="s">
        <v>76</v>
      </c>
      <c r="AH2401" s="567" t="s">
        <v>76</v>
      </c>
      <c r="AI2401" s="568" t="s">
        <v>76</v>
      </c>
      <c r="AJ2401" s="568" t="s">
        <v>76</v>
      </c>
      <c r="AK2401" s="567" t="s">
        <v>76</v>
      </c>
      <c r="AL2401" s="568" t="s">
        <v>76</v>
      </c>
      <c r="AM2401" s="568"/>
      <c r="AN2401" s="568" t="s">
        <v>76</v>
      </c>
      <c r="AO2401" s="568">
        <v>13</v>
      </c>
    </row>
    <row r="2402" spans="1:41" ht="15" customHeight="1">
      <c r="A2402" s="2639" t="s">
        <v>400</v>
      </c>
      <c r="B2402" s="2639"/>
      <c r="C2402" s="568"/>
      <c r="D2402" s="568"/>
      <c r="E2402" s="568"/>
      <c r="F2402" s="568"/>
      <c r="G2402" s="568"/>
      <c r="H2402" s="568"/>
      <c r="I2402" s="568"/>
      <c r="J2402" s="568"/>
      <c r="K2402" s="568"/>
      <c r="L2402" s="568"/>
      <c r="M2402" s="568"/>
      <c r="N2402" s="568"/>
      <c r="O2402" s="567"/>
      <c r="P2402" s="568"/>
      <c r="Q2402" s="567"/>
      <c r="R2402" s="547"/>
      <c r="S2402" s="547"/>
      <c r="T2402" s="547"/>
      <c r="U2402" s="547"/>
      <c r="V2402" s="547"/>
      <c r="W2402" s="547"/>
      <c r="X2402" s="547"/>
      <c r="Y2402" s="547"/>
      <c r="Z2402" s="567"/>
      <c r="AA2402" s="567"/>
      <c r="AB2402" s="568"/>
      <c r="AC2402" s="568"/>
      <c r="AD2402" s="568"/>
      <c r="AE2402" s="568"/>
      <c r="AF2402" s="568"/>
      <c r="AG2402" s="568"/>
      <c r="AH2402" s="567"/>
      <c r="AI2402" s="568"/>
      <c r="AJ2402" s="568"/>
      <c r="AK2402" s="567"/>
      <c r="AL2402" s="568"/>
      <c r="AM2402" s="568"/>
      <c r="AN2402" s="568"/>
      <c r="AO2402" s="568"/>
    </row>
    <row r="2403" spans="1:41" ht="15" customHeight="1">
      <c r="B2403" s="564" t="s">
        <v>390</v>
      </c>
      <c r="C2403" s="568">
        <v>13</v>
      </c>
      <c r="D2403" s="568">
        <v>13</v>
      </c>
      <c r="E2403" s="568">
        <v>13</v>
      </c>
      <c r="F2403" s="568">
        <v>13</v>
      </c>
      <c r="G2403" s="568">
        <v>12.5</v>
      </c>
      <c r="H2403" s="568">
        <v>12</v>
      </c>
      <c r="I2403" s="568">
        <v>13</v>
      </c>
      <c r="J2403" s="568">
        <v>13</v>
      </c>
      <c r="K2403" s="568">
        <v>13</v>
      </c>
      <c r="L2403" s="568">
        <v>13</v>
      </c>
      <c r="M2403" s="568">
        <v>13</v>
      </c>
      <c r="N2403" s="568">
        <v>13</v>
      </c>
      <c r="O2403" s="568">
        <v>13</v>
      </c>
      <c r="P2403" s="568">
        <v>13</v>
      </c>
      <c r="Q2403" s="568">
        <v>13</v>
      </c>
      <c r="R2403" s="547">
        <v>13</v>
      </c>
      <c r="S2403" s="547">
        <v>13</v>
      </c>
      <c r="T2403" s="547">
        <v>13</v>
      </c>
      <c r="U2403" s="547">
        <v>13</v>
      </c>
      <c r="V2403" s="547">
        <v>13</v>
      </c>
      <c r="W2403" s="547">
        <v>13</v>
      </c>
      <c r="X2403" s="547">
        <v>13</v>
      </c>
      <c r="Y2403" s="547">
        <v>13</v>
      </c>
      <c r="Z2403" s="568">
        <v>11.5</v>
      </c>
      <c r="AA2403" s="568">
        <v>13</v>
      </c>
      <c r="AB2403" s="568">
        <v>13</v>
      </c>
      <c r="AC2403" s="568">
        <v>13</v>
      </c>
      <c r="AD2403" s="568">
        <v>13</v>
      </c>
      <c r="AE2403" s="568">
        <v>13</v>
      </c>
      <c r="AF2403" s="568">
        <v>13</v>
      </c>
      <c r="AG2403" s="568">
        <v>13</v>
      </c>
      <c r="AH2403" s="568">
        <v>13</v>
      </c>
      <c r="AI2403" s="568">
        <v>12.5</v>
      </c>
      <c r="AJ2403" s="568">
        <v>13</v>
      </c>
      <c r="AK2403" s="568">
        <v>13</v>
      </c>
      <c r="AL2403" s="568">
        <v>13</v>
      </c>
      <c r="AM2403" s="568">
        <v>13</v>
      </c>
      <c r="AN2403" s="568">
        <v>13</v>
      </c>
      <c r="AO2403" s="568">
        <v>13</v>
      </c>
    </row>
    <row r="2404" spans="1:41" ht="15" customHeight="1">
      <c r="B2404" s="564" t="s">
        <v>391</v>
      </c>
      <c r="C2404" s="568"/>
      <c r="D2404" s="568" t="s">
        <v>76</v>
      </c>
      <c r="E2404" s="568" t="s">
        <v>76</v>
      </c>
      <c r="F2404" s="568" t="s">
        <v>76</v>
      </c>
      <c r="G2404" s="568" t="s">
        <v>76</v>
      </c>
      <c r="H2404" s="568" t="s">
        <v>76</v>
      </c>
      <c r="I2404" s="568" t="s">
        <v>76</v>
      </c>
      <c r="J2404" s="568" t="s">
        <v>76</v>
      </c>
      <c r="K2404" s="568" t="s">
        <v>76</v>
      </c>
      <c r="L2404" s="568" t="s">
        <v>76</v>
      </c>
      <c r="M2404" s="568" t="s">
        <v>76</v>
      </c>
      <c r="N2404" s="568" t="s">
        <v>76</v>
      </c>
      <c r="O2404" s="568" t="s">
        <v>76</v>
      </c>
      <c r="P2404" s="567" t="s">
        <v>76</v>
      </c>
      <c r="Q2404" s="567" t="s">
        <v>76</v>
      </c>
      <c r="R2404" s="547"/>
      <c r="S2404" s="547" t="s">
        <v>76</v>
      </c>
      <c r="T2404" s="547" t="s">
        <v>76</v>
      </c>
      <c r="U2404" s="547" t="s">
        <v>76</v>
      </c>
      <c r="V2404" s="547" t="s">
        <v>76</v>
      </c>
      <c r="W2404" s="547" t="s">
        <v>76</v>
      </c>
      <c r="X2404" s="547" t="s">
        <v>76</v>
      </c>
      <c r="Y2404" s="547" t="s">
        <v>76</v>
      </c>
      <c r="Z2404" s="568" t="s">
        <v>76</v>
      </c>
      <c r="AA2404" s="568" t="s">
        <v>76</v>
      </c>
      <c r="AB2404" s="568" t="s">
        <v>76</v>
      </c>
      <c r="AC2404" s="568" t="s">
        <v>76</v>
      </c>
      <c r="AD2404" s="568" t="s">
        <v>76</v>
      </c>
      <c r="AE2404" s="568" t="s">
        <v>76</v>
      </c>
      <c r="AF2404" s="568" t="s">
        <v>76</v>
      </c>
      <c r="AG2404" s="568"/>
      <c r="AH2404" s="568" t="s">
        <v>76</v>
      </c>
      <c r="AI2404" s="568">
        <v>13</v>
      </c>
      <c r="AJ2404" s="568" t="s">
        <v>76</v>
      </c>
      <c r="AK2404" s="567" t="s">
        <v>76</v>
      </c>
      <c r="AL2404" s="568" t="s">
        <v>76</v>
      </c>
      <c r="AM2404" s="568"/>
      <c r="AN2404" s="568" t="s">
        <v>76</v>
      </c>
      <c r="AO2404" s="568">
        <v>13</v>
      </c>
    </row>
    <row r="2405" spans="1:41" ht="15" customHeight="1">
      <c r="A2405" s="2639" t="s">
        <v>47</v>
      </c>
      <c r="B2405" s="2639"/>
      <c r="C2405" s="568"/>
      <c r="D2405" s="568"/>
      <c r="E2405" s="568"/>
      <c r="F2405" s="568"/>
      <c r="G2405" s="568"/>
      <c r="H2405" s="568"/>
      <c r="I2405" s="568"/>
      <c r="J2405" s="568"/>
      <c r="K2405" s="568"/>
      <c r="L2405" s="568"/>
      <c r="M2405" s="568"/>
      <c r="N2405" s="568"/>
      <c r="O2405" s="568"/>
      <c r="P2405" s="567"/>
      <c r="Q2405" s="567"/>
      <c r="R2405" s="547" t="s">
        <v>1285</v>
      </c>
      <c r="S2405" s="547"/>
      <c r="T2405" s="547"/>
      <c r="U2405" s="547"/>
      <c r="V2405" s="547"/>
      <c r="W2405" s="547"/>
      <c r="X2405" s="547"/>
      <c r="Y2405" s="547"/>
      <c r="Z2405" s="568"/>
      <c r="AA2405" s="568"/>
      <c r="AB2405" s="568"/>
      <c r="AC2405" s="568"/>
      <c r="AD2405" s="568"/>
      <c r="AE2405" s="568"/>
      <c r="AF2405" s="568"/>
      <c r="AG2405" s="568"/>
      <c r="AH2405" s="568"/>
      <c r="AI2405" s="568"/>
      <c r="AJ2405" s="568"/>
      <c r="AK2405" s="567"/>
      <c r="AL2405" s="568"/>
      <c r="AM2405" s="568"/>
      <c r="AN2405" s="568"/>
      <c r="AO2405" s="568"/>
    </row>
    <row r="2406" spans="1:41" ht="15" customHeight="1">
      <c r="B2406" s="564" t="s">
        <v>390</v>
      </c>
      <c r="C2406" s="568">
        <v>13</v>
      </c>
      <c r="D2406" s="547">
        <v>13</v>
      </c>
      <c r="E2406" s="547">
        <v>12</v>
      </c>
      <c r="F2406" s="568">
        <v>13</v>
      </c>
      <c r="G2406" s="547" t="s">
        <v>1645</v>
      </c>
      <c r="H2406" s="568">
        <v>10.5</v>
      </c>
      <c r="I2406" s="568">
        <v>13</v>
      </c>
      <c r="J2406" s="568">
        <v>12.5</v>
      </c>
      <c r="K2406" s="568">
        <v>15</v>
      </c>
      <c r="L2406" s="568">
        <v>15.5</v>
      </c>
      <c r="M2406" s="568">
        <v>13</v>
      </c>
      <c r="N2406" s="568">
        <v>13</v>
      </c>
      <c r="O2406" s="568">
        <v>13</v>
      </c>
      <c r="P2406" s="568">
        <v>13</v>
      </c>
      <c r="Q2406" s="570">
        <v>11.5</v>
      </c>
      <c r="R2406" s="547">
        <v>14.5</v>
      </c>
      <c r="S2406" s="547">
        <v>13</v>
      </c>
      <c r="T2406" s="547">
        <v>13</v>
      </c>
      <c r="U2406" s="547">
        <v>13</v>
      </c>
      <c r="V2406" s="547">
        <v>17</v>
      </c>
      <c r="W2406" s="547">
        <v>16.5</v>
      </c>
      <c r="X2406" s="547">
        <v>14.5</v>
      </c>
      <c r="Y2406" s="547">
        <v>11.5</v>
      </c>
      <c r="Z2406" s="568">
        <v>11.5</v>
      </c>
      <c r="AA2406" s="568">
        <v>13</v>
      </c>
      <c r="AB2406" s="568">
        <v>11.5</v>
      </c>
      <c r="AC2406" s="568">
        <v>15.3</v>
      </c>
      <c r="AD2406" s="568">
        <v>15</v>
      </c>
      <c r="AE2406" s="568">
        <v>13</v>
      </c>
      <c r="AF2406" s="568">
        <v>11.5</v>
      </c>
      <c r="AG2406" s="568">
        <v>13</v>
      </c>
      <c r="AH2406" s="568">
        <v>14.5</v>
      </c>
      <c r="AI2406" s="568">
        <v>14</v>
      </c>
      <c r="AJ2406" s="568">
        <v>13</v>
      </c>
      <c r="AK2406" s="568">
        <v>11.5</v>
      </c>
      <c r="AL2406" s="568" t="s">
        <v>76</v>
      </c>
      <c r="AM2406" s="568" t="s">
        <v>76</v>
      </c>
      <c r="AN2406" s="568">
        <v>12</v>
      </c>
      <c r="AO2406" s="568">
        <v>13</v>
      </c>
    </row>
    <row r="2407" spans="1:41" ht="15" customHeight="1">
      <c r="B2407" s="564" t="s">
        <v>391</v>
      </c>
      <c r="C2407" s="568"/>
      <c r="D2407" s="568" t="s">
        <v>76</v>
      </c>
      <c r="E2407" s="568" t="s">
        <v>76</v>
      </c>
      <c r="F2407" s="568" t="s">
        <v>76</v>
      </c>
      <c r="G2407" s="568" t="s">
        <v>76</v>
      </c>
      <c r="H2407" s="568" t="s">
        <v>76</v>
      </c>
      <c r="I2407" s="568" t="s">
        <v>76</v>
      </c>
      <c r="J2407" s="568">
        <v>14</v>
      </c>
      <c r="K2407" s="568" t="s">
        <v>76</v>
      </c>
      <c r="L2407" s="568" t="s">
        <v>76</v>
      </c>
      <c r="M2407" s="568" t="s">
        <v>76</v>
      </c>
      <c r="N2407" s="568" t="s">
        <v>76</v>
      </c>
      <c r="O2407" s="568" t="s">
        <v>76</v>
      </c>
      <c r="P2407" s="567" t="s">
        <v>76</v>
      </c>
      <c r="Q2407" s="567" t="s">
        <v>76</v>
      </c>
      <c r="R2407" s="547" t="s">
        <v>76</v>
      </c>
      <c r="S2407" s="547" t="s">
        <v>76</v>
      </c>
      <c r="T2407" s="547" t="s">
        <v>76</v>
      </c>
      <c r="U2407" s="547" t="s">
        <v>76</v>
      </c>
      <c r="V2407" s="547">
        <v>18</v>
      </c>
      <c r="W2407" s="547" t="s">
        <v>76</v>
      </c>
      <c r="X2407" s="547" t="s">
        <v>76</v>
      </c>
      <c r="Y2407" s="547" t="s">
        <v>76</v>
      </c>
      <c r="Z2407" s="568" t="s">
        <v>76</v>
      </c>
      <c r="AA2407" s="568" t="s">
        <v>76</v>
      </c>
      <c r="AB2407" s="568" t="s">
        <v>76</v>
      </c>
      <c r="AC2407" s="568" t="s">
        <v>3163</v>
      </c>
      <c r="AD2407" s="568" t="s">
        <v>76</v>
      </c>
      <c r="AE2407" s="568" t="s">
        <v>76</v>
      </c>
      <c r="AF2407" s="568" t="s">
        <v>76</v>
      </c>
      <c r="AG2407" s="568" t="s">
        <v>76</v>
      </c>
      <c r="AH2407" s="568" t="s">
        <v>76</v>
      </c>
      <c r="AI2407" s="568" t="s">
        <v>76</v>
      </c>
      <c r="AJ2407" s="568" t="s">
        <v>76</v>
      </c>
      <c r="AK2407" s="567" t="s">
        <v>76</v>
      </c>
      <c r="AL2407" s="568" t="s">
        <v>76</v>
      </c>
      <c r="AM2407" s="568" t="s">
        <v>76</v>
      </c>
      <c r="AN2407" s="568">
        <v>13</v>
      </c>
      <c r="AO2407" s="568">
        <v>15.5</v>
      </c>
    </row>
    <row r="2408" spans="1:41" ht="15" customHeight="1">
      <c r="A2408" s="2639" t="s">
        <v>407</v>
      </c>
      <c r="B2408" s="2639"/>
      <c r="C2408" s="568"/>
      <c r="D2408" s="568"/>
      <c r="E2408" s="568"/>
      <c r="F2408" s="568"/>
      <c r="G2408" s="568"/>
      <c r="H2408" s="568"/>
      <c r="I2408" s="568"/>
      <c r="J2408" s="568"/>
      <c r="K2408" s="568"/>
      <c r="L2408" s="568"/>
      <c r="M2408" s="568"/>
      <c r="N2408" s="568"/>
      <c r="O2408" s="568"/>
      <c r="P2408" s="567"/>
      <c r="Q2408" s="567"/>
      <c r="R2408" s="547"/>
      <c r="S2408" s="547"/>
      <c r="T2408" s="547"/>
      <c r="U2408" s="547"/>
      <c r="V2408" s="547"/>
      <c r="W2408" s="547"/>
      <c r="X2408" s="547"/>
      <c r="Y2408" s="547"/>
      <c r="Z2408" s="567"/>
      <c r="AA2408" s="567"/>
      <c r="AB2408" s="568"/>
      <c r="AC2408" s="571"/>
      <c r="AD2408" s="568"/>
      <c r="AE2408" s="568"/>
      <c r="AF2408" s="568"/>
      <c r="AG2408" s="568"/>
      <c r="AH2408" s="568"/>
      <c r="AI2408" s="568"/>
      <c r="AJ2408" s="568"/>
      <c r="AK2408" s="567"/>
      <c r="AL2408" s="568"/>
      <c r="AM2408" s="568"/>
      <c r="AN2408" s="568"/>
      <c r="AO2408" s="568"/>
    </row>
    <row r="2409" spans="1:41" ht="15" customHeight="1">
      <c r="A2409" s="565" t="s">
        <v>856</v>
      </c>
      <c r="B2409" s="578" t="s">
        <v>1258</v>
      </c>
      <c r="C2409" s="568"/>
      <c r="D2409" s="568"/>
      <c r="E2409" s="568"/>
      <c r="F2409" s="568"/>
      <c r="G2409" s="568"/>
      <c r="H2409" s="568"/>
      <c r="I2409" s="568"/>
      <c r="J2409" s="568"/>
      <c r="K2409" s="568"/>
      <c r="L2409" s="568"/>
      <c r="M2409" s="568"/>
      <c r="N2409" s="568"/>
      <c r="O2409" s="568"/>
      <c r="P2409" s="567"/>
      <c r="Q2409" s="567"/>
      <c r="R2409" s="547"/>
      <c r="S2409" s="547"/>
      <c r="T2409" s="547"/>
      <c r="U2409" s="547"/>
      <c r="V2409" s="547"/>
      <c r="W2409" s="547"/>
      <c r="X2409" s="547"/>
      <c r="Y2409" s="547"/>
      <c r="Z2409" s="567"/>
      <c r="AA2409" s="567"/>
      <c r="AB2409" s="568"/>
      <c r="AC2409" s="568"/>
      <c r="AD2409" s="568"/>
      <c r="AE2409" s="568"/>
      <c r="AF2409" s="568"/>
      <c r="AG2409" s="568"/>
      <c r="AH2409" s="568"/>
      <c r="AI2409" s="568"/>
      <c r="AJ2409" s="568"/>
      <c r="AK2409" s="567"/>
      <c r="AL2409" s="568"/>
      <c r="AM2409" s="568"/>
      <c r="AN2409" s="568"/>
      <c r="AO2409" s="568"/>
    </row>
    <row r="2410" spans="1:41" ht="15" customHeight="1">
      <c r="A2410" s="565"/>
      <c r="B2410" s="564" t="s">
        <v>401</v>
      </c>
      <c r="C2410" s="568">
        <v>14</v>
      </c>
      <c r="D2410" s="568">
        <v>14</v>
      </c>
      <c r="E2410" s="547">
        <v>15</v>
      </c>
      <c r="F2410" s="568">
        <v>13</v>
      </c>
      <c r="G2410" s="568">
        <v>13</v>
      </c>
      <c r="H2410" s="568">
        <v>13</v>
      </c>
      <c r="I2410" s="568">
        <v>14</v>
      </c>
      <c r="J2410" s="568">
        <v>16</v>
      </c>
      <c r="K2410" s="568">
        <v>14.5</v>
      </c>
      <c r="L2410" s="568">
        <v>15</v>
      </c>
      <c r="M2410" s="568">
        <v>14.5</v>
      </c>
      <c r="N2410" s="568">
        <v>15</v>
      </c>
      <c r="O2410" s="568">
        <v>16.5</v>
      </c>
      <c r="P2410" s="568">
        <v>13.5</v>
      </c>
      <c r="Q2410" s="568">
        <v>13.5</v>
      </c>
      <c r="R2410" s="547">
        <v>14.5</v>
      </c>
      <c r="S2410" s="547">
        <v>14.5</v>
      </c>
      <c r="T2410" s="547">
        <v>16</v>
      </c>
      <c r="U2410" s="547">
        <v>14.5</v>
      </c>
      <c r="V2410" s="547">
        <v>15</v>
      </c>
      <c r="W2410" s="547">
        <v>14.5</v>
      </c>
      <c r="X2410" s="547">
        <v>14.5</v>
      </c>
      <c r="Y2410" s="547">
        <v>14.5</v>
      </c>
      <c r="Z2410" s="568">
        <v>14.5</v>
      </c>
      <c r="AA2410" s="568">
        <v>16</v>
      </c>
      <c r="AB2410" s="568">
        <v>15.5</v>
      </c>
      <c r="AC2410" s="568">
        <v>11.5</v>
      </c>
      <c r="AD2410" s="568">
        <v>15</v>
      </c>
      <c r="AE2410" s="568">
        <v>15.5</v>
      </c>
      <c r="AF2410" s="568">
        <v>13.5</v>
      </c>
      <c r="AG2410" s="568">
        <v>15</v>
      </c>
      <c r="AH2410" s="568">
        <v>13</v>
      </c>
      <c r="AI2410" s="568">
        <v>9</v>
      </c>
      <c r="AJ2410" s="568">
        <v>14</v>
      </c>
      <c r="AK2410" s="568">
        <v>15</v>
      </c>
      <c r="AL2410" s="568">
        <v>14.5</v>
      </c>
      <c r="AM2410" s="568">
        <v>13.5</v>
      </c>
      <c r="AN2410" s="568">
        <v>13</v>
      </c>
      <c r="AO2410" s="568">
        <v>12</v>
      </c>
    </row>
    <row r="2411" spans="1:41" ht="15" customHeight="1">
      <c r="A2411" s="565"/>
      <c r="B2411" s="564" t="s">
        <v>402</v>
      </c>
      <c r="C2411" s="568" t="s">
        <v>76</v>
      </c>
      <c r="D2411" s="568" t="s">
        <v>76</v>
      </c>
      <c r="E2411" s="568" t="s">
        <v>76</v>
      </c>
      <c r="F2411" s="568" t="s">
        <v>76</v>
      </c>
      <c r="G2411" s="568" t="s">
        <v>76</v>
      </c>
      <c r="H2411" s="568" t="s">
        <v>76</v>
      </c>
      <c r="I2411" s="568" t="s">
        <v>76</v>
      </c>
      <c r="J2411" s="568" t="s">
        <v>76</v>
      </c>
      <c r="K2411" s="568" t="s">
        <v>76</v>
      </c>
      <c r="L2411" s="568"/>
      <c r="M2411" s="568" t="s">
        <v>76</v>
      </c>
      <c r="N2411" s="568" t="s">
        <v>76</v>
      </c>
      <c r="O2411" s="568" t="s">
        <v>76</v>
      </c>
      <c r="P2411" s="567" t="s">
        <v>76</v>
      </c>
      <c r="Q2411" s="567" t="s">
        <v>76</v>
      </c>
      <c r="R2411" s="547" t="s">
        <v>76</v>
      </c>
      <c r="S2411" s="547" t="s">
        <v>76</v>
      </c>
      <c r="T2411" s="547" t="s">
        <v>76</v>
      </c>
      <c r="U2411" s="547" t="s">
        <v>76</v>
      </c>
      <c r="V2411" s="547" t="s">
        <v>76</v>
      </c>
      <c r="W2411" s="547" t="s">
        <v>76</v>
      </c>
      <c r="X2411" s="547" t="s">
        <v>76</v>
      </c>
      <c r="Y2411" s="547" t="s">
        <v>76</v>
      </c>
      <c r="Z2411" s="568" t="s">
        <v>76</v>
      </c>
      <c r="AA2411" s="568" t="s">
        <v>76</v>
      </c>
      <c r="AB2411" s="567" t="s">
        <v>76</v>
      </c>
      <c r="AC2411" s="568">
        <v>14.5</v>
      </c>
      <c r="AD2411" s="568" t="s">
        <v>76</v>
      </c>
      <c r="AE2411" s="568" t="s">
        <v>76</v>
      </c>
      <c r="AF2411" s="568" t="s">
        <v>76</v>
      </c>
      <c r="AG2411" s="568" t="s">
        <v>76</v>
      </c>
      <c r="AH2411" s="568" t="s">
        <v>76</v>
      </c>
      <c r="AI2411" s="568">
        <v>13</v>
      </c>
      <c r="AJ2411" s="568" t="s">
        <v>76</v>
      </c>
      <c r="AK2411" s="567" t="s">
        <v>76</v>
      </c>
      <c r="AL2411" s="568" t="s">
        <v>76</v>
      </c>
      <c r="AM2411" s="568">
        <v>14.5</v>
      </c>
      <c r="AN2411" s="568" t="s">
        <v>76</v>
      </c>
      <c r="AO2411" s="568">
        <v>13</v>
      </c>
    </row>
    <row r="2412" spans="1:41" ht="15" customHeight="1">
      <c r="A2412" s="565" t="s">
        <v>1085</v>
      </c>
      <c r="B2412" s="701" t="s">
        <v>1259</v>
      </c>
      <c r="C2412" s="568"/>
      <c r="D2412" s="568"/>
      <c r="E2412" s="568"/>
      <c r="F2412" s="568"/>
      <c r="G2412" s="568"/>
      <c r="H2412" s="568"/>
      <c r="I2412" s="568"/>
      <c r="J2412" s="568"/>
      <c r="K2412" s="568"/>
      <c r="L2412" s="568"/>
      <c r="M2412" s="568"/>
      <c r="N2412" s="568"/>
      <c r="O2412" s="568"/>
      <c r="P2412" s="567"/>
      <c r="Q2412" s="567"/>
      <c r="R2412" s="547"/>
      <c r="S2412" s="547"/>
      <c r="T2412" s="547"/>
      <c r="U2412" s="547"/>
      <c r="V2412" s="547"/>
      <c r="W2412" s="547"/>
      <c r="X2412" s="547"/>
      <c r="Y2412" s="547"/>
      <c r="Z2412" s="568"/>
      <c r="AA2412" s="568"/>
      <c r="AB2412" s="567"/>
      <c r="AC2412" s="568"/>
      <c r="AD2412" s="568"/>
      <c r="AE2412" s="568"/>
      <c r="AF2412" s="568"/>
      <c r="AG2412" s="568"/>
      <c r="AH2412" s="568"/>
      <c r="AI2412" s="568"/>
      <c r="AJ2412" s="568"/>
      <c r="AK2412" s="567"/>
      <c r="AL2412" s="568"/>
      <c r="AM2412" s="568"/>
      <c r="AN2412" s="568"/>
      <c r="AO2412" s="568"/>
    </row>
    <row r="2413" spans="1:41" ht="15" customHeight="1">
      <c r="B2413" s="564" t="s">
        <v>401</v>
      </c>
      <c r="C2413" s="568">
        <v>14</v>
      </c>
      <c r="D2413" s="568">
        <v>14</v>
      </c>
      <c r="E2413" s="568">
        <v>14.5</v>
      </c>
      <c r="F2413" s="568">
        <v>12</v>
      </c>
      <c r="G2413" s="568">
        <v>13</v>
      </c>
      <c r="H2413" s="568">
        <v>11.5</v>
      </c>
      <c r="I2413" s="568">
        <v>14</v>
      </c>
      <c r="J2413" s="547" t="s">
        <v>1538</v>
      </c>
      <c r="K2413" s="568">
        <v>16</v>
      </c>
      <c r="L2413" s="568">
        <v>15.5</v>
      </c>
      <c r="M2413" s="568">
        <v>14.5</v>
      </c>
      <c r="N2413" s="568">
        <v>15</v>
      </c>
      <c r="O2413" s="568">
        <v>15.5</v>
      </c>
      <c r="P2413" s="568">
        <v>13.5</v>
      </c>
      <c r="Q2413" s="568">
        <v>13.5</v>
      </c>
      <c r="R2413" s="547">
        <v>14.5</v>
      </c>
      <c r="S2413" s="547">
        <v>14.5</v>
      </c>
      <c r="T2413" s="547">
        <v>16</v>
      </c>
      <c r="U2413" s="547" t="s">
        <v>76</v>
      </c>
      <c r="V2413" s="547">
        <v>17</v>
      </c>
      <c r="W2413" s="547">
        <v>14.5</v>
      </c>
      <c r="X2413" s="547">
        <v>14.5</v>
      </c>
      <c r="Y2413" s="547">
        <v>14.5</v>
      </c>
      <c r="Z2413" s="568">
        <v>15.5</v>
      </c>
      <c r="AA2413" s="568">
        <v>18</v>
      </c>
      <c r="AB2413" s="568">
        <v>15.5</v>
      </c>
      <c r="AC2413" s="568">
        <v>13</v>
      </c>
      <c r="AD2413" s="568">
        <v>15</v>
      </c>
      <c r="AE2413" s="568">
        <v>15.5</v>
      </c>
      <c r="AF2413" s="568">
        <v>13.5</v>
      </c>
      <c r="AG2413" s="568">
        <v>15</v>
      </c>
      <c r="AH2413" s="568">
        <v>14.5</v>
      </c>
      <c r="AI2413" s="568">
        <v>17.5</v>
      </c>
      <c r="AJ2413" s="568">
        <v>15</v>
      </c>
      <c r="AK2413" s="568">
        <v>14.5</v>
      </c>
      <c r="AL2413" s="568">
        <v>14.5</v>
      </c>
      <c r="AM2413" s="568" t="s">
        <v>76</v>
      </c>
      <c r="AN2413" s="568">
        <v>12</v>
      </c>
      <c r="AO2413" s="568">
        <v>13</v>
      </c>
    </row>
    <row r="2414" spans="1:41" ht="15" customHeight="1">
      <c r="B2414" s="564" t="s">
        <v>402</v>
      </c>
      <c r="C2414" s="568" t="s">
        <v>76</v>
      </c>
      <c r="D2414" s="568" t="s">
        <v>76</v>
      </c>
      <c r="E2414" s="568" t="s">
        <v>76</v>
      </c>
      <c r="F2414" s="568" t="s">
        <v>76</v>
      </c>
      <c r="G2414" s="568" t="s">
        <v>76</v>
      </c>
      <c r="H2414" s="568" t="s">
        <v>76</v>
      </c>
      <c r="I2414" s="568" t="s">
        <v>76</v>
      </c>
      <c r="J2414" s="568" t="s">
        <v>76</v>
      </c>
      <c r="K2414" s="568" t="s">
        <v>76</v>
      </c>
      <c r="L2414" s="568" t="s">
        <v>76</v>
      </c>
      <c r="M2414" s="568" t="s">
        <v>76</v>
      </c>
      <c r="N2414" s="568">
        <v>16</v>
      </c>
      <c r="O2414" s="568" t="s">
        <v>76</v>
      </c>
      <c r="P2414" s="568" t="s">
        <v>76</v>
      </c>
      <c r="Q2414" s="568" t="s">
        <v>76</v>
      </c>
      <c r="R2414" s="547" t="s">
        <v>76</v>
      </c>
      <c r="S2414" s="547" t="s">
        <v>76</v>
      </c>
      <c r="T2414" s="547" t="s">
        <v>76</v>
      </c>
      <c r="U2414" s="547" t="s">
        <v>76</v>
      </c>
      <c r="V2414" s="547">
        <v>18</v>
      </c>
      <c r="W2414" s="547" t="s">
        <v>76</v>
      </c>
      <c r="X2414" s="547" t="s">
        <v>76</v>
      </c>
      <c r="Y2414" s="547" t="s">
        <v>76</v>
      </c>
      <c r="Z2414" s="568" t="s">
        <v>76</v>
      </c>
      <c r="AA2414" s="568" t="s">
        <v>76</v>
      </c>
      <c r="AB2414" s="568" t="s">
        <v>76</v>
      </c>
      <c r="AC2414" s="568">
        <v>16</v>
      </c>
      <c r="AD2414" s="568" t="s">
        <v>76</v>
      </c>
      <c r="AE2414" s="568" t="s">
        <v>76</v>
      </c>
      <c r="AF2414" s="568" t="s">
        <v>76</v>
      </c>
      <c r="AG2414" s="568" t="s">
        <v>76</v>
      </c>
      <c r="AH2414" s="568" t="s">
        <v>76</v>
      </c>
      <c r="AI2414" s="568" t="s">
        <v>76</v>
      </c>
      <c r="AJ2414" s="568" t="s">
        <v>76</v>
      </c>
      <c r="AK2414" s="568" t="s">
        <v>76</v>
      </c>
      <c r="AL2414" s="568" t="s">
        <v>76</v>
      </c>
      <c r="AM2414" s="568" t="s">
        <v>76</v>
      </c>
      <c r="AN2414" s="568">
        <v>13</v>
      </c>
      <c r="AO2414" s="568">
        <v>15.5</v>
      </c>
    </row>
    <row r="2415" spans="1:41" s="551" customFormat="1" ht="15" customHeight="1">
      <c r="A2415" s="2639" t="s">
        <v>211</v>
      </c>
      <c r="B2415" s="2639"/>
      <c r="C2415" s="568">
        <v>7</v>
      </c>
      <c r="D2415" s="568">
        <v>7</v>
      </c>
      <c r="E2415" s="568">
        <v>7</v>
      </c>
      <c r="F2415" s="568">
        <v>7</v>
      </c>
      <c r="G2415" s="568">
        <v>7</v>
      </c>
      <c r="H2415" s="568">
        <v>7</v>
      </c>
      <c r="I2415" s="568">
        <v>7</v>
      </c>
      <c r="J2415" s="568">
        <v>7</v>
      </c>
      <c r="K2415" s="568">
        <v>7</v>
      </c>
      <c r="L2415" s="568">
        <v>7</v>
      </c>
      <c r="M2415" s="568">
        <v>7</v>
      </c>
      <c r="N2415" s="568">
        <v>7</v>
      </c>
      <c r="O2415" s="568">
        <v>7</v>
      </c>
      <c r="P2415" s="568">
        <v>7</v>
      </c>
      <c r="Q2415" s="568">
        <v>7</v>
      </c>
      <c r="R2415" s="547">
        <v>7</v>
      </c>
      <c r="S2415" s="547">
        <v>7</v>
      </c>
      <c r="T2415" s="547">
        <v>7</v>
      </c>
      <c r="U2415" s="547">
        <v>7</v>
      </c>
      <c r="V2415" s="547">
        <v>7</v>
      </c>
      <c r="W2415" s="547">
        <v>7</v>
      </c>
      <c r="X2415" s="547">
        <v>7</v>
      </c>
      <c r="Y2415" s="547">
        <v>7</v>
      </c>
      <c r="Z2415" s="568">
        <v>7</v>
      </c>
      <c r="AA2415" s="568">
        <v>7</v>
      </c>
      <c r="AB2415" s="568">
        <v>7</v>
      </c>
      <c r="AC2415" s="568">
        <v>7</v>
      </c>
      <c r="AD2415" s="568">
        <v>7</v>
      </c>
      <c r="AE2415" s="568">
        <v>7</v>
      </c>
      <c r="AF2415" s="568">
        <v>7</v>
      </c>
      <c r="AG2415" s="568">
        <v>7</v>
      </c>
      <c r="AH2415" s="568">
        <v>7</v>
      </c>
      <c r="AI2415" s="568">
        <v>7</v>
      </c>
      <c r="AJ2415" s="568">
        <v>7</v>
      </c>
      <c r="AK2415" s="568">
        <v>7</v>
      </c>
      <c r="AL2415" s="568">
        <v>7</v>
      </c>
      <c r="AM2415" s="568">
        <v>7</v>
      </c>
      <c r="AN2415" s="568">
        <v>7</v>
      </c>
      <c r="AO2415" s="568" t="s">
        <v>76</v>
      </c>
    </row>
    <row r="2416" spans="1:41" ht="15" customHeight="1">
      <c r="A2416" s="2639" t="s">
        <v>408</v>
      </c>
      <c r="B2416" s="2639"/>
      <c r="C2416" s="568"/>
      <c r="D2416" s="568"/>
      <c r="E2416" s="568"/>
      <c r="F2416" s="568"/>
      <c r="G2416" s="568"/>
      <c r="H2416" s="568"/>
      <c r="I2416" s="568"/>
      <c r="J2416" s="568"/>
      <c r="K2416" s="568"/>
      <c r="L2416" s="568"/>
      <c r="M2416" s="568"/>
      <c r="N2416" s="568"/>
      <c r="O2416" s="568"/>
      <c r="P2416" s="567"/>
      <c r="Q2416" s="567"/>
      <c r="R2416" s="547"/>
      <c r="S2416" s="547"/>
      <c r="T2416" s="547"/>
      <c r="U2416" s="547"/>
      <c r="V2416" s="547"/>
      <c r="W2416" s="546"/>
      <c r="X2416" s="546"/>
      <c r="Y2416" s="547"/>
      <c r="Z2416" s="567"/>
      <c r="AA2416" s="567"/>
      <c r="AB2416" s="567"/>
      <c r="AC2416" s="567"/>
      <c r="AD2416" s="568"/>
      <c r="AE2416" s="568"/>
      <c r="AF2416" s="568"/>
      <c r="AG2416" s="568"/>
      <c r="AH2416" s="568"/>
      <c r="AI2416" s="568"/>
      <c r="AJ2416" s="568"/>
      <c r="AK2416" s="567"/>
      <c r="AL2416" s="568"/>
      <c r="AM2416" s="568"/>
      <c r="AN2416" s="568"/>
      <c r="AO2416" s="568"/>
    </row>
    <row r="2417" spans="1:41" ht="15" customHeight="1">
      <c r="B2417" s="564" t="s">
        <v>390</v>
      </c>
      <c r="C2417" s="568">
        <v>14</v>
      </c>
      <c r="D2417" s="568">
        <v>14</v>
      </c>
      <c r="E2417" s="547">
        <v>13.5</v>
      </c>
      <c r="F2417" s="568">
        <v>14</v>
      </c>
      <c r="G2417" s="568">
        <v>13</v>
      </c>
      <c r="H2417" s="568">
        <v>13</v>
      </c>
      <c r="I2417" s="568">
        <v>14</v>
      </c>
      <c r="J2417" s="547" t="s">
        <v>2320</v>
      </c>
      <c r="K2417" s="568">
        <v>14.5</v>
      </c>
      <c r="L2417" s="568">
        <v>15.5</v>
      </c>
      <c r="M2417" s="568">
        <v>14.5</v>
      </c>
      <c r="N2417" s="568">
        <v>15</v>
      </c>
      <c r="O2417" s="568">
        <v>16.5</v>
      </c>
      <c r="P2417" s="568">
        <v>13.5</v>
      </c>
      <c r="Q2417" s="568">
        <v>13.5</v>
      </c>
      <c r="R2417" s="547">
        <v>14.5</v>
      </c>
      <c r="S2417" s="547">
        <v>14.5</v>
      </c>
      <c r="T2417" s="547">
        <v>16</v>
      </c>
      <c r="U2417" s="547">
        <v>14.5</v>
      </c>
      <c r="V2417" s="547">
        <v>18</v>
      </c>
      <c r="W2417" s="547">
        <v>14.5</v>
      </c>
      <c r="X2417" s="547">
        <v>14.5</v>
      </c>
      <c r="Y2417" s="547">
        <v>14.5</v>
      </c>
      <c r="Z2417" s="568">
        <v>14.5</v>
      </c>
      <c r="AA2417" s="568" t="s">
        <v>1668</v>
      </c>
      <c r="AB2417" s="568">
        <v>15.5</v>
      </c>
      <c r="AC2417" s="568">
        <v>14.5</v>
      </c>
      <c r="AD2417" s="568">
        <v>15</v>
      </c>
      <c r="AE2417" s="568">
        <v>16</v>
      </c>
      <c r="AF2417" s="568">
        <v>14.5</v>
      </c>
      <c r="AG2417" s="568">
        <v>16</v>
      </c>
      <c r="AH2417" s="568">
        <v>13</v>
      </c>
      <c r="AI2417" s="568">
        <v>12.5</v>
      </c>
      <c r="AJ2417" s="568">
        <v>14</v>
      </c>
      <c r="AK2417" s="568">
        <v>16</v>
      </c>
      <c r="AL2417" s="568">
        <v>16</v>
      </c>
      <c r="AM2417" s="568">
        <v>14</v>
      </c>
      <c r="AN2417" s="568">
        <v>13</v>
      </c>
      <c r="AO2417" s="568">
        <v>13</v>
      </c>
    </row>
    <row r="2418" spans="1:41" ht="15" customHeight="1">
      <c r="B2418" s="564" t="s">
        <v>391</v>
      </c>
      <c r="C2418" s="568" t="s">
        <v>76</v>
      </c>
      <c r="D2418" s="568" t="s">
        <v>76</v>
      </c>
      <c r="E2418" s="568" t="s">
        <v>76</v>
      </c>
      <c r="F2418" s="568" t="s">
        <v>76</v>
      </c>
      <c r="G2418" s="568" t="s">
        <v>76</v>
      </c>
      <c r="H2418" s="568" t="s">
        <v>76</v>
      </c>
      <c r="I2418" s="568" t="s">
        <v>76</v>
      </c>
      <c r="J2418" s="568" t="s">
        <v>76</v>
      </c>
      <c r="K2418" s="568">
        <v>15.75</v>
      </c>
      <c r="L2418" s="568" t="s">
        <v>76</v>
      </c>
      <c r="M2418" s="568" t="s">
        <v>76</v>
      </c>
      <c r="N2418" s="568" t="s">
        <v>76</v>
      </c>
      <c r="O2418" s="568" t="s">
        <v>76</v>
      </c>
      <c r="P2418" s="567" t="s">
        <v>76</v>
      </c>
      <c r="Q2418" s="567" t="s">
        <v>76</v>
      </c>
      <c r="R2418" s="547"/>
      <c r="S2418" s="547" t="s">
        <v>76</v>
      </c>
      <c r="T2418" s="547" t="s">
        <v>76</v>
      </c>
      <c r="U2418" s="547" t="s">
        <v>76</v>
      </c>
      <c r="V2418" s="547" t="s">
        <v>76</v>
      </c>
      <c r="W2418" s="546" t="s">
        <v>76</v>
      </c>
      <c r="X2418" s="546" t="s">
        <v>76</v>
      </c>
      <c r="Y2418" s="546" t="s">
        <v>76</v>
      </c>
      <c r="Z2418" s="568">
        <v>12</v>
      </c>
      <c r="AA2418" s="568" t="s">
        <v>76</v>
      </c>
      <c r="AB2418" s="567" t="s">
        <v>76</v>
      </c>
      <c r="AC2418" s="568" t="s">
        <v>76</v>
      </c>
      <c r="AD2418" s="568" t="s">
        <v>76</v>
      </c>
      <c r="AE2418" s="568" t="s">
        <v>76</v>
      </c>
      <c r="AF2418" s="568" t="s">
        <v>76</v>
      </c>
      <c r="AG2418" s="568" t="s">
        <v>76</v>
      </c>
      <c r="AH2418" s="568" t="s">
        <v>76</v>
      </c>
      <c r="AI2418" s="568">
        <v>13</v>
      </c>
      <c r="AJ2418" s="568" t="s">
        <v>76</v>
      </c>
      <c r="AK2418" s="567" t="s">
        <v>76</v>
      </c>
      <c r="AL2418" s="568" t="s">
        <v>76</v>
      </c>
      <c r="AM2418" s="568">
        <v>14.5</v>
      </c>
      <c r="AN2418" s="568" t="s">
        <v>76</v>
      </c>
      <c r="AO2418" s="568">
        <v>13</v>
      </c>
    </row>
    <row r="2419" spans="1:41" ht="15" customHeight="1">
      <c r="A2419" s="2639" t="s">
        <v>409</v>
      </c>
      <c r="B2419" s="2639"/>
      <c r="C2419" s="568"/>
      <c r="D2419" s="568"/>
      <c r="E2419" s="568"/>
      <c r="F2419" s="568"/>
      <c r="G2419" s="568"/>
      <c r="H2419" s="568"/>
      <c r="I2419" s="568"/>
      <c r="J2419" s="568"/>
      <c r="K2419" s="568"/>
      <c r="L2419" s="568"/>
      <c r="M2419" s="568"/>
      <c r="N2419" s="568"/>
      <c r="O2419" s="568"/>
      <c r="P2419" s="567"/>
      <c r="Q2419" s="567"/>
      <c r="R2419" s="547"/>
      <c r="S2419" s="547"/>
      <c r="T2419" s="547"/>
      <c r="U2419" s="547"/>
      <c r="V2419" s="547"/>
      <c r="W2419" s="546"/>
      <c r="X2419" s="546"/>
      <c r="Y2419" s="546"/>
      <c r="Z2419" s="568"/>
      <c r="AA2419" s="568"/>
      <c r="AB2419" s="567"/>
      <c r="AC2419" s="568"/>
      <c r="AD2419" s="568"/>
      <c r="AE2419" s="568"/>
      <c r="AF2419" s="568"/>
      <c r="AG2419" s="568"/>
      <c r="AH2419" s="568"/>
      <c r="AI2419" s="568"/>
      <c r="AJ2419" s="568"/>
      <c r="AK2419" s="567" t="s">
        <v>1285</v>
      </c>
      <c r="AL2419" s="568"/>
      <c r="AM2419" s="568"/>
      <c r="AN2419" s="568"/>
      <c r="AO2419" s="568"/>
    </row>
    <row r="2420" spans="1:41" ht="15" customHeight="1">
      <c r="B2420" s="564" t="s">
        <v>390</v>
      </c>
      <c r="C2420" s="568">
        <v>15</v>
      </c>
      <c r="D2420" s="568">
        <v>14</v>
      </c>
      <c r="E2420" s="568">
        <v>16</v>
      </c>
      <c r="F2420" s="568">
        <v>14</v>
      </c>
      <c r="G2420" s="568" t="s">
        <v>76</v>
      </c>
      <c r="H2420" s="568" t="s">
        <v>76</v>
      </c>
      <c r="I2420" s="568">
        <v>15</v>
      </c>
      <c r="J2420" s="568">
        <v>17</v>
      </c>
      <c r="K2420" s="568">
        <v>16</v>
      </c>
      <c r="L2420" s="568">
        <v>15.5</v>
      </c>
      <c r="M2420" s="568">
        <v>14.5</v>
      </c>
      <c r="N2420" s="568">
        <v>15.5</v>
      </c>
      <c r="O2420" s="568">
        <v>18</v>
      </c>
      <c r="P2420" s="568">
        <v>13.5</v>
      </c>
      <c r="Q2420" s="568">
        <v>14</v>
      </c>
      <c r="R2420" s="547">
        <v>13.5</v>
      </c>
      <c r="S2420" s="547">
        <v>14.5</v>
      </c>
      <c r="T2420" s="547">
        <v>16</v>
      </c>
      <c r="U2420" s="547">
        <v>15.5</v>
      </c>
      <c r="V2420" s="547">
        <v>18</v>
      </c>
      <c r="W2420" s="547">
        <v>14.5</v>
      </c>
      <c r="X2420" s="547">
        <v>14.5</v>
      </c>
      <c r="Y2420" s="547">
        <v>14.5</v>
      </c>
      <c r="Z2420" s="568">
        <v>14.5</v>
      </c>
      <c r="AA2420" s="568" t="s">
        <v>2336</v>
      </c>
      <c r="AB2420" s="568">
        <v>15.5</v>
      </c>
      <c r="AC2420" s="568">
        <v>10.5</v>
      </c>
      <c r="AD2420" s="568">
        <v>15</v>
      </c>
      <c r="AE2420" s="568">
        <v>14</v>
      </c>
      <c r="AF2420" s="568">
        <v>13.5</v>
      </c>
      <c r="AG2420" s="568">
        <v>16</v>
      </c>
      <c r="AH2420" s="568">
        <v>13</v>
      </c>
      <c r="AI2420" s="568">
        <v>12.5</v>
      </c>
      <c r="AJ2420" s="568">
        <v>14</v>
      </c>
      <c r="AK2420" s="568" t="s">
        <v>76</v>
      </c>
      <c r="AL2420" s="568" t="s">
        <v>76</v>
      </c>
      <c r="AM2420" s="568" t="s">
        <v>76</v>
      </c>
      <c r="AN2420" s="568">
        <v>13</v>
      </c>
      <c r="AO2420" s="568">
        <v>10</v>
      </c>
    </row>
    <row r="2421" spans="1:41" ht="15" customHeight="1">
      <c r="B2421" s="564" t="s">
        <v>391</v>
      </c>
      <c r="C2421" s="568" t="s">
        <v>76</v>
      </c>
      <c r="D2421" s="568" t="s">
        <v>76</v>
      </c>
      <c r="E2421" s="568" t="s">
        <v>76</v>
      </c>
      <c r="F2421" s="568" t="s">
        <v>76</v>
      </c>
      <c r="G2421" s="568" t="s">
        <v>76</v>
      </c>
      <c r="H2421" s="568" t="s">
        <v>76</v>
      </c>
      <c r="I2421" s="568" t="s">
        <v>76</v>
      </c>
      <c r="J2421" s="568" t="s">
        <v>76</v>
      </c>
      <c r="K2421" s="568">
        <v>14</v>
      </c>
      <c r="L2421" s="568" t="s">
        <v>76</v>
      </c>
      <c r="M2421" s="568" t="s">
        <v>76</v>
      </c>
      <c r="N2421" s="568" t="s">
        <v>76</v>
      </c>
      <c r="O2421" s="567" t="s">
        <v>76</v>
      </c>
      <c r="P2421" s="568" t="s">
        <v>76</v>
      </c>
      <c r="Q2421" s="568">
        <v>15</v>
      </c>
      <c r="R2421" s="547"/>
      <c r="S2421" s="547" t="s">
        <v>76</v>
      </c>
      <c r="T2421" s="547" t="s">
        <v>76</v>
      </c>
      <c r="U2421" s="547" t="s">
        <v>76</v>
      </c>
      <c r="V2421" s="547" t="s">
        <v>76</v>
      </c>
      <c r="W2421" s="547" t="s">
        <v>76</v>
      </c>
      <c r="X2421" s="547" t="s">
        <v>76</v>
      </c>
      <c r="Y2421" s="547" t="s">
        <v>76</v>
      </c>
      <c r="Z2421" s="568" t="s">
        <v>76</v>
      </c>
      <c r="AA2421" s="568" t="s">
        <v>76</v>
      </c>
      <c r="AB2421" s="568">
        <v>13</v>
      </c>
      <c r="AC2421" s="568">
        <v>13.5</v>
      </c>
      <c r="AD2421" s="568" t="s">
        <v>76</v>
      </c>
      <c r="AE2421" s="568">
        <v>16</v>
      </c>
      <c r="AF2421" s="568" t="s">
        <v>76</v>
      </c>
      <c r="AG2421" s="568" t="s">
        <v>76</v>
      </c>
      <c r="AH2421" s="568" t="s">
        <v>76</v>
      </c>
      <c r="AI2421" s="568" t="s">
        <v>76</v>
      </c>
      <c r="AJ2421" s="568" t="s">
        <v>76</v>
      </c>
      <c r="AK2421" s="567" t="s">
        <v>76</v>
      </c>
      <c r="AL2421" s="568" t="s">
        <v>76</v>
      </c>
      <c r="AM2421" s="568" t="s">
        <v>76</v>
      </c>
      <c r="AN2421" s="568" t="s">
        <v>76</v>
      </c>
      <c r="AO2421" s="568">
        <v>13</v>
      </c>
    </row>
    <row r="2422" spans="1:41" ht="15" customHeight="1">
      <c r="A2422" s="2639" t="s">
        <v>410</v>
      </c>
      <c r="B2422" s="2639"/>
      <c r="C2422" s="568"/>
      <c r="D2422" s="568"/>
      <c r="E2422" s="568"/>
      <c r="F2422" s="568"/>
      <c r="G2422" s="568"/>
      <c r="H2422" s="568"/>
      <c r="I2422" s="568"/>
      <c r="J2422" s="568"/>
      <c r="K2422" s="568"/>
      <c r="L2422" s="568"/>
      <c r="M2422" s="568"/>
      <c r="N2422" s="568"/>
      <c r="O2422" s="567"/>
      <c r="P2422" s="568"/>
      <c r="Q2422" s="567"/>
      <c r="R2422" s="547"/>
      <c r="S2422" s="547"/>
      <c r="T2422" s="547"/>
      <c r="U2422" s="547"/>
      <c r="V2422" s="547"/>
      <c r="W2422" s="547"/>
      <c r="X2422" s="547"/>
      <c r="Y2422" s="547"/>
      <c r="Z2422" s="568"/>
      <c r="AA2422" s="568"/>
      <c r="AB2422" s="567"/>
      <c r="AC2422" s="567"/>
      <c r="AD2422" s="568"/>
      <c r="AE2422" s="568"/>
      <c r="AF2422" s="568"/>
      <c r="AG2422" s="568"/>
      <c r="AH2422" s="568"/>
      <c r="AI2422" s="568"/>
      <c r="AJ2422" s="568"/>
      <c r="AK2422" s="567"/>
      <c r="AL2422" s="568"/>
      <c r="AM2422" s="568"/>
      <c r="AN2422" s="568"/>
      <c r="AO2422" s="568"/>
    </row>
    <row r="2423" spans="1:41" ht="15" customHeight="1">
      <c r="B2423" s="564" t="s">
        <v>390</v>
      </c>
      <c r="C2423" s="568">
        <v>14</v>
      </c>
      <c r="D2423" s="568">
        <v>14</v>
      </c>
      <c r="E2423" s="568">
        <v>16</v>
      </c>
      <c r="F2423" s="568">
        <v>14</v>
      </c>
      <c r="G2423" s="568">
        <v>14</v>
      </c>
      <c r="H2423" s="568">
        <v>13</v>
      </c>
      <c r="I2423" s="568">
        <v>14</v>
      </c>
      <c r="J2423" s="568">
        <v>18</v>
      </c>
      <c r="K2423" s="568">
        <v>15</v>
      </c>
      <c r="L2423" s="568">
        <v>17</v>
      </c>
      <c r="M2423" s="568">
        <v>18.5</v>
      </c>
      <c r="N2423" s="568" t="s">
        <v>1862</v>
      </c>
      <c r="O2423" s="568">
        <v>19</v>
      </c>
      <c r="P2423" s="568">
        <v>13.5</v>
      </c>
      <c r="Q2423" s="567" t="s">
        <v>1343</v>
      </c>
      <c r="R2423" s="547">
        <v>16</v>
      </c>
      <c r="S2423" s="547">
        <v>16.5</v>
      </c>
      <c r="T2423" s="547">
        <v>17</v>
      </c>
      <c r="U2423" s="547">
        <v>15.5</v>
      </c>
      <c r="V2423" s="547">
        <v>18</v>
      </c>
      <c r="W2423" s="547">
        <v>16.5</v>
      </c>
      <c r="X2423" s="547" t="s">
        <v>3202</v>
      </c>
      <c r="Y2423" s="547">
        <v>14.5</v>
      </c>
      <c r="Z2423" s="568">
        <v>18.5</v>
      </c>
      <c r="AA2423" s="568">
        <v>19</v>
      </c>
      <c r="AB2423" s="568">
        <v>18</v>
      </c>
      <c r="AC2423" s="568">
        <v>14</v>
      </c>
      <c r="AD2423" s="568">
        <v>15</v>
      </c>
      <c r="AE2423" s="568">
        <v>18</v>
      </c>
      <c r="AF2423" s="568" t="s">
        <v>2456</v>
      </c>
      <c r="AG2423" s="568">
        <v>17</v>
      </c>
      <c r="AH2423" s="568">
        <v>13.4</v>
      </c>
      <c r="AI2423" s="568">
        <v>14.5</v>
      </c>
      <c r="AJ2423" s="568">
        <v>16</v>
      </c>
      <c r="AK2423" s="568">
        <v>16.5</v>
      </c>
      <c r="AL2423" s="568">
        <v>19</v>
      </c>
      <c r="AM2423" s="568" t="s">
        <v>76</v>
      </c>
      <c r="AN2423" s="568">
        <v>13</v>
      </c>
      <c r="AO2423" s="568">
        <v>16</v>
      </c>
    </row>
    <row r="2424" spans="1:41" ht="15" customHeight="1">
      <c r="B2424" s="564" t="s">
        <v>391</v>
      </c>
      <c r="C2424" s="568" t="s">
        <v>76</v>
      </c>
      <c r="D2424" s="568" t="s">
        <v>76</v>
      </c>
      <c r="E2424" s="568" t="s">
        <v>76</v>
      </c>
      <c r="F2424" s="568" t="s">
        <v>76</v>
      </c>
      <c r="G2424" s="568" t="s">
        <v>76</v>
      </c>
      <c r="H2424" s="568" t="s">
        <v>76</v>
      </c>
      <c r="I2424" s="568" t="s">
        <v>76</v>
      </c>
      <c r="J2424" s="568" t="s">
        <v>76</v>
      </c>
      <c r="K2424" s="568">
        <v>17.5</v>
      </c>
      <c r="L2424" s="568" t="s">
        <v>76</v>
      </c>
      <c r="M2424" s="568" t="s">
        <v>76</v>
      </c>
      <c r="N2424" s="568" t="s">
        <v>76</v>
      </c>
      <c r="O2424" s="567" t="s">
        <v>76</v>
      </c>
      <c r="P2424" s="567" t="s">
        <v>76</v>
      </c>
      <c r="Q2424" s="567" t="s">
        <v>76</v>
      </c>
      <c r="R2424" s="547">
        <v>19.5</v>
      </c>
      <c r="S2424" s="547" t="s">
        <v>76</v>
      </c>
      <c r="T2424" s="547" t="s">
        <v>76</v>
      </c>
      <c r="U2424" s="547" t="s">
        <v>76</v>
      </c>
      <c r="V2424" s="547" t="s">
        <v>76</v>
      </c>
      <c r="W2424" s="547" t="s">
        <v>76</v>
      </c>
      <c r="X2424" s="547" t="s">
        <v>76</v>
      </c>
      <c r="Y2424" s="547">
        <v>15.5</v>
      </c>
      <c r="Z2424" s="568" t="s">
        <v>76</v>
      </c>
      <c r="AA2424" s="568" t="s">
        <v>76</v>
      </c>
      <c r="AB2424" s="568" t="s">
        <v>76</v>
      </c>
      <c r="AC2424" s="568" t="s">
        <v>1884</v>
      </c>
      <c r="AD2424" s="568" t="s">
        <v>76</v>
      </c>
      <c r="AE2424" s="568" t="s">
        <v>76</v>
      </c>
      <c r="AF2424" s="568" t="s">
        <v>76</v>
      </c>
      <c r="AG2424" s="568" t="s">
        <v>76</v>
      </c>
      <c r="AH2424" s="568">
        <v>16.5</v>
      </c>
      <c r="AI2424" s="568">
        <v>19.5</v>
      </c>
      <c r="AJ2424" s="568" t="s">
        <v>76</v>
      </c>
      <c r="AK2424" s="567" t="s">
        <v>76</v>
      </c>
      <c r="AL2424" s="568" t="s">
        <v>76</v>
      </c>
      <c r="AM2424" s="568" t="s">
        <v>76</v>
      </c>
      <c r="AN2424" s="568">
        <v>16</v>
      </c>
      <c r="AO2424" s="568">
        <v>19</v>
      </c>
    </row>
    <row r="2425" spans="1:41" ht="15" customHeight="1">
      <c r="A2425" s="2639" t="s">
        <v>411</v>
      </c>
      <c r="B2425" s="2639"/>
      <c r="C2425" s="568"/>
      <c r="D2425" s="568"/>
      <c r="E2425" s="568"/>
      <c r="F2425" s="568"/>
      <c r="G2425" s="568"/>
      <c r="H2425" s="568"/>
      <c r="I2425" s="568"/>
      <c r="J2425" s="568"/>
      <c r="K2425" s="568"/>
      <c r="L2425" s="568"/>
      <c r="M2425" s="568"/>
      <c r="N2425" s="568"/>
      <c r="O2425" s="567"/>
      <c r="P2425" s="567"/>
      <c r="Q2425" s="567"/>
      <c r="R2425" s="547"/>
      <c r="S2425" s="547"/>
      <c r="T2425" s="547"/>
      <c r="U2425" s="547"/>
      <c r="V2425" s="547"/>
      <c r="W2425" s="547"/>
      <c r="X2425" s="547"/>
      <c r="Y2425" s="547"/>
      <c r="Z2425" s="568"/>
      <c r="AA2425" s="568"/>
      <c r="AB2425" s="568"/>
      <c r="AC2425" s="568"/>
      <c r="AD2425" s="568"/>
      <c r="AE2425" s="568"/>
      <c r="AF2425" s="568"/>
      <c r="AG2425" s="568"/>
      <c r="AH2425" s="568"/>
      <c r="AI2425" s="568"/>
      <c r="AJ2425" s="568"/>
      <c r="AK2425" s="567"/>
      <c r="AL2425" s="568"/>
      <c r="AM2425" s="568"/>
      <c r="AN2425" s="568"/>
      <c r="AO2425" s="568"/>
    </row>
    <row r="2426" spans="1:41" ht="15" customHeight="1">
      <c r="B2426" s="564" t="s">
        <v>390</v>
      </c>
      <c r="C2426" s="568">
        <v>13</v>
      </c>
      <c r="D2426" s="568">
        <v>14</v>
      </c>
      <c r="E2426" s="547">
        <v>14.5</v>
      </c>
      <c r="F2426" s="568">
        <v>14</v>
      </c>
      <c r="G2426" s="547" t="s">
        <v>2389</v>
      </c>
      <c r="H2426" s="568">
        <v>13</v>
      </c>
      <c r="I2426" s="568">
        <v>13.5</v>
      </c>
      <c r="J2426" s="547" t="s">
        <v>2336</v>
      </c>
      <c r="K2426" s="568">
        <v>14.5</v>
      </c>
      <c r="L2426" s="568" t="s">
        <v>1840</v>
      </c>
      <c r="M2426" s="568">
        <v>10</v>
      </c>
      <c r="N2426" s="568">
        <v>16</v>
      </c>
      <c r="O2426" s="568" t="s">
        <v>1668</v>
      </c>
      <c r="P2426" s="568" t="s">
        <v>2426</v>
      </c>
      <c r="Q2426" s="568">
        <v>13.5</v>
      </c>
      <c r="R2426" s="547">
        <v>14.5</v>
      </c>
      <c r="S2426" s="547">
        <v>14.5</v>
      </c>
      <c r="T2426" s="547">
        <v>17</v>
      </c>
      <c r="U2426" s="547">
        <v>14.5</v>
      </c>
      <c r="V2426" s="546" t="s">
        <v>1343</v>
      </c>
      <c r="W2426" s="547">
        <v>15.5</v>
      </c>
      <c r="X2426" s="547">
        <v>15.5</v>
      </c>
      <c r="Y2426" s="547">
        <v>15</v>
      </c>
      <c r="Z2426" s="568">
        <v>15.5</v>
      </c>
      <c r="AA2426" s="568" t="s">
        <v>3177</v>
      </c>
      <c r="AB2426" s="568">
        <v>11.5</v>
      </c>
      <c r="AC2426" s="568">
        <v>8</v>
      </c>
      <c r="AD2426" s="568">
        <v>15</v>
      </c>
      <c r="AE2426" s="568">
        <v>16.5</v>
      </c>
      <c r="AF2426" s="568" t="s">
        <v>2485</v>
      </c>
      <c r="AG2426" s="568">
        <v>16</v>
      </c>
      <c r="AH2426" s="568">
        <v>9</v>
      </c>
      <c r="AI2426" s="568">
        <v>9.5</v>
      </c>
      <c r="AJ2426" s="568">
        <v>16</v>
      </c>
      <c r="AK2426" s="568">
        <v>14.5</v>
      </c>
      <c r="AL2426" s="568">
        <v>17</v>
      </c>
      <c r="AM2426" s="568">
        <v>12.5</v>
      </c>
      <c r="AN2426" s="568" t="s">
        <v>76</v>
      </c>
      <c r="AO2426" s="568">
        <v>10</v>
      </c>
    </row>
    <row r="2427" spans="1:41" ht="15" customHeight="1">
      <c r="A2427" s="517"/>
      <c r="B2427" s="566" t="s">
        <v>391</v>
      </c>
      <c r="C2427" s="572" t="s">
        <v>76</v>
      </c>
      <c r="D2427" s="572" t="s">
        <v>76</v>
      </c>
      <c r="E2427" s="572" t="s">
        <v>76</v>
      </c>
      <c r="F2427" s="572" t="s">
        <v>76</v>
      </c>
      <c r="G2427" s="572" t="s">
        <v>76</v>
      </c>
      <c r="H2427" s="572" t="s">
        <v>76</v>
      </c>
      <c r="I2427" s="572">
        <v>17</v>
      </c>
      <c r="J2427" s="572" t="s">
        <v>76</v>
      </c>
      <c r="K2427" s="572">
        <v>16.5</v>
      </c>
      <c r="L2427" s="572" t="s">
        <v>76</v>
      </c>
      <c r="M2427" s="572">
        <v>15.75</v>
      </c>
      <c r="N2427" s="572" t="s">
        <v>76</v>
      </c>
      <c r="O2427" s="573" t="s">
        <v>76</v>
      </c>
      <c r="P2427" s="573" t="s">
        <v>76</v>
      </c>
      <c r="Q2427" s="572" t="s">
        <v>76</v>
      </c>
      <c r="R2427" s="552"/>
      <c r="S2427" s="552">
        <v>15.5</v>
      </c>
      <c r="T2427" s="553" t="s">
        <v>76</v>
      </c>
      <c r="U2427" s="552">
        <v>15.5</v>
      </c>
      <c r="V2427" s="553" t="s">
        <v>76</v>
      </c>
      <c r="W2427" s="553" t="s">
        <v>76</v>
      </c>
      <c r="X2427" s="553" t="s">
        <v>76</v>
      </c>
      <c r="Y2427" s="553" t="s">
        <v>76</v>
      </c>
      <c r="Z2427" s="572" t="s">
        <v>76</v>
      </c>
      <c r="AA2427" s="572" t="s">
        <v>76</v>
      </c>
      <c r="AB2427" s="573" t="s">
        <v>76</v>
      </c>
      <c r="AC2427" s="572" t="s">
        <v>1891</v>
      </c>
      <c r="AD2427" s="573" t="s">
        <v>76</v>
      </c>
      <c r="AE2427" s="573" t="s">
        <v>76</v>
      </c>
      <c r="AF2427" s="572">
        <v>13.5</v>
      </c>
      <c r="AG2427" s="573" t="s">
        <v>76</v>
      </c>
      <c r="AH2427" s="572">
        <v>12</v>
      </c>
      <c r="AI2427" s="572">
        <v>10</v>
      </c>
      <c r="AJ2427" s="572" t="s">
        <v>76</v>
      </c>
      <c r="AK2427" s="573" t="s">
        <v>76</v>
      </c>
      <c r="AL2427" s="573" t="s">
        <v>76</v>
      </c>
      <c r="AM2427" s="572">
        <v>13</v>
      </c>
      <c r="AN2427" s="572" t="s">
        <v>76</v>
      </c>
      <c r="AO2427" s="572">
        <v>13</v>
      </c>
    </row>
    <row r="2428" spans="1:41" s="1047" customFormat="1" ht="15" customHeight="1">
      <c r="A2428" s="2573" t="s">
        <v>548</v>
      </c>
      <c r="B2428" s="2573"/>
      <c r="C2428" s="2573"/>
      <c r="D2428" s="2573"/>
      <c r="E2428" s="2573"/>
      <c r="F2428" s="2573"/>
      <c r="G2428" s="2573"/>
      <c r="H2428" s="2573"/>
      <c r="I2428" s="2573"/>
      <c r="J2428" s="1049"/>
      <c r="K2428" s="1049"/>
      <c r="L2428" s="1049"/>
      <c r="M2428" s="1049"/>
      <c r="N2428" s="1049"/>
      <c r="O2428" s="1049"/>
      <c r="P2428" s="1049"/>
      <c r="Q2428" s="1049"/>
      <c r="R2428" s="1049"/>
      <c r="S2428" s="1049"/>
      <c r="T2428" s="2573" t="s">
        <v>3562</v>
      </c>
      <c r="U2428" s="2573"/>
      <c r="V2428" s="2573"/>
      <c r="W2428" s="2573"/>
      <c r="X2428" s="2573"/>
      <c r="Y2428" s="1050"/>
      <c r="Z2428" s="1048"/>
      <c r="AA2428" s="1048"/>
      <c r="AB2428" s="1048"/>
      <c r="AC2428" s="1048"/>
      <c r="AF2428" s="1050"/>
      <c r="AG2428" s="1050"/>
      <c r="AH2428" s="1050"/>
      <c r="AI2428" s="1050"/>
      <c r="AJ2428" s="1050"/>
    </row>
    <row r="2429" spans="1:41" s="1047" customFormat="1" ht="15" customHeight="1">
      <c r="B2429" s="1047" t="s">
        <v>399</v>
      </c>
      <c r="U2429" s="1047" t="s">
        <v>399</v>
      </c>
      <c r="V2429" s="1048"/>
      <c r="W2429" s="1048"/>
      <c r="X2429" s="1048"/>
      <c r="Y2429" s="1048"/>
      <c r="AA2429" s="1048"/>
      <c r="AB2429" s="1048"/>
      <c r="AC2429" s="1048"/>
      <c r="AH2429" s="1048"/>
      <c r="AI2429" s="1048"/>
      <c r="AJ2429" s="1048"/>
    </row>
    <row r="2430" spans="1:41" ht="15" customHeight="1"/>
    <row r="2431" spans="1:41" s="641" customFormat="1" ht="15" customHeight="1">
      <c r="B2431" s="2637" t="s">
        <v>2875</v>
      </c>
      <c r="C2431" s="2637"/>
      <c r="D2431" s="2637"/>
      <c r="E2431" s="2637"/>
      <c r="F2431" s="2637"/>
      <c r="G2431" s="2637"/>
      <c r="H2431" s="2637"/>
      <c r="I2431" s="2637"/>
      <c r="J2431" s="2637"/>
      <c r="K2431" s="2643" t="s">
        <v>3446</v>
      </c>
      <c r="L2431" s="2643"/>
      <c r="M2431" s="2643"/>
      <c r="N2431" s="2643"/>
      <c r="O2431" s="2643"/>
      <c r="P2431" s="2643"/>
      <c r="Q2431" s="2643"/>
      <c r="S2431" s="2598" t="s">
        <v>2229</v>
      </c>
      <c r="T2431" s="2598"/>
      <c r="U2431" s="642"/>
      <c r="V2431" s="642"/>
      <c r="W2431" s="642"/>
      <c r="X2431" s="642"/>
      <c r="Y2431" s="642"/>
      <c r="AA2431" s="642"/>
      <c r="AB2431" s="642"/>
      <c r="AC2431" s="642"/>
      <c r="AD2431" s="642"/>
      <c r="AE2431" s="642"/>
      <c r="AF2431" s="642"/>
      <c r="AG2431" s="642"/>
      <c r="AH2431" s="642"/>
      <c r="AI2431" s="642"/>
      <c r="AJ2431" s="642"/>
      <c r="AK2431" s="642"/>
      <c r="AL2431" s="642"/>
      <c r="AM2431" s="642"/>
      <c r="AN2431" s="642"/>
      <c r="AO2431" s="642"/>
    </row>
    <row r="2432" spans="1:41" ht="15" customHeight="1">
      <c r="C2432" s="709"/>
      <c r="D2432" s="709"/>
      <c r="E2432" s="709"/>
      <c r="F2432" s="709"/>
      <c r="G2432" s="709"/>
      <c r="H2432" s="709"/>
      <c r="I2432" s="705"/>
      <c r="J2432" s="2628"/>
      <c r="K2432" s="2628"/>
      <c r="L2432" s="2628"/>
      <c r="M2432" s="543"/>
      <c r="N2432" s="543"/>
      <c r="O2432" s="543"/>
      <c r="P2432" s="543"/>
      <c r="S2432" s="2641" t="s">
        <v>1130</v>
      </c>
      <c r="T2432" s="2641"/>
      <c r="U2432" s="602"/>
      <c r="V2432" s="704"/>
      <c r="W2432" s="704"/>
      <c r="X2432" s="704"/>
      <c r="Y2432" s="543"/>
      <c r="AA2432" s="709"/>
      <c r="AB2432" s="709"/>
      <c r="AC2432" s="705"/>
      <c r="AD2432" s="704"/>
      <c r="AE2432" s="704"/>
      <c r="AF2432" s="704"/>
      <c r="AG2432" s="543"/>
      <c r="AH2432" s="709"/>
      <c r="AI2432" s="709"/>
      <c r="AJ2432" s="602"/>
      <c r="AK2432" s="602"/>
      <c r="AL2432" s="602"/>
      <c r="AM2432" s="602"/>
      <c r="AN2432" s="602"/>
      <c r="AO2432" s="543"/>
    </row>
    <row r="2433" spans="1:41" s="555" customFormat="1" ht="15" customHeight="1">
      <c r="A2433" s="2582" t="s">
        <v>369</v>
      </c>
      <c r="B2433" s="2583"/>
      <c r="C2433" s="2586" t="s">
        <v>230</v>
      </c>
      <c r="D2433" s="2586"/>
      <c r="E2433" s="2586"/>
      <c r="F2433" s="2586"/>
      <c r="G2433" s="2574" t="s">
        <v>370</v>
      </c>
      <c r="H2433" s="2575"/>
      <c r="I2433" s="2575"/>
      <c r="J2433" s="2576"/>
      <c r="K2433" s="2574" t="s">
        <v>371</v>
      </c>
      <c r="L2433" s="2575"/>
      <c r="M2433" s="2575"/>
      <c r="N2433" s="2575"/>
      <c r="O2433" s="2575"/>
      <c r="P2433" s="2575"/>
      <c r="Q2433" s="2575"/>
      <c r="R2433" s="2575"/>
      <c r="S2433" s="2575"/>
      <c r="T2433" s="2575"/>
      <c r="U2433" s="2575"/>
      <c r="V2433" s="2575"/>
      <c r="W2433" s="2575"/>
      <c r="X2433" s="2575"/>
      <c r="Y2433" s="2575"/>
      <c r="Z2433" s="2575"/>
      <c r="AA2433" s="2575"/>
      <c r="AB2433" s="2575"/>
      <c r="AC2433" s="2575"/>
      <c r="AD2433" s="2575"/>
      <c r="AE2433" s="2575"/>
      <c r="AF2433" s="2575"/>
      <c r="AG2433" s="2576"/>
      <c r="AH2433" s="2574" t="s">
        <v>3545</v>
      </c>
      <c r="AI2433" s="2575"/>
      <c r="AJ2433" s="2575"/>
      <c r="AK2433" s="2575"/>
      <c r="AL2433" s="2575"/>
      <c r="AM2433" s="2575"/>
      <c r="AN2433" s="2575"/>
      <c r="AO2433" s="2576"/>
    </row>
    <row r="2434" spans="1:41" s="555" customFormat="1" ht="32.25" customHeight="1">
      <c r="A2434" s="2584"/>
      <c r="B2434" s="2585"/>
      <c r="C2434" s="933" t="s">
        <v>372</v>
      </c>
      <c r="D2434" s="933" t="s">
        <v>373</v>
      </c>
      <c r="E2434" s="933" t="s">
        <v>374</v>
      </c>
      <c r="F2434" s="933" t="s">
        <v>375</v>
      </c>
      <c r="G2434" s="933" t="s">
        <v>376</v>
      </c>
      <c r="H2434" s="933" t="s">
        <v>377</v>
      </c>
      <c r="I2434" s="933" t="s">
        <v>1066</v>
      </c>
      <c r="J2434" s="933" t="s">
        <v>378</v>
      </c>
      <c r="K2434" s="933" t="s">
        <v>890</v>
      </c>
      <c r="L2434" s="933" t="s">
        <v>379</v>
      </c>
      <c r="M2434" s="933" t="s">
        <v>380</v>
      </c>
      <c r="N2434" s="933" t="s">
        <v>381</v>
      </c>
      <c r="O2434" s="933" t="s">
        <v>382</v>
      </c>
      <c r="P2434" s="933" t="s">
        <v>383</v>
      </c>
      <c r="Q2434" s="933" t="s">
        <v>384</v>
      </c>
      <c r="R2434" s="933" t="s">
        <v>412</v>
      </c>
      <c r="S2434" s="933" t="s">
        <v>413</v>
      </c>
      <c r="T2434" s="933" t="s">
        <v>414</v>
      </c>
      <c r="U2434" s="933" t="s">
        <v>415</v>
      </c>
      <c r="V2434" s="933" t="s">
        <v>416</v>
      </c>
      <c r="W2434" s="933" t="s">
        <v>417</v>
      </c>
      <c r="X2434" s="933" t="s">
        <v>418</v>
      </c>
      <c r="Y2434" s="933" t="s">
        <v>419</v>
      </c>
      <c r="Z2434" s="933" t="s">
        <v>420</v>
      </c>
      <c r="AA2434" s="933" t="s">
        <v>421</v>
      </c>
      <c r="AB2434" s="933" t="s">
        <v>422</v>
      </c>
      <c r="AC2434" s="933" t="s">
        <v>423</v>
      </c>
      <c r="AD2434" s="933" t="s">
        <v>424</v>
      </c>
      <c r="AE2434" s="933" t="s">
        <v>425</v>
      </c>
      <c r="AF2434" s="933" t="s">
        <v>426</v>
      </c>
      <c r="AG2434" s="933" t="s">
        <v>427</v>
      </c>
      <c r="AH2434" s="933" t="s">
        <v>3003</v>
      </c>
      <c r="AI2434" s="933" t="s">
        <v>432</v>
      </c>
      <c r="AJ2434" s="933" t="s">
        <v>428</v>
      </c>
      <c r="AK2434" s="933" t="s">
        <v>429</v>
      </c>
      <c r="AL2434" s="933" t="s">
        <v>430</v>
      </c>
      <c r="AM2434" s="933" t="s">
        <v>362</v>
      </c>
      <c r="AN2434" s="933" t="s">
        <v>431</v>
      </c>
      <c r="AO2434" s="933" t="s">
        <v>1260</v>
      </c>
    </row>
    <row r="2435" spans="1:41" s="711" customFormat="1" ht="15" customHeight="1">
      <c r="A2435" s="2642" t="s">
        <v>44</v>
      </c>
      <c r="B2435" s="2642"/>
      <c r="C2435" s="576">
        <v>5.75</v>
      </c>
      <c r="D2435" s="576">
        <v>4</v>
      </c>
      <c r="E2435" s="576" t="s">
        <v>1456</v>
      </c>
      <c r="F2435" s="568">
        <v>6</v>
      </c>
      <c r="G2435" s="568" t="s">
        <v>1226</v>
      </c>
      <c r="H2435" s="568" t="s">
        <v>1226</v>
      </c>
      <c r="I2435" s="568">
        <v>5.5</v>
      </c>
      <c r="J2435" s="568" t="s">
        <v>1536</v>
      </c>
      <c r="K2435" s="568" t="s">
        <v>3128</v>
      </c>
      <c r="L2435" s="568" t="s">
        <v>807</v>
      </c>
      <c r="M2435" s="568">
        <v>6</v>
      </c>
      <c r="N2435" s="568">
        <v>5</v>
      </c>
      <c r="O2435" s="568" t="s">
        <v>1537</v>
      </c>
      <c r="P2435" s="568">
        <v>4.5</v>
      </c>
      <c r="Q2435" s="568">
        <v>4.5</v>
      </c>
      <c r="R2435" s="546" t="s">
        <v>2829</v>
      </c>
      <c r="S2435" s="548" t="s">
        <v>397</v>
      </c>
      <c r="T2435" s="547">
        <v>6.5</v>
      </c>
      <c r="U2435" s="547">
        <v>5.5</v>
      </c>
      <c r="V2435" s="547" t="s">
        <v>2642</v>
      </c>
      <c r="W2435" s="547">
        <v>5.5</v>
      </c>
      <c r="X2435" s="547" t="s">
        <v>3018</v>
      </c>
      <c r="Y2435" s="547">
        <v>6</v>
      </c>
      <c r="Z2435" s="568" t="s">
        <v>3179</v>
      </c>
      <c r="AA2435" s="568">
        <v>6</v>
      </c>
      <c r="AB2435" s="568">
        <v>6</v>
      </c>
      <c r="AC2435" s="568" t="s">
        <v>794</v>
      </c>
      <c r="AD2435" s="568">
        <v>5</v>
      </c>
      <c r="AE2435" s="568" t="s">
        <v>2736</v>
      </c>
      <c r="AF2435" s="568" t="s">
        <v>2950</v>
      </c>
      <c r="AG2435" s="568">
        <v>5</v>
      </c>
      <c r="AH2435" s="567" t="s">
        <v>3102</v>
      </c>
      <c r="AI2435" s="567" t="s">
        <v>3191</v>
      </c>
      <c r="AJ2435" s="568">
        <v>5.5</v>
      </c>
      <c r="AK2435" s="568">
        <v>4.75</v>
      </c>
      <c r="AL2435" s="568">
        <v>7</v>
      </c>
      <c r="AM2435" s="568">
        <v>4</v>
      </c>
      <c r="AN2435" s="568">
        <v>1</v>
      </c>
      <c r="AO2435" s="568" t="s">
        <v>3192</v>
      </c>
    </row>
    <row r="2436" spans="1:41" ht="15" customHeight="1">
      <c r="A2436" s="2639" t="s">
        <v>45</v>
      </c>
      <c r="B2436" s="2639"/>
      <c r="C2436" s="569"/>
      <c r="D2436" s="569"/>
      <c r="E2436" s="569"/>
      <c r="F2436" s="569"/>
      <c r="G2436" s="569"/>
      <c r="H2436" s="569"/>
      <c r="I2436" s="569"/>
      <c r="J2436" s="569"/>
      <c r="K2436" s="569"/>
      <c r="L2436" s="569"/>
      <c r="M2436" s="569"/>
      <c r="N2436" s="569"/>
      <c r="O2436" s="569"/>
      <c r="P2436" s="569"/>
      <c r="Q2436" s="569"/>
      <c r="R2436" s="546"/>
      <c r="S2436" s="546"/>
      <c r="T2436" s="546"/>
      <c r="U2436" s="546"/>
      <c r="V2436" s="546"/>
      <c r="W2436" s="546"/>
      <c r="X2436" s="546"/>
      <c r="Y2436" s="547"/>
      <c r="Z2436" s="567"/>
      <c r="AA2436" s="567"/>
      <c r="AB2436" s="567"/>
      <c r="AC2436" s="567"/>
      <c r="AD2436" s="567"/>
      <c r="AE2436" s="567"/>
      <c r="AF2436" s="567"/>
      <c r="AG2436" s="567"/>
      <c r="AH2436" s="567"/>
      <c r="AI2436" s="567"/>
      <c r="AJ2436" s="567"/>
      <c r="AK2436" s="567"/>
      <c r="AL2436" s="567"/>
      <c r="AM2436" s="567"/>
      <c r="AN2436" s="568"/>
      <c r="AO2436" s="568"/>
    </row>
    <row r="2437" spans="1:41" ht="15" customHeight="1">
      <c r="A2437" s="514" t="s">
        <v>856</v>
      </c>
      <c r="B2437" s="512" t="s">
        <v>2314</v>
      </c>
      <c r="C2437" s="576">
        <v>8.5</v>
      </c>
      <c r="D2437" s="576">
        <v>8.5</v>
      </c>
      <c r="E2437" s="568">
        <v>8.5</v>
      </c>
      <c r="F2437" s="568" t="s">
        <v>2501</v>
      </c>
      <c r="G2437" s="568">
        <v>8.5</v>
      </c>
      <c r="H2437" s="568">
        <v>8.5</v>
      </c>
      <c r="I2437" s="568">
        <v>8.5</v>
      </c>
      <c r="J2437" s="568">
        <v>10</v>
      </c>
      <c r="K2437" s="568">
        <v>12</v>
      </c>
      <c r="L2437" s="568">
        <v>12</v>
      </c>
      <c r="M2437" s="568">
        <v>12</v>
      </c>
      <c r="N2437" s="568">
        <v>12</v>
      </c>
      <c r="O2437" s="567" t="s">
        <v>2389</v>
      </c>
      <c r="P2437" s="568" t="s">
        <v>2683</v>
      </c>
      <c r="Q2437" s="568" t="s">
        <v>2389</v>
      </c>
      <c r="R2437" s="547">
        <v>12</v>
      </c>
      <c r="S2437" s="547">
        <v>12</v>
      </c>
      <c r="T2437" s="547" t="s">
        <v>2284</v>
      </c>
      <c r="U2437" s="547">
        <v>12</v>
      </c>
      <c r="V2437" s="547" t="s">
        <v>1669</v>
      </c>
      <c r="W2437" s="547">
        <v>12</v>
      </c>
      <c r="X2437" s="547">
        <v>11</v>
      </c>
      <c r="Y2437" s="547">
        <v>12</v>
      </c>
      <c r="Z2437" s="568">
        <v>12</v>
      </c>
      <c r="AA2437" s="568">
        <v>12</v>
      </c>
      <c r="AB2437" s="568">
        <v>12</v>
      </c>
      <c r="AC2437" s="567" t="s">
        <v>3149</v>
      </c>
      <c r="AD2437" s="568">
        <v>12</v>
      </c>
      <c r="AE2437" s="568">
        <v>12</v>
      </c>
      <c r="AF2437" s="568">
        <v>12</v>
      </c>
      <c r="AG2437" s="568" t="s">
        <v>1663</v>
      </c>
      <c r="AH2437" s="568" t="s">
        <v>2389</v>
      </c>
      <c r="AI2437" s="567" t="s">
        <v>3207</v>
      </c>
      <c r="AJ2437" s="568">
        <v>12</v>
      </c>
      <c r="AK2437" s="567" t="s">
        <v>3168</v>
      </c>
      <c r="AL2437" s="568">
        <v>12</v>
      </c>
      <c r="AM2437" s="568" t="s">
        <v>2323</v>
      </c>
      <c r="AN2437" s="568">
        <v>5.25</v>
      </c>
      <c r="AO2437" s="568" t="s">
        <v>3194</v>
      </c>
    </row>
    <row r="2438" spans="1:41" ht="15" customHeight="1">
      <c r="A2438" s="514" t="s">
        <v>1085</v>
      </c>
      <c r="B2438" s="512" t="s">
        <v>2315</v>
      </c>
      <c r="C2438" s="576">
        <v>9</v>
      </c>
      <c r="D2438" s="576">
        <v>9</v>
      </c>
      <c r="E2438" s="568">
        <v>9</v>
      </c>
      <c r="F2438" s="568" t="s">
        <v>2351</v>
      </c>
      <c r="G2438" s="568">
        <v>9</v>
      </c>
      <c r="H2438" s="568">
        <v>9</v>
      </c>
      <c r="I2438" s="568">
        <v>9</v>
      </c>
      <c r="J2438" s="568">
        <v>10.5</v>
      </c>
      <c r="K2438" s="568">
        <v>12</v>
      </c>
      <c r="L2438" s="568">
        <v>12</v>
      </c>
      <c r="M2438" s="568">
        <v>12</v>
      </c>
      <c r="N2438" s="568">
        <v>12</v>
      </c>
      <c r="O2438" s="567" t="s">
        <v>2389</v>
      </c>
      <c r="P2438" s="568">
        <v>11</v>
      </c>
      <c r="Q2438" s="568">
        <v>12</v>
      </c>
      <c r="R2438" s="547">
        <v>12</v>
      </c>
      <c r="S2438" s="547">
        <v>12</v>
      </c>
      <c r="T2438" s="547">
        <v>12</v>
      </c>
      <c r="U2438" s="547">
        <v>12</v>
      </c>
      <c r="V2438" s="547" t="s">
        <v>1669</v>
      </c>
      <c r="W2438" s="547">
        <v>12</v>
      </c>
      <c r="X2438" s="547">
        <v>11</v>
      </c>
      <c r="Y2438" s="547">
        <v>12</v>
      </c>
      <c r="Z2438" s="568">
        <v>12</v>
      </c>
      <c r="AA2438" s="568">
        <v>12</v>
      </c>
      <c r="AB2438" s="568">
        <v>12</v>
      </c>
      <c r="AC2438" s="567" t="s">
        <v>3149</v>
      </c>
      <c r="AD2438" s="568">
        <v>12</v>
      </c>
      <c r="AE2438" s="568">
        <v>12</v>
      </c>
      <c r="AF2438" s="568">
        <v>12</v>
      </c>
      <c r="AG2438" s="568" t="s">
        <v>1663</v>
      </c>
      <c r="AH2438" s="568">
        <v>12</v>
      </c>
      <c r="AI2438" s="567" t="s">
        <v>3198</v>
      </c>
      <c r="AJ2438" s="568">
        <v>12</v>
      </c>
      <c r="AK2438" s="567" t="s">
        <v>2507</v>
      </c>
      <c r="AL2438" s="568">
        <v>12</v>
      </c>
      <c r="AM2438" s="568" t="s">
        <v>2479</v>
      </c>
      <c r="AN2438" s="568">
        <v>6</v>
      </c>
      <c r="AO2438" s="568" t="s">
        <v>3197</v>
      </c>
    </row>
    <row r="2439" spans="1:41" ht="15" customHeight="1">
      <c r="A2439" s="514" t="s">
        <v>827</v>
      </c>
      <c r="B2439" s="512" t="s">
        <v>2316</v>
      </c>
      <c r="C2439" s="576">
        <v>9.5</v>
      </c>
      <c r="D2439" s="577">
        <v>9.5</v>
      </c>
      <c r="E2439" s="568">
        <v>9.5</v>
      </c>
      <c r="F2439" s="568" t="s">
        <v>2328</v>
      </c>
      <c r="G2439" s="568">
        <v>9.5</v>
      </c>
      <c r="H2439" s="568">
        <v>9.25</v>
      </c>
      <c r="I2439" s="568">
        <v>9.5</v>
      </c>
      <c r="J2439" s="568">
        <v>11</v>
      </c>
      <c r="K2439" s="568" t="s">
        <v>1949</v>
      </c>
      <c r="L2439" s="568">
        <v>12</v>
      </c>
      <c r="M2439" s="568">
        <v>12</v>
      </c>
      <c r="N2439" s="568">
        <v>12</v>
      </c>
      <c r="O2439" s="568">
        <v>12</v>
      </c>
      <c r="P2439" s="568">
        <v>11</v>
      </c>
      <c r="Q2439" s="568">
        <v>12</v>
      </c>
      <c r="R2439" s="547">
        <v>12</v>
      </c>
      <c r="S2439" s="547">
        <v>12</v>
      </c>
      <c r="T2439" s="547">
        <v>12</v>
      </c>
      <c r="U2439" s="547">
        <v>12</v>
      </c>
      <c r="V2439" s="547">
        <v>12</v>
      </c>
      <c r="W2439" s="547">
        <v>12</v>
      </c>
      <c r="X2439" s="547">
        <v>11</v>
      </c>
      <c r="Y2439" s="547">
        <v>12</v>
      </c>
      <c r="Z2439" s="568">
        <v>12</v>
      </c>
      <c r="AA2439" s="568">
        <v>12</v>
      </c>
      <c r="AB2439" s="568">
        <v>12</v>
      </c>
      <c r="AC2439" s="567" t="s">
        <v>3149</v>
      </c>
      <c r="AD2439" s="568">
        <v>12</v>
      </c>
      <c r="AE2439" s="568">
        <v>12</v>
      </c>
      <c r="AF2439" s="568">
        <v>12</v>
      </c>
      <c r="AG2439" s="568" t="s">
        <v>1663</v>
      </c>
      <c r="AH2439" s="567" t="s">
        <v>3204</v>
      </c>
      <c r="AI2439" s="567" t="s">
        <v>3205</v>
      </c>
      <c r="AJ2439" s="568">
        <v>10</v>
      </c>
      <c r="AK2439" s="567" t="s">
        <v>2817</v>
      </c>
      <c r="AL2439" s="568">
        <v>12</v>
      </c>
      <c r="AM2439" s="568">
        <v>7.5</v>
      </c>
      <c r="AN2439" s="568">
        <v>8</v>
      </c>
      <c r="AO2439" s="568" t="s">
        <v>3199</v>
      </c>
    </row>
    <row r="2440" spans="1:41" ht="15" customHeight="1">
      <c r="A2440" s="514" t="s">
        <v>828</v>
      </c>
      <c r="B2440" s="512" t="s">
        <v>2317</v>
      </c>
      <c r="C2440" s="576">
        <v>10</v>
      </c>
      <c r="D2440" s="577">
        <v>10</v>
      </c>
      <c r="E2440" s="568">
        <v>10</v>
      </c>
      <c r="F2440" s="547" t="s">
        <v>2323</v>
      </c>
      <c r="G2440" s="568">
        <v>10</v>
      </c>
      <c r="H2440" s="568">
        <v>9.5</v>
      </c>
      <c r="I2440" s="568">
        <v>9.5</v>
      </c>
      <c r="J2440" s="568">
        <v>11</v>
      </c>
      <c r="K2440" s="568" t="s">
        <v>2526</v>
      </c>
      <c r="L2440" s="568" t="s">
        <v>76</v>
      </c>
      <c r="M2440" s="568">
        <v>12</v>
      </c>
      <c r="N2440" s="568" t="s">
        <v>76</v>
      </c>
      <c r="O2440" s="568">
        <v>12</v>
      </c>
      <c r="P2440" s="568">
        <v>11</v>
      </c>
      <c r="Q2440" s="568" t="s">
        <v>76</v>
      </c>
      <c r="R2440" s="547">
        <v>7.75</v>
      </c>
      <c r="S2440" s="547">
        <v>11</v>
      </c>
      <c r="T2440" s="547">
        <v>11</v>
      </c>
      <c r="U2440" s="547" t="s">
        <v>76</v>
      </c>
      <c r="V2440" s="547">
        <v>12</v>
      </c>
      <c r="W2440" s="547">
        <v>12</v>
      </c>
      <c r="X2440" s="547">
        <v>11</v>
      </c>
      <c r="Y2440" s="546" t="s">
        <v>2996</v>
      </c>
      <c r="Z2440" s="567" t="s">
        <v>76</v>
      </c>
      <c r="AA2440" s="567" t="s">
        <v>76</v>
      </c>
      <c r="AB2440" s="568">
        <v>12</v>
      </c>
      <c r="AC2440" s="567" t="s">
        <v>1342</v>
      </c>
      <c r="AD2440" s="568">
        <v>12</v>
      </c>
      <c r="AE2440" s="568" t="s">
        <v>76</v>
      </c>
      <c r="AF2440" s="568">
        <v>11</v>
      </c>
      <c r="AG2440" s="568" t="s">
        <v>76</v>
      </c>
      <c r="AH2440" s="567" t="s">
        <v>1493</v>
      </c>
      <c r="AI2440" s="567" t="s">
        <v>2611</v>
      </c>
      <c r="AJ2440" s="568">
        <v>10</v>
      </c>
      <c r="AK2440" s="567" t="s">
        <v>1939</v>
      </c>
      <c r="AL2440" s="568">
        <v>12</v>
      </c>
      <c r="AM2440" s="568">
        <v>5.5</v>
      </c>
      <c r="AN2440" s="568">
        <v>8</v>
      </c>
      <c r="AO2440" s="568" t="s">
        <v>3200</v>
      </c>
    </row>
    <row r="2441" spans="1:41" ht="15" customHeight="1">
      <c r="A2441" s="514" t="s">
        <v>854</v>
      </c>
      <c r="B2441" s="512" t="s">
        <v>2318</v>
      </c>
      <c r="C2441" s="576" t="s">
        <v>76</v>
      </c>
      <c r="D2441" s="577">
        <v>10</v>
      </c>
      <c r="E2441" s="568" t="s">
        <v>76</v>
      </c>
      <c r="F2441" s="568" t="s">
        <v>76</v>
      </c>
      <c r="G2441" s="568">
        <v>10</v>
      </c>
      <c r="H2441" s="568">
        <v>9.5</v>
      </c>
      <c r="I2441" s="568">
        <v>9.5</v>
      </c>
      <c r="J2441" s="568">
        <v>11</v>
      </c>
      <c r="K2441" s="568" t="s">
        <v>2249</v>
      </c>
      <c r="L2441" s="568" t="s">
        <v>76</v>
      </c>
      <c r="M2441" s="568" t="s">
        <v>76</v>
      </c>
      <c r="N2441" s="568" t="s">
        <v>76</v>
      </c>
      <c r="O2441" s="568">
        <v>12</v>
      </c>
      <c r="P2441" s="568" t="s">
        <v>76</v>
      </c>
      <c r="Q2441" s="568" t="s">
        <v>76</v>
      </c>
      <c r="R2441" s="547">
        <v>7.75</v>
      </c>
      <c r="S2441" s="547" t="s">
        <v>76</v>
      </c>
      <c r="T2441" s="547">
        <v>10</v>
      </c>
      <c r="U2441" s="547" t="s">
        <v>76</v>
      </c>
      <c r="V2441" s="547">
        <v>12</v>
      </c>
      <c r="W2441" s="547">
        <v>12</v>
      </c>
      <c r="X2441" s="547">
        <v>11</v>
      </c>
      <c r="Y2441" s="547" t="s">
        <v>3161</v>
      </c>
      <c r="Z2441" s="567" t="s">
        <v>76</v>
      </c>
      <c r="AA2441" s="567" t="s">
        <v>76</v>
      </c>
      <c r="AB2441" s="568">
        <v>12</v>
      </c>
      <c r="AC2441" s="567" t="s">
        <v>1342</v>
      </c>
      <c r="AD2441" s="568">
        <v>12</v>
      </c>
      <c r="AE2441" s="568" t="s">
        <v>76</v>
      </c>
      <c r="AF2441" s="568">
        <v>11</v>
      </c>
      <c r="AG2441" s="568" t="s">
        <v>76</v>
      </c>
      <c r="AH2441" s="567" t="s">
        <v>3206</v>
      </c>
      <c r="AI2441" s="567" t="s">
        <v>3209</v>
      </c>
      <c r="AJ2441" s="568">
        <v>10</v>
      </c>
      <c r="AK2441" s="567" t="s">
        <v>3175</v>
      </c>
      <c r="AL2441" s="568">
        <v>12</v>
      </c>
      <c r="AM2441" s="568" t="s">
        <v>76</v>
      </c>
      <c r="AN2441" s="568">
        <v>8</v>
      </c>
      <c r="AO2441" s="568" t="s">
        <v>76</v>
      </c>
    </row>
    <row r="2442" spans="1:41" ht="15" customHeight="1">
      <c r="A2442" s="2639" t="s">
        <v>388</v>
      </c>
      <c r="B2442" s="2639"/>
      <c r="C2442" s="568"/>
      <c r="D2442" s="568"/>
      <c r="E2442" s="568"/>
      <c r="F2442" s="568"/>
      <c r="G2442" s="568"/>
      <c r="H2442" s="568"/>
      <c r="I2442" s="568"/>
      <c r="J2442" s="568"/>
      <c r="K2442" s="568"/>
      <c r="L2442" s="568"/>
      <c r="M2442" s="568"/>
      <c r="N2442" s="568"/>
      <c r="O2442" s="567" t="s">
        <v>311</v>
      </c>
      <c r="P2442" s="568"/>
      <c r="Q2442" s="567"/>
      <c r="R2442" s="547"/>
      <c r="S2442" s="547"/>
      <c r="T2442" s="547"/>
      <c r="U2442" s="547"/>
      <c r="V2442" s="547"/>
      <c r="W2442" s="547"/>
      <c r="X2442" s="546"/>
      <c r="Y2442" s="547"/>
      <c r="Z2442" s="567"/>
      <c r="AA2442" s="567"/>
      <c r="AB2442" s="568"/>
      <c r="AC2442" s="567"/>
      <c r="AD2442" s="568"/>
      <c r="AE2442" s="568"/>
      <c r="AF2442" s="568"/>
      <c r="AG2442" s="568"/>
      <c r="AH2442" s="567"/>
      <c r="AI2442" s="567"/>
      <c r="AJ2442" s="567"/>
      <c r="AK2442" s="567"/>
      <c r="AL2442" s="567"/>
      <c r="AM2442" s="567"/>
      <c r="AN2442" s="568"/>
      <c r="AO2442" s="568"/>
    </row>
    <row r="2443" spans="1:41" ht="15" customHeight="1">
      <c r="A2443" s="2639" t="s">
        <v>389</v>
      </c>
      <c r="B2443" s="2639"/>
      <c r="C2443" s="568"/>
      <c r="D2443" s="568"/>
      <c r="E2443" s="568"/>
      <c r="F2443" s="568"/>
      <c r="G2443" s="568"/>
      <c r="H2443" s="568"/>
      <c r="I2443" s="568"/>
      <c r="J2443" s="568"/>
      <c r="K2443" s="568"/>
      <c r="L2443" s="568"/>
      <c r="M2443" s="568"/>
      <c r="N2443" s="568"/>
      <c r="O2443" s="567"/>
      <c r="P2443" s="568"/>
      <c r="Q2443" s="567"/>
      <c r="R2443" s="547"/>
      <c r="S2443" s="547"/>
      <c r="T2443" s="547"/>
      <c r="U2443" s="547"/>
      <c r="V2443" s="547"/>
      <c r="W2443" s="547"/>
      <c r="X2443" s="546"/>
      <c r="Y2443" s="547"/>
      <c r="Z2443" s="567"/>
      <c r="AA2443" s="567"/>
      <c r="AB2443" s="568"/>
      <c r="AC2443" s="567"/>
      <c r="AD2443" s="568"/>
      <c r="AE2443" s="568"/>
      <c r="AF2443" s="568"/>
      <c r="AG2443" s="568"/>
      <c r="AH2443" s="567"/>
      <c r="AI2443" s="567"/>
      <c r="AJ2443" s="567"/>
      <c r="AK2443" s="567"/>
      <c r="AL2443" s="567"/>
      <c r="AM2443" s="567"/>
      <c r="AN2443" s="568"/>
      <c r="AO2443" s="568"/>
    </row>
    <row r="2444" spans="1:41" ht="15" customHeight="1">
      <c r="A2444" s="563"/>
      <c r="B2444" s="564" t="s">
        <v>390</v>
      </c>
      <c r="C2444" s="568">
        <v>11</v>
      </c>
      <c r="D2444" s="568">
        <v>8</v>
      </c>
      <c r="E2444" s="568">
        <v>13</v>
      </c>
      <c r="F2444" s="568">
        <v>12</v>
      </c>
      <c r="G2444" s="547" t="s">
        <v>2323</v>
      </c>
      <c r="H2444" s="568">
        <v>12</v>
      </c>
      <c r="I2444" s="568">
        <v>10</v>
      </c>
      <c r="J2444" s="568">
        <v>11</v>
      </c>
      <c r="K2444" s="568">
        <v>13</v>
      </c>
      <c r="L2444" s="568">
        <v>13</v>
      </c>
      <c r="M2444" s="568">
        <v>13</v>
      </c>
      <c r="N2444" s="568">
        <v>13</v>
      </c>
      <c r="O2444" s="568">
        <v>13</v>
      </c>
      <c r="P2444" s="568">
        <v>13</v>
      </c>
      <c r="Q2444" s="568">
        <v>12</v>
      </c>
      <c r="R2444" s="547">
        <v>13</v>
      </c>
      <c r="S2444" s="547">
        <v>13</v>
      </c>
      <c r="T2444" s="547">
        <v>13</v>
      </c>
      <c r="U2444" s="547">
        <v>13</v>
      </c>
      <c r="V2444" s="547">
        <v>13</v>
      </c>
      <c r="W2444" s="547">
        <v>13</v>
      </c>
      <c r="X2444" s="547">
        <v>11</v>
      </c>
      <c r="Y2444" s="547">
        <v>13</v>
      </c>
      <c r="Z2444" s="568">
        <v>11.5</v>
      </c>
      <c r="AA2444" s="568">
        <v>13</v>
      </c>
      <c r="AB2444" s="568">
        <v>13</v>
      </c>
      <c r="AC2444" s="568">
        <v>13</v>
      </c>
      <c r="AD2444" s="568">
        <v>9</v>
      </c>
      <c r="AE2444" s="568">
        <v>12.5</v>
      </c>
      <c r="AF2444" s="568">
        <v>13</v>
      </c>
      <c r="AG2444" s="568">
        <v>13</v>
      </c>
      <c r="AH2444" s="568">
        <v>13</v>
      </c>
      <c r="AI2444" s="568">
        <v>13</v>
      </c>
      <c r="AJ2444" s="568">
        <v>13</v>
      </c>
      <c r="AK2444" s="568">
        <v>13</v>
      </c>
      <c r="AL2444" s="568">
        <v>13</v>
      </c>
      <c r="AM2444" s="568">
        <v>13</v>
      </c>
      <c r="AN2444" s="568">
        <v>8</v>
      </c>
      <c r="AO2444" s="568">
        <v>13</v>
      </c>
    </row>
    <row r="2445" spans="1:41" ht="15" customHeight="1">
      <c r="A2445" s="563"/>
      <c r="B2445" s="564" t="s">
        <v>391</v>
      </c>
      <c r="C2445" s="568" t="s">
        <v>76</v>
      </c>
      <c r="D2445" s="568">
        <v>11</v>
      </c>
      <c r="E2445" s="568" t="s">
        <v>76</v>
      </c>
      <c r="F2445" s="568" t="s">
        <v>76</v>
      </c>
      <c r="G2445" s="568" t="s">
        <v>76</v>
      </c>
      <c r="H2445" s="568"/>
      <c r="I2445" s="568" t="s">
        <v>76</v>
      </c>
      <c r="J2445" s="568" t="s">
        <v>76</v>
      </c>
      <c r="K2445" s="568" t="s">
        <v>76</v>
      </c>
      <c r="L2445" s="568" t="s">
        <v>76</v>
      </c>
      <c r="M2445" s="568" t="s">
        <v>76</v>
      </c>
      <c r="N2445" s="568" t="s">
        <v>76</v>
      </c>
      <c r="O2445" s="567" t="s">
        <v>76</v>
      </c>
      <c r="P2445" s="568" t="s">
        <v>76</v>
      </c>
      <c r="Q2445" s="568" t="s">
        <v>76</v>
      </c>
      <c r="R2445" s="547"/>
      <c r="S2445" s="547" t="s">
        <v>76</v>
      </c>
      <c r="T2445" s="547" t="s">
        <v>76</v>
      </c>
      <c r="U2445" s="547" t="s">
        <v>76</v>
      </c>
      <c r="V2445" s="547" t="s">
        <v>76</v>
      </c>
      <c r="W2445" s="547" t="s">
        <v>76</v>
      </c>
      <c r="X2445" s="547">
        <v>13</v>
      </c>
      <c r="Y2445" s="547" t="s">
        <v>76</v>
      </c>
      <c r="Z2445" s="568" t="s">
        <v>76</v>
      </c>
      <c r="AA2445" s="568"/>
      <c r="AB2445" s="568" t="s">
        <v>76</v>
      </c>
      <c r="AC2445" s="568" t="s">
        <v>76</v>
      </c>
      <c r="AD2445" s="568" t="s">
        <v>76</v>
      </c>
      <c r="AE2445" s="568" t="s">
        <v>76</v>
      </c>
      <c r="AF2445" s="568" t="s">
        <v>76</v>
      </c>
      <c r="AG2445" s="568" t="s">
        <v>76</v>
      </c>
      <c r="AH2445" s="567" t="s">
        <v>76</v>
      </c>
      <c r="AI2445" s="568" t="s">
        <v>76</v>
      </c>
      <c r="AJ2445" s="568" t="s">
        <v>76</v>
      </c>
      <c r="AK2445" s="567" t="s">
        <v>76</v>
      </c>
      <c r="AL2445" s="568" t="s">
        <v>76</v>
      </c>
      <c r="AM2445" s="568"/>
      <c r="AN2445" s="568" t="s">
        <v>76</v>
      </c>
      <c r="AO2445" s="568">
        <v>13</v>
      </c>
    </row>
    <row r="2446" spans="1:41" ht="15" customHeight="1">
      <c r="A2446" s="2639" t="s">
        <v>400</v>
      </c>
      <c r="B2446" s="2639"/>
      <c r="C2446" s="568"/>
      <c r="D2446" s="568"/>
      <c r="E2446" s="568"/>
      <c r="F2446" s="568"/>
      <c r="G2446" s="568"/>
      <c r="H2446" s="568"/>
      <c r="I2446" s="568"/>
      <c r="J2446" s="568"/>
      <c r="K2446" s="568"/>
      <c r="L2446" s="568"/>
      <c r="M2446" s="568"/>
      <c r="N2446" s="568"/>
      <c r="O2446" s="567"/>
      <c r="P2446" s="568"/>
      <c r="Q2446" s="567"/>
      <c r="R2446" s="547"/>
      <c r="S2446" s="547"/>
      <c r="T2446" s="547"/>
      <c r="U2446" s="547"/>
      <c r="V2446" s="547"/>
      <c r="W2446" s="547"/>
      <c r="X2446" s="547"/>
      <c r="Y2446" s="547"/>
      <c r="Z2446" s="567"/>
      <c r="AA2446" s="567"/>
      <c r="AB2446" s="568"/>
      <c r="AC2446" s="568"/>
      <c r="AD2446" s="568"/>
      <c r="AE2446" s="568"/>
      <c r="AF2446" s="568"/>
      <c r="AG2446" s="568"/>
      <c r="AH2446" s="567"/>
      <c r="AI2446" s="568"/>
      <c r="AJ2446" s="568"/>
      <c r="AK2446" s="567"/>
      <c r="AL2446" s="568"/>
      <c r="AM2446" s="568"/>
      <c r="AN2446" s="568"/>
      <c r="AO2446" s="568"/>
    </row>
    <row r="2447" spans="1:41" ht="15" customHeight="1">
      <c r="B2447" s="564" t="s">
        <v>390</v>
      </c>
      <c r="C2447" s="568">
        <v>13</v>
      </c>
      <c r="D2447" s="568">
        <v>13</v>
      </c>
      <c r="E2447" s="568">
        <v>13</v>
      </c>
      <c r="F2447" s="568">
        <v>13</v>
      </c>
      <c r="G2447" s="568">
        <v>12.5</v>
      </c>
      <c r="H2447" s="568">
        <v>12</v>
      </c>
      <c r="I2447" s="568">
        <v>13</v>
      </c>
      <c r="J2447" s="568">
        <v>13</v>
      </c>
      <c r="K2447" s="568">
        <v>13</v>
      </c>
      <c r="L2447" s="568">
        <v>13</v>
      </c>
      <c r="M2447" s="568">
        <v>13</v>
      </c>
      <c r="N2447" s="568">
        <v>13</v>
      </c>
      <c r="O2447" s="568">
        <v>13</v>
      </c>
      <c r="P2447" s="568">
        <v>13</v>
      </c>
      <c r="Q2447" s="568">
        <v>13</v>
      </c>
      <c r="R2447" s="547">
        <v>13</v>
      </c>
      <c r="S2447" s="547">
        <v>13</v>
      </c>
      <c r="T2447" s="547">
        <v>13</v>
      </c>
      <c r="U2447" s="547">
        <v>13</v>
      </c>
      <c r="V2447" s="547">
        <v>13</v>
      </c>
      <c r="W2447" s="547">
        <v>13</v>
      </c>
      <c r="X2447" s="547">
        <v>13</v>
      </c>
      <c r="Y2447" s="547">
        <v>13</v>
      </c>
      <c r="Z2447" s="568">
        <v>11.5</v>
      </c>
      <c r="AA2447" s="568">
        <v>13</v>
      </c>
      <c r="AB2447" s="568">
        <v>13</v>
      </c>
      <c r="AC2447" s="568">
        <v>13</v>
      </c>
      <c r="AD2447" s="568">
        <v>13</v>
      </c>
      <c r="AE2447" s="568">
        <v>13</v>
      </c>
      <c r="AF2447" s="568">
        <v>13</v>
      </c>
      <c r="AG2447" s="568">
        <v>13</v>
      </c>
      <c r="AH2447" s="568">
        <v>13</v>
      </c>
      <c r="AI2447" s="568">
        <v>12.5</v>
      </c>
      <c r="AJ2447" s="568">
        <v>13</v>
      </c>
      <c r="AK2447" s="568">
        <v>13</v>
      </c>
      <c r="AL2447" s="568">
        <v>13</v>
      </c>
      <c r="AM2447" s="568">
        <v>13</v>
      </c>
      <c r="AN2447" s="568">
        <v>13</v>
      </c>
      <c r="AO2447" s="568">
        <v>13</v>
      </c>
    </row>
    <row r="2448" spans="1:41" ht="15" customHeight="1">
      <c r="B2448" s="564" t="s">
        <v>391</v>
      </c>
      <c r="C2448" s="568" t="s">
        <v>76</v>
      </c>
      <c r="D2448" s="568" t="s">
        <v>76</v>
      </c>
      <c r="E2448" s="568" t="s">
        <v>76</v>
      </c>
      <c r="F2448" s="568" t="s">
        <v>76</v>
      </c>
      <c r="G2448" s="568" t="s">
        <v>76</v>
      </c>
      <c r="H2448" s="568" t="s">
        <v>76</v>
      </c>
      <c r="I2448" s="568" t="s">
        <v>76</v>
      </c>
      <c r="J2448" s="568" t="s">
        <v>76</v>
      </c>
      <c r="K2448" s="568" t="s">
        <v>76</v>
      </c>
      <c r="L2448" s="568" t="s">
        <v>76</v>
      </c>
      <c r="M2448" s="568" t="s">
        <v>76</v>
      </c>
      <c r="N2448" s="568" t="s">
        <v>76</v>
      </c>
      <c r="O2448" s="568" t="s">
        <v>76</v>
      </c>
      <c r="P2448" s="567" t="s">
        <v>76</v>
      </c>
      <c r="Q2448" s="567" t="s">
        <v>76</v>
      </c>
      <c r="R2448" s="547"/>
      <c r="S2448" s="547" t="s">
        <v>76</v>
      </c>
      <c r="T2448" s="547" t="s">
        <v>76</v>
      </c>
      <c r="U2448" s="547" t="s">
        <v>76</v>
      </c>
      <c r="V2448" s="547" t="s">
        <v>76</v>
      </c>
      <c r="W2448" s="547" t="s">
        <v>76</v>
      </c>
      <c r="X2448" s="547" t="s">
        <v>76</v>
      </c>
      <c r="Y2448" s="547" t="s">
        <v>76</v>
      </c>
      <c r="Z2448" s="568" t="s">
        <v>76</v>
      </c>
      <c r="AA2448" s="568" t="s">
        <v>76</v>
      </c>
      <c r="AB2448" s="568" t="s">
        <v>76</v>
      </c>
      <c r="AC2448" s="568" t="s">
        <v>76</v>
      </c>
      <c r="AD2448" s="568" t="s">
        <v>76</v>
      </c>
      <c r="AE2448" s="568" t="s">
        <v>76</v>
      </c>
      <c r="AF2448" s="568" t="s">
        <v>76</v>
      </c>
      <c r="AG2448" s="568"/>
      <c r="AH2448" s="568" t="s">
        <v>76</v>
      </c>
      <c r="AI2448" s="568">
        <v>13</v>
      </c>
      <c r="AJ2448" s="568" t="s">
        <v>76</v>
      </c>
      <c r="AK2448" s="567" t="s">
        <v>76</v>
      </c>
      <c r="AL2448" s="568" t="s">
        <v>76</v>
      </c>
      <c r="AM2448" s="568"/>
      <c r="AN2448" s="568" t="s">
        <v>76</v>
      </c>
      <c r="AO2448" s="568">
        <v>13</v>
      </c>
    </row>
    <row r="2449" spans="1:41" ht="15" customHeight="1">
      <c r="A2449" s="2639" t="s">
        <v>47</v>
      </c>
      <c r="B2449" s="2639"/>
      <c r="C2449" s="568"/>
      <c r="D2449" s="568"/>
      <c r="E2449" s="568"/>
      <c r="F2449" s="568"/>
      <c r="G2449" s="568"/>
      <c r="H2449" s="568"/>
      <c r="I2449" s="568"/>
      <c r="J2449" s="568"/>
      <c r="K2449" s="568"/>
      <c r="L2449" s="568"/>
      <c r="M2449" s="568"/>
      <c r="N2449" s="568"/>
      <c r="O2449" s="568"/>
      <c r="P2449" s="567"/>
      <c r="Q2449" s="567"/>
      <c r="R2449" s="547" t="s">
        <v>1285</v>
      </c>
      <c r="S2449" s="547"/>
      <c r="T2449" s="547"/>
      <c r="U2449" s="547"/>
      <c r="V2449" s="547"/>
      <c r="W2449" s="547"/>
      <c r="X2449" s="547"/>
      <c r="Y2449" s="547"/>
      <c r="Z2449" s="568"/>
      <c r="AA2449" s="568"/>
      <c r="AB2449" s="568"/>
      <c r="AC2449" s="568"/>
      <c r="AD2449" s="568"/>
      <c r="AE2449" s="568"/>
      <c r="AF2449" s="568"/>
      <c r="AG2449" s="568"/>
      <c r="AH2449" s="568"/>
      <c r="AI2449" s="568"/>
      <c r="AJ2449" s="568"/>
      <c r="AK2449" s="567"/>
      <c r="AL2449" s="568"/>
      <c r="AM2449" s="568"/>
      <c r="AN2449" s="568"/>
      <c r="AO2449" s="568"/>
    </row>
    <row r="2450" spans="1:41" ht="15" customHeight="1">
      <c r="B2450" s="564" t="s">
        <v>390</v>
      </c>
      <c r="C2450" s="568">
        <v>13</v>
      </c>
      <c r="D2450" s="547">
        <v>13</v>
      </c>
      <c r="E2450" s="547">
        <v>12</v>
      </c>
      <c r="F2450" s="568">
        <v>13</v>
      </c>
      <c r="G2450" s="547" t="s">
        <v>1645</v>
      </c>
      <c r="H2450" s="568">
        <v>10.5</v>
      </c>
      <c r="I2450" s="568">
        <v>13</v>
      </c>
      <c r="J2450" s="568">
        <v>12.5</v>
      </c>
      <c r="K2450" s="568">
        <v>15</v>
      </c>
      <c r="L2450" s="568">
        <v>15.5</v>
      </c>
      <c r="M2450" s="568">
        <v>13</v>
      </c>
      <c r="N2450" s="568">
        <v>13</v>
      </c>
      <c r="O2450" s="568">
        <v>13</v>
      </c>
      <c r="P2450" s="568">
        <v>13</v>
      </c>
      <c r="Q2450" s="570">
        <v>11.5</v>
      </c>
      <c r="R2450" s="547">
        <v>14.5</v>
      </c>
      <c r="S2450" s="547">
        <v>13</v>
      </c>
      <c r="T2450" s="547">
        <v>13</v>
      </c>
      <c r="U2450" s="547">
        <v>13</v>
      </c>
      <c r="V2450" s="547">
        <v>17</v>
      </c>
      <c r="W2450" s="547">
        <v>16.5</v>
      </c>
      <c r="X2450" s="547">
        <v>14.5</v>
      </c>
      <c r="Y2450" s="547">
        <v>11.5</v>
      </c>
      <c r="Z2450" s="568">
        <v>11.5</v>
      </c>
      <c r="AA2450" s="568">
        <v>13</v>
      </c>
      <c r="AB2450" s="568">
        <v>11.5</v>
      </c>
      <c r="AC2450" s="568">
        <v>15.3</v>
      </c>
      <c r="AD2450" s="568">
        <v>15</v>
      </c>
      <c r="AE2450" s="568">
        <v>13</v>
      </c>
      <c r="AF2450" s="568">
        <v>11.5</v>
      </c>
      <c r="AG2450" s="568">
        <v>13</v>
      </c>
      <c r="AH2450" s="568">
        <v>14.5</v>
      </c>
      <c r="AI2450" s="568">
        <v>14</v>
      </c>
      <c r="AJ2450" s="568">
        <v>13</v>
      </c>
      <c r="AK2450" s="568">
        <v>11.5</v>
      </c>
      <c r="AL2450" s="568" t="s">
        <v>76</v>
      </c>
      <c r="AM2450" s="568" t="s">
        <v>76</v>
      </c>
      <c r="AN2450" s="568">
        <v>12</v>
      </c>
      <c r="AO2450" s="568">
        <v>13</v>
      </c>
    </row>
    <row r="2451" spans="1:41" ht="15" customHeight="1">
      <c r="B2451" s="564" t="s">
        <v>391</v>
      </c>
      <c r="C2451" s="568"/>
      <c r="D2451" s="568" t="s">
        <v>76</v>
      </c>
      <c r="E2451" s="568" t="s">
        <v>76</v>
      </c>
      <c r="F2451" s="568" t="s">
        <v>76</v>
      </c>
      <c r="G2451" s="568" t="s">
        <v>76</v>
      </c>
      <c r="H2451" s="568" t="s">
        <v>76</v>
      </c>
      <c r="I2451" s="568" t="s">
        <v>76</v>
      </c>
      <c r="J2451" s="568">
        <v>14</v>
      </c>
      <c r="K2451" s="568" t="s">
        <v>76</v>
      </c>
      <c r="L2451" s="568" t="s">
        <v>76</v>
      </c>
      <c r="M2451" s="568" t="s">
        <v>76</v>
      </c>
      <c r="N2451" s="568" t="s">
        <v>76</v>
      </c>
      <c r="O2451" s="568" t="s">
        <v>76</v>
      </c>
      <c r="P2451" s="567" t="s">
        <v>76</v>
      </c>
      <c r="Q2451" s="567" t="s">
        <v>76</v>
      </c>
      <c r="R2451" s="547" t="s">
        <v>76</v>
      </c>
      <c r="S2451" s="547" t="s">
        <v>76</v>
      </c>
      <c r="T2451" s="547" t="s">
        <v>76</v>
      </c>
      <c r="U2451" s="547" t="s">
        <v>76</v>
      </c>
      <c r="V2451" s="547">
        <v>18</v>
      </c>
      <c r="W2451" s="547" t="s">
        <v>76</v>
      </c>
      <c r="X2451" s="547" t="s">
        <v>76</v>
      </c>
      <c r="Y2451" s="547" t="s">
        <v>76</v>
      </c>
      <c r="Z2451" s="568" t="s">
        <v>76</v>
      </c>
      <c r="AA2451" s="568" t="s">
        <v>76</v>
      </c>
      <c r="AB2451" s="568" t="s">
        <v>76</v>
      </c>
      <c r="AC2451" s="568" t="s">
        <v>3163</v>
      </c>
      <c r="AD2451" s="568" t="s">
        <v>76</v>
      </c>
      <c r="AE2451" s="568" t="s">
        <v>76</v>
      </c>
      <c r="AF2451" s="568" t="s">
        <v>76</v>
      </c>
      <c r="AG2451" s="568" t="s">
        <v>76</v>
      </c>
      <c r="AH2451" s="568" t="s">
        <v>76</v>
      </c>
      <c r="AI2451" s="568" t="s">
        <v>76</v>
      </c>
      <c r="AJ2451" s="568" t="s">
        <v>76</v>
      </c>
      <c r="AK2451" s="567" t="s">
        <v>76</v>
      </c>
      <c r="AL2451" s="568" t="s">
        <v>76</v>
      </c>
      <c r="AM2451" s="568" t="s">
        <v>76</v>
      </c>
      <c r="AN2451" s="568">
        <v>13</v>
      </c>
      <c r="AO2451" s="568">
        <v>15.5</v>
      </c>
    </row>
    <row r="2452" spans="1:41" ht="15" customHeight="1">
      <c r="A2452" s="2639" t="s">
        <v>407</v>
      </c>
      <c r="B2452" s="2639"/>
      <c r="C2452" s="568"/>
      <c r="D2452" s="568"/>
      <c r="E2452" s="568"/>
      <c r="F2452" s="568"/>
      <c r="G2452" s="568"/>
      <c r="H2452" s="568"/>
      <c r="I2452" s="568"/>
      <c r="J2452" s="568"/>
      <c r="K2452" s="568"/>
      <c r="L2452" s="568"/>
      <c r="M2452" s="568"/>
      <c r="N2452" s="568"/>
      <c r="O2452" s="568"/>
      <c r="P2452" s="567"/>
      <c r="Q2452" s="567"/>
      <c r="R2452" s="547"/>
      <c r="S2452" s="547"/>
      <c r="T2452" s="547"/>
      <c r="U2452" s="547"/>
      <c r="V2452" s="547"/>
      <c r="W2452" s="547"/>
      <c r="X2452" s="547"/>
      <c r="Y2452" s="547"/>
      <c r="Z2452" s="567"/>
      <c r="AA2452" s="567"/>
      <c r="AB2452" s="568"/>
      <c r="AC2452" s="571"/>
      <c r="AD2452" s="568"/>
      <c r="AE2452" s="568"/>
      <c r="AF2452" s="568"/>
      <c r="AG2452" s="568"/>
      <c r="AH2452" s="568"/>
      <c r="AI2452" s="568"/>
      <c r="AJ2452" s="568"/>
      <c r="AK2452" s="567"/>
      <c r="AL2452" s="568"/>
      <c r="AM2452" s="568"/>
      <c r="AN2452" s="568"/>
      <c r="AO2452" s="568"/>
    </row>
    <row r="2453" spans="1:41" ht="15" customHeight="1">
      <c r="A2453" s="565" t="s">
        <v>856</v>
      </c>
      <c r="B2453" s="578" t="s">
        <v>1258</v>
      </c>
      <c r="C2453" s="568"/>
      <c r="D2453" s="568"/>
      <c r="E2453" s="568"/>
      <c r="F2453" s="568"/>
      <c r="G2453" s="568"/>
      <c r="H2453" s="568"/>
      <c r="I2453" s="568"/>
      <c r="J2453" s="568"/>
      <c r="K2453" s="568"/>
      <c r="L2453" s="568"/>
      <c r="M2453" s="568"/>
      <c r="N2453" s="568"/>
      <c r="O2453" s="568"/>
      <c r="P2453" s="567"/>
      <c r="Q2453" s="567"/>
      <c r="R2453" s="547"/>
      <c r="S2453" s="547"/>
      <c r="T2453" s="547"/>
      <c r="U2453" s="547"/>
      <c r="V2453" s="547"/>
      <c r="W2453" s="547"/>
      <c r="X2453" s="547"/>
      <c r="Y2453" s="547"/>
      <c r="Z2453" s="567"/>
      <c r="AA2453" s="567"/>
      <c r="AB2453" s="568"/>
      <c r="AC2453" s="568"/>
      <c r="AD2453" s="568"/>
      <c r="AE2453" s="568"/>
      <c r="AF2453" s="568"/>
      <c r="AG2453" s="568"/>
      <c r="AH2453" s="568"/>
      <c r="AI2453" s="568"/>
      <c r="AJ2453" s="568"/>
      <c r="AK2453" s="567"/>
      <c r="AL2453" s="568"/>
      <c r="AM2453" s="568"/>
      <c r="AN2453" s="568"/>
      <c r="AO2453" s="568"/>
    </row>
    <row r="2454" spans="1:41" ht="15" customHeight="1">
      <c r="A2454" s="565"/>
      <c r="B2454" s="564" t="s">
        <v>401</v>
      </c>
      <c r="C2454" s="568">
        <v>14</v>
      </c>
      <c r="D2454" s="568">
        <v>14</v>
      </c>
      <c r="E2454" s="547">
        <v>15</v>
      </c>
      <c r="F2454" s="568">
        <v>13</v>
      </c>
      <c r="G2454" s="568">
        <v>13</v>
      </c>
      <c r="H2454" s="568">
        <v>13</v>
      </c>
      <c r="I2454" s="568">
        <v>14</v>
      </c>
      <c r="J2454" s="568">
        <v>16</v>
      </c>
      <c r="K2454" s="568">
        <v>14.5</v>
      </c>
      <c r="L2454" s="568">
        <v>15</v>
      </c>
      <c r="M2454" s="568">
        <v>15.5</v>
      </c>
      <c r="N2454" s="568">
        <v>15</v>
      </c>
      <c r="O2454" s="568">
        <v>16.5</v>
      </c>
      <c r="P2454" s="568">
        <v>13.5</v>
      </c>
      <c r="Q2454" s="568">
        <v>13.5</v>
      </c>
      <c r="R2454" s="547">
        <v>14.5</v>
      </c>
      <c r="S2454" s="547">
        <v>14.5</v>
      </c>
      <c r="T2454" s="547">
        <v>16</v>
      </c>
      <c r="U2454" s="547">
        <v>15.5</v>
      </c>
      <c r="V2454" s="547">
        <v>15</v>
      </c>
      <c r="W2454" s="547">
        <v>14.5</v>
      </c>
      <c r="X2454" s="547">
        <v>14.5</v>
      </c>
      <c r="Y2454" s="547">
        <v>14.5</v>
      </c>
      <c r="Z2454" s="568">
        <v>14.5</v>
      </c>
      <c r="AA2454" s="568">
        <v>16</v>
      </c>
      <c r="AB2454" s="568">
        <v>15.5</v>
      </c>
      <c r="AC2454" s="568">
        <v>11.5</v>
      </c>
      <c r="AD2454" s="568">
        <v>15</v>
      </c>
      <c r="AE2454" s="568">
        <v>15.5</v>
      </c>
      <c r="AF2454" s="568">
        <v>13.5</v>
      </c>
      <c r="AG2454" s="568">
        <v>15</v>
      </c>
      <c r="AH2454" s="568">
        <v>13</v>
      </c>
      <c r="AI2454" s="568">
        <v>9</v>
      </c>
      <c r="AJ2454" s="568">
        <v>14</v>
      </c>
      <c r="AK2454" s="568">
        <v>15</v>
      </c>
      <c r="AL2454" s="568">
        <v>14.5</v>
      </c>
      <c r="AM2454" s="568">
        <v>13.5</v>
      </c>
      <c r="AN2454" s="568">
        <v>13</v>
      </c>
      <c r="AO2454" s="568">
        <v>12</v>
      </c>
    </row>
    <row r="2455" spans="1:41" ht="15" customHeight="1">
      <c r="A2455" s="565"/>
      <c r="B2455" s="564" t="s">
        <v>402</v>
      </c>
      <c r="C2455" s="568" t="s">
        <v>76</v>
      </c>
      <c r="D2455" s="568" t="s">
        <v>76</v>
      </c>
      <c r="E2455" s="568" t="s">
        <v>76</v>
      </c>
      <c r="F2455" s="568" t="s">
        <v>76</v>
      </c>
      <c r="G2455" s="568" t="s">
        <v>76</v>
      </c>
      <c r="H2455" s="568" t="s">
        <v>76</v>
      </c>
      <c r="I2455" s="568" t="s">
        <v>76</v>
      </c>
      <c r="J2455" s="568" t="s">
        <v>76</v>
      </c>
      <c r="K2455" s="568" t="s">
        <v>76</v>
      </c>
      <c r="L2455" s="568"/>
      <c r="M2455" s="568" t="s">
        <v>76</v>
      </c>
      <c r="N2455" s="568" t="s">
        <v>76</v>
      </c>
      <c r="O2455" s="568" t="s">
        <v>76</v>
      </c>
      <c r="P2455" s="567" t="s">
        <v>76</v>
      </c>
      <c r="Q2455" s="567" t="s">
        <v>76</v>
      </c>
      <c r="R2455" s="547" t="s">
        <v>76</v>
      </c>
      <c r="S2455" s="547" t="s">
        <v>76</v>
      </c>
      <c r="T2455" s="547" t="s">
        <v>76</v>
      </c>
      <c r="U2455" s="547" t="s">
        <v>76</v>
      </c>
      <c r="V2455" s="547" t="s">
        <v>76</v>
      </c>
      <c r="W2455" s="547" t="s">
        <v>76</v>
      </c>
      <c r="X2455" s="547" t="s">
        <v>76</v>
      </c>
      <c r="Y2455" s="547" t="s">
        <v>76</v>
      </c>
      <c r="Z2455" s="568" t="s">
        <v>76</v>
      </c>
      <c r="AA2455" s="568" t="s">
        <v>76</v>
      </c>
      <c r="AB2455" s="567" t="s">
        <v>76</v>
      </c>
      <c r="AC2455" s="568">
        <v>14.5</v>
      </c>
      <c r="AD2455" s="568" t="s">
        <v>76</v>
      </c>
      <c r="AE2455" s="568" t="s">
        <v>76</v>
      </c>
      <c r="AF2455" s="568" t="s">
        <v>76</v>
      </c>
      <c r="AG2455" s="568" t="s">
        <v>76</v>
      </c>
      <c r="AH2455" s="568" t="s">
        <v>76</v>
      </c>
      <c r="AI2455" s="568">
        <v>13</v>
      </c>
      <c r="AJ2455" s="568" t="s">
        <v>76</v>
      </c>
      <c r="AK2455" s="567" t="s">
        <v>76</v>
      </c>
      <c r="AL2455" s="568" t="s">
        <v>76</v>
      </c>
      <c r="AM2455" s="568">
        <v>14.5</v>
      </c>
      <c r="AN2455" s="568" t="s">
        <v>76</v>
      </c>
      <c r="AO2455" s="568">
        <v>13</v>
      </c>
    </row>
    <row r="2456" spans="1:41" ht="15" customHeight="1">
      <c r="A2456" s="565" t="s">
        <v>1085</v>
      </c>
      <c r="B2456" s="701" t="s">
        <v>1259</v>
      </c>
      <c r="C2456" s="568"/>
      <c r="D2456" s="568"/>
      <c r="E2456" s="568"/>
      <c r="F2456" s="568"/>
      <c r="G2456" s="568"/>
      <c r="H2456" s="568"/>
      <c r="I2456" s="568"/>
      <c r="J2456" s="568"/>
      <c r="K2456" s="568"/>
      <c r="L2456" s="568"/>
      <c r="M2456" s="568"/>
      <c r="N2456" s="568"/>
      <c r="O2456" s="568"/>
      <c r="P2456" s="567"/>
      <c r="Q2456" s="567"/>
      <c r="R2456" s="547"/>
      <c r="S2456" s="547"/>
      <c r="T2456" s="547"/>
      <c r="U2456" s="547"/>
      <c r="V2456" s="547"/>
      <c r="W2456" s="547"/>
      <c r="X2456" s="547"/>
      <c r="Y2456" s="547"/>
      <c r="Z2456" s="568"/>
      <c r="AA2456" s="568"/>
      <c r="AB2456" s="567"/>
      <c r="AC2456" s="568"/>
      <c r="AD2456" s="568"/>
      <c r="AE2456" s="568"/>
      <c r="AF2456" s="568"/>
      <c r="AG2456" s="568"/>
      <c r="AH2456" s="568"/>
      <c r="AI2456" s="568"/>
      <c r="AJ2456" s="568"/>
      <c r="AK2456" s="567"/>
      <c r="AL2456" s="568"/>
      <c r="AM2456" s="568"/>
      <c r="AN2456" s="568"/>
      <c r="AO2456" s="568"/>
    </row>
    <row r="2457" spans="1:41" ht="15" customHeight="1">
      <c r="B2457" s="564" t="s">
        <v>401</v>
      </c>
      <c r="C2457" s="568">
        <v>14</v>
      </c>
      <c r="D2457" s="568">
        <v>14</v>
      </c>
      <c r="E2457" s="568">
        <v>14.5</v>
      </c>
      <c r="F2457" s="568">
        <v>12</v>
      </c>
      <c r="G2457" s="568">
        <v>13</v>
      </c>
      <c r="H2457" s="568">
        <v>11.5</v>
      </c>
      <c r="I2457" s="568">
        <v>14</v>
      </c>
      <c r="J2457" s="547" t="s">
        <v>1538</v>
      </c>
      <c r="K2457" s="568">
        <v>16</v>
      </c>
      <c r="L2457" s="568">
        <v>15.5</v>
      </c>
      <c r="M2457" s="568">
        <v>16.5</v>
      </c>
      <c r="N2457" s="568">
        <v>15</v>
      </c>
      <c r="O2457" s="568">
        <v>15.5</v>
      </c>
      <c r="P2457" s="568">
        <v>13.5</v>
      </c>
      <c r="Q2457" s="568">
        <v>13.5</v>
      </c>
      <c r="R2457" s="547">
        <v>14.5</v>
      </c>
      <c r="S2457" s="547">
        <v>14.5</v>
      </c>
      <c r="T2457" s="547">
        <v>16</v>
      </c>
      <c r="U2457" s="547" t="s">
        <v>76</v>
      </c>
      <c r="V2457" s="547">
        <v>17</v>
      </c>
      <c r="W2457" s="547">
        <v>14.5</v>
      </c>
      <c r="X2457" s="547">
        <v>14.5</v>
      </c>
      <c r="Y2457" s="547">
        <v>14.5</v>
      </c>
      <c r="Z2457" s="568">
        <v>15.5</v>
      </c>
      <c r="AA2457" s="568">
        <v>18</v>
      </c>
      <c r="AB2457" s="568">
        <v>15.5</v>
      </c>
      <c r="AC2457" s="568">
        <v>13</v>
      </c>
      <c r="AD2457" s="568">
        <v>15</v>
      </c>
      <c r="AE2457" s="568">
        <v>15.5</v>
      </c>
      <c r="AF2457" s="568">
        <v>13.5</v>
      </c>
      <c r="AG2457" s="568">
        <v>15</v>
      </c>
      <c r="AH2457" s="568">
        <v>14.5</v>
      </c>
      <c r="AI2457" s="568">
        <v>17.5</v>
      </c>
      <c r="AJ2457" s="568">
        <v>15</v>
      </c>
      <c r="AK2457" s="568">
        <v>14.5</v>
      </c>
      <c r="AL2457" s="568">
        <v>14.5</v>
      </c>
      <c r="AM2457" s="568" t="s">
        <v>76</v>
      </c>
      <c r="AN2457" s="568">
        <v>12</v>
      </c>
      <c r="AO2457" s="568">
        <v>13</v>
      </c>
    </row>
    <row r="2458" spans="1:41" ht="15" customHeight="1">
      <c r="B2458" s="564" t="s">
        <v>402</v>
      </c>
      <c r="C2458" s="568" t="s">
        <v>76</v>
      </c>
      <c r="D2458" s="568" t="s">
        <v>76</v>
      </c>
      <c r="E2458" s="568" t="s">
        <v>76</v>
      </c>
      <c r="F2458" s="568" t="s">
        <v>76</v>
      </c>
      <c r="G2458" s="568" t="s">
        <v>76</v>
      </c>
      <c r="H2458" s="568" t="s">
        <v>76</v>
      </c>
      <c r="I2458" s="568" t="s">
        <v>76</v>
      </c>
      <c r="J2458" s="568" t="s">
        <v>76</v>
      </c>
      <c r="K2458" s="568" t="s">
        <v>76</v>
      </c>
      <c r="L2458" s="568" t="s">
        <v>76</v>
      </c>
      <c r="M2458" s="568" t="s">
        <v>76</v>
      </c>
      <c r="N2458" s="568">
        <v>16</v>
      </c>
      <c r="O2458" s="568" t="s">
        <v>76</v>
      </c>
      <c r="P2458" s="568" t="s">
        <v>76</v>
      </c>
      <c r="Q2458" s="568" t="s">
        <v>76</v>
      </c>
      <c r="R2458" s="547" t="s">
        <v>76</v>
      </c>
      <c r="S2458" s="547" t="s">
        <v>76</v>
      </c>
      <c r="T2458" s="547" t="s">
        <v>76</v>
      </c>
      <c r="U2458" s="547" t="s">
        <v>76</v>
      </c>
      <c r="V2458" s="547">
        <v>18</v>
      </c>
      <c r="W2458" s="547" t="s">
        <v>76</v>
      </c>
      <c r="X2458" s="547" t="s">
        <v>76</v>
      </c>
      <c r="Y2458" s="547" t="s">
        <v>76</v>
      </c>
      <c r="Z2458" s="568" t="s">
        <v>76</v>
      </c>
      <c r="AA2458" s="568" t="s">
        <v>76</v>
      </c>
      <c r="AB2458" s="568" t="s">
        <v>76</v>
      </c>
      <c r="AC2458" s="568">
        <v>16</v>
      </c>
      <c r="AD2458" s="568" t="s">
        <v>76</v>
      </c>
      <c r="AE2458" s="568" t="s">
        <v>76</v>
      </c>
      <c r="AF2458" s="568" t="s">
        <v>76</v>
      </c>
      <c r="AG2458" s="568" t="s">
        <v>76</v>
      </c>
      <c r="AH2458" s="568" t="s">
        <v>76</v>
      </c>
      <c r="AI2458" s="568" t="s">
        <v>76</v>
      </c>
      <c r="AJ2458" s="568" t="s">
        <v>76</v>
      </c>
      <c r="AK2458" s="568" t="s">
        <v>76</v>
      </c>
      <c r="AL2458" s="568" t="s">
        <v>76</v>
      </c>
      <c r="AM2458" s="568" t="s">
        <v>76</v>
      </c>
      <c r="AN2458" s="568">
        <v>13</v>
      </c>
      <c r="AO2458" s="568">
        <v>15.5</v>
      </c>
    </row>
    <row r="2459" spans="1:41" s="551" customFormat="1" ht="15" customHeight="1">
      <c r="A2459" s="2639" t="s">
        <v>211</v>
      </c>
      <c r="B2459" s="2639"/>
      <c r="C2459" s="568">
        <v>7</v>
      </c>
      <c r="D2459" s="568">
        <v>7</v>
      </c>
      <c r="E2459" s="568">
        <v>7</v>
      </c>
      <c r="F2459" s="568">
        <v>7</v>
      </c>
      <c r="G2459" s="568">
        <v>7</v>
      </c>
      <c r="H2459" s="568">
        <v>7</v>
      </c>
      <c r="I2459" s="568">
        <v>7</v>
      </c>
      <c r="J2459" s="568">
        <v>7</v>
      </c>
      <c r="K2459" s="568">
        <v>7</v>
      </c>
      <c r="L2459" s="568">
        <v>7</v>
      </c>
      <c r="M2459" s="568">
        <v>7</v>
      </c>
      <c r="N2459" s="568">
        <v>7</v>
      </c>
      <c r="O2459" s="568">
        <v>7</v>
      </c>
      <c r="P2459" s="568">
        <v>7</v>
      </c>
      <c r="Q2459" s="568">
        <v>7</v>
      </c>
      <c r="R2459" s="547">
        <v>7</v>
      </c>
      <c r="S2459" s="547">
        <v>7</v>
      </c>
      <c r="T2459" s="547">
        <v>7</v>
      </c>
      <c r="U2459" s="547">
        <v>7</v>
      </c>
      <c r="V2459" s="547">
        <v>7</v>
      </c>
      <c r="W2459" s="547">
        <v>7</v>
      </c>
      <c r="X2459" s="547">
        <v>7</v>
      </c>
      <c r="Y2459" s="547">
        <v>7</v>
      </c>
      <c r="Z2459" s="568">
        <v>7</v>
      </c>
      <c r="AA2459" s="568">
        <v>7</v>
      </c>
      <c r="AB2459" s="568">
        <v>7</v>
      </c>
      <c r="AC2459" s="568">
        <v>7</v>
      </c>
      <c r="AD2459" s="568">
        <v>7</v>
      </c>
      <c r="AE2459" s="568">
        <v>7</v>
      </c>
      <c r="AF2459" s="568">
        <v>7</v>
      </c>
      <c r="AG2459" s="568">
        <v>7</v>
      </c>
      <c r="AH2459" s="568">
        <v>7</v>
      </c>
      <c r="AI2459" s="568">
        <v>7</v>
      </c>
      <c r="AJ2459" s="568">
        <v>7</v>
      </c>
      <c r="AK2459" s="568">
        <v>7</v>
      </c>
      <c r="AL2459" s="568">
        <v>7</v>
      </c>
      <c r="AM2459" s="568">
        <v>7</v>
      </c>
      <c r="AN2459" s="568">
        <v>7</v>
      </c>
      <c r="AO2459" s="568" t="s">
        <v>76</v>
      </c>
    </row>
    <row r="2460" spans="1:41" ht="15" customHeight="1">
      <c r="A2460" s="2639" t="s">
        <v>408</v>
      </c>
      <c r="B2460" s="2639"/>
      <c r="C2460" s="568"/>
      <c r="D2460" s="568"/>
      <c r="E2460" s="568"/>
      <c r="F2460" s="568"/>
      <c r="G2460" s="568"/>
      <c r="H2460" s="568"/>
      <c r="I2460" s="568"/>
      <c r="J2460" s="568"/>
      <c r="K2460" s="568"/>
      <c r="L2460" s="568"/>
      <c r="M2460" s="568"/>
      <c r="N2460" s="568"/>
      <c r="O2460" s="568"/>
      <c r="P2460" s="567"/>
      <c r="Q2460" s="567"/>
      <c r="R2460" s="547"/>
      <c r="S2460" s="547"/>
      <c r="T2460" s="547"/>
      <c r="U2460" s="547"/>
      <c r="V2460" s="547"/>
      <c r="W2460" s="546"/>
      <c r="X2460" s="546"/>
      <c r="Y2460" s="547"/>
      <c r="Z2460" s="567"/>
      <c r="AA2460" s="567"/>
      <c r="AB2460" s="567"/>
      <c r="AC2460" s="567"/>
      <c r="AD2460" s="568"/>
      <c r="AE2460" s="568"/>
      <c r="AF2460" s="568"/>
      <c r="AG2460" s="568"/>
      <c r="AH2460" s="568"/>
      <c r="AI2460" s="568"/>
      <c r="AJ2460" s="568"/>
      <c r="AK2460" s="567"/>
      <c r="AL2460" s="568"/>
      <c r="AM2460" s="568"/>
      <c r="AN2460" s="568"/>
      <c r="AO2460" s="568"/>
    </row>
    <row r="2461" spans="1:41" ht="15" customHeight="1">
      <c r="B2461" s="564" t="s">
        <v>390</v>
      </c>
      <c r="C2461" s="568">
        <v>14</v>
      </c>
      <c r="D2461" s="568">
        <v>14</v>
      </c>
      <c r="E2461" s="547">
        <v>15</v>
      </c>
      <c r="F2461" s="568">
        <v>14</v>
      </c>
      <c r="G2461" s="568">
        <v>13</v>
      </c>
      <c r="H2461" s="568">
        <v>13</v>
      </c>
      <c r="I2461" s="568">
        <v>14</v>
      </c>
      <c r="J2461" s="547" t="s">
        <v>2320</v>
      </c>
      <c r="K2461" s="568">
        <v>14.5</v>
      </c>
      <c r="L2461" s="568">
        <v>15.5</v>
      </c>
      <c r="M2461" s="568">
        <v>15.5</v>
      </c>
      <c r="N2461" s="568">
        <v>15</v>
      </c>
      <c r="O2461" s="568">
        <v>16.5</v>
      </c>
      <c r="P2461" s="568">
        <v>13.5</v>
      </c>
      <c r="Q2461" s="568">
        <v>13.5</v>
      </c>
      <c r="R2461" s="547">
        <v>14.5</v>
      </c>
      <c r="S2461" s="547">
        <v>14.5</v>
      </c>
      <c r="T2461" s="547">
        <v>16</v>
      </c>
      <c r="U2461" s="547">
        <v>15.5</v>
      </c>
      <c r="V2461" s="547">
        <v>18</v>
      </c>
      <c r="W2461" s="547">
        <v>14.5</v>
      </c>
      <c r="X2461" s="547">
        <v>14.5</v>
      </c>
      <c r="Y2461" s="547">
        <v>14.5</v>
      </c>
      <c r="Z2461" s="568">
        <v>14.5</v>
      </c>
      <c r="AA2461" s="568" t="s">
        <v>1668</v>
      </c>
      <c r="AB2461" s="568">
        <v>15.5</v>
      </c>
      <c r="AC2461" s="568">
        <v>14.5</v>
      </c>
      <c r="AD2461" s="568">
        <v>15</v>
      </c>
      <c r="AE2461" s="568">
        <v>16</v>
      </c>
      <c r="AF2461" s="568">
        <v>14.5</v>
      </c>
      <c r="AG2461" s="568">
        <v>16</v>
      </c>
      <c r="AH2461" s="568">
        <v>13</v>
      </c>
      <c r="AI2461" s="568">
        <v>12.5</v>
      </c>
      <c r="AJ2461" s="568">
        <v>14</v>
      </c>
      <c r="AK2461" s="568">
        <v>16</v>
      </c>
      <c r="AL2461" s="568">
        <v>16</v>
      </c>
      <c r="AM2461" s="568">
        <v>14</v>
      </c>
      <c r="AN2461" s="568">
        <v>13</v>
      </c>
      <c r="AO2461" s="568">
        <v>13</v>
      </c>
    </row>
    <row r="2462" spans="1:41" ht="15" customHeight="1">
      <c r="B2462" s="564" t="s">
        <v>391</v>
      </c>
      <c r="C2462" s="568" t="s">
        <v>76</v>
      </c>
      <c r="D2462" s="568" t="s">
        <v>76</v>
      </c>
      <c r="E2462" s="568" t="s">
        <v>76</v>
      </c>
      <c r="F2462" s="568" t="s">
        <v>76</v>
      </c>
      <c r="G2462" s="568" t="s">
        <v>76</v>
      </c>
      <c r="H2462" s="568" t="s">
        <v>76</v>
      </c>
      <c r="I2462" s="568" t="s">
        <v>76</v>
      </c>
      <c r="J2462" s="568" t="s">
        <v>76</v>
      </c>
      <c r="K2462" s="568">
        <v>15.75</v>
      </c>
      <c r="L2462" s="568" t="s">
        <v>76</v>
      </c>
      <c r="M2462" s="568" t="s">
        <v>76</v>
      </c>
      <c r="N2462" s="568" t="s">
        <v>76</v>
      </c>
      <c r="O2462" s="568" t="s">
        <v>76</v>
      </c>
      <c r="P2462" s="567" t="s">
        <v>76</v>
      </c>
      <c r="Q2462" s="567" t="s">
        <v>76</v>
      </c>
      <c r="R2462" s="547"/>
      <c r="S2462" s="547" t="s">
        <v>76</v>
      </c>
      <c r="T2462" s="547" t="s">
        <v>76</v>
      </c>
      <c r="U2462" s="547" t="s">
        <v>76</v>
      </c>
      <c r="V2462" s="547" t="s">
        <v>76</v>
      </c>
      <c r="W2462" s="546" t="s">
        <v>76</v>
      </c>
      <c r="X2462" s="546" t="s">
        <v>76</v>
      </c>
      <c r="Y2462" s="546" t="s">
        <v>76</v>
      </c>
      <c r="Z2462" s="568">
        <v>12</v>
      </c>
      <c r="AA2462" s="568" t="s">
        <v>76</v>
      </c>
      <c r="AB2462" s="567" t="s">
        <v>76</v>
      </c>
      <c r="AC2462" s="568" t="s">
        <v>76</v>
      </c>
      <c r="AD2462" s="568" t="s">
        <v>76</v>
      </c>
      <c r="AE2462" s="568" t="s">
        <v>76</v>
      </c>
      <c r="AF2462" s="568" t="s">
        <v>76</v>
      </c>
      <c r="AG2462" s="568" t="s">
        <v>76</v>
      </c>
      <c r="AH2462" s="568" t="s">
        <v>76</v>
      </c>
      <c r="AI2462" s="568">
        <v>13</v>
      </c>
      <c r="AJ2462" s="568" t="s">
        <v>76</v>
      </c>
      <c r="AK2462" s="567" t="s">
        <v>76</v>
      </c>
      <c r="AL2462" s="568" t="s">
        <v>76</v>
      </c>
      <c r="AM2462" s="568">
        <v>14.5</v>
      </c>
      <c r="AN2462" s="568" t="s">
        <v>76</v>
      </c>
      <c r="AO2462" s="568">
        <v>13</v>
      </c>
    </row>
    <row r="2463" spans="1:41" ht="15" customHeight="1">
      <c r="A2463" s="2639" t="s">
        <v>409</v>
      </c>
      <c r="B2463" s="2639"/>
      <c r="C2463" s="568"/>
      <c r="D2463" s="568"/>
      <c r="E2463" s="568"/>
      <c r="F2463" s="568"/>
      <c r="G2463" s="568"/>
      <c r="H2463" s="568"/>
      <c r="I2463" s="568"/>
      <c r="J2463" s="568"/>
      <c r="K2463" s="568"/>
      <c r="L2463" s="568"/>
      <c r="M2463" s="568"/>
      <c r="N2463" s="568"/>
      <c r="O2463" s="568"/>
      <c r="P2463" s="567"/>
      <c r="Q2463" s="567"/>
      <c r="R2463" s="547"/>
      <c r="S2463" s="547"/>
      <c r="T2463" s="547"/>
      <c r="U2463" s="547"/>
      <c r="V2463" s="547"/>
      <c r="W2463" s="546"/>
      <c r="X2463" s="546"/>
      <c r="Y2463" s="546"/>
      <c r="Z2463" s="568"/>
      <c r="AA2463" s="568"/>
      <c r="AB2463" s="567"/>
      <c r="AC2463" s="568"/>
      <c r="AD2463" s="568"/>
      <c r="AE2463" s="568"/>
      <c r="AF2463" s="568"/>
      <c r="AG2463" s="568"/>
      <c r="AH2463" s="568"/>
      <c r="AI2463" s="568"/>
      <c r="AJ2463" s="568"/>
      <c r="AK2463" s="567" t="s">
        <v>1285</v>
      </c>
      <c r="AL2463" s="568"/>
      <c r="AM2463" s="568"/>
      <c r="AN2463" s="568"/>
      <c r="AO2463" s="568"/>
    </row>
    <row r="2464" spans="1:41" ht="15" customHeight="1">
      <c r="B2464" s="564" t="s">
        <v>390</v>
      </c>
      <c r="C2464" s="568">
        <v>15</v>
      </c>
      <c r="D2464" s="568">
        <v>14</v>
      </c>
      <c r="E2464" s="568">
        <v>16</v>
      </c>
      <c r="F2464" s="568">
        <v>14</v>
      </c>
      <c r="G2464" s="568" t="s">
        <v>76</v>
      </c>
      <c r="H2464" s="568" t="s">
        <v>76</v>
      </c>
      <c r="I2464" s="568">
        <v>15</v>
      </c>
      <c r="J2464" s="568">
        <v>17</v>
      </c>
      <c r="K2464" s="568">
        <v>16</v>
      </c>
      <c r="L2464" s="568">
        <v>15.5</v>
      </c>
      <c r="M2464" s="568">
        <v>15.5</v>
      </c>
      <c r="N2464" s="568">
        <v>15.5</v>
      </c>
      <c r="O2464" s="568">
        <v>18</v>
      </c>
      <c r="P2464" s="568">
        <v>13.5</v>
      </c>
      <c r="Q2464" s="568">
        <v>14</v>
      </c>
      <c r="R2464" s="547">
        <v>13.5</v>
      </c>
      <c r="S2464" s="547">
        <v>14.5</v>
      </c>
      <c r="T2464" s="547">
        <v>16</v>
      </c>
      <c r="U2464" s="547">
        <v>15.5</v>
      </c>
      <c r="V2464" s="547">
        <v>18</v>
      </c>
      <c r="W2464" s="547">
        <v>14.5</v>
      </c>
      <c r="X2464" s="547">
        <v>14.5</v>
      </c>
      <c r="Y2464" s="547">
        <v>14.5</v>
      </c>
      <c r="Z2464" s="568">
        <v>14.5</v>
      </c>
      <c r="AA2464" s="568" t="s">
        <v>2336</v>
      </c>
      <c r="AB2464" s="568">
        <v>15.5</v>
      </c>
      <c r="AC2464" s="568">
        <v>10.5</v>
      </c>
      <c r="AD2464" s="568">
        <v>15</v>
      </c>
      <c r="AE2464" s="568">
        <v>14</v>
      </c>
      <c r="AF2464" s="568">
        <v>13.5</v>
      </c>
      <c r="AG2464" s="568">
        <v>16</v>
      </c>
      <c r="AH2464" s="568">
        <v>13</v>
      </c>
      <c r="AI2464" s="568">
        <v>13.75</v>
      </c>
      <c r="AJ2464" s="568">
        <v>14</v>
      </c>
      <c r="AK2464" s="568" t="s">
        <v>76</v>
      </c>
      <c r="AL2464" s="568" t="s">
        <v>76</v>
      </c>
      <c r="AM2464" s="568" t="s">
        <v>76</v>
      </c>
      <c r="AN2464" s="568">
        <v>13</v>
      </c>
      <c r="AO2464" s="568">
        <v>10</v>
      </c>
    </row>
    <row r="2465" spans="1:41" ht="15" customHeight="1">
      <c r="B2465" s="564" t="s">
        <v>391</v>
      </c>
      <c r="C2465" s="568" t="s">
        <v>76</v>
      </c>
      <c r="D2465" s="568" t="s">
        <v>76</v>
      </c>
      <c r="E2465" s="568" t="s">
        <v>76</v>
      </c>
      <c r="F2465" s="568" t="s">
        <v>76</v>
      </c>
      <c r="G2465" s="568" t="s">
        <v>76</v>
      </c>
      <c r="H2465" s="568" t="s">
        <v>76</v>
      </c>
      <c r="I2465" s="568" t="s">
        <v>76</v>
      </c>
      <c r="J2465" s="568" t="s">
        <v>76</v>
      </c>
      <c r="K2465" s="568">
        <v>14</v>
      </c>
      <c r="L2465" s="568" t="s">
        <v>76</v>
      </c>
      <c r="M2465" s="568" t="s">
        <v>76</v>
      </c>
      <c r="N2465" s="568" t="s">
        <v>76</v>
      </c>
      <c r="O2465" s="567" t="s">
        <v>76</v>
      </c>
      <c r="P2465" s="568" t="s">
        <v>76</v>
      </c>
      <c r="Q2465" s="568">
        <v>15</v>
      </c>
      <c r="R2465" s="547"/>
      <c r="S2465" s="547" t="s">
        <v>76</v>
      </c>
      <c r="T2465" s="547" t="s">
        <v>76</v>
      </c>
      <c r="U2465" s="547" t="s">
        <v>76</v>
      </c>
      <c r="V2465" s="547" t="s">
        <v>76</v>
      </c>
      <c r="W2465" s="547" t="s">
        <v>76</v>
      </c>
      <c r="X2465" s="547" t="s">
        <v>76</v>
      </c>
      <c r="Y2465" s="547" t="s">
        <v>76</v>
      </c>
      <c r="Z2465" s="568" t="s">
        <v>76</v>
      </c>
      <c r="AA2465" s="568" t="s">
        <v>76</v>
      </c>
      <c r="AB2465" s="568">
        <v>14</v>
      </c>
      <c r="AC2465" s="568">
        <v>13.5</v>
      </c>
      <c r="AD2465" s="568" t="s">
        <v>76</v>
      </c>
      <c r="AE2465" s="568">
        <v>16</v>
      </c>
      <c r="AF2465" s="568" t="s">
        <v>76</v>
      </c>
      <c r="AG2465" s="568" t="s">
        <v>76</v>
      </c>
      <c r="AH2465" s="568" t="s">
        <v>76</v>
      </c>
      <c r="AI2465" s="568" t="s">
        <v>76</v>
      </c>
      <c r="AJ2465" s="568" t="s">
        <v>76</v>
      </c>
      <c r="AK2465" s="567" t="s">
        <v>76</v>
      </c>
      <c r="AL2465" s="568" t="s">
        <v>76</v>
      </c>
      <c r="AM2465" s="568" t="s">
        <v>76</v>
      </c>
      <c r="AN2465" s="568" t="s">
        <v>76</v>
      </c>
      <c r="AO2465" s="568">
        <v>13</v>
      </c>
    </row>
    <row r="2466" spans="1:41" ht="15" customHeight="1">
      <c r="A2466" s="2639" t="s">
        <v>410</v>
      </c>
      <c r="B2466" s="2639"/>
      <c r="C2466" s="568"/>
      <c r="D2466" s="568"/>
      <c r="E2466" s="568"/>
      <c r="F2466" s="568"/>
      <c r="G2466" s="568"/>
      <c r="H2466" s="568"/>
      <c r="I2466" s="568"/>
      <c r="J2466" s="568"/>
      <c r="K2466" s="568"/>
      <c r="L2466" s="568"/>
      <c r="M2466" s="568"/>
      <c r="N2466" s="568"/>
      <c r="O2466" s="567"/>
      <c r="P2466" s="568"/>
      <c r="Q2466" s="567"/>
      <c r="R2466" s="547"/>
      <c r="S2466" s="547"/>
      <c r="T2466" s="547"/>
      <c r="U2466" s="547"/>
      <c r="V2466" s="547"/>
      <c r="W2466" s="547"/>
      <c r="X2466" s="547"/>
      <c r="Y2466" s="547"/>
      <c r="Z2466" s="568"/>
      <c r="AA2466" s="568"/>
      <c r="AB2466" s="567"/>
      <c r="AC2466" s="567"/>
      <c r="AD2466" s="568"/>
      <c r="AE2466" s="568"/>
      <c r="AF2466" s="568"/>
      <c r="AG2466" s="568"/>
      <c r="AH2466" s="568"/>
      <c r="AI2466" s="568"/>
      <c r="AJ2466" s="568"/>
      <c r="AK2466" s="567"/>
      <c r="AL2466" s="568"/>
      <c r="AM2466" s="568"/>
      <c r="AN2466" s="568"/>
      <c r="AO2466" s="568"/>
    </row>
    <row r="2467" spans="1:41" ht="15" customHeight="1">
      <c r="B2467" s="564" t="s">
        <v>390</v>
      </c>
      <c r="C2467" s="568">
        <v>14</v>
      </c>
      <c r="D2467" s="568">
        <v>14</v>
      </c>
      <c r="E2467" s="568">
        <v>16</v>
      </c>
      <c r="F2467" s="568">
        <v>14</v>
      </c>
      <c r="G2467" s="568">
        <v>14</v>
      </c>
      <c r="H2467" s="568">
        <v>13</v>
      </c>
      <c r="I2467" s="568">
        <v>14</v>
      </c>
      <c r="J2467" s="568">
        <v>18</v>
      </c>
      <c r="K2467" s="568">
        <v>15</v>
      </c>
      <c r="L2467" s="568">
        <v>17</v>
      </c>
      <c r="M2467" s="568">
        <v>18.5</v>
      </c>
      <c r="N2467" s="568" t="s">
        <v>1862</v>
      </c>
      <c r="O2467" s="568">
        <v>19</v>
      </c>
      <c r="P2467" s="568">
        <v>13.5</v>
      </c>
      <c r="Q2467" s="567" t="s">
        <v>1343</v>
      </c>
      <c r="R2467" s="547">
        <v>16</v>
      </c>
      <c r="S2467" s="547">
        <v>16.5</v>
      </c>
      <c r="T2467" s="547">
        <v>17</v>
      </c>
      <c r="U2467" s="547">
        <v>15.5</v>
      </c>
      <c r="V2467" s="547">
        <v>18</v>
      </c>
      <c r="W2467" s="547">
        <v>16.5</v>
      </c>
      <c r="X2467" s="547" t="s">
        <v>3202</v>
      </c>
      <c r="Y2467" s="547">
        <v>14.5</v>
      </c>
      <c r="Z2467" s="568">
        <v>18.5</v>
      </c>
      <c r="AA2467" s="568">
        <v>19</v>
      </c>
      <c r="AB2467" s="568">
        <v>18.5</v>
      </c>
      <c r="AC2467" s="568">
        <v>14</v>
      </c>
      <c r="AD2467" s="568">
        <v>15</v>
      </c>
      <c r="AE2467" s="568">
        <v>18</v>
      </c>
      <c r="AF2467" s="568" t="s">
        <v>2456</v>
      </c>
      <c r="AG2467" s="568">
        <v>17</v>
      </c>
      <c r="AH2467" s="568">
        <v>13.4</v>
      </c>
      <c r="AI2467" s="568">
        <v>14.5</v>
      </c>
      <c r="AJ2467" s="568">
        <v>16</v>
      </c>
      <c r="AK2467" s="568">
        <v>16.5</v>
      </c>
      <c r="AL2467" s="568">
        <v>19</v>
      </c>
      <c r="AM2467" s="568" t="s">
        <v>76</v>
      </c>
      <c r="AN2467" s="568">
        <v>13</v>
      </c>
      <c r="AO2467" s="568">
        <v>16</v>
      </c>
    </row>
    <row r="2468" spans="1:41" ht="15" customHeight="1">
      <c r="B2468" s="564" t="s">
        <v>391</v>
      </c>
      <c r="C2468" s="568" t="s">
        <v>76</v>
      </c>
      <c r="D2468" s="568" t="s">
        <v>76</v>
      </c>
      <c r="E2468" s="568" t="s">
        <v>76</v>
      </c>
      <c r="F2468" s="568" t="s">
        <v>76</v>
      </c>
      <c r="G2468" s="568" t="s">
        <v>76</v>
      </c>
      <c r="H2468" s="568" t="s">
        <v>76</v>
      </c>
      <c r="I2468" s="568" t="s">
        <v>76</v>
      </c>
      <c r="J2468" s="568" t="s">
        <v>76</v>
      </c>
      <c r="K2468" s="568">
        <v>17.5</v>
      </c>
      <c r="L2468" s="568" t="s">
        <v>76</v>
      </c>
      <c r="M2468" s="568" t="s">
        <v>76</v>
      </c>
      <c r="N2468" s="568" t="s">
        <v>76</v>
      </c>
      <c r="O2468" s="567" t="s">
        <v>76</v>
      </c>
      <c r="P2468" s="567" t="s">
        <v>76</v>
      </c>
      <c r="Q2468" s="567" t="s">
        <v>76</v>
      </c>
      <c r="R2468" s="547">
        <v>19.5</v>
      </c>
      <c r="S2468" s="547" t="s">
        <v>76</v>
      </c>
      <c r="T2468" s="547" t="s">
        <v>76</v>
      </c>
      <c r="U2468" s="547" t="s">
        <v>76</v>
      </c>
      <c r="V2468" s="547" t="s">
        <v>76</v>
      </c>
      <c r="W2468" s="547" t="s">
        <v>76</v>
      </c>
      <c r="X2468" s="547" t="s">
        <v>76</v>
      </c>
      <c r="Y2468" s="547">
        <v>15.5</v>
      </c>
      <c r="Z2468" s="568" t="s">
        <v>76</v>
      </c>
      <c r="AA2468" s="568" t="s">
        <v>76</v>
      </c>
      <c r="AB2468" s="568" t="s">
        <v>76</v>
      </c>
      <c r="AC2468" s="568" t="s">
        <v>1873</v>
      </c>
      <c r="AD2468" s="568" t="s">
        <v>76</v>
      </c>
      <c r="AE2468" s="568" t="s">
        <v>76</v>
      </c>
      <c r="AF2468" s="568" t="s">
        <v>76</v>
      </c>
      <c r="AG2468" s="568" t="s">
        <v>76</v>
      </c>
      <c r="AH2468" s="568">
        <v>16.5</v>
      </c>
      <c r="AI2468" s="568">
        <v>19.5</v>
      </c>
      <c r="AJ2468" s="568" t="s">
        <v>76</v>
      </c>
      <c r="AK2468" s="567" t="s">
        <v>76</v>
      </c>
      <c r="AL2468" s="568" t="s">
        <v>76</v>
      </c>
      <c r="AM2468" s="568" t="s">
        <v>76</v>
      </c>
      <c r="AN2468" s="568">
        <v>16</v>
      </c>
      <c r="AO2468" s="568">
        <v>19</v>
      </c>
    </row>
    <row r="2469" spans="1:41" ht="15" customHeight="1">
      <c r="A2469" s="2639" t="s">
        <v>411</v>
      </c>
      <c r="B2469" s="2639"/>
      <c r="C2469" s="568"/>
      <c r="D2469" s="568"/>
      <c r="E2469" s="568"/>
      <c r="F2469" s="568"/>
      <c r="G2469" s="568"/>
      <c r="H2469" s="568"/>
      <c r="I2469" s="568"/>
      <c r="J2469" s="568"/>
      <c r="K2469" s="568"/>
      <c r="L2469" s="568"/>
      <c r="M2469" s="568"/>
      <c r="N2469" s="568"/>
      <c r="O2469" s="567"/>
      <c r="P2469" s="567"/>
      <c r="Q2469" s="567"/>
      <c r="R2469" s="547"/>
      <c r="S2469" s="547"/>
      <c r="T2469" s="547"/>
      <c r="U2469" s="547"/>
      <c r="V2469" s="547"/>
      <c r="W2469" s="547"/>
      <c r="X2469" s="547"/>
      <c r="Y2469" s="547"/>
      <c r="Z2469" s="568"/>
      <c r="AA2469" s="568"/>
      <c r="AB2469" s="568"/>
      <c r="AC2469" s="568"/>
      <c r="AD2469" s="568"/>
      <c r="AE2469" s="568"/>
      <c r="AF2469" s="568"/>
      <c r="AG2469" s="568"/>
      <c r="AH2469" s="568"/>
      <c r="AI2469" s="568"/>
      <c r="AJ2469" s="568"/>
      <c r="AK2469" s="567"/>
      <c r="AL2469" s="568"/>
      <c r="AM2469" s="568"/>
      <c r="AN2469" s="568"/>
      <c r="AO2469" s="568"/>
    </row>
    <row r="2470" spans="1:41" ht="15" customHeight="1">
      <c r="B2470" s="564" t="s">
        <v>390</v>
      </c>
      <c r="C2470" s="568">
        <v>13</v>
      </c>
      <c r="D2470" s="568">
        <v>14</v>
      </c>
      <c r="E2470" s="547">
        <v>14.5</v>
      </c>
      <c r="F2470" s="568">
        <v>14</v>
      </c>
      <c r="G2470" s="547" t="s">
        <v>2389</v>
      </c>
      <c r="H2470" s="568">
        <v>13</v>
      </c>
      <c r="I2470" s="568">
        <v>13.5</v>
      </c>
      <c r="J2470" s="547" t="s">
        <v>2336</v>
      </c>
      <c r="K2470" s="568">
        <v>14.5</v>
      </c>
      <c r="L2470" s="568" t="s">
        <v>1840</v>
      </c>
      <c r="M2470" s="568">
        <v>10</v>
      </c>
      <c r="N2470" s="568">
        <v>16</v>
      </c>
      <c r="O2470" s="568" t="s">
        <v>1668</v>
      </c>
      <c r="P2470" s="568" t="s">
        <v>2426</v>
      </c>
      <c r="Q2470" s="568">
        <v>13.5</v>
      </c>
      <c r="R2470" s="547">
        <v>14.5</v>
      </c>
      <c r="S2470" s="547">
        <v>14.5</v>
      </c>
      <c r="T2470" s="547">
        <v>17</v>
      </c>
      <c r="U2470" s="547">
        <v>15.5</v>
      </c>
      <c r="V2470" s="546" t="s">
        <v>1343</v>
      </c>
      <c r="W2470" s="547">
        <v>15.5</v>
      </c>
      <c r="X2470" s="547">
        <v>15.5</v>
      </c>
      <c r="Y2470" s="547">
        <v>15</v>
      </c>
      <c r="Z2470" s="568">
        <v>15.5</v>
      </c>
      <c r="AA2470" s="568" t="s">
        <v>3177</v>
      </c>
      <c r="AB2470" s="568">
        <v>11.5</v>
      </c>
      <c r="AC2470" s="568">
        <v>8</v>
      </c>
      <c r="AD2470" s="568">
        <v>15</v>
      </c>
      <c r="AE2470" s="568">
        <v>16.5</v>
      </c>
      <c r="AF2470" s="568" t="s">
        <v>2485</v>
      </c>
      <c r="AG2470" s="568">
        <v>16</v>
      </c>
      <c r="AH2470" s="568">
        <v>9</v>
      </c>
      <c r="AI2470" s="568">
        <v>9.5</v>
      </c>
      <c r="AJ2470" s="568">
        <v>16</v>
      </c>
      <c r="AK2470" s="568">
        <v>14.5</v>
      </c>
      <c r="AL2470" s="568">
        <v>17</v>
      </c>
      <c r="AM2470" s="568">
        <v>12.5</v>
      </c>
      <c r="AN2470" s="568" t="s">
        <v>76</v>
      </c>
      <c r="AO2470" s="568">
        <v>10</v>
      </c>
    </row>
    <row r="2471" spans="1:41" ht="15" customHeight="1">
      <c r="A2471" s="517"/>
      <c r="B2471" s="566" t="s">
        <v>391</v>
      </c>
      <c r="C2471" s="572" t="s">
        <v>76</v>
      </c>
      <c r="D2471" s="572" t="s">
        <v>76</v>
      </c>
      <c r="E2471" s="572" t="s">
        <v>76</v>
      </c>
      <c r="F2471" s="572" t="s">
        <v>76</v>
      </c>
      <c r="G2471" s="572" t="s">
        <v>76</v>
      </c>
      <c r="H2471" s="572" t="s">
        <v>76</v>
      </c>
      <c r="I2471" s="572">
        <v>17</v>
      </c>
      <c r="J2471" s="572" t="s">
        <v>76</v>
      </c>
      <c r="K2471" s="572">
        <v>16.5</v>
      </c>
      <c r="L2471" s="572" t="s">
        <v>76</v>
      </c>
      <c r="M2471" s="572">
        <v>16.75</v>
      </c>
      <c r="N2471" s="572" t="s">
        <v>76</v>
      </c>
      <c r="O2471" s="573" t="s">
        <v>76</v>
      </c>
      <c r="P2471" s="573" t="s">
        <v>76</v>
      </c>
      <c r="Q2471" s="572" t="s">
        <v>76</v>
      </c>
      <c r="R2471" s="552"/>
      <c r="S2471" s="552">
        <v>15.5</v>
      </c>
      <c r="T2471" s="553" t="s">
        <v>76</v>
      </c>
      <c r="U2471" s="552">
        <v>16</v>
      </c>
      <c r="V2471" s="553" t="s">
        <v>76</v>
      </c>
      <c r="W2471" s="553" t="s">
        <v>76</v>
      </c>
      <c r="X2471" s="553" t="s">
        <v>76</v>
      </c>
      <c r="Y2471" s="553" t="s">
        <v>76</v>
      </c>
      <c r="Z2471" s="572" t="s">
        <v>76</v>
      </c>
      <c r="AA2471" s="572" t="s">
        <v>76</v>
      </c>
      <c r="AB2471" s="573" t="s">
        <v>76</v>
      </c>
      <c r="AC2471" s="572" t="s">
        <v>1891</v>
      </c>
      <c r="AD2471" s="573" t="s">
        <v>76</v>
      </c>
      <c r="AE2471" s="573" t="s">
        <v>76</v>
      </c>
      <c r="AF2471" s="572">
        <v>13.5</v>
      </c>
      <c r="AG2471" s="573" t="s">
        <v>76</v>
      </c>
      <c r="AH2471" s="572">
        <v>12</v>
      </c>
      <c r="AI2471" s="572">
        <v>10</v>
      </c>
      <c r="AJ2471" s="572" t="s">
        <v>76</v>
      </c>
      <c r="AK2471" s="573" t="s">
        <v>76</v>
      </c>
      <c r="AL2471" s="573" t="s">
        <v>76</v>
      </c>
      <c r="AM2471" s="572">
        <v>13</v>
      </c>
      <c r="AN2471" s="572" t="s">
        <v>76</v>
      </c>
      <c r="AO2471" s="572">
        <v>13</v>
      </c>
    </row>
    <row r="2472" spans="1:41" s="1047" customFormat="1" ht="15" customHeight="1">
      <c r="A2472" s="2573" t="s">
        <v>548</v>
      </c>
      <c r="B2472" s="2573"/>
      <c r="C2472" s="2573"/>
      <c r="D2472" s="2573"/>
      <c r="E2472" s="2573"/>
      <c r="F2472" s="2573"/>
      <c r="G2472" s="2573"/>
      <c r="H2472" s="2573"/>
      <c r="I2472" s="2573"/>
      <c r="J2472" s="1049"/>
      <c r="K2472" s="1049"/>
      <c r="L2472" s="1049"/>
      <c r="M2472" s="1049"/>
      <c r="N2472" s="1049"/>
      <c r="O2472" s="1049"/>
      <c r="P2472" s="1049"/>
      <c r="Q2472" s="1049"/>
      <c r="R2472" s="1049"/>
      <c r="S2472" s="1049"/>
      <c r="T2472" s="2573" t="s">
        <v>3562</v>
      </c>
      <c r="U2472" s="2573"/>
      <c r="V2472" s="2573"/>
      <c r="W2472" s="2573"/>
      <c r="X2472" s="2573"/>
      <c r="Y2472" s="1050"/>
      <c r="Z2472" s="1048"/>
      <c r="AA2472" s="1048"/>
      <c r="AB2472" s="1048"/>
      <c r="AC2472" s="1048"/>
      <c r="AF2472" s="1050"/>
      <c r="AG2472" s="1050"/>
      <c r="AH2472" s="1050"/>
      <c r="AI2472" s="1050"/>
      <c r="AJ2472" s="1050"/>
    </row>
    <row r="2473" spans="1:41" s="1047" customFormat="1" ht="15" customHeight="1">
      <c r="B2473" s="1047" t="s">
        <v>399</v>
      </c>
      <c r="U2473" s="1047" t="s">
        <v>399</v>
      </c>
      <c r="V2473" s="1048"/>
      <c r="W2473" s="1048"/>
      <c r="X2473" s="1048"/>
      <c r="Y2473" s="1048"/>
      <c r="AA2473" s="1048"/>
      <c r="AB2473" s="1048"/>
      <c r="AC2473" s="1048"/>
      <c r="AH2473" s="1048"/>
      <c r="AI2473" s="1048"/>
      <c r="AJ2473" s="1048"/>
    </row>
    <row r="2474" spans="1:41" ht="15" customHeight="1"/>
    <row r="2475" spans="1:41" s="641" customFormat="1" ht="15" customHeight="1">
      <c r="B2475" s="2637" t="s">
        <v>2875</v>
      </c>
      <c r="C2475" s="2637"/>
      <c r="D2475" s="2637"/>
      <c r="E2475" s="2637"/>
      <c r="F2475" s="2637"/>
      <c r="G2475" s="2637"/>
      <c r="H2475" s="2637"/>
      <c r="I2475" s="2637"/>
      <c r="J2475" s="2637"/>
      <c r="K2475" s="2643" t="s">
        <v>3447</v>
      </c>
      <c r="L2475" s="2643"/>
      <c r="M2475" s="2643"/>
      <c r="N2475" s="2643"/>
      <c r="O2475" s="2643"/>
      <c r="P2475" s="2643"/>
      <c r="Q2475" s="2643"/>
      <c r="S2475" s="2598" t="s">
        <v>2229</v>
      </c>
      <c r="T2475" s="2598"/>
      <c r="U2475" s="642"/>
      <c r="V2475" s="642"/>
      <c r="W2475" s="642"/>
      <c r="X2475" s="642"/>
      <c r="Y2475" s="642"/>
      <c r="AA2475" s="642"/>
      <c r="AB2475" s="642"/>
      <c r="AC2475" s="642"/>
      <c r="AD2475" s="642"/>
      <c r="AE2475" s="642"/>
      <c r="AF2475" s="642"/>
      <c r="AG2475" s="642"/>
      <c r="AH2475" s="642"/>
      <c r="AI2475" s="642"/>
      <c r="AJ2475" s="642"/>
      <c r="AK2475" s="642"/>
      <c r="AL2475" s="642"/>
      <c r="AM2475" s="642"/>
      <c r="AN2475" s="642"/>
      <c r="AO2475" s="642"/>
    </row>
    <row r="2476" spans="1:41" ht="15" customHeight="1">
      <c r="C2476" s="709"/>
      <c r="D2476" s="709"/>
      <c r="E2476" s="709"/>
      <c r="F2476" s="709"/>
      <c r="G2476" s="709"/>
      <c r="H2476" s="709"/>
      <c r="I2476" s="705"/>
      <c r="J2476" s="2628"/>
      <c r="K2476" s="2628"/>
      <c r="L2476" s="2628"/>
      <c r="M2476" s="543"/>
      <c r="N2476" s="543"/>
      <c r="O2476" s="543"/>
      <c r="P2476" s="543"/>
      <c r="S2476" s="2641" t="s">
        <v>1130</v>
      </c>
      <c r="T2476" s="2641"/>
      <c r="U2476" s="602"/>
      <c r="V2476" s="704"/>
      <c r="W2476" s="704"/>
      <c r="X2476" s="704"/>
      <c r="Y2476" s="543"/>
      <c r="AA2476" s="709"/>
      <c r="AB2476" s="709"/>
      <c r="AC2476" s="705"/>
      <c r="AD2476" s="704"/>
      <c r="AE2476" s="704"/>
      <c r="AF2476" s="704"/>
      <c r="AG2476" s="543"/>
      <c r="AH2476" s="709"/>
      <c r="AI2476" s="709"/>
      <c r="AJ2476" s="602"/>
      <c r="AK2476" s="602"/>
      <c r="AL2476" s="602"/>
      <c r="AM2476" s="602"/>
      <c r="AN2476" s="602"/>
      <c r="AO2476" s="543"/>
    </row>
    <row r="2477" spans="1:41" s="555" customFormat="1" ht="15" customHeight="1">
      <c r="A2477" s="2582" t="s">
        <v>369</v>
      </c>
      <c r="B2477" s="2583"/>
      <c r="C2477" s="2586" t="s">
        <v>230</v>
      </c>
      <c r="D2477" s="2586"/>
      <c r="E2477" s="2586"/>
      <c r="F2477" s="2586"/>
      <c r="G2477" s="2574" t="s">
        <v>370</v>
      </c>
      <c r="H2477" s="2575"/>
      <c r="I2477" s="2575"/>
      <c r="J2477" s="2576"/>
      <c r="K2477" s="2574" t="s">
        <v>371</v>
      </c>
      <c r="L2477" s="2575"/>
      <c r="M2477" s="2575"/>
      <c r="N2477" s="2575"/>
      <c r="O2477" s="2575"/>
      <c r="P2477" s="2575"/>
      <c r="Q2477" s="2575"/>
      <c r="R2477" s="2575"/>
      <c r="S2477" s="2575"/>
      <c r="T2477" s="2575"/>
      <c r="U2477" s="2575"/>
      <c r="V2477" s="2575"/>
      <c r="W2477" s="2575"/>
      <c r="X2477" s="2575"/>
      <c r="Y2477" s="2575"/>
      <c r="Z2477" s="2575"/>
      <c r="AA2477" s="2575"/>
      <c r="AB2477" s="2575"/>
      <c r="AC2477" s="2575"/>
      <c r="AD2477" s="2575"/>
      <c r="AE2477" s="2575"/>
      <c r="AF2477" s="2575"/>
      <c r="AG2477" s="2576"/>
      <c r="AH2477" s="2574" t="s">
        <v>3545</v>
      </c>
      <c r="AI2477" s="2575"/>
      <c r="AJ2477" s="2575"/>
      <c r="AK2477" s="2575"/>
      <c r="AL2477" s="2575"/>
      <c r="AM2477" s="2575"/>
      <c r="AN2477" s="2575"/>
      <c r="AO2477" s="2576"/>
    </row>
    <row r="2478" spans="1:41" s="555" customFormat="1" ht="32.25" customHeight="1">
      <c r="A2478" s="2584"/>
      <c r="B2478" s="2585"/>
      <c r="C2478" s="933" t="s">
        <v>372</v>
      </c>
      <c r="D2478" s="933" t="s">
        <v>373</v>
      </c>
      <c r="E2478" s="933" t="s">
        <v>374</v>
      </c>
      <c r="F2478" s="933" t="s">
        <v>375</v>
      </c>
      <c r="G2478" s="933" t="s">
        <v>376</v>
      </c>
      <c r="H2478" s="933" t="s">
        <v>377</v>
      </c>
      <c r="I2478" s="933" t="s">
        <v>1066</v>
      </c>
      <c r="J2478" s="933" t="s">
        <v>378</v>
      </c>
      <c r="K2478" s="933" t="s">
        <v>890</v>
      </c>
      <c r="L2478" s="933" t="s">
        <v>379</v>
      </c>
      <c r="M2478" s="933" t="s">
        <v>380</v>
      </c>
      <c r="N2478" s="933" t="s">
        <v>381</v>
      </c>
      <c r="O2478" s="933" t="s">
        <v>382</v>
      </c>
      <c r="P2478" s="933" t="s">
        <v>383</v>
      </c>
      <c r="Q2478" s="933" t="s">
        <v>384</v>
      </c>
      <c r="R2478" s="933" t="s">
        <v>412</v>
      </c>
      <c r="S2478" s="933" t="s">
        <v>413</v>
      </c>
      <c r="T2478" s="933" t="s">
        <v>414</v>
      </c>
      <c r="U2478" s="933" t="s">
        <v>415</v>
      </c>
      <c r="V2478" s="933" t="s">
        <v>416</v>
      </c>
      <c r="W2478" s="933" t="s">
        <v>417</v>
      </c>
      <c r="X2478" s="933" t="s">
        <v>418</v>
      </c>
      <c r="Y2478" s="933" t="s">
        <v>419</v>
      </c>
      <c r="Z2478" s="933" t="s">
        <v>420</v>
      </c>
      <c r="AA2478" s="933" t="s">
        <v>421</v>
      </c>
      <c r="AB2478" s="933" t="s">
        <v>422</v>
      </c>
      <c r="AC2478" s="933" t="s">
        <v>423</v>
      </c>
      <c r="AD2478" s="933" t="s">
        <v>424</v>
      </c>
      <c r="AE2478" s="933" t="s">
        <v>425</v>
      </c>
      <c r="AF2478" s="933" t="s">
        <v>426</v>
      </c>
      <c r="AG2478" s="933" t="s">
        <v>427</v>
      </c>
      <c r="AH2478" s="933" t="s">
        <v>3003</v>
      </c>
      <c r="AI2478" s="933" t="s">
        <v>432</v>
      </c>
      <c r="AJ2478" s="933" t="s">
        <v>428</v>
      </c>
      <c r="AK2478" s="933" t="s">
        <v>429</v>
      </c>
      <c r="AL2478" s="933" t="s">
        <v>430</v>
      </c>
      <c r="AM2478" s="933" t="s">
        <v>362</v>
      </c>
      <c r="AN2478" s="933" t="s">
        <v>431</v>
      </c>
      <c r="AO2478" s="933" t="s">
        <v>1260</v>
      </c>
    </row>
    <row r="2479" spans="1:41" s="711" customFormat="1" ht="15" customHeight="1">
      <c r="A2479" s="2642" t="s">
        <v>44</v>
      </c>
      <c r="B2479" s="2642"/>
      <c r="C2479" s="576">
        <v>5.75</v>
      </c>
      <c r="D2479" s="576">
        <v>4</v>
      </c>
      <c r="E2479" s="576" t="s">
        <v>1456</v>
      </c>
      <c r="F2479" s="568">
        <v>6</v>
      </c>
      <c r="G2479" s="568" t="s">
        <v>1226</v>
      </c>
      <c r="H2479" s="568" t="s">
        <v>1226</v>
      </c>
      <c r="I2479" s="568">
        <v>5.5</v>
      </c>
      <c r="J2479" s="568" t="s">
        <v>1536</v>
      </c>
      <c r="K2479" s="568" t="s">
        <v>3128</v>
      </c>
      <c r="L2479" s="568" t="s">
        <v>807</v>
      </c>
      <c r="M2479" s="568">
        <v>6</v>
      </c>
      <c r="N2479" s="568">
        <v>5</v>
      </c>
      <c r="O2479" s="568" t="s">
        <v>1537</v>
      </c>
      <c r="P2479" s="568">
        <v>4.5</v>
      </c>
      <c r="Q2479" s="568">
        <v>4.5</v>
      </c>
      <c r="R2479" s="546" t="s">
        <v>2829</v>
      </c>
      <c r="S2479" s="548" t="s">
        <v>397</v>
      </c>
      <c r="T2479" s="547">
        <v>6.5</v>
      </c>
      <c r="U2479" s="547">
        <v>5.5</v>
      </c>
      <c r="V2479" s="547" t="s">
        <v>2642</v>
      </c>
      <c r="W2479" s="547">
        <v>5.5</v>
      </c>
      <c r="X2479" s="547" t="s">
        <v>3018</v>
      </c>
      <c r="Y2479" s="547">
        <v>6</v>
      </c>
      <c r="Z2479" s="568" t="s">
        <v>3179</v>
      </c>
      <c r="AA2479" s="568">
        <v>6</v>
      </c>
      <c r="AB2479" s="568">
        <v>6</v>
      </c>
      <c r="AC2479" s="568" t="s">
        <v>794</v>
      </c>
      <c r="AD2479" s="568">
        <v>5</v>
      </c>
      <c r="AE2479" s="568" t="s">
        <v>2736</v>
      </c>
      <c r="AF2479" s="568" t="s">
        <v>2950</v>
      </c>
      <c r="AG2479" s="568">
        <v>5</v>
      </c>
      <c r="AH2479" s="567" t="s">
        <v>3102</v>
      </c>
      <c r="AI2479" s="567" t="s">
        <v>3191</v>
      </c>
      <c r="AJ2479" s="568">
        <v>5.5</v>
      </c>
      <c r="AK2479" s="568">
        <v>4.75</v>
      </c>
      <c r="AL2479" s="568">
        <v>7</v>
      </c>
      <c r="AM2479" s="568">
        <v>4</v>
      </c>
      <c r="AN2479" s="568">
        <v>1</v>
      </c>
      <c r="AO2479" s="568" t="s">
        <v>3192</v>
      </c>
    </row>
    <row r="2480" spans="1:41" ht="15" customHeight="1">
      <c r="A2480" s="2639" t="s">
        <v>45</v>
      </c>
      <c r="B2480" s="2639"/>
      <c r="C2480" s="569"/>
      <c r="D2480" s="569"/>
      <c r="E2480" s="569"/>
      <c r="F2480" s="569"/>
      <c r="G2480" s="569"/>
      <c r="H2480" s="569"/>
      <c r="I2480" s="569"/>
      <c r="J2480" s="569"/>
      <c r="K2480" s="569"/>
      <c r="L2480" s="569"/>
      <c r="M2480" s="569"/>
      <c r="N2480" s="569"/>
      <c r="O2480" s="569"/>
      <c r="P2480" s="569"/>
      <c r="Q2480" s="569"/>
      <c r="R2480" s="546"/>
      <c r="S2480" s="546"/>
      <c r="T2480" s="546"/>
      <c r="U2480" s="546"/>
      <c r="V2480" s="546"/>
      <c r="W2480" s="546"/>
      <c r="X2480" s="546"/>
      <c r="Y2480" s="547"/>
      <c r="Z2480" s="567"/>
      <c r="AA2480" s="567"/>
      <c r="AB2480" s="567"/>
      <c r="AC2480" s="567"/>
      <c r="AD2480" s="567"/>
      <c r="AE2480" s="567"/>
      <c r="AF2480" s="567"/>
      <c r="AG2480" s="567"/>
      <c r="AH2480" s="567"/>
      <c r="AI2480" s="567"/>
      <c r="AJ2480" s="567"/>
      <c r="AK2480" s="567"/>
      <c r="AL2480" s="567"/>
      <c r="AM2480" s="567"/>
      <c r="AN2480" s="568"/>
      <c r="AO2480" s="568"/>
    </row>
    <row r="2481" spans="1:41" ht="15" customHeight="1">
      <c r="A2481" s="514" t="s">
        <v>856</v>
      </c>
      <c r="B2481" s="512" t="s">
        <v>2314</v>
      </c>
      <c r="C2481" s="576">
        <v>8.5</v>
      </c>
      <c r="D2481" s="576">
        <v>8.5</v>
      </c>
      <c r="E2481" s="568">
        <v>8.5</v>
      </c>
      <c r="F2481" s="568" t="s">
        <v>2501</v>
      </c>
      <c r="G2481" s="568">
        <v>8.5</v>
      </c>
      <c r="H2481" s="568">
        <v>8.5</v>
      </c>
      <c r="I2481" s="568">
        <v>8.5</v>
      </c>
      <c r="J2481" s="568">
        <v>10</v>
      </c>
      <c r="K2481" s="568">
        <v>12</v>
      </c>
      <c r="L2481" s="568">
        <v>12</v>
      </c>
      <c r="M2481" s="568">
        <v>12</v>
      </c>
      <c r="N2481" s="568">
        <v>12</v>
      </c>
      <c r="O2481" s="567" t="s">
        <v>2389</v>
      </c>
      <c r="P2481" s="568">
        <v>12</v>
      </c>
      <c r="Q2481" s="568" t="s">
        <v>2389</v>
      </c>
      <c r="R2481" s="547">
        <v>12</v>
      </c>
      <c r="S2481" s="547">
        <v>12</v>
      </c>
      <c r="T2481" s="547">
        <v>12</v>
      </c>
      <c r="U2481" s="547">
        <v>12</v>
      </c>
      <c r="V2481" s="547" t="s">
        <v>1669</v>
      </c>
      <c r="W2481" s="547">
        <v>12</v>
      </c>
      <c r="X2481" s="547">
        <v>11</v>
      </c>
      <c r="Y2481" s="547">
        <v>12</v>
      </c>
      <c r="Z2481" s="568">
        <v>12</v>
      </c>
      <c r="AA2481" s="568">
        <v>12</v>
      </c>
      <c r="AB2481" s="568">
        <v>12</v>
      </c>
      <c r="AC2481" s="567" t="s">
        <v>3149</v>
      </c>
      <c r="AD2481" s="568">
        <v>12</v>
      </c>
      <c r="AE2481" s="568">
        <v>12</v>
      </c>
      <c r="AF2481" s="568">
        <v>12</v>
      </c>
      <c r="AG2481" s="568" t="s">
        <v>1663</v>
      </c>
      <c r="AH2481" s="568" t="s">
        <v>2389</v>
      </c>
      <c r="AI2481" s="567" t="s">
        <v>3207</v>
      </c>
      <c r="AJ2481" s="568">
        <v>12</v>
      </c>
      <c r="AK2481" s="567" t="s">
        <v>3168</v>
      </c>
      <c r="AL2481" s="568">
        <v>12</v>
      </c>
      <c r="AM2481" s="568" t="s">
        <v>1664</v>
      </c>
      <c r="AN2481" s="568">
        <v>5.25</v>
      </c>
      <c r="AO2481" s="568" t="s">
        <v>3194</v>
      </c>
    </row>
    <row r="2482" spans="1:41" ht="15" customHeight="1">
      <c r="A2482" s="514" t="s">
        <v>1085</v>
      </c>
      <c r="B2482" s="512" t="s">
        <v>2315</v>
      </c>
      <c r="C2482" s="576">
        <v>9</v>
      </c>
      <c r="D2482" s="576">
        <v>9</v>
      </c>
      <c r="E2482" s="568">
        <v>9</v>
      </c>
      <c r="F2482" s="568" t="s">
        <v>2351</v>
      </c>
      <c r="G2482" s="568">
        <v>9</v>
      </c>
      <c r="H2482" s="568">
        <v>9</v>
      </c>
      <c r="I2482" s="568">
        <v>9</v>
      </c>
      <c r="J2482" s="568">
        <v>10.5</v>
      </c>
      <c r="K2482" s="568">
        <v>12</v>
      </c>
      <c r="L2482" s="568">
        <v>12</v>
      </c>
      <c r="M2482" s="568">
        <v>12</v>
      </c>
      <c r="N2482" s="568">
        <v>12</v>
      </c>
      <c r="O2482" s="567" t="s">
        <v>2389</v>
      </c>
      <c r="P2482" s="568">
        <v>11</v>
      </c>
      <c r="Q2482" s="568">
        <v>12</v>
      </c>
      <c r="R2482" s="547">
        <v>12</v>
      </c>
      <c r="S2482" s="547">
        <v>12</v>
      </c>
      <c r="T2482" s="547">
        <v>12</v>
      </c>
      <c r="U2482" s="547">
        <v>12</v>
      </c>
      <c r="V2482" s="547" t="s">
        <v>1669</v>
      </c>
      <c r="W2482" s="547">
        <v>12</v>
      </c>
      <c r="X2482" s="547">
        <v>11</v>
      </c>
      <c r="Y2482" s="547">
        <v>12</v>
      </c>
      <c r="Z2482" s="568">
        <v>12</v>
      </c>
      <c r="AA2482" s="568">
        <v>12</v>
      </c>
      <c r="AB2482" s="568">
        <v>12</v>
      </c>
      <c r="AC2482" s="567" t="s">
        <v>2249</v>
      </c>
      <c r="AD2482" s="568">
        <v>12</v>
      </c>
      <c r="AE2482" s="568">
        <v>12</v>
      </c>
      <c r="AF2482" s="568">
        <v>12</v>
      </c>
      <c r="AG2482" s="568" t="s">
        <v>1663</v>
      </c>
      <c r="AH2482" s="568">
        <v>12</v>
      </c>
      <c r="AI2482" s="567" t="s">
        <v>3198</v>
      </c>
      <c r="AJ2482" s="568">
        <v>12</v>
      </c>
      <c r="AK2482" s="567" t="s">
        <v>2507</v>
      </c>
      <c r="AL2482" s="568">
        <v>12</v>
      </c>
      <c r="AM2482" s="568" t="s">
        <v>2479</v>
      </c>
      <c r="AN2482" s="568">
        <v>6</v>
      </c>
      <c r="AO2482" s="568" t="s">
        <v>3210</v>
      </c>
    </row>
    <row r="2483" spans="1:41" ht="15" customHeight="1">
      <c r="A2483" s="514" t="s">
        <v>827</v>
      </c>
      <c r="B2483" s="512" t="s">
        <v>2316</v>
      </c>
      <c r="C2483" s="576">
        <v>9.5</v>
      </c>
      <c r="D2483" s="577">
        <v>9.5</v>
      </c>
      <c r="E2483" s="568">
        <v>9.5</v>
      </c>
      <c r="F2483" s="568" t="s">
        <v>2328</v>
      </c>
      <c r="G2483" s="568">
        <v>9.5</v>
      </c>
      <c r="H2483" s="568">
        <v>9.25</v>
      </c>
      <c r="I2483" s="568">
        <v>9.5</v>
      </c>
      <c r="J2483" s="568">
        <v>11</v>
      </c>
      <c r="K2483" s="568" t="s">
        <v>1949</v>
      </c>
      <c r="L2483" s="568">
        <v>12</v>
      </c>
      <c r="M2483" s="568">
        <v>12</v>
      </c>
      <c r="N2483" s="568">
        <v>12</v>
      </c>
      <c r="O2483" s="568">
        <v>12</v>
      </c>
      <c r="P2483" s="568">
        <v>11</v>
      </c>
      <c r="Q2483" s="568">
        <v>12</v>
      </c>
      <c r="R2483" s="547">
        <v>12</v>
      </c>
      <c r="S2483" s="547">
        <v>12</v>
      </c>
      <c r="T2483" s="547">
        <v>12</v>
      </c>
      <c r="U2483" s="547">
        <v>12</v>
      </c>
      <c r="V2483" s="547">
        <v>12</v>
      </c>
      <c r="W2483" s="547">
        <v>12</v>
      </c>
      <c r="X2483" s="547">
        <v>11</v>
      </c>
      <c r="Y2483" s="547">
        <v>12</v>
      </c>
      <c r="Z2483" s="568">
        <v>12</v>
      </c>
      <c r="AA2483" s="568">
        <v>12</v>
      </c>
      <c r="AB2483" s="568">
        <v>12</v>
      </c>
      <c r="AC2483" s="567" t="s">
        <v>3149</v>
      </c>
      <c r="AD2483" s="568">
        <v>12</v>
      </c>
      <c r="AE2483" s="568">
        <v>12</v>
      </c>
      <c r="AF2483" s="568">
        <v>12</v>
      </c>
      <c r="AG2483" s="568" t="s">
        <v>1663</v>
      </c>
      <c r="AH2483" s="567" t="s">
        <v>3204</v>
      </c>
      <c r="AI2483" s="567" t="s">
        <v>3205</v>
      </c>
      <c r="AJ2483" s="568">
        <v>10</v>
      </c>
      <c r="AK2483" s="567" t="s">
        <v>2817</v>
      </c>
      <c r="AL2483" s="568">
        <v>12</v>
      </c>
      <c r="AM2483" s="568">
        <v>7.5</v>
      </c>
      <c r="AN2483" s="568">
        <v>8</v>
      </c>
      <c r="AO2483" s="568" t="s">
        <v>3199</v>
      </c>
    </row>
    <row r="2484" spans="1:41" ht="15" customHeight="1">
      <c r="A2484" s="514" t="s">
        <v>828</v>
      </c>
      <c r="B2484" s="512" t="s">
        <v>2317</v>
      </c>
      <c r="C2484" s="576">
        <v>10</v>
      </c>
      <c r="D2484" s="577">
        <v>10</v>
      </c>
      <c r="E2484" s="568">
        <v>10</v>
      </c>
      <c r="F2484" s="547" t="s">
        <v>2323</v>
      </c>
      <c r="G2484" s="568">
        <v>10</v>
      </c>
      <c r="H2484" s="568">
        <v>9.5</v>
      </c>
      <c r="I2484" s="568">
        <v>9.5</v>
      </c>
      <c r="J2484" s="568">
        <v>11</v>
      </c>
      <c r="K2484" s="568" t="s">
        <v>2526</v>
      </c>
      <c r="L2484" s="568" t="s">
        <v>76</v>
      </c>
      <c r="M2484" s="568">
        <v>12</v>
      </c>
      <c r="N2484" s="568" t="s">
        <v>76</v>
      </c>
      <c r="O2484" s="568">
        <v>12</v>
      </c>
      <c r="P2484" s="568">
        <v>11</v>
      </c>
      <c r="Q2484" s="568" t="s">
        <v>76</v>
      </c>
      <c r="R2484" s="547">
        <v>7.75</v>
      </c>
      <c r="S2484" s="547">
        <v>11</v>
      </c>
      <c r="T2484" s="547">
        <v>11</v>
      </c>
      <c r="U2484" s="547" t="s">
        <v>76</v>
      </c>
      <c r="V2484" s="547">
        <v>12</v>
      </c>
      <c r="W2484" s="547">
        <v>12</v>
      </c>
      <c r="X2484" s="547">
        <v>11</v>
      </c>
      <c r="Y2484" s="546" t="s">
        <v>2996</v>
      </c>
      <c r="Z2484" s="567" t="s">
        <v>76</v>
      </c>
      <c r="AA2484" s="567" t="s">
        <v>76</v>
      </c>
      <c r="AB2484" s="568">
        <v>12</v>
      </c>
      <c r="AC2484" s="567" t="s">
        <v>1342</v>
      </c>
      <c r="AD2484" s="568">
        <v>12</v>
      </c>
      <c r="AE2484" s="568" t="s">
        <v>76</v>
      </c>
      <c r="AF2484" s="568">
        <v>11</v>
      </c>
      <c r="AG2484" s="568" t="s">
        <v>76</v>
      </c>
      <c r="AH2484" s="567" t="s">
        <v>1493</v>
      </c>
      <c r="AI2484" s="567" t="s">
        <v>2611</v>
      </c>
      <c r="AJ2484" s="568">
        <v>10</v>
      </c>
      <c r="AK2484" s="567" t="s">
        <v>1939</v>
      </c>
      <c r="AL2484" s="568">
        <v>12</v>
      </c>
      <c r="AM2484" s="568">
        <v>5.5</v>
      </c>
      <c r="AN2484" s="568">
        <v>8</v>
      </c>
      <c r="AO2484" s="568" t="s">
        <v>3211</v>
      </c>
    </row>
    <row r="2485" spans="1:41" ht="15" customHeight="1">
      <c r="A2485" s="514" t="s">
        <v>854</v>
      </c>
      <c r="B2485" s="512" t="s">
        <v>2318</v>
      </c>
      <c r="C2485" s="576" t="s">
        <v>76</v>
      </c>
      <c r="D2485" s="577">
        <v>10</v>
      </c>
      <c r="E2485" s="568" t="s">
        <v>76</v>
      </c>
      <c r="F2485" s="568" t="s">
        <v>76</v>
      </c>
      <c r="G2485" s="568">
        <v>10</v>
      </c>
      <c r="H2485" s="568">
        <v>9.5</v>
      </c>
      <c r="I2485" s="568">
        <v>9.5</v>
      </c>
      <c r="J2485" s="568">
        <v>11</v>
      </c>
      <c r="K2485" s="568" t="s">
        <v>2249</v>
      </c>
      <c r="L2485" s="568" t="s">
        <v>76</v>
      </c>
      <c r="M2485" s="568" t="s">
        <v>76</v>
      </c>
      <c r="N2485" s="568" t="s">
        <v>76</v>
      </c>
      <c r="O2485" s="568">
        <v>12</v>
      </c>
      <c r="P2485" s="568" t="s">
        <v>76</v>
      </c>
      <c r="Q2485" s="568" t="s">
        <v>76</v>
      </c>
      <c r="R2485" s="547">
        <v>7.75</v>
      </c>
      <c r="S2485" s="547" t="s">
        <v>76</v>
      </c>
      <c r="T2485" s="547">
        <v>10</v>
      </c>
      <c r="U2485" s="547" t="s">
        <v>76</v>
      </c>
      <c r="V2485" s="547">
        <v>12</v>
      </c>
      <c r="W2485" s="547">
        <v>12</v>
      </c>
      <c r="X2485" s="547">
        <v>11</v>
      </c>
      <c r="Y2485" s="547" t="s">
        <v>3161</v>
      </c>
      <c r="Z2485" s="567" t="s">
        <v>76</v>
      </c>
      <c r="AA2485" s="567" t="s">
        <v>76</v>
      </c>
      <c r="AB2485" s="568">
        <v>12</v>
      </c>
      <c r="AC2485" s="567" t="s">
        <v>1342</v>
      </c>
      <c r="AD2485" s="568">
        <v>12</v>
      </c>
      <c r="AE2485" s="568" t="s">
        <v>76</v>
      </c>
      <c r="AF2485" s="568">
        <v>11</v>
      </c>
      <c r="AG2485" s="568" t="s">
        <v>76</v>
      </c>
      <c r="AH2485" s="567" t="s">
        <v>3206</v>
      </c>
      <c r="AI2485" s="567" t="s">
        <v>3209</v>
      </c>
      <c r="AJ2485" s="568">
        <v>10</v>
      </c>
      <c r="AK2485" s="567" t="s">
        <v>3175</v>
      </c>
      <c r="AL2485" s="568">
        <v>12</v>
      </c>
      <c r="AM2485" s="568" t="s">
        <v>76</v>
      </c>
      <c r="AN2485" s="568">
        <v>8</v>
      </c>
      <c r="AO2485" s="568" t="s">
        <v>76</v>
      </c>
    </row>
    <row r="2486" spans="1:41" ht="15" customHeight="1">
      <c r="A2486" s="2639" t="s">
        <v>388</v>
      </c>
      <c r="B2486" s="2639"/>
      <c r="C2486" s="568"/>
      <c r="D2486" s="568"/>
      <c r="E2486" s="568"/>
      <c r="F2486" s="568"/>
      <c r="G2486" s="568"/>
      <c r="H2486" s="568"/>
      <c r="I2486" s="568"/>
      <c r="J2486" s="568"/>
      <c r="K2486" s="568"/>
      <c r="L2486" s="568"/>
      <c r="M2486" s="568"/>
      <c r="N2486" s="568"/>
      <c r="O2486" s="567" t="s">
        <v>311</v>
      </c>
      <c r="P2486" s="568"/>
      <c r="Q2486" s="567"/>
      <c r="R2486" s="547"/>
      <c r="S2486" s="547"/>
      <c r="T2486" s="547"/>
      <c r="U2486" s="547"/>
      <c r="V2486" s="547"/>
      <c r="W2486" s="547"/>
      <c r="X2486" s="546"/>
      <c r="Y2486" s="547"/>
      <c r="Z2486" s="567"/>
      <c r="AA2486" s="567"/>
      <c r="AB2486" s="568"/>
      <c r="AC2486" s="567"/>
      <c r="AD2486" s="568"/>
      <c r="AE2486" s="568"/>
      <c r="AF2486" s="568"/>
      <c r="AG2486" s="568"/>
      <c r="AH2486" s="567"/>
      <c r="AI2486" s="567"/>
      <c r="AJ2486" s="567"/>
      <c r="AK2486" s="567"/>
      <c r="AL2486" s="567"/>
      <c r="AM2486" s="567"/>
      <c r="AN2486" s="568"/>
      <c r="AO2486" s="568"/>
    </row>
    <row r="2487" spans="1:41" ht="15" customHeight="1">
      <c r="A2487" s="2639" t="s">
        <v>389</v>
      </c>
      <c r="B2487" s="2639"/>
      <c r="C2487" s="568"/>
      <c r="D2487" s="568"/>
      <c r="E2487" s="568"/>
      <c r="F2487" s="568"/>
      <c r="G2487" s="568"/>
      <c r="H2487" s="568"/>
      <c r="I2487" s="568"/>
      <c r="J2487" s="568"/>
      <c r="K2487" s="568"/>
      <c r="L2487" s="568"/>
      <c r="M2487" s="568"/>
      <c r="N2487" s="568"/>
      <c r="O2487" s="567"/>
      <c r="P2487" s="568"/>
      <c r="Q2487" s="567"/>
      <c r="R2487" s="547"/>
      <c r="S2487" s="547"/>
      <c r="T2487" s="547"/>
      <c r="U2487" s="547"/>
      <c r="V2487" s="547"/>
      <c r="W2487" s="547"/>
      <c r="X2487" s="546"/>
      <c r="Y2487" s="547"/>
      <c r="Z2487" s="567"/>
      <c r="AA2487" s="567"/>
      <c r="AB2487" s="568"/>
      <c r="AC2487" s="567"/>
      <c r="AD2487" s="568"/>
      <c r="AE2487" s="568"/>
      <c r="AF2487" s="568"/>
      <c r="AG2487" s="568"/>
      <c r="AH2487" s="567"/>
      <c r="AI2487" s="567"/>
      <c r="AJ2487" s="567"/>
      <c r="AK2487" s="567"/>
      <c r="AL2487" s="567"/>
      <c r="AM2487" s="567"/>
      <c r="AN2487" s="568"/>
      <c r="AO2487" s="568"/>
    </row>
    <row r="2488" spans="1:41" ht="15" customHeight="1">
      <c r="A2488" s="563"/>
      <c r="B2488" s="564" t="s">
        <v>390</v>
      </c>
      <c r="C2488" s="568">
        <v>11</v>
      </c>
      <c r="D2488" s="568">
        <v>8</v>
      </c>
      <c r="E2488" s="568">
        <v>13</v>
      </c>
      <c r="F2488" s="568">
        <v>12</v>
      </c>
      <c r="G2488" s="547" t="s">
        <v>1549</v>
      </c>
      <c r="H2488" s="568">
        <v>12</v>
      </c>
      <c r="I2488" s="568">
        <v>10</v>
      </c>
      <c r="J2488" s="568">
        <v>11</v>
      </c>
      <c r="K2488" s="568">
        <v>13</v>
      </c>
      <c r="L2488" s="568">
        <v>13</v>
      </c>
      <c r="M2488" s="568">
        <v>13</v>
      </c>
      <c r="N2488" s="568">
        <v>13</v>
      </c>
      <c r="O2488" s="568">
        <v>13</v>
      </c>
      <c r="P2488" s="568">
        <v>13</v>
      </c>
      <c r="Q2488" s="568">
        <v>12</v>
      </c>
      <c r="R2488" s="547">
        <v>13</v>
      </c>
      <c r="S2488" s="547">
        <v>13</v>
      </c>
      <c r="T2488" s="547">
        <v>13</v>
      </c>
      <c r="U2488" s="547">
        <v>13</v>
      </c>
      <c r="V2488" s="547">
        <v>13</v>
      </c>
      <c r="W2488" s="547">
        <v>13</v>
      </c>
      <c r="X2488" s="547">
        <v>11</v>
      </c>
      <c r="Y2488" s="547">
        <v>13</v>
      </c>
      <c r="Z2488" s="568">
        <v>11.5</v>
      </c>
      <c r="AA2488" s="568">
        <v>13</v>
      </c>
      <c r="AB2488" s="568">
        <v>13</v>
      </c>
      <c r="AC2488" s="568">
        <v>13</v>
      </c>
      <c r="AD2488" s="568">
        <v>9</v>
      </c>
      <c r="AE2488" s="568">
        <v>12.5</v>
      </c>
      <c r="AF2488" s="568">
        <v>13</v>
      </c>
      <c r="AG2488" s="568">
        <v>13</v>
      </c>
      <c r="AH2488" s="568">
        <v>13</v>
      </c>
      <c r="AI2488" s="568">
        <v>13</v>
      </c>
      <c r="AJ2488" s="568">
        <v>13</v>
      </c>
      <c r="AK2488" s="568">
        <v>13</v>
      </c>
      <c r="AL2488" s="568">
        <v>13</v>
      </c>
      <c r="AM2488" s="568">
        <v>13</v>
      </c>
      <c r="AN2488" s="568">
        <v>8</v>
      </c>
      <c r="AO2488" s="568">
        <v>13</v>
      </c>
    </row>
    <row r="2489" spans="1:41" ht="15" customHeight="1">
      <c r="A2489" s="563"/>
      <c r="B2489" s="564" t="s">
        <v>391</v>
      </c>
      <c r="C2489" s="568" t="s">
        <v>76</v>
      </c>
      <c r="D2489" s="568">
        <v>11</v>
      </c>
      <c r="E2489" s="568" t="s">
        <v>76</v>
      </c>
      <c r="F2489" s="568" t="s">
        <v>76</v>
      </c>
      <c r="G2489" s="568" t="s">
        <v>76</v>
      </c>
      <c r="H2489" s="568"/>
      <c r="I2489" s="568" t="s">
        <v>76</v>
      </c>
      <c r="J2489" s="568" t="s">
        <v>76</v>
      </c>
      <c r="K2489" s="568" t="s">
        <v>76</v>
      </c>
      <c r="L2489" s="568" t="s">
        <v>76</v>
      </c>
      <c r="M2489" s="568" t="s">
        <v>76</v>
      </c>
      <c r="N2489" s="568" t="s">
        <v>76</v>
      </c>
      <c r="O2489" s="567" t="s">
        <v>76</v>
      </c>
      <c r="P2489" s="568" t="s">
        <v>76</v>
      </c>
      <c r="Q2489" s="568" t="s">
        <v>76</v>
      </c>
      <c r="R2489" s="547"/>
      <c r="S2489" s="547" t="s">
        <v>76</v>
      </c>
      <c r="T2489" s="547" t="s">
        <v>76</v>
      </c>
      <c r="U2489" s="547" t="s">
        <v>76</v>
      </c>
      <c r="V2489" s="547" t="s">
        <v>76</v>
      </c>
      <c r="W2489" s="547" t="s">
        <v>76</v>
      </c>
      <c r="X2489" s="547">
        <v>13</v>
      </c>
      <c r="Y2489" s="547" t="s">
        <v>76</v>
      </c>
      <c r="Z2489" s="568" t="s">
        <v>76</v>
      </c>
      <c r="AA2489" s="568"/>
      <c r="AB2489" s="568" t="s">
        <v>76</v>
      </c>
      <c r="AC2489" s="568" t="s">
        <v>76</v>
      </c>
      <c r="AD2489" s="568" t="s">
        <v>76</v>
      </c>
      <c r="AE2489" s="568" t="s">
        <v>76</v>
      </c>
      <c r="AF2489" s="568" t="s">
        <v>76</v>
      </c>
      <c r="AG2489" s="568" t="s">
        <v>76</v>
      </c>
      <c r="AH2489" s="567" t="s">
        <v>76</v>
      </c>
      <c r="AI2489" s="568" t="s">
        <v>76</v>
      </c>
      <c r="AJ2489" s="568" t="s">
        <v>76</v>
      </c>
      <c r="AK2489" s="567" t="s">
        <v>76</v>
      </c>
      <c r="AL2489" s="568" t="s">
        <v>76</v>
      </c>
      <c r="AM2489" s="568"/>
      <c r="AN2489" s="568" t="s">
        <v>76</v>
      </c>
      <c r="AO2489" s="568">
        <v>13</v>
      </c>
    </row>
    <row r="2490" spans="1:41" ht="15" customHeight="1">
      <c r="A2490" s="2639" t="s">
        <v>400</v>
      </c>
      <c r="B2490" s="2639"/>
      <c r="C2490" s="568"/>
      <c r="D2490" s="568"/>
      <c r="E2490" s="568"/>
      <c r="F2490" s="568"/>
      <c r="G2490" s="568"/>
      <c r="H2490" s="568"/>
      <c r="I2490" s="568"/>
      <c r="J2490" s="568"/>
      <c r="K2490" s="568"/>
      <c r="L2490" s="568"/>
      <c r="M2490" s="568"/>
      <c r="N2490" s="568"/>
      <c r="O2490" s="567"/>
      <c r="P2490" s="568"/>
      <c r="Q2490" s="567"/>
      <c r="R2490" s="547"/>
      <c r="S2490" s="547"/>
      <c r="T2490" s="547"/>
      <c r="U2490" s="547"/>
      <c r="V2490" s="547"/>
      <c r="W2490" s="547"/>
      <c r="X2490" s="547"/>
      <c r="Y2490" s="547"/>
      <c r="Z2490" s="567"/>
      <c r="AA2490" s="567"/>
      <c r="AB2490" s="568"/>
      <c r="AC2490" s="568"/>
      <c r="AD2490" s="568"/>
      <c r="AE2490" s="568"/>
      <c r="AF2490" s="568"/>
      <c r="AG2490" s="568"/>
      <c r="AH2490" s="567"/>
      <c r="AI2490" s="568"/>
      <c r="AJ2490" s="568"/>
      <c r="AK2490" s="567"/>
      <c r="AL2490" s="568"/>
      <c r="AM2490" s="568"/>
      <c r="AN2490" s="568"/>
      <c r="AO2490" s="568"/>
    </row>
    <row r="2491" spans="1:41" ht="15" customHeight="1">
      <c r="B2491" s="564" t="s">
        <v>390</v>
      </c>
      <c r="C2491" s="568">
        <v>13</v>
      </c>
      <c r="D2491" s="568">
        <v>13</v>
      </c>
      <c r="E2491" s="568">
        <v>13</v>
      </c>
      <c r="F2491" s="568">
        <v>13</v>
      </c>
      <c r="G2491" s="568">
        <v>13</v>
      </c>
      <c r="H2491" s="568">
        <v>12</v>
      </c>
      <c r="I2491" s="568">
        <v>13</v>
      </c>
      <c r="J2491" s="568">
        <v>13</v>
      </c>
      <c r="K2491" s="568">
        <v>13</v>
      </c>
      <c r="L2491" s="568">
        <v>13</v>
      </c>
      <c r="M2491" s="568">
        <v>13</v>
      </c>
      <c r="N2491" s="568">
        <v>13</v>
      </c>
      <c r="O2491" s="568">
        <v>13</v>
      </c>
      <c r="P2491" s="568">
        <v>13</v>
      </c>
      <c r="Q2491" s="568">
        <v>13</v>
      </c>
      <c r="R2491" s="547">
        <v>13</v>
      </c>
      <c r="S2491" s="547">
        <v>13</v>
      </c>
      <c r="T2491" s="547">
        <v>13</v>
      </c>
      <c r="U2491" s="547">
        <v>13</v>
      </c>
      <c r="V2491" s="547">
        <v>13</v>
      </c>
      <c r="W2491" s="547">
        <v>13</v>
      </c>
      <c r="X2491" s="547">
        <v>13</v>
      </c>
      <c r="Y2491" s="547">
        <v>13</v>
      </c>
      <c r="Z2491" s="568">
        <v>11.5</v>
      </c>
      <c r="AA2491" s="568">
        <v>13</v>
      </c>
      <c r="AB2491" s="568">
        <v>13</v>
      </c>
      <c r="AC2491" s="568">
        <v>13</v>
      </c>
      <c r="AD2491" s="568">
        <v>13</v>
      </c>
      <c r="AE2491" s="568">
        <v>13</v>
      </c>
      <c r="AF2491" s="568">
        <v>13</v>
      </c>
      <c r="AG2491" s="568">
        <v>13</v>
      </c>
      <c r="AH2491" s="568">
        <v>13</v>
      </c>
      <c r="AI2491" s="568">
        <v>12.5</v>
      </c>
      <c r="AJ2491" s="568">
        <v>13</v>
      </c>
      <c r="AK2491" s="568">
        <v>13</v>
      </c>
      <c r="AL2491" s="568">
        <v>13</v>
      </c>
      <c r="AM2491" s="568">
        <v>13</v>
      </c>
      <c r="AN2491" s="568">
        <v>13</v>
      </c>
      <c r="AO2491" s="568">
        <v>13</v>
      </c>
    </row>
    <row r="2492" spans="1:41" ht="15" customHeight="1">
      <c r="B2492" s="564" t="s">
        <v>391</v>
      </c>
      <c r="C2492" s="568" t="s">
        <v>76</v>
      </c>
      <c r="D2492" s="568" t="s">
        <v>76</v>
      </c>
      <c r="E2492" s="568" t="s">
        <v>76</v>
      </c>
      <c r="F2492" s="568" t="s">
        <v>76</v>
      </c>
      <c r="G2492" s="568" t="s">
        <v>76</v>
      </c>
      <c r="H2492" s="568" t="s">
        <v>76</v>
      </c>
      <c r="I2492" s="568" t="s">
        <v>76</v>
      </c>
      <c r="J2492" s="568" t="s">
        <v>76</v>
      </c>
      <c r="K2492" s="568" t="s">
        <v>76</v>
      </c>
      <c r="L2492" s="568" t="s">
        <v>76</v>
      </c>
      <c r="M2492" s="568" t="s">
        <v>76</v>
      </c>
      <c r="N2492" s="568" t="s">
        <v>76</v>
      </c>
      <c r="O2492" s="568" t="s">
        <v>76</v>
      </c>
      <c r="P2492" s="567" t="s">
        <v>76</v>
      </c>
      <c r="Q2492" s="567" t="s">
        <v>76</v>
      </c>
      <c r="R2492" s="547"/>
      <c r="S2492" s="547" t="s">
        <v>76</v>
      </c>
      <c r="T2492" s="547" t="s">
        <v>76</v>
      </c>
      <c r="U2492" s="547" t="s">
        <v>76</v>
      </c>
      <c r="V2492" s="547" t="s">
        <v>76</v>
      </c>
      <c r="W2492" s="547" t="s">
        <v>76</v>
      </c>
      <c r="X2492" s="547" t="s">
        <v>76</v>
      </c>
      <c r="Y2492" s="547" t="s">
        <v>76</v>
      </c>
      <c r="Z2492" s="568" t="s">
        <v>76</v>
      </c>
      <c r="AA2492" s="568" t="s">
        <v>76</v>
      </c>
      <c r="AB2492" s="568" t="s">
        <v>76</v>
      </c>
      <c r="AC2492" s="568" t="s">
        <v>76</v>
      </c>
      <c r="AD2492" s="568" t="s">
        <v>76</v>
      </c>
      <c r="AE2492" s="568" t="s">
        <v>76</v>
      </c>
      <c r="AF2492" s="568" t="s">
        <v>76</v>
      </c>
      <c r="AG2492" s="568"/>
      <c r="AH2492" s="568" t="s">
        <v>76</v>
      </c>
      <c r="AI2492" s="568">
        <v>13</v>
      </c>
      <c r="AJ2492" s="568" t="s">
        <v>76</v>
      </c>
      <c r="AK2492" s="567" t="s">
        <v>76</v>
      </c>
      <c r="AL2492" s="568" t="s">
        <v>76</v>
      </c>
      <c r="AM2492" s="568"/>
      <c r="AN2492" s="568" t="s">
        <v>76</v>
      </c>
      <c r="AO2492" s="568">
        <v>13</v>
      </c>
    </row>
    <row r="2493" spans="1:41" ht="15" customHeight="1">
      <c r="A2493" s="2639" t="s">
        <v>47</v>
      </c>
      <c r="B2493" s="2639"/>
      <c r="C2493" s="568"/>
      <c r="D2493" s="568"/>
      <c r="E2493" s="568"/>
      <c r="F2493" s="568"/>
      <c r="G2493" s="568"/>
      <c r="H2493" s="568"/>
      <c r="I2493" s="568"/>
      <c r="J2493" s="568"/>
      <c r="K2493" s="568"/>
      <c r="L2493" s="568"/>
      <c r="M2493" s="568"/>
      <c r="N2493" s="568"/>
      <c r="O2493" s="568"/>
      <c r="P2493" s="567"/>
      <c r="Q2493" s="567"/>
      <c r="R2493" s="547" t="s">
        <v>1285</v>
      </c>
      <c r="S2493" s="547"/>
      <c r="T2493" s="547"/>
      <c r="U2493" s="547"/>
      <c r="V2493" s="547"/>
      <c r="W2493" s="547"/>
      <c r="X2493" s="547"/>
      <c r="Y2493" s="547"/>
      <c r="Z2493" s="568"/>
      <c r="AA2493" s="568"/>
      <c r="AB2493" s="568"/>
      <c r="AC2493" s="568"/>
      <c r="AD2493" s="568"/>
      <c r="AE2493" s="568"/>
      <c r="AF2493" s="568"/>
      <c r="AG2493" s="568"/>
      <c r="AH2493" s="568"/>
      <c r="AI2493" s="568"/>
      <c r="AJ2493" s="568"/>
      <c r="AK2493" s="567"/>
      <c r="AL2493" s="568"/>
      <c r="AM2493" s="568"/>
      <c r="AN2493" s="568"/>
      <c r="AO2493" s="568"/>
    </row>
    <row r="2494" spans="1:41" ht="15" customHeight="1">
      <c r="B2494" s="564" t="s">
        <v>390</v>
      </c>
      <c r="C2494" s="568">
        <v>13</v>
      </c>
      <c r="D2494" s="547">
        <v>13</v>
      </c>
      <c r="E2494" s="547">
        <v>12</v>
      </c>
      <c r="F2494" s="568">
        <v>13</v>
      </c>
      <c r="G2494" s="547">
        <v>13</v>
      </c>
      <c r="H2494" s="568">
        <v>10.5</v>
      </c>
      <c r="I2494" s="568">
        <v>13</v>
      </c>
      <c r="J2494" s="568">
        <v>12.5</v>
      </c>
      <c r="K2494" s="568">
        <v>15</v>
      </c>
      <c r="L2494" s="568">
        <v>15.5</v>
      </c>
      <c r="M2494" s="568">
        <v>13</v>
      </c>
      <c r="N2494" s="568">
        <v>13</v>
      </c>
      <c r="O2494" s="568">
        <v>13</v>
      </c>
      <c r="P2494" s="568">
        <v>13</v>
      </c>
      <c r="Q2494" s="570">
        <v>11.5</v>
      </c>
      <c r="R2494" s="547">
        <v>14.5</v>
      </c>
      <c r="S2494" s="547">
        <v>13</v>
      </c>
      <c r="T2494" s="547">
        <v>13</v>
      </c>
      <c r="U2494" s="547">
        <v>13</v>
      </c>
      <c r="V2494" s="547">
        <v>17</v>
      </c>
      <c r="W2494" s="547">
        <v>16.5</v>
      </c>
      <c r="X2494" s="547">
        <v>14.5</v>
      </c>
      <c r="Y2494" s="547">
        <v>11.5</v>
      </c>
      <c r="Z2494" s="568">
        <v>11.5</v>
      </c>
      <c r="AA2494" s="568">
        <v>13</v>
      </c>
      <c r="AB2494" s="568">
        <v>11.5</v>
      </c>
      <c r="AC2494" s="568">
        <v>15.3</v>
      </c>
      <c r="AD2494" s="568">
        <v>15</v>
      </c>
      <c r="AE2494" s="568">
        <v>13</v>
      </c>
      <c r="AF2494" s="568">
        <v>11.5</v>
      </c>
      <c r="AG2494" s="568">
        <v>13</v>
      </c>
      <c r="AH2494" s="568">
        <v>14.5</v>
      </c>
      <c r="AI2494" s="568">
        <v>14</v>
      </c>
      <c r="AJ2494" s="568">
        <v>13</v>
      </c>
      <c r="AK2494" s="568">
        <v>11.5</v>
      </c>
      <c r="AL2494" s="568" t="s">
        <v>76</v>
      </c>
      <c r="AM2494" s="568" t="s">
        <v>76</v>
      </c>
      <c r="AN2494" s="568">
        <v>12</v>
      </c>
      <c r="AO2494" s="568">
        <v>13</v>
      </c>
    </row>
    <row r="2495" spans="1:41" ht="15" customHeight="1">
      <c r="B2495" s="564" t="s">
        <v>391</v>
      </c>
      <c r="C2495" s="568"/>
      <c r="D2495" s="568" t="s">
        <v>76</v>
      </c>
      <c r="E2495" s="568" t="s">
        <v>76</v>
      </c>
      <c r="F2495" s="568" t="s">
        <v>76</v>
      </c>
      <c r="G2495" s="568" t="s">
        <v>76</v>
      </c>
      <c r="H2495" s="568" t="s">
        <v>76</v>
      </c>
      <c r="I2495" s="568" t="s">
        <v>76</v>
      </c>
      <c r="J2495" s="568">
        <v>14</v>
      </c>
      <c r="K2495" s="568" t="s">
        <v>76</v>
      </c>
      <c r="L2495" s="568" t="s">
        <v>76</v>
      </c>
      <c r="M2495" s="568" t="s">
        <v>76</v>
      </c>
      <c r="N2495" s="568" t="s">
        <v>76</v>
      </c>
      <c r="O2495" s="568" t="s">
        <v>76</v>
      </c>
      <c r="P2495" s="567" t="s">
        <v>76</v>
      </c>
      <c r="Q2495" s="567" t="s">
        <v>76</v>
      </c>
      <c r="R2495" s="547" t="s">
        <v>76</v>
      </c>
      <c r="S2495" s="547" t="s">
        <v>76</v>
      </c>
      <c r="T2495" s="547" t="s">
        <v>76</v>
      </c>
      <c r="U2495" s="547" t="s">
        <v>76</v>
      </c>
      <c r="V2495" s="547">
        <v>18</v>
      </c>
      <c r="W2495" s="547" t="s">
        <v>76</v>
      </c>
      <c r="X2495" s="547" t="s">
        <v>76</v>
      </c>
      <c r="Y2495" s="547" t="s">
        <v>76</v>
      </c>
      <c r="Z2495" s="568" t="s">
        <v>76</v>
      </c>
      <c r="AA2495" s="568" t="s">
        <v>76</v>
      </c>
      <c r="AB2495" s="568" t="s">
        <v>76</v>
      </c>
      <c r="AC2495" s="568" t="s">
        <v>3163</v>
      </c>
      <c r="AD2495" s="568" t="s">
        <v>76</v>
      </c>
      <c r="AE2495" s="568" t="s">
        <v>76</v>
      </c>
      <c r="AF2495" s="568" t="s">
        <v>76</v>
      </c>
      <c r="AG2495" s="568" t="s">
        <v>76</v>
      </c>
      <c r="AH2495" s="568" t="s">
        <v>76</v>
      </c>
      <c r="AI2495" s="568" t="s">
        <v>76</v>
      </c>
      <c r="AJ2495" s="568" t="s">
        <v>76</v>
      </c>
      <c r="AK2495" s="567" t="s">
        <v>76</v>
      </c>
      <c r="AL2495" s="568" t="s">
        <v>76</v>
      </c>
      <c r="AM2495" s="568" t="s">
        <v>76</v>
      </c>
      <c r="AN2495" s="568">
        <v>13</v>
      </c>
      <c r="AO2495" s="568">
        <v>15.5</v>
      </c>
    </row>
    <row r="2496" spans="1:41" ht="15" customHeight="1">
      <c r="A2496" s="2639" t="s">
        <v>407</v>
      </c>
      <c r="B2496" s="2639"/>
      <c r="C2496" s="568"/>
      <c r="D2496" s="568"/>
      <c r="E2496" s="568"/>
      <c r="F2496" s="568"/>
      <c r="G2496" s="568"/>
      <c r="H2496" s="568"/>
      <c r="I2496" s="568"/>
      <c r="J2496" s="568"/>
      <c r="K2496" s="568"/>
      <c r="L2496" s="568"/>
      <c r="M2496" s="568"/>
      <c r="N2496" s="568"/>
      <c r="O2496" s="568"/>
      <c r="P2496" s="567"/>
      <c r="Q2496" s="567"/>
      <c r="R2496" s="547"/>
      <c r="S2496" s="547"/>
      <c r="T2496" s="547"/>
      <c r="U2496" s="547"/>
      <c r="V2496" s="547"/>
      <c r="W2496" s="547"/>
      <c r="X2496" s="547"/>
      <c r="Y2496" s="547"/>
      <c r="Z2496" s="567"/>
      <c r="AA2496" s="567"/>
      <c r="AB2496" s="568"/>
      <c r="AC2496" s="571"/>
      <c r="AD2496" s="568"/>
      <c r="AE2496" s="568"/>
      <c r="AF2496" s="568"/>
      <c r="AG2496" s="568"/>
      <c r="AH2496" s="568"/>
      <c r="AI2496" s="568"/>
      <c r="AJ2496" s="568"/>
      <c r="AK2496" s="567"/>
      <c r="AL2496" s="568"/>
      <c r="AM2496" s="568"/>
      <c r="AN2496" s="568"/>
      <c r="AO2496" s="568"/>
    </row>
    <row r="2497" spans="1:41" ht="15" customHeight="1">
      <c r="A2497" s="565" t="s">
        <v>856</v>
      </c>
      <c r="B2497" s="578" t="s">
        <v>1258</v>
      </c>
      <c r="C2497" s="568"/>
      <c r="D2497" s="568"/>
      <c r="E2497" s="568"/>
      <c r="F2497" s="568"/>
      <c r="G2497" s="568"/>
      <c r="H2497" s="568"/>
      <c r="I2497" s="568"/>
      <c r="J2497" s="568"/>
      <c r="K2497" s="568"/>
      <c r="L2497" s="568"/>
      <c r="M2497" s="568"/>
      <c r="N2497" s="568"/>
      <c r="O2497" s="568"/>
      <c r="P2497" s="567"/>
      <c r="Q2497" s="567"/>
      <c r="R2497" s="547"/>
      <c r="S2497" s="547"/>
      <c r="T2497" s="547"/>
      <c r="U2497" s="547"/>
      <c r="V2497" s="547"/>
      <c r="W2497" s="547"/>
      <c r="X2497" s="547"/>
      <c r="Y2497" s="547"/>
      <c r="Z2497" s="567"/>
      <c r="AA2497" s="567"/>
      <c r="AB2497" s="568"/>
      <c r="AC2497" s="568"/>
      <c r="AD2497" s="568"/>
      <c r="AE2497" s="568"/>
      <c r="AF2497" s="568"/>
      <c r="AG2497" s="568"/>
      <c r="AH2497" s="568"/>
      <c r="AI2497" s="568"/>
      <c r="AJ2497" s="568"/>
      <c r="AK2497" s="567"/>
      <c r="AL2497" s="568"/>
      <c r="AM2497" s="568"/>
      <c r="AN2497" s="568"/>
      <c r="AO2497" s="568"/>
    </row>
    <row r="2498" spans="1:41" ht="15" customHeight="1">
      <c r="A2498" s="565"/>
      <c r="B2498" s="564" t="s">
        <v>401</v>
      </c>
      <c r="C2498" s="568">
        <v>14</v>
      </c>
      <c r="D2498" s="568">
        <v>15</v>
      </c>
      <c r="E2498" s="547">
        <v>15</v>
      </c>
      <c r="F2498" s="568">
        <v>13</v>
      </c>
      <c r="G2498" s="568" t="s">
        <v>1868</v>
      </c>
      <c r="H2498" s="568">
        <v>13</v>
      </c>
      <c r="I2498" s="568">
        <v>14</v>
      </c>
      <c r="J2498" s="568">
        <v>16</v>
      </c>
      <c r="K2498" s="568">
        <v>14.5</v>
      </c>
      <c r="L2498" s="568">
        <v>15</v>
      </c>
      <c r="M2498" s="568">
        <v>15.5</v>
      </c>
      <c r="N2498" s="568">
        <v>15</v>
      </c>
      <c r="O2498" s="568">
        <v>16.5</v>
      </c>
      <c r="P2498" s="568">
        <v>13.5</v>
      </c>
      <c r="Q2498" s="568">
        <v>13.5</v>
      </c>
      <c r="R2498" s="547">
        <v>14.5</v>
      </c>
      <c r="S2498" s="547">
        <v>14.5</v>
      </c>
      <c r="T2498" s="547">
        <v>15</v>
      </c>
      <c r="U2498" s="547">
        <v>15.5</v>
      </c>
      <c r="V2498" s="547">
        <v>15</v>
      </c>
      <c r="W2498" s="547">
        <v>14.5</v>
      </c>
      <c r="X2498" s="547">
        <v>14.5</v>
      </c>
      <c r="Y2498" s="547">
        <v>14.5</v>
      </c>
      <c r="Z2498" s="568">
        <v>14.5</v>
      </c>
      <c r="AA2498" s="568">
        <v>16</v>
      </c>
      <c r="AB2498" s="568">
        <v>15.5</v>
      </c>
      <c r="AC2498" s="568">
        <v>11.5</v>
      </c>
      <c r="AD2498" s="568">
        <v>15</v>
      </c>
      <c r="AE2498" s="568">
        <v>15.5</v>
      </c>
      <c r="AF2498" s="568">
        <v>13.5</v>
      </c>
      <c r="AG2498" s="568">
        <v>15</v>
      </c>
      <c r="AH2498" s="568">
        <v>13</v>
      </c>
      <c r="AI2498" s="568">
        <v>10</v>
      </c>
      <c r="AJ2498" s="568">
        <v>14</v>
      </c>
      <c r="AK2498" s="568">
        <v>15</v>
      </c>
      <c r="AL2498" s="568">
        <v>14.5</v>
      </c>
      <c r="AM2498" s="568">
        <v>13.5</v>
      </c>
      <c r="AN2498" s="568">
        <v>13</v>
      </c>
      <c r="AO2498" s="568">
        <v>12</v>
      </c>
    </row>
    <row r="2499" spans="1:41" ht="15" customHeight="1">
      <c r="A2499" s="565"/>
      <c r="B2499" s="564" t="s">
        <v>402</v>
      </c>
      <c r="C2499" s="568" t="s">
        <v>76</v>
      </c>
      <c r="D2499" s="568" t="s">
        <v>76</v>
      </c>
      <c r="E2499" s="568" t="s">
        <v>76</v>
      </c>
      <c r="F2499" s="568" t="s">
        <v>76</v>
      </c>
      <c r="G2499" s="568" t="s">
        <v>76</v>
      </c>
      <c r="H2499" s="568" t="s">
        <v>76</v>
      </c>
      <c r="I2499" s="568" t="s">
        <v>76</v>
      </c>
      <c r="J2499" s="568" t="s">
        <v>76</v>
      </c>
      <c r="K2499" s="568" t="s">
        <v>76</v>
      </c>
      <c r="L2499" s="568"/>
      <c r="M2499" s="568" t="s">
        <v>76</v>
      </c>
      <c r="N2499" s="568" t="s">
        <v>76</v>
      </c>
      <c r="O2499" s="568" t="s">
        <v>76</v>
      </c>
      <c r="P2499" s="567" t="s">
        <v>76</v>
      </c>
      <c r="Q2499" s="567" t="s">
        <v>76</v>
      </c>
      <c r="R2499" s="547" t="s">
        <v>76</v>
      </c>
      <c r="S2499" s="547" t="s">
        <v>76</v>
      </c>
      <c r="T2499" s="547" t="s">
        <v>76</v>
      </c>
      <c r="U2499" s="547" t="s">
        <v>76</v>
      </c>
      <c r="V2499" s="547" t="s">
        <v>76</v>
      </c>
      <c r="W2499" s="547" t="s">
        <v>76</v>
      </c>
      <c r="X2499" s="547" t="s">
        <v>76</v>
      </c>
      <c r="Y2499" s="547" t="s">
        <v>76</v>
      </c>
      <c r="Z2499" s="568" t="s">
        <v>76</v>
      </c>
      <c r="AA2499" s="568" t="s">
        <v>76</v>
      </c>
      <c r="AB2499" s="567" t="s">
        <v>76</v>
      </c>
      <c r="AC2499" s="568">
        <v>14.5</v>
      </c>
      <c r="AD2499" s="568" t="s">
        <v>76</v>
      </c>
      <c r="AE2499" s="568" t="s">
        <v>76</v>
      </c>
      <c r="AF2499" s="568" t="s">
        <v>76</v>
      </c>
      <c r="AG2499" s="568" t="s">
        <v>76</v>
      </c>
      <c r="AH2499" s="568" t="s">
        <v>76</v>
      </c>
      <c r="AI2499" s="568">
        <v>13.5</v>
      </c>
      <c r="AJ2499" s="568" t="s">
        <v>76</v>
      </c>
      <c r="AK2499" s="567" t="s">
        <v>76</v>
      </c>
      <c r="AL2499" s="568" t="s">
        <v>76</v>
      </c>
      <c r="AM2499" s="568">
        <v>14.5</v>
      </c>
      <c r="AN2499" s="568" t="s">
        <v>76</v>
      </c>
      <c r="AO2499" s="568">
        <v>13</v>
      </c>
    </row>
    <row r="2500" spans="1:41" ht="15" customHeight="1">
      <c r="A2500" s="565" t="s">
        <v>1085</v>
      </c>
      <c r="B2500" s="701" t="s">
        <v>1259</v>
      </c>
      <c r="C2500" s="568"/>
      <c r="D2500" s="568"/>
      <c r="E2500" s="568"/>
      <c r="F2500" s="568"/>
      <c r="G2500" s="568"/>
      <c r="H2500" s="568"/>
      <c r="I2500" s="568"/>
      <c r="J2500" s="568"/>
      <c r="K2500" s="568"/>
      <c r="L2500" s="568"/>
      <c r="M2500" s="568"/>
      <c r="N2500" s="568"/>
      <c r="O2500" s="568"/>
      <c r="P2500" s="567"/>
      <c r="Q2500" s="567"/>
      <c r="R2500" s="547"/>
      <c r="S2500" s="547"/>
      <c r="T2500" s="547"/>
      <c r="U2500" s="547"/>
      <c r="V2500" s="547"/>
      <c r="W2500" s="547"/>
      <c r="X2500" s="547"/>
      <c r="Y2500" s="547"/>
      <c r="Z2500" s="568"/>
      <c r="AA2500" s="568"/>
      <c r="AB2500" s="567"/>
      <c r="AC2500" s="568"/>
      <c r="AD2500" s="568"/>
      <c r="AE2500" s="568"/>
      <c r="AF2500" s="568"/>
      <c r="AG2500" s="568"/>
      <c r="AH2500" s="568"/>
      <c r="AI2500" s="568"/>
      <c r="AJ2500" s="568"/>
      <c r="AK2500" s="567"/>
      <c r="AL2500" s="568"/>
      <c r="AM2500" s="568"/>
      <c r="AN2500" s="568"/>
      <c r="AO2500" s="568"/>
    </row>
    <row r="2501" spans="1:41" ht="15" customHeight="1">
      <c r="B2501" s="564" t="s">
        <v>401</v>
      </c>
      <c r="C2501" s="568">
        <v>14</v>
      </c>
      <c r="D2501" s="568">
        <v>15</v>
      </c>
      <c r="E2501" s="568">
        <v>14.5</v>
      </c>
      <c r="F2501" s="568">
        <v>12</v>
      </c>
      <c r="G2501" s="568" t="s">
        <v>1868</v>
      </c>
      <c r="H2501" s="568">
        <v>11.5</v>
      </c>
      <c r="I2501" s="568">
        <v>14</v>
      </c>
      <c r="J2501" s="547" t="s">
        <v>1538</v>
      </c>
      <c r="K2501" s="568">
        <v>16</v>
      </c>
      <c r="L2501" s="568">
        <v>15.5</v>
      </c>
      <c r="M2501" s="568">
        <v>16.5</v>
      </c>
      <c r="N2501" s="568">
        <v>15</v>
      </c>
      <c r="O2501" s="568">
        <v>15.5</v>
      </c>
      <c r="P2501" s="568">
        <v>13.5</v>
      </c>
      <c r="Q2501" s="568">
        <v>13.5</v>
      </c>
      <c r="R2501" s="547">
        <v>14.5</v>
      </c>
      <c r="S2501" s="547">
        <v>14.5</v>
      </c>
      <c r="T2501" s="547">
        <v>15.5</v>
      </c>
      <c r="U2501" s="547" t="s">
        <v>76</v>
      </c>
      <c r="V2501" s="547">
        <v>17</v>
      </c>
      <c r="W2501" s="547">
        <v>14.5</v>
      </c>
      <c r="X2501" s="547">
        <v>14.5</v>
      </c>
      <c r="Y2501" s="547">
        <v>14.5</v>
      </c>
      <c r="Z2501" s="568">
        <v>15.5</v>
      </c>
      <c r="AA2501" s="568">
        <v>18</v>
      </c>
      <c r="AB2501" s="568">
        <v>15.5</v>
      </c>
      <c r="AC2501" s="568">
        <v>13</v>
      </c>
      <c r="AD2501" s="568">
        <v>15</v>
      </c>
      <c r="AE2501" s="568">
        <v>15.5</v>
      </c>
      <c r="AF2501" s="568">
        <v>13.5</v>
      </c>
      <c r="AG2501" s="568">
        <v>15</v>
      </c>
      <c r="AH2501" s="568">
        <v>14.5</v>
      </c>
      <c r="AI2501" s="568">
        <v>17.5</v>
      </c>
      <c r="AJ2501" s="568">
        <v>15</v>
      </c>
      <c r="AK2501" s="568">
        <v>14.5</v>
      </c>
      <c r="AL2501" s="568">
        <v>14.5</v>
      </c>
      <c r="AM2501" s="568" t="s">
        <v>76</v>
      </c>
      <c r="AN2501" s="568">
        <v>12</v>
      </c>
      <c r="AO2501" s="568">
        <v>13</v>
      </c>
    </row>
    <row r="2502" spans="1:41" ht="15" customHeight="1">
      <c r="B2502" s="564" t="s">
        <v>402</v>
      </c>
      <c r="C2502" s="568" t="s">
        <v>76</v>
      </c>
      <c r="D2502" s="568" t="s">
        <v>76</v>
      </c>
      <c r="E2502" s="568" t="s">
        <v>76</v>
      </c>
      <c r="F2502" s="568" t="s">
        <v>76</v>
      </c>
      <c r="G2502" s="568" t="s">
        <v>76</v>
      </c>
      <c r="H2502" s="568" t="s">
        <v>76</v>
      </c>
      <c r="I2502" s="568" t="s">
        <v>76</v>
      </c>
      <c r="J2502" s="568" t="s">
        <v>76</v>
      </c>
      <c r="K2502" s="568" t="s">
        <v>76</v>
      </c>
      <c r="L2502" s="568" t="s">
        <v>76</v>
      </c>
      <c r="M2502" s="568" t="s">
        <v>76</v>
      </c>
      <c r="N2502" s="568">
        <v>16</v>
      </c>
      <c r="O2502" s="568" t="s">
        <v>76</v>
      </c>
      <c r="P2502" s="568" t="s">
        <v>76</v>
      </c>
      <c r="Q2502" s="568" t="s">
        <v>76</v>
      </c>
      <c r="R2502" s="547" t="s">
        <v>76</v>
      </c>
      <c r="S2502" s="547" t="s">
        <v>76</v>
      </c>
      <c r="T2502" s="547" t="s">
        <v>76</v>
      </c>
      <c r="U2502" s="547" t="s">
        <v>76</v>
      </c>
      <c r="V2502" s="547">
        <v>18</v>
      </c>
      <c r="W2502" s="547" t="s">
        <v>76</v>
      </c>
      <c r="X2502" s="547" t="s">
        <v>76</v>
      </c>
      <c r="Y2502" s="547" t="s">
        <v>76</v>
      </c>
      <c r="Z2502" s="568" t="s">
        <v>76</v>
      </c>
      <c r="AA2502" s="568" t="s">
        <v>76</v>
      </c>
      <c r="AB2502" s="568" t="s">
        <v>76</v>
      </c>
      <c r="AC2502" s="568">
        <v>16</v>
      </c>
      <c r="AD2502" s="568" t="s">
        <v>76</v>
      </c>
      <c r="AE2502" s="568" t="s">
        <v>76</v>
      </c>
      <c r="AF2502" s="568" t="s">
        <v>76</v>
      </c>
      <c r="AG2502" s="568" t="s">
        <v>76</v>
      </c>
      <c r="AH2502" s="568" t="s">
        <v>76</v>
      </c>
      <c r="AI2502" s="568" t="s">
        <v>76</v>
      </c>
      <c r="AJ2502" s="568" t="s">
        <v>76</v>
      </c>
      <c r="AK2502" s="568" t="s">
        <v>76</v>
      </c>
      <c r="AL2502" s="568" t="s">
        <v>76</v>
      </c>
      <c r="AM2502" s="568" t="s">
        <v>76</v>
      </c>
      <c r="AN2502" s="568">
        <v>13</v>
      </c>
      <c r="AO2502" s="568">
        <v>15.5</v>
      </c>
    </row>
    <row r="2503" spans="1:41" s="551" customFormat="1" ht="15" customHeight="1">
      <c r="A2503" s="2639" t="s">
        <v>211</v>
      </c>
      <c r="B2503" s="2639"/>
      <c r="C2503" s="568">
        <v>7</v>
      </c>
      <c r="D2503" s="568">
        <v>7</v>
      </c>
      <c r="E2503" s="568">
        <v>7</v>
      </c>
      <c r="F2503" s="568">
        <v>7</v>
      </c>
      <c r="G2503" s="568">
        <v>7</v>
      </c>
      <c r="H2503" s="568">
        <v>7</v>
      </c>
      <c r="I2503" s="568">
        <v>7</v>
      </c>
      <c r="J2503" s="568">
        <v>7</v>
      </c>
      <c r="K2503" s="568">
        <v>7</v>
      </c>
      <c r="L2503" s="568">
        <v>7</v>
      </c>
      <c r="M2503" s="568">
        <v>7</v>
      </c>
      <c r="N2503" s="568">
        <v>7</v>
      </c>
      <c r="O2503" s="568">
        <v>7</v>
      </c>
      <c r="P2503" s="568">
        <v>7</v>
      </c>
      <c r="Q2503" s="568">
        <v>7</v>
      </c>
      <c r="R2503" s="547">
        <v>7</v>
      </c>
      <c r="S2503" s="547">
        <v>7</v>
      </c>
      <c r="T2503" s="547">
        <v>7</v>
      </c>
      <c r="U2503" s="547">
        <v>7</v>
      </c>
      <c r="V2503" s="547">
        <v>7</v>
      </c>
      <c r="W2503" s="547">
        <v>7</v>
      </c>
      <c r="X2503" s="547">
        <v>7</v>
      </c>
      <c r="Y2503" s="547">
        <v>7</v>
      </c>
      <c r="Z2503" s="568">
        <v>7</v>
      </c>
      <c r="AA2503" s="568">
        <v>7</v>
      </c>
      <c r="AB2503" s="568">
        <v>7</v>
      </c>
      <c r="AC2503" s="568">
        <v>7</v>
      </c>
      <c r="AD2503" s="568">
        <v>7</v>
      </c>
      <c r="AE2503" s="568">
        <v>7</v>
      </c>
      <c r="AF2503" s="568">
        <v>7</v>
      </c>
      <c r="AG2503" s="568">
        <v>7</v>
      </c>
      <c r="AH2503" s="568">
        <v>7</v>
      </c>
      <c r="AI2503" s="568">
        <v>7</v>
      </c>
      <c r="AJ2503" s="568">
        <v>7</v>
      </c>
      <c r="AK2503" s="568">
        <v>7</v>
      </c>
      <c r="AL2503" s="568">
        <v>7</v>
      </c>
      <c r="AM2503" s="568">
        <v>7</v>
      </c>
      <c r="AN2503" s="568">
        <v>7</v>
      </c>
      <c r="AO2503" s="568" t="s">
        <v>76</v>
      </c>
    </row>
    <row r="2504" spans="1:41" ht="15" customHeight="1">
      <c r="A2504" s="2639" t="s">
        <v>408</v>
      </c>
      <c r="B2504" s="2639"/>
      <c r="C2504" s="568"/>
      <c r="D2504" s="568"/>
      <c r="E2504" s="568"/>
      <c r="F2504" s="568"/>
      <c r="G2504" s="568"/>
      <c r="H2504" s="568"/>
      <c r="I2504" s="568"/>
      <c r="J2504" s="568"/>
      <c r="K2504" s="568"/>
      <c r="L2504" s="568"/>
      <c r="M2504" s="568"/>
      <c r="N2504" s="568"/>
      <c r="O2504" s="568"/>
      <c r="P2504" s="567"/>
      <c r="Q2504" s="567"/>
      <c r="R2504" s="547"/>
      <c r="S2504" s="547"/>
      <c r="T2504" s="547"/>
      <c r="U2504" s="547"/>
      <c r="V2504" s="547"/>
      <c r="W2504" s="546"/>
      <c r="X2504" s="546"/>
      <c r="Y2504" s="547"/>
      <c r="Z2504" s="567"/>
      <c r="AA2504" s="567"/>
      <c r="AB2504" s="567"/>
      <c r="AC2504" s="567"/>
      <c r="AD2504" s="568"/>
      <c r="AE2504" s="568"/>
      <c r="AF2504" s="568"/>
      <c r="AG2504" s="568"/>
      <c r="AH2504" s="568"/>
      <c r="AI2504" s="568"/>
      <c r="AJ2504" s="568"/>
      <c r="AK2504" s="567"/>
      <c r="AL2504" s="568"/>
      <c r="AM2504" s="568"/>
      <c r="AN2504" s="568"/>
      <c r="AO2504" s="568"/>
    </row>
    <row r="2505" spans="1:41" ht="15" customHeight="1">
      <c r="B2505" s="564" t="s">
        <v>390</v>
      </c>
      <c r="C2505" s="568">
        <v>14</v>
      </c>
      <c r="D2505" s="568">
        <v>15</v>
      </c>
      <c r="E2505" s="547">
        <v>15</v>
      </c>
      <c r="F2505" s="568">
        <v>14</v>
      </c>
      <c r="G2505" s="568" t="s">
        <v>1868</v>
      </c>
      <c r="H2505" s="568">
        <v>13</v>
      </c>
      <c r="I2505" s="568">
        <v>14</v>
      </c>
      <c r="J2505" s="547" t="s">
        <v>2320</v>
      </c>
      <c r="K2505" s="568">
        <v>14.5</v>
      </c>
      <c r="L2505" s="568">
        <v>15.5</v>
      </c>
      <c r="M2505" s="568">
        <v>15.5</v>
      </c>
      <c r="N2505" s="568">
        <v>15</v>
      </c>
      <c r="O2505" s="568">
        <v>16.5</v>
      </c>
      <c r="P2505" s="568">
        <v>13.5</v>
      </c>
      <c r="Q2505" s="568">
        <v>13.5</v>
      </c>
      <c r="R2505" s="547">
        <v>14.5</v>
      </c>
      <c r="S2505" s="547">
        <v>14.5</v>
      </c>
      <c r="T2505" s="547">
        <v>16</v>
      </c>
      <c r="U2505" s="547">
        <v>15.5</v>
      </c>
      <c r="V2505" s="547">
        <v>17</v>
      </c>
      <c r="W2505" s="547">
        <v>14.5</v>
      </c>
      <c r="X2505" s="547">
        <v>14.5</v>
      </c>
      <c r="Y2505" s="547">
        <v>14.5</v>
      </c>
      <c r="Z2505" s="568">
        <v>14.5</v>
      </c>
      <c r="AA2505" s="568" t="s">
        <v>1668</v>
      </c>
      <c r="AB2505" s="568">
        <v>15.5</v>
      </c>
      <c r="AC2505" s="568">
        <v>14.5</v>
      </c>
      <c r="AD2505" s="568">
        <v>15</v>
      </c>
      <c r="AE2505" s="568">
        <v>16</v>
      </c>
      <c r="AF2505" s="568">
        <v>14.5</v>
      </c>
      <c r="AG2505" s="568">
        <v>16</v>
      </c>
      <c r="AH2505" s="568">
        <v>13</v>
      </c>
      <c r="AI2505" s="568">
        <v>10</v>
      </c>
      <c r="AJ2505" s="568">
        <v>14</v>
      </c>
      <c r="AK2505" s="568">
        <v>16.5</v>
      </c>
      <c r="AL2505" s="568">
        <v>16</v>
      </c>
      <c r="AM2505" s="568">
        <v>14</v>
      </c>
      <c r="AN2505" s="568">
        <v>13</v>
      </c>
      <c r="AO2505" s="568">
        <v>13</v>
      </c>
    </row>
    <row r="2506" spans="1:41" ht="15" customHeight="1">
      <c r="B2506" s="564" t="s">
        <v>391</v>
      </c>
      <c r="C2506" s="568" t="s">
        <v>76</v>
      </c>
      <c r="D2506" s="568" t="s">
        <v>76</v>
      </c>
      <c r="E2506" s="568" t="s">
        <v>76</v>
      </c>
      <c r="F2506" s="568" t="s">
        <v>76</v>
      </c>
      <c r="G2506" s="568" t="s">
        <v>76</v>
      </c>
      <c r="H2506" s="568" t="s">
        <v>76</v>
      </c>
      <c r="I2506" s="568" t="s">
        <v>76</v>
      </c>
      <c r="J2506" s="568" t="s">
        <v>76</v>
      </c>
      <c r="K2506" s="568">
        <v>15.75</v>
      </c>
      <c r="L2506" s="568" t="s">
        <v>76</v>
      </c>
      <c r="M2506" s="568" t="s">
        <v>76</v>
      </c>
      <c r="N2506" s="568" t="s">
        <v>76</v>
      </c>
      <c r="O2506" s="568" t="s">
        <v>76</v>
      </c>
      <c r="P2506" s="567" t="s">
        <v>76</v>
      </c>
      <c r="Q2506" s="567" t="s">
        <v>76</v>
      </c>
      <c r="R2506" s="547"/>
      <c r="S2506" s="547" t="s">
        <v>76</v>
      </c>
      <c r="T2506" s="547" t="s">
        <v>76</v>
      </c>
      <c r="U2506" s="547" t="s">
        <v>76</v>
      </c>
      <c r="V2506" s="547" t="s">
        <v>76</v>
      </c>
      <c r="W2506" s="546" t="s">
        <v>76</v>
      </c>
      <c r="X2506" s="546" t="s">
        <v>76</v>
      </c>
      <c r="Y2506" s="546" t="s">
        <v>76</v>
      </c>
      <c r="Z2506" s="568">
        <v>12</v>
      </c>
      <c r="AA2506" s="568" t="s">
        <v>76</v>
      </c>
      <c r="AB2506" s="567" t="s">
        <v>76</v>
      </c>
      <c r="AC2506" s="568" t="s">
        <v>76</v>
      </c>
      <c r="AD2506" s="568" t="s">
        <v>76</v>
      </c>
      <c r="AE2506" s="568" t="s">
        <v>76</v>
      </c>
      <c r="AF2506" s="568" t="s">
        <v>76</v>
      </c>
      <c r="AG2506" s="568" t="s">
        <v>76</v>
      </c>
      <c r="AH2506" s="568" t="s">
        <v>76</v>
      </c>
      <c r="AI2506" s="568">
        <v>13.5</v>
      </c>
      <c r="AJ2506" s="568" t="s">
        <v>76</v>
      </c>
      <c r="AK2506" s="567" t="s">
        <v>76</v>
      </c>
      <c r="AL2506" s="568" t="s">
        <v>76</v>
      </c>
      <c r="AM2506" s="568">
        <v>14.5</v>
      </c>
      <c r="AN2506" s="568" t="s">
        <v>76</v>
      </c>
      <c r="AO2506" s="568">
        <v>13</v>
      </c>
    </row>
    <row r="2507" spans="1:41" ht="15" customHeight="1">
      <c r="A2507" s="2639" t="s">
        <v>409</v>
      </c>
      <c r="B2507" s="2639"/>
      <c r="C2507" s="568"/>
      <c r="D2507" s="568"/>
      <c r="E2507" s="568"/>
      <c r="F2507" s="568"/>
      <c r="G2507" s="568"/>
      <c r="H2507" s="568"/>
      <c r="I2507" s="568"/>
      <c r="J2507" s="568"/>
      <c r="K2507" s="568"/>
      <c r="L2507" s="568"/>
      <c r="M2507" s="568"/>
      <c r="N2507" s="568"/>
      <c r="O2507" s="568"/>
      <c r="P2507" s="567"/>
      <c r="Q2507" s="567"/>
      <c r="R2507" s="547"/>
      <c r="S2507" s="547"/>
      <c r="T2507" s="547"/>
      <c r="U2507" s="547"/>
      <c r="V2507" s="547"/>
      <c r="W2507" s="546"/>
      <c r="X2507" s="546"/>
      <c r="Y2507" s="546"/>
      <c r="Z2507" s="568"/>
      <c r="AA2507" s="568"/>
      <c r="AB2507" s="567"/>
      <c r="AC2507" s="568"/>
      <c r="AD2507" s="568"/>
      <c r="AE2507" s="568"/>
      <c r="AF2507" s="568"/>
      <c r="AG2507" s="568"/>
      <c r="AH2507" s="568"/>
      <c r="AI2507" s="568"/>
      <c r="AJ2507" s="568"/>
      <c r="AK2507" s="567" t="s">
        <v>1285</v>
      </c>
      <c r="AL2507" s="568"/>
      <c r="AM2507" s="568"/>
      <c r="AN2507" s="568"/>
      <c r="AO2507" s="568"/>
    </row>
    <row r="2508" spans="1:41" ht="15" customHeight="1">
      <c r="B2508" s="564" t="s">
        <v>390</v>
      </c>
      <c r="C2508" s="568">
        <v>15</v>
      </c>
      <c r="D2508" s="568">
        <v>15</v>
      </c>
      <c r="E2508" s="568">
        <v>16</v>
      </c>
      <c r="F2508" s="568">
        <v>14</v>
      </c>
      <c r="G2508" s="568" t="s">
        <v>76</v>
      </c>
      <c r="H2508" s="568" t="s">
        <v>76</v>
      </c>
      <c r="I2508" s="568">
        <v>15</v>
      </c>
      <c r="J2508" s="568">
        <v>17</v>
      </c>
      <c r="K2508" s="568">
        <v>16</v>
      </c>
      <c r="L2508" s="568">
        <v>15.5</v>
      </c>
      <c r="M2508" s="568">
        <v>15.5</v>
      </c>
      <c r="N2508" s="568">
        <v>15.5</v>
      </c>
      <c r="O2508" s="568">
        <v>18</v>
      </c>
      <c r="P2508" s="568">
        <v>13.5</v>
      </c>
      <c r="Q2508" s="568">
        <v>14</v>
      </c>
      <c r="R2508" s="547">
        <v>13.5</v>
      </c>
      <c r="S2508" s="547">
        <v>14.5</v>
      </c>
      <c r="T2508" s="547">
        <v>15</v>
      </c>
      <c r="U2508" s="547">
        <v>15.5</v>
      </c>
      <c r="V2508" s="547">
        <v>18</v>
      </c>
      <c r="W2508" s="547">
        <v>14.5</v>
      </c>
      <c r="X2508" s="547">
        <v>14.5</v>
      </c>
      <c r="Y2508" s="547">
        <v>14.5</v>
      </c>
      <c r="Z2508" s="568">
        <v>14.5</v>
      </c>
      <c r="AA2508" s="568" t="s">
        <v>2336</v>
      </c>
      <c r="AB2508" s="568">
        <v>15.5</v>
      </c>
      <c r="AC2508" s="568">
        <v>10.5</v>
      </c>
      <c r="AD2508" s="568">
        <v>15</v>
      </c>
      <c r="AE2508" s="568">
        <v>14</v>
      </c>
      <c r="AF2508" s="568">
        <v>13.5</v>
      </c>
      <c r="AG2508" s="568">
        <v>16</v>
      </c>
      <c r="AH2508" s="568">
        <v>13</v>
      </c>
      <c r="AI2508" s="568">
        <v>13.75</v>
      </c>
      <c r="AJ2508" s="568">
        <v>14</v>
      </c>
      <c r="AK2508" s="568" t="s">
        <v>76</v>
      </c>
      <c r="AL2508" s="568" t="s">
        <v>76</v>
      </c>
      <c r="AM2508" s="568" t="s">
        <v>76</v>
      </c>
      <c r="AN2508" s="568">
        <v>13</v>
      </c>
      <c r="AO2508" s="568">
        <v>10</v>
      </c>
    </row>
    <row r="2509" spans="1:41" ht="15" customHeight="1">
      <c r="B2509" s="564" t="s">
        <v>391</v>
      </c>
      <c r="C2509" s="568" t="s">
        <v>76</v>
      </c>
      <c r="D2509" s="568" t="s">
        <v>76</v>
      </c>
      <c r="E2509" s="568" t="s">
        <v>76</v>
      </c>
      <c r="F2509" s="568" t="s">
        <v>76</v>
      </c>
      <c r="G2509" s="568" t="s">
        <v>76</v>
      </c>
      <c r="H2509" s="568" t="s">
        <v>76</v>
      </c>
      <c r="I2509" s="568" t="s">
        <v>76</v>
      </c>
      <c r="J2509" s="568" t="s">
        <v>76</v>
      </c>
      <c r="K2509" s="568">
        <v>14</v>
      </c>
      <c r="L2509" s="568" t="s">
        <v>76</v>
      </c>
      <c r="M2509" s="568" t="s">
        <v>76</v>
      </c>
      <c r="N2509" s="568" t="s">
        <v>76</v>
      </c>
      <c r="O2509" s="567" t="s">
        <v>76</v>
      </c>
      <c r="P2509" s="568" t="s">
        <v>76</v>
      </c>
      <c r="Q2509" s="568">
        <v>15</v>
      </c>
      <c r="R2509" s="547"/>
      <c r="S2509" s="547" t="s">
        <v>76</v>
      </c>
      <c r="T2509" s="547" t="s">
        <v>76</v>
      </c>
      <c r="U2509" s="547" t="s">
        <v>76</v>
      </c>
      <c r="V2509" s="547" t="s">
        <v>76</v>
      </c>
      <c r="W2509" s="547" t="s">
        <v>76</v>
      </c>
      <c r="X2509" s="547" t="s">
        <v>76</v>
      </c>
      <c r="Y2509" s="547" t="s">
        <v>76</v>
      </c>
      <c r="Z2509" s="568" t="s">
        <v>76</v>
      </c>
      <c r="AA2509" s="568" t="s">
        <v>76</v>
      </c>
      <c r="AB2509" s="568">
        <v>14</v>
      </c>
      <c r="AC2509" s="568">
        <v>13.5</v>
      </c>
      <c r="AD2509" s="568" t="s">
        <v>76</v>
      </c>
      <c r="AE2509" s="568">
        <v>16</v>
      </c>
      <c r="AF2509" s="568" t="s">
        <v>76</v>
      </c>
      <c r="AG2509" s="568" t="s">
        <v>76</v>
      </c>
      <c r="AH2509" s="568" t="s">
        <v>76</v>
      </c>
      <c r="AI2509" s="568" t="s">
        <v>76</v>
      </c>
      <c r="AJ2509" s="568" t="s">
        <v>76</v>
      </c>
      <c r="AK2509" s="567" t="s">
        <v>76</v>
      </c>
      <c r="AL2509" s="568" t="s">
        <v>76</v>
      </c>
      <c r="AM2509" s="568" t="s">
        <v>76</v>
      </c>
      <c r="AN2509" s="568" t="s">
        <v>76</v>
      </c>
      <c r="AO2509" s="568">
        <v>13</v>
      </c>
    </row>
    <row r="2510" spans="1:41" ht="15" customHeight="1">
      <c r="A2510" s="2639" t="s">
        <v>410</v>
      </c>
      <c r="B2510" s="2639"/>
      <c r="C2510" s="568"/>
      <c r="D2510" s="568"/>
      <c r="E2510" s="568"/>
      <c r="F2510" s="568"/>
      <c r="G2510" s="568"/>
      <c r="H2510" s="568"/>
      <c r="I2510" s="568"/>
      <c r="J2510" s="568"/>
      <c r="K2510" s="568"/>
      <c r="L2510" s="568"/>
      <c r="M2510" s="568"/>
      <c r="N2510" s="568"/>
      <c r="O2510" s="567"/>
      <c r="P2510" s="568"/>
      <c r="Q2510" s="567"/>
      <c r="R2510" s="547"/>
      <c r="S2510" s="547"/>
      <c r="T2510" s="547"/>
      <c r="U2510" s="547"/>
      <c r="V2510" s="547"/>
      <c r="W2510" s="547"/>
      <c r="X2510" s="547"/>
      <c r="Y2510" s="547"/>
      <c r="Z2510" s="568"/>
      <c r="AA2510" s="568"/>
      <c r="AB2510" s="567"/>
      <c r="AC2510" s="567"/>
      <c r="AD2510" s="568"/>
      <c r="AE2510" s="568"/>
      <c r="AF2510" s="568"/>
      <c r="AG2510" s="568"/>
      <c r="AH2510" s="568"/>
      <c r="AI2510" s="568"/>
      <c r="AJ2510" s="568"/>
      <c r="AK2510" s="567"/>
      <c r="AL2510" s="568"/>
      <c r="AM2510" s="568"/>
      <c r="AN2510" s="568"/>
      <c r="AO2510" s="568"/>
    </row>
    <row r="2511" spans="1:41" ht="15" customHeight="1">
      <c r="B2511" s="564" t="s">
        <v>390</v>
      </c>
      <c r="C2511" s="568">
        <v>14</v>
      </c>
      <c r="D2511" s="568">
        <v>14</v>
      </c>
      <c r="E2511" s="568">
        <v>16</v>
      </c>
      <c r="F2511" s="568">
        <v>14</v>
      </c>
      <c r="G2511" s="568">
        <v>16</v>
      </c>
      <c r="H2511" s="568">
        <v>13</v>
      </c>
      <c r="I2511" s="568">
        <v>14</v>
      </c>
      <c r="J2511" s="568">
        <v>18</v>
      </c>
      <c r="K2511" s="568">
        <v>15</v>
      </c>
      <c r="L2511" s="568">
        <v>17</v>
      </c>
      <c r="M2511" s="568">
        <v>18.5</v>
      </c>
      <c r="N2511" s="568" t="s">
        <v>1862</v>
      </c>
      <c r="O2511" s="568">
        <v>19</v>
      </c>
      <c r="P2511" s="568">
        <v>13.5</v>
      </c>
      <c r="Q2511" s="567" t="s">
        <v>1343</v>
      </c>
      <c r="R2511" s="547">
        <v>16</v>
      </c>
      <c r="S2511" s="547">
        <v>16.5</v>
      </c>
      <c r="T2511" s="547">
        <v>17</v>
      </c>
      <c r="U2511" s="547">
        <v>15.5</v>
      </c>
      <c r="V2511" s="547">
        <v>18</v>
      </c>
      <c r="W2511" s="547">
        <v>16.5</v>
      </c>
      <c r="X2511" s="547" t="s">
        <v>3202</v>
      </c>
      <c r="Y2511" s="547">
        <v>14.5</v>
      </c>
      <c r="Z2511" s="568">
        <v>18.5</v>
      </c>
      <c r="AA2511" s="568">
        <v>19</v>
      </c>
      <c r="AB2511" s="568">
        <v>18.5</v>
      </c>
      <c r="AC2511" s="568">
        <v>14</v>
      </c>
      <c r="AD2511" s="568">
        <v>15</v>
      </c>
      <c r="AE2511" s="568">
        <v>18</v>
      </c>
      <c r="AF2511" s="568" t="s">
        <v>2456</v>
      </c>
      <c r="AG2511" s="568">
        <v>17</v>
      </c>
      <c r="AH2511" s="568">
        <v>13.4</v>
      </c>
      <c r="AI2511" s="568">
        <v>14.5</v>
      </c>
      <c r="AJ2511" s="568">
        <v>16</v>
      </c>
      <c r="AK2511" s="568">
        <v>16.5</v>
      </c>
      <c r="AL2511" s="568">
        <v>19</v>
      </c>
      <c r="AM2511" s="568" t="s">
        <v>76</v>
      </c>
      <c r="AN2511" s="568">
        <v>13</v>
      </c>
      <c r="AO2511" s="568">
        <v>16</v>
      </c>
    </row>
    <row r="2512" spans="1:41" ht="15" customHeight="1">
      <c r="B2512" s="564" t="s">
        <v>391</v>
      </c>
      <c r="C2512" s="568" t="s">
        <v>76</v>
      </c>
      <c r="D2512" s="568" t="s">
        <v>76</v>
      </c>
      <c r="E2512" s="568" t="s">
        <v>76</v>
      </c>
      <c r="F2512" s="568" t="s">
        <v>76</v>
      </c>
      <c r="G2512" s="568" t="s">
        <v>76</v>
      </c>
      <c r="H2512" s="568" t="s">
        <v>76</v>
      </c>
      <c r="I2512" s="568" t="s">
        <v>76</v>
      </c>
      <c r="J2512" s="568" t="s">
        <v>76</v>
      </c>
      <c r="K2512" s="568">
        <v>17.5</v>
      </c>
      <c r="L2512" s="568" t="s">
        <v>76</v>
      </c>
      <c r="M2512" s="568" t="s">
        <v>76</v>
      </c>
      <c r="N2512" s="568" t="s">
        <v>76</v>
      </c>
      <c r="O2512" s="567" t="s">
        <v>76</v>
      </c>
      <c r="P2512" s="567" t="s">
        <v>76</v>
      </c>
      <c r="Q2512" s="567" t="s">
        <v>76</v>
      </c>
      <c r="R2512" s="547">
        <v>19.5</v>
      </c>
      <c r="S2512" s="547" t="s">
        <v>76</v>
      </c>
      <c r="T2512" s="547" t="s">
        <v>76</v>
      </c>
      <c r="U2512" s="547" t="s">
        <v>76</v>
      </c>
      <c r="V2512" s="547" t="s">
        <v>76</v>
      </c>
      <c r="W2512" s="547" t="s">
        <v>76</v>
      </c>
      <c r="X2512" s="547" t="s">
        <v>76</v>
      </c>
      <c r="Y2512" s="547">
        <v>15.5</v>
      </c>
      <c r="Z2512" s="568" t="s">
        <v>76</v>
      </c>
      <c r="AA2512" s="568" t="s">
        <v>76</v>
      </c>
      <c r="AB2512" s="568" t="s">
        <v>76</v>
      </c>
      <c r="AC2512" s="568" t="s">
        <v>1873</v>
      </c>
      <c r="AD2512" s="568" t="s">
        <v>76</v>
      </c>
      <c r="AE2512" s="568" t="s">
        <v>76</v>
      </c>
      <c r="AF2512" s="568" t="s">
        <v>76</v>
      </c>
      <c r="AG2512" s="568" t="s">
        <v>76</v>
      </c>
      <c r="AH2512" s="568">
        <v>16.5</v>
      </c>
      <c r="AI2512" s="568">
        <v>19.5</v>
      </c>
      <c r="AJ2512" s="568" t="s">
        <v>76</v>
      </c>
      <c r="AK2512" s="567" t="s">
        <v>76</v>
      </c>
      <c r="AL2512" s="568" t="s">
        <v>76</v>
      </c>
      <c r="AM2512" s="568" t="s">
        <v>76</v>
      </c>
      <c r="AN2512" s="568">
        <v>16</v>
      </c>
      <c r="AO2512" s="568">
        <v>19</v>
      </c>
    </row>
    <row r="2513" spans="1:41" ht="15" customHeight="1">
      <c r="A2513" s="2639" t="s">
        <v>411</v>
      </c>
      <c r="B2513" s="2639"/>
      <c r="C2513" s="568"/>
      <c r="D2513" s="568"/>
      <c r="E2513" s="568"/>
      <c r="F2513" s="568"/>
      <c r="G2513" s="568"/>
      <c r="H2513" s="568"/>
      <c r="I2513" s="568"/>
      <c r="J2513" s="568"/>
      <c r="K2513" s="568"/>
      <c r="L2513" s="568"/>
      <c r="M2513" s="568"/>
      <c r="N2513" s="568"/>
      <c r="O2513" s="567"/>
      <c r="P2513" s="567"/>
      <c r="Q2513" s="567"/>
      <c r="R2513" s="547"/>
      <c r="S2513" s="547"/>
      <c r="T2513" s="547"/>
      <c r="U2513" s="547"/>
      <c r="V2513" s="547"/>
      <c r="W2513" s="547"/>
      <c r="X2513" s="547"/>
      <c r="Y2513" s="547"/>
      <c r="Z2513" s="568"/>
      <c r="AA2513" s="568"/>
      <c r="AB2513" s="568"/>
      <c r="AC2513" s="568"/>
      <c r="AD2513" s="568"/>
      <c r="AE2513" s="568"/>
      <c r="AF2513" s="568"/>
      <c r="AG2513" s="568"/>
      <c r="AH2513" s="568"/>
      <c r="AI2513" s="568"/>
      <c r="AJ2513" s="568"/>
      <c r="AK2513" s="567"/>
      <c r="AL2513" s="568"/>
      <c r="AM2513" s="568"/>
      <c r="AN2513" s="568"/>
      <c r="AO2513" s="568"/>
    </row>
    <row r="2514" spans="1:41" ht="15" customHeight="1">
      <c r="B2514" s="564" t="s">
        <v>390</v>
      </c>
      <c r="C2514" s="568">
        <v>13</v>
      </c>
      <c r="D2514" s="568">
        <v>14</v>
      </c>
      <c r="E2514" s="547">
        <v>14.5</v>
      </c>
      <c r="F2514" s="568">
        <v>14</v>
      </c>
      <c r="G2514" s="547" t="s">
        <v>1550</v>
      </c>
      <c r="H2514" s="568">
        <v>13</v>
      </c>
      <c r="I2514" s="568">
        <v>13.5</v>
      </c>
      <c r="J2514" s="547" t="s">
        <v>2336</v>
      </c>
      <c r="K2514" s="568">
        <v>14.5</v>
      </c>
      <c r="L2514" s="568" t="s">
        <v>1840</v>
      </c>
      <c r="M2514" s="568">
        <v>10</v>
      </c>
      <c r="N2514" s="568">
        <v>16</v>
      </c>
      <c r="O2514" s="568" t="s">
        <v>1668</v>
      </c>
      <c r="P2514" s="568" t="s">
        <v>2426</v>
      </c>
      <c r="Q2514" s="568">
        <v>13.5</v>
      </c>
      <c r="R2514" s="547">
        <v>14.5</v>
      </c>
      <c r="S2514" s="547">
        <v>14.5</v>
      </c>
      <c r="T2514" s="547">
        <v>17</v>
      </c>
      <c r="U2514" s="547">
        <v>15.5</v>
      </c>
      <c r="V2514" s="546" t="s">
        <v>1343</v>
      </c>
      <c r="W2514" s="547">
        <v>15.5</v>
      </c>
      <c r="X2514" s="547">
        <v>15.5</v>
      </c>
      <c r="Y2514" s="547">
        <v>15</v>
      </c>
      <c r="Z2514" s="568">
        <v>15.5</v>
      </c>
      <c r="AA2514" s="568" t="s">
        <v>3177</v>
      </c>
      <c r="AB2514" s="568">
        <v>11.5</v>
      </c>
      <c r="AC2514" s="568">
        <v>8</v>
      </c>
      <c r="AD2514" s="568">
        <v>15</v>
      </c>
      <c r="AE2514" s="568">
        <v>16.5</v>
      </c>
      <c r="AF2514" s="568" t="s">
        <v>2485</v>
      </c>
      <c r="AG2514" s="568">
        <v>16</v>
      </c>
      <c r="AH2514" s="568">
        <v>9</v>
      </c>
      <c r="AI2514" s="568">
        <v>9.5</v>
      </c>
      <c r="AJ2514" s="568">
        <v>16</v>
      </c>
      <c r="AK2514" s="568">
        <v>14.5</v>
      </c>
      <c r="AL2514" s="568">
        <v>17</v>
      </c>
      <c r="AM2514" s="568">
        <v>12.5</v>
      </c>
      <c r="AN2514" s="568" t="s">
        <v>76</v>
      </c>
      <c r="AO2514" s="568">
        <v>10</v>
      </c>
    </row>
    <row r="2515" spans="1:41" ht="15" customHeight="1">
      <c r="A2515" s="517"/>
      <c r="B2515" s="566" t="s">
        <v>391</v>
      </c>
      <c r="C2515" s="572" t="s">
        <v>76</v>
      </c>
      <c r="D2515" s="572" t="s">
        <v>76</v>
      </c>
      <c r="E2515" s="572" t="s">
        <v>76</v>
      </c>
      <c r="F2515" s="572" t="s">
        <v>76</v>
      </c>
      <c r="G2515" s="572" t="s">
        <v>76</v>
      </c>
      <c r="H2515" s="572" t="s">
        <v>76</v>
      </c>
      <c r="I2515" s="572">
        <v>17</v>
      </c>
      <c r="J2515" s="572" t="s">
        <v>76</v>
      </c>
      <c r="K2515" s="572">
        <v>16.5</v>
      </c>
      <c r="L2515" s="572" t="s">
        <v>76</v>
      </c>
      <c r="M2515" s="572">
        <v>16.75</v>
      </c>
      <c r="N2515" s="572" t="s">
        <v>76</v>
      </c>
      <c r="O2515" s="573" t="s">
        <v>76</v>
      </c>
      <c r="P2515" s="573" t="s">
        <v>76</v>
      </c>
      <c r="Q2515" s="572" t="s">
        <v>76</v>
      </c>
      <c r="R2515" s="552"/>
      <c r="S2515" s="552">
        <v>15.5</v>
      </c>
      <c r="T2515" s="553" t="s">
        <v>76</v>
      </c>
      <c r="U2515" s="552">
        <v>16</v>
      </c>
      <c r="V2515" s="553" t="s">
        <v>76</v>
      </c>
      <c r="W2515" s="553" t="s">
        <v>76</v>
      </c>
      <c r="X2515" s="553" t="s">
        <v>76</v>
      </c>
      <c r="Y2515" s="553" t="s">
        <v>76</v>
      </c>
      <c r="Z2515" s="572" t="s">
        <v>76</v>
      </c>
      <c r="AA2515" s="572" t="s">
        <v>76</v>
      </c>
      <c r="AB2515" s="573" t="s">
        <v>76</v>
      </c>
      <c r="AC2515" s="572" t="s">
        <v>1891</v>
      </c>
      <c r="AD2515" s="573" t="s">
        <v>76</v>
      </c>
      <c r="AE2515" s="573" t="s">
        <v>76</v>
      </c>
      <c r="AF2515" s="572">
        <v>13.5</v>
      </c>
      <c r="AG2515" s="573" t="s">
        <v>76</v>
      </c>
      <c r="AH2515" s="572">
        <v>12</v>
      </c>
      <c r="AI2515" s="572">
        <v>10</v>
      </c>
      <c r="AJ2515" s="572" t="s">
        <v>76</v>
      </c>
      <c r="AK2515" s="573" t="s">
        <v>76</v>
      </c>
      <c r="AL2515" s="573" t="s">
        <v>76</v>
      </c>
      <c r="AM2515" s="572">
        <v>13</v>
      </c>
      <c r="AN2515" s="572" t="s">
        <v>76</v>
      </c>
      <c r="AO2515" s="572">
        <v>13</v>
      </c>
    </row>
    <row r="2516" spans="1:41" s="1047" customFormat="1" ht="15" customHeight="1">
      <c r="A2516" s="2573" t="s">
        <v>548</v>
      </c>
      <c r="B2516" s="2573"/>
      <c r="C2516" s="2573"/>
      <c r="D2516" s="2573"/>
      <c r="E2516" s="2573"/>
      <c r="F2516" s="2573"/>
      <c r="G2516" s="2573"/>
      <c r="H2516" s="2573"/>
      <c r="I2516" s="2573"/>
      <c r="J2516" s="1049"/>
      <c r="K2516" s="1049"/>
      <c r="L2516" s="1049"/>
      <c r="M2516" s="1049"/>
      <c r="N2516" s="1049"/>
      <c r="O2516" s="1049"/>
      <c r="P2516" s="1049"/>
      <c r="Q2516" s="1049"/>
      <c r="R2516" s="1049"/>
      <c r="S2516" s="1049"/>
      <c r="T2516" s="2573" t="s">
        <v>3562</v>
      </c>
      <c r="U2516" s="2573"/>
      <c r="V2516" s="2573"/>
      <c r="W2516" s="2573"/>
      <c r="X2516" s="2573"/>
      <c r="Y2516" s="1050"/>
      <c r="Z2516" s="1048"/>
      <c r="AA2516" s="1048"/>
      <c r="AB2516" s="1048"/>
      <c r="AC2516" s="1048"/>
      <c r="AF2516" s="1050"/>
      <c r="AG2516" s="1050"/>
      <c r="AH2516" s="1050"/>
      <c r="AI2516" s="1050"/>
      <c r="AJ2516" s="1050"/>
    </row>
    <row r="2517" spans="1:41" s="1047" customFormat="1" ht="15" customHeight="1">
      <c r="B2517" s="1047" t="s">
        <v>399</v>
      </c>
      <c r="U2517" s="1047" t="s">
        <v>399</v>
      </c>
      <c r="V2517" s="1048"/>
      <c r="W2517" s="1048"/>
      <c r="X2517" s="1048"/>
      <c r="Y2517" s="1048"/>
      <c r="AA2517" s="1048"/>
      <c r="AB2517" s="1048"/>
      <c r="AC2517" s="1048"/>
      <c r="AH2517" s="1048"/>
      <c r="AI2517" s="1048"/>
      <c r="AJ2517" s="1048"/>
    </row>
    <row r="2518" spans="1:41" ht="15" customHeight="1"/>
    <row r="2519" spans="1:41" s="641" customFormat="1" ht="15" customHeight="1">
      <c r="B2519" s="2637" t="s">
        <v>2875</v>
      </c>
      <c r="C2519" s="2637"/>
      <c r="D2519" s="2637"/>
      <c r="E2519" s="2637"/>
      <c r="F2519" s="2637"/>
      <c r="G2519" s="2637"/>
      <c r="H2519" s="2637"/>
      <c r="I2519" s="2637"/>
      <c r="J2519" s="2637"/>
      <c r="K2519" s="2643" t="s">
        <v>3448</v>
      </c>
      <c r="L2519" s="2643"/>
      <c r="M2519" s="2643"/>
      <c r="N2519" s="2643"/>
      <c r="O2519" s="2643"/>
      <c r="P2519" s="2643"/>
      <c r="Q2519" s="2643"/>
      <c r="S2519" s="2598" t="s">
        <v>2229</v>
      </c>
      <c r="T2519" s="2598"/>
      <c r="U2519" s="642"/>
      <c r="V2519" s="642"/>
      <c r="W2519" s="642"/>
      <c r="X2519" s="642"/>
      <c r="Y2519" s="642"/>
      <c r="AA2519" s="642"/>
      <c r="AB2519" s="642"/>
      <c r="AC2519" s="642"/>
      <c r="AD2519" s="642"/>
      <c r="AE2519" s="642"/>
      <c r="AF2519" s="642"/>
      <c r="AG2519" s="642"/>
      <c r="AH2519" s="642"/>
      <c r="AI2519" s="642"/>
      <c r="AJ2519" s="642"/>
      <c r="AK2519" s="642"/>
      <c r="AL2519" s="642"/>
      <c r="AM2519" s="642"/>
      <c r="AN2519" s="642"/>
      <c r="AO2519" s="642"/>
    </row>
    <row r="2520" spans="1:41" ht="15" customHeight="1">
      <c r="C2520" s="709"/>
      <c r="D2520" s="709"/>
      <c r="E2520" s="709"/>
      <c r="F2520" s="709"/>
      <c r="G2520" s="709"/>
      <c r="H2520" s="709"/>
      <c r="I2520" s="705"/>
      <c r="J2520" s="2628"/>
      <c r="K2520" s="2628"/>
      <c r="L2520" s="2628"/>
      <c r="M2520" s="543"/>
      <c r="N2520" s="543"/>
      <c r="O2520" s="543"/>
      <c r="P2520" s="543"/>
      <c r="S2520" s="2641" t="s">
        <v>1130</v>
      </c>
      <c r="T2520" s="2641"/>
      <c r="U2520" s="602"/>
      <c r="V2520" s="704"/>
      <c r="W2520" s="704"/>
      <c r="X2520" s="704"/>
      <c r="Y2520" s="543"/>
      <c r="AA2520" s="709"/>
      <c r="AB2520" s="709"/>
      <c r="AC2520" s="705"/>
      <c r="AD2520" s="704"/>
      <c r="AE2520" s="704"/>
      <c r="AF2520" s="704"/>
      <c r="AG2520" s="543"/>
      <c r="AH2520" s="709"/>
      <c r="AI2520" s="709"/>
      <c r="AJ2520" s="602"/>
      <c r="AK2520" s="602"/>
      <c r="AL2520" s="602"/>
      <c r="AM2520" s="602"/>
      <c r="AN2520" s="602"/>
      <c r="AO2520" s="543"/>
    </row>
    <row r="2521" spans="1:41" s="555" customFormat="1" ht="15" customHeight="1">
      <c r="A2521" s="2582" t="s">
        <v>369</v>
      </c>
      <c r="B2521" s="2583"/>
      <c r="C2521" s="2586" t="s">
        <v>230</v>
      </c>
      <c r="D2521" s="2586"/>
      <c r="E2521" s="2586"/>
      <c r="F2521" s="2586"/>
      <c r="G2521" s="2574" t="s">
        <v>370</v>
      </c>
      <c r="H2521" s="2575"/>
      <c r="I2521" s="2575"/>
      <c r="J2521" s="2576"/>
      <c r="K2521" s="2574" t="s">
        <v>371</v>
      </c>
      <c r="L2521" s="2575"/>
      <c r="M2521" s="2575"/>
      <c r="N2521" s="2575"/>
      <c r="O2521" s="2575"/>
      <c r="P2521" s="2575"/>
      <c r="Q2521" s="2575"/>
      <c r="R2521" s="2575"/>
      <c r="S2521" s="2575"/>
      <c r="T2521" s="2575"/>
      <c r="U2521" s="2575"/>
      <c r="V2521" s="2575"/>
      <c r="W2521" s="2575"/>
      <c r="X2521" s="2575"/>
      <c r="Y2521" s="2575"/>
      <c r="Z2521" s="2575"/>
      <c r="AA2521" s="2575"/>
      <c r="AB2521" s="2575"/>
      <c r="AC2521" s="2575"/>
      <c r="AD2521" s="2575"/>
      <c r="AE2521" s="2575"/>
      <c r="AF2521" s="2575"/>
      <c r="AG2521" s="2576"/>
      <c r="AH2521" s="2574" t="s">
        <v>3545</v>
      </c>
      <c r="AI2521" s="2575"/>
      <c r="AJ2521" s="2575"/>
      <c r="AK2521" s="2575"/>
      <c r="AL2521" s="2575"/>
      <c r="AM2521" s="2575"/>
      <c r="AN2521" s="2575"/>
      <c r="AO2521" s="2576"/>
    </row>
    <row r="2522" spans="1:41" s="555" customFormat="1" ht="32.25" customHeight="1">
      <c r="A2522" s="2584"/>
      <c r="B2522" s="2585"/>
      <c r="C2522" s="933" t="s">
        <v>372</v>
      </c>
      <c r="D2522" s="933" t="s">
        <v>373</v>
      </c>
      <c r="E2522" s="933" t="s">
        <v>374</v>
      </c>
      <c r="F2522" s="933" t="s">
        <v>375</v>
      </c>
      <c r="G2522" s="933" t="s">
        <v>376</v>
      </c>
      <c r="H2522" s="933" t="s">
        <v>377</v>
      </c>
      <c r="I2522" s="933" t="s">
        <v>1066</v>
      </c>
      <c r="J2522" s="933" t="s">
        <v>378</v>
      </c>
      <c r="K2522" s="933" t="s">
        <v>890</v>
      </c>
      <c r="L2522" s="933" t="s">
        <v>379</v>
      </c>
      <c r="M2522" s="933" t="s">
        <v>380</v>
      </c>
      <c r="N2522" s="933" t="s">
        <v>381</v>
      </c>
      <c r="O2522" s="933" t="s">
        <v>382</v>
      </c>
      <c r="P2522" s="933" t="s">
        <v>383</v>
      </c>
      <c r="Q2522" s="933" t="s">
        <v>384</v>
      </c>
      <c r="R2522" s="933" t="s">
        <v>412</v>
      </c>
      <c r="S2522" s="933" t="s">
        <v>413</v>
      </c>
      <c r="T2522" s="933" t="s">
        <v>414</v>
      </c>
      <c r="U2522" s="933" t="s">
        <v>415</v>
      </c>
      <c r="V2522" s="933" t="s">
        <v>416</v>
      </c>
      <c r="W2522" s="933" t="s">
        <v>417</v>
      </c>
      <c r="X2522" s="933" t="s">
        <v>418</v>
      </c>
      <c r="Y2522" s="933" t="s">
        <v>419</v>
      </c>
      <c r="Z2522" s="933" t="s">
        <v>420</v>
      </c>
      <c r="AA2522" s="933" t="s">
        <v>421</v>
      </c>
      <c r="AB2522" s="933" t="s">
        <v>422</v>
      </c>
      <c r="AC2522" s="933" t="s">
        <v>423</v>
      </c>
      <c r="AD2522" s="933" t="s">
        <v>424</v>
      </c>
      <c r="AE2522" s="933" t="s">
        <v>425</v>
      </c>
      <c r="AF2522" s="933" t="s">
        <v>426</v>
      </c>
      <c r="AG2522" s="933" t="s">
        <v>427</v>
      </c>
      <c r="AH2522" s="933" t="s">
        <v>3003</v>
      </c>
      <c r="AI2522" s="933" t="s">
        <v>432</v>
      </c>
      <c r="AJ2522" s="933" t="s">
        <v>428</v>
      </c>
      <c r="AK2522" s="933" t="s">
        <v>429</v>
      </c>
      <c r="AL2522" s="933" t="s">
        <v>430</v>
      </c>
      <c r="AM2522" s="933" t="s">
        <v>362</v>
      </c>
      <c r="AN2522" s="933" t="s">
        <v>431</v>
      </c>
      <c r="AO2522" s="933" t="s">
        <v>1260</v>
      </c>
    </row>
    <row r="2523" spans="1:41" s="711" customFormat="1" ht="15" customHeight="1">
      <c r="A2523" s="2642" t="s">
        <v>44</v>
      </c>
      <c r="B2523" s="2642"/>
      <c r="C2523" s="576">
        <v>5.75</v>
      </c>
      <c r="D2523" s="576">
        <v>4</v>
      </c>
      <c r="E2523" s="576" t="s">
        <v>1456</v>
      </c>
      <c r="F2523" s="568">
        <v>6</v>
      </c>
      <c r="G2523" s="568" t="s">
        <v>1226</v>
      </c>
      <c r="H2523" s="568" t="s">
        <v>1226</v>
      </c>
      <c r="I2523" s="568">
        <v>5.5</v>
      </c>
      <c r="J2523" s="568" t="s">
        <v>1536</v>
      </c>
      <c r="K2523" s="568" t="s">
        <v>3128</v>
      </c>
      <c r="L2523" s="568" t="s">
        <v>807</v>
      </c>
      <c r="M2523" s="568">
        <v>6</v>
      </c>
      <c r="N2523" s="568">
        <v>5</v>
      </c>
      <c r="O2523" s="568" t="s">
        <v>1537</v>
      </c>
      <c r="P2523" s="568">
        <v>4.5</v>
      </c>
      <c r="Q2523" s="568">
        <v>4.5</v>
      </c>
      <c r="R2523" s="546" t="s">
        <v>2829</v>
      </c>
      <c r="S2523" s="548" t="s">
        <v>397</v>
      </c>
      <c r="T2523" s="547">
        <v>6.5</v>
      </c>
      <c r="U2523" s="547">
        <v>5.5</v>
      </c>
      <c r="V2523" s="547" t="s">
        <v>2642</v>
      </c>
      <c r="W2523" s="547">
        <v>5.5</v>
      </c>
      <c r="X2523" s="547" t="s">
        <v>3018</v>
      </c>
      <c r="Y2523" s="547">
        <v>6</v>
      </c>
      <c r="Z2523" s="568" t="s">
        <v>3179</v>
      </c>
      <c r="AA2523" s="568">
        <v>6</v>
      </c>
      <c r="AB2523" s="568">
        <v>6</v>
      </c>
      <c r="AC2523" s="568" t="s">
        <v>794</v>
      </c>
      <c r="AD2523" s="568">
        <v>5</v>
      </c>
      <c r="AE2523" s="568" t="s">
        <v>2736</v>
      </c>
      <c r="AF2523" s="568" t="s">
        <v>2950</v>
      </c>
      <c r="AG2523" s="568">
        <v>5</v>
      </c>
      <c r="AH2523" s="567" t="s">
        <v>3102</v>
      </c>
      <c r="AI2523" s="567" t="s">
        <v>3191</v>
      </c>
      <c r="AJ2523" s="568">
        <v>5.5</v>
      </c>
      <c r="AK2523" s="568">
        <v>4.75</v>
      </c>
      <c r="AL2523" s="568">
        <v>7</v>
      </c>
      <c r="AM2523" s="568">
        <v>4</v>
      </c>
      <c r="AN2523" s="568">
        <v>1</v>
      </c>
      <c r="AO2523" s="568" t="s">
        <v>3192</v>
      </c>
    </row>
    <row r="2524" spans="1:41" ht="15" customHeight="1">
      <c r="A2524" s="2639" t="s">
        <v>45</v>
      </c>
      <c r="B2524" s="2639"/>
      <c r="C2524" s="569"/>
      <c r="D2524" s="569"/>
      <c r="E2524" s="569"/>
      <c r="F2524" s="569"/>
      <c r="G2524" s="569"/>
      <c r="H2524" s="569"/>
      <c r="I2524" s="569"/>
      <c r="J2524" s="569"/>
      <c r="K2524" s="569"/>
      <c r="L2524" s="569"/>
      <c r="M2524" s="569"/>
      <c r="N2524" s="569"/>
      <c r="O2524" s="569"/>
      <c r="P2524" s="569"/>
      <c r="Q2524" s="569"/>
      <c r="R2524" s="546"/>
      <c r="S2524" s="546"/>
      <c r="T2524" s="546"/>
      <c r="U2524" s="546"/>
      <c r="V2524" s="546"/>
      <c r="W2524" s="546"/>
      <c r="X2524" s="546"/>
      <c r="Y2524" s="547"/>
      <c r="Z2524" s="567"/>
      <c r="AA2524" s="567"/>
      <c r="AB2524" s="567"/>
      <c r="AC2524" s="567"/>
      <c r="AD2524" s="567"/>
      <c r="AE2524" s="567"/>
      <c r="AF2524" s="567"/>
      <c r="AG2524" s="567"/>
      <c r="AH2524" s="567"/>
      <c r="AI2524" s="567"/>
      <c r="AJ2524" s="567"/>
      <c r="AK2524" s="567"/>
      <c r="AL2524" s="567"/>
      <c r="AM2524" s="567"/>
      <c r="AN2524" s="568"/>
      <c r="AO2524" s="568"/>
    </row>
    <row r="2525" spans="1:41" ht="15" customHeight="1">
      <c r="A2525" s="514" t="s">
        <v>856</v>
      </c>
      <c r="B2525" s="512" t="s">
        <v>2314</v>
      </c>
      <c r="C2525" s="576">
        <v>8.5</v>
      </c>
      <c r="D2525" s="576">
        <v>8.5</v>
      </c>
      <c r="E2525" s="568">
        <v>8.5</v>
      </c>
      <c r="F2525" s="568" t="s">
        <v>2501</v>
      </c>
      <c r="G2525" s="568">
        <v>8.5</v>
      </c>
      <c r="H2525" s="568">
        <v>8.5</v>
      </c>
      <c r="I2525" s="568">
        <v>8.5</v>
      </c>
      <c r="J2525" s="568">
        <v>10</v>
      </c>
      <c r="K2525" s="568">
        <v>12</v>
      </c>
      <c r="L2525" s="568">
        <v>12</v>
      </c>
      <c r="M2525" s="568">
        <v>12</v>
      </c>
      <c r="N2525" s="568">
        <v>12</v>
      </c>
      <c r="O2525" s="567" t="s">
        <v>2389</v>
      </c>
      <c r="P2525" s="568">
        <v>12</v>
      </c>
      <c r="Q2525" s="568" t="s">
        <v>2389</v>
      </c>
      <c r="R2525" s="547">
        <v>12</v>
      </c>
      <c r="S2525" s="547">
        <v>12</v>
      </c>
      <c r="T2525" s="547">
        <v>12</v>
      </c>
      <c r="U2525" s="547">
        <v>12</v>
      </c>
      <c r="V2525" s="547" t="s">
        <v>1669</v>
      </c>
      <c r="W2525" s="547">
        <v>12</v>
      </c>
      <c r="X2525" s="547">
        <v>11</v>
      </c>
      <c r="Y2525" s="547">
        <v>12</v>
      </c>
      <c r="Z2525" s="568">
        <v>12</v>
      </c>
      <c r="AA2525" s="568">
        <v>12</v>
      </c>
      <c r="AB2525" s="568">
        <v>12</v>
      </c>
      <c r="AC2525" s="567" t="s">
        <v>3149</v>
      </c>
      <c r="AD2525" s="568">
        <v>12</v>
      </c>
      <c r="AE2525" s="568">
        <v>12</v>
      </c>
      <c r="AF2525" s="568">
        <v>12</v>
      </c>
      <c r="AG2525" s="568" t="s">
        <v>1663</v>
      </c>
      <c r="AH2525" s="568" t="s">
        <v>2389</v>
      </c>
      <c r="AI2525" s="567" t="s">
        <v>3212</v>
      </c>
      <c r="AJ2525" s="568">
        <v>12</v>
      </c>
      <c r="AK2525" s="567" t="s">
        <v>3168</v>
      </c>
      <c r="AL2525" s="568">
        <v>12</v>
      </c>
      <c r="AM2525" s="568">
        <v>8.25</v>
      </c>
      <c r="AN2525" s="568">
        <v>5.25</v>
      </c>
      <c r="AO2525" s="568" t="s">
        <v>3194</v>
      </c>
    </row>
    <row r="2526" spans="1:41" ht="15" customHeight="1">
      <c r="A2526" s="514" t="s">
        <v>1085</v>
      </c>
      <c r="B2526" s="512" t="s">
        <v>2315</v>
      </c>
      <c r="C2526" s="576">
        <v>9</v>
      </c>
      <c r="D2526" s="576">
        <v>9</v>
      </c>
      <c r="E2526" s="568">
        <v>9</v>
      </c>
      <c r="F2526" s="568" t="s">
        <v>2351</v>
      </c>
      <c r="G2526" s="568">
        <v>9</v>
      </c>
      <c r="H2526" s="568">
        <v>9</v>
      </c>
      <c r="I2526" s="568">
        <v>9</v>
      </c>
      <c r="J2526" s="568">
        <v>10.5</v>
      </c>
      <c r="K2526" s="568">
        <v>12</v>
      </c>
      <c r="L2526" s="568">
        <v>12</v>
      </c>
      <c r="M2526" s="568">
        <v>12</v>
      </c>
      <c r="N2526" s="568">
        <v>12</v>
      </c>
      <c r="O2526" s="567" t="s">
        <v>2389</v>
      </c>
      <c r="P2526" s="568">
        <v>11</v>
      </c>
      <c r="Q2526" s="568">
        <v>12</v>
      </c>
      <c r="R2526" s="547">
        <v>12</v>
      </c>
      <c r="S2526" s="547">
        <v>12</v>
      </c>
      <c r="T2526" s="547">
        <v>12</v>
      </c>
      <c r="U2526" s="547">
        <v>12</v>
      </c>
      <c r="V2526" s="547" t="s">
        <v>1669</v>
      </c>
      <c r="W2526" s="547">
        <v>12</v>
      </c>
      <c r="X2526" s="547">
        <v>11</v>
      </c>
      <c r="Y2526" s="547">
        <v>12</v>
      </c>
      <c r="Z2526" s="568">
        <v>12</v>
      </c>
      <c r="AA2526" s="568">
        <v>12</v>
      </c>
      <c r="AB2526" s="568">
        <v>12</v>
      </c>
      <c r="AC2526" s="567" t="s">
        <v>3149</v>
      </c>
      <c r="AD2526" s="568">
        <v>12</v>
      </c>
      <c r="AE2526" s="568">
        <v>12</v>
      </c>
      <c r="AF2526" s="568">
        <v>12</v>
      </c>
      <c r="AG2526" s="568" t="s">
        <v>1663</v>
      </c>
      <c r="AH2526" s="568">
        <v>12</v>
      </c>
      <c r="AI2526" s="567" t="s">
        <v>3149</v>
      </c>
      <c r="AJ2526" s="568">
        <v>12</v>
      </c>
      <c r="AK2526" s="567" t="s">
        <v>2507</v>
      </c>
      <c r="AL2526" s="568">
        <v>12</v>
      </c>
      <c r="AM2526" s="568">
        <v>7.75</v>
      </c>
      <c r="AN2526" s="568">
        <v>6</v>
      </c>
      <c r="AO2526" s="568" t="s">
        <v>3210</v>
      </c>
    </row>
    <row r="2527" spans="1:41" ht="15" customHeight="1">
      <c r="A2527" s="514" t="s">
        <v>827</v>
      </c>
      <c r="B2527" s="512" t="s">
        <v>2316</v>
      </c>
      <c r="C2527" s="576">
        <v>9.5</v>
      </c>
      <c r="D2527" s="577">
        <v>9.5</v>
      </c>
      <c r="E2527" s="568">
        <v>9.5</v>
      </c>
      <c r="F2527" s="568" t="s">
        <v>2328</v>
      </c>
      <c r="G2527" s="568">
        <v>9.5</v>
      </c>
      <c r="H2527" s="568">
        <v>9.25</v>
      </c>
      <c r="I2527" s="568">
        <v>9.5</v>
      </c>
      <c r="J2527" s="568">
        <v>11</v>
      </c>
      <c r="K2527" s="568" t="s">
        <v>1949</v>
      </c>
      <c r="L2527" s="568">
        <v>12</v>
      </c>
      <c r="M2527" s="568">
        <v>12</v>
      </c>
      <c r="N2527" s="568">
        <v>12</v>
      </c>
      <c r="O2527" s="568">
        <v>12</v>
      </c>
      <c r="P2527" s="568">
        <v>11</v>
      </c>
      <c r="Q2527" s="568">
        <v>12</v>
      </c>
      <c r="R2527" s="547">
        <v>12</v>
      </c>
      <c r="S2527" s="547">
        <v>12</v>
      </c>
      <c r="T2527" s="547">
        <v>12</v>
      </c>
      <c r="U2527" s="547">
        <v>12</v>
      </c>
      <c r="V2527" s="547">
        <v>12</v>
      </c>
      <c r="W2527" s="547">
        <v>12</v>
      </c>
      <c r="X2527" s="547">
        <v>11</v>
      </c>
      <c r="Y2527" s="547">
        <v>12</v>
      </c>
      <c r="Z2527" s="568">
        <v>12</v>
      </c>
      <c r="AA2527" s="568">
        <v>12</v>
      </c>
      <c r="AB2527" s="568">
        <v>12</v>
      </c>
      <c r="AC2527" s="567" t="s">
        <v>3149</v>
      </c>
      <c r="AD2527" s="568">
        <v>12</v>
      </c>
      <c r="AE2527" s="568">
        <v>12</v>
      </c>
      <c r="AF2527" s="568">
        <v>12</v>
      </c>
      <c r="AG2527" s="568" t="s">
        <v>1663</v>
      </c>
      <c r="AH2527" s="567" t="s">
        <v>3204</v>
      </c>
      <c r="AI2527" s="567" t="s">
        <v>1949</v>
      </c>
      <c r="AJ2527" s="568" t="s">
        <v>1663</v>
      </c>
      <c r="AK2527" s="567" t="s">
        <v>2817</v>
      </c>
      <c r="AL2527" s="568">
        <v>12</v>
      </c>
      <c r="AM2527" s="568">
        <v>7.5</v>
      </c>
      <c r="AN2527" s="568">
        <v>8</v>
      </c>
      <c r="AO2527" s="568" t="s">
        <v>3199</v>
      </c>
    </row>
    <row r="2528" spans="1:41" ht="15" customHeight="1">
      <c r="A2528" s="514" t="s">
        <v>828</v>
      </c>
      <c r="B2528" s="512" t="s">
        <v>2317</v>
      </c>
      <c r="C2528" s="576">
        <v>10</v>
      </c>
      <c r="D2528" s="577">
        <v>10</v>
      </c>
      <c r="E2528" s="568">
        <v>10</v>
      </c>
      <c r="F2528" s="547" t="s">
        <v>2323</v>
      </c>
      <c r="G2528" s="568">
        <v>10</v>
      </c>
      <c r="H2528" s="568">
        <v>9.5</v>
      </c>
      <c r="I2528" s="568">
        <v>9.5</v>
      </c>
      <c r="J2528" s="568">
        <v>11</v>
      </c>
      <c r="K2528" s="568" t="s">
        <v>2526</v>
      </c>
      <c r="L2528" s="568" t="s">
        <v>76</v>
      </c>
      <c r="M2528" s="568">
        <v>12</v>
      </c>
      <c r="N2528" s="568" t="s">
        <v>76</v>
      </c>
      <c r="O2528" s="568">
        <v>12</v>
      </c>
      <c r="P2528" s="568">
        <v>11</v>
      </c>
      <c r="Q2528" s="568" t="s">
        <v>76</v>
      </c>
      <c r="R2528" s="547">
        <v>7.75</v>
      </c>
      <c r="S2528" s="547">
        <v>11</v>
      </c>
      <c r="T2528" s="547">
        <v>11</v>
      </c>
      <c r="U2528" s="547" t="s">
        <v>76</v>
      </c>
      <c r="V2528" s="547">
        <v>12</v>
      </c>
      <c r="W2528" s="547">
        <v>12</v>
      </c>
      <c r="X2528" s="547">
        <v>11</v>
      </c>
      <c r="Y2528" s="546" t="s">
        <v>2996</v>
      </c>
      <c r="Z2528" s="567" t="s">
        <v>76</v>
      </c>
      <c r="AA2528" s="567" t="s">
        <v>76</v>
      </c>
      <c r="AB2528" s="568">
        <v>12</v>
      </c>
      <c r="AC2528" s="567" t="s">
        <v>1342</v>
      </c>
      <c r="AD2528" s="568">
        <v>12</v>
      </c>
      <c r="AE2528" s="568" t="s">
        <v>76</v>
      </c>
      <c r="AF2528" s="568">
        <v>11</v>
      </c>
      <c r="AG2528" s="568" t="s">
        <v>76</v>
      </c>
      <c r="AH2528" s="567" t="s">
        <v>1493</v>
      </c>
      <c r="AI2528" s="567" t="s">
        <v>2445</v>
      </c>
      <c r="AJ2528" s="568">
        <v>10</v>
      </c>
      <c r="AK2528" s="567" t="s">
        <v>1939</v>
      </c>
      <c r="AL2528" s="568">
        <v>12</v>
      </c>
      <c r="AM2528" s="568">
        <v>5.5</v>
      </c>
      <c r="AN2528" s="568">
        <v>8</v>
      </c>
      <c r="AO2528" s="568" t="s">
        <v>3211</v>
      </c>
    </row>
    <row r="2529" spans="1:41" ht="15" customHeight="1">
      <c r="A2529" s="514" t="s">
        <v>854</v>
      </c>
      <c r="B2529" s="512" t="s">
        <v>2318</v>
      </c>
      <c r="C2529" s="576" t="s">
        <v>76</v>
      </c>
      <c r="D2529" s="577">
        <v>10</v>
      </c>
      <c r="E2529" s="568" t="s">
        <v>76</v>
      </c>
      <c r="F2529" s="568" t="s">
        <v>76</v>
      </c>
      <c r="G2529" s="568">
        <v>10</v>
      </c>
      <c r="H2529" s="568">
        <v>9.5</v>
      </c>
      <c r="I2529" s="568">
        <v>9.5</v>
      </c>
      <c r="J2529" s="568">
        <v>11</v>
      </c>
      <c r="K2529" s="568" t="s">
        <v>2249</v>
      </c>
      <c r="L2529" s="568" t="s">
        <v>76</v>
      </c>
      <c r="M2529" s="568" t="s">
        <v>76</v>
      </c>
      <c r="N2529" s="568" t="s">
        <v>76</v>
      </c>
      <c r="O2529" s="568">
        <v>12</v>
      </c>
      <c r="P2529" s="568" t="s">
        <v>76</v>
      </c>
      <c r="Q2529" s="568" t="s">
        <v>76</v>
      </c>
      <c r="R2529" s="547">
        <v>7.75</v>
      </c>
      <c r="S2529" s="547" t="s">
        <v>76</v>
      </c>
      <c r="T2529" s="547">
        <v>10</v>
      </c>
      <c r="U2529" s="547" t="s">
        <v>76</v>
      </c>
      <c r="V2529" s="547">
        <v>12</v>
      </c>
      <c r="W2529" s="547">
        <v>12</v>
      </c>
      <c r="X2529" s="547">
        <v>11</v>
      </c>
      <c r="Y2529" s="547" t="s">
        <v>3161</v>
      </c>
      <c r="Z2529" s="567" t="s">
        <v>76</v>
      </c>
      <c r="AA2529" s="567" t="s">
        <v>76</v>
      </c>
      <c r="AB2529" s="568">
        <v>12</v>
      </c>
      <c r="AC2529" s="567" t="s">
        <v>1342</v>
      </c>
      <c r="AD2529" s="568">
        <v>12</v>
      </c>
      <c r="AE2529" s="568" t="s">
        <v>76</v>
      </c>
      <c r="AF2529" s="568">
        <v>11</v>
      </c>
      <c r="AG2529" s="568" t="s">
        <v>76</v>
      </c>
      <c r="AH2529" s="567" t="s">
        <v>3206</v>
      </c>
      <c r="AI2529" s="567" t="s">
        <v>1856</v>
      </c>
      <c r="AJ2529" s="568">
        <v>10</v>
      </c>
      <c r="AK2529" s="567" t="s">
        <v>3175</v>
      </c>
      <c r="AL2529" s="568">
        <v>12</v>
      </c>
      <c r="AM2529" s="568" t="s">
        <v>76</v>
      </c>
      <c r="AN2529" s="568">
        <v>8</v>
      </c>
      <c r="AO2529" s="568" t="s">
        <v>76</v>
      </c>
    </row>
    <row r="2530" spans="1:41" ht="15" customHeight="1">
      <c r="A2530" s="2639" t="s">
        <v>388</v>
      </c>
      <c r="B2530" s="2639"/>
      <c r="C2530" s="568"/>
      <c r="D2530" s="568"/>
      <c r="E2530" s="568"/>
      <c r="F2530" s="568"/>
      <c r="G2530" s="568"/>
      <c r="H2530" s="568"/>
      <c r="I2530" s="568"/>
      <c r="J2530" s="568"/>
      <c r="K2530" s="568"/>
      <c r="L2530" s="568"/>
      <c r="M2530" s="568"/>
      <c r="N2530" s="568"/>
      <c r="O2530" s="567" t="s">
        <v>311</v>
      </c>
      <c r="P2530" s="568"/>
      <c r="Q2530" s="567"/>
      <c r="R2530" s="547"/>
      <c r="S2530" s="547"/>
      <c r="T2530" s="547"/>
      <c r="U2530" s="547"/>
      <c r="V2530" s="547"/>
      <c r="W2530" s="547"/>
      <c r="X2530" s="546"/>
      <c r="Y2530" s="547"/>
      <c r="Z2530" s="567"/>
      <c r="AA2530" s="567"/>
      <c r="AB2530" s="568"/>
      <c r="AC2530" s="567"/>
      <c r="AD2530" s="568"/>
      <c r="AE2530" s="568"/>
      <c r="AF2530" s="568"/>
      <c r="AG2530" s="568"/>
      <c r="AH2530" s="567"/>
      <c r="AI2530" s="567"/>
      <c r="AJ2530" s="567"/>
      <c r="AK2530" s="567"/>
      <c r="AL2530" s="567"/>
      <c r="AM2530" s="567"/>
      <c r="AN2530" s="568"/>
      <c r="AO2530" s="568"/>
    </row>
    <row r="2531" spans="1:41" ht="15" customHeight="1">
      <c r="A2531" s="2639" t="s">
        <v>389</v>
      </c>
      <c r="B2531" s="2639"/>
      <c r="C2531" s="568"/>
      <c r="D2531" s="568"/>
      <c r="E2531" s="568"/>
      <c r="F2531" s="568"/>
      <c r="G2531" s="568"/>
      <c r="H2531" s="568"/>
      <c r="I2531" s="568"/>
      <c r="J2531" s="568"/>
      <c r="K2531" s="568"/>
      <c r="L2531" s="568"/>
      <c r="M2531" s="568"/>
      <c r="N2531" s="568"/>
      <c r="O2531" s="567"/>
      <c r="P2531" s="568"/>
      <c r="Q2531" s="567"/>
      <c r="R2531" s="547"/>
      <c r="S2531" s="547"/>
      <c r="T2531" s="547"/>
      <c r="U2531" s="547"/>
      <c r="V2531" s="547"/>
      <c r="W2531" s="547"/>
      <c r="X2531" s="546"/>
      <c r="Y2531" s="547"/>
      <c r="Z2531" s="567"/>
      <c r="AA2531" s="567"/>
      <c r="AB2531" s="568"/>
      <c r="AC2531" s="567"/>
      <c r="AD2531" s="568"/>
      <c r="AE2531" s="568"/>
      <c r="AF2531" s="568"/>
      <c r="AG2531" s="568"/>
      <c r="AH2531" s="567"/>
      <c r="AI2531" s="567"/>
      <c r="AJ2531" s="567"/>
      <c r="AK2531" s="567"/>
      <c r="AL2531" s="567"/>
      <c r="AM2531" s="567"/>
      <c r="AN2531" s="568"/>
      <c r="AO2531" s="568"/>
    </row>
    <row r="2532" spans="1:41" ht="15" customHeight="1">
      <c r="A2532" s="563"/>
      <c r="B2532" s="564" t="s">
        <v>390</v>
      </c>
      <c r="C2532" s="568">
        <v>11</v>
      </c>
      <c r="D2532" s="568">
        <v>8</v>
      </c>
      <c r="E2532" s="568">
        <v>13</v>
      </c>
      <c r="F2532" s="568">
        <v>12</v>
      </c>
      <c r="G2532" s="547" t="s">
        <v>1549</v>
      </c>
      <c r="H2532" s="568">
        <v>12</v>
      </c>
      <c r="I2532" s="568">
        <v>10</v>
      </c>
      <c r="J2532" s="568">
        <v>11</v>
      </c>
      <c r="K2532" s="568">
        <v>13</v>
      </c>
      <c r="L2532" s="568">
        <v>13</v>
      </c>
      <c r="M2532" s="568">
        <v>13</v>
      </c>
      <c r="N2532" s="568">
        <v>13</v>
      </c>
      <c r="O2532" s="568">
        <v>13</v>
      </c>
      <c r="P2532" s="568">
        <v>13</v>
      </c>
      <c r="Q2532" s="568">
        <v>12</v>
      </c>
      <c r="R2532" s="547">
        <v>13</v>
      </c>
      <c r="S2532" s="547">
        <v>13</v>
      </c>
      <c r="T2532" s="547">
        <v>13</v>
      </c>
      <c r="U2532" s="547">
        <v>13</v>
      </c>
      <c r="V2532" s="547">
        <v>13</v>
      </c>
      <c r="W2532" s="547">
        <v>13</v>
      </c>
      <c r="X2532" s="547">
        <v>11</v>
      </c>
      <c r="Y2532" s="547">
        <v>13</v>
      </c>
      <c r="Z2532" s="568">
        <v>11.5</v>
      </c>
      <c r="AA2532" s="568">
        <v>13</v>
      </c>
      <c r="AB2532" s="568">
        <v>13</v>
      </c>
      <c r="AC2532" s="568">
        <v>13</v>
      </c>
      <c r="AD2532" s="568">
        <v>9</v>
      </c>
      <c r="AE2532" s="568">
        <v>12.5</v>
      </c>
      <c r="AF2532" s="568">
        <v>13</v>
      </c>
      <c r="AG2532" s="568">
        <v>13</v>
      </c>
      <c r="AH2532" s="568">
        <v>13</v>
      </c>
      <c r="AI2532" s="568">
        <v>13</v>
      </c>
      <c r="AJ2532" s="568">
        <v>13</v>
      </c>
      <c r="AK2532" s="568">
        <v>13</v>
      </c>
      <c r="AL2532" s="568">
        <v>13</v>
      </c>
      <c r="AM2532" s="568">
        <v>13</v>
      </c>
      <c r="AN2532" s="568">
        <v>8</v>
      </c>
      <c r="AO2532" s="568">
        <v>13</v>
      </c>
    </row>
    <row r="2533" spans="1:41" ht="15" customHeight="1">
      <c r="A2533" s="563"/>
      <c r="B2533" s="564" t="s">
        <v>391</v>
      </c>
      <c r="C2533" s="568" t="s">
        <v>76</v>
      </c>
      <c r="D2533" s="568">
        <v>11</v>
      </c>
      <c r="E2533" s="568" t="s">
        <v>76</v>
      </c>
      <c r="F2533" s="568" t="s">
        <v>76</v>
      </c>
      <c r="G2533" s="568" t="s">
        <v>76</v>
      </c>
      <c r="H2533" s="568"/>
      <c r="I2533" s="568" t="s">
        <v>76</v>
      </c>
      <c r="J2533" s="568" t="s">
        <v>76</v>
      </c>
      <c r="K2533" s="568" t="s">
        <v>76</v>
      </c>
      <c r="L2533" s="568" t="s">
        <v>76</v>
      </c>
      <c r="M2533" s="568" t="s">
        <v>76</v>
      </c>
      <c r="N2533" s="568" t="s">
        <v>76</v>
      </c>
      <c r="O2533" s="567" t="s">
        <v>76</v>
      </c>
      <c r="P2533" s="568" t="s">
        <v>76</v>
      </c>
      <c r="Q2533" s="568" t="s">
        <v>76</v>
      </c>
      <c r="R2533" s="547"/>
      <c r="S2533" s="547" t="s">
        <v>76</v>
      </c>
      <c r="T2533" s="547" t="s">
        <v>76</v>
      </c>
      <c r="U2533" s="547" t="s">
        <v>76</v>
      </c>
      <c r="V2533" s="547" t="s">
        <v>76</v>
      </c>
      <c r="W2533" s="547" t="s">
        <v>76</v>
      </c>
      <c r="X2533" s="547">
        <v>13</v>
      </c>
      <c r="Y2533" s="547" t="s">
        <v>76</v>
      </c>
      <c r="Z2533" s="568" t="s">
        <v>76</v>
      </c>
      <c r="AA2533" s="568"/>
      <c r="AB2533" s="568" t="s">
        <v>76</v>
      </c>
      <c r="AC2533" s="568" t="s">
        <v>76</v>
      </c>
      <c r="AD2533" s="568" t="s">
        <v>76</v>
      </c>
      <c r="AE2533" s="568" t="s">
        <v>76</v>
      </c>
      <c r="AF2533" s="568" t="s">
        <v>76</v>
      </c>
      <c r="AG2533" s="568" t="s">
        <v>76</v>
      </c>
      <c r="AH2533" s="567" t="s">
        <v>76</v>
      </c>
      <c r="AI2533" s="568" t="s">
        <v>76</v>
      </c>
      <c r="AJ2533" s="568" t="s">
        <v>76</v>
      </c>
      <c r="AK2533" s="567" t="s">
        <v>76</v>
      </c>
      <c r="AL2533" s="568" t="s">
        <v>76</v>
      </c>
      <c r="AM2533" s="568"/>
      <c r="AN2533" s="568" t="s">
        <v>76</v>
      </c>
      <c r="AO2533" s="568">
        <v>13</v>
      </c>
    </row>
    <row r="2534" spans="1:41" ht="15" customHeight="1">
      <c r="A2534" s="2639" t="s">
        <v>400</v>
      </c>
      <c r="B2534" s="2639"/>
      <c r="C2534" s="568"/>
      <c r="D2534" s="568"/>
      <c r="E2534" s="568"/>
      <c r="F2534" s="568"/>
      <c r="G2534" s="568"/>
      <c r="H2534" s="568"/>
      <c r="I2534" s="568"/>
      <c r="J2534" s="568"/>
      <c r="K2534" s="568"/>
      <c r="L2534" s="568"/>
      <c r="M2534" s="568"/>
      <c r="N2534" s="568"/>
      <c r="O2534" s="567"/>
      <c r="P2534" s="568"/>
      <c r="Q2534" s="567"/>
      <c r="R2534" s="547"/>
      <c r="S2534" s="547"/>
      <c r="T2534" s="547"/>
      <c r="U2534" s="547"/>
      <c r="V2534" s="547"/>
      <c r="W2534" s="547"/>
      <c r="X2534" s="547"/>
      <c r="Y2534" s="547"/>
      <c r="Z2534" s="567"/>
      <c r="AA2534" s="567"/>
      <c r="AB2534" s="568"/>
      <c r="AC2534" s="568"/>
      <c r="AD2534" s="568"/>
      <c r="AE2534" s="568"/>
      <c r="AF2534" s="568"/>
      <c r="AG2534" s="568"/>
      <c r="AH2534" s="567"/>
      <c r="AI2534" s="568"/>
      <c r="AJ2534" s="568"/>
      <c r="AK2534" s="567"/>
      <c r="AL2534" s="568"/>
      <c r="AM2534" s="568"/>
      <c r="AN2534" s="568"/>
      <c r="AO2534" s="568"/>
    </row>
    <row r="2535" spans="1:41" ht="15" customHeight="1">
      <c r="B2535" s="564" t="s">
        <v>390</v>
      </c>
      <c r="C2535" s="568">
        <v>13</v>
      </c>
      <c r="D2535" s="568">
        <v>13</v>
      </c>
      <c r="E2535" s="568">
        <v>13</v>
      </c>
      <c r="F2535" s="568">
        <v>13</v>
      </c>
      <c r="G2535" s="568">
        <v>13</v>
      </c>
      <c r="H2535" s="568">
        <v>12</v>
      </c>
      <c r="I2535" s="568">
        <v>13</v>
      </c>
      <c r="J2535" s="568">
        <v>13</v>
      </c>
      <c r="K2535" s="568">
        <v>13</v>
      </c>
      <c r="L2535" s="568">
        <v>13</v>
      </c>
      <c r="M2535" s="568">
        <v>13</v>
      </c>
      <c r="N2535" s="568">
        <v>13</v>
      </c>
      <c r="O2535" s="568">
        <v>13</v>
      </c>
      <c r="P2535" s="568">
        <v>13</v>
      </c>
      <c r="Q2535" s="568">
        <v>13</v>
      </c>
      <c r="R2535" s="547">
        <v>13</v>
      </c>
      <c r="S2535" s="547">
        <v>13</v>
      </c>
      <c r="T2535" s="547">
        <v>13</v>
      </c>
      <c r="U2535" s="547">
        <v>13</v>
      </c>
      <c r="V2535" s="547">
        <v>13</v>
      </c>
      <c r="W2535" s="547">
        <v>13</v>
      </c>
      <c r="X2535" s="547">
        <v>13</v>
      </c>
      <c r="Y2535" s="547">
        <v>13</v>
      </c>
      <c r="Z2535" s="568">
        <v>11.5</v>
      </c>
      <c r="AA2535" s="568">
        <v>13</v>
      </c>
      <c r="AB2535" s="568">
        <v>13</v>
      </c>
      <c r="AC2535" s="568">
        <v>13</v>
      </c>
      <c r="AD2535" s="568">
        <v>13</v>
      </c>
      <c r="AE2535" s="568">
        <v>13</v>
      </c>
      <c r="AF2535" s="568">
        <v>13</v>
      </c>
      <c r="AG2535" s="568">
        <v>13</v>
      </c>
      <c r="AH2535" s="568">
        <v>13</v>
      </c>
      <c r="AI2535" s="568">
        <v>12.5</v>
      </c>
      <c r="AJ2535" s="568">
        <v>13</v>
      </c>
      <c r="AK2535" s="568">
        <v>13</v>
      </c>
      <c r="AL2535" s="568">
        <v>13</v>
      </c>
      <c r="AM2535" s="568">
        <v>13</v>
      </c>
      <c r="AN2535" s="568">
        <v>13</v>
      </c>
      <c r="AO2535" s="568">
        <v>13</v>
      </c>
    </row>
    <row r="2536" spans="1:41" ht="15" customHeight="1">
      <c r="B2536" s="564" t="s">
        <v>391</v>
      </c>
      <c r="C2536" s="568" t="s">
        <v>76</v>
      </c>
      <c r="D2536" s="568" t="s">
        <v>76</v>
      </c>
      <c r="E2536" s="568" t="s">
        <v>76</v>
      </c>
      <c r="F2536" s="568" t="s">
        <v>76</v>
      </c>
      <c r="G2536" s="568" t="s">
        <v>76</v>
      </c>
      <c r="H2536" s="568" t="s">
        <v>76</v>
      </c>
      <c r="I2536" s="568" t="s">
        <v>76</v>
      </c>
      <c r="J2536" s="568" t="s">
        <v>76</v>
      </c>
      <c r="K2536" s="568" t="s">
        <v>76</v>
      </c>
      <c r="L2536" s="568" t="s">
        <v>76</v>
      </c>
      <c r="M2536" s="568" t="s">
        <v>76</v>
      </c>
      <c r="N2536" s="568" t="s">
        <v>76</v>
      </c>
      <c r="O2536" s="568" t="s">
        <v>76</v>
      </c>
      <c r="P2536" s="567" t="s">
        <v>76</v>
      </c>
      <c r="Q2536" s="567" t="s">
        <v>76</v>
      </c>
      <c r="R2536" s="547"/>
      <c r="S2536" s="547" t="s">
        <v>76</v>
      </c>
      <c r="T2536" s="547" t="s">
        <v>76</v>
      </c>
      <c r="U2536" s="547" t="s">
        <v>76</v>
      </c>
      <c r="V2536" s="547" t="s">
        <v>76</v>
      </c>
      <c r="W2536" s="547" t="s">
        <v>76</v>
      </c>
      <c r="X2536" s="547" t="s">
        <v>76</v>
      </c>
      <c r="Y2536" s="547" t="s">
        <v>76</v>
      </c>
      <c r="Z2536" s="568" t="s">
        <v>76</v>
      </c>
      <c r="AA2536" s="568" t="s">
        <v>76</v>
      </c>
      <c r="AB2536" s="568" t="s">
        <v>76</v>
      </c>
      <c r="AC2536" s="568" t="s">
        <v>76</v>
      </c>
      <c r="AD2536" s="568" t="s">
        <v>76</v>
      </c>
      <c r="AE2536" s="568" t="s">
        <v>76</v>
      </c>
      <c r="AF2536" s="568" t="s">
        <v>76</v>
      </c>
      <c r="AG2536" s="568"/>
      <c r="AH2536" s="568" t="s">
        <v>76</v>
      </c>
      <c r="AI2536" s="568">
        <v>13</v>
      </c>
      <c r="AJ2536" s="568" t="s">
        <v>76</v>
      </c>
      <c r="AK2536" s="567" t="s">
        <v>76</v>
      </c>
      <c r="AL2536" s="568" t="s">
        <v>76</v>
      </c>
      <c r="AM2536" s="568"/>
      <c r="AN2536" s="568" t="s">
        <v>76</v>
      </c>
      <c r="AO2536" s="568">
        <v>13</v>
      </c>
    </row>
    <row r="2537" spans="1:41" ht="15" customHeight="1">
      <c r="A2537" s="2639" t="s">
        <v>47</v>
      </c>
      <c r="B2537" s="2639"/>
      <c r="C2537" s="568"/>
      <c r="D2537" s="568"/>
      <c r="E2537" s="568"/>
      <c r="F2537" s="568"/>
      <c r="G2537" s="568"/>
      <c r="H2537" s="568"/>
      <c r="I2537" s="568"/>
      <c r="J2537" s="568"/>
      <c r="K2537" s="568"/>
      <c r="L2537" s="568"/>
      <c r="M2537" s="568"/>
      <c r="N2537" s="568"/>
      <c r="O2537" s="568"/>
      <c r="P2537" s="567"/>
      <c r="Q2537" s="567"/>
      <c r="R2537" s="547" t="s">
        <v>1285</v>
      </c>
      <c r="S2537" s="547"/>
      <c r="T2537" s="547"/>
      <c r="U2537" s="547"/>
      <c r="V2537" s="547"/>
      <c r="W2537" s="547"/>
      <c r="X2537" s="547"/>
      <c r="Y2537" s="547"/>
      <c r="Z2537" s="568"/>
      <c r="AA2537" s="568"/>
      <c r="AB2537" s="568"/>
      <c r="AC2537" s="568"/>
      <c r="AD2537" s="568"/>
      <c r="AE2537" s="568"/>
      <c r="AF2537" s="568"/>
      <c r="AG2537" s="568"/>
      <c r="AH2537" s="568"/>
      <c r="AI2537" s="568"/>
      <c r="AJ2537" s="568"/>
      <c r="AK2537" s="567"/>
      <c r="AL2537" s="568"/>
      <c r="AM2537" s="568"/>
      <c r="AN2537" s="568"/>
      <c r="AO2537" s="568"/>
    </row>
    <row r="2538" spans="1:41" ht="15" customHeight="1">
      <c r="B2538" s="564" t="s">
        <v>390</v>
      </c>
      <c r="C2538" s="568">
        <v>13</v>
      </c>
      <c r="D2538" s="547">
        <v>13</v>
      </c>
      <c r="E2538" s="547">
        <v>12</v>
      </c>
      <c r="F2538" s="568">
        <v>13</v>
      </c>
      <c r="G2538" s="547">
        <v>13</v>
      </c>
      <c r="H2538" s="568">
        <v>10.5</v>
      </c>
      <c r="I2538" s="568">
        <v>13</v>
      </c>
      <c r="J2538" s="568">
        <v>12.5</v>
      </c>
      <c r="K2538" s="568">
        <v>15</v>
      </c>
      <c r="L2538" s="568">
        <v>15.5</v>
      </c>
      <c r="M2538" s="568">
        <v>13</v>
      </c>
      <c r="N2538" s="568">
        <v>13</v>
      </c>
      <c r="O2538" s="568">
        <v>13</v>
      </c>
      <c r="P2538" s="568">
        <v>13</v>
      </c>
      <c r="Q2538" s="570">
        <v>11.5</v>
      </c>
      <c r="R2538" s="547">
        <v>14.5</v>
      </c>
      <c r="S2538" s="547">
        <v>13</v>
      </c>
      <c r="T2538" s="547">
        <v>13</v>
      </c>
      <c r="U2538" s="547">
        <v>13</v>
      </c>
      <c r="V2538" s="547">
        <v>17</v>
      </c>
      <c r="W2538" s="547">
        <v>16.5</v>
      </c>
      <c r="X2538" s="547">
        <v>14.5</v>
      </c>
      <c r="Y2538" s="547">
        <v>11.5</v>
      </c>
      <c r="Z2538" s="568">
        <v>11.5</v>
      </c>
      <c r="AA2538" s="568">
        <v>13</v>
      </c>
      <c r="AB2538" s="568">
        <v>11.5</v>
      </c>
      <c r="AC2538" s="568">
        <v>15.3</v>
      </c>
      <c r="AD2538" s="568">
        <v>15</v>
      </c>
      <c r="AE2538" s="568">
        <v>13</v>
      </c>
      <c r="AF2538" s="568">
        <v>11.5</v>
      </c>
      <c r="AG2538" s="568">
        <v>13</v>
      </c>
      <c r="AH2538" s="568">
        <v>14.5</v>
      </c>
      <c r="AI2538" s="568">
        <v>14</v>
      </c>
      <c r="AJ2538" s="568">
        <v>13</v>
      </c>
      <c r="AK2538" s="568">
        <v>11.5</v>
      </c>
      <c r="AL2538" s="568" t="s">
        <v>76</v>
      </c>
      <c r="AM2538" s="568" t="s">
        <v>76</v>
      </c>
      <c r="AN2538" s="568">
        <v>12</v>
      </c>
      <c r="AO2538" s="568">
        <v>13</v>
      </c>
    </row>
    <row r="2539" spans="1:41" ht="15" customHeight="1">
      <c r="B2539" s="564" t="s">
        <v>391</v>
      </c>
      <c r="C2539" s="568"/>
      <c r="D2539" s="568" t="s">
        <v>76</v>
      </c>
      <c r="E2539" s="568" t="s">
        <v>76</v>
      </c>
      <c r="F2539" s="568" t="s">
        <v>76</v>
      </c>
      <c r="G2539" s="568" t="s">
        <v>76</v>
      </c>
      <c r="H2539" s="568" t="s">
        <v>76</v>
      </c>
      <c r="I2539" s="568" t="s">
        <v>76</v>
      </c>
      <c r="J2539" s="568">
        <v>14</v>
      </c>
      <c r="K2539" s="568" t="s">
        <v>76</v>
      </c>
      <c r="L2539" s="568" t="s">
        <v>76</v>
      </c>
      <c r="M2539" s="568" t="s">
        <v>76</v>
      </c>
      <c r="N2539" s="568" t="s">
        <v>76</v>
      </c>
      <c r="O2539" s="568" t="s">
        <v>76</v>
      </c>
      <c r="P2539" s="567" t="s">
        <v>76</v>
      </c>
      <c r="Q2539" s="567" t="s">
        <v>76</v>
      </c>
      <c r="R2539" s="547" t="s">
        <v>76</v>
      </c>
      <c r="S2539" s="547" t="s">
        <v>76</v>
      </c>
      <c r="T2539" s="547" t="s">
        <v>76</v>
      </c>
      <c r="U2539" s="547" t="s">
        <v>76</v>
      </c>
      <c r="V2539" s="547">
        <v>18</v>
      </c>
      <c r="W2539" s="547" t="s">
        <v>76</v>
      </c>
      <c r="X2539" s="547" t="s">
        <v>76</v>
      </c>
      <c r="Y2539" s="547" t="s">
        <v>76</v>
      </c>
      <c r="Z2539" s="568" t="s">
        <v>76</v>
      </c>
      <c r="AA2539" s="568" t="s">
        <v>76</v>
      </c>
      <c r="AB2539" s="568" t="s">
        <v>76</v>
      </c>
      <c r="AC2539" s="568" t="s">
        <v>3163</v>
      </c>
      <c r="AD2539" s="568" t="s">
        <v>76</v>
      </c>
      <c r="AE2539" s="568" t="s">
        <v>76</v>
      </c>
      <c r="AF2539" s="568" t="s">
        <v>76</v>
      </c>
      <c r="AG2539" s="568" t="s">
        <v>76</v>
      </c>
      <c r="AH2539" s="568" t="s">
        <v>76</v>
      </c>
      <c r="AI2539" s="568" t="s">
        <v>76</v>
      </c>
      <c r="AJ2539" s="568" t="s">
        <v>76</v>
      </c>
      <c r="AK2539" s="567" t="s">
        <v>76</v>
      </c>
      <c r="AL2539" s="568" t="s">
        <v>76</v>
      </c>
      <c r="AM2539" s="568" t="s">
        <v>76</v>
      </c>
      <c r="AN2539" s="568">
        <v>13</v>
      </c>
      <c r="AO2539" s="568">
        <v>15.5</v>
      </c>
    </row>
    <row r="2540" spans="1:41" ht="15" customHeight="1">
      <c r="A2540" s="2639" t="s">
        <v>407</v>
      </c>
      <c r="B2540" s="2639"/>
      <c r="C2540" s="568"/>
      <c r="D2540" s="568"/>
      <c r="E2540" s="568"/>
      <c r="F2540" s="568"/>
      <c r="G2540" s="568"/>
      <c r="H2540" s="568"/>
      <c r="I2540" s="568"/>
      <c r="J2540" s="568"/>
      <c r="K2540" s="568"/>
      <c r="L2540" s="568"/>
      <c r="M2540" s="568"/>
      <c r="N2540" s="568"/>
      <c r="O2540" s="568"/>
      <c r="P2540" s="567"/>
      <c r="Q2540" s="567"/>
      <c r="R2540" s="547"/>
      <c r="S2540" s="547"/>
      <c r="T2540" s="547"/>
      <c r="U2540" s="547"/>
      <c r="V2540" s="547"/>
      <c r="W2540" s="547"/>
      <c r="X2540" s="547"/>
      <c r="Y2540" s="547"/>
      <c r="Z2540" s="567"/>
      <c r="AA2540" s="567"/>
      <c r="AB2540" s="568"/>
      <c r="AC2540" s="571"/>
      <c r="AD2540" s="568"/>
      <c r="AE2540" s="568"/>
      <c r="AF2540" s="568"/>
      <c r="AG2540" s="568"/>
      <c r="AH2540" s="568"/>
      <c r="AI2540" s="568"/>
      <c r="AJ2540" s="568"/>
      <c r="AK2540" s="567"/>
      <c r="AL2540" s="568"/>
      <c r="AM2540" s="568"/>
      <c r="AN2540" s="568"/>
      <c r="AO2540" s="568"/>
    </row>
    <row r="2541" spans="1:41" ht="15" customHeight="1">
      <c r="A2541" s="565" t="s">
        <v>856</v>
      </c>
      <c r="B2541" s="578" t="s">
        <v>1258</v>
      </c>
      <c r="C2541" s="568"/>
      <c r="D2541" s="568"/>
      <c r="E2541" s="568"/>
      <c r="F2541" s="568"/>
      <c r="G2541" s="568"/>
      <c r="H2541" s="568"/>
      <c r="I2541" s="568"/>
      <c r="J2541" s="568"/>
      <c r="K2541" s="568"/>
      <c r="L2541" s="568"/>
      <c r="M2541" s="568"/>
      <c r="N2541" s="568"/>
      <c r="O2541" s="568"/>
      <c r="P2541" s="567"/>
      <c r="Q2541" s="567"/>
      <c r="R2541" s="547"/>
      <c r="S2541" s="547"/>
      <c r="T2541" s="547"/>
      <c r="U2541" s="547"/>
      <c r="V2541" s="547"/>
      <c r="W2541" s="547"/>
      <c r="X2541" s="547"/>
      <c r="Y2541" s="547"/>
      <c r="Z2541" s="567"/>
      <c r="AA2541" s="567"/>
      <c r="AB2541" s="568"/>
      <c r="AC2541" s="568"/>
      <c r="AD2541" s="568"/>
      <c r="AE2541" s="568"/>
      <c r="AF2541" s="568"/>
      <c r="AG2541" s="568"/>
      <c r="AH2541" s="568"/>
      <c r="AI2541" s="568"/>
      <c r="AJ2541" s="568"/>
      <c r="AK2541" s="567"/>
      <c r="AL2541" s="568"/>
      <c r="AM2541" s="568"/>
      <c r="AN2541" s="568"/>
      <c r="AO2541" s="568"/>
    </row>
    <row r="2542" spans="1:41" ht="15" customHeight="1">
      <c r="A2542" s="565"/>
      <c r="B2542" s="564" t="s">
        <v>401</v>
      </c>
      <c r="C2542" s="568">
        <v>14</v>
      </c>
      <c r="D2542" s="568">
        <v>15</v>
      </c>
      <c r="E2542" s="547">
        <v>15</v>
      </c>
      <c r="F2542" s="568">
        <v>13</v>
      </c>
      <c r="G2542" s="568" t="s">
        <v>1868</v>
      </c>
      <c r="H2542" s="568">
        <v>13</v>
      </c>
      <c r="I2542" s="568">
        <v>14</v>
      </c>
      <c r="J2542" s="568">
        <v>16</v>
      </c>
      <c r="K2542" s="568">
        <v>14.5</v>
      </c>
      <c r="L2542" s="568">
        <v>15</v>
      </c>
      <c r="M2542" s="568">
        <v>15.5</v>
      </c>
      <c r="N2542" s="568">
        <v>15</v>
      </c>
      <c r="O2542" s="568">
        <v>16.5</v>
      </c>
      <c r="P2542" s="568">
        <v>13.5</v>
      </c>
      <c r="Q2542" s="568">
        <v>14</v>
      </c>
      <c r="R2542" s="547">
        <v>14.5</v>
      </c>
      <c r="S2542" s="547">
        <v>14.5</v>
      </c>
      <c r="T2542" s="547">
        <v>15</v>
      </c>
      <c r="U2542" s="547">
        <v>15.5</v>
      </c>
      <c r="V2542" s="547">
        <v>15</v>
      </c>
      <c r="W2542" s="547">
        <v>14.5</v>
      </c>
      <c r="X2542" s="547">
        <v>14.5</v>
      </c>
      <c r="Y2542" s="547">
        <v>14.5</v>
      </c>
      <c r="Z2542" s="568">
        <v>14.5</v>
      </c>
      <c r="AA2542" s="579" t="s">
        <v>1668</v>
      </c>
      <c r="AB2542" s="568">
        <v>15.5</v>
      </c>
      <c r="AC2542" s="568">
        <v>11.5</v>
      </c>
      <c r="AD2542" s="568">
        <v>15</v>
      </c>
      <c r="AE2542" s="568">
        <v>15.5</v>
      </c>
      <c r="AF2542" s="568">
        <v>13.5</v>
      </c>
      <c r="AG2542" s="568">
        <v>15</v>
      </c>
      <c r="AH2542" s="568">
        <v>13</v>
      </c>
      <c r="AI2542" s="568">
        <v>10</v>
      </c>
      <c r="AJ2542" s="568">
        <v>14</v>
      </c>
      <c r="AK2542" s="568">
        <v>15</v>
      </c>
      <c r="AL2542" s="568">
        <v>14.5</v>
      </c>
      <c r="AM2542" s="568">
        <v>13.5</v>
      </c>
      <c r="AN2542" s="568">
        <v>13</v>
      </c>
      <c r="AO2542" s="568">
        <v>12</v>
      </c>
    </row>
    <row r="2543" spans="1:41" ht="15" customHeight="1">
      <c r="A2543" s="565"/>
      <c r="B2543" s="564" t="s">
        <v>402</v>
      </c>
      <c r="C2543" s="568" t="s">
        <v>76</v>
      </c>
      <c r="D2543" s="568" t="s">
        <v>76</v>
      </c>
      <c r="E2543" s="568" t="s">
        <v>76</v>
      </c>
      <c r="F2543" s="568" t="s">
        <v>76</v>
      </c>
      <c r="G2543" s="568" t="s">
        <v>76</v>
      </c>
      <c r="H2543" s="568" t="s">
        <v>76</v>
      </c>
      <c r="I2543" s="568" t="s">
        <v>76</v>
      </c>
      <c r="J2543" s="568" t="s">
        <v>76</v>
      </c>
      <c r="K2543" s="568" t="s">
        <v>76</v>
      </c>
      <c r="L2543" s="568"/>
      <c r="M2543" s="568" t="s">
        <v>76</v>
      </c>
      <c r="N2543" s="568" t="s">
        <v>76</v>
      </c>
      <c r="O2543" s="568" t="s">
        <v>76</v>
      </c>
      <c r="P2543" s="567" t="s">
        <v>76</v>
      </c>
      <c r="Q2543" s="567" t="s">
        <v>76</v>
      </c>
      <c r="R2543" s="547" t="s">
        <v>76</v>
      </c>
      <c r="S2543" s="547" t="s">
        <v>76</v>
      </c>
      <c r="T2543" s="547" t="s">
        <v>76</v>
      </c>
      <c r="U2543" s="547" t="s">
        <v>76</v>
      </c>
      <c r="V2543" s="547" t="s">
        <v>76</v>
      </c>
      <c r="W2543" s="547" t="s">
        <v>76</v>
      </c>
      <c r="X2543" s="547" t="s">
        <v>76</v>
      </c>
      <c r="Y2543" s="547" t="s">
        <v>76</v>
      </c>
      <c r="Z2543" s="568" t="s">
        <v>76</v>
      </c>
      <c r="AA2543" s="568" t="s">
        <v>76</v>
      </c>
      <c r="AB2543" s="567" t="s">
        <v>76</v>
      </c>
      <c r="AC2543" s="568">
        <v>14.5</v>
      </c>
      <c r="AD2543" s="568" t="s">
        <v>76</v>
      </c>
      <c r="AE2543" s="568" t="s">
        <v>76</v>
      </c>
      <c r="AF2543" s="568" t="s">
        <v>76</v>
      </c>
      <c r="AG2543" s="568" t="s">
        <v>76</v>
      </c>
      <c r="AH2543" s="568" t="s">
        <v>76</v>
      </c>
      <c r="AI2543" s="568">
        <v>13.5</v>
      </c>
      <c r="AJ2543" s="568" t="s">
        <v>76</v>
      </c>
      <c r="AK2543" s="567" t="s">
        <v>76</v>
      </c>
      <c r="AL2543" s="568" t="s">
        <v>76</v>
      </c>
      <c r="AM2543" s="568">
        <v>14.5</v>
      </c>
      <c r="AN2543" s="568" t="s">
        <v>76</v>
      </c>
      <c r="AO2543" s="568">
        <v>13</v>
      </c>
    </row>
    <row r="2544" spans="1:41" ht="15" customHeight="1">
      <c r="A2544" s="565" t="s">
        <v>1085</v>
      </c>
      <c r="B2544" s="701" t="s">
        <v>1259</v>
      </c>
      <c r="C2544" s="568"/>
      <c r="D2544" s="568"/>
      <c r="E2544" s="568"/>
      <c r="F2544" s="568"/>
      <c r="G2544" s="568"/>
      <c r="H2544" s="568"/>
      <c r="I2544" s="568"/>
      <c r="J2544" s="568"/>
      <c r="K2544" s="568"/>
      <c r="L2544" s="568"/>
      <c r="M2544" s="568"/>
      <c r="N2544" s="568"/>
      <c r="O2544" s="568"/>
      <c r="P2544" s="567"/>
      <c r="Q2544" s="567"/>
      <c r="R2544" s="547"/>
      <c r="S2544" s="547"/>
      <c r="T2544" s="547"/>
      <c r="U2544" s="547"/>
      <c r="V2544" s="547"/>
      <c r="W2544" s="547"/>
      <c r="X2544" s="547"/>
      <c r="Y2544" s="547"/>
      <c r="Z2544" s="568"/>
      <c r="AA2544" s="568"/>
      <c r="AB2544" s="567"/>
      <c r="AC2544" s="568"/>
      <c r="AD2544" s="568"/>
      <c r="AE2544" s="568"/>
      <c r="AF2544" s="568"/>
      <c r="AG2544" s="568"/>
      <c r="AH2544" s="568"/>
      <c r="AI2544" s="568"/>
      <c r="AJ2544" s="568"/>
      <c r="AK2544" s="567"/>
      <c r="AL2544" s="568"/>
      <c r="AM2544" s="568"/>
      <c r="AN2544" s="568"/>
      <c r="AO2544" s="568"/>
    </row>
    <row r="2545" spans="1:41" ht="15" customHeight="1">
      <c r="B2545" s="564" t="s">
        <v>401</v>
      </c>
      <c r="C2545" s="568">
        <v>14</v>
      </c>
      <c r="D2545" s="568">
        <v>15</v>
      </c>
      <c r="E2545" s="568">
        <v>14.5</v>
      </c>
      <c r="F2545" s="568">
        <v>12</v>
      </c>
      <c r="G2545" s="568" t="s">
        <v>76</v>
      </c>
      <c r="H2545" s="568">
        <v>11.5</v>
      </c>
      <c r="I2545" s="568">
        <v>14</v>
      </c>
      <c r="J2545" s="547" t="s">
        <v>1538</v>
      </c>
      <c r="K2545" s="568">
        <v>16</v>
      </c>
      <c r="L2545" s="568">
        <v>15.5</v>
      </c>
      <c r="M2545" s="568">
        <v>16.5</v>
      </c>
      <c r="N2545" s="568">
        <v>15</v>
      </c>
      <c r="O2545" s="568">
        <v>15.5</v>
      </c>
      <c r="P2545" s="568">
        <v>13.5</v>
      </c>
      <c r="Q2545" s="568">
        <v>14</v>
      </c>
      <c r="R2545" s="547">
        <v>14.5</v>
      </c>
      <c r="S2545" s="547">
        <v>14.5</v>
      </c>
      <c r="T2545" s="547">
        <v>15.5</v>
      </c>
      <c r="U2545" s="547" t="s">
        <v>76</v>
      </c>
      <c r="V2545" s="547">
        <v>17</v>
      </c>
      <c r="W2545" s="547">
        <v>14.5</v>
      </c>
      <c r="X2545" s="547">
        <v>14.5</v>
      </c>
      <c r="Y2545" s="547">
        <v>14.5</v>
      </c>
      <c r="Z2545" s="568">
        <v>15.5</v>
      </c>
      <c r="AA2545" s="568">
        <v>18</v>
      </c>
      <c r="AB2545" s="568">
        <v>15.5</v>
      </c>
      <c r="AC2545" s="568">
        <v>13</v>
      </c>
      <c r="AD2545" s="568">
        <v>15</v>
      </c>
      <c r="AE2545" s="568">
        <v>15.5</v>
      </c>
      <c r="AF2545" s="568">
        <v>13.5</v>
      </c>
      <c r="AG2545" s="568">
        <v>15</v>
      </c>
      <c r="AH2545" s="568">
        <v>14.5</v>
      </c>
      <c r="AI2545" s="568">
        <v>18</v>
      </c>
      <c r="AJ2545" s="568">
        <v>15</v>
      </c>
      <c r="AK2545" s="568">
        <v>14.5</v>
      </c>
      <c r="AL2545" s="568">
        <v>14.5</v>
      </c>
      <c r="AM2545" s="568" t="s">
        <v>76</v>
      </c>
      <c r="AN2545" s="568">
        <v>12</v>
      </c>
      <c r="AO2545" s="568">
        <v>13</v>
      </c>
    </row>
    <row r="2546" spans="1:41" ht="15" customHeight="1">
      <c r="B2546" s="564" t="s">
        <v>402</v>
      </c>
      <c r="C2546" s="568" t="s">
        <v>76</v>
      </c>
      <c r="D2546" s="568" t="s">
        <v>76</v>
      </c>
      <c r="E2546" s="568" t="s">
        <v>76</v>
      </c>
      <c r="F2546" s="568" t="s">
        <v>76</v>
      </c>
      <c r="G2546" s="568" t="s">
        <v>76</v>
      </c>
      <c r="H2546" s="568" t="s">
        <v>76</v>
      </c>
      <c r="I2546" s="568" t="s">
        <v>76</v>
      </c>
      <c r="J2546" s="568" t="s">
        <v>76</v>
      </c>
      <c r="K2546" s="568" t="s">
        <v>76</v>
      </c>
      <c r="L2546" s="568" t="s">
        <v>76</v>
      </c>
      <c r="M2546" s="568" t="s">
        <v>76</v>
      </c>
      <c r="N2546" s="568">
        <v>16</v>
      </c>
      <c r="O2546" s="568" t="s">
        <v>76</v>
      </c>
      <c r="P2546" s="568" t="s">
        <v>76</v>
      </c>
      <c r="Q2546" s="568" t="s">
        <v>76</v>
      </c>
      <c r="R2546" s="547" t="s">
        <v>76</v>
      </c>
      <c r="S2546" s="547" t="s">
        <v>76</v>
      </c>
      <c r="T2546" s="547" t="s">
        <v>76</v>
      </c>
      <c r="U2546" s="547" t="s">
        <v>76</v>
      </c>
      <c r="V2546" s="547">
        <v>18</v>
      </c>
      <c r="W2546" s="547" t="s">
        <v>76</v>
      </c>
      <c r="X2546" s="547" t="s">
        <v>76</v>
      </c>
      <c r="Y2546" s="547" t="s">
        <v>76</v>
      </c>
      <c r="Z2546" s="568" t="s">
        <v>76</v>
      </c>
      <c r="AA2546" s="568" t="s">
        <v>76</v>
      </c>
      <c r="AB2546" s="568" t="s">
        <v>76</v>
      </c>
      <c r="AC2546" s="568">
        <v>16</v>
      </c>
      <c r="AD2546" s="568" t="s">
        <v>76</v>
      </c>
      <c r="AE2546" s="568" t="s">
        <v>76</v>
      </c>
      <c r="AF2546" s="568" t="s">
        <v>76</v>
      </c>
      <c r="AG2546" s="568" t="s">
        <v>76</v>
      </c>
      <c r="AH2546" s="568" t="s">
        <v>76</v>
      </c>
      <c r="AI2546" s="568" t="s">
        <v>76</v>
      </c>
      <c r="AJ2546" s="568" t="s">
        <v>76</v>
      </c>
      <c r="AK2546" s="568" t="s">
        <v>76</v>
      </c>
      <c r="AL2546" s="568" t="s">
        <v>76</v>
      </c>
      <c r="AM2546" s="568" t="s">
        <v>76</v>
      </c>
      <c r="AN2546" s="568">
        <v>13</v>
      </c>
      <c r="AO2546" s="568">
        <v>15.5</v>
      </c>
    </row>
    <row r="2547" spans="1:41" s="551" customFormat="1" ht="15" customHeight="1">
      <c r="A2547" s="2639" t="s">
        <v>211</v>
      </c>
      <c r="B2547" s="2639"/>
      <c r="C2547" s="568">
        <v>7</v>
      </c>
      <c r="D2547" s="568">
        <v>7</v>
      </c>
      <c r="E2547" s="568">
        <v>7</v>
      </c>
      <c r="F2547" s="568">
        <v>7</v>
      </c>
      <c r="G2547" s="568">
        <v>7</v>
      </c>
      <c r="H2547" s="568">
        <v>7</v>
      </c>
      <c r="I2547" s="568">
        <v>7</v>
      </c>
      <c r="J2547" s="568">
        <v>7</v>
      </c>
      <c r="K2547" s="568">
        <v>7</v>
      </c>
      <c r="L2547" s="568">
        <v>7</v>
      </c>
      <c r="M2547" s="568">
        <v>7</v>
      </c>
      <c r="N2547" s="568">
        <v>7</v>
      </c>
      <c r="O2547" s="568">
        <v>7</v>
      </c>
      <c r="P2547" s="568">
        <v>7</v>
      </c>
      <c r="Q2547" s="568">
        <v>7</v>
      </c>
      <c r="R2547" s="547">
        <v>7</v>
      </c>
      <c r="S2547" s="547">
        <v>7</v>
      </c>
      <c r="T2547" s="547">
        <v>7</v>
      </c>
      <c r="U2547" s="547">
        <v>7</v>
      </c>
      <c r="V2547" s="547">
        <v>7</v>
      </c>
      <c r="W2547" s="547">
        <v>7</v>
      </c>
      <c r="X2547" s="547">
        <v>7</v>
      </c>
      <c r="Y2547" s="547">
        <v>7</v>
      </c>
      <c r="Z2547" s="568">
        <v>7</v>
      </c>
      <c r="AA2547" s="568">
        <v>7</v>
      </c>
      <c r="AB2547" s="568">
        <v>7</v>
      </c>
      <c r="AC2547" s="568">
        <v>7</v>
      </c>
      <c r="AD2547" s="568">
        <v>7</v>
      </c>
      <c r="AE2547" s="568">
        <v>7</v>
      </c>
      <c r="AF2547" s="568">
        <v>7</v>
      </c>
      <c r="AG2547" s="568">
        <v>7</v>
      </c>
      <c r="AH2547" s="568">
        <v>7</v>
      </c>
      <c r="AI2547" s="568">
        <v>7</v>
      </c>
      <c r="AJ2547" s="568">
        <v>7</v>
      </c>
      <c r="AK2547" s="568">
        <v>7</v>
      </c>
      <c r="AL2547" s="568">
        <v>7</v>
      </c>
      <c r="AM2547" s="568">
        <v>7</v>
      </c>
      <c r="AN2547" s="568">
        <v>7</v>
      </c>
      <c r="AO2547" s="568" t="s">
        <v>76</v>
      </c>
    </row>
    <row r="2548" spans="1:41" ht="15" customHeight="1">
      <c r="A2548" s="2639" t="s">
        <v>408</v>
      </c>
      <c r="B2548" s="2639"/>
      <c r="C2548" s="568"/>
      <c r="D2548" s="568"/>
      <c r="E2548" s="568"/>
      <c r="F2548" s="568"/>
      <c r="G2548" s="568"/>
      <c r="H2548" s="568"/>
      <c r="I2548" s="568"/>
      <c r="J2548" s="568"/>
      <c r="K2548" s="568"/>
      <c r="L2548" s="568"/>
      <c r="M2548" s="568"/>
      <c r="N2548" s="568"/>
      <c r="O2548" s="568"/>
      <c r="P2548" s="567"/>
      <c r="Q2548" s="567"/>
      <c r="R2548" s="547"/>
      <c r="S2548" s="547"/>
      <c r="T2548" s="547"/>
      <c r="U2548" s="547"/>
      <c r="V2548" s="547"/>
      <c r="W2548" s="546"/>
      <c r="X2548" s="546"/>
      <c r="Y2548" s="547"/>
      <c r="Z2548" s="567"/>
      <c r="AA2548" s="567"/>
      <c r="AB2548" s="567"/>
      <c r="AC2548" s="567"/>
      <c r="AD2548" s="568"/>
      <c r="AE2548" s="568"/>
      <c r="AF2548" s="568"/>
      <c r="AG2548" s="568"/>
      <c r="AH2548" s="568"/>
      <c r="AI2548" s="568"/>
      <c r="AJ2548" s="568"/>
      <c r="AK2548" s="567"/>
      <c r="AL2548" s="568"/>
      <c r="AM2548" s="568"/>
      <c r="AN2548" s="568"/>
      <c r="AO2548" s="568"/>
    </row>
    <row r="2549" spans="1:41" ht="15" customHeight="1">
      <c r="B2549" s="564" t="s">
        <v>390</v>
      </c>
      <c r="C2549" s="568">
        <v>14</v>
      </c>
      <c r="D2549" s="568">
        <v>15</v>
      </c>
      <c r="E2549" s="547">
        <v>15</v>
      </c>
      <c r="F2549" s="568">
        <v>14</v>
      </c>
      <c r="G2549" s="568" t="s">
        <v>1868</v>
      </c>
      <c r="H2549" s="568">
        <v>13</v>
      </c>
      <c r="I2549" s="568">
        <v>14</v>
      </c>
      <c r="J2549" s="547" t="s">
        <v>2320</v>
      </c>
      <c r="K2549" s="568">
        <v>14.5</v>
      </c>
      <c r="L2549" s="568">
        <v>15.5</v>
      </c>
      <c r="M2549" s="568">
        <v>15.5</v>
      </c>
      <c r="N2549" s="568">
        <v>15</v>
      </c>
      <c r="O2549" s="568">
        <v>16.5</v>
      </c>
      <c r="P2549" s="568">
        <v>13.5</v>
      </c>
      <c r="Q2549" s="568">
        <v>13.5</v>
      </c>
      <c r="R2549" s="547">
        <v>14.5</v>
      </c>
      <c r="S2549" s="547">
        <v>14.5</v>
      </c>
      <c r="T2549" s="547">
        <v>15.5</v>
      </c>
      <c r="U2549" s="547">
        <v>15.5</v>
      </c>
      <c r="V2549" s="547">
        <v>17</v>
      </c>
      <c r="W2549" s="547">
        <v>14.5</v>
      </c>
      <c r="X2549" s="547">
        <v>14.5</v>
      </c>
      <c r="Y2549" s="547">
        <v>14.5</v>
      </c>
      <c r="Z2549" s="568">
        <v>14.5</v>
      </c>
      <c r="AA2549" s="568" t="s">
        <v>1668</v>
      </c>
      <c r="AB2549" s="568">
        <v>15.5</v>
      </c>
      <c r="AC2549" s="568">
        <v>14.5</v>
      </c>
      <c r="AD2549" s="568">
        <v>15</v>
      </c>
      <c r="AE2549" s="568">
        <v>16</v>
      </c>
      <c r="AF2549" s="568">
        <v>14.5</v>
      </c>
      <c r="AG2549" s="568">
        <v>16</v>
      </c>
      <c r="AH2549" s="568">
        <v>13</v>
      </c>
      <c r="AI2549" s="568">
        <v>10</v>
      </c>
      <c r="AJ2549" s="568">
        <v>14</v>
      </c>
      <c r="AK2549" s="568">
        <v>16.5</v>
      </c>
      <c r="AL2549" s="568">
        <v>16</v>
      </c>
      <c r="AM2549" s="568">
        <v>14</v>
      </c>
      <c r="AN2549" s="568">
        <v>13</v>
      </c>
      <c r="AO2549" s="568">
        <v>13</v>
      </c>
    </row>
    <row r="2550" spans="1:41" ht="15" customHeight="1">
      <c r="B2550" s="564" t="s">
        <v>391</v>
      </c>
      <c r="C2550" s="568" t="s">
        <v>76</v>
      </c>
      <c r="D2550" s="568" t="s">
        <v>76</v>
      </c>
      <c r="E2550" s="568" t="s">
        <v>76</v>
      </c>
      <c r="F2550" s="568" t="s">
        <v>76</v>
      </c>
      <c r="G2550" s="568" t="s">
        <v>76</v>
      </c>
      <c r="H2550" s="568" t="s">
        <v>76</v>
      </c>
      <c r="I2550" s="568" t="s">
        <v>76</v>
      </c>
      <c r="J2550" s="568" t="s">
        <v>76</v>
      </c>
      <c r="K2550" s="568">
        <v>15.75</v>
      </c>
      <c r="L2550" s="568" t="s">
        <v>76</v>
      </c>
      <c r="M2550" s="568" t="s">
        <v>76</v>
      </c>
      <c r="N2550" s="568" t="s">
        <v>76</v>
      </c>
      <c r="O2550" s="568" t="s">
        <v>76</v>
      </c>
      <c r="P2550" s="567" t="s">
        <v>76</v>
      </c>
      <c r="Q2550" s="567" t="s">
        <v>76</v>
      </c>
      <c r="R2550" s="547"/>
      <c r="S2550" s="547" t="s">
        <v>76</v>
      </c>
      <c r="T2550" s="547" t="s">
        <v>76</v>
      </c>
      <c r="U2550" s="547" t="s">
        <v>76</v>
      </c>
      <c r="V2550" s="547" t="s">
        <v>76</v>
      </c>
      <c r="W2550" s="546" t="s">
        <v>76</v>
      </c>
      <c r="X2550" s="546" t="s">
        <v>76</v>
      </c>
      <c r="Y2550" s="546" t="s">
        <v>76</v>
      </c>
      <c r="Z2550" s="568">
        <v>12</v>
      </c>
      <c r="AA2550" s="568" t="s">
        <v>76</v>
      </c>
      <c r="AB2550" s="567" t="s">
        <v>76</v>
      </c>
      <c r="AC2550" s="568" t="s">
        <v>76</v>
      </c>
      <c r="AD2550" s="568" t="s">
        <v>76</v>
      </c>
      <c r="AE2550" s="568" t="s">
        <v>76</v>
      </c>
      <c r="AF2550" s="568" t="s">
        <v>76</v>
      </c>
      <c r="AG2550" s="568" t="s">
        <v>76</v>
      </c>
      <c r="AH2550" s="568" t="s">
        <v>76</v>
      </c>
      <c r="AI2550" s="568">
        <v>13.5</v>
      </c>
      <c r="AJ2550" s="568" t="s">
        <v>76</v>
      </c>
      <c r="AK2550" s="567" t="s">
        <v>76</v>
      </c>
      <c r="AL2550" s="568" t="s">
        <v>76</v>
      </c>
      <c r="AM2550" s="568">
        <v>14.5</v>
      </c>
      <c r="AN2550" s="568" t="s">
        <v>76</v>
      </c>
      <c r="AO2550" s="568">
        <v>13</v>
      </c>
    </row>
    <row r="2551" spans="1:41" ht="15" customHeight="1">
      <c r="A2551" s="2639" t="s">
        <v>409</v>
      </c>
      <c r="B2551" s="2639"/>
      <c r="C2551" s="568"/>
      <c r="D2551" s="568"/>
      <c r="E2551" s="568"/>
      <c r="F2551" s="568"/>
      <c r="G2551" s="568"/>
      <c r="H2551" s="568"/>
      <c r="I2551" s="568"/>
      <c r="J2551" s="568"/>
      <c r="K2551" s="568"/>
      <c r="L2551" s="568"/>
      <c r="M2551" s="568"/>
      <c r="N2551" s="568"/>
      <c r="O2551" s="568"/>
      <c r="P2551" s="567"/>
      <c r="Q2551" s="567"/>
      <c r="R2551" s="547"/>
      <c r="S2551" s="547"/>
      <c r="T2551" s="547"/>
      <c r="U2551" s="547"/>
      <c r="V2551" s="547"/>
      <c r="W2551" s="546"/>
      <c r="X2551" s="546"/>
      <c r="Y2551" s="546"/>
      <c r="Z2551" s="568"/>
      <c r="AA2551" s="568"/>
      <c r="AB2551" s="567"/>
      <c r="AC2551" s="568"/>
      <c r="AD2551" s="568"/>
      <c r="AE2551" s="568"/>
      <c r="AF2551" s="568"/>
      <c r="AG2551" s="568"/>
      <c r="AH2551" s="568"/>
      <c r="AI2551" s="568"/>
      <c r="AJ2551" s="568"/>
      <c r="AK2551" s="567" t="s">
        <v>1285</v>
      </c>
      <c r="AL2551" s="568"/>
      <c r="AM2551" s="568"/>
      <c r="AN2551" s="568"/>
      <c r="AO2551" s="568"/>
    </row>
    <row r="2552" spans="1:41" ht="15" customHeight="1">
      <c r="B2552" s="564" t="s">
        <v>390</v>
      </c>
      <c r="C2552" s="568">
        <v>15</v>
      </c>
      <c r="D2552" s="568">
        <v>15</v>
      </c>
      <c r="E2552" s="568">
        <v>16</v>
      </c>
      <c r="F2552" s="568">
        <v>14</v>
      </c>
      <c r="G2552" s="568" t="s">
        <v>76</v>
      </c>
      <c r="H2552" s="568" t="s">
        <v>76</v>
      </c>
      <c r="I2552" s="568">
        <v>15</v>
      </c>
      <c r="J2552" s="568">
        <v>17</v>
      </c>
      <c r="K2552" s="568">
        <v>16</v>
      </c>
      <c r="L2552" s="568">
        <v>15.5</v>
      </c>
      <c r="M2552" s="568">
        <v>15.5</v>
      </c>
      <c r="N2552" s="568">
        <v>15.5</v>
      </c>
      <c r="O2552" s="568">
        <v>18</v>
      </c>
      <c r="P2552" s="568">
        <v>13.5</v>
      </c>
      <c r="Q2552" s="568">
        <v>14</v>
      </c>
      <c r="R2552" s="547">
        <v>13.5</v>
      </c>
      <c r="S2552" s="547">
        <v>14.5</v>
      </c>
      <c r="T2552" s="547">
        <v>16</v>
      </c>
      <c r="U2552" s="547">
        <v>15.5</v>
      </c>
      <c r="V2552" s="547">
        <v>18</v>
      </c>
      <c r="W2552" s="547">
        <v>14.5</v>
      </c>
      <c r="X2552" s="547">
        <v>14.5</v>
      </c>
      <c r="Y2552" s="547">
        <v>14.5</v>
      </c>
      <c r="Z2552" s="568">
        <v>14.5</v>
      </c>
      <c r="AA2552" s="568" t="s">
        <v>2336</v>
      </c>
      <c r="AB2552" s="568">
        <v>15.5</v>
      </c>
      <c r="AC2552" s="568">
        <v>10.5</v>
      </c>
      <c r="AD2552" s="568">
        <v>15</v>
      </c>
      <c r="AE2552" s="568">
        <v>14</v>
      </c>
      <c r="AF2552" s="568">
        <v>13.5</v>
      </c>
      <c r="AG2552" s="568">
        <v>16</v>
      </c>
      <c r="AH2552" s="568">
        <v>13</v>
      </c>
      <c r="AI2552" s="568">
        <v>13.75</v>
      </c>
      <c r="AJ2552" s="568">
        <v>14</v>
      </c>
      <c r="AK2552" s="568" t="s">
        <v>76</v>
      </c>
      <c r="AL2552" s="568" t="s">
        <v>76</v>
      </c>
      <c r="AM2552" s="568" t="s">
        <v>76</v>
      </c>
      <c r="AN2552" s="568">
        <v>13</v>
      </c>
      <c r="AO2552" s="568">
        <v>10</v>
      </c>
    </row>
    <row r="2553" spans="1:41" ht="15" customHeight="1">
      <c r="B2553" s="564" t="s">
        <v>391</v>
      </c>
      <c r="C2553" s="568" t="s">
        <v>76</v>
      </c>
      <c r="D2553" s="568" t="s">
        <v>76</v>
      </c>
      <c r="E2553" s="568" t="s">
        <v>76</v>
      </c>
      <c r="F2553" s="568" t="s">
        <v>76</v>
      </c>
      <c r="G2553" s="568" t="s">
        <v>76</v>
      </c>
      <c r="H2553" s="568" t="s">
        <v>76</v>
      </c>
      <c r="I2553" s="568" t="s">
        <v>76</v>
      </c>
      <c r="J2553" s="568" t="s">
        <v>76</v>
      </c>
      <c r="K2553" s="568">
        <v>14</v>
      </c>
      <c r="L2553" s="568" t="s">
        <v>76</v>
      </c>
      <c r="M2553" s="568" t="s">
        <v>76</v>
      </c>
      <c r="N2553" s="568" t="s">
        <v>76</v>
      </c>
      <c r="O2553" s="567" t="s">
        <v>76</v>
      </c>
      <c r="P2553" s="568" t="s">
        <v>76</v>
      </c>
      <c r="Q2553" s="568">
        <v>15</v>
      </c>
      <c r="R2553" s="547"/>
      <c r="S2553" s="547" t="s">
        <v>76</v>
      </c>
      <c r="T2553" s="547" t="s">
        <v>76</v>
      </c>
      <c r="U2553" s="547" t="s">
        <v>76</v>
      </c>
      <c r="V2553" s="547" t="s">
        <v>76</v>
      </c>
      <c r="W2553" s="547" t="s">
        <v>76</v>
      </c>
      <c r="X2553" s="547" t="s">
        <v>76</v>
      </c>
      <c r="Y2553" s="547" t="s">
        <v>76</v>
      </c>
      <c r="Z2553" s="568" t="s">
        <v>76</v>
      </c>
      <c r="AA2553" s="568" t="s">
        <v>76</v>
      </c>
      <c r="AB2553" s="568">
        <v>14</v>
      </c>
      <c r="AC2553" s="568">
        <v>13.5</v>
      </c>
      <c r="AD2553" s="568" t="s">
        <v>76</v>
      </c>
      <c r="AE2553" s="568">
        <v>16</v>
      </c>
      <c r="AF2553" s="568" t="s">
        <v>76</v>
      </c>
      <c r="AG2553" s="568" t="s">
        <v>76</v>
      </c>
      <c r="AH2553" s="568" t="s">
        <v>76</v>
      </c>
      <c r="AI2553" s="568" t="s">
        <v>76</v>
      </c>
      <c r="AJ2553" s="568" t="s">
        <v>76</v>
      </c>
      <c r="AK2553" s="567" t="s">
        <v>76</v>
      </c>
      <c r="AL2553" s="568" t="s">
        <v>76</v>
      </c>
      <c r="AM2553" s="568" t="s">
        <v>76</v>
      </c>
      <c r="AN2553" s="568" t="s">
        <v>76</v>
      </c>
      <c r="AO2553" s="568">
        <v>13</v>
      </c>
    </row>
    <row r="2554" spans="1:41" ht="15" customHeight="1">
      <c r="A2554" s="2639" t="s">
        <v>410</v>
      </c>
      <c r="B2554" s="2639"/>
      <c r="C2554" s="568"/>
      <c r="D2554" s="568"/>
      <c r="E2554" s="568"/>
      <c r="F2554" s="568"/>
      <c r="G2554" s="568"/>
      <c r="H2554" s="568"/>
      <c r="I2554" s="568"/>
      <c r="J2554" s="568"/>
      <c r="K2554" s="568"/>
      <c r="L2554" s="568"/>
      <c r="M2554" s="568"/>
      <c r="N2554" s="568"/>
      <c r="O2554" s="567"/>
      <c r="P2554" s="568"/>
      <c r="Q2554" s="567"/>
      <c r="R2554" s="547"/>
      <c r="S2554" s="547"/>
      <c r="T2554" s="547"/>
      <c r="U2554" s="547"/>
      <c r="V2554" s="547"/>
      <c r="W2554" s="547"/>
      <c r="X2554" s="547"/>
      <c r="Y2554" s="547"/>
      <c r="Z2554" s="568"/>
      <c r="AA2554" s="568"/>
      <c r="AB2554" s="567"/>
      <c r="AC2554" s="567"/>
      <c r="AD2554" s="568"/>
      <c r="AE2554" s="568"/>
      <c r="AF2554" s="568"/>
      <c r="AG2554" s="568"/>
      <c r="AH2554" s="568"/>
      <c r="AI2554" s="568"/>
      <c r="AJ2554" s="568"/>
      <c r="AK2554" s="567"/>
      <c r="AL2554" s="568"/>
      <c r="AM2554" s="568"/>
      <c r="AN2554" s="568"/>
      <c r="AO2554" s="568"/>
    </row>
    <row r="2555" spans="1:41" ht="15" customHeight="1">
      <c r="B2555" s="564" t="s">
        <v>390</v>
      </c>
      <c r="C2555" s="568">
        <v>14</v>
      </c>
      <c r="D2555" s="568">
        <v>14</v>
      </c>
      <c r="E2555" s="568">
        <v>16</v>
      </c>
      <c r="F2555" s="568">
        <v>14</v>
      </c>
      <c r="G2555" s="568">
        <v>16</v>
      </c>
      <c r="H2555" s="568">
        <v>13</v>
      </c>
      <c r="I2555" s="568">
        <v>14</v>
      </c>
      <c r="J2555" s="568">
        <v>18</v>
      </c>
      <c r="K2555" s="568">
        <v>15</v>
      </c>
      <c r="L2555" s="568">
        <v>15.5</v>
      </c>
      <c r="M2555" s="568">
        <v>18.5</v>
      </c>
      <c r="N2555" s="568" t="s">
        <v>1862</v>
      </c>
      <c r="O2555" s="568">
        <v>19</v>
      </c>
      <c r="P2555" s="568">
        <v>13.5</v>
      </c>
      <c r="Q2555" s="567" t="s">
        <v>1343</v>
      </c>
      <c r="R2555" s="547">
        <v>16</v>
      </c>
      <c r="S2555" s="547">
        <v>16.5</v>
      </c>
      <c r="T2555" s="547">
        <v>17</v>
      </c>
      <c r="U2555" s="547">
        <v>16</v>
      </c>
      <c r="V2555" s="547">
        <v>18</v>
      </c>
      <c r="W2555" s="547">
        <v>16.5</v>
      </c>
      <c r="X2555" s="547" t="s">
        <v>3202</v>
      </c>
      <c r="Y2555" s="547">
        <v>14.5</v>
      </c>
      <c r="Z2555" s="568">
        <v>18.5</v>
      </c>
      <c r="AA2555" s="568">
        <v>19</v>
      </c>
      <c r="AB2555" s="568">
        <v>18.5</v>
      </c>
      <c r="AC2555" s="568">
        <v>14</v>
      </c>
      <c r="AD2555" s="568">
        <v>15</v>
      </c>
      <c r="AE2555" s="568">
        <v>18</v>
      </c>
      <c r="AF2555" s="568" t="s">
        <v>2456</v>
      </c>
      <c r="AG2555" s="568">
        <v>17</v>
      </c>
      <c r="AH2555" s="568">
        <v>13.4</v>
      </c>
      <c r="AI2555" s="568">
        <v>14.5</v>
      </c>
      <c r="AJ2555" s="568">
        <v>16</v>
      </c>
      <c r="AK2555" s="568">
        <v>16.5</v>
      </c>
      <c r="AL2555" s="568">
        <v>19</v>
      </c>
      <c r="AM2555" s="568" t="s">
        <v>76</v>
      </c>
      <c r="AN2555" s="568">
        <v>13</v>
      </c>
      <c r="AO2555" s="568">
        <v>16</v>
      </c>
    </row>
    <row r="2556" spans="1:41" ht="15" customHeight="1">
      <c r="B2556" s="564" t="s">
        <v>391</v>
      </c>
      <c r="C2556" s="568" t="s">
        <v>76</v>
      </c>
      <c r="D2556" s="568" t="s">
        <v>76</v>
      </c>
      <c r="E2556" s="568" t="s">
        <v>76</v>
      </c>
      <c r="F2556" s="568" t="s">
        <v>76</v>
      </c>
      <c r="G2556" s="568" t="s">
        <v>76</v>
      </c>
      <c r="H2556" s="568" t="s">
        <v>76</v>
      </c>
      <c r="I2556" s="568" t="s">
        <v>76</v>
      </c>
      <c r="J2556" s="568" t="s">
        <v>76</v>
      </c>
      <c r="K2556" s="568">
        <v>17.5</v>
      </c>
      <c r="L2556" s="568" t="s">
        <v>76</v>
      </c>
      <c r="M2556" s="568" t="s">
        <v>76</v>
      </c>
      <c r="N2556" s="568" t="s">
        <v>76</v>
      </c>
      <c r="O2556" s="567" t="s">
        <v>76</v>
      </c>
      <c r="P2556" s="567" t="s">
        <v>76</v>
      </c>
      <c r="Q2556" s="567" t="s">
        <v>76</v>
      </c>
      <c r="R2556" s="547">
        <v>19.5</v>
      </c>
      <c r="S2556" s="547" t="s">
        <v>76</v>
      </c>
      <c r="T2556" s="547" t="s">
        <v>76</v>
      </c>
      <c r="U2556" s="547" t="s">
        <v>76</v>
      </c>
      <c r="V2556" s="547" t="s">
        <v>76</v>
      </c>
      <c r="W2556" s="547" t="s">
        <v>76</v>
      </c>
      <c r="X2556" s="547" t="s">
        <v>76</v>
      </c>
      <c r="Y2556" s="547">
        <v>15.5</v>
      </c>
      <c r="Z2556" s="568" t="s">
        <v>76</v>
      </c>
      <c r="AA2556" s="568" t="s">
        <v>76</v>
      </c>
      <c r="AB2556" s="568" t="s">
        <v>76</v>
      </c>
      <c r="AC2556" s="568" t="s">
        <v>1873</v>
      </c>
      <c r="AD2556" s="568" t="s">
        <v>76</v>
      </c>
      <c r="AE2556" s="568" t="s">
        <v>76</v>
      </c>
      <c r="AF2556" s="568" t="s">
        <v>76</v>
      </c>
      <c r="AG2556" s="568" t="s">
        <v>76</v>
      </c>
      <c r="AH2556" s="568">
        <v>16.5</v>
      </c>
      <c r="AI2556" s="568">
        <v>19.5</v>
      </c>
      <c r="AJ2556" s="568" t="s">
        <v>76</v>
      </c>
      <c r="AK2556" s="567" t="s">
        <v>76</v>
      </c>
      <c r="AL2556" s="568" t="s">
        <v>76</v>
      </c>
      <c r="AM2556" s="568" t="s">
        <v>76</v>
      </c>
      <c r="AN2556" s="568">
        <v>16</v>
      </c>
      <c r="AO2556" s="568">
        <v>19</v>
      </c>
    </row>
    <row r="2557" spans="1:41" ht="15" customHeight="1">
      <c r="A2557" s="2639" t="s">
        <v>411</v>
      </c>
      <c r="B2557" s="2639"/>
      <c r="C2557" s="568"/>
      <c r="D2557" s="568"/>
      <c r="E2557" s="568"/>
      <c r="F2557" s="568"/>
      <c r="G2557" s="568"/>
      <c r="H2557" s="568"/>
      <c r="I2557" s="568"/>
      <c r="J2557" s="568"/>
      <c r="K2557" s="568"/>
      <c r="L2557" s="568"/>
      <c r="M2557" s="568"/>
      <c r="N2557" s="568"/>
      <c r="O2557" s="567"/>
      <c r="P2557" s="567"/>
      <c r="Q2557" s="567"/>
      <c r="R2557" s="547"/>
      <c r="S2557" s="547"/>
      <c r="T2557" s="547"/>
      <c r="U2557" s="547"/>
      <c r="V2557" s="547"/>
      <c r="W2557" s="547"/>
      <c r="X2557" s="547"/>
      <c r="Y2557" s="547"/>
      <c r="Z2557" s="568"/>
      <c r="AA2557" s="568"/>
      <c r="AB2557" s="568"/>
      <c r="AC2557" s="568"/>
      <c r="AD2557" s="568"/>
      <c r="AE2557" s="568"/>
      <c r="AF2557" s="568"/>
      <c r="AG2557" s="568"/>
      <c r="AH2557" s="568"/>
      <c r="AI2557" s="568"/>
      <c r="AJ2557" s="568"/>
      <c r="AK2557" s="567"/>
      <c r="AL2557" s="568"/>
      <c r="AM2557" s="568"/>
      <c r="AN2557" s="568"/>
      <c r="AO2557" s="568"/>
    </row>
    <row r="2558" spans="1:41" ht="15" customHeight="1">
      <c r="B2558" s="564" t="s">
        <v>390</v>
      </c>
      <c r="C2558" s="568">
        <v>13</v>
      </c>
      <c r="D2558" s="568">
        <v>14</v>
      </c>
      <c r="E2558" s="547">
        <v>14.5</v>
      </c>
      <c r="F2558" s="568">
        <v>14</v>
      </c>
      <c r="G2558" s="547" t="s">
        <v>1550</v>
      </c>
      <c r="H2558" s="568">
        <v>13</v>
      </c>
      <c r="I2558" s="568">
        <v>13.5</v>
      </c>
      <c r="J2558" s="547" t="s">
        <v>2336</v>
      </c>
      <c r="K2558" s="568">
        <v>14.5</v>
      </c>
      <c r="L2558" s="568" t="s">
        <v>1840</v>
      </c>
      <c r="M2558" s="568">
        <v>10</v>
      </c>
      <c r="N2558" s="568">
        <v>16</v>
      </c>
      <c r="O2558" s="568" t="s">
        <v>1668</v>
      </c>
      <c r="P2558" s="568" t="s">
        <v>2426</v>
      </c>
      <c r="Q2558" s="568">
        <v>14</v>
      </c>
      <c r="R2558" s="547">
        <v>14.5</v>
      </c>
      <c r="S2558" s="547">
        <v>14.5</v>
      </c>
      <c r="T2558" s="547">
        <v>17</v>
      </c>
      <c r="U2558" s="547">
        <v>15.5</v>
      </c>
      <c r="V2558" s="546" t="s">
        <v>1343</v>
      </c>
      <c r="W2558" s="547">
        <v>15.5</v>
      </c>
      <c r="X2558" s="547">
        <v>15.5</v>
      </c>
      <c r="Y2558" s="547">
        <v>15</v>
      </c>
      <c r="Z2558" s="568">
        <v>15.5</v>
      </c>
      <c r="AA2558" s="568" t="s">
        <v>1668</v>
      </c>
      <c r="AB2558" s="568">
        <v>11.5</v>
      </c>
      <c r="AC2558" s="568">
        <v>8</v>
      </c>
      <c r="AD2558" s="568">
        <v>15</v>
      </c>
      <c r="AE2558" s="568">
        <v>16.5</v>
      </c>
      <c r="AF2558" s="568" t="s">
        <v>2485</v>
      </c>
      <c r="AG2558" s="568">
        <v>16</v>
      </c>
      <c r="AH2558" s="568">
        <v>9</v>
      </c>
      <c r="AI2558" s="568">
        <v>9.5</v>
      </c>
      <c r="AJ2558" s="568">
        <v>16</v>
      </c>
      <c r="AK2558" s="568">
        <v>14.5</v>
      </c>
      <c r="AL2558" s="568">
        <v>17</v>
      </c>
      <c r="AM2558" s="568">
        <v>12.5</v>
      </c>
      <c r="AN2558" s="568" t="s">
        <v>76</v>
      </c>
      <c r="AO2558" s="568">
        <v>10</v>
      </c>
    </row>
    <row r="2559" spans="1:41" ht="15" customHeight="1">
      <c r="A2559" s="517"/>
      <c r="B2559" s="566" t="s">
        <v>391</v>
      </c>
      <c r="C2559" s="572" t="s">
        <v>76</v>
      </c>
      <c r="D2559" s="572" t="s">
        <v>76</v>
      </c>
      <c r="E2559" s="572" t="s">
        <v>76</v>
      </c>
      <c r="F2559" s="572" t="s">
        <v>76</v>
      </c>
      <c r="G2559" s="572" t="s">
        <v>76</v>
      </c>
      <c r="H2559" s="572" t="s">
        <v>76</v>
      </c>
      <c r="I2559" s="572">
        <v>17</v>
      </c>
      <c r="J2559" s="572" t="s">
        <v>76</v>
      </c>
      <c r="K2559" s="572">
        <v>16.5</v>
      </c>
      <c r="L2559" s="572" t="s">
        <v>76</v>
      </c>
      <c r="M2559" s="572">
        <v>16.75</v>
      </c>
      <c r="N2559" s="572" t="s">
        <v>76</v>
      </c>
      <c r="O2559" s="573" t="s">
        <v>76</v>
      </c>
      <c r="P2559" s="573" t="s">
        <v>76</v>
      </c>
      <c r="Q2559" s="572" t="s">
        <v>76</v>
      </c>
      <c r="R2559" s="552"/>
      <c r="S2559" s="552">
        <v>15.5</v>
      </c>
      <c r="T2559" s="553" t="s">
        <v>76</v>
      </c>
      <c r="U2559" s="552">
        <v>16</v>
      </c>
      <c r="V2559" s="553" t="s">
        <v>76</v>
      </c>
      <c r="W2559" s="553" t="s">
        <v>76</v>
      </c>
      <c r="X2559" s="553" t="s">
        <v>76</v>
      </c>
      <c r="Y2559" s="553" t="s">
        <v>76</v>
      </c>
      <c r="Z2559" s="572" t="s">
        <v>76</v>
      </c>
      <c r="AA2559" s="572" t="s">
        <v>76</v>
      </c>
      <c r="AB2559" s="573" t="s">
        <v>76</v>
      </c>
      <c r="AC2559" s="572" t="s">
        <v>1891</v>
      </c>
      <c r="AD2559" s="573" t="s">
        <v>76</v>
      </c>
      <c r="AE2559" s="573" t="s">
        <v>76</v>
      </c>
      <c r="AF2559" s="572">
        <v>13.5</v>
      </c>
      <c r="AG2559" s="573" t="s">
        <v>76</v>
      </c>
      <c r="AH2559" s="572">
        <v>12</v>
      </c>
      <c r="AI2559" s="572">
        <v>10</v>
      </c>
      <c r="AJ2559" s="572" t="s">
        <v>76</v>
      </c>
      <c r="AK2559" s="573" t="s">
        <v>76</v>
      </c>
      <c r="AL2559" s="573" t="s">
        <v>76</v>
      </c>
      <c r="AM2559" s="572">
        <v>13</v>
      </c>
      <c r="AN2559" s="572" t="s">
        <v>76</v>
      </c>
      <c r="AO2559" s="572">
        <v>13</v>
      </c>
    </row>
    <row r="2560" spans="1:41" s="1047" customFormat="1" ht="15" customHeight="1">
      <c r="A2560" s="2573" t="s">
        <v>548</v>
      </c>
      <c r="B2560" s="2573"/>
      <c r="C2560" s="2573"/>
      <c r="D2560" s="2573"/>
      <c r="E2560" s="2573"/>
      <c r="F2560" s="2573"/>
      <c r="G2560" s="2573"/>
      <c r="H2560" s="2573"/>
      <c r="I2560" s="2573"/>
      <c r="J2560" s="1049"/>
      <c r="K2560" s="1049"/>
      <c r="L2560" s="1049"/>
      <c r="M2560" s="1049"/>
      <c r="N2560" s="1049"/>
      <c r="O2560" s="1049"/>
      <c r="P2560" s="1049"/>
      <c r="Q2560" s="1049"/>
      <c r="R2560" s="1049"/>
      <c r="S2560" s="1049"/>
      <c r="T2560" s="2573" t="s">
        <v>3562</v>
      </c>
      <c r="U2560" s="2573"/>
      <c r="V2560" s="2573"/>
      <c r="W2560" s="2573"/>
      <c r="X2560" s="2573"/>
      <c r="Y2560" s="1050"/>
      <c r="Z2560" s="1048"/>
      <c r="AA2560" s="1048"/>
      <c r="AB2560" s="1048"/>
      <c r="AC2560" s="1048"/>
      <c r="AF2560" s="1050"/>
      <c r="AG2560" s="1050"/>
      <c r="AH2560" s="1050"/>
      <c r="AI2560" s="1050"/>
      <c r="AJ2560" s="1050"/>
    </row>
    <row r="2561" spans="1:41" s="1047" customFormat="1" ht="15" customHeight="1">
      <c r="B2561" s="1047" t="s">
        <v>399</v>
      </c>
      <c r="U2561" s="1047" t="s">
        <v>399</v>
      </c>
      <c r="V2561" s="1048"/>
      <c r="W2561" s="1048"/>
      <c r="X2561" s="1048"/>
      <c r="Y2561" s="1048"/>
      <c r="AA2561" s="1048"/>
      <c r="AB2561" s="1048"/>
      <c r="AC2561" s="1048"/>
      <c r="AH2561" s="1048"/>
      <c r="AI2561" s="1048"/>
      <c r="AJ2561" s="1048"/>
    </row>
    <row r="2562" spans="1:41" ht="15" customHeight="1"/>
    <row r="2563" spans="1:41" s="641" customFormat="1" ht="15" customHeight="1">
      <c r="B2563" s="2637" t="s">
        <v>2875</v>
      </c>
      <c r="C2563" s="2637"/>
      <c r="D2563" s="2637"/>
      <c r="E2563" s="2637"/>
      <c r="F2563" s="2637"/>
      <c r="G2563" s="2637"/>
      <c r="H2563" s="2637"/>
      <c r="I2563" s="2637"/>
      <c r="J2563" s="2637"/>
      <c r="K2563" s="2643" t="s">
        <v>3449</v>
      </c>
      <c r="L2563" s="2643"/>
      <c r="M2563" s="2643"/>
      <c r="N2563" s="2643"/>
      <c r="O2563" s="2643"/>
      <c r="P2563" s="2643"/>
      <c r="Q2563" s="2643"/>
      <c r="S2563" s="2598" t="s">
        <v>2229</v>
      </c>
      <c r="T2563" s="2598"/>
      <c r="U2563" s="642"/>
      <c r="V2563" s="642"/>
      <c r="W2563" s="642"/>
      <c r="X2563" s="642"/>
      <c r="Y2563" s="642"/>
      <c r="AA2563" s="642"/>
      <c r="AB2563" s="642"/>
      <c r="AC2563" s="642"/>
      <c r="AD2563" s="642"/>
      <c r="AE2563" s="642"/>
      <c r="AF2563" s="642"/>
      <c r="AG2563" s="642"/>
      <c r="AH2563" s="642"/>
      <c r="AI2563" s="642"/>
      <c r="AJ2563" s="642"/>
      <c r="AK2563" s="642"/>
      <c r="AL2563" s="642"/>
      <c r="AM2563" s="642"/>
      <c r="AN2563" s="642"/>
      <c r="AO2563" s="642"/>
    </row>
    <row r="2564" spans="1:41" s="599" customFormat="1" ht="15" customHeight="1">
      <c r="C2564" s="631"/>
      <c r="D2564" s="631"/>
      <c r="E2564" s="631"/>
      <c r="F2564" s="631"/>
      <c r="G2564" s="631"/>
      <c r="H2564" s="631"/>
      <c r="I2564" s="632"/>
      <c r="J2564" s="2644"/>
      <c r="K2564" s="2644"/>
      <c r="L2564" s="2644"/>
      <c r="M2564" s="633"/>
      <c r="N2564" s="633"/>
      <c r="O2564" s="633"/>
      <c r="P2564" s="633"/>
      <c r="S2564" s="2645" t="s">
        <v>1130</v>
      </c>
      <c r="T2564" s="2645"/>
      <c r="U2564" s="634"/>
      <c r="V2564" s="707"/>
      <c r="W2564" s="707"/>
      <c r="X2564" s="707"/>
      <c r="Y2564" s="633"/>
      <c r="AA2564" s="631"/>
      <c r="AB2564" s="631"/>
      <c r="AC2564" s="632"/>
      <c r="AD2564" s="707"/>
      <c r="AE2564" s="707"/>
      <c r="AF2564" s="707"/>
      <c r="AG2564" s="633"/>
      <c r="AH2564" s="631"/>
      <c r="AI2564" s="631"/>
      <c r="AJ2564" s="634"/>
      <c r="AK2564" s="634"/>
      <c r="AL2564" s="634"/>
      <c r="AM2564" s="634"/>
      <c r="AN2564" s="634"/>
      <c r="AO2564" s="633"/>
    </row>
    <row r="2565" spans="1:41" s="555" customFormat="1" ht="15" customHeight="1">
      <c r="A2565" s="2582" t="s">
        <v>369</v>
      </c>
      <c r="B2565" s="2583"/>
      <c r="C2565" s="2586" t="s">
        <v>230</v>
      </c>
      <c r="D2565" s="2586"/>
      <c r="E2565" s="2586"/>
      <c r="F2565" s="2586"/>
      <c r="G2565" s="2574" t="s">
        <v>370</v>
      </c>
      <c r="H2565" s="2575"/>
      <c r="I2565" s="2575"/>
      <c r="J2565" s="2576"/>
      <c r="K2565" s="2574" t="s">
        <v>371</v>
      </c>
      <c r="L2565" s="2575"/>
      <c r="M2565" s="2575"/>
      <c r="N2565" s="2575"/>
      <c r="O2565" s="2575"/>
      <c r="P2565" s="2575"/>
      <c r="Q2565" s="2575"/>
      <c r="R2565" s="2575"/>
      <c r="S2565" s="2575"/>
      <c r="T2565" s="2575"/>
      <c r="U2565" s="2575"/>
      <c r="V2565" s="2575"/>
      <c r="W2565" s="2575"/>
      <c r="X2565" s="2575"/>
      <c r="Y2565" s="2575"/>
      <c r="Z2565" s="2575"/>
      <c r="AA2565" s="2575"/>
      <c r="AB2565" s="2575"/>
      <c r="AC2565" s="2575"/>
      <c r="AD2565" s="2575"/>
      <c r="AE2565" s="2575"/>
      <c r="AF2565" s="2575"/>
      <c r="AG2565" s="2576"/>
      <c r="AH2565" s="2574" t="s">
        <v>3545</v>
      </c>
      <c r="AI2565" s="2575"/>
      <c r="AJ2565" s="2575"/>
      <c r="AK2565" s="2575"/>
      <c r="AL2565" s="2575"/>
      <c r="AM2565" s="2575"/>
      <c r="AN2565" s="2575"/>
      <c r="AO2565" s="2576"/>
    </row>
    <row r="2566" spans="1:41" s="555" customFormat="1" ht="32.25" customHeight="1">
      <c r="A2566" s="2584"/>
      <c r="B2566" s="2585"/>
      <c r="C2566" s="933" t="s">
        <v>372</v>
      </c>
      <c r="D2566" s="933" t="s">
        <v>373</v>
      </c>
      <c r="E2566" s="933" t="s">
        <v>374</v>
      </c>
      <c r="F2566" s="933" t="s">
        <v>375</v>
      </c>
      <c r="G2566" s="933" t="s">
        <v>376</v>
      </c>
      <c r="H2566" s="933" t="s">
        <v>377</v>
      </c>
      <c r="I2566" s="933" t="s">
        <v>1066</v>
      </c>
      <c r="J2566" s="933" t="s">
        <v>378</v>
      </c>
      <c r="K2566" s="933" t="s">
        <v>890</v>
      </c>
      <c r="L2566" s="933" t="s">
        <v>379</v>
      </c>
      <c r="M2566" s="933" t="s">
        <v>380</v>
      </c>
      <c r="N2566" s="933" t="s">
        <v>381</v>
      </c>
      <c r="O2566" s="933" t="s">
        <v>382</v>
      </c>
      <c r="P2566" s="933" t="s">
        <v>383</v>
      </c>
      <c r="Q2566" s="933" t="s">
        <v>384</v>
      </c>
      <c r="R2566" s="933" t="s">
        <v>412</v>
      </c>
      <c r="S2566" s="933" t="s">
        <v>413</v>
      </c>
      <c r="T2566" s="933" t="s">
        <v>414</v>
      </c>
      <c r="U2566" s="933" t="s">
        <v>415</v>
      </c>
      <c r="V2566" s="933" t="s">
        <v>416</v>
      </c>
      <c r="W2566" s="933" t="s">
        <v>417</v>
      </c>
      <c r="X2566" s="933" t="s">
        <v>418</v>
      </c>
      <c r="Y2566" s="933" t="s">
        <v>419</v>
      </c>
      <c r="Z2566" s="933" t="s">
        <v>420</v>
      </c>
      <c r="AA2566" s="933" t="s">
        <v>421</v>
      </c>
      <c r="AB2566" s="933" t="s">
        <v>422</v>
      </c>
      <c r="AC2566" s="933" t="s">
        <v>423</v>
      </c>
      <c r="AD2566" s="933" t="s">
        <v>424</v>
      </c>
      <c r="AE2566" s="933" t="s">
        <v>425</v>
      </c>
      <c r="AF2566" s="933" t="s">
        <v>426</v>
      </c>
      <c r="AG2566" s="933" t="s">
        <v>427</v>
      </c>
      <c r="AH2566" s="933" t="s">
        <v>3003</v>
      </c>
      <c r="AI2566" s="933" t="s">
        <v>432</v>
      </c>
      <c r="AJ2566" s="933" t="s">
        <v>428</v>
      </c>
      <c r="AK2566" s="933" t="s">
        <v>429</v>
      </c>
      <c r="AL2566" s="933" t="s">
        <v>430</v>
      </c>
      <c r="AM2566" s="933" t="s">
        <v>362</v>
      </c>
      <c r="AN2566" s="933" t="s">
        <v>431</v>
      </c>
      <c r="AO2566" s="933" t="s">
        <v>1260</v>
      </c>
    </row>
    <row r="2567" spans="1:41" s="711" customFormat="1" ht="15" customHeight="1">
      <c r="A2567" s="2642" t="s">
        <v>44</v>
      </c>
      <c r="B2567" s="2642"/>
      <c r="C2567" s="576">
        <v>5.75</v>
      </c>
      <c r="D2567" s="576">
        <v>4</v>
      </c>
      <c r="E2567" s="576" t="s">
        <v>1456</v>
      </c>
      <c r="F2567" s="568">
        <v>6</v>
      </c>
      <c r="G2567" s="568" t="s">
        <v>1226</v>
      </c>
      <c r="H2567" s="568" t="s">
        <v>1226</v>
      </c>
      <c r="I2567" s="568">
        <v>5.5</v>
      </c>
      <c r="J2567" s="568" t="s">
        <v>1536</v>
      </c>
      <c r="K2567" s="568" t="s">
        <v>3128</v>
      </c>
      <c r="L2567" s="568" t="s">
        <v>807</v>
      </c>
      <c r="M2567" s="568">
        <v>6</v>
      </c>
      <c r="N2567" s="568">
        <v>5</v>
      </c>
      <c r="O2567" s="568" t="s">
        <v>1537</v>
      </c>
      <c r="P2567" s="568">
        <v>4.5</v>
      </c>
      <c r="Q2567" s="568">
        <v>4.5</v>
      </c>
      <c r="R2567" s="546" t="s">
        <v>2829</v>
      </c>
      <c r="S2567" s="548" t="s">
        <v>397</v>
      </c>
      <c r="T2567" s="547">
        <v>6.5</v>
      </c>
      <c r="U2567" s="547">
        <v>5.5</v>
      </c>
      <c r="V2567" s="547" t="s">
        <v>2642</v>
      </c>
      <c r="W2567" s="547">
        <v>5.5</v>
      </c>
      <c r="X2567" s="547" t="s">
        <v>3018</v>
      </c>
      <c r="Y2567" s="547">
        <v>6</v>
      </c>
      <c r="Z2567" s="568" t="s">
        <v>3179</v>
      </c>
      <c r="AA2567" s="568">
        <v>6</v>
      </c>
      <c r="AB2567" s="568">
        <v>6</v>
      </c>
      <c r="AC2567" s="568" t="s">
        <v>794</v>
      </c>
      <c r="AD2567" s="568">
        <v>5</v>
      </c>
      <c r="AE2567" s="568" t="s">
        <v>2736</v>
      </c>
      <c r="AF2567" s="568" t="s">
        <v>2950</v>
      </c>
      <c r="AG2567" s="568">
        <v>5</v>
      </c>
      <c r="AH2567" s="567" t="s">
        <v>3102</v>
      </c>
      <c r="AI2567" s="567" t="s">
        <v>3191</v>
      </c>
      <c r="AJ2567" s="568">
        <v>5.5</v>
      </c>
      <c r="AK2567" s="568">
        <v>4.75</v>
      </c>
      <c r="AL2567" s="568">
        <v>7</v>
      </c>
      <c r="AM2567" s="568">
        <v>4</v>
      </c>
      <c r="AN2567" s="568">
        <v>1</v>
      </c>
      <c r="AO2567" s="568" t="s">
        <v>3192</v>
      </c>
    </row>
    <row r="2568" spans="1:41" ht="15" customHeight="1">
      <c r="A2568" s="2639" t="s">
        <v>45</v>
      </c>
      <c r="B2568" s="2639"/>
      <c r="C2568" s="569"/>
      <c r="D2568" s="569"/>
      <c r="E2568" s="569"/>
      <c r="F2568" s="569"/>
      <c r="G2568" s="569"/>
      <c r="H2568" s="569"/>
      <c r="I2568" s="569"/>
      <c r="J2568" s="569"/>
      <c r="K2568" s="569"/>
      <c r="L2568" s="569"/>
      <c r="M2568" s="569"/>
      <c r="N2568" s="569"/>
      <c r="O2568" s="569"/>
      <c r="P2568" s="569"/>
      <c r="Q2568" s="569"/>
      <c r="R2568" s="546"/>
      <c r="S2568" s="546"/>
      <c r="T2568" s="546"/>
      <c r="U2568" s="546"/>
      <c r="V2568" s="546"/>
      <c r="W2568" s="546"/>
      <c r="X2568" s="546"/>
      <c r="Y2568" s="547"/>
      <c r="Z2568" s="567"/>
      <c r="AA2568" s="567"/>
      <c r="AB2568" s="567"/>
      <c r="AC2568" s="567"/>
      <c r="AD2568" s="567"/>
      <c r="AE2568" s="567"/>
      <c r="AF2568" s="567"/>
      <c r="AG2568" s="567"/>
      <c r="AH2568" s="567"/>
      <c r="AI2568" s="567"/>
      <c r="AJ2568" s="567"/>
      <c r="AK2568" s="567"/>
      <c r="AL2568" s="567"/>
      <c r="AM2568" s="567"/>
      <c r="AN2568" s="568"/>
      <c r="AO2568" s="568"/>
    </row>
    <row r="2569" spans="1:41" ht="15" customHeight="1">
      <c r="A2569" s="514" t="s">
        <v>856</v>
      </c>
      <c r="B2569" s="512" t="s">
        <v>2314</v>
      </c>
      <c r="C2569" s="576">
        <v>8.5</v>
      </c>
      <c r="D2569" s="576">
        <v>8.5</v>
      </c>
      <c r="E2569" s="568">
        <v>8.5</v>
      </c>
      <c r="F2569" s="568" t="s">
        <v>2501</v>
      </c>
      <c r="G2569" s="568">
        <v>8.5</v>
      </c>
      <c r="H2569" s="568">
        <v>8.5</v>
      </c>
      <c r="I2569" s="568">
        <v>8.5</v>
      </c>
      <c r="J2569" s="568">
        <v>10</v>
      </c>
      <c r="K2569" s="568" t="s">
        <v>2451</v>
      </c>
      <c r="L2569" s="568">
        <v>12</v>
      </c>
      <c r="M2569" s="568">
        <v>12</v>
      </c>
      <c r="N2569" s="568" t="s">
        <v>1846</v>
      </c>
      <c r="O2569" s="567" t="s">
        <v>2406</v>
      </c>
      <c r="P2569" s="568" t="s">
        <v>2451</v>
      </c>
      <c r="Q2569" s="568" t="s">
        <v>2389</v>
      </c>
      <c r="R2569" s="547">
        <v>12</v>
      </c>
      <c r="S2569" s="547">
        <v>13</v>
      </c>
      <c r="T2569" s="547">
        <v>12</v>
      </c>
      <c r="U2569" s="547">
        <v>12</v>
      </c>
      <c r="V2569" s="547" t="s">
        <v>1669</v>
      </c>
      <c r="W2569" s="547">
        <v>12</v>
      </c>
      <c r="X2569" s="547">
        <v>11</v>
      </c>
      <c r="Y2569" s="547">
        <v>12</v>
      </c>
      <c r="Z2569" s="568">
        <v>12</v>
      </c>
      <c r="AA2569" s="568">
        <v>12</v>
      </c>
      <c r="AB2569" s="568">
        <v>12</v>
      </c>
      <c r="AC2569" s="567" t="s">
        <v>3149</v>
      </c>
      <c r="AD2569" s="568" t="s">
        <v>1910</v>
      </c>
      <c r="AE2569" s="568">
        <v>12</v>
      </c>
      <c r="AF2569" s="568" t="s">
        <v>2894</v>
      </c>
      <c r="AG2569" s="568" t="s">
        <v>1663</v>
      </c>
      <c r="AH2569" s="568" t="s">
        <v>2389</v>
      </c>
      <c r="AI2569" s="567" t="s">
        <v>3212</v>
      </c>
      <c r="AJ2569" s="568">
        <v>12</v>
      </c>
      <c r="AK2569" s="567" t="s">
        <v>3168</v>
      </c>
      <c r="AL2569" s="568">
        <v>12</v>
      </c>
      <c r="AM2569" s="568">
        <v>8.25</v>
      </c>
      <c r="AN2569" s="568">
        <v>5.25</v>
      </c>
      <c r="AO2569" s="568" t="s">
        <v>3213</v>
      </c>
    </row>
    <row r="2570" spans="1:41" ht="15" customHeight="1">
      <c r="A2570" s="514" t="s">
        <v>1085</v>
      </c>
      <c r="B2570" s="512" t="s">
        <v>2315</v>
      </c>
      <c r="C2570" s="576">
        <v>9</v>
      </c>
      <c r="D2570" s="576">
        <v>9</v>
      </c>
      <c r="E2570" s="568">
        <v>9</v>
      </c>
      <c r="F2570" s="568" t="s">
        <v>2351</v>
      </c>
      <c r="G2570" s="568">
        <v>9</v>
      </c>
      <c r="H2570" s="568">
        <v>9</v>
      </c>
      <c r="I2570" s="568">
        <v>9</v>
      </c>
      <c r="J2570" s="568">
        <v>10.5</v>
      </c>
      <c r="K2570" s="568">
        <v>12</v>
      </c>
      <c r="L2570" s="568">
        <v>12</v>
      </c>
      <c r="M2570" s="568">
        <v>12</v>
      </c>
      <c r="N2570" s="568" t="s">
        <v>1846</v>
      </c>
      <c r="O2570" s="567" t="s">
        <v>1933</v>
      </c>
      <c r="P2570" s="568" t="s">
        <v>2450</v>
      </c>
      <c r="Q2570" s="568">
        <v>12</v>
      </c>
      <c r="R2570" s="547">
        <v>12</v>
      </c>
      <c r="S2570" s="547">
        <v>13</v>
      </c>
      <c r="T2570" s="547">
        <v>12</v>
      </c>
      <c r="U2570" s="547">
        <v>12</v>
      </c>
      <c r="V2570" s="547" t="s">
        <v>1669</v>
      </c>
      <c r="W2570" s="547">
        <v>12</v>
      </c>
      <c r="X2570" s="547">
        <v>11</v>
      </c>
      <c r="Y2570" s="547">
        <v>12</v>
      </c>
      <c r="Z2570" s="568">
        <v>12</v>
      </c>
      <c r="AA2570" s="568">
        <v>12</v>
      </c>
      <c r="AB2570" s="568">
        <v>12</v>
      </c>
      <c r="AC2570" s="567" t="s">
        <v>3149</v>
      </c>
      <c r="AD2570" s="568" t="s">
        <v>1910</v>
      </c>
      <c r="AE2570" s="568">
        <v>12</v>
      </c>
      <c r="AF2570" s="568" t="s">
        <v>2880</v>
      </c>
      <c r="AG2570" s="568" t="s">
        <v>1663</v>
      </c>
      <c r="AH2570" s="568">
        <v>12</v>
      </c>
      <c r="AI2570" s="567" t="s">
        <v>3149</v>
      </c>
      <c r="AJ2570" s="568">
        <v>12</v>
      </c>
      <c r="AK2570" s="567" t="s">
        <v>2507</v>
      </c>
      <c r="AL2570" s="568">
        <v>12</v>
      </c>
      <c r="AM2570" s="568">
        <v>7.75</v>
      </c>
      <c r="AN2570" s="568">
        <v>6</v>
      </c>
      <c r="AO2570" s="568" t="s">
        <v>3210</v>
      </c>
    </row>
    <row r="2571" spans="1:41" ht="15" customHeight="1">
      <c r="A2571" s="514" t="s">
        <v>827</v>
      </c>
      <c r="B2571" s="512" t="s">
        <v>2316</v>
      </c>
      <c r="C2571" s="576">
        <v>9.5</v>
      </c>
      <c r="D2571" s="577">
        <v>9.5</v>
      </c>
      <c r="E2571" s="568">
        <v>9.5</v>
      </c>
      <c r="F2571" s="568" t="s">
        <v>2328</v>
      </c>
      <c r="G2571" s="568">
        <v>9.5</v>
      </c>
      <c r="H2571" s="568">
        <v>9.25</v>
      </c>
      <c r="I2571" s="568">
        <v>9.5</v>
      </c>
      <c r="J2571" s="568">
        <v>11</v>
      </c>
      <c r="K2571" s="568" t="s">
        <v>1949</v>
      </c>
      <c r="L2571" s="568">
        <v>12</v>
      </c>
      <c r="M2571" s="568">
        <v>12</v>
      </c>
      <c r="N2571" s="568" t="s">
        <v>1846</v>
      </c>
      <c r="O2571" s="568" t="s">
        <v>1933</v>
      </c>
      <c r="P2571" s="568">
        <v>12</v>
      </c>
      <c r="Q2571" s="568">
        <v>12</v>
      </c>
      <c r="R2571" s="547">
        <v>12</v>
      </c>
      <c r="S2571" s="547">
        <v>13</v>
      </c>
      <c r="T2571" s="547">
        <v>12</v>
      </c>
      <c r="U2571" s="547">
        <v>12</v>
      </c>
      <c r="V2571" s="547">
        <v>12</v>
      </c>
      <c r="W2571" s="547">
        <v>12</v>
      </c>
      <c r="X2571" s="547">
        <v>11</v>
      </c>
      <c r="Y2571" s="547">
        <v>12</v>
      </c>
      <c r="Z2571" s="568">
        <v>12</v>
      </c>
      <c r="AA2571" s="568">
        <v>12</v>
      </c>
      <c r="AB2571" s="568">
        <v>12</v>
      </c>
      <c r="AC2571" s="567" t="s">
        <v>3149</v>
      </c>
      <c r="AD2571" s="568" t="s">
        <v>2379</v>
      </c>
      <c r="AE2571" s="568">
        <v>12</v>
      </c>
      <c r="AF2571" s="568" t="s">
        <v>2890</v>
      </c>
      <c r="AG2571" s="568" t="s">
        <v>1663</v>
      </c>
      <c r="AH2571" s="567" t="s">
        <v>3204</v>
      </c>
      <c r="AI2571" s="567" t="s">
        <v>1949</v>
      </c>
      <c r="AJ2571" s="568" t="s">
        <v>1663</v>
      </c>
      <c r="AK2571" s="567" t="s">
        <v>2817</v>
      </c>
      <c r="AL2571" s="568">
        <v>12</v>
      </c>
      <c r="AM2571" s="568">
        <v>7.5</v>
      </c>
      <c r="AN2571" s="568">
        <v>8</v>
      </c>
      <c r="AO2571" s="568" t="s">
        <v>3214</v>
      </c>
    </row>
    <row r="2572" spans="1:41" ht="15" customHeight="1">
      <c r="A2572" s="514" t="s">
        <v>828</v>
      </c>
      <c r="B2572" s="512" t="s">
        <v>2317</v>
      </c>
      <c r="C2572" s="576">
        <v>10</v>
      </c>
      <c r="D2572" s="577">
        <v>10</v>
      </c>
      <c r="E2572" s="568">
        <v>10</v>
      </c>
      <c r="F2572" s="547" t="s">
        <v>2323</v>
      </c>
      <c r="G2572" s="568">
        <v>10</v>
      </c>
      <c r="H2572" s="568">
        <v>9.5</v>
      </c>
      <c r="I2572" s="568">
        <v>9.5</v>
      </c>
      <c r="J2572" s="568">
        <v>11</v>
      </c>
      <c r="K2572" s="568" t="s">
        <v>2526</v>
      </c>
      <c r="L2572" s="568" t="s">
        <v>76</v>
      </c>
      <c r="M2572" s="568">
        <v>12</v>
      </c>
      <c r="N2572" s="568" t="s">
        <v>76</v>
      </c>
      <c r="O2572" s="568" t="s">
        <v>1933</v>
      </c>
      <c r="P2572" s="568">
        <v>12</v>
      </c>
      <c r="Q2572" s="568" t="s">
        <v>76</v>
      </c>
      <c r="R2572" s="547">
        <v>7.75</v>
      </c>
      <c r="S2572" s="547">
        <v>11</v>
      </c>
      <c r="T2572" s="547">
        <v>11</v>
      </c>
      <c r="U2572" s="547" t="s">
        <v>76</v>
      </c>
      <c r="V2572" s="547">
        <v>12</v>
      </c>
      <c r="W2572" s="547">
        <v>12</v>
      </c>
      <c r="X2572" s="547">
        <v>11</v>
      </c>
      <c r="Y2572" s="546" t="s">
        <v>2996</v>
      </c>
      <c r="Z2572" s="567" t="s">
        <v>76</v>
      </c>
      <c r="AA2572" s="567" t="s">
        <v>76</v>
      </c>
      <c r="AB2572" s="568">
        <v>12</v>
      </c>
      <c r="AC2572" s="567" t="s">
        <v>1342</v>
      </c>
      <c r="AD2572" s="568" t="s">
        <v>2379</v>
      </c>
      <c r="AE2572" s="568" t="s">
        <v>76</v>
      </c>
      <c r="AF2572" s="568">
        <v>11</v>
      </c>
      <c r="AG2572" s="568" t="s">
        <v>76</v>
      </c>
      <c r="AH2572" s="567" t="s">
        <v>1493</v>
      </c>
      <c r="AI2572" s="567" t="s">
        <v>2445</v>
      </c>
      <c r="AJ2572" s="568">
        <v>10</v>
      </c>
      <c r="AK2572" s="567" t="s">
        <v>1939</v>
      </c>
      <c r="AL2572" s="568">
        <v>12</v>
      </c>
      <c r="AM2572" s="568">
        <v>5.5</v>
      </c>
      <c r="AN2572" s="568">
        <v>8</v>
      </c>
      <c r="AO2572" s="568" t="s">
        <v>3211</v>
      </c>
    </row>
    <row r="2573" spans="1:41" ht="15" customHeight="1">
      <c r="A2573" s="514" t="s">
        <v>854</v>
      </c>
      <c r="B2573" s="512" t="s">
        <v>2318</v>
      </c>
      <c r="C2573" s="576" t="s">
        <v>76</v>
      </c>
      <c r="D2573" s="577">
        <v>10</v>
      </c>
      <c r="E2573" s="568" t="s">
        <v>76</v>
      </c>
      <c r="F2573" s="568" t="s">
        <v>76</v>
      </c>
      <c r="G2573" s="568">
        <v>10</v>
      </c>
      <c r="H2573" s="568">
        <v>9.5</v>
      </c>
      <c r="I2573" s="568">
        <v>9.5</v>
      </c>
      <c r="J2573" s="568">
        <v>11</v>
      </c>
      <c r="K2573" s="568" t="s">
        <v>3215</v>
      </c>
      <c r="L2573" s="568" t="s">
        <v>76</v>
      </c>
      <c r="M2573" s="568" t="s">
        <v>76</v>
      </c>
      <c r="N2573" s="568" t="s">
        <v>76</v>
      </c>
      <c r="O2573" s="568" t="s">
        <v>1933</v>
      </c>
      <c r="P2573" s="568" t="s">
        <v>76</v>
      </c>
      <c r="Q2573" s="568" t="s">
        <v>76</v>
      </c>
      <c r="R2573" s="547">
        <v>7.75</v>
      </c>
      <c r="S2573" s="547" t="s">
        <v>76</v>
      </c>
      <c r="T2573" s="547">
        <v>10</v>
      </c>
      <c r="U2573" s="547" t="s">
        <v>76</v>
      </c>
      <c r="V2573" s="547">
        <v>12</v>
      </c>
      <c r="W2573" s="547">
        <v>12</v>
      </c>
      <c r="X2573" s="547">
        <v>11</v>
      </c>
      <c r="Y2573" s="547" t="s">
        <v>3161</v>
      </c>
      <c r="Z2573" s="567" t="s">
        <v>76</v>
      </c>
      <c r="AA2573" s="567" t="s">
        <v>76</v>
      </c>
      <c r="AB2573" s="568">
        <v>12</v>
      </c>
      <c r="AC2573" s="567" t="s">
        <v>1342</v>
      </c>
      <c r="AD2573" s="568" t="s">
        <v>76</v>
      </c>
      <c r="AE2573" s="568" t="s">
        <v>76</v>
      </c>
      <c r="AF2573" s="568">
        <v>11</v>
      </c>
      <c r="AG2573" s="568" t="s">
        <v>76</v>
      </c>
      <c r="AH2573" s="567" t="s">
        <v>3206</v>
      </c>
      <c r="AI2573" s="567" t="s">
        <v>1856</v>
      </c>
      <c r="AJ2573" s="568">
        <v>10</v>
      </c>
      <c r="AK2573" s="567" t="s">
        <v>3175</v>
      </c>
      <c r="AL2573" s="568">
        <v>12</v>
      </c>
      <c r="AM2573" s="568" t="s">
        <v>76</v>
      </c>
      <c r="AN2573" s="568">
        <v>8</v>
      </c>
      <c r="AO2573" s="568" t="s">
        <v>76</v>
      </c>
    </row>
    <row r="2574" spans="1:41" ht="15" customHeight="1">
      <c r="A2574" s="2639" t="s">
        <v>388</v>
      </c>
      <c r="B2574" s="2639"/>
      <c r="C2574" s="568"/>
      <c r="D2574" s="568"/>
      <c r="E2574" s="568"/>
      <c r="F2574" s="568"/>
      <c r="G2574" s="568"/>
      <c r="H2574" s="568"/>
      <c r="I2574" s="568"/>
      <c r="J2574" s="568"/>
      <c r="K2574" s="568"/>
      <c r="L2574" s="568"/>
      <c r="M2574" s="568"/>
      <c r="N2574" s="568"/>
      <c r="O2574" s="567" t="s">
        <v>311</v>
      </c>
      <c r="P2574" s="568"/>
      <c r="Q2574" s="567"/>
      <c r="R2574" s="547"/>
      <c r="S2574" s="547"/>
      <c r="T2574" s="547"/>
      <c r="U2574" s="547"/>
      <c r="V2574" s="547"/>
      <c r="W2574" s="547"/>
      <c r="X2574" s="546"/>
      <c r="Y2574" s="547"/>
      <c r="Z2574" s="567"/>
      <c r="AA2574" s="567"/>
      <c r="AB2574" s="568"/>
      <c r="AC2574" s="567"/>
      <c r="AD2574" s="568"/>
      <c r="AE2574" s="568"/>
      <c r="AF2574" s="568"/>
      <c r="AG2574" s="568"/>
      <c r="AH2574" s="567"/>
      <c r="AI2574" s="567"/>
      <c r="AJ2574" s="567"/>
      <c r="AK2574" s="567"/>
      <c r="AL2574" s="567"/>
      <c r="AM2574" s="567"/>
      <c r="AN2574" s="568"/>
      <c r="AO2574" s="568"/>
    </row>
    <row r="2575" spans="1:41" ht="15" customHeight="1">
      <c r="A2575" s="2639" t="s">
        <v>389</v>
      </c>
      <c r="B2575" s="2639"/>
      <c r="C2575" s="568"/>
      <c r="D2575" s="568"/>
      <c r="E2575" s="568"/>
      <c r="F2575" s="568"/>
      <c r="G2575" s="568"/>
      <c r="H2575" s="568"/>
      <c r="I2575" s="568"/>
      <c r="J2575" s="568"/>
      <c r="K2575" s="568"/>
      <c r="L2575" s="568"/>
      <c r="M2575" s="568"/>
      <c r="N2575" s="568"/>
      <c r="O2575" s="567"/>
      <c r="P2575" s="568"/>
      <c r="Q2575" s="567"/>
      <c r="R2575" s="547"/>
      <c r="S2575" s="547"/>
      <c r="T2575" s="547"/>
      <c r="U2575" s="547"/>
      <c r="V2575" s="547"/>
      <c r="W2575" s="547"/>
      <c r="X2575" s="546"/>
      <c r="Y2575" s="547"/>
      <c r="Z2575" s="567"/>
      <c r="AA2575" s="567"/>
      <c r="AB2575" s="568"/>
      <c r="AC2575" s="567"/>
      <c r="AD2575" s="568"/>
      <c r="AE2575" s="568"/>
      <c r="AF2575" s="568"/>
      <c r="AG2575" s="568"/>
      <c r="AH2575" s="567"/>
      <c r="AI2575" s="567"/>
      <c r="AJ2575" s="567"/>
      <c r="AK2575" s="567"/>
      <c r="AL2575" s="567"/>
      <c r="AM2575" s="567"/>
      <c r="AN2575" s="568"/>
      <c r="AO2575" s="568"/>
    </row>
    <row r="2576" spans="1:41" ht="15" customHeight="1">
      <c r="A2576" s="563"/>
      <c r="B2576" s="564" t="s">
        <v>390</v>
      </c>
      <c r="C2576" s="568">
        <v>11</v>
      </c>
      <c r="D2576" s="568">
        <v>8</v>
      </c>
      <c r="E2576" s="568">
        <v>10</v>
      </c>
      <c r="F2576" s="568">
        <v>12</v>
      </c>
      <c r="G2576" s="547" t="s">
        <v>1549</v>
      </c>
      <c r="H2576" s="568">
        <v>12</v>
      </c>
      <c r="I2576" s="568">
        <v>10</v>
      </c>
      <c r="J2576" s="568">
        <v>11</v>
      </c>
      <c r="K2576" s="568">
        <v>13</v>
      </c>
      <c r="L2576" s="568">
        <v>13</v>
      </c>
      <c r="M2576" s="568">
        <v>13</v>
      </c>
      <c r="N2576" s="568">
        <v>13</v>
      </c>
      <c r="O2576" s="568">
        <v>13</v>
      </c>
      <c r="P2576" s="568">
        <v>13</v>
      </c>
      <c r="Q2576" s="568">
        <v>12</v>
      </c>
      <c r="R2576" s="547">
        <v>13</v>
      </c>
      <c r="S2576" s="547">
        <v>13</v>
      </c>
      <c r="T2576" s="547">
        <v>13</v>
      </c>
      <c r="U2576" s="547">
        <v>13</v>
      </c>
      <c r="V2576" s="547">
        <v>13</v>
      </c>
      <c r="W2576" s="547">
        <v>13</v>
      </c>
      <c r="X2576" s="547">
        <v>11</v>
      </c>
      <c r="Y2576" s="547">
        <v>13</v>
      </c>
      <c r="Z2576" s="568">
        <v>11.5</v>
      </c>
      <c r="AA2576" s="568">
        <v>13</v>
      </c>
      <c r="AB2576" s="568">
        <v>13</v>
      </c>
      <c r="AC2576" s="568">
        <v>13</v>
      </c>
      <c r="AD2576" s="568">
        <v>13</v>
      </c>
      <c r="AE2576" s="568">
        <v>12.5</v>
      </c>
      <c r="AF2576" s="568">
        <v>13</v>
      </c>
      <c r="AG2576" s="568">
        <v>13</v>
      </c>
      <c r="AH2576" s="568">
        <v>13</v>
      </c>
      <c r="AI2576" s="568">
        <v>13</v>
      </c>
      <c r="AJ2576" s="568">
        <v>13</v>
      </c>
      <c r="AK2576" s="568">
        <v>13</v>
      </c>
      <c r="AL2576" s="568">
        <v>13</v>
      </c>
      <c r="AM2576" s="568">
        <v>13</v>
      </c>
      <c r="AN2576" s="568">
        <v>8</v>
      </c>
      <c r="AO2576" s="568">
        <v>13</v>
      </c>
    </row>
    <row r="2577" spans="1:41" ht="15" customHeight="1">
      <c r="A2577" s="563"/>
      <c r="B2577" s="564" t="s">
        <v>391</v>
      </c>
      <c r="C2577" s="568" t="s">
        <v>76</v>
      </c>
      <c r="D2577" s="568">
        <v>11</v>
      </c>
      <c r="E2577" s="568" t="s">
        <v>76</v>
      </c>
      <c r="F2577" s="568" t="s">
        <v>76</v>
      </c>
      <c r="G2577" s="568" t="s">
        <v>76</v>
      </c>
      <c r="H2577" s="568"/>
      <c r="I2577" s="568" t="s">
        <v>76</v>
      </c>
      <c r="J2577" s="568" t="s">
        <v>76</v>
      </c>
      <c r="K2577" s="568" t="s">
        <v>76</v>
      </c>
      <c r="L2577" s="568" t="s">
        <v>76</v>
      </c>
      <c r="M2577" s="568" t="s">
        <v>76</v>
      </c>
      <c r="N2577" s="568" t="s">
        <v>76</v>
      </c>
      <c r="O2577" s="567" t="s">
        <v>76</v>
      </c>
      <c r="P2577" s="568" t="s">
        <v>76</v>
      </c>
      <c r="Q2577" s="568" t="s">
        <v>76</v>
      </c>
      <c r="R2577" s="547"/>
      <c r="S2577" s="547" t="s">
        <v>76</v>
      </c>
      <c r="T2577" s="547" t="s">
        <v>76</v>
      </c>
      <c r="U2577" s="547" t="s">
        <v>76</v>
      </c>
      <c r="V2577" s="547" t="s">
        <v>76</v>
      </c>
      <c r="W2577" s="547" t="s">
        <v>76</v>
      </c>
      <c r="X2577" s="547">
        <v>13</v>
      </c>
      <c r="Y2577" s="547" t="s">
        <v>76</v>
      </c>
      <c r="Z2577" s="568" t="s">
        <v>76</v>
      </c>
      <c r="AA2577" s="568"/>
      <c r="AB2577" s="568" t="s">
        <v>76</v>
      </c>
      <c r="AC2577" s="568" t="s">
        <v>76</v>
      </c>
      <c r="AD2577" s="568" t="s">
        <v>76</v>
      </c>
      <c r="AE2577" s="568" t="s">
        <v>76</v>
      </c>
      <c r="AF2577" s="568" t="s">
        <v>76</v>
      </c>
      <c r="AG2577" s="568" t="s">
        <v>76</v>
      </c>
      <c r="AH2577" s="567" t="s">
        <v>76</v>
      </c>
      <c r="AI2577" s="568" t="s">
        <v>76</v>
      </c>
      <c r="AJ2577" s="568" t="s">
        <v>76</v>
      </c>
      <c r="AK2577" s="567" t="s">
        <v>76</v>
      </c>
      <c r="AL2577" s="568" t="s">
        <v>76</v>
      </c>
      <c r="AM2577" s="568"/>
      <c r="AN2577" s="568" t="s">
        <v>76</v>
      </c>
      <c r="AO2577" s="568">
        <v>13</v>
      </c>
    </row>
    <row r="2578" spans="1:41" ht="15" customHeight="1">
      <c r="A2578" s="2639" t="s">
        <v>400</v>
      </c>
      <c r="B2578" s="2639"/>
      <c r="C2578" s="568"/>
      <c r="D2578" s="568"/>
      <c r="E2578" s="568"/>
      <c r="F2578" s="568"/>
      <c r="G2578" s="568"/>
      <c r="H2578" s="568"/>
      <c r="I2578" s="568"/>
      <c r="J2578" s="568"/>
      <c r="K2578" s="568"/>
      <c r="L2578" s="568"/>
      <c r="M2578" s="568"/>
      <c r="N2578" s="568"/>
      <c r="O2578" s="567"/>
      <c r="P2578" s="568"/>
      <c r="Q2578" s="567"/>
      <c r="R2578" s="547"/>
      <c r="S2578" s="547"/>
      <c r="T2578" s="547"/>
      <c r="U2578" s="547"/>
      <c r="V2578" s="547"/>
      <c r="W2578" s="547"/>
      <c r="X2578" s="547"/>
      <c r="Y2578" s="547"/>
      <c r="Z2578" s="567"/>
      <c r="AA2578" s="567"/>
      <c r="AB2578" s="568"/>
      <c r="AC2578" s="568"/>
      <c r="AD2578" s="568"/>
      <c r="AE2578" s="568"/>
      <c r="AF2578" s="568"/>
      <c r="AG2578" s="568"/>
      <c r="AH2578" s="567"/>
      <c r="AI2578" s="568"/>
      <c r="AJ2578" s="568"/>
      <c r="AK2578" s="567"/>
      <c r="AL2578" s="568"/>
      <c r="AM2578" s="568"/>
      <c r="AN2578" s="568"/>
      <c r="AO2578" s="568"/>
    </row>
    <row r="2579" spans="1:41" ht="15" customHeight="1">
      <c r="B2579" s="564" t="s">
        <v>390</v>
      </c>
      <c r="C2579" s="568">
        <v>13</v>
      </c>
      <c r="D2579" s="568">
        <v>14</v>
      </c>
      <c r="E2579" s="568">
        <v>13</v>
      </c>
      <c r="F2579" s="568">
        <v>13</v>
      </c>
      <c r="G2579" s="568">
        <v>13</v>
      </c>
      <c r="H2579" s="568">
        <v>12</v>
      </c>
      <c r="I2579" s="568">
        <v>13</v>
      </c>
      <c r="J2579" s="568">
        <v>13</v>
      </c>
      <c r="K2579" s="568">
        <v>13</v>
      </c>
      <c r="L2579" s="568">
        <v>15.5</v>
      </c>
      <c r="M2579" s="568">
        <v>16.5</v>
      </c>
      <c r="N2579" s="568">
        <v>13</v>
      </c>
      <c r="O2579" s="568">
        <v>15.5</v>
      </c>
      <c r="P2579" s="568">
        <v>13</v>
      </c>
      <c r="Q2579" s="568">
        <v>13</v>
      </c>
      <c r="R2579" s="547">
        <v>13</v>
      </c>
      <c r="S2579" s="547">
        <v>13</v>
      </c>
      <c r="T2579" s="547">
        <v>13</v>
      </c>
      <c r="U2579" s="547">
        <v>14.5</v>
      </c>
      <c r="V2579" s="547">
        <v>13</v>
      </c>
      <c r="W2579" s="547">
        <v>13</v>
      </c>
      <c r="X2579" s="547">
        <v>13</v>
      </c>
      <c r="Y2579" s="547">
        <v>13</v>
      </c>
      <c r="Z2579" s="568">
        <v>11.5</v>
      </c>
      <c r="AA2579" s="568">
        <v>13</v>
      </c>
      <c r="AB2579" s="568">
        <v>11.5</v>
      </c>
      <c r="AC2579" s="568">
        <v>13</v>
      </c>
      <c r="AD2579" s="568">
        <v>17</v>
      </c>
      <c r="AE2579" s="568">
        <v>15.5</v>
      </c>
      <c r="AF2579" s="568">
        <v>16</v>
      </c>
      <c r="AG2579" s="568">
        <v>16</v>
      </c>
      <c r="AH2579" s="568">
        <v>13</v>
      </c>
      <c r="AI2579" s="568">
        <v>12.5</v>
      </c>
      <c r="AJ2579" s="568">
        <v>13</v>
      </c>
      <c r="AK2579" s="568">
        <v>13</v>
      </c>
      <c r="AL2579" s="568">
        <v>13</v>
      </c>
      <c r="AM2579" s="568">
        <v>11.5</v>
      </c>
      <c r="AN2579" s="568">
        <v>13</v>
      </c>
      <c r="AO2579" s="568">
        <v>11.5</v>
      </c>
    </row>
    <row r="2580" spans="1:41" ht="15" customHeight="1">
      <c r="B2580" s="564" t="s">
        <v>391</v>
      </c>
      <c r="C2580" s="568" t="s">
        <v>76</v>
      </c>
      <c r="D2580" s="568" t="s">
        <v>76</v>
      </c>
      <c r="E2580" s="568" t="s">
        <v>76</v>
      </c>
      <c r="F2580" s="568" t="s">
        <v>76</v>
      </c>
      <c r="G2580" s="568" t="s">
        <v>76</v>
      </c>
      <c r="H2580" s="568" t="s">
        <v>76</v>
      </c>
      <c r="I2580" s="568" t="s">
        <v>76</v>
      </c>
      <c r="J2580" s="568" t="s">
        <v>76</v>
      </c>
      <c r="K2580" s="568" t="s">
        <v>76</v>
      </c>
      <c r="L2580" s="568" t="s">
        <v>76</v>
      </c>
      <c r="M2580" s="568" t="s">
        <v>76</v>
      </c>
      <c r="N2580" s="568" t="s">
        <v>76</v>
      </c>
      <c r="O2580" s="568" t="s">
        <v>76</v>
      </c>
      <c r="P2580" s="567" t="s">
        <v>76</v>
      </c>
      <c r="Q2580" s="567" t="s">
        <v>76</v>
      </c>
      <c r="R2580" s="547"/>
      <c r="S2580" s="547" t="s">
        <v>76</v>
      </c>
      <c r="T2580" s="547" t="s">
        <v>76</v>
      </c>
      <c r="U2580" s="547" t="s">
        <v>76</v>
      </c>
      <c r="V2580" s="547" t="s">
        <v>76</v>
      </c>
      <c r="W2580" s="547" t="s">
        <v>76</v>
      </c>
      <c r="X2580" s="547" t="s">
        <v>76</v>
      </c>
      <c r="Y2580" s="547" t="s">
        <v>76</v>
      </c>
      <c r="Z2580" s="568" t="s">
        <v>76</v>
      </c>
      <c r="AA2580" s="568" t="s">
        <v>76</v>
      </c>
      <c r="AB2580" s="568" t="s">
        <v>76</v>
      </c>
      <c r="AC2580" s="568" t="s">
        <v>76</v>
      </c>
      <c r="AD2580" s="568" t="s">
        <v>76</v>
      </c>
      <c r="AE2580" s="568" t="s">
        <v>76</v>
      </c>
      <c r="AF2580" s="568" t="s">
        <v>76</v>
      </c>
      <c r="AG2580" s="568"/>
      <c r="AH2580" s="568" t="s">
        <v>76</v>
      </c>
      <c r="AI2580" s="568">
        <v>13</v>
      </c>
      <c r="AJ2580" s="568" t="s">
        <v>76</v>
      </c>
      <c r="AK2580" s="567" t="s">
        <v>76</v>
      </c>
      <c r="AL2580" s="568" t="s">
        <v>76</v>
      </c>
      <c r="AM2580" s="568"/>
      <c r="AN2580" s="568" t="s">
        <v>76</v>
      </c>
      <c r="AO2580" s="568">
        <v>11.5</v>
      </c>
    </row>
    <row r="2581" spans="1:41" ht="15" customHeight="1">
      <c r="A2581" s="2639" t="s">
        <v>47</v>
      </c>
      <c r="B2581" s="2639"/>
      <c r="C2581" s="568"/>
      <c r="D2581" s="568"/>
      <c r="E2581" s="568"/>
      <c r="F2581" s="568"/>
      <c r="G2581" s="568"/>
      <c r="H2581" s="568"/>
      <c r="I2581" s="568"/>
      <c r="J2581" s="568"/>
      <c r="K2581" s="568"/>
      <c r="L2581" s="568"/>
      <c r="M2581" s="568"/>
      <c r="N2581" s="568"/>
      <c r="O2581" s="568"/>
      <c r="P2581" s="567"/>
      <c r="Q2581" s="567"/>
      <c r="R2581" s="547" t="s">
        <v>1285</v>
      </c>
      <c r="S2581" s="547"/>
      <c r="T2581" s="547"/>
      <c r="U2581" s="547"/>
      <c r="V2581" s="547"/>
      <c r="W2581" s="547"/>
      <c r="X2581" s="547"/>
      <c r="Y2581" s="547"/>
      <c r="Z2581" s="568"/>
      <c r="AA2581" s="568"/>
      <c r="AB2581" s="568"/>
      <c r="AC2581" s="568"/>
      <c r="AD2581" s="568"/>
      <c r="AE2581" s="568"/>
      <c r="AF2581" s="568"/>
      <c r="AG2581" s="568"/>
      <c r="AH2581" s="568"/>
      <c r="AI2581" s="568"/>
      <c r="AJ2581" s="568"/>
      <c r="AK2581" s="567"/>
      <c r="AL2581" s="568"/>
      <c r="AM2581" s="568"/>
      <c r="AN2581" s="568"/>
      <c r="AO2581" s="568"/>
    </row>
    <row r="2582" spans="1:41" ht="15" customHeight="1">
      <c r="B2582" s="564" t="s">
        <v>390</v>
      </c>
      <c r="C2582" s="568">
        <v>13</v>
      </c>
      <c r="D2582" s="547">
        <v>14</v>
      </c>
      <c r="E2582" s="547">
        <v>12</v>
      </c>
      <c r="F2582" s="568">
        <v>13</v>
      </c>
      <c r="G2582" s="547">
        <v>13</v>
      </c>
      <c r="H2582" s="568">
        <v>10.5</v>
      </c>
      <c r="I2582" s="568">
        <v>13</v>
      </c>
      <c r="J2582" s="568">
        <v>13</v>
      </c>
      <c r="K2582" s="568">
        <v>15</v>
      </c>
      <c r="L2582" s="568">
        <v>16</v>
      </c>
      <c r="M2582" s="568">
        <v>16.25</v>
      </c>
      <c r="N2582" s="568">
        <v>13</v>
      </c>
      <c r="O2582" s="568">
        <v>15</v>
      </c>
      <c r="P2582" s="568">
        <v>13</v>
      </c>
      <c r="Q2582" s="570">
        <v>11.5</v>
      </c>
      <c r="R2582" s="547">
        <v>14.5</v>
      </c>
      <c r="S2582" s="547">
        <v>13</v>
      </c>
      <c r="T2582" s="547">
        <v>13</v>
      </c>
      <c r="U2582" s="547">
        <v>15.5</v>
      </c>
      <c r="V2582" s="547">
        <v>17</v>
      </c>
      <c r="W2582" s="547">
        <v>16.5</v>
      </c>
      <c r="X2582" s="547">
        <v>14.5</v>
      </c>
      <c r="Y2582" s="547">
        <v>11.5</v>
      </c>
      <c r="Z2582" s="568">
        <v>11.5</v>
      </c>
      <c r="AA2582" s="568">
        <v>13</v>
      </c>
      <c r="AB2582" s="568">
        <v>11.5</v>
      </c>
      <c r="AC2582" s="568">
        <v>15.3</v>
      </c>
      <c r="AD2582" s="568">
        <v>17</v>
      </c>
      <c r="AE2582" s="568">
        <v>13</v>
      </c>
      <c r="AF2582" s="568">
        <v>14.5</v>
      </c>
      <c r="AG2582" s="568">
        <v>16</v>
      </c>
      <c r="AH2582" s="568">
        <v>14.5</v>
      </c>
      <c r="AI2582" s="568">
        <v>14.5</v>
      </c>
      <c r="AJ2582" s="568">
        <v>13</v>
      </c>
      <c r="AK2582" s="568">
        <v>11.5</v>
      </c>
      <c r="AL2582" s="568" t="s">
        <v>76</v>
      </c>
      <c r="AM2582" s="568" t="s">
        <v>76</v>
      </c>
      <c r="AN2582" s="568">
        <v>12</v>
      </c>
      <c r="AO2582" s="568">
        <v>13</v>
      </c>
    </row>
    <row r="2583" spans="1:41" ht="15" customHeight="1">
      <c r="B2583" s="564" t="s">
        <v>391</v>
      </c>
      <c r="C2583" s="568" t="s">
        <v>76</v>
      </c>
      <c r="D2583" s="568" t="s">
        <v>76</v>
      </c>
      <c r="E2583" s="568" t="s">
        <v>76</v>
      </c>
      <c r="F2583" s="568" t="s">
        <v>76</v>
      </c>
      <c r="G2583" s="568" t="s">
        <v>76</v>
      </c>
      <c r="H2583" s="568" t="s">
        <v>76</v>
      </c>
      <c r="I2583" s="568" t="s">
        <v>76</v>
      </c>
      <c r="J2583" s="568">
        <v>15</v>
      </c>
      <c r="K2583" s="568" t="s">
        <v>76</v>
      </c>
      <c r="L2583" s="568" t="s">
        <v>76</v>
      </c>
      <c r="M2583" s="568" t="s">
        <v>76</v>
      </c>
      <c r="N2583" s="568" t="s">
        <v>76</v>
      </c>
      <c r="O2583" s="568" t="s">
        <v>76</v>
      </c>
      <c r="P2583" s="567" t="s">
        <v>76</v>
      </c>
      <c r="Q2583" s="567" t="s">
        <v>76</v>
      </c>
      <c r="R2583" s="547" t="s">
        <v>76</v>
      </c>
      <c r="S2583" s="547" t="s">
        <v>76</v>
      </c>
      <c r="T2583" s="547" t="s">
        <v>76</v>
      </c>
      <c r="U2583" s="547" t="s">
        <v>76</v>
      </c>
      <c r="V2583" s="547">
        <v>18</v>
      </c>
      <c r="W2583" s="547" t="s">
        <v>76</v>
      </c>
      <c r="X2583" s="547" t="s">
        <v>76</v>
      </c>
      <c r="Y2583" s="547" t="s">
        <v>76</v>
      </c>
      <c r="Z2583" s="568" t="s">
        <v>76</v>
      </c>
      <c r="AA2583" s="568" t="s">
        <v>76</v>
      </c>
      <c r="AB2583" s="568" t="s">
        <v>76</v>
      </c>
      <c r="AC2583" s="568" t="s">
        <v>3163</v>
      </c>
      <c r="AD2583" s="568" t="s">
        <v>76</v>
      </c>
      <c r="AE2583" s="568" t="s">
        <v>76</v>
      </c>
      <c r="AF2583" s="568" t="s">
        <v>76</v>
      </c>
      <c r="AG2583" s="568" t="s">
        <v>76</v>
      </c>
      <c r="AH2583" s="568" t="s">
        <v>76</v>
      </c>
      <c r="AI2583" s="568" t="s">
        <v>76</v>
      </c>
      <c r="AJ2583" s="568" t="s">
        <v>76</v>
      </c>
      <c r="AK2583" s="567" t="s">
        <v>76</v>
      </c>
      <c r="AL2583" s="568" t="s">
        <v>76</v>
      </c>
      <c r="AM2583" s="568" t="s">
        <v>76</v>
      </c>
      <c r="AN2583" s="568">
        <v>13</v>
      </c>
      <c r="AO2583" s="568">
        <v>16</v>
      </c>
    </row>
    <row r="2584" spans="1:41" ht="15" customHeight="1">
      <c r="A2584" s="2639" t="s">
        <v>407</v>
      </c>
      <c r="B2584" s="2639"/>
      <c r="C2584" s="568"/>
      <c r="D2584" s="568"/>
      <c r="E2584" s="568"/>
      <c r="F2584" s="568"/>
      <c r="G2584" s="568"/>
      <c r="H2584" s="568"/>
      <c r="I2584" s="568"/>
      <c r="J2584" s="568"/>
      <c r="K2584" s="568"/>
      <c r="L2584" s="568"/>
      <c r="M2584" s="568"/>
      <c r="N2584" s="568"/>
      <c r="O2584" s="568"/>
      <c r="P2584" s="567"/>
      <c r="Q2584" s="567"/>
      <c r="R2584" s="547"/>
      <c r="S2584" s="547"/>
      <c r="T2584" s="547"/>
      <c r="U2584" s="547"/>
      <c r="V2584" s="547"/>
      <c r="W2584" s="547"/>
      <c r="X2584" s="547"/>
      <c r="Y2584" s="547"/>
      <c r="Z2584" s="567"/>
      <c r="AA2584" s="567"/>
      <c r="AB2584" s="568"/>
      <c r="AC2584" s="571"/>
      <c r="AD2584" s="568"/>
      <c r="AE2584" s="568"/>
      <c r="AF2584" s="568"/>
      <c r="AG2584" s="568"/>
      <c r="AH2584" s="568"/>
      <c r="AI2584" s="568"/>
      <c r="AJ2584" s="568"/>
      <c r="AK2584" s="567"/>
      <c r="AL2584" s="568"/>
      <c r="AM2584" s="568"/>
      <c r="AN2584" s="568"/>
      <c r="AO2584" s="568"/>
    </row>
    <row r="2585" spans="1:41" ht="15" customHeight="1">
      <c r="A2585" s="565" t="s">
        <v>856</v>
      </c>
      <c r="B2585" s="578" t="s">
        <v>1258</v>
      </c>
      <c r="C2585" s="568"/>
      <c r="D2585" s="568"/>
      <c r="E2585" s="568"/>
      <c r="F2585" s="568"/>
      <c r="G2585" s="568"/>
      <c r="H2585" s="568"/>
      <c r="I2585" s="568"/>
      <c r="J2585" s="568"/>
      <c r="K2585" s="568"/>
      <c r="L2585" s="568"/>
      <c r="M2585" s="568"/>
      <c r="N2585" s="568"/>
      <c r="O2585" s="568"/>
      <c r="P2585" s="567"/>
      <c r="Q2585" s="567"/>
      <c r="R2585" s="547"/>
      <c r="S2585" s="547"/>
      <c r="T2585" s="547"/>
      <c r="U2585" s="547"/>
      <c r="V2585" s="547"/>
      <c r="W2585" s="547"/>
      <c r="X2585" s="547"/>
      <c r="Y2585" s="547"/>
      <c r="Z2585" s="567"/>
      <c r="AA2585" s="567"/>
      <c r="AB2585" s="568"/>
      <c r="AC2585" s="568"/>
      <c r="AD2585" s="568"/>
      <c r="AE2585" s="568"/>
      <c r="AF2585" s="568"/>
      <c r="AG2585" s="568"/>
      <c r="AH2585" s="568"/>
      <c r="AI2585" s="568"/>
      <c r="AJ2585" s="568"/>
      <c r="AK2585" s="567"/>
      <c r="AL2585" s="568"/>
      <c r="AM2585" s="568"/>
      <c r="AN2585" s="568"/>
      <c r="AO2585" s="568"/>
    </row>
    <row r="2586" spans="1:41" ht="15" customHeight="1">
      <c r="A2586" s="565"/>
      <c r="B2586" s="564" t="s">
        <v>401</v>
      </c>
      <c r="C2586" s="568">
        <v>14</v>
      </c>
      <c r="D2586" s="568">
        <v>16</v>
      </c>
      <c r="E2586" s="547">
        <v>15</v>
      </c>
      <c r="F2586" s="568">
        <v>13</v>
      </c>
      <c r="G2586" s="568" t="s">
        <v>1868</v>
      </c>
      <c r="H2586" s="568">
        <v>13</v>
      </c>
      <c r="I2586" s="568">
        <v>14</v>
      </c>
      <c r="J2586" s="568">
        <v>16</v>
      </c>
      <c r="K2586" s="568">
        <v>14.5</v>
      </c>
      <c r="L2586" s="568">
        <v>16</v>
      </c>
      <c r="M2586" s="568">
        <v>16.5</v>
      </c>
      <c r="N2586" s="568">
        <v>16</v>
      </c>
      <c r="O2586" s="568">
        <v>15.5</v>
      </c>
      <c r="P2586" s="568">
        <v>14.5</v>
      </c>
      <c r="Q2586" s="568">
        <v>14</v>
      </c>
      <c r="R2586" s="547">
        <v>14.5</v>
      </c>
      <c r="S2586" s="547">
        <v>15.5</v>
      </c>
      <c r="T2586" s="547">
        <v>15.5</v>
      </c>
      <c r="U2586" s="547">
        <v>15.5</v>
      </c>
      <c r="V2586" s="547">
        <v>15</v>
      </c>
      <c r="W2586" s="547">
        <v>14.5</v>
      </c>
      <c r="X2586" s="547">
        <v>14.5</v>
      </c>
      <c r="Y2586" s="547">
        <v>14.5</v>
      </c>
      <c r="Z2586" s="568">
        <v>14.5</v>
      </c>
      <c r="AA2586" s="579" t="s">
        <v>1668</v>
      </c>
      <c r="AB2586" s="568">
        <v>16.5</v>
      </c>
      <c r="AC2586" s="568">
        <v>11.5</v>
      </c>
      <c r="AD2586" s="568">
        <v>17</v>
      </c>
      <c r="AE2586" s="568">
        <v>15.5</v>
      </c>
      <c r="AF2586" s="568">
        <v>14.5</v>
      </c>
      <c r="AG2586" s="568">
        <v>16.5</v>
      </c>
      <c r="AH2586" s="568">
        <v>13</v>
      </c>
      <c r="AI2586" s="568">
        <v>10</v>
      </c>
      <c r="AJ2586" s="568">
        <v>14</v>
      </c>
      <c r="AK2586" s="568">
        <v>15</v>
      </c>
      <c r="AL2586" s="568">
        <v>14.5</v>
      </c>
      <c r="AM2586" s="568">
        <v>13.5</v>
      </c>
      <c r="AN2586" s="568">
        <v>13</v>
      </c>
      <c r="AO2586" s="568">
        <v>11.5</v>
      </c>
    </row>
    <row r="2587" spans="1:41" ht="15" customHeight="1">
      <c r="A2587" s="565"/>
      <c r="B2587" s="564" t="s">
        <v>402</v>
      </c>
      <c r="C2587" s="568" t="s">
        <v>76</v>
      </c>
      <c r="D2587" s="568" t="s">
        <v>76</v>
      </c>
      <c r="E2587" s="568" t="s">
        <v>76</v>
      </c>
      <c r="F2587" s="568" t="s">
        <v>76</v>
      </c>
      <c r="G2587" s="568" t="s">
        <v>76</v>
      </c>
      <c r="H2587" s="568" t="s">
        <v>76</v>
      </c>
      <c r="I2587" s="568" t="s">
        <v>76</v>
      </c>
      <c r="J2587" s="568" t="s">
        <v>76</v>
      </c>
      <c r="K2587" s="568" t="s">
        <v>76</v>
      </c>
      <c r="L2587" s="568"/>
      <c r="M2587" s="568" t="s">
        <v>76</v>
      </c>
      <c r="N2587" s="568" t="s">
        <v>76</v>
      </c>
      <c r="O2587" s="568" t="s">
        <v>76</v>
      </c>
      <c r="P2587" s="567" t="s">
        <v>76</v>
      </c>
      <c r="Q2587" s="567" t="s">
        <v>76</v>
      </c>
      <c r="R2587" s="547" t="s">
        <v>76</v>
      </c>
      <c r="S2587" s="547" t="s">
        <v>76</v>
      </c>
      <c r="T2587" s="547" t="s">
        <v>76</v>
      </c>
      <c r="U2587" s="547">
        <v>16</v>
      </c>
      <c r="V2587" s="547" t="s">
        <v>76</v>
      </c>
      <c r="W2587" s="547" t="s">
        <v>76</v>
      </c>
      <c r="X2587" s="547" t="s">
        <v>76</v>
      </c>
      <c r="Y2587" s="547" t="s">
        <v>76</v>
      </c>
      <c r="Z2587" s="568" t="s">
        <v>76</v>
      </c>
      <c r="AA2587" s="568" t="s">
        <v>76</v>
      </c>
      <c r="AB2587" s="567" t="s">
        <v>76</v>
      </c>
      <c r="AC2587" s="568">
        <v>14.5</v>
      </c>
      <c r="AD2587" s="568" t="s">
        <v>76</v>
      </c>
      <c r="AE2587" s="568" t="s">
        <v>76</v>
      </c>
      <c r="AF2587" s="568" t="s">
        <v>76</v>
      </c>
      <c r="AG2587" s="568" t="s">
        <v>76</v>
      </c>
      <c r="AH2587" s="568" t="s">
        <v>76</v>
      </c>
      <c r="AI2587" s="568">
        <v>13.5</v>
      </c>
      <c r="AJ2587" s="568" t="s">
        <v>76</v>
      </c>
      <c r="AK2587" s="567" t="s">
        <v>76</v>
      </c>
      <c r="AL2587" s="568" t="s">
        <v>76</v>
      </c>
      <c r="AM2587" s="568">
        <v>14.5</v>
      </c>
      <c r="AN2587" s="568" t="s">
        <v>76</v>
      </c>
      <c r="AO2587" s="568">
        <v>13.5</v>
      </c>
    </row>
    <row r="2588" spans="1:41" ht="15" customHeight="1">
      <c r="A2588" s="565" t="s">
        <v>1085</v>
      </c>
      <c r="B2588" s="701" t="s">
        <v>1259</v>
      </c>
      <c r="C2588" s="568"/>
      <c r="D2588" s="568"/>
      <c r="E2588" s="568"/>
      <c r="F2588" s="568"/>
      <c r="G2588" s="568"/>
      <c r="H2588" s="568"/>
      <c r="I2588" s="568"/>
      <c r="J2588" s="568"/>
      <c r="K2588" s="568"/>
      <c r="L2588" s="568"/>
      <c r="M2588" s="568"/>
      <c r="N2588" s="568"/>
      <c r="O2588" s="568"/>
      <c r="P2588" s="567"/>
      <c r="Q2588" s="567"/>
      <c r="R2588" s="547"/>
      <c r="S2588" s="547"/>
      <c r="T2588" s="547"/>
      <c r="U2588" s="547"/>
      <c r="V2588" s="547"/>
      <c r="W2588" s="547"/>
      <c r="X2588" s="547"/>
      <c r="Y2588" s="547"/>
      <c r="Z2588" s="568"/>
      <c r="AA2588" s="568"/>
      <c r="AB2588" s="567"/>
      <c r="AC2588" s="568"/>
      <c r="AD2588" s="568"/>
      <c r="AE2588" s="568"/>
      <c r="AF2588" s="568"/>
      <c r="AG2588" s="568"/>
      <c r="AH2588" s="568"/>
      <c r="AI2588" s="568"/>
      <c r="AJ2588" s="568"/>
      <c r="AK2588" s="567"/>
      <c r="AL2588" s="568"/>
      <c r="AM2588" s="568"/>
      <c r="AN2588" s="568"/>
      <c r="AO2588" s="568"/>
    </row>
    <row r="2589" spans="1:41" ht="15" customHeight="1">
      <c r="B2589" s="564" t="s">
        <v>401</v>
      </c>
      <c r="C2589" s="568">
        <v>14</v>
      </c>
      <c r="D2589" s="568">
        <v>16</v>
      </c>
      <c r="E2589" s="568">
        <v>14.5</v>
      </c>
      <c r="F2589" s="568">
        <v>12</v>
      </c>
      <c r="G2589" s="568" t="s">
        <v>3216</v>
      </c>
      <c r="H2589" s="568">
        <v>11.5</v>
      </c>
      <c r="I2589" s="568">
        <v>14</v>
      </c>
      <c r="J2589" s="547" t="s">
        <v>1538</v>
      </c>
      <c r="K2589" s="568">
        <v>16</v>
      </c>
      <c r="L2589" s="568">
        <v>16</v>
      </c>
      <c r="M2589" s="568">
        <v>16.25</v>
      </c>
      <c r="N2589" s="568">
        <v>16.5</v>
      </c>
      <c r="O2589" s="568">
        <v>16</v>
      </c>
      <c r="P2589" s="568">
        <v>14.5</v>
      </c>
      <c r="Q2589" s="568">
        <v>14</v>
      </c>
      <c r="R2589" s="547">
        <v>14.5</v>
      </c>
      <c r="S2589" s="547">
        <v>15.5</v>
      </c>
      <c r="T2589" s="547">
        <v>15.5</v>
      </c>
      <c r="U2589" s="547" t="s">
        <v>76</v>
      </c>
      <c r="V2589" s="547">
        <v>17</v>
      </c>
      <c r="W2589" s="547">
        <v>14.5</v>
      </c>
      <c r="X2589" s="547">
        <v>14.5</v>
      </c>
      <c r="Y2589" s="547">
        <v>14.5</v>
      </c>
      <c r="Z2589" s="568">
        <v>16.5</v>
      </c>
      <c r="AA2589" s="568">
        <v>18</v>
      </c>
      <c r="AB2589" s="568">
        <v>16.5</v>
      </c>
      <c r="AC2589" s="568">
        <v>13</v>
      </c>
      <c r="AD2589" s="568">
        <v>17.11</v>
      </c>
      <c r="AE2589" s="568">
        <v>15.5</v>
      </c>
      <c r="AF2589" s="568">
        <v>14.5</v>
      </c>
      <c r="AG2589" s="568">
        <v>16.5</v>
      </c>
      <c r="AH2589" s="568">
        <v>14.5</v>
      </c>
      <c r="AI2589" s="568">
        <v>18</v>
      </c>
      <c r="AJ2589" s="568">
        <v>15</v>
      </c>
      <c r="AK2589" s="568">
        <v>14.5</v>
      </c>
      <c r="AL2589" s="568">
        <v>14.5</v>
      </c>
      <c r="AM2589" s="568" t="s">
        <v>76</v>
      </c>
      <c r="AN2589" s="568">
        <v>12</v>
      </c>
      <c r="AO2589" s="568">
        <v>13</v>
      </c>
    </row>
    <row r="2590" spans="1:41" ht="15" customHeight="1">
      <c r="B2590" s="564" t="s">
        <v>402</v>
      </c>
      <c r="C2590" s="568" t="s">
        <v>76</v>
      </c>
      <c r="D2590" s="568" t="s">
        <v>76</v>
      </c>
      <c r="E2590" s="568" t="s">
        <v>76</v>
      </c>
      <c r="F2590" s="568" t="s">
        <v>76</v>
      </c>
      <c r="G2590" s="568" t="s">
        <v>76</v>
      </c>
      <c r="H2590" s="568" t="s">
        <v>76</v>
      </c>
      <c r="I2590" s="568" t="s">
        <v>76</v>
      </c>
      <c r="J2590" s="568" t="s">
        <v>76</v>
      </c>
      <c r="K2590" s="568" t="s">
        <v>76</v>
      </c>
      <c r="L2590" s="568" t="s">
        <v>76</v>
      </c>
      <c r="M2590" s="568" t="s">
        <v>76</v>
      </c>
      <c r="N2590" s="568" t="s">
        <v>76</v>
      </c>
      <c r="O2590" s="568" t="s">
        <v>76</v>
      </c>
      <c r="P2590" s="568" t="s">
        <v>76</v>
      </c>
      <c r="Q2590" s="568" t="s">
        <v>76</v>
      </c>
      <c r="R2590" s="547" t="s">
        <v>76</v>
      </c>
      <c r="S2590" s="547" t="s">
        <v>76</v>
      </c>
      <c r="T2590" s="547" t="s">
        <v>76</v>
      </c>
      <c r="U2590" s="547" t="s">
        <v>76</v>
      </c>
      <c r="V2590" s="547">
        <v>18</v>
      </c>
      <c r="W2590" s="547" t="s">
        <v>76</v>
      </c>
      <c r="X2590" s="547" t="s">
        <v>76</v>
      </c>
      <c r="Y2590" s="547" t="s">
        <v>76</v>
      </c>
      <c r="Z2590" s="568" t="s">
        <v>76</v>
      </c>
      <c r="AA2590" s="568" t="s">
        <v>76</v>
      </c>
      <c r="AB2590" s="568" t="s">
        <v>76</v>
      </c>
      <c r="AC2590" s="568">
        <v>16</v>
      </c>
      <c r="AD2590" s="568" t="s">
        <v>76</v>
      </c>
      <c r="AE2590" s="568" t="s">
        <v>76</v>
      </c>
      <c r="AF2590" s="568" t="s">
        <v>76</v>
      </c>
      <c r="AG2590" s="568" t="s">
        <v>76</v>
      </c>
      <c r="AH2590" s="568" t="s">
        <v>76</v>
      </c>
      <c r="AI2590" s="568" t="s">
        <v>76</v>
      </c>
      <c r="AJ2590" s="568" t="s">
        <v>76</v>
      </c>
      <c r="AK2590" s="568" t="s">
        <v>76</v>
      </c>
      <c r="AL2590" s="568" t="s">
        <v>76</v>
      </c>
      <c r="AM2590" s="568" t="s">
        <v>76</v>
      </c>
      <c r="AN2590" s="568">
        <v>13</v>
      </c>
      <c r="AO2590" s="568">
        <v>16</v>
      </c>
    </row>
    <row r="2591" spans="1:41" s="551" customFormat="1" ht="15" customHeight="1">
      <c r="A2591" s="2639" t="s">
        <v>211</v>
      </c>
      <c r="B2591" s="2639"/>
      <c r="C2591" s="568">
        <v>7</v>
      </c>
      <c r="D2591" s="568">
        <v>7</v>
      </c>
      <c r="E2591" s="568">
        <v>7</v>
      </c>
      <c r="F2591" s="568">
        <v>7</v>
      </c>
      <c r="G2591" s="568">
        <v>7</v>
      </c>
      <c r="H2591" s="568">
        <v>7</v>
      </c>
      <c r="I2591" s="568">
        <v>7</v>
      </c>
      <c r="J2591" s="568">
        <v>7</v>
      </c>
      <c r="K2591" s="568">
        <v>7</v>
      </c>
      <c r="L2591" s="568">
        <v>7</v>
      </c>
      <c r="M2591" s="568">
        <v>7</v>
      </c>
      <c r="N2591" s="568">
        <v>7</v>
      </c>
      <c r="O2591" s="568">
        <v>7</v>
      </c>
      <c r="P2591" s="568">
        <v>7</v>
      </c>
      <c r="Q2591" s="568">
        <v>7</v>
      </c>
      <c r="R2591" s="547">
        <v>7</v>
      </c>
      <c r="S2591" s="547">
        <v>7</v>
      </c>
      <c r="T2591" s="547">
        <v>7</v>
      </c>
      <c r="U2591" s="547">
        <v>7</v>
      </c>
      <c r="V2591" s="547">
        <v>7</v>
      </c>
      <c r="W2591" s="547">
        <v>7</v>
      </c>
      <c r="X2591" s="547">
        <v>7</v>
      </c>
      <c r="Y2591" s="547">
        <v>7</v>
      </c>
      <c r="Z2591" s="568">
        <v>7</v>
      </c>
      <c r="AA2591" s="568">
        <v>7</v>
      </c>
      <c r="AB2591" s="568">
        <v>7</v>
      </c>
      <c r="AC2591" s="568">
        <v>7</v>
      </c>
      <c r="AD2591" s="568">
        <v>7</v>
      </c>
      <c r="AE2591" s="568">
        <v>7</v>
      </c>
      <c r="AF2591" s="568">
        <v>7</v>
      </c>
      <c r="AG2591" s="568">
        <v>7</v>
      </c>
      <c r="AH2591" s="568">
        <v>7</v>
      </c>
      <c r="AI2591" s="568">
        <v>7</v>
      </c>
      <c r="AJ2591" s="568">
        <v>7</v>
      </c>
      <c r="AK2591" s="568">
        <v>7</v>
      </c>
      <c r="AL2591" s="568">
        <v>7</v>
      </c>
      <c r="AM2591" s="568">
        <v>7</v>
      </c>
      <c r="AN2591" s="568">
        <v>7</v>
      </c>
      <c r="AO2591" s="568" t="s">
        <v>76</v>
      </c>
    </row>
    <row r="2592" spans="1:41" ht="15" customHeight="1">
      <c r="A2592" s="2639" t="s">
        <v>408</v>
      </c>
      <c r="B2592" s="2639"/>
      <c r="C2592" s="568"/>
      <c r="D2592" s="568"/>
      <c r="E2592" s="568"/>
      <c r="F2592" s="568"/>
      <c r="G2592" s="568"/>
      <c r="H2592" s="568"/>
      <c r="I2592" s="568"/>
      <c r="J2592" s="568"/>
      <c r="K2592" s="568"/>
      <c r="L2592" s="568"/>
      <c r="M2592" s="568"/>
      <c r="N2592" s="568"/>
      <c r="O2592" s="568"/>
      <c r="P2592" s="567"/>
      <c r="Q2592" s="567"/>
      <c r="R2592" s="547"/>
      <c r="S2592" s="547"/>
      <c r="T2592" s="547"/>
      <c r="U2592" s="547"/>
      <c r="V2592" s="547"/>
      <c r="W2592" s="546"/>
      <c r="X2592" s="546"/>
      <c r="Y2592" s="547"/>
      <c r="Z2592" s="567"/>
      <c r="AA2592" s="567"/>
      <c r="AB2592" s="567"/>
      <c r="AC2592" s="567"/>
      <c r="AD2592" s="568"/>
      <c r="AE2592" s="568"/>
      <c r="AF2592" s="568"/>
      <c r="AG2592" s="568"/>
      <c r="AH2592" s="568"/>
      <c r="AI2592" s="568"/>
      <c r="AJ2592" s="568"/>
      <c r="AK2592" s="567"/>
      <c r="AL2592" s="568"/>
      <c r="AM2592" s="568"/>
      <c r="AN2592" s="568"/>
      <c r="AO2592" s="568"/>
    </row>
    <row r="2593" spans="1:41" ht="15" customHeight="1">
      <c r="B2593" s="564" t="s">
        <v>390</v>
      </c>
      <c r="C2593" s="568">
        <v>14</v>
      </c>
      <c r="D2593" s="568">
        <v>16</v>
      </c>
      <c r="E2593" s="547">
        <v>15</v>
      </c>
      <c r="F2593" s="568">
        <v>14</v>
      </c>
      <c r="G2593" s="568" t="s">
        <v>1868</v>
      </c>
      <c r="H2593" s="568">
        <v>13</v>
      </c>
      <c r="I2593" s="568">
        <v>14</v>
      </c>
      <c r="J2593" s="547">
        <v>17</v>
      </c>
      <c r="K2593" s="568">
        <v>14.5</v>
      </c>
      <c r="L2593" s="568">
        <v>16</v>
      </c>
      <c r="M2593" s="568">
        <v>17</v>
      </c>
      <c r="N2593" s="568">
        <v>16.5</v>
      </c>
      <c r="O2593" s="568">
        <v>16.5</v>
      </c>
      <c r="P2593" s="568">
        <v>14.5</v>
      </c>
      <c r="Q2593" s="568">
        <v>14</v>
      </c>
      <c r="R2593" s="547">
        <v>14.5</v>
      </c>
      <c r="S2593" s="547">
        <v>15.5</v>
      </c>
      <c r="T2593" s="547">
        <v>15.5</v>
      </c>
      <c r="U2593" s="547">
        <v>16</v>
      </c>
      <c r="V2593" s="547">
        <v>17</v>
      </c>
      <c r="W2593" s="547">
        <v>14.5</v>
      </c>
      <c r="X2593" s="547">
        <v>14.5</v>
      </c>
      <c r="Y2593" s="547">
        <v>14.5</v>
      </c>
      <c r="Z2593" s="568">
        <v>14.5</v>
      </c>
      <c r="AA2593" s="568" t="s">
        <v>1668</v>
      </c>
      <c r="AB2593" s="568">
        <v>16.5</v>
      </c>
      <c r="AC2593" s="568">
        <v>14.5</v>
      </c>
      <c r="AD2593" s="568">
        <v>17</v>
      </c>
      <c r="AE2593" s="568">
        <v>16</v>
      </c>
      <c r="AF2593" s="568">
        <v>15.5</v>
      </c>
      <c r="AG2593" s="568">
        <v>16.5</v>
      </c>
      <c r="AH2593" s="568">
        <v>13</v>
      </c>
      <c r="AI2593" s="568">
        <v>14</v>
      </c>
      <c r="AJ2593" s="568">
        <v>14</v>
      </c>
      <c r="AK2593" s="568">
        <v>16.5</v>
      </c>
      <c r="AL2593" s="568">
        <v>16</v>
      </c>
      <c r="AM2593" s="568">
        <v>14</v>
      </c>
      <c r="AN2593" s="568">
        <v>13</v>
      </c>
      <c r="AO2593" s="568">
        <v>11.5</v>
      </c>
    </row>
    <row r="2594" spans="1:41" ht="15" customHeight="1">
      <c r="B2594" s="564" t="s">
        <v>391</v>
      </c>
      <c r="C2594" s="568" t="s">
        <v>76</v>
      </c>
      <c r="D2594" s="568" t="s">
        <v>76</v>
      </c>
      <c r="E2594" s="568" t="s">
        <v>76</v>
      </c>
      <c r="F2594" s="568" t="s">
        <v>76</v>
      </c>
      <c r="G2594" s="568" t="s">
        <v>76</v>
      </c>
      <c r="H2594" s="568" t="s">
        <v>76</v>
      </c>
      <c r="I2594" s="568" t="s">
        <v>76</v>
      </c>
      <c r="J2594" s="568" t="s">
        <v>76</v>
      </c>
      <c r="K2594" s="568">
        <v>15.75</v>
      </c>
      <c r="L2594" s="568" t="s">
        <v>76</v>
      </c>
      <c r="M2594" s="568" t="s">
        <v>76</v>
      </c>
      <c r="N2594" s="568" t="s">
        <v>76</v>
      </c>
      <c r="O2594" s="568" t="s">
        <v>76</v>
      </c>
      <c r="P2594" s="567" t="s">
        <v>76</v>
      </c>
      <c r="Q2594" s="567" t="s">
        <v>76</v>
      </c>
      <c r="R2594" s="547"/>
      <c r="S2594" s="547" t="s">
        <v>76</v>
      </c>
      <c r="T2594" s="547" t="s">
        <v>76</v>
      </c>
      <c r="U2594" s="547" t="s">
        <v>76</v>
      </c>
      <c r="V2594" s="547" t="s">
        <v>76</v>
      </c>
      <c r="W2594" s="546" t="s">
        <v>76</v>
      </c>
      <c r="X2594" s="546" t="s">
        <v>76</v>
      </c>
      <c r="Y2594" s="546" t="s">
        <v>76</v>
      </c>
      <c r="Z2594" s="568">
        <v>12</v>
      </c>
      <c r="AA2594" s="568" t="s">
        <v>76</v>
      </c>
      <c r="AB2594" s="567" t="s">
        <v>76</v>
      </c>
      <c r="AC2594" s="568" t="s">
        <v>76</v>
      </c>
      <c r="AD2594" s="568" t="s">
        <v>76</v>
      </c>
      <c r="AE2594" s="568" t="s">
        <v>76</v>
      </c>
      <c r="AF2594" s="568" t="s">
        <v>76</v>
      </c>
      <c r="AG2594" s="568" t="s">
        <v>76</v>
      </c>
      <c r="AH2594" s="568" t="s">
        <v>76</v>
      </c>
      <c r="AI2594" s="568">
        <v>14.5</v>
      </c>
      <c r="AJ2594" s="568" t="s">
        <v>76</v>
      </c>
      <c r="AK2594" s="567" t="s">
        <v>76</v>
      </c>
      <c r="AL2594" s="568" t="s">
        <v>76</v>
      </c>
      <c r="AM2594" s="568">
        <v>14.5</v>
      </c>
      <c r="AN2594" s="568" t="s">
        <v>76</v>
      </c>
      <c r="AO2594" s="568">
        <v>13.5</v>
      </c>
    </row>
    <row r="2595" spans="1:41" ht="15" customHeight="1">
      <c r="A2595" s="2639" t="s">
        <v>409</v>
      </c>
      <c r="B2595" s="2639"/>
      <c r="C2595" s="568"/>
      <c r="D2595" s="568"/>
      <c r="E2595" s="568"/>
      <c r="F2595" s="568"/>
      <c r="G2595" s="568"/>
      <c r="H2595" s="568"/>
      <c r="I2595" s="568"/>
      <c r="J2595" s="568"/>
      <c r="K2595" s="568"/>
      <c r="L2595" s="568"/>
      <c r="M2595" s="568"/>
      <c r="N2595" s="568"/>
      <c r="O2595" s="568"/>
      <c r="P2595" s="567"/>
      <c r="Q2595" s="567"/>
      <c r="R2595" s="547"/>
      <c r="S2595" s="547"/>
      <c r="T2595" s="547"/>
      <c r="U2595" s="547"/>
      <c r="V2595" s="547"/>
      <c r="W2595" s="546"/>
      <c r="X2595" s="546"/>
      <c r="Y2595" s="546"/>
      <c r="Z2595" s="568"/>
      <c r="AA2595" s="568"/>
      <c r="AB2595" s="567"/>
      <c r="AC2595" s="568"/>
      <c r="AD2595" s="568"/>
      <c r="AE2595" s="568"/>
      <c r="AF2595" s="568"/>
      <c r="AG2595" s="568"/>
      <c r="AH2595" s="568"/>
      <c r="AI2595" s="568"/>
      <c r="AJ2595" s="568"/>
      <c r="AK2595" s="567" t="s">
        <v>1285</v>
      </c>
      <c r="AL2595" s="568"/>
      <c r="AM2595" s="568"/>
      <c r="AN2595" s="568"/>
      <c r="AO2595" s="568"/>
    </row>
    <row r="2596" spans="1:41" ht="15" customHeight="1">
      <c r="B2596" s="564" t="s">
        <v>390</v>
      </c>
      <c r="C2596" s="568">
        <v>15</v>
      </c>
      <c r="D2596" s="568">
        <v>16</v>
      </c>
      <c r="E2596" s="568">
        <v>16</v>
      </c>
      <c r="F2596" s="568">
        <v>14</v>
      </c>
      <c r="G2596" s="568" t="s">
        <v>76</v>
      </c>
      <c r="H2596" s="568" t="s">
        <v>76</v>
      </c>
      <c r="I2596" s="568">
        <v>15</v>
      </c>
      <c r="J2596" s="568">
        <v>17</v>
      </c>
      <c r="K2596" s="568">
        <v>16</v>
      </c>
      <c r="L2596" s="568">
        <v>16</v>
      </c>
      <c r="M2596" s="568">
        <v>16.5</v>
      </c>
      <c r="N2596" s="568">
        <v>17</v>
      </c>
      <c r="O2596" s="568">
        <v>16.5</v>
      </c>
      <c r="P2596" s="568">
        <v>15.5</v>
      </c>
      <c r="Q2596" s="568">
        <v>14</v>
      </c>
      <c r="R2596" s="547">
        <v>13.5</v>
      </c>
      <c r="S2596" s="547">
        <v>14.5</v>
      </c>
      <c r="T2596" s="547">
        <v>16</v>
      </c>
      <c r="U2596" s="547">
        <v>16</v>
      </c>
      <c r="V2596" s="547">
        <v>18</v>
      </c>
      <c r="W2596" s="547">
        <v>14.5</v>
      </c>
      <c r="X2596" s="547">
        <v>14.5</v>
      </c>
      <c r="Y2596" s="547">
        <v>14.5</v>
      </c>
      <c r="Z2596" s="568">
        <v>14.5</v>
      </c>
      <c r="AA2596" s="568" t="s">
        <v>2336</v>
      </c>
      <c r="AB2596" s="568">
        <v>16.5</v>
      </c>
      <c r="AC2596" s="568">
        <v>10.5</v>
      </c>
      <c r="AD2596" s="568">
        <v>17</v>
      </c>
      <c r="AE2596" s="568">
        <v>14</v>
      </c>
      <c r="AF2596" s="568">
        <v>15.5</v>
      </c>
      <c r="AG2596" s="568">
        <v>16.5</v>
      </c>
      <c r="AH2596" s="568">
        <v>13</v>
      </c>
      <c r="AI2596" s="568">
        <v>13.75</v>
      </c>
      <c r="AJ2596" s="568">
        <v>14</v>
      </c>
      <c r="AK2596" s="568" t="s">
        <v>76</v>
      </c>
      <c r="AL2596" s="568" t="s">
        <v>76</v>
      </c>
      <c r="AM2596" s="568" t="s">
        <v>76</v>
      </c>
      <c r="AN2596" s="568">
        <v>13</v>
      </c>
      <c r="AO2596" s="568">
        <v>10</v>
      </c>
    </row>
    <row r="2597" spans="1:41" ht="15" customHeight="1">
      <c r="B2597" s="564" t="s">
        <v>391</v>
      </c>
      <c r="C2597" s="568" t="s">
        <v>76</v>
      </c>
      <c r="D2597" s="568" t="s">
        <v>76</v>
      </c>
      <c r="E2597" s="568" t="s">
        <v>76</v>
      </c>
      <c r="F2597" s="568" t="s">
        <v>76</v>
      </c>
      <c r="G2597" s="568" t="s">
        <v>76</v>
      </c>
      <c r="H2597" s="568" t="s">
        <v>76</v>
      </c>
      <c r="I2597" s="568" t="s">
        <v>76</v>
      </c>
      <c r="J2597" s="568" t="s">
        <v>76</v>
      </c>
      <c r="K2597" s="568">
        <v>14</v>
      </c>
      <c r="L2597" s="568" t="s">
        <v>76</v>
      </c>
      <c r="M2597" s="568" t="s">
        <v>76</v>
      </c>
      <c r="N2597" s="568" t="s">
        <v>76</v>
      </c>
      <c r="O2597" s="567" t="s">
        <v>76</v>
      </c>
      <c r="P2597" s="568" t="s">
        <v>76</v>
      </c>
      <c r="Q2597" s="568">
        <v>15.5</v>
      </c>
      <c r="R2597" s="547"/>
      <c r="S2597" s="547" t="s">
        <v>76</v>
      </c>
      <c r="T2597" s="547" t="s">
        <v>76</v>
      </c>
      <c r="U2597" s="547">
        <v>16.5</v>
      </c>
      <c r="V2597" s="547" t="s">
        <v>76</v>
      </c>
      <c r="W2597" s="547" t="s">
        <v>76</v>
      </c>
      <c r="X2597" s="547" t="s">
        <v>76</v>
      </c>
      <c r="Y2597" s="547" t="s">
        <v>76</v>
      </c>
      <c r="Z2597" s="568" t="s">
        <v>76</v>
      </c>
      <c r="AA2597" s="568" t="s">
        <v>76</v>
      </c>
      <c r="AB2597" s="568">
        <v>14</v>
      </c>
      <c r="AC2597" s="568">
        <v>13.5</v>
      </c>
      <c r="AD2597" s="568" t="s">
        <v>76</v>
      </c>
      <c r="AE2597" s="568">
        <v>16</v>
      </c>
      <c r="AF2597" s="568" t="s">
        <v>76</v>
      </c>
      <c r="AG2597" s="568" t="s">
        <v>76</v>
      </c>
      <c r="AH2597" s="568" t="s">
        <v>76</v>
      </c>
      <c r="AI2597" s="568" t="s">
        <v>76</v>
      </c>
      <c r="AJ2597" s="568" t="s">
        <v>76</v>
      </c>
      <c r="AK2597" s="567" t="s">
        <v>76</v>
      </c>
      <c r="AL2597" s="568" t="s">
        <v>76</v>
      </c>
      <c r="AM2597" s="568" t="s">
        <v>76</v>
      </c>
      <c r="AN2597" s="568" t="s">
        <v>76</v>
      </c>
      <c r="AO2597" s="568">
        <v>13</v>
      </c>
    </row>
    <row r="2598" spans="1:41" ht="15" customHeight="1">
      <c r="A2598" s="2639" t="s">
        <v>410</v>
      </c>
      <c r="B2598" s="2639"/>
      <c r="C2598" s="568"/>
      <c r="D2598" s="568"/>
      <c r="E2598" s="568"/>
      <c r="F2598" s="568"/>
      <c r="G2598" s="568"/>
      <c r="H2598" s="568"/>
      <c r="I2598" s="568"/>
      <c r="J2598" s="568"/>
      <c r="K2598" s="568"/>
      <c r="L2598" s="568"/>
      <c r="M2598" s="568"/>
      <c r="N2598" s="568"/>
      <c r="O2598" s="567"/>
      <c r="P2598" s="568"/>
      <c r="Q2598" s="567"/>
      <c r="R2598" s="547"/>
      <c r="S2598" s="547"/>
      <c r="T2598" s="547"/>
      <c r="U2598" s="547"/>
      <c r="V2598" s="547"/>
      <c r="W2598" s="547"/>
      <c r="X2598" s="547"/>
      <c r="Y2598" s="547"/>
      <c r="Z2598" s="568"/>
      <c r="AA2598" s="568"/>
      <c r="AB2598" s="567"/>
      <c r="AC2598" s="567"/>
      <c r="AD2598" s="568"/>
      <c r="AE2598" s="568"/>
      <c r="AF2598" s="568"/>
      <c r="AG2598" s="568"/>
      <c r="AH2598" s="568"/>
      <c r="AI2598" s="568"/>
      <c r="AJ2598" s="568"/>
      <c r="AK2598" s="567"/>
      <c r="AL2598" s="568"/>
      <c r="AM2598" s="568"/>
      <c r="AN2598" s="568"/>
      <c r="AO2598" s="568"/>
    </row>
    <row r="2599" spans="1:41" ht="15" customHeight="1">
      <c r="B2599" s="564" t="s">
        <v>390</v>
      </c>
      <c r="C2599" s="568">
        <v>14</v>
      </c>
      <c r="D2599" s="568">
        <v>16</v>
      </c>
      <c r="E2599" s="568">
        <v>16</v>
      </c>
      <c r="F2599" s="568">
        <v>14</v>
      </c>
      <c r="G2599" s="568">
        <v>16</v>
      </c>
      <c r="H2599" s="568">
        <v>13</v>
      </c>
      <c r="I2599" s="568">
        <v>14</v>
      </c>
      <c r="J2599" s="568">
        <v>18</v>
      </c>
      <c r="K2599" s="568">
        <v>15</v>
      </c>
      <c r="L2599" s="568">
        <v>16.5</v>
      </c>
      <c r="M2599" s="568">
        <v>19.5</v>
      </c>
      <c r="N2599" s="568">
        <v>17</v>
      </c>
      <c r="O2599" s="568">
        <v>20</v>
      </c>
      <c r="P2599" s="568">
        <v>15.5</v>
      </c>
      <c r="Q2599" s="567" t="s">
        <v>1343</v>
      </c>
      <c r="R2599" s="547">
        <v>16</v>
      </c>
      <c r="S2599" s="547">
        <v>16.5</v>
      </c>
      <c r="T2599" s="547">
        <v>17</v>
      </c>
      <c r="U2599" s="547">
        <v>16.5</v>
      </c>
      <c r="V2599" s="547">
        <v>18</v>
      </c>
      <c r="W2599" s="547">
        <v>16.5</v>
      </c>
      <c r="X2599" s="547" t="s">
        <v>3202</v>
      </c>
      <c r="Y2599" s="547">
        <v>14.5</v>
      </c>
      <c r="Z2599" s="568">
        <v>18.5</v>
      </c>
      <c r="AA2599" s="568">
        <v>19</v>
      </c>
      <c r="AB2599" s="568">
        <v>18.5</v>
      </c>
      <c r="AC2599" s="568">
        <v>14</v>
      </c>
      <c r="AD2599" s="568">
        <v>17</v>
      </c>
      <c r="AE2599" s="568">
        <v>18</v>
      </c>
      <c r="AF2599" s="568" t="s">
        <v>2456</v>
      </c>
      <c r="AG2599" s="568">
        <v>18</v>
      </c>
      <c r="AH2599" s="568">
        <v>13.4</v>
      </c>
      <c r="AI2599" s="568">
        <v>14.5</v>
      </c>
      <c r="AJ2599" s="568">
        <v>16</v>
      </c>
      <c r="AK2599" s="568">
        <v>16.5</v>
      </c>
      <c r="AL2599" s="568">
        <v>19</v>
      </c>
      <c r="AM2599" s="568" t="s">
        <v>76</v>
      </c>
      <c r="AN2599" s="568">
        <v>13</v>
      </c>
      <c r="AO2599" s="568">
        <v>16</v>
      </c>
    </row>
    <row r="2600" spans="1:41" ht="15" customHeight="1">
      <c r="B2600" s="564" t="s">
        <v>391</v>
      </c>
      <c r="C2600" s="568" t="s">
        <v>76</v>
      </c>
      <c r="D2600" s="568" t="s">
        <v>76</v>
      </c>
      <c r="E2600" s="568" t="s">
        <v>76</v>
      </c>
      <c r="F2600" s="568" t="s">
        <v>76</v>
      </c>
      <c r="G2600" s="568" t="s">
        <v>76</v>
      </c>
      <c r="H2600" s="568" t="s">
        <v>76</v>
      </c>
      <c r="I2600" s="568" t="s">
        <v>76</v>
      </c>
      <c r="J2600" s="568" t="s">
        <v>76</v>
      </c>
      <c r="K2600" s="568">
        <v>17.5</v>
      </c>
      <c r="L2600" s="568" t="s">
        <v>76</v>
      </c>
      <c r="M2600" s="568" t="s">
        <v>76</v>
      </c>
      <c r="N2600" s="568">
        <v>18.5</v>
      </c>
      <c r="O2600" s="567" t="s">
        <v>76</v>
      </c>
      <c r="P2600" s="567" t="s">
        <v>76</v>
      </c>
      <c r="Q2600" s="567" t="s">
        <v>76</v>
      </c>
      <c r="R2600" s="547">
        <v>19.5</v>
      </c>
      <c r="S2600" s="547" t="s">
        <v>76</v>
      </c>
      <c r="T2600" s="547" t="s">
        <v>76</v>
      </c>
      <c r="U2600" s="547" t="s">
        <v>76</v>
      </c>
      <c r="V2600" s="547" t="s">
        <v>76</v>
      </c>
      <c r="W2600" s="547" t="s">
        <v>76</v>
      </c>
      <c r="X2600" s="547" t="s">
        <v>76</v>
      </c>
      <c r="Y2600" s="547">
        <v>15.5</v>
      </c>
      <c r="Z2600" s="568" t="s">
        <v>76</v>
      </c>
      <c r="AA2600" s="568" t="s">
        <v>76</v>
      </c>
      <c r="AB2600" s="568" t="s">
        <v>76</v>
      </c>
      <c r="AC2600" s="568" t="s">
        <v>1873</v>
      </c>
      <c r="AD2600" s="568" t="s">
        <v>76</v>
      </c>
      <c r="AE2600" s="568" t="s">
        <v>76</v>
      </c>
      <c r="AF2600" s="568" t="s">
        <v>76</v>
      </c>
      <c r="AG2600" s="568" t="s">
        <v>76</v>
      </c>
      <c r="AH2600" s="568">
        <v>16.5</v>
      </c>
      <c r="AI2600" s="568">
        <v>19.5</v>
      </c>
      <c r="AJ2600" s="568" t="s">
        <v>76</v>
      </c>
      <c r="AK2600" s="567" t="s">
        <v>76</v>
      </c>
      <c r="AL2600" s="568" t="s">
        <v>76</v>
      </c>
      <c r="AM2600" s="568" t="s">
        <v>76</v>
      </c>
      <c r="AN2600" s="568">
        <v>16</v>
      </c>
      <c r="AO2600" s="568">
        <v>19</v>
      </c>
    </row>
    <row r="2601" spans="1:41" ht="15" customHeight="1">
      <c r="A2601" s="2639" t="s">
        <v>411</v>
      </c>
      <c r="B2601" s="2639"/>
      <c r="C2601" s="568"/>
      <c r="D2601" s="568"/>
      <c r="E2601" s="568"/>
      <c r="F2601" s="568"/>
      <c r="G2601" s="568"/>
      <c r="H2601" s="568"/>
      <c r="I2601" s="568"/>
      <c r="J2601" s="568"/>
      <c r="K2601" s="568"/>
      <c r="L2601" s="568"/>
      <c r="M2601" s="568"/>
      <c r="N2601" s="568"/>
      <c r="O2601" s="567"/>
      <c r="P2601" s="567"/>
      <c r="Q2601" s="567"/>
      <c r="R2601" s="547"/>
      <c r="S2601" s="547"/>
      <c r="T2601" s="547"/>
      <c r="U2601" s="547"/>
      <c r="V2601" s="547"/>
      <c r="W2601" s="547"/>
      <c r="X2601" s="547"/>
      <c r="Y2601" s="547"/>
      <c r="Z2601" s="568"/>
      <c r="AA2601" s="568"/>
      <c r="AB2601" s="568"/>
      <c r="AC2601" s="568"/>
      <c r="AD2601" s="568"/>
      <c r="AE2601" s="568"/>
      <c r="AF2601" s="568"/>
      <c r="AG2601" s="568"/>
      <c r="AH2601" s="568"/>
      <c r="AI2601" s="568"/>
      <c r="AJ2601" s="568"/>
      <c r="AK2601" s="567"/>
      <c r="AL2601" s="568"/>
      <c r="AM2601" s="568"/>
      <c r="AN2601" s="568"/>
      <c r="AO2601" s="568"/>
    </row>
    <row r="2602" spans="1:41" ht="15" customHeight="1">
      <c r="B2602" s="564" t="s">
        <v>390</v>
      </c>
      <c r="C2602" s="568">
        <v>13</v>
      </c>
      <c r="D2602" s="568">
        <v>16</v>
      </c>
      <c r="E2602" s="547">
        <v>14.5</v>
      </c>
      <c r="F2602" s="568">
        <v>14</v>
      </c>
      <c r="G2602" s="547" t="s">
        <v>1550</v>
      </c>
      <c r="H2602" s="568">
        <v>13</v>
      </c>
      <c r="I2602" s="568">
        <v>13.5</v>
      </c>
      <c r="J2602" s="547" t="s">
        <v>2336</v>
      </c>
      <c r="K2602" s="568">
        <v>14.5</v>
      </c>
      <c r="L2602" s="568" t="s">
        <v>1614</v>
      </c>
      <c r="M2602" s="568">
        <v>10</v>
      </c>
      <c r="N2602" s="568">
        <v>17</v>
      </c>
      <c r="O2602" s="568" t="s">
        <v>1668</v>
      </c>
      <c r="P2602" s="568" t="s">
        <v>1906</v>
      </c>
      <c r="Q2602" s="568">
        <v>14</v>
      </c>
      <c r="R2602" s="547">
        <v>14.5</v>
      </c>
      <c r="S2602" s="547">
        <v>14.5</v>
      </c>
      <c r="T2602" s="547">
        <v>17</v>
      </c>
      <c r="U2602" s="547">
        <v>16.5</v>
      </c>
      <c r="V2602" s="546" t="s">
        <v>1343</v>
      </c>
      <c r="W2602" s="547">
        <v>15.5</v>
      </c>
      <c r="X2602" s="547">
        <v>15.5</v>
      </c>
      <c r="Y2602" s="547">
        <v>15</v>
      </c>
      <c r="Z2602" s="568">
        <v>16.5</v>
      </c>
      <c r="AA2602" s="568" t="s">
        <v>3177</v>
      </c>
      <c r="AB2602" s="568">
        <v>11.5</v>
      </c>
      <c r="AC2602" s="568">
        <v>8</v>
      </c>
      <c r="AD2602" s="568">
        <v>17</v>
      </c>
      <c r="AE2602" s="568">
        <v>16.5</v>
      </c>
      <c r="AF2602" s="568">
        <v>15.5</v>
      </c>
      <c r="AG2602" s="568">
        <v>16.5</v>
      </c>
      <c r="AH2602" s="568">
        <v>9</v>
      </c>
      <c r="AI2602" s="568">
        <v>9.5</v>
      </c>
      <c r="AJ2602" s="568">
        <v>16</v>
      </c>
      <c r="AK2602" s="568">
        <v>14.5</v>
      </c>
      <c r="AL2602" s="568">
        <v>17</v>
      </c>
      <c r="AM2602" s="568">
        <v>12.5</v>
      </c>
      <c r="AN2602" s="568" t="s">
        <v>76</v>
      </c>
      <c r="AO2602" s="568">
        <v>10</v>
      </c>
    </row>
    <row r="2603" spans="1:41" ht="15" customHeight="1">
      <c r="A2603" s="517"/>
      <c r="B2603" s="566" t="s">
        <v>391</v>
      </c>
      <c r="C2603" s="572" t="s">
        <v>76</v>
      </c>
      <c r="D2603" s="572" t="s">
        <v>76</v>
      </c>
      <c r="E2603" s="572" t="s">
        <v>76</v>
      </c>
      <c r="F2603" s="572" t="s">
        <v>76</v>
      </c>
      <c r="G2603" s="572" t="s">
        <v>76</v>
      </c>
      <c r="H2603" s="572" t="s">
        <v>76</v>
      </c>
      <c r="I2603" s="572">
        <v>17</v>
      </c>
      <c r="J2603" s="572" t="s">
        <v>76</v>
      </c>
      <c r="K2603" s="572">
        <v>16.5</v>
      </c>
      <c r="L2603" s="572" t="s">
        <v>76</v>
      </c>
      <c r="M2603" s="572">
        <v>17.5</v>
      </c>
      <c r="N2603" s="572" t="s">
        <v>76</v>
      </c>
      <c r="O2603" s="573" t="s">
        <v>76</v>
      </c>
      <c r="P2603" s="573" t="s">
        <v>76</v>
      </c>
      <c r="Q2603" s="572" t="s">
        <v>76</v>
      </c>
      <c r="R2603" s="552" t="s">
        <v>76</v>
      </c>
      <c r="S2603" s="552">
        <v>15.5</v>
      </c>
      <c r="T2603" s="553" t="s">
        <v>76</v>
      </c>
      <c r="U2603" s="552">
        <v>16</v>
      </c>
      <c r="V2603" s="553" t="s">
        <v>76</v>
      </c>
      <c r="W2603" s="553" t="s">
        <v>76</v>
      </c>
      <c r="X2603" s="553" t="s">
        <v>76</v>
      </c>
      <c r="Y2603" s="553" t="s">
        <v>76</v>
      </c>
      <c r="Z2603" s="572" t="s">
        <v>76</v>
      </c>
      <c r="AA2603" s="572" t="s">
        <v>76</v>
      </c>
      <c r="AB2603" s="573" t="s">
        <v>76</v>
      </c>
      <c r="AC2603" s="572" t="s">
        <v>1891</v>
      </c>
      <c r="AD2603" s="573" t="s">
        <v>76</v>
      </c>
      <c r="AE2603" s="573" t="s">
        <v>76</v>
      </c>
      <c r="AF2603" s="572" t="s">
        <v>76</v>
      </c>
      <c r="AG2603" s="573" t="s">
        <v>76</v>
      </c>
      <c r="AH2603" s="572">
        <v>12</v>
      </c>
      <c r="AI2603" s="572">
        <v>10</v>
      </c>
      <c r="AJ2603" s="572" t="s">
        <v>76</v>
      </c>
      <c r="AK2603" s="573" t="s">
        <v>76</v>
      </c>
      <c r="AL2603" s="573" t="s">
        <v>76</v>
      </c>
      <c r="AM2603" s="572">
        <v>13</v>
      </c>
      <c r="AN2603" s="572" t="s">
        <v>76</v>
      </c>
      <c r="AO2603" s="572">
        <v>13</v>
      </c>
    </row>
    <row r="2604" spans="1:41" s="1047" customFormat="1" ht="15" customHeight="1">
      <c r="A2604" s="2573" t="s">
        <v>548</v>
      </c>
      <c r="B2604" s="2573"/>
      <c r="C2604" s="2573"/>
      <c r="D2604" s="2573"/>
      <c r="E2604" s="2573"/>
      <c r="F2604" s="2573"/>
      <c r="G2604" s="2573"/>
      <c r="H2604" s="2573"/>
      <c r="I2604" s="2573"/>
      <c r="J2604" s="1049"/>
      <c r="K2604" s="1049"/>
      <c r="L2604" s="1049"/>
      <c r="M2604" s="1049"/>
      <c r="N2604" s="1049"/>
      <c r="O2604" s="1049"/>
      <c r="P2604" s="1049"/>
      <c r="Q2604" s="1049"/>
      <c r="R2604" s="1049"/>
      <c r="S2604" s="1049"/>
      <c r="T2604" s="2573" t="s">
        <v>3562</v>
      </c>
      <c r="U2604" s="2573"/>
      <c r="V2604" s="2573"/>
      <c r="W2604" s="2573"/>
      <c r="X2604" s="2573"/>
      <c r="Y2604" s="1050"/>
      <c r="Z2604" s="1048"/>
      <c r="AA2604" s="1048"/>
      <c r="AB2604" s="1048"/>
      <c r="AC2604" s="1048"/>
      <c r="AF2604" s="1050"/>
      <c r="AG2604" s="1050"/>
      <c r="AH2604" s="1050"/>
      <c r="AI2604" s="1050"/>
      <c r="AJ2604" s="1050"/>
    </row>
    <row r="2605" spans="1:41" s="1047" customFormat="1" ht="15" customHeight="1">
      <c r="B2605" s="1047" t="s">
        <v>399</v>
      </c>
      <c r="U2605" s="1047" t="s">
        <v>399</v>
      </c>
      <c r="V2605" s="1048"/>
      <c r="W2605" s="1048"/>
      <c r="X2605" s="1048"/>
      <c r="Y2605" s="1048"/>
      <c r="AA2605" s="1048"/>
      <c r="AB2605" s="1048"/>
      <c r="AC2605" s="1048"/>
      <c r="AH2605" s="1048"/>
      <c r="AI2605" s="1048"/>
      <c r="AJ2605" s="1048"/>
    </row>
    <row r="2606" spans="1:41" ht="15" customHeight="1"/>
    <row r="2607" spans="1:41" s="641" customFormat="1" ht="15" customHeight="1">
      <c r="B2607" s="2637" t="s">
        <v>2875</v>
      </c>
      <c r="C2607" s="2637"/>
      <c r="D2607" s="2637"/>
      <c r="E2607" s="2637"/>
      <c r="F2607" s="2637"/>
      <c r="G2607" s="2637"/>
      <c r="H2607" s="2637"/>
      <c r="I2607" s="2637"/>
      <c r="J2607" s="2637"/>
      <c r="K2607" s="2643" t="s">
        <v>3450</v>
      </c>
      <c r="L2607" s="2643"/>
      <c r="M2607" s="2643"/>
      <c r="N2607" s="2643"/>
      <c r="O2607" s="2643"/>
      <c r="P2607" s="2643"/>
      <c r="Q2607" s="2643"/>
      <c r="S2607" s="2598" t="s">
        <v>2229</v>
      </c>
      <c r="T2607" s="2598"/>
      <c r="U2607" s="642"/>
      <c r="V2607" s="642"/>
      <c r="W2607" s="642"/>
      <c r="X2607" s="642"/>
      <c r="Y2607" s="642"/>
      <c r="AA2607" s="642"/>
      <c r="AB2607" s="642"/>
      <c r="AC2607" s="642"/>
      <c r="AD2607" s="642"/>
      <c r="AE2607" s="642"/>
      <c r="AF2607" s="642"/>
      <c r="AG2607" s="642"/>
      <c r="AH2607" s="642"/>
      <c r="AI2607" s="642"/>
      <c r="AJ2607" s="642"/>
      <c r="AK2607" s="642"/>
      <c r="AL2607" s="642"/>
      <c r="AM2607" s="642"/>
      <c r="AN2607" s="642"/>
      <c r="AO2607" s="642"/>
    </row>
    <row r="2608" spans="1:41" ht="15" customHeight="1">
      <c r="C2608" s="709"/>
      <c r="D2608" s="709"/>
      <c r="E2608" s="709"/>
      <c r="F2608" s="709"/>
      <c r="G2608" s="709"/>
      <c r="H2608" s="709"/>
      <c r="I2608" s="705"/>
      <c r="J2608" s="2628"/>
      <c r="K2608" s="2628"/>
      <c r="L2608" s="2628"/>
      <c r="M2608" s="543"/>
      <c r="N2608" s="543"/>
      <c r="O2608" s="543"/>
      <c r="P2608" s="543"/>
      <c r="S2608" s="2641" t="s">
        <v>1130</v>
      </c>
      <c r="T2608" s="2641"/>
      <c r="U2608" s="602"/>
      <c r="V2608" s="704"/>
      <c r="W2608" s="704"/>
      <c r="X2608" s="704"/>
      <c r="Y2608" s="543"/>
      <c r="AA2608" s="709"/>
      <c r="AB2608" s="709"/>
      <c r="AC2608" s="705"/>
      <c r="AD2608" s="704"/>
      <c r="AE2608" s="704"/>
      <c r="AF2608" s="704"/>
      <c r="AG2608" s="543"/>
      <c r="AH2608" s="709"/>
      <c r="AI2608" s="709"/>
      <c r="AJ2608" s="602"/>
      <c r="AK2608" s="602"/>
      <c r="AL2608" s="602"/>
      <c r="AM2608" s="602"/>
      <c r="AN2608" s="602"/>
      <c r="AO2608" s="543"/>
    </row>
    <row r="2609" spans="1:41" s="555" customFormat="1" ht="15" customHeight="1">
      <c r="A2609" s="2582" t="s">
        <v>369</v>
      </c>
      <c r="B2609" s="2583"/>
      <c r="C2609" s="2586" t="s">
        <v>230</v>
      </c>
      <c r="D2609" s="2586"/>
      <c r="E2609" s="2586"/>
      <c r="F2609" s="2586"/>
      <c r="G2609" s="2574" t="s">
        <v>370</v>
      </c>
      <c r="H2609" s="2575"/>
      <c r="I2609" s="2575"/>
      <c r="J2609" s="2576"/>
      <c r="K2609" s="2574" t="s">
        <v>371</v>
      </c>
      <c r="L2609" s="2575"/>
      <c r="M2609" s="2575"/>
      <c r="N2609" s="2575"/>
      <c r="O2609" s="2575"/>
      <c r="P2609" s="2575"/>
      <c r="Q2609" s="2575"/>
      <c r="R2609" s="2575"/>
      <c r="S2609" s="2575"/>
      <c r="T2609" s="2575"/>
      <c r="U2609" s="2575"/>
      <c r="V2609" s="2575"/>
      <c r="W2609" s="2575"/>
      <c r="X2609" s="2575"/>
      <c r="Y2609" s="2575"/>
      <c r="Z2609" s="2575"/>
      <c r="AA2609" s="2575"/>
      <c r="AB2609" s="2575"/>
      <c r="AC2609" s="2575"/>
      <c r="AD2609" s="2575"/>
      <c r="AE2609" s="2575"/>
      <c r="AF2609" s="2575"/>
      <c r="AG2609" s="2576"/>
      <c r="AH2609" s="2574" t="s">
        <v>3545</v>
      </c>
      <c r="AI2609" s="2575"/>
      <c r="AJ2609" s="2575"/>
      <c r="AK2609" s="2575"/>
      <c r="AL2609" s="2575"/>
      <c r="AM2609" s="2575"/>
      <c r="AN2609" s="2575"/>
      <c r="AO2609" s="2576"/>
    </row>
    <row r="2610" spans="1:41" s="555" customFormat="1" ht="32.25" customHeight="1">
      <c r="A2610" s="2584"/>
      <c r="B2610" s="2585"/>
      <c r="C2610" s="933" t="s">
        <v>372</v>
      </c>
      <c r="D2610" s="933" t="s">
        <v>373</v>
      </c>
      <c r="E2610" s="933" t="s">
        <v>374</v>
      </c>
      <c r="F2610" s="933" t="s">
        <v>375</v>
      </c>
      <c r="G2610" s="933" t="s">
        <v>376</v>
      </c>
      <c r="H2610" s="933" t="s">
        <v>377</v>
      </c>
      <c r="I2610" s="933" t="s">
        <v>1066</v>
      </c>
      <c r="J2610" s="933" t="s">
        <v>378</v>
      </c>
      <c r="K2610" s="933" t="s">
        <v>890</v>
      </c>
      <c r="L2610" s="933" t="s">
        <v>379</v>
      </c>
      <c r="M2610" s="933" t="s">
        <v>380</v>
      </c>
      <c r="N2610" s="933" t="s">
        <v>381</v>
      </c>
      <c r="O2610" s="933" t="s">
        <v>382</v>
      </c>
      <c r="P2610" s="933" t="s">
        <v>383</v>
      </c>
      <c r="Q2610" s="933" t="s">
        <v>384</v>
      </c>
      <c r="R2610" s="933" t="s">
        <v>412</v>
      </c>
      <c r="S2610" s="933" t="s">
        <v>413</v>
      </c>
      <c r="T2610" s="933" t="s">
        <v>414</v>
      </c>
      <c r="U2610" s="933" t="s">
        <v>415</v>
      </c>
      <c r="V2610" s="933" t="s">
        <v>416</v>
      </c>
      <c r="W2610" s="933" t="s">
        <v>417</v>
      </c>
      <c r="X2610" s="933" t="s">
        <v>418</v>
      </c>
      <c r="Y2610" s="933" t="s">
        <v>419</v>
      </c>
      <c r="Z2610" s="933" t="s">
        <v>420</v>
      </c>
      <c r="AA2610" s="933" t="s">
        <v>421</v>
      </c>
      <c r="AB2610" s="933" t="s">
        <v>422</v>
      </c>
      <c r="AC2610" s="933" t="s">
        <v>423</v>
      </c>
      <c r="AD2610" s="933" t="s">
        <v>424</v>
      </c>
      <c r="AE2610" s="933" t="s">
        <v>425</v>
      </c>
      <c r="AF2610" s="933" t="s">
        <v>426</v>
      </c>
      <c r="AG2610" s="933" t="s">
        <v>427</v>
      </c>
      <c r="AH2610" s="933" t="s">
        <v>3003</v>
      </c>
      <c r="AI2610" s="933" t="s">
        <v>432</v>
      </c>
      <c r="AJ2610" s="933" t="s">
        <v>428</v>
      </c>
      <c r="AK2610" s="933" t="s">
        <v>429</v>
      </c>
      <c r="AL2610" s="933" t="s">
        <v>430</v>
      </c>
      <c r="AM2610" s="933" t="s">
        <v>362</v>
      </c>
      <c r="AN2610" s="933" t="s">
        <v>431</v>
      </c>
      <c r="AO2610" s="933" t="s">
        <v>1260</v>
      </c>
    </row>
    <row r="2611" spans="1:41" s="711" customFormat="1" ht="15" customHeight="1">
      <c r="A2611" s="2642" t="s">
        <v>44</v>
      </c>
      <c r="B2611" s="2642"/>
      <c r="C2611" s="576">
        <v>6.75</v>
      </c>
      <c r="D2611" s="576">
        <v>4</v>
      </c>
      <c r="E2611" s="576" t="s">
        <v>1456</v>
      </c>
      <c r="F2611" s="568">
        <v>5</v>
      </c>
      <c r="G2611" s="568" t="s">
        <v>1226</v>
      </c>
      <c r="H2611" s="568" t="s">
        <v>1226</v>
      </c>
      <c r="I2611" s="568">
        <v>6</v>
      </c>
      <c r="J2611" s="568" t="s">
        <v>1536</v>
      </c>
      <c r="K2611" s="568" t="s">
        <v>3128</v>
      </c>
      <c r="L2611" s="568" t="s">
        <v>807</v>
      </c>
      <c r="M2611" s="568">
        <v>6</v>
      </c>
      <c r="N2611" s="568">
        <v>6.5</v>
      </c>
      <c r="O2611" s="568" t="s">
        <v>1537</v>
      </c>
      <c r="P2611" s="568">
        <v>4.5</v>
      </c>
      <c r="Q2611" s="568">
        <v>4.5</v>
      </c>
      <c r="R2611" s="546" t="s">
        <v>2829</v>
      </c>
      <c r="S2611" s="548" t="s">
        <v>397</v>
      </c>
      <c r="T2611" s="547">
        <v>5</v>
      </c>
      <c r="U2611" s="547">
        <v>6.5</v>
      </c>
      <c r="V2611" s="547" t="s">
        <v>2502</v>
      </c>
      <c r="W2611" s="547">
        <v>5.5</v>
      </c>
      <c r="X2611" s="547" t="s">
        <v>3018</v>
      </c>
      <c r="Y2611" s="547">
        <v>6</v>
      </c>
      <c r="Z2611" s="568" t="s">
        <v>3217</v>
      </c>
      <c r="AA2611" s="568">
        <v>6</v>
      </c>
      <c r="AB2611" s="568">
        <v>6</v>
      </c>
      <c r="AC2611" s="568" t="s">
        <v>794</v>
      </c>
      <c r="AD2611" s="568">
        <v>5</v>
      </c>
      <c r="AE2611" s="568" t="s">
        <v>2736</v>
      </c>
      <c r="AF2611" s="568" t="s">
        <v>2950</v>
      </c>
      <c r="AG2611" s="568" t="s">
        <v>1782</v>
      </c>
      <c r="AH2611" s="567" t="s">
        <v>3102</v>
      </c>
      <c r="AI2611" s="567" t="s">
        <v>3191</v>
      </c>
      <c r="AJ2611" s="568">
        <v>5.5</v>
      </c>
      <c r="AK2611" s="568">
        <v>4.75</v>
      </c>
      <c r="AL2611" s="568">
        <v>7</v>
      </c>
      <c r="AM2611" s="568">
        <v>4</v>
      </c>
      <c r="AN2611" s="568">
        <v>1</v>
      </c>
      <c r="AO2611" s="568" t="s">
        <v>3218</v>
      </c>
    </row>
    <row r="2612" spans="1:41" ht="15" customHeight="1">
      <c r="A2612" s="2639" t="s">
        <v>45</v>
      </c>
      <c r="B2612" s="2639"/>
      <c r="C2612" s="569"/>
      <c r="D2612" s="569"/>
      <c r="E2612" s="569"/>
      <c r="F2612" s="569"/>
      <c r="G2612" s="569"/>
      <c r="H2612" s="569"/>
      <c r="I2612" s="569"/>
      <c r="J2612" s="569"/>
      <c r="K2612" s="569"/>
      <c r="L2612" s="569"/>
      <c r="M2612" s="569"/>
      <c r="N2612" s="569"/>
      <c r="O2612" s="569"/>
      <c r="P2612" s="569"/>
      <c r="Q2612" s="569"/>
      <c r="R2612" s="546"/>
      <c r="S2612" s="546"/>
      <c r="T2612" s="546"/>
      <c r="U2612" s="546"/>
      <c r="V2612" s="546"/>
      <c r="W2612" s="546"/>
      <c r="X2612" s="546"/>
      <c r="Y2612" s="547"/>
      <c r="Z2612" s="567"/>
      <c r="AA2612" s="567"/>
      <c r="AB2612" s="567"/>
      <c r="AC2612" s="567"/>
      <c r="AD2612" s="567"/>
      <c r="AE2612" s="567"/>
      <c r="AF2612" s="567"/>
      <c r="AG2612" s="567"/>
      <c r="AH2612" s="567"/>
      <c r="AI2612" s="567"/>
      <c r="AJ2612" s="567"/>
      <c r="AK2612" s="567"/>
      <c r="AL2612" s="567"/>
      <c r="AM2612" s="567"/>
      <c r="AN2612" s="568"/>
      <c r="AO2612" s="568"/>
    </row>
    <row r="2613" spans="1:41" ht="15" customHeight="1">
      <c r="A2613" s="514" t="s">
        <v>856</v>
      </c>
      <c r="B2613" s="512" t="s">
        <v>2314</v>
      </c>
      <c r="C2613" s="576">
        <v>9</v>
      </c>
      <c r="D2613" s="576">
        <v>8.5</v>
      </c>
      <c r="E2613" s="568">
        <v>9</v>
      </c>
      <c r="F2613" s="568">
        <v>12</v>
      </c>
      <c r="G2613" s="568">
        <v>8.5</v>
      </c>
      <c r="H2613" s="568">
        <v>9</v>
      </c>
      <c r="I2613" s="568">
        <v>9.5</v>
      </c>
      <c r="J2613" s="568">
        <v>12.5</v>
      </c>
      <c r="K2613" s="568">
        <v>12.5</v>
      </c>
      <c r="L2613" s="568">
        <v>12.5</v>
      </c>
      <c r="M2613" s="568">
        <v>12.5</v>
      </c>
      <c r="N2613" s="568">
        <v>12.5</v>
      </c>
      <c r="O2613" s="568">
        <v>12.5</v>
      </c>
      <c r="P2613" s="568">
        <v>12.5</v>
      </c>
      <c r="Q2613" s="568">
        <v>12.5</v>
      </c>
      <c r="R2613" s="547" t="s">
        <v>1645</v>
      </c>
      <c r="S2613" s="547" t="s">
        <v>1645</v>
      </c>
      <c r="T2613" s="547">
        <v>12.5</v>
      </c>
      <c r="U2613" s="547">
        <v>12.5</v>
      </c>
      <c r="V2613" s="547">
        <v>12.5</v>
      </c>
      <c r="W2613" s="547">
        <v>12.5</v>
      </c>
      <c r="X2613" s="547">
        <v>12.5</v>
      </c>
      <c r="Y2613" s="547">
        <v>12.5</v>
      </c>
      <c r="Z2613" s="568">
        <v>12.5</v>
      </c>
      <c r="AA2613" s="568">
        <v>12.5</v>
      </c>
      <c r="AB2613" s="568">
        <v>12.5</v>
      </c>
      <c r="AC2613" s="567" t="s">
        <v>1729</v>
      </c>
      <c r="AD2613" s="568">
        <v>12.5</v>
      </c>
      <c r="AE2613" s="568">
        <v>12.5</v>
      </c>
      <c r="AF2613" s="568">
        <v>12.5</v>
      </c>
      <c r="AG2613" s="568" t="s">
        <v>1646</v>
      </c>
      <c r="AH2613" s="568" t="s">
        <v>1647</v>
      </c>
      <c r="AI2613" s="567" t="s">
        <v>3219</v>
      </c>
      <c r="AJ2613" s="568">
        <v>12.5</v>
      </c>
      <c r="AK2613" s="567" t="s">
        <v>3168</v>
      </c>
      <c r="AL2613" s="568">
        <v>13</v>
      </c>
      <c r="AM2613" s="568">
        <v>11.5</v>
      </c>
      <c r="AN2613" s="568">
        <v>5.25</v>
      </c>
      <c r="AO2613" s="568" t="s">
        <v>3220</v>
      </c>
    </row>
    <row r="2614" spans="1:41" ht="15" customHeight="1">
      <c r="A2614" s="514" t="s">
        <v>1085</v>
      </c>
      <c r="B2614" s="512" t="s">
        <v>2315</v>
      </c>
      <c r="C2614" s="576">
        <v>9.5</v>
      </c>
      <c r="D2614" s="576">
        <v>9</v>
      </c>
      <c r="E2614" s="568">
        <v>9.5</v>
      </c>
      <c r="F2614" s="568">
        <v>12</v>
      </c>
      <c r="G2614" s="568">
        <v>9</v>
      </c>
      <c r="H2614" s="568">
        <v>9.25</v>
      </c>
      <c r="I2614" s="568">
        <v>9.75</v>
      </c>
      <c r="J2614" s="568">
        <v>12.5</v>
      </c>
      <c r="K2614" s="568">
        <v>12.5</v>
      </c>
      <c r="L2614" s="568">
        <v>12.5</v>
      </c>
      <c r="M2614" s="568">
        <v>12.5</v>
      </c>
      <c r="N2614" s="568">
        <v>12.5</v>
      </c>
      <c r="O2614" s="567">
        <v>12.5</v>
      </c>
      <c r="P2614" s="568">
        <v>12.5</v>
      </c>
      <c r="Q2614" s="568">
        <v>12.5</v>
      </c>
      <c r="R2614" s="547" t="s">
        <v>1645</v>
      </c>
      <c r="S2614" s="547" t="s">
        <v>1645</v>
      </c>
      <c r="T2614" s="547">
        <v>12.5</v>
      </c>
      <c r="U2614" s="547">
        <v>12.5</v>
      </c>
      <c r="V2614" s="547">
        <v>12.5</v>
      </c>
      <c r="W2614" s="547">
        <v>12.5</v>
      </c>
      <c r="X2614" s="547">
        <v>12.5</v>
      </c>
      <c r="Y2614" s="547">
        <v>12.5</v>
      </c>
      <c r="Z2614" s="568">
        <v>12.5</v>
      </c>
      <c r="AA2614" s="568">
        <v>12.5</v>
      </c>
      <c r="AB2614" s="568">
        <v>12.5</v>
      </c>
      <c r="AC2614" s="567" t="s">
        <v>1950</v>
      </c>
      <c r="AD2614" s="568">
        <v>12.5</v>
      </c>
      <c r="AE2614" s="568">
        <v>12.5</v>
      </c>
      <c r="AF2614" s="568">
        <v>12.5</v>
      </c>
      <c r="AG2614" s="568" t="s">
        <v>1646</v>
      </c>
      <c r="AH2614" s="568">
        <v>12</v>
      </c>
      <c r="AI2614" s="567" t="s">
        <v>2924</v>
      </c>
      <c r="AJ2614" s="568" t="s">
        <v>1645</v>
      </c>
      <c r="AK2614" s="567" t="s">
        <v>2507</v>
      </c>
      <c r="AL2614" s="568">
        <v>13</v>
      </c>
      <c r="AM2614" s="568">
        <v>10</v>
      </c>
      <c r="AN2614" s="568">
        <v>6</v>
      </c>
      <c r="AO2614" s="568" t="s">
        <v>3221</v>
      </c>
    </row>
    <row r="2615" spans="1:41" ht="15" customHeight="1">
      <c r="A2615" s="514" t="s">
        <v>827</v>
      </c>
      <c r="B2615" s="512" t="s">
        <v>2316</v>
      </c>
      <c r="C2615" s="576">
        <v>10</v>
      </c>
      <c r="D2615" s="577">
        <v>9.5</v>
      </c>
      <c r="E2615" s="568">
        <v>10</v>
      </c>
      <c r="F2615" s="568">
        <v>12</v>
      </c>
      <c r="G2615" s="568">
        <v>9.5</v>
      </c>
      <c r="H2615" s="568">
        <v>9.5</v>
      </c>
      <c r="I2615" s="568">
        <v>10.5</v>
      </c>
      <c r="J2615" s="568">
        <v>12.5</v>
      </c>
      <c r="K2615" s="568" t="s">
        <v>2929</v>
      </c>
      <c r="L2615" s="568">
        <v>12.5</v>
      </c>
      <c r="M2615" s="568">
        <v>12.5</v>
      </c>
      <c r="N2615" s="568">
        <v>12.5</v>
      </c>
      <c r="O2615" s="568">
        <v>12.5</v>
      </c>
      <c r="P2615" s="568">
        <v>12.5</v>
      </c>
      <c r="Q2615" s="568">
        <v>12.5</v>
      </c>
      <c r="R2615" s="547" t="s">
        <v>1645</v>
      </c>
      <c r="S2615" s="547">
        <v>12</v>
      </c>
      <c r="T2615" s="547">
        <v>12.5</v>
      </c>
      <c r="U2615" s="547">
        <v>12.5</v>
      </c>
      <c r="V2615" s="547">
        <v>12</v>
      </c>
      <c r="W2615" s="547">
        <v>12.5</v>
      </c>
      <c r="X2615" s="547">
        <v>12.5</v>
      </c>
      <c r="Y2615" s="547">
        <v>12.5</v>
      </c>
      <c r="Z2615" s="568">
        <v>12.5</v>
      </c>
      <c r="AA2615" s="568">
        <v>12.5</v>
      </c>
      <c r="AB2615" s="568">
        <v>12.5</v>
      </c>
      <c r="AC2615" s="567" t="s">
        <v>2249</v>
      </c>
      <c r="AD2615" s="568">
        <v>12.5</v>
      </c>
      <c r="AE2615" s="568">
        <v>12.5</v>
      </c>
      <c r="AF2615" s="568">
        <v>12.5</v>
      </c>
      <c r="AG2615" s="568" t="s">
        <v>1646</v>
      </c>
      <c r="AH2615" s="567" t="s">
        <v>3204</v>
      </c>
      <c r="AI2615" s="567" t="s">
        <v>2929</v>
      </c>
      <c r="AJ2615" s="568">
        <v>11</v>
      </c>
      <c r="AK2615" s="567" t="s">
        <v>2817</v>
      </c>
      <c r="AL2615" s="568">
        <v>13</v>
      </c>
      <c r="AM2615" s="568">
        <v>7.6</v>
      </c>
      <c r="AN2615" s="568">
        <v>8</v>
      </c>
      <c r="AO2615" s="568" t="s">
        <v>3214</v>
      </c>
    </row>
    <row r="2616" spans="1:41" ht="15" customHeight="1">
      <c r="A2616" s="514" t="s">
        <v>828</v>
      </c>
      <c r="B2616" s="512" t="s">
        <v>2317</v>
      </c>
      <c r="C2616" s="576">
        <v>10.5</v>
      </c>
      <c r="D2616" s="577">
        <v>10</v>
      </c>
      <c r="E2616" s="568">
        <v>10.5</v>
      </c>
      <c r="F2616" s="547" t="s">
        <v>76</v>
      </c>
      <c r="G2616" s="568">
        <v>10</v>
      </c>
      <c r="H2616" s="568">
        <v>10</v>
      </c>
      <c r="I2616" s="568">
        <v>11</v>
      </c>
      <c r="J2616" s="568">
        <v>12.5</v>
      </c>
      <c r="K2616" s="568" t="s">
        <v>3222</v>
      </c>
      <c r="L2616" s="568" t="s">
        <v>76</v>
      </c>
      <c r="M2616" s="568">
        <v>12.5</v>
      </c>
      <c r="N2616" s="568" t="s">
        <v>76</v>
      </c>
      <c r="O2616" s="568">
        <v>12.5</v>
      </c>
      <c r="P2616" s="568" t="s">
        <v>76</v>
      </c>
      <c r="Q2616" s="568">
        <v>12.5</v>
      </c>
      <c r="R2616" s="547">
        <v>7.75</v>
      </c>
      <c r="S2616" s="547">
        <v>11</v>
      </c>
      <c r="T2616" s="547">
        <v>12.5</v>
      </c>
      <c r="U2616" s="547" t="s">
        <v>76</v>
      </c>
      <c r="V2616" s="547">
        <v>12</v>
      </c>
      <c r="W2616" s="547">
        <v>12.5</v>
      </c>
      <c r="X2616" s="547">
        <v>12.5</v>
      </c>
      <c r="Y2616" s="546" t="s">
        <v>2996</v>
      </c>
      <c r="Z2616" s="567" t="s">
        <v>76</v>
      </c>
      <c r="AA2616" s="567" t="s">
        <v>76</v>
      </c>
      <c r="AB2616" s="568">
        <v>12.5</v>
      </c>
      <c r="AC2616" s="567" t="s">
        <v>1342</v>
      </c>
      <c r="AD2616" s="568">
        <v>12.5</v>
      </c>
      <c r="AE2616" s="568" t="s">
        <v>76</v>
      </c>
      <c r="AF2616" s="568">
        <v>11</v>
      </c>
      <c r="AG2616" s="568" t="s">
        <v>76</v>
      </c>
      <c r="AH2616" s="567" t="s">
        <v>1493</v>
      </c>
      <c r="AI2616" s="567" t="s">
        <v>2445</v>
      </c>
      <c r="AJ2616" s="568">
        <v>11</v>
      </c>
      <c r="AK2616" s="567" t="s">
        <v>1939</v>
      </c>
      <c r="AL2616" s="568">
        <v>13</v>
      </c>
      <c r="AM2616" s="568">
        <v>5.5</v>
      </c>
      <c r="AN2616" s="568">
        <v>8</v>
      </c>
      <c r="AO2616" s="568" t="s">
        <v>3211</v>
      </c>
    </row>
    <row r="2617" spans="1:41" ht="15" customHeight="1">
      <c r="A2617" s="514" t="s">
        <v>854</v>
      </c>
      <c r="B2617" s="512" t="s">
        <v>2318</v>
      </c>
      <c r="C2617" s="576" t="s">
        <v>76</v>
      </c>
      <c r="D2617" s="577">
        <v>10</v>
      </c>
      <c r="E2617" s="568" t="s">
        <v>76</v>
      </c>
      <c r="F2617" s="568" t="s">
        <v>76</v>
      </c>
      <c r="G2617" s="568">
        <v>10</v>
      </c>
      <c r="H2617" s="568">
        <v>10</v>
      </c>
      <c r="I2617" s="568">
        <v>11.5</v>
      </c>
      <c r="J2617" s="568">
        <v>12.5</v>
      </c>
      <c r="K2617" s="568">
        <v>13</v>
      </c>
      <c r="L2617" s="568" t="s">
        <v>76</v>
      </c>
      <c r="M2617" s="568" t="s">
        <v>76</v>
      </c>
      <c r="N2617" s="568" t="s">
        <v>76</v>
      </c>
      <c r="O2617" s="568">
        <v>12.5</v>
      </c>
      <c r="P2617" s="568" t="s">
        <v>76</v>
      </c>
      <c r="Q2617" s="568">
        <v>12.5</v>
      </c>
      <c r="R2617" s="547">
        <v>7.75</v>
      </c>
      <c r="S2617" s="547" t="s">
        <v>76</v>
      </c>
      <c r="T2617" s="547">
        <v>12.5</v>
      </c>
      <c r="U2617" s="547" t="s">
        <v>76</v>
      </c>
      <c r="V2617" s="547">
        <v>12</v>
      </c>
      <c r="W2617" s="547">
        <v>12.5</v>
      </c>
      <c r="X2617" s="547">
        <v>12.5</v>
      </c>
      <c r="Y2617" s="547" t="s">
        <v>3161</v>
      </c>
      <c r="Z2617" s="567" t="s">
        <v>76</v>
      </c>
      <c r="AA2617" s="567" t="s">
        <v>76</v>
      </c>
      <c r="AB2617" s="568">
        <v>12.5</v>
      </c>
      <c r="AC2617" s="567" t="s">
        <v>1342</v>
      </c>
      <c r="AD2617" s="568" t="s">
        <v>76</v>
      </c>
      <c r="AE2617" s="568" t="s">
        <v>76</v>
      </c>
      <c r="AF2617" s="568">
        <v>11</v>
      </c>
      <c r="AG2617" s="568" t="s">
        <v>76</v>
      </c>
      <c r="AH2617" s="567" t="s">
        <v>3206</v>
      </c>
      <c r="AI2617" s="567" t="s">
        <v>1856</v>
      </c>
      <c r="AJ2617" s="568">
        <v>11</v>
      </c>
      <c r="AK2617" s="567" t="s">
        <v>3175</v>
      </c>
      <c r="AL2617" s="568">
        <v>13</v>
      </c>
      <c r="AM2617" s="568" t="s">
        <v>76</v>
      </c>
      <c r="AN2617" s="568">
        <v>8</v>
      </c>
      <c r="AO2617" s="568" t="s">
        <v>76</v>
      </c>
    </row>
    <row r="2618" spans="1:41" ht="15" customHeight="1">
      <c r="A2618" s="2639" t="s">
        <v>388</v>
      </c>
      <c r="B2618" s="2639"/>
      <c r="C2618" s="568"/>
      <c r="D2618" s="568"/>
      <c r="E2618" s="568"/>
      <c r="F2618" s="568"/>
      <c r="G2618" s="568"/>
      <c r="H2618" s="568"/>
      <c r="I2618" s="568"/>
      <c r="J2618" s="568"/>
      <c r="K2618" s="568"/>
      <c r="L2618" s="568"/>
      <c r="M2618" s="568"/>
      <c r="N2618" s="568"/>
      <c r="O2618" s="567" t="s">
        <v>311</v>
      </c>
      <c r="P2618" s="568"/>
      <c r="Q2618" s="567"/>
      <c r="R2618" s="547"/>
      <c r="S2618" s="547"/>
      <c r="T2618" s="547"/>
      <c r="U2618" s="547"/>
      <c r="V2618" s="547"/>
      <c r="W2618" s="547"/>
      <c r="X2618" s="546"/>
      <c r="Y2618" s="547"/>
      <c r="Z2618" s="567"/>
      <c r="AA2618" s="567"/>
      <c r="AB2618" s="568"/>
      <c r="AC2618" s="567"/>
      <c r="AD2618" s="568"/>
      <c r="AE2618" s="568"/>
      <c r="AF2618" s="568"/>
      <c r="AG2618" s="568"/>
      <c r="AH2618" s="567"/>
      <c r="AI2618" s="567"/>
      <c r="AJ2618" s="567"/>
      <c r="AK2618" s="567"/>
      <c r="AL2618" s="567"/>
      <c r="AM2618" s="567"/>
      <c r="AN2618" s="568"/>
      <c r="AO2618" s="568"/>
    </row>
    <row r="2619" spans="1:41" ht="15" customHeight="1">
      <c r="A2619" s="2639" t="s">
        <v>389</v>
      </c>
      <c r="B2619" s="2639"/>
      <c r="C2619" s="568"/>
      <c r="D2619" s="568"/>
      <c r="E2619" s="568"/>
      <c r="F2619" s="568"/>
      <c r="G2619" s="568"/>
      <c r="H2619" s="568"/>
      <c r="I2619" s="568"/>
      <c r="J2619" s="568"/>
      <c r="K2619" s="568"/>
      <c r="L2619" s="568"/>
      <c r="M2619" s="568"/>
      <c r="N2619" s="568"/>
      <c r="O2619" s="567"/>
      <c r="P2619" s="568"/>
      <c r="Q2619" s="567"/>
      <c r="R2619" s="547"/>
      <c r="S2619" s="547"/>
      <c r="T2619" s="547"/>
      <c r="U2619" s="547"/>
      <c r="V2619" s="547"/>
      <c r="W2619" s="547"/>
      <c r="X2619" s="546"/>
      <c r="Y2619" s="547"/>
      <c r="Z2619" s="567"/>
      <c r="AA2619" s="567"/>
      <c r="AB2619" s="568"/>
      <c r="AC2619" s="567"/>
      <c r="AD2619" s="568"/>
      <c r="AE2619" s="568"/>
      <c r="AF2619" s="568"/>
      <c r="AG2619" s="568"/>
      <c r="AH2619" s="567"/>
      <c r="AI2619" s="567"/>
      <c r="AJ2619" s="567"/>
      <c r="AK2619" s="567"/>
      <c r="AL2619" s="567"/>
      <c r="AM2619" s="567"/>
      <c r="AN2619" s="568"/>
      <c r="AO2619" s="568"/>
    </row>
    <row r="2620" spans="1:41" ht="15" customHeight="1">
      <c r="A2620" s="563"/>
      <c r="B2620" s="564" t="s">
        <v>390</v>
      </c>
      <c r="C2620" s="568">
        <v>11.5</v>
      </c>
      <c r="D2620" s="568">
        <v>8</v>
      </c>
      <c r="E2620" s="568">
        <v>10</v>
      </c>
      <c r="F2620" s="568">
        <v>12</v>
      </c>
      <c r="G2620" s="547" t="s">
        <v>1549</v>
      </c>
      <c r="H2620" s="568">
        <v>11.5</v>
      </c>
      <c r="I2620" s="568">
        <v>10</v>
      </c>
      <c r="J2620" s="568">
        <v>11</v>
      </c>
      <c r="K2620" s="568">
        <v>13</v>
      </c>
      <c r="L2620" s="568">
        <v>13</v>
      </c>
      <c r="M2620" s="568">
        <v>13</v>
      </c>
      <c r="N2620" s="568">
        <v>13</v>
      </c>
      <c r="O2620" s="568">
        <v>13</v>
      </c>
      <c r="P2620" s="568">
        <v>13</v>
      </c>
      <c r="Q2620" s="568">
        <v>13</v>
      </c>
      <c r="R2620" s="547">
        <v>13</v>
      </c>
      <c r="S2620" s="547">
        <v>13</v>
      </c>
      <c r="T2620" s="547">
        <v>13</v>
      </c>
      <c r="U2620" s="547">
        <v>13</v>
      </c>
      <c r="V2620" s="547">
        <v>13</v>
      </c>
      <c r="W2620" s="547">
        <v>13</v>
      </c>
      <c r="X2620" s="547">
        <v>11</v>
      </c>
      <c r="Y2620" s="547">
        <v>13</v>
      </c>
      <c r="Z2620" s="568">
        <v>11.5</v>
      </c>
      <c r="AA2620" s="568">
        <v>11.5</v>
      </c>
      <c r="AB2620" s="568">
        <v>13</v>
      </c>
      <c r="AC2620" s="568">
        <v>13</v>
      </c>
      <c r="AD2620" s="568">
        <v>13</v>
      </c>
      <c r="AE2620" s="568">
        <v>13</v>
      </c>
      <c r="AF2620" s="568">
        <v>13</v>
      </c>
      <c r="AG2620" s="568">
        <v>13</v>
      </c>
      <c r="AH2620" s="568">
        <v>13</v>
      </c>
      <c r="AI2620" s="568">
        <v>13</v>
      </c>
      <c r="AJ2620" s="568">
        <v>13</v>
      </c>
      <c r="AK2620" s="568">
        <v>13</v>
      </c>
      <c r="AL2620" s="568">
        <v>13</v>
      </c>
      <c r="AM2620" s="568">
        <v>13</v>
      </c>
      <c r="AN2620" s="568">
        <v>8</v>
      </c>
      <c r="AO2620" s="568">
        <v>13</v>
      </c>
    </row>
    <row r="2621" spans="1:41" ht="15" customHeight="1">
      <c r="A2621" s="563"/>
      <c r="B2621" s="564" t="s">
        <v>391</v>
      </c>
      <c r="C2621" s="568" t="s">
        <v>76</v>
      </c>
      <c r="D2621" s="568">
        <v>11</v>
      </c>
      <c r="E2621" s="568" t="s">
        <v>76</v>
      </c>
      <c r="F2621" s="568" t="s">
        <v>76</v>
      </c>
      <c r="G2621" s="568" t="s">
        <v>76</v>
      </c>
      <c r="H2621" s="568"/>
      <c r="I2621" s="568" t="s">
        <v>76</v>
      </c>
      <c r="J2621" s="568" t="s">
        <v>76</v>
      </c>
      <c r="K2621" s="568" t="s">
        <v>76</v>
      </c>
      <c r="L2621" s="568" t="s">
        <v>76</v>
      </c>
      <c r="M2621" s="568" t="s">
        <v>76</v>
      </c>
      <c r="N2621" s="568" t="s">
        <v>76</v>
      </c>
      <c r="O2621" s="567" t="s">
        <v>76</v>
      </c>
      <c r="P2621" s="568" t="s">
        <v>76</v>
      </c>
      <c r="Q2621" s="568" t="s">
        <v>76</v>
      </c>
      <c r="R2621" s="547"/>
      <c r="S2621" s="547" t="s">
        <v>76</v>
      </c>
      <c r="T2621" s="547" t="s">
        <v>76</v>
      </c>
      <c r="U2621" s="547" t="s">
        <v>76</v>
      </c>
      <c r="V2621" s="547" t="s">
        <v>76</v>
      </c>
      <c r="W2621" s="547" t="s">
        <v>76</v>
      </c>
      <c r="X2621" s="547">
        <v>13</v>
      </c>
      <c r="Y2621" s="547" t="s">
        <v>76</v>
      </c>
      <c r="Z2621" s="568" t="s">
        <v>76</v>
      </c>
      <c r="AA2621" s="568"/>
      <c r="AB2621" s="568" t="s">
        <v>76</v>
      </c>
      <c r="AC2621" s="568" t="s">
        <v>76</v>
      </c>
      <c r="AD2621" s="568" t="s">
        <v>76</v>
      </c>
      <c r="AE2621" s="568" t="s">
        <v>76</v>
      </c>
      <c r="AF2621" s="568" t="s">
        <v>76</v>
      </c>
      <c r="AG2621" s="568" t="s">
        <v>76</v>
      </c>
      <c r="AH2621" s="567" t="s">
        <v>76</v>
      </c>
      <c r="AI2621" s="568" t="s">
        <v>76</v>
      </c>
      <c r="AJ2621" s="568" t="s">
        <v>76</v>
      </c>
      <c r="AK2621" s="567" t="s">
        <v>76</v>
      </c>
      <c r="AL2621" s="568" t="s">
        <v>76</v>
      </c>
      <c r="AM2621" s="568"/>
      <c r="AN2621" s="568" t="s">
        <v>76</v>
      </c>
      <c r="AO2621" s="568">
        <v>13</v>
      </c>
    </row>
    <row r="2622" spans="1:41" ht="15" customHeight="1">
      <c r="A2622" s="2639" t="s">
        <v>400</v>
      </c>
      <c r="B2622" s="2639"/>
      <c r="C2622" s="568"/>
      <c r="D2622" s="568"/>
      <c r="E2622" s="568"/>
      <c r="F2622" s="568"/>
      <c r="G2622" s="568"/>
      <c r="H2622" s="568"/>
      <c r="I2622" s="568"/>
      <c r="J2622" s="568"/>
      <c r="K2622" s="568"/>
      <c r="L2622" s="568"/>
      <c r="M2622" s="568"/>
      <c r="N2622" s="568"/>
      <c r="O2622" s="567"/>
      <c r="P2622" s="568"/>
      <c r="Q2622" s="567"/>
      <c r="R2622" s="547"/>
      <c r="S2622" s="547"/>
      <c r="T2622" s="547"/>
      <c r="U2622" s="547"/>
      <c r="V2622" s="547"/>
      <c r="W2622" s="547"/>
      <c r="X2622" s="547"/>
      <c r="Y2622" s="547"/>
      <c r="Z2622" s="567"/>
      <c r="AA2622" s="567"/>
      <c r="AB2622" s="568"/>
      <c r="AC2622" s="568"/>
      <c r="AD2622" s="568"/>
      <c r="AE2622" s="568"/>
      <c r="AF2622" s="568"/>
      <c r="AG2622" s="568"/>
      <c r="AH2622" s="567"/>
      <c r="AI2622" s="568"/>
      <c r="AJ2622" s="568"/>
      <c r="AK2622" s="567"/>
      <c r="AL2622" s="568"/>
      <c r="AM2622" s="568"/>
      <c r="AN2622" s="568"/>
      <c r="AO2622" s="568"/>
    </row>
    <row r="2623" spans="1:41" ht="15" customHeight="1">
      <c r="B2623" s="564" t="s">
        <v>390</v>
      </c>
      <c r="C2623" s="568">
        <v>15</v>
      </c>
      <c r="D2623" s="568">
        <v>14</v>
      </c>
      <c r="E2623" s="568">
        <v>15</v>
      </c>
      <c r="F2623" s="568">
        <v>15</v>
      </c>
      <c r="G2623" s="568">
        <v>13</v>
      </c>
      <c r="H2623" s="568">
        <v>12.5</v>
      </c>
      <c r="I2623" s="568">
        <v>15</v>
      </c>
      <c r="J2623" s="568">
        <v>15</v>
      </c>
      <c r="K2623" s="568">
        <v>14</v>
      </c>
      <c r="L2623" s="568">
        <v>14</v>
      </c>
      <c r="M2623" s="568">
        <v>14</v>
      </c>
      <c r="N2623" s="568">
        <v>14</v>
      </c>
      <c r="O2623" s="568">
        <v>14</v>
      </c>
      <c r="P2623" s="568" t="s">
        <v>2455</v>
      </c>
      <c r="Q2623" s="568">
        <v>14</v>
      </c>
      <c r="R2623" s="547">
        <v>13</v>
      </c>
      <c r="S2623" s="547">
        <v>14</v>
      </c>
      <c r="T2623" s="547">
        <v>14</v>
      </c>
      <c r="U2623" s="547">
        <v>14.5</v>
      </c>
      <c r="V2623" s="547">
        <v>15</v>
      </c>
      <c r="W2623" s="547">
        <v>14</v>
      </c>
      <c r="X2623" s="547">
        <v>15</v>
      </c>
      <c r="Y2623" s="547">
        <v>14</v>
      </c>
      <c r="Z2623" s="568">
        <v>16.5</v>
      </c>
      <c r="AA2623" s="568">
        <v>14</v>
      </c>
      <c r="AB2623" s="568">
        <v>14</v>
      </c>
      <c r="AC2623" s="568">
        <v>14</v>
      </c>
      <c r="AD2623" s="568">
        <v>14</v>
      </c>
      <c r="AE2623" s="568">
        <v>14</v>
      </c>
      <c r="AF2623" s="568">
        <v>15.5</v>
      </c>
      <c r="AG2623" s="568">
        <v>15.5</v>
      </c>
      <c r="AH2623" s="568">
        <v>14</v>
      </c>
      <c r="AI2623" s="568">
        <v>12.5</v>
      </c>
      <c r="AJ2623" s="568">
        <v>15.5</v>
      </c>
      <c r="AK2623" s="568">
        <v>13</v>
      </c>
      <c r="AL2623" s="568">
        <v>16.5</v>
      </c>
      <c r="AM2623" s="568">
        <v>14.5</v>
      </c>
      <c r="AN2623" s="568">
        <v>13</v>
      </c>
      <c r="AO2623" s="568">
        <v>11.5</v>
      </c>
    </row>
    <row r="2624" spans="1:41" ht="15" customHeight="1">
      <c r="B2624" s="564" t="s">
        <v>391</v>
      </c>
      <c r="C2624" s="568" t="s">
        <v>76</v>
      </c>
      <c r="D2624" s="568" t="s">
        <v>76</v>
      </c>
      <c r="E2624" s="568" t="s">
        <v>76</v>
      </c>
      <c r="F2624" s="568" t="s">
        <v>76</v>
      </c>
      <c r="G2624" s="568" t="s">
        <v>76</v>
      </c>
      <c r="H2624" s="568" t="s">
        <v>76</v>
      </c>
      <c r="I2624" s="568" t="s">
        <v>76</v>
      </c>
      <c r="J2624" s="568" t="s">
        <v>76</v>
      </c>
      <c r="K2624" s="568" t="s">
        <v>76</v>
      </c>
      <c r="L2624" s="568" t="s">
        <v>76</v>
      </c>
      <c r="M2624" s="568" t="s">
        <v>76</v>
      </c>
      <c r="N2624" s="568" t="s">
        <v>76</v>
      </c>
      <c r="O2624" s="568" t="s">
        <v>76</v>
      </c>
      <c r="P2624" s="567" t="s">
        <v>76</v>
      </c>
      <c r="Q2624" s="567" t="s">
        <v>76</v>
      </c>
      <c r="R2624" s="547"/>
      <c r="S2624" s="547" t="s">
        <v>76</v>
      </c>
      <c r="T2624" s="547" t="s">
        <v>76</v>
      </c>
      <c r="U2624" s="547" t="s">
        <v>76</v>
      </c>
      <c r="V2624" s="547" t="s">
        <v>76</v>
      </c>
      <c r="W2624" s="547" t="s">
        <v>76</v>
      </c>
      <c r="X2624" s="547" t="s">
        <v>76</v>
      </c>
      <c r="Y2624" s="547" t="s">
        <v>76</v>
      </c>
      <c r="Z2624" s="568" t="s">
        <v>76</v>
      </c>
      <c r="AA2624" s="568" t="s">
        <v>76</v>
      </c>
      <c r="AB2624" s="568" t="s">
        <v>76</v>
      </c>
      <c r="AC2624" s="568" t="s">
        <v>76</v>
      </c>
      <c r="AD2624" s="568" t="s">
        <v>76</v>
      </c>
      <c r="AE2624" s="568" t="s">
        <v>76</v>
      </c>
      <c r="AF2624" s="568" t="s">
        <v>76</v>
      </c>
      <c r="AG2624" s="568"/>
      <c r="AH2624" s="568" t="s">
        <v>76</v>
      </c>
      <c r="AI2624" s="568">
        <v>14</v>
      </c>
      <c r="AJ2624" s="568" t="s">
        <v>76</v>
      </c>
      <c r="AK2624" s="567" t="s">
        <v>76</v>
      </c>
      <c r="AL2624" s="568" t="s">
        <v>76</v>
      </c>
      <c r="AM2624" s="568"/>
      <c r="AN2624" s="568" t="s">
        <v>76</v>
      </c>
      <c r="AO2624" s="568">
        <v>14</v>
      </c>
    </row>
    <row r="2625" spans="1:41" ht="15" customHeight="1">
      <c r="A2625" s="2639" t="s">
        <v>47</v>
      </c>
      <c r="B2625" s="2639"/>
      <c r="C2625" s="568"/>
      <c r="D2625" s="568"/>
      <c r="E2625" s="568"/>
      <c r="F2625" s="568"/>
      <c r="G2625" s="568"/>
      <c r="H2625" s="568"/>
      <c r="I2625" s="568"/>
      <c r="J2625" s="568"/>
      <c r="K2625" s="568"/>
      <c r="L2625" s="568"/>
      <c r="M2625" s="568"/>
      <c r="N2625" s="568"/>
      <c r="O2625" s="568"/>
      <c r="P2625" s="567"/>
      <c r="Q2625" s="567"/>
      <c r="R2625" s="547" t="s">
        <v>1285</v>
      </c>
      <c r="S2625" s="547"/>
      <c r="T2625" s="547"/>
      <c r="U2625" s="547"/>
      <c r="V2625" s="547"/>
      <c r="W2625" s="547"/>
      <c r="X2625" s="547"/>
      <c r="Y2625" s="547"/>
      <c r="Z2625" s="568"/>
      <c r="AA2625" s="568"/>
      <c r="AB2625" s="568"/>
      <c r="AC2625" s="568"/>
      <c r="AD2625" s="568"/>
      <c r="AE2625" s="568"/>
      <c r="AF2625" s="568"/>
      <c r="AG2625" s="568"/>
      <c r="AH2625" s="568"/>
      <c r="AI2625" s="568"/>
      <c r="AJ2625" s="568"/>
      <c r="AK2625" s="567"/>
      <c r="AL2625" s="568"/>
      <c r="AM2625" s="568"/>
      <c r="AN2625" s="568"/>
      <c r="AO2625" s="568"/>
    </row>
    <row r="2626" spans="1:41" ht="15" customHeight="1">
      <c r="B2626" s="564" t="s">
        <v>390</v>
      </c>
      <c r="C2626" s="568">
        <v>15</v>
      </c>
      <c r="D2626" s="547">
        <v>14</v>
      </c>
      <c r="E2626" s="547">
        <v>13.5</v>
      </c>
      <c r="F2626" s="568">
        <v>15</v>
      </c>
      <c r="G2626" s="547">
        <v>13</v>
      </c>
      <c r="H2626" s="568">
        <v>13</v>
      </c>
      <c r="I2626" s="568">
        <v>15</v>
      </c>
      <c r="J2626" s="568" t="s">
        <v>1538</v>
      </c>
      <c r="K2626" s="568">
        <v>18</v>
      </c>
      <c r="L2626" s="568">
        <v>14</v>
      </c>
      <c r="M2626" s="568">
        <v>15.5</v>
      </c>
      <c r="N2626" s="568">
        <v>15.5</v>
      </c>
      <c r="O2626" s="568">
        <v>14</v>
      </c>
      <c r="P2626" s="568">
        <v>15.5</v>
      </c>
      <c r="Q2626" s="570">
        <v>14</v>
      </c>
      <c r="R2626" s="547">
        <v>14.5</v>
      </c>
      <c r="S2626" s="547">
        <v>14</v>
      </c>
      <c r="T2626" s="547" t="s">
        <v>1648</v>
      </c>
      <c r="U2626" s="547">
        <v>15.5</v>
      </c>
      <c r="V2626" s="547">
        <v>17</v>
      </c>
      <c r="W2626" s="547">
        <v>18.5</v>
      </c>
      <c r="X2626" s="547">
        <v>14.5</v>
      </c>
      <c r="Y2626" s="547">
        <v>16</v>
      </c>
      <c r="Z2626" s="568">
        <v>16.5</v>
      </c>
      <c r="AA2626" s="568">
        <v>15.5</v>
      </c>
      <c r="AB2626" s="568">
        <v>14</v>
      </c>
      <c r="AC2626" s="568">
        <v>16.25</v>
      </c>
      <c r="AD2626" s="568">
        <v>17</v>
      </c>
      <c r="AE2626" s="568">
        <v>14</v>
      </c>
      <c r="AF2626" s="568">
        <v>14</v>
      </c>
      <c r="AG2626" s="568">
        <v>17</v>
      </c>
      <c r="AH2626" s="568">
        <v>14.5</v>
      </c>
      <c r="AI2626" s="568">
        <v>18.5</v>
      </c>
      <c r="AJ2626" s="568">
        <v>17</v>
      </c>
      <c r="AK2626" s="568">
        <v>11.5</v>
      </c>
      <c r="AL2626" s="568">
        <v>16.5</v>
      </c>
      <c r="AM2626" s="568" t="s">
        <v>76</v>
      </c>
      <c r="AN2626" s="568">
        <v>12</v>
      </c>
      <c r="AO2626" s="568">
        <v>13</v>
      </c>
    </row>
    <row r="2627" spans="1:41" ht="15" customHeight="1">
      <c r="B2627" s="564" t="s">
        <v>391</v>
      </c>
      <c r="C2627" s="568" t="s">
        <v>76</v>
      </c>
      <c r="D2627" s="568" t="s">
        <v>76</v>
      </c>
      <c r="E2627" s="568" t="s">
        <v>76</v>
      </c>
      <c r="F2627" s="568" t="s">
        <v>76</v>
      </c>
      <c r="G2627" s="568" t="s">
        <v>76</v>
      </c>
      <c r="H2627" s="568" t="s">
        <v>76</v>
      </c>
      <c r="I2627" s="568" t="s">
        <v>76</v>
      </c>
      <c r="J2627" s="568">
        <v>16</v>
      </c>
      <c r="K2627" s="568" t="s">
        <v>76</v>
      </c>
      <c r="L2627" s="568" t="s">
        <v>76</v>
      </c>
      <c r="M2627" s="568" t="s">
        <v>76</v>
      </c>
      <c r="N2627" s="568" t="s">
        <v>76</v>
      </c>
      <c r="O2627" s="568" t="s">
        <v>76</v>
      </c>
      <c r="P2627" s="567" t="s">
        <v>76</v>
      </c>
      <c r="Q2627" s="567" t="s">
        <v>76</v>
      </c>
      <c r="R2627" s="547" t="s">
        <v>76</v>
      </c>
      <c r="S2627" s="547" t="s">
        <v>76</v>
      </c>
      <c r="T2627" s="547" t="s">
        <v>76</v>
      </c>
      <c r="U2627" s="547" t="s">
        <v>76</v>
      </c>
      <c r="V2627" s="547">
        <v>18</v>
      </c>
      <c r="W2627" s="547" t="s">
        <v>76</v>
      </c>
      <c r="X2627" s="547" t="s">
        <v>76</v>
      </c>
      <c r="Y2627" s="547" t="s">
        <v>76</v>
      </c>
      <c r="Z2627" s="568" t="s">
        <v>76</v>
      </c>
      <c r="AA2627" s="568" t="s">
        <v>76</v>
      </c>
      <c r="AB2627" s="568" t="s">
        <v>76</v>
      </c>
      <c r="AC2627" s="568" t="s">
        <v>3223</v>
      </c>
      <c r="AD2627" s="568" t="s">
        <v>76</v>
      </c>
      <c r="AE2627" s="568" t="s">
        <v>76</v>
      </c>
      <c r="AF2627" s="568" t="s">
        <v>76</v>
      </c>
      <c r="AG2627" s="568" t="s">
        <v>76</v>
      </c>
      <c r="AH2627" s="568" t="s">
        <v>76</v>
      </c>
      <c r="AI2627" s="568" t="s">
        <v>76</v>
      </c>
      <c r="AJ2627" s="568" t="s">
        <v>76</v>
      </c>
      <c r="AK2627" s="567" t="s">
        <v>76</v>
      </c>
      <c r="AL2627" s="568" t="s">
        <v>76</v>
      </c>
      <c r="AM2627" s="568" t="s">
        <v>76</v>
      </c>
      <c r="AN2627" s="568">
        <v>13</v>
      </c>
      <c r="AO2627" s="568">
        <v>16</v>
      </c>
    </row>
    <row r="2628" spans="1:41" ht="15" customHeight="1">
      <c r="A2628" s="2639" t="s">
        <v>407</v>
      </c>
      <c r="B2628" s="2639"/>
      <c r="C2628" s="568"/>
      <c r="D2628" s="568"/>
      <c r="E2628" s="568"/>
      <c r="F2628" s="568"/>
      <c r="G2628" s="568"/>
      <c r="H2628" s="568"/>
      <c r="I2628" s="568"/>
      <c r="J2628" s="568"/>
      <c r="K2628" s="568"/>
      <c r="L2628" s="568"/>
      <c r="M2628" s="568"/>
      <c r="N2628" s="568"/>
      <c r="O2628" s="568"/>
      <c r="P2628" s="567"/>
      <c r="Q2628" s="567"/>
      <c r="R2628" s="547"/>
      <c r="S2628" s="547"/>
      <c r="T2628" s="547"/>
      <c r="U2628" s="547"/>
      <c r="V2628" s="547"/>
      <c r="W2628" s="547"/>
      <c r="X2628" s="547"/>
      <c r="Y2628" s="547"/>
      <c r="Z2628" s="567"/>
      <c r="AA2628" s="567"/>
      <c r="AB2628" s="568"/>
      <c r="AC2628" s="571"/>
      <c r="AD2628" s="568"/>
      <c r="AE2628" s="568"/>
      <c r="AF2628" s="568"/>
      <c r="AG2628" s="568"/>
      <c r="AH2628" s="568"/>
      <c r="AI2628" s="568"/>
      <c r="AJ2628" s="568"/>
      <c r="AK2628" s="567"/>
      <c r="AL2628" s="568"/>
      <c r="AM2628" s="568"/>
      <c r="AN2628" s="568"/>
      <c r="AO2628" s="568"/>
    </row>
    <row r="2629" spans="1:41" ht="15" customHeight="1">
      <c r="A2629" s="565" t="s">
        <v>856</v>
      </c>
      <c r="B2629" s="578" t="s">
        <v>1258</v>
      </c>
      <c r="C2629" s="568"/>
      <c r="D2629" s="568"/>
      <c r="E2629" s="568"/>
      <c r="F2629" s="568"/>
      <c r="G2629" s="568"/>
      <c r="H2629" s="568"/>
      <c r="I2629" s="568"/>
      <c r="J2629" s="568"/>
      <c r="K2629" s="568"/>
      <c r="L2629" s="568"/>
      <c r="M2629" s="568"/>
      <c r="N2629" s="568"/>
      <c r="O2629" s="568"/>
      <c r="P2629" s="567"/>
      <c r="Q2629" s="567"/>
      <c r="R2629" s="547"/>
      <c r="S2629" s="547"/>
      <c r="T2629" s="547"/>
      <c r="U2629" s="547"/>
      <c r="V2629" s="547"/>
      <c r="W2629" s="547"/>
      <c r="X2629" s="547"/>
      <c r="Y2629" s="547"/>
      <c r="Z2629" s="567"/>
      <c r="AA2629" s="567"/>
      <c r="AB2629" s="568"/>
      <c r="AC2629" s="568"/>
      <c r="AD2629" s="568"/>
      <c r="AE2629" s="568"/>
      <c r="AF2629" s="568"/>
      <c r="AG2629" s="568"/>
      <c r="AH2629" s="568"/>
      <c r="AI2629" s="568"/>
      <c r="AJ2629" s="568"/>
      <c r="AK2629" s="567"/>
      <c r="AL2629" s="568"/>
      <c r="AM2629" s="568"/>
      <c r="AN2629" s="568"/>
      <c r="AO2629" s="568"/>
    </row>
    <row r="2630" spans="1:41" ht="15" customHeight="1">
      <c r="A2630" s="565"/>
      <c r="B2630" s="564" t="s">
        <v>401</v>
      </c>
      <c r="C2630" s="568">
        <v>16</v>
      </c>
      <c r="D2630" s="568">
        <v>16</v>
      </c>
      <c r="E2630" s="547">
        <v>17</v>
      </c>
      <c r="F2630" s="568">
        <v>16</v>
      </c>
      <c r="G2630" s="568" t="s">
        <v>1868</v>
      </c>
      <c r="H2630" s="568">
        <v>13.5</v>
      </c>
      <c r="I2630" s="568">
        <v>16</v>
      </c>
      <c r="J2630" s="568">
        <v>16</v>
      </c>
      <c r="K2630" s="568">
        <v>14</v>
      </c>
      <c r="L2630" s="568">
        <v>14</v>
      </c>
      <c r="M2630" s="568">
        <v>14</v>
      </c>
      <c r="N2630" s="568">
        <v>16.5</v>
      </c>
      <c r="O2630" s="568">
        <v>14</v>
      </c>
      <c r="P2630" s="568" t="s">
        <v>2455</v>
      </c>
      <c r="Q2630" s="568">
        <v>14</v>
      </c>
      <c r="R2630" s="547">
        <v>14.5</v>
      </c>
      <c r="S2630" s="547">
        <v>14</v>
      </c>
      <c r="T2630" s="547">
        <v>14</v>
      </c>
      <c r="U2630" s="547">
        <v>15.5</v>
      </c>
      <c r="V2630" s="547" t="s">
        <v>1868</v>
      </c>
      <c r="W2630" s="547">
        <v>14</v>
      </c>
      <c r="X2630" s="547">
        <v>14.5</v>
      </c>
      <c r="Y2630" s="547">
        <v>14</v>
      </c>
      <c r="Z2630" s="568">
        <v>16.5</v>
      </c>
      <c r="AA2630" s="579">
        <v>14</v>
      </c>
      <c r="AB2630" s="568">
        <v>14</v>
      </c>
      <c r="AC2630" s="568">
        <v>14</v>
      </c>
      <c r="AD2630" s="568">
        <v>14</v>
      </c>
      <c r="AE2630" s="568">
        <v>14</v>
      </c>
      <c r="AF2630" s="568">
        <v>14</v>
      </c>
      <c r="AG2630" s="568">
        <v>15.5</v>
      </c>
      <c r="AH2630" s="568">
        <v>14</v>
      </c>
      <c r="AI2630" s="568">
        <v>12.5</v>
      </c>
      <c r="AJ2630" s="568">
        <v>15.5</v>
      </c>
      <c r="AK2630" s="568">
        <v>15</v>
      </c>
      <c r="AL2630" s="568">
        <v>16.5</v>
      </c>
      <c r="AM2630" s="568">
        <v>14.5</v>
      </c>
      <c r="AN2630" s="568">
        <v>13</v>
      </c>
      <c r="AO2630" s="568">
        <v>11.5</v>
      </c>
    </row>
    <row r="2631" spans="1:41" ht="15" customHeight="1">
      <c r="A2631" s="565"/>
      <c r="B2631" s="564" t="s">
        <v>402</v>
      </c>
      <c r="C2631" s="568" t="s">
        <v>76</v>
      </c>
      <c r="D2631" s="568" t="s">
        <v>76</v>
      </c>
      <c r="E2631" s="568" t="s">
        <v>76</v>
      </c>
      <c r="F2631" s="568" t="s">
        <v>76</v>
      </c>
      <c r="G2631" s="568" t="s">
        <v>76</v>
      </c>
      <c r="H2631" s="568" t="s">
        <v>76</v>
      </c>
      <c r="I2631" s="568" t="s">
        <v>76</v>
      </c>
      <c r="J2631" s="568" t="s">
        <v>76</v>
      </c>
      <c r="K2631" s="568" t="s">
        <v>76</v>
      </c>
      <c r="L2631" s="568"/>
      <c r="M2631" s="568" t="s">
        <v>76</v>
      </c>
      <c r="N2631" s="568" t="s">
        <v>76</v>
      </c>
      <c r="O2631" s="568" t="s">
        <v>76</v>
      </c>
      <c r="P2631" s="567" t="s">
        <v>76</v>
      </c>
      <c r="Q2631" s="567" t="s">
        <v>76</v>
      </c>
      <c r="R2631" s="547" t="s">
        <v>76</v>
      </c>
      <c r="S2631" s="547" t="s">
        <v>76</v>
      </c>
      <c r="T2631" s="547" t="s">
        <v>76</v>
      </c>
      <c r="U2631" s="547">
        <v>16</v>
      </c>
      <c r="V2631" s="547" t="s">
        <v>76</v>
      </c>
      <c r="W2631" s="547" t="s">
        <v>76</v>
      </c>
      <c r="X2631" s="547" t="s">
        <v>76</v>
      </c>
      <c r="Y2631" s="547" t="s">
        <v>76</v>
      </c>
      <c r="Z2631" s="568" t="s">
        <v>76</v>
      </c>
      <c r="AA2631" s="568" t="s">
        <v>76</v>
      </c>
      <c r="AB2631" s="567" t="s">
        <v>76</v>
      </c>
      <c r="AC2631" s="568" t="s">
        <v>76</v>
      </c>
      <c r="AD2631" s="568" t="s">
        <v>76</v>
      </c>
      <c r="AE2631" s="568" t="s">
        <v>76</v>
      </c>
      <c r="AF2631" s="568" t="s">
        <v>76</v>
      </c>
      <c r="AG2631" s="568" t="s">
        <v>76</v>
      </c>
      <c r="AH2631" s="568" t="s">
        <v>76</v>
      </c>
      <c r="AI2631" s="568">
        <v>13.5</v>
      </c>
      <c r="AJ2631" s="568" t="s">
        <v>76</v>
      </c>
      <c r="AK2631" s="567" t="s">
        <v>76</v>
      </c>
      <c r="AL2631" s="568" t="s">
        <v>76</v>
      </c>
      <c r="AM2631" s="568">
        <v>14.5</v>
      </c>
      <c r="AN2631" s="568" t="s">
        <v>76</v>
      </c>
      <c r="AO2631" s="568">
        <v>14</v>
      </c>
    </row>
    <row r="2632" spans="1:41" ht="15" customHeight="1">
      <c r="A2632" s="565" t="s">
        <v>1085</v>
      </c>
      <c r="B2632" s="701" t="s">
        <v>1259</v>
      </c>
      <c r="C2632" s="568"/>
      <c r="D2632" s="568"/>
      <c r="E2632" s="568"/>
      <c r="F2632" s="568"/>
      <c r="G2632" s="568"/>
      <c r="H2632" s="568"/>
      <c r="I2632" s="568"/>
      <c r="J2632" s="568"/>
      <c r="K2632" s="568"/>
      <c r="L2632" s="568"/>
      <c r="M2632" s="568"/>
      <c r="N2632" s="568"/>
      <c r="O2632" s="568"/>
      <c r="P2632" s="567"/>
      <c r="Q2632" s="567"/>
      <c r="R2632" s="547"/>
      <c r="S2632" s="547"/>
      <c r="T2632" s="547"/>
      <c r="U2632" s="547"/>
      <c r="V2632" s="547"/>
      <c r="W2632" s="547"/>
      <c r="X2632" s="547"/>
      <c r="Y2632" s="547"/>
      <c r="Z2632" s="568"/>
      <c r="AA2632" s="568"/>
      <c r="AB2632" s="567"/>
      <c r="AC2632" s="568"/>
      <c r="AD2632" s="568"/>
      <c r="AE2632" s="568"/>
      <c r="AF2632" s="568"/>
      <c r="AG2632" s="568"/>
      <c r="AH2632" s="568"/>
      <c r="AI2632" s="568"/>
      <c r="AJ2632" s="568"/>
      <c r="AK2632" s="567"/>
      <c r="AL2632" s="568"/>
      <c r="AM2632" s="568"/>
      <c r="AN2632" s="568"/>
      <c r="AO2632" s="568"/>
    </row>
    <row r="2633" spans="1:41" ht="15" customHeight="1">
      <c r="B2633" s="564" t="s">
        <v>401</v>
      </c>
      <c r="C2633" s="568">
        <v>16</v>
      </c>
      <c r="D2633" s="568">
        <v>16</v>
      </c>
      <c r="E2633" s="568">
        <v>17</v>
      </c>
      <c r="F2633" s="568">
        <v>16</v>
      </c>
      <c r="G2633" s="568" t="s">
        <v>3216</v>
      </c>
      <c r="H2633" s="568">
        <v>13.5</v>
      </c>
      <c r="I2633" s="568">
        <v>16</v>
      </c>
      <c r="J2633" s="547" t="s">
        <v>1538</v>
      </c>
      <c r="K2633" s="568">
        <v>17.5</v>
      </c>
      <c r="L2633" s="568">
        <v>16</v>
      </c>
      <c r="M2633" s="568">
        <v>15.5</v>
      </c>
      <c r="N2633" s="568">
        <v>17.5</v>
      </c>
      <c r="O2633" s="568">
        <v>14</v>
      </c>
      <c r="P2633" s="568">
        <v>15.5</v>
      </c>
      <c r="Q2633" s="568">
        <v>14</v>
      </c>
      <c r="R2633" s="547">
        <v>14.5</v>
      </c>
      <c r="S2633" s="547">
        <v>15.5</v>
      </c>
      <c r="T2633" s="547" t="s">
        <v>1648</v>
      </c>
      <c r="U2633" s="547" t="s">
        <v>76</v>
      </c>
      <c r="V2633" s="547">
        <v>17</v>
      </c>
      <c r="W2633" s="547">
        <v>14</v>
      </c>
      <c r="X2633" s="547">
        <v>14.5</v>
      </c>
      <c r="Y2633" s="547">
        <v>16</v>
      </c>
      <c r="Z2633" s="568">
        <v>17</v>
      </c>
      <c r="AA2633" s="568">
        <v>15.5</v>
      </c>
      <c r="AB2633" s="568">
        <v>14</v>
      </c>
      <c r="AC2633" s="568">
        <v>17.25</v>
      </c>
      <c r="AD2633" s="568">
        <v>17</v>
      </c>
      <c r="AE2633" s="568">
        <v>16.5</v>
      </c>
      <c r="AF2633" s="568">
        <v>14</v>
      </c>
      <c r="AG2633" s="568">
        <v>17</v>
      </c>
      <c r="AH2633" s="568">
        <v>14.5</v>
      </c>
      <c r="AI2633" s="568">
        <v>18</v>
      </c>
      <c r="AJ2633" s="568">
        <v>15.5</v>
      </c>
      <c r="AK2633" s="568">
        <v>14.5</v>
      </c>
      <c r="AL2633" s="568">
        <v>16.5</v>
      </c>
      <c r="AM2633" s="568" t="s">
        <v>76</v>
      </c>
      <c r="AN2633" s="568">
        <v>12</v>
      </c>
      <c r="AO2633" s="568">
        <v>13</v>
      </c>
    </row>
    <row r="2634" spans="1:41" ht="15" customHeight="1">
      <c r="B2634" s="564" t="s">
        <v>402</v>
      </c>
      <c r="C2634" s="568" t="s">
        <v>76</v>
      </c>
      <c r="D2634" s="568" t="s">
        <v>76</v>
      </c>
      <c r="E2634" s="568" t="s">
        <v>76</v>
      </c>
      <c r="F2634" s="568" t="s">
        <v>76</v>
      </c>
      <c r="G2634" s="568" t="s">
        <v>76</v>
      </c>
      <c r="H2634" s="568" t="s">
        <v>76</v>
      </c>
      <c r="I2634" s="568" t="s">
        <v>76</v>
      </c>
      <c r="J2634" s="568" t="s">
        <v>76</v>
      </c>
      <c r="K2634" s="568" t="s">
        <v>76</v>
      </c>
      <c r="L2634" s="568" t="s">
        <v>76</v>
      </c>
      <c r="M2634" s="568" t="s">
        <v>76</v>
      </c>
      <c r="N2634" s="568" t="s">
        <v>76</v>
      </c>
      <c r="O2634" s="568" t="s">
        <v>76</v>
      </c>
      <c r="P2634" s="568" t="s">
        <v>76</v>
      </c>
      <c r="Q2634" s="568" t="s">
        <v>76</v>
      </c>
      <c r="R2634" s="547" t="s">
        <v>76</v>
      </c>
      <c r="S2634" s="547" t="s">
        <v>76</v>
      </c>
      <c r="T2634" s="547" t="s">
        <v>76</v>
      </c>
      <c r="U2634" s="547" t="s">
        <v>76</v>
      </c>
      <c r="V2634" s="547">
        <v>18</v>
      </c>
      <c r="W2634" s="547" t="s">
        <v>76</v>
      </c>
      <c r="X2634" s="547" t="s">
        <v>76</v>
      </c>
      <c r="Y2634" s="547" t="s">
        <v>76</v>
      </c>
      <c r="Z2634" s="568" t="s">
        <v>76</v>
      </c>
      <c r="AA2634" s="568" t="s">
        <v>76</v>
      </c>
      <c r="AB2634" s="568" t="s">
        <v>76</v>
      </c>
      <c r="AC2634" s="568">
        <v>18.25</v>
      </c>
      <c r="AD2634" s="568" t="s">
        <v>76</v>
      </c>
      <c r="AE2634" s="568" t="s">
        <v>76</v>
      </c>
      <c r="AF2634" s="568" t="s">
        <v>76</v>
      </c>
      <c r="AG2634" s="568" t="s">
        <v>76</v>
      </c>
      <c r="AH2634" s="568" t="s">
        <v>76</v>
      </c>
      <c r="AI2634" s="568" t="s">
        <v>76</v>
      </c>
      <c r="AJ2634" s="568" t="s">
        <v>76</v>
      </c>
      <c r="AK2634" s="568" t="s">
        <v>76</v>
      </c>
      <c r="AL2634" s="568" t="s">
        <v>76</v>
      </c>
      <c r="AM2634" s="568" t="s">
        <v>76</v>
      </c>
      <c r="AN2634" s="568">
        <v>13</v>
      </c>
      <c r="AO2634" s="568">
        <v>16</v>
      </c>
    </row>
    <row r="2635" spans="1:41" s="551" customFormat="1" ht="15" customHeight="1">
      <c r="A2635" s="2639" t="s">
        <v>211</v>
      </c>
      <c r="B2635" s="2639"/>
      <c r="C2635" s="568">
        <v>7</v>
      </c>
      <c r="D2635" s="568">
        <v>9</v>
      </c>
      <c r="E2635" s="568">
        <v>7</v>
      </c>
      <c r="F2635" s="568">
        <v>9</v>
      </c>
      <c r="G2635" s="568">
        <v>7</v>
      </c>
      <c r="H2635" s="568">
        <v>7</v>
      </c>
      <c r="I2635" s="568">
        <v>7</v>
      </c>
      <c r="J2635" s="568">
        <v>7</v>
      </c>
      <c r="K2635" s="568">
        <v>7</v>
      </c>
      <c r="L2635" s="568">
        <v>7</v>
      </c>
      <c r="M2635" s="568">
        <v>7</v>
      </c>
      <c r="N2635" s="568">
        <v>7</v>
      </c>
      <c r="O2635" s="568">
        <v>7</v>
      </c>
      <c r="P2635" s="568">
        <v>7</v>
      </c>
      <c r="Q2635" s="568">
        <v>7</v>
      </c>
      <c r="R2635" s="547">
        <v>7</v>
      </c>
      <c r="S2635" s="547">
        <v>7</v>
      </c>
      <c r="T2635" s="547">
        <v>7</v>
      </c>
      <c r="U2635" s="547">
        <v>7</v>
      </c>
      <c r="V2635" s="547">
        <v>7</v>
      </c>
      <c r="W2635" s="547">
        <v>7</v>
      </c>
      <c r="X2635" s="547">
        <v>7</v>
      </c>
      <c r="Y2635" s="547">
        <v>7</v>
      </c>
      <c r="Z2635" s="568">
        <v>7</v>
      </c>
      <c r="AA2635" s="568">
        <v>7</v>
      </c>
      <c r="AB2635" s="568">
        <v>7</v>
      </c>
      <c r="AC2635" s="568">
        <v>7</v>
      </c>
      <c r="AD2635" s="568">
        <v>7</v>
      </c>
      <c r="AE2635" s="568">
        <v>7</v>
      </c>
      <c r="AF2635" s="568">
        <v>7</v>
      </c>
      <c r="AG2635" s="568">
        <v>7</v>
      </c>
      <c r="AH2635" s="568">
        <v>7</v>
      </c>
      <c r="AI2635" s="568">
        <v>7</v>
      </c>
      <c r="AJ2635" s="568">
        <v>7</v>
      </c>
      <c r="AK2635" s="568">
        <v>7</v>
      </c>
      <c r="AL2635" s="568">
        <v>7</v>
      </c>
      <c r="AM2635" s="568">
        <v>7</v>
      </c>
      <c r="AN2635" s="568">
        <v>7</v>
      </c>
      <c r="AO2635" s="568" t="s">
        <v>76</v>
      </c>
    </row>
    <row r="2636" spans="1:41" ht="15" customHeight="1">
      <c r="A2636" s="2639" t="s">
        <v>408</v>
      </c>
      <c r="B2636" s="2639"/>
      <c r="C2636" s="568"/>
      <c r="D2636" s="568"/>
      <c r="E2636" s="568"/>
      <c r="F2636" s="568"/>
      <c r="G2636" s="568"/>
      <c r="H2636" s="568"/>
      <c r="I2636" s="568"/>
      <c r="J2636" s="568"/>
      <c r="K2636" s="568"/>
      <c r="L2636" s="568"/>
      <c r="M2636" s="568"/>
      <c r="N2636" s="568"/>
      <c r="O2636" s="568"/>
      <c r="P2636" s="567"/>
      <c r="Q2636" s="567"/>
      <c r="R2636" s="547"/>
      <c r="S2636" s="547"/>
      <c r="T2636" s="547"/>
      <c r="U2636" s="547"/>
      <c r="V2636" s="547"/>
      <c r="W2636" s="546"/>
      <c r="X2636" s="546"/>
      <c r="Y2636" s="547"/>
      <c r="Z2636" s="567"/>
      <c r="AA2636" s="567"/>
      <c r="AB2636" s="567"/>
      <c r="AC2636" s="567"/>
      <c r="AD2636" s="568"/>
      <c r="AE2636" s="568"/>
      <c r="AF2636" s="568"/>
      <c r="AG2636" s="568"/>
      <c r="AH2636" s="568"/>
      <c r="AI2636" s="568"/>
      <c r="AJ2636" s="568"/>
      <c r="AK2636" s="567"/>
      <c r="AL2636" s="568"/>
      <c r="AM2636" s="568"/>
      <c r="AN2636" s="568"/>
      <c r="AO2636" s="568"/>
    </row>
    <row r="2637" spans="1:41" ht="15" customHeight="1">
      <c r="B2637" s="564" t="s">
        <v>390</v>
      </c>
      <c r="C2637" s="568">
        <v>14</v>
      </c>
      <c r="D2637" s="568">
        <v>16</v>
      </c>
      <c r="E2637" s="547">
        <v>17</v>
      </c>
      <c r="F2637" s="568">
        <v>16</v>
      </c>
      <c r="G2637" s="568" t="s">
        <v>1868</v>
      </c>
      <c r="H2637" s="568">
        <v>14</v>
      </c>
      <c r="I2637" s="568">
        <v>16</v>
      </c>
      <c r="J2637" s="547">
        <v>17</v>
      </c>
      <c r="K2637" s="568">
        <v>17</v>
      </c>
      <c r="L2637" s="568" t="s">
        <v>1908</v>
      </c>
      <c r="M2637" s="568">
        <v>15.5</v>
      </c>
      <c r="N2637" s="568">
        <v>17.5</v>
      </c>
      <c r="O2637" s="568">
        <v>14</v>
      </c>
      <c r="P2637" s="568" t="s">
        <v>2455</v>
      </c>
      <c r="Q2637" s="568">
        <v>15</v>
      </c>
      <c r="R2637" s="547">
        <v>14.5</v>
      </c>
      <c r="S2637" s="547">
        <v>16.5</v>
      </c>
      <c r="T2637" s="547" t="s">
        <v>1872</v>
      </c>
      <c r="U2637" s="547">
        <v>16</v>
      </c>
      <c r="V2637" s="547">
        <v>17</v>
      </c>
      <c r="W2637" s="547">
        <v>16.5</v>
      </c>
      <c r="X2637" s="547">
        <v>14.5</v>
      </c>
      <c r="Y2637" s="547">
        <v>15.5</v>
      </c>
      <c r="Z2637" s="568">
        <v>17</v>
      </c>
      <c r="AA2637" s="568">
        <v>15</v>
      </c>
      <c r="AB2637" s="568">
        <v>14</v>
      </c>
      <c r="AC2637" s="568">
        <v>12.5</v>
      </c>
      <c r="AD2637" s="568">
        <v>17</v>
      </c>
      <c r="AE2637" s="568">
        <v>16.5</v>
      </c>
      <c r="AF2637" s="568">
        <v>15.5</v>
      </c>
      <c r="AG2637" s="568">
        <v>15.5</v>
      </c>
      <c r="AH2637" s="568">
        <v>15</v>
      </c>
      <c r="AI2637" s="568">
        <v>12.5</v>
      </c>
      <c r="AJ2637" s="568">
        <v>17</v>
      </c>
      <c r="AK2637" s="568">
        <v>16.5</v>
      </c>
      <c r="AL2637" s="568">
        <v>17</v>
      </c>
      <c r="AM2637" s="568">
        <v>14</v>
      </c>
      <c r="AN2637" s="568">
        <v>13</v>
      </c>
      <c r="AO2637" s="568">
        <v>11.5</v>
      </c>
    </row>
    <row r="2638" spans="1:41" ht="15" customHeight="1">
      <c r="B2638" s="564" t="s">
        <v>391</v>
      </c>
      <c r="C2638" s="568" t="s">
        <v>76</v>
      </c>
      <c r="D2638" s="568" t="s">
        <v>76</v>
      </c>
      <c r="E2638" s="568" t="s">
        <v>76</v>
      </c>
      <c r="F2638" s="568" t="s">
        <v>76</v>
      </c>
      <c r="G2638" s="568" t="s">
        <v>76</v>
      </c>
      <c r="H2638" s="568" t="s">
        <v>76</v>
      </c>
      <c r="I2638" s="568" t="s">
        <v>76</v>
      </c>
      <c r="J2638" s="568" t="s">
        <v>76</v>
      </c>
      <c r="K2638" s="568">
        <v>18</v>
      </c>
      <c r="L2638" s="568" t="s">
        <v>76</v>
      </c>
      <c r="M2638" s="568" t="s">
        <v>76</v>
      </c>
      <c r="N2638" s="568" t="s">
        <v>76</v>
      </c>
      <c r="O2638" s="568" t="s">
        <v>76</v>
      </c>
      <c r="P2638" s="567" t="s">
        <v>76</v>
      </c>
      <c r="Q2638" s="567" t="s">
        <v>76</v>
      </c>
      <c r="R2638" s="547"/>
      <c r="S2638" s="547" t="s">
        <v>76</v>
      </c>
      <c r="T2638" s="547" t="s">
        <v>76</v>
      </c>
      <c r="U2638" s="547" t="s">
        <v>76</v>
      </c>
      <c r="V2638" s="547" t="s">
        <v>76</v>
      </c>
      <c r="W2638" s="546" t="s">
        <v>76</v>
      </c>
      <c r="X2638" s="546" t="s">
        <v>76</v>
      </c>
      <c r="Y2638" s="546" t="s">
        <v>76</v>
      </c>
      <c r="Z2638" s="568" t="s">
        <v>76</v>
      </c>
      <c r="AA2638" s="568" t="s">
        <v>76</v>
      </c>
      <c r="AB2638" s="567" t="s">
        <v>76</v>
      </c>
      <c r="AC2638" s="568">
        <v>15.5</v>
      </c>
      <c r="AD2638" s="568" t="s">
        <v>76</v>
      </c>
      <c r="AE2638" s="568" t="s">
        <v>76</v>
      </c>
      <c r="AF2638" s="568" t="s">
        <v>76</v>
      </c>
      <c r="AG2638" s="568" t="s">
        <v>76</v>
      </c>
      <c r="AH2638" s="568" t="s">
        <v>76</v>
      </c>
      <c r="AI2638" s="568">
        <v>13.5</v>
      </c>
      <c r="AJ2638" s="568" t="s">
        <v>76</v>
      </c>
      <c r="AK2638" s="567" t="s">
        <v>76</v>
      </c>
      <c r="AL2638" s="568" t="s">
        <v>76</v>
      </c>
      <c r="AM2638" s="568">
        <v>14.5</v>
      </c>
      <c r="AN2638" s="568" t="s">
        <v>76</v>
      </c>
      <c r="AO2638" s="568">
        <v>14</v>
      </c>
    </row>
    <row r="2639" spans="1:41" ht="15" customHeight="1">
      <c r="A2639" s="2639" t="s">
        <v>409</v>
      </c>
      <c r="B2639" s="2639"/>
      <c r="C2639" s="568"/>
      <c r="D2639" s="568"/>
      <c r="E2639" s="568"/>
      <c r="F2639" s="568"/>
      <c r="G2639" s="568"/>
      <c r="H2639" s="568"/>
      <c r="I2639" s="568"/>
      <c r="J2639" s="568"/>
      <c r="K2639" s="568"/>
      <c r="L2639" s="568"/>
      <c r="M2639" s="568"/>
      <c r="N2639" s="568"/>
      <c r="O2639" s="568"/>
      <c r="P2639" s="567"/>
      <c r="Q2639" s="567"/>
      <c r="R2639" s="547"/>
      <c r="S2639" s="547"/>
      <c r="T2639" s="547"/>
      <c r="U2639" s="547"/>
      <c r="V2639" s="547"/>
      <c r="W2639" s="546"/>
      <c r="X2639" s="546"/>
      <c r="Y2639" s="546"/>
      <c r="Z2639" s="568"/>
      <c r="AA2639" s="568"/>
      <c r="AB2639" s="567"/>
      <c r="AC2639" s="568"/>
      <c r="AD2639" s="568"/>
      <c r="AE2639" s="568"/>
      <c r="AF2639" s="568"/>
      <c r="AG2639" s="568"/>
      <c r="AH2639" s="568"/>
      <c r="AI2639" s="568"/>
      <c r="AJ2639" s="568"/>
      <c r="AK2639" s="567" t="s">
        <v>1285</v>
      </c>
      <c r="AL2639" s="568"/>
      <c r="AM2639" s="568"/>
      <c r="AN2639" s="568"/>
      <c r="AO2639" s="568"/>
    </row>
    <row r="2640" spans="1:41" ht="15" customHeight="1">
      <c r="B2640" s="564" t="s">
        <v>390</v>
      </c>
      <c r="C2640" s="568">
        <v>17</v>
      </c>
      <c r="D2640" s="568">
        <v>16</v>
      </c>
      <c r="E2640" s="568">
        <v>18</v>
      </c>
      <c r="F2640" s="568">
        <v>16</v>
      </c>
      <c r="G2640" s="568" t="s">
        <v>76</v>
      </c>
      <c r="H2640" s="568" t="s">
        <v>76</v>
      </c>
      <c r="I2640" s="568">
        <v>16</v>
      </c>
      <c r="J2640" s="568">
        <v>17</v>
      </c>
      <c r="K2640" s="568">
        <v>17</v>
      </c>
      <c r="L2640" s="568">
        <v>16</v>
      </c>
      <c r="M2640" s="568">
        <v>16.5</v>
      </c>
      <c r="N2640" s="568">
        <v>18</v>
      </c>
      <c r="O2640" s="568">
        <v>16.5</v>
      </c>
      <c r="P2640" s="568">
        <v>16.5</v>
      </c>
      <c r="Q2640" s="568" t="s">
        <v>1614</v>
      </c>
      <c r="R2640" s="547">
        <v>13.5</v>
      </c>
      <c r="S2640" s="547">
        <v>15.5</v>
      </c>
      <c r="T2640" s="547" t="s">
        <v>1884</v>
      </c>
      <c r="U2640" s="547">
        <v>16</v>
      </c>
      <c r="V2640" s="547">
        <v>18</v>
      </c>
      <c r="W2640" s="547">
        <v>16.5</v>
      </c>
      <c r="X2640" s="547">
        <v>16</v>
      </c>
      <c r="Y2640" s="547">
        <v>14</v>
      </c>
      <c r="Z2640" s="568">
        <v>15.5</v>
      </c>
      <c r="AA2640" s="568">
        <v>15</v>
      </c>
      <c r="AB2640" s="568">
        <v>14</v>
      </c>
      <c r="AC2640" s="568">
        <v>11.5</v>
      </c>
      <c r="AD2640" s="568">
        <v>17</v>
      </c>
      <c r="AE2640" s="568">
        <v>14.5</v>
      </c>
      <c r="AF2640" s="568">
        <v>15.5</v>
      </c>
      <c r="AG2640" s="568">
        <v>18</v>
      </c>
      <c r="AH2640" s="568">
        <v>15</v>
      </c>
      <c r="AI2640" s="568">
        <v>15.75</v>
      </c>
      <c r="AJ2640" s="568">
        <v>15.5</v>
      </c>
      <c r="AK2640" s="568" t="s">
        <v>76</v>
      </c>
      <c r="AL2640" s="568" t="s">
        <v>76</v>
      </c>
      <c r="AM2640" s="568" t="s">
        <v>76</v>
      </c>
      <c r="AN2640" s="568">
        <v>13</v>
      </c>
      <c r="AO2640" s="568">
        <v>10</v>
      </c>
    </row>
    <row r="2641" spans="1:41" ht="15" customHeight="1">
      <c r="B2641" s="564" t="s">
        <v>391</v>
      </c>
      <c r="C2641" s="568" t="s">
        <v>76</v>
      </c>
      <c r="D2641" s="568" t="s">
        <v>76</v>
      </c>
      <c r="E2641" s="568" t="s">
        <v>76</v>
      </c>
      <c r="F2641" s="568" t="s">
        <v>76</v>
      </c>
      <c r="G2641" s="568" t="s">
        <v>76</v>
      </c>
      <c r="H2641" s="568" t="s">
        <v>76</v>
      </c>
      <c r="I2641" s="568" t="s">
        <v>76</v>
      </c>
      <c r="J2641" s="568" t="s">
        <v>76</v>
      </c>
      <c r="K2641" s="568">
        <v>16.5</v>
      </c>
      <c r="L2641" s="568" t="s">
        <v>76</v>
      </c>
      <c r="M2641" s="568" t="s">
        <v>76</v>
      </c>
      <c r="N2641" s="568" t="s">
        <v>76</v>
      </c>
      <c r="O2641" s="567" t="s">
        <v>76</v>
      </c>
      <c r="P2641" s="568" t="s">
        <v>76</v>
      </c>
      <c r="Q2641" s="568" t="s">
        <v>76</v>
      </c>
      <c r="R2641" s="547"/>
      <c r="S2641" s="547" t="s">
        <v>76</v>
      </c>
      <c r="T2641" s="547" t="s">
        <v>76</v>
      </c>
      <c r="U2641" s="547" t="s">
        <v>76</v>
      </c>
      <c r="V2641" s="547" t="s">
        <v>76</v>
      </c>
      <c r="W2641" s="547" t="s">
        <v>76</v>
      </c>
      <c r="X2641" s="547" t="s">
        <v>76</v>
      </c>
      <c r="Y2641" s="547" t="s">
        <v>76</v>
      </c>
      <c r="Z2641" s="568" t="s">
        <v>76</v>
      </c>
      <c r="AA2641" s="568" t="s">
        <v>76</v>
      </c>
      <c r="AB2641" s="568">
        <v>16.5</v>
      </c>
      <c r="AC2641" s="568">
        <v>14.5</v>
      </c>
      <c r="AD2641" s="568" t="s">
        <v>76</v>
      </c>
      <c r="AE2641" s="568">
        <v>16.5</v>
      </c>
      <c r="AF2641" s="568" t="s">
        <v>76</v>
      </c>
      <c r="AG2641" s="568" t="s">
        <v>76</v>
      </c>
      <c r="AH2641" s="568" t="s">
        <v>76</v>
      </c>
      <c r="AI2641" s="568" t="s">
        <v>76</v>
      </c>
      <c r="AJ2641" s="568" t="s">
        <v>76</v>
      </c>
      <c r="AK2641" s="567" t="s">
        <v>76</v>
      </c>
      <c r="AL2641" s="568" t="s">
        <v>76</v>
      </c>
      <c r="AM2641" s="568" t="s">
        <v>76</v>
      </c>
      <c r="AN2641" s="568" t="s">
        <v>76</v>
      </c>
      <c r="AO2641" s="568">
        <v>13</v>
      </c>
    </row>
    <row r="2642" spans="1:41" ht="15" customHeight="1">
      <c r="A2642" s="2639" t="s">
        <v>410</v>
      </c>
      <c r="B2642" s="2639"/>
      <c r="C2642" s="568"/>
      <c r="D2642" s="568"/>
      <c r="E2642" s="568"/>
      <c r="F2642" s="568"/>
      <c r="G2642" s="568"/>
      <c r="H2642" s="568"/>
      <c r="I2642" s="568"/>
      <c r="J2642" s="568"/>
      <c r="K2642" s="568"/>
      <c r="L2642" s="568"/>
      <c r="M2642" s="568"/>
      <c r="N2642" s="568"/>
      <c r="O2642" s="567"/>
      <c r="P2642" s="568"/>
      <c r="Q2642" s="567"/>
      <c r="R2642" s="547"/>
      <c r="S2642" s="547"/>
      <c r="T2642" s="547"/>
      <c r="U2642" s="547"/>
      <c r="V2642" s="547"/>
      <c r="W2642" s="547"/>
      <c r="X2642" s="547"/>
      <c r="Y2642" s="547"/>
      <c r="Z2642" s="568"/>
      <c r="AA2642" s="568"/>
      <c r="AB2642" s="567"/>
      <c r="AC2642" s="567"/>
      <c r="AD2642" s="568"/>
      <c r="AE2642" s="568"/>
      <c r="AF2642" s="568"/>
      <c r="AG2642" s="568"/>
      <c r="AH2642" s="568"/>
      <c r="AI2642" s="568"/>
      <c r="AJ2642" s="568"/>
      <c r="AK2642" s="567"/>
      <c r="AL2642" s="568"/>
      <c r="AM2642" s="568"/>
      <c r="AN2642" s="568"/>
      <c r="AO2642" s="568"/>
    </row>
    <row r="2643" spans="1:41" ht="15" customHeight="1">
      <c r="B2643" s="564" t="s">
        <v>390</v>
      </c>
      <c r="C2643" s="568">
        <v>17</v>
      </c>
      <c r="D2643" s="568">
        <v>16</v>
      </c>
      <c r="E2643" s="568">
        <v>17</v>
      </c>
      <c r="F2643" s="568">
        <v>16</v>
      </c>
      <c r="G2643" s="568">
        <v>16</v>
      </c>
      <c r="H2643" s="568">
        <v>16</v>
      </c>
      <c r="I2643" s="568">
        <v>16</v>
      </c>
      <c r="J2643" s="568">
        <v>18</v>
      </c>
      <c r="K2643" s="568">
        <v>17</v>
      </c>
      <c r="L2643" s="568">
        <v>16.5</v>
      </c>
      <c r="M2643" s="568">
        <v>19.5</v>
      </c>
      <c r="N2643" s="568">
        <v>18</v>
      </c>
      <c r="O2643" s="568">
        <v>20</v>
      </c>
      <c r="P2643" s="568">
        <v>15.5</v>
      </c>
      <c r="Q2643" s="567" t="s">
        <v>1343</v>
      </c>
      <c r="R2643" s="547">
        <v>16</v>
      </c>
      <c r="S2643" s="547">
        <v>16.5</v>
      </c>
      <c r="T2643" s="547" t="s">
        <v>1649</v>
      </c>
      <c r="U2643" s="547">
        <v>16.5</v>
      </c>
      <c r="V2643" s="547" t="s">
        <v>2336</v>
      </c>
      <c r="W2643" s="547">
        <v>18.5</v>
      </c>
      <c r="X2643" s="547" t="s">
        <v>3202</v>
      </c>
      <c r="Y2643" s="547">
        <v>18</v>
      </c>
      <c r="Z2643" s="568">
        <v>18.5</v>
      </c>
      <c r="AA2643" s="568">
        <v>18.5</v>
      </c>
      <c r="AB2643" s="568">
        <v>19</v>
      </c>
      <c r="AC2643" s="568">
        <v>14.5</v>
      </c>
      <c r="AD2643" s="568">
        <v>17</v>
      </c>
      <c r="AE2643" s="568">
        <v>18</v>
      </c>
      <c r="AF2643" s="568" t="s">
        <v>2456</v>
      </c>
      <c r="AG2643" s="568">
        <v>18</v>
      </c>
      <c r="AH2643" s="568">
        <v>16</v>
      </c>
      <c r="AI2643" s="568">
        <v>16.5</v>
      </c>
      <c r="AJ2643" s="568">
        <v>17</v>
      </c>
      <c r="AK2643" s="568">
        <v>16.5</v>
      </c>
      <c r="AL2643" s="568">
        <v>19.5</v>
      </c>
      <c r="AM2643" s="568" t="s">
        <v>76</v>
      </c>
      <c r="AN2643" s="568">
        <v>13</v>
      </c>
      <c r="AO2643" s="568">
        <v>16</v>
      </c>
    </row>
    <row r="2644" spans="1:41" ht="15" customHeight="1">
      <c r="B2644" s="564" t="s">
        <v>391</v>
      </c>
      <c r="C2644" s="568" t="s">
        <v>76</v>
      </c>
      <c r="D2644" s="568" t="s">
        <v>76</v>
      </c>
      <c r="E2644" s="568" t="s">
        <v>76</v>
      </c>
      <c r="F2644" s="568" t="s">
        <v>76</v>
      </c>
      <c r="G2644" s="568" t="s">
        <v>76</v>
      </c>
      <c r="H2644" s="568" t="s">
        <v>76</v>
      </c>
      <c r="I2644" s="568" t="s">
        <v>76</v>
      </c>
      <c r="J2644" s="568" t="s">
        <v>76</v>
      </c>
      <c r="K2644" s="568">
        <v>20.5</v>
      </c>
      <c r="L2644" s="568" t="s">
        <v>76</v>
      </c>
      <c r="M2644" s="568" t="s">
        <v>76</v>
      </c>
      <c r="N2644" s="568" t="s">
        <v>3224</v>
      </c>
      <c r="O2644" s="567" t="s">
        <v>76</v>
      </c>
      <c r="P2644" s="567" t="s">
        <v>76</v>
      </c>
      <c r="Q2644" s="567" t="s">
        <v>76</v>
      </c>
      <c r="R2644" s="547">
        <v>19.5</v>
      </c>
      <c r="S2644" s="547" t="s">
        <v>76</v>
      </c>
      <c r="T2644" s="547" t="s">
        <v>76</v>
      </c>
      <c r="U2644" s="547" t="s">
        <v>76</v>
      </c>
      <c r="V2644" s="547" t="s">
        <v>76</v>
      </c>
      <c r="W2644" s="547" t="s">
        <v>76</v>
      </c>
      <c r="X2644" s="547" t="s">
        <v>76</v>
      </c>
      <c r="Y2644" s="547" t="s">
        <v>76</v>
      </c>
      <c r="Z2644" s="568" t="s">
        <v>76</v>
      </c>
      <c r="AA2644" s="568" t="s">
        <v>76</v>
      </c>
      <c r="AB2644" s="568" t="s">
        <v>76</v>
      </c>
      <c r="AC2644" s="568" t="s">
        <v>1870</v>
      </c>
      <c r="AD2644" s="568" t="s">
        <v>76</v>
      </c>
      <c r="AE2644" s="568" t="s">
        <v>76</v>
      </c>
      <c r="AF2644" s="568" t="s">
        <v>76</v>
      </c>
      <c r="AG2644" s="568" t="s">
        <v>76</v>
      </c>
      <c r="AH2644" s="568">
        <v>18.5</v>
      </c>
      <c r="AI2644" s="568">
        <v>20</v>
      </c>
      <c r="AJ2644" s="568" t="s">
        <v>76</v>
      </c>
      <c r="AK2644" s="567" t="s">
        <v>76</v>
      </c>
      <c r="AL2644" s="568" t="s">
        <v>76</v>
      </c>
      <c r="AM2644" s="568" t="s">
        <v>76</v>
      </c>
      <c r="AN2644" s="568">
        <v>16</v>
      </c>
      <c r="AO2644" s="568">
        <v>19</v>
      </c>
    </row>
    <row r="2645" spans="1:41" ht="15" customHeight="1">
      <c r="A2645" s="2639" t="s">
        <v>411</v>
      </c>
      <c r="B2645" s="2639"/>
      <c r="C2645" s="568"/>
      <c r="D2645" s="568"/>
      <c r="E2645" s="568"/>
      <c r="F2645" s="568"/>
      <c r="G2645" s="568"/>
      <c r="H2645" s="568"/>
      <c r="I2645" s="568"/>
      <c r="J2645" s="568"/>
      <c r="K2645" s="568"/>
      <c r="L2645" s="568"/>
      <c r="M2645" s="568"/>
      <c r="N2645" s="568"/>
      <c r="O2645" s="567"/>
      <c r="P2645" s="567"/>
      <c r="Q2645" s="567"/>
      <c r="R2645" s="547"/>
      <c r="S2645" s="547"/>
      <c r="T2645" s="547"/>
      <c r="U2645" s="547"/>
      <c r="V2645" s="547"/>
      <c r="W2645" s="547"/>
      <c r="X2645" s="547"/>
      <c r="Y2645" s="547"/>
      <c r="Z2645" s="568"/>
      <c r="AA2645" s="568"/>
      <c r="AB2645" s="568"/>
      <c r="AC2645" s="568"/>
      <c r="AD2645" s="568"/>
      <c r="AE2645" s="568"/>
      <c r="AF2645" s="568"/>
      <c r="AG2645" s="568"/>
      <c r="AH2645" s="568"/>
      <c r="AI2645" s="568"/>
      <c r="AJ2645" s="568"/>
      <c r="AK2645" s="567"/>
      <c r="AL2645" s="568"/>
      <c r="AM2645" s="568"/>
      <c r="AN2645" s="568"/>
      <c r="AO2645" s="568"/>
    </row>
    <row r="2646" spans="1:41" ht="15" customHeight="1">
      <c r="B2646" s="564" t="s">
        <v>390</v>
      </c>
      <c r="C2646" s="568">
        <v>15</v>
      </c>
      <c r="D2646" s="568">
        <v>16</v>
      </c>
      <c r="E2646" s="547">
        <v>14.5</v>
      </c>
      <c r="F2646" s="568">
        <v>14</v>
      </c>
      <c r="G2646" s="547" t="s">
        <v>1550</v>
      </c>
      <c r="H2646" s="568">
        <v>13.5</v>
      </c>
      <c r="I2646" s="568">
        <v>13.5</v>
      </c>
      <c r="J2646" s="547" t="s">
        <v>2336</v>
      </c>
      <c r="K2646" s="568">
        <v>17.5</v>
      </c>
      <c r="L2646" s="568" t="s">
        <v>1614</v>
      </c>
      <c r="M2646" s="568">
        <v>10</v>
      </c>
      <c r="N2646" s="568">
        <v>17</v>
      </c>
      <c r="O2646" s="568" t="s">
        <v>2903</v>
      </c>
      <c r="P2646" s="568" t="s">
        <v>2528</v>
      </c>
      <c r="Q2646" s="568">
        <v>15</v>
      </c>
      <c r="R2646" s="547">
        <v>14.5</v>
      </c>
      <c r="S2646" s="547">
        <v>14.5</v>
      </c>
      <c r="T2646" s="547" t="s">
        <v>1650</v>
      </c>
      <c r="U2646" s="547">
        <v>16.5</v>
      </c>
      <c r="V2646" s="546" t="s">
        <v>1343</v>
      </c>
      <c r="W2646" s="547">
        <v>17.5</v>
      </c>
      <c r="X2646" s="547">
        <v>16</v>
      </c>
      <c r="Y2646" s="547">
        <v>15.5</v>
      </c>
      <c r="Z2646" s="568">
        <v>17.5</v>
      </c>
      <c r="AA2646" s="568">
        <v>15.5</v>
      </c>
      <c r="AB2646" s="568">
        <v>18</v>
      </c>
      <c r="AC2646" s="568">
        <v>10.5</v>
      </c>
      <c r="AD2646" s="568">
        <v>17</v>
      </c>
      <c r="AE2646" s="568">
        <v>17</v>
      </c>
      <c r="AF2646" s="568">
        <v>15.5</v>
      </c>
      <c r="AG2646" s="568" t="s">
        <v>3225</v>
      </c>
      <c r="AH2646" s="568">
        <v>14</v>
      </c>
      <c r="AI2646" s="568">
        <v>9.5</v>
      </c>
      <c r="AJ2646" s="568">
        <v>16</v>
      </c>
      <c r="AK2646" s="568">
        <v>14.5</v>
      </c>
      <c r="AL2646" s="568">
        <v>17</v>
      </c>
      <c r="AM2646" s="568">
        <v>12.5</v>
      </c>
      <c r="AN2646" s="568" t="s">
        <v>76</v>
      </c>
      <c r="AO2646" s="568">
        <v>10</v>
      </c>
    </row>
    <row r="2647" spans="1:41" ht="15" customHeight="1">
      <c r="A2647" s="517"/>
      <c r="B2647" s="566" t="s">
        <v>391</v>
      </c>
      <c r="C2647" s="572" t="s">
        <v>76</v>
      </c>
      <c r="D2647" s="572" t="s">
        <v>76</v>
      </c>
      <c r="E2647" s="572" t="s">
        <v>76</v>
      </c>
      <c r="F2647" s="572" t="s">
        <v>76</v>
      </c>
      <c r="G2647" s="572" t="s">
        <v>76</v>
      </c>
      <c r="H2647" s="572" t="s">
        <v>76</v>
      </c>
      <c r="I2647" s="572">
        <v>18</v>
      </c>
      <c r="J2647" s="572" t="s">
        <v>76</v>
      </c>
      <c r="K2647" s="572" t="s">
        <v>76</v>
      </c>
      <c r="L2647" s="572" t="s">
        <v>76</v>
      </c>
      <c r="M2647" s="572">
        <v>17.5</v>
      </c>
      <c r="N2647" s="572" t="s">
        <v>76</v>
      </c>
      <c r="O2647" s="573" t="s">
        <v>76</v>
      </c>
      <c r="P2647" s="573" t="s">
        <v>76</v>
      </c>
      <c r="Q2647" s="572" t="s">
        <v>76</v>
      </c>
      <c r="R2647" s="552" t="s">
        <v>76</v>
      </c>
      <c r="S2647" s="552">
        <v>15.5</v>
      </c>
      <c r="T2647" s="553" t="s">
        <v>76</v>
      </c>
      <c r="U2647" s="552">
        <v>16</v>
      </c>
      <c r="V2647" s="553" t="s">
        <v>76</v>
      </c>
      <c r="W2647" s="553" t="s">
        <v>76</v>
      </c>
      <c r="X2647" s="553" t="s">
        <v>76</v>
      </c>
      <c r="Y2647" s="553" t="s">
        <v>76</v>
      </c>
      <c r="Z2647" s="572" t="s">
        <v>76</v>
      </c>
      <c r="AA2647" s="572" t="s">
        <v>76</v>
      </c>
      <c r="AB2647" s="573" t="s">
        <v>76</v>
      </c>
      <c r="AC2647" s="572" t="s">
        <v>1882</v>
      </c>
      <c r="AD2647" s="573" t="s">
        <v>76</v>
      </c>
      <c r="AE2647" s="573" t="s">
        <v>76</v>
      </c>
      <c r="AF2647" s="572" t="s">
        <v>76</v>
      </c>
      <c r="AG2647" s="573" t="s">
        <v>76</v>
      </c>
      <c r="AH2647" s="572">
        <v>17</v>
      </c>
      <c r="AI2647" s="572">
        <v>10</v>
      </c>
      <c r="AJ2647" s="572" t="s">
        <v>76</v>
      </c>
      <c r="AK2647" s="573" t="s">
        <v>76</v>
      </c>
      <c r="AL2647" s="573" t="s">
        <v>76</v>
      </c>
      <c r="AM2647" s="572">
        <v>13</v>
      </c>
      <c r="AN2647" s="572" t="s">
        <v>76</v>
      </c>
      <c r="AO2647" s="572">
        <v>13</v>
      </c>
    </row>
    <row r="2648" spans="1:41" s="1047" customFormat="1" ht="15" customHeight="1">
      <c r="A2648" s="2573" t="s">
        <v>548</v>
      </c>
      <c r="B2648" s="2573"/>
      <c r="C2648" s="2573"/>
      <c r="D2648" s="2573"/>
      <c r="E2648" s="2573"/>
      <c r="F2648" s="2573"/>
      <c r="G2648" s="2573"/>
      <c r="H2648" s="2573"/>
      <c r="I2648" s="2573"/>
      <c r="J2648" s="1049"/>
      <c r="K2648" s="1049"/>
      <c r="L2648" s="1049"/>
      <c r="M2648" s="1049"/>
      <c r="N2648" s="1049"/>
      <c r="O2648" s="1049"/>
      <c r="P2648" s="1049"/>
      <c r="Q2648" s="1049"/>
      <c r="R2648" s="1049"/>
      <c r="S2648" s="1049"/>
      <c r="T2648" s="2573" t="s">
        <v>3562</v>
      </c>
      <c r="U2648" s="2573"/>
      <c r="V2648" s="2573"/>
      <c r="W2648" s="2573"/>
      <c r="X2648" s="2573"/>
      <c r="Y2648" s="1050"/>
      <c r="Z2648" s="1048"/>
      <c r="AA2648" s="1048"/>
      <c r="AB2648" s="1048"/>
      <c r="AC2648" s="1048"/>
      <c r="AF2648" s="1050"/>
      <c r="AG2648" s="1050"/>
      <c r="AH2648" s="1050"/>
      <c r="AI2648" s="1050"/>
      <c r="AJ2648" s="1050"/>
    </row>
    <row r="2649" spans="1:41" s="1047" customFormat="1" ht="15" customHeight="1">
      <c r="B2649" s="1047" t="s">
        <v>399</v>
      </c>
      <c r="U2649" s="1047" t="s">
        <v>399</v>
      </c>
      <c r="V2649" s="1048"/>
      <c r="W2649" s="1048"/>
      <c r="X2649" s="1048"/>
      <c r="Y2649" s="1048"/>
      <c r="AA2649" s="1048"/>
      <c r="AB2649" s="1048"/>
      <c r="AC2649" s="1048"/>
      <c r="AH2649" s="1048"/>
      <c r="AI2649" s="1048"/>
      <c r="AJ2649" s="1048"/>
    </row>
    <row r="2650" spans="1:41" ht="15" customHeight="1"/>
    <row r="2651" spans="1:41" s="641" customFormat="1" ht="15" customHeight="1">
      <c r="B2651" s="2637" t="s">
        <v>2875</v>
      </c>
      <c r="C2651" s="2637"/>
      <c r="D2651" s="2637"/>
      <c r="E2651" s="2637"/>
      <c r="F2651" s="2637"/>
      <c r="G2651" s="2637"/>
      <c r="H2651" s="2637"/>
      <c r="I2651" s="2637"/>
      <c r="J2651" s="2637"/>
      <c r="K2651" s="2643" t="s">
        <v>3451</v>
      </c>
      <c r="L2651" s="2643"/>
      <c r="M2651" s="2643"/>
      <c r="N2651" s="2643"/>
      <c r="O2651" s="2643"/>
      <c r="P2651" s="2643"/>
      <c r="Q2651" s="2643"/>
      <c r="S2651" s="2598" t="s">
        <v>2229</v>
      </c>
      <c r="T2651" s="2598"/>
      <c r="U2651" s="642"/>
      <c r="V2651" s="642"/>
      <c r="W2651" s="642"/>
      <c r="X2651" s="642"/>
      <c r="Y2651" s="642"/>
      <c r="AA2651" s="642"/>
      <c r="AB2651" s="642"/>
      <c r="AC2651" s="642"/>
      <c r="AD2651" s="642"/>
      <c r="AE2651" s="642"/>
      <c r="AF2651" s="642"/>
      <c r="AG2651" s="642"/>
      <c r="AH2651" s="642"/>
      <c r="AI2651" s="642"/>
      <c r="AJ2651" s="642"/>
      <c r="AK2651" s="642"/>
      <c r="AL2651" s="642"/>
      <c r="AM2651" s="642"/>
      <c r="AN2651" s="642"/>
      <c r="AO2651" s="642"/>
    </row>
    <row r="2652" spans="1:41" ht="15" customHeight="1">
      <c r="C2652" s="709"/>
      <c r="D2652" s="709"/>
      <c r="E2652" s="709"/>
      <c r="F2652" s="709"/>
      <c r="G2652" s="709"/>
      <c r="H2652" s="709"/>
      <c r="I2652" s="705"/>
      <c r="J2652" s="2628"/>
      <c r="K2652" s="2628"/>
      <c r="L2652" s="2628"/>
      <c r="M2652" s="543"/>
      <c r="N2652" s="543"/>
      <c r="O2652" s="543"/>
      <c r="P2652" s="543"/>
      <c r="S2652" s="2641" t="s">
        <v>1130</v>
      </c>
      <c r="T2652" s="2641"/>
      <c r="U2652" s="602"/>
      <c r="V2652" s="704"/>
      <c r="W2652" s="704"/>
      <c r="X2652" s="704"/>
      <c r="Y2652" s="543"/>
      <c r="AA2652" s="709"/>
      <c r="AB2652" s="709"/>
      <c r="AC2652" s="705"/>
      <c r="AD2652" s="704"/>
      <c r="AE2652" s="704"/>
      <c r="AF2652" s="704"/>
      <c r="AG2652" s="543"/>
      <c r="AH2652" s="709"/>
      <c r="AI2652" s="709"/>
      <c r="AJ2652" s="602"/>
      <c r="AK2652" s="602"/>
      <c r="AL2652" s="602"/>
      <c r="AM2652" s="602"/>
      <c r="AN2652" s="602"/>
      <c r="AO2652" s="543"/>
    </row>
    <row r="2653" spans="1:41" s="555" customFormat="1" ht="15" customHeight="1">
      <c r="A2653" s="2582" t="s">
        <v>369</v>
      </c>
      <c r="B2653" s="2583"/>
      <c r="C2653" s="2586" t="s">
        <v>230</v>
      </c>
      <c r="D2653" s="2586"/>
      <c r="E2653" s="2586"/>
      <c r="F2653" s="2586"/>
      <c r="G2653" s="2574" t="s">
        <v>370</v>
      </c>
      <c r="H2653" s="2575"/>
      <c r="I2653" s="2575"/>
      <c r="J2653" s="2576"/>
      <c r="K2653" s="2574" t="s">
        <v>371</v>
      </c>
      <c r="L2653" s="2575"/>
      <c r="M2653" s="2575"/>
      <c r="N2653" s="2575"/>
      <c r="O2653" s="2575"/>
      <c r="P2653" s="2575"/>
      <c r="Q2653" s="2575"/>
      <c r="R2653" s="2575"/>
      <c r="S2653" s="2575"/>
      <c r="T2653" s="2575"/>
      <c r="U2653" s="2575"/>
      <c r="V2653" s="2575"/>
      <c r="W2653" s="2575"/>
      <c r="X2653" s="2575"/>
      <c r="Y2653" s="2575"/>
      <c r="Z2653" s="2575"/>
      <c r="AA2653" s="2575"/>
      <c r="AB2653" s="2575"/>
      <c r="AC2653" s="2575"/>
      <c r="AD2653" s="2575"/>
      <c r="AE2653" s="2575"/>
      <c r="AF2653" s="2575"/>
      <c r="AG2653" s="2576"/>
      <c r="AH2653" s="2574" t="s">
        <v>3545</v>
      </c>
      <c r="AI2653" s="2575"/>
      <c r="AJ2653" s="2575"/>
      <c r="AK2653" s="2575"/>
      <c r="AL2653" s="2575"/>
      <c r="AM2653" s="2575"/>
      <c r="AN2653" s="2575"/>
      <c r="AO2653" s="2576"/>
    </row>
    <row r="2654" spans="1:41" s="555" customFormat="1" ht="32.25" customHeight="1">
      <c r="A2654" s="2584"/>
      <c r="B2654" s="2585"/>
      <c r="C2654" s="933" t="s">
        <v>372</v>
      </c>
      <c r="D2654" s="933" t="s">
        <v>373</v>
      </c>
      <c r="E2654" s="933" t="s">
        <v>374</v>
      </c>
      <c r="F2654" s="933" t="s">
        <v>375</v>
      </c>
      <c r="G2654" s="933" t="s">
        <v>376</v>
      </c>
      <c r="H2654" s="933" t="s">
        <v>377</v>
      </c>
      <c r="I2654" s="933" t="s">
        <v>1066</v>
      </c>
      <c r="J2654" s="933" t="s">
        <v>378</v>
      </c>
      <c r="K2654" s="933" t="s">
        <v>890</v>
      </c>
      <c r="L2654" s="933" t="s">
        <v>379</v>
      </c>
      <c r="M2654" s="933" t="s">
        <v>380</v>
      </c>
      <c r="N2654" s="933" t="s">
        <v>381</v>
      </c>
      <c r="O2654" s="933" t="s">
        <v>382</v>
      </c>
      <c r="P2654" s="933" t="s">
        <v>383</v>
      </c>
      <c r="Q2654" s="933" t="s">
        <v>384</v>
      </c>
      <c r="R2654" s="933" t="s">
        <v>412</v>
      </c>
      <c r="S2654" s="933" t="s">
        <v>413</v>
      </c>
      <c r="T2654" s="933" t="s">
        <v>414</v>
      </c>
      <c r="U2654" s="933" t="s">
        <v>415</v>
      </c>
      <c r="V2654" s="933" t="s">
        <v>416</v>
      </c>
      <c r="W2654" s="933" t="s">
        <v>417</v>
      </c>
      <c r="X2654" s="933" t="s">
        <v>418</v>
      </c>
      <c r="Y2654" s="933" t="s">
        <v>419</v>
      </c>
      <c r="Z2654" s="933" t="s">
        <v>420</v>
      </c>
      <c r="AA2654" s="933" t="s">
        <v>421</v>
      </c>
      <c r="AB2654" s="933" t="s">
        <v>422</v>
      </c>
      <c r="AC2654" s="933" t="s">
        <v>423</v>
      </c>
      <c r="AD2654" s="933" t="s">
        <v>424</v>
      </c>
      <c r="AE2654" s="933" t="s">
        <v>425</v>
      </c>
      <c r="AF2654" s="933" t="s">
        <v>426</v>
      </c>
      <c r="AG2654" s="933" t="s">
        <v>427</v>
      </c>
      <c r="AH2654" s="933" t="s">
        <v>3003</v>
      </c>
      <c r="AI2654" s="933" t="s">
        <v>432</v>
      </c>
      <c r="AJ2654" s="933" t="s">
        <v>428</v>
      </c>
      <c r="AK2654" s="933" t="s">
        <v>429</v>
      </c>
      <c r="AL2654" s="933" t="s">
        <v>430</v>
      </c>
      <c r="AM2654" s="933" t="s">
        <v>362</v>
      </c>
      <c r="AN2654" s="933" t="s">
        <v>431</v>
      </c>
      <c r="AO2654" s="933" t="s">
        <v>1260</v>
      </c>
    </row>
    <row r="2655" spans="1:41" s="711" customFormat="1" ht="15" customHeight="1">
      <c r="A2655" s="2642" t="s">
        <v>44</v>
      </c>
      <c r="B2655" s="2642"/>
      <c r="C2655" s="576">
        <v>6.75</v>
      </c>
      <c r="D2655" s="576">
        <v>4</v>
      </c>
      <c r="E2655" s="576" t="s">
        <v>1456</v>
      </c>
      <c r="F2655" s="568">
        <v>5</v>
      </c>
      <c r="G2655" s="568" t="s">
        <v>1226</v>
      </c>
      <c r="H2655" s="568" t="s">
        <v>1226</v>
      </c>
      <c r="I2655" s="568">
        <v>6</v>
      </c>
      <c r="J2655" s="568" t="s">
        <v>1536</v>
      </c>
      <c r="K2655" s="568" t="s">
        <v>3128</v>
      </c>
      <c r="L2655" s="568" t="s">
        <v>807</v>
      </c>
      <c r="M2655" s="568">
        <v>6</v>
      </c>
      <c r="N2655" s="568">
        <v>6.5</v>
      </c>
      <c r="O2655" s="568" t="s">
        <v>1537</v>
      </c>
      <c r="P2655" s="568">
        <v>4.5</v>
      </c>
      <c r="Q2655" s="568">
        <v>4.5</v>
      </c>
      <c r="R2655" s="546" t="s">
        <v>2829</v>
      </c>
      <c r="S2655" s="548" t="s">
        <v>397</v>
      </c>
      <c r="T2655" s="547">
        <v>5</v>
      </c>
      <c r="U2655" s="547">
        <v>6.5</v>
      </c>
      <c r="V2655" s="547" t="s">
        <v>2502</v>
      </c>
      <c r="W2655" s="547">
        <v>5.5</v>
      </c>
      <c r="X2655" s="547" t="s">
        <v>3018</v>
      </c>
      <c r="Y2655" s="547">
        <v>6</v>
      </c>
      <c r="Z2655" s="568" t="s">
        <v>3217</v>
      </c>
      <c r="AA2655" s="568">
        <v>6</v>
      </c>
      <c r="AB2655" s="568">
        <v>6</v>
      </c>
      <c r="AC2655" s="568" t="s">
        <v>794</v>
      </c>
      <c r="AD2655" s="568">
        <v>5</v>
      </c>
      <c r="AE2655" s="568" t="s">
        <v>2736</v>
      </c>
      <c r="AF2655" s="568" t="s">
        <v>2950</v>
      </c>
      <c r="AG2655" s="568" t="s">
        <v>1782</v>
      </c>
      <c r="AH2655" s="567" t="s">
        <v>3102</v>
      </c>
      <c r="AI2655" s="567" t="s">
        <v>3191</v>
      </c>
      <c r="AJ2655" s="568">
        <v>5.5</v>
      </c>
      <c r="AK2655" s="568">
        <v>4.75</v>
      </c>
      <c r="AL2655" s="568">
        <v>7</v>
      </c>
      <c r="AM2655" s="568">
        <v>4</v>
      </c>
      <c r="AN2655" s="568">
        <v>6</v>
      </c>
      <c r="AO2655" s="568" t="s">
        <v>3218</v>
      </c>
    </row>
    <row r="2656" spans="1:41" ht="15" customHeight="1">
      <c r="A2656" s="2639" t="s">
        <v>45</v>
      </c>
      <c r="B2656" s="2639"/>
      <c r="C2656" s="569"/>
      <c r="D2656" s="569"/>
      <c r="E2656" s="569"/>
      <c r="F2656" s="569"/>
      <c r="G2656" s="569"/>
      <c r="H2656" s="569"/>
      <c r="I2656" s="569"/>
      <c r="J2656" s="569"/>
      <c r="K2656" s="569"/>
      <c r="L2656" s="569"/>
      <c r="M2656" s="569"/>
      <c r="N2656" s="569"/>
      <c r="O2656" s="569"/>
      <c r="P2656" s="569"/>
      <c r="Q2656" s="569"/>
      <c r="R2656" s="546"/>
      <c r="S2656" s="546"/>
      <c r="T2656" s="546"/>
      <c r="U2656" s="546"/>
      <c r="V2656" s="546"/>
      <c r="W2656" s="546"/>
      <c r="X2656" s="546"/>
      <c r="Y2656" s="547"/>
      <c r="Z2656" s="567"/>
      <c r="AA2656" s="567"/>
      <c r="AB2656" s="567"/>
      <c r="AC2656" s="567"/>
      <c r="AD2656" s="567"/>
      <c r="AE2656" s="567"/>
      <c r="AF2656" s="567"/>
      <c r="AG2656" s="567"/>
      <c r="AH2656" s="567"/>
      <c r="AI2656" s="567"/>
      <c r="AJ2656" s="567"/>
      <c r="AK2656" s="567"/>
      <c r="AL2656" s="567"/>
      <c r="AM2656" s="567"/>
      <c r="AN2656" s="568"/>
      <c r="AO2656" s="568"/>
    </row>
    <row r="2657" spans="1:41" ht="15" customHeight="1">
      <c r="A2657" s="514" t="s">
        <v>856</v>
      </c>
      <c r="B2657" s="512" t="s">
        <v>2314</v>
      </c>
      <c r="C2657" s="576">
        <v>9</v>
      </c>
      <c r="D2657" s="576">
        <v>11</v>
      </c>
      <c r="E2657" s="568">
        <v>9</v>
      </c>
      <c r="F2657" s="568">
        <v>12</v>
      </c>
      <c r="G2657" s="568">
        <v>8.5</v>
      </c>
      <c r="H2657" s="568">
        <v>9</v>
      </c>
      <c r="I2657" s="568">
        <v>9.5</v>
      </c>
      <c r="J2657" s="568">
        <v>12.5</v>
      </c>
      <c r="K2657" s="568">
        <v>12.5</v>
      </c>
      <c r="L2657" s="568">
        <v>12.5</v>
      </c>
      <c r="M2657" s="568">
        <v>12.5</v>
      </c>
      <c r="N2657" s="568">
        <v>12.5</v>
      </c>
      <c r="O2657" s="568">
        <v>12.5</v>
      </c>
      <c r="P2657" s="568">
        <v>12.5</v>
      </c>
      <c r="Q2657" s="568">
        <v>12.5</v>
      </c>
      <c r="R2657" s="547" t="s">
        <v>1645</v>
      </c>
      <c r="S2657" s="547" t="s">
        <v>1645</v>
      </c>
      <c r="T2657" s="547">
        <v>12.5</v>
      </c>
      <c r="U2657" s="547">
        <v>12.5</v>
      </c>
      <c r="V2657" s="547">
        <v>12.5</v>
      </c>
      <c r="W2657" s="547">
        <v>12.5</v>
      </c>
      <c r="X2657" s="547">
        <v>12.5</v>
      </c>
      <c r="Y2657" s="547">
        <v>12.5</v>
      </c>
      <c r="Z2657" s="568">
        <v>12.5</v>
      </c>
      <c r="AA2657" s="568">
        <v>12.5</v>
      </c>
      <c r="AB2657" s="568">
        <v>12.5</v>
      </c>
      <c r="AC2657" s="567" t="s">
        <v>2929</v>
      </c>
      <c r="AD2657" s="568">
        <v>12.5</v>
      </c>
      <c r="AE2657" s="568">
        <v>12.5</v>
      </c>
      <c r="AF2657" s="568">
        <v>12.5</v>
      </c>
      <c r="AG2657" s="568" t="s">
        <v>1646</v>
      </c>
      <c r="AH2657" s="568" t="s">
        <v>1647</v>
      </c>
      <c r="AI2657" s="567" t="s">
        <v>2924</v>
      </c>
      <c r="AJ2657" s="568">
        <v>12.5</v>
      </c>
      <c r="AK2657" s="567" t="s">
        <v>1938</v>
      </c>
      <c r="AL2657" s="568">
        <v>12.5</v>
      </c>
      <c r="AM2657" s="568">
        <v>11.8</v>
      </c>
      <c r="AN2657" s="568" t="s">
        <v>1663</v>
      </c>
      <c r="AO2657" s="568" t="s">
        <v>3220</v>
      </c>
    </row>
    <row r="2658" spans="1:41" ht="15" customHeight="1">
      <c r="A2658" s="514" t="s">
        <v>1085</v>
      </c>
      <c r="B2658" s="512" t="s">
        <v>2315</v>
      </c>
      <c r="C2658" s="576">
        <v>9.5</v>
      </c>
      <c r="D2658" s="576">
        <v>11.5</v>
      </c>
      <c r="E2658" s="568">
        <v>9.5</v>
      </c>
      <c r="F2658" s="568">
        <v>12</v>
      </c>
      <c r="G2658" s="568">
        <v>9</v>
      </c>
      <c r="H2658" s="568">
        <v>9.25</v>
      </c>
      <c r="I2658" s="568">
        <v>9.75</v>
      </c>
      <c r="J2658" s="568">
        <v>12.5</v>
      </c>
      <c r="K2658" s="568">
        <v>12.5</v>
      </c>
      <c r="L2658" s="568">
        <v>12.5</v>
      </c>
      <c r="M2658" s="568">
        <v>12.5</v>
      </c>
      <c r="N2658" s="568">
        <v>12.5</v>
      </c>
      <c r="O2658" s="567">
        <v>12.5</v>
      </c>
      <c r="P2658" s="568">
        <v>12.5</v>
      </c>
      <c r="Q2658" s="568">
        <v>12.5</v>
      </c>
      <c r="R2658" s="547" t="s">
        <v>1645</v>
      </c>
      <c r="S2658" s="547" t="s">
        <v>1645</v>
      </c>
      <c r="T2658" s="547">
        <v>12.5</v>
      </c>
      <c r="U2658" s="547">
        <v>12.5</v>
      </c>
      <c r="V2658" s="547">
        <v>12.5</v>
      </c>
      <c r="W2658" s="547">
        <v>12.5</v>
      </c>
      <c r="X2658" s="547">
        <v>12.5</v>
      </c>
      <c r="Y2658" s="547">
        <v>12.5</v>
      </c>
      <c r="Z2658" s="568">
        <v>12.5</v>
      </c>
      <c r="AA2658" s="568">
        <v>12.5</v>
      </c>
      <c r="AB2658" s="568">
        <v>12.5</v>
      </c>
      <c r="AC2658" s="567" t="s">
        <v>1950</v>
      </c>
      <c r="AD2658" s="568">
        <v>12.5</v>
      </c>
      <c r="AE2658" s="568">
        <v>12.5</v>
      </c>
      <c r="AF2658" s="568">
        <v>12.5</v>
      </c>
      <c r="AG2658" s="568" t="s">
        <v>1646</v>
      </c>
      <c r="AH2658" s="568">
        <v>12</v>
      </c>
      <c r="AI2658" s="567" t="s">
        <v>2929</v>
      </c>
      <c r="AJ2658" s="568" t="s">
        <v>1645</v>
      </c>
      <c r="AK2658" s="568">
        <v>12.5</v>
      </c>
      <c r="AL2658" s="568">
        <v>12.5</v>
      </c>
      <c r="AM2658" s="568">
        <v>10</v>
      </c>
      <c r="AN2658" s="568" t="s">
        <v>1960</v>
      </c>
      <c r="AO2658" s="568" t="s">
        <v>3221</v>
      </c>
    </row>
    <row r="2659" spans="1:41" ht="15" customHeight="1">
      <c r="A2659" s="514" t="s">
        <v>827</v>
      </c>
      <c r="B2659" s="512" t="s">
        <v>2316</v>
      </c>
      <c r="C2659" s="576">
        <v>10</v>
      </c>
      <c r="D2659" s="577">
        <v>12</v>
      </c>
      <c r="E2659" s="568">
        <v>10</v>
      </c>
      <c r="F2659" s="568">
        <v>12</v>
      </c>
      <c r="G2659" s="568">
        <v>9.5</v>
      </c>
      <c r="H2659" s="568">
        <v>9.5</v>
      </c>
      <c r="I2659" s="568">
        <v>10.5</v>
      </c>
      <c r="J2659" s="568">
        <v>12.5</v>
      </c>
      <c r="K2659" s="568" t="s">
        <v>2929</v>
      </c>
      <c r="L2659" s="568">
        <v>12.5</v>
      </c>
      <c r="M2659" s="568">
        <v>12.5</v>
      </c>
      <c r="N2659" s="568">
        <v>12.5</v>
      </c>
      <c r="O2659" s="568">
        <v>12.5</v>
      </c>
      <c r="P2659" s="568">
        <v>12.5</v>
      </c>
      <c r="Q2659" s="568">
        <v>12.5</v>
      </c>
      <c r="R2659" s="547" t="s">
        <v>1645</v>
      </c>
      <c r="S2659" s="547">
        <v>12</v>
      </c>
      <c r="T2659" s="547">
        <v>12.5</v>
      </c>
      <c r="U2659" s="547">
        <v>12.5</v>
      </c>
      <c r="V2659" s="547">
        <v>12</v>
      </c>
      <c r="W2659" s="547">
        <v>12.5</v>
      </c>
      <c r="X2659" s="547">
        <v>12.5</v>
      </c>
      <c r="Y2659" s="547">
        <v>12.5</v>
      </c>
      <c r="Z2659" s="568">
        <v>12.5</v>
      </c>
      <c r="AA2659" s="568">
        <v>12.5</v>
      </c>
      <c r="AB2659" s="568">
        <v>12.5</v>
      </c>
      <c r="AC2659" s="567" t="s">
        <v>2249</v>
      </c>
      <c r="AD2659" s="568">
        <v>12.5</v>
      </c>
      <c r="AE2659" s="568">
        <v>12.5</v>
      </c>
      <c r="AF2659" s="568">
        <v>12.5</v>
      </c>
      <c r="AG2659" s="568" t="s">
        <v>1646</v>
      </c>
      <c r="AH2659" s="567" t="s">
        <v>3204</v>
      </c>
      <c r="AI2659" s="567" t="s">
        <v>2929</v>
      </c>
      <c r="AJ2659" s="568">
        <v>11</v>
      </c>
      <c r="AK2659" s="568">
        <v>12.5</v>
      </c>
      <c r="AL2659" s="568">
        <v>12.5</v>
      </c>
      <c r="AM2659" s="568">
        <v>7.6</v>
      </c>
      <c r="AN2659" s="568" t="s">
        <v>1664</v>
      </c>
      <c r="AO2659" s="568" t="s">
        <v>3214</v>
      </c>
    </row>
    <row r="2660" spans="1:41" ht="15" customHeight="1">
      <c r="A2660" s="514" t="s">
        <v>828</v>
      </c>
      <c r="B2660" s="512" t="s">
        <v>2317</v>
      </c>
      <c r="C2660" s="576">
        <v>10.5</v>
      </c>
      <c r="D2660" s="577">
        <v>12.5</v>
      </c>
      <c r="E2660" s="568">
        <v>10.5</v>
      </c>
      <c r="F2660" s="547" t="s">
        <v>76</v>
      </c>
      <c r="G2660" s="568">
        <v>10</v>
      </c>
      <c r="H2660" s="568">
        <v>10</v>
      </c>
      <c r="I2660" s="568">
        <v>11</v>
      </c>
      <c r="J2660" s="568">
        <v>12.5</v>
      </c>
      <c r="K2660" s="568" t="s">
        <v>3222</v>
      </c>
      <c r="L2660" s="568" t="s">
        <v>76</v>
      </c>
      <c r="M2660" s="568">
        <v>12.5</v>
      </c>
      <c r="N2660" s="568" t="s">
        <v>76</v>
      </c>
      <c r="O2660" s="568">
        <v>12.5</v>
      </c>
      <c r="P2660" s="568" t="s">
        <v>76</v>
      </c>
      <c r="Q2660" s="568">
        <v>12.5</v>
      </c>
      <c r="R2660" s="547">
        <v>7.75</v>
      </c>
      <c r="S2660" s="547">
        <v>11</v>
      </c>
      <c r="T2660" s="547">
        <v>12.5</v>
      </c>
      <c r="U2660" s="547" t="s">
        <v>76</v>
      </c>
      <c r="V2660" s="547">
        <v>12</v>
      </c>
      <c r="W2660" s="547">
        <v>12.5</v>
      </c>
      <c r="X2660" s="547">
        <v>12.5</v>
      </c>
      <c r="Y2660" s="546" t="s">
        <v>2996</v>
      </c>
      <c r="Z2660" s="567" t="s">
        <v>76</v>
      </c>
      <c r="AA2660" s="567" t="s">
        <v>76</v>
      </c>
      <c r="AB2660" s="568">
        <v>12.5</v>
      </c>
      <c r="AC2660" s="567" t="s">
        <v>1342</v>
      </c>
      <c r="AD2660" s="568">
        <v>12.5</v>
      </c>
      <c r="AE2660" s="568" t="s">
        <v>76</v>
      </c>
      <c r="AF2660" s="568">
        <v>12.5</v>
      </c>
      <c r="AG2660" s="568" t="s">
        <v>76</v>
      </c>
      <c r="AH2660" s="567" t="s">
        <v>1493</v>
      </c>
      <c r="AI2660" s="567" t="s">
        <v>3226</v>
      </c>
      <c r="AJ2660" s="568">
        <v>11</v>
      </c>
      <c r="AK2660" s="568">
        <v>12.5</v>
      </c>
      <c r="AL2660" s="568">
        <v>12.5</v>
      </c>
      <c r="AM2660" s="568">
        <v>5.5</v>
      </c>
      <c r="AN2660" s="568">
        <v>10.5</v>
      </c>
      <c r="AO2660" s="568" t="s">
        <v>3211</v>
      </c>
    </row>
    <row r="2661" spans="1:41" ht="15" customHeight="1">
      <c r="A2661" s="514" t="s">
        <v>854</v>
      </c>
      <c r="B2661" s="512" t="s">
        <v>2318</v>
      </c>
      <c r="C2661" s="576" t="s">
        <v>76</v>
      </c>
      <c r="D2661" s="577">
        <v>12.5</v>
      </c>
      <c r="E2661" s="568" t="s">
        <v>76</v>
      </c>
      <c r="F2661" s="568" t="s">
        <v>76</v>
      </c>
      <c r="G2661" s="568">
        <v>10</v>
      </c>
      <c r="H2661" s="568">
        <v>10</v>
      </c>
      <c r="I2661" s="568">
        <v>11.5</v>
      </c>
      <c r="J2661" s="568">
        <v>12.5</v>
      </c>
      <c r="K2661" s="568" t="s">
        <v>3227</v>
      </c>
      <c r="L2661" s="568" t="s">
        <v>76</v>
      </c>
      <c r="M2661" s="568" t="s">
        <v>76</v>
      </c>
      <c r="N2661" s="568" t="s">
        <v>76</v>
      </c>
      <c r="O2661" s="568">
        <v>12.5</v>
      </c>
      <c r="P2661" s="568" t="s">
        <v>76</v>
      </c>
      <c r="Q2661" s="568">
        <v>12.5</v>
      </c>
      <c r="R2661" s="547">
        <v>7.75</v>
      </c>
      <c r="S2661" s="547" t="s">
        <v>76</v>
      </c>
      <c r="T2661" s="547">
        <v>12.5</v>
      </c>
      <c r="U2661" s="547" t="s">
        <v>76</v>
      </c>
      <c r="V2661" s="547">
        <v>12</v>
      </c>
      <c r="W2661" s="547">
        <v>12.5</v>
      </c>
      <c r="X2661" s="547">
        <v>12.5</v>
      </c>
      <c r="Y2661" s="547" t="s">
        <v>3161</v>
      </c>
      <c r="Z2661" s="567" t="s">
        <v>76</v>
      </c>
      <c r="AA2661" s="567" t="s">
        <v>76</v>
      </c>
      <c r="AB2661" s="568">
        <v>12.5</v>
      </c>
      <c r="AC2661" s="567" t="s">
        <v>1342</v>
      </c>
      <c r="AD2661" s="568" t="s">
        <v>76</v>
      </c>
      <c r="AE2661" s="568" t="s">
        <v>76</v>
      </c>
      <c r="AF2661" s="568">
        <v>11</v>
      </c>
      <c r="AG2661" s="568" t="s">
        <v>76</v>
      </c>
      <c r="AH2661" s="567" t="s">
        <v>3206</v>
      </c>
      <c r="AI2661" s="567" t="s">
        <v>3045</v>
      </c>
      <c r="AJ2661" s="568">
        <v>11</v>
      </c>
      <c r="AK2661" s="568">
        <v>12.5</v>
      </c>
      <c r="AL2661" s="568">
        <v>12.5</v>
      </c>
      <c r="AM2661" s="568" t="s">
        <v>76</v>
      </c>
      <c r="AN2661" s="568">
        <v>10.5</v>
      </c>
      <c r="AO2661" s="568" t="s">
        <v>76</v>
      </c>
    </row>
    <row r="2662" spans="1:41" ht="15" customHeight="1">
      <c r="A2662" s="2639" t="s">
        <v>388</v>
      </c>
      <c r="B2662" s="2639"/>
      <c r="C2662" s="568"/>
      <c r="D2662" s="568"/>
      <c r="E2662" s="568"/>
      <c r="F2662" s="568"/>
      <c r="G2662" s="568"/>
      <c r="H2662" s="568"/>
      <c r="I2662" s="568"/>
      <c r="J2662" s="568"/>
      <c r="K2662" s="568"/>
      <c r="L2662" s="568"/>
      <c r="M2662" s="568"/>
      <c r="N2662" s="568"/>
      <c r="O2662" s="567" t="s">
        <v>311</v>
      </c>
      <c r="P2662" s="568"/>
      <c r="Q2662" s="567"/>
      <c r="R2662" s="547"/>
      <c r="S2662" s="547"/>
      <c r="T2662" s="547"/>
      <c r="U2662" s="547"/>
      <c r="V2662" s="547"/>
      <c r="W2662" s="547"/>
      <c r="X2662" s="546"/>
      <c r="Y2662" s="547"/>
      <c r="Z2662" s="567"/>
      <c r="AA2662" s="567"/>
      <c r="AB2662" s="568"/>
      <c r="AC2662" s="567"/>
      <c r="AD2662" s="568"/>
      <c r="AE2662" s="568"/>
      <c r="AF2662" s="568"/>
      <c r="AG2662" s="568"/>
      <c r="AH2662" s="567"/>
      <c r="AI2662" s="567"/>
      <c r="AJ2662" s="567"/>
      <c r="AK2662" s="567"/>
      <c r="AL2662" s="567"/>
      <c r="AM2662" s="567"/>
      <c r="AN2662" s="568"/>
      <c r="AO2662" s="568"/>
    </row>
    <row r="2663" spans="1:41" ht="15" customHeight="1">
      <c r="A2663" s="2639" t="s">
        <v>389</v>
      </c>
      <c r="B2663" s="2639"/>
      <c r="C2663" s="568"/>
      <c r="D2663" s="568"/>
      <c r="E2663" s="568"/>
      <c r="F2663" s="568"/>
      <c r="G2663" s="568"/>
      <c r="H2663" s="568"/>
      <c r="I2663" s="568"/>
      <c r="J2663" s="568"/>
      <c r="K2663" s="568"/>
      <c r="L2663" s="568"/>
      <c r="M2663" s="568"/>
      <c r="N2663" s="568"/>
      <c r="O2663" s="567"/>
      <c r="P2663" s="568"/>
      <c r="Q2663" s="567"/>
      <c r="R2663" s="547"/>
      <c r="S2663" s="547"/>
      <c r="T2663" s="547"/>
      <c r="U2663" s="547"/>
      <c r="V2663" s="547"/>
      <c r="W2663" s="547"/>
      <c r="X2663" s="546"/>
      <c r="Y2663" s="547"/>
      <c r="Z2663" s="567"/>
      <c r="AA2663" s="567"/>
      <c r="AB2663" s="568"/>
      <c r="AC2663" s="567"/>
      <c r="AD2663" s="568"/>
      <c r="AE2663" s="568"/>
      <c r="AF2663" s="568"/>
      <c r="AG2663" s="568"/>
      <c r="AH2663" s="567"/>
      <c r="AI2663" s="567"/>
      <c r="AJ2663" s="567"/>
      <c r="AK2663" s="567"/>
      <c r="AL2663" s="567"/>
      <c r="AM2663" s="567"/>
      <c r="AN2663" s="568"/>
      <c r="AO2663" s="568"/>
    </row>
    <row r="2664" spans="1:41" ht="15" customHeight="1">
      <c r="A2664" s="563"/>
      <c r="B2664" s="564" t="s">
        <v>390</v>
      </c>
      <c r="C2664" s="568">
        <v>11.5</v>
      </c>
      <c r="D2664" s="568">
        <v>8</v>
      </c>
      <c r="E2664" s="568">
        <v>10</v>
      </c>
      <c r="F2664" s="568">
        <v>12</v>
      </c>
      <c r="G2664" s="547" t="s">
        <v>1549</v>
      </c>
      <c r="H2664" s="568">
        <v>11.5</v>
      </c>
      <c r="I2664" s="568">
        <v>10</v>
      </c>
      <c r="J2664" s="568">
        <v>11</v>
      </c>
      <c r="K2664" s="568">
        <v>13</v>
      </c>
      <c r="L2664" s="568">
        <v>13</v>
      </c>
      <c r="M2664" s="568">
        <v>13</v>
      </c>
      <c r="N2664" s="568">
        <v>13</v>
      </c>
      <c r="O2664" s="568">
        <v>13</v>
      </c>
      <c r="P2664" s="568">
        <v>13</v>
      </c>
      <c r="Q2664" s="568">
        <v>13</v>
      </c>
      <c r="R2664" s="547">
        <v>13</v>
      </c>
      <c r="S2664" s="547">
        <v>13</v>
      </c>
      <c r="T2664" s="547">
        <v>13</v>
      </c>
      <c r="U2664" s="547">
        <v>13</v>
      </c>
      <c r="V2664" s="547">
        <v>13</v>
      </c>
      <c r="W2664" s="547">
        <v>13</v>
      </c>
      <c r="X2664" s="547">
        <v>11</v>
      </c>
      <c r="Y2664" s="547">
        <v>13</v>
      </c>
      <c r="Z2664" s="568">
        <v>11.5</v>
      </c>
      <c r="AA2664" s="568">
        <v>13</v>
      </c>
      <c r="AB2664" s="568">
        <v>13</v>
      </c>
      <c r="AC2664" s="568">
        <v>13</v>
      </c>
      <c r="AD2664" s="568">
        <v>13</v>
      </c>
      <c r="AE2664" s="568">
        <v>13</v>
      </c>
      <c r="AF2664" s="568">
        <v>13</v>
      </c>
      <c r="AG2664" s="568">
        <v>13</v>
      </c>
      <c r="AH2664" s="568">
        <v>13</v>
      </c>
      <c r="AI2664" s="568">
        <v>13</v>
      </c>
      <c r="AJ2664" s="568">
        <v>13</v>
      </c>
      <c r="AK2664" s="568">
        <v>13</v>
      </c>
      <c r="AL2664" s="568">
        <v>13</v>
      </c>
      <c r="AM2664" s="568">
        <v>13</v>
      </c>
      <c r="AN2664" s="568">
        <v>10</v>
      </c>
      <c r="AO2664" s="568">
        <v>13</v>
      </c>
    </row>
    <row r="2665" spans="1:41" ht="15" customHeight="1">
      <c r="A2665" s="563"/>
      <c r="B2665" s="564" t="s">
        <v>391</v>
      </c>
      <c r="C2665" s="568" t="s">
        <v>76</v>
      </c>
      <c r="D2665" s="568">
        <v>11</v>
      </c>
      <c r="E2665" s="568" t="s">
        <v>76</v>
      </c>
      <c r="F2665" s="568" t="s">
        <v>76</v>
      </c>
      <c r="G2665" s="568" t="s">
        <v>76</v>
      </c>
      <c r="H2665" s="568"/>
      <c r="I2665" s="568" t="s">
        <v>76</v>
      </c>
      <c r="J2665" s="568" t="s">
        <v>76</v>
      </c>
      <c r="K2665" s="568" t="s">
        <v>76</v>
      </c>
      <c r="L2665" s="568" t="s">
        <v>76</v>
      </c>
      <c r="M2665" s="568" t="s">
        <v>76</v>
      </c>
      <c r="N2665" s="568" t="s">
        <v>76</v>
      </c>
      <c r="O2665" s="567" t="s">
        <v>76</v>
      </c>
      <c r="P2665" s="568" t="s">
        <v>76</v>
      </c>
      <c r="Q2665" s="568" t="s">
        <v>76</v>
      </c>
      <c r="R2665" s="547"/>
      <c r="S2665" s="547" t="s">
        <v>76</v>
      </c>
      <c r="T2665" s="547" t="s">
        <v>76</v>
      </c>
      <c r="U2665" s="547" t="s">
        <v>76</v>
      </c>
      <c r="V2665" s="547" t="s">
        <v>76</v>
      </c>
      <c r="W2665" s="547" t="s">
        <v>76</v>
      </c>
      <c r="X2665" s="547">
        <v>13</v>
      </c>
      <c r="Y2665" s="547" t="s">
        <v>76</v>
      </c>
      <c r="Z2665" s="568" t="s">
        <v>76</v>
      </c>
      <c r="AA2665" s="568"/>
      <c r="AB2665" s="568" t="s">
        <v>76</v>
      </c>
      <c r="AC2665" s="568" t="s">
        <v>76</v>
      </c>
      <c r="AD2665" s="568" t="s">
        <v>76</v>
      </c>
      <c r="AE2665" s="568" t="s">
        <v>76</v>
      </c>
      <c r="AF2665" s="568" t="s">
        <v>76</v>
      </c>
      <c r="AG2665" s="568" t="s">
        <v>76</v>
      </c>
      <c r="AH2665" s="567" t="s">
        <v>76</v>
      </c>
      <c r="AI2665" s="568" t="s">
        <v>76</v>
      </c>
      <c r="AJ2665" s="568" t="s">
        <v>76</v>
      </c>
      <c r="AK2665" s="567" t="s">
        <v>76</v>
      </c>
      <c r="AL2665" s="568" t="s">
        <v>76</v>
      </c>
      <c r="AM2665" s="568"/>
      <c r="AN2665" s="568" t="s">
        <v>76</v>
      </c>
      <c r="AO2665" s="568">
        <v>13</v>
      </c>
    </row>
    <row r="2666" spans="1:41" ht="15" customHeight="1">
      <c r="A2666" s="2639" t="s">
        <v>400</v>
      </c>
      <c r="B2666" s="2639"/>
      <c r="C2666" s="568"/>
      <c r="D2666" s="568"/>
      <c r="E2666" s="568"/>
      <c r="F2666" s="568"/>
      <c r="G2666" s="568"/>
      <c r="H2666" s="568"/>
      <c r="I2666" s="568"/>
      <c r="J2666" s="568"/>
      <c r="K2666" s="568"/>
      <c r="L2666" s="568"/>
      <c r="M2666" s="568"/>
      <c r="N2666" s="568"/>
      <c r="O2666" s="567"/>
      <c r="P2666" s="568"/>
      <c r="Q2666" s="567"/>
      <c r="R2666" s="547"/>
      <c r="S2666" s="547"/>
      <c r="T2666" s="547"/>
      <c r="U2666" s="547"/>
      <c r="V2666" s="547"/>
      <c r="W2666" s="547"/>
      <c r="X2666" s="547"/>
      <c r="Y2666" s="547"/>
      <c r="Z2666" s="567"/>
      <c r="AA2666" s="567"/>
      <c r="AB2666" s="568"/>
      <c r="AC2666" s="568"/>
      <c r="AD2666" s="568"/>
      <c r="AE2666" s="568"/>
      <c r="AF2666" s="568"/>
      <c r="AG2666" s="568"/>
      <c r="AH2666" s="567"/>
      <c r="AI2666" s="568"/>
      <c r="AJ2666" s="568"/>
      <c r="AK2666" s="567"/>
      <c r="AL2666" s="568"/>
      <c r="AM2666" s="568"/>
      <c r="AN2666" s="568"/>
      <c r="AO2666" s="568"/>
    </row>
    <row r="2667" spans="1:41" ht="15" customHeight="1">
      <c r="B2667" s="564" t="s">
        <v>390</v>
      </c>
      <c r="C2667" s="568">
        <v>15</v>
      </c>
      <c r="D2667" s="568">
        <v>14</v>
      </c>
      <c r="E2667" s="568">
        <v>15</v>
      </c>
      <c r="F2667" s="568">
        <v>15</v>
      </c>
      <c r="G2667" s="568">
        <v>13</v>
      </c>
      <c r="H2667" s="568">
        <v>12.5</v>
      </c>
      <c r="I2667" s="568">
        <v>15</v>
      </c>
      <c r="J2667" s="568">
        <v>15</v>
      </c>
      <c r="K2667" s="568">
        <v>14</v>
      </c>
      <c r="L2667" s="568">
        <v>14</v>
      </c>
      <c r="M2667" s="568">
        <v>14</v>
      </c>
      <c r="N2667" s="568">
        <v>14</v>
      </c>
      <c r="O2667" s="568">
        <v>14</v>
      </c>
      <c r="P2667" s="568" t="s">
        <v>2455</v>
      </c>
      <c r="Q2667" s="568">
        <v>14</v>
      </c>
      <c r="R2667" s="547">
        <v>13</v>
      </c>
      <c r="S2667" s="547">
        <v>14</v>
      </c>
      <c r="T2667" s="547">
        <v>14</v>
      </c>
      <c r="U2667" s="547">
        <v>14</v>
      </c>
      <c r="V2667" s="547">
        <v>15.5</v>
      </c>
      <c r="W2667" s="547">
        <v>14</v>
      </c>
      <c r="X2667" s="547">
        <v>15</v>
      </c>
      <c r="Y2667" s="547">
        <v>14</v>
      </c>
      <c r="Z2667" s="568">
        <v>14</v>
      </c>
      <c r="AA2667" s="568" t="s">
        <v>1665</v>
      </c>
      <c r="AB2667" s="568">
        <v>14</v>
      </c>
      <c r="AC2667" s="568">
        <v>14</v>
      </c>
      <c r="AD2667" s="568">
        <v>14</v>
      </c>
      <c r="AE2667" s="568">
        <v>14</v>
      </c>
      <c r="AF2667" s="568">
        <v>15.5</v>
      </c>
      <c r="AG2667" s="568">
        <v>15.5</v>
      </c>
      <c r="AH2667" s="568">
        <v>14</v>
      </c>
      <c r="AI2667" s="568">
        <v>12.5</v>
      </c>
      <c r="AJ2667" s="568">
        <v>15.5</v>
      </c>
      <c r="AK2667" s="568">
        <v>14</v>
      </c>
      <c r="AL2667" s="568">
        <v>16.5</v>
      </c>
      <c r="AM2667" s="568">
        <v>14.5</v>
      </c>
      <c r="AN2667" s="568" t="s">
        <v>1669</v>
      </c>
      <c r="AO2667" s="568">
        <v>11.5</v>
      </c>
    </row>
    <row r="2668" spans="1:41" ht="15" customHeight="1">
      <c r="B2668" s="564" t="s">
        <v>391</v>
      </c>
      <c r="C2668" s="568" t="s">
        <v>76</v>
      </c>
      <c r="D2668" s="568" t="s">
        <v>76</v>
      </c>
      <c r="E2668" s="568" t="s">
        <v>76</v>
      </c>
      <c r="F2668" s="568" t="s">
        <v>76</v>
      </c>
      <c r="G2668" s="568" t="s">
        <v>76</v>
      </c>
      <c r="H2668" s="568" t="s">
        <v>76</v>
      </c>
      <c r="I2668" s="568" t="s">
        <v>76</v>
      </c>
      <c r="J2668" s="568" t="s">
        <v>76</v>
      </c>
      <c r="K2668" s="568" t="s">
        <v>76</v>
      </c>
      <c r="L2668" s="568" t="s">
        <v>76</v>
      </c>
      <c r="M2668" s="568" t="s">
        <v>76</v>
      </c>
      <c r="N2668" s="568" t="s">
        <v>76</v>
      </c>
      <c r="O2668" s="568" t="s">
        <v>76</v>
      </c>
      <c r="P2668" s="567" t="s">
        <v>76</v>
      </c>
      <c r="Q2668" s="567" t="s">
        <v>76</v>
      </c>
      <c r="R2668" s="547"/>
      <c r="S2668" s="547" t="s">
        <v>76</v>
      </c>
      <c r="T2668" s="547" t="s">
        <v>76</v>
      </c>
      <c r="U2668" s="547" t="s">
        <v>76</v>
      </c>
      <c r="V2668" s="547" t="s">
        <v>76</v>
      </c>
      <c r="W2668" s="547" t="s">
        <v>76</v>
      </c>
      <c r="X2668" s="547" t="s">
        <v>76</v>
      </c>
      <c r="Y2668" s="547" t="s">
        <v>76</v>
      </c>
      <c r="Z2668" s="568" t="s">
        <v>76</v>
      </c>
      <c r="AA2668" s="568" t="s">
        <v>76</v>
      </c>
      <c r="AB2668" s="568" t="s">
        <v>76</v>
      </c>
      <c r="AC2668" s="568" t="s">
        <v>76</v>
      </c>
      <c r="AD2668" s="568" t="s">
        <v>76</v>
      </c>
      <c r="AE2668" s="568" t="s">
        <v>76</v>
      </c>
      <c r="AF2668" s="568" t="s">
        <v>76</v>
      </c>
      <c r="AG2668" s="568"/>
      <c r="AH2668" s="568" t="s">
        <v>76</v>
      </c>
      <c r="AI2668" s="568">
        <v>14</v>
      </c>
      <c r="AJ2668" s="568" t="s">
        <v>76</v>
      </c>
      <c r="AK2668" s="567" t="s">
        <v>76</v>
      </c>
      <c r="AL2668" s="568" t="s">
        <v>76</v>
      </c>
      <c r="AM2668" s="568"/>
      <c r="AN2668" s="568" t="s">
        <v>76</v>
      </c>
      <c r="AO2668" s="568">
        <v>14</v>
      </c>
    </row>
    <row r="2669" spans="1:41" ht="15" customHeight="1">
      <c r="A2669" s="2639" t="s">
        <v>47</v>
      </c>
      <c r="B2669" s="2639"/>
      <c r="C2669" s="568"/>
      <c r="D2669" s="568"/>
      <c r="E2669" s="568"/>
      <c r="F2669" s="568"/>
      <c r="G2669" s="568"/>
      <c r="H2669" s="568"/>
      <c r="I2669" s="568"/>
      <c r="J2669" s="568"/>
      <c r="K2669" s="568"/>
      <c r="L2669" s="568"/>
      <c r="M2669" s="568"/>
      <c r="N2669" s="568"/>
      <c r="O2669" s="568"/>
      <c r="P2669" s="567"/>
      <c r="Q2669" s="567"/>
      <c r="R2669" s="547" t="s">
        <v>1285</v>
      </c>
      <c r="S2669" s="547"/>
      <c r="T2669" s="547"/>
      <c r="U2669" s="547"/>
      <c r="V2669" s="547"/>
      <c r="W2669" s="547"/>
      <c r="X2669" s="547"/>
      <c r="Y2669" s="547"/>
      <c r="Z2669" s="568"/>
      <c r="AA2669" s="568"/>
      <c r="AB2669" s="568"/>
      <c r="AC2669" s="568"/>
      <c r="AD2669" s="568"/>
      <c r="AE2669" s="568"/>
      <c r="AF2669" s="568"/>
      <c r="AG2669" s="568"/>
      <c r="AH2669" s="568"/>
      <c r="AI2669" s="568"/>
      <c r="AJ2669" s="568"/>
      <c r="AK2669" s="567"/>
      <c r="AL2669" s="568"/>
      <c r="AM2669" s="568"/>
      <c r="AN2669" s="568"/>
      <c r="AO2669" s="568"/>
    </row>
    <row r="2670" spans="1:41" ht="15" customHeight="1">
      <c r="B2670" s="564" t="s">
        <v>390</v>
      </c>
      <c r="C2670" s="568">
        <v>15</v>
      </c>
      <c r="D2670" s="547">
        <v>14</v>
      </c>
      <c r="E2670" s="547">
        <v>13.5</v>
      </c>
      <c r="F2670" s="568">
        <v>15</v>
      </c>
      <c r="G2670" s="547">
        <v>13</v>
      </c>
      <c r="H2670" s="568">
        <v>13</v>
      </c>
      <c r="I2670" s="568">
        <v>15</v>
      </c>
      <c r="J2670" s="568" t="s">
        <v>1538</v>
      </c>
      <c r="K2670" s="568">
        <v>18</v>
      </c>
      <c r="L2670" s="568">
        <v>14</v>
      </c>
      <c r="M2670" s="568">
        <v>15.5</v>
      </c>
      <c r="N2670" s="568">
        <v>15.5</v>
      </c>
      <c r="O2670" s="568">
        <v>14</v>
      </c>
      <c r="P2670" s="568">
        <v>15.5</v>
      </c>
      <c r="Q2670" s="570">
        <v>14</v>
      </c>
      <c r="R2670" s="547">
        <v>14.5</v>
      </c>
      <c r="S2670" s="547">
        <v>14</v>
      </c>
      <c r="T2670" s="547" t="s">
        <v>1648</v>
      </c>
      <c r="U2670" s="547">
        <v>14</v>
      </c>
      <c r="V2670" s="547">
        <v>17</v>
      </c>
      <c r="W2670" s="547">
        <v>18.5</v>
      </c>
      <c r="X2670" s="547">
        <v>14.5</v>
      </c>
      <c r="Y2670" s="547">
        <v>16</v>
      </c>
      <c r="Z2670" s="568">
        <v>15.5</v>
      </c>
      <c r="AA2670" s="568" t="s">
        <v>1665</v>
      </c>
      <c r="AB2670" s="568">
        <v>14</v>
      </c>
      <c r="AC2670" s="568">
        <v>16.25</v>
      </c>
      <c r="AD2670" s="568">
        <v>17</v>
      </c>
      <c r="AE2670" s="568">
        <v>14</v>
      </c>
      <c r="AF2670" s="568">
        <v>14</v>
      </c>
      <c r="AG2670" s="568">
        <v>17</v>
      </c>
      <c r="AH2670" s="568">
        <v>14.5</v>
      </c>
      <c r="AI2670" s="568">
        <v>18.5</v>
      </c>
      <c r="AJ2670" s="568">
        <v>17</v>
      </c>
      <c r="AK2670" s="568">
        <v>15</v>
      </c>
      <c r="AL2670" s="568">
        <v>16.5</v>
      </c>
      <c r="AM2670" s="568" t="s">
        <v>76</v>
      </c>
      <c r="AN2670" s="568" t="s">
        <v>1550</v>
      </c>
      <c r="AO2670" s="568">
        <v>13</v>
      </c>
    </row>
    <row r="2671" spans="1:41" ht="15" customHeight="1">
      <c r="B2671" s="564" t="s">
        <v>391</v>
      </c>
      <c r="C2671" s="568" t="s">
        <v>76</v>
      </c>
      <c r="D2671" s="568" t="s">
        <v>76</v>
      </c>
      <c r="E2671" s="568" t="s">
        <v>76</v>
      </c>
      <c r="F2671" s="568" t="s">
        <v>76</v>
      </c>
      <c r="G2671" s="568" t="s">
        <v>76</v>
      </c>
      <c r="H2671" s="568" t="s">
        <v>76</v>
      </c>
      <c r="I2671" s="568" t="s">
        <v>76</v>
      </c>
      <c r="J2671" s="568">
        <v>16</v>
      </c>
      <c r="K2671" s="568" t="s">
        <v>76</v>
      </c>
      <c r="L2671" s="568" t="s">
        <v>76</v>
      </c>
      <c r="M2671" s="568" t="s">
        <v>76</v>
      </c>
      <c r="N2671" s="568" t="s">
        <v>76</v>
      </c>
      <c r="O2671" s="568" t="s">
        <v>76</v>
      </c>
      <c r="P2671" s="567" t="s">
        <v>76</v>
      </c>
      <c r="Q2671" s="567" t="s">
        <v>76</v>
      </c>
      <c r="R2671" s="547" t="s">
        <v>76</v>
      </c>
      <c r="S2671" s="547" t="s">
        <v>76</v>
      </c>
      <c r="T2671" s="547" t="s">
        <v>76</v>
      </c>
      <c r="U2671" s="547" t="s">
        <v>76</v>
      </c>
      <c r="V2671" s="547">
        <v>17</v>
      </c>
      <c r="W2671" s="547" t="s">
        <v>76</v>
      </c>
      <c r="X2671" s="547" t="s">
        <v>76</v>
      </c>
      <c r="Y2671" s="547" t="s">
        <v>76</v>
      </c>
      <c r="Z2671" s="568" t="s">
        <v>76</v>
      </c>
      <c r="AA2671" s="568" t="s">
        <v>76</v>
      </c>
      <c r="AB2671" s="568" t="s">
        <v>76</v>
      </c>
      <c r="AC2671" s="568" t="s">
        <v>3223</v>
      </c>
      <c r="AD2671" s="568" t="s">
        <v>76</v>
      </c>
      <c r="AE2671" s="568" t="s">
        <v>76</v>
      </c>
      <c r="AF2671" s="568" t="s">
        <v>76</v>
      </c>
      <c r="AG2671" s="568" t="s">
        <v>76</v>
      </c>
      <c r="AH2671" s="568" t="s">
        <v>76</v>
      </c>
      <c r="AI2671" s="568" t="s">
        <v>76</v>
      </c>
      <c r="AJ2671" s="568" t="s">
        <v>76</v>
      </c>
      <c r="AK2671" s="567" t="s">
        <v>76</v>
      </c>
      <c r="AL2671" s="568" t="s">
        <v>76</v>
      </c>
      <c r="AM2671" s="568" t="s">
        <v>76</v>
      </c>
      <c r="AN2671" s="568">
        <v>13</v>
      </c>
      <c r="AO2671" s="568">
        <v>16</v>
      </c>
    </row>
    <row r="2672" spans="1:41" ht="15" customHeight="1">
      <c r="A2672" s="2639" t="s">
        <v>407</v>
      </c>
      <c r="B2672" s="2639"/>
      <c r="C2672" s="568"/>
      <c r="D2672" s="568"/>
      <c r="E2672" s="568"/>
      <c r="F2672" s="568"/>
      <c r="G2672" s="568"/>
      <c r="H2672" s="568"/>
      <c r="I2672" s="568"/>
      <c r="J2672" s="568"/>
      <c r="K2672" s="568"/>
      <c r="L2672" s="568"/>
      <c r="M2672" s="568"/>
      <c r="N2672" s="568"/>
      <c r="O2672" s="568"/>
      <c r="P2672" s="567"/>
      <c r="Q2672" s="567"/>
      <c r="R2672" s="547"/>
      <c r="S2672" s="547"/>
      <c r="T2672" s="547"/>
      <c r="U2672" s="547"/>
      <c r="V2672" s="547"/>
      <c r="W2672" s="547"/>
      <c r="X2672" s="547"/>
      <c r="Y2672" s="547"/>
      <c r="Z2672" s="567"/>
      <c r="AA2672" s="567"/>
      <c r="AB2672" s="568"/>
      <c r="AC2672" s="571"/>
      <c r="AD2672" s="568"/>
      <c r="AE2672" s="568"/>
      <c r="AF2672" s="568"/>
      <c r="AG2672" s="568"/>
      <c r="AH2672" s="568"/>
      <c r="AI2672" s="568"/>
      <c r="AJ2672" s="568"/>
      <c r="AK2672" s="567"/>
      <c r="AL2672" s="568"/>
      <c r="AM2672" s="568"/>
      <c r="AN2672" s="568"/>
      <c r="AO2672" s="568"/>
    </row>
    <row r="2673" spans="1:41" ht="15" customHeight="1">
      <c r="A2673" s="565" t="s">
        <v>856</v>
      </c>
      <c r="B2673" s="578" t="s">
        <v>1258</v>
      </c>
      <c r="C2673" s="568"/>
      <c r="D2673" s="568"/>
      <c r="E2673" s="568"/>
      <c r="F2673" s="568"/>
      <c r="G2673" s="568"/>
      <c r="H2673" s="568"/>
      <c r="I2673" s="568"/>
      <c r="J2673" s="568"/>
      <c r="K2673" s="568"/>
      <c r="L2673" s="568"/>
      <c r="M2673" s="568"/>
      <c r="N2673" s="568"/>
      <c r="O2673" s="568"/>
      <c r="P2673" s="567"/>
      <c r="Q2673" s="567"/>
      <c r="R2673" s="547"/>
      <c r="S2673" s="547"/>
      <c r="T2673" s="547"/>
      <c r="U2673" s="547"/>
      <c r="V2673" s="547"/>
      <c r="W2673" s="547"/>
      <c r="X2673" s="547"/>
      <c r="Y2673" s="547"/>
      <c r="Z2673" s="567"/>
      <c r="AA2673" s="567"/>
      <c r="AB2673" s="568"/>
      <c r="AC2673" s="568"/>
      <c r="AD2673" s="568"/>
      <c r="AE2673" s="568"/>
      <c r="AF2673" s="568"/>
      <c r="AG2673" s="568"/>
      <c r="AH2673" s="568"/>
      <c r="AI2673" s="568"/>
      <c r="AJ2673" s="568"/>
      <c r="AK2673" s="567"/>
      <c r="AL2673" s="568"/>
      <c r="AM2673" s="568"/>
      <c r="AN2673" s="568"/>
      <c r="AO2673" s="568"/>
    </row>
    <row r="2674" spans="1:41" ht="15" customHeight="1">
      <c r="A2674" s="565"/>
      <c r="B2674" s="564" t="s">
        <v>401</v>
      </c>
      <c r="C2674" s="568">
        <v>15.5</v>
      </c>
      <c r="D2674" s="568">
        <v>16</v>
      </c>
      <c r="E2674" s="547">
        <v>15.5</v>
      </c>
      <c r="F2674" s="568">
        <v>16</v>
      </c>
      <c r="G2674" s="568" t="s">
        <v>1868</v>
      </c>
      <c r="H2674" s="568">
        <v>13.5</v>
      </c>
      <c r="I2674" s="568">
        <v>16</v>
      </c>
      <c r="J2674" s="568">
        <v>16</v>
      </c>
      <c r="K2674" s="568">
        <v>14</v>
      </c>
      <c r="L2674" s="568">
        <v>14</v>
      </c>
      <c r="M2674" s="568">
        <v>14</v>
      </c>
      <c r="N2674" s="568">
        <v>16.5</v>
      </c>
      <c r="O2674" s="568">
        <v>14</v>
      </c>
      <c r="P2674" s="568" t="s">
        <v>2455</v>
      </c>
      <c r="Q2674" s="568">
        <v>14</v>
      </c>
      <c r="R2674" s="547">
        <v>14.5</v>
      </c>
      <c r="S2674" s="547">
        <v>14</v>
      </c>
      <c r="T2674" s="547">
        <v>14</v>
      </c>
      <c r="U2674" s="547">
        <v>14</v>
      </c>
      <c r="V2674" s="547">
        <v>15.5</v>
      </c>
      <c r="W2674" s="547">
        <v>14</v>
      </c>
      <c r="X2674" s="547">
        <v>14.5</v>
      </c>
      <c r="Y2674" s="547">
        <v>14</v>
      </c>
      <c r="Z2674" s="568">
        <v>14</v>
      </c>
      <c r="AA2674" s="579" t="s">
        <v>1668</v>
      </c>
      <c r="AB2674" s="568">
        <v>14</v>
      </c>
      <c r="AC2674" s="568">
        <v>14</v>
      </c>
      <c r="AD2674" s="568">
        <v>14</v>
      </c>
      <c r="AE2674" s="568">
        <v>14</v>
      </c>
      <c r="AF2674" s="568">
        <v>14</v>
      </c>
      <c r="AG2674" s="568">
        <v>15.5</v>
      </c>
      <c r="AH2674" s="568">
        <v>14</v>
      </c>
      <c r="AI2674" s="568">
        <v>12.5</v>
      </c>
      <c r="AJ2674" s="568">
        <v>15.5</v>
      </c>
      <c r="AK2674" s="568">
        <v>14</v>
      </c>
      <c r="AL2674" s="568">
        <v>16.5</v>
      </c>
      <c r="AM2674" s="568">
        <v>14</v>
      </c>
      <c r="AN2674" s="568">
        <v>13</v>
      </c>
      <c r="AO2674" s="568">
        <v>11.5</v>
      </c>
    </row>
    <row r="2675" spans="1:41" ht="15" customHeight="1">
      <c r="A2675" s="565"/>
      <c r="B2675" s="564" t="s">
        <v>402</v>
      </c>
      <c r="C2675" s="568" t="s">
        <v>76</v>
      </c>
      <c r="D2675" s="568" t="s">
        <v>76</v>
      </c>
      <c r="E2675" s="568" t="s">
        <v>76</v>
      </c>
      <c r="F2675" s="568" t="s">
        <v>76</v>
      </c>
      <c r="G2675" s="568" t="s">
        <v>76</v>
      </c>
      <c r="H2675" s="568" t="s">
        <v>76</v>
      </c>
      <c r="I2675" s="568" t="s">
        <v>76</v>
      </c>
      <c r="J2675" s="568" t="s">
        <v>76</v>
      </c>
      <c r="K2675" s="568" t="s">
        <v>76</v>
      </c>
      <c r="L2675" s="568"/>
      <c r="M2675" s="568" t="s">
        <v>76</v>
      </c>
      <c r="N2675" s="568" t="s">
        <v>76</v>
      </c>
      <c r="O2675" s="568" t="s">
        <v>76</v>
      </c>
      <c r="P2675" s="567" t="s">
        <v>76</v>
      </c>
      <c r="Q2675" s="567" t="s">
        <v>76</v>
      </c>
      <c r="R2675" s="547" t="s">
        <v>76</v>
      </c>
      <c r="S2675" s="547" t="s">
        <v>76</v>
      </c>
      <c r="T2675" s="547" t="s">
        <v>76</v>
      </c>
      <c r="U2675" s="547" t="s">
        <v>76</v>
      </c>
      <c r="V2675" s="547" t="s">
        <v>76</v>
      </c>
      <c r="W2675" s="547" t="s">
        <v>76</v>
      </c>
      <c r="X2675" s="547" t="s">
        <v>76</v>
      </c>
      <c r="Y2675" s="547" t="s">
        <v>76</v>
      </c>
      <c r="Z2675" s="568" t="s">
        <v>76</v>
      </c>
      <c r="AA2675" s="568" t="s">
        <v>76</v>
      </c>
      <c r="AB2675" s="567" t="s">
        <v>76</v>
      </c>
      <c r="AC2675" s="568" t="s">
        <v>76</v>
      </c>
      <c r="AD2675" s="568" t="s">
        <v>76</v>
      </c>
      <c r="AE2675" s="568" t="s">
        <v>76</v>
      </c>
      <c r="AF2675" s="568" t="s">
        <v>76</v>
      </c>
      <c r="AG2675" s="568" t="s">
        <v>76</v>
      </c>
      <c r="AH2675" s="568" t="s">
        <v>76</v>
      </c>
      <c r="AI2675" s="568">
        <v>14</v>
      </c>
      <c r="AJ2675" s="568" t="s">
        <v>76</v>
      </c>
      <c r="AK2675" s="567" t="s">
        <v>76</v>
      </c>
      <c r="AL2675" s="568" t="s">
        <v>76</v>
      </c>
      <c r="AM2675" s="568">
        <v>14</v>
      </c>
      <c r="AN2675" s="568" t="s">
        <v>76</v>
      </c>
      <c r="AO2675" s="568">
        <v>14</v>
      </c>
    </row>
    <row r="2676" spans="1:41" ht="15" customHeight="1">
      <c r="A2676" s="565" t="s">
        <v>1085</v>
      </c>
      <c r="B2676" s="701" t="s">
        <v>1259</v>
      </c>
      <c r="C2676" s="568"/>
      <c r="D2676" s="568"/>
      <c r="E2676" s="568"/>
      <c r="F2676" s="568"/>
      <c r="G2676" s="568"/>
      <c r="H2676" s="568"/>
      <c r="I2676" s="568"/>
      <c r="J2676" s="568"/>
      <c r="K2676" s="568"/>
      <c r="L2676" s="568"/>
      <c r="M2676" s="568"/>
      <c r="N2676" s="568"/>
      <c r="O2676" s="568"/>
      <c r="P2676" s="567"/>
      <c r="Q2676" s="567"/>
      <c r="R2676" s="547"/>
      <c r="S2676" s="547"/>
      <c r="T2676" s="547"/>
      <c r="U2676" s="547"/>
      <c r="V2676" s="547"/>
      <c r="W2676" s="547"/>
      <c r="X2676" s="547"/>
      <c r="Y2676" s="547"/>
      <c r="Z2676" s="568"/>
      <c r="AA2676" s="568"/>
      <c r="AB2676" s="567"/>
      <c r="AC2676" s="568"/>
      <c r="AD2676" s="568"/>
      <c r="AE2676" s="568"/>
      <c r="AF2676" s="568"/>
      <c r="AG2676" s="568"/>
      <c r="AH2676" s="568"/>
      <c r="AI2676" s="568"/>
      <c r="AJ2676" s="568"/>
      <c r="AK2676" s="567"/>
      <c r="AL2676" s="568"/>
      <c r="AM2676" s="568"/>
      <c r="AN2676" s="568"/>
      <c r="AO2676" s="568"/>
    </row>
    <row r="2677" spans="1:41" ht="15" customHeight="1">
      <c r="B2677" s="564" t="s">
        <v>401</v>
      </c>
      <c r="C2677" s="568">
        <v>15.5</v>
      </c>
      <c r="D2677" s="568">
        <v>16</v>
      </c>
      <c r="E2677" s="568">
        <v>15.5</v>
      </c>
      <c r="F2677" s="568">
        <v>16</v>
      </c>
      <c r="G2677" s="568" t="s">
        <v>3216</v>
      </c>
      <c r="H2677" s="568">
        <v>13.5</v>
      </c>
      <c r="I2677" s="568">
        <v>16</v>
      </c>
      <c r="J2677" s="547" t="s">
        <v>1665</v>
      </c>
      <c r="K2677" s="568">
        <v>17.5</v>
      </c>
      <c r="L2677" s="568">
        <v>16</v>
      </c>
      <c r="M2677" s="568">
        <v>15.5</v>
      </c>
      <c r="N2677" s="568">
        <v>17.5</v>
      </c>
      <c r="O2677" s="568">
        <v>14</v>
      </c>
      <c r="P2677" s="568">
        <v>15.5</v>
      </c>
      <c r="Q2677" s="568">
        <v>14</v>
      </c>
      <c r="R2677" s="547">
        <v>14.5</v>
      </c>
      <c r="S2677" s="547">
        <v>15.5</v>
      </c>
      <c r="T2677" s="547" t="s">
        <v>1648</v>
      </c>
      <c r="U2677" s="547" t="s">
        <v>76</v>
      </c>
      <c r="V2677" s="547">
        <v>17</v>
      </c>
      <c r="W2677" s="547">
        <v>14</v>
      </c>
      <c r="X2677" s="547">
        <v>14.5</v>
      </c>
      <c r="Y2677" s="547">
        <v>16</v>
      </c>
      <c r="Z2677" s="568">
        <v>15.5</v>
      </c>
      <c r="AA2677" s="568" t="s">
        <v>3000</v>
      </c>
      <c r="AB2677" s="568">
        <v>14</v>
      </c>
      <c r="AC2677" s="568">
        <v>17.25</v>
      </c>
      <c r="AD2677" s="568">
        <v>17</v>
      </c>
      <c r="AE2677" s="568">
        <v>16.5</v>
      </c>
      <c r="AF2677" s="568">
        <v>14</v>
      </c>
      <c r="AG2677" s="568">
        <v>17</v>
      </c>
      <c r="AH2677" s="568">
        <v>14.5</v>
      </c>
      <c r="AI2677" s="568">
        <v>18</v>
      </c>
      <c r="AJ2677" s="568">
        <v>15.5</v>
      </c>
      <c r="AK2677" s="568">
        <v>15.5</v>
      </c>
      <c r="AL2677" s="568">
        <v>16.5</v>
      </c>
      <c r="AM2677" s="568" t="s">
        <v>76</v>
      </c>
      <c r="AN2677" s="568" t="s">
        <v>1868</v>
      </c>
      <c r="AO2677" s="568">
        <v>13</v>
      </c>
    </row>
    <row r="2678" spans="1:41" ht="15" customHeight="1">
      <c r="B2678" s="564" t="s">
        <v>402</v>
      </c>
      <c r="C2678" s="568" t="s">
        <v>76</v>
      </c>
      <c r="D2678" s="568" t="s">
        <v>76</v>
      </c>
      <c r="E2678" s="568" t="s">
        <v>76</v>
      </c>
      <c r="F2678" s="568" t="s">
        <v>76</v>
      </c>
      <c r="G2678" s="568" t="s">
        <v>76</v>
      </c>
      <c r="H2678" s="568" t="s">
        <v>76</v>
      </c>
      <c r="I2678" s="568" t="s">
        <v>76</v>
      </c>
      <c r="J2678" s="568" t="s">
        <v>76</v>
      </c>
      <c r="K2678" s="568" t="s">
        <v>76</v>
      </c>
      <c r="L2678" s="568" t="s">
        <v>76</v>
      </c>
      <c r="M2678" s="568" t="s">
        <v>76</v>
      </c>
      <c r="N2678" s="568" t="s">
        <v>76</v>
      </c>
      <c r="O2678" s="568" t="s">
        <v>76</v>
      </c>
      <c r="P2678" s="568" t="s">
        <v>76</v>
      </c>
      <c r="Q2678" s="568" t="s">
        <v>76</v>
      </c>
      <c r="R2678" s="547" t="s">
        <v>76</v>
      </c>
      <c r="S2678" s="547" t="s">
        <v>76</v>
      </c>
      <c r="T2678" s="547" t="s">
        <v>76</v>
      </c>
      <c r="U2678" s="547" t="s">
        <v>76</v>
      </c>
      <c r="V2678" s="547">
        <v>17</v>
      </c>
      <c r="W2678" s="547" t="s">
        <v>76</v>
      </c>
      <c r="X2678" s="547" t="s">
        <v>76</v>
      </c>
      <c r="Y2678" s="547" t="s">
        <v>76</v>
      </c>
      <c r="Z2678" s="568" t="s">
        <v>76</v>
      </c>
      <c r="AA2678" s="568" t="s">
        <v>76</v>
      </c>
      <c r="AB2678" s="568" t="s">
        <v>76</v>
      </c>
      <c r="AC2678" s="568">
        <v>18.25</v>
      </c>
      <c r="AD2678" s="568" t="s">
        <v>76</v>
      </c>
      <c r="AE2678" s="568" t="s">
        <v>76</v>
      </c>
      <c r="AF2678" s="568" t="s">
        <v>76</v>
      </c>
      <c r="AG2678" s="568" t="s">
        <v>76</v>
      </c>
      <c r="AH2678" s="568" t="s">
        <v>76</v>
      </c>
      <c r="AI2678" s="568" t="s">
        <v>76</v>
      </c>
      <c r="AJ2678" s="568" t="s">
        <v>76</v>
      </c>
      <c r="AK2678" s="568" t="s">
        <v>76</v>
      </c>
      <c r="AL2678" s="568" t="s">
        <v>76</v>
      </c>
      <c r="AM2678" s="568" t="s">
        <v>76</v>
      </c>
      <c r="AN2678" s="568">
        <v>13</v>
      </c>
      <c r="AO2678" s="568">
        <v>16</v>
      </c>
    </row>
    <row r="2679" spans="1:41" s="551" customFormat="1" ht="15" customHeight="1">
      <c r="A2679" s="2639" t="s">
        <v>211</v>
      </c>
      <c r="B2679" s="2639"/>
      <c r="C2679" s="568">
        <v>7</v>
      </c>
      <c r="D2679" s="568">
        <v>9</v>
      </c>
      <c r="E2679" s="568">
        <v>7</v>
      </c>
      <c r="F2679" s="568">
        <v>7</v>
      </c>
      <c r="G2679" s="568">
        <v>7</v>
      </c>
      <c r="H2679" s="568">
        <v>7</v>
      </c>
      <c r="I2679" s="568">
        <v>7</v>
      </c>
      <c r="J2679" s="568">
        <v>7</v>
      </c>
      <c r="K2679" s="568">
        <v>7</v>
      </c>
      <c r="L2679" s="568">
        <v>7</v>
      </c>
      <c r="M2679" s="568">
        <v>7</v>
      </c>
      <c r="N2679" s="568">
        <v>7</v>
      </c>
      <c r="O2679" s="568">
        <v>7</v>
      </c>
      <c r="P2679" s="568">
        <v>7</v>
      </c>
      <c r="Q2679" s="568">
        <v>7</v>
      </c>
      <c r="R2679" s="547">
        <v>7</v>
      </c>
      <c r="S2679" s="547">
        <v>7</v>
      </c>
      <c r="T2679" s="547">
        <v>7</v>
      </c>
      <c r="U2679" s="547">
        <v>7</v>
      </c>
      <c r="V2679" s="547">
        <v>7</v>
      </c>
      <c r="W2679" s="547">
        <v>7</v>
      </c>
      <c r="X2679" s="547">
        <v>7</v>
      </c>
      <c r="Y2679" s="547">
        <v>7</v>
      </c>
      <c r="Z2679" s="568">
        <v>7</v>
      </c>
      <c r="AA2679" s="568">
        <v>7</v>
      </c>
      <c r="AB2679" s="568">
        <v>7</v>
      </c>
      <c r="AC2679" s="568">
        <v>7</v>
      </c>
      <c r="AD2679" s="568">
        <v>7</v>
      </c>
      <c r="AE2679" s="568">
        <v>7</v>
      </c>
      <c r="AF2679" s="568">
        <v>7</v>
      </c>
      <c r="AG2679" s="568">
        <v>7</v>
      </c>
      <c r="AH2679" s="568">
        <v>7</v>
      </c>
      <c r="AI2679" s="568">
        <v>7</v>
      </c>
      <c r="AJ2679" s="568">
        <v>7</v>
      </c>
      <c r="AK2679" s="568">
        <v>7</v>
      </c>
      <c r="AL2679" s="568">
        <v>7</v>
      </c>
      <c r="AM2679" s="568">
        <v>7</v>
      </c>
      <c r="AN2679" s="568">
        <v>7</v>
      </c>
      <c r="AO2679" s="568" t="s">
        <v>76</v>
      </c>
    </row>
    <row r="2680" spans="1:41" ht="15" customHeight="1">
      <c r="A2680" s="2639" t="s">
        <v>408</v>
      </c>
      <c r="B2680" s="2639"/>
      <c r="C2680" s="568"/>
      <c r="D2680" s="568"/>
      <c r="E2680" s="568"/>
      <c r="F2680" s="568"/>
      <c r="G2680" s="568"/>
      <c r="H2680" s="568"/>
      <c r="I2680" s="568"/>
      <c r="J2680" s="568"/>
      <c r="K2680" s="568"/>
      <c r="L2680" s="568"/>
      <c r="M2680" s="568"/>
      <c r="N2680" s="568"/>
      <c r="O2680" s="568"/>
      <c r="P2680" s="567"/>
      <c r="Q2680" s="567"/>
      <c r="R2680" s="547"/>
      <c r="S2680" s="547"/>
      <c r="T2680" s="547"/>
      <c r="U2680" s="547"/>
      <c r="V2680" s="547"/>
      <c r="W2680" s="546"/>
      <c r="X2680" s="546"/>
      <c r="Y2680" s="547"/>
      <c r="Z2680" s="567"/>
      <c r="AA2680" s="567"/>
      <c r="AB2680" s="567"/>
      <c r="AC2680" s="567"/>
      <c r="AD2680" s="568"/>
      <c r="AE2680" s="568"/>
      <c r="AF2680" s="568"/>
      <c r="AG2680" s="568"/>
      <c r="AH2680" s="568"/>
      <c r="AI2680" s="568"/>
      <c r="AJ2680" s="568"/>
      <c r="AK2680" s="567"/>
      <c r="AL2680" s="568"/>
      <c r="AM2680" s="568"/>
      <c r="AN2680" s="568"/>
      <c r="AO2680" s="568"/>
    </row>
    <row r="2681" spans="1:41" ht="15" customHeight="1">
      <c r="B2681" s="564" t="s">
        <v>390</v>
      </c>
      <c r="C2681" s="568">
        <v>14</v>
      </c>
      <c r="D2681" s="568">
        <v>16</v>
      </c>
      <c r="E2681" s="547">
        <v>15.5</v>
      </c>
      <c r="F2681" s="568">
        <v>16</v>
      </c>
      <c r="G2681" s="568" t="s">
        <v>1868</v>
      </c>
      <c r="H2681" s="568">
        <v>14</v>
      </c>
      <c r="I2681" s="568">
        <v>16</v>
      </c>
      <c r="J2681" s="547">
        <v>18</v>
      </c>
      <c r="K2681" s="568">
        <v>17</v>
      </c>
      <c r="L2681" s="568" t="s">
        <v>1908</v>
      </c>
      <c r="M2681" s="568">
        <v>15.5</v>
      </c>
      <c r="N2681" s="568">
        <v>17.5</v>
      </c>
      <c r="O2681" s="568">
        <v>16.5</v>
      </c>
      <c r="P2681" s="568" t="s">
        <v>2455</v>
      </c>
      <c r="Q2681" s="568">
        <v>15</v>
      </c>
      <c r="R2681" s="547">
        <v>14.5</v>
      </c>
      <c r="S2681" s="547">
        <v>16.5</v>
      </c>
      <c r="T2681" s="547" t="s">
        <v>1872</v>
      </c>
      <c r="U2681" s="547">
        <v>14</v>
      </c>
      <c r="V2681" s="547">
        <v>15.5</v>
      </c>
      <c r="W2681" s="547">
        <v>16.5</v>
      </c>
      <c r="X2681" s="547">
        <v>14.5</v>
      </c>
      <c r="Y2681" s="547">
        <v>15.5</v>
      </c>
      <c r="Z2681" s="568">
        <v>15</v>
      </c>
      <c r="AA2681" s="568" t="s">
        <v>1909</v>
      </c>
      <c r="AB2681" s="568">
        <v>14</v>
      </c>
      <c r="AC2681" s="568">
        <v>12.5</v>
      </c>
      <c r="AD2681" s="568">
        <v>15.5</v>
      </c>
      <c r="AE2681" s="568">
        <v>16.5</v>
      </c>
      <c r="AF2681" s="568">
        <v>15.5</v>
      </c>
      <c r="AG2681" s="568">
        <v>18</v>
      </c>
      <c r="AH2681" s="568">
        <v>15</v>
      </c>
      <c r="AI2681" s="568">
        <v>12.5</v>
      </c>
      <c r="AJ2681" s="568">
        <v>17</v>
      </c>
      <c r="AK2681" s="568">
        <v>14</v>
      </c>
      <c r="AL2681" s="568">
        <v>17</v>
      </c>
      <c r="AM2681" s="568">
        <v>14</v>
      </c>
      <c r="AN2681" s="568" t="s">
        <v>1863</v>
      </c>
      <c r="AO2681" s="568">
        <v>11.5</v>
      </c>
    </row>
    <row r="2682" spans="1:41" ht="15" customHeight="1">
      <c r="B2682" s="564" t="s">
        <v>391</v>
      </c>
      <c r="C2682" s="568" t="s">
        <v>76</v>
      </c>
      <c r="D2682" s="568" t="s">
        <v>76</v>
      </c>
      <c r="E2682" s="568" t="s">
        <v>76</v>
      </c>
      <c r="F2682" s="568" t="s">
        <v>76</v>
      </c>
      <c r="G2682" s="568" t="s">
        <v>76</v>
      </c>
      <c r="H2682" s="568" t="s">
        <v>76</v>
      </c>
      <c r="I2682" s="568" t="s">
        <v>76</v>
      </c>
      <c r="J2682" s="568" t="s">
        <v>76</v>
      </c>
      <c r="K2682" s="568">
        <v>18</v>
      </c>
      <c r="L2682" s="568" t="s">
        <v>76</v>
      </c>
      <c r="M2682" s="568" t="s">
        <v>76</v>
      </c>
      <c r="N2682" s="568" t="s">
        <v>76</v>
      </c>
      <c r="O2682" s="568" t="s">
        <v>76</v>
      </c>
      <c r="P2682" s="567" t="s">
        <v>76</v>
      </c>
      <c r="Q2682" s="567" t="s">
        <v>76</v>
      </c>
      <c r="R2682" s="547"/>
      <c r="S2682" s="547" t="s">
        <v>76</v>
      </c>
      <c r="T2682" s="547" t="s">
        <v>76</v>
      </c>
      <c r="U2682" s="547">
        <v>16</v>
      </c>
      <c r="V2682" s="547" t="s">
        <v>76</v>
      </c>
      <c r="W2682" s="546" t="s">
        <v>76</v>
      </c>
      <c r="X2682" s="546" t="s">
        <v>76</v>
      </c>
      <c r="Y2682" s="546" t="s">
        <v>76</v>
      </c>
      <c r="Z2682" s="568" t="s">
        <v>76</v>
      </c>
      <c r="AA2682" s="568" t="s">
        <v>76</v>
      </c>
      <c r="AB2682" s="567" t="s">
        <v>76</v>
      </c>
      <c r="AC2682" s="568">
        <v>15.5</v>
      </c>
      <c r="AD2682" s="568" t="s">
        <v>76</v>
      </c>
      <c r="AE2682" s="568" t="s">
        <v>76</v>
      </c>
      <c r="AF2682" s="568" t="s">
        <v>76</v>
      </c>
      <c r="AG2682" s="568" t="s">
        <v>76</v>
      </c>
      <c r="AH2682" s="568" t="s">
        <v>76</v>
      </c>
      <c r="AI2682" s="568">
        <v>14</v>
      </c>
      <c r="AJ2682" s="568" t="s">
        <v>76</v>
      </c>
      <c r="AK2682" s="567" t="s">
        <v>76</v>
      </c>
      <c r="AL2682" s="568" t="s">
        <v>76</v>
      </c>
      <c r="AM2682" s="568">
        <v>14.5</v>
      </c>
      <c r="AN2682" s="568" t="s">
        <v>76</v>
      </c>
      <c r="AO2682" s="568">
        <v>14</v>
      </c>
    </row>
    <row r="2683" spans="1:41" ht="15" customHeight="1">
      <c r="A2683" s="2639" t="s">
        <v>409</v>
      </c>
      <c r="B2683" s="2639"/>
      <c r="C2683" s="568"/>
      <c r="D2683" s="568"/>
      <c r="E2683" s="568"/>
      <c r="F2683" s="568"/>
      <c r="G2683" s="568"/>
      <c r="H2683" s="568"/>
      <c r="I2683" s="568"/>
      <c r="J2683" s="568"/>
      <c r="K2683" s="568"/>
      <c r="L2683" s="568"/>
      <c r="M2683" s="568"/>
      <c r="N2683" s="568"/>
      <c r="O2683" s="568"/>
      <c r="P2683" s="567"/>
      <c r="Q2683" s="567"/>
      <c r="R2683" s="547"/>
      <c r="S2683" s="547"/>
      <c r="T2683" s="547"/>
      <c r="U2683" s="547"/>
      <c r="V2683" s="547"/>
      <c r="W2683" s="546"/>
      <c r="X2683" s="546"/>
      <c r="Y2683" s="546"/>
      <c r="Z2683" s="568"/>
      <c r="AA2683" s="568"/>
      <c r="AB2683" s="567"/>
      <c r="AC2683" s="568"/>
      <c r="AD2683" s="568"/>
      <c r="AE2683" s="568"/>
      <c r="AF2683" s="568"/>
      <c r="AG2683" s="568"/>
      <c r="AH2683" s="568"/>
      <c r="AI2683" s="568"/>
      <c r="AJ2683" s="568"/>
      <c r="AK2683" s="567" t="s">
        <v>1285</v>
      </c>
      <c r="AL2683" s="568"/>
      <c r="AM2683" s="568"/>
      <c r="AN2683" s="568"/>
      <c r="AO2683" s="568"/>
    </row>
    <row r="2684" spans="1:41" ht="15" customHeight="1">
      <c r="B2684" s="564" t="s">
        <v>390</v>
      </c>
      <c r="C2684" s="568">
        <v>16</v>
      </c>
      <c r="D2684" s="568">
        <v>16</v>
      </c>
      <c r="E2684" s="568">
        <v>15.5</v>
      </c>
      <c r="F2684" s="568">
        <v>16</v>
      </c>
      <c r="G2684" s="568" t="s">
        <v>76</v>
      </c>
      <c r="H2684" s="568" t="s">
        <v>76</v>
      </c>
      <c r="I2684" s="568">
        <v>16</v>
      </c>
      <c r="J2684" s="568">
        <v>17</v>
      </c>
      <c r="K2684" s="568">
        <v>17</v>
      </c>
      <c r="L2684" s="568">
        <v>16</v>
      </c>
      <c r="M2684" s="568">
        <v>16.5</v>
      </c>
      <c r="N2684" s="568">
        <v>18</v>
      </c>
      <c r="O2684" s="568">
        <v>16.5</v>
      </c>
      <c r="P2684" s="568">
        <v>16.5</v>
      </c>
      <c r="Q2684" s="568" t="s">
        <v>1614</v>
      </c>
      <c r="R2684" s="547">
        <v>13.5</v>
      </c>
      <c r="S2684" s="547">
        <v>15.5</v>
      </c>
      <c r="T2684" s="547" t="s">
        <v>1884</v>
      </c>
      <c r="U2684" s="547">
        <v>16</v>
      </c>
      <c r="V2684" s="547">
        <v>18</v>
      </c>
      <c r="W2684" s="547">
        <v>16.5</v>
      </c>
      <c r="X2684" s="547">
        <v>16</v>
      </c>
      <c r="Y2684" s="547">
        <v>14</v>
      </c>
      <c r="Z2684" s="568">
        <v>15</v>
      </c>
      <c r="AA2684" s="568" t="s">
        <v>3000</v>
      </c>
      <c r="AB2684" s="568">
        <v>14</v>
      </c>
      <c r="AC2684" s="568">
        <v>11.5</v>
      </c>
      <c r="AD2684" s="568">
        <v>15.5</v>
      </c>
      <c r="AE2684" s="568">
        <v>14.5</v>
      </c>
      <c r="AF2684" s="568">
        <v>15.5</v>
      </c>
      <c r="AG2684" s="568">
        <v>16.5</v>
      </c>
      <c r="AH2684" s="568">
        <v>15</v>
      </c>
      <c r="AI2684" s="568">
        <v>16.5</v>
      </c>
      <c r="AJ2684" s="568">
        <v>15.5</v>
      </c>
      <c r="AK2684" s="568" t="s">
        <v>76</v>
      </c>
      <c r="AL2684" s="568" t="s">
        <v>76</v>
      </c>
      <c r="AM2684" s="568" t="s">
        <v>76</v>
      </c>
      <c r="AN2684" s="568">
        <v>12.5</v>
      </c>
      <c r="AO2684" s="568">
        <v>12</v>
      </c>
    </row>
    <row r="2685" spans="1:41" ht="15" customHeight="1">
      <c r="B2685" s="564" t="s">
        <v>391</v>
      </c>
      <c r="C2685" s="568" t="s">
        <v>76</v>
      </c>
      <c r="D2685" s="568" t="s">
        <v>76</v>
      </c>
      <c r="E2685" s="568" t="s">
        <v>76</v>
      </c>
      <c r="F2685" s="568" t="s">
        <v>76</v>
      </c>
      <c r="G2685" s="568" t="s">
        <v>76</v>
      </c>
      <c r="H2685" s="568" t="s">
        <v>76</v>
      </c>
      <c r="I2685" s="568" t="s">
        <v>76</v>
      </c>
      <c r="J2685" s="568" t="s">
        <v>76</v>
      </c>
      <c r="K2685" s="568">
        <v>16.5</v>
      </c>
      <c r="L2685" s="568" t="s">
        <v>76</v>
      </c>
      <c r="M2685" s="568" t="s">
        <v>76</v>
      </c>
      <c r="N2685" s="568" t="s">
        <v>76</v>
      </c>
      <c r="O2685" s="567" t="s">
        <v>76</v>
      </c>
      <c r="P2685" s="568" t="s">
        <v>76</v>
      </c>
      <c r="Q2685" s="568" t="s">
        <v>76</v>
      </c>
      <c r="R2685" s="547"/>
      <c r="S2685" s="547" t="s">
        <v>76</v>
      </c>
      <c r="T2685" s="547" t="s">
        <v>76</v>
      </c>
      <c r="U2685" s="547" t="s">
        <v>76</v>
      </c>
      <c r="V2685" s="547" t="s">
        <v>76</v>
      </c>
      <c r="W2685" s="547" t="s">
        <v>76</v>
      </c>
      <c r="X2685" s="547" t="s">
        <v>76</v>
      </c>
      <c r="Y2685" s="547" t="s">
        <v>76</v>
      </c>
      <c r="Z2685" s="568" t="s">
        <v>76</v>
      </c>
      <c r="AA2685" s="568" t="s">
        <v>76</v>
      </c>
      <c r="AB2685" s="568">
        <v>16.5</v>
      </c>
      <c r="AC2685" s="568">
        <v>14.5</v>
      </c>
      <c r="AD2685" s="568" t="s">
        <v>76</v>
      </c>
      <c r="AE2685" s="568">
        <v>16.5</v>
      </c>
      <c r="AF2685" s="568" t="s">
        <v>76</v>
      </c>
      <c r="AG2685" s="568" t="s">
        <v>76</v>
      </c>
      <c r="AH2685" s="568" t="s">
        <v>76</v>
      </c>
      <c r="AI2685" s="568" t="s">
        <v>76</v>
      </c>
      <c r="AJ2685" s="568" t="s">
        <v>76</v>
      </c>
      <c r="AK2685" s="567" t="s">
        <v>76</v>
      </c>
      <c r="AL2685" s="568" t="s">
        <v>76</v>
      </c>
      <c r="AM2685" s="568" t="s">
        <v>76</v>
      </c>
      <c r="AN2685" s="568" t="s">
        <v>76</v>
      </c>
      <c r="AO2685" s="568">
        <v>15</v>
      </c>
    </row>
    <row r="2686" spans="1:41" ht="15" customHeight="1">
      <c r="A2686" s="2639" t="s">
        <v>410</v>
      </c>
      <c r="B2686" s="2639"/>
      <c r="C2686" s="568"/>
      <c r="D2686" s="568"/>
      <c r="E2686" s="568"/>
      <c r="F2686" s="568"/>
      <c r="G2686" s="568"/>
      <c r="H2686" s="568"/>
      <c r="I2686" s="568"/>
      <c r="J2686" s="568"/>
      <c r="K2686" s="568"/>
      <c r="L2686" s="568"/>
      <c r="M2686" s="568"/>
      <c r="N2686" s="568"/>
      <c r="O2686" s="567"/>
      <c r="P2686" s="568"/>
      <c r="Q2686" s="567"/>
      <c r="R2686" s="547"/>
      <c r="S2686" s="547"/>
      <c r="T2686" s="547"/>
      <c r="U2686" s="547"/>
      <c r="V2686" s="547"/>
      <c r="W2686" s="547"/>
      <c r="X2686" s="547"/>
      <c r="Y2686" s="547"/>
      <c r="Z2686" s="568"/>
      <c r="AA2686" s="568"/>
      <c r="AB2686" s="567"/>
      <c r="AC2686" s="567"/>
      <c r="AD2686" s="568"/>
      <c r="AE2686" s="568"/>
      <c r="AF2686" s="568"/>
      <c r="AG2686" s="568"/>
      <c r="AH2686" s="568"/>
      <c r="AI2686" s="568"/>
      <c r="AJ2686" s="568"/>
      <c r="AK2686" s="567"/>
      <c r="AL2686" s="568"/>
      <c r="AM2686" s="568"/>
      <c r="AN2686" s="568"/>
      <c r="AO2686" s="568"/>
    </row>
    <row r="2687" spans="1:41" ht="15" customHeight="1">
      <c r="B2687" s="564" t="s">
        <v>390</v>
      </c>
      <c r="C2687" s="568">
        <v>17</v>
      </c>
      <c r="D2687" s="568">
        <v>16</v>
      </c>
      <c r="E2687" s="568">
        <v>15.5</v>
      </c>
      <c r="F2687" s="568">
        <v>16</v>
      </c>
      <c r="G2687" s="568">
        <v>16</v>
      </c>
      <c r="H2687" s="568">
        <v>16</v>
      </c>
      <c r="I2687" s="568">
        <v>16</v>
      </c>
      <c r="J2687" s="568">
        <v>18</v>
      </c>
      <c r="K2687" s="568">
        <v>17</v>
      </c>
      <c r="L2687" s="568">
        <v>16.5</v>
      </c>
      <c r="M2687" s="568">
        <v>19.5</v>
      </c>
      <c r="N2687" s="568">
        <v>18</v>
      </c>
      <c r="O2687" s="568">
        <v>20</v>
      </c>
      <c r="P2687" s="568">
        <v>16.5</v>
      </c>
      <c r="Q2687" s="567" t="s">
        <v>1343</v>
      </c>
      <c r="R2687" s="547">
        <v>16</v>
      </c>
      <c r="S2687" s="547">
        <v>16.5</v>
      </c>
      <c r="T2687" s="547" t="s">
        <v>1649</v>
      </c>
      <c r="U2687" s="547">
        <v>16.5</v>
      </c>
      <c r="V2687" s="547">
        <v>18</v>
      </c>
      <c r="W2687" s="547">
        <v>18.5</v>
      </c>
      <c r="X2687" s="547" t="s">
        <v>3202</v>
      </c>
      <c r="Y2687" s="547">
        <v>18</v>
      </c>
      <c r="Z2687" s="568">
        <v>18.5</v>
      </c>
      <c r="AA2687" s="568">
        <v>19</v>
      </c>
      <c r="AB2687" s="568">
        <v>19</v>
      </c>
      <c r="AC2687" s="568">
        <v>14.5</v>
      </c>
      <c r="AD2687" s="568">
        <v>15.5</v>
      </c>
      <c r="AE2687" s="568">
        <v>18</v>
      </c>
      <c r="AF2687" s="568" t="s">
        <v>2456</v>
      </c>
      <c r="AG2687" s="568">
        <v>19.5</v>
      </c>
      <c r="AH2687" s="568">
        <v>16</v>
      </c>
      <c r="AI2687" s="568">
        <v>16.5</v>
      </c>
      <c r="AJ2687" s="568">
        <v>17</v>
      </c>
      <c r="AK2687" s="568">
        <v>16</v>
      </c>
      <c r="AL2687" s="568">
        <v>19.5</v>
      </c>
      <c r="AM2687" s="568" t="s">
        <v>76</v>
      </c>
      <c r="AN2687" s="568">
        <v>16</v>
      </c>
      <c r="AO2687" s="568">
        <v>17.5</v>
      </c>
    </row>
    <row r="2688" spans="1:41" ht="15" customHeight="1">
      <c r="B2688" s="564" t="s">
        <v>391</v>
      </c>
      <c r="C2688" s="568" t="s">
        <v>76</v>
      </c>
      <c r="D2688" s="568" t="s">
        <v>76</v>
      </c>
      <c r="E2688" s="568" t="s">
        <v>76</v>
      </c>
      <c r="F2688" s="568" t="s">
        <v>76</v>
      </c>
      <c r="G2688" s="568" t="s">
        <v>76</v>
      </c>
      <c r="H2688" s="568" t="s">
        <v>76</v>
      </c>
      <c r="I2688" s="568" t="s">
        <v>76</v>
      </c>
      <c r="J2688" s="568" t="s">
        <v>76</v>
      </c>
      <c r="K2688" s="568">
        <v>20.5</v>
      </c>
      <c r="L2688" s="568" t="s">
        <v>76</v>
      </c>
      <c r="M2688" s="568" t="s">
        <v>76</v>
      </c>
      <c r="N2688" s="568" t="s">
        <v>3224</v>
      </c>
      <c r="O2688" s="567" t="s">
        <v>76</v>
      </c>
      <c r="P2688" s="567" t="s">
        <v>76</v>
      </c>
      <c r="Q2688" s="567" t="s">
        <v>76</v>
      </c>
      <c r="R2688" s="547">
        <v>19.5</v>
      </c>
      <c r="S2688" s="547" t="s">
        <v>76</v>
      </c>
      <c r="T2688" s="547" t="s">
        <v>76</v>
      </c>
      <c r="U2688" s="547" t="s">
        <v>76</v>
      </c>
      <c r="V2688" s="547" t="s">
        <v>76</v>
      </c>
      <c r="W2688" s="547" t="s">
        <v>76</v>
      </c>
      <c r="X2688" s="547" t="s">
        <v>76</v>
      </c>
      <c r="Y2688" s="547" t="s">
        <v>76</v>
      </c>
      <c r="Z2688" s="568" t="s">
        <v>76</v>
      </c>
      <c r="AA2688" s="568" t="s">
        <v>76</v>
      </c>
      <c r="AB2688" s="568" t="s">
        <v>76</v>
      </c>
      <c r="AC2688" s="568" t="s">
        <v>1870</v>
      </c>
      <c r="AD2688" s="568" t="s">
        <v>76</v>
      </c>
      <c r="AE2688" s="568" t="s">
        <v>76</v>
      </c>
      <c r="AF2688" s="568" t="s">
        <v>76</v>
      </c>
      <c r="AG2688" s="568" t="s">
        <v>76</v>
      </c>
      <c r="AH2688" s="568">
        <v>18.5</v>
      </c>
      <c r="AI2688" s="568">
        <v>20</v>
      </c>
      <c r="AJ2688" s="568" t="s">
        <v>76</v>
      </c>
      <c r="AK2688" s="567" t="s">
        <v>76</v>
      </c>
      <c r="AL2688" s="568" t="s">
        <v>76</v>
      </c>
      <c r="AM2688" s="568" t="s">
        <v>76</v>
      </c>
      <c r="AN2688" s="568" t="s">
        <v>76</v>
      </c>
      <c r="AO2688" s="568">
        <v>20.5</v>
      </c>
    </row>
    <row r="2689" spans="1:41" ht="15" customHeight="1">
      <c r="A2689" s="2639" t="s">
        <v>411</v>
      </c>
      <c r="B2689" s="2639"/>
      <c r="C2689" s="568"/>
      <c r="D2689" s="568"/>
      <c r="E2689" s="568"/>
      <c r="F2689" s="568"/>
      <c r="G2689" s="568"/>
      <c r="H2689" s="568"/>
      <c r="I2689" s="568"/>
      <c r="J2689" s="568"/>
      <c r="K2689" s="568"/>
      <c r="L2689" s="568"/>
      <c r="M2689" s="568"/>
      <c r="N2689" s="568"/>
      <c r="O2689" s="567"/>
      <c r="P2689" s="567"/>
      <c r="Q2689" s="567"/>
      <c r="R2689" s="547"/>
      <c r="S2689" s="547"/>
      <c r="T2689" s="547"/>
      <c r="U2689" s="547"/>
      <c r="V2689" s="547"/>
      <c r="W2689" s="547"/>
      <c r="X2689" s="547"/>
      <c r="Y2689" s="547"/>
      <c r="Z2689" s="568"/>
      <c r="AA2689" s="568"/>
      <c r="AB2689" s="568"/>
      <c r="AC2689" s="568"/>
      <c r="AD2689" s="568"/>
      <c r="AE2689" s="568"/>
      <c r="AF2689" s="568"/>
      <c r="AG2689" s="568"/>
      <c r="AH2689" s="568"/>
      <c r="AI2689" s="568"/>
      <c r="AJ2689" s="568"/>
      <c r="AK2689" s="567"/>
      <c r="AL2689" s="568"/>
      <c r="AM2689" s="568"/>
      <c r="AN2689" s="568"/>
      <c r="AO2689" s="568"/>
    </row>
    <row r="2690" spans="1:41" ht="15" customHeight="1">
      <c r="B2690" s="564" t="s">
        <v>390</v>
      </c>
      <c r="C2690" s="568">
        <v>15</v>
      </c>
      <c r="D2690" s="568">
        <v>16</v>
      </c>
      <c r="E2690" s="547">
        <v>11</v>
      </c>
      <c r="F2690" s="568">
        <v>16</v>
      </c>
      <c r="G2690" s="547" t="s">
        <v>1550</v>
      </c>
      <c r="H2690" s="568">
        <v>13.5</v>
      </c>
      <c r="I2690" s="568">
        <v>13.5</v>
      </c>
      <c r="J2690" s="547" t="s">
        <v>1666</v>
      </c>
      <c r="K2690" s="568">
        <v>17.5</v>
      </c>
      <c r="L2690" s="568" t="s">
        <v>1614</v>
      </c>
      <c r="M2690" s="568">
        <v>10</v>
      </c>
      <c r="N2690" s="568">
        <v>17</v>
      </c>
      <c r="O2690" s="568" t="s">
        <v>1667</v>
      </c>
      <c r="P2690" s="568" t="s">
        <v>2528</v>
      </c>
      <c r="Q2690" s="568">
        <v>15</v>
      </c>
      <c r="R2690" s="547">
        <v>14.5</v>
      </c>
      <c r="S2690" s="547">
        <v>14.5</v>
      </c>
      <c r="T2690" s="547" t="s">
        <v>1650</v>
      </c>
      <c r="U2690" s="547">
        <v>16.5</v>
      </c>
      <c r="V2690" s="546" t="s">
        <v>3225</v>
      </c>
      <c r="W2690" s="547">
        <v>17.5</v>
      </c>
      <c r="X2690" s="547" t="s">
        <v>1538</v>
      </c>
      <c r="Y2690" s="547">
        <v>15.5</v>
      </c>
      <c r="Z2690" s="568">
        <v>15.5</v>
      </c>
      <c r="AA2690" s="568" t="s">
        <v>3177</v>
      </c>
      <c r="AB2690" s="568">
        <v>18</v>
      </c>
      <c r="AC2690" s="568">
        <v>10.5</v>
      </c>
      <c r="AD2690" s="568">
        <v>17</v>
      </c>
      <c r="AE2690" s="568">
        <v>17</v>
      </c>
      <c r="AF2690" s="568">
        <v>15.5</v>
      </c>
      <c r="AG2690" s="568">
        <v>18</v>
      </c>
      <c r="AH2690" s="568">
        <v>14</v>
      </c>
      <c r="AI2690" s="568">
        <v>9.5</v>
      </c>
      <c r="AJ2690" s="568">
        <v>16</v>
      </c>
      <c r="AK2690" s="568">
        <v>15.5</v>
      </c>
      <c r="AL2690" s="568">
        <v>17</v>
      </c>
      <c r="AM2690" s="568">
        <v>12.5</v>
      </c>
      <c r="AN2690" s="568" t="s">
        <v>76</v>
      </c>
      <c r="AO2690" s="568">
        <v>11.5</v>
      </c>
    </row>
    <row r="2691" spans="1:41" ht="15" customHeight="1">
      <c r="A2691" s="517"/>
      <c r="B2691" s="566" t="s">
        <v>391</v>
      </c>
      <c r="C2691" s="572" t="s">
        <v>76</v>
      </c>
      <c r="D2691" s="572" t="s">
        <v>76</v>
      </c>
      <c r="E2691" s="572" t="s">
        <v>76</v>
      </c>
      <c r="F2691" s="572" t="s">
        <v>76</v>
      </c>
      <c r="G2691" s="572" t="s">
        <v>76</v>
      </c>
      <c r="H2691" s="572" t="s">
        <v>76</v>
      </c>
      <c r="I2691" s="572">
        <v>18</v>
      </c>
      <c r="J2691" s="572" t="s">
        <v>76</v>
      </c>
      <c r="K2691" s="572" t="s">
        <v>76</v>
      </c>
      <c r="L2691" s="572" t="s">
        <v>76</v>
      </c>
      <c r="M2691" s="572">
        <v>17.5</v>
      </c>
      <c r="N2691" s="572" t="s">
        <v>76</v>
      </c>
      <c r="O2691" s="573" t="s">
        <v>76</v>
      </c>
      <c r="P2691" s="573" t="s">
        <v>76</v>
      </c>
      <c r="Q2691" s="572" t="s">
        <v>76</v>
      </c>
      <c r="R2691" s="552" t="s">
        <v>76</v>
      </c>
      <c r="S2691" s="552">
        <v>15.5</v>
      </c>
      <c r="T2691" s="553" t="s">
        <v>76</v>
      </c>
      <c r="U2691" s="552">
        <v>16</v>
      </c>
      <c r="V2691" s="553" t="s">
        <v>76</v>
      </c>
      <c r="W2691" s="553" t="s">
        <v>76</v>
      </c>
      <c r="X2691" s="553" t="s">
        <v>76</v>
      </c>
      <c r="Y2691" s="553" t="s">
        <v>76</v>
      </c>
      <c r="Z2691" s="572" t="s">
        <v>76</v>
      </c>
      <c r="AA2691" s="572" t="s">
        <v>76</v>
      </c>
      <c r="AB2691" s="573" t="s">
        <v>76</v>
      </c>
      <c r="AC2691" s="572" t="s">
        <v>1882</v>
      </c>
      <c r="AD2691" s="573" t="s">
        <v>76</v>
      </c>
      <c r="AE2691" s="573" t="s">
        <v>76</v>
      </c>
      <c r="AF2691" s="572" t="s">
        <v>76</v>
      </c>
      <c r="AG2691" s="573" t="s">
        <v>76</v>
      </c>
      <c r="AH2691" s="572">
        <v>17</v>
      </c>
      <c r="AI2691" s="572">
        <v>10</v>
      </c>
      <c r="AJ2691" s="572" t="s">
        <v>76</v>
      </c>
      <c r="AK2691" s="573" t="s">
        <v>76</v>
      </c>
      <c r="AL2691" s="573" t="s">
        <v>76</v>
      </c>
      <c r="AM2691" s="572">
        <v>13</v>
      </c>
      <c r="AN2691" s="572" t="s">
        <v>76</v>
      </c>
      <c r="AO2691" s="572">
        <v>14.5</v>
      </c>
    </row>
    <row r="2692" spans="1:41" s="1047" customFormat="1" ht="15" customHeight="1">
      <c r="A2692" s="2573" t="s">
        <v>548</v>
      </c>
      <c r="B2692" s="2573"/>
      <c r="C2692" s="2573"/>
      <c r="D2692" s="2573"/>
      <c r="E2692" s="2573"/>
      <c r="F2692" s="2573"/>
      <c r="G2692" s="2573"/>
      <c r="H2692" s="2573"/>
      <c r="I2692" s="2573"/>
      <c r="J2692" s="1049"/>
      <c r="K2692" s="1049"/>
      <c r="L2692" s="1049"/>
      <c r="M2692" s="1049"/>
      <c r="N2692" s="1049"/>
      <c r="O2692" s="1049"/>
      <c r="P2692" s="1049"/>
      <c r="Q2692" s="1049"/>
      <c r="R2692" s="1049"/>
      <c r="S2692" s="1049"/>
      <c r="T2692" s="2573" t="s">
        <v>3562</v>
      </c>
      <c r="U2692" s="2573"/>
      <c r="V2692" s="2573"/>
      <c r="W2692" s="2573"/>
      <c r="X2692" s="2573"/>
      <c r="Y2692" s="1050"/>
      <c r="Z2692" s="1048"/>
      <c r="AA2692" s="1048"/>
      <c r="AB2692" s="1048"/>
      <c r="AC2692" s="1048"/>
      <c r="AF2692" s="1050"/>
      <c r="AG2692" s="1050"/>
      <c r="AH2692" s="1050"/>
      <c r="AI2692" s="1050"/>
      <c r="AJ2692" s="1050"/>
    </row>
    <row r="2693" spans="1:41" s="1047" customFormat="1" ht="15" customHeight="1">
      <c r="B2693" s="1047" t="s">
        <v>399</v>
      </c>
      <c r="U2693" s="1047" t="s">
        <v>399</v>
      </c>
      <c r="V2693" s="1048"/>
      <c r="W2693" s="1048"/>
      <c r="X2693" s="1048"/>
      <c r="Y2693" s="1048"/>
      <c r="AA2693" s="1048"/>
      <c r="AB2693" s="1048"/>
      <c r="AC2693" s="1048"/>
      <c r="AH2693" s="1048"/>
      <c r="AI2693" s="1048"/>
      <c r="AJ2693" s="1048"/>
    </row>
    <row r="2694" spans="1:41" ht="15" customHeight="1"/>
    <row r="2695" spans="1:41" s="641" customFormat="1" ht="15" customHeight="1">
      <c r="B2695" s="2637" t="s">
        <v>3228</v>
      </c>
      <c r="C2695" s="2637"/>
      <c r="D2695" s="2637"/>
      <c r="E2695" s="2637"/>
      <c r="F2695" s="2637"/>
      <c r="G2695" s="2637"/>
      <c r="H2695" s="2637"/>
      <c r="I2695" s="2637"/>
      <c r="J2695" s="2637"/>
      <c r="K2695" s="2643" t="s">
        <v>3452</v>
      </c>
      <c r="L2695" s="2643"/>
      <c r="M2695" s="2643"/>
      <c r="N2695" s="2643"/>
      <c r="O2695" s="2643"/>
      <c r="P2695" s="2643"/>
      <c r="Q2695" s="2643"/>
      <c r="R2695" s="2598" t="s">
        <v>2229</v>
      </c>
      <c r="S2695" s="2598"/>
      <c r="T2695" s="642"/>
      <c r="U2695" s="642"/>
      <c r="V2695" s="642"/>
      <c r="W2695" s="642"/>
      <c r="X2695" s="642"/>
      <c r="Y2695" s="642"/>
      <c r="AA2695" s="642"/>
      <c r="AB2695" s="642"/>
      <c r="AC2695" s="642"/>
      <c r="AD2695" s="642"/>
      <c r="AE2695" s="642"/>
      <c r="AF2695" s="642"/>
      <c r="AG2695" s="642"/>
      <c r="AH2695" s="642"/>
      <c r="AI2695" s="642"/>
      <c r="AJ2695" s="642"/>
      <c r="AK2695" s="642"/>
      <c r="AL2695" s="642"/>
      <c r="AM2695" s="642"/>
      <c r="AN2695" s="642"/>
      <c r="AO2695" s="642"/>
    </row>
    <row r="2696" spans="1:41" ht="15" customHeight="1">
      <c r="C2696" s="709"/>
      <c r="D2696" s="709"/>
      <c r="E2696" s="709"/>
      <c r="F2696" s="709"/>
      <c r="G2696" s="709"/>
      <c r="H2696" s="709"/>
      <c r="I2696" s="705"/>
      <c r="J2696" s="2628"/>
      <c r="K2696" s="2628"/>
      <c r="L2696" s="2628"/>
      <c r="M2696" s="543"/>
      <c r="N2696" s="543"/>
      <c r="O2696" s="543"/>
      <c r="P2696" s="543"/>
      <c r="R2696" s="2641" t="s">
        <v>1130</v>
      </c>
      <c r="S2696" s="2641"/>
      <c r="T2696" s="602"/>
      <c r="U2696" s="602"/>
      <c r="V2696" s="704"/>
      <c r="W2696" s="704"/>
      <c r="X2696" s="704"/>
      <c r="Y2696" s="543"/>
      <c r="AA2696" s="709"/>
      <c r="AB2696" s="709"/>
      <c r="AC2696" s="705"/>
      <c r="AD2696" s="704"/>
      <c r="AE2696" s="704"/>
      <c r="AF2696" s="704"/>
      <c r="AG2696" s="543"/>
      <c r="AH2696" s="709"/>
      <c r="AI2696" s="709"/>
      <c r="AJ2696" s="602"/>
      <c r="AK2696" s="602"/>
      <c r="AL2696" s="602"/>
      <c r="AM2696" s="602"/>
      <c r="AN2696" s="602"/>
      <c r="AO2696" s="543"/>
    </row>
    <row r="2697" spans="1:41" s="555" customFormat="1" ht="15" customHeight="1">
      <c r="A2697" s="2582" t="s">
        <v>369</v>
      </c>
      <c r="B2697" s="2583"/>
      <c r="C2697" s="2586" t="s">
        <v>230</v>
      </c>
      <c r="D2697" s="2586"/>
      <c r="E2697" s="2586"/>
      <c r="F2697" s="2586"/>
      <c r="G2697" s="2574" t="s">
        <v>370</v>
      </c>
      <c r="H2697" s="2575"/>
      <c r="I2697" s="2575"/>
      <c r="J2697" s="2576"/>
      <c r="K2697" s="2574" t="s">
        <v>371</v>
      </c>
      <c r="L2697" s="2575"/>
      <c r="M2697" s="2575"/>
      <c r="N2697" s="2575"/>
      <c r="O2697" s="2575"/>
      <c r="P2697" s="2575"/>
      <c r="Q2697" s="2575"/>
      <c r="R2697" s="2575"/>
      <c r="S2697" s="2575"/>
      <c r="T2697" s="2575"/>
      <c r="U2697" s="2575"/>
      <c r="V2697" s="2575"/>
      <c r="W2697" s="2575"/>
      <c r="X2697" s="2575"/>
      <c r="Y2697" s="2575"/>
      <c r="Z2697" s="2575"/>
      <c r="AA2697" s="2575"/>
      <c r="AB2697" s="2575"/>
      <c r="AC2697" s="2575"/>
      <c r="AD2697" s="2575"/>
      <c r="AE2697" s="2575"/>
      <c r="AF2697" s="2575"/>
      <c r="AG2697" s="2576"/>
      <c r="AH2697" s="2574" t="s">
        <v>3545</v>
      </c>
      <c r="AI2697" s="2575"/>
      <c r="AJ2697" s="2575"/>
      <c r="AK2697" s="2575"/>
      <c r="AL2697" s="2575"/>
      <c r="AM2697" s="2575"/>
      <c r="AN2697" s="2575"/>
      <c r="AO2697" s="2576"/>
    </row>
    <row r="2698" spans="1:41" s="555" customFormat="1" ht="32.25" customHeight="1">
      <c r="A2698" s="2584"/>
      <c r="B2698" s="2585"/>
      <c r="C2698" s="933" t="s">
        <v>372</v>
      </c>
      <c r="D2698" s="933" t="s">
        <v>373</v>
      </c>
      <c r="E2698" s="933" t="s">
        <v>374</v>
      </c>
      <c r="F2698" s="933" t="s">
        <v>375</v>
      </c>
      <c r="G2698" s="933" t="s">
        <v>376</v>
      </c>
      <c r="H2698" s="933" t="s">
        <v>377</v>
      </c>
      <c r="I2698" s="933" t="s">
        <v>1066</v>
      </c>
      <c r="J2698" s="933" t="s">
        <v>378</v>
      </c>
      <c r="K2698" s="933" t="s">
        <v>890</v>
      </c>
      <c r="L2698" s="933" t="s">
        <v>379</v>
      </c>
      <c r="M2698" s="933" t="s">
        <v>380</v>
      </c>
      <c r="N2698" s="933" t="s">
        <v>381</v>
      </c>
      <c r="O2698" s="933" t="s">
        <v>382</v>
      </c>
      <c r="P2698" s="933" t="s">
        <v>383</v>
      </c>
      <c r="Q2698" s="933" t="s">
        <v>384</v>
      </c>
      <c r="R2698" s="933" t="s">
        <v>412</v>
      </c>
      <c r="S2698" s="933" t="s">
        <v>413</v>
      </c>
      <c r="T2698" s="933" t="s">
        <v>414</v>
      </c>
      <c r="U2698" s="933" t="s">
        <v>415</v>
      </c>
      <c r="V2698" s="933" t="s">
        <v>416</v>
      </c>
      <c r="W2698" s="933" t="s">
        <v>417</v>
      </c>
      <c r="X2698" s="933" t="s">
        <v>418</v>
      </c>
      <c r="Y2698" s="933" t="s">
        <v>419</v>
      </c>
      <c r="Z2698" s="933" t="s">
        <v>420</v>
      </c>
      <c r="AA2698" s="933" t="s">
        <v>421</v>
      </c>
      <c r="AB2698" s="933" t="s">
        <v>422</v>
      </c>
      <c r="AC2698" s="933" t="s">
        <v>423</v>
      </c>
      <c r="AD2698" s="933" t="s">
        <v>424</v>
      </c>
      <c r="AE2698" s="933" t="s">
        <v>425</v>
      </c>
      <c r="AF2698" s="933" t="s">
        <v>426</v>
      </c>
      <c r="AG2698" s="933" t="s">
        <v>427</v>
      </c>
      <c r="AH2698" s="933" t="s">
        <v>3003</v>
      </c>
      <c r="AI2698" s="933" t="s">
        <v>432</v>
      </c>
      <c r="AJ2698" s="933" t="s">
        <v>428</v>
      </c>
      <c r="AK2698" s="933" t="s">
        <v>429</v>
      </c>
      <c r="AL2698" s="933" t="s">
        <v>430</v>
      </c>
      <c r="AM2698" s="933" t="s">
        <v>362</v>
      </c>
      <c r="AN2698" s="933" t="s">
        <v>431</v>
      </c>
      <c r="AO2698" s="933" t="s">
        <v>1260</v>
      </c>
    </row>
    <row r="2699" spans="1:41" s="711" customFormat="1" ht="15" customHeight="1">
      <c r="A2699" s="2642" t="s">
        <v>44</v>
      </c>
      <c r="B2699" s="2642"/>
      <c r="C2699" s="576">
        <v>6.75</v>
      </c>
      <c r="D2699" s="576">
        <v>4</v>
      </c>
      <c r="E2699" s="576" t="s">
        <v>1456</v>
      </c>
      <c r="F2699" s="568">
        <v>5</v>
      </c>
      <c r="G2699" s="568" t="s">
        <v>1226</v>
      </c>
      <c r="H2699" s="568" t="s">
        <v>1226</v>
      </c>
      <c r="I2699" s="568">
        <v>6</v>
      </c>
      <c r="J2699" s="568" t="s">
        <v>1536</v>
      </c>
      <c r="K2699" s="568" t="s">
        <v>3128</v>
      </c>
      <c r="L2699" s="568" t="s">
        <v>807</v>
      </c>
      <c r="M2699" s="568">
        <v>6</v>
      </c>
      <c r="N2699" s="568">
        <v>6.5</v>
      </c>
      <c r="O2699" s="568" t="s">
        <v>1537</v>
      </c>
      <c r="P2699" s="568">
        <v>4.5</v>
      </c>
      <c r="Q2699" s="568">
        <v>4.5</v>
      </c>
      <c r="R2699" s="546" t="s">
        <v>2829</v>
      </c>
      <c r="S2699" s="548" t="s">
        <v>397</v>
      </c>
      <c r="T2699" s="547">
        <v>5</v>
      </c>
      <c r="U2699" s="547">
        <v>6.5</v>
      </c>
      <c r="V2699" s="547" t="s">
        <v>2502</v>
      </c>
      <c r="W2699" s="547">
        <v>5.5</v>
      </c>
      <c r="X2699" s="547" t="s">
        <v>3018</v>
      </c>
      <c r="Y2699" s="547">
        <v>6</v>
      </c>
      <c r="Z2699" s="568" t="s">
        <v>3217</v>
      </c>
      <c r="AA2699" s="568">
        <v>6</v>
      </c>
      <c r="AB2699" s="568">
        <v>6</v>
      </c>
      <c r="AC2699" s="568" t="s">
        <v>794</v>
      </c>
      <c r="AD2699" s="568">
        <v>5</v>
      </c>
      <c r="AE2699" s="568" t="s">
        <v>2736</v>
      </c>
      <c r="AF2699" s="568" t="s">
        <v>2950</v>
      </c>
      <c r="AG2699" s="568" t="s">
        <v>1782</v>
      </c>
      <c r="AH2699" s="567" t="s">
        <v>3102</v>
      </c>
      <c r="AI2699" s="567" t="s">
        <v>3191</v>
      </c>
      <c r="AJ2699" s="568">
        <v>5.5</v>
      </c>
      <c r="AK2699" s="568">
        <v>4.75</v>
      </c>
      <c r="AL2699" s="568">
        <v>7</v>
      </c>
      <c r="AM2699" s="568">
        <v>4</v>
      </c>
      <c r="AN2699" s="568">
        <v>6</v>
      </c>
      <c r="AO2699" s="568" t="s">
        <v>3218</v>
      </c>
    </row>
    <row r="2700" spans="1:41" ht="15" customHeight="1">
      <c r="A2700" s="2646" t="s">
        <v>1687</v>
      </c>
      <c r="B2700" s="2647"/>
      <c r="C2700" s="576"/>
      <c r="D2700" s="576"/>
      <c r="E2700" s="576"/>
      <c r="F2700" s="568"/>
      <c r="G2700" s="568"/>
      <c r="H2700" s="568"/>
      <c r="I2700" s="568"/>
      <c r="J2700" s="568"/>
      <c r="K2700" s="568"/>
      <c r="L2700" s="568"/>
      <c r="M2700" s="568"/>
      <c r="N2700" s="568"/>
      <c r="O2700" s="568"/>
      <c r="P2700" s="568"/>
      <c r="Q2700" s="568"/>
      <c r="R2700" s="546"/>
      <c r="S2700" s="547"/>
      <c r="T2700" s="547"/>
      <c r="U2700" s="547"/>
      <c r="V2700" s="547"/>
      <c r="W2700" s="547"/>
      <c r="X2700" s="547"/>
      <c r="Y2700" s="547"/>
      <c r="Z2700" s="568"/>
      <c r="AA2700" s="568"/>
      <c r="AB2700" s="568"/>
      <c r="AC2700" s="568"/>
      <c r="AD2700" s="568"/>
      <c r="AE2700" s="568"/>
      <c r="AF2700" s="568"/>
      <c r="AG2700" s="568"/>
      <c r="AH2700" s="567"/>
      <c r="AI2700" s="567"/>
      <c r="AJ2700" s="568"/>
      <c r="AK2700" s="568"/>
      <c r="AL2700" s="568"/>
      <c r="AM2700" s="568"/>
      <c r="AN2700" s="568"/>
      <c r="AO2700" s="568"/>
    </row>
    <row r="2701" spans="1:41" ht="15" customHeight="1">
      <c r="A2701" s="514" t="s">
        <v>856</v>
      </c>
      <c r="B2701" s="512" t="s">
        <v>1677</v>
      </c>
      <c r="C2701" s="576">
        <v>5</v>
      </c>
      <c r="D2701" s="576">
        <v>5</v>
      </c>
      <c r="E2701" s="576">
        <v>5</v>
      </c>
      <c r="F2701" s="568">
        <v>5</v>
      </c>
      <c r="G2701" s="568">
        <v>4</v>
      </c>
      <c r="H2701" s="568">
        <v>4.5</v>
      </c>
      <c r="I2701" s="568">
        <v>5</v>
      </c>
      <c r="J2701" s="568">
        <v>6</v>
      </c>
      <c r="K2701" s="568">
        <v>2.5</v>
      </c>
      <c r="L2701" s="568">
        <v>4</v>
      </c>
      <c r="M2701" s="568">
        <v>4</v>
      </c>
      <c r="N2701" s="568">
        <v>2</v>
      </c>
      <c r="O2701" s="568">
        <v>5</v>
      </c>
      <c r="P2701" s="568">
        <v>4.5</v>
      </c>
      <c r="Q2701" s="568">
        <v>4.5</v>
      </c>
      <c r="R2701" s="547">
        <v>6</v>
      </c>
      <c r="S2701" s="547">
        <v>6</v>
      </c>
      <c r="T2701" s="547">
        <v>5</v>
      </c>
      <c r="U2701" s="547">
        <v>6</v>
      </c>
      <c r="V2701" s="547">
        <v>4</v>
      </c>
      <c r="W2701" s="547">
        <v>3</v>
      </c>
      <c r="X2701" s="547">
        <v>4</v>
      </c>
      <c r="Y2701" s="547">
        <v>7</v>
      </c>
      <c r="Z2701" s="568">
        <v>4</v>
      </c>
      <c r="AA2701" s="568">
        <v>4</v>
      </c>
      <c r="AB2701" s="568">
        <v>4</v>
      </c>
      <c r="AC2701" s="568">
        <v>3</v>
      </c>
      <c r="AD2701" s="568">
        <v>4</v>
      </c>
      <c r="AE2701" s="568">
        <v>5.5</v>
      </c>
      <c r="AF2701" s="568">
        <v>4.5</v>
      </c>
      <c r="AG2701" s="568">
        <v>4</v>
      </c>
      <c r="AH2701" s="568">
        <v>3</v>
      </c>
      <c r="AI2701" s="568">
        <v>3.5</v>
      </c>
      <c r="AJ2701" s="568">
        <v>7</v>
      </c>
      <c r="AK2701" s="568">
        <v>3.5</v>
      </c>
      <c r="AL2701" s="568">
        <v>7</v>
      </c>
      <c r="AM2701" s="568">
        <v>1.5</v>
      </c>
      <c r="AN2701" s="568">
        <v>5</v>
      </c>
      <c r="AO2701" s="568">
        <v>1.25</v>
      </c>
    </row>
    <row r="2702" spans="1:41" ht="15" customHeight="1">
      <c r="A2702" s="514" t="s">
        <v>1085</v>
      </c>
      <c r="B2702" s="512" t="s">
        <v>1678</v>
      </c>
      <c r="C2702" s="576">
        <v>5.25</v>
      </c>
      <c r="D2702" s="576">
        <v>5</v>
      </c>
      <c r="E2702" s="576">
        <v>5.25</v>
      </c>
      <c r="F2702" s="568">
        <v>5.5</v>
      </c>
      <c r="G2702" s="568">
        <v>4</v>
      </c>
      <c r="H2702" s="568">
        <v>5</v>
      </c>
      <c r="I2702" s="568">
        <v>5.25</v>
      </c>
      <c r="J2702" s="568">
        <v>6.5</v>
      </c>
      <c r="K2702" s="568">
        <v>4</v>
      </c>
      <c r="L2702" s="568">
        <v>5</v>
      </c>
      <c r="M2702" s="568">
        <v>5</v>
      </c>
      <c r="N2702" s="568">
        <v>2.5</v>
      </c>
      <c r="O2702" s="568">
        <v>8.5</v>
      </c>
      <c r="P2702" s="568">
        <v>5</v>
      </c>
      <c r="Q2702" s="568">
        <v>5</v>
      </c>
      <c r="R2702" s="547">
        <v>7</v>
      </c>
      <c r="S2702" s="547">
        <v>6.5</v>
      </c>
      <c r="T2702" s="547">
        <v>5.5</v>
      </c>
      <c r="U2702" s="547">
        <v>6.25</v>
      </c>
      <c r="V2702" s="547">
        <v>4.25</v>
      </c>
      <c r="W2702" s="547">
        <v>5.5</v>
      </c>
      <c r="X2702" s="547">
        <v>4</v>
      </c>
      <c r="Y2702" s="547">
        <v>8</v>
      </c>
      <c r="Z2702" s="568">
        <v>6.5</v>
      </c>
      <c r="AA2702" s="568">
        <v>5</v>
      </c>
      <c r="AB2702" s="568">
        <v>4.5</v>
      </c>
      <c r="AC2702" s="568">
        <v>7</v>
      </c>
      <c r="AD2702" s="568">
        <v>5</v>
      </c>
      <c r="AE2702" s="568">
        <v>7</v>
      </c>
      <c r="AF2702" s="568">
        <v>7.5</v>
      </c>
      <c r="AG2702" s="568">
        <v>4.25</v>
      </c>
      <c r="AH2702" s="568">
        <v>9</v>
      </c>
      <c r="AI2702" s="568">
        <v>3.5</v>
      </c>
      <c r="AJ2702" s="568">
        <v>7</v>
      </c>
      <c r="AK2702" s="568">
        <v>3.75</v>
      </c>
      <c r="AL2702" s="568">
        <v>8</v>
      </c>
      <c r="AM2702" s="568">
        <v>5</v>
      </c>
      <c r="AN2702" s="568">
        <v>5</v>
      </c>
      <c r="AO2702" s="568">
        <v>5.25</v>
      </c>
    </row>
    <row r="2703" spans="1:41" ht="15" customHeight="1">
      <c r="A2703" s="514" t="s">
        <v>827</v>
      </c>
      <c r="B2703" s="512" t="s">
        <v>1679</v>
      </c>
      <c r="C2703" s="576">
        <v>5.5</v>
      </c>
      <c r="D2703" s="576">
        <v>5</v>
      </c>
      <c r="E2703" s="576">
        <v>5.5</v>
      </c>
      <c r="F2703" s="568">
        <v>6</v>
      </c>
      <c r="G2703" s="568">
        <v>4</v>
      </c>
      <c r="H2703" s="568">
        <v>5.5</v>
      </c>
      <c r="I2703" s="568">
        <v>5.5</v>
      </c>
      <c r="J2703" s="568">
        <v>6.75</v>
      </c>
      <c r="K2703" s="568">
        <v>4.5</v>
      </c>
      <c r="L2703" s="568">
        <v>6.5</v>
      </c>
      <c r="M2703" s="568">
        <v>6</v>
      </c>
      <c r="N2703" s="568">
        <v>4</v>
      </c>
      <c r="O2703" s="568">
        <v>9</v>
      </c>
      <c r="P2703" s="568">
        <v>9</v>
      </c>
      <c r="Q2703" s="568">
        <v>8</v>
      </c>
      <c r="R2703" s="547">
        <v>7.5</v>
      </c>
      <c r="S2703" s="547">
        <v>7.5</v>
      </c>
      <c r="T2703" s="547">
        <v>6</v>
      </c>
      <c r="U2703" s="547">
        <v>6.25</v>
      </c>
      <c r="V2703" s="547">
        <v>4.5</v>
      </c>
      <c r="W2703" s="547">
        <v>5.5</v>
      </c>
      <c r="X2703" s="547">
        <v>4</v>
      </c>
      <c r="Y2703" s="547">
        <v>9</v>
      </c>
      <c r="Z2703" s="568">
        <v>7</v>
      </c>
      <c r="AA2703" s="568">
        <v>5.25</v>
      </c>
      <c r="AB2703" s="568">
        <v>5</v>
      </c>
      <c r="AC2703" s="568">
        <v>7.75</v>
      </c>
      <c r="AD2703" s="568">
        <v>10</v>
      </c>
      <c r="AE2703" s="568">
        <v>9.5</v>
      </c>
      <c r="AF2703" s="568">
        <v>8.5</v>
      </c>
      <c r="AG2703" s="568">
        <v>6</v>
      </c>
      <c r="AH2703" s="568">
        <v>9.5</v>
      </c>
      <c r="AI2703" s="568">
        <v>5</v>
      </c>
      <c r="AJ2703" s="568">
        <v>8</v>
      </c>
      <c r="AK2703" s="568">
        <v>4</v>
      </c>
      <c r="AL2703" s="568">
        <v>9</v>
      </c>
      <c r="AM2703" s="568">
        <v>7</v>
      </c>
      <c r="AN2703" s="568">
        <v>5</v>
      </c>
      <c r="AO2703" s="568">
        <v>9.25</v>
      </c>
    </row>
    <row r="2704" spans="1:41" ht="15" customHeight="1">
      <c r="A2704" s="514" t="s">
        <v>828</v>
      </c>
      <c r="B2704" s="512" t="s">
        <v>1680</v>
      </c>
      <c r="C2704" s="576">
        <v>6</v>
      </c>
      <c r="D2704" s="576">
        <v>5</v>
      </c>
      <c r="E2704" s="576">
        <v>6</v>
      </c>
      <c r="F2704" s="568">
        <v>6.5</v>
      </c>
      <c r="G2704" s="568">
        <v>4</v>
      </c>
      <c r="H2704" s="568">
        <v>5.75</v>
      </c>
      <c r="I2704" s="568">
        <v>6</v>
      </c>
      <c r="J2704" s="568">
        <v>7</v>
      </c>
      <c r="K2704" s="568">
        <v>9.75</v>
      </c>
      <c r="L2704" s="568">
        <v>7.5</v>
      </c>
      <c r="M2704" s="568">
        <v>7</v>
      </c>
      <c r="N2704" s="568">
        <v>2</v>
      </c>
      <c r="O2704" s="568">
        <v>9.5</v>
      </c>
      <c r="P2704" s="568">
        <v>9.25</v>
      </c>
      <c r="Q2704" s="568">
        <v>8.5</v>
      </c>
      <c r="R2704" s="546">
        <v>7.75</v>
      </c>
      <c r="S2704" s="547">
        <v>9</v>
      </c>
      <c r="T2704" s="547">
        <v>9</v>
      </c>
      <c r="U2704" s="547">
        <v>6.5</v>
      </c>
      <c r="V2704" s="547">
        <v>5</v>
      </c>
      <c r="W2704" s="547">
        <v>8</v>
      </c>
      <c r="X2704" s="547">
        <v>4</v>
      </c>
      <c r="Y2704" s="547">
        <v>9.5</v>
      </c>
      <c r="Z2704" s="568">
        <v>7.5</v>
      </c>
      <c r="AA2704" s="568">
        <v>5.5</v>
      </c>
      <c r="AB2704" s="568">
        <v>5.5</v>
      </c>
      <c r="AC2704" s="568">
        <v>8</v>
      </c>
      <c r="AD2704" s="568">
        <v>10.25</v>
      </c>
      <c r="AE2704" s="568">
        <v>9.5</v>
      </c>
      <c r="AF2704" s="568">
        <v>9</v>
      </c>
      <c r="AG2704" s="568">
        <v>7</v>
      </c>
      <c r="AH2704" s="568">
        <v>10</v>
      </c>
      <c r="AI2704" s="568">
        <v>8.75</v>
      </c>
      <c r="AJ2704" s="568">
        <v>8</v>
      </c>
      <c r="AK2704" s="568">
        <v>4.0999999999999996</v>
      </c>
      <c r="AL2704" s="568">
        <v>9</v>
      </c>
      <c r="AM2704" s="568">
        <v>7.3</v>
      </c>
      <c r="AN2704" s="568">
        <v>5</v>
      </c>
      <c r="AO2704" s="568">
        <v>9.5</v>
      </c>
    </row>
    <row r="2705" spans="1:41" ht="15" customHeight="1">
      <c r="A2705" s="514" t="s">
        <v>854</v>
      </c>
      <c r="B2705" s="512" t="s">
        <v>1681</v>
      </c>
      <c r="C2705" s="576">
        <v>6.5</v>
      </c>
      <c r="D2705" s="576">
        <v>5</v>
      </c>
      <c r="E2705" s="576">
        <v>6.5</v>
      </c>
      <c r="F2705" s="568">
        <v>7</v>
      </c>
      <c r="G2705" s="568">
        <v>4</v>
      </c>
      <c r="H2705" s="568">
        <v>6</v>
      </c>
      <c r="I2705" s="568">
        <v>6.5</v>
      </c>
      <c r="J2705" s="568">
        <v>7.5</v>
      </c>
      <c r="K2705" s="568">
        <v>10</v>
      </c>
      <c r="L2705" s="568">
        <v>8</v>
      </c>
      <c r="M2705" s="568">
        <v>8</v>
      </c>
      <c r="N2705" s="568">
        <v>2</v>
      </c>
      <c r="O2705" s="568">
        <v>9.75</v>
      </c>
      <c r="P2705" s="568">
        <v>9.5</v>
      </c>
      <c r="Q2705" s="568">
        <v>9</v>
      </c>
      <c r="R2705" s="547">
        <v>9.5</v>
      </c>
      <c r="S2705" s="547">
        <v>11</v>
      </c>
      <c r="T2705" s="547">
        <v>10</v>
      </c>
      <c r="U2705" s="547">
        <v>9</v>
      </c>
      <c r="V2705" s="547">
        <v>6</v>
      </c>
      <c r="W2705" s="547">
        <v>11</v>
      </c>
      <c r="X2705" s="547">
        <v>4</v>
      </c>
      <c r="Y2705" s="547">
        <v>10</v>
      </c>
      <c r="Z2705" s="568">
        <v>9.5</v>
      </c>
      <c r="AA2705" s="568">
        <v>6</v>
      </c>
      <c r="AB2705" s="568">
        <v>5.5</v>
      </c>
      <c r="AC2705" s="568">
        <v>8.5</v>
      </c>
      <c r="AD2705" s="568">
        <v>10.5</v>
      </c>
      <c r="AE2705" s="568">
        <v>12</v>
      </c>
      <c r="AF2705" s="568">
        <v>9</v>
      </c>
      <c r="AG2705" s="568">
        <v>9</v>
      </c>
      <c r="AH2705" s="568">
        <v>10</v>
      </c>
      <c r="AI2705" s="568">
        <v>9</v>
      </c>
      <c r="AJ2705" s="568">
        <v>8</v>
      </c>
      <c r="AK2705" s="568">
        <v>4.25</v>
      </c>
      <c r="AL2705" s="568">
        <v>9</v>
      </c>
      <c r="AM2705" s="568">
        <v>9.0500000000000007</v>
      </c>
      <c r="AN2705" s="568">
        <v>5</v>
      </c>
      <c r="AO2705" s="568">
        <v>9.5</v>
      </c>
    </row>
    <row r="2706" spans="1:41" ht="15" customHeight="1">
      <c r="A2706" s="2639" t="s">
        <v>45</v>
      </c>
      <c r="B2706" s="2639"/>
      <c r="C2706" s="569"/>
      <c r="D2706" s="569"/>
      <c r="E2706" s="569"/>
      <c r="F2706" s="569"/>
      <c r="G2706" s="569"/>
      <c r="H2706" s="569"/>
      <c r="I2706" s="569"/>
      <c r="J2706" s="569"/>
      <c r="K2706" s="569"/>
      <c r="L2706" s="569"/>
      <c r="M2706" s="569"/>
      <c r="N2706" s="569"/>
      <c r="O2706" s="569"/>
      <c r="P2706" s="569"/>
      <c r="Q2706" s="569"/>
      <c r="R2706" s="546"/>
      <c r="S2706" s="546"/>
      <c r="T2706" s="546"/>
      <c r="U2706" s="546"/>
      <c r="V2706" s="546"/>
      <c r="W2706" s="546"/>
      <c r="X2706" s="546"/>
      <c r="Y2706" s="547"/>
      <c r="Z2706" s="567"/>
      <c r="AA2706" s="567"/>
      <c r="AB2706" s="567"/>
      <c r="AC2706" s="567"/>
      <c r="AD2706" s="567"/>
      <c r="AE2706" s="567"/>
      <c r="AF2706" s="567"/>
      <c r="AG2706" s="567"/>
      <c r="AH2706" s="567"/>
      <c r="AI2706" s="567"/>
      <c r="AJ2706" s="567"/>
      <c r="AK2706" s="567"/>
      <c r="AL2706" s="567"/>
      <c r="AM2706" s="567"/>
      <c r="AN2706" s="568"/>
      <c r="AO2706" s="568"/>
    </row>
    <row r="2707" spans="1:41" ht="15" customHeight="1">
      <c r="A2707" s="514" t="s">
        <v>856</v>
      </c>
      <c r="B2707" s="512" t="s">
        <v>1682</v>
      </c>
      <c r="C2707" s="576">
        <v>9</v>
      </c>
      <c r="D2707" s="576">
        <v>11</v>
      </c>
      <c r="E2707" s="568">
        <v>9</v>
      </c>
      <c r="F2707" s="568">
        <v>12</v>
      </c>
      <c r="G2707" s="568">
        <v>8.5</v>
      </c>
      <c r="H2707" s="568">
        <v>9</v>
      </c>
      <c r="I2707" s="568">
        <v>9.5</v>
      </c>
      <c r="J2707" s="568">
        <v>12.5</v>
      </c>
      <c r="K2707" s="568">
        <v>12.5</v>
      </c>
      <c r="L2707" s="568">
        <v>12.5</v>
      </c>
      <c r="M2707" s="568">
        <v>12.5</v>
      </c>
      <c r="N2707" s="568">
        <v>12.5</v>
      </c>
      <c r="O2707" s="568">
        <v>12.5</v>
      </c>
      <c r="P2707" s="568">
        <v>12.5</v>
      </c>
      <c r="Q2707" s="568">
        <v>12.5</v>
      </c>
      <c r="R2707" s="547" t="s">
        <v>1645</v>
      </c>
      <c r="S2707" s="547" t="s">
        <v>1645</v>
      </c>
      <c r="T2707" s="547">
        <v>12.5</v>
      </c>
      <c r="U2707" s="547">
        <v>12.5</v>
      </c>
      <c r="V2707" s="547">
        <v>12.5</v>
      </c>
      <c r="W2707" s="547">
        <v>12.5</v>
      </c>
      <c r="X2707" s="547">
        <v>12.5</v>
      </c>
      <c r="Y2707" s="547">
        <v>12.5</v>
      </c>
      <c r="Z2707" s="568">
        <v>12.5</v>
      </c>
      <c r="AA2707" s="568">
        <v>12.5</v>
      </c>
      <c r="AB2707" s="568">
        <v>12.5</v>
      </c>
      <c r="AC2707" s="567" t="s">
        <v>2929</v>
      </c>
      <c r="AD2707" s="568">
        <v>12.5</v>
      </c>
      <c r="AE2707" s="568">
        <v>12.5</v>
      </c>
      <c r="AF2707" s="568">
        <v>12.5</v>
      </c>
      <c r="AG2707" s="568" t="s">
        <v>1646</v>
      </c>
      <c r="AH2707" s="568" t="s">
        <v>1647</v>
      </c>
      <c r="AI2707" s="567" t="s">
        <v>2924</v>
      </c>
      <c r="AJ2707" s="568">
        <v>12.5</v>
      </c>
      <c r="AK2707" s="567" t="s">
        <v>1938</v>
      </c>
      <c r="AL2707" s="568">
        <v>12.5</v>
      </c>
      <c r="AM2707" s="568">
        <v>12.5</v>
      </c>
      <c r="AN2707" s="568" t="s">
        <v>1663</v>
      </c>
      <c r="AO2707" s="568" t="s">
        <v>3220</v>
      </c>
    </row>
    <row r="2708" spans="1:41" ht="15" customHeight="1">
      <c r="A2708" s="514" t="s">
        <v>1085</v>
      </c>
      <c r="B2708" s="512" t="s">
        <v>1683</v>
      </c>
      <c r="C2708" s="576">
        <v>9.5</v>
      </c>
      <c r="D2708" s="576">
        <v>11.5</v>
      </c>
      <c r="E2708" s="568">
        <v>9.5</v>
      </c>
      <c r="F2708" s="568">
        <v>12</v>
      </c>
      <c r="G2708" s="568">
        <v>9</v>
      </c>
      <c r="H2708" s="568">
        <v>9.25</v>
      </c>
      <c r="I2708" s="568">
        <v>9.75</v>
      </c>
      <c r="J2708" s="568">
        <v>12.5</v>
      </c>
      <c r="K2708" s="568">
        <v>12.5</v>
      </c>
      <c r="L2708" s="568">
        <v>12.5</v>
      </c>
      <c r="M2708" s="568">
        <v>12.5</v>
      </c>
      <c r="N2708" s="568">
        <v>12.5</v>
      </c>
      <c r="O2708" s="567">
        <v>12.5</v>
      </c>
      <c r="P2708" s="568">
        <v>12.5</v>
      </c>
      <c r="Q2708" s="568">
        <v>12.5</v>
      </c>
      <c r="R2708" s="547" t="s">
        <v>1645</v>
      </c>
      <c r="S2708" s="547" t="s">
        <v>1645</v>
      </c>
      <c r="T2708" s="547">
        <v>12.5</v>
      </c>
      <c r="U2708" s="547">
        <v>12.5</v>
      </c>
      <c r="V2708" s="547">
        <v>12.5</v>
      </c>
      <c r="W2708" s="547">
        <v>12.5</v>
      </c>
      <c r="X2708" s="547">
        <v>12.5</v>
      </c>
      <c r="Y2708" s="547">
        <v>12.5</v>
      </c>
      <c r="Z2708" s="568">
        <v>12.5</v>
      </c>
      <c r="AA2708" s="568">
        <v>12.5</v>
      </c>
      <c r="AB2708" s="568">
        <v>12.5</v>
      </c>
      <c r="AC2708" s="567" t="s">
        <v>1950</v>
      </c>
      <c r="AD2708" s="568">
        <v>12.5</v>
      </c>
      <c r="AE2708" s="568">
        <v>12.5</v>
      </c>
      <c r="AF2708" s="568">
        <v>12.5</v>
      </c>
      <c r="AG2708" s="568" t="s">
        <v>1646</v>
      </c>
      <c r="AH2708" s="568">
        <v>12</v>
      </c>
      <c r="AI2708" s="567" t="s">
        <v>2929</v>
      </c>
      <c r="AJ2708" s="568" t="s">
        <v>1645</v>
      </c>
      <c r="AK2708" s="568">
        <v>12.5</v>
      </c>
      <c r="AL2708" s="568">
        <v>12.5</v>
      </c>
      <c r="AM2708" s="568">
        <v>11</v>
      </c>
      <c r="AN2708" s="568" t="s">
        <v>1960</v>
      </c>
      <c r="AO2708" s="568" t="s">
        <v>3221</v>
      </c>
    </row>
    <row r="2709" spans="1:41" ht="15" customHeight="1">
      <c r="A2709" s="514" t="s">
        <v>827</v>
      </c>
      <c r="B2709" s="512" t="s">
        <v>1684</v>
      </c>
      <c r="C2709" s="576">
        <v>10</v>
      </c>
      <c r="D2709" s="577">
        <v>12</v>
      </c>
      <c r="E2709" s="568">
        <v>10</v>
      </c>
      <c r="F2709" s="568" t="s">
        <v>76</v>
      </c>
      <c r="G2709" s="568">
        <v>9.5</v>
      </c>
      <c r="H2709" s="568">
        <v>9.5</v>
      </c>
      <c r="I2709" s="568">
        <v>10.5</v>
      </c>
      <c r="J2709" s="568">
        <v>12.5</v>
      </c>
      <c r="K2709" s="568" t="s">
        <v>2929</v>
      </c>
      <c r="L2709" s="568">
        <v>12.5</v>
      </c>
      <c r="M2709" s="568">
        <v>12.5</v>
      </c>
      <c r="N2709" s="568">
        <v>12.5</v>
      </c>
      <c r="O2709" s="568">
        <v>12.5</v>
      </c>
      <c r="P2709" s="568">
        <v>12.5</v>
      </c>
      <c r="Q2709" s="568">
        <v>12.5</v>
      </c>
      <c r="R2709" s="547" t="s">
        <v>1645</v>
      </c>
      <c r="S2709" s="547">
        <v>12</v>
      </c>
      <c r="T2709" s="547">
        <v>12.5</v>
      </c>
      <c r="U2709" s="547">
        <v>12.5</v>
      </c>
      <c r="V2709" s="547">
        <v>12</v>
      </c>
      <c r="W2709" s="547">
        <v>12.5</v>
      </c>
      <c r="X2709" s="547">
        <v>12.5</v>
      </c>
      <c r="Y2709" s="547">
        <v>12.5</v>
      </c>
      <c r="Z2709" s="568">
        <v>12.5</v>
      </c>
      <c r="AA2709" s="568">
        <v>12.5</v>
      </c>
      <c r="AB2709" s="568">
        <v>12.5</v>
      </c>
      <c r="AC2709" s="567" t="s">
        <v>2249</v>
      </c>
      <c r="AD2709" s="568">
        <v>12.5</v>
      </c>
      <c r="AE2709" s="568">
        <v>12.5</v>
      </c>
      <c r="AF2709" s="568">
        <v>12.5</v>
      </c>
      <c r="AG2709" s="568" t="s">
        <v>1646</v>
      </c>
      <c r="AH2709" s="567" t="s">
        <v>3204</v>
      </c>
      <c r="AI2709" s="567" t="s">
        <v>2929</v>
      </c>
      <c r="AJ2709" s="568">
        <v>11</v>
      </c>
      <c r="AK2709" s="568">
        <v>12.5</v>
      </c>
      <c r="AL2709" s="568">
        <v>12.5</v>
      </c>
      <c r="AM2709" s="568">
        <v>8</v>
      </c>
      <c r="AN2709" s="568" t="s">
        <v>1664</v>
      </c>
      <c r="AO2709" s="568" t="s">
        <v>3214</v>
      </c>
    </row>
    <row r="2710" spans="1:41" ht="15" customHeight="1">
      <c r="A2710" s="514" t="s">
        <v>828</v>
      </c>
      <c r="B2710" s="512" t="s">
        <v>1685</v>
      </c>
      <c r="C2710" s="576">
        <v>10.5</v>
      </c>
      <c r="D2710" s="577">
        <v>12.5</v>
      </c>
      <c r="E2710" s="568">
        <v>10.5</v>
      </c>
      <c r="F2710" s="547" t="s">
        <v>76</v>
      </c>
      <c r="G2710" s="568">
        <v>10</v>
      </c>
      <c r="H2710" s="568">
        <v>10</v>
      </c>
      <c r="I2710" s="568">
        <v>11</v>
      </c>
      <c r="J2710" s="568">
        <v>12.5</v>
      </c>
      <c r="K2710" s="568" t="s">
        <v>3222</v>
      </c>
      <c r="L2710" s="568" t="s">
        <v>76</v>
      </c>
      <c r="M2710" s="568">
        <v>12.5</v>
      </c>
      <c r="N2710" s="568" t="s">
        <v>76</v>
      </c>
      <c r="O2710" s="568">
        <v>12.5</v>
      </c>
      <c r="P2710" s="568" t="s">
        <v>76</v>
      </c>
      <c r="Q2710" s="568">
        <v>12.5</v>
      </c>
      <c r="R2710" s="547">
        <v>7.75</v>
      </c>
      <c r="S2710" s="547">
        <v>11</v>
      </c>
      <c r="T2710" s="547">
        <v>12.5</v>
      </c>
      <c r="U2710" s="547" t="s">
        <v>76</v>
      </c>
      <c r="V2710" s="547">
        <v>12</v>
      </c>
      <c r="W2710" s="547">
        <v>12.5</v>
      </c>
      <c r="X2710" s="547">
        <v>12.5</v>
      </c>
      <c r="Y2710" s="546" t="s">
        <v>2996</v>
      </c>
      <c r="Z2710" s="567" t="s">
        <v>76</v>
      </c>
      <c r="AA2710" s="567" t="s">
        <v>76</v>
      </c>
      <c r="AB2710" s="568">
        <v>12.5</v>
      </c>
      <c r="AC2710" s="567" t="s">
        <v>1342</v>
      </c>
      <c r="AD2710" s="568">
        <v>12.5</v>
      </c>
      <c r="AE2710" s="568" t="s">
        <v>76</v>
      </c>
      <c r="AF2710" s="568">
        <v>12.5</v>
      </c>
      <c r="AG2710" s="568" t="s">
        <v>76</v>
      </c>
      <c r="AH2710" s="567" t="s">
        <v>1493</v>
      </c>
      <c r="AI2710" s="567" t="s">
        <v>3229</v>
      </c>
      <c r="AJ2710" s="568">
        <v>11</v>
      </c>
      <c r="AK2710" s="568">
        <v>12.5</v>
      </c>
      <c r="AL2710" s="568">
        <v>12.5</v>
      </c>
      <c r="AM2710" s="568">
        <v>5.5</v>
      </c>
      <c r="AN2710" s="568">
        <v>10.5</v>
      </c>
      <c r="AO2710" s="568" t="s">
        <v>3199</v>
      </c>
    </row>
    <row r="2711" spans="1:41" ht="15" customHeight="1">
      <c r="A2711" s="514" t="s">
        <v>854</v>
      </c>
      <c r="B2711" s="512" t="s">
        <v>1686</v>
      </c>
      <c r="C2711" s="576" t="s">
        <v>76</v>
      </c>
      <c r="D2711" s="577" t="s">
        <v>76</v>
      </c>
      <c r="E2711" s="568" t="s">
        <v>76</v>
      </c>
      <c r="F2711" s="568" t="s">
        <v>76</v>
      </c>
      <c r="G2711" s="568">
        <v>10</v>
      </c>
      <c r="H2711" s="568">
        <v>10</v>
      </c>
      <c r="I2711" s="568">
        <v>11.5</v>
      </c>
      <c r="J2711" s="568">
        <v>12.5</v>
      </c>
      <c r="K2711" s="568" t="s">
        <v>3227</v>
      </c>
      <c r="L2711" s="568" t="s">
        <v>76</v>
      </c>
      <c r="M2711" s="568" t="s">
        <v>76</v>
      </c>
      <c r="N2711" s="568" t="s">
        <v>76</v>
      </c>
      <c r="O2711" s="568">
        <v>12.5</v>
      </c>
      <c r="P2711" s="568" t="s">
        <v>76</v>
      </c>
      <c r="Q2711" s="568">
        <v>12.5</v>
      </c>
      <c r="R2711" s="547">
        <v>7.75</v>
      </c>
      <c r="S2711" s="547" t="s">
        <v>76</v>
      </c>
      <c r="T2711" s="547">
        <v>12.5</v>
      </c>
      <c r="U2711" s="547" t="s">
        <v>76</v>
      </c>
      <c r="V2711" s="547">
        <v>12</v>
      </c>
      <c r="W2711" s="547">
        <v>12.5</v>
      </c>
      <c r="X2711" s="547">
        <v>12.5</v>
      </c>
      <c r="Y2711" s="547" t="s">
        <v>3161</v>
      </c>
      <c r="Z2711" s="567" t="s">
        <v>76</v>
      </c>
      <c r="AA2711" s="567" t="s">
        <v>76</v>
      </c>
      <c r="AB2711" s="568">
        <v>12.5</v>
      </c>
      <c r="AC2711" s="567" t="s">
        <v>1342</v>
      </c>
      <c r="AD2711" s="568" t="s">
        <v>76</v>
      </c>
      <c r="AE2711" s="568" t="s">
        <v>76</v>
      </c>
      <c r="AF2711" s="568">
        <v>11</v>
      </c>
      <c r="AG2711" s="568" t="s">
        <v>76</v>
      </c>
      <c r="AH2711" s="567" t="s">
        <v>3206</v>
      </c>
      <c r="AI2711" s="567" t="s">
        <v>2924</v>
      </c>
      <c r="AJ2711" s="568">
        <v>11</v>
      </c>
      <c r="AK2711" s="568">
        <v>12.5</v>
      </c>
      <c r="AL2711" s="568">
        <v>12.5</v>
      </c>
      <c r="AM2711" s="568" t="s">
        <v>76</v>
      </c>
      <c r="AN2711" s="568">
        <v>10.5</v>
      </c>
      <c r="AO2711" s="568" t="s">
        <v>3230</v>
      </c>
    </row>
    <row r="2712" spans="1:41" ht="15" customHeight="1">
      <c r="A2712" s="2639" t="s">
        <v>388</v>
      </c>
      <c r="B2712" s="2639"/>
      <c r="C2712" s="568"/>
      <c r="D2712" s="568"/>
      <c r="E2712" s="568"/>
      <c r="F2712" s="568"/>
      <c r="G2712" s="568"/>
      <c r="H2712" s="568"/>
      <c r="I2712" s="568"/>
      <c r="J2712" s="568"/>
      <c r="K2712" s="568"/>
      <c r="L2712" s="568"/>
      <c r="M2712" s="568"/>
      <c r="N2712" s="568"/>
      <c r="O2712" s="567" t="s">
        <v>311</v>
      </c>
      <c r="P2712" s="568"/>
      <c r="Q2712" s="567"/>
      <c r="R2712" s="547"/>
      <c r="S2712" s="547"/>
      <c r="T2712" s="547"/>
      <c r="U2712" s="547"/>
      <c r="V2712" s="547"/>
      <c r="W2712" s="547"/>
      <c r="X2712" s="546"/>
      <c r="Y2712" s="547"/>
      <c r="Z2712" s="567"/>
      <c r="AA2712" s="567"/>
      <c r="AB2712" s="568"/>
      <c r="AC2712" s="567"/>
      <c r="AD2712" s="568"/>
      <c r="AE2712" s="568"/>
      <c r="AF2712" s="568"/>
      <c r="AG2712" s="568"/>
      <c r="AH2712" s="567"/>
      <c r="AI2712" s="567"/>
      <c r="AJ2712" s="567"/>
      <c r="AK2712" s="567"/>
      <c r="AL2712" s="567"/>
      <c r="AM2712" s="567"/>
      <c r="AN2712" s="568"/>
      <c r="AO2712" s="568"/>
    </row>
    <row r="2713" spans="1:41" ht="15" customHeight="1">
      <c r="A2713" s="2639" t="s">
        <v>389</v>
      </c>
      <c r="B2713" s="2639"/>
      <c r="C2713" s="568"/>
      <c r="D2713" s="568"/>
      <c r="E2713" s="568"/>
      <c r="F2713" s="568"/>
      <c r="G2713" s="568"/>
      <c r="H2713" s="568"/>
      <c r="I2713" s="568"/>
      <c r="J2713" s="568"/>
      <c r="K2713" s="568"/>
      <c r="L2713" s="568"/>
      <c r="M2713" s="568"/>
      <c r="N2713" s="568"/>
      <c r="O2713" s="567"/>
      <c r="P2713" s="568"/>
      <c r="Q2713" s="567"/>
      <c r="R2713" s="547"/>
      <c r="S2713" s="547"/>
      <c r="T2713" s="547"/>
      <c r="U2713" s="547"/>
      <c r="V2713" s="547"/>
      <c r="W2713" s="547"/>
      <c r="X2713" s="546"/>
      <c r="Y2713" s="547"/>
      <c r="Z2713" s="567"/>
      <c r="AA2713" s="567"/>
      <c r="AB2713" s="568"/>
      <c r="AC2713" s="567"/>
      <c r="AD2713" s="568"/>
      <c r="AE2713" s="568"/>
      <c r="AF2713" s="568"/>
      <c r="AG2713" s="568"/>
      <c r="AH2713" s="567"/>
      <c r="AI2713" s="567"/>
      <c r="AJ2713" s="567"/>
      <c r="AK2713" s="567"/>
      <c r="AL2713" s="567"/>
      <c r="AM2713" s="567"/>
      <c r="AN2713" s="568"/>
      <c r="AO2713" s="568"/>
    </row>
    <row r="2714" spans="1:41" ht="15" customHeight="1">
      <c r="A2714" s="563"/>
      <c r="B2714" s="564" t="s">
        <v>390</v>
      </c>
      <c r="C2714" s="568">
        <v>11.5</v>
      </c>
      <c r="D2714" s="568">
        <v>8</v>
      </c>
      <c r="E2714" s="568">
        <v>10</v>
      </c>
      <c r="F2714" s="568">
        <v>12</v>
      </c>
      <c r="G2714" s="547" t="s">
        <v>1549</v>
      </c>
      <c r="H2714" s="568">
        <v>11.5</v>
      </c>
      <c r="I2714" s="568">
        <v>10</v>
      </c>
      <c r="J2714" s="568">
        <v>11</v>
      </c>
      <c r="K2714" s="568">
        <v>13</v>
      </c>
      <c r="L2714" s="568">
        <v>13</v>
      </c>
      <c r="M2714" s="568">
        <v>13</v>
      </c>
      <c r="N2714" s="568">
        <v>13</v>
      </c>
      <c r="O2714" s="568">
        <v>13</v>
      </c>
      <c r="P2714" s="568">
        <v>13</v>
      </c>
      <c r="Q2714" s="568">
        <v>13</v>
      </c>
      <c r="R2714" s="547">
        <v>13</v>
      </c>
      <c r="S2714" s="547">
        <v>13</v>
      </c>
      <c r="T2714" s="547">
        <v>13</v>
      </c>
      <c r="U2714" s="547">
        <v>13</v>
      </c>
      <c r="V2714" s="547">
        <v>13</v>
      </c>
      <c r="W2714" s="547">
        <v>13</v>
      </c>
      <c r="X2714" s="547">
        <v>11</v>
      </c>
      <c r="Y2714" s="547">
        <v>13</v>
      </c>
      <c r="Z2714" s="568">
        <v>11.5</v>
      </c>
      <c r="AA2714" s="568">
        <v>13</v>
      </c>
      <c r="AB2714" s="568">
        <v>13</v>
      </c>
      <c r="AC2714" s="568">
        <v>13</v>
      </c>
      <c r="AD2714" s="568">
        <v>13</v>
      </c>
      <c r="AE2714" s="568">
        <v>13</v>
      </c>
      <c r="AF2714" s="568">
        <v>13</v>
      </c>
      <c r="AG2714" s="568">
        <v>13</v>
      </c>
      <c r="AH2714" s="568">
        <v>13</v>
      </c>
      <c r="AI2714" s="568">
        <v>13</v>
      </c>
      <c r="AJ2714" s="568">
        <v>13</v>
      </c>
      <c r="AK2714" s="568">
        <v>13</v>
      </c>
      <c r="AL2714" s="568">
        <v>13</v>
      </c>
      <c r="AM2714" s="568">
        <v>13</v>
      </c>
      <c r="AN2714" s="568">
        <v>10</v>
      </c>
      <c r="AO2714" s="568">
        <v>13</v>
      </c>
    </row>
    <row r="2715" spans="1:41" ht="15" customHeight="1">
      <c r="A2715" s="563"/>
      <c r="B2715" s="564" t="s">
        <v>391</v>
      </c>
      <c r="C2715" s="568" t="s">
        <v>76</v>
      </c>
      <c r="D2715" s="568">
        <v>11</v>
      </c>
      <c r="E2715" s="568" t="s">
        <v>76</v>
      </c>
      <c r="F2715" s="568" t="s">
        <v>76</v>
      </c>
      <c r="G2715" s="568" t="s">
        <v>76</v>
      </c>
      <c r="H2715" s="568"/>
      <c r="I2715" s="568" t="s">
        <v>76</v>
      </c>
      <c r="J2715" s="568" t="s">
        <v>76</v>
      </c>
      <c r="K2715" s="568" t="s">
        <v>76</v>
      </c>
      <c r="L2715" s="568" t="s">
        <v>76</v>
      </c>
      <c r="M2715" s="568" t="s">
        <v>76</v>
      </c>
      <c r="N2715" s="568" t="s">
        <v>76</v>
      </c>
      <c r="O2715" s="567" t="s">
        <v>76</v>
      </c>
      <c r="P2715" s="568" t="s">
        <v>76</v>
      </c>
      <c r="Q2715" s="568" t="s">
        <v>76</v>
      </c>
      <c r="R2715" s="547"/>
      <c r="S2715" s="547" t="s">
        <v>76</v>
      </c>
      <c r="T2715" s="547" t="s">
        <v>76</v>
      </c>
      <c r="U2715" s="547" t="s">
        <v>76</v>
      </c>
      <c r="V2715" s="547" t="s">
        <v>76</v>
      </c>
      <c r="W2715" s="547" t="s">
        <v>76</v>
      </c>
      <c r="X2715" s="547">
        <v>13</v>
      </c>
      <c r="Y2715" s="547" t="s">
        <v>76</v>
      </c>
      <c r="Z2715" s="568" t="s">
        <v>76</v>
      </c>
      <c r="AA2715" s="568"/>
      <c r="AB2715" s="568" t="s">
        <v>76</v>
      </c>
      <c r="AC2715" s="568" t="s">
        <v>76</v>
      </c>
      <c r="AD2715" s="568" t="s">
        <v>76</v>
      </c>
      <c r="AE2715" s="568" t="s">
        <v>76</v>
      </c>
      <c r="AF2715" s="568" t="s">
        <v>76</v>
      </c>
      <c r="AG2715" s="568" t="s">
        <v>76</v>
      </c>
      <c r="AH2715" s="568">
        <v>13</v>
      </c>
      <c r="AI2715" s="568" t="s">
        <v>76</v>
      </c>
      <c r="AJ2715" s="568" t="s">
        <v>76</v>
      </c>
      <c r="AK2715" s="567" t="s">
        <v>76</v>
      </c>
      <c r="AL2715" s="568" t="s">
        <v>76</v>
      </c>
      <c r="AM2715" s="568"/>
      <c r="AN2715" s="568" t="s">
        <v>76</v>
      </c>
      <c r="AO2715" s="568">
        <v>13</v>
      </c>
    </row>
    <row r="2716" spans="1:41" ht="15" customHeight="1">
      <c r="A2716" s="2639" t="s">
        <v>400</v>
      </c>
      <c r="B2716" s="2639"/>
      <c r="C2716" s="568"/>
      <c r="D2716" s="568"/>
      <c r="E2716" s="568"/>
      <c r="F2716" s="568"/>
      <c r="G2716" s="568"/>
      <c r="H2716" s="568"/>
      <c r="I2716" s="568"/>
      <c r="J2716" s="568"/>
      <c r="K2716" s="568"/>
      <c r="L2716" s="568"/>
      <c r="M2716" s="568"/>
      <c r="N2716" s="568"/>
      <c r="O2716" s="567"/>
      <c r="P2716" s="568"/>
      <c r="Q2716" s="567"/>
      <c r="R2716" s="547"/>
      <c r="S2716" s="547"/>
      <c r="T2716" s="547"/>
      <c r="U2716" s="547"/>
      <c r="V2716" s="547"/>
      <c r="W2716" s="547"/>
      <c r="X2716" s="547"/>
      <c r="Y2716" s="547"/>
      <c r="Z2716" s="567"/>
      <c r="AA2716" s="567"/>
      <c r="AB2716" s="568"/>
      <c r="AC2716" s="568"/>
      <c r="AD2716" s="568"/>
      <c r="AE2716" s="568"/>
      <c r="AF2716" s="568"/>
      <c r="AG2716" s="568"/>
      <c r="AH2716" s="567"/>
      <c r="AI2716" s="568"/>
      <c r="AJ2716" s="568"/>
      <c r="AK2716" s="567"/>
      <c r="AL2716" s="568"/>
      <c r="AM2716" s="568"/>
      <c r="AN2716" s="568"/>
      <c r="AO2716" s="568"/>
    </row>
    <row r="2717" spans="1:41" ht="15" customHeight="1">
      <c r="B2717" s="564" t="s">
        <v>390</v>
      </c>
      <c r="C2717" s="568">
        <v>15</v>
      </c>
      <c r="D2717" s="568">
        <v>14</v>
      </c>
      <c r="E2717" s="568">
        <v>15</v>
      </c>
      <c r="F2717" s="568">
        <v>15</v>
      </c>
      <c r="G2717" s="568">
        <v>15</v>
      </c>
      <c r="H2717" s="568">
        <v>12.5</v>
      </c>
      <c r="I2717" s="568">
        <v>15</v>
      </c>
      <c r="J2717" s="568">
        <v>15</v>
      </c>
      <c r="K2717" s="568">
        <v>14</v>
      </c>
      <c r="L2717" s="568">
        <v>14</v>
      </c>
      <c r="M2717" s="568">
        <v>14</v>
      </c>
      <c r="N2717" s="568">
        <v>14</v>
      </c>
      <c r="O2717" s="568">
        <v>14</v>
      </c>
      <c r="P2717" s="568" t="s">
        <v>2455</v>
      </c>
      <c r="Q2717" s="568">
        <v>14</v>
      </c>
      <c r="R2717" s="547">
        <v>13</v>
      </c>
      <c r="S2717" s="547">
        <v>14</v>
      </c>
      <c r="T2717" s="547">
        <v>14</v>
      </c>
      <c r="U2717" s="547">
        <v>14</v>
      </c>
      <c r="V2717" s="547">
        <v>15.5</v>
      </c>
      <c r="W2717" s="547">
        <v>14</v>
      </c>
      <c r="X2717" s="547">
        <v>15</v>
      </c>
      <c r="Y2717" s="547">
        <v>14</v>
      </c>
      <c r="Z2717" s="568">
        <v>14</v>
      </c>
      <c r="AA2717" s="568" t="s">
        <v>1665</v>
      </c>
      <c r="AB2717" s="568">
        <v>14</v>
      </c>
      <c r="AC2717" s="568">
        <v>14</v>
      </c>
      <c r="AD2717" s="568">
        <v>14</v>
      </c>
      <c r="AE2717" s="568">
        <v>14</v>
      </c>
      <c r="AF2717" s="568">
        <v>15.5</v>
      </c>
      <c r="AG2717" s="568">
        <v>15.5</v>
      </c>
      <c r="AH2717" s="568">
        <v>12.75</v>
      </c>
      <c r="AI2717" s="568">
        <v>12.5</v>
      </c>
      <c r="AJ2717" s="568">
        <v>15.5</v>
      </c>
      <c r="AK2717" s="568">
        <v>14</v>
      </c>
      <c r="AL2717" s="568">
        <v>14.5</v>
      </c>
      <c r="AM2717" s="568">
        <v>14.5</v>
      </c>
      <c r="AN2717" s="568" t="s">
        <v>1669</v>
      </c>
      <c r="AO2717" s="568">
        <v>11.5</v>
      </c>
    </row>
    <row r="2718" spans="1:41" ht="15" customHeight="1">
      <c r="B2718" s="564" t="s">
        <v>391</v>
      </c>
      <c r="C2718" s="568" t="s">
        <v>76</v>
      </c>
      <c r="D2718" s="568" t="s">
        <v>76</v>
      </c>
      <c r="E2718" s="568" t="s">
        <v>76</v>
      </c>
      <c r="F2718" s="568" t="s">
        <v>76</v>
      </c>
      <c r="G2718" s="568" t="s">
        <v>76</v>
      </c>
      <c r="H2718" s="568" t="s">
        <v>76</v>
      </c>
      <c r="I2718" s="568" t="s">
        <v>76</v>
      </c>
      <c r="J2718" s="568" t="s">
        <v>76</v>
      </c>
      <c r="K2718" s="568" t="s">
        <v>76</v>
      </c>
      <c r="L2718" s="568" t="s">
        <v>76</v>
      </c>
      <c r="M2718" s="568" t="s">
        <v>76</v>
      </c>
      <c r="N2718" s="568" t="s">
        <v>76</v>
      </c>
      <c r="O2718" s="568" t="s">
        <v>76</v>
      </c>
      <c r="P2718" s="567" t="s">
        <v>76</v>
      </c>
      <c r="Q2718" s="567" t="s">
        <v>76</v>
      </c>
      <c r="R2718" s="547"/>
      <c r="S2718" s="547" t="s">
        <v>76</v>
      </c>
      <c r="T2718" s="547" t="s">
        <v>76</v>
      </c>
      <c r="U2718" s="547" t="s">
        <v>76</v>
      </c>
      <c r="V2718" s="547" t="s">
        <v>76</v>
      </c>
      <c r="W2718" s="547" t="s">
        <v>76</v>
      </c>
      <c r="X2718" s="547" t="s">
        <v>76</v>
      </c>
      <c r="Y2718" s="547" t="s">
        <v>76</v>
      </c>
      <c r="Z2718" s="568" t="s">
        <v>76</v>
      </c>
      <c r="AA2718" s="568" t="s">
        <v>76</v>
      </c>
      <c r="AB2718" s="568" t="s">
        <v>76</v>
      </c>
      <c r="AC2718" s="568" t="s">
        <v>76</v>
      </c>
      <c r="AD2718" s="568" t="s">
        <v>76</v>
      </c>
      <c r="AE2718" s="568" t="s">
        <v>76</v>
      </c>
      <c r="AF2718" s="568" t="s">
        <v>76</v>
      </c>
      <c r="AG2718" s="568"/>
      <c r="AH2718" s="568">
        <v>15.5</v>
      </c>
      <c r="AI2718" s="568">
        <v>14</v>
      </c>
      <c r="AJ2718" s="568" t="s">
        <v>76</v>
      </c>
      <c r="AK2718" s="567" t="s">
        <v>76</v>
      </c>
      <c r="AL2718" s="568" t="s">
        <v>76</v>
      </c>
      <c r="AM2718" s="568"/>
      <c r="AN2718" s="568" t="s">
        <v>76</v>
      </c>
      <c r="AO2718" s="568">
        <v>14</v>
      </c>
    </row>
    <row r="2719" spans="1:41" ht="15" customHeight="1">
      <c r="A2719" s="2639" t="s">
        <v>47</v>
      </c>
      <c r="B2719" s="2639"/>
      <c r="C2719" s="568"/>
      <c r="D2719" s="568"/>
      <c r="E2719" s="568"/>
      <c r="F2719" s="568"/>
      <c r="G2719" s="568"/>
      <c r="H2719" s="568"/>
      <c r="I2719" s="568"/>
      <c r="J2719" s="568"/>
      <c r="K2719" s="568"/>
      <c r="L2719" s="568"/>
      <c r="M2719" s="568"/>
      <c r="N2719" s="568"/>
      <c r="O2719" s="568"/>
      <c r="P2719" s="567"/>
      <c r="Q2719" s="567"/>
      <c r="R2719" s="547" t="s">
        <v>1285</v>
      </c>
      <c r="S2719" s="547"/>
      <c r="T2719" s="547"/>
      <c r="U2719" s="547"/>
      <c r="V2719" s="547"/>
      <c r="W2719" s="547"/>
      <c r="X2719" s="547"/>
      <c r="Y2719" s="547"/>
      <c r="Z2719" s="568"/>
      <c r="AA2719" s="568"/>
      <c r="AB2719" s="568"/>
      <c r="AC2719" s="568"/>
      <c r="AD2719" s="568"/>
      <c r="AE2719" s="568"/>
      <c r="AF2719" s="568"/>
      <c r="AG2719" s="568"/>
      <c r="AH2719" s="568"/>
      <c r="AI2719" s="568"/>
      <c r="AJ2719" s="568"/>
      <c r="AK2719" s="567"/>
      <c r="AL2719" s="568"/>
      <c r="AM2719" s="568"/>
      <c r="AN2719" s="568"/>
      <c r="AO2719" s="568"/>
    </row>
    <row r="2720" spans="1:41" ht="15" customHeight="1">
      <c r="B2720" s="564" t="s">
        <v>390</v>
      </c>
      <c r="C2720" s="568">
        <v>15</v>
      </c>
      <c r="D2720" s="547">
        <v>14</v>
      </c>
      <c r="E2720" s="547">
        <v>13.5</v>
      </c>
      <c r="F2720" s="568">
        <v>15</v>
      </c>
      <c r="G2720" s="547">
        <v>15</v>
      </c>
      <c r="H2720" s="568">
        <v>13</v>
      </c>
      <c r="I2720" s="568">
        <v>15</v>
      </c>
      <c r="J2720" s="568" t="s">
        <v>1538</v>
      </c>
      <c r="K2720" s="568">
        <v>18</v>
      </c>
      <c r="L2720" s="568">
        <v>14</v>
      </c>
      <c r="M2720" s="568">
        <v>15.5</v>
      </c>
      <c r="N2720" s="568">
        <v>15.5</v>
      </c>
      <c r="O2720" s="568">
        <v>14</v>
      </c>
      <c r="P2720" s="568">
        <v>15.5</v>
      </c>
      <c r="Q2720" s="570">
        <v>14</v>
      </c>
      <c r="R2720" s="547">
        <v>14.5</v>
      </c>
      <c r="S2720" s="547">
        <v>14</v>
      </c>
      <c r="T2720" s="547" t="s">
        <v>1648</v>
      </c>
      <c r="U2720" s="547">
        <v>14</v>
      </c>
      <c r="V2720" s="547">
        <v>17</v>
      </c>
      <c r="W2720" s="547">
        <v>18.5</v>
      </c>
      <c r="X2720" s="547">
        <v>14.5</v>
      </c>
      <c r="Y2720" s="547">
        <v>16</v>
      </c>
      <c r="Z2720" s="568">
        <v>15.5</v>
      </c>
      <c r="AA2720" s="568" t="s">
        <v>1665</v>
      </c>
      <c r="AB2720" s="568">
        <v>14</v>
      </c>
      <c r="AC2720" s="568">
        <v>18</v>
      </c>
      <c r="AD2720" s="568">
        <v>17</v>
      </c>
      <c r="AE2720" s="568">
        <v>14</v>
      </c>
      <c r="AF2720" s="568">
        <v>14</v>
      </c>
      <c r="AG2720" s="568">
        <v>17</v>
      </c>
      <c r="AH2720" s="568">
        <v>14.5</v>
      </c>
      <c r="AI2720" s="568">
        <v>18.5</v>
      </c>
      <c r="AJ2720" s="568">
        <v>17</v>
      </c>
      <c r="AK2720" s="568">
        <v>15.5</v>
      </c>
      <c r="AL2720" s="568">
        <v>14.5</v>
      </c>
      <c r="AM2720" s="568" t="s">
        <v>76</v>
      </c>
      <c r="AN2720" s="568" t="s">
        <v>1550</v>
      </c>
      <c r="AO2720" s="568">
        <v>13</v>
      </c>
    </row>
    <row r="2721" spans="1:41" ht="15" customHeight="1">
      <c r="B2721" s="564" t="s">
        <v>391</v>
      </c>
      <c r="C2721" s="568" t="s">
        <v>76</v>
      </c>
      <c r="D2721" s="568" t="s">
        <v>76</v>
      </c>
      <c r="E2721" s="568" t="s">
        <v>76</v>
      </c>
      <c r="F2721" s="568" t="s">
        <v>76</v>
      </c>
      <c r="G2721" s="568" t="s">
        <v>76</v>
      </c>
      <c r="H2721" s="568" t="s">
        <v>76</v>
      </c>
      <c r="I2721" s="568" t="s">
        <v>76</v>
      </c>
      <c r="J2721" s="568" t="s">
        <v>76</v>
      </c>
      <c r="K2721" s="568" t="s">
        <v>76</v>
      </c>
      <c r="L2721" s="568" t="s">
        <v>76</v>
      </c>
      <c r="M2721" s="568" t="s">
        <v>76</v>
      </c>
      <c r="N2721" s="568" t="s">
        <v>76</v>
      </c>
      <c r="O2721" s="568" t="s">
        <v>76</v>
      </c>
      <c r="P2721" s="567" t="s">
        <v>76</v>
      </c>
      <c r="Q2721" s="567" t="s">
        <v>76</v>
      </c>
      <c r="R2721" s="547" t="s">
        <v>76</v>
      </c>
      <c r="S2721" s="547" t="s">
        <v>76</v>
      </c>
      <c r="T2721" s="547" t="s">
        <v>76</v>
      </c>
      <c r="U2721" s="547" t="s">
        <v>76</v>
      </c>
      <c r="V2721" s="547">
        <v>17</v>
      </c>
      <c r="W2721" s="547" t="s">
        <v>76</v>
      </c>
      <c r="X2721" s="547" t="s">
        <v>76</v>
      </c>
      <c r="Y2721" s="547" t="s">
        <v>76</v>
      </c>
      <c r="Z2721" s="568" t="s">
        <v>76</v>
      </c>
      <c r="AA2721" s="568" t="s">
        <v>76</v>
      </c>
      <c r="AB2721" s="568" t="s">
        <v>76</v>
      </c>
      <c r="AC2721" s="568">
        <v>21</v>
      </c>
      <c r="AD2721" s="568" t="s">
        <v>76</v>
      </c>
      <c r="AE2721" s="568" t="s">
        <v>76</v>
      </c>
      <c r="AF2721" s="568" t="s">
        <v>76</v>
      </c>
      <c r="AG2721" s="568" t="s">
        <v>76</v>
      </c>
      <c r="AH2721" s="568">
        <v>15.5</v>
      </c>
      <c r="AI2721" s="568" t="s">
        <v>76</v>
      </c>
      <c r="AJ2721" s="568" t="s">
        <v>76</v>
      </c>
      <c r="AK2721" s="567" t="s">
        <v>76</v>
      </c>
      <c r="AL2721" s="568" t="s">
        <v>76</v>
      </c>
      <c r="AM2721" s="568" t="s">
        <v>76</v>
      </c>
      <c r="AN2721" s="568">
        <v>13</v>
      </c>
      <c r="AO2721" s="568">
        <v>16</v>
      </c>
    </row>
    <row r="2722" spans="1:41" ht="15" customHeight="1">
      <c r="A2722" s="2639" t="s">
        <v>407</v>
      </c>
      <c r="B2722" s="2639"/>
      <c r="C2722" s="568"/>
      <c r="D2722" s="568"/>
      <c r="E2722" s="568"/>
      <c r="F2722" s="568"/>
      <c r="G2722" s="568"/>
      <c r="H2722" s="568"/>
      <c r="I2722" s="568"/>
      <c r="J2722" s="568"/>
      <c r="K2722" s="568"/>
      <c r="L2722" s="568"/>
      <c r="M2722" s="568"/>
      <c r="N2722" s="568"/>
      <c r="O2722" s="568"/>
      <c r="P2722" s="567"/>
      <c r="Q2722" s="567"/>
      <c r="R2722" s="547"/>
      <c r="S2722" s="547"/>
      <c r="T2722" s="547"/>
      <c r="U2722" s="547"/>
      <c r="V2722" s="547"/>
      <c r="W2722" s="547"/>
      <c r="X2722" s="547"/>
      <c r="Y2722" s="547"/>
      <c r="Z2722" s="567"/>
      <c r="AA2722" s="567"/>
      <c r="AB2722" s="568"/>
      <c r="AC2722" s="571"/>
      <c r="AD2722" s="568"/>
      <c r="AE2722" s="568"/>
      <c r="AF2722" s="568"/>
      <c r="AG2722" s="568"/>
      <c r="AH2722" s="568"/>
      <c r="AI2722" s="568"/>
      <c r="AJ2722" s="568"/>
      <c r="AK2722" s="567"/>
      <c r="AL2722" s="568"/>
      <c r="AM2722" s="568"/>
      <c r="AN2722" s="568"/>
      <c r="AO2722" s="568"/>
    </row>
    <row r="2723" spans="1:41" s="581" customFormat="1" ht="15" customHeight="1">
      <c r="A2723" s="565" t="s">
        <v>856</v>
      </c>
      <c r="B2723" s="580" t="s">
        <v>1258</v>
      </c>
      <c r="C2723" s="547"/>
      <c r="D2723" s="547"/>
      <c r="E2723" s="547"/>
      <c r="F2723" s="547"/>
      <c r="G2723" s="547"/>
      <c r="H2723" s="547"/>
      <c r="I2723" s="547"/>
      <c r="J2723" s="547"/>
      <c r="K2723" s="547"/>
      <c r="L2723" s="547"/>
      <c r="M2723" s="547"/>
      <c r="N2723" s="547"/>
      <c r="O2723" s="547"/>
      <c r="P2723" s="546"/>
      <c r="Q2723" s="546"/>
      <c r="R2723" s="547"/>
      <c r="S2723" s="547"/>
      <c r="T2723" s="547"/>
      <c r="U2723" s="547"/>
      <c r="V2723" s="547"/>
      <c r="W2723" s="547"/>
      <c r="X2723" s="547"/>
      <c r="Y2723" s="547"/>
      <c r="Z2723" s="546"/>
      <c r="AA2723" s="546"/>
      <c r="AB2723" s="547"/>
      <c r="AC2723" s="547"/>
      <c r="AD2723" s="547"/>
      <c r="AE2723" s="547"/>
      <c r="AF2723" s="547"/>
      <c r="AG2723" s="547"/>
      <c r="AH2723" s="547"/>
      <c r="AI2723" s="547"/>
      <c r="AJ2723" s="547"/>
      <c r="AK2723" s="546"/>
      <c r="AL2723" s="547"/>
      <c r="AM2723" s="547"/>
      <c r="AN2723" s="547"/>
      <c r="AO2723" s="547"/>
    </row>
    <row r="2724" spans="1:41" ht="15" customHeight="1">
      <c r="A2724" s="565"/>
      <c r="B2724" s="564" t="s">
        <v>401</v>
      </c>
      <c r="C2724" s="568">
        <v>15.5</v>
      </c>
      <c r="D2724" s="568">
        <v>16</v>
      </c>
      <c r="E2724" s="547">
        <v>15.5</v>
      </c>
      <c r="F2724" s="568">
        <v>16</v>
      </c>
      <c r="G2724" s="568">
        <v>15.5</v>
      </c>
      <c r="H2724" s="568">
        <v>13.5</v>
      </c>
      <c r="I2724" s="568">
        <v>16</v>
      </c>
      <c r="J2724" s="568">
        <v>16</v>
      </c>
      <c r="K2724" s="568">
        <v>14</v>
      </c>
      <c r="L2724" s="568">
        <v>14</v>
      </c>
      <c r="M2724" s="568">
        <v>14</v>
      </c>
      <c r="N2724" s="568">
        <v>16.5</v>
      </c>
      <c r="O2724" s="568">
        <v>14</v>
      </c>
      <c r="P2724" s="568" t="s">
        <v>2455</v>
      </c>
      <c r="Q2724" s="568">
        <v>14</v>
      </c>
      <c r="R2724" s="547">
        <v>14.5</v>
      </c>
      <c r="S2724" s="547">
        <v>14</v>
      </c>
      <c r="T2724" s="547">
        <v>14</v>
      </c>
      <c r="U2724" s="547">
        <v>14</v>
      </c>
      <c r="V2724" s="547">
        <v>15.5</v>
      </c>
      <c r="W2724" s="547">
        <v>14</v>
      </c>
      <c r="X2724" s="547">
        <v>14.5</v>
      </c>
      <c r="Y2724" s="547">
        <v>14</v>
      </c>
      <c r="Z2724" s="568">
        <v>14</v>
      </c>
      <c r="AA2724" s="579" t="s">
        <v>1668</v>
      </c>
      <c r="AB2724" s="568">
        <v>14</v>
      </c>
      <c r="AC2724" s="568">
        <v>14</v>
      </c>
      <c r="AD2724" s="568">
        <v>14</v>
      </c>
      <c r="AE2724" s="568">
        <v>14</v>
      </c>
      <c r="AF2724" s="568">
        <v>14</v>
      </c>
      <c r="AG2724" s="568">
        <v>15.5</v>
      </c>
      <c r="AH2724" s="568">
        <v>13</v>
      </c>
      <c r="AI2724" s="568">
        <v>12.5</v>
      </c>
      <c r="AJ2724" s="568">
        <v>15.5</v>
      </c>
      <c r="AK2724" s="568">
        <v>14</v>
      </c>
      <c r="AL2724" s="568">
        <v>14.5</v>
      </c>
      <c r="AM2724" s="568">
        <v>14</v>
      </c>
      <c r="AN2724" s="568">
        <v>13</v>
      </c>
      <c r="AO2724" s="568">
        <v>11.5</v>
      </c>
    </row>
    <row r="2725" spans="1:41" ht="15" customHeight="1">
      <c r="A2725" s="565"/>
      <c r="B2725" s="564" t="s">
        <v>402</v>
      </c>
      <c r="C2725" s="568" t="s">
        <v>76</v>
      </c>
      <c r="D2725" s="568" t="s">
        <v>76</v>
      </c>
      <c r="E2725" s="568" t="s">
        <v>76</v>
      </c>
      <c r="F2725" s="568" t="s">
        <v>76</v>
      </c>
      <c r="G2725" s="568" t="s">
        <v>76</v>
      </c>
      <c r="H2725" s="568" t="s">
        <v>76</v>
      </c>
      <c r="I2725" s="568" t="s">
        <v>76</v>
      </c>
      <c r="J2725" s="568" t="s">
        <v>76</v>
      </c>
      <c r="K2725" s="568" t="s">
        <v>76</v>
      </c>
      <c r="L2725" s="568"/>
      <c r="M2725" s="568" t="s">
        <v>76</v>
      </c>
      <c r="N2725" s="568" t="s">
        <v>76</v>
      </c>
      <c r="O2725" s="568" t="s">
        <v>76</v>
      </c>
      <c r="P2725" s="567" t="s">
        <v>76</v>
      </c>
      <c r="Q2725" s="567" t="s">
        <v>76</v>
      </c>
      <c r="R2725" s="547" t="s">
        <v>76</v>
      </c>
      <c r="S2725" s="547" t="s">
        <v>76</v>
      </c>
      <c r="T2725" s="547" t="s">
        <v>76</v>
      </c>
      <c r="U2725" s="547" t="s">
        <v>76</v>
      </c>
      <c r="V2725" s="547" t="s">
        <v>76</v>
      </c>
      <c r="W2725" s="547" t="s">
        <v>76</v>
      </c>
      <c r="X2725" s="547" t="s">
        <v>76</v>
      </c>
      <c r="Y2725" s="547" t="s">
        <v>76</v>
      </c>
      <c r="Z2725" s="568" t="s">
        <v>76</v>
      </c>
      <c r="AA2725" s="568" t="s">
        <v>76</v>
      </c>
      <c r="AB2725" s="567" t="s">
        <v>76</v>
      </c>
      <c r="AC2725" s="568" t="s">
        <v>76</v>
      </c>
      <c r="AD2725" s="568" t="s">
        <v>76</v>
      </c>
      <c r="AE2725" s="568" t="s">
        <v>76</v>
      </c>
      <c r="AF2725" s="568" t="s">
        <v>76</v>
      </c>
      <c r="AG2725" s="568" t="s">
        <v>76</v>
      </c>
      <c r="AH2725" s="568">
        <v>15</v>
      </c>
      <c r="AI2725" s="568">
        <v>14</v>
      </c>
      <c r="AJ2725" s="568" t="s">
        <v>76</v>
      </c>
      <c r="AK2725" s="567" t="s">
        <v>76</v>
      </c>
      <c r="AL2725" s="568" t="s">
        <v>76</v>
      </c>
      <c r="AM2725" s="568">
        <v>14</v>
      </c>
      <c r="AN2725" s="568" t="s">
        <v>76</v>
      </c>
      <c r="AO2725" s="568">
        <v>14</v>
      </c>
    </row>
    <row r="2726" spans="1:41" ht="15" customHeight="1">
      <c r="A2726" s="565" t="s">
        <v>1085</v>
      </c>
      <c r="B2726" s="701" t="s">
        <v>1259</v>
      </c>
      <c r="C2726" s="568"/>
      <c r="D2726" s="568"/>
      <c r="E2726" s="568"/>
      <c r="F2726" s="568"/>
      <c r="G2726" s="568"/>
      <c r="H2726" s="568"/>
      <c r="I2726" s="568"/>
      <c r="J2726" s="568"/>
      <c r="K2726" s="568"/>
      <c r="L2726" s="568"/>
      <c r="M2726" s="568"/>
      <c r="N2726" s="568"/>
      <c r="O2726" s="568"/>
      <c r="P2726" s="567"/>
      <c r="Q2726" s="567"/>
      <c r="R2726" s="547"/>
      <c r="S2726" s="547"/>
      <c r="T2726" s="547"/>
      <c r="U2726" s="547"/>
      <c r="V2726" s="547"/>
      <c r="W2726" s="547"/>
      <c r="X2726" s="547"/>
      <c r="Y2726" s="547"/>
      <c r="Z2726" s="568"/>
      <c r="AA2726" s="568"/>
      <c r="AB2726" s="567"/>
      <c r="AC2726" s="568"/>
      <c r="AD2726" s="568"/>
      <c r="AE2726" s="568"/>
      <c r="AF2726" s="568"/>
      <c r="AG2726" s="568"/>
      <c r="AH2726" s="568"/>
      <c r="AI2726" s="568"/>
      <c r="AJ2726" s="568"/>
      <c r="AK2726" s="567"/>
      <c r="AL2726" s="568"/>
      <c r="AM2726" s="568"/>
      <c r="AN2726" s="568"/>
      <c r="AO2726" s="568"/>
    </row>
    <row r="2727" spans="1:41" ht="15" customHeight="1">
      <c r="B2727" s="564" t="s">
        <v>401</v>
      </c>
      <c r="C2727" s="568">
        <v>15.5</v>
      </c>
      <c r="D2727" s="568">
        <v>16</v>
      </c>
      <c r="E2727" s="568">
        <v>15.5</v>
      </c>
      <c r="F2727" s="568">
        <v>16</v>
      </c>
      <c r="G2727" s="568">
        <v>15.5</v>
      </c>
      <c r="H2727" s="568">
        <v>13.5</v>
      </c>
      <c r="I2727" s="568">
        <v>16</v>
      </c>
      <c r="J2727" s="547" t="s">
        <v>1665</v>
      </c>
      <c r="K2727" s="568">
        <v>17.5</v>
      </c>
      <c r="L2727" s="568">
        <v>16</v>
      </c>
      <c r="M2727" s="568">
        <v>15.5</v>
      </c>
      <c r="N2727" s="568">
        <v>17.5</v>
      </c>
      <c r="O2727" s="568">
        <v>14</v>
      </c>
      <c r="P2727" s="568">
        <v>15.5</v>
      </c>
      <c r="Q2727" s="568">
        <v>14</v>
      </c>
      <c r="R2727" s="547">
        <v>14.5</v>
      </c>
      <c r="S2727" s="547">
        <v>15.5</v>
      </c>
      <c r="T2727" s="547" t="s">
        <v>1648</v>
      </c>
      <c r="U2727" s="547" t="s">
        <v>76</v>
      </c>
      <c r="V2727" s="547">
        <v>17</v>
      </c>
      <c r="W2727" s="547">
        <v>14</v>
      </c>
      <c r="X2727" s="547">
        <v>14.5</v>
      </c>
      <c r="Y2727" s="547">
        <v>16</v>
      </c>
      <c r="Z2727" s="568">
        <v>15.5</v>
      </c>
      <c r="AA2727" s="568" t="s">
        <v>3000</v>
      </c>
      <c r="AB2727" s="568">
        <v>14</v>
      </c>
      <c r="AC2727" s="568">
        <v>18</v>
      </c>
      <c r="AD2727" s="568">
        <v>17</v>
      </c>
      <c r="AE2727" s="568">
        <v>16.5</v>
      </c>
      <c r="AF2727" s="568">
        <v>14</v>
      </c>
      <c r="AG2727" s="568">
        <v>17.5</v>
      </c>
      <c r="AH2727" s="568">
        <v>14</v>
      </c>
      <c r="AI2727" s="568">
        <v>18</v>
      </c>
      <c r="AJ2727" s="568">
        <v>15.5</v>
      </c>
      <c r="AK2727" s="568">
        <v>15.5</v>
      </c>
      <c r="AL2727" s="568">
        <v>14.5</v>
      </c>
      <c r="AM2727" s="568" t="s">
        <v>76</v>
      </c>
      <c r="AN2727" s="568" t="s">
        <v>1868</v>
      </c>
      <c r="AO2727" s="568">
        <v>13</v>
      </c>
    </row>
    <row r="2728" spans="1:41" ht="15" customHeight="1">
      <c r="B2728" s="564" t="s">
        <v>402</v>
      </c>
      <c r="C2728" s="568" t="s">
        <v>76</v>
      </c>
      <c r="D2728" s="568" t="s">
        <v>76</v>
      </c>
      <c r="E2728" s="568" t="s">
        <v>76</v>
      </c>
      <c r="F2728" s="568" t="s">
        <v>76</v>
      </c>
      <c r="G2728" s="568" t="s">
        <v>76</v>
      </c>
      <c r="H2728" s="568" t="s">
        <v>76</v>
      </c>
      <c r="I2728" s="568" t="s">
        <v>76</v>
      </c>
      <c r="J2728" s="568" t="s">
        <v>76</v>
      </c>
      <c r="K2728" s="568" t="s">
        <v>76</v>
      </c>
      <c r="L2728" s="568" t="s">
        <v>76</v>
      </c>
      <c r="M2728" s="568" t="s">
        <v>76</v>
      </c>
      <c r="N2728" s="568" t="s">
        <v>76</v>
      </c>
      <c r="O2728" s="568" t="s">
        <v>76</v>
      </c>
      <c r="P2728" s="568" t="s">
        <v>76</v>
      </c>
      <c r="Q2728" s="568" t="s">
        <v>76</v>
      </c>
      <c r="R2728" s="547" t="s">
        <v>76</v>
      </c>
      <c r="S2728" s="547" t="s">
        <v>76</v>
      </c>
      <c r="T2728" s="547" t="s">
        <v>76</v>
      </c>
      <c r="U2728" s="547" t="s">
        <v>76</v>
      </c>
      <c r="V2728" s="547">
        <v>17</v>
      </c>
      <c r="W2728" s="547" t="s">
        <v>76</v>
      </c>
      <c r="X2728" s="547" t="s">
        <v>76</v>
      </c>
      <c r="Y2728" s="547" t="s">
        <v>76</v>
      </c>
      <c r="Z2728" s="568" t="s">
        <v>76</v>
      </c>
      <c r="AA2728" s="568" t="s">
        <v>76</v>
      </c>
      <c r="AB2728" s="568" t="s">
        <v>76</v>
      </c>
      <c r="AC2728" s="568">
        <v>21</v>
      </c>
      <c r="AD2728" s="568" t="s">
        <v>76</v>
      </c>
      <c r="AE2728" s="568" t="s">
        <v>76</v>
      </c>
      <c r="AF2728" s="568" t="s">
        <v>76</v>
      </c>
      <c r="AG2728" s="568" t="s">
        <v>76</v>
      </c>
      <c r="AH2728" s="568">
        <v>15.5</v>
      </c>
      <c r="AI2728" s="568" t="s">
        <v>76</v>
      </c>
      <c r="AJ2728" s="568" t="s">
        <v>76</v>
      </c>
      <c r="AK2728" s="568" t="s">
        <v>76</v>
      </c>
      <c r="AL2728" s="568" t="s">
        <v>76</v>
      </c>
      <c r="AM2728" s="568" t="s">
        <v>76</v>
      </c>
      <c r="AN2728" s="568">
        <v>13</v>
      </c>
      <c r="AO2728" s="568">
        <v>16</v>
      </c>
    </row>
    <row r="2729" spans="1:41" ht="15" customHeight="1">
      <c r="A2729" s="2639" t="s">
        <v>211</v>
      </c>
      <c r="B2729" s="2639"/>
      <c r="C2729" s="568">
        <v>7</v>
      </c>
      <c r="D2729" s="568">
        <v>9</v>
      </c>
      <c r="E2729" s="568">
        <v>7</v>
      </c>
      <c r="F2729" s="568">
        <v>7</v>
      </c>
      <c r="G2729" s="568">
        <v>7</v>
      </c>
      <c r="H2729" s="568">
        <v>7</v>
      </c>
      <c r="I2729" s="568">
        <v>7</v>
      </c>
      <c r="J2729" s="568">
        <v>7</v>
      </c>
      <c r="K2729" s="568">
        <v>7</v>
      </c>
      <c r="L2729" s="568">
        <v>7</v>
      </c>
      <c r="M2729" s="568">
        <v>7</v>
      </c>
      <c r="N2729" s="568">
        <v>7</v>
      </c>
      <c r="O2729" s="568">
        <v>7</v>
      </c>
      <c r="P2729" s="568">
        <v>7</v>
      </c>
      <c r="Q2729" s="568">
        <v>7</v>
      </c>
      <c r="R2729" s="547">
        <v>7</v>
      </c>
      <c r="S2729" s="547">
        <v>7</v>
      </c>
      <c r="T2729" s="547">
        <v>7</v>
      </c>
      <c r="U2729" s="547">
        <v>7</v>
      </c>
      <c r="V2729" s="547">
        <v>7</v>
      </c>
      <c r="W2729" s="547">
        <v>7</v>
      </c>
      <c r="X2729" s="547">
        <v>7</v>
      </c>
      <c r="Y2729" s="547">
        <v>7</v>
      </c>
      <c r="Z2729" s="568">
        <v>7</v>
      </c>
      <c r="AA2729" s="568">
        <v>7</v>
      </c>
      <c r="AB2729" s="568">
        <v>7</v>
      </c>
      <c r="AC2729" s="568">
        <v>7</v>
      </c>
      <c r="AD2729" s="568">
        <v>7</v>
      </c>
      <c r="AE2729" s="568">
        <v>7</v>
      </c>
      <c r="AF2729" s="568">
        <v>7</v>
      </c>
      <c r="AG2729" s="568">
        <v>7</v>
      </c>
      <c r="AH2729" s="568">
        <v>7</v>
      </c>
      <c r="AI2729" s="568">
        <v>7</v>
      </c>
      <c r="AJ2729" s="568">
        <v>7</v>
      </c>
      <c r="AK2729" s="568">
        <v>7</v>
      </c>
      <c r="AL2729" s="568">
        <v>7</v>
      </c>
      <c r="AM2729" s="568">
        <v>7</v>
      </c>
      <c r="AN2729" s="568">
        <v>7</v>
      </c>
      <c r="AO2729" s="568" t="s">
        <v>76</v>
      </c>
    </row>
    <row r="2730" spans="1:41" ht="15" customHeight="1">
      <c r="A2730" s="2639" t="s">
        <v>408</v>
      </c>
      <c r="B2730" s="2639"/>
      <c r="C2730" s="568"/>
      <c r="D2730" s="568"/>
      <c r="E2730" s="568"/>
      <c r="F2730" s="568"/>
      <c r="G2730" s="568"/>
      <c r="H2730" s="568"/>
      <c r="I2730" s="568"/>
      <c r="J2730" s="568"/>
      <c r="K2730" s="568"/>
      <c r="L2730" s="568"/>
      <c r="M2730" s="568"/>
      <c r="N2730" s="568"/>
      <c r="O2730" s="568"/>
      <c r="P2730" s="567"/>
      <c r="Q2730" s="567"/>
      <c r="R2730" s="547"/>
      <c r="S2730" s="547"/>
      <c r="T2730" s="547"/>
      <c r="U2730" s="547"/>
      <c r="V2730" s="547"/>
      <c r="W2730" s="546"/>
      <c r="X2730" s="546"/>
      <c r="Y2730" s="547"/>
      <c r="Z2730" s="567"/>
      <c r="AA2730" s="567"/>
      <c r="AB2730" s="567"/>
      <c r="AC2730" s="567"/>
      <c r="AD2730" s="568"/>
      <c r="AE2730" s="568"/>
      <c r="AF2730" s="568"/>
      <c r="AG2730" s="568"/>
      <c r="AH2730" s="568"/>
      <c r="AI2730" s="568"/>
      <c r="AJ2730" s="568"/>
      <c r="AK2730" s="567"/>
      <c r="AL2730" s="568"/>
      <c r="AM2730" s="568"/>
      <c r="AN2730" s="568"/>
      <c r="AO2730" s="568"/>
    </row>
    <row r="2731" spans="1:41" ht="15" customHeight="1">
      <c r="B2731" s="564" t="s">
        <v>390</v>
      </c>
      <c r="C2731" s="568">
        <v>14</v>
      </c>
      <c r="D2731" s="568">
        <v>16</v>
      </c>
      <c r="E2731" s="547">
        <v>15.5</v>
      </c>
      <c r="F2731" s="568">
        <v>16</v>
      </c>
      <c r="G2731" s="568" t="s">
        <v>1868</v>
      </c>
      <c r="H2731" s="568">
        <v>14</v>
      </c>
      <c r="I2731" s="568">
        <v>16</v>
      </c>
      <c r="J2731" s="547">
        <v>18</v>
      </c>
      <c r="K2731" s="568">
        <v>17</v>
      </c>
      <c r="L2731" s="568" t="s">
        <v>1908</v>
      </c>
      <c r="M2731" s="568">
        <v>15.5</v>
      </c>
      <c r="N2731" s="568">
        <v>17.5</v>
      </c>
      <c r="O2731" s="568">
        <v>16.5</v>
      </c>
      <c r="P2731" s="568" t="s">
        <v>2455</v>
      </c>
      <c r="Q2731" s="568">
        <v>15</v>
      </c>
      <c r="R2731" s="547">
        <v>14.5</v>
      </c>
      <c r="S2731" s="547">
        <v>16.5</v>
      </c>
      <c r="T2731" s="547" t="s">
        <v>1872</v>
      </c>
      <c r="U2731" s="547">
        <v>14</v>
      </c>
      <c r="V2731" s="547">
        <v>15.5</v>
      </c>
      <c r="W2731" s="547">
        <v>16.5</v>
      </c>
      <c r="X2731" s="547">
        <v>14.5</v>
      </c>
      <c r="Y2731" s="547">
        <v>15.5</v>
      </c>
      <c r="Z2731" s="568">
        <v>15</v>
      </c>
      <c r="AA2731" s="568" t="s">
        <v>1909</v>
      </c>
      <c r="AB2731" s="568">
        <v>14</v>
      </c>
      <c r="AC2731" s="568">
        <v>12.5</v>
      </c>
      <c r="AD2731" s="568">
        <v>15.5</v>
      </c>
      <c r="AE2731" s="568">
        <v>16.5</v>
      </c>
      <c r="AF2731" s="568">
        <v>15.5</v>
      </c>
      <c r="AG2731" s="568">
        <v>18</v>
      </c>
      <c r="AH2731" s="568">
        <v>14</v>
      </c>
      <c r="AI2731" s="568">
        <v>12.5</v>
      </c>
      <c r="AJ2731" s="568">
        <v>17</v>
      </c>
      <c r="AK2731" s="568">
        <v>14</v>
      </c>
      <c r="AL2731" s="568">
        <v>15.5</v>
      </c>
      <c r="AM2731" s="568">
        <v>14</v>
      </c>
      <c r="AN2731" s="568" t="s">
        <v>1863</v>
      </c>
      <c r="AO2731" s="568">
        <v>11.5</v>
      </c>
    </row>
    <row r="2732" spans="1:41" ht="15" customHeight="1">
      <c r="B2732" s="564" t="s">
        <v>391</v>
      </c>
      <c r="C2732" s="568" t="s">
        <v>76</v>
      </c>
      <c r="D2732" s="568" t="s">
        <v>76</v>
      </c>
      <c r="E2732" s="568" t="s">
        <v>76</v>
      </c>
      <c r="F2732" s="568" t="s">
        <v>76</v>
      </c>
      <c r="G2732" s="568" t="s">
        <v>76</v>
      </c>
      <c r="H2732" s="568" t="s">
        <v>76</v>
      </c>
      <c r="I2732" s="568" t="s">
        <v>76</v>
      </c>
      <c r="J2732" s="568" t="s">
        <v>76</v>
      </c>
      <c r="K2732" s="568">
        <v>18</v>
      </c>
      <c r="L2732" s="568" t="s">
        <v>76</v>
      </c>
      <c r="M2732" s="568" t="s">
        <v>76</v>
      </c>
      <c r="N2732" s="568" t="s">
        <v>76</v>
      </c>
      <c r="O2732" s="568" t="s">
        <v>76</v>
      </c>
      <c r="P2732" s="567" t="s">
        <v>76</v>
      </c>
      <c r="Q2732" s="567" t="s">
        <v>76</v>
      </c>
      <c r="R2732" s="547"/>
      <c r="S2732" s="547" t="s">
        <v>76</v>
      </c>
      <c r="T2732" s="547" t="s">
        <v>76</v>
      </c>
      <c r="U2732" s="547">
        <v>16</v>
      </c>
      <c r="V2732" s="547" t="s">
        <v>76</v>
      </c>
      <c r="W2732" s="546" t="s">
        <v>76</v>
      </c>
      <c r="X2732" s="546" t="s">
        <v>76</v>
      </c>
      <c r="Y2732" s="546" t="s">
        <v>76</v>
      </c>
      <c r="Z2732" s="568" t="s">
        <v>76</v>
      </c>
      <c r="AA2732" s="568" t="s">
        <v>76</v>
      </c>
      <c r="AB2732" s="567" t="s">
        <v>76</v>
      </c>
      <c r="AC2732" s="568">
        <v>15.5</v>
      </c>
      <c r="AD2732" s="568" t="s">
        <v>76</v>
      </c>
      <c r="AE2732" s="568" t="s">
        <v>76</v>
      </c>
      <c r="AF2732" s="568" t="s">
        <v>76</v>
      </c>
      <c r="AG2732" s="568" t="s">
        <v>76</v>
      </c>
      <c r="AH2732" s="568">
        <v>15.5</v>
      </c>
      <c r="AI2732" s="568">
        <v>14</v>
      </c>
      <c r="AJ2732" s="568" t="s">
        <v>76</v>
      </c>
      <c r="AK2732" s="567" t="s">
        <v>76</v>
      </c>
      <c r="AL2732" s="568" t="s">
        <v>76</v>
      </c>
      <c r="AM2732" s="568">
        <v>14.5</v>
      </c>
      <c r="AN2732" s="568" t="s">
        <v>76</v>
      </c>
      <c r="AO2732" s="568">
        <v>14</v>
      </c>
    </row>
    <row r="2733" spans="1:41" ht="15" customHeight="1">
      <c r="A2733" s="2639" t="s">
        <v>409</v>
      </c>
      <c r="B2733" s="2639"/>
      <c r="C2733" s="568"/>
      <c r="D2733" s="568"/>
      <c r="E2733" s="568"/>
      <c r="F2733" s="568"/>
      <c r="G2733" s="568"/>
      <c r="H2733" s="568"/>
      <c r="I2733" s="568"/>
      <c r="J2733" s="568"/>
      <c r="K2733" s="568"/>
      <c r="L2733" s="568"/>
      <c r="M2733" s="568"/>
      <c r="N2733" s="568"/>
      <c r="O2733" s="568"/>
      <c r="P2733" s="567"/>
      <c r="Q2733" s="567"/>
      <c r="R2733" s="547"/>
      <c r="S2733" s="547"/>
      <c r="T2733" s="547"/>
      <c r="U2733" s="547"/>
      <c r="V2733" s="547"/>
      <c r="W2733" s="546"/>
      <c r="X2733" s="546"/>
      <c r="Y2733" s="546"/>
      <c r="Z2733" s="568"/>
      <c r="AA2733" s="568"/>
      <c r="AB2733" s="567"/>
      <c r="AC2733" s="568"/>
      <c r="AD2733" s="568"/>
      <c r="AE2733" s="568"/>
      <c r="AF2733" s="568"/>
      <c r="AG2733" s="568"/>
      <c r="AH2733" s="568"/>
      <c r="AI2733" s="568"/>
      <c r="AJ2733" s="568"/>
      <c r="AK2733" s="567" t="s">
        <v>1285</v>
      </c>
      <c r="AL2733" s="568"/>
      <c r="AM2733" s="568"/>
      <c r="AN2733" s="568"/>
      <c r="AO2733" s="568"/>
    </row>
    <row r="2734" spans="1:41" ht="15" customHeight="1">
      <c r="B2734" s="564" t="s">
        <v>390</v>
      </c>
      <c r="C2734" s="568">
        <v>16</v>
      </c>
      <c r="D2734" s="568">
        <v>16</v>
      </c>
      <c r="E2734" s="568">
        <v>15.5</v>
      </c>
      <c r="F2734" s="568">
        <v>16</v>
      </c>
      <c r="G2734" s="568" t="s">
        <v>76</v>
      </c>
      <c r="H2734" s="568" t="s">
        <v>76</v>
      </c>
      <c r="I2734" s="568">
        <v>16</v>
      </c>
      <c r="J2734" s="568">
        <v>17</v>
      </c>
      <c r="K2734" s="568">
        <v>17</v>
      </c>
      <c r="L2734" s="568">
        <v>16</v>
      </c>
      <c r="M2734" s="568">
        <v>16.5</v>
      </c>
      <c r="N2734" s="568">
        <v>18</v>
      </c>
      <c r="O2734" s="568">
        <v>16.5</v>
      </c>
      <c r="P2734" s="568">
        <v>16.5</v>
      </c>
      <c r="Q2734" s="568" t="s">
        <v>1614</v>
      </c>
      <c r="R2734" s="547">
        <v>13.5</v>
      </c>
      <c r="S2734" s="547">
        <v>15.5</v>
      </c>
      <c r="T2734" s="547" t="s">
        <v>1884</v>
      </c>
      <c r="U2734" s="547">
        <v>16</v>
      </c>
      <c r="V2734" s="547">
        <v>18</v>
      </c>
      <c r="W2734" s="547">
        <v>16.5</v>
      </c>
      <c r="X2734" s="547">
        <v>16</v>
      </c>
      <c r="Y2734" s="547">
        <v>14</v>
      </c>
      <c r="Z2734" s="568">
        <v>15</v>
      </c>
      <c r="AA2734" s="568" t="s">
        <v>3000</v>
      </c>
      <c r="AB2734" s="568">
        <v>14</v>
      </c>
      <c r="AC2734" s="568">
        <v>12.5</v>
      </c>
      <c r="AD2734" s="568">
        <v>15.5</v>
      </c>
      <c r="AE2734" s="568">
        <v>14.5</v>
      </c>
      <c r="AF2734" s="568">
        <v>15.5</v>
      </c>
      <c r="AG2734" s="568">
        <v>16.5</v>
      </c>
      <c r="AH2734" s="568">
        <v>13</v>
      </c>
      <c r="AI2734" s="568">
        <v>16.5</v>
      </c>
      <c r="AJ2734" s="568">
        <v>15.5</v>
      </c>
      <c r="AK2734" s="568" t="s">
        <v>76</v>
      </c>
      <c r="AL2734" s="568" t="s">
        <v>76</v>
      </c>
      <c r="AM2734" s="568" t="s">
        <v>76</v>
      </c>
      <c r="AN2734" s="568">
        <v>12.5</v>
      </c>
      <c r="AO2734" s="568">
        <v>12</v>
      </c>
    </row>
    <row r="2735" spans="1:41" ht="15" customHeight="1">
      <c r="B2735" s="564" t="s">
        <v>391</v>
      </c>
      <c r="C2735" s="568" t="s">
        <v>76</v>
      </c>
      <c r="D2735" s="568" t="s">
        <v>76</v>
      </c>
      <c r="E2735" s="568" t="s">
        <v>76</v>
      </c>
      <c r="F2735" s="568">
        <v>17</v>
      </c>
      <c r="G2735" s="568" t="s">
        <v>76</v>
      </c>
      <c r="H2735" s="568" t="s">
        <v>76</v>
      </c>
      <c r="I2735" s="568" t="s">
        <v>76</v>
      </c>
      <c r="J2735" s="568" t="s">
        <v>76</v>
      </c>
      <c r="K2735" s="568">
        <v>16.5</v>
      </c>
      <c r="L2735" s="568" t="s">
        <v>76</v>
      </c>
      <c r="M2735" s="568" t="s">
        <v>76</v>
      </c>
      <c r="N2735" s="568" t="s">
        <v>76</v>
      </c>
      <c r="O2735" s="567" t="s">
        <v>76</v>
      </c>
      <c r="P2735" s="568" t="s">
        <v>76</v>
      </c>
      <c r="Q2735" s="568" t="s">
        <v>76</v>
      </c>
      <c r="R2735" s="547"/>
      <c r="S2735" s="547" t="s">
        <v>76</v>
      </c>
      <c r="T2735" s="547" t="s">
        <v>76</v>
      </c>
      <c r="U2735" s="547" t="s">
        <v>76</v>
      </c>
      <c r="V2735" s="547" t="s">
        <v>76</v>
      </c>
      <c r="W2735" s="547" t="s">
        <v>76</v>
      </c>
      <c r="X2735" s="547" t="s">
        <v>76</v>
      </c>
      <c r="Y2735" s="547" t="s">
        <v>76</v>
      </c>
      <c r="Z2735" s="568" t="s">
        <v>76</v>
      </c>
      <c r="AA2735" s="568" t="s">
        <v>76</v>
      </c>
      <c r="AB2735" s="568">
        <v>16.5</v>
      </c>
      <c r="AC2735" s="568">
        <v>15.5</v>
      </c>
      <c r="AD2735" s="568" t="s">
        <v>76</v>
      </c>
      <c r="AE2735" s="568">
        <v>16.5</v>
      </c>
      <c r="AF2735" s="568" t="s">
        <v>76</v>
      </c>
      <c r="AG2735" s="568" t="s">
        <v>76</v>
      </c>
      <c r="AH2735" s="568">
        <v>15</v>
      </c>
      <c r="AI2735" s="568" t="s">
        <v>76</v>
      </c>
      <c r="AJ2735" s="568" t="s">
        <v>76</v>
      </c>
      <c r="AK2735" s="567" t="s">
        <v>76</v>
      </c>
      <c r="AL2735" s="568" t="s">
        <v>76</v>
      </c>
      <c r="AM2735" s="568" t="s">
        <v>76</v>
      </c>
      <c r="AN2735" s="568" t="s">
        <v>76</v>
      </c>
      <c r="AO2735" s="568">
        <v>15</v>
      </c>
    </row>
    <row r="2736" spans="1:41" ht="15" customHeight="1">
      <c r="A2736" s="2639" t="s">
        <v>410</v>
      </c>
      <c r="B2736" s="2639"/>
      <c r="C2736" s="568"/>
      <c r="D2736" s="568"/>
      <c r="E2736" s="568"/>
      <c r="F2736" s="568"/>
      <c r="G2736" s="568"/>
      <c r="H2736" s="568"/>
      <c r="I2736" s="568"/>
      <c r="J2736" s="568"/>
      <c r="K2736" s="568"/>
      <c r="L2736" s="568"/>
      <c r="M2736" s="568"/>
      <c r="N2736" s="568"/>
      <c r="O2736" s="567"/>
      <c r="P2736" s="568"/>
      <c r="Q2736" s="567"/>
      <c r="R2736" s="547"/>
      <c r="S2736" s="547"/>
      <c r="T2736" s="547"/>
      <c r="U2736" s="547"/>
      <c r="V2736" s="547"/>
      <c r="W2736" s="547"/>
      <c r="X2736" s="547"/>
      <c r="Y2736" s="547"/>
      <c r="Z2736" s="568"/>
      <c r="AA2736" s="568"/>
      <c r="AB2736" s="567"/>
      <c r="AC2736" s="567"/>
      <c r="AD2736" s="568"/>
      <c r="AE2736" s="568"/>
      <c r="AF2736" s="568"/>
      <c r="AG2736" s="568"/>
      <c r="AH2736" s="568"/>
      <c r="AI2736" s="568"/>
      <c r="AJ2736" s="568"/>
      <c r="AK2736" s="567"/>
      <c r="AL2736" s="568"/>
      <c r="AM2736" s="568"/>
      <c r="AN2736" s="568"/>
      <c r="AO2736" s="568"/>
    </row>
    <row r="2737" spans="1:41" s="495" customFormat="1" ht="15" customHeight="1">
      <c r="A2737" s="496"/>
      <c r="B2737" s="564" t="s">
        <v>390</v>
      </c>
      <c r="C2737" s="568">
        <v>17</v>
      </c>
      <c r="D2737" s="568">
        <v>16</v>
      </c>
      <c r="E2737" s="568">
        <v>15.5</v>
      </c>
      <c r="F2737" s="568">
        <v>16</v>
      </c>
      <c r="G2737" s="568">
        <v>17</v>
      </c>
      <c r="H2737" s="568">
        <v>16</v>
      </c>
      <c r="I2737" s="568">
        <v>16</v>
      </c>
      <c r="J2737" s="568">
        <v>18</v>
      </c>
      <c r="K2737" s="568">
        <v>17</v>
      </c>
      <c r="L2737" s="568">
        <v>16.5</v>
      </c>
      <c r="M2737" s="568">
        <v>19.5</v>
      </c>
      <c r="N2737" s="568">
        <v>18</v>
      </c>
      <c r="O2737" s="568">
        <v>20</v>
      </c>
      <c r="P2737" s="568">
        <v>16.5</v>
      </c>
      <c r="Q2737" s="567" t="s">
        <v>1343</v>
      </c>
      <c r="R2737" s="547">
        <v>16</v>
      </c>
      <c r="S2737" s="547">
        <v>16.5</v>
      </c>
      <c r="T2737" s="547" t="s">
        <v>1649</v>
      </c>
      <c r="U2737" s="547">
        <v>16.5</v>
      </c>
      <c r="V2737" s="547">
        <v>18</v>
      </c>
      <c r="W2737" s="547">
        <v>18.5</v>
      </c>
      <c r="X2737" s="547" t="s">
        <v>3202</v>
      </c>
      <c r="Y2737" s="547">
        <v>18</v>
      </c>
      <c r="Z2737" s="568">
        <v>18.5</v>
      </c>
      <c r="AA2737" s="568">
        <v>19</v>
      </c>
      <c r="AB2737" s="568">
        <v>19</v>
      </c>
      <c r="AC2737" s="568">
        <v>18.5</v>
      </c>
      <c r="AD2737" s="568">
        <v>17</v>
      </c>
      <c r="AE2737" s="568">
        <v>18</v>
      </c>
      <c r="AF2737" s="568" t="s">
        <v>2456</v>
      </c>
      <c r="AG2737" s="568">
        <v>19.5</v>
      </c>
      <c r="AH2737" s="568">
        <v>14.5</v>
      </c>
      <c r="AI2737" s="568">
        <v>16.5</v>
      </c>
      <c r="AJ2737" s="568">
        <v>17</v>
      </c>
      <c r="AK2737" s="568">
        <v>16</v>
      </c>
      <c r="AL2737" s="568">
        <v>19.5</v>
      </c>
      <c r="AM2737" s="568" t="s">
        <v>76</v>
      </c>
      <c r="AN2737" s="568">
        <v>16</v>
      </c>
      <c r="AO2737" s="568">
        <v>17.5</v>
      </c>
    </row>
    <row r="2738" spans="1:41" ht="15" customHeight="1">
      <c r="B2738" s="564" t="s">
        <v>391</v>
      </c>
      <c r="C2738" s="568" t="s">
        <v>76</v>
      </c>
      <c r="D2738" s="568" t="s">
        <v>76</v>
      </c>
      <c r="E2738" s="568" t="s">
        <v>76</v>
      </c>
      <c r="F2738" s="568" t="s">
        <v>76</v>
      </c>
      <c r="G2738" s="568" t="s">
        <v>76</v>
      </c>
      <c r="H2738" s="568" t="s">
        <v>76</v>
      </c>
      <c r="I2738" s="568" t="s">
        <v>76</v>
      </c>
      <c r="J2738" s="568" t="s">
        <v>76</v>
      </c>
      <c r="K2738" s="568">
        <v>20.5</v>
      </c>
      <c r="L2738" s="568" t="s">
        <v>76</v>
      </c>
      <c r="M2738" s="568" t="s">
        <v>76</v>
      </c>
      <c r="N2738" s="568" t="s">
        <v>3224</v>
      </c>
      <c r="O2738" s="567" t="s">
        <v>76</v>
      </c>
      <c r="P2738" s="567" t="s">
        <v>76</v>
      </c>
      <c r="Q2738" s="567" t="s">
        <v>76</v>
      </c>
      <c r="R2738" s="547">
        <v>19.5</v>
      </c>
      <c r="S2738" s="547" t="s">
        <v>76</v>
      </c>
      <c r="T2738" s="547" t="s">
        <v>76</v>
      </c>
      <c r="U2738" s="547" t="s">
        <v>76</v>
      </c>
      <c r="V2738" s="547" t="s">
        <v>76</v>
      </c>
      <c r="W2738" s="547" t="s">
        <v>76</v>
      </c>
      <c r="X2738" s="547" t="s">
        <v>76</v>
      </c>
      <c r="Y2738" s="547" t="s">
        <v>76</v>
      </c>
      <c r="Z2738" s="568" t="s">
        <v>76</v>
      </c>
      <c r="AA2738" s="568" t="s">
        <v>76</v>
      </c>
      <c r="AB2738" s="568" t="s">
        <v>76</v>
      </c>
      <c r="AC2738" s="568">
        <v>21.5</v>
      </c>
      <c r="AD2738" s="568" t="s">
        <v>76</v>
      </c>
      <c r="AE2738" s="568" t="s">
        <v>76</v>
      </c>
      <c r="AF2738" s="568" t="s">
        <v>76</v>
      </c>
      <c r="AG2738" s="568" t="s">
        <v>76</v>
      </c>
      <c r="AH2738" s="568">
        <v>20</v>
      </c>
      <c r="AI2738" s="568">
        <v>20</v>
      </c>
      <c r="AJ2738" s="568" t="s">
        <v>76</v>
      </c>
      <c r="AK2738" s="567" t="s">
        <v>76</v>
      </c>
      <c r="AL2738" s="568" t="s">
        <v>76</v>
      </c>
      <c r="AM2738" s="568" t="s">
        <v>76</v>
      </c>
      <c r="AN2738" s="568" t="s">
        <v>76</v>
      </c>
      <c r="AO2738" s="568">
        <v>20.5</v>
      </c>
    </row>
    <row r="2739" spans="1:41" ht="15" customHeight="1">
      <c r="A2739" s="2639" t="s">
        <v>411</v>
      </c>
      <c r="B2739" s="2639"/>
      <c r="C2739" s="568"/>
      <c r="D2739" s="568"/>
      <c r="E2739" s="568"/>
      <c r="F2739" s="568"/>
      <c r="G2739" s="568"/>
      <c r="H2739" s="568"/>
      <c r="I2739" s="568"/>
      <c r="J2739" s="568"/>
      <c r="K2739" s="568"/>
      <c r="L2739" s="568"/>
      <c r="M2739" s="568"/>
      <c r="N2739" s="568"/>
      <c r="O2739" s="567"/>
      <c r="P2739" s="567"/>
      <c r="Q2739" s="567"/>
      <c r="R2739" s="547"/>
      <c r="S2739" s="547"/>
      <c r="T2739" s="547"/>
      <c r="U2739" s="547"/>
      <c r="V2739" s="547"/>
      <c r="W2739" s="547"/>
      <c r="X2739" s="547"/>
      <c r="Y2739" s="547"/>
      <c r="Z2739" s="568"/>
      <c r="AA2739" s="568"/>
      <c r="AB2739" s="568"/>
      <c r="AC2739" s="568"/>
      <c r="AD2739" s="568"/>
      <c r="AE2739" s="568"/>
      <c r="AF2739" s="568"/>
      <c r="AG2739" s="568"/>
      <c r="AH2739" s="568"/>
      <c r="AI2739" s="568"/>
      <c r="AJ2739" s="568"/>
      <c r="AK2739" s="567"/>
      <c r="AL2739" s="568"/>
      <c r="AM2739" s="568"/>
      <c r="AN2739" s="568"/>
      <c r="AO2739" s="568"/>
    </row>
    <row r="2740" spans="1:41" ht="15" customHeight="1">
      <c r="B2740" s="564" t="s">
        <v>390</v>
      </c>
      <c r="C2740" s="568">
        <v>15</v>
      </c>
      <c r="D2740" s="568">
        <v>16</v>
      </c>
      <c r="E2740" s="547">
        <v>11</v>
      </c>
      <c r="F2740" s="568">
        <v>16</v>
      </c>
      <c r="G2740" s="547" t="s">
        <v>1550</v>
      </c>
      <c r="H2740" s="568">
        <v>13.5</v>
      </c>
      <c r="I2740" s="568">
        <v>13.5</v>
      </c>
      <c r="J2740" s="547" t="s">
        <v>1666</v>
      </c>
      <c r="K2740" s="568">
        <v>17.5</v>
      </c>
      <c r="L2740" s="568" t="s">
        <v>1614</v>
      </c>
      <c r="M2740" s="568">
        <v>10</v>
      </c>
      <c r="N2740" s="568">
        <v>17</v>
      </c>
      <c r="O2740" s="568" t="s">
        <v>1667</v>
      </c>
      <c r="P2740" s="568" t="s">
        <v>2528</v>
      </c>
      <c r="Q2740" s="568">
        <v>15</v>
      </c>
      <c r="R2740" s="547">
        <v>14.5</v>
      </c>
      <c r="S2740" s="547">
        <v>14.5</v>
      </c>
      <c r="T2740" s="547" t="s">
        <v>1650</v>
      </c>
      <c r="U2740" s="547">
        <v>16.5</v>
      </c>
      <c r="V2740" s="546" t="s">
        <v>3225</v>
      </c>
      <c r="W2740" s="547">
        <v>17.5</v>
      </c>
      <c r="X2740" s="547" t="s">
        <v>1538</v>
      </c>
      <c r="Y2740" s="547">
        <v>15.5</v>
      </c>
      <c r="Z2740" s="568">
        <v>15.5</v>
      </c>
      <c r="AA2740" s="568" t="s">
        <v>3177</v>
      </c>
      <c r="AB2740" s="568">
        <v>18</v>
      </c>
      <c r="AC2740" s="568">
        <v>13.5</v>
      </c>
      <c r="AD2740" s="568">
        <v>17</v>
      </c>
      <c r="AE2740" s="568">
        <v>17</v>
      </c>
      <c r="AF2740" s="568">
        <v>15.5</v>
      </c>
      <c r="AG2740" s="568">
        <v>18</v>
      </c>
      <c r="AH2740" s="568">
        <v>14</v>
      </c>
      <c r="AI2740" s="568">
        <v>9.5</v>
      </c>
      <c r="AJ2740" s="568">
        <v>16</v>
      </c>
      <c r="AK2740" s="568">
        <v>15.5</v>
      </c>
      <c r="AL2740" s="568" t="s">
        <v>76</v>
      </c>
      <c r="AM2740" s="568">
        <v>12.5</v>
      </c>
      <c r="AN2740" s="568" t="s">
        <v>76</v>
      </c>
      <c r="AO2740" s="568">
        <v>11.5</v>
      </c>
    </row>
    <row r="2741" spans="1:41" ht="15" customHeight="1">
      <c r="A2741" s="517"/>
      <c r="B2741" s="566" t="s">
        <v>391</v>
      </c>
      <c r="C2741" s="572" t="s">
        <v>76</v>
      </c>
      <c r="D2741" s="572" t="s">
        <v>76</v>
      </c>
      <c r="E2741" s="572" t="s">
        <v>76</v>
      </c>
      <c r="F2741" s="572" t="s">
        <v>76</v>
      </c>
      <c r="G2741" s="572" t="s">
        <v>76</v>
      </c>
      <c r="H2741" s="572" t="s">
        <v>76</v>
      </c>
      <c r="I2741" s="572">
        <v>18</v>
      </c>
      <c r="J2741" s="572" t="s">
        <v>76</v>
      </c>
      <c r="K2741" s="572" t="s">
        <v>76</v>
      </c>
      <c r="L2741" s="572" t="s">
        <v>76</v>
      </c>
      <c r="M2741" s="572">
        <v>17.5</v>
      </c>
      <c r="N2741" s="572" t="s">
        <v>76</v>
      </c>
      <c r="O2741" s="573" t="s">
        <v>76</v>
      </c>
      <c r="P2741" s="573" t="s">
        <v>76</v>
      </c>
      <c r="Q2741" s="572" t="s">
        <v>76</v>
      </c>
      <c r="R2741" s="552" t="s">
        <v>76</v>
      </c>
      <c r="S2741" s="552">
        <v>15.5</v>
      </c>
      <c r="T2741" s="553" t="s">
        <v>76</v>
      </c>
      <c r="U2741" s="552">
        <v>16</v>
      </c>
      <c r="V2741" s="553" t="s">
        <v>76</v>
      </c>
      <c r="W2741" s="553" t="s">
        <v>76</v>
      </c>
      <c r="X2741" s="553" t="s">
        <v>76</v>
      </c>
      <c r="Y2741" s="553" t="s">
        <v>76</v>
      </c>
      <c r="Z2741" s="572" t="s">
        <v>76</v>
      </c>
      <c r="AA2741" s="572" t="s">
        <v>76</v>
      </c>
      <c r="AB2741" s="573" t="s">
        <v>76</v>
      </c>
      <c r="AC2741" s="572">
        <v>16.5</v>
      </c>
      <c r="AD2741" s="573" t="s">
        <v>76</v>
      </c>
      <c r="AE2741" s="573" t="s">
        <v>76</v>
      </c>
      <c r="AF2741" s="572" t="s">
        <v>76</v>
      </c>
      <c r="AG2741" s="573" t="s">
        <v>76</v>
      </c>
      <c r="AH2741" s="572">
        <v>15.5</v>
      </c>
      <c r="AI2741" s="572">
        <v>10</v>
      </c>
      <c r="AJ2741" s="572" t="s">
        <v>76</v>
      </c>
      <c r="AK2741" s="573" t="s">
        <v>76</v>
      </c>
      <c r="AL2741" s="573" t="s">
        <v>76</v>
      </c>
      <c r="AM2741" s="572">
        <v>13</v>
      </c>
      <c r="AN2741" s="572" t="s">
        <v>76</v>
      </c>
      <c r="AO2741" s="572">
        <v>14.5</v>
      </c>
    </row>
    <row r="2742" spans="1:41" s="1047" customFormat="1" ht="15" customHeight="1">
      <c r="A2742" s="2573" t="s">
        <v>548</v>
      </c>
      <c r="B2742" s="2573"/>
      <c r="C2742" s="2573"/>
      <c r="D2742" s="2573"/>
      <c r="E2742" s="2573"/>
      <c r="F2742" s="2573"/>
      <c r="G2742" s="2573"/>
      <c r="H2742" s="2573"/>
      <c r="I2742" s="2573"/>
      <c r="J2742" s="1049"/>
      <c r="K2742" s="1049"/>
      <c r="L2742" s="1049"/>
      <c r="M2742" s="1049"/>
      <c r="N2742" s="1049"/>
      <c r="O2742" s="1049"/>
      <c r="P2742" s="1049"/>
      <c r="Q2742" s="1049"/>
      <c r="R2742" s="1049"/>
      <c r="S2742" s="1049"/>
      <c r="T2742" s="2573" t="s">
        <v>3562</v>
      </c>
      <c r="U2742" s="2573"/>
      <c r="V2742" s="2573"/>
      <c r="W2742" s="2573"/>
      <c r="X2742" s="2573"/>
      <c r="Y2742" s="1050"/>
      <c r="Z2742" s="1048"/>
      <c r="AA2742" s="1048"/>
      <c r="AB2742" s="1048"/>
      <c r="AC2742" s="1048"/>
      <c r="AF2742" s="1050"/>
      <c r="AG2742" s="1050"/>
      <c r="AH2742" s="1050"/>
      <c r="AI2742" s="1050"/>
      <c r="AJ2742" s="1050"/>
    </row>
    <row r="2743" spans="1:41" s="1047" customFormat="1" ht="15" customHeight="1">
      <c r="B2743" s="1047" t="s">
        <v>399</v>
      </c>
      <c r="U2743" s="1047" t="s">
        <v>399</v>
      </c>
      <c r="V2743" s="1048"/>
      <c r="W2743" s="1048"/>
      <c r="X2743" s="1048"/>
      <c r="Y2743" s="1048"/>
      <c r="AA2743" s="1048"/>
      <c r="AB2743" s="1048"/>
      <c r="AC2743" s="1048"/>
      <c r="AH2743" s="1048"/>
      <c r="AI2743" s="1048"/>
      <c r="AJ2743" s="1048"/>
    </row>
    <row r="2744" spans="1:41" ht="15" customHeight="1"/>
    <row r="2745" spans="1:41" s="641" customFormat="1" ht="15" customHeight="1">
      <c r="B2745" s="2637" t="s">
        <v>1721</v>
      </c>
      <c r="C2745" s="2637"/>
      <c r="D2745" s="2637"/>
      <c r="E2745" s="2637"/>
      <c r="F2745" s="2637"/>
      <c r="G2745" s="2637"/>
      <c r="H2745" s="2637"/>
      <c r="I2745" s="2637"/>
      <c r="J2745" s="2637"/>
      <c r="K2745" s="2643" t="s">
        <v>3453</v>
      </c>
      <c r="L2745" s="2643"/>
      <c r="M2745" s="2643"/>
      <c r="N2745" s="2643"/>
      <c r="O2745" s="2643"/>
      <c r="P2745" s="2643"/>
      <c r="Q2745" s="2643"/>
      <c r="R2745" s="2598" t="s">
        <v>2229</v>
      </c>
      <c r="S2745" s="2598"/>
      <c r="T2745" s="642"/>
      <c r="U2745" s="642"/>
      <c r="V2745" s="642"/>
      <c r="W2745" s="642"/>
      <c r="X2745" s="642"/>
      <c r="Y2745" s="642"/>
      <c r="AA2745" s="642"/>
      <c r="AB2745" s="642"/>
      <c r="AC2745" s="642"/>
      <c r="AD2745" s="642"/>
      <c r="AE2745" s="642"/>
      <c r="AF2745" s="642"/>
      <c r="AG2745" s="642"/>
      <c r="AH2745" s="642"/>
      <c r="AI2745" s="642"/>
      <c r="AJ2745" s="642"/>
      <c r="AK2745" s="642"/>
      <c r="AL2745" s="642"/>
      <c r="AM2745" s="642"/>
      <c r="AN2745" s="642"/>
      <c r="AO2745" s="642"/>
    </row>
    <row r="2746" spans="1:41" ht="15" customHeight="1">
      <c r="C2746" s="709"/>
      <c r="D2746" s="709"/>
      <c r="E2746" s="709"/>
      <c r="F2746" s="709"/>
      <c r="G2746" s="709"/>
      <c r="H2746" s="709"/>
      <c r="I2746" s="705"/>
      <c r="J2746" s="2628"/>
      <c r="K2746" s="2628"/>
      <c r="L2746" s="2628"/>
      <c r="M2746" s="543"/>
      <c r="N2746" s="543"/>
      <c r="O2746" s="543"/>
      <c r="P2746" s="543"/>
      <c r="R2746" s="2641" t="s">
        <v>1130</v>
      </c>
      <c r="S2746" s="2641"/>
      <c r="T2746" s="602"/>
      <c r="U2746" s="602"/>
      <c r="V2746" s="704"/>
      <c r="W2746" s="704"/>
      <c r="X2746" s="704"/>
      <c r="Y2746" s="543"/>
      <c r="AA2746" s="709"/>
      <c r="AB2746" s="709"/>
      <c r="AC2746" s="705"/>
      <c r="AD2746" s="704"/>
      <c r="AE2746" s="704"/>
      <c r="AF2746" s="704"/>
      <c r="AG2746" s="543"/>
      <c r="AH2746" s="709"/>
      <c r="AI2746" s="709"/>
      <c r="AJ2746" s="602"/>
      <c r="AK2746" s="602"/>
      <c r="AL2746" s="602"/>
      <c r="AM2746" s="602"/>
      <c r="AN2746" s="602"/>
      <c r="AO2746" s="543"/>
    </row>
    <row r="2747" spans="1:41" s="555" customFormat="1" ht="15" customHeight="1">
      <c r="A2747" s="2582" t="s">
        <v>369</v>
      </c>
      <c r="B2747" s="2583"/>
      <c r="C2747" s="2586" t="s">
        <v>230</v>
      </c>
      <c r="D2747" s="2586"/>
      <c r="E2747" s="2586"/>
      <c r="F2747" s="2586"/>
      <c r="G2747" s="2574" t="s">
        <v>370</v>
      </c>
      <c r="H2747" s="2575"/>
      <c r="I2747" s="2575"/>
      <c r="J2747" s="2576"/>
      <c r="K2747" s="2574" t="s">
        <v>371</v>
      </c>
      <c r="L2747" s="2575"/>
      <c r="M2747" s="2575"/>
      <c r="N2747" s="2575"/>
      <c r="O2747" s="2575"/>
      <c r="P2747" s="2575"/>
      <c r="Q2747" s="2575"/>
      <c r="R2747" s="2575"/>
      <c r="S2747" s="2575"/>
      <c r="T2747" s="2575"/>
      <c r="U2747" s="2575"/>
      <c r="V2747" s="2575"/>
      <c r="W2747" s="2575"/>
      <c r="X2747" s="2575"/>
      <c r="Y2747" s="2575"/>
      <c r="Z2747" s="2575"/>
      <c r="AA2747" s="2575"/>
      <c r="AB2747" s="2575"/>
      <c r="AC2747" s="2575"/>
      <c r="AD2747" s="2575"/>
      <c r="AE2747" s="2575"/>
      <c r="AF2747" s="2575"/>
      <c r="AG2747" s="2576"/>
      <c r="AH2747" s="2574" t="s">
        <v>3545</v>
      </c>
      <c r="AI2747" s="2575"/>
      <c r="AJ2747" s="2575"/>
      <c r="AK2747" s="2575"/>
      <c r="AL2747" s="2575"/>
      <c r="AM2747" s="2575"/>
      <c r="AN2747" s="2575"/>
      <c r="AO2747" s="2576"/>
    </row>
    <row r="2748" spans="1:41" s="555" customFormat="1" ht="32.25" customHeight="1">
      <c r="A2748" s="2584"/>
      <c r="B2748" s="2585"/>
      <c r="C2748" s="933" t="s">
        <v>372</v>
      </c>
      <c r="D2748" s="933" t="s">
        <v>373</v>
      </c>
      <c r="E2748" s="933" t="s">
        <v>374</v>
      </c>
      <c r="F2748" s="933" t="s">
        <v>375</v>
      </c>
      <c r="G2748" s="933" t="s">
        <v>376</v>
      </c>
      <c r="H2748" s="933" t="s">
        <v>377</v>
      </c>
      <c r="I2748" s="933" t="s">
        <v>1066</v>
      </c>
      <c r="J2748" s="933" t="s">
        <v>378</v>
      </c>
      <c r="K2748" s="933" t="s">
        <v>890</v>
      </c>
      <c r="L2748" s="933" t="s">
        <v>379</v>
      </c>
      <c r="M2748" s="933" t="s">
        <v>380</v>
      </c>
      <c r="N2748" s="933" t="s">
        <v>381</v>
      </c>
      <c r="O2748" s="933" t="s">
        <v>382</v>
      </c>
      <c r="P2748" s="933" t="s">
        <v>383</v>
      </c>
      <c r="Q2748" s="933" t="s">
        <v>384</v>
      </c>
      <c r="R2748" s="933" t="s">
        <v>412</v>
      </c>
      <c r="S2748" s="933" t="s">
        <v>413</v>
      </c>
      <c r="T2748" s="933" t="s">
        <v>414</v>
      </c>
      <c r="U2748" s="933" t="s">
        <v>415</v>
      </c>
      <c r="V2748" s="933" t="s">
        <v>416</v>
      </c>
      <c r="W2748" s="933" t="s">
        <v>417</v>
      </c>
      <c r="X2748" s="933" t="s">
        <v>418</v>
      </c>
      <c r="Y2748" s="933" t="s">
        <v>419</v>
      </c>
      <c r="Z2748" s="933" t="s">
        <v>420</v>
      </c>
      <c r="AA2748" s="933" t="s">
        <v>421</v>
      </c>
      <c r="AB2748" s="933" t="s">
        <v>422</v>
      </c>
      <c r="AC2748" s="933" t="s">
        <v>423</v>
      </c>
      <c r="AD2748" s="933" t="s">
        <v>424</v>
      </c>
      <c r="AE2748" s="933" t="s">
        <v>425</v>
      </c>
      <c r="AF2748" s="933" t="s">
        <v>426</v>
      </c>
      <c r="AG2748" s="933" t="s">
        <v>427</v>
      </c>
      <c r="AH2748" s="933" t="s">
        <v>3003</v>
      </c>
      <c r="AI2748" s="933" t="s">
        <v>432</v>
      </c>
      <c r="AJ2748" s="933" t="s">
        <v>428</v>
      </c>
      <c r="AK2748" s="933" t="s">
        <v>429</v>
      </c>
      <c r="AL2748" s="933" t="s">
        <v>430</v>
      </c>
      <c r="AM2748" s="933" t="s">
        <v>362</v>
      </c>
      <c r="AN2748" s="933" t="s">
        <v>431</v>
      </c>
      <c r="AO2748" s="933" t="s">
        <v>1260</v>
      </c>
    </row>
    <row r="2749" spans="1:41" s="545" customFormat="1" ht="15" customHeight="1">
      <c r="A2749" s="1157"/>
      <c r="B2749" s="1157"/>
      <c r="C2749" s="1158">
        <v>1</v>
      </c>
      <c r="D2749" s="1159">
        <v>2</v>
      </c>
      <c r="E2749" s="1158">
        <v>3</v>
      </c>
      <c r="F2749" s="1159">
        <v>4</v>
      </c>
      <c r="G2749" s="1158">
        <v>5</v>
      </c>
      <c r="H2749" s="1159">
        <v>6</v>
      </c>
      <c r="I2749" s="1158">
        <v>7</v>
      </c>
      <c r="J2749" s="1159">
        <v>8</v>
      </c>
      <c r="K2749" s="1160">
        <v>9</v>
      </c>
      <c r="L2749" s="1159">
        <v>10</v>
      </c>
      <c r="M2749" s="1158">
        <v>11</v>
      </c>
      <c r="N2749" s="1159">
        <v>12</v>
      </c>
      <c r="O2749" s="1158">
        <v>13</v>
      </c>
      <c r="P2749" s="1159">
        <v>14</v>
      </c>
      <c r="Q2749" s="1158">
        <v>15</v>
      </c>
      <c r="R2749" s="1158">
        <v>16</v>
      </c>
      <c r="S2749" s="1159">
        <v>17</v>
      </c>
      <c r="T2749" s="1158">
        <v>18</v>
      </c>
      <c r="U2749" s="1159">
        <v>19</v>
      </c>
      <c r="V2749" s="1159">
        <v>20</v>
      </c>
      <c r="W2749" s="1158">
        <v>21</v>
      </c>
      <c r="X2749" s="1159">
        <v>22</v>
      </c>
      <c r="Y2749" s="1158">
        <v>23</v>
      </c>
      <c r="Z2749" s="1158">
        <v>24</v>
      </c>
      <c r="AA2749" s="1159">
        <v>25</v>
      </c>
      <c r="AB2749" s="1158">
        <v>26</v>
      </c>
      <c r="AC2749" s="1159">
        <v>27</v>
      </c>
      <c r="AD2749" s="1158">
        <v>28</v>
      </c>
      <c r="AE2749" s="1158">
        <v>29</v>
      </c>
      <c r="AF2749" s="1159">
        <v>30</v>
      </c>
      <c r="AG2749" s="1158">
        <v>31</v>
      </c>
      <c r="AH2749" s="1160">
        <v>32</v>
      </c>
      <c r="AI2749" s="1159">
        <v>33</v>
      </c>
      <c r="AJ2749" s="1158">
        <v>34</v>
      </c>
      <c r="AK2749" s="1158">
        <v>35</v>
      </c>
      <c r="AL2749" s="1160">
        <v>36</v>
      </c>
      <c r="AM2749" s="1158">
        <v>37</v>
      </c>
      <c r="AN2749" s="1159">
        <v>38</v>
      </c>
      <c r="AO2749" s="1158">
        <v>39</v>
      </c>
    </row>
    <row r="2750" spans="1:41" s="711" customFormat="1" ht="15" customHeight="1">
      <c r="A2750" s="2642" t="s">
        <v>44</v>
      </c>
      <c r="B2750" s="2642"/>
      <c r="C2750" s="576">
        <v>6.75</v>
      </c>
      <c r="D2750" s="576">
        <v>4</v>
      </c>
      <c r="E2750" s="576" t="s">
        <v>1456</v>
      </c>
      <c r="F2750" s="568">
        <v>5</v>
      </c>
      <c r="G2750" s="568" t="s">
        <v>1226</v>
      </c>
      <c r="H2750" s="568" t="s">
        <v>1226</v>
      </c>
      <c r="I2750" s="568">
        <v>6</v>
      </c>
      <c r="J2750" s="568" t="s">
        <v>1536</v>
      </c>
      <c r="K2750" s="568" t="s">
        <v>3128</v>
      </c>
      <c r="L2750" s="568" t="s">
        <v>807</v>
      </c>
      <c r="M2750" s="568">
        <v>6</v>
      </c>
      <c r="N2750" s="568">
        <v>6.5</v>
      </c>
      <c r="O2750" s="568" t="s">
        <v>1537</v>
      </c>
      <c r="P2750" s="568">
        <v>4.5</v>
      </c>
      <c r="Q2750" s="568">
        <v>4.5</v>
      </c>
      <c r="R2750" s="546" t="s">
        <v>2829</v>
      </c>
      <c r="S2750" s="547" t="s">
        <v>397</v>
      </c>
      <c r="T2750" s="547">
        <v>5</v>
      </c>
      <c r="U2750" s="547">
        <v>6.5</v>
      </c>
      <c r="V2750" s="547" t="s">
        <v>2502</v>
      </c>
      <c r="W2750" s="547">
        <v>5.5</v>
      </c>
      <c r="X2750" s="547" t="s">
        <v>3018</v>
      </c>
      <c r="Y2750" s="547">
        <v>6</v>
      </c>
      <c r="Z2750" s="568" t="s">
        <v>3217</v>
      </c>
      <c r="AA2750" s="568">
        <v>6</v>
      </c>
      <c r="AB2750" s="568">
        <v>6</v>
      </c>
      <c r="AC2750" s="568" t="s">
        <v>794</v>
      </c>
      <c r="AD2750" s="568">
        <v>5</v>
      </c>
      <c r="AE2750" s="568" t="s">
        <v>2736</v>
      </c>
      <c r="AF2750" s="568" t="s">
        <v>2950</v>
      </c>
      <c r="AG2750" s="568" t="s">
        <v>1456</v>
      </c>
      <c r="AH2750" s="567" t="s">
        <v>3102</v>
      </c>
      <c r="AI2750" s="567" t="s">
        <v>3191</v>
      </c>
      <c r="AJ2750" s="568">
        <v>7</v>
      </c>
      <c r="AK2750" s="568">
        <v>4.75</v>
      </c>
      <c r="AL2750" s="568">
        <v>7</v>
      </c>
      <c r="AM2750" s="568">
        <v>4</v>
      </c>
      <c r="AN2750" s="568">
        <v>6</v>
      </c>
      <c r="AO2750" s="568" t="s">
        <v>3218</v>
      </c>
    </row>
    <row r="2751" spans="1:41" ht="15" customHeight="1">
      <c r="A2751" s="2646" t="s">
        <v>1687</v>
      </c>
      <c r="B2751" s="2647"/>
      <c r="C2751" s="576"/>
      <c r="D2751" s="576"/>
      <c r="E2751" s="576"/>
      <c r="F2751" s="568"/>
      <c r="G2751" s="568"/>
      <c r="H2751" s="568"/>
      <c r="I2751" s="568"/>
      <c r="J2751" s="568"/>
      <c r="K2751" s="568"/>
      <c r="L2751" s="568"/>
      <c r="M2751" s="568"/>
      <c r="N2751" s="568"/>
      <c r="O2751" s="568"/>
      <c r="P2751" s="568"/>
      <c r="Q2751" s="568"/>
      <c r="R2751" s="546"/>
      <c r="S2751" s="547"/>
      <c r="T2751" s="547"/>
      <c r="U2751" s="547"/>
      <c r="V2751" s="547"/>
      <c r="W2751" s="547"/>
      <c r="X2751" s="547"/>
      <c r="Y2751" s="547"/>
      <c r="Z2751" s="568"/>
      <c r="AA2751" s="568"/>
      <c r="AB2751" s="568"/>
      <c r="AC2751" s="568"/>
      <c r="AD2751" s="568"/>
      <c r="AE2751" s="568"/>
      <c r="AF2751" s="568"/>
      <c r="AG2751" s="568"/>
      <c r="AH2751" s="567"/>
      <c r="AI2751" s="567"/>
      <c r="AJ2751" s="568"/>
      <c r="AK2751" s="568"/>
      <c r="AL2751" s="568"/>
      <c r="AM2751" s="568"/>
      <c r="AN2751" s="568"/>
      <c r="AO2751" s="568"/>
    </row>
    <row r="2752" spans="1:41" ht="15" customHeight="1">
      <c r="A2752" s="514" t="s">
        <v>856</v>
      </c>
      <c r="B2752" s="512" t="s">
        <v>1677</v>
      </c>
      <c r="C2752" s="576">
        <v>5</v>
      </c>
      <c r="D2752" s="576">
        <v>5</v>
      </c>
      <c r="E2752" s="576">
        <v>5</v>
      </c>
      <c r="F2752" s="568">
        <v>5</v>
      </c>
      <c r="G2752" s="568">
        <v>4</v>
      </c>
      <c r="H2752" s="568">
        <v>4.5</v>
      </c>
      <c r="I2752" s="568">
        <v>5</v>
      </c>
      <c r="J2752" s="568">
        <v>6</v>
      </c>
      <c r="K2752" s="568">
        <v>2.5</v>
      </c>
      <c r="L2752" s="568">
        <v>4</v>
      </c>
      <c r="M2752" s="568">
        <v>4</v>
      </c>
      <c r="N2752" s="568">
        <v>2</v>
      </c>
      <c r="O2752" s="568">
        <v>5</v>
      </c>
      <c r="P2752" s="568">
        <v>4.5</v>
      </c>
      <c r="Q2752" s="568">
        <v>4.5</v>
      </c>
      <c r="R2752" s="547">
        <v>6</v>
      </c>
      <c r="S2752" s="547">
        <v>6</v>
      </c>
      <c r="T2752" s="547">
        <v>5</v>
      </c>
      <c r="U2752" s="547">
        <v>6</v>
      </c>
      <c r="V2752" s="547">
        <v>4</v>
      </c>
      <c r="W2752" s="547">
        <v>3</v>
      </c>
      <c r="X2752" s="547">
        <v>4</v>
      </c>
      <c r="Y2752" s="547">
        <v>7</v>
      </c>
      <c r="Z2752" s="568">
        <v>4</v>
      </c>
      <c r="AA2752" s="568">
        <v>4</v>
      </c>
      <c r="AB2752" s="568">
        <v>4</v>
      </c>
      <c r="AC2752" s="568">
        <v>3</v>
      </c>
      <c r="AD2752" s="568">
        <v>5</v>
      </c>
      <c r="AE2752" s="568">
        <v>5.5</v>
      </c>
      <c r="AF2752" s="568">
        <v>4.5</v>
      </c>
      <c r="AG2752" s="568">
        <v>4</v>
      </c>
      <c r="AH2752" s="568">
        <v>3</v>
      </c>
      <c r="AI2752" s="568">
        <v>3.5</v>
      </c>
      <c r="AJ2752" s="568">
        <v>7</v>
      </c>
      <c r="AK2752" s="568">
        <v>3.5</v>
      </c>
      <c r="AL2752" s="568">
        <v>7</v>
      </c>
      <c r="AM2752" s="568">
        <v>1.5</v>
      </c>
      <c r="AN2752" s="568">
        <v>5</v>
      </c>
      <c r="AO2752" s="568">
        <v>1.25</v>
      </c>
    </row>
    <row r="2753" spans="1:41" ht="15" customHeight="1">
      <c r="A2753" s="514" t="s">
        <v>1085</v>
      </c>
      <c r="B2753" s="512" t="s">
        <v>1678</v>
      </c>
      <c r="C2753" s="576">
        <v>5.25</v>
      </c>
      <c r="D2753" s="576">
        <v>5</v>
      </c>
      <c r="E2753" s="576">
        <v>5.25</v>
      </c>
      <c r="F2753" s="568">
        <v>5.5</v>
      </c>
      <c r="G2753" s="568">
        <v>4</v>
      </c>
      <c r="H2753" s="568">
        <v>5</v>
      </c>
      <c r="I2753" s="568">
        <v>5.25</v>
      </c>
      <c r="J2753" s="568">
        <v>6.5</v>
      </c>
      <c r="K2753" s="568">
        <v>4</v>
      </c>
      <c r="L2753" s="568">
        <v>5</v>
      </c>
      <c r="M2753" s="568">
        <v>5</v>
      </c>
      <c r="N2753" s="568">
        <v>2.5</v>
      </c>
      <c r="O2753" s="568">
        <v>8.5</v>
      </c>
      <c r="P2753" s="568">
        <v>5</v>
      </c>
      <c r="Q2753" s="568">
        <v>5</v>
      </c>
      <c r="R2753" s="547">
        <v>7</v>
      </c>
      <c r="S2753" s="547">
        <v>6.5</v>
      </c>
      <c r="T2753" s="547">
        <v>5.5</v>
      </c>
      <c r="U2753" s="547">
        <v>6.25</v>
      </c>
      <c r="V2753" s="547">
        <v>4.25</v>
      </c>
      <c r="W2753" s="547">
        <v>5.5</v>
      </c>
      <c r="X2753" s="547">
        <v>4</v>
      </c>
      <c r="Y2753" s="547">
        <v>8</v>
      </c>
      <c r="Z2753" s="568">
        <v>6.5</v>
      </c>
      <c r="AA2753" s="568">
        <v>5</v>
      </c>
      <c r="AB2753" s="568">
        <v>4.5</v>
      </c>
      <c r="AC2753" s="568">
        <v>7</v>
      </c>
      <c r="AD2753" s="568">
        <v>7</v>
      </c>
      <c r="AE2753" s="568">
        <v>7</v>
      </c>
      <c r="AF2753" s="568">
        <v>7.5</v>
      </c>
      <c r="AG2753" s="568">
        <v>4.25</v>
      </c>
      <c r="AH2753" s="568">
        <v>9</v>
      </c>
      <c r="AI2753" s="568">
        <v>3.5</v>
      </c>
      <c r="AJ2753" s="568">
        <v>10</v>
      </c>
      <c r="AK2753" s="568">
        <v>3.75</v>
      </c>
      <c r="AL2753" s="568">
        <v>8</v>
      </c>
      <c r="AM2753" s="568">
        <v>5</v>
      </c>
      <c r="AN2753" s="568">
        <v>5</v>
      </c>
      <c r="AO2753" s="568">
        <v>5.25</v>
      </c>
    </row>
    <row r="2754" spans="1:41" ht="15" customHeight="1">
      <c r="A2754" s="514" t="s">
        <v>827</v>
      </c>
      <c r="B2754" s="512" t="s">
        <v>1679</v>
      </c>
      <c r="C2754" s="576">
        <v>5.5</v>
      </c>
      <c r="D2754" s="576">
        <v>5</v>
      </c>
      <c r="E2754" s="576">
        <v>5.5</v>
      </c>
      <c r="F2754" s="568">
        <v>6</v>
      </c>
      <c r="G2754" s="568">
        <v>4</v>
      </c>
      <c r="H2754" s="568">
        <v>5.5</v>
      </c>
      <c r="I2754" s="568">
        <v>5.5</v>
      </c>
      <c r="J2754" s="568">
        <v>6.75</v>
      </c>
      <c r="K2754" s="568">
        <v>4.5</v>
      </c>
      <c r="L2754" s="568">
        <v>6.5</v>
      </c>
      <c r="M2754" s="568">
        <v>6</v>
      </c>
      <c r="N2754" s="568">
        <v>4</v>
      </c>
      <c r="O2754" s="568">
        <v>9</v>
      </c>
      <c r="P2754" s="568">
        <v>9</v>
      </c>
      <c r="Q2754" s="568">
        <v>8</v>
      </c>
      <c r="R2754" s="547">
        <v>7.5</v>
      </c>
      <c r="S2754" s="547">
        <v>7.5</v>
      </c>
      <c r="T2754" s="547">
        <v>6</v>
      </c>
      <c r="U2754" s="547">
        <v>6.25</v>
      </c>
      <c r="V2754" s="547">
        <v>4.5</v>
      </c>
      <c r="W2754" s="547">
        <v>5.5</v>
      </c>
      <c r="X2754" s="547">
        <v>4</v>
      </c>
      <c r="Y2754" s="547">
        <v>9</v>
      </c>
      <c r="Z2754" s="568">
        <v>7</v>
      </c>
      <c r="AA2754" s="568">
        <v>5.25</v>
      </c>
      <c r="AB2754" s="568">
        <v>5</v>
      </c>
      <c r="AC2754" s="568">
        <v>7.75</v>
      </c>
      <c r="AD2754" s="568">
        <v>12.5</v>
      </c>
      <c r="AE2754" s="568">
        <v>9.5</v>
      </c>
      <c r="AF2754" s="568">
        <v>9</v>
      </c>
      <c r="AG2754" s="568">
        <v>6</v>
      </c>
      <c r="AH2754" s="568">
        <v>9.5</v>
      </c>
      <c r="AI2754" s="568">
        <v>5</v>
      </c>
      <c r="AJ2754" s="568">
        <v>9</v>
      </c>
      <c r="AK2754" s="568">
        <v>4</v>
      </c>
      <c r="AL2754" s="568">
        <v>9</v>
      </c>
      <c r="AM2754" s="568">
        <v>7</v>
      </c>
      <c r="AN2754" s="568">
        <v>5</v>
      </c>
      <c r="AO2754" s="568">
        <v>9.25</v>
      </c>
    </row>
    <row r="2755" spans="1:41" ht="15" customHeight="1">
      <c r="A2755" s="514" t="s">
        <v>828</v>
      </c>
      <c r="B2755" s="512" t="s">
        <v>1680</v>
      </c>
      <c r="C2755" s="576">
        <v>6</v>
      </c>
      <c r="D2755" s="576">
        <v>5</v>
      </c>
      <c r="E2755" s="576">
        <v>6</v>
      </c>
      <c r="F2755" s="568">
        <v>6.5</v>
      </c>
      <c r="G2755" s="568">
        <v>4</v>
      </c>
      <c r="H2755" s="568">
        <v>5.75</v>
      </c>
      <c r="I2755" s="568">
        <v>6</v>
      </c>
      <c r="J2755" s="568">
        <v>7</v>
      </c>
      <c r="K2755" s="568">
        <v>9.75</v>
      </c>
      <c r="L2755" s="568">
        <v>7.5</v>
      </c>
      <c r="M2755" s="568">
        <v>7</v>
      </c>
      <c r="N2755" s="568">
        <v>2</v>
      </c>
      <c r="O2755" s="568">
        <v>9.5</v>
      </c>
      <c r="P2755" s="568">
        <v>9.25</v>
      </c>
      <c r="Q2755" s="568">
        <v>8.5</v>
      </c>
      <c r="R2755" s="546">
        <v>7.75</v>
      </c>
      <c r="S2755" s="547">
        <v>9</v>
      </c>
      <c r="T2755" s="547">
        <v>9</v>
      </c>
      <c r="U2755" s="547">
        <v>6.5</v>
      </c>
      <c r="V2755" s="547">
        <v>5</v>
      </c>
      <c r="W2755" s="547">
        <v>8</v>
      </c>
      <c r="X2755" s="547">
        <v>4</v>
      </c>
      <c r="Y2755" s="547">
        <v>9.5</v>
      </c>
      <c r="Z2755" s="568">
        <v>7.5</v>
      </c>
      <c r="AA2755" s="568">
        <v>5.5</v>
      </c>
      <c r="AB2755" s="568">
        <v>5.5</v>
      </c>
      <c r="AC2755" s="568">
        <v>8</v>
      </c>
      <c r="AD2755" s="568">
        <v>12.5</v>
      </c>
      <c r="AE2755" s="568">
        <v>9.5</v>
      </c>
      <c r="AF2755" s="568">
        <v>9.5</v>
      </c>
      <c r="AG2755" s="568">
        <v>7</v>
      </c>
      <c r="AH2755" s="568">
        <v>10</v>
      </c>
      <c r="AI2755" s="568">
        <v>8.75</v>
      </c>
      <c r="AJ2755" s="568">
        <v>9</v>
      </c>
      <c r="AK2755" s="568">
        <v>4.0999999999999996</v>
      </c>
      <c r="AL2755" s="568">
        <v>9</v>
      </c>
      <c r="AM2755" s="568">
        <v>9</v>
      </c>
      <c r="AN2755" s="568">
        <v>5</v>
      </c>
      <c r="AO2755" s="568">
        <v>9.5</v>
      </c>
    </row>
    <row r="2756" spans="1:41" ht="15" customHeight="1">
      <c r="A2756" s="514" t="s">
        <v>854</v>
      </c>
      <c r="B2756" s="512" t="s">
        <v>1681</v>
      </c>
      <c r="C2756" s="576">
        <v>6.5</v>
      </c>
      <c r="D2756" s="576">
        <v>5</v>
      </c>
      <c r="E2756" s="576">
        <v>6.5</v>
      </c>
      <c r="F2756" s="568">
        <v>7</v>
      </c>
      <c r="G2756" s="568">
        <v>4</v>
      </c>
      <c r="H2756" s="568">
        <v>6</v>
      </c>
      <c r="I2756" s="568">
        <v>6.5</v>
      </c>
      <c r="J2756" s="568">
        <v>7.5</v>
      </c>
      <c r="K2756" s="568">
        <v>10</v>
      </c>
      <c r="L2756" s="568">
        <v>8</v>
      </c>
      <c r="M2756" s="568">
        <v>8</v>
      </c>
      <c r="N2756" s="568">
        <v>2</v>
      </c>
      <c r="O2756" s="568">
        <v>9.75</v>
      </c>
      <c r="P2756" s="568">
        <v>9.5</v>
      </c>
      <c r="Q2756" s="568">
        <v>9</v>
      </c>
      <c r="R2756" s="547">
        <v>9.5</v>
      </c>
      <c r="S2756" s="547">
        <v>11</v>
      </c>
      <c r="T2756" s="547">
        <v>10</v>
      </c>
      <c r="U2756" s="547">
        <v>9</v>
      </c>
      <c r="V2756" s="547">
        <v>6</v>
      </c>
      <c r="W2756" s="547">
        <v>11</v>
      </c>
      <c r="X2756" s="547">
        <v>4</v>
      </c>
      <c r="Y2756" s="547">
        <v>10</v>
      </c>
      <c r="Z2756" s="568">
        <v>9.5</v>
      </c>
      <c r="AA2756" s="568">
        <v>6</v>
      </c>
      <c r="AB2756" s="568">
        <v>5.5</v>
      </c>
      <c r="AC2756" s="568">
        <v>8.5</v>
      </c>
      <c r="AD2756" s="568">
        <v>12.5</v>
      </c>
      <c r="AE2756" s="568">
        <v>12</v>
      </c>
      <c r="AF2756" s="568">
        <v>10</v>
      </c>
      <c r="AG2756" s="568">
        <v>9</v>
      </c>
      <c r="AH2756" s="568">
        <v>10</v>
      </c>
      <c r="AI2756" s="568">
        <v>9</v>
      </c>
      <c r="AJ2756" s="568">
        <v>9</v>
      </c>
      <c r="AK2756" s="568">
        <v>4.25</v>
      </c>
      <c r="AL2756" s="568">
        <v>9</v>
      </c>
      <c r="AM2756" s="568">
        <v>10.5</v>
      </c>
      <c r="AN2756" s="568">
        <v>5</v>
      </c>
      <c r="AO2756" s="568">
        <v>9.5</v>
      </c>
    </row>
    <row r="2757" spans="1:41" ht="15" customHeight="1">
      <c r="A2757" s="2639" t="s">
        <v>45</v>
      </c>
      <c r="B2757" s="2639"/>
      <c r="C2757" s="569"/>
      <c r="D2757" s="569"/>
      <c r="E2757" s="569"/>
      <c r="F2757" s="569"/>
      <c r="G2757" s="569"/>
      <c r="H2757" s="569"/>
      <c r="I2757" s="569"/>
      <c r="J2757" s="569"/>
      <c r="K2757" s="569"/>
      <c r="L2757" s="569"/>
      <c r="M2757" s="569"/>
      <c r="N2757" s="569"/>
      <c r="O2757" s="569"/>
      <c r="P2757" s="569"/>
      <c r="Q2757" s="569"/>
      <c r="R2757" s="546"/>
      <c r="S2757" s="546"/>
      <c r="T2757" s="546"/>
      <c r="U2757" s="546"/>
      <c r="V2757" s="546"/>
      <c r="W2757" s="546"/>
      <c r="X2757" s="546"/>
      <c r="Y2757" s="547"/>
      <c r="Z2757" s="567"/>
      <c r="AA2757" s="567"/>
      <c r="AB2757" s="567"/>
      <c r="AC2757" s="567"/>
      <c r="AD2757" s="567"/>
      <c r="AE2757" s="567"/>
      <c r="AF2757" s="567"/>
      <c r="AG2757" s="567"/>
      <c r="AH2757" s="567"/>
      <c r="AI2757" s="567"/>
      <c r="AJ2757" s="567"/>
      <c r="AK2757" s="567"/>
      <c r="AL2757" s="567"/>
      <c r="AM2757" s="567"/>
      <c r="AN2757" s="568"/>
      <c r="AO2757" s="568"/>
    </row>
    <row r="2758" spans="1:41" ht="15" customHeight="1">
      <c r="A2758" s="514" t="s">
        <v>856</v>
      </c>
      <c r="B2758" s="512" t="s">
        <v>1682</v>
      </c>
      <c r="C2758" s="576">
        <v>9</v>
      </c>
      <c r="D2758" s="576">
        <v>11</v>
      </c>
      <c r="E2758" s="568">
        <v>11</v>
      </c>
      <c r="F2758" s="568">
        <v>12</v>
      </c>
      <c r="G2758" s="568">
        <v>8.5</v>
      </c>
      <c r="H2758" s="568">
        <v>9</v>
      </c>
      <c r="I2758" s="568">
        <v>9.5</v>
      </c>
      <c r="J2758" s="568">
        <v>12.5</v>
      </c>
      <c r="K2758" s="568">
        <v>12.5</v>
      </c>
      <c r="L2758" s="568">
        <v>12.5</v>
      </c>
      <c r="M2758" s="568">
        <v>12.5</v>
      </c>
      <c r="N2758" s="568">
        <v>12.5</v>
      </c>
      <c r="O2758" s="568">
        <v>12.5</v>
      </c>
      <c r="P2758" s="568">
        <v>12.5</v>
      </c>
      <c r="Q2758" s="568">
        <v>12.5</v>
      </c>
      <c r="R2758" s="547" t="s">
        <v>1645</v>
      </c>
      <c r="S2758" s="547" t="s">
        <v>1645</v>
      </c>
      <c r="T2758" s="547">
        <v>12.5</v>
      </c>
      <c r="U2758" s="547">
        <v>12.5</v>
      </c>
      <c r="V2758" s="547">
        <v>12.5</v>
      </c>
      <c r="W2758" s="547">
        <v>12.5</v>
      </c>
      <c r="X2758" s="547">
        <v>12.5</v>
      </c>
      <c r="Y2758" s="547">
        <v>12.5</v>
      </c>
      <c r="Z2758" s="568">
        <v>12.5</v>
      </c>
      <c r="AA2758" s="568">
        <v>12.5</v>
      </c>
      <c r="AB2758" s="568">
        <v>12.5</v>
      </c>
      <c r="AC2758" s="567" t="s">
        <v>2929</v>
      </c>
      <c r="AD2758" s="568">
        <v>12.5</v>
      </c>
      <c r="AE2758" s="568">
        <v>12.5</v>
      </c>
      <c r="AF2758" s="568">
        <v>12.5</v>
      </c>
      <c r="AG2758" s="568" t="s">
        <v>1646</v>
      </c>
      <c r="AH2758" s="568" t="s">
        <v>1647</v>
      </c>
      <c r="AI2758" s="567" t="s">
        <v>2924</v>
      </c>
      <c r="AJ2758" s="568">
        <v>12.5</v>
      </c>
      <c r="AK2758" s="567" t="s">
        <v>1938</v>
      </c>
      <c r="AL2758" s="568">
        <v>12.5</v>
      </c>
      <c r="AM2758" s="568">
        <v>12.5</v>
      </c>
      <c r="AN2758" s="568" t="s">
        <v>1663</v>
      </c>
      <c r="AO2758" s="568" t="s">
        <v>3220</v>
      </c>
    </row>
    <row r="2759" spans="1:41" ht="15" customHeight="1">
      <c r="A2759" s="514" t="s">
        <v>1085</v>
      </c>
      <c r="B2759" s="512" t="s">
        <v>1683</v>
      </c>
      <c r="C2759" s="576">
        <v>9.5</v>
      </c>
      <c r="D2759" s="576">
        <v>11.5</v>
      </c>
      <c r="E2759" s="568">
        <v>11.5</v>
      </c>
      <c r="F2759" s="568">
        <v>12</v>
      </c>
      <c r="G2759" s="568">
        <v>9</v>
      </c>
      <c r="H2759" s="568">
        <v>9.25</v>
      </c>
      <c r="I2759" s="568">
        <v>9.75</v>
      </c>
      <c r="J2759" s="568">
        <v>12.5</v>
      </c>
      <c r="K2759" s="568">
        <v>12.5</v>
      </c>
      <c r="L2759" s="568">
        <v>12.5</v>
      </c>
      <c r="M2759" s="568">
        <v>12.5</v>
      </c>
      <c r="N2759" s="568">
        <v>12.5</v>
      </c>
      <c r="O2759" s="567">
        <v>12.5</v>
      </c>
      <c r="P2759" s="568">
        <v>12.5</v>
      </c>
      <c r="Q2759" s="568">
        <v>12.5</v>
      </c>
      <c r="R2759" s="547" t="s">
        <v>1645</v>
      </c>
      <c r="S2759" s="547" t="s">
        <v>1645</v>
      </c>
      <c r="T2759" s="547">
        <v>12.5</v>
      </c>
      <c r="U2759" s="547">
        <v>12.5</v>
      </c>
      <c r="V2759" s="547">
        <v>12.5</v>
      </c>
      <c r="W2759" s="547">
        <v>12.5</v>
      </c>
      <c r="X2759" s="547">
        <v>12.5</v>
      </c>
      <c r="Y2759" s="547">
        <v>12.5</v>
      </c>
      <c r="Z2759" s="568">
        <v>12.5</v>
      </c>
      <c r="AA2759" s="568">
        <v>12.5</v>
      </c>
      <c r="AB2759" s="568">
        <v>12.5</v>
      </c>
      <c r="AC2759" s="567" t="s">
        <v>1950</v>
      </c>
      <c r="AD2759" s="568">
        <v>12.5</v>
      </c>
      <c r="AE2759" s="568">
        <v>12.5</v>
      </c>
      <c r="AF2759" s="568">
        <v>12.5</v>
      </c>
      <c r="AG2759" s="568" t="s">
        <v>1646</v>
      </c>
      <c r="AH2759" s="568" t="s">
        <v>1645</v>
      </c>
      <c r="AI2759" s="567" t="s">
        <v>2929</v>
      </c>
      <c r="AJ2759" s="568" t="s">
        <v>1645</v>
      </c>
      <c r="AK2759" s="568">
        <v>12.5</v>
      </c>
      <c r="AL2759" s="568">
        <v>12.5</v>
      </c>
      <c r="AM2759" s="568">
        <v>11</v>
      </c>
      <c r="AN2759" s="568" t="s">
        <v>1960</v>
      </c>
      <c r="AO2759" s="568" t="s">
        <v>3221</v>
      </c>
    </row>
    <row r="2760" spans="1:41" ht="15" customHeight="1">
      <c r="A2760" s="514" t="s">
        <v>827</v>
      </c>
      <c r="B2760" s="512" t="s">
        <v>1684</v>
      </c>
      <c r="C2760" s="576">
        <v>10</v>
      </c>
      <c r="D2760" s="577">
        <v>12</v>
      </c>
      <c r="E2760" s="568">
        <v>12</v>
      </c>
      <c r="F2760" s="568" t="s">
        <v>76</v>
      </c>
      <c r="G2760" s="568">
        <v>9.5</v>
      </c>
      <c r="H2760" s="568">
        <v>9.5</v>
      </c>
      <c r="I2760" s="568">
        <v>10.5</v>
      </c>
      <c r="J2760" s="568">
        <v>12.5</v>
      </c>
      <c r="K2760" s="568" t="s">
        <v>2929</v>
      </c>
      <c r="L2760" s="568">
        <v>12.5</v>
      </c>
      <c r="M2760" s="568">
        <v>12.5</v>
      </c>
      <c r="N2760" s="568">
        <v>12.5</v>
      </c>
      <c r="O2760" s="568">
        <v>12.5</v>
      </c>
      <c r="P2760" s="568">
        <v>12.5</v>
      </c>
      <c r="Q2760" s="568">
        <v>12.5</v>
      </c>
      <c r="R2760" s="547" t="s">
        <v>1645</v>
      </c>
      <c r="S2760" s="547">
        <v>12</v>
      </c>
      <c r="T2760" s="547">
        <v>12.5</v>
      </c>
      <c r="U2760" s="547">
        <v>12.5</v>
      </c>
      <c r="V2760" s="547">
        <v>12</v>
      </c>
      <c r="W2760" s="547">
        <v>12.5</v>
      </c>
      <c r="X2760" s="547">
        <v>12.5</v>
      </c>
      <c r="Y2760" s="547">
        <v>12.5</v>
      </c>
      <c r="Z2760" s="568">
        <v>12.5</v>
      </c>
      <c r="AA2760" s="568">
        <v>12.5</v>
      </c>
      <c r="AB2760" s="568">
        <v>12.5</v>
      </c>
      <c r="AC2760" s="567" t="s">
        <v>2249</v>
      </c>
      <c r="AD2760" s="568">
        <v>12.5</v>
      </c>
      <c r="AE2760" s="568">
        <v>12.5</v>
      </c>
      <c r="AF2760" s="568">
        <v>12.5</v>
      </c>
      <c r="AG2760" s="568" t="s">
        <v>1646</v>
      </c>
      <c r="AH2760" s="567" t="s">
        <v>3204</v>
      </c>
      <c r="AI2760" s="567" t="s">
        <v>2929</v>
      </c>
      <c r="AJ2760" s="568">
        <v>11</v>
      </c>
      <c r="AK2760" s="568">
        <v>12.5</v>
      </c>
      <c r="AL2760" s="568">
        <v>12.5</v>
      </c>
      <c r="AM2760" s="568">
        <v>8</v>
      </c>
      <c r="AN2760" s="568" t="s">
        <v>1664</v>
      </c>
      <c r="AO2760" s="568" t="s">
        <v>3231</v>
      </c>
    </row>
    <row r="2761" spans="1:41" ht="15" customHeight="1">
      <c r="A2761" s="514" t="s">
        <v>828</v>
      </c>
      <c r="B2761" s="512" t="s">
        <v>1685</v>
      </c>
      <c r="C2761" s="576">
        <v>10.5</v>
      </c>
      <c r="D2761" s="577">
        <v>12.5</v>
      </c>
      <c r="E2761" s="568">
        <v>12.5</v>
      </c>
      <c r="F2761" s="547" t="s">
        <v>76</v>
      </c>
      <c r="G2761" s="568">
        <v>10</v>
      </c>
      <c r="H2761" s="568">
        <v>10</v>
      </c>
      <c r="I2761" s="568">
        <v>11</v>
      </c>
      <c r="J2761" s="568">
        <v>12.5</v>
      </c>
      <c r="K2761" s="568" t="s">
        <v>3222</v>
      </c>
      <c r="L2761" s="568" t="s">
        <v>76</v>
      </c>
      <c r="M2761" s="568">
        <v>12.5</v>
      </c>
      <c r="N2761" s="568" t="s">
        <v>76</v>
      </c>
      <c r="O2761" s="568">
        <v>12.5</v>
      </c>
      <c r="P2761" s="568" t="s">
        <v>76</v>
      </c>
      <c r="Q2761" s="568">
        <v>12.5</v>
      </c>
      <c r="R2761" s="547">
        <v>7.75</v>
      </c>
      <c r="S2761" s="547">
        <v>11</v>
      </c>
      <c r="T2761" s="547">
        <v>12.5</v>
      </c>
      <c r="U2761" s="547" t="s">
        <v>76</v>
      </c>
      <c r="V2761" s="547">
        <v>12</v>
      </c>
      <c r="W2761" s="547">
        <v>12.5</v>
      </c>
      <c r="X2761" s="547">
        <v>12.5</v>
      </c>
      <c r="Y2761" s="546" t="s">
        <v>2996</v>
      </c>
      <c r="Z2761" s="567" t="s">
        <v>76</v>
      </c>
      <c r="AA2761" s="567" t="s">
        <v>76</v>
      </c>
      <c r="AB2761" s="568">
        <v>12.5</v>
      </c>
      <c r="AC2761" s="567" t="s">
        <v>1342</v>
      </c>
      <c r="AD2761" s="568">
        <v>12.5</v>
      </c>
      <c r="AE2761" s="568" t="s">
        <v>76</v>
      </c>
      <c r="AF2761" s="568">
        <v>12.5</v>
      </c>
      <c r="AG2761" s="568" t="s">
        <v>76</v>
      </c>
      <c r="AH2761" s="567" t="s">
        <v>1493</v>
      </c>
      <c r="AI2761" s="567" t="s">
        <v>3229</v>
      </c>
      <c r="AJ2761" s="568">
        <v>11</v>
      </c>
      <c r="AK2761" s="568">
        <v>12.5</v>
      </c>
      <c r="AL2761" s="568">
        <v>12.5</v>
      </c>
      <c r="AM2761" s="568">
        <v>5.5</v>
      </c>
      <c r="AN2761" s="568">
        <v>10.5</v>
      </c>
      <c r="AO2761" s="568" t="s">
        <v>3214</v>
      </c>
    </row>
    <row r="2762" spans="1:41" ht="15" customHeight="1">
      <c r="A2762" s="514" t="s">
        <v>854</v>
      </c>
      <c r="B2762" s="512" t="s">
        <v>1686</v>
      </c>
      <c r="C2762" s="576" t="s">
        <v>76</v>
      </c>
      <c r="D2762" s="577" t="s">
        <v>76</v>
      </c>
      <c r="E2762" s="568" t="s">
        <v>76</v>
      </c>
      <c r="F2762" s="568" t="s">
        <v>76</v>
      </c>
      <c r="G2762" s="568">
        <v>10</v>
      </c>
      <c r="H2762" s="568">
        <v>10</v>
      </c>
      <c r="I2762" s="568">
        <v>11.5</v>
      </c>
      <c r="J2762" s="568">
        <v>12.5</v>
      </c>
      <c r="K2762" s="568" t="s">
        <v>3227</v>
      </c>
      <c r="L2762" s="568" t="s">
        <v>76</v>
      </c>
      <c r="M2762" s="568" t="s">
        <v>76</v>
      </c>
      <c r="N2762" s="568" t="s">
        <v>76</v>
      </c>
      <c r="O2762" s="568">
        <v>12.5</v>
      </c>
      <c r="P2762" s="568" t="s">
        <v>76</v>
      </c>
      <c r="Q2762" s="568">
        <v>12.5</v>
      </c>
      <c r="R2762" s="547">
        <v>7.75</v>
      </c>
      <c r="S2762" s="547" t="s">
        <v>76</v>
      </c>
      <c r="T2762" s="547">
        <v>12.5</v>
      </c>
      <c r="U2762" s="547" t="s">
        <v>76</v>
      </c>
      <c r="V2762" s="547">
        <v>12</v>
      </c>
      <c r="W2762" s="547">
        <v>12.5</v>
      </c>
      <c r="X2762" s="547">
        <v>12.5</v>
      </c>
      <c r="Y2762" s="547" t="s">
        <v>76</v>
      </c>
      <c r="Z2762" s="567" t="s">
        <v>76</v>
      </c>
      <c r="AA2762" s="567" t="s">
        <v>76</v>
      </c>
      <c r="AB2762" s="568">
        <v>12.5</v>
      </c>
      <c r="AC2762" s="567" t="s">
        <v>1342</v>
      </c>
      <c r="AD2762" s="568" t="s">
        <v>76</v>
      </c>
      <c r="AE2762" s="568" t="s">
        <v>76</v>
      </c>
      <c r="AF2762" s="568">
        <v>11</v>
      </c>
      <c r="AG2762" s="568" t="s">
        <v>76</v>
      </c>
      <c r="AH2762" s="567" t="s">
        <v>3206</v>
      </c>
      <c r="AI2762" s="567" t="s">
        <v>2924</v>
      </c>
      <c r="AJ2762" s="568">
        <v>11</v>
      </c>
      <c r="AK2762" s="568">
        <v>12.5</v>
      </c>
      <c r="AL2762" s="568">
        <v>12.5</v>
      </c>
      <c r="AM2762" s="568" t="s">
        <v>76</v>
      </c>
      <c r="AN2762" s="568">
        <v>10.5</v>
      </c>
      <c r="AO2762" s="568" t="s">
        <v>3230</v>
      </c>
    </row>
    <row r="2763" spans="1:41" ht="15" customHeight="1">
      <c r="A2763" s="2639" t="s">
        <v>388</v>
      </c>
      <c r="B2763" s="2639"/>
      <c r="C2763" s="568"/>
      <c r="D2763" s="568"/>
      <c r="E2763" s="568"/>
      <c r="F2763" s="568"/>
      <c r="G2763" s="568"/>
      <c r="H2763" s="568"/>
      <c r="I2763" s="568"/>
      <c r="J2763" s="568"/>
      <c r="K2763" s="568"/>
      <c r="L2763" s="568"/>
      <c r="M2763" s="568"/>
      <c r="N2763" s="568"/>
      <c r="O2763" s="567" t="s">
        <v>311</v>
      </c>
      <c r="P2763" s="568"/>
      <c r="Q2763" s="567"/>
      <c r="R2763" s="547"/>
      <c r="S2763" s="547"/>
      <c r="T2763" s="547"/>
      <c r="U2763" s="547"/>
      <c r="V2763" s="547"/>
      <c r="W2763" s="547"/>
      <c r="X2763" s="546"/>
      <c r="Y2763" s="547"/>
      <c r="Z2763" s="567"/>
      <c r="AA2763" s="567"/>
      <c r="AB2763" s="568"/>
      <c r="AC2763" s="567"/>
      <c r="AD2763" s="568"/>
      <c r="AE2763" s="568"/>
      <c r="AF2763" s="568"/>
      <c r="AG2763" s="568"/>
      <c r="AH2763" s="567"/>
      <c r="AI2763" s="567"/>
      <c r="AJ2763" s="567"/>
      <c r="AK2763" s="567"/>
      <c r="AL2763" s="567"/>
      <c r="AM2763" s="567"/>
      <c r="AN2763" s="568"/>
      <c r="AO2763" s="568"/>
    </row>
    <row r="2764" spans="1:41" ht="15" customHeight="1">
      <c r="A2764" s="2639" t="s">
        <v>389</v>
      </c>
      <c r="B2764" s="2639"/>
      <c r="C2764" s="568"/>
      <c r="D2764" s="568"/>
      <c r="E2764" s="568"/>
      <c r="F2764" s="568"/>
      <c r="G2764" s="568"/>
      <c r="H2764" s="568"/>
      <c r="I2764" s="568"/>
      <c r="J2764" s="568"/>
      <c r="K2764" s="568"/>
      <c r="L2764" s="568"/>
      <c r="M2764" s="568"/>
      <c r="N2764" s="568"/>
      <c r="O2764" s="567"/>
      <c r="P2764" s="568"/>
      <c r="Q2764" s="567"/>
      <c r="R2764" s="547"/>
      <c r="S2764" s="547"/>
      <c r="T2764" s="547"/>
      <c r="U2764" s="547"/>
      <c r="V2764" s="547"/>
      <c r="W2764" s="547"/>
      <c r="X2764" s="546"/>
      <c r="Y2764" s="547"/>
      <c r="Z2764" s="567"/>
      <c r="AA2764" s="567"/>
      <c r="AB2764" s="568"/>
      <c r="AC2764" s="567"/>
      <c r="AD2764" s="568"/>
      <c r="AE2764" s="568"/>
      <c r="AF2764" s="568"/>
      <c r="AG2764" s="568"/>
      <c r="AH2764" s="567"/>
      <c r="AI2764" s="567"/>
      <c r="AJ2764" s="567"/>
      <c r="AK2764" s="567"/>
      <c r="AL2764" s="567"/>
      <c r="AM2764" s="567"/>
      <c r="AN2764" s="568"/>
      <c r="AO2764" s="568"/>
    </row>
    <row r="2765" spans="1:41" ht="15" customHeight="1">
      <c r="A2765" s="563"/>
      <c r="B2765" s="564" t="s">
        <v>390</v>
      </c>
      <c r="C2765" s="568">
        <v>11.5</v>
      </c>
      <c r="D2765" s="568">
        <v>8</v>
      </c>
      <c r="E2765" s="568">
        <v>10</v>
      </c>
      <c r="F2765" s="568">
        <v>12</v>
      </c>
      <c r="G2765" s="547" t="s">
        <v>1549</v>
      </c>
      <c r="H2765" s="568">
        <v>11.5</v>
      </c>
      <c r="I2765" s="568">
        <v>10</v>
      </c>
      <c r="J2765" s="568">
        <v>11</v>
      </c>
      <c r="K2765" s="568">
        <v>13</v>
      </c>
      <c r="L2765" s="568">
        <v>13</v>
      </c>
      <c r="M2765" s="568">
        <v>13</v>
      </c>
      <c r="N2765" s="568">
        <v>13</v>
      </c>
      <c r="O2765" s="568">
        <v>13</v>
      </c>
      <c r="P2765" s="568">
        <v>13</v>
      </c>
      <c r="Q2765" s="568">
        <v>13</v>
      </c>
      <c r="R2765" s="547">
        <v>13</v>
      </c>
      <c r="S2765" s="547">
        <v>13</v>
      </c>
      <c r="T2765" s="547">
        <v>13</v>
      </c>
      <c r="U2765" s="547">
        <v>13</v>
      </c>
      <c r="V2765" s="547">
        <v>13</v>
      </c>
      <c r="W2765" s="547">
        <v>13</v>
      </c>
      <c r="X2765" s="547">
        <v>11</v>
      </c>
      <c r="Y2765" s="547">
        <v>13</v>
      </c>
      <c r="Z2765" s="568">
        <v>11.5</v>
      </c>
      <c r="AA2765" s="568">
        <v>13</v>
      </c>
      <c r="AB2765" s="568">
        <v>13</v>
      </c>
      <c r="AC2765" s="568">
        <v>13</v>
      </c>
      <c r="AD2765" s="568">
        <v>13</v>
      </c>
      <c r="AE2765" s="568">
        <v>13</v>
      </c>
      <c r="AF2765" s="568">
        <v>13</v>
      </c>
      <c r="AG2765" s="568">
        <v>13</v>
      </c>
      <c r="AH2765" s="568">
        <v>13</v>
      </c>
      <c r="AI2765" s="568">
        <v>13</v>
      </c>
      <c r="AJ2765" s="568">
        <v>13</v>
      </c>
      <c r="AK2765" s="568">
        <v>13</v>
      </c>
      <c r="AL2765" s="568">
        <v>13</v>
      </c>
      <c r="AM2765" s="568">
        <v>13</v>
      </c>
      <c r="AN2765" s="568">
        <v>10</v>
      </c>
      <c r="AO2765" s="568">
        <v>13</v>
      </c>
    </row>
    <row r="2766" spans="1:41" ht="15" customHeight="1">
      <c r="A2766" s="563"/>
      <c r="B2766" s="564" t="s">
        <v>391</v>
      </c>
      <c r="C2766" s="568" t="s">
        <v>76</v>
      </c>
      <c r="D2766" s="568">
        <v>11</v>
      </c>
      <c r="E2766" s="568" t="s">
        <v>76</v>
      </c>
      <c r="F2766" s="568" t="s">
        <v>76</v>
      </c>
      <c r="G2766" s="568" t="s">
        <v>76</v>
      </c>
      <c r="H2766" s="568"/>
      <c r="I2766" s="568" t="s">
        <v>76</v>
      </c>
      <c r="J2766" s="568" t="s">
        <v>76</v>
      </c>
      <c r="K2766" s="568" t="s">
        <v>76</v>
      </c>
      <c r="L2766" s="568" t="s">
        <v>76</v>
      </c>
      <c r="M2766" s="568" t="s">
        <v>76</v>
      </c>
      <c r="N2766" s="568" t="s">
        <v>76</v>
      </c>
      <c r="O2766" s="567" t="s">
        <v>76</v>
      </c>
      <c r="P2766" s="568" t="s">
        <v>76</v>
      </c>
      <c r="Q2766" s="568" t="s">
        <v>76</v>
      </c>
      <c r="R2766" s="547"/>
      <c r="S2766" s="547" t="s">
        <v>76</v>
      </c>
      <c r="T2766" s="547" t="s">
        <v>76</v>
      </c>
      <c r="U2766" s="547" t="s">
        <v>76</v>
      </c>
      <c r="V2766" s="547" t="s">
        <v>76</v>
      </c>
      <c r="W2766" s="547" t="s">
        <v>76</v>
      </c>
      <c r="X2766" s="547">
        <v>13</v>
      </c>
      <c r="Y2766" s="547" t="s">
        <v>76</v>
      </c>
      <c r="Z2766" s="568" t="s">
        <v>76</v>
      </c>
      <c r="AA2766" s="568"/>
      <c r="AB2766" s="568" t="s">
        <v>76</v>
      </c>
      <c r="AC2766" s="568" t="s">
        <v>76</v>
      </c>
      <c r="AD2766" s="568" t="s">
        <v>76</v>
      </c>
      <c r="AE2766" s="568" t="s">
        <v>76</v>
      </c>
      <c r="AF2766" s="568" t="s">
        <v>76</v>
      </c>
      <c r="AG2766" s="568" t="s">
        <v>76</v>
      </c>
      <c r="AH2766" s="568">
        <v>13</v>
      </c>
      <c r="AI2766" s="568" t="s">
        <v>76</v>
      </c>
      <c r="AJ2766" s="568" t="s">
        <v>76</v>
      </c>
      <c r="AK2766" s="567" t="s">
        <v>76</v>
      </c>
      <c r="AL2766" s="568" t="s">
        <v>76</v>
      </c>
      <c r="AM2766" s="568"/>
      <c r="AN2766" s="568" t="s">
        <v>76</v>
      </c>
      <c r="AO2766" s="568">
        <v>13</v>
      </c>
    </row>
    <row r="2767" spans="1:41" ht="15" customHeight="1">
      <c r="A2767" s="2639" t="s">
        <v>400</v>
      </c>
      <c r="B2767" s="2639"/>
      <c r="C2767" s="568"/>
      <c r="D2767" s="568"/>
      <c r="E2767" s="568"/>
      <c r="F2767" s="568"/>
      <c r="G2767" s="568"/>
      <c r="H2767" s="568"/>
      <c r="I2767" s="568"/>
      <c r="J2767" s="568"/>
      <c r="K2767" s="568"/>
      <c r="L2767" s="568"/>
      <c r="M2767" s="568"/>
      <c r="N2767" s="568"/>
      <c r="O2767" s="567"/>
      <c r="P2767" s="568"/>
      <c r="Q2767" s="567"/>
      <c r="R2767" s="547"/>
      <c r="S2767" s="547"/>
      <c r="T2767" s="547"/>
      <c r="U2767" s="547"/>
      <c r="V2767" s="547"/>
      <c r="W2767" s="547"/>
      <c r="X2767" s="547"/>
      <c r="Y2767" s="547"/>
      <c r="Z2767" s="567"/>
      <c r="AA2767" s="567"/>
      <c r="AB2767" s="568"/>
      <c r="AC2767" s="568"/>
      <c r="AD2767" s="568"/>
      <c r="AE2767" s="568"/>
      <c r="AF2767" s="568"/>
      <c r="AG2767" s="568"/>
      <c r="AH2767" s="567"/>
      <c r="AI2767" s="568"/>
      <c r="AJ2767" s="568"/>
      <c r="AK2767" s="567"/>
      <c r="AL2767" s="568"/>
      <c r="AM2767" s="568"/>
      <c r="AN2767" s="568"/>
      <c r="AO2767" s="568"/>
    </row>
    <row r="2768" spans="1:41" ht="15" customHeight="1">
      <c r="B2768" s="564" t="s">
        <v>390</v>
      </c>
      <c r="C2768" s="568">
        <v>15</v>
      </c>
      <c r="D2768" s="568">
        <v>15.5</v>
      </c>
      <c r="E2768" s="568">
        <v>15</v>
      </c>
      <c r="F2768" s="568">
        <v>15</v>
      </c>
      <c r="G2768" s="568">
        <v>15</v>
      </c>
      <c r="H2768" s="568">
        <v>12.5</v>
      </c>
      <c r="I2768" s="568">
        <v>15</v>
      </c>
      <c r="J2768" s="568">
        <v>15</v>
      </c>
      <c r="K2768" s="568">
        <v>14</v>
      </c>
      <c r="L2768" s="568">
        <v>14</v>
      </c>
      <c r="M2768" s="568">
        <v>14</v>
      </c>
      <c r="N2768" s="568">
        <v>14</v>
      </c>
      <c r="O2768" s="568">
        <v>14</v>
      </c>
      <c r="P2768" s="568" t="s">
        <v>2455</v>
      </c>
      <c r="Q2768" s="568">
        <v>14</v>
      </c>
      <c r="R2768" s="547">
        <v>13</v>
      </c>
      <c r="S2768" s="547">
        <v>14</v>
      </c>
      <c r="T2768" s="547">
        <v>14</v>
      </c>
      <c r="U2768" s="547">
        <v>14</v>
      </c>
      <c r="V2768" s="547">
        <v>15.5</v>
      </c>
      <c r="W2768" s="547">
        <v>14</v>
      </c>
      <c r="X2768" s="547">
        <v>15.5</v>
      </c>
      <c r="Y2768" s="547">
        <v>14</v>
      </c>
      <c r="Z2768" s="568">
        <v>14</v>
      </c>
      <c r="AA2768" s="568" t="s">
        <v>1665</v>
      </c>
      <c r="AB2768" s="568">
        <v>14</v>
      </c>
      <c r="AC2768" s="568">
        <v>14</v>
      </c>
      <c r="AD2768" s="568">
        <v>14</v>
      </c>
      <c r="AE2768" s="568">
        <v>14</v>
      </c>
      <c r="AF2768" s="568">
        <v>15.5</v>
      </c>
      <c r="AG2768" s="568">
        <v>15.5</v>
      </c>
      <c r="AH2768" s="568">
        <v>12.75</v>
      </c>
      <c r="AI2768" s="568">
        <v>12.5</v>
      </c>
      <c r="AJ2768" s="568">
        <v>15.5</v>
      </c>
      <c r="AK2768" s="568">
        <v>14</v>
      </c>
      <c r="AL2768" s="568">
        <v>14.5</v>
      </c>
      <c r="AM2768" s="568">
        <v>14.5</v>
      </c>
      <c r="AN2768" s="568" t="s">
        <v>1669</v>
      </c>
      <c r="AO2768" s="568">
        <v>11.5</v>
      </c>
    </row>
    <row r="2769" spans="1:41" ht="15" customHeight="1">
      <c r="B2769" s="564" t="s">
        <v>391</v>
      </c>
      <c r="C2769" s="568" t="s">
        <v>76</v>
      </c>
      <c r="D2769" s="568" t="s">
        <v>76</v>
      </c>
      <c r="E2769" s="568" t="s">
        <v>76</v>
      </c>
      <c r="F2769" s="568" t="s">
        <v>76</v>
      </c>
      <c r="G2769" s="568" t="s">
        <v>76</v>
      </c>
      <c r="H2769" s="568" t="s">
        <v>76</v>
      </c>
      <c r="I2769" s="568" t="s">
        <v>76</v>
      </c>
      <c r="J2769" s="568" t="s">
        <v>76</v>
      </c>
      <c r="K2769" s="568" t="s">
        <v>76</v>
      </c>
      <c r="L2769" s="568" t="s">
        <v>76</v>
      </c>
      <c r="M2769" s="568" t="s">
        <v>76</v>
      </c>
      <c r="N2769" s="568" t="s">
        <v>76</v>
      </c>
      <c r="O2769" s="568" t="s">
        <v>76</v>
      </c>
      <c r="P2769" s="567" t="s">
        <v>76</v>
      </c>
      <c r="Q2769" s="567" t="s">
        <v>76</v>
      </c>
      <c r="R2769" s="547"/>
      <c r="S2769" s="547" t="s">
        <v>76</v>
      </c>
      <c r="T2769" s="547" t="s">
        <v>76</v>
      </c>
      <c r="U2769" s="547" t="s">
        <v>76</v>
      </c>
      <c r="V2769" s="547" t="s">
        <v>76</v>
      </c>
      <c r="W2769" s="547" t="s">
        <v>76</v>
      </c>
      <c r="X2769" s="547" t="s">
        <v>76</v>
      </c>
      <c r="Y2769" s="547" t="s">
        <v>76</v>
      </c>
      <c r="Z2769" s="568" t="s">
        <v>76</v>
      </c>
      <c r="AA2769" s="568" t="s">
        <v>76</v>
      </c>
      <c r="AB2769" s="568" t="s">
        <v>76</v>
      </c>
      <c r="AC2769" s="568" t="s">
        <v>76</v>
      </c>
      <c r="AD2769" s="568" t="s">
        <v>76</v>
      </c>
      <c r="AE2769" s="568" t="s">
        <v>76</v>
      </c>
      <c r="AF2769" s="568" t="s">
        <v>76</v>
      </c>
      <c r="AG2769" s="568"/>
      <c r="AH2769" s="568">
        <v>15.5</v>
      </c>
      <c r="AI2769" s="568">
        <v>14</v>
      </c>
      <c r="AJ2769" s="568" t="s">
        <v>76</v>
      </c>
      <c r="AK2769" s="567" t="s">
        <v>76</v>
      </c>
      <c r="AL2769" s="568" t="s">
        <v>76</v>
      </c>
      <c r="AM2769" s="568"/>
      <c r="AN2769" s="568" t="s">
        <v>76</v>
      </c>
      <c r="AO2769" s="568">
        <v>14</v>
      </c>
    </row>
    <row r="2770" spans="1:41" ht="15" customHeight="1">
      <c r="A2770" s="2639" t="s">
        <v>47</v>
      </c>
      <c r="B2770" s="2639"/>
      <c r="C2770" s="568"/>
      <c r="D2770" s="568"/>
      <c r="E2770" s="568"/>
      <c r="F2770" s="568"/>
      <c r="G2770" s="568"/>
      <c r="H2770" s="568"/>
      <c r="I2770" s="568"/>
      <c r="J2770" s="568"/>
      <c r="K2770" s="568"/>
      <c r="L2770" s="568"/>
      <c r="M2770" s="568"/>
      <c r="N2770" s="568"/>
      <c r="O2770" s="568"/>
      <c r="P2770" s="567"/>
      <c r="Q2770" s="567"/>
      <c r="R2770" s="547" t="s">
        <v>1285</v>
      </c>
      <c r="S2770" s="547"/>
      <c r="T2770" s="547"/>
      <c r="U2770" s="547"/>
      <c r="V2770" s="547"/>
      <c r="W2770" s="547"/>
      <c r="X2770" s="547"/>
      <c r="Y2770" s="547"/>
      <c r="Z2770" s="568"/>
      <c r="AA2770" s="568"/>
      <c r="AB2770" s="568"/>
      <c r="AC2770" s="568"/>
      <c r="AD2770" s="568"/>
      <c r="AE2770" s="568"/>
      <c r="AF2770" s="568"/>
      <c r="AG2770" s="568"/>
      <c r="AH2770" s="568"/>
      <c r="AI2770" s="568"/>
      <c r="AJ2770" s="568"/>
      <c r="AK2770" s="567"/>
      <c r="AL2770" s="568"/>
      <c r="AM2770" s="568"/>
      <c r="AN2770" s="568"/>
      <c r="AO2770" s="568"/>
    </row>
    <row r="2771" spans="1:41" ht="15" customHeight="1">
      <c r="B2771" s="564" t="s">
        <v>390</v>
      </c>
      <c r="C2771" s="568">
        <v>15</v>
      </c>
      <c r="D2771" s="547">
        <v>15.5</v>
      </c>
      <c r="E2771" s="547">
        <v>13.5</v>
      </c>
      <c r="F2771" s="568">
        <v>15</v>
      </c>
      <c r="G2771" s="547">
        <v>15</v>
      </c>
      <c r="H2771" s="568">
        <v>13</v>
      </c>
      <c r="I2771" s="568">
        <v>15</v>
      </c>
      <c r="J2771" s="568" t="s">
        <v>1538</v>
      </c>
      <c r="K2771" s="568">
        <v>18</v>
      </c>
      <c r="L2771" s="568">
        <v>14</v>
      </c>
      <c r="M2771" s="568">
        <v>15.5</v>
      </c>
      <c r="N2771" s="568">
        <v>15.5</v>
      </c>
      <c r="O2771" s="568">
        <v>14</v>
      </c>
      <c r="P2771" s="568">
        <v>15.5</v>
      </c>
      <c r="Q2771" s="570">
        <v>14</v>
      </c>
      <c r="R2771" s="547">
        <v>14.5</v>
      </c>
      <c r="S2771" s="547">
        <v>14</v>
      </c>
      <c r="T2771" s="547" t="s">
        <v>1648</v>
      </c>
      <c r="U2771" s="547">
        <v>14</v>
      </c>
      <c r="V2771" s="547">
        <v>17</v>
      </c>
      <c r="W2771" s="547">
        <v>18.5</v>
      </c>
      <c r="X2771" s="547">
        <v>14.5</v>
      </c>
      <c r="Y2771" s="547">
        <v>16</v>
      </c>
      <c r="Z2771" s="568">
        <v>15.5</v>
      </c>
      <c r="AA2771" s="568" t="s">
        <v>1665</v>
      </c>
      <c r="AB2771" s="568">
        <v>14</v>
      </c>
      <c r="AC2771" s="568">
        <v>18</v>
      </c>
      <c r="AD2771" s="568">
        <v>17</v>
      </c>
      <c r="AE2771" s="568">
        <v>14</v>
      </c>
      <c r="AF2771" s="568">
        <v>14</v>
      </c>
      <c r="AG2771" s="568">
        <v>17</v>
      </c>
      <c r="AH2771" s="568">
        <v>13</v>
      </c>
      <c r="AI2771" s="568">
        <v>18.5</v>
      </c>
      <c r="AJ2771" s="568">
        <v>17</v>
      </c>
      <c r="AK2771" s="568">
        <v>15.5</v>
      </c>
      <c r="AL2771" s="568">
        <v>14.5</v>
      </c>
      <c r="AM2771" s="568" t="s">
        <v>76</v>
      </c>
      <c r="AN2771" s="568" t="s">
        <v>1550</v>
      </c>
      <c r="AO2771" s="568">
        <v>13</v>
      </c>
    </row>
    <row r="2772" spans="1:41" ht="15" customHeight="1">
      <c r="B2772" s="564" t="s">
        <v>391</v>
      </c>
      <c r="C2772" s="568" t="s">
        <v>76</v>
      </c>
      <c r="D2772" s="568" t="s">
        <v>76</v>
      </c>
      <c r="E2772" s="568" t="s">
        <v>76</v>
      </c>
      <c r="F2772" s="568" t="s">
        <v>76</v>
      </c>
      <c r="G2772" s="568" t="s">
        <v>76</v>
      </c>
      <c r="H2772" s="568" t="s">
        <v>76</v>
      </c>
      <c r="I2772" s="568" t="s">
        <v>76</v>
      </c>
      <c r="J2772" s="568" t="s">
        <v>76</v>
      </c>
      <c r="K2772" s="568" t="s">
        <v>76</v>
      </c>
      <c r="L2772" s="568" t="s">
        <v>76</v>
      </c>
      <c r="M2772" s="568" t="s">
        <v>76</v>
      </c>
      <c r="N2772" s="568" t="s">
        <v>76</v>
      </c>
      <c r="O2772" s="568" t="s">
        <v>76</v>
      </c>
      <c r="P2772" s="567" t="s">
        <v>76</v>
      </c>
      <c r="Q2772" s="567" t="s">
        <v>76</v>
      </c>
      <c r="R2772" s="547" t="s">
        <v>76</v>
      </c>
      <c r="S2772" s="547" t="s">
        <v>76</v>
      </c>
      <c r="T2772" s="547" t="s">
        <v>76</v>
      </c>
      <c r="U2772" s="547" t="s">
        <v>76</v>
      </c>
      <c r="V2772" s="547">
        <v>17</v>
      </c>
      <c r="W2772" s="547" t="s">
        <v>76</v>
      </c>
      <c r="X2772" s="547" t="s">
        <v>76</v>
      </c>
      <c r="Y2772" s="547" t="s">
        <v>76</v>
      </c>
      <c r="Z2772" s="568" t="s">
        <v>76</v>
      </c>
      <c r="AA2772" s="568" t="s">
        <v>76</v>
      </c>
      <c r="AB2772" s="568" t="s">
        <v>76</v>
      </c>
      <c r="AC2772" s="568">
        <v>21</v>
      </c>
      <c r="AD2772" s="568" t="s">
        <v>76</v>
      </c>
      <c r="AE2772" s="568" t="s">
        <v>76</v>
      </c>
      <c r="AF2772" s="568" t="s">
        <v>76</v>
      </c>
      <c r="AG2772" s="568" t="s">
        <v>76</v>
      </c>
      <c r="AH2772" s="568">
        <v>15.5</v>
      </c>
      <c r="AI2772" s="568" t="s">
        <v>76</v>
      </c>
      <c r="AJ2772" s="568" t="s">
        <v>76</v>
      </c>
      <c r="AK2772" s="567" t="s">
        <v>76</v>
      </c>
      <c r="AL2772" s="568" t="s">
        <v>76</v>
      </c>
      <c r="AM2772" s="568" t="s">
        <v>76</v>
      </c>
      <c r="AN2772" s="568" t="s">
        <v>76</v>
      </c>
      <c r="AO2772" s="568">
        <v>16</v>
      </c>
    </row>
    <row r="2773" spans="1:41" ht="15" customHeight="1">
      <c r="A2773" s="2639" t="s">
        <v>407</v>
      </c>
      <c r="B2773" s="2639"/>
      <c r="C2773" s="568"/>
      <c r="D2773" s="568"/>
      <c r="E2773" s="568"/>
      <c r="F2773" s="568"/>
      <c r="G2773" s="568"/>
      <c r="H2773" s="568"/>
      <c r="I2773" s="568"/>
      <c r="J2773" s="568"/>
      <c r="K2773" s="568"/>
      <c r="L2773" s="568"/>
      <c r="M2773" s="568"/>
      <c r="N2773" s="568"/>
      <c r="O2773" s="568"/>
      <c r="P2773" s="567"/>
      <c r="Q2773" s="567"/>
      <c r="R2773" s="547"/>
      <c r="S2773" s="547"/>
      <c r="T2773" s="547"/>
      <c r="U2773" s="547"/>
      <c r="V2773" s="547"/>
      <c r="W2773" s="547"/>
      <c r="X2773" s="547"/>
      <c r="Y2773" s="547"/>
      <c r="Z2773" s="567"/>
      <c r="AA2773" s="567"/>
      <c r="AB2773" s="568"/>
      <c r="AC2773" s="571"/>
      <c r="AD2773" s="568"/>
      <c r="AE2773" s="568"/>
      <c r="AF2773" s="568"/>
      <c r="AG2773" s="568"/>
      <c r="AH2773" s="568"/>
      <c r="AI2773" s="568"/>
      <c r="AJ2773" s="568"/>
      <c r="AK2773" s="567"/>
      <c r="AL2773" s="568"/>
      <c r="AM2773" s="568"/>
      <c r="AN2773" s="568"/>
      <c r="AO2773" s="568"/>
    </row>
    <row r="2774" spans="1:41" s="581" customFormat="1" ht="15" customHeight="1">
      <c r="A2774" s="565" t="s">
        <v>856</v>
      </c>
      <c r="B2774" s="580" t="s">
        <v>1258</v>
      </c>
      <c r="C2774" s="547"/>
      <c r="D2774" s="547"/>
      <c r="E2774" s="547"/>
      <c r="F2774" s="547"/>
      <c r="G2774" s="547"/>
      <c r="H2774" s="547"/>
      <c r="I2774" s="547"/>
      <c r="J2774" s="547"/>
      <c r="K2774" s="547"/>
      <c r="L2774" s="547"/>
      <c r="M2774" s="547"/>
      <c r="N2774" s="547"/>
      <c r="O2774" s="547"/>
      <c r="P2774" s="546"/>
      <c r="Q2774" s="546"/>
      <c r="R2774" s="547"/>
      <c r="S2774" s="547"/>
      <c r="T2774" s="547"/>
      <c r="U2774" s="547"/>
      <c r="V2774" s="547"/>
      <c r="W2774" s="547"/>
      <c r="X2774" s="547"/>
      <c r="Y2774" s="547"/>
      <c r="Z2774" s="546"/>
      <c r="AA2774" s="546"/>
      <c r="AB2774" s="547"/>
      <c r="AC2774" s="547"/>
      <c r="AD2774" s="547"/>
      <c r="AE2774" s="547"/>
      <c r="AF2774" s="547"/>
      <c r="AG2774" s="547"/>
      <c r="AH2774" s="547"/>
      <c r="AI2774" s="547"/>
      <c r="AJ2774" s="547"/>
      <c r="AK2774" s="546"/>
      <c r="AL2774" s="547"/>
      <c r="AM2774" s="547"/>
      <c r="AN2774" s="547"/>
      <c r="AO2774" s="547"/>
    </row>
    <row r="2775" spans="1:41" ht="15" customHeight="1">
      <c r="A2775" s="565"/>
      <c r="B2775" s="564" t="s">
        <v>401</v>
      </c>
      <c r="C2775" s="568">
        <v>15.5</v>
      </c>
      <c r="D2775" s="568">
        <v>16</v>
      </c>
      <c r="E2775" s="547">
        <v>15.5</v>
      </c>
      <c r="F2775" s="568">
        <v>16</v>
      </c>
      <c r="G2775" s="568">
        <v>15.5</v>
      </c>
      <c r="H2775" s="568">
        <v>13.5</v>
      </c>
      <c r="I2775" s="568">
        <v>16</v>
      </c>
      <c r="J2775" s="568">
        <v>16</v>
      </c>
      <c r="K2775" s="568">
        <v>14</v>
      </c>
      <c r="L2775" s="568">
        <v>14</v>
      </c>
      <c r="M2775" s="568">
        <v>14</v>
      </c>
      <c r="N2775" s="568">
        <v>16.5</v>
      </c>
      <c r="O2775" s="568">
        <v>14</v>
      </c>
      <c r="P2775" s="568" t="s">
        <v>2455</v>
      </c>
      <c r="Q2775" s="568">
        <v>14</v>
      </c>
      <c r="R2775" s="547">
        <v>14.5</v>
      </c>
      <c r="S2775" s="547">
        <v>14</v>
      </c>
      <c r="T2775" s="547">
        <v>14</v>
      </c>
      <c r="U2775" s="547">
        <v>14</v>
      </c>
      <c r="V2775" s="547">
        <v>15.5</v>
      </c>
      <c r="W2775" s="547">
        <v>14</v>
      </c>
      <c r="X2775" s="547">
        <v>15.5</v>
      </c>
      <c r="Y2775" s="547">
        <v>14</v>
      </c>
      <c r="Z2775" s="568">
        <v>14</v>
      </c>
      <c r="AA2775" s="579" t="s">
        <v>1668</v>
      </c>
      <c r="AB2775" s="568">
        <v>14</v>
      </c>
      <c r="AC2775" s="568">
        <v>14</v>
      </c>
      <c r="AD2775" s="568">
        <v>14</v>
      </c>
      <c r="AE2775" s="568">
        <v>14</v>
      </c>
      <c r="AF2775" s="568">
        <v>14</v>
      </c>
      <c r="AG2775" s="568">
        <v>15.5</v>
      </c>
      <c r="AH2775" s="568">
        <v>13</v>
      </c>
      <c r="AI2775" s="568">
        <v>12.5</v>
      </c>
      <c r="AJ2775" s="568">
        <v>15.5</v>
      </c>
      <c r="AK2775" s="568">
        <v>14</v>
      </c>
      <c r="AL2775" s="568">
        <v>14.5</v>
      </c>
      <c r="AM2775" s="568">
        <v>14</v>
      </c>
      <c r="AN2775" s="568">
        <v>13</v>
      </c>
      <c r="AO2775" s="568">
        <v>11.5</v>
      </c>
    </row>
    <row r="2776" spans="1:41" ht="15" customHeight="1">
      <c r="A2776" s="565"/>
      <c r="B2776" s="564" t="s">
        <v>402</v>
      </c>
      <c r="C2776" s="568" t="s">
        <v>76</v>
      </c>
      <c r="D2776" s="568" t="s">
        <v>76</v>
      </c>
      <c r="E2776" s="568" t="s">
        <v>76</v>
      </c>
      <c r="F2776" s="568" t="s">
        <v>76</v>
      </c>
      <c r="G2776" s="568" t="s">
        <v>76</v>
      </c>
      <c r="H2776" s="568" t="s">
        <v>76</v>
      </c>
      <c r="I2776" s="568" t="s">
        <v>76</v>
      </c>
      <c r="J2776" s="568" t="s">
        <v>76</v>
      </c>
      <c r="K2776" s="568" t="s">
        <v>76</v>
      </c>
      <c r="L2776" s="568"/>
      <c r="M2776" s="568" t="s">
        <v>76</v>
      </c>
      <c r="N2776" s="568" t="s">
        <v>76</v>
      </c>
      <c r="O2776" s="568" t="s">
        <v>76</v>
      </c>
      <c r="P2776" s="567" t="s">
        <v>76</v>
      </c>
      <c r="Q2776" s="567" t="s">
        <v>76</v>
      </c>
      <c r="R2776" s="547" t="s">
        <v>76</v>
      </c>
      <c r="S2776" s="547" t="s">
        <v>76</v>
      </c>
      <c r="T2776" s="547" t="s">
        <v>76</v>
      </c>
      <c r="U2776" s="547" t="s">
        <v>76</v>
      </c>
      <c r="V2776" s="547" t="s">
        <v>76</v>
      </c>
      <c r="W2776" s="547" t="s">
        <v>76</v>
      </c>
      <c r="X2776" s="547" t="s">
        <v>76</v>
      </c>
      <c r="Y2776" s="547" t="s">
        <v>76</v>
      </c>
      <c r="Z2776" s="568" t="s">
        <v>76</v>
      </c>
      <c r="AA2776" s="568" t="s">
        <v>76</v>
      </c>
      <c r="AB2776" s="567" t="s">
        <v>76</v>
      </c>
      <c r="AC2776" s="568" t="s">
        <v>76</v>
      </c>
      <c r="AD2776" s="568" t="s">
        <v>76</v>
      </c>
      <c r="AE2776" s="568" t="s">
        <v>76</v>
      </c>
      <c r="AF2776" s="568" t="s">
        <v>76</v>
      </c>
      <c r="AG2776" s="568" t="s">
        <v>76</v>
      </c>
      <c r="AH2776" s="568">
        <v>15.5</v>
      </c>
      <c r="AI2776" s="568">
        <v>14</v>
      </c>
      <c r="AJ2776" s="568" t="s">
        <v>76</v>
      </c>
      <c r="AK2776" s="567" t="s">
        <v>76</v>
      </c>
      <c r="AL2776" s="568" t="s">
        <v>76</v>
      </c>
      <c r="AM2776" s="568">
        <v>14</v>
      </c>
      <c r="AN2776" s="568" t="s">
        <v>76</v>
      </c>
      <c r="AO2776" s="568">
        <v>14</v>
      </c>
    </row>
    <row r="2777" spans="1:41" ht="15" customHeight="1">
      <c r="A2777" s="565" t="s">
        <v>1085</v>
      </c>
      <c r="B2777" s="701" t="s">
        <v>1259</v>
      </c>
      <c r="C2777" s="568"/>
      <c r="D2777" s="568"/>
      <c r="E2777" s="568"/>
      <c r="F2777" s="568"/>
      <c r="G2777" s="568"/>
      <c r="H2777" s="568"/>
      <c r="I2777" s="568"/>
      <c r="J2777" s="568"/>
      <c r="K2777" s="568"/>
      <c r="L2777" s="568"/>
      <c r="M2777" s="568"/>
      <c r="N2777" s="568"/>
      <c r="O2777" s="568"/>
      <c r="P2777" s="567"/>
      <c r="Q2777" s="567"/>
      <c r="R2777" s="547"/>
      <c r="S2777" s="547"/>
      <c r="T2777" s="547"/>
      <c r="U2777" s="547"/>
      <c r="V2777" s="547"/>
      <c r="W2777" s="547"/>
      <c r="X2777" s="547"/>
      <c r="Y2777" s="547"/>
      <c r="Z2777" s="568"/>
      <c r="AA2777" s="568"/>
      <c r="AB2777" s="567"/>
      <c r="AC2777" s="568"/>
      <c r="AD2777" s="568"/>
      <c r="AE2777" s="568"/>
      <c r="AF2777" s="568"/>
      <c r="AG2777" s="568"/>
      <c r="AH2777" s="568"/>
      <c r="AI2777" s="568"/>
      <c r="AJ2777" s="568"/>
      <c r="AK2777" s="567"/>
      <c r="AL2777" s="568"/>
      <c r="AM2777" s="568"/>
      <c r="AN2777" s="568"/>
      <c r="AO2777" s="568"/>
    </row>
    <row r="2778" spans="1:41" ht="15" customHeight="1">
      <c r="B2778" s="564" t="s">
        <v>401</v>
      </c>
      <c r="C2778" s="568">
        <v>15.5</v>
      </c>
      <c r="D2778" s="568">
        <v>16</v>
      </c>
      <c r="E2778" s="568">
        <v>15.5</v>
      </c>
      <c r="F2778" s="568">
        <v>16</v>
      </c>
      <c r="G2778" s="568">
        <v>15.5</v>
      </c>
      <c r="H2778" s="568">
        <v>13.5</v>
      </c>
      <c r="I2778" s="568">
        <v>16</v>
      </c>
      <c r="J2778" s="547" t="s">
        <v>1907</v>
      </c>
      <c r="K2778" s="568">
        <v>17.5</v>
      </c>
      <c r="L2778" s="568">
        <v>16</v>
      </c>
      <c r="M2778" s="568">
        <v>15.5</v>
      </c>
      <c r="N2778" s="568">
        <v>17.5</v>
      </c>
      <c r="O2778" s="568">
        <v>14</v>
      </c>
      <c r="P2778" s="568">
        <v>15.5</v>
      </c>
      <c r="Q2778" s="568">
        <v>14</v>
      </c>
      <c r="R2778" s="547">
        <v>14.5</v>
      </c>
      <c r="S2778" s="547">
        <v>15.5</v>
      </c>
      <c r="T2778" s="547" t="s">
        <v>1648</v>
      </c>
      <c r="U2778" s="547" t="s">
        <v>76</v>
      </c>
      <c r="V2778" s="547">
        <v>17</v>
      </c>
      <c r="W2778" s="547">
        <v>14</v>
      </c>
      <c r="X2778" s="547">
        <v>15.5</v>
      </c>
      <c r="Y2778" s="547">
        <v>16</v>
      </c>
      <c r="Z2778" s="568">
        <v>15.5</v>
      </c>
      <c r="AA2778" s="568" t="s">
        <v>3000</v>
      </c>
      <c r="AB2778" s="568">
        <v>14</v>
      </c>
      <c r="AC2778" s="568">
        <v>18</v>
      </c>
      <c r="AD2778" s="568">
        <v>17</v>
      </c>
      <c r="AE2778" s="568">
        <v>16.5</v>
      </c>
      <c r="AF2778" s="568">
        <v>14</v>
      </c>
      <c r="AG2778" s="568">
        <v>17.5</v>
      </c>
      <c r="AH2778" s="568">
        <v>13.5</v>
      </c>
      <c r="AI2778" s="568">
        <v>18</v>
      </c>
      <c r="AJ2778" s="568">
        <v>15.5</v>
      </c>
      <c r="AK2778" s="568">
        <v>15.5</v>
      </c>
      <c r="AL2778" s="568">
        <v>14.5</v>
      </c>
      <c r="AM2778" s="568" t="s">
        <v>76</v>
      </c>
      <c r="AN2778" s="568" t="s">
        <v>1868</v>
      </c>
      <c r="AO2778" s="568">
        <v>13</v>
      </c>
    </row>
    <row r="2779" spans="1:41" ht="15" customHeight="1">
      <c r="B2779" s="564" t="s">
        <v>402</v>
      </c>
      <c r="C2779" s="568" t="s">
        <v>76</v>
      </c>
      <c r="D2779" s="568" t="s">
        <v>76</v>
      </c>
      <c r="E2779" s="568" t="s">
        <v>76</v>
      </c>
      <c r="F2779" s="568" t="s">
        <v>76</v>
      </c>
      <c r="G2779" s="568" t="s">
        <v>76</v>
      </c>
      <c r="H2779" s="568" t="s">
        <v>76</v>
      </c>
      <c r="I2779" s="568" t="s">
        <v>76</v>
      </c>
      <c r="J2779" s="568" t="s">
        <v>76</v>
      </c>
      <c r="K2779" s="568" t="s">
        <v>76</v>
      </c>
      <c r="L2779" s="568" t="s">
        <v>76</v>
      </c>
      <c r="M2779" s="568" t="s">
        <v>76</v>
      </c>
      <c r="N2779" s="568" t="s">
        <v>76</v>
      </c>
      <c r="O2779" s="568" t="s">
        <v>76</v>
      </c>
      <c r="P2779" s="568" t="s">
        <v>76</v>
      </c>
      <c r="Q2779" s="568" t="s">
        <v>76</v>
      </c>
      <c r="R2779" s="547" t="s">
        <v>76</v>
      </c>
      <c r="S2779" s="547" t="s">
        <v>76</v>
      </c>
      <c r="T2779" s="547" t="s">
        <v>76</v>
      </c>
      <c r="U2779" s="547" t="s">
        <v>76</v>
      </c>
      <c r="V2779" s="547">
        <v>17</v>
      </c>
      <c r="W2779" s="547" t="s">
        <v>76</v>
      </c>
      <c r="X2779" s="547" t="s">
        <v>76</v>
      </c>
      <c r="Y2779" s="547" t="s">
        <v>76</v>
      </c>
      <c r="Z2779" s="568" t="s">
        <v>76</v>
      </c>
      <c r="AA2779" s="568" t="s">
        <v>76</v>
      </c>
      <c r="AB2779" s="568" t="s">
        <v>76</v>
      </c>
      <c r="AC2779" s="568">
        <v>21</v>
      </c>
      <c r="AD2779" s="568" t="s">
        <v>76</v>
      </c>
      <c r="AE2779" s="568" t="s">
        <v>76</v>
      </c>
      <c r="AF2779" s="568" t="s">
        <v>76</v>
      </c>
      <c r="AG2779" s="568" t="s">
        <v>76</v>
      </c>
      <c r="AH2779" s="568">
        <v>15.5</v>
      </c>
      <c r="AI2779" s="568" t="s">
        <v>76</v>
      </c>
      <c r="AJ2779" s="568" t="s">
        <v>76</v>
      </c>
      <c r="AK2779" s="568" t="s">
        <v>76</v>
      </c>
      <c r="AL2779" s="568" t="s">
        <v>76</v>
      </c>
      <c r="AM2779" s="568" t="s">
        <v>76</v>
      </c>
      <c r="AN2779" s="568" t="s">
        <v>76</v>
      </c>
      <c r="AO2779" s="568">
        <v>16</v>
      </c>
    </row>
    <row r="2780" spans="1:41" ht="15" customHeight="1">
      <c r="A2780" s="2639" t="s">
        <v>211</v>
      </c>
      <c r="B2780" s="2639"/>
      <c r="C2780" s="568">
        <v>7</v>
      </c>
      <c r="D2780" s="568">
        <v>9</v>
      </c>
      <c r="E2780" s="568">
        <v>7</v>
      </c>
      <c r="F2780" s="568">
        <v>7</v>
      </c>
      <c r="G2780" s="568">
        <v>7</v>
      </c>
      <c r="H2780" s="568">
        <v>7</v>
      </c>
      <c r="I2780" s="568">
        <v>7</v>
      </c>
      <c r="J2780" s="568">
        <v>7</v>
      </c>
      <c r="K2780" s="568">
        <v>7</v>
      </c>
      <c r="L2780" s="568">
        <v>7</v>
      </c>
      <c r="M2780" s="568">
        <v>7</v>
      </c>
      <c r="N2780" s="568">
        <v>7</v>
      </c>
      <c r="O2780" s="568">
        <v>7</v>
      </c>
      <c r="P2780" s="568">
        <v>7</v>
      </c>
      <c r="Q2780" s="568">
        <v>7</v>
      </c>
      <c r="R2780" s="547">
        <v>7</v>
      </c>
      <c r="S2780" s="547">
        <v>7</v>
      </c>
      <c r="T2780" s="547">
        <v>7</v>
      </c>
      <c r="U2780" s="547">
        <v>7</v>
      </c>
      <c r="V2780" s="547">
        <v>7</v>
      </c>
      <c r="W2780" s="547">
        <v>7</v>
      </c>
      <c r="X2780" s="547">
        <v>7</v>
      </c>
      <c r="Y2780" s="547">
        <v>7</v>
      </c>
      <c r="Z2780" s="568">
        <v>7</v>
      </c>
      <c r="AA2780" s="568">
        <v>7</v>
      </c>
      <c r="AB2780" s="568">
        <v>7</v>
      </c>
      <c r="AC2780" s="568">
        <v>7</v>
      </c>
      <c r="AD2780" s="568">
        <v>7</v>
      </c>
      <c r="AE2780" s="568">
        <v>7</v>
      </c>
      <c r="AF2780" s="568">
        <v>7</v>
      </c>
      <c r="AG2780" s="568">
        <v>7</v>
      </c>
      <c r="AH2780" s="568">
        <v>7</v>
      </c>
      <c r="AI2780" s="568">
        <v>7</v>
      </c>
      <c r="AJ2780" s="568">
        <v>7</v>
      </c>
      <c r="AK2780" s="568">
        <v>7</v>
      </c>
      <c r="AL2780" s="568">
        <v>7</v>
      </c>
      <c r="AM2780" s="568">
        <v>7</v>
      </c>
      <c r="AN2780" s="568">
        <v>7</v>
      </c>
      <c r="AO2780" s="568" t="s">
        <v>76</v>
      </c>
    </row>
    <row r="2781" spans="1:41" ht="15" customHeight="1">
      <c r="A2781" s="2639" t="s">
        <v>408</v>
      </c>
      <c r="B2781" s="2639"/>
      <c r="C2781" s="568"/>
      <c r="D2781" s="568"/>
      <c r="E2781" s="568"/>
      <c r="F2781" s="568"/>
      <c r="G2781" s="568"/>
      <c r="H2781" s="568"/>
      <c r="I2781" s="568"/>
      <c r="J2781" s="568"/>
      <c r="K2781" s="568"/>
      <c r="L2781" s="568"/>
      <c r="M2781" s="568"/>
      <c r="N2781" s="568"/>
      <c r="O2781" s="568"/>
      <c r="P2781" s="567"/>
      <c r="Q2781" s="567"/>
      <c r="R2781" s="547"/>
      <c r="S2781" s="547"/>
      <c r="T2781" s="547"/>
      <c r="U2781" s="547"/>
      <c r="V2781" s="547"/>
      <c r="W2781" s="546"/>
      <c r="X2781" s="546"/>
      <c r="Y2781" s="547"/>
      <c r="Z2781" s="567"/>
      <c r="AA2781" s="567"/>
      <c r="AB2781" s="567"/>
      <c r="AC2781" s="567"/>
      <c r="AD2781" s="568"/>
      <c r="AE2781" s="568"/>
      <c r="AF2781" s="568"/>
      <c r="AG2781" s="568"/>
      <c r="AH2781" s="568"/>
      <c r="AI2781" s="568"/>
      <c r="AJ2781" s="568"/>
      <c r="AK2781" s="567"/>
      <c r="AL2781" s="568"/>
      <c r="AM2781" s="568"/>
      <c r="AN2781" s="568"/>
      <c r="AO2781" s="568"/>
    </row>
    <row r="2782" spans="1:41" ht="15" customHeight="1">
      <c r="B2782" s="564" t="s">
        <v>390</v>
      </c>
      <c r="C2782" s="568">
        <v>14</v>
      </c>
      <c r="D2782" s="568">
        <v>16</v>
      </c>
      <c r="E2782" s="547">
        <v>15.5</v>
      </c>
      <c r="F2782" s="568">
        <v>16</v>
      </c>
      <c r="G2782" s="568" t="s">
        <v>1868</v>
      </c>
      <c r="H2782" s="568">
        <v>14</v>
      </c>
      <c r="I2782" s="568">
        <v>16</v>
      </c>
      <c r="J2782" s="547">
        <v>18</v>
      </c>
      <c r="K2782" s="568">
        <v>17</v>
      </c>
      <c r="L2782" s="568" t="s">
        <v>1908</v>
      </c>
      <c r="M2782" s="568">
        <v>15.5</v>
      </c>
      <c r="N2782" s="568">
        <v>17.5</v>
      </c>
      <c r="O2782" s="568">
        <v>16.5</v>
      </c>
      <c r="P2782" s="568" t="s">
        <v>2455</v>
      </c>
      <c r="Q2782" s="568">
        <v>15</v>
      </c>
      <c r="R2782" s="547">
        <v>14.5</v>
      </c>
      <c r="S2782" s="547">
        <v>16.5</v>
      </c>
      <c r="T2782" s="547" t="s">
        <v>1872</v>
      </c>
      <c r="U2782" s="547">
        <v>14</v>
      </c>
      <c r="V2782" s="547">
        <v>15.5</v>
      </c>
      <c r="W2782" s="547">
        <v>16.5</v>
      </c>
      <c r="X2782" s="547">
        <v>15.5</v>
      </c>
      <c r="Y2782" s="547">
        <v>15.5</v>
      </c>
      <c r="Z2782" s="568">
        <v>15</v>
      </c>
      <c r="AA2782" s="568" t="s">
        <v>1909</v>
      </c>
      <c r="AB2782" s="568">
        <v>16.5</v>
      </c>
      <c r="AC2782" s="568">
        <v>12.5</v>
      </c>
      <c r="AD2782" s="568">
        <v>15.5</v>
      </c>
      <c r="AE2782" s="568">
        <v>16.5</v>
      </c>
      <c r="AF2782" s="568">
        <v>15.5</v>
      </c>
      <c r="AG2782" s="568">
        <v>18</v>
      </c>
      <c r="AH2782" s="568">
        <v>13</v>
      </c>
      <c r="AI2782" s="568">
        <v>12.5</v>
      </c>
      <c r="AJ2782" s="568">
        <v>17</v>
      </c>
      <c r="AK2782" s="568">
        <v>14</v>
      </c>
      <c r="AL2782" s="568">
        <v>15.5</v>
      </c>
      <c r="AM2782" s="568">
        <v>14</v>
      </c>
      <c r="AN2782" s="568" t="s">
        <v>1863</v>
      </c>
      <c r="AO2782" s="568">
        <v>11.5</v>
      </c>
    </row>
    <row r="2783" spans="1:41" ht="15" customHeight="1">
      <c r="B2783" s="564" t="s">
        <v>391</v>
      </c>
      <c r="C2783" s="568" t="s">
        <v>76</v>
      </c>
      <c r="D2783" s="568" t="s">
        <v>76</v>
      </c>
      <c r="E2783" s="568" t="s">
        <v>76</v>
      </c>
      <c r="F2783" s="568" t="s">
        <v>76</v>
      </c>
      <c r="G2783" s="568" t="s">
        <v>76</v>
      </c>
      <c r="H2783" s="568" t="s">
        <v>76</v>
      </c>
      <c r="I2783" s="568" t="s">
        <v>76</v>
      </c>
      <c r="J2783" s="568" t="s">
        <v>76</v>
      </c>
      <c r="K2783" s="568">
        <v>18</v>
      </c>
      <c r="L2783" s="568" t="s">
        <v>76</v>
      </c>
      <c r="M2783" s="568" t="s">
        <v>76</v>
      </c>
      <c r="N2783" s="568" t="s">
        <v>76</v>
      </c>
      <c r="O2783" s="568" t="s">
        <v>76</v>
      </c>
      <c r="P2783" s="567" t="s">
        <v>76</v>
      </c>
      <c r="Q2783" s="567" t="s">
        <v>76</v>
      </c>
      <c r="R2783" s="547"/>
      <c r="S2783" s="547" t="s">
        <v>76</v>
      </c>
      <c r="T2783" s="547" t="s">
        <v>76</v>
      </c>
      <c r="U2783" s="547">
        <v>16</v>
      </c>
      <c r="V2783" s="547" t="s">
        <v>76</v>
      </c>
      <c r="W2783" s="546" t="s">
        <v>76</v>
      </c>
      <c r="X2783" s="546" t="s">
        <v>76</v>
      </c>
      <c r="Y2783" s="546" t="s">
        <v>76</v>
      </c>
      <c r="Z2783" s="568" t="s">
        <v>76</v>
      </c>
      <c r="AA2783" s="568" t="s">
        <v>76</v>
      </c>
      <c r="AB2783" s="567" t="s">
        <v>76</v>
      </c>
      <c r="AC2783" s="568">
        <v>15.5</v>
      </c>
      <c r="AD2783" s="568" t="s">
        <v>76</v>
      </c>
      <c r="AE2783" s="568" t="s">
        <v>76</v>
      </c>
      <c r="AF2783" s="568" t="s">
        <v>76</v>
      </c>
      <c r="AG2783" s="568" t="s">
        <v>76</v>
      </c>
      <c r="AH2783" s="568">
        <v>16</v>
      </c>
      <c r="AI2783" s="568">
        <v>14</v>
      </c>
      <c r="AJ2783" s="568" t="s">
        <v>76</v>
      </c>
      <c r="AK2783" s="567" t="s">
        <v>76</v>
      </c>
      <c r="AL2783" s="568" t="s">
        <v>76</v>
      </c>
      <c r="AM2783" s="568">
        <v>14.5</v>
      </c>
      <c r="AN2783" s="568" t="s">
        <v>76</v>
      </c>
      <c r="AO2783" s="568">
        <v>14</v>
      </c>
    </row>
    <row r="2784" spans="1:41" ht="15" customHeight="1">
      <c r="A2784" s="2639" t="s">
        <v>409</v>
      </c>
      <c r="B2784" s="2639"/>
      <c r="C2784" s="568"/>
      <c r="D2784" s="568"/>
      <c r="E2784" s="568"/>
      <c r="F2784" s="568"/>
      <c r="G2784" s="568"/>
      <c r="H2784" s="568"/>
      <c r="I2784" s="568"/>
      <c r="J2784" s="568"/>
      <c r="K2784" s="568"/>
      <c r="L2784" s="568"/>
      <c r="M2784" s="568"/>
      <c r="N2784" s="568"/>
      <c r="O2784" s="568"/>
      <c r="P2784" s="567"/>
      <c r="Q2784" s="567"/>
      <c r="R2784" s="547"/>
      <c r="S2784" s="547"/>
      <c r="T2784" s="547"/>
      <c r="U2784" s="547"/>
      <c r="V2784" s="547"/>
      <c r="W2784" s="546"/>
      <c r="X2784" s="546"/>
      <c r="Y2784" s="546"/>
      <c r="Z2784" s="568"/>
      <c r="AA2784" s="568"/>
      <c r="AB2784" s="567"/>
      <c r="AC2784" s="568"/>
      <c r="AD2784" s="568"/>
      <c r="AE2784" s="568"/>
      <c r="AF2784" s="568"/>
      <c r="AG2784" s="568"/>
      <c r="AH2784" s="568"/>
      <c r="AI2784" s="568"/>
      <c r="AJ2784" s="568"/>
      <c r="AK2784" s="567" t="s">
        <v>1285</v>
      </c>
      <c r="AL2784" s="568"/>
      <c r="AM2784" s="568"/>
      <c r="AN2784" s="568"/>
      <c r="AO2784" s="568"/>
    </row>
    <row r="2785" spans="1:41" ht="15" customHeight="1">
      <c r="B2785" s="564" t="s">
        <v>390</v>
      </c>
      <c r="C2785" s="568">
        <v>16</v>
      </c>
      <c r="D2785" s="568">
        <v>16</v>
      </c>
      <c r="E2785" s="568">
        <v>15.5</v>
      </c>
      <c r="F2785" s="568">
        <v>16</v>
      </c>
      <c r="G2785" s="568" t="s">
        <v>76</v>
      </c>
      <c r="H2785" s="568" t="s">
        <v>76</v>
      </c>
      <c r="I2785" s="568">
        <v>16</v>
      </c>
      <c r="J2785" s="568">
        <v>17</v>
      </c>
      <c r="K2785" s="568">
        <v>17</v>
      </c>
      <c r="L2785" s="568">
        <v>16</v>
      </c>
      <c r="M2785" s="568">
        <v>16.5</v>
      </c>
      <c r="N2785" s="568">
        <v>18</v>
      </c>
      <c r="O2785" s="568">
        <v>16.5</v>
      </c>
      <c r="P2785" s="568">
        <v>16.5</v>
      </c>
      <c r="Q2785" s="568" t="s">
        <v>1614</v>
      </c>
      <c r="R2785" s="547">
        <v>13.5</v>
      </c>
      <c r="S2785" s="547">
        <v>15.5</v>
      </c>
      <c r="T2785" s="547" t="s">
        <v>1884</v>
      </c>
      <c r="U2785" s="547">
        <v>16</v>
      </c>
      <c r="V2785" s="547">
        <v>18</v>
      </c>
      <c r="W2785" s="547">
        <v>16.5</v>
      </c>
      <c r="X2785" s="547">
        <v>16</v>
      </c>
      <c r="Y2785" s="547">
        <v>14</v>
      </c>
      <c r="Z2785" s="568">
        <v>15</v>
      </c>
      <c r="AA2785" s="568" t="s">
        <v>3000</v>
      </c>
      <c r="AB2785" s="568">
        <v>16</v>
      </c>
      <c r="AC2785" s="568">
        <v>12.5</v>
      </c>
      <c r="AD2785" s="568">
        <v>15.5</v>
      </c>
      <c r="AE2785" s="568">
        <v>14.5</v>
      </c>
      <c r="AF2785" s="568">
        <v>15.5</v>
      </c>
      <c r="AG2785" s="568">
        <v>16.5</v>
      </c>
      <c r="AH2785" s="568">
        <v>13</v>
      </c>
      <c r="AI2785" s="568">
        <v>16.5</v>
      </c>
      <c r="AJ2785" s="568">
        <v>15.5</v>
      </c>
      <c r="AK2785" s="568" t="s">
        <v>76</v>
      </c>
      <c r="AL2785" s="568" t="s">
        <v>76</v>
      </c>
      <c r="AM2785" s="568" t="s">
        <v>76</v>
      </c>
      <c r="AN2785" s="568">
        <v>12.5</v>
      </c>
      <c r="AO2785" s="568">
        <v>12</v>
      </c>
    </row>
    <row r="2786" spans="1:41" ht="15" customHeight="1">
      <c r="B2786" s="564" t="s">
        <v>391</v>
      </c>
      <c r="C2786" s="568" t="s">
        <v>76</v>
      </c>
      <c r="D2786" s="568" t="s">
        <v>76</v>
      </c>
      <c r="E2786" s="568" t="s">
        <v>76</v>
      </c>
      <c r="F2786" s="568">
        <v>17</v>
      </c>
      <c r="G2786" s="568" t="s">
        <v>76</v>
      </c>
      <c r="H2786" s="568" t="s">
        <v>76</v>
      </c>
      <c r="I2786" s="568" t="s">
        <v>76</v>
      </c>
      <c r="J2786" s="568" t="s">
        <v>76</v>
      </c>
      <c r="K2786" s="568">
        <v>16.5</v>
      </c>
      <c r="L2786" s="568" t="s">
        <v>76</v>
      </c>
      <c r="M2786" s="568" t="s">
        <v>76</v>
      </c>
      <c r="N2786" s="568" t="s">
        <v>76</v>
      </c>
      <c r="O2786" s="567" t="s">
        <v>76</v>
      </c>
      <c r="P2786" s="568" t="s">
        <v>76</v>
      </c>
      <c r="Q2786" s="568" t="s">
        <v>76</v>
      </c>
      <c r="R2786" s="547"/>
      <c r="S2786" s="547" t="s">
        <v>76</v>
      </c>
      <c r="T2786" s="547" t="s">
        <v>76</v>
      </c>
      <c r="U2786" s="547" t="s">
        <v>76</v>
      </c>
      <c r="V2786" s="547" t="s">
        <v>76</v>
      </c>
      <c r="W2786" s="547" t="s">
        <v>76</v>
      </c>
      <c r="X2786" s="547" t="s">
        <v>76</v>
      </c>
      <c r="Y2786" s="547" t="s">
        <v>76</v>
      </c>
      <c r="Z2786" s="568" t="s">
        <v>76</v>
      </c>
      <c r="AA2786" s="568" t="s">
        <v>76</v>
      </c>
      <c r="AB2786" s="568">
        <v>15.5</v>
      </c>
      <c r="AC2786" s="568">
        <v>15.5</v>
      </c>
      <c r="AD2786" s="568" t="s">
        <v>76</v>
      </c>
      <c r="AE2786" s="568">
        <v>16.5</v>
      </c>
      <c r="AF2786" s="568" t="s">
        <v>76</v>
      </c>
      <c r="AG2786" s="568" t="s">
        <v>76</v>
      </c>
      <c r="AH2786" s="568">
        <v>15</v>
      </c>
      <c r="AI2786" s="568" t="s">
        <v>76</v>
      </c>
      <c r="AJ2786" s="568" t="s">
        <v>76</v>
      </c>
      <c r="AK2786" s="567" t="s">
        <v>76</v>
      </c>
      <c r="AL2786" s="568" t="s">
        <v>76</v>
      </c>
      <c r="AM2786" s="568" t="s">
        <v>76</v>
      </c>
      <c r="AN2786" s="568" t="s">
        <v>76</v>
      </c>
      <c r="AO2786" s="568">
        <v>15</v>
      </c>
    </row>
    <row r="2787" spans="1:41" ht="15" customHeight="1">
      <c r="A2787" s="2639" t="s">
        <v>410</v>
      </c>
      <c r="B2787" s="2639"/>
      <c r="C2787" s="568"/>
      <c r="D2787" s="568"/>
      <c r="E2787" s="568"/>
      <c r="F2787" s="568"/>
      <c r="G2787" s="568"/>
      <c r="H2787" s="568"/>
      <c r="I2787" s="568"/>
      <c r="J2787" s="568"/>
      <c r="K2787" s="568"/>
      <c r="L2787" s="568"/>
      <c r="M2787" s="568"/>
      <c r="N2787" s="568"/>
      <c r="O2787" s="567"/>
      <c r="P2787" s="568"/>
      <c r="Q2787" s="567"/>
      <c r="R2787" s="547"/>
      <c r="S2787" s="547"/>
      <c r="T2787" s="547"/>
      <c r="U2787" s="547"/>
      <c r="V2787" s="547"/>
      <c r="W2787" s="547"/>
      <c r="X2787" s="547"/>
      <c r="Y2787" s="547"/>
      <c r="Z2787" s="568"/>
      <c r="AA2787" s="568"/>
      <c r="AB2787" s="567"/>
      <c r="AC2787" s="567"/>
      <c r="AD2787" s="568"/>
      <c r="AE2787" s="568"/>
      <c r="AF2787" s="568"/>
      <c r="AG2787" s="568"/>
      <c r="AH2787" s="568"/>
      <c r="AI2787" s="568"/>
      <c r="AJ2787" s="568"/>
      <c r="AK2787" s="567"/>
      <c r="AL2787" s="568"/>
      <c r="AM2787" s="568"/>
      <c r="AN2787" s="568"/>
      <c r="AO2787" s="568"/>
    </row>
    <row r="2788" spans="1:41" s="495" customFormat="1" ht="15" customHeight="1">
      <c r="A2788" s="496"/>
      <c r="B2788" s="564" t="s">
        <v>390</v>
      </c>
      <c r="C2788" s="568">
        <v>17</v>
      </c>
      <c r="D2788" s="568">
        <v>16</v>
      </c>
      <c r="E2788" s="568">
        <v>15.5</v>
      </c>
      <c r="F2788" s="568">
        <v>16</v>
      </c>
      <c r="G2788" s="568">
        <v>17</v>
      </c>
      <c r="H2788" s="568">
        <v>16</v>
      </c>
      <c r="I2788" s="568">
        <v>16</v>
      </c>
      <c r="J2788" s="568">
        <v>18</v>
      </c>
      <c r="K2788" s="568">
        <v>17</v>
      </c>
      <c r="L2788" s="568">
        <v>16.5</v>
      </c>
      <c r="M2788" s="568">
        <v>19.5</v>
      </c>
      <c r="N2788" s="568">
        <v>18</v>
      </c>
      <c r="O2788" s="568">
        <v>18.5</v>
      </c>
      <c r="P2788" s="568">
        <v>16.5</v>
      </c>
      <c r="Q2788" s="567" t="s">
        <v>1343</v>
      </c>
      <c r="R2788" s="547">
        <v>16</v>
      </c>
      <c r="S2788" s="547">
        <v>16.5</v>
      </c>
      <c r="T2788" s="547" t="s">
        <v>1649</v>
      </c>
      <c r="U2788" s="547">
        <v>16.5</v>
      </c>
      <c r="V2788" s="547">
        <v>18</v>
      </c>
      <c r="W2788" s="547">
        <v>18.5</v>
      </c>
      <c r="X2788" s="547" t="s">
        <v>3202</v>
      </c>
      <c r="Y2788" s="547">
        <v>18</v>
      </c>
      <c r="Z2788" s="568">
        <v>18.5</v>
      </c>
      <c r="AA2788" s="568">
        <v>19</v>
      </c>
      <c r="AB2788" s="568">
        <v>19</v>
      </c>
      <c r="AC2788" s="568">
        <v>18.5</v>
      </c>
      <c r="AD2788" s="568">
        <v>17</v>
      </c>
      <c r="AE2788" s="568">
        <v>18</v>
      </c>
      <c r="AF2788" s="568" t="s">
        <v>2456</v>
      </c>
      <c r="AG2788" s="568">
        <v>19.5</v>
      </c>
      <c r="AH2788" s="568">
        <v>14.5</v>
      </c>
      <c r="AI2788" s="568">
        <v>16.5</v>
      </c>
      <c r="AJ2788" s="568">
        <v>17</v>
      </c>
      <c r="AK2788" s="568">
        <v>16</v>
      </c>
      <c r="AL2788" s="568">
        <v>19.5</v>
      </c>
      <c r="AM2788" s="568" t="s">
        <v>76</v>
      </c>
      <c r="AN2788" s="568">
        <v>16</v>
      </c>
      <c r="AO2788" s="568">
        <v>17.5</v>
      </c>
    </row>
    <row r="2789" spans="1:41" ht="15" customHeight="1">
      <c r="B2789" s="564" t="s">
        <v>391</v>
      </c>
      <c r="C2789" s="568" t="s">
        <v>76</v>
      </c>
      <c r="D2789" s="568" t="s">
        <v>76</v>
      </c>
      <c r="E2789" s="568" t="s">
        <v>76</v>
      </c>
      <c r="F2789" s="568" t="s">
        <v>76</v>
      </c>
      <c r="G2789" s="568" t="s">
        <v>76</v>
      </c>
      <c r="H2789" s="568" t="s">
        <v>76</v>
      </c>
      <c r="I2789" s="568" t="s">
        <v>76</v>
      </c>
      <c r="J2789" s="568" t="s">
        <v>76</v>
      </c>
      <c r="K2789" s="568">
        <v>20.5</v>
      </c>
      <c r="L2789" s="568" t="s">
        <v>76</v>
      </c>
      <c r="M2789" s="568" t="s">
        <v>76</v>
      </c>
      <c r="N2789" s="568" t="s">
        <v>3224</v>
      </c>
      <c r="O2789" s="567" t="s">
        <v>76</v>
      </c>
      <c r="P2789" s="567" t="s">
        <v>76</v>
      </c>
      <c r="Q2789" s="567" t="s">
        <v>76</v>
      </c>
      <c r="R2789" s="547">
        <v>19.5</v>
      </c>
      <c r="S2789" s="547" t="s">
        <v>76</v>
      </c>
      <c r="T2789" s="547" t="s">
        <v>76</v>
      </c>
      <c r="U2789" s="547" t="s">
        <v>76</v>
      </c>
      <c r="V2789" s="547" t="s">
        <v>76</v>
      </c>
      <c r="W2789" s="547" t="s">
        <v>76</v>
      </c>
      <c r="X2789" s="547" t="s">
        <v>76</v>
      </c>
      <c r="Y2789" s="547" t="s">
        <v>76</v>
      </c>
      <c r="Z2789" s="568" t="s">
        <v>76</v>
      </c>
      <c r="AA2789" s="568" t="s">
        <v>76</v>
      </c>
      <c r="AB2789" s="568" t="s">
        <v>76</v>
      </c>
      <c r="AC2789" s="568">
        <v>21.5</v>
      </c>
      <c r="AD2789" s="568" t="s">
        <v>76</v>
      </c>
      <c r="AE2789" s="568" t="s">
        <v>76</v>
      </c>
      <c r="AF2789" s="568" t="s">
        <v>76</v>
      </c>
      <c r="AG2789" s="568" t="s">
        <v>76</v>
      </c>
      <c r="AH2789" s="568">
        <v>20</v>
      </c>
      <c r="AI2789" s="568">
        <v>20</v>
      </c>
      <c r="AJ2789" s="568" t="s">
        <v>76</v>
      </c>
      <c r="AK2789" s="567" t="s">
        <v>76</v>
      </c>
      <c r="AL2789" s="568" t="s">
        <v>76</v>
      </c>
      <c r="AM2789" s="568" t="s">
        <v>76</v>
      </c>
      <c r="AN2789" s="568" t="s">
        <v>76</v>
      </c>
      <c r="AO2789" s="568">
        <v>20.5</v>
      </c>
    </row>
    <row r="2790" spans="1:41" ht="15" customHeight="1">
      <c r="A2790" s="2639" t="s">
        <v>411</v>
      </c>
      <c r="B2790" s="2639"/>
      <c r="C2790" s="568"/>
      <c r="D2790" s="568"/>
      <c r="E2790" s="568"/>
      <c r="F2790" s="568"/>
      <c r="G2790" s="568"/>
      <c r="H2790" s="568"/>
      <c r="I2790" s="568"/>
      <c r="J2790" s="568"/>
      <c r="K2790" s="568"/>
      <c r="L2790" s="568"/>
      <c r="M2790" s="568"/>
      <c r="N2790" s="568"/>
      <c r="O2790" s="567"/>
      <c r="P2790" s="567"/>
      <c r="Q2790" s="567"/>
      <c r="R2790" s="547"/>
      <c r="S2790" s="547"/>
      <c r="T2790" s="547"/>
      <c r="U2790" s="547"/>
      <c r="V2790" s="547"/>
      <c r="W2790" s="547"/>
      <c r="X2790" s="547"/>
      <c r="Y2790" s="547"/>
      <c r="Z2790" s="568"/>
      <c r="AA2790" s="568"/>
      <c r="AB2790" s="568"/>
      <c r="AC2790" s="568"/>
      <c r="AD2790" s="568"/>
      <c r="AE2790" s="568"/>
      <c r="AF2790" s="568"/>
      <c r="AG2790" s="568"/>
      <c r="AH2790" s="568"/>
      <c r="AI2790" s="568"/>
      <c r="AJ2790" s="568"/>
      <c r="AK2790" s="567"/>
      <c r="AL2790" s="568"/>
      <c r="AM2790" s="568"/>
      <c r="AN2790" s="568"/>
      <c r="AO2790" s="568"/>
    </row>
    <row r="2791" spans="1:41" ht="15" customHeight="1">
      <c r="B2791" s="564" t="s">
        <v>390</v>
      </c>
      <c r="C2791" s="568">
        <v>15</v>
      </c>
      <c r="D2791" s="568">
        <v>16</v>
      </c>
      <c r="E2791" s="547">
        <v>11</v>
      </c>
      <c r="F2791" s="568">
        <v>16</v>
      </c>
      <c r="G2791" s="547" t="s">
        <v>1550</v>
      </c>
      <c r="H2791" s="568">
        <v>13.5</v>
      </c>
      <c r="I2791" s="568" t="s">
        <v>3232</v>
      </c>
      <c r="J2791" s="547" t="s">
        <v>1666</v>
      </c>
      <c r="K2791" s="568">
        <v>17.5</v>
      </c>
      <c r="L2791" s="568" t="s">
        <v>1614</v>
      </c>
      <c r="M2791" s="568">
        <v>10</v>
      </c>
      <c r="N2791" s="568">
        <v>17</v>
      </c>
      <c r="O2791" s="568" t="s">
        <v>1667</v>
      </c>
      <c r="P2791" s="568" t="s">
        <v>2528</v>
      </c>
      <c r="Q2791" s="568">
        <v>15</v>
      </c>
      <c r="R2791" s="547">
        <v>14.5</v>
      </c>
      <c r="S2791" s="547">
        <v>14.5</v>
      </c>
      <c r="T2791" s="547" t="s">
        <v>1650</v>
      </c>
      <c r="U2791" s="547">
        <v>16.5</v>
      </c>
      <c r="V2791" s="546" t="s">
        <v>3225</v>
      </c>
      <c r="W2791" s="547">
        <v>17.5</v>
      </c>
      <c r="X2791" s="547">
        <v>16</v>
      </c>
      <c r="Y2791" s="547">
        <v>15.5</v>
      </c>
      <c r="Z2791" s="568">
        <v>15.5</v>
      </c>
      <c r="AA2791" s="568" t="s">
        <v>3177</v>
      </c>
      <c r="AB2791" s="568">
        <v>18</v>
      </c>
      <c r="AC2791" s="568">
        <v>13.5</v>
      </c>
      <c r="AD2791" s="568">
        <v>17</v>
      </c>
      <c r="AE2791" s="568">
        <v>17</v>
      </c>
      <c r="AF2791" s="568">
        <v>15.5</v>
      </c>
      <c r="AG2791" s="568">
        <v>18</v>
      </c>
      <c r="AH2791" s="568">
        <v>13</v>
      </c>
      <c r="AI2791" s="568">
        <v>9.5</v>
      </c>
      <c r="AJ2791" s="568">
        <v>16</v>
      </c>
      <c r="AK2791" s="568">
        <v>15.5</v>
      </c>
      <c r="AL2791" s="568" t="s">
        <v>76</v>
      </c>
      <c r="AM2791" s="568">
        <v>12.5</v>
      </c>
      <c r="AN2791" s="568" t="s">
        <v>76</v>
      </c>
      <c r="AO2791" s="568">
        <v>11.5</v>
      </c>
    </row>
    <row r="2792" spans="1:41" ht="15" customHeight="1">
      <c r="A2792" s="517"/>
      <c r="B2792" s="566" t="s">
        <v>391</v>
      </c>
      <c r="C2792" s="572" t="s">
        <v>76</v>
      </c>
      <c r="D2792" s="572" t="s">
        <v>76</v>
      </c>
      <c r="E2792" s="572" t="s">
        <v>76</v>
      </c>
      <c r="F2792" s="572" t="s">
        <v>76</v>
      </c>
      <c r="G2792" s="572" t="s">
        <v>76</v>
      </c>
      <c r="H2792" s="572" t="s">
        <v>76</v>
      </c>
      <c r="I2792" s="572"/>
      <c r="J2792" s="572" t="s">
        <v>76</v>
      </c>
      <c r="K2792" s="572" t="s">
        <v>76</v>
      </c>
      <c r="L2792" s="572" t="s">
        <v>76</v>
      </c>
      <c r="M2792" s="572">
        <v>17.5</v>
      </c>
      <c r="N2792" s="572" t="s">
        <v>76</v>
      </c>
      <c r="O2792" s="573" t="s">
        <v>76</v>
      </c>
      <c r="P2792" s="573" t="s">
        <v>76</v>
      </c>
      <c r="Q2792" s="572" t="s">
        <v>76</v>
      </c>
      <c r="R2792" s="552" t="s">
        <v>76</v>
      </c>
      <c r="S2792" s="552">
        <v>15.5</v>
      </c>
      <c r="T2792" s="553" t="s">
        <v>76</v>
      </c>
      <c r="U2792" s="552">
        <v>16</v>
      </c>
      <c r="V2792" s="553" t="s">
        <v>76</v>
      </c>
      <c r="W2792" s="553" t="s">
        <v>76</v>
      </c>
      <c r="X2792" s="553" t="s">
        <v>76</v>
      </c>
      <c r="Y2792" s="553" t="s">
        <v>76</v>
      </c>
      <c r="Z2792" s="572" t="s">
        <v>76</v>
      </c>
      <c r="AA2792" s="572" t="s">
        <v>76</v>
      </c>
      <c r="AB2792" s="573" t="s">
        <v>76</v>
      </c>
      <c r="AC2792" s="572">
        <v>16.5</v>
      </c>
      <c r="AD2792" s="573" t="s">
        <v>76</v>
      </c>
      <c r="AE2792" s="573" t="s">
        <v>76</v>
      </c>
      <c r="AF2792" s="572" t="s">
        <v>76</v>
      </c>
      <c r="AG2792" s="573" t="s">
        <v>76</v>
      </c>
      <c r="AH2792" s="572">
        <v>16</v>
      </c>
      <c r="AI2792" s="572">
        <v>10</v>
      </c>
      <c r="AJ2792" s="572" t="s">
        <v>76</v>
      </c>
      <c r="AK2792" s="573" t="s">
        <v>76</v>
      </c>
      <c r="AL2792" s="573" t="s">
        <v>76</v>
      </c>
      <c r="AM2792" s="572">
        <v>13</v>
      </c>
      <c r="AN2792" s="572" t="s">
        <v>76</v>
      </c>
      <c r="AO2792" s="572">
        <v>14.5</v>
      </c>
    </row>
    <row r="2793" spans="1:41" s="1047" customFormat="1" ht="15" customHeight="1">
      <c r="A2793" s="2573" t="s">
        <v>548</v>
      </c>
      <c r="B2793" s="2573"/>
      <c r="C2793" s="2573"/>
      <c r="D2793" s="2573"/>
      <c r="E2793" s="2573"/>
      <c r="F2793" s="2573"/>
      <c r="G2793" s="2573"/>
      <c r="H2793" s="2573"/>
      <c r="I2793" s="2573"/>
      <c r="J2793" s="1049"/>
      <c r="K2793" s="1049"/>
      <c r="L2793" s="1049"/>
      <c r="M2793" s="1049"/>
      <c r="N2793" s="1049"/>
      <c r="O2793" s="1049"/>
      <c r="P2793" s="1049"/>
      <c r="Q2793" s="1049"/>
      <c r="R2793" s="1049"/>
      <c r="S2793" s="1049"/>
      <c r="T2793" s="2573" t="s">
        <v>3562</v>
      </c>
      <c r="U2793" s="2573"/>
      <c r="V2793" s="2573"/>
      <c r="W2793" s="2573"/>
      <c r="X2793" s="2573"/>
      <c r="Y2793" s="1050"/>
      <c r="Z2793" s="1048"/>
      <c r="AA2793" s="1048"/>
      <c r="AB2793" s="1048"/>
      <c r="AC2793" s="1048"/>
      <c r="AF2793" s="1050"/>
      <c r="AG2793" s="1050"/>
      <c r="AH2793" s="1050"/>
      <c r="AI2793" s="1050"/>
      <c r="AJ2793" s="1050"/>
    </row>
    <row r="2794" spans="1:41" s="1047" customFormat="1" ht="15" customHeight="1">
      <c r="B2794" s="1047" t="s">
        <v>399</v>
      </c>
      <c r="U2794" s="1047" t="s">
        <v>399</v>
      </c>
      <c r="V2794" s="1048"/>
      <c r="W2794" s="1048"/>
      <c r="X2794" s="1048"/>
      <c r="Y2794" s="1048"/>
      <c r="AA2794" s="1048"/>
      <c r="AB2794" s="1048"/>
      <c r="AC2794" s="1048"/>
      <c r="AH2794" s="1048"/>
      <c r="AI2794" s="1048"/>
      <c r="AJ2794" s="1048"/>
    </row>
    <row r="2795" spans="1:41" ht="15" customHeight="1">
      <c r="R2795" s="497"/>
      <c r="S2795" s="497"/>
      <c r="T2795" s="497"/>
      <c r="U2795" s="497"/>
      <c r="W2795" s="497"/>
      <c r="X2795" s="497"/>
      <c r="Y2795" s="497"/>
      <c r="Z2795" s="497"/>
      <c r="AA2795" s="497"/>
      <c r="AB2795" s="497"/>
      <c r="AH2795" s="497"/>
      <c r="AI2795" s="497"/>
      <c r="AJ2795" s="497"/>
    </row>
    <row r="2796" spans="1:41" ht="15" customHeight="1"/>
    <row r="2797" spans="1:41" s="641" customFormat="1" ht="15" customHeight="1">
      <c r="B2797" s="2637" t="s">
        <v>1721</v>
      </c>
      <c r="C2797" s="2637"/>
      <c r="D2797" s="2637"/>
      <c r="E2797" s="2637"/>
      <c r="F2797" s="2637"/>
      <c r="G2797" s="2637"/>
      <c r="H2797" s="2637"/>
      <c r="I2797" s="2637"/>
      <c r="J2797" s="2637"/>
      <c r="K2797" s="2643" t="s">
        <v>3454</v>
      </c>
      <c r="L2797" s="2643"/>
      <c r="M2797" s="2643"/>
      <c r="N2797" s="2643"/>
      <c r="O2797" s="2643"/>
      <c r="P2797" s="2643"/>
      <c r="Q2797" s="2643"/>
      <c r="R2797" s="2598" t="s">
        <v>2229</v>
      </c>
      <c r="S2797" s="2598"/>
      <c r="T2797" s="642"/>
      <c r="U2797" s="642"/>
      <c r="V2797" s="642"/>
      <c r="W2797" s="642"/>
      <c r="X2797" s="642"/>
      <c r="Y2797" s="642"/>
      <c r="AA2797" s="642"/>
      <c r="AB2797" s="642"/>
      <c r="AC2797" s="642"/>
      <c r="AD2797" s="642"/>
      <c r="AE2797" s="642"/>
      <c r="AF2797" s="642"/>
      <c r="AG2797" s="642"/>
      <c r="AH2797" s="642"/>
      <c r="AI2797" s="642"/>
      <c r="AJ2797" s="642"/>
      <c r="AK2797" s="642"/>
      <c r="AL2797" s="642"/>
      <c r="AM2797" s="642"/>
      <c r="AN2797" s="642"/>
      <c r="AO2797" s="642"/>
    </row>
    <row r="2798" spans="1:41" ht="15" customHeight="1">
      <c r="C2798" s="709"/>
      <c r="D2798" s="709"/>
      <c r="E2798" s="709"/>
      <c r="F2798" s="709"/>
      <c r="G2798" s="709"/>
      <c r="H2798" s="709"/>
      <c r="I2798" s="705"/>
      <c r="J2798" s="2628"/>
      <c r="K2798" s="2628"/>
      <c r="L2798" s="2628"/>
      <c r="M2798" s="543"/>
      <c r="N2798" s="543"/>
      <c r="O2798" s="543"/>
      <c r="P2798" s="543"/>
      <c r="R2798" s="2641" t="s">
        <v>1130</v>
      </c>
      <c r="S2798" s="2641"/>
      <c r="T2798" s="602"/>
      <c r="U2798" s="602"/>
      <c r="V2798" s="704"/>
      <c r="W2798" s="704"/>
      <c r="X2798" s="704"/>
      <c r="Y2798" s="543"/>
      <c r="AA2798" s="709"/>
      <c r="AB2798" s="709"/>
      <c r="AC2798" s="705"/>
      <c r="AD2798" s="704"/>
      <c r="AE2798" s="704"/>
      <c r="AF2798" s="704"/>
      <c r="AG2798" s="543"/>
      <c r="AH2798" s="709"/>
      <c r="AI2798" s="709"/>
      <c r="AJ2798" s="602"/>
      <c r="AK2798" s="602"/>
      <c r="AL2798" s="602"/>
      <c r="AM2798" s="602"/>
      <c r="AN2798" s="602"/>
      <c r="AO2798" s="543"/>
    </row>
    <row r="2799" spans="1:41" s="555" customFormat="1" ht="15" customHeight="1">
      <c r="A2799" s="2582" t="s">
        <v>369</v>
      </c>
      <c r="B2799" s="2583"/>
      <c r="C2799" s="2586" t="s">
        <v>230</v>
      </c>
      <c r="D2799" s="2586"/>
      <c r="E2799" s="2586"/>
      <c r="F2799" s="2586"/>
      <c r="G2799" s="2574" t="s">
        <v>370</v>
      </c>
      <c r="H2799" s="2575"/>
      <c r="I2799" s="2575"/>
      <c r="J2799" s="2576"/>
      <c r="K2799" s="2574" t="s">
        <v>371</v>
      </c>
      <c r="L2799" s="2575"/>
      <c r="M2799" s="2575"/>
      <c r="N2799" s="2575"/>
      <c r="O2799" s="2575"/>
      <c r="P2799" s="2575"/>
      <c r="Q2799" s="2575"/>
      <c r="R2799" s="2575"/>
      <c r="S2799" s="2575"/>
      <c r="T2799" s="2575"/>
      <c r="U2799" s="2575"/>
      <c r="V2799" s="2575"/>
      <c r="W2799" s="2575"/>
      <c r="X2799" s="2575"/>
      <c r="Y2799" s="2575"/>
      <c r="Z2799" s="2575"/>
      <c r="AA2799" s="2575"/>
      <c r="AB2799" s="2575"/>
      <c r="AC2799" s="2575"/>
      <c r="AD2799" s="2575"/>
      <c r="AE2799" s="2575"/>
      <c r="AF2799" s="2575"/>
      <c r="AG2799" s="2576"/>
      <c r="AH2799" s="2574" t="s">
        <v>3545</v>
      </c>
      <c r="AI2799" s="2575"/>
      <c r="AJ2799" s="2575"/>
      <c r="AK2799" s="2575"/>
      <c r="AL2799" s="2575"/>
      <c r="AM2799" s="2575"/>
      <c r="AN2799" s="2575"/>
      <c r="AO2799" s="2576"/>
    </row>
    <row r="2800" spans="1:41" s="555" customFormat="1" ht="32.25" customHeight="1">
      <c r="A2800" s="2584"/>
      <c r="B2800" s="2585"/>
      <c r="C2800" s="933" t="s">
        <v>372</v>
      </c>
      <c r="D2800" s="933" t="s">
        <v>373</v>
      </c>
      <c r="E2800" s="933" t="s">
        <v>374</v>
      </c>
      <c r="F2800" s="933" t="s">
        <v>375</v>
      </c>
      <c r="G2800" s="933" t="s">
        <v>376</v>
      </c>
      <c r="H2800" s="933" t="s">
        <v>377</v>
      </c>
      <c r="I2800" s="933" t="s">
        <v>1066</v>
      </c>
      <c r="J2800" s="933" t="s">
        <v>378</v>
      </c>
      <c r="K2800" s="933" t="s">
        <v>890</v>
      </c>
      <c r="L2800" s="933" t="s">
        <v>379</v>
      </c>
      <c r="M2800" s="933" t="s">
        <v>380</v>
      </c>
      <c r="N2800" s="933" t="s">
        <v>381</v>
      </c>
      <c r="O2800" s="933" t="s">
        <v>382</v>
      </c>
      <c r="P2800" s="933" t="s">
        <v>383</v>
      </c>
      <c r="Q2800" s="933" t="s">
        <v>384</v>
      </c>
      <c r="R2800" s="933" t="s">
        <v>412</v>
      </c>
      <c r="S2800" s="933" t="s">
        <v>413</v>
      </c>
      <c r="T2800" s="933" t="s">
        <v>414</v>
      </c>
      <c r="U2800" s="933" t="s">
        <v>415</v>
      </c>
      <c r="V2800" s="933" t="s">
        <v>416</v>
      </c>
      <c r="W2800" s="933" t="s">
        <v>417</v>
      </c>
      <c r="X2800" s="933" t="s">
        <v>418</v>
      </c>
      <c r="Y2800" s="933" t="s">
        <v>419</v>
      </c>
      <c r="Z2800" s="933" t="s">
        <v>420</v>
      </c>
      <c r="AA2800" s="933" t="s">
        <v>421</v>
      </c>
      <c r="AB2800" s="933" t="s">
        <v>422</v>
      </c>
      <c r="AC2800" s="933" t="s">
        <v>423</v>
      </c>
      <c r="AD2800" s="933" t="s">
        <v>424</v>
      </c>
      <c r="AE2800" s="933" t="s">
        <v>425</v>
      </c>
      <c r="AF2800" s="933" t="s">
        <v>426</v>
      </c>
      <c r="AG2800" s="933" t="s">
        <v>427</v>
      </c>
      <c r="AH2800" s="933" t="s">
        <v>3003</v>
      </c>
      <c r="AI2800" s="933" t="s">
        <v>432</v>
      </c>
      <c r="AJ2800" s="933" t="s">
        <v>428</v>
      </c>
      <c r="AK2800" s="933" t="s">
        <v>429</v>
      </c>
      <c r="AL2800" s="933" t="s">
        <v>430</v>
      </c>
      <c r="AM2800" s="933" t="s">
        <v>362</v>
      </c>
      <c r="AN2800" s="933" t="s">
        <v>431</v>
      </c>
      <c r="AO2800" s="933" t="s">
        <v>1260</v>
      </c>
    </row>
    <row r="2801" spans="1:41" s="545" customFormat="1" ht="15" customHeight="1">
      <c r="A2801" s="1157"/>
      <c r="B2801" s="1157"/>
      <c r="C2801" s="1158">
        <v>1</v>
      </c>
      <c r="D2801" s="1159">
        <v>2</v>
      </c>
      <c r="E2801" s="1158">
        <v>3</v>
      </c>
      <c r="F2801" s="1159">
        <v>4</v>
      </c>
      <c r="G2801" s="1158">
        <v>5</v>
      </c>
      <c r="H2801" s="1159">
        <v>6</v>
      </c>
      <c r="I2801" s="1158">
        <v>7</v>
      </c>
      <c r="J2801" s="1159">
        <v>8</v>
      </c>
      <c r="K2801" s="1160">
        <v>9</v>
      </c>
      <c r="L2801" s="1159">
        <v>10</v>
      </c>
      <c r="M2801" s="1158">
        <v>11</v>
      </c>
      <c r="N2801" s="1159">
        <v>12</v>
      </c>
      <c r="O2801" s="1158">
        <v>13</v>
      </c>
      <c r="P2801" s="1159">
        <v>14</v>
      </c>
      <c r="Q2801" s="1158">
        <v>15</v>
      </c>
      <c r="R2801" s="1158">
        <v>16</v>
      </c>
      <c r="S2801" s="1159">
        <v>17</v>
      </c>
      <c r="T2801" s="1158">
        <v>18</v>
      </c>
      <c r="U2801" s="1159">
        <v>19</v>
      </c>
      <c r="V2801" s="1159">
        <v>20</v>
      </c>
      <c r="W2801" s="1158">
        <v>21</v>
      </c>
      <c r="X2801" s="1159">
        <v>22</v>
      </c>
      <c r="Y2801" s="1158">
        <v>23</v>
      </c>
      <c r="Z2801" s="1158">
        <v>24</v>
      </c>
      <c r="AA2801" s="1159">
        <v>25</v>
      </c>
      <c r="AB2801" s="1158">
        <v>26</v>
      </c>
      <c r="AC2801" s="1159">
        <v>27</v>
      </c>
      <c r="AD2801" s="1158">
        <v>28</v>
      </c>
      <c r="AE2801" s="1158">
        <v>29</v>
      </c>
      <c r="AF2801" s="1159">
        <v>30</v>
      </c>
      <c r="AG2801" s="1158">
        <v>31</v>
      </c>
      <c r="AH2801" s="1160">
        <v>32</v>
      </c>
      <c r="AI2801" s="1159">
        <v>33</v>
      </c>
      <c r="AJ2801" s="1158">
        <v>34</v>
      </c>
      <c r="AK2801" s="1158">
        <v>35</v>
      </c>
      <c r="AL2801" s="1160">
        <v>36</v>
      </c>
      <c r="AM2801" s="1158">
        <v>37</v>
      </c>
      <c r="AN2801" s="1159">
        <v>38</v>
      </c>
      <c r="AO2801" s="1158">
        <v>39</v>
      </c>
    </row>
    <row r="2802" spans="1:41" s="711" customFormat="1" ht="15" customHeight="1">
      <c r="A2802" s="2642" t="s">
        <v>44</v>
      </c>
      <c r="B2802" s="2642"/>
      <c r="C2802" s="576">
        <v>6.75</v>
      </c>
      <c r="D2802" s="576">
        <v>4</v>
      </c>
      <c r="E2802" s="576" t="s">
        <v>1456</v>
      </c>
      <c r="F2802" s="568">
        <v>5</v>
      </c>
      <c r="G2802" s="568" t="s">
        <v>1226</v>
      </c>
      <c r="H2802" s="568" t="s">
        <v>1226</v>
      </c>
      <c r="I2802" s="568">
        <v>6</v>
      </c>
      <c r="J2802" s="568" t="s">
        <v>1536</v>
      </c>
      <c r="K2802" s="568" t="s">
        <v>3128</v>
      </c>
      <c r="L2802" s="568" t="s">
        <v>807</v>
      </c>
      <c r="M2802" s="568">
        <v>6</v>
      </c>
      <c r="N2802" s="568">
        <v>6.5</v>
      </c>
      <c r="O2802" s="568" t="s">
        <v>1537</v>
      </c>
      <c r="P2802" s="568">
        <v>4.5</v>
      </c>
      <c r="Q2802" s="568">
        <v>4.5</v>
      </c>
      <c r="R2802" s="546" t="s">
        <v>2829</v>
      </c>
      <c r="S2802" s="547" t="s">
        <v>397</v>
      </c>
      <c r="T2802" s="547">
        <v>5</v>
      </c>
      <c r="U2802" s="547">
        <v>6.5</v>
      </c>
      <c r="V2802" s="547" t="s">
        <v>2502</v>
      </c>
      <c r="W2802" s="547">
        <v>5.5</v>
      </c>
      <c r="X2802" s="547" t="s">
        <v>3018</v>
      </c>
      <c r="Y2802" s="547">
        <v>6</v>
      </c>
      <c r="Z2802" s="568" t="s">
        <v>1728</v>
      </c>
      <c r="AA2802" s="568">
        <v>6</v>
      </c>
      <c r="AB2802" s="568">
        <v>6</v>
      </c>
      <c r="AC2802" s="568" t="s">
        <v>794</v>
      </c>
      <c r="AD2802" s="568">
        <v>5</v>
      </c>
      <c r="AE2802" s="568" t="s">
        <v>2736</v>
      </c>
      <c r="AF2802" s="568" t="s">
        <v>2950</v>
      </c>
      <c r="AG2802" s="568" t="s">
        <v>1456</v>
      </c>
      <c r="AH2802" s="567" t="s">
        <v>1730</v>
      </c>
      <c r="AI2802" s="567" t="s">
        <v>3191</v>
      </c>
      <c r="AJ2802" s="568">
        <v>7</v>
      </c>
      <c r="AK2802" s="568">
        <v>4.75</v>
      </c>
      <c r="AL2802" s="568">
        <v>7</v>
      </c>
      <c r="AM2802" s="568">
        <v>4</v>
      </c>
      <c r="AN2802" s="568">
        <v>6</v>
      </c>
      <c r="AO2802" s="568" t="s">
        <v>3218</v>
      </c>
    </row>
    <row r="2803" spans="1:41" ht="15" customHeight="1">
      <c r="A2803" s="2646" t="s">
        <v>1687</v>
      </c>
      <c r="B2803" s="2647"/>
      <c r="C2803" s="576"/>
      <c r="D2803" s="576"/>
      <c r="E2803" s="576"/>
      <c r="F2803" s="568"/>
      <c r="G2803" s="568"/>
      <c r="H2803" s="568"/>
      <c r="I2803" s="568"/>
      <c r="J2803" s="568"/>
      <c r="K2803" s="568"/>
      <c r="L2803" s="568"/>
      <c r="M2803" s="568"/>
      <c r="N2803" s="568"/>
      <c r="O2803" s="568"/>
      <c r="P2803" s="568"/>
      <c r="Q2803" s="568"/>
      <c r="R2803" s="546"/>
      <c r="S2803" s="547"/>
      <c r="T2803" s="547"/>
      <c r="U2803" s="547"/>
      <c r="V2803" s="547"/>
      <c r="W2803" s="547"/>
      <c r="X2803" s="547"/>
      <c r="Y2803" s="547"/>
      <c r="Z2803" s="568"/>
      <c r="AA2803" s="568"/>
      <c r="AB2803" s="568"/>
      <c r="AC2803" s="568"/>
      <c r="AD2803" s="568"/>
      <c r="AE2803" s="568"/>
      <c r="AF2803" s="568"/>
      <c r="AG2803" s="568"/>
      <c r="AH2803" s="567"/>
      <c r="AI2803" s="567"/>
      <c r="AJ2803" s="568"/>
      <c r="AK2803" s="568"/>
      <c r="AL2803" s="568"/>
      <c r="AM2803" s="568"/>
      <c r="AN2803" s="568"/>
      <c r="AO2803" s="568"/>
    </row>
    <row r="2804" spans="1:41" ht="15" customHeight="1">
      <c r="A2804" s="514" t="s">
        <v>856</v>
      </c>
      <c r="B2804" s="512" t="s">
        <v>1677</v>
      </c>
      <c r="C2804" s="576">
        <v>5</v>
      </c>
      <c r="D2804" s="576">
        <v>5</v>
      </c>
      <c r="E2804" s="576">
        <v>5</v>
      </c>
      <c r="F2804" s="568">
        <v>5</v>
      </c>
      <c r="G2804" s="568">
        <v>4</v>
      </c>
      <c r="H2804" s="568">
        <v>4.5</v>
      </c>
      <c r="I2804" s="568">
        <v>5</v>
      </c>
      <c r="J2804" s="568">
        <v>6</v>
      </c>
      <c r="K2804" s="568">
        <v>2.5</v>
      </c>
      <c r="L2804" s="568">
        <v>4</v>
      </c>
      <c r="M2804" s="568">
        <v>4</v>
      </c>
      <c r="N2804" s="568">
        <v>2</v>
      </c>
      <c r="O2804" s="568">
        <v>5</v>
      </c>
      <c r="P2804" s="568">
        <v>4.5</v>
      </c>
      <c r="Q2804" s="568">
        <v>4.5</v>
      </c>
      <c r="R2804" s="547">
        <v>6</v>
      </c>
      <c r="S2804" s="547">
        <v>6</v>
      </c>
      <c r="T2804" s="547">
        <v>5</v>
      </c>
      <c r="U2804" s="547">
        <v>6</v>
      </c>
      <c r="V2804" s="547">
        <v>4</v>
      </c>
      <c r="W2804" s="547">
        <v>3</v>
      </c>
      <c r="X2804" s="547">
        <v>4</v>
      </c>
      <c r="Y2804" s="547">
        <v>7</v>
      </c>
      <c r="Z2804" s="568">
        <v>4</v>
      </c>
      <c r="AA2804" s="568">
        <v>4</v>
      </c>
      <c r="AB2804" s="568">
        <v>4</v>
      </c>
      <c r="AC2804" s="568">
        <v>3</v>
      </c>
      <c r="AD2804" s="568">
        <v>5</v>
      </c>
      <c r="AE2804" s="568">
        <v>5.5</v>
      </c>
      <c r="AF2804" s="568">
        <v>4.5</v>
      </c>
      <c r="AG2804" s="568">
        <v>4</v>
      </c>
      <c r="AH2804" s="568">
        <v>3</v>
      </c>
      <c r="AI2804" s="568">
        <v>3.5</v>
      </c>
      <c r="AJ2804" s="568">
        <v>7</v>
      </c>
      <c r="AK2804" s="568">
        <v>3.5</v>
      </c>
      <c r="AL2804" s="568">
        <v>7</v>
      </c>
      <c r="AM2804" s="568">
        <v>1.5</v>
      </c>
      <c r="AN2804" s="568">
        <v>5</v>
      </c>
      <c r="AO2804" s="568">
        <v>1.25</v>
      </c>
    </row>
    <row r="2805" spans="1:41" ht="15" customHeight="1">
      <c r="A2805" s="514" t="s">
        <v>1085</v>
      </c>
      <c r="B2805" s="512" t="s">
        <v>1678</v>
      </c>
      <c r="C2805" s="576">
        <v>5.25</v>
      </c>
      <c r="D2805" s="576">
        <v>5</v>
      </c>
      <c r="E2805" s="576">
        <v>5.25</v>
      </c>
      <c r="F2805" s="568">
        <v>5.5</v>
      </c>
      <c r="G2805" s="568">
        <v>4</v>
      </c>
      <c r="H2805" s="568">
        <v>5</v>
      </c>
      <c r="I2805" s="568">
        <v>5.25</v>
      </c>
      <c r="J2805" s="568">
        <v>6.5</v>
      </c>
      <c r="K2805" s="568">
        <v>4</v>
      </c>
      <c r="L2805" s="568">
        <v>5</v>
      </c>
      <c r="M2805" s="568">
        <v>5</v>
      </c>
      <c r="N2805" s="568">
        <v>2.5</v>
      </c>
      <c r="O2805" s="568">
        <v>8.5</v>
      </c>
      <c r="P2805" s="568">
        <v>5</v>
      </c>
      <c r="Q2805" s="568">
        <v>5</v>
      </c>
      <c r="R2805" s="547">
        <v>7</v>
      </c>
      <c r="S2805" s="547">
        <v>6.5</v>
      </c>
      <c r="T2805" s="547">
        <v>5.5</v>
      </c>
      <c r="U2805" s="547">
        <v>6.25</v>
      </c>
      <c r="V2805" s="547">
        <v>4.25</v>
      </c>
      <c r="W2805" s="547">
        <v>5.5</v>
      </c>
      <c r="X2805" s="547">
        <v>4</v>
      </c>
      <c r="Y2805" s="547">
        <v>8</v>
      </c>
      <c r="Z2805" s="568">
        <v>6.5</v>
      </c>
      <c r="AA2805" s="568">
        <v>6</v>
      </c>
      <c r="AB2805" s="568">
        <v>4.5</v>
      </c>
      <c r="AC2805" s="568">
        <v>7</v>
      </c>
      <c r="AD2805" s="568">
        <v>7</v>
      </c>
      <c r="AE2805" s="568">
        <v>7</v>
      </c>
      <c r="AF2805" s="568">
        <v>7.5</v>
      </c>
      <c r="AG2805" s="568">
        <v>4.25</v>
      </c>
      <c r="AH2805" s="568">
        <v>9</v>
      </c>
      <c r="AI2805" s="568">
        <v>3.5</v>
      </c>
      <c r="AJ2805" s="568">
        <v>10</v>
      </c>
      <c r="AK2805" s="568">
        <v>3.75</v>
      </c>
      <c r="AL2805" s="568">
        <v>8</v>
      </c>
      <c r="AM2805" s="568">
        <v>5</v>
      </c>
      <c r="AN2805" s="568">
        <v>5</v>
      </c>
      <c r="AO2805" s="568">
        <v>5.25</v>
      </c>
    </row>
    <row r="2806" spans="1:41" ht="15" customHeight="1">
      <c r="A2806" s="514" t="s">
        <v>827</v>
      </c>
      <c r="B2806" s="512" t="s">
        <v>1679</v>
      </c>
      <c r="C2806" s="576">
        <v>5.5</v>
      </c>
      <c r="D2806" s="576">
        <v>5</v>
      </c>
      <c r="E2806" s="576">
        <v>5.5</v>
      </c>
      <c r="F2806" s="568">
        <v>6</v>
      </c>
      <c r="G2806" s="568">
        <v>4</v>
      </c>
      <c r="H2806" s="568">
        <v>5.5</v>
      </c>
      <c r="I2806" s="568">
        <v>5.5</v>
      </c>
      <c r="J2806" s="568">
        <v>6.75</v>
      </c>
      <c r="K2806" s="568">
        <v>4.5</v>
      </c>
      <c r="L2806" s="568">
        <v>6.5</v>
      </c>
      <c r="M2806" s="568">
        <v>6</v>
      </c>
      <c r="N2806" s="568">
        <v>4</v>
      </c>
      <c r="O2806" s="568">
        <v>9</v>
      </c>
      <c r="P2806" s="568">
        <v>9</v>
      </c>
      <c r="Q2806" s="568">
        <v>8</v>
      </c>
      <c r="R2806" s="547">
        <v>7.5</v>
      </c>
      <c r="S2806" s="547">
        <v>7.5</v>
      </c>
      <c r="T2806" s="547">
        <v>6</v>
      </c>
      <c r="U2806" s="547">
        <v>6.25</v>
      </c>
      <c r="V2806" s="547">
        <v>4.5</v>
      </c>
      <c r="W2806" s="547">
        <v>9</v>
      </c>
      <c r="X2806" s="547">
        <v>4</v>
      </c>
      <c r="Y2806" s="547">
        <v>9</v>
      </c>
      <c r="Z2806" s="568">
        <v>7</v>
      </c>
      <c r="AA2806" s="568">
        <v>7.5</v>
      </c>
      <c r="AB2806" s="568">
        <v>5</v>
      </c>
      <c r="AC2806" s="568">
        <v>7.75</v>
      </c>
      <c r="AD2806" s="568">
        <v>12.5</v>
      </c>
      <c r="AE2806" s="568">
        <v>9.5</v>
      </c>
      <c r="AF2806" s="568">
        <v>9</v>
      </c>
      <c r="AG2806" s="568">
        <v>6</v>
      </c>
      <c r="AH2806" s="568">
        <v>9.5</v>
      </c>
      <c r="AI2806" s="568">
        <v>5</v>
      </c>
      <c r="AJ2806" s="568">
        <v>9</v>
      </c>
      <c r="AK2806" s="568">
        <v>4</v>
      </c>
      <c r="AL2806" s="568">
        <v>9</v>
      </c>
      <c r="AM2806" s="568">
        <v>7</v>
      </c>
      <c r="AN2806" s="568">
        <v>5</v>
      </c>
      <c r="AO2806" s="568">
        <v>9.25</v>
      </c>
    </row>
    <row r="2807" spans="1:41" ht="15" customHeight="1">
      <c r="A2807" s="514" t="s">
        <v>828</v>
      </c>
      <c r="B2807" s="512" t="s">
        <v>1680</v>
      </c>
      <c r="C2807" s="576">
        <v>6</v>
      </c>
      <c r="D2807" s="576">
        <v>5</v>
      </c>
      <c r="E2807" s="576">
        <v>6</v>
      </c>
      <c r="F2807" s="568">
        <v>6.5</v>
      </c>
      <c r="G2807" s="568">
        <v>4</v>
      </c>
      <c r="H2807" s="568">
        <v>5.75</v>
      </c>
      <c r="I2807" s="568">
        <v>6</v>
      </c>
      <c r="J2807" s="568">
        <v>7</v>
      </c>
      <c r="K2807" s="568">
        <v>9.75</v>
      </c>
      <c r="L2807" s="568">
        <v>7.5</v>
      </c>
      <c r="M2807" s="568">
        <v>7</v>
      </c>
      <c r="N2807" s="568">
        <v>2</v>
      </c>
      <c r="O2807" s="568">
        <v>9.5</v>
      </c>
      <c r="P2807" s="568">
        <v>9.25</v>
      </c>
      <c r="Q2807" s="568">
        <v>8.5</v>
      </c>
      <c r="R2807" s="546">
        <v>7.75</v>
      </c>
      <c r="S2807" s="547">
        <v>9</v>
      </c>
      <c r="T2807" s="547">
        <v>9</v>
      </c>
      <c r="U2807" s="547">
        <v>6.5</v>
      </c>
      <c r="V2807" s="547">
        <v>5</v>
      </c>
      <c r="W2807" s="547">
        <v>10</v>
      </c>
      <c r="X2807" s="547">
        <v>4</v>
      </c>
      <c r="Y2807" s="547">
        <v>9.5</v>
      </c>
      <c r="Z2807" s="568">
        <v>8.5</v>
      </c>
      <c r="AA2807" s="568">
        <v>8.5</v>
      </c>
      <c r="AB2807" s="568">
        <v>5.5</v>
      </c>
      <c r="AC2807" s="568">
        <v>8</v>
      </c>
      <c r="AD2807" s="568">
        <v>12.5</v>
      </c>
      <c r="AE2807" s="568">
        <v>9.5</v>
      </c>
      <c r="AF2807" s="568">
        <v>9.5</v>
      </c>
      <c r="AG2807" s="568">
        <v>7</v>
      </c>
      <c r="AH2807" s="568">
        <v>10</v>
      </c>
      <c r="AI2807" s="568">
        <v>8.75</v>
      </c>
      <c r="AJ2807" s="568">
        <v>9</v>
      </c>
      <c r="AK2807" s="568">
        <v>4.0999999999999996</v>
      </c>
      <c r="AL2807" s="568">
        <v>9</v>
      </c>
      <c r="AM2807" s="568">
        <v>9</v>
      </c>
      <c r="AN2807" s="568">
        <v>5</v>
      </c>
      <c r="AO2807" s="568">
        <v>9.5</v>
      </c>
    </row>
    <row r="2808" spans="1:41" ht="15" customHeight="1">
      <c r="A2808" s="514" t="s">
        <v>854</v>
      </c>
      <c r="B2808" s="512" t="s">
        <v>1681</v>
      </c>
      <c r="C2808" s="576">
        <v>6.5</v>
      </c>
      <c r="D2808" s="576">
        <v>5</v>
      </c>
      <c r="E2808" s="576">
        <v>6.5</v>
      </c>
      <c r="F2808" s="568">
        <v>7</v>
      </c>
      <c r="G2808" s="568">
        <v>4</v>
      </c>
      <c r="H2808" s="568">
        <v>6</v>
      </c>
      <c r="I2808" s="568">
        <v>6.5</v>
      </c>
      <c r="J2808" s="568">
        <v>7.5</v>
      </c>
      <c r="K2808" s="568">
        <v>10</v>
      </c>
      <c r="L2808" s="568">
        <v>8</v>
      </c>
      <c r="M2808" s="568">
        <v>8</v>
      </c>
      <c r="N2808" s="568">
        <v>2</v>
      </c>
      <c r="O2808" s="568">
        <v>9.75</v>
      </c>
      <c r="P2808" s="568">
        <v>10.5</v>
      </c>
      <c r="Q2808" s="568">
        <v>9</v>
      </c>
      <c r="R2808" s="547">
        <v>10</v>
      </c>
      <c r="S2808" s="547">
        <v>11</v>
      </c>
      <c r="T2808" s="547">
        <v>10</v>
      </c>
      <c r="U2808" s="547">
        <v>9</v>
      </c>
      <c r="V2808" s="547">
        <v>6</v>
      </c>
      <c r="W2808" s="547">
        <v>11</v>
      </c>
      <c r="X2808" s="547">
        <v>4</v>
      </c>
      <c r="Y2808" s="547">
        <v>10</v>
      </c>
      <c r="Z2808" s="568">
        <v>10</v>
      </c>
      <c r="AA2808" s="568">
        <v>10</v>
      </c>
      <c r="AB2808" s="568">
        <v>5.5</v>
      </c>
      <c r="AC2808" s="568">
        <v>8.5</v>
      </c>
      <c r="AD2808" s="568">
        <v>12.5</v>
      </c>
      <c r="AE2808" s="568">
        <v>12</v>
      </c>
      <c r="AF2808" s="568">
        <v>10</v>
      </c>
      <c r="AG2808" s="568">
        <v>9</v>
      </c>
      <c r="AH2808" s="568">
        <v>10</v>
      </c>
      <c r="AI2808" s="568">
        <v>9</v>
      </c>
      <c r="AJ2808" s="568">
        <v>9</v>
      </c>
      <c r="AK2808" s="568">
        <v>4.25</v>
      </c>
      <c r="AL2808" s="568">
        <v>9</v>
      </c>
      <c r="AM2808" s="568">
        <v>10.5</v>
      </c>
      <c r="AN2808" s="568">
        <v>5</v>
      </c>
      <c r="AO2808" s="568">
        <v>9.5</v>
      </c>
    </row>
    <row r="2809" spans="1:41" ht="15" customHeight="1">
      <c r="A2809" s="2639" t="s">
        <v>45</v>
      </c>
      <c r="B2809" s="2639"/>
      <c r="C2809" s="569"/>
      <c r="D2809" s="569"/>
      <c r="E2809" s="569"/>
      <c r="F2809" s="569"/>
      <c r="G2809" s="569"/>
      <c r="H2809" s="569"/>
      <c r="I2809" s="569"/>
      <c r="J2809" s="569"/>
      <c r="K2809" s="569"/>
      <c r="L2809" s="569"/>
      <c r="M2809" s="569"/>
      <c r="N2809" s="569"/>
      <c r="O2809" s="569"/>
      <c r="P2809" s="569"/>
      <c r="Q2809" s="569"/>
      <c r="R2809" s="546"/>
      <c r="S2809" s="546"/>
      <c r="T2809" s="546"/>
      <c r="U2809" s="546"/>
      <c r="V2809" s="546"/>
      <c r="W2809" s="546"/>
      <c r="X2809" s="546"/>
      <c r="Y2809" s="547"/>
      <c r="Z2809" s="567"/>
      <c r="AA2809" s="567"/>
      <c r="AB2809" s="567"/>
      <c r="AC2809" s="567"/>
      <c r="AD2809" s="567"/>
      <c r="AE2809" s="567"/>
      <c r="AF2809" s="567"/>
      <c r="AG2809" s="567"/>
      <c r="AH2809" s="567"/>
      <c r="AI2809" s="567"/>
      <c r="AJ2809" s="567"/>
      <c r="AK2809" s="567"/>
      <c r="AL2809" s="567"/>
      <c r="AM2809" s="567"/>
      <c r="AN2809" s="568"/>
      <c r="AO2809" s="568"/>
    </row>
    <row r="2810" spans="1:41" ht="15" customHeight="1">
      <c r="A2810" s="514" t="s">
        <v>856</v>
      </c>
      <c r="B2810" s="512" t="s">
        <v>1682</v>
      </c>
      <c r="C2810" s="576">
        <v>9</v>
      </c>
      <c r="D2810" s="576">
        <v>11</v>
      </c>
      <c r="E2810" s="568">
        <v>11</v>
      </c>
      <c r="F2810" s="568">
        <v>12</v>
      </c>
      <c r="G2810" s="568">
        <v>8.5</v>
      </c>
      <c r="H2810" s="568">
        <v>9</v>
      </c>
      <c r="I2810" s="568">
        <v>9.5</v>
      </c>
      <c r="J2810" s="568">
        <v>12.5</v>
      </c>
      <c r="K2810" s="568">
        <v>12.5</v>
      </c>
      <c r="L2810" s="568">
        <v>12.5</v>
      </c>
      <c r="M2810" s="568">
        <v>12.5</v>
      </c>
      <c r="N2810" s="568">
        <v>12.5</v>
      </c>
      <c r="O2810" s="568">
        <v>12.5</v>
      </c>
      <c r="P2810" s="568">
        <v>12.5</v>
      </c>
      <c r="Q2810" s="568">
        <v>12.5</v>
      </c>
      <c r="R2810" s="547" t="s">
        <v>1645</v>
      </c>
      <c r="S2810" s="547">
        <v>12.5</v>
      </c>
      <c r="T2810" s="547">
        <v>12.5</v>
      </c>
      <c r="U2810" s="547">
        <v>12.5</v>
      </c>
      <c r="V2810" s="547">
        <v>12.5</v>
      </c>
      <c r="W2810" s="547">
        <v>12.5</v>
      </c>
      <c r="X2810" s="547">
        <v>12.5</v>
      </c>
      <c r="Y2810" s="547">
        <v>12.5</v>
      </c>
      <c r="Z2810" s="568">
        <v>12.5</v>
      </c>
      <c r="AA2810" s="568">
        <v>12.5</v>
      </c>
      <c r="AB2810" s="568">
        <v>12.5</v>
      </c>
      <c r="AC2810" s="567" t="s">
        <v>2929</v>
      </c>
      <c r="AD2810" s="568">
        <v>12.5</v>
      </c>
      <c r="AE2810" s="568">
        <v>12.5</v>
      </c>
      <c r="AF2810" s="568">
        <v>12.5</v>
      </c>
      <c r="AG2810" s="568" t="s">
        <v>1646</v>
      </c>
      <c r="AH2810" s="568" t="s">
        <v>1647</v>
      </c>
      <c r="AI2810" s="567" t="s">
        <v>2924</v>
      </c>
      <c r="AJ2810" s="568">
        <v>12.5</v>
      </c>
      <c r="AK2810" s="567" t="s">
        <v>1938</v>
      </c>
      <c r="AL2810" s="568">
        <v>12.5</v>
      </c>
      <c r="AM2810" s="568">
        <v>12.5</v>
      </c>
      <c r="AN2810" s="568" t="s">
        <v>1663</v>
      </c>
      <c r="AO2810" s="568" t="s">
        <v>3220</v>
      </c>
    </row>
    <row r="2811" spans="1:41" ht="15" customHeight="1">
      <c r="A2811" s="514" t="s">
        <v>1085</v>
      </c>
      <c r="B2811" s="512" t="s">
        <v>1683</v>
      </c>
      <c r="C2811" s="576">
        <v>9.5</v>
      </c>
      <c r="D2811" s="576">
        <v>11.5</v>
      </c>
      <c r="E2811" s="568">
        <v>11.5</v>
      </c>
      <c r="F2811" s="568">
        <v>12</v>
      </c>
      <c r="G2811" s="568">
        <v>9</v>
      </c>
      <c r="H2811" s="568">
        <v>9.25</v>
      </c>
      <c r="I2811" s="568">
        <v>9.75</v>
      </c>
      <c r="J2811" s="568">
        <v>12.5</v>
      </c>
      <c r="K2811" s="568">
        <v>12.5</v>
      </c>
      <c r="L2811" s="568">
        <v>12.5</v>
      </c>
      <c r="M2811" s="568">
        <v>12.5</v>
      </c>
      <c r="N2811" s="568">
        <v>12.5</v>
      </c>
      <c r="O2811" s="568">
        <v>12.5</v>
      </c>
      <c r="P2811" s="568">
        <v>12.5</v>
      </c>
      <c r="Q2811" s="568">
        <v>12.5</v>
      </c>
      <c r="R2811" s="547" t="s">
        <v>1645</v>
      </c>
      <c r="S2811" s="547">
        <v>12.5</v>
      </c>
      <c r="T2811" s="547">
        <v>12.5</v>
      </c>
      <c r="U2811" s="547">
        <v>12.5</v>
      </c>
      <c r="V2811" s="547">
        <v>12.5</v>
      </c>
      <c r="W2811" s="547">
        <v>12.5</v>
      </c>
      <c r="X2811" s="547">
        <v>12.5</v>
      </c>
      <c r="Y2811" s="547">
        <v>12.5</v>
      </c>
      <c r="Z2811" s="568">
        <v>12.5</v>
      </c>
      <c r="AA2811" s="568">
        <v>12.5</v>
      </c>
      <c r="AB2811" s="568">
        <v>12.5</v>
      </c>
      <c r="AC2811" s="567" t="s">
        <v>1950</v>
      </c>
      <c r="AD2811" s="568">
        <v>12.5</v>
      </c>
      <c r="AE2811" s="568">
        <v>12.5</v>
      </c>
      <c r="AF2811" s="568">
        <v>12.5</v>
      </c>
      <c r="AG2811" s="568" t="s">
        <v>1646</v>
      </c>
      <c r="AH2811" s="568" t="s">
        <v>1645</v>
      </c>
      <c r="AI2811" s="567" t="s">
        <v>2929</v>
      </c>
      <c r="AJ2811" s="568" t="s">
        <v>1645</v>
      </c>
      <c r="AK2811" s="568">
        <v>12.5</v>
      </c>
      <c r="AL2811" s="568">
        <v>12.5</v>
      </c>
      <c r="AM2811" s="568">
        <v>12.5</v>
      </c>
      <c r="AN2811" s="568" t="s">
        <v>1960</v>
      </c>
      <c r="AO2811" s="568" t="s">
        <v>3221</v>
      </c>
    </row>
    <row r="2812" spans="1:41" ht="15" customHeight="1">
      <c r="A2812" s="514" t="s">
        <v>827</v>
      </c>
      <c r="B2812" s="512" t="s">
        <v>1684</v>
      </c>
      <c r="C2812" s="576">
        <v>10</v>
      </c>
      <c r="D2812" s="577">
        <v>12</v>
      </c>
      <c r="E2812" s="568">
        <v>12</v>
      </c>
      <c r="F2812" s="568" t="s">
        <v>76</v>
      </c>
      <c r="G2812" s="568">
        <v>9.5</v>
      </c>
      <c r="H2812" s="568">
        <v>9.5</v>
      </c>
      <c r="I2812" s="568">
        <v>10.5</v>
      </c>
      <c r="J2812" s="568">
        <v>12.5</v>
      </c>
      <c r="K2812" s="568" t="s">
        <v>2929</v>
      </c>
      <c r="L2812" s="568">
        <v>12.5</v>
      </c>
      <c r="M2812" s="568">
        <v>12.5</v>
      </c>
      <c r="N2812" s="568">
        <v>12.5</v>
      </c>
      <c r="O2812" s="568">
        <v>12.5</v>
      </c>
      <c r="P2812" s="568">
        <v>12.5</v>
      </c>
      <c r="Q2812" s="568">
        <v>12.5</v>
      </c>
      <c r="R2812" s="547" t="s">
        <v>1645</v>
      </c>
      <c r="S2812" s="547">
        <v>12.5</v>
      </c>
      <c r="T2812" s="547">
        <v>12.5</v>
      </c>
      <c r="U2812" s="547">
        <v>12.5</v>
      </c>
      <c r="V2812" s="547">
        <v>12</v>
      </c>
      <c r="W2812" s="547">
        <v>12.5</v>
      </c>
      <c r="X2812" s="547">
        <v>12.5</v>
      </c>
      <c r="Y2812" s="547">
        <v>12.5</v>
      </c>
      <c r="Z2812" s="568">
        <v>12.5</v>
      </c>
      <c r="AA2812" s="568">
        <v>12.5</v>
      </c>
      <c r="AB2812" s="568">
        <v>12.5</v>
      </c>
      <c r="AC2812" s="567" t="s">
        <v>1729</v>
      </c>
      <c r="AD2812" s="568">
        <v>12.5</v>
      </c>
      <c r="AE2812" s="568">
        <v>12.5</v>
      </c>
      <c r="AF2812" s="568">
        <v>12.5</v>
      </c>
      <c r="AG2812" s="568" t="s">
        <v>1646</v>
      </c>
      <c r="AH2812" s="567" t="s">
        <v>1731</v>
      </c>
      <c r="AI2812" s="567" t="s">
        <v>2929</v>
      </c>
      <c r="AJ2812" s="568">
        <v>11</v>
      </c>
      <c r="AK2812" s="568">
        <v>12.5</v>
      </c>
      <c r="AL2812" s="568">
        <v>12.5</v>
      </c>
      <c r="AM2812" s="568">
        <v>8</v>
      </c>
      <c r="AN2812" s="568" t="s">
        <v>1664</v>
      </c>
      <c r="AO2812" s="568" t="s">
        <v>3231</v>
      </c>
    </row>
    <row r="2813" spans="1:41" ht="15" customHeight="1">
      <c r="A2813" s="514" t="s">
        <v>828</v>
      </c>
      <c r="B2813" s="512" t="s">
        <v>1685</v>
      </c>
      <c r="C2813" s="576">
        <v>10.5</v>
      </c>
      <c r="D2813" s="577">
        <v>12.5</v>
      </c>
      <c r="E2813" s="568">
        <v>12.5</v>
      </c>
      <c r="F2813" s="547" t="s">
        <v>76</v>
      </c>
      <c r="G2813" s="568">
        <v>10</v>
      </c>
      <c r="H2813" s="568">
        <v>10</v>
      </c>
      <c r="I2813" s="568">
        <v>11</v>
      </c>
      <c r="J2813" s="568">
        <v>12.5</v>
      </c>
      <c r="K2813" s="568" t="s">
        <v>3222</v>
      </c>
      <c r="L2813" s="568" t="s">
        <v>76</v>
      </c>
      <c r="M2813" s="568">
        <v>12.5</v>
      </c>
      <c r="N2813" s="568" t="s">
        <v>76</v>
      </c>
      <c r="O2813" s="568">
        <v>12.5</v>
      </c>
      <c r="P2813" s="568">
        <v>12.5</v>
      </c>
      <c r="Q2813" s="568">
        <v>12.5</v>
      </c>
      <c r="R2813" s="547">
        <v>7.75</v>
      </c>
      <c r="S2813" s="547">
        <v>11</v>
      </c>
      <c r="T2813" s="547">
        <v>12.5</v>
      </c>
      <c r="U2813" s="547" t="s">
        <v>76</v>
      </c>
      <c r="V2813" s="547">
        <v>12</v>
      </c>
      <c r="W2813" s="547">
        <v>12.5</v>
      </c>
      <c r="X2813" s="547">
        <v>11</v>
      </c>
      <c r="Y2813" s="546" t="s">
        <v>2996</v>
      </c>
      <c r="Z2813" s="567" t="s">
        <v>76</v>
      </c>
      <c r="AA2813" s="567" t="s">
        <v>76</v>
      </c>
      <c r="AB2813" s="568">
        <v>12.5</v>
      </c>
      <c r="AC2813" s="567" t="s">
        <v>1342</v>
      </c>
      <c r="AD2813" s="568">
        <v>12.5</v>
      </c>
      <c r="AE2813" s="568" t="s">
        <v>76</v>
      </c>
      <c r="AF2813" s="568">
        <v>12.5</v>
      </c>
      <c r="AG2813" s="568" t="s">
        <v>76</v>
      </c>
      <c r="AH2813" s="567" t="s">
        <v>1493</v>
      </c>
      <c r="AI2813" s="567" t="s">
        <v>3229</v>
      </c>
      <c r="AJ2813" s="568">
        <v>11</v>
      </c>
      <c r="AK2813" s="568">
        <v>12.5</v>
      </c>
      <c r="AL2813" s="568">
        <v>12.5</v>
      </c>
      <c r="AM2813" s="568">
        <v>5.5</v>
      </c>
      <c r="AN2813" s="568">
        <v>10.5</v>
      </c>
      <c r="AO2813" s="568" t="s">
        <v>3214</v>
      </c>
    </row>
    <row r="2814" spans="1:41" ht="15" customHeight="1">
      <c r="A2814" s="514" t="s">
        <v>854</v>
      </c>
      <c r="B2814" s="512" t="s">
        <v>1686</v>
      </c>
      <c r="C2814" s="576" t="s">
        <v>76</v>
      </c>
      <c r="D2814" s="577" t="s">
        <v>76</v>
      </c>
      <c r="E2814" s="568" t="s">
        <v>76</v>
      </c>
      <c r="F2814" s="568" t="s">
        <v>76</v>
      </c>
      <c r="G2814" s="568">
        <v>10</v>
      </c>
      <c r="H2814" s="568">
        <v>10</v>
      </c>
      <c r="I2814" s="568">
        <v>11.5</v>
      </c>
      <c r="J2814" s="568">
        <v>12.5</v>
      </c>
      <c r="K2814" s="568" t="s">
        <v>3227</v>
      </c>
      <c r="L2814" s="568" t="s">
        <v>76</v>
      </c>
      <c r="M2814" s="568" t="s">
        <v>76</v>
      </c>
      <c r="N2814" s="568" t="s">
        <v>76</v>
      </c>
      <c r="O2814" s="568">
        <v>12.5</v>
      </c>
      <c r="P2814" s="568" t="s">
        <v>76</v>
      </c>
      <c r="Q2814" s="568">
        <v>12.5</v>
      </c>
      <c r="R2814" s="547">
        <v>7.75</v>
      </c>
      <c r="S2814" s="547" t="s">
        <v>76</v>
      </c>
      <c r="T2814" s="547">
        <v>12.5</v>
      </c>
      <c r="U2814" s="547" t="s">
        <v>76</v>
      </c>
      <c r="V2814" s="547">
        <v>12</v>
      </c>
      <c r="W2814" s="547">
        <v>12.5</v>
      </c>
      <c r="X2814" s="547">
        <v>13</v>
      </c>
      <c r="Y2814" s="547" t="s">
        <v>76</v>
      </c>
      <c r="Z2814" s="567" t="s">
        <v>76</v>
      </c>
      <c r="AA2814" s="567" t="s">
        <v>76</v>
      </c>
      <c r="AB2814" s="568">
        <v>12.5</v>
      </c>
      <c r="AC2814" s="567" t="s">
        <v>1342</v>
      </c>
      <c r="AD2814" s="568">
        <v>12.5</v>
      </c>
      <c r="AE2814" s="568" t="s">
        <v>76</v>
      </c>
      <c r="AF2814" s="568">
        <v>11</v>
      </c>
      <c r="AG2814" s="568" t="s">
        <v>76</v>
      </c>
      <c r="AH2814" s="567" t="s">
        <v>3206</v>
      </c>
      <c r="AI2814" s="567" t="s">
        <v>2924</v>
      </c>
      <c r="AJ2814" s="568">
        <v>11</v>
      </c>
      <c r="AK2814" s="568">
        <v>12.5</v>
      </c>
      <c r="AL2814" s="568">
        <v>12.5</v>
      </c>
      <c r="AM2814" s="568" t="s">
        <v>76</v>
      </c>
      <c r="AN2814" s="568">
        <v>10.5</v>
      </c>
      <c r="AO2814" s="568" t="s">
        <v>3233</v>
      </c>
    </row>
    <row r="2815" spans="1:41" ht="15" customHeight="1">
      <c r="A2815" s="2639" t="s">
        <v>388</v>
      </c>
      <c r="B2815" s="2639"/>
      <c r="C2815" s="568"/>
      <c r="D2815" s="568"/>
      <c r="E2815" s="568"/>
      <c r="F2815" s="568"/>
      <c r="G2815" s="568"/>
      <c r="H2815" s="568"/>
      <c r="I2815" s="568"/>
      <c r="J2815" s="568"/>
      <c r="K2815" s="568"/>
      <c r="L2815" s="568"/>
      <c r="M2815" s="568"/>
      <c r="N2815" s="568"/>
      <c r="O2815" s="567" t="s">
        <v>311</v>
      </c>
      <c r="P2815" s="568"/>
      <c r="Q2815" s="567"/>
      <c r="R2815" s="547"/>
      <c r="S2815" s="547"/>
      <c r="T2815" s="547"/>
      <c r="U2815" s="547"/>
      <c r="V2815" s="547"/>
      <c r="W2815" s="547"/>
      <c r="X2815" s="546"/>
      <c r="Y2815" s="547"/>
      <c r="Z2815" s="567"/>
      <c r="AA2815" s="567"/>
      <c r="AB2815" s="568"/>
      <c r="AC2815" s="567"/>
      <c r="AD2815" s="568"/>
      <c r="AE2815" s="568"/>
      <c r="AF2815" s="568"/>
      <c r="AG2815" s="568"/>
      <c r="AH2815" s="567"/>
      <c r="AI2815" s="567"/>
      <c r="AJ2815" s="567"/>
      <c r="AK2815" s="567"/>
      <c r="AL2815" s="567"/>
      <c r="AM2815" s="567"/>
      <c r="AN2815" s="568"/>
      <c r="AO2815" s="568"/>
    </row>
    <row r="2816" spans="1:41" ht="15" customHeight="1">
      <c r="A2816" s="2639" t="s">
        <v>389</v>
      </c>
      <c r="B2816" s="2639"/>
      <c r="C2816" s="568"/>
      <c r="D2816" s="568"/>
      <c r="E2816" s="568"/>
      <c r="F2816" s="568"/>
      <c r="G2816" s="568"/>
      <c r="H2816" s="568"/>
      <c r="I2816" s="568"/>
      <c r="J2816" s="568"/>
      <c r="K2816" s="568"/>
      <c r="L2816" s="568"/>
      <c r="M2816" s="568"/>
      <c r="N2816" s="568"/>
      <c r="O2816" s="567"/>
      <c r="P2816" s="568"/>
      <c r="Q2816" s="567"/>
      <c r="R2816" s="547"/>
      <c r="S2816" s="547"/>
      <c r="T2816" s="547"/>
      <c r="U2816" s="547"/>
      <c r="V2816" s="547"/>
      <c r="W2816" s="547"/>
      <c r="X2816" s="546"/>
      <c r="Y2816" s="547"/>
      <c r="Z2816" s="567"/>
      <c r="AA2816" s="567"/>
      <c r="AB2816" s="568"/>
      <c r="AC2816" s="567"/>
      <c r="AD2816" s="568"/>
      <c r="AE2816" s="568"/>
      <c r="AF2816" s="568"/>
      <c r="AG2816" s="568"/>
      <c r="AH2816" s="567"/>
      <c r="AI2816" s="567"/>
      <c r="AJ2816" s="567"/>
      <c r="AK2816" s="567"/>
      <c r="AL2816" s="567"/>
      <c r="AM2816" s="567"/>
      <c r="AN2816" s="568"/>
      <c r="AO2816" s="568"/>
    </row>
    <row r="2817" spans="1:41" ht="15" customHeight="1">
      <c r="A2817" s="563"/>
      <c r="B2817" s="564" t="s">
        <v>390</v>
      </c>
      <c r="C2817" s="568">
        <v>11.5</v>
      </c>
      <c r="D2817" s="568">
        <v>8</v>
      </c>
      <c r="E2817" s="568">
        <v>10</v>
      </c>
      <c r="F2817" s="568">
        <v>12</v>
      </c>
      <c r="G2817" s="547" t="s">
        <v>1549</v>
      </c>
      <c r="H2817" s="568">
        <v>11.5</v>
      </c>
      <c r="I2817" s="568">
        <v>10</v>
      </c>
      <c r="J2817" s="568">
        <v>11</v>
      </c>
      <c r="K2817" s="568">
        <v>13</v>
      </c>
      <c r="L2817" s="568">
        <v>13</v>
      </c>
      <c r="M2817" s="568">
        <v>13</v>
      </c>
      <c r="N2817" s="568">
        <v>13</v>
      </c>
      <c r="O2817" s="568">
        <v>13</v>
      </c>
      <c r="P2817" s="568">
        <v>13</v>
      </c>
      <c r="Q2817" s="568">
        <v>13</v>
      </c>
      <c r="R2817" s="547">
        <v>13</v>
      </c>
      <c r="S2817" s="547">
        <v>13</v>
      </c>
      <c r="T2817" s="547">
        <v>13</v>
      </c>
      <c r="U2817" s="547">
        <v>13</v>
      </c>
      <c r="V2817" s="547">
        <v>13</v>
      </c>
      <c r="W2817" s="547">
        <v>13</v>
      </c>
      <c r="X2817" s="547">
        <v>11</v>
      </c>
      <c r="Y2817" s="547">
        <v>13</v>
      </c>
      <c r="Z2817" s="568">
        <v>13</v>
      </c>
      <c r="AA2817" s="568">
        <v>13</v>
      </c>
      <c r="AB2817" s="568">
        <v>13</v>
      </c>
      <c r="AC2817" s="568">
        <v>13</v>
      </c>
      <c r="AD2817" s="568">
        <v>13</v>
      </c>
      <c r="AE2817" s="568">
        <v>13</v>
      </c>
      <c r="AF2817" s="568">
        <v>13</v>
      </c>
      <c r="AG2817" s="568">
        <v>13</v>
      </c>
      <c r="AH2817" s="568">
        <v>13</v>
      </c>
      <c r="AI2817" s="568">
        <v>13</v>
      </c>
      <c r="AJ2817" s="568">
        <v>13</v>
      </c>
      <c r="AK2817" s="568">
        <v>13</v>
      </c>
      <c r="AL2817" s="568">
        <v>13</v>
      </c>
      <c r="AM2817" s="568">
        <v>13</v>
      </c>
      <c r="AN2817" s="568">
        <v>10</v>
      </c>
      <c r="AO2817" s="568">
        <v>13</v>
      </c>
    </row>
    <row r="2818" spans="1:41" ht="15" customHeight="1">
      <c r="A2818" s="563"/>
      <c r="B2818" s="564" t="s">
        <v>391</v>
      </c>
      <c r="C2818" s="568" t="s">
        <v>76</v>
      </c>
      <c r="D2818" s="568">
        <v>11</v>
      </c>
      <c r="E2818" s="568" t="s">
        <v>76</v>
      </c>
      <c r="F2818" s="568" t="s">
        <v>76</v>
      </c>
      <c r="G2818" s="568" t="s">
        <v>76</v>
      </c>
      <c r="H2818" s="568"/>
      <c r="I2818" s="568" t="s">
        <v>76</v>
      </c>
      <c r="J2818" s="568" t="s">
        <v>76</v>
      </c>
      <c r="K2818" s="568" t="s">
        <v>76</v>
      </c>
      <c r="L2818" s="568" t="s">
        <v>76</v>
      </c>
      <c r="M2818" s="568" t="s">
        <v>76</v>
      </c>
      <c r="N2818" s="568" t="s">
        <v>76</v>
      </c>
      <c r="O2818" s="567" t="s">
        <v>76</v>
      </c>
      <c r="P2818" s="568" t="s">
        <v>76</v>
      </c>
      <c r="Q2818" s="568" t="s">
        <v>76</v>
      </c>
      <c r="R2818" s="547"/>
      <c r="S2818" s="547" t="s">
        <v>76</v>
      </c>
      <c r="T2818" s="547" t="s">
        <v>76</v>
      </c>
      <c r="U2818" s="547" t="s">
        <v>76</v>
      </c>
      <c r="V2818" s="547" t="s">
        <v>76</v>
      </c>
      <c r="W2818" s="547" t="s">
        <v>76</v>
      </c>
      <c r="X2818" s="547">
        <v>13</v>
      </c>
      <c r="Y2818" s="547" t="s">
        <v>76</v>
      </c>
      <c r="Z2818" s="568" t="s">
        <v>76</v>
      </c>
      <c r="AA2818" s="568"/>
      <c r="AB2818" s="568" t="s">
        <v>76</v>
      </c>
      <c r="AC2818" s="568" t="s">
        <v>76</v>
      </c>
      <c r="AD2818" s="568" t="s">
        <v>76</v>
      </c>
      <c r="AE2818" s="568" t="s">
        <v>76</v>
      </c>
      <c r="AF2818" s="568" t="s">
        <v>76</v>
      </c>
      <c r="AG2818" s="568" t="s">
        <v>76</v>
      </c>
      <c r="AH2818" s="568">
        <v>13</v>
      </c>
      <c r="AI2818" s="568" t="s">
        <v>76</v>
      </c>
      <c r="AJ2818" s="568" t="s">
        <v>76</v>
      </c>
      <c r="AK2818" s="567" t="s">
        <v>76</v>
      </c>
      <c r="AL2818" s="568" t="s">
        <v>76</v>
      </c>
      <c r="AM2818" s="568"/>
      <c r="AN2818" s="568" t="s">
        <v>76</v>
      </c>
      <c r="AO2818" s="568">
        <v>13</v>
      </c>
    </row>
    <row r="2819" spans="1:41" ht="15" customHeight="1">
      <c r="A2819" s="2639" t="s">
        <v>400</v>
      </c>
      <c r="B2819" s="2639"/>
      <c r="C2819" s="568"/>
      <c r="D2819" s="568"/>
      <c r="E2819" s="568"/>
      <c r="F2819" s="568"/>
      <c r="G2819" s="568"/>
      <c r="H2819" s="568"/>
      <c r="I2819" s="568"/>
      <c r="J2819" s="568"/>
      <c r="K2819" s="568"/>
      <c r="L2819" s="568"/>
      <c r="M2819" s="568"/>
      <c r="N2819" s="568"/>
      <c r="O2819" s="567"/>
      <c r="P2819" s="568"/>
      <c r="Q2819" s="567"/>
      <c r="R2819" s="547"/>
      <c r="S2819" s="547"/>
      <c r="T2819" s="547"/>
      <c r="U2819" s="547"/>
      <c r="V2819" s="547"/>
      <c r="W2819" s="547"/>
      <c r="X2819" s="547"/>
      <c r="Y2819" s="547"/>
      <c r="Z2819" s="567"/>
      <c r="AA2819" s="567"/>
      <c r="AB2819" s="568"/>
      <c r="AC2819" s="568"/>
      <c r="AD2819" s="568"/>
      <c r="AE2819" s="568"/>
      <c r="AF2819" s="568"/>
      <c r="AG2819" s="568"/>
      <c r="AH2819" s="567"/>
      <c r="AI2819" s="568"/>
      <c r="AJ2819" s="568"/>
      <c r="AK2819" s="567"/>
      <c r="AL2819" s="568"/>
      <c r="AM2819" s="568"/>
      <c r="AN2819" s="568"/>
      <c r="AO2819" s="568"/>
    </row>
    <row r="2820" spans="1:41" ht="15" customHeight="1">
      <c r="B2820" s="564" t="s">
        <v>390</v>
      </c>
      <c r="C2820" s="568">
        <v>15</v>
      </c>
      <c r="D2820" s="568">
        <v>15.5</v>
      </c>
      <c r="E2820" s="568">
        <v>15</v>
      </c>
      <c r="F2820" s="568">
        <v>15</v>
      </c>
      <c r="G2820" s="568">
        <v>15</v>
      </c>
      <c r="H2820" s="568">
        <v>12.5</v>
      </c>
      <c r="I2820" s="568">
        <v>15</v>
      </c>
      <c r="J2820" s="568">
        <v>15</v>
      </c>
      <c r="K2820" s="568">
        <v>14</v>
      </c>
      <c r="L2820" s="568">
        <v>14</v>
      </c>
      <c r="M2820" s="568">
        <v>14</v>
      </c>
      <c r="N2820" s="568">
        <v>14</v>
      </c>
      <c r="O2820" s="568">
        <v>14</v>
      </c>
      <c r="P2820" s="568" t="s">
        <v>2455</v>
      </c>
      <c r="Q2820" s="568">
        <v>14</v>
      </c>
      <c r="R2820" s="547">
        <v>13</v>
      </c>
      <c r="S2820" s="547">
        <v>14</v>
      </c>
      <c r="T2820" s="547">
        <v>14</v>
      </c>
      <c r="U2820" s="547">
        <v>14</v>
      </c>
      <c r="V2820" s="547">
        <v>15.5</v>
      </c>
      <c r="W2820" s="547">
        <v>14</v>
      </c>
      <c r="X2820" s="547">
        <v>15.5</v>
      </c>
      <c r="Y2820" s="547">
        <v>14</v>
      </c>
      <c r="Z2820" s="568">
        <v>14</v>
      </c>
      <c r="AA2820" s="568" t="s">
        <v>1665</v>
      </c>
      <c r="AB2820" s="568">
        <v>14</v>
      </c>
      <c r="AC2820" s="568">
        <v>14</v>
      </c>
      <c r="AD2820" s="568">
        <v>14</v>
      </c>
      <c r="AE2820" s="568">
        <v>14</v>
      </c>
      <c r="AF2820" s="568">
        <v>15.5</v>
      </c>
      <c r="AG2820" s="568">
        <v>15.5</v>
      </c>
      <c r="AH2820" s="568">
        <v>14</v>
      </c>
      <c r="AI2820" s="568">
        <v>12.5</v>
      </c>
      <c r="AJ2820" s="568">
        <v>15.5</v>
      </c>
      <c r="AK2820" s="568">
        <v>14</v>
      </c>
      <c r="AL2820" s="568">
        <v>14.5</v>
      </c>
      <c r="AM2820" s="568">
        <v>14.5</v>
      </c>
      <c r="AN2820" s="568" t="s">
        <v>1669</v>
      </c>
      <c r="AO2820" s="568">
        <v>11.5</v>
      </c>
    </row>
    <row r="2821" spans="1:41" ht="15" customHeight="1">
      <c r="B2821" s="564" t="s">
        <v>391</v>
      </c>
      <c r="C2821" s="568" t="s">
        <v>76</v>
      </c>
      <c r="D2821" s="568" t="s">
        <v>76</v>
      </c>
      <c r="E2821" s="568" t="s">
        <v>76</v>
      </c>
      <c r="F2821" s="568" t="s">
        <v>76</v>
      </c>
      <c r="G2821" s="568" t="s">
        <v>76</v>
      </c>
      <c r="H2821" s="568" t="s">
        <v>76</v>
      </c>
      <c r="I2821" s="568" t="s">
        <v>76</v>
      </c>
      <c r="J2821" s="568" t="s">
        <v>76</v>
      </c>
      <c r="K2821" s="568" t="s">
        <v>76</v>
      </c>
      <c r="L2821" s="568" t="s">
        <v>76</v>
      </c>
      <c r="M2821" s="568" t="s">
        <v>76</v>
      </c>
      <c r="N2821" s="568" t="s">
        <v>76</v>
      </c>
      <c r="O2821" s="568" t="s">
        <v>76</v>
      </c>
      <c r="P2821" s="567" t="s">
        <v>76</v>
      </c>
      <c r="Q2821" s="567" t="s">
        <v>76</v>
      </c>
      <c r="R2821" s="547"/>
      <c r="S2821" s="547" t="s">
        <v>76</v>
      </c>
      <c r="T2821" s="547" t="s">
        <v>76</v>
      </c>
      <c r="U2821" s="547" t="s">
        <v>76</v>
      </c>
      <c r="V2821" s="547" t="s">
        <v>76</v>
      </c>
      <c r="W2821" s="547" t="s">
        <v>76</v>
      </c>
      <c r="X2821" s="547" t="s">
        <v>76</v>
      </c>
      <c r="Y2821" s="547" t="s">
        <v>76</v>
      </c>
      <c r="Z2821" s="568" t="s">
        <v>76</v>
      </c>
      <c r="AA2821" s="568" t="s">
        <v>76</v>
      </c>
      <c r="AB2821" s="568" t="s">
        <v>76</v>
      </c>
      <c r="AC2821" s="568" t="s">
        <v>76</v>
      </c>
      <c r="AD2821" s="568" t="s">
        <v>76</v>
      </c>
      <c r="AE2821" s="568" t="s">
        <v>76</v>
      </c>
      <c r="AF2821" s="568" t="s">
        <v>76</v>
      </c>
      <c r="AG2821" s="568"/>
      <c r="AH2821" s="568" t="s">
        <v>76</v>
      </c>
      <c r="AI2821" s="568">
        <v>14</v>
      </c>
      <c r="AJ2821" s="568" t="s">
        <v>76</v>
      </c>
      <c r="AK2821" s="567" t="s">
        <v>76</v>
      </c>
      <c r="AL2821" s="568" t="s">
        <v>76</v>
      </c>
      <c r="AM2821" s="568"/>
      <c r="AN2821" s="568" t="s">
        <v>76</v>
      </c>
      <c r="AO2821" s="568">
        <v>14</v>
      </c>
    </row>
    <row r="2822" spans="1:41" ht="15" customHeight="1">
      <c r="A2822" s="2639" t="s">
        <v>47</v>
      </c>
      <c r="B2822" s="2639"/>
      <c r="C2822" s="568"/>
      <c r="D2822" s="568"/>
      <c r="E2822" s="568"/>
      <c r="F2822" s="568"/>
      <c r="G2822" s="568"/>
      <c r="H2822" s="568"/>
      <c r="I2822" s="568"/>
      <c r="J2822" s="568"/>
      <c r="K2822" s="568"/>
      <c r="L2822" s="568"/>
      <c r="M2822" s="568"/>
      <c r="N2822" s="568"/>
      <c r="O2822" s="568"/>
      <c r="P2822" s="567"/>
      <c r="Q2822" s="567"/>
      <c r="R2822" s="547" t="s">
        <v>1285</v>
      </c>
      <c r="S2822" s="547"/>
      <c r="T2822" s="547"/>
      <c r="U2822" s="547"/>
      <c r="V2822" s="547"/>
      <c r="W2822" s="547"/>
      <c r="X2822" s="547"/>
      <c r="Y2822" s="547"/>
      <c r="Z2822" s="568"/>
      <c r="AA2822" s="568"/>
      <c r="AB2822" s="568"/>
      <c r="AC2822" s="568"/>
      <c r="AD2822" s="568"/>
      <c r="AE2822" s="568"/>
      <c r="AF2822" s="568"/>
      <c r="AG2822" s="568"/>
      <c r="AH2822" s="568"/>
      <c r="AI2822" s="568"/>
      <c r="AJ2822" s="568"/>
      <c r="AK2822" s="567"/>
      <c r="AL2822" s="568"/>
      <c r="AM2822" s="568"/>
      <c r="AN2822" s="568"/>
      <c r="AO2822" s="568"/>
    </row>
    <row r="2823" spans="1:41" ht="15" customHeight="1">
      <c r="B2823" s="564" t="s">
        <v>390</v>
      </c>
      <c r="C2823" s="568">
        <v>15</v>
      </c>
      <c r="D2823" s="547">
        <v>15.5</v>
      </c>
      <c r="E2823" s="547">
        <v>13.5</v>
      </c>
      <c r="F2823" s="568">
        <v>15</v>
      </c>
      <c r="G2823" s="547">
        <v>15</v>
      </c>
      <c r="H2823" s="568">
        <v>13</v>
      </c>
      <c r="I2823" s="568">
        <v>15</v>
      </c>
      <c r="J2823" s="568" t="s">
        <v>1538</v>
      </c>
      <c r="K2823" s="568">
        <v>18</v>
      </c>
      <c r="L2823" s="568">
        <v>14</v>
      </c>
      <c r="M2823" s="568">
        <v>15.5</v>
      </c>
      <c r="N2823" s="568">
        <v>15.5</v>
      </c>
      <c r="O2823" s="568">
        <v>14</v>
      </c>
      <c r="P2823" s="568">
        <v>15.5</v>
      </c>
      <c r="Q2823" s="570">
        <v>14</v>
      </c>
      <c r="R2823" s="547">
        <v>14.5</v>
      </c>
      <c r="S2823" s="547">
        <v>14</v>
      </c>
      <c r="T2823" s="547" t="s">
        <v>1648</v>
      </c>
      <c r="U2823" s="547">
        <v>14</v>
      </c>
      <c r="V2823" s="547">
        <v>17</v>
      </c>
      <c r="W2823" s="547">
        <v>18.5</v>
      </c>
      <c r="X2823" s="547">
        <v>14.5</v>
      </c>
      <c r="Y2823" s="547">
        <v>16</v>
      </c>
      <c r="Z2823" s="568">
        <v>15.5</v>
      </c>
      <c r="AA2823" s="568" t="s">
        <v>1665</v>
      </c>
      <c r="AB2823" s="568">
        <v>14</v>
      </c>
      <c r="AC2823" s="568">
        <v>18</v>
      </c>
      <c r="AD2823" s="568">
        <v>17</v>
      </c>
      <c r="AE2823" s="568">
        <v>14</v>
      </c>
      <c r="AF2823" s="568">
        <v>14</v>
      </c>
      <c r="AG2823" s="568">
        <v>17</v>
      </c>
      <c r="AH2823" s="568">
        <v>15</v>
      </c>
      <c r="AI2823" s="568">
        <v>18.5</v>
      </c>
      <c r="AJ2823" s="568">
        <v>17</v>
      </c>
      <c r="AK2823" s="568">
        <v>15.5</v>
      </c>
      <c r="AL2823" s="568">
        <v>14.5</v>
      </c>
      <c r="AM2823" s="568" t="s">
        <v>76</v>
      </c>
      <c r="AN2823" s="568" t="s">
        <v>1550</v>
      </c>
      <c r="AO2823" s="568">
        <v>13</v>
      </c>
    </row>
    <row r="2824" spans="1:41" ht="15" customHeight="1">
      <c r="B2824" s="564" t="s">
        <v>391</v>
      </c>
      <c r="C2824" s="568" t="s">
        <v>76</v>
      </c>
      <c r="D2824" s="568" t="s">
        <v>76</v>
      </c>
      <c r="E2824" s="568" t="s">
        <v>76</v>
      </c>
      <c r="F2824" s="568" t="s">
        <v>76</v>
      </c>
      <c r="G2824" s="568" t="s">
        <v>76</v>
      </c>
      <c r="H2824" s="568" t="s">
        <v>76</v>
      </c>
      <c r="I2824" s="568" t="s">
        <v>76</v>
      </c>
      <c r="J2824" s="568" t="s">
        <v>76</v>
      </c>
      <c r="K2824" s="568" t="s">
        <v>76</v>
      </c>
      <c r="L2824" s="568" t="s">
        <v>76</v>
      </c>
      <c r="M2824" s="568" t="s">
        <v>76</v>
      </c>
      <c r="N2824" s="568" t="s">
        <v>76</v>
      </c>
      <c r="O2824" s="568" t="s">
        <v>76</v>
      </c>
      <c r="P2824" s="567" t="s">
        <v>76</v>
      </c>
      <c r="Q2824" s="567" t="s">
        <v>76</v>
      </c>
      <c r="R2824" s="547" t="s">
        <v>76</v>
      </c>
      <c r="S2824" s="547" t="s">
        <v>76</v>
      </c>
      <c r="T2824" s="547" t="s">
        <v>76</v>
      </c>
      <c r="U2824" s="547" t="s">
        <v>76</v>
      </c>
      <c r="V2824" s="547">
        <v>17</v>
      </c>
      <c r="W2824" s="547" t="s">
        <v>76</v>
      </c>
      <c r="X2824" s="547" t="s">
        <v>76</v>
      </c>
      <c r="Y2824" s="547" t="s">
        <v>76</v>
      </c>
      <c r="Z2824" s="568" t="s">
        <v>76</v>
      </c>
      <c r="AA2824" s="568" t="s">
        <v>76</v>
      </c>
      <c r="AB2824" s="568" t="s">
        <v>76</v>
      </c>
      <c r="AC2824" s="568">
        <v>21</v>
      </c>
      <c r="AD2824" s="568" t="s">
        <v>76</v>
      </c>
      <c r="AE2824" s="568" t="s">
        <v>76</v>
      </c>
      <c r="AF2824" s="568" t="s">
        <v>76</v>
      </c>
      <c r="AG2824" s="568" t="s">
        <v>76</v>
      </c>
      <c r="AH2824" s="568" t="s">
        <v>76</v>
      </c>
      <c r="AI2824" s="568" t="s">
        <v>76</v>
      </c>
      <c r="AJ2824" s="568" t="s">
        <v>76</v>
      </c>
      <c r="AK2824" s="567" t="s">
        <v>76</v>
      </c>
      <c r="AL2824" s="568" t="s">
        <v>76</v>
      </c>
      <c r="AM2824" s="568" t="s">
        <v>76</v>
      </c>
      <c r="AN2824" s="568" t="s">
        <v>76</v>
      </c>
      <c r="AO2824" s="568">
        <v>16</v>
      </c>
    </row>
    <row r="2825" spans="1:41" ht="15" customHeight="1">
      <c r="A2825" s="2639" t="s">
        <v>407</v>
      </c>
      <c r="B2825" s="2639"/>
      <c r="C2825" s="568"/>
      <c r="D2825" s="568"/>
      <c r="E2825" s="568"/>
      <c r="F2825" s="568"/>
      <c r="G2825" s="568"/>
      <c r="H2825" s="568"/>
      <c r="I2825" s="568"/>
      <c r="J2825" s="568"/>
      <c r="K2825" s="568"/>
      <c r="L2825" s="568"/>
      <c r="M2825" s="568"/>
      <c r="N2825" s="568"/>
      <c r="O2825" s="568"/>
      <c r="P2825" s="567"/>
      <c r="Q2825" s="567"/>
      <c r="R2825" s="547"/>
      <c r="S2825" s="547"/>
      <c r="T2825" s="547"/>
      <c r="U2825" s="547"/>
      <c r="V2825" s="547"/>
      <c r="W2825" s="547"/>
      <c r="X2825" s="547"/>
      <c r="Y2825" s="547"/>
      <c r="Z2825" s="567"/>
      <c r="AA2825" s="567"/>
      <c r="AB2825" s="568"/>
      <c r="AC2825" s="571"/>
      <c r="AD2825" s="568"/>
      <c r="AE2825" s="568"/>
      <c r="AF2825" s="568"/>
      <c r="AG2825" s="568"/>
      <c r="AH2825" s="568"/>
      <c r="AI2825" s="568"/>
      <c r="AJ2825" s="568"/>
      <c r="AK2825" s="567"/>
      <c r="AL2825" s="568"/>
      <c r="AM2825" s="568"/>
      <c r="AN2825" s="568"/>
      <c r="AO2825" s="568"/>
    </row>
    <row r="2826" spans="1:41" s="581" customFormat="1" ht="15" customHeight="1">
      <c r="A2826" s="565" t="s">
        <v>856</v>
      </c>
      <c r="B2826" s="580" t="s">
        <v>1258</v>
      </c>
      <c r="C2826" s="547"/>
      <c r="D2826" s="547"/>
      <c r="E2826" s="547"/>
      <c r="F2826" s="547"/>
      <c r="G2826" s="547"/>
      <c r="H2826" s="547"/>
      <c r="I2826" s="547"/>
      <c r="J2826" s="547"/>
      <c r="K2826" s="547"/>
      <c r="L2826" s="547"/>
      <c r="M2826" s="547"/>
      <c r="N2826" s="547"/>
      <c r="O2826" s="547"/>
      <c r="P2826" s="546"/>
      <c r="Q2826" s="546"/>
      <c r="R2826" s="547"/>
      <c r="S2826" s="547"/>
      <c r="T2826" s="547"/>
      <c r="U2826" s="547"/>
      <c r="V2826" s="547"/>
      <c r="W2826" s="547"/>
      <c r="X2826" s="547"/>
      <c r="Y2826" s="547"/>
      <c r="Z2826" s="546"/>
      <c r="AA2826" s="546"/>
      <c r="AB2826" s="547"/>
      <c r="AC2826" s="547"/>
      <c r="AD2826" s="547"/>
      <c r="AE2826" s="547"/>
      <c r="AF2826" s="547"/>
      <c r="AG2826" s="547"/>
      <c r="AH2826" s="547"/>
      <c r="AI2826" s="547"/>
      <c r="AJ2826" s="547"/>
      <c r="AK2826" s="546"/>
      <c r="AL2826" s="547"/>
      <c r="AM2826" s="547"/>
      <c r="AN2826" s="547"/>
      <c r="AO2826" s="547"/>
    </row>
    <row r="2827" spans="1:41" ht="15" customHeight="1">
      <c r="A2827" s="565"/>
      <c r="B2827" s="564" t="s">
        <v>401</v>
      </c>
      <c r="C2827" s="568">
        <v>15.5</v>
      </c>
      <c r="D2827" s="568">
        <v>16</v>
      </c>
      <c r="E2827" s="547">
        <v>15.5</v>
      </c>
      <c r="F2827" s="568">
        <v>16</v>
      </c>
      <c r="G2827" s="568">
        <v>15.5</v>
      </c>
      <c r="H2827" s="568">
        <v>13.5</v>
      </c>
      <c r="I2827" s="568">
        <v>16</v>
      </c>
      <c r="J2827" s="568">
        <v>16</v>
      </c>
      <c r="K2827" s="568">
        <v>14</v>
      </c>
      <c r="L2827" s="568">
        <v>14</v>
      </c>
      <c r="M2827" s="568">
        <v>14</v>
      </c>
      <c r="N2827" s="568">
        <v>16.5</v>
      </c>
      <c r="O2827" s="568">
        <v>14</v>
      </c>
      <c r="P2827" s="568" t="s">
        <v>2455</v>
      </c>
      <c r="Q2827" s="568">
        <v>14</v>
      </c>
      <c r="R2827" s="547">
        <v>14.5</v>
      </c>
      <c r="S2827" s="547">
        <v>14</v>
      </c>
      <c r="T2827" s="547">
        <v>14</v>
      </c>
      <c r="U2827" s="547">
        <v>14</v>
      </c>
      <c r="V2827" s="547">
        <v>15.5</v>
      </c>
      <c r="W2827" s="547">
        <v>14</v>
      </c>
      <c r="X2827" s="547">
        <v>15.5</v>
      </c>
      <c r="Y2827" s="547">
        <v>14</v>
      </c>
      <c r="Z2827" s="568">
        <v>14</v>
      </c>
      <c r="AA2827" s="579" t="s">
        <v>1668</v>
      </c>
      <c r="AB2827" s="568">
        <v>14</v>
      </c>
      <c r="AC2827" s="568">
        <v>14</v>
      </c>
      <c r="AD2827" s="568">
        <v>14</v>
      </c>
      <c r="AE2827" s="568">
        <v>14</v>
      </c>
      <c r="AF2827" s="568">
        <v>14</v>
      </c>
      <c r="AG2827" s="568">
        <v>15.5</v>
      </c>
      <c r="AH2827" s="568">
        <v>14</v>
      </c>
      <c r="AI2827" s="568">
        <v>12.5</v>
      </c>
      <c r="AJ2827" s="568">
        <v>15.5</v>
      </c>
      <c r="AK2827" s="568">
        <v>14</v>
      </c>
      <c r="AL2827" s="568">
        <v>14.5</v>
      </c>
      <c r="AM2827" s="568">
        <v>14</v>
      </c>
      <c r="AN2827" s="568">
        <v>13</v>
      </c>
      <c r="AO2827" s="568">
        <v>11.5</v>
      </c>
    </row>
    <row r="2828" spans="1:41" ht="15" customHeight="1">
      <c r="A2828" s="565"/>
      <c r="B2828" s="564" t="s">
        <v>402</v>
      </c>
      <c r="C2828" s="568" t="s">
        <v>76</v>
      </c>
      <c r="D2828" s="568" t="s">
        <v>76</v>
      </c>
      <c r="E2828" s="568" t="s">
        <v>76</v>
      </c>
      <c r="F2828" s="568" t="s">
        <v>76</v>
      </c>
      <c r="G2828" s="568" t="s">
        <v>76</v>
      </c>
      <c r="H2828" s="568" t="s">
        <v>76</v>
      </c>
      <c r="I2828" s="568" t="s">
        <v>76</v>
      </c>
      <c r="J2828" s="568" t="s">
        <v>76</v>
      </c>
      <c r="K2828" s="568" t="s">
        <v>76</v>
      </c>
      <c r="L2828" s="568"/>
      <c r="M2828" s="568" t="s">
        <v>76</v>
      </c>
      <c r="N2828" s="568" t="s">
        <v>76</v>
      </c>
      <c r="O2828" s="568" t="s">
        <v>76</v>
      </c>
      <c r="P2828" s="567" t="s">
        <v>76</v>
      </c>
      <c r="Q2828" s="567" t="s">
        <v>76</v>
      </c>
      <c r="R2828" s="547" t="s">
        <v>76</v>
      </c>
      <c r="S2828" s="547" t="s">
        <v>76</v>
      </c>
      <c r="T2828" s="547" t="s">
        <v>76</v>
      </c>
      <c r="U2828" s="547" t="s">
        <v>76</v>
      </c>
      <c r="V2828" s="547" t="s">
        <v>76</v>
      </c>
      <c r="W2828" s="547" t="s">
        <v>76</v>
      </c>
      <c r="X2828" s="547" t="s">
        <v>76</v>
      </c>
      <c r="Y2828" s="547" t="s">
        <v>76</v>
      </c>
      <c r="Z2828" s="568" t="s">
        <v>76</v>
      </c>
      <c r="AA2828" s="568" t="s">
        <v>76</v>
      </c>
      <c r="AB2828" s="567" t="s">
        <v>76</v>
      </c>
      <c r="AC2828" s="568" t="s">
        <v>76</v>
      </c>
      <c r="AD2828" s="568" t="s">
        <v>76</v>
      </c>
      <c r="AE2828" s="568" t="s">
        <v>76</v>
      </c>
      <c r="AF2828" s="568" t="s">
        <v>76</v>
      </c>
      <c r="AG2828" s="568" t="s">
        <v>76</v>
      </c>
      <c r="AH2828" s="568" t="s">
        <v>76</v>
      </c>
      <c r="AI2828" s="568">
        <v>14</v>
      </c>
      <c r="AJ2828" s="568" t="s">
        <v>76</v>
      </c>
      <c r="AK2828" s="567" t="s">
        <v>76</v>
      </c>
      <c r="AL2828" s="568" t="s">
        <v>76</v>
      </c>
      <c r="AM2828" s="568">
        <v>14</v>
      </c>
      <c r="AN2828" s="568" t="s">
        <v>76</v>
      </c>
      <c r="AO2828" s="568">
        <v>14</v>
      </c>
    </row>
    <row r="2829" spans="1:41" ht="15" customHeight="1">
      <c r="A2829" s="565" t="s">
        <v>1085</v>
      </c>
      <c r="B2829" s="701" t="s">
        <v>1259</v>
      </c>
      <c r="C2829" s="568"/>
      <c r="D2829" s="568"/>
      <c r="E2829" s="568"/>
      <c r="F2829" s="568"/>
      <c r="G2829" s="568"/>
      <c r="H2829" s="568"/>
      <c r="I2829" s="568"/>
      <c r="J2829" s="568"/>
      <c r="K2829" s="568"/>
      <c r="L2829" s="568"/>
      <c r="M2829" s="568"/>
      <c r="N2829" s="568"/>
      <c r="O2829" s="568"/>
      <c r="P2829" s="567"/>
      <c r="Q2829" s="567"/>
      <c r="R2829" s="547"/>
      <c r="S2829" s="547"/>
      <c r="T2829" s="547"/>
      <c r="U2829" s="547"/>
      <c r="V2829" s="547"/>
      <c r="W2829" s="547"/>
      <c r="X2829" s="547"/>
      <c r="Y2829" s="547"/>
      <c r="Z2829" s="568"/>
      <c r="AA2829" s="568"/>
      <c r="AB2829" s="567"/>
      <c r="AC2829" s="568"/>
      <c r="AD2829" s="568"/>
      <c r="AE2829" s="568"/>
      <c r="AF2829" s="568"/>
      <c r="AG2829" s="568"/>
      <c r="AH2829" s="568"/>
      <c r="AI2829" s="568"/>
      <c r="AJ2829" s="568"/>
      <c r="AK2829" s="567"/>
      <c r="AL2829" s="568"/>
      <c r="AM2829" s="568"/>
      <c r="AN2829" s="568"/>
      <c r="AO2829" s="568"/>
    </row>
    <row r="2830" spans="1:41" ht="15" customHeight="1">
      <c r="B2830" s="564" t="s">
        <v>401</v>
      </c>
      <c r="C2830" s="568">
        <v>15.5</v>
      </c>
      <c r="D2830" s="568">
        <v>16</v>
      </c>
      <c r="E2830" s="568">
        <v>15.5</v>
      </c>
      <c r="F2830" s="568">
        <v>16</v>
      </c>
      <c r="G2830" s="568">
        <v>15.5</v>
      </c>
      <c r="H2830" s="568">
        <v>13.5</v>
      </c>
      <c r="I2830" s="568">
        <v>16</v>
      </c>
      <c r="J2830" s="547" t="s">
        <v>1907</v>
      </c>
      <c r="K2830" s="568">
        <v>17.5</v>
      </c>
      <c r="L2830" s="568">
        <v>16</v>
      </c>
      <c r="M2830" s="568">
        <v>15.5</v>
      </c>
      <c r="N2830" s="568">
        <v>17.5</v>
      </c>
      <c r="O2830" s="568">
        <v>14</v>
      </c>
      <c r="P2830" s="568">
        <v>15.5</v>
      </c>
      <c r="Q2830" s="568">
        <v>14</v>
      </c>
      <c r="R2830" s="547">
        <v>14.5</v>
      </c>
      <c r="S2830" s="547">
        <v>15.5</v>
      </c>
      <c r="T2830" s="547" t="s">
        <v>1648</v>
      </c>
      <c r="U2830" s="547" t="s">
        <v>76</v>
      </c>
      <c r="V2830" s="547">
        <v>17</v>
      </c>
      <c r="W2830" s="547">
        <v>14</v>
      </c>
      <c r="X2830" s="547">
        <v>15.5</v>
      </c>
      <c r="Y2830" s="547">
        <v>16</v>
      </c>
      <c r="Z2830" s="568">
        <v>15.5</v>
      </c>
      <c r="AA2830" s="568" t="s">
        <v>3000</v>
      </c>
      <c r="AB2830" s="568">
        <v>14</v>
      </c>
      <c r="AC2830" s="568">
        <v>18</v>
      </c>
      <c r="AD2830" s="568">
        <v>17</v>
      </c>
      <c r="AE2830" s="568">
        <v>16.5</v>
      </c>
      <c r="AF2830" s="568">
        <v>14</v>
      </c>
      <c r="AG2830" s="568">
        <v>17.5</v>
      </c>
      <c r="AH2830" s="568">
        <v>15</v>
      </c>
      <c r="AI2830" s="568">
        <v>18</v>
      </c>
      <c r="AJ2830" s="568">
        <v>15.5</v>
      </c>
      <c r="AK2830" s="568">
        <v>15.5</v>
      </c>
      <c r="AL2830" s="568">
        <v>14.5</v>
      </c>
      <c r="AM2830" s="568" t="s">
        <v>76</v>
      </c>
      <c r="AN2830" s="568" t="s">
        <v>1868</v>
      </c>
      <c r="AO2830" s="568">
        <v>13</v>
      </c>
    </row>
    <row r="2831" spans="1:41" ht="15" customHeight="1">
      <c r="B2831" s="564" t="s">
        <v>402</v>
      </c>
      <c r="C2831" s="568" t="s">
        <v>76</v>
      </c>
      <c r="D2831" s="568" t="s">
        <v>76</v>
      </c>
      <c r="E2831" s="568" t="s">
        <v>76</v>
      </c>
      <c r="F2831" s="568" t="s">
        <v>76</v>
      </c>
      <c r="G2831" s="568" t="s">
        <v>76</v>
      </c>
      <c r="H2831" s="568" t="s">
        <v>76</v>
      </c>
      <c r="I2831" s="568" t="s">
        <v>76</v>
      </c>
      <c r="J2831" s="568" t="s">
        <v>76</v>
      </c>
      <c r="K2831" s="568" t="s">
        <v>76</v>
      </c>
      <c r="L2831" s="568" t="s">
        <v>76</v>
      </c>
      <c r="M2831" s="568" t="s">
        <v>76</v>
      </c>
      <c r="N2831" s="568" t="s">
        <v>76</v>
      </c>
      <c r="O2831" s="568" t="s">
        <v>76</v>
      </c>
      <c r="P2831" s="568" t="s">
        <v>76</v>
      </c>
      <c r="Q2831" s="568" t="s">
        <v>76</v>
      </c>
      <c r="R2831" s="547" t="s">
        <v>76</v>
      </c>
      <c r="S2831" s="547" t="s">
        <v>76</v>
      </c>
      <c r="T2831" s="547" t="s">
        <v>76</v>
      </c>
      <c r="U2831" s="547" t="s">
        <v>76</v>
      </c>
      <c r="V2831" s="547">
        <v>17</v>
      </c>
      <c r="W2831" s="547" t="s">
        <v>76</v>
      </c>
      <c r="X2831" s="547" t="s">
        <v>76</v>
      </c>
      <c r="Y2831" s="547" t="s">
        <v>76</v>
      </c>
      <c r="Z2831" s="568" t="s">
        <v>76</v>
      </c>
      <c r="AA2831" s="568" t="s">
        <v>76</v>
      </c>
      <c r="AB2831" s="568" t="s">
        <v>76</v>
      </c>
      <c r="AC2831" s="568">
        <v>21</v>
      </c>
      <c r="AD2831" s="568" t="s">
        <v>76</v>
      </c>
      <c r="AE2831" s="568" t="s">
        <v>76</v>
      </c>
      <c r="AF2831" s="568" t="s">
        <v>76</v>
      </c>
      <c r="AG2831" s="568" t="s">
        <v>76</v>
      </c>
      <c r="AH2831" s="568" t="s">
        <v>76</v>
      </c>
      <c r="AI2831" s="568" t="s">
        <v>76</v>
      </c>
      <c r="AJ2831" s="568" t="s">
        <v>76</v>
      </c>
      <c r="AK2831" s="568" t="s">
        <v>76</v>
      </c>
      <c r="AL2831" s="568" t="s">
        <v>76</v>
      </c>
      <c r="AM2831" s="568" t="s">
        <v>76</v>
      </c>
      <c r="AN2831" s="568" t="s">
        <v>76</v>
      </c>
      <c r="AO2831" s="568">
        <v>16</v>
      </c>
    </row>
    <row r="2832" spans="1:41" ht="15" customHeight="1">
      <c r="A2832" s="2639" t="s">
        <v>211</v>
      </c>
      <c r="B2832" s="2639"/>
      <c r="C2832" s="568">
        <v>7</v>
      </c>
      <c r="D2832" s="568">
        <v>7</v>
      </c>
      <c r="E2832" s="568">
        <v>7</v>
      </c>
      <c r="F2832" s="568">
        <v>7</v>
      </c>
      <c r="G2832" s="568">
        <v>7</v>
      </c>
      <c r="H2832" s="568">
        <v>7</v>
      </c>
      <c r="I2832" s="568">
        <v>7</v>
      </c>
      <c r="J2832" s="568">
        <v>7</v>
      </c>
      <c r="K2832" s="568">
        <v>7</v>
      </c>
      <c r="L2832" s="568">
        <v>7</v>
      </c>
      <c r="M2832" s="568">
        <v>7</v>
      </c>
      <c r="N2832" s="568">
        <v>7</v>
      </c>
      <c r="O2832" s="568">
        <v>7</v>
      </c>
      <c r="P2832" s="568">
        <v>7</v>
      </c>
      <c r="Q2832" s="568">
        <v>7</v>
      </c>
      <c r="R2832" s="547">
        <v>7</v>
      </c>
      <c r="S2832" s="547">
        <v>7</v>
      </c>
      <c r="T2832" s="547">
        <v>7</v>
      </c>
      <c r="U2832" s="547">
        <v>7</v>
      </c>
      <c r="V2832" s="547">
        <v>7</v>
      </c>
      <c r="W2832" s="547">
        <v>7</v>
      </c>
      <c r="X2832" s="547">
        <v>7</v>
      </c>
      <c r="Y2832" s="547">
        <v>7</v>
      </c>
      <c r="Z2832" s="568">
        <v>7</v>
      </c>
      <c r="AA2832" s="568">
        <v>7</v>
      </c>
      <c r="AB2832" s="568">
        <v>7</v>
      </c>
      <c r="AC2832" s="568">
        <v>7</v>
      </c>
      <c r="AD2832" s="568">
        <v>7</v>
      </c>
      <c r="AE2832" s="568">
        <v>7</v>
      </c>
      <c r="AF2832" s="568">
        <v>7</v>
      </c>
      <c r="AG2832" s="568">
        <v>7</v>
      </c>
      <c r="AH2832" s="568">
        <v>7</v>
      </c>
      <c r="AI2832" s="568">
        <v>7</v>
      </c>
      <c r="AJ2832" s="568">
        <v>7</v>
      </c>
      <c r="AK2832" s="568">
        <v>7</v>
      </c>
      <c r="AL2832" s="568">
        <v>7</v>
      </c>
      <c r="AM2832" s="568">
        <v>7</v>
      </c>
      <c r="AN2832" s="568">
        <v>7</v>
      </c>
      <c r="AO2832" s="568" t="s">
        <v>76</v>
      </c>
    </row>
    <row r="2833" spans="1:41" ht="15" customHeight="1">
      <c r="A2833" s="2639" t="s">
        <v>408</v>
      </c>
      <c r="B2833" s="2639"/>
      <c r="C2833" s="568"/>
      <c r="D2833" s="568"/>
      <c r="E2833" s="568"/>
      <c r="F2833" s="568"/>
      <c r="G2833" s="568"/>
      <c r="H2833" s="568"/>
      <c r="I2833" s="568"/>
      <c r="J2833" s="568"/>
      <c r="K2833" s="568"/>
      <c r="L2833" s="568"/>
      <c r="M2833" s="568"/>
      <c r="N2833" s="568"/>
      <c r="O2833" s="568"/>
      <c r="P2833" s="567"/>
      <c r="Q2833" s="567"/>
      <c r="R2833" s="547"/>
      <c r="S2833" s="547"/>
      <c r="T2833" s="547"/>
      <c r="U2833" s="547"/>
      <c r="V2833" s="547"/>
      <c r="W2833" s="546"/>
      <c r="X2833" s="546"/>
      <c r="Y2833" s="547"/>
      <c r="Z2833" s="567"/>
      <c r="AA2833" s="567"/>
      <c r="AB2833" s="567"/>
      <c r="AC2833" s="567"/>
      <c r="AD2833" s="568"/>
      <c r="AE2833" s="568"/>
      <c r="AF2833" s="568"/>
      <c r="AG2833" s="568"/>
      <c r="AH2833" s="568"/>
      <c r="AI2833" s="568"/>
      <c r="AJ2833" s="568"/>
      <c r="AK2833" s="567"/>
      <c r="AL2833" s="568"/>
      <c r="AM2833" s="568"/>
      <c r="AN2833" s="568"/>
      <c r="AO2833" s="568"/>
    </row>
    <row r="2834" spans="1:41" ht="15" customHeight="1">
      <c r="B2834" s="564" t="s">
        <v>390</v>
      </c>
      <c r="C2834" s="568">
        <v>14</v>
      </c>
      <c r="D2834" s="568">
        <v>16</v>
      </c>
      <c r="E2834" s="547">
        <v>15.5</v>
      </c>
      <c r="F2834" s="568">
        <v>16</v>
      </c>
      <c r="G2834" s="568" t="s">
        <v>1868</v>
      </c>
      <c r="H2834" s="568">
        <v>14</v>
      </c>
      <c r="I2834" s="568">
        <v>16</v>
      </c>
      <c r="J2834" s="547">
        <v>18</v>
      </c>
      <c r="K2834" s="568">
        <v>17</v>
      </c>
      <c r="L2834" s="568" t="s">
        <v>1908</v>
      </c>
      <c r="M2834" s="568">
        <v>15.5</v>
      </c>
      <c r="N2834" s="568">
        <v>17.5</v>
      </c>
      <c r="O2834" s="568">
        <v>16.5</v>
      </c>
      <c r="P2834" s="568" t="s">
        <v>2455</v>
      </c>
      <c r="Q2834" s="568">
        <v>15</v>
      </c>
      <c r="R2834" s="547">
        <v>14.5</v>
      </c>
      <c r="S2834" s="547">
        <v>16.5</v>
      </c>
      <c r="T2834" s="547" t="s">
        <v>1872</v>
      </c>
      <c r="U2834" s="547">
        <v>14</v>
      </c>
      <c r="V2834" s="547">
        <v>15.5</v>
      </c>
      <c r="W2834" s="547">
        <v>16.5</v>
      </c>
      <c r="X2834" s="547">
        <v>15.5</v>
      </c>
      <c r="Y2834" s="547">
        <v>15.5</v>
      </c>
      <c r="Z2834" s="568">
        <v>15</v>
      </c>
      <c r="AA2834" s="568" t="s">
        <v>1909</v>
      </c>
      <c r="AB2834" s="568">
        <v>16.5</v>
      </c>
      <c r="AC2834" s="568">
        <v>12.5</v>
      </c>
      <c r="AD2834" s="568">
        <v>15.5</v>
      </c>
      <c r="AE2834" s="568">
        <v>16.5</v>
      </c>
      <c r="AF2834" s="568">
        <v>15.5</v>
      </c>
      <c r="AG2834" s="568">
        <v>18</v>
      </c>
      <c r="AH2834" s="568">
        <v>14.5</v>
      </c>
      <c r="AI2834" s="568">
        <v>12.5</v>
      </c>
      <c r="AJ2834" s="568">
        <v>17</v>
      </c>
      <c r="AK2834" s="568">
        <v>14</v>
      </c>
      <c r="AL2834" s="568">
        <v>15.5</v>
      </c>
      <c r="AM2834" s="568">
        <v>14</v>
      </c>
      <c r="AN2834" s="568" t="s">
        <v>1863</v>
      </c>
      <c r="AO2834" s="568">
        <v>11.5</v>
      </c>
    </row>
    <row r="2835" spans="1:41" ht="15" customHeight="1">
      <c r="B2835" s="564" t="s">
        <v>391</v>
      </c>
      <c r="C2835" s="568" t="s">
        <v>76</v>
      </c>
      <c r="D2835" s="568" t="s">
        <v>76</v>
      </c>
      <c r="E2835" s="568" t="s">
        <v>76</v>
      </c>
      <c r="F2835" s="568" t="s">
        <v>76</v>
      </c>
      <c r="G2835" s="568" t="s">
        <v>76</v>
      </c>
      <c r="H2835" s="568" t="s">
        <v>76</v>
      </c>
      <c r="I2835" s="568" t="s">
        <v>76</v>
      </c>
      <c r="J2835" s="568" t="s">
        <v>76</v>
      </c>
      <c r="K2835" s="568">
        <v>18</v>
      </c>
      <c r="L2835" s="568" t="s">
        <v>76</v>
      </c>
      <c r="M2835" s="568" t="s">
        <v>76</v>
      </c>
      <c r="N2835" s="568" t="s">
        <v>76</v>
      </c>
      <c r="O2835" s="568" t="s">
        <v>76</v>
      </c>
      <c r="P2835" s="567" t="s">
        <v>76</v>
      </c>
      <c r="Q2835" s="567" t="s">
        <v>76</v>
      </c>
      <c r="R2835" s="547"/>
      <c r="S2835" s="547" t="s">
        <v>76</v>
      </c>
      <c r="T2835" s="547" t="s">
        <v>76</v>
      </c>
      <c r="U2835" s="547">
        <v>16</v>
      </c>
      <c r="V2835" s="547" t="s">
        <v>76</v>
      </c>
      <c r="W2835" s="546" t="s">
        <v>76</v>
      </c>
      <c r="X2835" s="546" t="s">
        <v>76</v>
      </c>
      <c r="Y2835" s="546" t="s">
        <v>76</v>
      </c>
      <c r="Z2835" s="568" t="s">
        <v>76</v>
      </c>
      <c r="AA2835" s="568" t="s">
        <v>76</v>
      </c>
      <c r="AB2835" s="567" t="s">
        <v>76</v>
      </c>
      <c r="AC2835" s="568">
        <v>15.5</v>
      </c>
      <c r="AD2835" s="568" t="s">
        <v>76</v>
      </c>
      <c r="AE2835" s="568" t="s">
        <v>76</v>
      </c>
      <c r="AF2835" s="568" t="s">
        <v>76</v>
      </c>
      <c r="AG2835" s="568" t="s">
        <v>76</v>
      </c>
      <c r="AH2835" s="568" t="s">
        <v>76</v>
      </c>
      <c r="AI2835" s="568">
        <v>14</v>
      </c>
      <c r="AJ2835" s="568" t="s">
        <v>76</v>
      </c>
      <c r="AK2835" s="567" t="s">
        <v>76</v>
      </c>
      <c r="AL2835" s="568" t="s">
        <v>76</v>
      </c>
      <c r="AM2835" s="568">
        <v>14.5</v>
      </c>
      <c r="AN2835" s="568" t="s">
        <v>76</v>
      </c>
      <c r="AO2835" s="568">
        <v>14</v>
      </c>
    </row>
    <row r="2836" spans="1:41" ht="15" customHeight="1">
      <c r="A2836" s="2639" t="s">
        <v>409</v>
      </c>
      <c r="B2836" s="2639"/>
      <c r="C2836" s="568"/>
      <c r="D2836" s="568"/>
      <c r="E2836" s="568"/>
      <c r="F2836" s="568"/>
      <c r="G2836" s="568"/>
      <c r="H2836" s="568"/>
      <c r="I2836" s="568"/>
      <c r="J2836" s="568"/>
      <c r="K2836" s="568"/>
      <c r="L2836" s="568"/>
      <c r="M2836" s="568"/>
      <c r="N2836" s="568"/>
      <c r="O2836" s="568"/>
      <c r="P2836" s="567"/>
      <c r="Q2836" s="567"/>
      <c r="R2836" s="547"/>
      <c r="S2836" s="547"/>
      <c r="T2836" s="547"/>
      <c r="U2836" s="547"/>
      <c r="V2836" s="547"/>
      <c r="W2836" s="546"/>
      <c r="X2836" s="546"/>
      <c r="Y2836" s="546"/>
      <c r="Z2836" s="568"/>
      <c r="AA2836" s="568"/>
      <c r="AB2836" s="567"/>
      <c r="AC2836" s="568"/>
      <c r="AD2836" s="568"/>
      <c r="AE2836" s="568"/>
      <c r="AF2836" s="568"/>
      <c r="AG2836" s="568"/>
      <c r="AH2836" s="568"/>
      <c r="AI2836" s="568"/>
      <c r="AJ2836" s="568"/>
      <c r="AK2836" s="567" t="s">
        <v>1285</v>
      </c>
      <c r="AL2836" s="568"/>
      <c r="AM2836" s="568"/>
      <c r="AN2836" s="568"/>
      <c r="AO2836" s="568"/>
    </row>
    <row r="2837" spans="1:41" ht="15" customHeight="1">
      <c r="B2837" s="564" t="s">
        <v>390</v>
      </c>
      <c r="C2837" s="568">
        <v>16</v>
      </c>
      <c r="D2837" s="568">
        <v>16</v>
      </c>
      <c r="E2837" s="568">
        <v>15.5</v>
      </c>
      <c r="F2837" s="568">
        <v>16</v>
      </c>
      <c r="G2837" s="568" t="s">
        <v>76</v>
      </c>
      <c r="H2837" s="568" t="s">
        <v>76</v>
      </c>
      <c r="I2837" s="568">
        <v>16</v>
      </c>
      <c r="J2837" s="568">
        <v>17</v>
      </c>
      <c r="K2837" s="568">
        <v>17</v>
      </c>
      <c r="L2837" s="568">
        <v>16</v>
      </c>
      <c r="M2837" s="568">
        <v>16.5</v>
      </c>
      <c r="N2837" s="568">
        <v>18</v>
      </c>
      <c r="O2837" s="568">
        <v>16.5</v>
      </c>
      <c r="P2837" s="568">
        <v>16.5</v>
      </c>
      <c r="Q2837" s="568" t="s">
        <v>1614</v>
      </c>
      <c r="R2837" s="547">
        <v>13.5</v>
      </c>
      <c r="S2837" s="547">
        <v>15.5</v>
      </c>
      <c r="T2837" s="547" t="s">
        <v>1884</v>
      </c>
      <c r="U2837" s="547">
        <v>16</v>
      </c>
      <c r="V2837" s="547">
        <v>18</v>
      </c>
      <c r="W2837" s="547">
        <v>16.5</v>
      </c>
      <c r="X2837" s="547">
        <v>16</v>
      </c>
      <c r="Y2837" s="547">
        <v>14</v>
      </c>
      <c r="Z2837" s="568">
        <v>15</v>
      </c>
      <c r="AA2837" s="568" t="s">
        <v>3000</v>
      </c>
      <c r="AB2837" s="568">
        <v>16</v>
      </c>
      <c r="AC2837" s="568">
        <v>12.5</v>
      </c>
      <c r="AD2837" s="568">
        <v>15.5</v>
      </c>
      <c r="AE2837" s="568">
        <v>14.5</v>
      </c>
      <c r="AF2837" s="568">
        <v>15.5</v>
      </c>
      <c r="AG2837" s="568">
        <v>16.5</v>
      </c>
      <c r="AH2837" s="568">
        <v>14</v>
      </c>
      <c r="AI2837" s="568">
        <v>17</v>
      </c>
      <c r="AJ2837" s="568">
        <v>15.5</v>
      </c>
      <c r="AK2837" s="568" t="s">
        <v>76</v>
      </c>
      <c r="AL2837" s="568" t="s">
        <v>76</v>
      </c>
      <c r="AM2837" s="568" t="s">
        <v>76</v>
      </c>
      <c r="AN2837" s="568">
        <v>12.5</v>
      </c>
      <c r="AO2837" s="568">
        <v>12</v>
      </c>
    </row>
    <row r="2838" spans="1:41" ht="15" customHeight="1">
      <c r="B2838" s="564" t="s">
        <v>391</v>
      </c>
      <c r="C2838" s="568" t="s">
        <v>76</v>
      </c>
      <c r="D2838" s="568" t="s">
        <v>76</v>
      </c>
      <c r="E2838" s="568" t="s">
        <v>76</v>
      </c>
      <c r="F2838" s="568">
        <v>17</v>
      </c>
      <c r="G2838" s="568" t="s">
        <v>76</v>
      </c>
      <c r="H2838" s="568" t="s">
        <v>76</v>
      </c>
      <c r="I2838" s="568" t="s">
        <v>76</v>
      </c>
      <c r="J2838" s="568" t="s">
        <v>76</v>
      </c>
      <c r="K2838" s="568">
        <v>16.5</v>
      </c>
      <c r="L2838" s="568" t="s">
        <v>76</v>
      </c>
      <c r="M2838" s="568" t="s">
        <v>76</v>
      </c>
      <c r="N2838" s="568" t="s">
        <v>76</v>
      </c>
      <c r="O2838" s="567" t="s">
        <v>76</v>
      </c>
      <c r="P2838" s="568" t="s">
        <v>76</v>
      </c>
      <c r="Q2838" s="568" t="s">
        <v>76</v>
      </c>
      <c r="R2838" s="547"/>
      <c r="S2838" s="547" t="s">
        <v>76</v>
      </c>
      <c r="T2838" s="547" t="s">
        <v>76</v>
      </c>
      <c r="U2838" s="547" t="s">
        <v>76</v>
      </c>
      <c r="V2838" s="547" t="s">
        <v>76</v>
      </c>
      <c r="W2838" s="547" t="s">
        <v>76</v>
      </c>
      <c r="X2838" s="547" t="s">
        <v>76</v>
      </c>
      <c r="Y2838" s="547" t="s">
        <v>76</v>
      </c>
      <c r="Z2838" s="568" t="s">
        <v>76</v>
      </c>
      <c r="AA2838" s="568" t="s">
        <v>76</v>
      </c>
      <c r="AB2838" s="568">
        <v>15.5</v>
      </c>
      <c r="AC2838" s="568">
        <v>15.5</v>
      </c>
      <c r="AD2838" s="568" t="s">
        <v>76</v>
      </c>
      <c r="AE2838" s="568">
        <v>16.5</v>
      </c>
      <c r="AF2838" s="568" t="s">
        <v>76</v>
      </c>
      <c r="AG2838" s="568" t="s">
        <v>76</v>
      </c>
      <c r="AH2838" s="568" t="s">
        <v>76</v>
      </c>
      <c r="AI2838" s="568" t="s">
        <v>76</v>
      </c>
      <c r="AJ2838" s="568" t="s">
        <v>76</v>
      </c>
      <c r="AK2838" s="567" t="s">
        <v>76</v>
      </c>
      <c r="AL2838" s="568" t="s">
        <v>76</v>
      </c>
      <c r="AM2838" s="568" t="s">
        <v>76</v>
      </c>
      <c r="AN2838" s="568" t="s">
        <v>76</v>
      </c>
      <c r="AO2838" s="568">
        <v>15</v>
      </c>
    </row>
    <row r="2839" spans="1:41" ht="15" customHeight="1">
      <c r="A2839" s="2639" t="s">
        <v>410</v>
      </c>
      <c r="B2839" s="2639"/>
      <c r="C2839" s="568"/>
      <c r="D2839" s="568"/>
      <c r="E2839" s="568"/>
      <c r="F2839" s="568"/>
      <c r="G2839" s="568"/>
      <c r="H2839" s="568"/>
      <c r="I2839" s="568"/>
      <c r="J2839" s="568"/>
      <c r="K2839" s="568"/>
      <c r="L2839" s="568"/>
      <c r="M2839" s="568"/>
      <c r="N2839" s="568"/>
      <c r="O2839" s="567"/>
      <c r="P2839" s="568"/>
      <c r="Q2839" s="567"/>
      <c r="R2839" s="547"/>
      <c r="S2839" s="547"/>
      <c r="T2839" s="547"/>
      <c r="U2839" s="547"/>
      <c r="V2839" s="547"/>
      <c r="W2839" s="547"/>
      <c r="X2839" s="547"/>
      <c r="Y2839" s="547"/>
      <c r="Z2839" s="568"/>
      <c r="AA2839" s="568"/>
      <c r="AB2839" s="567"/>
      <c r="AC2839" s="567"/>
      <c r="AD2839" s="568"/>
      <c r="AE2839" s="568"/>
      <c r="AF2839" s="568"/>
      <c r="AG2839" s="568"/>
      <c r="AH2839" s="568"/>
      <c r="AI2839" s="568"/>
      <c r="AJ2839" s="568"/>
      <c r="AK2839" s="567"/>
      <c r="AL2839" s="568"/>
      <c r="AM2839" s="568"/>
      <c r="AN2839" s="568"/>
      <c r="AO2839" s="568"/>
    </row>
    <row r="2840" spans="1:41" s="495" customFormat="1" ht="15" customHeight="1">
      <c r="A2840" s="496"/>
      <c r="B2840" s="564" t="s">
        <v>390</v>
      </c>
      <c r="C2840" s="568">
        <v>17</v>
      </c>
      <c r="D2840" s="568">
        <v>16</v>
      </c>
      <c r="E2840" s="568">
        <v>15.5</v>
      </c>
      <c r="F2840" s="568">
        <v>16</v>
      </c>
      <c r="G2840" s="568">
        <v>17</v>
      </c>
      <c r="H2840" s="568">
        <v>16</v>
      </c>
      <c r="I2840" s="568">
        <v>16</v>
      </c>
      <c r="J2840" s="568">
        <v>18</v>
      </c>
      <c r="K2840" s="568">
        <v>17</v>
      </c>
      <c r="L2840" s="568">
        <v>16.5</v>
      </c>
      <c r="M2840" s="568">
        <v>19.5</v>
      </c>
      <c r="N2840" s="568">
        <v>18</v>
      </c>
      <c r="O2840" s="568">
        <v>18.5</v>
      </c>
      <c r="P2840" s="568">
        <v>16.5</v>
      </c>
      <c r="Q2840" s="567" t="s">
        <v>1343</v>
      </c>
      <c r="R2840" s="547">
        <v>16</v>
      </c>
      <c r="S2840" s="547">
        <v>16.5</v>
      </c>
      <c r="T2840" s="547" t="s">
        <v>1649</v>
      </c>
      <c r="U2840" s="547">
        <v>16.5</v>
      </c>
      <c r="V2840" s="547">
        <v>18</v>
      </c>
      <c r="W2840" s="547">
        <v>18.5</v>
      </c>
      <c r="X2840" s="547" t="s">
        <v>1732</v>
      </c>
      <c r="Y2840" s="547">
        <v>18</v>
      </c>
      <c r="Z2840" s="568">
        <v>18.5</v>
      </c>
      <c r="AA2840" s="568">
        <v>19</v>
      </c>
      <c r="AB2840" s="568">
        <v>19</v>
      </c>
      <c r="AC2840" s="568">
        <v>18.5</v>
      </c>
      <c r="AD2840" s="568">
        <v>17</v>
      </c>
      <c r="AE2840" s="568">
        <v>18</v>
      </c>
      <c r="AF2840" s="568" t="s">
        <v>2456</v>
      </c>
      <c r="AG2840" s="568">
        <v>19.5</v>
      </c>
      <c r="AH2840" s="568">
        <v>16</v>
      </c>
      <c r="AI2840" s="568">
        <v>17</v>
      </c>
      <c r="AJ2840" s="568">
        <v>17</v>
      </c>
      <c r="AK2840" s="568">
        <v>16</v>
      </c>
      <c r="AL2840" s="568">
        <v>19.5</v>
      </c>
      <c r="AM2840" s="568" t="s">
        <v>76</v>
      </c>
      <c r="AN2840" s="568">
        <v>16</v>
      </c>
      <c r="AO2840" s="568">
        <v>17.5</v>
      </c>
    </row>
    <row r="2841" spans="1:41" ht="15" customHeight="1">
      <c r="B2841" s="564" t="s">
        <v>391</v>
      </c>
      <c r="C2841" s="568" t="s">
        <v>76</v>
      </c>
      <c r="D2841" s="568" t="s">
        <v>76</v>
      </c>
      <c r="E2841" s="568" t="s">
        <v>76</v>
      </c>
      <c r="F2841" s="568" t="s">
        <v>76</v>
      </c>
      <c r="G2841" s="568" t="s">
        <v>76</v>
      </c>
      <c r="H2841" s="568" t="s">
        <v>76</v>
      </c>
      <c r="I2841" s="568" t="s">
        <v>76</v>
      </c>
      <c r="J2841" s="568" t="s">
        <v>76</v>
      </c>
      <c r="K2841" s="568">
        <v>20.5</v>
      </c>
      <c r="L2841" s="568" t="s">
        <v>76</v>
      </c>
      <c r="M2841" s="568" t="s">
        <v>76</v>
      </c>
      <c r="N2841" s="568" t="s">
        <v>3224</v>
      </c>
      <c r="O2841" s="567" t="s">
        <v>76</v>
      </c>
      <c r="P2841" s="567" t="s">
        <v>76</v>
      </c>
      <c r="Q2841" s="567" t="s">
        <v>76</v>
      </c>
      <c r="R2841" s="547">
        <v>19.5</v>
      </c>
      <c r="S2841" s="547" t="s">
        <v>76</v>
      </c>
      <c r="T2841" s="547" t="s">
        <v>76</v>
      </c>
      <c r="U2841" s="547" t="s">
        <v>76</v>
      </c>
      <c r="V2841" s="547" t="s">
        <v>76</v>
      </c>
      <c r="W2841" s="547" t="s">
        <v>76</v>
      </c>
      <c r="X2841" s="547" t="s">
        <v>76</v>
      </c>
      <c r="Y2841" s="547" t="s">
        <v>76</v>
      </c>
      <c r="Z2841" s="568" t="s">
        <v>76</v>
      </c>
      <c r="AA2841" s="568" t="s">
        <v>76</v>
      </c>
      <c r="AB2841" s="568" t="s">
        <v>76</v>
      </c>
      <c r="AC2841" s="568">
        <v>21.5</v>
      </c>
      <c r="AD2841" s="568" t="s">
        <v>76</v>
      </c>
      <c r="AE2841" s="568" t="s">
        <v>76</v>
      </c>
      <c r="AF2841" s="568" t="s">
        <v>76</v>
      </c>
      <c r="AG2841" s="568" t="s">
        <v>76</v>
      </c>
      <c r="AH2841" s="568">
        <v>19</v>
      </c>
      <c r="AI2841" s="568">
        <v>20.5</v>
      </c>
      <c r="AJ2841" s="568" t="s">
        <v>76</v>
      </c>
      <c r="AK2841" s="567" t="s">
        <v>76</v>
      </c>
      <c r="AL2841" s="568" t="s">
        <v>76</v>
      </c>
      <c r="AM2841" s="568" t="s">
        <v>76</v>
      </c>
      <c r="AN2841" s="568" t="s">
        <v>76</v>
      </c>
      <c r="AO2841" s="568">
        <v>20.5</v>
      </c>
    </row>
    <row r="2842" spans="1:41" ht="15" customHeight="1">
      <c r="A2842" s="2639" t="s">
        <v>411</v>
      </c>
      <c r="B2842" s="2639"/>
      <c r="C2842" s="568"/>
      <c r="D2842" s="568"/>
      <c r="E2842" s="568"/>
      <c r="F2842" s="568"/>
      <c r="G2842" s="568"/>
      <c r="H2842" s="568"/>
      <c r="I2842" s="568"/>
      <c r="J2842" s="568"/>
      <c r="K2842" s="568"/>
      <c r="L2842" s="568"/>
      <c r="M2842" s="568"/>
      <c r="N2842" s="568"/>
      <c r="O2842" s="567"/>
      <c r="P2842" s="567"/>
      <c r="Q2842" s="567"/>
      <c r="R2842" s="547"/>
      <c r="S2842" s="547"/>
      <c r="T2842" s="547"/>
      <c r="U2842" s="547"/>
      <c r="V2842" s="547"/>
      <c r="W2842" s="547"/>
      <c r="X2842" s="547"/>
      <c r="Y2842" s="547"/>
      <c r="Z2842" s="568"/>
      <c r="AA2842" s="568"/>
      <c r="AB2842" s="568"/>
      <c r="AC2842" s="568"/>
      <c r="AD2842" s="568"/>
      <c r="AE2842" s="568"/>
      <c r="AF2842" s="568"/>
      <c r="AG2842" s="568"/>
      <c r="AH2842" s="568"/>
      <c r="AI2842" s="568"/>
      <c r="AJ2842" s="568"/>
      <c r="AK2842" s="567"/>
      <c r="AL2842" s="568"/>
      <c r="AM2842" s="568"/>
      <c r="AN2842" s="568"/>
      <c r="AO2842" s="568"/>
    </row>
    <row r="2843" spans="1:41" ht="15" customHeight="1">
      <c r="B2843" s="564" t="s">
        <v>390</v>
      </c>
      <c r="C2843" s="568">
        <v>15</v>
      </c>
      <c r="D2843" s="568">
        <v>16</v>
      </c>
      <c r="E2843" s="547">
        <v>11</v>
      </c>
      <c r="F2843" s="568">
        <v>16</v>
      </c>
      <c r="G2843" s="547" t="s">
        <v>1550</v>
      </c>
      <c r="H2843" s="568">
        <v>13.5</v>
      </c>
      <c r="I2843" s="568" t="s">
        <v>3232</v>
      </c>
      <c r="J2843" s="547" t="s">
        <v>1666</v>
      </c>
      <c r="K2843" s="568">
        <v>17.5</v>
      </c>
      <c r="L2843" s="568" t="s">
        <v>1614</v>
      </c>
      <c r="M2843" s="568">
        <v>10</v>
      </c>
      <c r="N2843" s="568">
        <v>17</v>
      </c>
      <c r="O2843" s="568" t="s">
        <v>1667</v>
      </c>
      <c r="P2843" s="568" t="s">
        <v>2528</v>
      </c>
      <c r="Q2843" s="568">
        <v>15</v>
      </c>
      <c r="R2843" s="547">
        <v>14.5</v>
      </c>
      <c r="S2843" s="547">
        <v>14.5</v>
      </c>
      <c r="T2843" s="547" t="s">
        <v>1650</v>
      </c>
      <c r="U2843" s="547">
        <v>16.5</v>
      </c>
      <c r="V2843" s="546" t="s">
        <v>3225</v>
      </c>
      <c r="W2843" s="547">
        <v>17.5</v>
      </c>
      <c r="X2843" s="547">
        <v>16</v>
      </c>
      <c r="Y2843" s="547">
        <v>15.5</v>
      </c>
      <c r="Z2843" s="568">
        <v>15.5</v>
      </c>
      <c r="AA2843" s="568" t="s">
        <v>3177</v>
      </c>
      <c r="AB2843" s="568">
        <v>18</v>
      </c>
      <c r="AC2843" s="568">
        <v>13.5</v>
      </c>
      <c r="AD2843" s="568">
        <v>17</v>
      </c>
      <c r="AE2843" s="568">
        <v>17</v>
      </c>
      <c r="AF2843" s="568">
        <v>15.5</v>
      </c>
      <c r="AG2843" s="568">
        <v>18</v>
      </c>
      <c r="AH2843" s="568">
        <v>14.5</v>
      </c>
      <c r="AI2843" s="568">
        <v>9.5</v>
      </c>
      <c r="AJ2843" s="568">
        <v>16</v>
      </c>
      <c r="AK2843" s="568">
        <v>15.5</v>
      </c>
      <c r="AL2843" s="568" t="s">
        <v>76</v>
      </c>
      <c r="AM2843" s="568">
        <v>12.5</v>
      </c>
      <c r="AN2843" s="568" t="s">
        <v>76</v>
      </c>
      <c r="AO2843" s="568">
        <v>11.5</v>
      </c>
    </row>
    <row r="2844" spans="1:41" ht="15" customHeight="1">
      <c r="A2844" s="517"/>
      <c r="B2844" s="566" t="s">
        <v>391</v>
      </c>
      <c r="C2844" s="572" t="s">
        <v>76</v>
      </c>
      <c r="D2844" s="572" t="s">
        <v>76</v>
      </c>
      <c r="E2844" s="572" t="s">
        <v>76</v>
      </c>
      <c r="F2844" s="572" t="s">
        <v>76</v>
      </c>
      <c r="G2844" s="572" t="s">
        <v>76</v>
      </c>
      <c r="H2844" s="572" t="s">
        <v>76</v>
      </c>
      <c r="I2844" s="572"/>
      <c r="J2844" s="572" t="s">
        <v>76</v>
      </c>
      <c r="K2844" s="572" t="s">
        <v>76</v>
      </c>
      <c r="L2844" s="572" t="s">
        <v>76</v>
      </c>
      <c r="M2844" s="572">
        <v>17.5</v>
      </c>
      <c r="N2844" s="572" t="s">
        <v>76</v>
      </c>
      <c r="O2844" s="573" t="s">
        <v>76</v>
      </c>
      <c r="P2844" s="573" t="s">
        <v>76</v>
      </c>
      <c r="Q2844" s="572" t="s">
        <v>76</v>
      </c>
      <c r="R2844" s="552" t="s">
        <v>76</v>
      </c>
      <c r="S2844" s="552">
        <v>16.5</v>
      </c>
      <c r="T2844" s="553" t="s">
        <v>76</v>
      </c>
      <c r="U2844" s="552">
        <v>16</v>
      </c>
      <c r="V2844" s="553" t="s">
        <v>76</v>
      </c>
      <c r="W2844" s="553" t="s">
        <v>76</v>
      </c>
      <c r="X2844" s="553" t="s">
        <v>76</v>
      </c>
      <c r="Y2844" s="553" t="s">
        <v>76</v>
      </c>
      <c r="Z2844" s="572" t="s">
        <v>76</v>
      </c>
      <c r="AA2844" s="572" t="s">
        <v>76</v>
      </c>
      <c r="AB2844" s="573" t="s">
        <v>76</v>
      </c>
      <c r="AC2844" s="572">
        <v>16.5</v>
      </c>
      <c r="AD2844" s="573" t="s">
        <v>76</v>
      </c>
      <c r="AE2844" s="573" t="s">
        <v>76</v>
      </c>
      <c r="AF2844" s="572" t="s">
        <v>76</v>
      </c>
      <c r="AG2844" s="573" t="s">
        <v>76</v>
      </c>
      <c r="AH2844" s="572" t="s">
        <v>76</v>
      </c>
      <c r="AI2844" s="572">
        <v>10</v>
      </c>
      <c r="AJ2844" s="572" t="s">
        <v>76</v>
      </c>
      <c r="AK2844" s="573" t="s">
        <v>76</v>
      </c>
      <c r="AL2844" s="573" t="s">
        <v>76</v>
      </c>
      <c r="AM2844" s="572">
        <v>13</v>
      </c>
      <c r="AN2844" s="572" t="s">
        <v>76</v>
      </c>
      <c r="AO2844" s="572">
        <v>14.5</v>
      </c>
    </row>
    <row r="2845" spans="1:41" s="1047" customFormat="1" ht="15" customHeight="1">
      <c r="A2845" s="2573" t="s">
        <v>548</v>
      </c>
      <c r="B2845" s="2573"/>
      <c r="C2845" s="2573"/>
      <c r="D2845" s="2573"/>
      <c r="E2845" s="2573"/>
      <c r="F2845" s="2573"/>
      <c r="G2845" s="2573"/>
      <c r="H2845" s="2573"/>
      <c r="I2845" s="2573"/>
      <c r="J2845" s="1049"/>
      <c r="K2845" s="1049"/>
      <c r="L2845" s="1049"/>
      <c r="M2845" s="1049"/>
      <c r="N2845" s="1049"/>
      <c r="O2845" s="1049"/>
      <c r="P2845" s="1049"/>
      <c r="Q2845" s="1049"/>
      <c r="R2845" s="1049"/>
      <c r="S2845" s="1049"/>
      <c r="T2845" s="2573" t="s">
        <v>3562</v>
      </c>
      <c r="U2845" s="2573"/>
      <c r="V2845" s="2573"/>
      <c r="W2845" s="2573"/>
      <c r="X2845" s="2573"/>
      <c r="Y2845" s="1050"/>
      <c r="Z2845" s="1048"/>
      <c r="AA2845" s="1048"/>
      <c r="AB2845" s="1048"/>
      <c r="AC2845" s="1048"/>
      <c r="AF2845" s="1050"/>
      <c r="AG2845" s="1050"/>
      <c r="AH2845" s="1050"/>
      <c r="AI2845" s="1050"/>
      <c r="AJ2845" s="1050"/>
    </row>
    <row r="2846" spans="1:41" s="1047" customFormat="1" ht="15" customHeight="1">
      <c r="B2846" s="1047" t="s">
        <v>399</v>
      </c>
      <c r="U2846" s="1047" t="s">
        <v>399</v>
      </c>
      <c r="V2846" s="1048"/>
      <c r="W2846" s="1048"/>
      <c r="X2846" s="1048"/>
      <c r="Y2846" s="1048"/>
      <c r="AA2846" s="1048"/>
      <c r="AB2846" s="1048"/>
      <c r="AC2846" s="1048"/>
      <c r="AH2846" s="1048"/>
      <c r="AI2846" s="1048"/>
      <c r="AJ2846" s="1048"/>
    </row>
    <row r="2847" spans="1:41" ht="15" customHeight="1"/>
    <row r="2848" spans="1:41" s="641" customFormat="1" ht="15" customHeight="1">
      <c r="B2848" s="2637" t="s">
        <v>1721</v>
      </c>
      <c r="C2848" s="2637"/>
      <c r="D2848" s="2637"/>
      <c r="E2848" s="2637"/>
      <c r="F2848" s="2637"/>
      <c r="G2848" s="2637"/>
      <c r="H2848" s="2637"/>
      <c r="I2848" s="2637"/>
      <c r="J2848" s="2637"/>
      <c r="K2848" s="2643" t="s">
        <v>3455</v>
      </c>
      <c r="L2848" s="2643"/>
      <c r="M2848" s="2643"/>
      <c r="N2848" s="2643"/>
      <c r="O2848" s="2643"/>
      <c r="P2848" s="2643"/>
      <c r="Q2848" s="2643"/>
      <c r="R2848" s="2598" t="s">
        <v>2229</v>
      </c>
      <c r="S2848" s="2598"/>
      <c r="T2848" s="642"/>
      <c r="U2848" s="642"/>
      <c r="V2848" s="642"/>
      <c r="W2848" s="642"/>
      <c r="X2848" s="642"/>
      <c r="Y2848" s="642"/>
      <c r="AA2848" s="642"/>
      <c r="AB2848" s="642"/>
      <c r="AC2848" s="642"/>
      <c r="AD2848" s="642"/>
      <c r="AE2848" s="642"/>
      <c r="AF2848" s="642"/>
      <c r="AG2848" s="642"/>
      <c r="AH2848" s="642"/>
      <c r="AI2848" s="642"/>
      <c r="AJ2848" s="642"/>
      <c r="AK2848" s="642"/>
      <c r="AL2848" s="642"/>
      <c r="AM2848" s="642"/>
      <c r="AN2848" s="642"/>
      <c r="AO2848" s="642"/>
    </row>
    <row r="2849" spans="1:41" ht="15" customHeight="1">
      <c r="C2849" s="709"/>
      <c r="D2849" s="709"/>
      <c r="E2849" s="709"/>
      <c r="F2849" s="709"/>
      <c r="G2849" s="709"/>
      <c r="H2849" s="709"/>
      <c r="I2849" s="705"/>
      <c r="J2849" s="2628"/>
      <c r="K2849" s="2628"/>
      <c r="L2849" s="2628"/>
      <c r="M2849" s="543"/>
      <c r="N2849" s="543"/>
      <c r="O2849" s="543"/>
      <c r="P2849" s="543"/>
      <c r="R2849" s="2641" t="s">
        <v>1130</v>
      </c>
      <c r="S2849" s="2641"/>
      <c r="T2849" s="602"/>
      <c r="U2849" s="602"/>
      <c r="V2849" s="704"/>
      <c r="W2849" s="704"/>
      <c r="X2849" s="704"/>
      <c r="Y2849" s="543"/>
      <c r="AA2849" s="709"/>
      <c r="AB2849" s="709"/>
      <c r="AC2849" s="705"/>
      <c r="AD2849" s="704"/>
      <c r="AE2849" s="704"/>
      <c r="AF2849" s="704"/>
      <c r="AG2849" s="543"/>
      <c r="AH2849" s="709"/>
      <c r="AI2849" s="709"/>
      <c r="AJ2849" s="602"/>
      <c r="AK2849" s="602"/>
      <c r="AL2849" s="602"/>
      <c r="AM2849" s="602"/>
      <c r="AN2849" s="602"/>
      <c r="AO2849" s="543"/>
    </row>
    <row r="2850" spans="1:41" s="555" customFormat="1" ht="15" customHeight="1">
      <c r="A2850" s="2582" t="s">
        <v>369</v>
      </c>
      <c r="B2850" s="2583"/>
      <c r="C2850" s="2586" t="s">
        <v>230</v>
      </c>
      <c r="D2850" s="2586"/>
      <c r="E2850" s="2586"/>
      <c r="F2850" s="2586"/>
      <c r="G2850" s="2574" t="s">
        <v>370</v>
      </c>
      <c r="H2850" s="2575"/>
      <c r="I2850" s="2575"/>
      <c r="J2850" s="2576"/>
      <c r="K2850" s="2574" t="s">
        <v>371</v>
      </c>
      <c r="L2850" s="2575"/>
      <c r="M2850" s="2575"/>
      <c r="N2850" s="2575"/>
      <c r="O2850" s="2575"/>
      <c r="P2850" s="2575"/>
      <c r="Q2850" s="2575"/>
      <c r="R2850" s="2575"/>
      <c r="S2850" s="2575"/>
      <c r="T2850" s="2575"/>
      <c r="U2850" s="2575"/>
      <c r="V2850" s="2575"/>
      <c r="W2850" s="2575"/>
      <c r="X2850" s="2575"/>
      <c r="Y2850" s="2575"/>
      <c r="Z2850" s="2575"/>
      <c r="AA2850" s="2575"/>
      <c r="AB2850" s="2575"/>
      <c r="AC2850" s="2575"/>
      <c r="AD2850" s="2575"/>
      <c r="AE2850" s="2575"/>
      <c r="AF2850" s="2575"/>
      <c r="AG2850" s="2576"/>
      <c r="AH2850" s="2574" t="s">
        <v>3545</v>
      </c>
      <c r="AI2850" s="2575"/>
      <c r="AJ2850" s="2575"/>
      <c r="AK2850" s="2575"/>
      <c r="AL2850" s="2575"/>
      <c r="AM2850" s="2575"/>
      <c r="AN2850" s="2575"/>
      <c r="AO2850" s="2576"/>
    </row>
    <row r="2851" spans="1:41" s="555" customFormat="1" ht="32.25" customHeight="1">
      <c r="A2851" s="2584"/>
      <c r="B2851" s="2585"/>
      <c r="C2851" s="933" t="s">
        <v>372</v>
      </c>
      <c r="D2851" s="933" t="s">
        <v>373</v>
      </c>
      <c r="E2851" s="933" t="s">
        <v>374</v>
      </c>
      <c r="F2851" s="933" t="s">
        <v>375</v>
      </c>
      <c r="G2851" s="933" t="s">
        <v>376</v>
      </c>
      <c r="H2851" s="933" t="s">
        <v>377</v>
      </c>
      <c r="I2851" s="933" t="s">
        <v>1066</v>
      </c>
      <c r="J2851" s="933" t="s">
        <v>378</v>
      </c>
      <c r="K2851" s="933" t="s">
        <v>890</v>
      </c>
      <c r="L2851" s="933" t="s">
        <v>379</v>
      </c>
      <c r="M2851" s="933" t="s">
        <v>380</v>
      </c>
      <c r="N2851" s="933" t="s">
        <v>381</v>
      </c>
      <c r="O2851" s="933" t="s">
        <v>382</v>
      </c>
      <c r="P2851" s="933" t="s">
        <v>383</v>
      </c>
      <c r="Q2851" s="933" t="s">
        <v>384</v>
      </c>
      <c r="R2851" s="933" t="s">
        <v>412</v>
      </c>
      <c r="S2851" s="933" t="s">
        <v>413</v>
      </c>
      <c r="T2851" s="933" t="s">
        <v>414</v>
      </c>
      <c r="U2851" s="933" t="s">
        <v>415</v>
      </c>
      <c r="V2851" s="933" t="s">
        <v>416</v>
      </c>
      <c r="W2851" s="933" t="s">
        <v>417</v>
      </c>
      <c r="X2851" s="933" t="s">
        <v>418</v>
      </c>
      <c r="Y2851" s="933" t="s">
        <v>419</v>
      </c>
      <c r="Z2851" s="933" t="s">
        <v>420</v>
      </c>
      <c r="AA2851" s="933" t="s">
        <v>421</v>
      </c>
      <c r="AB2851" s="933" t="s">
        <v>422</v>
      </c>
      <c r="AC2851" s="933" t="s">
        <v>423</v>
      </c>
      <c r="AD2851" s="933" t="s">
        <v>424</v>
      </c>
      <c r="AE2851" s="933" t="s">
        <v>425</v>
      </c>
      <c r="AF2851" s="933" t="s">
        <v>426</v>
      </c>
      <c r="AG2851" s="933" t="s">
        <v>427</v>
      </c>
      <c r="AH2851" s="933" t="s">
        <v>3003</v>
      </c>
      <c r="AI2851" s="933" t="s">
        <v>432</v>
      </c>
      <c r="AJ2851" s="933" t="s">
        <v>428</v>
      </c>
      <c r="AK2851" s="933" t="s">
        <v>429</v>
      </c>
      <c r="AL2851" s="933" t="s">
        <v>430</v>
      </c>
      <c r="AM2851" s="933" t="s">
        <v>362</v>
      </c>
      <c r="AN2851" s="933" t="s">
        <v>431</v>
      </c>
      <c r="AO2851" s="933" t="s">
        <v>1260</v>
      </c>
    </row>
    <row r="2852" spans="1:41" s="545" customFormat="1" ht="15" customHeight="1">
      <c r="A2852" s="1157"/>
      <c r="B2852" s="1157"/>
      <c r="C2852" s="1158">
        <v>1</v>
      </c>
      <c r="D2852" s="1159">
        <v>2</v>
      </c>
      <c r="E2852" s="1158">
        <v>3</v>
      </c>
      <c r="F2852" s="1159">
        <v>4</v>
      </c>
      <c r="G2852" s="1158">
        <v>5</v>
      </c>
      <c r="H2852" s="1159">
        <v>6</v>
      </c>
      <c r="I2852" s="1158">
        <v>7</v>
      </c>
      <c r="J2852" s="1159">
        <v>8</v>
      </c>
      <c r="K2852" s="1160">
        <v>9</v>
      </c>
      <c r="L2852" s="1159">
        <v>10</v>
      </c>
      <c r="M2852" s="1158">
        <v>11</v>
      </c>
      <c r="N2852" s="1159">
        <v>12</v>
      </c>
      <c r="O2852" s="1158">
        <v>13</v>
      </c>
      <c r="P2852" s="1159">
        <v>14</v>
      </c>
      <c r="Q2852" s="1158">
        <v>15</v>
      </c>
      <c r="R2852" s="1158">
        <v>16</v>
      </c>
      <c r="S2852" s="1159">
        <v>17</v>
      </c>
      <c r="T2852" s="1158">
        <v>18</v>
      </c>
      <c r="U2852" s="1159">
        <v>19</v>
      </c>
      <c r="V2852" s="1159">
        <v>20</v>
      </c>
      <c r="W2852" s="1158">
        <v>21</v>
      </c>
      <c r="X2852" s="1159">
        <v>22</v>
      </c>
      <c r="Y2852" s="1158">
        <v>23</v>
      </c>
      <c r="Z2852" s="1158">
        <v>24</v>
      </c>
      <c r="AA2852" s="1159">
        <v>25</v>
      </c>
      <c r="AB2852" s="1158">
        <v>26</v>
      </c>
      <c r="AC2852" s="1159">
        <v>27</v>
      </c>
      <c r="AD2852" s="1158">
        <v>28</v>
      </c>
      <c r="AE2852" s="1158">
        <v>29</v>
      </c>
      <c r="AF2852" s="1159">
        <v>30</v>
      </c>
      <c r="AG2852" s="1158">
        <v>31</v>
      </c>
      <c r="AH2852" s="1160">
        <v>32</v>
      </c>
      <c r="AI2852" s="1159">
        <v>33</v>
      </c>
      <c r="AJ2852" s="1158">
        <v>34</v>
      </c>
      <c r="AK2852" s="1158">
        <v>35</v>
      </c>
      <c r="AL2852" s="1160">
        <v>36</v>
      </c>
      <c r="AM2852" s="1158">
        <v>37</v>
      </c>
      <c r="AN2852" s="1159">
        <v>38</v>
      </c>
      <c r="AO2852" s="1158">
        <v>39</v>
      </c>
    </row>
    <row r="2853" spans="1:41" s="711" customFormat="1" ht="15" customHeight="1">
      <c r="A2853" s="2642" t="s">
        <v>44</v>
      </c>
      <c r="B2853" s="2642"/>
      <c r="C2853" s="576">
        <v>6.75</v>
      </c>
      <c r="D2853" s="576">
        <v>4</v>
      </c>
      <c r="E2853" s="576" t="s">
        <v>1456</v>
      </c>
      <c r="F2853" s="568">
        <v>5</v>
      </c>
      <c r="G2853" s="568" t="s">
        <v>1226</v>
      </c>
      <c r="H2853" s="568" t="s">
        <v>1226</v>
      </c>
      <c r="I2853" s="568">
        <v>6</v>
      </c>
      <c r="J2853" s="568" t="s">
        <v>1536</v>
      </c>
      <c r="K2853" s="568" t="s">
        <v>3128</v>
      </c>
      <c r="L2853" s="568" t="s">
        <v>807</v>
      </c>
      <c r="M2853" s="568">
        <v>6</v>
      </c>
      <c r="N2853" s="568">
        <v>6.5</v>
      </c>
      <c r="O2853" s="568" t="s">
        <v>1537</v>
      </c>
      <c r="P2853" s="568">
        <v>4.5</v>
      </c>
      <c r="Q2853" s="568">
        <v>4.5</v>
      </c>
      <c r="R2853" s="546" t="s">
        <v>2829</v>
      </c>
      <c r="S2853" s="547" t="s">
        <v>397</v>
      </c>
      <c r="T2853" s="547">
        <v>7.5</v>
      </c>
      <c r="U2853" s="547">
        <v>6.5</v>
      </c>
      <c r="V2853" s="547" t="s">
        <v>2502</v>
      </c>
      <c r="W2853" s="547">
        <v>5.5</v>
      </c>
      <c r="X2853" s="547" t="s">
        <v>3018</v>
      </c>
      <c r="Y2853" s="547">
        <v>6</v>
      </c>
      <c r="Z2853" s="568" t="s">
        <v>1728</v>
      </c>
      <c r="AA2853" s="568">
        <v>6</v>
      </c>
      <c r="AB2853" s="568">
        <v>6</v>
      </c>
      <c r="AC2853" s="568" t="s">
        <v>794</v>
      </c>
      <c r="AD2853" s="568">
        <v>5</v>
      </c>
      <c r="AE2853" s="568" t="s">
        <v>2829</v>
      </c>
      <c r="AF2853" s="568" t="s">
        <v>2950</v>
      </c>
      <c r="AG2853" s="568" t="s">
        <v>1456</v>
      </c>
      <c r="AH2853" s="567" t="s">
        <v>1730</v>
      </c>
      <c r="AI2853" s="567" t="s">
        <v>3191</v>
      </c>
      <c r="AJ2853" s="568">
        <v>7</v>
      </c>
      <c r="AK2853" s="568">
        <v>4.75</v>
      </c>
      <c r="AL2853" s="568">
        <v>7</v>
      </c>
      <c r="AM2853" s="568">
        <v>4</v>
      </c>
      <c r="AN2853" s="568">
        <v>6</v>
      </c>
      <c r="AO2853" s="568" t="s">
        <v>3218</v>
      </c>
    </row>
    <row r="2854" spans="1:41" ht="15" customHeight="1">
      <c r="A2854" s="2646" t="s">
        <v>1687</v>
      </c>
      <c r="B2854" s="2647"/>
      <c r="C2854" s="576"/>
      <c r="D2854" s="576"/>
      <c r="E2854" s="576"/>
      <c r="F2854" s="568"/>
      <c r="G2854" s="568"/>
      <c r="H2854" s="568"/>
      <c r="I2854" s="568"/>
      <c r="J2854" s="568"/>
      <c r="K2854" s="568"/>
      <c r="L2854" s="568"/>
      <c r="M2854" s="568"/>
      <c r="N2854" s="568"/>
      <c r="O2854" s="568"/>
      <c r="P2854" s="568"/>
      <c r="Q2854" s="568"/>
      <c r="R2854" s="546"/>
      <c r="S2854" s="547"/>
      <c r="T2854" s="547"/>
      <c r="U2854" s="547"/>
      <c r="V2854" s="547"/>
      <c r="W2854" s="547"/>
      <c r="X2854" s="547"/>
      <c r="Y2854" s="547"/>
      <c r="Z2854" s="568"/>
      <c r="AA2854" s="568"/>
      <c r="AB2854" s="568"/>
      <c r="AC2854" s="568"/>
      <c r="AD2854" s="568"/>
      <c r="AE2854" s="568"/>
      <c r="AF2854" s="568"/>
      <c r="AG2854" s="568"/>
      <c r="AH2854" s="567"/>
      <c r="AI2854" s="567"/>
      <c r="AJ2854" s="568"/>
      <c r="AK2854" s="568"/>
      <c r="AL2854" s="568"/>
      <c r="AM2854" s="568"/>
      <c r="AN2854" s="568"/>
      <c r="AO2854" s="568"/>
    </row>
    <row r="2855" spans="1:41" ht="15" customHeight="1">
      <c r="A2855" s="514" t="s">
        <v>856</v>
      </c>
      <c r="B2855" s="512" t="s">
        <v>1677</v>
      </c>
      <c r="C2855" s="576">
        <v>5</v>
      </c>
      <c r="D2855" s="576">
        <v>5</v>
      </c>
      <c r="E2855" s="576">
        <v>5</v>
      </c>
      <c r="F2855" s="568">
        <v>5</v>
      </c>
      <c r="G2855" s="568">
        <v>4</v>
      </c>
      <c r="H2855" s="568">
        <v>4.5</v>
      </c>
      <c r="I2855" s="568">
        <v>5</v>
      </c>
      <c r="J2855" s="568">
        <v>6</v>
      </c>
      <c r="K2855" s="568">
        <v>2.5</v>
      </c>
      <c r="L2855" s="568">
        <v>4</v>
      </c>
      <c r="M2855" s="568">
        <v>4</v>
      </c>
      <c r="N2855" s="568">
        <v>2</v>
      </c>
      <c r="O2855" s="568">
        <v>5</v>
      </c>
      <c r="P2855" s="568">
        <v>4.5</v>
      </c>
      <c r="Q2855" s="568">
        <v>4.5</v>
      </c>
      <c r="R2855" s="547">
        <v>6</v>
      </c>
      <c r="S2855" s="547">
        <v>6</v>
      </c>
      <c r="T2855" s="547">
        <v>5</v>
      </c>
      <c r="U2855" s="547">
        <v>6</v>
      </c>
      <c r="V2855" s="547">
        <v>4</v>
      </c>
      <c r="W2855" s="547">
        <v>3</v>
      </c>
      <c r="X2855" s="547">
        <v>4</v>
      </c>
      <c r="Y2855" s="547">
        <v>7</v>
      </c>
      <c r="Z2855" s="568">
        <v>4</v>
      </c>
      <c r="AA2855" s="568">
        <v>4</v>
      </c>
      <c r="AB2855" s="568">
        <v>4</v>
      </c>
      <c r="AC2855" s="568">
        <v>3</v>
      </c>
      <c r="AD2855" s="568">
        <v>5</v>
      </c>
      <c r="AE2855" s="568">
        <v>5.5</v>
      </c>
      <c r="AF2855" s="568">
        <v>4.5</v>
      </c>
      <c r="AG2855" s="568">
        <v>4</v>
      </c>
      <c r="AH2855" s="568">
        <v>3</v>
      </c>
      <c r="AI2855" s="568">
        <v>3.5</v>
      </c>
      <c r="AJ2855" s="568">
        <v>7</v>
      </c>
      <c r="AK2855" s="568">
        <v>3.5</v>
      </c>
      <c r="AL2855" s="568">
        <v>7</v>
      </c>
      <c r="AM2855" s="568">
        <v>1.5</v>
      </c>
      <c r="AN2855" s="568">
        <v>5</v>
      </c>
      <c r="AO2855" s="568">
        <v>1.25</v>
      </c>
    </row>
    <row r="2856" spans="1:41" ht="15" customHeight="1">
      <c r="A2856" s="514" t="s">
        <v>1085</v>
      </c>
      <c r="B2856" s="512" t="s">
        <v>1678</v>
      </c>
      <c r="C2856" s="576">
        <v>5.25</v>
      </c>
      <c r="D2856" s="576">
        <v>5</v>
      </c>
      <c r="E2856" s="576">
        <v>5.25</v>
      </c>
      <c r="F2856" s="568">
        <v>5.5</v>
      </c>
      <c r="G2856" s="568">
        <v>4</v>
      </c>
      <c r="H2856" s="568">
        <v>5</v>
      </c>
      <c r="I2856" s="568">
        <v>5.25</v>
      </c>
      <c r="J2856" s="568">
        <v>6.5</v>
      </c>
      <c r="K2856" s="568">
        <v>4</v>
      </c>
      <c r="L2856" s="568">
        <v>5</v>
      </c>
      <c r="M2856" s="568">
        <v>5</v>
      </c>
      <c r="N2856" s="568">
        <v>2.5</v>
      </c>
      <c r="O2856" s="568">
        <v>8.5</v>
      </c>
      <c r="P2856" s="568">
        <v>5</v>
      </c>
      <c r="Q2856" s="568">
        <v>5</v>
      </c>
      <c r="R2856" s="547">
        <v>7</v>
      </c>
      <c r="S2856" s="547">
        <v>6.5</v>
      </c>
      <c r="T2856" s="547">
        <v>5.5</v>
      </c>
      <c r="U2856" s="547">
        <v>6.25</v>
      </c>
      <c r="V2856" s="547">
        <v>4.25</v>
      </c>
      <c r="W2856" s="547">
        <v>5.5</v>
      </c>
      <c r="X2856" s="547">
        <v>4</v>
      </c>
      <c r="Y2856" s="547">
        <v>8</v>
      </c>
      <c r="Z2856" s="568">
        <v>6.5</v>
      </c>
      <c r="AA2856" s="568">
        <v>6</v>
      </c>
      <c r="AB2856" s="568">
        <v>4.5</v>
      </c>
      <c r="AC2856" s="568">
        <v>7</v>
      </c>
      <c r="AD2856" s="568">
        <v>7</v>
      </c>
      <c r="AE2856" s="568">
        <v>7</v>
      </c>
      <c r="AF2856" s="568">
        <v>7.5</v>
      </c>
      <c r="AG2856" s="568">
        <v>4.25</v>
      </c>
      <c r="AH2856" s="568">
        <v>9</v>
      </c>
      <c r="AI2856" s="568">
        <v>3.5</v>
      </c>
      <c r="AJ2856" s="568">
        <v>10</v>
      </c>
      <c r="AK2856" s="568">
        <v>3.75</v>
      </c>
      <c r="AL2856" s="568">
        <v>8</v>
      </c>
      <c r="AM2856" s="568">
        <v>5</v>
      </c>
      <c r="AN2856" s="568">
        <v>5</v>
      </c>
      <c r="AO2856" s="568">
        <v>5.25</v>
      </c>
    </row>
    <row r="2857" spans="1:41" ht="15" customHeight="1">
      <c r="A2857" s="514" t="s">
        <v>827</v>
      </c>
      <c r="B2857" s="512" t="s">
        <v>1679</v>
      </c>
      <c r="C2857" s="576">
        <v>5.5</v>
      </c>
      <c r="D2857" s="576">
        <v>5</v>
      </c>
      <c r="E2857" s="576">
        <v>5.5</v>
      </c>
      <c r="F2857" s="568">
        <v>6</v>
      </c>
      <c r="G2857" s="568">
        <v>4</v>
      </c>
      <c r="H2857" s="568">
        <v>5.5</v>
      </c>
      <c r="I2857" s="568">
        <v>5.5</v>
      </c>
      <c r="J2857" s="568">
        <v>6.75</v>
      </c>
      <c r="K2857" s="568">
        <v>4.5</v>
      </c>
      <c r="L2857" s="568">
        <v>6.5</v>
      </c>
      <c r="M2857" s="568">
        <v>6</v>
      </c>
      <c r="N2857" s="568">
        <v>4</v>
      </c>
      <c r="O2857" s="568">
        <v>9</v>
      </c>
      <c r="P2857" s="568">
        <v>9</v>
      </c>
      <c r="Q2857" s="568">
        <v>8</v>
      </c>
      <c r="R2857" s="547">
        <v>7.5</v>
      </c>
      <c r="S2857" s="547">
        <v>7.5</v>
      </c>
      <c r="T2857" s="547">
        <v>6</v>
      </c>
      <c r="U2857" s="547">
        <v>6.25</v>
      </c>
      <c r="V2857" s="547">
        <v>4.5</v>
      </c>
      <c r="W2857" s="547">
        <v>9</v>
      </c>
      <c r="X2857" s="547">
        <v>4</v>
      </c>
      <c r="Y2857" s="547">
        <v>9</v>
      </c>
      <c r="Z2857" s="568">
        <v>7</v>
      </c>
      <c r="AA2857" s="568">
        <v>7.5</v>
      </c>
      <c r="AB2857" s="568">
        <v>5</v>
      </c>
      <c r="AC2857" s="568">
        <v>7.75</v>
      </c>
      <c r="AD2857" s="568">
        <v>12.5</v>
      </c>
      <c r="AE2857" s="568">
        <v>9.5</v>
      </c>
      <c r="AF2857" s="568">
        <v>9</v>
      </c>
      <c r="AG2857" s="568">
        <v>6</v>
      </c>
      <c r="AH2857" s="568">
        <v>9.5</v>
      </c>
      <c r="AI2857" s="568">
        <v>5</v>
      </c>
      <c r="AJ2857" s="568">
        <v>9</v>
      </c>
      <c r="AK2857" s="568">
        <v>4</v>
      </c>
      <c r="AL2857" s="568">
        <v>9</v>
      </c>
      <c r="AM2857" s="568">
        <v>7</v>
      </c>
      <c r="AN2857" s="568">
        <v>5</v>
      </c>
      <c r="AO2857" s="568">
        <v>9.25</v>
      </c>
    </row>
    <row r="2858" spans="1:41" ht="15" customHeight="1">
      <c r="A2858" s="514" t="s">
        <v>828</v>
      </c>
      <c r="B2858" s="512" t="s">
        <v>1680</v>
      </c>
      <c r="C2858" s="576">
        <v>6</v>
      </c>
      <c r="D2858" s="576">
        <v>5</v>
      </c>
      <c r="E2858" s="576">
        <v>6</v>
      </c>
      <c r="F2858" s="568">
        <v>6.5</v>
      </c>
      <c r="G2858" s="568">
        <v>4</v>
      </c>
      <c r="H2858" s="568">
        <v>5.75</v>
      </c>
      <c r="I2858" s="568">
        <v>6</v>
      </c>
      <c r="J2858" s="568">
        <v>7</v>
      </c>
      <c r="K2858" s="568">
        <v>9.75</v>
      </c>
      <c r="L2858" s="568">
        <v>7.5</v>
      </c>
      <c r="M2858" s="568">
        <v>7</v>
      </c>
      <c r="N2858" s="568">
        <v>2</v>
      </c>
      <c r="O2858" s="568">
        <v>9.5</v>
      </c>
      <c r="P2858" s="568">
        <v>9.25</v>
      </c>
      <c r="Q2858" s="568">
        <v>8.5</v>
      </c>
      <c r="R2858" s="546">
        <v>7.75</v>
      </c>
      <c r="S2858" s="547">
        <v>9</v>
      </c>
      <c r="T2858" s="547">
        <v>9</v>
      </c>
      <c r="U2858" s="547">
        <v>6.5</v>
      </c>
      <c r="V2858" s="547">
        <v>5</v>
      </c>
      <c r="W2858" s="547">
        <v>10</v>
      </c>
      <c r="X2858" s="547">
        <v>4</v>
      </c>
      <c r="Y2858" s="547">
        <v>10</v>
      </c>
      <c r="Z2858" s="568">
        <v>8.5</v>
      </c>
      <c r="AA2858" s="568">
        <v>8.5</v>
      </c>
      <c r="AB2858" s="568">
        <v>5.5</v>
      </c>
      <c r="AC2858" s="568">
        <v>8</v>
      </c>
      <c r="AD2858" s="568">
        <v>12.5</v>
      </c>
      <c r="AE2858" s="568">
        <v>9.5</v>
      </c>
      <c r="AF2858" s="568">
        <v>9.5</v>
      </c>
      <c r="AG2858" s="568">
        <v>7</v>
      </c>
      <c r="AH2858" s="568">
        <v>10</v>
      </c>
      <c r="AI2858" s="568">
        <v>9</v>
      </c>
      <c r="AJ2858" s="568">
        <v>9</v>
      </c>
      <c r="AK2858" s="568">
        <v>4.0999999999999996</v>
      </c>
      <c r="AL2858" s="568">
        <v>9</v>
      </c>
      <c r="AM2858" s="568">
        <v>7.5</v>
      </c>
      <c r="AN2858" s="568">
        <v>5</v>
      </c>
      <c r="AO2858" s="568">
        <v>9.5</v>
      </c>
    </row>
    <row r="2859" spans="1:41" ht="15" customHeight="1">
      <c r="A2859" s="514" t="s">
        <v>854</v>
      </c>
      <c r="B2859" s="512" t="s">
        <v>1681</v>
      </c>
      <c r="C2859" s="576">
        <v>6.5</v>
      </c>
      <c r="D2859" s="576">
        <v>5</v>
      </c>
      <c r="E2859" s="576">
        <v>6.5</v>
      </c>
      <c r="F2859" s="568">
        <v>7</v>
      </c>
      <c r="G2859" s="568">
        <v>4</v>
      </c>
      <c r="H2859" s="568">
        <v>6</v>
      </c>
      <c r="I2859" s="568">
        <v>6.5</v>
      </c>
      <c r="J2859" s="568">
        <v>7.5</v>
      </c>
      <c r="K2859" s="568">
        <v>10</v>
      </c>
      <c r="L2859" s="568">
        <v>8</v>
      </c>
      <c r="M2859" s="568">
        <v>8</v>
      </c>
      <c r="N2859" s="568">
        <v>2</v>
      </c>
      <c r="O2859" s="568">
        <v>9.75</v>
      </c>
      <c r="P2859" s="568">
        <v>10.5</v>
      </c>
      <c r="Q2859" s="568">
        <v>9</v>
      </c>
      <c r="R2859" s="547">
        <v>10</v>
      </c>
      <c r="S2859" s="547">
        <v>11</v>
      </c>
      <c r="T2859" s="547">
        <v>10</v>
      </c>
      <c r="U2859" s="547">
        <v>9</v>
      </c>
      <c r="V2859" s="547">
        <v>6</v>
      </c>
      <c r="W2859" s="547">
        <v>11</v>
      </c>
      <c r="X2859" s="547">
        <v>4</v>
      </c>
      <c r="Y2859" s="547">
        <v>11</v>
      </c>
      <c r="Z2859" s="568">
        <v>10</v>
      </c>
      <c r="AA2859" s="568">
        <v>10</v>
      </c>
      <c r="AB2859" s="568">
        <v>5.5</v>
      </c>
      <c r="AC2859" s="568">
        <v>8.5</v>
      </c>
      <c r="AD2859" s="568">
        <v>12.5</v>
      </c>
      <c r="AE2859" s="568">
        <v>12</v>
      </c>
      <c r="AF2859" s="568">
        <v>10</v>
      </c>
      <c r="AG2859" s="568">
        <v>9</v>
      </c>
      <c r="AH2859" s="568">
        <v>10</v>
      </c>
      <c r="AI2859" s="568">
        <v>10.25</v>
      </c>
      <c r="AJ2859" s="568">
        <v>9</v>
      </c>
      <c r="AK2859" s="568">
        <v>4.25</v>
      </c>
      <c r="AL2859" s="568">
        <v>9</v>
      </c>
      <c r="AM2859" s="568">
        <v>9.75</v>
      </c>
      <c r="AN2859" s="568">
        <v>5</v>
      </c>
      <c r="AO2859" s="568">
        <v>9.5</v>
      </c>
    </row>
    <row r="2860" spans="1:41" ht="15" customHeight="1">
      <c r="A2860" s="2639" t="s">
        <v>45</v>
      </c>
      <c r="B2860" s="2639"/>
      <c r="C2860" s="569"/>
      <c r="D2860" s="569"/>
      <c r="E2860" s="569"/>
      <c r="F2860" s="569"/>
      <c r="G2860" s="569"/>
      <c r="H2860" s="569"/>
      <c r="I2860" s="569"/>
      <c r="J2860" s="569"/>
      <c r="K2860" s="569"/>
      <c r="L2860" s="569"/>
      <c r="M2860" s="569"/>
      <c r="N2860" s="569"/>
      <c r="O2860" s="569"/>
      <c r="P2860" s="569"/>
      <c r="Q2860" s="569"/>
      <c r="R2860" s="546"/>
      <c r="S2860" s="546"/>
      <c r="T2860" s="546"/>
      <c r="U2860" s="546"/>
      <c r="V2860" s="546"/>
      <c r="W2860" s="546"/>
      <c r="X2860" s="546"/>
      <c r="Y2860" s="547"/>
      <c r="Z2860" s="567"/>
      <c r="AA2860" s="567"/>
      <c r="AB2860" s="567"/>
      <c r="AC2860" s="567"/>
      <c r="AD2860" s="567"/>
      <c r="AE2860" s="567"/>
      <c r="AF2860" s="567"/>
      <c r="AG2860" s="567"/>
      <c r="AH2860" s="567"/>
      <c r="AI2860" s="567"/>
      <c r="AJ2860" s="567"/>
      <c r="AK2860" s="567"/>
      <c r="AL2860" s="567"/>
      <c r="AM2860" s="567"/>
      <c r="AN2860" s="568"/>
      <c r="AO2860" s="568"/>
    </row>
    <row r="2861" spans="1:41" ht="15" customHeight="1">
      <c r="A2861" s="514" t="s">
        <v>856</v>
      </c>
      <c r="B2861" s="512" t="s">
        <v>1682</v>
      </c>
      <c r="C2861" s="576">
        <v>9</v>
      </c>
      <c r="D2861" s="576">
        <v>11</v>
      </c>
      <c r="E2861" s="568">
        <v>11</v>
      </c>
      <c r="F2861" s="568">
        <v>12</v>
      </c>
      <c r="G2861" s="568">
        <v>8.5</v>
      </c>
      <c r="H2861" s="568">
        <v>9</v>
      </c>
      <c r="I2861" s="568">
        <v>9.5</v>
      </c>
      <c r="J2861" s="568">
        <v>12.5</v>
      </c>
      <c r="K2861" s="568">
        <v>12.5</v>
      </c>
      <c r="L2861" s="568">
        <v>12.5</v>
      </c>
      <c r="M2861" s="568">
        <v>12.5</v>
      </c>
      <c r="N2861" s="568">
        <v>12.5</v>
      </c>
      <c r="O2861" s="568">
        <v>12.5</v>
      </c>
      <c r="P2861" s="568">
        <v>12.5</v>
      </c>
      <c r="Q2861" s="568">
        <v>12.5</v>
      </c>
      <c r="R2861" s="547" t="s">
        <v>1645</v>
      </c>
      <c r="S2861" s="547">
        <v>12.5</v>
      </c>
      <c r="T2861" s="547">
        <v>12.5</v>
      </c>
      <c r="U2861" s="547">
        <v>12.5</v>
      </c>
      <c r="V2861" s="547">
        <v>12.5</v>
      </c>
      <c r="W2861" s="547">
        <v>12.5</v>
      </c>
      <c r="X2861" s="547">
        <v>12.5</v>
      </c>
      <c r="Y2861" s="547">
        <v>12.5</v>
      </c>
      <c r="Z2861" s="568">
        <v>12.5</v>
      </c>
      <c r="AA2861" s="568">
        <v>12.5</v>
      </c>
      <c r="AB2861" s="568">
        <v>12.5</v>
      </c>
      <c r="AC2861" s="567" t="s">
        <v>2929</v>
      </c>
      <c r="AD2861" s="568">
        <v>12.5</v>
      </c>
      <c r="AE2861" s="568">
        <v>12.5</v>
      </c>
      <c r="AF2861" s="568">
        <v>12.5</v>
      </c>
      <c r="AG2861" s="568" t="s">
        <v>1646</v>
      </c>
      <c r="AH2861" s="568" t="s">
        <v>1647</v>
      </c>
      <c r="AI2861" s="567" t="s">
        <v>2924</v>
      </c>
      <c r="AJ2861" s="568">
        <v>12.5</v>
      </c>
      <c r="AK2861" s="567" t="s">
        <v>1938</v>
      </c>
      <c r="AL2861" s="568">
        <v>12.5</v>
      </c>
      <c r="AM2861" s="568">
        <v>12</v>
      </c>
      <c r="AN2861" s="568" t="s">
        <v>1663</v>
      </c>
      <c r="AO2861" s="568" t="s">
        <v>3220</v>
      </c>
    </row>
    <row r="2862" spans="1:41" ht="15" customHeight="1">
      <c r="A2862" s="514" t="s">
        <v>1085</v>
      </c>
      <c r="B2862" s="512" t="s">
        <v>1683</v>
      </c>
      <c r="C2862" s="576">
        <v>9.5</v>
      </c>
      <c r="D2862" s="576">
        <v>11.5</v>
      </c>
      <c r="E2862" s="568">
        <v>11.5</v>
      </c>
      <c r="F2862" s="568">
        <v>12</v>
      </c>
      <c r="G2862" s="568">
        <v>9</v>
      </c>
      <c r="H2862" s="568">
        <v>9.25</v>
      </c>
      <c r="I2862" s="568">
        <v>9.75</v>
      </c>
      <c r="J2862" s="568">
        <v>12.5</v>
      </c>
      <c r="K2862" s="568">
        <v>12.5</v>
      </c>
      <c r="L2862" s="568">
        <v>12.5</v>
      </c>
      <c r="M2862" s="568">
        <v>12.5</v>
      </c>
      <c r="N2862" s="568">
        <v>12.5</v>
      </c>
      <c r="O2862" s="568">
        <v>12.5</v>
      </c>
      <c r="P2862" s="568">
        <v>12.5</v>
      </c>
      <c r="Q2862" s="568">
        <v>12.5</v>
      </c>
      <c r="R2862" s="547" t="s">
        <v>1645</v>
      </c>
      <c r="S2862" s="547">
        <v>12.5</v>
      </c>
      <c r="T2862" s="547">
        <v>12.5</v>
      </c>
      <c r="U2862" s="547">
        <v>12.5</v>
      </c>
      <c r="V2862" s="547">
        <v>12.5</v>
      </c>
      <c r="W2862" s="547">
        <v>12.5</v>
      </c>
      <c r="X2862" s="547">
        <v>12.5</v>
      </c>
      <c r="Y2862" s="547">
        <v>12.5</v>
      </c>
      <c r="Z2862" s="568">
        <v>12.5</v>
      </c>
      <c r="AA2862" s="568">
        <v>12.5</v>
      </c>
      <c r="AB2862" s="568">
        <v>12.5</v>
      </c>
      <c r="AC2862" s="567" t="s">
        <v>1950</v>
      </c>
      <c r="AD2862" s="568">
        <v>12.5</v>
      </c>
      <c r="AE2862" s="568">
        <v>12.5</v>
      </c>
      <c r="AF2862" s="568">
        <v>12.5</v>
      </c>
      <c r="AG2862" s="568" t="s">
        <v>1646</v>
      </c>
      <c r="AH2862" s="568">
        <v>12.5</v>
      </c>
      <c r="AI2862" s="567" t="s">
        <v>2929</v>
      </c>
      <c r="AJ2862" s="568" t="s">
        <v>1645</v>
      </c>
      <c r="AK2862" s="568">
        <v>12.5</v>
      </c>
      <c r="AL2862" s="568">
        <v>12.5</v>
      </c>
      <c r="AM2862" s="568">
        <v>10.5</v>
      </c>
      <c r="AN2862" s="568" t="s">
        <v>1960</v>
      </c>
      <c r="AO2862" s="568" t="s">
        <v>3221</v>
      </c>
    </row>
    <row r="2863" spans="1:41" ht="15" customHeight="1">
      <c r="A2863" s="514" t="s">
        <v>827</v>
      </c>
      <c r="B2863" s="512" t="s">
        <v>1684</v>
      </c>
      <c r="C2863" s="576">
        <v>10</v>
      </c>
      <c r="D2863" s="577">
        <v>12</v>
      </c>
      <c r="E2863" s="568">
        <v>12</v>
      </c>
      <c r="F2863" s="568" t="s">
        <v>76</v>
      </c>
      <c r="G2863" s="568">
        <v>9.5</v>
      </c>
      <c r="H2863" s="568">
        <v>9.5</v>
      </c>
      <c r="I2863" s="568">
        <v>10.5</v>
      </c>
      <c r="J2863" s="568">
        <v>12.5</v>
      </c>
      <c r="K2863" s="568" t="s">
        <v>2929</v>
      </c>
      <c r="L2863" s="568">
        <v>12.5</v>
      </c>
      <c r="M2863" s="568">
        <v>12.5</v>
      </c>
      <c r="N2863" s="568">
        <v>12.5</v>
      </c>
      <c r="O2863" s="568">
        <v>12.5</v>
      </c>
      <c r="P2863" s="568">
        <v>12.5</v>
      </c>
      <c r="Q2863" s="568">
        <v>12.5</v>
      </c>
      <c r="R2863" s="547" t="s">
        <v>1645</v>
      </c>
      <c r="S2863" s="547">
        <v>12.5</v>
      </c>
      <c r="T2863" s="547">
        <v>12.5</v>
      </c>
      <c r="U2863" s="547">
        <v>12.5</v>
      </c>
      <c r="V2863" s="547">
        <v>12</v>
      </c>
      <c r="W2863" s="547">
        <v>12.5</v>
      </c>
      <c r="X2863" s="547">
        <v>12.5</v>
      </c>
      <c r="Y2863" s="547">
        <v>12.5</v>
      </c>
      <c r="Z2863" s="568">
        <v>12.5</v>
      </c>
      <c r="AA2863" s="568">
        <v>12.5</v>
      </c>
      <c r="AB2863" s="568">
        <v>12.5</v>
      </c>
      <c r="AC2863" s="567" t="s">
        <v>1729</v>
      </c>
      <c r="AD2863" s="568">
        <v>12.5</v>
      </c>
      <c r="AE2863" s="568">
        <v>12.5</v>
      </c>
      <c r="AF2863" s="568">
        <v>12.5</v>
      </c>
      <c r="AG2863" s="568" t="s">
        <v>1646</v>
      </c>
      <c r="AH2863" s="567" t="s">
        <v>1731</v>
      </c>
      <c r="AI2863" s="567" t="s">
        <v>2929</v>
      </c>
      <c r="AJ2863" s="568">
        <v>11</v>
      </c>
      <c r="AK2863" s="568">
        <v>12.5</v>
      </c>
      <c r="AL2863" s="568">
        <v>12.5</v>
      </c>
      <c r="AM2863" s="568">
        <v>8</v>
      </c>
      <c r="AN2863" s="568" t="s">
        <v>1664</v>
      </c>
      <c r="AO2863" s="568" t="s">
        <v>3231</v>
      </c>
    </row>
    <row r="2864" spans="1:41" ht="15" customHeight="1">
      <c r="A2864" s="514" t="s">
        <v>828</v>
      </c>
      <c r="B2864" s="512" t="s">
        <v>1685</v>
      </c>
      <c r="C2864" s="576">
        <v>10.5</v>
      </c>
      <c r="D2864" s="577">
        <v>12.5</v>
      </c>
      <c r="E2864" s="568">
        <v>12.5</v>
      </c>
      <c r="F2864" s="547" t="s">
        <v>76</v>
      </c>
      <c r="G2864" s="568">
        <v>10</v>
      </c>
      <c r="H2864" s="568">
        <v>10</v>
      </c>
      <c r="I2864" s="568">
        <v>11</v>
      </c>
      <c r="J2864" s="568">
        <v>12.5</v>
      </c>
      <c r="K2864" s="568" t="s">
        <v>3175</v>
      </c>
      <c r="L2864" s="568" t="s">
        <v>76</v>
      </c>
      <c r="M2864" s="568">
        <v>12.5</v>
      </c>
      <c r="N2864" s="568" t="s">
        <v>76</v>
      </c>
      <c r="O2864" s="568">
        <v>12.5</v>
      </c>
      <c r="P2864" s="568">
        <v>12.5</v>
      </c>
      <c r="Q2864" s="568">
        <v>12.5</v>
      </c>
      <c r="R2864" s="547">
        <v>7.75</v>
      </c>
      <c r="S2864" s="547">
        <v>11</v>
      </c>
      <c r="T2864" s="547">
        <v>12.5</v>
      </c>
      <c r="U2864" s="547" t="s">
        <v>76</v>
      </c>
      <c r="V2864" s="547">
        <v>12</v>
      </c>
      <c r="W2864" s="547">
        <v>12.5</v>
      </c>
      <c r="X2864" s="547">
        <v>11</v>
      </c>
      <c r="Y2864" s="546" t="s">
        <v>2996</v>
      </c>
      <c r="Z2864" s="567" t="s">
        <v>76</v>
      </c>
      <c r="AA2864" s="567" t="s">
        <v>76</v>
      </c>
      <c r="AB2864" s="568">
        <v>12.5</v>
      </c>
      <c r="AC2864" s="567" t="s">
        <v>1342</v>
      </c>
      <c r="AD2864" s="568">
        <v>12.5</v>
      </c>
      <c r="AE2864" s="568" t="s">
        <v>76</v>
      </c>
      <c r="AF2864" s="568">
        <v>12.5</v>
      </c>
      <c r="AG2864" s="568" t="s">
        <v>76</v>
      </c>
      <c r="AH2864" s="567" t="s">
        <v>1493</v>
      </c>
      <c r="AI2864" s="567" t="s">
        <v>3229</v>
      </c>
      <c r="AJ2864" s="568">
        <v>11</v>
      </c>
      <c r="AK2864" s="568">
        <v>12.5</v>
      </c>
      <c r="AL2864" s="568">
        <v>12.5</v>
      </c>
      <c r="AM2864" s="568">
        <v>5.5</v>
      </c>
      <c r="AN2864" s="568">
        <v>10.5</v>
      </c>
      <c r="AO2864" s="568" t="s">
        <v>3214</v>
      </c>
    </row>
    <row r="2865" spans="1:41" ht="15" customHeight="1">
      <c r="A2865" s="514" t="s">
        <v>854</v>
      </c>
      <c r="B2865" s="512" t="s">
        <v>1686</v>
      </c>
      <c r="C2865" s="576" t="s">
        <v>76</v>
      </c>
      <c r="D2865" s="577" t="s">
        <v>76</v>
      </c>
      <c r="E2865" s="568" t="s">
        <v>76</v>
      </c>
      <c r="F2865" s="568" t="s">
        <v>76</v>
      </c>
      <c r="G2865" s="568">
        <v>10</v>
      </c>
      <c r="H2865" s="568">
        <v>10</v>
      </c>
      <c r="I2865" s="568">
        <v>11.5</v>
      </c>
      <c r="J2865" s="568">
        <v>12.5</v>
      </c>
      <c r="K2865" s="568" t="s">
        <v>3227</v>
      </c>
      <c r="L2865" s="568" t="s">
        <v>76</v>
      </c>
      <c r="M2865" s="568" t="s">
        <v>76</v>
      </c>
      <c r="N2865" s="568" t="s">
        <v>76</v>
      </c>
      <c r="O2865" s="568">
        <v>12.5</v>
      </c>
      <c r="P2865" s="568" t="s">
        <v>76</v>
      </c>
      <c r="Q2865" s="568">
        <v>12.5</v>
      </c>
      <c r="R2865" s="547">
        <v>7.75</v>
      </c>
      <c r="S2865" s="547" t="s">
        <v>76</v>
      </c>
      <c r="T2865" s="547">
        <v>12.5</v>
      </c>
      <c r="U2865" s="547" t="s">
        <v>76</v>
      </c>
      <c r="V2865" s="547">
        <v>12</v>
      </c>
      <c r="W2865" s="547">
        <v>12.5</v>
      </c>
      <c r="X2865" s="547">
        <v>13</v>
      </c>
      <c r="Y2865" s="547" t="s">
        <v>76</v>
      </c>
      <c r="Z2865" s="567" t="s">
        <v>76</v>
      </c>
      <c r="AA2865" s="567" t="s">
        <v>76</v>
      </c>
      <c r="AB2865" s="568">
        <v>12.5</v>
      </c>
      <c r="AC2865" s="567" t="s">
        <v>1342</v>
      </c>
      <c r="AD2865" s="568">
        <v>12.5</v>
      </c>
      <c r="AE2865" s="568" t="s">
        <v>76</v>
      </c>
      <c r="AF2865" s="568">
        <v>11</v>
      </c>
      <c r="AG2865" s="568" t="s">
        <v>76</v>
      </c>
      <c r="AH2865" s="567" t="s">
        <v>3206</v>
      </c>
      <c r="AI2865" s="567" t="s">
        <v>2924</v>
      </c>
      <c r="AJ2865" s="568">
        <v>11</v>
      </c>
      <c r="AK2865" s="568">
        <v>12.5</v>
      </c>
      <c r="AL2865" s="568">
        <v>12.5</v>
      </c>
      <c r="AM2865" s="568" t="s">
        <v>76</v>
      </c>
      <c r="AN2865" s="568">
        <v>10.5</v>
      </c>
      <c r="AO2865" s="568" t="s">
        <v>3233</v>
      </c>
    </row>
    <row r="2866" spans="1:41" ht="15" customHeight="1">
      <c r="A2866" s="2639" t="s">
        <v>388</v>
      </c>
      <c r="B2866" s="2639"/>
      <c r="C2866" s="568"/>
      <c r="D2866" s="568"/>
      <c r="E2866" s="568"/>
      <c r="F2866" s="568"/>
      <c r="G2866" s="568"/>
      <c r="H2866" s="568"/>
      <c r="I2866" s="568"/>
      <c r="J2866" s="568"/>
      <c r="K2866" s="568"/>
      <c r="L2866" s="568"/>
      <c r="M2866" s="568"/>
      <c r="N2866" s="568"/>
      <c r="O2866" s="567" t="s">
        <v>311</v>
      </c>
      <c r="P2866" s="568"/>
      <c r="Q2866" s="567"/>
      <c r="R2866" s="547"/>
      <c r="S2866" s="547"/>
      <c r="T2866" s="547"/>
      <c r="U2866" s="547"/>
      <c r="V2866" s="547"/>
      <c r="W2866" s="547"/>
      <c r="X2866" s="546"/>
      <c r="Y2866" s="547"/>
      <c r="Z2866" s="567"/>
      <c r="AA2866" s="567"/>
      <c r="AB2866" s="568"/>
      <c r="AC2866" s="567"/>
      <c r="AD2866" s="568"/>
      <c r="AE2866" s="568"/>
      <c r="AF2866" s="568"/>
      <c r="AG2866" s="568"/>
      <c r="AH2866" s="567"/>
      <c r="AI2866" s="567"/>
      <c r="AJ2866" s="567"/>
      <c r="AK2866" s="567"/>
      <c r="AL2866" s="567"/>
      <c r="AM2866" s="567"/>
      <c r="AN2866" s="568"/>
      <c r="AO2866" s="568"/>
    </row>
    <row r="2867" spans="1:41" ht="15" customHeight="1">
      <c r="A2867" s="2639" t="s">
        <v>389</v>
      </c>
      <c r="B2867" s="2639"/>
      <c r="C2867" s="568"/>
      <c r="D2867" s="568"/>
      <c r="E2867" s="568"/>
      <c r="F2867" s="568"/>
      <c r="G2867" s="568"/>
      <c r="H2867" s="568"/>
      <c r="I2867" s="568"/>
      <c r="J2867" s="568"/>
      <c r="K2867" s="568"/>
      <c r="L2867" s="568"/>
      <c r="M2867" s="568"/>
      <c r="N2867" s="568"/>
      <c r="O2867" s="567"/>
      <c r="P2867" s="568"/>
      <c r="Q2867" s="567"/>
      <c r="R2867" s="547"/>
      <c r="S2867" s="547"/>
      <c r="T2867" s="547"/>
      <c r="U2867" s="547"/>
      <c r="V2867" s="547"/>
      <c r="W2867" s="547"/>
      <c r="X2867" s="546"/>
      <c r="Y2867" s="547"/>
      <c r="Z2867" s="567"/>
      <c r="AA2867" s="567"/>
      <c r="AB2867" s="568"/>
      <c r="AC2867" s="567"/>
      <c r="AD2867" s="568"/>
      <c r="AE2867" s="568"/>
      <c r="AF2867" s="568"/>
      <c r="AG2867" s="568"/>
      <c r="AH2867" s="567"/>
      <c r="AI2867" s="567"/>
      <c r="AJ2867" s="567"/>
      <c r="AK2867" s="567"/>
      <c r="AL2867" s="567"/>
      <c r="AM2867" s="567"/>
      <c r="AN2867" s="568"/>
      <c r="AO2867" s="568"/>
    </row>
    <row r="2868" spans="1:41" ht="15" customHeight="1">
      <c r="A2868" s="563"/>
      <c r="B2868" s="564" t="s">
        <v>390</v>
      </c>
      <c r="C2868" s="568">
        <v>11.5</v>
      </c>
      <c r="D2868" s="568">
        <v>8</v>
      </c>
      <c r="E2868" s="568">
        <v>10</v>
      </c>
      <c r="F2868" s="568">
        <v>12</v>
      </c>
      <c r="G2868" s="547" t="s">
        <v>1549</v>
      </c>
      <c r="H2868" s="568">
        <v>11.5</v>
      </c>
      <c r="I2868" s="568">
        <v>10</v>
      </c>
      <c r="J2868" s="568" t="s">
        <v>1749</v>
      </c>
      <c r="K2868" s="568">
        <v>13</v>
      </c>
      <c r="L2868" s="568">
        <v>13</v>
      </c>
      <c r="M2868" s="568">
        <v>13</v>
      </c>
      <c r="N2868" s="568">
        <v>13</v>
      </c>
      <c r="O2868" s="568">
        <v>13</v>
      </c>
      <c r="P2868" s="568">
        <v>13</v>
      </c>
      <c r="Q2868" s="568">
        <v>13</v>
      </c>
      <c r="R2868" s="547">
        <v>13</v>
      </c>
      <c r="S2868" s="547">
        <v>13</v>
      </c>
      <c r="T2868" s="547">
        <v>13</v>
      </c>
      <c r="U2868" s="547">
        <v>13</v>
      </c>
      <c r="V2868" s="547">
        <v>13</v>
      </c>
      <c r="W2868" s="547">
        <v>13</v>
      </c>
      <c r="X2868" s="547">
        <v>11</v>
      </c>
      <c r="Y2868" s="547">
        <v>13</v>
      </c>
      <c r="Z2868" s="568">
        <v>13</v>
      </c>
      <c r="AA2868" s="568">
        <v>13</v>
      </c>
      <c r="AB2868" s="568">
        <v>13</v>
      </c>
      <c r="AC2868" s="568">
        <v>13</v>
      </c>
      <c r="AD2868" s="568">
        <v>13</v>
      </c>
      <c r="AE2868" s="568">
        <v>13</v>
      </c>
      <c r="AF2868" s="568">
        <v>13</v>
      </c>
      <c r="AG2868" s="568">
        <v>13</v>
      </c>
      <c r="AH2868" s="568">
        <v>13</v>
      </c>
      <c r="AI2868" s="568">
        <v>13</v>
      </c>
      <c r="AJ2868" s="568">
        <v>13</v>
      </c>
      <c r="AK2868" s="568">
        <v>13</v>
      </c>
      <c r="AL2868" s="568">
        <v>13</v>
      </c>
      <c r="AM2868" s="568">
        <v>13</v>
      </c>
      <c r="AN2868" s="568">
        <v>10</v>
      </c>
      <c r="AO2868" s="568">
        <v>13</v>
      </c>
    </row>
    <row r="2869" spans="1:41" ht="15" customHeight="1">
      <c r="A2869" s="563"/>
      <c r="B2869" s="564" t="s">
        <v>391</v>
      </c>
      <c r="C2869" s="568" t="s">
        <v>76</v>
      </c>
      <c r="D2869" s="568">
        <v>11</v>
      </c>
      <c r="E2869" s="568" t="s">
        <v>76</v>
      </c>
      <c r="F2869" s="568" t="s">
        <v>76</v>
      </c>
      <c r="G2869" s="568" t="s">
        <v>76</v>
      </c>
      <c r="H2869" s="568"/>
      <c r="I2869" s="568" t="s">
        <v>76</v>
      </c>
      <c r="J2869" s="568" t="s">
        <v>76</v>
      </c>
      <c r="K2869" s="568" t="s">
        <v>76</v>
      </c>
      <c r="L2869" s="568" t="s">
        <v>76</v>
      </c>
      <c r="M2869" s="568" t="s">
        <v>76</v>
      </c>
      <c r="N2869" s="568" t="s">
        <v>76</v>
      </c>
      <c r="O2869" s="567" t="s">
        <v>76</v>
      </c>
      <c r="P2869" s="568" t="s">
        <v>76</v>
      </c>
      <c r="Q2869" s="568" t="s">
        <v>76</v>
      </c>
      <c r="R2869" s="547"/>
      <c r="S2869" s="547" t="s">
        <v>76</v>
      </c>
      <c r="T2869" s="547" t="s">
        <v>76</v>
      </c>
      <c r="U2869" s="547" t="s">
        <v>76</v>
      </c>
      <c r="V2869" s="547" t="s">
        <v>76</v>
      </c>
      <c r="W2869" s="547" t="s">
        <v>76</v>
      </c>
      <c r="X2869" s="547">
        <v>13</v>
      </c>
      <c r="Y2869" s="547" t="s">
        <v>76</v>
      </c>
      <c r="Z2869" s="568" t="s">
        <v>76</v>
      </c>
      <c r="AA2869" s="568"/>
      <c r="AB2869" s="568" t="s">
        <v>76</v>
      </c>
      <c r="AC2869" s="568" t="s">
        <v>76</v>
      </c>
      <c r="AD2869" s="568" t="s">
        <v>76</v>
      </c>
      <c r="AE2869" s="568" t="s">
        <v>76</v>
      </c>
      <c r="AF2869" s="568" t="s">
        <v>76</v>
      </c>
      <c r="AG2869" s="568" t="s">
        <v>76</v>
      </c>
      <c r="AH2869" s="568" t="s">
        <v>76</v>
      </c>
      <c r="AI2869" s="568" t="s">
        <v>76</v>
      </c>
      <c r="AJ2869" s="568" t="s">
        <v>76</v>
      </c>
      <c r="AK2869" s="567" t="s">
        <v>76</v>
      </c>
      <c r="AL2869" s="568" t="s">
        <v>76</v>
      </c>
      <c r="AM2869" s="568"/>
      <c r="AN2869" s="568" t="s">
        <v>76</v>
      </c>
      <c r="AO2869" s="568">
        <v>13</v>
      </c>
    </row>
    <row r="2870" spans="1:41" ht="15" customHeight="1">
      <c r="A2870" s="2639" t="s">
        <v>400</v>
      </c>
      <c r="B2870" s="2639"/>
      <c r="C2870" s="568"/>
      <c r="D2870" s="568"/>
      <c r="E2870" s="568"/>
      <c r="F2870" s="568"/>
      <c r="G2870" s="568"/>
      <c r="H2870" s="568"/>
      <c r="I2870" s="568"/>
      <c r="J2870" s="568"/>
      <c r="K2870" s="568"/>
      <c r="L2870" s="568"/>
      <c r="M2870" s="568"/>
      <c r="N2870" s="568"/>
      <c r="O2870" s="567"/>
      <c r="P2870" s="568"/>
      <c r="Q2870" s="567"/>
      <c r="R2870" s="547"/>
      <c r="S2870" s="547"/>
      <c r="T2870" s="547"/>
      <c r="U2870" s="547"/>
      <c r="V2870" s="547"/>
      <c r="W2870" s="547"/>
      <c r="X2870" s="547"/>
      <c r="Y2870" s="547"/>
      <c r="Z2870" s="567"/>
      <c r="AA2870" s="567"/>
      <c r="AB2870" s="568"/>
      <c r="AC2870" s="568"/>
      <c r="AD2870" s="568"/>
      <c r="AE2870" s="568"/>
      <c r="AF2870" s="568"/>
      <c r="AG2870" s="568"/>
      <c r="AH2870" s="567"/>
      <c r="AI2870" s="568"/>
      <c r="AJ2870" s="568"/>
      <c r="AK2870" s="567"/>
      <c r="AL2870" s="568"/>
      <c r="AM2870" s="568"/>
      <c r="AN2870" s="568"/>
      <c r="AO2870" s="568"/>
    </row>
    <row r="2871" spans="1:41" ht="15" customHeight="1">
      <c r="B2871" s="564" t="s">
        <v>390</v>
      </c>
      <c r="C2871" s="568">
        <v>15</v>
      </c>
      <c r="D2871" s="568">
        <v>15.5</v>
      </c>
      <c r="E2871" s="568">
        <v>15</v>
      </c>
      <c r="F2871" s="568">
        <v>15</v>
      </c>
      <c r="G2871" s="568">
        <v>15</v>
      </c>
      <c r="H2871" s="568">
        <v>12.5</v>
      </c>
      <c r="I2871" s="568">
        <v>15</v>
      </c>
      <c r="J2871" s="568" t="s">
        <v>1343</v>
      </c>
      <c r="K2871" s="568">
        <v>14</v>
      </c>
      <c r="L2871" s="568">
        <v>14</v>
      </c>
      <c r="M2871" s="568">
        <v>14</v>
      </c>
      <c r="N2871" s="568">
        <v>14</v>
      </c>
      <c r="O2871" s="568">
        <v>14</v>
      </c>
      <c r="P2871" s="568" t="s">
        <v>2455</v>
      </c>
      <c r="Q2871" s="568">
        <v>14</v>
      </c>
      <c r="R2871" s="547">
        <v>13</v>
      </c>
      <c r="S2871" s="547">
        <v>14</v>
      </c>
      <c r="T2871" s="547">
        <v>14</v>
      </c>
      <c r="U2871" s="547">
        <v>14</v>
      </c>
      <c r="V2871" s="547">
        <v>15.5</v>
      </c>
      <c r="W2871" s="547">
        <v>14</v>
      </c>
      <c r="X2871" s="547">
        <v>15.5</v>
      </c>
      <c r="Y2871" s="547">
        <v>15.5</v>
      </c>
      <c r="Z2871" s="568">
        <v>14</v>
      </c>
      <c r="AA2871" s="568" t="s">
        <v>1665</v>
      </c>
      <c r="AB2871" s="568">
        <v>14</v>
      </c>
      <c r="AC2871" s="568">
        <v>14</v>
      </c>
      <c r="AD2871" s="568">
        <v>14</v>
      </c>
      <c r="AE2871" s="568">
        <v>14</v>
      </c>
      <c r="AF2871" s="568">
        <v>15.5</v>
      </c>
      <c r="AG2871" s="568">
        <v>15.5</v>
      </c>
      <c r="AH2871" s="568">
        <v>12.5</v>
      </c>
      <c r="AI2871" s="568">
        <v>12.5</v>
      </c>
      <c r="AJ2871" s="568">
        <v>15.5</v>
      </c>
      <c r="AK2871" s="568">
        <v>14</v>
      </c>
      <c r="AL2871" s="568">
        <v>14.5</v>
      </c>
      <c r="AM2871" s="568">
        <v>14.5</v>
      </c>
      <c r="AN2871" s="568" t="s">
        <v>1669</v>
      </c>
      <c r="AO2871" s="568">
        <v>11.5</v>
      </c>
    </row>
    <row r="2872" spans="1:41" ht="15" customHeight="1">
      <c r="B2872" s="564" t="s">
        <v>391</v>
      </c>
      <c r="C2872" s="568" t="s">
        <v>76</v>
      </c>
      <c r="D2872" s="568" t="s">
        <v>76</v>
      </c>
      <c r="E2872" s="568" t="s">
        <v>76</v>
      </c>
      <c r="F2872" s="568" t="s">
        <v>76</v>
      </c>
      <c r="G2872" s="568" t="s">
        <v>76</v>
      </c>
      <c r="H2872" s="568" t="s">
        <v>76</v>
      </c>
      <c r="I2872" s="568" t="s">
        <v>76</v>
      </c>
      <c r="J2872" s="568" t="s">
        <v>76</v>
      </c>
      <c r="K2872" s="568" t="s">
        <v>76</v>
      </c>
      <c r="L2872" s="568" t="s">
        <v>76</v>
      </c>
      <c r="M2872" s="568" t="s">
        <v>76</v>
      </c>
      <c r="N2872" s="568" t="s">
        <v>76</v>
      </c>
      <c r="O2872" s="568" t="s">
        <v>76</v>
      </c>
      <c r="P2872" s="567" t="s">
        <v>76</v>
      </c>
      <c r="Q2872" s="567" t="s">
        <v>76</v>
      </c>
      <c r="R2872" s="547"/>
      <c r="S2872" s="547" t="s">
        <v>76</v>
      </c>
      <c r="T2872" s="547" t="s">
        <v>76</v>
      </c>
      <c r="U2872" s="547" t="s">
        <v>76</v>
      </c>
      <c r="V2872" s="547" t="s">
        <v>76</v>
      </c>
      <c r="W2872" s="547" t="s">
        <v>76</v>
      </c>
      <c r="X2872" s="547" t="s">
        <v>76</v>
      </c>
      <c r="Y2872" s="547" t="s">
        <v>76</v>
      </c>
      <c r="Z2872" s="568" t="s">
        <v>76</v>
      </c>
      <c r="AA2872" s="568" t="s">
        <v>76</v>
      </c>
      <c r="AB2872" s="568" t="s">
        <v>76</v>
      </c>
      <c r="AC2872" s="568" t="s">
        <v>76</v>
      </c>
      <c r="AD2872" s="568" t="s">
        <v>76</v>
      </c>
      <c r="AE2872" s="568" t="s">
        <v>76</v>
      </c>
      <c r="AF2872" s="568" t="s">
        <v>76</v>
      </c>
      <c r="AG2872" s="568"/>
      <c r="AH2872" s="568">
        <v>15.5</v>
      </c>
      <c r="AI2872" s="568">
        <v>14</v>
      </c>
      <c r="AJ2872" s="568" t="s">
        <v>76</v>
      </c>
      <c r="AK2872" s="567" t="s">
        <v>76</v>
      </c>
      <c r="AL2872" s="568" t="s">
        <v>76</v>
      </c>
      <c r="AM2872" s="568"/>
      <c r="AN2872" s="568" t="s">
        <v>76</v>
      </c>
      <c r="AO2872" s="568">
        <v>14</v>
      </c>
    </row>
    <row r="2873" spans="1:41" ht="15" customHeight="1">
      <c r="A2873" s="2639" t="s">
        <v>47</v>
      </c>
      <c r="B2873" s="2639"/>
      <c r="C2873" s="568"/>
      <c r="D2873" s="568"/>
      <c r="E2873" s="568"/>
      <c r="F2873" s="568"/>
      <c r="G2873" s="568"/>
      <c r="H2873" s="568"/>
      <c r="I2873" s="568"/>
      <c r="J2873" s="568"/>
      <c r="K2873" s="568"/>
      <c r="L2873" s="568"/>
      <c r="M2873" s="568"/>
      <c r="N2873" s="568"/>
      <c r="O2873" s="568"/>
      <c r="P2873" s="567"/>
      <c r="Q2873" s="567"/>
      <c r="R2873" s="547" t="s">
        <v>1285</v>
      </c>
      <c r="S2873" s="547"/>
      <c r="T2873" s="547"/>
      <c r="U2873" s="547"/>
      <c r="V2873" s="547"/>
      <c r="W2873" s="547"/>
      <c r="X2873" s="547"/>
      <c r="Y2873" s="547"/>
      <c r="Z2873" s="568"/>
      <c r="AA2873" s="568"/>
      <c r="AB2873" s="568"/>
      <c r="AC2873" s="568"/>
      <c r="AD2873" s="568"/>
      <c r="AE2873" s="568"/>
      <c r="AF2873" s="568"/>
      <c r="AG2873" s="568"/>
      <c r="AH2873" s="568"/>
      <c r="AI2873" s="568"/>
      <c r="AJ2873" s="568"/>
      <c r="AK2873" s="567"/>
      <c r="AL2873" s="568"/>
      <c r="AM2873" s="568"/>
      <c r="AN2873" s="568"/>
      <c r="AO2873" s="568"/>
    </row>
    <row r="2874" spans="1:41" ht="15" customHeight="1">
      <c r="B2874" s="564" t="s">
        <v>390</v>
      </c>
      <c r="C2874" s="568">
        <v>15</v>
      </c>
      <c r="D2874" s="547">
        <v>15.5</v>
      </c>
      <c r="E2874" s="547">
        <v>13.5</v>
      </c>
      <c r="F2874" s="568">
        <v>15</v>
      </c>
      <c r="G2874" s="547">
        <v>15</v>
      </c>
      <c r="H2874" s="568">
        <v>13</v>
      </c>
      <c r="I2874" s="568">
        <v>15</v>
      </c>
      <c r="J2874" s="568" t="s">
        <v>1538</v>
      </c>
      <c r="K2874" s="568">
        <v>18</v>
      </c>
      <c r="L2874" s="568">
        <v>14</v>
      </c>
      <c r="M2874" s="568">
        <v>16.5</v>
      </c>
      <c r="N2874" s="568">
        <v>15.5</v>
      </c>
      <c r="O2874" s="568">
        <v>14</v>
      </c>
      <c r="P2874" s="568">
        <v>15.5</v>
      </c>
      <c r="Q2874" s="570">
        <v>14</v>
      </c>
      <c r="R2874" s="547">
        <v>14.5</v>
      </c>
      <c r="S2874" s="547">
        <v>14</v>
      </c>
      <c r="T2874" s="547" t="s">
        <v>1648</v>
      </c>
      <c r="U2874" s="547">
        <v>14</v>
      </c>
      <c r="V2874" s="547">
        <v>17</v>
      </c>
      <c r="W2874" s="547">
        <v>18.5</v>
      </c>
      <c r="X2874" s="547">
        <v>14.5</v>
      </c>
      <c r="Y2874" s="547">
        <v>15.5</v>
      </c>
      <c r="Z2874" s="568">
        <v>15.5</v>
      </c>
      <c r="AA2874" s="568" t="s">
        <v>1665</v>
      </c>
      <c r="AB2874" s="568">
        <v>14</v>
      </c>
      <c r="AC2874" s="568">
        <v>18</v>
      </c>
      <c r="AD2874" s="568">
        <v>17</v>
      </c>
      <c r="AE2874" s="568">
        <v>14</v>
      </c>
      <c r="AF2874" s="568">
        <v>14</v>
      </c>
      <c r="AG2874" s="568">
        <v>17</v>
      </c>
      <c r="AH2874" s="568">
        <v>13.5</v>
      </c>
      <c r="AI2874" s="568">
        <v>18.5</v>
      </c>
      <c r="AJ2874" s="568">
        <v>17</v>
      </c>
      <c r="AK2874" s="568">
        <v>15.5</v>
      </c>
      <c r="AL2874" s="568">
        <v>14.5</v>
      </c>
      <c r="AM2874" s="568" t="s">
        <v>76</v>
      </c>
      <c r="AN2874" s="568" t="s">
        <v>1550</v>
      </c>
      <c r="AO2874" s="568">
        <v>13</v>
      </c>
    </row>
    <row r="2875" spans="1:41" ht="15" customHeight="1">
      <c r="B2875" s="564" t="s">
        <v>391</v>
      </c>
      <c r="C2875" s="568" t="s">
        <v>76</v>
      </c>
      <c r="D2875" s="568" t="s">
        <v>76</v>
      </c>
      <c r="E2875" s="568" t="s">
        <v>76</v>
      </c>
      <c r="F2875" s="568" t="s">
        <v>76</v>
      </c>
      <c r="G2875" s="568" t="s">
        <v>76</v>
      </c>
      <c r="H2875" s="568" t="s">
        <v>76</v>
      </c>
      <c r="I2875" s="568" t="s">
        <v>76</v>
      </c>
      <c r="J2875" s="568" t="s">
        <v>76</v>
      </c>
      <c r="K2875" s="568" t="s">
        <v>76</v>
      </c>
      <c r="L2875" s="568" t="s">
        <v>76</v>
      </c>
      <c r="M2875" s="568" t="s">
        <v>76</v>
      </c>
      <c r="N2875" s="568" t="s">
        <v>76</v>
      </c>
      <c r="O2875" s="568" t="s">
        <v>76</v>
      </c>
      <c r="P2875" s="567" t="s">
        <v>76</v>
      </c>
      <c r="Q2875" s="567" t="s">
        <v>76</v>
      </c>
      <c r="R2875" s="547" t="s">
        <v>76</v>
      </c>
      <c r="S2875" s="547" t="s">
        <v>76</v>
      </c>
      <c r="T2875" s="547" t="s">
        <v>76</v>
      </c>
      <c r="U2875" s="547" t="s">
        <v>76</v>
      </c>
      <c r="V2875" s="547">
        <v>17</v>
      </c>
      <c r="W2875" s="547" t="s">
        <v>76</v>
      </c>
      <c r="X2875" s="547" t="s">
        <v>76</v>
      </c>
      <c r="Y2875" s="547" t="s">
        <v>76</v>
      </c>
      <c r="Z2875" s="568" t="s">
        <v>76</v>
      </c>
      <c r="AA2875" s="568" t="s">
        <v>76</v>
      </c>
      <c r="AB2875" s="568" t="s">
        <v>76</v>
      </c>
      <c r="AC2875" s="568">
        <v>21</v>
      </c>
      <c r="AD2875" s="568" t="s">
        <v>76</v>
      </c>
      <c r="AE2875" s="568" t="s">
        <v>76</v>
      </c>
      <c r="AF2875" s="568" t="s">
        <v>76</v>
      </c>
      <c r="AG2875" s="568" t="s">
        <v>76</v>
      </c>
      <c r="AH2875" s="568">
        <v>16.5</v>
      </c>
      <c r="AI2875" s="568" t="s">
        <v>76</v>
      </c>
      <c r="AJ2875" s="568" t="s">
        <v>76</v>
      </c>
      <c r="AK2875" s="567" t="s">
        <v>76</v>
      </c>
      <c r="AL2875" s="568" t="s">
        <v>76</v>
      </c>
      <c r="AM2875" s="568" t="s">
        <v>76</v>
      </c>
      <c r="AN2875" s="568" t="s">
        <v>76</v>
      </c>
      <c r="AO2875" s="568">
        <v>16</v>
      </c>
    </row>
    <row r="2876" spans="1:41" ht="15" customHeight="1">
      <c r="A2876" s="2639" t="s">
        <v>407</v>
      </c>
      <c r="B2876" s="2639"/>
      <c r="C2876" s="568"/>
      <c r="D2876" s="568"/>
      <c r="E2876" s="568"/>
      <c r="F2876" s="568"/>
      <c r="G2876" s="568"/>
      <c r="H2876" s="568"/>
      <c r="I2876" s="568"/>
      <c r="J2876" s="568"/>
      <c r="K2876" s="568"/>
      <c r="L2876" s="568"/>
      <c r="M2876" s="568"/>
      <c r="N2876" s="568"/>
      <c r="O2876" s="568"/>
      <c r="P2876" s="567"/>
      <c r="Q2876" s="567"/>
      <c r="R2876" s="547"/>
      <c r="S2876" s="547"/>
      <c r="T2876" s="547"/>
      <c r="U2876" s="547"/>
      <c r="V2876" s="547"/>
      <c r="W2876" s="547"/>
      <c r="X2876" s="547"/>
      <c r="Y2876" s="547"/>
      <c r="Z2876" s="567"/>
      <c r="AA2876" s="567"/>
      <c r="AB2876" s="568"/>
      <c r="AC2876" s="571"/>
      <c r="AD2876" s="568"/>
      <c r="AE2876" s="568"/>
      <c r="AF2876" s="568"/>
      <c r="AG2876" s="568"/>
      <c r="AH2876" s="568"/>
      <c r="AI2876" s="568"/>
      <c r="AJ2876" s="568"/>
      <c r="AK2876" s="567"/>
      <c r="AL2876" s="568"/>
      <c r="AM2876" s="568"/>
      <c r="AN2876" s="568"/>
      <c r="AO2876" s="568"/>
    </row>
    <row r="2877" spans="1:41" s="581" customFormat="1" ht="15" customHeight="1">
      <c r="A2877" s="565" t="s">
        <v>856</v>
      </c>
      <c r="B2877" s="580" t="s">
        <v>1258</v>
      </c>
      <c r="C2877" s="547"/>
      <c r="D2877" s="547"/>
      <c r="E2877" s="547"/>
      <c r="F2877" s="547"/>
      <c r="G2877" s="547"/>
      <c r="H2877" s="547"/>
      <c r="I2877" s="547"/>
      <c r="J2877" s="547"/>
      <c r="K2877" s="547"/>
      <c r="L2877" s="547"/>
      <c r="M2877" s="547"/>
      <c r="N2877" s="547"/>
      <c r="O2877" s="547"/>
      <c r="P2877" s="546"/>
      <c r="Q2877" s="546"/>
      <c r="R2877" s="547"/>
      <c r="S2877" s="547"/>
      <c r="T2877" s="547"/>
      <c r="U2877" s="547"/>
      <c r="V2877" s="547"/>
      <c r="W2877" s="547"/>
      <c r="X2877" s="547"/>
      <c r="Y2877" s="547"/>
      <c r="Z2877" s="546"/>
      <c r="AA2877" s="546"/>
      <c r="AB2877" s="547"/>
      <c r="AC2877" s="547"/>
      <c r="AD2877" s="547"/>
      <c r="AE2877" s="547"/>
      <c r="AF2877" s="547"/>
      <c r="AG2877" s="547"/>
      <c r="AH2877" s="547"/>
      <c r="AI2877" s="547"/>
      <c r="AJ2877" s="547"/>
      <c r="AK2877" s="546"/>
      <c r="AL2877" s="547"/>
      <c r="AM2877" s="547"/>
      <c r="AN2877" s="547"/>
      <c r="AO2877" s="547"/>
    </row>
    <row r="2878" spans="1:41" ht="15" customHeight="1">
      <c r="A2878" s="565"/>
      <c r="B2878" s="564" t="s">
        <v>401</v>
      </c>
      <c r="C2878" s="568">
        <v>15.5</v>
      </c>
      <c r="D2878" s="568">
        <v>16</v>
      </c>
      <c r="E2878" s="547">
        <v>15.5</v>
      </c>
      <c r="F2878" s="568">
        <v>16</v>
      </c>
      <c r="G2878" s="568">
        <v>15.5</v>
      </c>
      <c r="H2878" s="568">
        <v>13.5</v>
      </c>
      <c r="I2878" s="568">
        <v>16</v>
      </c>
      <c r="J2878" s="568" t="s">
        <v>1668</v>
      </c>
      <c r="K2878" s="568">
        <v>14</v>
      </c>
      <c r="L2878" s="568">
        <v>14</v>
      </c>
      <c r="M2878" s="568">
        <v>14</v>
      </c>
      <c r="N2878" s="568">
        <v>16.5</v>
      </c>
      <c r="O2878" s="568">
        <v>14</v>
      </c>
      <c r="P2878" s="568" t="s">
        <v>2455</v>
      </c>
      <c r="Q2878" s="568">
        <v>14</v>
      </c>
      <c r="R2878" s="547">
        <v>14.5</v>
      </c>
      <c r="S2878" s="547">
        <v>14</v>
      </c>
      <c r="T2878" s="547">
        <v>14</v>
      </c>
      <c r="U2878" s="547">
        <v>14</v>
      </c>
      <c r="V2878" s="547">
        <v>15.5</v>
      </c>
      <c r="W2878" s="547">
        <v>14</v>
      </c>
      <c r="X2878" s="547">
        <v>15.5</v>
      </c>
      <c r="Y2878" s="547">
        <v>15.5</v>
      </c>
      <c r="Z2878" s="568">
        <v>14</v>
      </c>
      <c r="AA2878" s="579" t="s">
        <v>1668</v>
      </c>
      <c r="AB2878" s="568">
        <v>14</v>
      </c>
      <c r="AC2878" s="568">
        <v>14</v>
      </c>
      <c r="AD2878" s="568">
        <v>14</v>
      </c>
      <c r="AE2878" s="568">
        <v>14</v>
      </c>
      <c r="AF2878" s="568">
        <v>14</v>
      </c>
      <c r="AG2878" s="568">
        <v>15.5</v>
      </c>
      <c r="AH2878" s="568">
        <v>12.5</v>
      </c>
      <c r="AI2878" s="568">
        <v>12.5</v>
      </c>
      <c r="AJ2878" s="568">
        <v>15.5</v>
      </c>
      <c r="AK2878" s="568">
        <v>14</v>
      </c>
      <c r="AL2878" s="568">
        <v>14.5</v>
      </c>
      <c r="AM2878" s="568">
        <v>14</v>
      </c>
      <c r="AN2878" s="568">
        <v>13</v>
      </c>
      <c r="AO2878" s="568">
        <v>11.5</v>
      </c>
    </row>
    <row r="2879" spans="1:41" ht="15" customHeight="1">
      <c r="A2879" s="565"/>
      <c r="B2879" s="564" t="s">
        <v>402</v>
      </c>
      <c r="C2879" s="568" t="s">
        <v>76</v>
      </c>
      <c r="D2879" s="568" t="s">
        <v>76</v>
      </c>
      <c r="E2879" s="568" t="s">
        <v>76</v>
      </c>
      <c r="F2879" s="568" t="s">
        <v>76</v>
      </c>
      <c r="G2879" s="568" t="s">
        <v>76</v>
      </c>
      <c r="H2879" s="568" t="s">
        <v>76</v>
      </c>
      <c r="I2879" s="568" t="s">
        <v>76</v>
      </c>
      <c r="J2879" s="568" t="s">
        <v>76</v>
      </c>
      <c r="K2879" s="568" t="s">
        <v>76</v>
      </c>
      <c r="L2879" s="568"/>
      <c r="M2879" s="568" t="s">
        <v>76</v>
      </c>
      <c r="N2879" s="568" t="s">
        <v>76</v>
      </c>
      <c r="O2879" s="568" t="s">
        <v>76</v>
      </c>
      <c r="P2879" s="567" t="s">
        <v>76</v>
      </c>
      <c r="Q2879" s="567" t="s">
        <v>76</v>
      </c>
      <c r="R2879" s="547" t="s">
        <v>76</v>
      </c>
      <c r="S2879" s="547" t="s">
        <v>76</v>
      </c>
      <c r="T2879" s="547" t="s">
        <v>76</v>
      </c>
      <c r="U2879" s="547" t="s">
        <v>76</v>
      </c>
      <c r="V2879" s="547" t="s">
        <v>76</v>
      </c>
      <c r="W2879" s="547" t="s">
        <v>76</v>
      </c>
      <c r="X2879" s="547" t="s">
        <v>76</v>
      </c>
      <c r="Y2879" s="547" t="s">
        <v>76</v>
      </c>
      <c r="Z2879" s="568" t="s">
        <v>76</v>
      </c>
      <c r="AA2879" s="568" t="s">
        <v>76</v>
      </c>
      <c r="AB2879" s="567" t="s">
        <v>76</v>
      </c>
      <c r="AC2879" s="568" t="s">
        <v>76</v>
      </c>
      <c r="AD2879" s="568" t="s">
        <v>76</v>
      </c>
      <c r="AE2879" s="568" t="s">
        <v>76</v>
      </c>
      <c r="AF2879" s="568" t="s">
        <v>76</v>
      </c>
      <c r="AG2879" s="568" t="s">
        <v>76</v>
      </c>
      <c r="AH2879" s="568">
        <v>15.5</v>
      </c>
      <c r="AI2879" s="568">
        <v>14</v>
      </c>
      <c r="AJ2879" s="568" t="s">
        <v>76</v>
      </c>
      <c r="AK2879" s="567" t="s">
        <v>76</v>
      </c>
      <c r="AL2879" s="568" t="s">
        <v>76</v>
      </c>
      <c r="AM2879" s="568">
        <v>14</v>
      </c>
      <c r="AN2879" s="568" t="s">
        <v>76</v>
      </c>
      <c r="AO2879" s="568">
        <v>14</v>
      </c>
    </row>
    <row r="2880" spans="1:41" ht="15" customHeight="1">
      <c r="A2880" s="565" t="s">
        <v>1085</v>
      </c>
      <c r="B2880" s="701" t="s">
        <v>1259</v>
      </c>
      <c r="C2880" s="568"/>
      <c r="D2880" s="568"/>
      <c r="E2880" s="568"/>
      <c r="F2880" s="568"/>
      <c r="G2880" s="568"/>
      <c r="H2880" s="568"/>
      <c r="I2880" s="568"/>
      <c r="J2880" s="568"/>
      <c r="K2880" s="568"/>
      <c r="L2880" s="568"/>
      <c r="M2880" s="568"/>
      <c r="N2880" s="568"/>
      <c r="O2880" s="568"/>
      <c r="P2880" s="567"/>
      <c r="Q2880" s="567"/>
      <c r="R2880" s="547"/>
      <c r="S2880" s="547"/>
      <c r="T2880" s="547"/>
      <c r="U2880" s="547"/>
      <c r="V2880" s="547"/>
      <c r="W2880" s="547"/>
      <c r="X2880" s="547"/>
      <c r="Y2880" s="547"/>
      <c r="Z2880" s="568"/>
      <c r="AA2880" s="568"/>
      <c r="AB2880" s="567"/>
      <c r="AC2880" s="568"/>
      <c r="AD2880" s="568"/>
      <c r="AE2880" s="568"/>
      <c r="AF2880" s="568"/>
      <c r="AG2880" s="568"/>
      <c r="AH2880" s="568"/>
      <c r="AI2880" s="568"/>
      <c r="AJ2880" s="568"/>
      <c r="AK2880" s="567"/>
      <c r="AL2880" s="568"/>
      <c r="AM2880" s="568"/>
      <c r="AN2880" s="568"/>
      <c r="AO2880" s="568"/>
    </row>
    <row r="2881" spans="1:41" ht="15" customHeight="1">
      <c r="B2881" s="564" t="s">
        <v>401</v>
      </c>
      <c r="C2881" s="568">
        <v>15.5</v>
      </c>
      <c r="D2881" s="568">
        <v>16</v>
      </c>
      <c r="E2881" s="568">
        <v>15.5</v>
      </c>
      <c r="F2881" s="568">
        <v>16</v>
      </c>
      <c r="G2881" s="568">
        <v>15.5</v>
      </c>
      <c r="H2881" s="568">
        <v>13.5</v>
      </c>
      <c r="I2881" s="568">
        <v>16</v>
      </c>
      <c r="J2881" s="547" t="s">
        <v>1665</v>
      </c>
      <c r="K2881" s="568">
        <v>17.5</v>
      </c>
      <c r="L2881" s="568">
        <v>16</v>
      </c>
      <c r="M2881" s="568">
        <v>16.5</v>
      </c>
      <c r="N2881" s="568">
        <v>17.5</v>
      </c>
      <c r="O2881" s="568">
        <v>14</v>
      </c>
      <c r="P2881" s="568">
        <v>15.5</v>
      </c>
      <c r="Q2881" s="568">
        <v>14</v>
      </c>
      <c r="R2881" s="547">
        <v>14.5</v>
      </c>
      <c r="S2881" s="547">
        <v>15.5</v>
      </c>
      <c r="T2881" s="547" t="s">
        <v>1648</v>
      </c>
      <c r="U2881" s="547" t="s">
        <v>76</v>
      </c>
      <c r="V2881" s="547">
        <v>17</v>
      </c>
      <c r="W2881" s="547">
        <v>14</v>
      </c>
      <c r="X2881" s="547">
        <v>15.5</v>
      </c>
      <c r="Y2881" s="547">
        <v>15.5</v>
      </c>
      <c r="Z2881" s="568">
        <v>15.5</v>
      </c>
      <c r="AA2881" s="568" t="s">
        <v>3000</v>
      </c>
      <c r="AB2881" s="568">
        <v>14</v>
      </c>
      <c r="AC2881" s="568">
        <v>18</v>
      </c>
      <c r="AD2881" s="568">
        <v>17</v>
      </c>
      <c r="AE2881" s="568">
        <v>14</v>
      </c>
      <c r="AF2881" s="568">
        <v>14</v>
      </c>
      <c r="AG2881" s="568">
        <v>17.5</v>
      </c>
      <c r="AH2881" s="568">
        <v>13.5</v>
      </c>
      <c r="AI2881" s="568">
        <v>18</v>
      </c>
      <c r="AJ2881" s="568">
        <v>15.5</v>
      </c>
      <c r="AK2881" s="568">
        <v>15.5</v>
      </c>
      <c r="AL2881" s="568">
        <v>14.5</v>
      </c>
      <c r="AM2881" s="568" t="s">
        <v>76</v>
      </c>
      <c r="AN2881" s="568" t="s">
        <v>1868</v>
      </c>
      <c r="AO2881" s="568">
        <v>13</v>
      </c>
    </row>
    <row r="2882" spans="1:41" ht="15" customHeight="1">
      <c r="B2882" s="564" t="s">
        <v>402</v>
      </c>
      <c r="C2882" s="568" t="s">
        <v>76</v>
      </c>
      <c r="D2882" s="568" t="s">
        <v>76</v>
      </c>
      <c r="E2882" s="568" t="s">
        <v>76</v>
      </c>
      <c r="F2882" s="568" t="s">
        <v>76</v>
      </c>
      <c r="G2882" s="568" t="s">
        <v>76</v>
      </c>
      <c r="H2882" s="568" t="s">
        <v>76</v>
      </c>
      <c r="I2882" s="568" t="s">
        <v>76</v>
      </c>
      <c r="J2882" s="568" t="s">
        <v>76</v>
      </c>
      <c r="K2882" s="568" t="s">
        <v>76</v>
      </c>
      <c r="L2882" s="568" t="s">
        <v>76</v>
      </c>
      <c r="M2882" s="568" t="s">
        <v>76</v>
      </c>
      <c r="N2882" s="568" t="s">
        <v>76</v>
      </c>
      <c r="O2882" s="568" t="s">
        <v>76</v>
      </c>
      <c r="P2882" s="568" t="s">
        <v>76</v>
      </c>
      <c r="Q2882" s="568" t="s">
        <v>76</v>
      </c>
      <c r="R2882" s="547" t="s">
        <v>76</v>
      </c>
      <c r="S2882" s="547" t="s">
        <v>76</v>
      </c>
      <c r="T2882" s="547" t="s">
        <v>76</v>
      </c>
      <c r="U2882" s="547" t="s">
        <v>76</v>
      </c>
      <c r="V2882" s="547">
        <v>17</v>
      </c>
      <c r="W2882" s="547" t="s">
        <v>76</v>
      </c>
      <c r="X2882" s="547" t="s">
        <v>76</v>
      </c>
      <c r="Y2882" s="547" t="s">
        <v>76</v>
      </c>
      <c r="Z2882" s="568" t="s">
        <v>76</v>
      </c>
      <c r="AA2882" s="568" t="s">
        <v>76</v>
      </c>
      <c r="AB2882" s="568" t="s">
        <v>76</v>
      </c>
      <c r="AC2882" s="568">
        <v>21</v>
      </c>
      <c r="AD2882" s="568" t="s">
        <v>76</v>
      </c>
      <c r="AE2882" s="568" t="s">
        <v>76</v>
      </c>
      <c r="AF2882" s="568" t="s">
        <v>76</v>
      </c>
      <c r="AG2882" s="568" t="s">
        <v>76</v>
      </c>
      <c r="AH2882" s="568">
        <v>16.5</v>
      </c>
      <c r="AI2882" s="568" t="s">
        <v>76</v>
      </c>
      <c r="AJ2882" s="568" t="s">
        <v>76</v>
      </c>
      <c r="AK2882" s="568" t="s">
        <v>76</v>
      </c>
      <c r="AL2882" s="568" t="s">
        <v>76</v>
      </c>
      <c r="AM2882" s="568" t="s">
        <v>76</v>
      </c>
      <c r="AN2882" s="568" t="s">
        <v>76</v>
      </c>
      <c r="AO2882" s="568">
        <v>16</v>
      </c>
    </row>
    <row r="2883" spans="1:41" ht="15" customHeight="1">
      <c r="A2883" s="2639" t="s">
        <v>211</v>
      </c>
      <c r="B2883" s="2639"/>
      <c r="C2883" s="568">
        <v>7</v>
      </c>
      <c r="D2883" s="568">
        <v>7</v>
      </c>
      <c r="E2883" s="568">
        <v>7</v>
      </c>
      <c r="F2883" s="568">
        <v>7</v>
      </c>
      <c r="G2883" s="568">
        <v>7</v>
      </c>
      <c r="H2883" s="568">
        <v>7</v>
      </c>
      <c r="I2883" s="568">
        <v>7</v>
      </c>
      <c r="J2883" s="568">
        <v>7</v>
      </c>
      <c r="K2883" s="568">
        <v>7</v>
      </c>
      <c r="L2883" s="568">
        <v>7</v>
      </c>
      <c r="M2883" s="568">
        <v>7</v>
      </c>
      <c r="N2883" s="568">
        <v>7</v>
      </c>
      <c r="O2883" s="568">
        <v>7</v>
      </c>
      <c r="P2883" s="568">
        <v>7</v>
      </c>
      <c r="Q2883" s="568">
        <v>7</v>
      </c>
      <c r="R2883" s="547">
        <v>7</v>
      </c>
      <c r="S2883" s="547">
        <v>7</v>
      </c>
      <c r="T2883" s="547">
        <v>7</v>
      </c>
      <c r="U2883" s="547">
        <v>7</v>
      </c>
      <c r="V2883" s="547">
        <v>7</v>
      </c>
      <c r="W2883" s="547">
        <v>7</v>
      </c>
      <c r="X2883" s="547">
        <v>7</v>
      </c>
      <c r="Y2883" s="547">
        <v>7</v>
      </c>
      <c r="Z2883" s="568">
        <v>7</v>
      </c>
      <c r="AA2883" s="568">
        <v>7</v>
      </c>
      <c r="AB2883" s="568">
        <v>7</v>
      </c>
      <c r="AC2883" s="568">
        <v>7</v>
      </c>
      <c r="AD2883" s="568">
        <v>7</v>
      </c>
      <c r="AE2883" s="568">
        <v>7</v>
      </c>
      <c r="AF2883" s="568">
        <v>7</v>
      </c>
      <c r="AG2883" s="568">
        <v>7</v>
      </c>
      <c r="AH2883" s="568">
        <v>7</v>
      </c>
      <c r="AI2883" s="568">
        <v>7</v>
      </c>
      <c r="AJ2883" s="568">
        <v>7</v>
      </c>
      <c r="AK2883" s="568">
        <v>7</v>
      </c>
      <c r="AL2883" s="568">
        <v>7</v>
      </c>
      <c r="AM2883" s="568" t="s">
        <v>76</v>
      </c>
      <c r="AN2883" s="568">
        <v>7</v>
      </c>
      <c r="AO2883" s="568" t="s">
        <v>76</v>
      </c>
    </row>
    <row r="2884" spans="1:41" ht="15" customHeight="1">
      <c r="A2884" s="2639" t="s">
        <v>408</v>
      </c>
      <c r="B2884" s="2639"/>
      <c r="C2884" s="568"/>
      <c r="D2884" s="568"/>
      <c r="E2884" s="568"/>
      <c r="F2884" s="568"/>
      <c r="G2884" s="568"/>
      <c r="H2884" s="568"/>
      <c r="I2884" s="568"/>
      <c r="J2884" s="568"/>
      <c r="K2884" s="568"/>
      <c r="L2884" s="568"/>
      <c r="M2884" s="568"/>
      <c r="N2884" s="568"/>
      <c r="O2884" s="568"/>
      <c r="P2884" s="567"/>
      <c r="Q2884" s="567"/>
      <c r="R2884" s="547"/>
      <c r="S2884" s="547"/>
      <c r="T2884" s="547"/>
      <c r="U2884" s="547"/>
      <c r="V2884" s="547"/>
      <c r="W2884" s="546"/>
      <c r="X2884" s="546"/>
      <c r="Y2884" s="547"/>
      <c r="Z2884" s="567"/>
      <c r="AA2884" s="567"/>
      <c r="AB2884" s="567"/>
      <c r="AC2884" s="567"/>
      <c r="AD2884" s="568"/>
      <c r="AE2884" s="568"/>
      <c r="AF2884" s="568"/>
      <c r="AG2884" s="568"/>
      <c r="AH2884" s="568"/>
      <c r="AI2884" s="568"/>
      <c r="AJ2884" s="568"/>
      <c r="AK2884" s="567"/>
      <c r="AL2884" s="568"/>
      <c r="AM2884" s="568"/>
      <c r="AN2884" s="568"/>
      <c r="AO2884" s="568"/>
    </row>
    <row r="2885" spans="1:41" ht="15" customHeight="1">
      <c r="B2885" s="564" t="s">
        <v>390</v>
      </c>
      <c r="C2885" s="568">
        <v>14</v>
      </c>
      <c r="D2885" s="568">
        <v>16</v>
      </c>
      <c r="E2885" s="547">
        <v>15.5</v>
      </c>
      <c r="F2885" s="568">
        <v>16</v>
      </c>
      <c r="G2885" s="568" t="s">
        <v>1868</v>
      </c>
      <c r="H2885" s="568">
        <v>14</v>
      </c>
      <c r="I2885" s="568">
        <v>16</v>
      </c>
      <c r="J2885" s="547" t="s">
        <v>1668</v>
      </c>
      <c r="K2885" s="568">
        <v>17</v>
      </c>
      <c r="L2885" s="568" t="s">
        <v>1908</v>
      </c>
      <c r="M2885" s="568">
        <v>15.5</v>
      </c>
      <c r="N2885" s="568">
        <v>17.5</v>
      </c>
      <c r="O2885" s="568">
        <v>16.5</v>
      </c>
      <c r="P2885" s="568" t="s">
        <v>2455</v>
      </c>
      <c r="Q2885" s="568">
        <v>15</v>
      </c>
      <c r="R2885" s="547">
        <v>14.5</v>
      </c>
      <c r="S2885" s="547">
        <v>16.5</v>
      </c>
      <c r="T2885" s="547" t="s">
        <v>1872</v>
      </c>
      <c r="U2885" s="547">
        <v>15.5</v>
      </c>
      <c r="V2885" s="547">
        <v>17.5</v>
      </c>
      <c r="W2885" s="547">
        <v>16.5</v>
      </c>
      <c r="X2885" s="547">
        <v>15.5</v>
      </c>
      <c r="Y2885" s="547">
        <v>15.5</v>
      </c>
      <c r="Z2885" s="568">
        <v>15</v>
      </c>
      <c r="AA2885" s="568" t="s">
        <v>1909</v>
      </c>
      <c r="AB2885" s="568">
        <v>16.5</v>
      </c>
      <c r="AC2885" s="568">
        <v>12.5</v>
      </c>
      <c r="AD2885" s="568">
        <v>15.5</v>
      </c>
      <c r="AE2885" s="568">
        <v>16.5</v>
      </c>
      <c r="AF2885" s="568">
        <v>15.5</v>
      </c>
      <c r="AG2885" s="568">
        <v>18</v>
      </c>
      <c r="AH2885" s="568">
        <v>13</v>
      </c>
      <c r="AI2885" s="568">
        <v>12.5</v>
      </c>
      <c r="AJ2885" s="568">
        <v>17</v>
      </c>
      <c r="AK2885" s="568">
        <v>14</v>
      </c>
      <c r="AL2885" s="568">
        <v>15.5</v>
      </c>
      <c r="AM2885" s="568">
        <v>14</v>
      </c>
      <c r="AN2885" s="568" t="s">
        <v>1863</v>
      </c>
      <c r="AO2885" s="568">
        <v>11.5</v>
      </c>
    </row>
    <row r="2886" spans="1:41" ht="15" customHeight="1">
      <c r="B2886" s="564" t="s">
        <v>391</v>
      </c>
      <c r="C2886" s="568" t="s">
        <v>76</v>
      </c>
      <c r="D2886" s="568" t="s">
        <v>76</v>
      </c>
      <c r="E2886" s="568" t="s">
        <v>76</v>
      </c>
      <c r="F2886" s="568" t="s">
        <v>76</v>
      </c>
      <c r="G2886" s="568" t="s">
        <v>76</v>
      </c>
      <c r="H2886" s="568" t="s">
        <v>76</v>
      </c>
      <c r="I2886" s="568" t="s">
        <v>76</v>
      </c>
      <c r="J2886" s="568" t="s">
        <v>76</v>
      </c>
      <c r="K2886" s="568">
        <v>18</v>
      </c>
      <c r="L2886" s="568" t="s">
        <v>76</v>
      </c>
      <c r="M2886" s="568">
        <v>16.5</v>
      </c>
      <c r="N2886" s="568" t="s">
        <v>76</v>
      </c>
      <c r="O2886" s="568" t="s">
        <v>76</v>
      </c>
      <c r="P2886" s="567" t="s">
        <v>76</v>
      </c>
      <c r="Q2886" s="567" t="s">
        <v>76</v>
      </c>
      <c r="R2886" s="547"/>
      <c r="S2886" s="547" t="s">
        <v>76</v>
      </c>
      <c r="T2886" s="547" t="s">
        <v>76</v>
      </c>
      <c r="U2886" s="547">
        <v>16.5</v>
      </c>
      <c r="V2886" s="547" t="s">
        <v>76</v>
      </c>
      <c r="W2886" s="546" t="s">
        <v>76</v>
      </c>
      <c r="X2886" s="546" t="s">
        <v>76</v>
      </c>
      <c r="Y2886" s="546" t="s">
        <v>76</v>
      </c>
      <c r="Z2886" s="568" t="s">
        <v>76</v>
      </c>
      <c r="AA2886" s="568" t="s">
        <v>76</v>
      </c>
      <c r="AB2886" s="567" t="s">
        <v>76</v>
      </c>
      <c r="AC2886" s="568">
        <v>15.5</v>
      </c>
      <c r="AD2886" s="568" t="s">
        <v>76</v>
      </c>
      <c r="AE2886" s="568" t="s">
        <v>76</v>
      </c>
      <c r="AF2886" s="568" t="s">
        <v>76</v>
      </c>
      <c r="AG2886" s="568" t="s">
        <v>76</v>
      </c>
      <c r="AH2886" s="568">
        <v>16</v>
      </c>
      <c r="AI2886" s="568">
        <v>14</v>
      </c>
      <c r="AJ2886" s="568" t="s">
        <v>76</v>
      </c>
      <c r="AK2886" s="567" t="s">
        <v>76</v>
      </c>
      <c r="AL2886" s="568" t="s">
        <v>76</v>
      </c>
      <c r="AM2886" s="568">
        <v>14</v>
      </c>
      <c r="AN2886" s="568" t="s">
        <v>76</v>
      </c>
      <c r="AO2886" s="568">
        <v>14</v>
      </c>
    </row>
    <row r="2887" spans="1:41" ht="15" customHeight="1">
      <c r="A2887" s="2639" t="s">
        <v>409</v>
      </c>
      <c r="B2887" s="2639"/>
      <c r="C2887" s="568"/>
      <c r="D2887" s="568"/>
      <c r="E2887" s="568"/>
      <c r="F2887" s="568"/>
      <c r="G2887" s="568"/>
      <c r="H2887" s="568"/>
      <c r="I2887" s="568"/>
      <c r="J2887" s="568"/>
      <c r="K2887" s="568"/>
      <c r="L2887" s="568"/>
      <c r="M2887" s="568"/>
      <c r="N2887" s="568"/>
      <c r="O2887" s="568"/>
      <c r="P2887" s="567"/>
      <c r="Q2887" s="567"/>
      <c r="R2887" s="547"/>
      <c r="S2887" s="547"/>
      <c r="T2887" s="547"/>
      <c r="U2887" s="547"/>
      <c r="V2887" s="547"/>
      <c r="W2887" s="546"/>
      <c r="X2887" s="546"/>
      <c r="Y2887" s="546"/>
      <c r="Z2887" s="568"/>
      <c r="AA2887" s="568"/>
      <c r="AB2887" s="567"/>
      <c r="AC2887" s="568"/>
      <c r="AD2887" s="568"/>
      <c r="AE2887" s="568"/>
      <c r="AF2887" s="568"/>
      <c r="AG2887" s="568"/>
      <c r="AH2887" s="568"/>
      <c r="AI2887" s="568"/>
      <c r="AJ2887" s="568"/>
      <c r="AK2887" s="567" t="s">
        <v>1285</v>
      </c>
      <c r="AL2887" s="568"/>
      <c r="AM2887" s="568"/>
      <c r="AN2887" s="568"/>
      <c r="AO2887" s="568"/>
    </row>
    <row r="2888" spans="1:41" ht="15" customHeight="1">
      <c r="B2888" s="564" t="s">
        <v>390</v>
      </c>
      <c r="C2888" s="568">
        <v>16</v>
      </c>
      <c r="D2888" s="568">
        <v>16</v>
      </c>
      <c r="E2888" s="568">
        <v>15.5</v>
      </c>
      <c r="F2888" s="568">
        <v>16</v>
      </c>
      <c r="G2888" s="568" t="s">
        <v>76</v>
      </c>
      <c r="H2888" s="568" t="s">
        <v>76</v>
      </c>
      <c r="I2888" s="568">
        <v>17</v>
      </c>
      <c r="J2888" s="568">
        <v>17</v>
      </c>
      <c r="K2888" s="568">
        <v>17</v>
      </c>
      <c r="L2888" s="568">
        <v>16</v>
      </c>
      <c r="M2888" s="568">
        <v>16.5</v>
      </c>
      <c r="N2888" s="568">
        <v>18</v>
      </c>
      <c r="O2888" s="568">
        <v>16.5</v>
      </c>
      <c r="P2888" s="568">
        <v>16.5</v>
      </c>
      <c r="Q2888" s="568" t="s">
        <v>1614</v>
      </c>
      <c r="R2888" s="547">
        <v>13.5</v>
      </c>
      <c r="S2888" s="547">
        <v>15.5</v>
      </c>
      <c r="T2888" s="547" t="s">
        <v>1884</v>
      </c>
      <c r="U2888" s="547">
        <v>16.5</v>
      </c>
      <c r="V2888" s="547">
        <v>18</v>
      </c>
      <c r="W2888" s="547">
        <v>16.5</v>
      </c>
      <c r="X2888" s="547">
        <v>16</v>
      </c>
      <c r="Y2888" s="547">
        <v>15</v>
      </c>
      <c r="Z2888" s="568">
        <v>15</v>
      </c>
      <c r="AA2888" s="568" t="s">
        <v>3000</v>
      </c>
      <c r="AB2888" s="568">
        <v>16</v>
      </c>
      <c r="AC2888" s="568">
        <v>12.5</v>
      </c>
      <c r="AD2888" s="568">
        <v>15.5</v>
      </c>
      <c r="AE2888" s="568">
        <v>14.5</v>
      </c>
      <c r="AF2888" s="568">
        <v>15.5</v>
      </c>
      <c r="AG2888" s="568">
        <v>16.5</v>
      </c>
      <c r="AH2888" s="568">
        <v>12.5</v>
      </c>
      <c r="AI2888" s="568">
        <v>17</v>
      </c>
      <c r="AJ2888" s="568">
        <v>15.5</v>
      </c>
      <c r="AK2888" s="568" t="s">
        <v>76</v>
      </c>
      <c r="AL2888" s="568" t="s">
        <v>76</v>
      </c>
      <c r="AM2888" s="568" t="s">
        <v>76</v>
      </c>
      <c r="AN2888" s="568">
        <v>12.5</v>
      </c>
      <c r="AO2888" s="568">
        <v>12</v>
      </c>
    </row>
    <row r="2889" spans="1:41" ht="15" customHeight="1">
      <c r="B2889" s="564" t="s">
        <v>391</v>
      </c>
      <c r="C2889" s="568" t="s">
        <v>76</v>
      </c>
      <c r="D2889" s="568" t="s">
        <v>76</v>
      </c>
      <c r="E2889" s="568" t="s">
        <v>76</v>
      </c>
      <c r="F2889" s="568">
        <v>17</v>
      </c>
      <c r="G2889" s="568" t="s">
        <v>76</v>
      </c>
      <c r="H2889" s="568" t="s">
        <v>76</v>
      </c>
      <c r="I2889" s="568" t="s">
        <v>76</v>
      </c>
      <c r="J2889" s="568" t="s">
        <v>76</v>
      </c>
      <c r="K2889" s="568">
        <v>16.5</v>
      </c>
      <c r="L2889" s="568" t="s">
        <v>76</v>
      </c>
      <c r="M2889" s="568" t="s">
        <v>76</v>
      </c>
      <c r="N2889" s="568" t="s">
        <v>76</v>
      </c>
      <c r="O2889" s="567" t="s">
        <v>76</v>
      </c>
      <c r="P2889" s="568" t="s">
        <v>76</v>
      </c>
      <c r="Q2889" s="568" t="s">
        <v>76</v>
      </c>
      <c r="R2889" s="547"/>
      <c r="S2889" s="547" t="s">
        <v>76</v>
      </c>
      <c r="T2889" s="547" t="s">
        <v>76</v>
      </c>
      <c r="U2889" s="547" t="s">
        <v>76</v>
      </c>
      <c r="V2889" s="547" t="s">
        <v>76</v>
      </c>
      <c r="W2889" s="547" t="s">
        <v>76</v>
      </c>
      <c r="X2889" s="547" t="s">
        <v>76</v>
      </c>
      <c r="Y2889" s="547" t="s">
        <v>76</v>
      </c>
      <c r="Z2889" s="568" t="s">
        <v>76</v>
      </c>
      <c r="AA2889" s="568" t="s">
        <v>76</v>
      </c>
      <c r="AB2889" s="568">
        <v>15.5</v>
      </c>
      <c r="AC2889" s="568">
        <v>15.5</v>
      </c>
      <c r="AD2889" s="568" t="s">
        <v>76</v>
      </c>
      <c r="AE2889" s="568">
        <v>16.5</v>
      </c>
      <c r="AF2889" s="568" t="s">
        <v>76</v>
      </c>
      <c r="AG2889" s="568" t="s">
        <v>76</v>
      </c>
      <c r="AH2889" s="568">
        <v>15.5</v>
      </c>
      <c r="AI2889" s="568" t="s">
        <v>76</v>
      </c>
      <c r="AJ2889" s="568" t="s">
        <v>76</v>
      </c>
      <c r="AK2889" s="567" t="s">
        <v>76</v>
      </c>
      <c r="AL2889" s="568" t="s">
        <v>76</v>
      </c>
      <c r="AM2889" s="568" t="s">
        <v>76</v>
      </c>
      <c r="AN2889" s="568" t="s">
        <v>76</v>
      </c>
      <c r="AO2889" s="568">
        <v>15</v>
      </c>
    </row>
    <row r="2890" spans="1:41" ht="15" customHeight="1">
      <c r="A2890" s="2639" t="s">
        <v>410</v>
      </c>
      <c r="B2890" s="2639"/>
      <c r="C2890" s="568"/>
      <c r="D2890" s="568"/>
      <c r="E2890" s="568"/>
      <c r="F2890" s="568"/>
      <c r="G2890" s="568"/>
      <c r="H2890" s="568"/>
      <c r="I2890" s="568"/>
      <c r="J2890" s="568"/>
      <c r="K2890" s="568"/>
      <c r="L2890" s="568"/>
      <c r="M2890" s="568"/>
      <c r="N2890" s="568"/>
      <c r="O2890" s="567"/>
      <c r="P2890" s="568"/>
      <c r="Q2890" s="567"/>
      <c r="R2890" s="547"/>
      <c r="S2890" s="547"/>
      <c r="T2890" s="547"/>
      <c r="U2890" s="547"/>
      <c r="V2890" s="547"/>
      <c r="W2890" s="547"/>
      <c r="X2890" s="547"/>
      <c r="Y2890" s="547"/>
      <c r="Z2890" s="568"/>
      <c r="AA2890" s="568"/>
      <c r="AB2890" s="567"/>
      <c r="AC2890" s="567"/>
      <c r="AD2890" s="568"/>
      <c r="AE2890" s="568"/>
      <c r="AF2890" s="568"/>
      <c r="AG2890" s="568"/>
      <c r="AH2890" s="568"/>
      <c r="AI2890" s="568"/>
      <c r="AJ2890" s="568"/>
      <c r="AK2890" s="567"/>
      <c r="AL2890" s="568"/>
      <c r="AM2890" s="568"/>
      <c r="AN2890" s="568"/>
      <c r="AO2890" s="568"/>
    </row>
    <row r="2891" spans="1:41" s="495" customFormat="1" ht="15" customHeight="1">
      <c r="A2891" s="496"/>
      <c r="B2891" s="564" t="s">
        <v>390</v>
      </c>
      <c r="C2891" s="568">
        <v>17</v>
      </c>
      <c r="D2891" s="568">
        <v>16</v>
      </c>
      <c r="E2891" s="568">
        <v>15.5</v>
      </c>
      <c r="F2891" s="568">
        <v>16</v>
      </c>
      <c r="G2891" s="568">
        <v>17</v>
      </c>
      <c r="H2891" s="568">
        <v>16</v>
      </c>
      <c r="I2891" s="568">
        <v>16</v>
      </c>
      <c r="J2891" s="568">
        <v>18</v>
      </c>
      <c r="K2891" s="568">
        <v>17</v>
      </c>
      <c r="L2891" s="568">
        <v>16.5</v>
      </c>
      <c r="M2891" s="568">
        <v>19.5</v>
      </c>
      <c r="N2891" s="568">
        <v>18</v>
      </c>
      <c r="O2891" s="568">
        <v>18.5</v>
      </c>
      <c r="P2891" s="568">
        <v>16.5</v>
      </c>
      <c r="Q2891" s="567" t="s">
        <v>1343</v>
      </c>
      <c r="R2891" s="547">
        <v>16</v>
      </c>
      <c r="S2891" s="547">
        <v>16.5</v>
      </c>
      <c r="T2891" s="547" t="s">
        <v>1649</v>
      </c>
      <c r="U2891" s="547">
        <v>17.5</v>
      </c>
      <c r="V2891" s="547">
        <v>18</v>
      </c>
      <c r="W2891" s="547">
        <v>18.5</v>
      </c>
      <c r="X2891" s="547" t="s">
        <v>1732</v>
      </c>
      <c r="Y2891" s="547">
        <v>18</v>
      </c>
      <c r="Z2891" s="568">
        <v>18.5</v>
      </c>
      <c r="AA2891" s="568">
        <v>19</v>
      </c>
      <c r="AB2891" s="568">
        <v>19</v>
      </c>
      <c r="AC2891" s="568">
        <v>18.5</v>
      </c>
      <c r="AD2891" s="568">
        <v>17</v>
      </c>
      <c r="AE2891" s="568">
        <v>18</v>
      </c>
      <c r="AF2891" s="568" t="s">
        <v>2456</v>
      </c>
      <c r="AG2891" s="568">
        <v>19.5</v>
      </c>
      <c r="AH2891" s="568">
        <v>13.5</v>
      </c>
      <c r="AI2891" s="568" t="s">
        <v>76</v>
      </c>
      <c r="AJ2891" s="568">
        <v>17</v>
      </c>
      <c r="AK2891" s="568">
        <v>16</v>
      </c>
      <c r="AL2891" s="568">
        <v>19.5</v>
      </c>
      <c r="AM2891" s="568" t="s">
        <v>76</v>
      </c>
      <c r="AN2891" s="568">
        <v>16</v>
      </c>
      <c r="AO2891" s="568">
        <v>17.5</v>
      </c>
    </row>
    <row r="2892" spans="1:41" ht="15" customHeight="1">
      <c r="B2892" s="564" t="s">
        <v>391</v>
      </c>
      <c r="C2892" s="568" t="s">
        <v>76</v>
      </c>
      <c r="D2892" s="568" t="s">
        <v>76</v>
      </c>
      <c r="E2892" s="568" t="s">
        <v>76</v>
      </c>
      <c r="F2892" s="568" t="s">
        <v>76</v>
      </c>
      <c r="G2892" s="568" t="s">
        <v>76</v>
      </c>
      <c r="H2892" s="568" t="s">
        <v>76</v>
      </c>
      <c r="I2892" s="568" t="s">
        <v>76</v>
      </c>
      <c r="J2892" s="568" t="s">
        <v>76</v>
      </c>
      <c r="K2892" s="568">
        <v>20.5</v>
      </c>
      <c r="L2892" s="568" t="s">
        <v>76</v>
      </c>
      <c r="M2892" s="568" t="s">
        <v>76</v>
      </c>
      <c r="N2892" s="568" t="s">
        <v>3224</v>
      </c>
      <c r="O2892" s="567" t="s">
        <v>76</v>
      </c>
      <c r="P2892" s="567" t="s">
        <v>76</v>
      </c>
      <c r="Q2892" s="567" t="s">
        <v>76</v>
      </c>
      <c r="R2892" s="547">
        <v>19.5</v>
      </c>
      <c r="S2892" s="547" t="s">
        <v>76</v>
      </c>
      <c r="T2892" s="547" t="s">
        <v>76</v>
      </c>
      <c r="U2892" s="547" t="s">
        <v>76</v>
      </c>
      <c r="V2892" s="547" t="s">
        <v>76</v>
      </c>
      <c r="W2892" s="547" t="s">
        <v>76</v>
      </c>
      <c r="X2892" s="547" t="s">
        <v>76</v>
      </c>
      <c r="Y2892" s="547" t="s">
        <v>76</v>
      </c>
      <c r="Z2892" s="568" t="s">
        <v>76</v>
      </c>
      <c r="AA2892" s="568" t="s">
        <v>76</v>
      </c>
      <c r="AB2892" s="568" t="s">
        <v>76</v>
      </c>
      <c r="AC2892" s="568">
        <v>21.5</v>
      </c>
      <c r="AD2892" s="568" t="s">
        <v>76</v>
      </c>
      <c r="AE2892" s="568" t="s">
        <v>76</v>
      </c>
      <c r="AF2892" s="568" t="s">
        <v>76</v>
      </c>
      <c r="AG2892" s="568" t="s">
        <v>76</v>
      </c>
      <c r="AH2892" s="568">
        <v>20</v>
      </c>
      <c r="AI2892" s="568">
        <v>31.5</v>
      </c>
      <c r="AJ2892" s="568" t="s">
        <v>76</v>
      </c>
      <c r="AK2892" s="567" t="s">
        <v>76</v>
      </c>
      <c r="AL2892" s="568" t="s">
        <v>76</v>
      </c>
      <c r="AM2892" s="568" t="s">
        <v>76</v>
      </c>
      <c r="AN2892" s="568" t="s">
        <v>76</v>
      </c>
      <c r="AO2892" s="568">
        <v>20.5</v>
      </c>
    </row>
    <row r="2893" spans="1:41" ht="15" customHeight="1">
      <c r="A2893" s="2639" t="s">
        <v>411</v>
      </c>
      <c r="B2893" s="2639"/>
      <c r="C2893" s="568"/>
      <c r="D2893" s="568"/>
      <c r="E2893" s="568"/>
      <c r="F2893" s="568"/>
      <c r="G2893" s="568"/>
      <c r="H2893" s="568"/>
      <c r="I2893" s="568"/>
      <c r="J2893" s="568"/>
      <c r="K2893" s="568"/>
      <c r="L2893" s="568"/>
      <c r="M2893" s="568"/>
      <c r="N2893" s="568"/>
      <c r="O2893" s="567"/>
      <c r="P2893" s="567"/>
      <c r="Q2893" s="567"/>
      <c r="R2893" s="547"/>
      <c r="S2893" s="547"/>
      <c r="T2893" s="547"/>
      <c r="U2893" s="547"/>
      <c r="V2893" s="547"/>
      <c r="W2893" s="547"/>
      <c r="X2893" s="547"/>
      <c r="Y2893" s="547"/>
      <c r="Z2893" s="568"/>
      <c r="AA2893" s="568"/>
      <c r="AB2893" s="568"/>
      <c r="AC2893" s="568"/>
      <c r="AD2893" s="568"/>
      <c r="AE2893" s="568"/>
      <c r="AF2893" s="568"/>
      <c r="AG2893" s="568"/>
      <c r="AH2893" s="568"/>
      <c r="AI2893" s="568"/>
      <c r="AJ2893" s="568"/>
      <c r="AK2893" s="567"/>
      <c r="AL2893" s="568"/>
      <c r="AM2893" s="568"/>
      <c r="AN2893" s="568"/>
      <c r="AO2893" s="568"/>
    </row>
    <row r="2894" spans="1:41" ht="15" customHeight="1">
      <c r="B2894" s="564" t="s">
        <v>390</v>
      </c>
      <c r="C2894" s="568">
        <v>15</v>
      </c>
      <c r="D2894" s="568">
        <v>16</v>
      </c>
      <c r="E2894" s="547">
        <v>11</v>
      </c>
      <c r="F2894" s="568">
        <v>16</v>
      </c>
      <c r="G2894" s="547" t="s">
        <v>1550</v>
      </c>
      <c r="H2894" s="568">
        <v>13.5</v>
      </c>
      <c r="I2894" s="568" t="s">
        <v>3232</v>
      </c>
      <c r="J2894" s="547" t="s">
        <v>1666</v>
      </c>
      <c r="K2894" s="568">
        <v>17.5</v>
      </c>
      <c r="L2894" s="568" t="s">
        <v>1614</v>
      </c>
      <c r="M2894" s="568" t="s">
        <v>3234</v>
      </c>
      <c r="N2894" s="568">
        <v>17</v>
      </c>
      <c r="O2894" s="568" t="s">
        <v>1667</v>
      </c>
      <c r="P2894" s="568" t="s">
        <v>2528</v>
      </c>
      <c r="Q2894" s="568">
        <v>15</v>
      </c>
      <c r="R2894" s="547">
        <v>14.5</v>
      </c>
      <c r="S2894" s="547">
        <v>14.5</v>
      </c>
      <c r="T2894" s="547" t="s">
        <v>1650</v>
      </c>
      <c r="U2894" s="547">
        <v>17.5</v>
      </c>
      <c r="V2894" s="546" t="s">
        <v>3225</v>
      </c>
      <c r="W2894" s="547">
        <v>17.5</v>
      </c>
      <c r="X2894" s="547">
        <v>16</v>
      </c>
      <c r="Y2894" s="547">
        <v>16.5</v>
      </c>
      <c r="Z2894" s="568">
        <v>15.5</v>
      </c>
      <c r="AA2894" s="568" t="s">
        <v>3177</v>
      </c>
      <c r="AB2894" s="568">
        <v>18</v>
      </c>
      <c r="AC2894" s="568">
        <v>13.5</v>
      </c>
      <c r="AD2894" s="568">
        <v>17</v>
      </c>
      <c r="AE2894" s="568">
        <v>17</v>
      </c>
      <c r="AF2894" s="568">
        <v>15.5</v>
      </c>
      <c r="AG2894" s="568">
        <v>18</v>
      </c>
      <c r="AH2894" s="568">
        <v>13</v>
      </c>
      <c r="AI2894" s="568">
        <v>9.5</v>
      </c>
      <c r="AJ2894" s="568">
        <v>16</v>
      </c>
      <c r="AK2894" s="568">
        <v>15.5</v>
      </c>
      <c r="AL2894" s="568" t="s">
        <v>76</v>
      </c>
      <c r="AM2894" s="568">
        <v>14</v>
      </c>
      <c r="AN2894" s="568" t="s">
        <v>76</v>
      </c>
      <c r="AO2894" s="568">
        <v>11.5</v>
      </c>
    </row>
    <row r="2895" spans="1:41" ht="15" customHeight="1">
      <c r="A2895" s="517"/>
      <c r="B2895" s="566" t="s">
        <v>391</v>
      </c>
      <c r="C2895" s="572" t="s">
        <v>76</v>
      </c>
      <c r="D2895" s="572" t="s">
        <v>76</v>
      </c>
      <c r="E2895" s="572" t="s">
        <v>76</v>
      </c>
      <c r="F2895" s="572" t="s">
        <v>76</v>
      </c>
      <c r="G2895" s="572" t="s">
        <v>76</v>
      </c>
      <c r="H2895" s="572" t="s">
        <v>76</v>
      </c>
      <c r="I2895" s="572"/>
      <c r="J2895" s="572" t="s">
        <v>76</v>
      </c>
      <c r="K2895" s="572" t="s">
        <v>76</v>
      </c>
      <c r="L2895" s="572" t="s">
        <v>76</v>
      </c>
      <c r="M2895" s="572" t="s">
        <v>76</v>
      </c>
      <c r="N2895" s="572" t="s">
        <v>76</v>
      </c>
      <c r="O2895" s="573" t="s">
        <v>76</v>
      </c>
      <c r="P2895" s="573" t="s">
        <v>76</v>
      </c>
      <c r="Q2895" s="572" t="s">
        <v>76</v>
      </c>
      <c r="R2895" s="552" t="s">
        <v>76</v>
      </c>
      <c r="S2895" s="552">
        <v>16.5</v>
      </c>
      <c r="T2895" s="553" t="s">
        <v>76</v>
      </c>
      <c r="U2895" s="552">
        <v>18</v>
      </c>
      <c r="V2895" s="553" t="s">
        <v>76</v>
      </c>
      <c r="W2895" s="553" t="s">
        <v>76</v>
      </c>
      <c r="X2895" s="553" t="s">
        <v>76</v>
      </c>
      <c r="Y2895" s="553" t="s">
        <v>76</v>
      </c>
      <c r="Z2895" s="572" t="s">
        <v>76</v>
      </c>
      <c r="AA2895" s="572" t="s">
        <v>76</v>
      </c>
      <c r="AB2895" s="573" t="s">
        <v>76</v>
      </c>
      <c r="AC2895" s="572">
        <v>16.5</v>
      </c>
      <c r="AD2895" s="573" t="s">
        <v>76</v>
      </c>
      <c r="AE2895" s="573" t="s">
        <v>76</v>
      </c>
      <c r="AF2895" s="572" t="s">
        <v>76</v>
      </c>
      <c r="AG2895" s="573" t="s">
        <v>76</v>
      </c>
      <c r="AH2895" s="572">
        <v>16</v>
      </c>
      <c r="AI2895" s="572">
        <v>10</v>
      </c>
      <c r="AJ2895" s="572" t="s">
        <v>76</v>
      </c>
      <c r="AK2895" s="573" t="s">
        <v>76</v>
      </c>
      <c r="AL2895" s="573" t="s">
        <v>76</v>
      </c>
      <c r="AM2895" s="572">
        <v>14</v>
      </c>
      <c r="AN2895" s="572" t="s">
        <v>76</v>
      </c>
      <c r="AO2895" s="572">
        <v>14.5</v>
      </c>
    </row>
    <row r="2896" spans="1:41" s="1047" customFormat="1" ht="15" customHeight="1">
      <c r="A2896" s="2573" t="s">
        <v>548</v>
      </c>
      <c r="B2896" s="2573"/>
      <c r="C2896" s="2573"/>
      <c r="D2896" s="2573"/>
      <c r="E2896" s="2573"/>
      <c r="F2896" s="2573"/>
      <c r="G2896" s="2573"/>
      <c r="H2896" s="2573"/>
      <c r="I2896" s="2573"/>
      <c r="J2896" s="1049"/>
      <c r="K2896" s="1049"/>
      <c r="L2896" s="1049"/>
      <c r="M2896" s="1049"/>
      <c r="N2896" s="1049"/>
      <c r="O2896" s="1049"/>
      <c r="P2896" s="1049"/>
      <c r="Q2896" s="1049"/>
      <c r="R2896" s="1049"/>
      <c r="S2896" s="1049"/>
      <c r="T2896" s="2573" t="s">
        <v>3562</v>
      </c>
      <c r="U2896" s="2573"/>
      <c r="V2896" s="2573"/>
      <c r="W2896" s="2573"/>
      <c r="X2896" s="2573"/>
      <c r="Y2896" s="1050"/>
      <c r="Z2896" s="1048"/>
      <c r="AA2896" s="1048"/>
      <c r="AB2896" s="1048"/>
      <c r="AC2896" s="1048"/>
      <c r="AF2896" s="1050"/>
      <c r="AG2896" s="1050"/>
      <c r="AH2896" s="1050"/>
      <c r="AI2896" s="1050"/>
      <c r="AJ2896" s="1050"/>
    </row>
    <row r="2897" spans="1:41" s="1047" customFormat="1" ht="15" customHeight="1">
      <c r="B2897" s="1047" t="s">
        <v>399</v>
      </c>
      <c r="U2897" s="1047" t="s">
        <v>399</v>
      </c>
      <c r="V2897" s="1048"/>
      <c r="W2897" s="1048"/>
      <c r="X2897" s="1048"/>
      <c r="Y2897" s="1048"/>
      <c r="AA2897" s="1048"/>
      <c r="AB2897" s="1048"/>
      <c r="AC2897" s="1048"/>
      <c r="AH2897" s="1048"/>
      <c r="AI2897" s="1048"/>
      <c r="AJ2897" s="1048"/>
    </row>
    <row r="2898" spans="1:41" ht="15" customHeight="1"/>
    <row r="2899" spans="1:41" s="641" customFormat="1" ht="15" customHeight="1">
      <c r="B2899" s="2637" t="s">
        <v>1721</v>
      </c>
      <c r="C2899" s="2637"/>
      <c r="D2899" s="2637"/>
      <c r="E2899" s="2637"/>
      <c r="F2899" s="2637"/>
      <c r="G2899" s="2637"/>
      <c r="H2899" s="2637"/>
      <c r="I2899" s="2637"/>
      <c r="J2899" s="2637"/>
      <c r="K2899" s="2643" t="s">
        <v>3456</v>
      </c>
      <c r="L2899" s="2643"/>
      <c r="M2899" s="2643"/>
      <c r="N2899" s="2643"/>
      <c r="O2899" s="2643"/>
      <c r="P2899" s="2643"/>
      <c r="Q2899" s="2643"/>
      <c r="R2899" s="2598" t="s">
        <v>2229</v>
      </c>
      <c r="S2899" s="2598"/>
      <c r="T2899" s="642"/>
      <c r="U2899" s="642"/>
      <c r="V2899" s="642"/>
      <c r="W2899" s="642"/>
      <c r="X2899" s="642"/>
      <c r="Y2899" s="642"/>
      <c r="AA2899" s="642"/>
      <c r="AB2899" s="642"/>
      <c r="AC2899" s="642"/>
      <c r="AD2899" s="642"/>
      <c r="AE2899" s="642"/>
      <c r="AF2899" s="642"/>
      <c r="AG2899" s="642"/>
      <c r="AH2899" s="642"/>
      <c r="AI2899" s="642"/>
      <c r="AJ2899" s="642"/>
      <c r="AK2899" s="642"/>
      <c r="AL2899" s="642"/>
      <c r="AM2899" s="642"/>
      <c r="AN2899" s="642"/>
      <c r="AO2899" s="642"/>
    </row>
    <row r="2900" spans="1:41" ht="15" customHeight="1">
      <c r="C2900" s="709"/>
      <c r="D2900" s="709"/>
      <c r="E2900" s="709"/>
      <c r="F2900" s="709"/>
      <c r="G2900" s="709"/>
      <c r="H2900" s="709"/>
      <c r="I2900" s="705"/>
      <c r="J2900" s="2628"/>
      <c r="K2900" s="2628"/>
      <c r="L2900" s="2628"/>
      <c r="M2900" s="543"/>
      <c r="N2900" s="543"/>
      <c r="O2900" s="543"/>
      <c r="P2900" s="543"/>
      <c r="R2900" s="2641" t="s">
        <v>1130</v>
      </c>
      <c r="S2900" s="2641"/>
      <c r="T2900" s="602"/>
      <c r="U2900" s="602"/>
      <c r="V2900" s="704"/>
      <c r="W2900" s="704"/>
      <c r="X2900" s="704"/>
      <c r="Y2900" s="543"/>
      <c r="AA2900" s="709"/>
      <c r="AB2900" s="709"/>
      <c r="AC2900" s="705"/>
      <c r="AD2900" s="704"/>
      <c r="AE2900" s="704"/>
      <c r="AF2900" s="704"/>
      <c r="AG2900" s="543"/>
      <c r="AH2900" s="709"/>
      <c r="AI2900" s="709"/>
      <c r="AJ2900" s="602"/>
      <c r="AK2900" s="602"/>
      <c r="AL2900" s="602"/>
      <c r="AM2900" s="602"/>
      <c r="AN2900" s="602"/>
      <c r="AO2900" s="543"/>
    </row>
    <row r="2901" spans="1:41" s="555" customFormat="1" ht="15" customHeight="1">
      <c r="A2901" s="2582" t="s">
        <v>369</v>
      </c>
      <c r="B2901" s="2583"/>
      <c r="C2901" s="2586" t="s">
        <v>230</v>
      </c>
      <c r="D2901" s="2586"/>
      <c r="E2901" s="2586"/>
      <c r="F2901" s="2586"/>
      <c r="G2901" s="2574" t="s">
        <v>370</v>
      </c>
      <c r="H2901" s="2575"/>
      <c r="I2901" s="2575"/>
      <c r="J2901" s="2576"/>
      <c r="K2901" s="2574" t="s">
        <v>371</v>
      </c>
      <c r="L2901" s="2575"/>
      <c r="M2901" s="2575"/>
      <c r="N2901" s="2575"/>
      <c r="O2901" s="2575"/>
      <c r="P2901" s="2575"/>
      <c r="Q2901" s="2575"/>
      <c r="R2901" s="2575"/>
      <c r="S2901" s="2575"/>
      <c r="T2901" s="2575"/>
      <c r="U2901" s="2575"/>
      <c r="V2901" s="2575"/>
      <c r="W2901" s="2575"/>
      <c r="X2901" s="2575"/>
      <c r="Y2901" s="2575"/>
      <c r="Z2901" s="2575"/>
      <c r="AA2901" s="2575"/>
      <c r="AB2901" s="2575"/>
      <c r="AC2901" s="2575"/>
      <c r="AD2901" s="2575"/>
      <c r="AE2901" s="2575"/>
      <c r="AF2901" s="2575"/>
      <c r="AG2901" s="2576"/>
      <c r="AH2901" s="2574" t="s">
        <v>3545</v>
      </c>
      <c r="AI2901" s="2575"/>
      <c r="AJ2901" s="2575"/>
      <c r="AK2901" s="2575"/>
      <c r="AL2901" s="2575"/>
      <c r="AM2901" s="2575"/>
      <c r="AN2901" s="2575"/>
      <c r="AO2901" s="2576"/>
    </row>
    <row r="2902" spans="1:41" s="555" customFormat="1" ht="32.25" customHeight="1">
      <c r="A2902" s="2584"/>
      <c r="B2902" s="2585"/>
      <c r="C2902" s="933" t="s">
        <v>372</v>
      </c>
      <c r="D2902" s="933" t="s">
        <v>373</v>
      </c>
      <c r="E2902" s="933" t="s">
        <v>374</v>
      </c>
      <c r="F2902" s="933" t="s">
        <v>375</v>
      </c>
      <c r="G2902" s="933" t="s">
        <v>376</v>
      </c>
      <c r="H2902" s="933" t="s">
        <v>377</v>
      </c>
      <c r="I2902" s="933" t="s">
        <v>1066</v>
      </c>
      <c r="J2902" s="933" t="s">
        <v>378</v>
      </c>
      <c r="K2902" s="933" t="s">
        <v>890</v>
      </c>
      <c r="L2902" s="933" t="s">
        <v>379</v>
      </c>
      <c r="M2902" s="933" t="s">
        <v>380</v>
      </c>
      <c r="N2902" s="933" t="s">
        <v>381</v>
      </c>
      <c r="O2902" s="933" t="s">
        <v>382</v>
      </c>
      <c r="P2902" s="933" t="s">
        <v>383</v>
      </c>
      <c r="Q2902" s="933" t="s">
        <v>384</v>
      </c>
      <c r="R2902" s="933" t="s">
        <v>412</v>
      </c>
      <c r="S2902" s="933" t="s">
        <v>413</v>
      </c>
      <c r="T2902" s="933" t="s">
        <v>414</v>
      </c>
      <c r="U2902" s="933" t="s">
        <v>415</v>
      </c>
      <c r="V2902" s="933" t="s">
        <v>416</v>
      </c>
      <c r="W2902" s="933" t="s">
        <v>417</v>
      </c>
      <c r="X2902" s="933" t="s">
        <v>418</v>
      </c>
      <c r="Y2902" s="933" t="s">
        <v>419</v>
      </c>
      <c r="Z2902" s="933" t="s">
        <v>420</v>
      </c>
      <c r="AA2902" s="933" t="s">
        <v>421</v>
      </c>
      <c r="AB2902" s="933" t="s">
        <v>422</v>
      </c>
      <c r="AC2902" s="933" t="s">
        <v>423</v>
      </c>
      <c r="AD2902" s="933" t="s">
        <v>424</v>
      </c>
      <c r="AE2902" s="933" t="s">
        <v>425</v>
      </c>
      <c r="AF2902" s="933" t="s">
        <v>426</v>
      </c>
      <c r="AG2902" s="933" t="s">
        <v>427</v>
      </c>
      <c r="AH2902" s="933" t="s">
        <v>3003</v>
      </c>
      <c r="AI2902" s="933" t="s">
        <v>432</v>
      </c>
      <c r="AJ2902" s="933" t="s">
        <v>428</v>
      </c>
      <c r="AK2902" s="933" t="s">
        <v>429</v>
      </c>
      <c r="AL2902" s="933" t="s">
        <v>430</v>
      </c>
      <c r="AM2902" s="933" t="s">
        <v>362</v>
      </c>
      <c r="AN2902" s="933" t="s">
        <v>431</v>
      </c>
      <c r="AO2902" s="933" t="s">
        <v>1260</v>
      </c>
    </row>
    <row r="2903" spans="1:41" s="545" customFormat="1" ht="15" customHeight="1">
      <c r="A2903" s="1157"/>
      <c r="B2903" s="1157"/>
      <c r="C2903" s="1158">
        <v>1</v>
      </c>
      <c r="D2903" s="1159">
        <v>2</v>
      </c>
      <c r="E2903" s="1158">
        <v>3</v>
      </c>
      <c r="F2903" s="1159">
        <v>4</v>
      </c>
      <c r="G2903" s="1158">
        <v>5</v>
      </c>
      <c r="H2903" s="1159">
        <v>6</v>
      </c>
      <c r="I2903" s="1158">
        <v>7</v>
      </c>
      <c r="J2903" s="1159">
        <v>8</v>
      </c>
      <c r="K2903" s="1160">
        <v>9</v>
      </c>
      <c r="L2903" s="1159">
        <v>10</v>
      </c>
      <c r="M2903" s="1158">
        <v>11</v>
      </c>
      <c r="N2903" s="1159">
        <v>12</v>
      </c>
      <c r="O2903" s="1158">
        <v>13</v>
      </c>
      <c r="P2903" s="1159">
        <v>14</v>
      </c>
      <c r="Q2903" s="1158">
        <v>15</v>
      </c>
      <c r="R2903" s="1158">
        <v>16</v>
      </c>
      <c r="S2903" s="1159">
        <v>17</v>
      </c>
      <c r="T2903" s="1158">
        <v>18</v>
      </c>
      <c r="U2903" s="1159">
        <v>19</v>
      </c>
      <c r="V2903" s="1159">
        <v>20</v>
      </c>
      <c r="W2903" s="1158">
        <v>21</v>
      </c>
      <c r="X2903" s="1159">
        <v>22</v>
      </c>
      <c r="Y2903" s="1158">
        <v>23</v>
      </c>
      <c r="Z2903" s="1158">
        <v>24</v>
      </c>
      <c r="AA2903" s="1159">
        <v>25</v>
      </c>
      <c r="AB2903" s="1158">
        <v>26</v>
      </c>
      <c r="AC2903" s="1159">
        <v>27</v>
      </c>
      <c r="AD2903" s="1158">
        <v>28</v>
      </c>
      <c r="AE2903" s="1158">
        <v>29</v>
      </c>
      <c r="AF2903" s="1159">
        <v>30</v>
      </c>
      <c r="AG2903" s="1158">
        <v>31</v>
      </c>
      <c r="AH2903" s="1160">
        <v>32</v>
      </c>
      <c r="AI2903" s="1159">
        <v>33</v>
      </c>
      <c r="AJ2903" s="1158">
        <v>34</v>
      </c>
      <c r="AK2903" s="1158">
        <v>35</v>
      </c>
      <c r="AL2903" s="1160">
        <v>36</v>
      </c>
      <c r="AM2903" s="1158">
        <v>37</v>
      </c>
      <c r="AN2903" s="1159">
        <v>38</v>
      </c>
      <c r="AO2903" s="1158">
        <v>39</v>
      </c>
    </row>
    <row r="2904" spans="1:41" s="711" customFormat="1" ht="15" customHeight="1">
      <c r="A2904" s="2642" t="s">
        <v>44</v>
      </c>
      <c r="B2904" s="2642"/>
      <c r="C2904" s="576">
        <v>6.75</v>
      </c>
      <c r="D2904" s="576">
        <v>4</v>
      </c>
      <c r="E2904" s="576" t="s">
        <v>1456</v>
      </c>
      <c r="F2904" s="568">
        <v>5</v>
      </c>
      <c r="G2904" s="568" t="s">
        <v>1226</v>
      </c>
      <c r="H2904" s="568" t="s">
        <v>1226</v>
      </c>
      <c r="I2904" s="568">
        <v>6</v>
      </c>
      <c r="J2904" s="568" t="s">
        <v>1536</v>
      </c>
      <c r="K2904" s="568" t="s">
        <v>3128</v>
      </c>
      <c r="L2904" s="568" t="s">
        <v>807</v>
      </c>
      <c r="M2904" s="568">
        <v>6</v>
      </c>
      <c r="N2904" s="568">
        <v>5</v>
      </c>
      <c r="O2904" s="568" t="s">
        <v>1537</v>
      </c>
      <c r="P2904" s="568">
        <v>4.5</v>
      </c>
      <c r="Q2904" s="568" t="s">
        <v>3235</v>
      </c>
      <c r="R2904" s="546" t="s">
        <v>1781</v>
      </c>
      <c r="S2904" s="547" t="s">
        <v>397</v>
      </c>
      <c r="T2904" s="547">
        <v>7.5</v>
      </c>
      <c r="U2904" s="547">
        <v>6.5</v>
      </c>
      <c r="V2904" s="547" t="s">
        <v>2448</v>
      </c>
      <c r="W2904" s="547">
        <v>5.5</v>
      </c>
      <c r="X2904" s="547" t="s">
        <v>3018</v>
      </c>
      <c r="Y2904" s="547">
        <v>6</v>
      </c>
      <c r="Z2904" s="568" t="s">
        <v>1728</v>
      </c>
      <c r="AA2904" s="568">
        <v>6</v>
      </c>
      <c r="AB2904" s="568">
        <v>6</v>
      </c>
      <c r="AC2904" s="568" t="s">
        <v>794</v>
      </c>
      <c r="AD2904" s="568">
        <v>5</v>
      </c>
      <c r="AE2904" s="568" t="s">
        <v>2829</v>
      </c>
      <c r="AF2904" s="568" t="s">
        <v>2950</v>
      </c>
      <c r="AG2904" s="568" t="s">
        <v>1782</v>
      </c>
      <c r="AH2904" s="567" t="s">
        <v>1730</v>
      </c>
      <c r="AI2904" s="567" t="s">
        <v>3191</v>
      </c>
      <c r="AJ2904" s="568">
        <v>7</v>
      </c>
      <c r="AK2904" s="568">
        <v>4.75</v>
      </c>
      <c r="AL2904" s="568">
        <v>7</v>
      </c>
      <c r="AM2904" s="568">
        <v>4</v>
      </c>
      <c r="AN2904" s="568">
        <v>6</v>
      </c>
      <c r="AO2904" s="568" t="s">
        <v>3218</v>
      </c>
    </row>
    <row r="2905" spans="1:41" ht="15" customHeight="1">
      <c r="A2905" s="2646" t="s">
        <v>1687</v>
      </c>
      <c r="B2905" s="2647"/>
      <c r="C2905" s="576"/>
      <c r="D2905" s="576"/>
      <c r="E2905" s="576"/>
      <c r="F2905" s="568"/>
      <c r="G2905" s="568"/>
      <c r="H2905" s="568"/>
      <c r="I2905" s="568"/>
      <c r="J2905" s="568"/>
      <c r="K2905" s="568"/>
      <c r="L2905" s="568"/>
      <c r="M2905" s="568"/>
      <c r="N2905" s="568"/>
      <c r="O2905" s="568"/>
      <c r="P2905" s="568"/>
      <c r="Q2905" s="568"/>
      <c r="R2905" s="546"/>
      <c r="S2905" s="547"/>
      <c r="T2905" s="547"/>
      <c r="U2905" s="547"/>
      <c r="V2905" s="547"/>
      <c r="W2905" s="547"/>
      <c r="X2905" s="547"/>
      <c r="Y2905" s="547"/>
      <c r="Z2905" s="568"/>
      <c r="AA2905" s="568"/>
      <c r="AB2905" s="568"/>
      <c r="AC2905" s="568"/>
      <c r="AD2905" s="568"/>
      <c r="AE2905" s="568"/>
      <c r="AF2905" s="568"/>
      <c r="AG2905" s="568"/>
      <c r="AH2905" s="567"/>
      <c r="AI2905" s="567"/>
      <c r="AJ2905" s="568"/>
      <c r="AK2905" s="568"/>
      <c r="AL2905" s="568"/>
      <c r="AM2905" s="568"/>
      <c r="AN2905" s="568"/>
      <c r="AO2905" s="568"/>
    </row>
    <row r="2906" spans="1:41" ht="15" customHeight="1">
      <c r="A2906" s="514" t="s">
        <v>856</v>
      </c>
      <c r="B2906" s="512" t="s">
        <v>1677</v>
      </c>
      <c r="C2906" s="576">
        <v>5</v>
      </c>
      <c r="D2906" s="576">
        <v>5</v>
      </c>
      <c r="E2906" s="576">
        <v>5</v>
      </c>
      <c r="F2906" s="568">
        <v>5</v>
      </c>
      <c r="G2906" s="568">
        <v>4</v>
      </c>
      <c r="H2906" s="568">
        <v>4.5</v>
      </c>
      <c r="I2906" s="568">
        <v>5</v>
      </c>
      <c r="J2906" s="568">
        <v>6</v>
      </c>
      <c r="K2906" s="568">
        <v>2.5</v>
      </c>
      <c r="L2906" s="568">
        <v>4</v>
      </c>
      <c r="M2906" s="568">
        <v>4</v>
      </c>
      <c r="N2906" s="568">
        <v>4</v>
      </c>
      <c r="O2906" s="568">
        <v>5</v>
      </c>
      <c r="P2906" s="568">
        <v>4.5</v>
      </c>
      <c r="Q2906" s="568">
        <v>4.5</v>
      </c>
      <c r="R2906" s="547">
        <v>6</v>
      </c>
      <c r="S2906" s="547">
        <v>6</v>
      </c>
      <c r="T2906" s="547">
        <v>5</v>
      </c>
      <c r="U2906" s="547">
        <v>6</v>
      </c>
      <c r="V2906" s="547">
        <v>4</v>
      </c>
      <c r="W2906" s="547">
        <v>3</v>
      </c>
      <c r="X2906" s="547">
        <v>4</v>
      </c>
      <c r="Y2906" s="547">
        <v>7</v>
      </c>
      <c r="Z2906" s="568">
        <v>4</v>
      </c>
      <c r="AA2906" s="568">
        <v>4</v>
      </c>
      <c r="AB2906" s="568">
        <v>4</v>
      </c>
      <c r="AC2906" s="568">
        <v>3</v>
      </c>
      <c r="AD2906" s="568">
        <v>5</v>
      </c>
      <c r="AE2906" s="568">
        <v>5.5</v>
      </c>
      <c r="AF2906" s="568">
        <v>4.5</v>
      </c>
      <c r="AG2906" s="568">
        <v>4</v>
      </c>
      <c r="AH2906" s="568">
        <v>3</v>
      </c>
      <c r="AI2906" s="568">
        <v>3.5</v>
      </c>
      <c r="AJ2906" s="568">
        <v>7</v>
      </c>
      <c r="AK2906" s="568">
        <v>3.5</v>
      </c>
      <c r="AL2906" s="568">
        <v>7</v>
      </c>
      <c r="AM2906" s="568">
        <v>1.5</v>
      </c>
      <c r="AN2906" s="568">
        <v>5</v>
      </c>
      <c r="AO2906" s="568">
        <v>1.25</v>
      </c>
    </row>
    <row r="2907" spans="1:41" ht="15" customHeight="1">
      <c r="A2907" s="514" t="s">
        <v>1085</v>
      </c>
      <c r="B2907" s="512" t="s">
        <v>1678</v>
      </c>
      <c r="C2907" s="576">
        <v>5.25</v>
      </c>
      <c r="D2907" s="576">
        <v>5</v>
      </c>
      <c r="E2907" s="576">
        <v>5.25</v>
      </c>
      <c r="F2907" s="568">
        <v>5.5</v>
      </c>
      <c r="G2907" s="568">
        <v>4</v>
      </c>
      <c r="H2907" s="568">
        <v>5</v>
      </c>
      <c r="I2907" s="568">
        <v>5.25</v>
      </c>
      <c r="J2907" s="568">
        <v>6.5</v>
      </c>
      <c r="K2907" s="568">
        <v>4</v>
      </c>
      <c r="L2907" s="568">
        <v>5</v>
      </c>
      <c r="M2907" s="568">
        <v>5</v>
      </c>
      <c r="N2907" s="568">
        <v>6</v>
      </c>
      <c r="O2907" s="568">
        <v>8.5</v>
      </c>
      <c r="P2907" s="568">
        <v>5</v>
      </c>
      <c r="Q2907" s="568">
        <v>5</v>
      </c>
      <c r="R2907" s="547">
        <v>7</v>
      </c>
      <c r="S2907" s="547">
        <v>6.5</v>
      </c>
      <c r="T2907" s="547">
        <v>5.5</v>
      </c>
      <c r="U2907" s="547">
        <v>6.25</v>
      </c>
      <c r="V2907" s="547">
        <v>4.25</v>
      </c>
      <c r="W2907" s="547">
        <v>5.5</v>
      </c>
      <c r="X2907" s="547">
        <v>4</v>
      </c>
      <c r="Y2907" s="547">
        <v>8</v>
      </c>
      <c r="Z2907" s="568">
        <v>6.5</v>
      </c>
      <c r="AA2907" s="568">
        <v>6</v>
      </c>
      <c r="AB2907" s="568">
        <v>4.5</v>
      </c>
      <c r="AC2907" s="568">
        <v>7</v>
      </c>
      <c r="AD2907" s="568">
        <v>7</v>
      </c>
      <c r="AE2907" s="568">
        <v>7</v>
      </c>
      <c r="AF2907" s="568">
        <v>7.5</v>
      </c>
      <c r="AG2907" s="568">
        <v>4.25</v>
      </c>
      <c r="AH2907" s="568">
        <v>7</v>
      </c>
      <c r="AI2907" s="568">
        <v>3.5</v>
      </c>
      <c r="AJ2907" s="568">
        <v>10</v>
      </c>
      <c r="AK2907" s="568">
        <v>3.75</v>
      </c>
      <c r="AL2907" s="568">
        <v>8</v>
      </c>
      <c r="AM2907" s="568">
        <v>5</v>
      </c>
      <c r="AN2907" s="568">
        <v>5</v>
      </c>
      <c r="AO2907" s="568">
        <v>5.25</v>
      </c>
    </row>
    <row r="2908" spans="1:41" ht="15" customHeight="1">
      <c r="A2908" s="514" t="s">
        <v>827</v>
      </c>
      <c r="B2908" s="512" t="s">
        <v>1679</v>
      </c>
      <c r="C2908" s="576">
        <v>5.5</v>
      </c>
      <c r="D2908" s="576">
        <v>5</v>
      </c>
      <c r="E2908" s="576">
        <v>5.5</v>
      </c>
      <c r="F2908" s="568">
        <v>6</v>
      </c>
      <c r="G2908" s="568">
        <v>4</v>
      </c>
      <c r="H2908" s="568">
        <v>5.5</v>
      </c>
      <c r="I2908" s="568">
        <v>5.5</v>
      </c>
      <c r="J2908" s="568">
        <v>6.75</v>
      </c>
      <c r="K2908" s="568">
        <v>4.5</v>
      </c>
      <c r="L2908" s="568">
        <v>6.5</v>
      </c>
      <c r="M2908" s="568">
        <v>6</v>
      </c>
      <c r="N2908" s="568">
        <v>6</v>
      </c>
      <c r="O2908" s="568">
        <v>9</v>
      </c>
      <c r="P2908" s="568">
        <v>9</v>
      </c>
      <c r="Q2908" s="568">
        <v>8</v>
      </c>
      <c r="R2908" s="547">
        <v>7.5</v>
      </c>
      <c r="S2908" s="547">
        <v>7.5</v>
      </c>
      <c r="T2908" s="547">
        <v>6</v>
      </c>
      <c r="U2908" s="547">
        <v>6.25</v>
      </c>
      <c r="V2908" s="547">
        <v>4.5</v>
      </c>
      <c r="W2908" s="547">
        <v>9</v>
      </c>
      <c r="X2908" s="547">
        <v>4</v>
      </c>
      <c r="Y2908" s="547">
        <v>9</v>
      </c>
      <c r="Z2908" s="568">
        <v>7</v>
      </c>
      <c r="AA2908" s="568">
        <v>7.5</v>
      </c>
      <c r="AB2908" s="568">
        <v>5</v>
      </c>
      <c r="AC2908" s="568">
        <v>7.75</v>
      </c>
      <c r="AD2908" s="568">
        <v>12.5</v>
      </c>
      <c r="AE2908" s="568">
        <v>9.5</v>
      </c>
      <c r="AF2908" s="568">
        <v>9</v>
      </c>
      <c r="AG2908" s="568">
        <v>6</v>
      </c>
      <c r="AH2908" s="568">
        <v>9</v>
      </c>
      <c r="AI2908" s="568">
        <v>5</v>
      </c>
      <c r="AJ2908" s="568">
        <v>9</v>
      </c>
      <c r="AK2908" s="568">
        <v>4</v>
      </c>
      <c r="AL2908" s="568">
        <v>9</v>
      </c>
      <c r="AM2908" s="568">
        <v>7</v>
      </c>
      <c r="AN2908" s="568">
        <v>5</v>
      </c>
      <c r="AO2908" s="568">
        <v>9.25</v>
      </c>
    </row>
    <row r="2909" spans="1:41" ht="15" customHeight="1">
      <c r="A2909" s="514" t="s">
        <v>828</v>
      </c>
      <c r="B2909" s="512" t="s">
        <v>1680</v>
      </c>
      <c r="C2909" s="576">
        <v>6</v>
      </c>
      <c r="D2909" s="576">
        <v>5</v>
      </c>
      <c r="E2909" s="576">
        <v>6</v>
      </c>
      <c r="F2909" s="568">
        <v>6.5</v>
      </c>
      <c r="G2909" s="568">
        <v>4</v>
      </c>
      <c r="H2909" s="568">
        <v>5.75</v>
      </c>
      <c r="I2909" s="568">
        <v>6</v>
      </c>
      <c r="J2909" s="568">
        <v>7</v>
      </c>
      <c r="K2909" s="568">
        <v>9.75</v>
      </c>
      <c r="L2909" s="568">
        <v>7.5</v>
      </c>
      <c r="M2909" s="568">
        <v>7</v>
      </c>
      <c r="N2909" s="568">
        <v>6</v>
      </c>
      <c r="O2909" s="568">
        <v>9.5</v>
      </c>
      <c r="P2909" s="568">
        <v>9.25</v>
      </c>
      <c r="Q2909" s="568">
        <v>8.5</v>
      </c>
      <c r="R2909" s="546">
        <v>7.75</v>
      </c>
      <c r="S2909" s="547">
        <v>8</v>
      </c>
      <c r="T2909" s="547">
        <v>9</v>
      </c>
      <c r="U2909" s="547">
        <v>6.5</v>
      </c>
      <c r="V2909" s="547">
        <v>5</v>
      </c>
      <c r="W2909" s="547">
        <v>10</v>
      </c>
      <c r="X2909" s="547">
        <v>4</v>
      </c>
      <c r="Y2909" s="547">
        <v>10</v>
      </c>
      <c r="Z2909" s="568">
        <v>8.5</v>
      </c>
      <c r="AA2909" s="568">
        <v>8.5</v>
      </c>
      <c r="AB2909" s="568">
        <v>5.5</v>
      </c>
      <c r="AC2909" s="568">
        <v>8</v>
      </c>
      <c r="AD2909" s="568">
        <v>12.5</v>
      </c>
      <c r="AE2909" s="568">
        <v>9.5</v>
      </c>
      <c r="AF2909" s="568">
        <v>9.5</v>
      </c>
      <c r="AG2909" s="568">
        <v>7</v>
      </c>
      <c r="AH2909" s="568">
        <v>10</v>
      </c>
      <c r="AI2909" s="568">
        <v>9</v>
      </c>
      <c r="AJ2909" s="568">
        <v>9</v>
      </c>
      <c r="AK2909" s="568">
        <v>4.0999999999999996</v>
      </c>
      <c r="AL2909" s="568">
        <v>9</v>
      </c>
      <c r="AM2909" s="568">
        <v>7.5</v>
      </c>
      <c r="AN2909" s="568">
        <v>5</v>
      </c>
      <c r="AO2909" s="568">
        <v>9.5</v>
      </c>
    </row>
    <row r="2910" spans="1:41" ht="15" customHeight="1">
      <c r="A2910" s="514" t="s">
        <v>854</v>
      </c>
      <c r="B2910" s="512" t="s">
        <v>1681</v>
      </c>
      <c r="C2910" s="576">
        <v>6.5</v>
      </c>
      <c r="D2910" s="576">
        <v>5</v>
      </c>
      <c r="E2910" s="576">
        <v>6.5</v>
      </c>
      <c r="F2910" s="568">
        <v>7</v>
      </c>
      <c r="G2910" s="568">
        <v>5</v>
      </c>
      <c r="H2910" s="568">
        <v>6</v>
      </c>
      <c r="I2910" s="568">
        <v>6.5</v>
      </c>
      <c r="J2910" s="568">
        <v>7.5</v>
      </c>
      <c r="K2910" s="568">
        <v>10</v>
      </c>
      <c r="L2910" s="568">
        <v>8</v>
      </c>
      <c r="M2910" s="568">
        <v>8</v>
      </c>
      <c r="N2910" s="568">
        <v>8</v>
      </c>
      <c r="O2910" s="568">
        <v>9.75</v>
      </c>
      <c r="P2910" s="568">
        <v>10.5</v>
      </c>
      <c r="Q2910" s="568">
        <v>9</v>
      </c>
      <c r="R2910" s="547">
        <v>10</v>
      </c>
      <c r="S2910" s="547">
        <v>11</v>
      </c>
      <c r="T2910" s="547">
        <v>10</v>
      </c>
      <c r="U2910" s="547">
        <v>9</v>
      </c>
      <c r="V2910" s="547">
        <v>6</v>
      </c>
      <c r="W2910" s="547">
        <v>11</v>
      </c>
      <c r="X2910" s="547">
        <v>4</v>
      </c>
      <c r="Y2910" s="547">
        <v>11</v>
      </c>
      <c r="Z2910" s="568">
        <v>10</v>
      </c>
      <c r="AA2910" s="568">
        <v>10</v>
      </c>
      <c r="AB2910" s="568">
        <v>5.5</v>
      </c>
      <c r="AC2910" s="568">
        <v>8.5</v>
      </c>
      <c r="AD2910" s="568">
        <v>12.5</v>
      </c>
      <c r="AE2910" s="568">
        <v>12</v>
      </c>
      <c r="AF2910" s="568">
        <v>10</v>
      </c>
      <c r="AG2910" s="568">
        <v>9</v>
      </c>
      <c r="AH2910" s="568">
        <v>10</v>
      </c>
      <c r="AI2910" s="568">
        <v>10.25</v>
      </c>
      <c r="AJ2910" s="568">
        <v>9</v>
      </c>
      <c r="AK2910" s="568">
        <v>4.25</v>
      </c>
      <c r="AL2910" s="568">
        <v>9</v>
      </c>
      <c r="AM2910" s="568">
        <v>9.75</v>
      </c>
      <c r="AN2910" s="568">
        <v>5</v>
      </c>
      <c r="AO2910" s="568">
        <v>9.5</v>
      </c>
    </row>
    <row r="2911" spans="1:41" ht="15" customHeight="1">
      <c r="A2911" s="2639" t="s">
        <v>45</v>
      </c>
      <c r="B2911" s="2639"/>
      <c r="C2911" s="569"/>
      <c r="D2911" s="569"/>
      <c r="E2911" s="569"/>
      <c r="F2911" s="569"/>
      <c r="G2911" s="569"/>
      <c r="H2911" s="569"/>
      <c r="I2911" s="569"/>
      <c r="J2911" s="569"/>
      <c r="K2911" s="569"/>
      <c r="L2911" s="569"/>
      <c r="M2911" s="569"/>
      <c r="N2911" s="569"/>
      <c r="O2911" s="569"/>
      <c r="P2911" s="569"/>
      <c r="Q2911" s="569"/>
      <c r="R2911" s="546"/>
      <c r="S2911" s="546"/>
      <c r="T2911" s="546"/>
      <c r="U2911" s="546"/>
      <c r="V2911" s="546"/>
      <c r="W2911" s="546"/>
      <c r="X2911" s="546"/>
      <c r="Y2911" s="547"/>
      <c r="Z2911" s="567"/>
      <c r="AA2911" s="567"/>
      <c r="AB2911" s="567"/>
      <c r="AC2911" s="567"/>
      <c r="AD2911" s="567"/>
      <c r="AE2911" s="567"/>
      <c r="AF2911" s="567"/>
      <c r="AG2911" s="567"/>
      <c r="AH2911" s="567"/>
      <c r="AI2911" s="567"/>
      <c r="AJ2911" s="567"/>
      <c r="AK2911" s="567"/>
      <c r="AL2911" s="567"/>
      <c r="AM2911" s="567"/>
      <c r="AN2911" s="568"/>
      <c r="AO2911" s="568"/>
    </row>
    <row r="2912" spans="1:41" ht="15" customHeight="1">
      <c r="A2912" s="514" t="s">
        <v>856</v>
      </c>
      <c r="B2912" s="512" t="s">
        <v>1682</v>
      </c>
      <c r="C2912" s="576">
        <v>9</v>
      </c>
      <c r="D2912" s="576">
        <v>11</v>
      </c>
      <c r="E2912" s="568">
        <v>11</v>
      </c>
      <c r="F2912" s="568">
        <v>12</v>
      </c>
      <c r="G2912" s="568">
        <v>11</v>
      </c>
      <c r="H2912" s="568">
        <v>9</v>
      </c>
      <c r="I2912" s="568">
        <v>9.5</v>
      </c>
      <c r="J2912" s="568">
        <v>12.5</v>
      </c>
      <c r="K2912" s="568">
        <v>12.5</v>
      </c>
      <c r="L2912" s="568">
        <v>12.5</v>
      </c>
      <c r="M2912" s="568">
        <v>12.5</v>
      </c>
      <c r="N2912" s="568">
        <v>12.5</v>
      </c>
      <c r="O2912" s="568">
        <v>12.5</v>
      </c>
      <c r="P2912" s="568">
        <v>12.5</v>
      </c>
      <c r="Q2912" s="568">
        <v>12.5</v>
      </c>
      <c r="R2912" s="547" t="s">
        <v>1645</v>
      </c>
      <c r="S2912" s="547">
        <v>12.5</v>
      </c>
      <c r="T2912" s="547">
        <v>12.5</v>
      </c>
      <c r="U2912" s="547">
        <v>12.5</v>
      </c>
      <c r="V2912" s="547">
        <v>12.5</v>
      </c>
      <c r="W2912" s="547">
        <v>12.5</v>
      </c>
      <c r="X2912" s="547">
        <v>12.5</v>
      </c>
      <c r="Y2912" s="547">
        <v>12.5</v>
      </c>
      <c r="Z2912" s="568">
        <v>12.5</v>
      </c>
      <c r="AA2912" s="568">
        <v>12.5</v>
      </c>
      <c r="AB2912" s="568">
        <v>12.5</v>
      </c>
      <c r="AC2912" s="567" t="s">
        <v>2929</v>
      </c>
      <c r="AD2912" s="568">
        <v>12.5</v>
      </c>
      <c r="AE2912" s="568">
        <v>12.5</v>
      </c>
      <c r="AF2912" s="568">
        <v>12.5</v>
      </c>
      <c r="AG2912" s="568" t="s">
        <v>1646</v>
      </c>
      <c r="AH2912" s="568" t="s">
        <v>1647</v>
      </c>
      <c r="AI2912" s="567" t="s">
        <v>2924</v>
      </c>
      <c r="AJ2912" s="568">
        <v>12.5</v>
      </c>
      <c r="AK2912" s="567" t="s">
        <v>1938</v>
      </c>
      <c r="AL2912" s="568">
        <v>12.5</v>
      </c>
      <c r="AM2912" s="568" t="s">
        <v>1645</v>
      </c>
      <c r="AN2912" s="568" t="s">
        <v>1663</v>
      </c>
      <c r="AO2912" s="568" t="s">
        <v>3220</v>
      </c>
    </row>
    <row r="2913" spans="1:41" ht="15" customHeight="1">
      <c r="A2913" s="514" t="s">
        <v>1085</v>
      </c>
      <c r="B2913" s="512" t="s">
        <v>1683</v>
      </c>
      <c r="C2913" s="576">
        <v>9.5</v>
      </c>
      <c r="D2913" s="576">
        <v>11.5</v>
      </c>
      <c r="E2913" s="568">
        <v>11.5</v>
      </c>
      <c r="F2913" s="568">
        <v>12</v>
      </c>
      <c r="G2913" s="568">
        <v>11.5</v>
      </c>
      <c r="H2913" s="568">
        <v>9.25</v>
      </c>
      <c r="I2913" s="568">
        <v>9.75</v>
      </c>
      <c r="J2913" s="568">
        <v>12.5</v>
      </c>
      <c r="K2913" s="568">
        <v>12.5</v>
      </c>
      <c r="L2913" s="568">
        <v>12.5</v>
      </c>
      <c r="M2913" s="568">
        <v>12.5</v>
      </c>
      <c r="N2913" s="568">
        <v>12.5</v>
      </c>
      <c r="O2913" s="568">
        <v>12.5</v>
      </c>
      <c r="P2913" s="568">
        <v>12.5</v>
      </c>
      <c r="Q2913" s="568">
        <v>12.5</v>
      </c>
      <c r="R2913" s="547" t="s">
        <v>1645</v>
      </c>
      <c r="S2913" s="547">
        <v>12.5</v>
      </c>
      <c r="T2913" s="547">
        <v>12.5</v>
      </c>
      <c r="U2913" s="547">
        <v>12.5</v>
      </c>
      <c r="V2913" s="547">
        <v>12.5</v>
      </c>
      <c r="W2913" s="547">
        <v>12.5</v>
      </c>
      <c r="X2913" s="547">
        <v>12.5</v>
      </c>
      <c r="Y2913" s="547">
        <v>12.5</v>
      </c>
      <c r="Z2913" s="568">
        <v>12.5</v>
      </c>
      <c r="AA2913" s="568">
        <v>12.5</v>
      </c>
      <c r="AB2913" s="568">
        <v>12.5</v>
      </c>
      <c r="AC2913" s="567" t="s">
        <v>1950</v>
      </c>
      <c r="AD2913" s="568">
        <v>12.5</v>
      </c>
      <c r="AE2913" s="568">
        <v>12.5</v>
      </c>
      <c r="AF2913" s="568">
        <v>12.5</v>
      </c>
      <c r="AG2913" s="568" t="s">
        <v>1646</v>
      </c>
      <c r="AH2913" s="568">
        <v>12.5</v>
      </c>
      <c r="AI2913" s="567" t="s">
        <v>2929</v>
      </c>
      <c r="AJ2913" s="568" t="s">
        <v>1645</v>
      </c>
      <c r="AK2913" s="568">
        <v>12.5</v>
      </c>
      <c r="AL2913" s="568">
        <v>12.5</v>
      </c>
      <c r="AM2913" s="568">
        <v>10.5</v>
      </c>
      <c r="AN2913" s="568" t="s">
        <v>1960</v>
      </c>
      <c r="AO2913" s="568" t="s">
        <v>3221</v>
      </c>
    </row>
    <row r="2914" spans="1:41" ht="15" customHeight="1">
      <c r="A2914" s="514" t="s">
        <v>827</v>
      </c>
      <c r="B2914" s="512" t="s">
        <v>1684</v>
      </c>
      <c r="C2914" s="576">
        <v>10</v>
      </c>
      <c r="D2914" s="577">
        <v>12</v>
      </c>
      <c r="E2914" s="568">
        <v>12</v>
      </c>
      <c r="F2914" s="568" t="s">
        <v>76</v>
      </c>
      <c r="G2914" s="568">
        <v>12</v>
      </c>
      <c r="H2914" s="568">
        <v>9.5</v>
      </c>
      <c r="I2914" s="568">
        <v>10.5</v>
      </c>
      <c r="J2914" s="568">
        <v>12.5</v>
      </c>
      <c r="K2914" s="568" t="s">
        <v>2929</v>
      </c>
      <c r="L2914" s="568">
        <v>12.5</v>
      </c>
      <c r="M2914" s="568">
        <v>12.5</v>
      </c>
      <c r="N2914" s="568">
        <v>12.5</v>
      </c>
      <c r="O2914" s="568">
        <v>12.5</v>
      </c>
      <c r="P2914" s="568">
        <v>12.5</v>
      </c>
      <c r="Q2914" s="568">
        <v>12.5</v>
      </c>
      <c r="R2914" s="547" t="s">
        <v>1645</v>
      </c>
      <c r="S2914" s="547">
        <v>12.5</v>
      </c>
      <c r="T2914" s="547">
        <v>12.5</v>
      </c>
      <c r="U2914" s="547">
        <v>12.5</v>
      </c>
      <c r="V2914" s="547">
        <v>12</v>
      </c>
      <c r="W2914" s="547">
        <v>12.5</v>
      </c>
      <c r="X2914" s="547">
        <v>12.5</v>
      </c>
      <c r="Y2914" s="547">
        <v>12.5</v>
      </c>
      <c r="Z2914" s="568">
        <v>12.5</v>
      </c>
      <c r="AA2914" s="568">
        <v>12.5</v>
      </c>
      <c r="AB2914" s="568">
        <v>12.5</v>
      </c>
      <c r="AC2914" s="567" t="s">
        <v>1729</v>
      </c>
      <c r="AD2914" s="568">
        <v>12.5</v>
      </c>
      <c r="AE2914" s="568">
        <v>12.5</v>
      </c>
      <c r="AF2914" s="568">
        <v>12.5</v>
      </c>
      <c r="AG2914" s="568" t="s">
        <v>1646</v>
      </c>
      <c r="AH2914" s="567" t="s">
        <v>1731</v>
      </c>
      <c r="AI2914" s="567" t="s">
        <v>2929</v>
      </c>
      <c r="AJ2914" s="568">
        <v>11</v>
      </c>
      <c r="AK2914" s="568">
        <v>12.5</v>
      </c>
      <c r="AL2914" s="568">
        <v>12.5</v>
      </c>
      <c r="AM2914" s="568">
        <v>8</v>
      </c>
      <c r="AN2914" s="568" t="s">
        <v>1664</v>
      </c>
      <c r="AO2914" s="568" t="s">
        <v>3231</v>
      </c>
    </row>
    <row r="2915" spans="1:41" ht="15" customHeight="1">
      <c r="A2915" s="514" t="s">
        <v>828</v>
      </c>
      <c r="B2915" s="512" t="s">
        <v>1685</v>
      </c>
      <c r="C2915" s="576">
        <v>10.5</v>
      </c>
      <c r="D2915" s="577">
        <v>12.5</v>
      </c>
      <c r="E2915" s="568">
        <v>12.5</v>
      </c>
      <c r="F2915" s="547" t="s">
        <v>76</v>
      </c>
      <c r="G2915" s="568">
        <v>12.5</v>
      </c>
      <c r="H2915" s="568">
        <v>10</v>
      </c>
      <c r="I2915" s="568">
        <v>11</v>
      </c>
      <c r="J2915" s="568">
        <v>12.5</v>
      </c>
      <c r="K2915" s="568" t="s">
        <v>3175</v>
      </c>
      <c r="L2915" s="568" t="s">
        <v>76</v>
      </c>
      <c r="M2915" s="568">
        <v>12.5</v>
      </c>
      <c r="N2915" s="568" t="s">
        <v>76</v>
      </c>
      <c r="O2915" s="568">
        <v>12.5</v>
      </c>
      <c r="P2915" s="568">
        <v>12.5</v>
      </c>
      <c r="Q2915" s="568">
        <v>12.5</v>
      </c>
      <c r="R2915" s="547">
        <v>7.75</v>
      </c>
      <c r="S2915" s="547">
        <v>11</v>
      </c>
      <c r="T2915" s="547">
        <v>12.5</v>
      </c>
      <c r="U2915" s="547" t="s">
        <v>76</v>
      </c>
      <c r="V2915" s="547">
        <v>12</v>
      </c>
      <c r="W2915" s="547">
        <v>12.5</v>
      </c>
      <c r="X2915" s="547">
        <v>12.5</v>
      </c>
      <c r="Y2915" s="546" t="s">
        <v>2996</v>
      </c>
      <c r="Z2915" s="567" t="s">
        <v>76</v>
      </c>
      <c r="AA2915" s="567" t="s">
        <v>76</v>
      </c>
      <c r="AB2915" s="568">
        <v>12.5</v>
      </c>
      <c r="AC2915" s="567" t="s">
        <v>1342</v>
      </c>
      <c r="AD2915" s="568">
        <v>12.5</v>
      </c>
      <c r="AE2915" s="568" t="s">
        <v>76</v>
      </c>
      <c r="AF2915" s="568">
        <v>12.5</v>
      </c>
      <c r="AG2915" s="568" t="s">
        <v>76</v>
      </c>
      <c r="AH2915" s="567" t="s">
        <v>1493</v>
      </c>
      <c r="AI2915" s="567" t="s">
        <v>3229</v>
      </c>
      <c r="AJ2915" s="568">
        <v>11</v>
      </c>
      <c r="AK2915" s="568">
        <v>12.5</v>
      </c>
      <c r="AL2915" s="568">
        <v>12.5</v>
      </c>
      <c r="AM2915" s="568">
        <v>5.5</v>
      </c>
      <c r="AN2915" s="568">
        <v>10.5</v>
      </c>
      <c r="AO2915" s="568" t="s">
        <v>3214</v>
      </c>
    </row>
    <row r="2916" spans="1:41" ht="15" customHeight="1">
      <c r="A2916" s="514" t="s">
        <v>854</v>
      </c>
      <c r="B2916" s="512" t="s">
        <v>1686</v>
      </c>
      <c r="C2916" s="576" t="s">
        <v>76</v>
      </c>
      <c r="D2916" s="577" t="s">
        <v>76</v>
      </c>
      <c r="E2916" s="568" t="s">
        <v>76</v>
      </c>
      <c r="F2916" s="568" t="s">
        <v>76</v>
      </c>
      <c r="G2916" s="568" t="s">
        <v>76</v>
      </c>
      <c r="H2916" s="568">
        <v>10</v>
      </c>
      <c r="I2916" s="568">
        <v>11.5</v>
      </c>
      <c r="J2916" s="568">
        <v>12.5</v>
      </c>
      <c r="K2916" s="568" t="s">
        <v>3236</v>
      </c>
      <c r="L2916" s="568" t="s">
        <v>76</v>
      </c>
      <c r="M2916" s="568" t="s">
        <v>76</v>
      </c>
      <c r="N2916" s="568" t="s">
        <v>76</v>
      </c>
      <c r="O2916" s="568">
        <v>12.5</v>
      </c>
      <c r="P2916" s="568" t="s">
        <v>76</v>
      </c>
      <c r="Q2916" s="568">
        <v>12.5</v>
      </c>
      <c r="R2916" s="547">
        <v>7.75</v>
      </c>
      <c r="S2916" s="547" t="s">
        <v>76</v>
      </c>
      <c r="T2916" s="547">
        <v>12.5</v>
      </c>
      <c r="U2916" s="547" t="s">
        <v>76</v>
      </c>
      <c r="V2916" s="547">
        <v>12</v>
      </c>
      <c r="W2916" s="547">
        <v>12.5</v>
      </c>
      <c r="X2916" s="547">
        <v>12.5</v>
      </c>
      <c r="Y2916" s="547" t="s">
        <v>76</v>
      </c>
      <c r="Z2916" s="567" t="s">
        <v>76</v>
      </c>
      <c r="AA2916" s="567" t="s">
        <v>76</v>
      </c>
      <c r="AB2916" s="568">
        <v>12.5</v>
      </c>
      <c r="AC2916" s="567" t="s">
        <v>1342</v>
      </c>
      <c r="AD2916" s="568">
        <v>12.5</v>
      </c>
      <c r="AE2916" s="568" t="s">
        <v>76</v>
      </c>
      <c r="AF2916" s="568">
        <v>11</v>
      </c>
      <c r="AG2916" s="568" t="s">
        <v>76</v>
      </c>
      <c r="AH2916" s="567" t="s">
        <v>3206</v>
      </c>
      <c r="AI2916" s="567" t="s">
        <v>2924</v>
      </c>
      <c r="AJ2916" s="568">
        <v>11</v>
      </c>
      <c r="AK2916" s="568">
        <v>12.5</v>
      </c>
      <c r="AL2916" s="568">
        <v>12.5</v>
      </c>
      <c r="AM2916" s="568" t="s">
        <v>76</v>
      </c>
      <c r="AN2916" s="568">
        <v>10.5</v>
      </c>
      <c r="AO2916" s="568" t="s">
        <v>3233</v>
      </c>
    </row>
    <row r="2917" spans="1:41" ht="15" customHeight="1">
      <c r="A2917" s="2639" t="s">
        <v>388</v>
      </c>
      <c r="B2917" s="2639"/>
      <c r="C2917" s="568"/>
      <c r="D2917" s="568"/>
      <c r="E2917" s="568"/>
      <c r="F2917" s="568"/>
      <c r="G2917" s="568"/>
      <c r="H2917" s="568"/>
      <c r="I2917" s="568"/>
      <c r="J2917" s="568"/>
      <c r="K2917" s="568"/>
      <c r="L2917" s="568"/>
      <c r="M2917" s="568"/>
      <c r="N2917" s="568"/>
      <c r="O2917" s="567" t="s">
        <v>311</v>
      </c>
      <c r="P2917" s="568"/>
      <c r="Q2917" s="567"/>
      <c r="R2917" s="547"/>
      <c r="S2917" s="547"/>
      <c r="T2917" s="547"/>
      <c r="U2917" s="547"/>
      <c r="V2917" s="547"/>
      <c r="W2917" s="547"/>
      <c r="X2917" s="546"/>
      <c r="Y2917" s="547"/>
      <c r="Z2917" s="567"/>
      <c r="AA2917" s="567"/>
      <c r="AB2917" s="568"/>
      <c r="AC2917" s="567"/>
      <c r="AD2917" s="568"/>
      <c r="AE2917" s="568"/>
      <c r="AF2917" s="568"/>
      <c r="AG2917" s="568"/>
      <c r="AH2917" s="567"/>
      <c r="AI2917" s="567"/>
      <c r="AJ2917" s="567"/>
      <c r="AK2917" s="567"/>
      <c r="AL2917" s="567"/>
      <c r="AM2917" s="567"/>
      <c r="AN2917" s="568"/>
      <c r="AO2917" s="568"/>
    </row>
    <row r="2918" spans="1:41" ht="15" customHeight="1">
      <c r="A2918" s="2639" t="s">
        <v>389</v>
      </c>
      <c r="B2918" s="2639"/>
      <c r="C2918" s="568"/>
      <c r="D2918" s="568"/>
      <c r="E2918" s="568"/>
      <c r="F2918" s="568"/>
      <c r="G2918" s="568"/>
      <c r="H2918" s="568"/>
      <c r="I2918" s="568"/>
      <c r="J2918" s="568"/>
      <c r="K2918" s="568"/>
      <c r="L2918" s="568"/>
      <c r="M2918" s="568"/>
      <c r="N2918" s="568"/>
      <c r="O2918" s="567"/>
      <c r="P2918" s="568"/>
      <c r="Q2918" s="567"/>
      <c r="R2918" s="547"/>
      <c r="S2918" s="547"/>
      <c r="T2918" s="547"/>
      <c r="U2918" s="547"/>
      <c r="V2918" s="547"/>
      <c r="W2918" s="547"/>
      <c r="X2918" s="546"/>
      <c r="Y2918" s="547"/>
      <c r="Z2918" s="567"/>
      <c r="AA2918" s="567"/>
      <c r="AB2918" s="568"/>
      <c r="AC2918" s="567"/>
      <c r="AD2918" s="568"/>
      <c r="AE2918" s="568"/>
      <c r="AF2918" s="568"/>
      <c r="AG2918" s="568"/>
      <c r="AH2918" s="567"/>
      <c r="AI2918" s="567"/>
      <c r="AJ2918" s="567"/>
      <c r="AK2918" s="567"/>
      <c r="AL2918" s="567"/>
      <c r="AM2918" s="567"/>
      <c r="AN2918" s="568"/>
      <c r="AO2918" s="568"/>
    </row>
    <row r="2919" spans="1:41" ht="15" customHeight="1">
      <c r="A2919" s="563"/>
      <c r="B2919" s="564" t="s">
        <v>390</v>
      </c>
      <c r="C2919" s="568">
        <v>11.5</v>
      </c>
      <c r="D2919" s="568">
        <v>8</v>
      </c>
      <c r="E2919" s="568">
        <v>10</v>
      </c>
      <c r="F2919" s="568">
        <v>12</v>
      </c>
      <c r="G2919" s="547" t="s">
        <v>1549</v>
      </c>
      <c r="H2919" s="568">
        <v>11.5</v>
      </c>
      <c r="I2919" s="568">
        <v>10</v>
      </c>
      <c r="J2919" s="568" t="s">
        <v>1749</v>
      </c>
      <c r="K2919" s="568">
        <v>13</v>
      </c>
      <c r="L2919" s="568">
        <v>13</v>
      </c>
      <c r="M2919" s="568">
        <v>13</v>
      </c>
      <c r="N2919" s="568">
        <v>13</v>
      </c>
      <c r="O2919" s="568">
        <v>13</v>
      </c>
      <c r="P2919" s="568">
        <v>13</v>
      </c>
      <c r="Q2919" s="568">
        <v>13</v>
      </c>
      <c r="R2919" s="547">
        <v>13</v>
      </c>
      <c r="S2919" s="547">
        <v>13</v>
      </c>
      <c r="T2919" s="547">
        <v>13</v>
      </c>
      <c r="U2919" s="547">
        <v>13</v>
      </c>
      <c r="V2919" s="547">
        <v>13</v>
      </c>
      <c r="W2919" s="547">
        <v>13</v>
      </c>
      <c r="X2919" s="547">
        <v>11</v>
      </c>
      <c r="Y2919" s="547">
        <v>13</v>
      </c>
      <c r="Z2919" s="568">
        <v>13</v>
      </c>
      <c r="AA2919" s="568">
        <v>13</v>
      </c>
      <c r="AB2919" s="568">
        <v>13</v>
      </c>
      <c r="AC2919" s="568">
        <v>13</v>
      </c>
      <c r="AD2919" s="568">
        <v>13</v>
      </c>
      <c r="AE2919" s="568">
        <v>13</v>
      </c>
      <c r="AF2919" s="568">
        <v>13</v>
      </c>
      <c r="AG2919" s="568">
        <v>13</v>
      </c>
      <c r="AH2919" s="568">
        <v>13</v>
      </c>
      <c r="AI2919" s="568">
        <v>13</v>
      </c>
      <c r="AJ2919" s="568">
        <v>13</v>
      </c>
      <c r="AK2919" s="568">
        <v>13</v>
      </c>
      <c r="AL2919" s="568">
        <v>13</v>
      </c>
      <c r="AM2919" s="568">
        <v>13</v>
      </c>
      <c r="AN2919" s="568">
        <v>10</v>
      </c>
      <c r="AO2919" s="568">
        <v>13</v>
      </c>
    </row>
    <row r="2920" spans="1:41" ht="15" customHeight="1">
      <c r="A2920" s="563"/>
      <c r="B2920" s="564" t="s">
        <v>391</v>
      </c>
      <c r="C2920" s="568" t="s">
        <v>76</v>
      </c>
      <c r="D2920" s="568">
        <v>11</v>
      </c>
      <c r="E2920" s="568" t="s">
        <v>76</v>
      </c>
      <c r="F2920" s="568" t="s">
        <v>76</v>
      </c>
      <c r="G2920" s="568" t="s">
        <v>76</v>
      </c>
      <c r="H2920" s="568"/>
      <c r="I2920" s="568" t="s">
        <v>76</v>
      </c>
      <c r="J2920" s="568" t="s">
        <v>76</v>
      </c>
      <c r="K2920" s="568" t="s">
        <v>76</v>
      </c>
      <c r="L2920" s="568" t="s">
        <v>76</v>
      </c>
      <c r="M2920" s="568" t="s">
        <v>76</v>
      </c>
      <c r="N2920" s="568" t="s">
        <v>76</v>
      </c>
      <c r="O2920" s="567" t="s">
        <v>76</v>
      </c>
      <c r="P2920" s="568" t="s">
        <v>76</v>
      </c>
      <c r="Q2920" s="568" t="s">
        <v>76</v>
      </c>
      <c r="R2920" s="547"/>
      <c r="S2920" s="547" t="s">
        <v>76</v>
      </c>
      <c r="T2920" s="547" t="s">
        <v>76</v>
      </c>
      <c r="U2920" s="547" t="s">
        <v>76</v>
      </c>
      <c r="V2920" s="547" t="s">
        <v>76</v>
      </c>
      <c r="W2920" s="547" t="s">
        <v>76</v>
      </c>
      <c r="X2920" s="547">
        <v>13</v>
      </c>
      <c r="Y2920" s="547" t="s">
        <v>76</v>
      </c>
      <c r="Z2920" s="568" t="s">
        <v>76</v>
      </c>
      <c r="AA2920" s="568"/>
      <c r="AB2920" s="568" t="s">
        <v>76</v>
      </c>
      <c r="AC2920" s="568" t="s">
        <v>76</v>
      </c>
      <c r="AD2920" s="568" t="s">
        <v>76</v>
      </c>
      <c r="AE2920" s="568" t="s">
        <v>76</v>
      </c>
      <c r="AF2920" s="568" t="s">
        <v>76</v>
      </c>
      <c r="AG2920" s="568" t="s">
        <v>76</v>
      </c>
      <c r="AH2920" s="568" t="s">
        <v>76</v>
      </c>
      <c r="AI2920" s="568" t="s">
        <v>76</v>
      </c>
      <c r="AJ2920" s="568" t="s">
        <v>76</v>
      </c>
      <c r="AK2920" s="567" t="s">
        <v>76</v>
      </c>
      <c r="AL2920" s="568" t="s">
        <v>76</v>
      </c>
      <c r="AM2920" s="568"/>
      <c r="AN2920" s="568" t="s">
        <v>76</v>
      </c>
      <c r="AO2920" s="568">
        <v>13</v>
      </c>
    </row>
    <row r="2921" spans="1:41" ht="15" customHeight="1">
      <c r="A2921" s="2639" t="s">
        <v>400</v>
      </c>
      <c r="B2921" s="2639"/>
      <c r="C2921" s="568"/>
      <c r="D2921" s="568"/>
      <c r="E2921" s="568"/>
      <c r="F2921" s="568"/>
      <c r="G2921" s="568"/>
      <c r="H2921" s="568"/>
      <c r="I2921" s="568"/>
      <c r="J2921" s="568"/>
      <c r="K2921" s="568"/>
      <c r="L2921" s="568"/>
      <c r="M2921" s="568"/>
      <c r="N2921" s="568"/>
      <c r="O2921" s="567"/>
      <c r="P2921" s="568"/>
      <c r="Q2921" s="567"/>
      <c r="R2921" s="547"/>
      <c r="S2921" s="547"/>
      <c r="T2921" s="547"/>
      <c r="U2921" s="547"/>
      <c r="V2921" s="547"/>
      <c r="W2921" s="547"/>
      <c r="X2921" s="547"/>
      <c r="Y2921" s="547"/>
      <c r="Z2921" s="567"/>
      <c r="AA2921" s="567"/>
      <c r="AB2921" s="568"/>
      <c r="AC2921" s="568"/>
      <c r="AD2921" s="568"/>
      <c r="AE2921" s="568"/>
      <c r="AF2921" s="568"/>
      <c r="AG2921" s="568"/>
      <c r="AH2921" s="567"/>
      <c r="AI2921" s="568"/>
      <c r="AJ2921" s="568"/>
      <c r="AK2921" s="567"/>
      <c r="AL2921" s="568"/>
      <c r="AM2921" s="568"/>
      <c r="AN2921" s="568"/>
      <c r="AO2921" s="568"/>
    </row>
    <row r="2922" spans="1:41" ht="15" customHeight="1">
      <c r="B2922" s="564" t="s">
        <v>390</v>
      </c>
      <c r="C2922" s="568">
        <v>15</v>
      </c>
      <c r="D2922" s="568">
        <v>15.5</v>
      </c>
      <c r="E2922" s="568">
        <v>15</v>
      </c>
      <c r="F2922" s="568">
        <v>15</v>
      </c>
      <c r="G2922" s="568">
        <v>15</v>
      </c>
      <c r="H2922" s="568">
        <v>12.5</v>
      </c>
      <c r="I2922" s="568">
        <v>15</v>
      </c>
      <c r="J2922" s="568" t="s">
        <v>1343</v>
      </c>
      <c r="K2922" s="568">
        <v>16</v>
      </c>
      <c r="L2922" s="568">
        <v>14</v>
      </c>
      <c r="M2922" s="568">
        <v>14</v>
      </c>
      <c r="N2922" s="568">
        <v>14</v>
      </c>
      <c r="O2922" s="568">
        <v>14</v>
      </c>
      <c r="P2922" s="568" t="s">
        <v>2455</v>
      </c>
      <c r="Q2922" s="568">
        <v>14</v>
      </c>
      <c r="R2922" s="547">
        <v>13</v>
      </c>
      <c r="S2922" s="547">
        <v>14</v>
      </c>
      <c r="T2922" s="547">
        <v>14</v>
      </c>
      <c r="U2922" s="547">
        <v>14</v>
      </c>
      <c r="V2922" s="547">
        <v>15.5</v>
      </c>
      <c r="W2922" s="547">
        <v>14</v>
      </c>
      <c r="X2922" s="547">
        <v>15.5</v>
      </c>
      <c r="Y2922" s="547">
        <v>15.5</v>
      </c>
      <c r="Z2922" s="568">
        <v>14</v>
      </c>
      <c r="AA2922" s="568" t="s">
        <v>1665</v>
      </c>
      <c r="AB2922" s="568">
        <v>14</v>
      </c>
      <c r="AC2922" s="568">
        <v>14</v>
      </c>
      <c r="AD2922" s="568">
        <v>14</v>
      </c>
      <c r="AE2922" s="568">
        <v>14</v>
      </c>
      <c r="AF2922" s="568">
        <v>15.5</v>
      </c>
      <c r="AG2922" s="568">
        <v>15.5</v>
      </c>
      <c r="AH2922" s="568">
        <v>12.5</v>
      </c>
      <c r="AI2922" s="568">
        <v>12.5</v>
      </c>
      <c r="AJ2922" s="568">
        <v>15.5</v>
      </c>
      <c r="AK2922" s="568">
        <v>14</v>
      </c>
      <c r="AL2922" s="568">
        <v>14.5</v>
      </c>
      <c r="AM2922" s="568">
        <v>14</v>
      </c>
      <c r="AN2922" s="568" t="s">
        <v>1669</v>
      </c>
      <c r="AO2922" s="568">
        <v>11.5</v>
      </c>
    </row>
    <row r="2923" spans="1:41" ht="15" customHeight="1">
      <c r="B2923" s="564" t="s">
        <v>391</v>
      </c>
      <c r="C2923" s="568" t="s">
        <v>76</v>
      </c>
      <c r="D2923" s="568" t="s">
        <v>76</v>
      </c>
      <c r="E2923" s="568" t="s">
        <v>76</v>
      </c>
      <c r="F2923" s="568" t="s">
        <v>76</v>
      </c>
      <c r="G2923" s="568" t="s">
        <v>76</v>
      </c>
      <c r="H2923" s="568" t="s">
        <v>76</v>
      </c>
      <c r="I2923" s="568" t="s">
        <v>76</v>
      </c>
      <c r="J2923" s="568" t="s">
        <v>76</v>
      </c>
      <c r="K2923" s="568" t="s">
        <v>76</v>
      </c>
      <c r="L2923" s="568" t="s">
        <v>76</v>
      </c>
      <c r="M2923" s="568" t="s">
        <v>76</v>
      </c>
      <c r="N2923" s="568" t="s">
        <v>76</v>
      </c>
      <c r="O2923" s="568" t="s">
        <v>76</v>
      </c>
      <c r="P2923" s="567" t="s">
        <v>76</v>
      </c>
      <c r="Q2923" s="567" t="s">
        <v>76</v>
      </c>
      <c r="R2923" s="547"/>
      <c r="S2923" s="547" t="s">
        <v>76</v>
      </c>
      <c r="T2923" s="547" t="s">
        <v>76</v>
      </c>
      <c r="U2923" s="547" t="s">
        <v>76</v>
      </c>
      <c r="V2923" s="547" t="s">
        <v>76</v>
      </c>
      <c r="W2923" s="547" t="s">
        <v>76</v>
      </c>
      <c r="X2923" s="547" t="s">
        <v>76</v>
      </c>
      <c r="Y2923" s="547" t="s">
        <v>76</v>
      </c>
      <c r="Z2923" s="568" t="s">
        <v>76</v>
      </c>
      <c r="AA2923" s="568" t="s">
        <v>76</v>
      </c>
      <c r="AB2923" s="568" t="s">
        <v>76</v>
      </c>
      <c r="AC2923" s="568" t="s">
        <v>76</v>
      </c>
      <c r="AD2923" s="568" t="s">
        <v>76</v>
      </c>
      <c r="AE2923" s="568" t="s">
        <v>76</v>
      </c>
      <c r="AF2923" s="568" t="s">
        <v>76</v>
      </c>
      <c r="AG2923" s="568"/>
      <c r="AH2923" s="568">
        <v>15.5</v>
      </c>
      <c r="AI2923" s="568">
        <v>14</v>
      </c>
      <c r="AJ2923" s="568" t="s">
        <v>76</v>
      </c>
      <c r="AK2923" s="567" t="s">
        <v>76</v>
      </c>
      <c r="AL2923" s="568" t="s">
        <v>76</v>
      </c>
      <c r="AM2923" s="568"/>
      <c r="AN2923" s="568" t="s">
        <v>76</v>
      </c>
      <c r="AO2923" s="568">
        <v>14</v>
      </c>
    </row>
    <row r="2924" spans="1:41" ht="15" customHeight="1">
      <c r="A2924" s="2639" t="s">
        <v>47</v>
      </c>
      <c r="B2924" s="2639"/>
      <c r="C2924" s="568"/>
      <c r="D2924" s="568"/>
      <c r="E2924" s="568"/>
      <c r="F2924" s="568"/>
      <c r="G2924" s="568"/>
      <c r="H2924" s="568"/>
      <c r="I2924" s="568"/>
      <c r="J2924" s="568"/>
      <c r="K2924" s="568"/>
      <c r="L2924" s="568"/>
      <c r="M2924" s="568"/>
      <c r="N2924" s="568"/>
      <c r="O2924" s="568"/>
      <c r="P2924" s="567"/>
      <c r="Q2924" s="567"/>
      <c r="R2924" s="547" t="s">
        <v>1285</v>
      </c>
      <c r="S2924" s="547"/>
      <c r="T2924" s="547"/>
      <c r="U2924" s="547"/>
      <c r="V2924" s="547"/>
      <c r="W2924" s="547"/>
      <c r="X2924" s="547"/>
      <c r="Y2924" s="547"/>
      <c r="Z2924" s="568"/>
      <c r="AA2924" s="568"/>
      <c r="AB2924" s="568"/>
      <c r="AC2924" s="568"/>
      <c r="AD2924" s="568"/>
      <c r="AE2924" s="568"/>
      <c r="AF2924" s="568"/>
      <c r="AG2924" s="568"/>
      <c r="AH2924" s="568"/>
      <c r="AI2924" s="568"/>
      <c r="AJ2924" s="568"/>
      <c r="AK2924" s="567"/>
      <c r="AL2924" s="568"/>
      <c r="AM2924" s="568"/>
      <c r="AN2924" s="568"/>
      <c r="AO2924" s="568"/>
    </row>
    <row r="2925" spans="1:41" ht="15" customHeight="1">
      <c r="B2925" s="564" t="s">
        <v>390</v>
      </c>
      <c r="C2925" s="568">
        <v>15</v>
      </c>
      <c r="D2925" s="547">
        <v>15.5</v>
      </c>
      <c r="E2925" s="547">
        <v>13.5</v>
      </c>
      <c r="F2925" s="568">
        <v>15</v>
      </c>
      <c r="G2925" s="547">
        <v>15</v>
      </c>
      <c r="H2925" s="568">
        <v>13</v>
      </c>
      <c r="I2925" s="568">
        <v>15</v>
      </c>
      <c r="J2925" s="568" t="s">
        <v>1538</v>
      </c>
      <c r="K2925" s="568">
        <v>19</v>
      </c>
      <c r="L2925" s="568">
        <v>14</v>
      </c>
      <c r="M2925" s="568">
        <v>16.5</v>
      </c>
      <c r="N2925" s="568">
        <v>15.5</v>
      </c>
      <c r="O2925" s="568">
        <v>14</v>
      </c>
      <c r="P2925" s="568">
        <v>15.5</v>
      </c>
      <c r="Q2925" s="570">
        <v>14</v>
      </c>
      <c r="R2925" s="547">
        <v>14.5</v>
      </c>
      <c r="S2925" s="547">
        <v>14</v>
      </c>
      <c r="T2925" s="547" t="s">
        <v>1648</v>
      </c>
      <c r="U2925" s="547">
        <v>16</v>
      </c>
      <c r="V2925" s="547">
        <v>17</v>
      </c>
      <c r="W2925" s="547">
        <v>18.5</v>
      </c>
      <c r="X2925" s="547">
        <v>14.5</v>
      </c>
      <c r="Y2925" s="547">
        <v>15.5</v>
      </c>
      <c r="Z2925" s="568">
        <v>15.5</v>
      </c>
      <c r="AA2925" s="568" t="s">
        <v>2336</v>
      </c>
      <c r="AB2925" s="568">
        <v>14</v>
      </c>
      <c r="AC2925" s="568">
        <v>18</v>
      </c>
      <c r="AD2925" s="568">
        <v>17</v>
      </c>
      <c r="AE2925" s="568">
        <v>14</v>
      </c>
      <c r="AF2925" s="568">
        <v>14</v>
      </c>
      <c r="AG2925" s="568">
        <v>17</v>
      </c>
      <c r="AH2925" s="568">
        <v>13.5</v>
      </c>
      <c r="AI2925" s="568">
        <v>19.5</v>
      </c>
      <c r="AJ2925" s="568">
        <v>17</v>
      </c>
      <c r="AK2925" s="568">
        <v>15.5</v>
      </c>
      <c r="AL2925" s="568">
        <v>14.5</v>
      </c>
      <c r="AM2925" s="568" t="s">
        <v>76</v>
      </c>
      <c r="AN2925" s="568" t="s">
        <v>1550</v>
      </c>
      <c r="AO2925" s="568">
        <v>13</v>
      </c>
    </row>
    <row r="2926" spans="1:41" ht="15" customHeight="1">
      <c r="B2926" s="564" t="s">
        <v>391</v>
      </c>
      <c r="C2926" s="568" t="s">
        <v>76</v>
      </c>
      <c r="D2926" s="568" t="s">
        <v>76</v>
      </c>
      <c r="E2926" s="568" t="s">
        <v>76</v>
      </c>
      <c r="F2926" s="568" t="s">
        <v>76</v>
      </c>
      <c r="G2926" s="568" t="s">
        <v>76</v>
      </c>
      <c r="H2926" s="568" t="s">
        <v>76</v>
      </c>
      <c r="I2926" s="568" t="s">
        <v>76</v>
      </c>
      <c r="J2926" s="568" t="s">
        <v>76</v>
      </c>
      <c r="K2926" s="568" t="s">
        <v>76</v>
      </c>
      <c r="L2926" s="568" t="s">
        <v>76</v>
      </c>
      <c r="M2926" s="568" t="s">
        <v>76</v>
      </c>
      <c r="N2926" s="568" t="s">
        <v>76</v>
      </c>
      <c r="O2926" s="568" t="s">
        <v>76</v>
      </c>
      <c r="P2926" s="567" t="s">
        <v>76</v>
      </c>
      <c r="Q2926" s="567" t="s">
        <v>76</v>
      </c>
      <c r="R2926" s="547" t="s">
        <v>76</v>
      </c>
      <c r="S2926" s="547" t="s">
        <v>76</v>
      </c>
      <c r="T2926" s="547" t="s">
        <v>76</v>
      </c>
      <c r="U2926" s="547" t="s">
        <v>76</v>
      </c>
      <c r="V2926" s="547">
        <v>17</v>
      </c>
      <c r="W2926" s="547" t="s">
        <v>76</v>
      </c>
      <c r="X2926" s="547" t="s">
        <v>76</v>
      </c>
      <c r="Y2926" s="547" t="s">
        <v>76</v>
      </c>
      <c r="Z2926" s="568" t="s">
        <v>76</v>
      </c>
      <c r="AA2926" s="568" t="s">
        <v>76</v>
      </c>
      <c r="AB2926" s="568" t="s">
        <v>76</v>
      </c>
      <c r="AC2926" s="568">
        <v>21</v>
      </c>
      <c r="AD2926" s="568" t="s">
        <v>76</v>
      </c>
      <c r="AE2926" s="568" t="s">
        <v>76</v>
      </c>
      <c r="AF2926" s="568" t="s">
        <v>76</v>
      </c>
      <c r="AG2926" s="568" t="s">
        <v>76</v>
      </c>
      <c r="AH2926" s="568">
        <v>16.5</v>
      </c>
      <c r="AI2926" s="568" t="s">
        <v>76</v>
      </c>
      <c r="AJ2926" s="568" t="s">
        <v>76</v>
      </c>
      <c r="AK2926" s="567" t="s">
        <v>76</v>
      </c>
      <c r="AL2926" s="568" t="s">
        <v>76</v>
      </c>
      <c r="AM2926" s="568" t="s">
        <v>76</v>
      </c>
      <c r="AN2926" s="568" t="s">
        <v>76</v>
      </c>
      <c r="AO2926" s="568">
        <v>16</v>
      </c>
    </row>
    <row r="2927" spans="1:41" ht="15" customHeight="1">
      <c r="A2927" s="2639" t="s">
        <v>407</v>
      </c>
      <c r="B2927" s="2639"/>
      <c r="C2927" s="568"/>
      <c r="D2927" s="568"/>
      <c r="E2927" s="568"/>
      <c r="F2927" s="568"/>
      <c r="G2927" s="568"/>
      <c r="H2927" s="568"/>
      <c r="I2927" s="568"/>
      <c r="J2927" s="568"/>
      <c r="K2927" s="568"/>
      <c r="L2927" s="568"/>
      <c r="M2927" s="568"/>
      <c r="N2927" s="568"/>
      <c r="O2927" s="568"/>
      <c r="P2927" s="567"/>
      <c r="Q2927" s="567"/>
      <c r="R2927" s="547"/>
      <c r="S2927" s="547"/>
      <c r="T2927" s="547"/>
      <c r="U2927" s="547"/>
      <c r="V2927" s="547"/>
      <c r="W2927" s="547"/>
      <c r="X2927" s="547"/>
      <c r="Y2927" s="547"/>
      <c r="Z2927" s="567"/>
      <c r="AA2927" s="567"/>
      <c r="AB2927" s="568"/>
      <c r="AC2927" s="571"/>
      <c r="AD2927" s="568"/>
      <c r="AE2927" s="568"/>
      <c r="AF2927" s="568"/>
      <c r="AG2927" s="568"/>
      <c r="AH2927" s="568"/>
      <c r="AI2927" s="568"/>
      <c r="AJ2927" s="568"/>
      <c r="AK2927" s="567"/>
      <c r="AL2927" s="568"/>
      <c r="AM2927" s="568"/>
      <c r="AN2927" s="568"/>
      <c r="AO2927" s="568"/>
    </row>
    <row r="2928" spans="1:41" s="581" customFormat="1" ht="15" customHeight="1">
      <c r="A2928" s="565" t="s">
        <v>856</v>
      </c>
      <c r="B2928" s="580" t="s">
        <v>1258</v>
      </c>
      <c r="C2928" s="547"/>
      <c r="D2928" s="547"/>
      <c r="E2928" s="547"/>
      <c r="F2928" s="547"/>
      <c r="G2928" s="547"/>
      <c r="H2928" s="547"/>
      <c r="I2928" s="547"/>
      <c r="J2928" s="547"/>
      <c r="K2928" s="547"/>
      <c r="L2928" s="547"/>
      <c r="M2928" s="547"/>
      <c r="N2928" s="547"/>
      <c r="O2928" s="547"/>
      <c r="P2928" s="546"/>
      <c r="Q2928" s="546"/>
      <c r="R2928" s="547"/>
      <c r="S2928" s="547"/>
      <c r="T2928" s="547"/>
      <c r="U2928" s="547"/>
      <c r="V2928" s="547"/>
      <c r="W2928" s="547"/>
      <c r="X2928" s="547"/>
      <c r="Y2928" s="547"/>
      <c r="Z2928" s="546"/>
      <c r="AA2928" s="546"/>
      <c r="AB2928" s="547"/>
      <c r="AC2928" s="547"/>
      <c r="AD2928" s="547"/>
      <c r="AE2928" s="547"/>
      <c r="AF2928" s="547"/>
      <c r="AG2928" s="547"/>
      <c r="AH2928" s="547"/>
      <c r="AI2928" s="547"/>
      <c r="AJ2928" s="547"/>
      <c r="AK2928" s="546"/>
      <c r="AL2928" s="547"/>
      <c r="AM2928" s="547"/>
      <c r="AN2928" s="547"/>
      <c r="AO2928" s="547"/>
    </row>
    <row r="2929" spans="1:41" ht="15" customHeight="1">
      <c r="A2929" s="565"/>
      <c r="B2929" s="564" t="s">
        <v>401</v>
      </c>
      <c r="C2929" s="568">
        <v>15.5</v>
      </c>
      <c r="D2929" s="568">
        <v>16</v>
      </c>
      <c r="E2929" s="547">
        <v>15.5</v>
      </c>
      <c r="F2929" s="568">
        <v>16</v>
      </c>
      <c r="G2929" s="568">
        <v>15.5</v>
      </c>
      <c r="H2929" s="568">
        <v>13.5</v>
      </c>
      <c r="I2929" s="568">
        <v>16</v>
      </c>
      <c r="J2929" s="568" t="s">
        <v>1668</v>
      </c>
      <c r="K2929" s="568">
        <v>14</v>
      </c>
      <c r="L2929" s="568">
        <v>14</v>
      </c>
      <c r="M2929" s="568">
        <v>14</v>
      </c>
      <c r="N2929" s="568">
        <v>16.5</v>
      </c>
      <c r="O2929" s="568">
        <v>14</v>
      </c>
      <c r="P2929" s="568" t="s">
        <v>2455</v>
      </c>
      <c r="Q2929" s="568">
        <v>14</v>
      </c>
      <c r="R2929" s="547">
        <v>14.5</v>
      </c>
      <c r="S2929" s="547">
        <v>14</v>
      </c>
      <c r="T2929" s="547">
        <v>14</v>
      </c>
      <c r="U2929" s="547">
        <v>14</v>
      </c>
      <c r="V2929" s="547">
        <v>15.5</v>
      </c>
      <c r="W2929" s="547">
        <v>14</v>
      </c>
      <c r="X2929" s="547">
        <v>15.5</v>
      </c>
      <c r="Y2929" s="547">
        <v>15.5</v>
      </c>
      <c r="Z2929" s="568">
        <v>14</v>
      </c>
      <c r="AA2929" s="579" t="s">
        <v>1668</v>
      </c>
      <c r="AB2929" s="568">
        <v>14</v>
      </c>
      <c r="AC2929" s="568">
        <v>14</v>
      </c>
      <c r="AD2929" s="568">
        <v>14</v>
      </c>
      <c r="AE2929" s="568">
        <v>14</v>
      </c>
      <c r="AF2929" s="568">
        <v>14</v>
      </c>
      <c r="AG2929" s="568">
        <v>15.5</v>
      </c>
      <c r="AH2929" s="568">
        <v>12.5</v>
      </c>
      <c r="AI2929" s="568">
        <v>12.5</v>
      </c>
      <c r="AJ2929" s="568">
        <v>15.5</v>
      </c>
      <c r="AK2929" s="568">
        <v>14</v>
      </c>
      <c r="AL2929" s="568">
        <v>14.5</v>
      </c>
      <c r="AM2929" s="568">
        <v>14</v>
      </c>
      <c r="AN2929" s="568">
        <v>13</v>
      </c>
      <c r="AO2929" s="568">
        <v>11.5</v>
      </c>
    </row>
    <row r="2930" spans="1:41" ht="15" customHeight="1">
      <c r="A2930" s="565"/>
      <c r="B2930" s="564" t="s">
        <v>402</v>
      </c>
      <c r="C2930" s="568" t="s">
        <v>76</v>
      </c>
      <c r="D2930" s="568" t="s">
        <v>76</v>
      </c>
      <c r="E2930" s="568" t="s">
        <v>76</v>
      </c>
      <c r="F2930" s="568" t="s">
        <v>76</v>
      </c>
      <c r="G2930" s="568" t="s">
        <v>76</v>
      </c>
      <c r="H2930" s="568" t="s">
        <v>76</v>
      </c>
      <c r="I2930" s="568" t="s">
        <v>76</v>
      </c>
      <c r="J2930" s="568" t="s">
        <v>76</v>
      </c>
      <c r="K2930" s="568" t="s">
        <v>76</v>
      </c>
      <c r="L2930" s="568"/>
      <c r="M2930" s="568" t="s">
        <v>76</v>
      </c>
      <c r="N2930" s="568" t="s">
        <v>76</v>
      </c>
      <c r="O2930" s="568" t="s">
        <v>76</v>
      </c>
      <c r="P2930" s="567" t="s">
        <v>76</v>
      </c>
      <c r="Q2930" s="567" t="s">
        <v>76</v>
      </c>
      <c r="R2930" s="547" t="s">
        <v>76</v>
      </c>
      <c r="S2930" s="547" t="s">
        <v>76</v>
      </c>
      <c r="T2930" s="547" t="s">
        <v>76</v>
      </c>
      <c r="U2930" s="547" t="s">
        <v>76</v>
      </c>
      <c r="V2930" s="547" t="s">
        <v>76</v>
      </c>
      <c r="W2930" s="547" t="s">
        <v>76</v>
      </c>
      <c r="X2930" s="547" t="s">
        <v>76</v>
      </c>
      <c r="Y2930" s="547" t="s">
        <v>76</v>
      </c>
      <c r="Z2930" s="568" t="s">
        <v>76</v>
      </c>
      <c r="AA2930" s="568" t="s">
        <v>76</v>
      </c>
      <c r="AB2930" s="567" t="s">
        <v>76</v>
      </c>
      <c r="AC2930" s="568" t="s">
        <v>76</v>
      </c>
      <c r="AD2930" s="568" t="s">
        <v>76</v>
      </c>
      <c r="AE2930" s="568" t="s">
        <v>76</v>
      </c>
      <c r="AF2930" s="568" t="s">
        <v>76</v>
      </c>
      <c r="AG2930" s="568" t="s">
        <v>76</v>
      </c>
      <c r="AH2930" s="568">
        <v>15.5</v>
      </c>
      <c r="AI2930" s="568">
        <v>14</v>
      </c>
      <c r="AJ2930" s="568" t="s">
        <v>76</v>
      </c>
      <c r="AK2930" s="567" t="s">
        <v>76</v>
      </c>
      <c r="AL2930" s="568" t="s">
        <v>76</v>
      </c>
      <c r="AM2930" s="568">
        <v>14</v>
      </c>
      <c r="AN2930" s="568" t="s">
        <v>76</v>
      </c>
      <c r="AO2930" s="568">
        <v>14</v>
      </c>
    </row>
    <row r="2931" spans="1:41" ht="15" customHeight="1">
      <c r="A2931" s="565" t="s">
        <v>1085</v>
      </c>
      <c r="B2931" s="701" t="s">
        <v>1259</v>
      </c>
      <c r="C2931" s="568"/>
      <c r="D2931" s="568"/>
      <c r="E2931" s="568"/>
      <c r="F2931" s="568"/>
      <c r="G2931" s="568"/>
      <c r="H2931" s="568"/>
      <c r="I2931" s="568"/>
      <c r="J2931" s="568"/>
      <c r="K2931" s="568"/>
      <c r="L2931" s="568"/>
      <c r="M2931" s="568"/>
      <c r="N2931" s="568"/>
      <c r="O2931" s="568"/>
      <c r="P2931" s="567"/>
      <c r="Q2931" s="567"/>
      <c r="R2931" s="547"/>
      <c r="S2931" s="547"/>
      <c r="T2931" s="547"/>
      <c r="U2931" s="547"/>
      <c r="V2931" s="547"/>
      <c r="W2931" s="547"/>
      <c r="X2931" s="547"/>
      <c r="Y2931" s="547"/>
      <c r="Z2931" s="568"/>
      <c r="AA2931" s="568"/>
      <c r="AB2931" s="567"/>
      <c r="AC2931" s="568"/>
      <c r="AD2931" s="568"/>
      <c r="AE2931" s="568"/>
      <c r="AF2931" s="568"/>
      <c r="AG2931" s="568"/>
      <c r="AH2931" s="568"/>
      <c r="AI2931" s="568"/>
      <c r="AJ2931" s="568"/>
      <c r="AK2931" s="567"/>
      <c r="AL2931" s="568"/>
      <c r="AM2931" s="568"/>
      <c r="AN2931" s="568"/>
      <c r="AO2931" s="568"/>
    </row>
    <row r="2932" spans="1:41" ht="15" customHeight="1">
      <c r="B2932" s="564" t="s">
        <v>401</v>
      </c>
      <c r="C2932" s="568">
        <v>15.5</v>
      </c>
      <c r="D2932" s="568">
        <v>16</v>
      </c>
      <c r="E2932" s="568">
        <v>15.5</v>
      </c>
      <c r="F2932" s="568">
        <v>16</v>
      </c>
      <c r="G2932" s="568">
        <v>15.5</v>
      </c>
      <c r="H2932" s="568">
        <v>13.5</v>
      </c>
      <c r="I2932" s="568">
        <v>16</v>
      </c>
      <c r="J2932" s="568" t="s">
        <v>1665</v>
      </c>
      <c r="K2932" s="568">
        <v>17.5</v>
      </c>
      <c r="L2932" s="568">
        <v>16</v>
      </c>
      <c r="M2932" s="568">
        <v>16.5</v>
      </c>
      <c r="N2932" s="568">
        <v>17.5</v>
      </c>
      <c r="O2932" s="568">
        <v>14</v>
      </c>
      <c r="P2932" s="568">
        <v>15.5</v>
      </c>
      <c r="Q2932" s="568">
        <v>14</v>
      </c>
      <c r="R2932" s="547">
        <v>14.5</v>
      </c>
      <c r="S2932" s="547">
        <v>15.5</v>
      </c>
      <c r="T2932" s="547" t="s">
        <v>1648</v>
      </c>
      <c r="U2932" s="547" t="s">
        <v>76</v>
      </c>
      <c r="V2932" s="547">
        <v>17</v>
      </c>
      <c r="W2932" s="547">
        <v>14</v>
      </c>
      <c r="X2932" s="547">
        <v>15.5</v>
      </c>
      <c r="Y2932" s="547">
        <v>15.5</v>
      </c>
      <c r="Z2932" s="568">
        <v>15.5</v>
      </c>
      <c r="AA2932" s="568" t="s">
        <v>1666</v>
      </c>
      <c r="AB2932" s="568">
        <v>14</v>
      </c>
      <c r="AC2932" s="568">
        <v>18</v>
      </c>
      <c r="AD2932" s="568">
        <v>17</v>
      </c>
      <c r="AE2932" s="568">
        <v>14</v>
      </c>
      <c r="AF2932" s="568">
        <v>14</v>
      </c>
      <c r="AG2932" s="568">
        <v>17.5</v>
      </c>
      <c r="AH2932" s="568">
        <v>13.5</v>
      </c>
      <c r="AI2932" s="568">
        <v>18</v>
      </c>
      <c r="AJ2932" s="568">
        <v>15.5</v>
      </c>
      <c r="AK2932" s="568">
        <v>15.5</v>
      </c>
      <c r="AL2932" s="568">
        <v>14.5</v>
      </c>
      <c r="AM2932" s="568" t="s">
        <v>76</v>
      </c>
      <c r="AN2932" s="568" t="s">
        <v>1868</v>
      </c>
      <c r="AO2932" s="568">
        <v>13</v>
      </c>
    </row>
    <row r="2933" spans="1:41" ht="15" customHeight="1">
      <c r="B2933" s="564" t="s">
        <v>402</v>
      </c>
      <c r="C2933" s="568" t="s">
        <v>76</v>
      </c>
      <c r="D2933" s="568" t="s">
        <v>76</v>
      </c>
      <c r="E2933" s="568" t="s">
        <v>76</v>
      </c>
      <c r="F2933" s="568" t="s">
        <v>76</v>
      </c>
      <c r="G2933" s="568" t="s">
        <v>76</v>
      </c>
      <c r="H2933" s="568" t="s">
        <v>76</v>
      </c>
      <c r="I2933" s="568" t="s">
        <v>76</v>
      </c>
      <c r="J2933" s="568" t="s">
        <v>76</v>
      </c>
      <c r="K2933" s="568" t="s">
        <v>76</v>
      </c>
      <c r="L2933" s="568" t="s">
        <v>76</v>
      </c>
      <c r="M2933" s="568" t="s">
        <v>76</v>
      </c>
      <c r="N2933" s="568" t="s">
        <v>76</v>
      </c>
      <c r="O2933" s="568" t="s">
        <v>76</v>
      </c>
      <c r="P2933" s="568" t="s">
        <v>76</v>
      </c>
      <c r="Q2933" s="568" t="s">
        <v>76</v>
      </c>
      <c r="R2933" s="547" t="s">
        <v>76</v>
      </c>
      <c r="S2933" s="547" t="s">
        <v>76</v>
      </c>
      <c r="T2933" s="547" t="s">
        <v>76</v>
      </c>
      <c r="U2933" s="547" t="s">
        <v>76</v>
      </c>
      <c r="V2933" s="547">
        <v>17</v>
      </c>
      <c r="W2933" s="547" t="s">
        <v>76</v>
      </c>
      <c r="X2933" s="547" t="s">
        <v>76</v>
      </c>
      <c r="Y2933" s="547" t="s">
        <v>76</v>
      </c>
      <c r="Z2933" s="568" t="s">
        <v>76</v>
      </c>
      <c r="AA2933" s="568" t="s">
        <v>76</v>
      </c>
      <c r="AB2933" s="568" t="s">
        <v>76</v>
      </c>
      <c r="AC2933" s="568">
        <v>21</v>
      </c>
      <c r="AD2933" s="568" t="s">
        <v>76</v>
      </c>
      <c r="AE2933" s="568" t="s">
        <v>76</v>
      </c>
      <c r="AF2933" s="568" t="s">
        <v>76</v>
      </c>
      <c r="AG2933" s="568" t="s">
        <v>76</v>
      </c>
      <c r="AH2933" s="568">
        <v>16.5</v>
      </c>
      <c r="AI2933" s="568" t="s">
        <v>76</v>
      </c>
      <c r="AJ2933" s="568" t="s">
        <v>76</v>
      </c>
      <c r="AK2933" s="568" t="s">
        <v>76</v>
      </c>
      <c r="AL2933" s="568" t="s">
        <v>76</v>
      </c>
      <c r="AM2933" s="568" t="s">
        <v>76</v>
      </c>
      <c r="AN2933" s="568" t="s">
        <v>76</v>
      </c>
      <c r="AO2933" s="568">
        <v>16</v>
      </c>
    </row>
    <row r="2934" spans="1:41" ht="15" customHeight="1">
      <c r="A2934" s="2639" t="s">
        <v>211</v>
      </c>
      <c r="B2934" s="2639"/>
      <c r="C2934" s="568">
        <v>7</v>
      </c>
      <c r="D2934" s="568">
        <v>7</v>
      </c>
      <c r="E2934" s="568">
        <v>7</v>
      </c>
      <c r="F2934" s="568">
        <v>7</v>
      </c>
      <c r="G2934" s="568">
        <v>7</v>
      </c>
      <c r="H2934" s="568">
        <v>7</v>
      </c>
      <c r="I2934" s="568">
        <v>7</v>
      </c>
      <c r="J2934" s="568">
        <v>7</v>
      </c>
      <c r="K2934" s="568">
        <v>7</v>
      </c>
      <c r="L2934" s="568">
        <v>7</v>
      </c>
      <c r="M2934" s="568">
        <v>7</v>
      </c>
      <c r="N2934" s="568">
        <v>7</v>
      </c>
      <c r="O2934" s="568">
        <v>7</v>
      </c>
      <c r="P2934" s="568">
        <v>7</v>
      </c>
      <c r="Q2934" s="568">
        <v>7</v>
      </c>
      <c r="R2934" s="547">
        <v>7</v>
      </c>
      <c r="S2934" s="547">
        <v>7</v>
      </c>
      <c r="T2934" s="547">
        <v>7</v>
      </c>
      <c r="U2934" s="547">
        <v>7</v>
      </c>
      <c r="V2934" s="547">
        <v>7</v>
      </c>
      <c r="W2934" s="547">
        <v>7</v>
      </c>
      <c r="X2934" s="547">
        <v>7</v>
      </c>
      <c r="Y2934" s="547">
        <v>7</v>
      </c>
      <c r="Z2934" s="568">
        <v>7</v>
      </c>
      <c r="AA2934" s="568">
        <v>7</v>
      </c>
      <c r="AB2934" s="568">
        <v>7</v>
      </c>
      <c r="AC2934" s="568">
        <v>7</v>
      </c>
      <c r="AD2934" s="568">
        <v>7</v>
      </c>
      <c r="AE2934" s="568">
        <v>7</v>
      </c>
      <c r="AF2934" s="568">
        <v>7</v>
      </c>
      <c r="AG2934" s="568">
        <v>7</v>
      </c>
      <c r="AH2934" s="568">
        <v>7</v>
      </c>
      <c r="AI2934" s="568">
        <v>7</v>
      </c>
      <c r="AJ2934" s="568">
        <v>7</v>
      </c>
      <c r="AK2934" s="568">
        <v>7</v>
      </c>
      <c r="AL2934" s="568">
        <v>7</v>
      </c>
      <c r="AM2934" s="568" t="s">
        <v>76</v>
      </c>
      <c r="AN2934" s="568">
        <v>7</v>
      </c>
      <c r="AO2934" s="568" t="s">
        <v>76</v>
      </c>
    </row>
    <row r="2935" spans="1:41" ht="15" customHeight="1">
      <c r="A2935" s="2639" t="s">
        <v>408</v>
      </c>
      <c r="B2935" s="2639"/>
      <c r="C2935" s="568"/>
      <c r="D2935" s="568"/>
      <c r="E2935" s="568"/>
      <c r="F2935" s="568"/>
      <c r="G2935" s="568"/>
      <c r="H2935" s="568"/>
      <c r="I2935" s="568"/>
      <c r="J2935" s="568"/>
      <c r="K2935" s="568"/>
      <c r="L2935" s="568"/>
      <c r="M2935" s="568"/>
      <c r="N2935" s="568"/>
      <c r="O2935" s="568"/>
      <c r="P2935" s="567"/>
      <c r="Q2935" s="567"/>
      <c r="R2935" s="547"/>
      <c r="S2935" s="547"/>
      <c r="T2935" s="547"/>
      <c r="U2935" s="547"/>
      <c r="V2935" s="547"/>
      <c r="W2935" s="546"/>
      <c r="X2935" s="546"/>
      <c r="Y2935" s="547"/>
      <c r="Z2935" s="567"/>
      <c r="AA2935" s="567"/>
      <c r="AB2935" s="567"/>
      <c r="AC2935" s="567"/>
      <c r="AD2935" s="568"/>
      <c r="AE2935" s="568"/>
      <c r="AF2935" s="568"/>
      <c r="AG2935" s="568"/>
      <c r="AH2935" s="568"/>
      <c r="AI2935" s="568"/>
      <c r="AJ2935" s="568"/>
      <c r="AK2935" s="567"/>
      <c r="AL2935" s="568"/>
      <c r="AM2935" s="568"/>
      <c r="AN2935" s="568"/>
      <c r="AO2935" s="568"/>
    </row>
    <row r="2936" spans="1:41" ht="15" customHeight="1">
      <c r="B2936" s="564" t="s">
        <v>390</v>
      </c>
      <c r="C2936" s="568">
        <v>14</v>
      </c>
      <c r="D2936" s="568">
        <v>16</v>
      </c>
      <c r="E2936" s="547">
        <v>15.5</v>
      </c>
      <c r="F2936" s="568">
        <v>16</v>
      </c>
      <c r="G2936" s="568">
        <v>15</v>
      </c>
      <c r="H2936" s="568">
        <v>14</v>
      </c>
      <c r="I2936" s="568">
        <v>16</v>
      </c>
      <c r="J2936" s="568" t="s">
        <v>1668</v>
      </c>
      <c r="K2936" s="568">
        <v>17</v>
      </c>
      <c r="L2936" s="568" t="s">
        <v>1908</v>
      </c>
      <c r="M2936" s="568">
        <v>15.5</v>
      </c>
      <c r="N2936" s="568">
        <v>17.5</v>
      </c>
      <c r="O2936" s="568">
        <v>16.5</v>
      </c>
      <c r="P2936" s="568" t="s">
        <v>2455</v>
      </c>
      <c r="Q2936" s="568">
        <v>15</v>
      </c>
      <c r="R2936" s="547">
        <v>14.5</v>
      </c>
      <c r="S2936" s="547">
        <v>16.5</v>
      </c>
      <c r="T2936" s="547" t="s">
        <v>1872</v>
      </c>
      <c r="U2936" s="547">
        <v>15.5</v>
      </c>
      <c r="V2936" s="547">
        <v>17.5</v>
      </c>
      <c r="W2936" s="547">
        <v>16.5</v>
      </c>
      <c r="X2936" s="547">
        <v>15.5</v>
      </c>
      <c r="Y2936" s="547">
        <v>15.5</v>
      </c>
      <c r="Z2936" s="568">
        <v>15</v>
      </c>
      <c r="AA2936" s="568" t="s">
        <v>1909</v>
      </c>
      <c r="AB2936" s="568">
        <v>16.5</v>
      </c>
      <c r="AC2936" s="568">
        <v>12.5</v>
      </c>
      <c r="AD2936" s="568">
        <v>15.5</v>
      </c>
      <c r="AE2936" s="568">
        <v>16.5</v>
      </c>
      <c r="AF2936" s="568">
        <v>15.5</v>
      </c>
      <c r="AG2936" s="568">
        <v>18</v>
      </c>
      <c r="AH2936" s="568">
        <v>13</v>
      </c>
      <c r="AI2936" s="568">
        <v>12.5</v>
      </c>
      <c r="AJ2936" s="568">
        <v>17</v>
      </c>
      <c r="AK2936" s="568">
        <v>14</v>
      </c>
      <c r="AL2936" s="568">
        <v>15.5</v>
      </c>
      <c r="AM2936" s="568">
        <v>14</v>
      </c>
      <c r="AN2936" s="568" t="s">
        <v>1863</v>
      </c>
      <c r="AO2936" s="568">
        <v>11.5</v>
      </c>
    </row>
    <row r="2937" spans="1:41" ht="15" customHeight="1">
      <c r="B2937" s="564" t="s">
        <v>391</v>
      </c>
      <c r="C2937" s="568" t="s">
        <v>76</v>
      </c>
      <c r="D2937" s="568" t="s">
        <v>76</v>
      </c>
      <c r="E2937" s="568" t="s">
        <v>76</v>
      </c>
      <c r="F2937" s="568" t="s">
        <v>76</v>
      </c>
      <c r="G2937" s="568" t="s">
        <v>76</v>
      </c>
      <c r="H2937" s="568" t="s">
        <v>76</v>
      </c>
      <c r="I2937" s="568" t="s">
        <v>76</v>
      </c>
      <c r="J2937" s="568" t="s">
        <v>76</v>
      </c>
      <c r="K2937" s="568">
        <v>18</v>
      </c>
      <c r="L2937" s="568" t="s">
        <v>76</v>
      </c>
      <c r="M2937" s="568">
        <v>16.5</v>
      </c>
      <c r="N2937" s="568" t="s">
        <v>76</v>
      </c>
      <c r="O2937" s="568" t="s">
        <v>76</v>
      </c>
      <c r="P2937" s="567" t="s">
        <v>76</v>
      </c>
      <c r="Q2937" s="567" t="s">
        <v>76</v>
      </c>
      <c r="R2937" s="547"/>
      <c r="S2937" s="547" t="s">
        <v>76</v>
      </c>
      <c r="T2937" s="547" t="s">
        <v>76</v>
      </c>
      <c r="U2937" s="547">
        <v>16.5</v>
      </c>
      <c r="V2937" s="547" t="s">
        <v>76</v>
      </c>
      <c r="W2937" s="546" t="s">
        <v>76</v>
      </c>
      <c r="X2937" s="546" t="s">
        <v>76</v>
      </c>
      <c r="Y2937" s="546" t="s">
        <v>76</v>
      </c>
      <c r="Z2937" s="568" t="s">
        <v>76</v>
      </c>
      <c r="AA2937" s="568" t="s">
        <v>76</v>
      </c>
      <c r="AB2937" s="567" t="s">
        <v>76</v>
      </c>
      <c r="AC2937" s="568">
        <v>15.5</v>
      </c>
      <c r="AD2937" s="568" t="s">
        <v>76</v>
      </c>
      <c r="AE2937" s="568" t="s">
        <v>76</v>
      </c>
      <c r="AF2937" s="568" t="s">
        <v>76</v>
      </c>
      <c r="AG2937" s="568" t="s">
        <v>76</v>
      </c>
      <c r="AH2937" s="568">
        <v>16</v>
      </c>
      <c r="AI2937" s="568">
        <v>14</v>
      </c>
      <c r="AJ2937" s="568" t="s">
        <v>76</v>
      </c>
      <c r="AK2937" s="567" t="s">
        <v>76</v>
      </c>
      <c r="AL2937" s="568" t="s">
        <v>76</v>
      </c>
      <c r="AM2937" s="568">
        <v>14</v>
      </c>
      <c r="AN2937" s="568" t="s">
        <v>76</v>
      </c>
      <c r="AO2937" s="568">
        <v>14</v>
      </c>
    </row>
    <row r="2938" spans="1:41" ht="15" customHeight="1">
      <c r="A2938" s="2639" t="s">
        <v>409</v>
      </c>
      <c r="B2938" s="2639"/>
      <c r="C2938" s="568"/>
      <c r="D2938" s="568"/>
      <c r="E2938" s="568"/>
      <c r="F2938" s="568"/>
      <c r="G2938" s="568"/>
      <c r="H2938" s="568"/>
      <c r="I2938" s="568"/>
      <c r="J2938" s="568"/>
      <c r="K2938" s="568"/>
      <c r="L2938" s="568"/>
      <c r="M2938" s="568"/>
      <c r="N2938" s="568"/>
      <c r="O2938" s="568"/>
      <c r="P2938" s="567"/>
      <c r="Q2938" s="567"/>
      <c r="R2938" s="547"/>
      <c r="S2938" s="547"/>
      <c r="T2938" s="547"/>
      <c r="U2938" s="547"/>
      <c r="V2938" s="547"/>
      <c r="W2938" s="546"/>
      <c r="X2938" s="546"/>
      <c r="Y2938" s="546"/>
      <c r="Z2938" s="568"/>
      <c r="AA2938" s="568"/>
      <c r="AB2938" s="567"/>
      <c r="AC2938" s="568"/>
      <c r="AD2938" s="568"/>
      <c r="AE2938" s="568"/>
      <c r="AF2938" s="568"/>
      <c r="AG2938" s="568"/>
      <c r="AH2938" s="568"/>
      <c r="AI2938" s="568"/>
      <c r="AJ2938" s="568"/>
      <c r="AK2938" s="567" t="s">
        <v>1285</v>
      </c>
      <c r="AL2938" s="568"/>
      <c r="AM2938" s="568"/>
      <c r="AN2938" s="568"/>
      <c r="AO2938" s="568"/>
    </row>
    <row r="2939" spans="1:41" ht="15" customHeight="1">
      <c r="B2939" s="564" t="s">
        <v>390</v>
      </c>
      <c r="C2939" s="568">
        <v>16</v>
      </c>
      <c r="D2939" s="568">
        <v>16</v>
      </c>
      <c r="E2939" s="568">
        <v>15.5</v>
      </c>
      <c r="F2939" s="568">
        <v>16</v>
      </c>
      <c r="G2939" s="568" t="s">
        <v>76</v>
      </c>
      <c r="H2939" s="568" t="s">
        <v>76</v>
      </c>
      <c r="I2939" s="568">
        <v>16</v>
      </c>
      <c r="J2939" s="568">
        <v>17</v>
      </c>
      <c r="K2939" s="568">
        <v>17</v>
      </c>
      <c r="L2939" s="568">
        <v>16</v>
      </c>
      <c r="M2939" s="568">
        <v>16.5</v>
      </c>
      <c r="N2939" s="568">
        <v>18</v>
      </c>
      <c r="O2939" s="568">
        <v>16.5</v>
      </c>
      <c r="P2939" s="568">
        <v>16.5</v>
      </c>
      <c r="Q2939" s="568" t="s">
        <v>1614</v>
      </c>
      <c r="R2939" s="547">
        <v>13.5</v>
      </c>
      <c r="S2939" s="547">
        <v>15.5</v>
      </c>
      <c r="T2939" s="547" t="s">
        <v>1884</v>
      </c>
      <c r="U2939" s="547">
        <v>16.5</v>
      </c>
      <c r="V2939" s="547">
        <v>18</v>
      </c>
      <c r="W2939" s="547">
        <v>16.5</v>
      </c>
      <c r="X2939" s="547">
        <v>16</v>
      </c>
      <c r="Y2939" s="547">
        <v>15</v>
      </c>
      <c r="Z2939" s="568">
        <v>15</v>
      </c>
      <c r="AA2939" s="568" t="s">
        <v>1666</v>
      </c>
      <c r="AB2939" s="568">
        <v>16</v>
      </c>
      <c r="AC2939" s="568">
        <v>12.5</v>
      </c>
      <c r="AD2939" s="568">
        <v>15.5</v>
      </c>
      <c r="AE2939" s="568">
        <v>14.5</v>
      </c>
      <c r="AF2939" s="568">
        <v>15.5</v>
      </c>
      <c r="AG2939" s="568">
        <v>16.5</v>
      </c>
      <c r="AH2939" s="568">
        <v>12.5</v>
      </c>
      <c r="AI2939" s="568">
        <v>17</v>
      </c>
      <c r="AJ2939" s="568">
        <v>15.5</v>
      </c>
      <c r="AK2939" s="568" t="s">
        <v>76</v>
      </c>
      <c r="AL2939" s="568" t="s">
        <v>76</v>
      </c>
      <c r="AM2939" s="568" t="s">
        <v>76</v>
      </c>
      <c r="AN2939" s="568">
        <v>12.5</v>
      </c>
      <c r="AO2939" s="568">
        <v>12</v>
      </c>
    </row>
    <row r="2940" spans="1:41" ht="15" customHeight="1">
      <c r="B2940" s="564" t="s">
        <v>391</v>
      </c>
      <c r="C2940" s="568" t="s">
        <v>76</v>
      </c>
      <c r="D2940" s="568" t="s">
        <v>76</v>
      </c>
      <c r="E2940" s="568" t="s">
        <v>76</v>
      </c>
      <c r="F2940" s="568">
        <v>17</v>
      </c>
      <c r="G2940" s="568" t="s">
        <v>76</v>
      </c>
      <c r="H2940" s="568" t="s">
        <v>76</v>
      </c>
      <c r="I2940" s="568" t="s">
        <v>76</v>
      </c>
      <c r="J2940" s="568" t="s">
        <v>76</v>
      </c>
      <c r="K2940" s="568">
        <v>16.5</v>
      </c>
      <c r="L2940" s="568" t="s">
        <v>76</v>
      </c>
      <c r="M2940" s="568" t="s">
        <v>76</v>
      </c>
      <c r="N2940" s="568" t="s">
        <v>76</v>
      </c>
      <c r="O2940" s="567" t="s">
        <v>76</v>
      </c>
      <c r="P2940" s="568" t="s">
        <v>76</v>
      </c>
      <c r="Q2940" s="568" t="s">
        <v>76</v>
      </c>
      <c r="R2940" s="547"/>
      <c r="S2940" s="547" t="s">
        <v>76</v>
      </c>
      <c r="T2940" s="547" t="s">
        <v>76</v>
      </c>
      <c r="U2940" s="547" t="s">
        <v>76</v>
      </c>
      <c r="V2940" s="547" t="s">
        <v>76</v>
      </c>
      <c r="W2940" s="547" t="s">
        <v>76</v>
      </c>
      <c r="X2940" s="547" t="s">
        <v>76</v>
      </c>
      <c r="Y2940" s="547" t="s">
        <v>76</v>
      </c>
      <c r="Z2940" s="568" t="s">
        <v>76</v>
      </c>
      <c r="AA2940" s="568" t="s">
        <v>76</v>
      </c>
      <c r="AB2940" s="568">
        <v>15.5</v>
      </c>
      <c r="AC2940" s="568">
        <v>15.5</v>
      </c>
      <c r="AD2940" s="568" t="s">
        <v>76</v>
      </c>
      <c r="AE2940" s="568">
        <v>16.5</v>
      </c>
      <c r="AF2940" s="568" t="s">
        <v>76</v>
      </c>
      <c r="AG2940" s="568" t="s">
        <v>76</v>
      </c>
      <c r="AH2940" s="568">
        <v>15.5</v>
      </c>
      <c r="AI2940" s="568" t="s">
        <v>76</v>
      </c>
      <c r="AJ2940" s="568" t="s">
        <v>76</v>
      </c>
      <c r="AK2940" s="567" t="s">
        <v>76</v>
      </c>
      <c r="AL2940" s="568" t="s">
        <v>76</v>
      </c>
      <c r="AM2940" s="568" t="s">
        <v>76</v>
      </c>
      <c r="AN2940" s="568" t="s">
        <v>76</v>
      </c>
      <c r="AO2940" s="568">
        <v>15</v>
      </c>
    </row>
    <row r="2941" spans="1:41" ht="15" customHeight="1">
      <c r="A2941" s="2639" t="s">
        <v>410</v>
      </c>
      <c r="B2941" s="2639"/>
      <c r="C2941" s="568"/>
      <c r="D2941" s="568"/>
      <c r="E2941" s="568"/>
      <c r="F2941" s="568"/>
      <c r="G2941" s="568"/>
      <c r="H2941" s="568"/>
      <c r="I2941" s="568"/>
      <c r="J2941" s="568"/>
      <c r="K2941" s="568"/>
      <c r="L2941" s="568"/>
      <c r="M2941" s="568"/>
      <c r="N2941" s="568"/>
      <c r="O2941" s="567"/>
      <c r="P2941" s="568"/>
      <c r="Q2941" s="567"/>
      <c r="R2941" s="547"/>
      <c r="S2941" s="547"/>
      <c r="T2941" s="547"/>
      <c r="U2941" s="547"/>
      <c r="V2941" s="547"/>
      <c r="W2941" s="547"/>
      <c r="X2941" s="547"/>
      <c r="Y2941" s="547"/>
      <c r="Z2941" s="568"/>
      <c r="AA2941" s="568"/>
      <c r="AB2941" s="567"/>
      <c r="AC2941" s="567"/>
      <c r="AD2941" s="568"/>
      <c r="AE2941" s="568"/>
      <c r="AF2941" s="568"/>
      <c r="AG2941" s="568"/>
      <c r="AH2941" s="568"/>
      <c r="AI2941" s="568"/>
      <c r="AJ2941" s="568"/>
      <c r="AK2941" s="567"/>
      <c r="AL2941" s="568"/>
      <c r="AM2941" s="568"/>
      <c r="AN2941" s="568"/>
      <c r="AO2941" s="568"/>
    </row>
    <row r="2942" spans="1:41" s="495" customFormat="1" ht="15" customHeight="1">
      <c r="A2942" s="496"/>
      <c r="B2942" s="564" t="s">
        <v>390</v>
      </c>
      <c r="C2942" s="568">
        <v>17</v>
      </c>
      <c r="D2942" s="568">
        <v>16</v>
      </c>
      <c r="E2942" s="568">
        <v>15.5</v>
      </c>
      <c r="F2942" s="568">
        <v>16</v>
      </c>
      <c r="G2942" s="568">
        <v>17</v>
      </c>
      <c r="H2942" s="568">
        <v>16</v>
      </c>
      <c r="I2942" s="568">
        <v>16</v>
      </c>
      <c r="J2942" s="568">
        <v>18</v>
      </c>
      <c r="K2942" s="568">
        <v>17</v>
      </c>
      <c r="L2942" s="568">
        <v>16.5</v>
      </c>
      <c r="M2942" s="568">
        <v>19.5</v>
      </c>
      <c r="N2942" s="568">
        <v>18</v>
      </c>
      <c r="O2942" s="568">
        <v>18.5</v>
      </c>
      <c r="P2942" s="568">
        <v>16.5</v>
      </c>
      <c r="Q2942" s="567" t="s">
        <v>1343</v>
      </c>
      <c r="R2942" s="547">
        <v>16</v>
      </c>
      <c r="S2942" s="547">
        <v>16.5</v>
      </c>
      <c r="T2942" s="547" t="s">
        <v>1649</v>
      </c>
      <c r="U2942" s="547">
        <v>17.5</v>
      </c>
      <c r="V2942" s="547">
        <v>18</v>
      </c>
      <c r="W2942" s="547">
        <v>18.5</v>
      </c>
      <c r="X2942" s="547" t="s">
        <v>1732</v>
      </c>
      <c r="Y2942" s="547">
        <v>18</v>
      </c>
      <c r="Z2942" s="568">
        <v>18.5</v>
      </c>
      <c r="AA2942" s="568">
        <v>19</v>
      </c>
      <c r="AB2942" s="568">
        <v>19</v>
      </c>
      <c r="AC2942" s="568">
        <v>18.5</v>
      </c>
      <c r="AD2942" s="568">
        <v>17</v>
      </c>
      <c r="AE2942" s="568">
        <v>18</v>
      </c>
      <c r="AF2942" s="568" t="s">
        <v>2456</v>
      </c>
      <c r="AG2942" s="568">
        <v>19.5</v>
      </c>
      <c r="AH2942" s="568">
        <v>13.5</v>
      </c>
      <c r="AI2942" s="568">
        <v>17</v>
      </c>
      <c r="AJ2942" s="568">
        <v>17</v>
      </c>
      <c r="AK2942" s="568">
        <v>16</v>
      </c>
      <c r="AL2942" s="568">
        <v>19.5</v>
      </c>
      <c r="AM2942" s="568" t="s">
        <v>76</v>
      </c>
      <c r="AN2942" s="568">
        <v>16</v>
      </c>
      <c r="AO2942" s="568">
        <v>17.5</v>
      </c>
    </row>
    <row r="2943" spans="1:41" ht="15" customHeight="1">
      <c r="B2943" s="564" t="s">
        <v>391</v>
      </c>
      <c r="C2943" s="568" t="s">
        <v>76</v>
      </c>
      <c r="D2943" s="568" t="s">
        <v>76</v>
      </c>
      <c r="E2943" s="568" t="s">
        <v>76</v>
      </c>
      <c r="F2943" s="568" t="s">
        <v>76</v>
      </c>
      <c r="G2943" s="568" t="s">
        <v>76</v>
      </c>
      <c r="H2943" s="568" t="s">
        <v>76</v>
      </c>
      <c r="I2943" s="568" t="s">
        <v>76</v>
      </c>
      <c r="J2943" s="568" t="s">
        <v>76</v>
      </c>
      <c r="K2943" s="568">
        <v>20.5</v>
      </c>
      <c r="L2943" s="568" t="s">
        <v>76</v>
      </c>
      <c r="M2943" s="568" t="s">
        <v>76</v>
      </c>
      <c r="N2943" s="568" t="s">
        <v>3224</v>
      </c>
      <c r="O2943" s="567" t="s">
        <v>76</v>
      </c>
      <c r="P2943" s="567" t="s">
        <v>76</v>
      </c>
      <c r="Q2943" s="567" t="s">
        <v>76</v>
      </c>
      <c r="R2943" s="547">
        <v>19.5</v>
      </c>
      <c r="S2943" s="547" t="s">
        <v>76</v>
      </c>
      <c r="T2943" s="547" t="s">
        <v>76</v>
      </c>
      <c r="U2943" s="547" t="s">
        <v>76</v>
      </c>
      <c r="V2943" s="547" t="s">
        <v>76</v>
      </c>
      <c r="W2943" s="547" t="s">
        <v>76</v>
      </c>
      <c r="X2943" s="547" t="s">
        <v>76</v>
      </c>
      <c r="Y2943" s="547" t="s">
        <v>76</v>
      </c>
      <c r="Z2943" s="568" t="s">
        <v>76</v>
      </c>
      <c r="AA2943" s="568" t="s">
        <v>76</v>
      </c>
      <c r="AB2943" s="568" t="s">
        <v>76</v>
      </c>
      <c r="AC2943" s="568">
        <v>21.5</v>
      </c>
      <c r="AD2943" s="568" t="s">
        <v>76</v>
      </c>
      <c r="AE2943" s="568" t="s">
        <v>76</v>
      </c>
      <c r="AF2943" s="568" t="s">
        <v>76</v>
      </c>
      <c r="AG2943" s="568" t="s">
        <v>76</v>
      </c>
      <c r="AH2943" s="568">
        <v>20</v>
      </c>
      <c r="AI2943" s="568">
        <v>20.5</v>
      </c>
      <c r="AJ2943" s="568" t="s">
        <v>76</v>
      </c>
      <c r="AK2943" s="567" t="s">
        <v>76</v>
      </c>
      <c r="AL2943" s="568" t="s">
        <v>76</v>
      </c>
      <c r="AM2943" s="568" t="s">
        <v>76</v>
      </c>
      <c r="AN2943" s="568" t="s">
        <v>76</v>
      </c>
      <c r="AO2943" s="568">
        <v>20.5</v>
      </c>
    </row>
    <row r="2944" spans="1:41" ht="15" customHeight="1">
      <c r="A2944" s="2639" t="s">
        <v>411</v>
      </c>
      <c r="B2944" s="2639"/>
      <c r="C2944" s="568"/>
      <c r="D2944" s="568"/>
      <c r="E2944" s="568"/>
      <c r="F2944" s="568"/>
      <c r="G2944" s="568"/>
      <c r="H2944" s="568"/>
      <c r="I2944" s="568"/>
      <c r="J2944" s="568"/>
      <c r="K2944" s="568"/>
      <c r="L2944" s="568"/>
      <c r="M2944" s="568"/>
      <c r="N2944" s="568"/>
      <c r="O2944" s="567"/>
      <c r="P2944" s="567"/>
      <c r="Q2944" s="567"/>
      <c r="R2944" s="547"/>
      <c r="S2944" s="547"/>
      <c r="T2944" s="547"/>
      <c r="U2944" s="547"/>
      <c r="V2944" s="547"/>
      <c r="W2944" s="547"/>
      <c r="X2944" s="547"/>
      <c r="Y2944" s="547"/>
      <c r="Z2944" s="568"/>
      <c r="AA2944" s="568"/>
      <c r="AB2944" s="568"/>
      <c r="AC2944" s="568"/>
      <c r="AD2944" s="568"/>
      <c r="AE2944" s="568"/>
      <c r="AF2944" s="568"/>
      <c r="AG2944" s="568"/>
      <c r="AH2944" s="568"/>
      <c r="AI2944" s="568"/>
      <c r="AJ2944" s="568"/>
      <c r="AK2944" s="567"/>
      <c r="AL2944" s="568"/>
      <c r="AM2944" s="568"/>
      <c r="AN2944" s="568"/>
      <c r="AO2944" s="568"/>
    </row>
    <row r="2945" spans="1:41" ht="15" customHeight="1">
      <c r="B2945" s="564" t="s">
        <v>390</v>
      </c>
      <c r="C2945" s="568">
        <v>15</v>
      </c>
      <c r="D2945" s="568">
        <v>16</v>
      </c>
      <c r="E2945" s="547">
        <v>11</v>
      </c>
      <c r="F2945" s="568">
        <v>16</v>
      </c>
      <c r="G2945" s="547" t="s">
        <v>1550</v>
      </c>
      <c r="H2945" s="568">
        <v>13.5</v>
      </c>
      <c r="I2945" s="568" t="s">
        <v>3232</v>
      </c>
      <c r="J2945" s="568" t="s">
        <v>1666</v>
      </c>
      <c r="K2945" s="568">
        <v>17.5</v>
      </c>
      <c r="L2945" s="568" t="s">
        <v>1614</v>
      </c>
      <c r="M2945" s="568" t="s">
        <v>3234</v>
      </c>
      <c r="N2945" s="568">
        <v>17</v>
      </c>
      <c r="O2945" s="568" t="s">
        <v>1667</v>
      </c>
      <c r="P2945" s="568" t="s">
        <v>2528</v>
      </c>
      <c r="Q2945" s="568">
        <v>15</v>
      </c>
      <c r="R2945" s="547">
        <v>14.5</v>
      </c>
      <c r="S2945" s="547">
        <v>14.5</v>
      </c>
      <c r="T2945" s="547" t="s">
        <v>1650</v>
      </c>
      <c r="U2945" s="547">
        <v>17.5</v>
      </c>
      <c r="V2945" s="546" t="s">
        <v>3225</v>
      </c>
      <c r="W2945" s="547">
        <v>17.5</v>
      </c>
      <c r="X2945" s="547">
        <v>16</v>
      </c>
      <c r="Y2945" s="547">
        <v>16.5</v>
      </c>
      <c r="Z2945" s="568">
        <v>15.5</v>
      </c>
      <c r="AA2945" s="568" t="s">
        <v>3237</v>
      </c>
      <c r="AB2945" s="568">
        <v>18</v>
      </c>
      <c r="AC2945" s="568">
        <v>13.5</v>
      </c>
      <c r="AD2945" s="568">
        <v>17</v>
      </c>
      <c r="AE2945" s="568">
        <v>17</v>
      </c>
      <c r="AF2945" s="568">
        <v>15.5</v>
      </c>
      <c r="AG2945" s="568">
        <v>18</v>
      </c>
      <c r="AH2945" s="568">
        <v>13</v>
      </c>
      <c r="AI2945" s="568">
        <v>9.5</v>
      </c>
      <c r="AJ2945" s="568">
        <v>16</v>
      </c>
      <c r="AK2945" s="568">
        <v>15.5</v>
      </c>
      <c r="AL2945" s="568" t="s">
        <v>76</v>
      </c>
      <c r="AM2945" s="568">
        <v>14</v>
      </c>
      <c r="AN2945" s="568" t="s">
        <v>76</v>
      </c>
      <c r="AO2945" s="568">
        <v>11.5</v>
      </c>
    </row>
    <row r="2946" spans="1:41" ht="15" customHeight="1" thickBot="1">
      <c r="A2946" s="582"/>
      <c r="B2946" s="583" t="s">
        <v>391</v>
      </c>
      <c r="C2946" s="584" t="s">
        <v>76</v>
      </c>
      <c r="D2946" s="584" t="s">
        <v>76</v>
      </c>
      <c r="E2946" s="584" t="s">
        <v>76</v>
      </c>
      <c r="F2946" s="584" t="s">
        <v>76</v>
      </c>
      <c r="G2946" s="584" t="s">
        <v>76</v>
      </c>
      <c r="H2946" s="584" t="s">
        <v>76</v>
      </c>
      <c r="I2946" s="584"/>
      <c r="J2946" s="584" t="s">
        <v>76</v>
      </c>
      <c r="K2946" s="584" t="s">
        <v>76</v>
      </c>
      <c r="L2946" s="584" t="s">
        <v>76</v>
      </c>
      <c r="M2946" s="584" t="s">
        <v>76</v>
      </c>
      <c r="N2946" s="584" t="s">
        <v>76</v>
      </c>
      <c r="O2946" s="585" t="s">
        <v>76</v>
      </c>
      <c r="P2946" s="585" t="s">
        <v>76</v>
      </c>
      <c r="Q2946" s="584" t="s">
        <v>76</v>
      </c>
      <c r="R2946" s="586" t="s">
        <v>76</v>
      </c>
      <c r="S2946" s="586">
        <v>16.5</v>
      </c>
      <c r="T2946" s="587" t="s">
        <v>76</v>
      </c>
      <c r="U2946" s="586">
        <v>18</v>
      </c>
      <c r="V2946" s="587" t="s">
        <v>76</v>
      </c>
      <c r="W2946" s="587" t="s">
        <v>76</v>
      </c>
      <c r="X2946" s="587" t="s">
        <v>76</v>
      </c>
      <c r="Y2946" s="587" t="s">
        <v>76</v>
      </c>
      <c r="Z2946" s="584" t="s">
        <v>76</v>
      </c>
      <c r="AA2946" s="584" t="s">
        <v>76</v>
      </c>
      <c r="AB2946" s="585" t="s">
        <v>76</v>
      </c>
      <c r="AC2946" s="584">
        <v>16.5</v>
      </c>
      <c r="AD2946" s="585" t="s">
        <v>76</v>
      </c>
      <c r="AE2946" s="585" t="s">
        <v>76</v>
      </c>
      <c r="AF2946" s="584" t="s">
        <v>76</v>
      </c>
      <c r="AG2946" s="585" t="s">
        <v>76</v>
      </c>
      <c r="AH2946" s="584">
        <v>16</v>
      </c>
      <c r="AI2946" s="584">
        <v>10</v>
      </c>
      <c r="AJ2946" s="584" t="s">
        <v>76</v>
      </c>
      <c r="AK2946" s="585" t="s">
        <v>76</v>
      </c>
      <c r="AL2946" s="585" t="s">
        <v>76</v>
      </c>
      <c r="AM2946" s="584">
        <v>14</v>
      </c>
      <c r="AN2946" s="584" t="s">
        <v>76</v>
      </c>
      <c r="AO2946" s="584">
        <v>14.5</v>
      </c>
    </row>
    <row r="2947" spans="1:41" s="1047" customFormat="1" ht="15" customHeight="1">
      <c r="A2947" s="2573" t="s">
        <v>548</v>
      </c>
      <c r="B2947" s="2573"/>
      <c r="C2947" s="2573"/>
      <c r="D2947" s="2573"/>
      <c r="E2947" s="2573"/>
      <c r="F2947" s="2573"/>
      <c r="G2947" s="2573"/>
      <c r="H2947" s="2573"/>
      <c r="I2947" s="2573"/>
      <c r="J2947" s="1049"/>
      <c r="K2947" s="1049"/>
      <c r="L2947" s="1049"/>
      <c r="M2947" s="1049"/>
      <c r="N2947" s="1049"/>
      <c r="O2947" s="1049"/>
      <c r="P2947" s="1049"/>
      <c r="Q2947" s="1049"/>
      <c r="R2947" s="1049"/>
      <c r="S2947" s="1049"/>
      <c r="T2947" s="2573" t="s">
        <v>3562</v>
      </c>
      <c r="U2947" s="2573"/>
      <c r="V2947" s="2573"/>
      <c r="W2947" s="2573"/>
      <c r="X2947" s="2573"/>
      <c r="Y2947" s="1050"/>
      <c r="Z2947" s="1048"/>
      <c r="AA2947" s="1048"/>
      <c r="AB2947" s="1048"/>
      <c r="AC2947" s="1048"/>
      <c r="AF2947" s="1050"/>
      <c r="AG2947" s="1050"/>
      <c r="AH2947" s="1050"/>
      <c r="AI2947" s="1050"/>
      <c r="AJ2947" s="1050"/>
    </row>
    <row r="2948" spans="1:41" s="1047" customFormat="1" ht="15" customHeight="1">
      <c r="B2948" s="1047" t="s">
        <v>399</v>
      </c>
      <c r="U2948" s="1047" t="s">
        <v>399</v>
      </c>
      <c r="V2948" s="1048"/>
      <c r="W2948" s="1048"/>
      <c r="X2948" s="1048"/>
      <c r="Y2948" s="1048"/>
      <c r="AA2948" s="1048"/>
      <c r="AB2948" s="1048"/>
      <c r="AC2948" s="1048"/>
      <c r="AH2948" s="1048"/>
      <c r="AI2948" s="1048"/>
      <c r="AJ2948" s="1048"/>
    </row>
    <row r="2949" spans="1:41" ht="15" customHeight="1"/>
    <row r="2950" spans="1:41" s="641" customFormat="1" ht="15" customHeight="1">
      <c r="B2950" s="2637" t="s">
        <v>1721</v>
      </c>
      <c r="C2950" s="2637"/>
      <c r="D2950" s="2637"/>
      <c r="E2950" s="2637"/>
      <c r="F2950" s="2637"/>
      <c r="G2950" s="2637"/>
      <c r="H2950" s="2637"/>
      <c r="I2950" s="2637"/>
      <c r="J2950" s="2637"/>
      <c r="K2950" s="2643" t="s">
        <v>3457</v>
      </c>
      <c r="L2950" s="2643"/>
      <c r="M2950" s="2643"/>
      <c r="N2950" s="2643"/>
      <c r="O2950" s="2643"/>
      <c r="P2950" s="2643"/>
      <c r="Q2950" s="2643"/>
      <c r="R2950" s="2598" t="s">
        <v>2229</v>
      </c>
      <c r="S2950" s="2598"/>
      <c r="T2950" s="642"/>
      <c r="U2950" s="642"/>
      <c r="V2950" s="642"/>
      <c r="W2950" s="642"/>
      <c r="X2950" s="642"/>
      <c r="Y2950" s="642"/>
      <c r="AA2950" s="642"/>
      <c r="AB2950" s="642"/>
      <c r="AC2950" s="642"/>
      <c r="AD2950" s="642"/>
      <c r="AE2950" s="642"/>
      <c r="AF2950" s="642"/>
      <c r="AG2950" s="642"/>
      <c r="AH2950" s="642"/>
      <c r="AI2950" s="642"/>
      <c r="AJ2950" s="642"/>
      <c r="AK2950" s="642"/>
      <c r="AL2950" s="642"/>
      <c r="AM2950" s="642"/>
      <c r="AN2950" s="642"/>
      <c r="AO2950" s="642"/>
    </row>
    <row r="2951" spans="1:41" ht="15" customHeight="1">
      <c r="C2951" s="709"/>
      <c r="D2951" s="709"/>
      <c r="E2951" s="709"/>
      <c r="F2951" s="709"/>
      <c r="G2951" s="709"/>
      <c r="H2951" s="709"/>
      <c r="I2951" s="705"/>
      <c r="J2951" s="2628"/>
      <c r="K2951" s="2628"/>
      <c r="L2951" s="2628"/>
      <c r="M2951" s="543"/>
      <c r="N2951" s="543"/>
      <c r="O2951" s="543"/>
      <c r="P2951" s="543"/>
      <c r="R2951" s="2641" t="s">
        <v>1130</v>
      </c>
      <c r="S2951" s="2641"/>
      <c r="T2951" s="602"/>
      <c r="U2951" s="602"/>
      <c r="V2951" s="704"/>
      <c r="W2951" s="704"/>
      <c r="X2951" s="704"/>
      <c r="Y2951" s="543"/>
      <c r="AA2951" s="709"/>
      <c r="AB2951" s="709"/>
      <c r="AC2951" s="705"/>
      <c r="AD2951" s="704"/>
      <c r="AE2951" s="704"/>
      <c r="AF2951" s="704"/>
      <c r="AG2951" s="543"/>
      <c r="AH2951" s="709"/>
      <c r="AI2951" s="709"/>
      <c r="AJ2951" s="602"/>
      <c r="AK2951" s="602"/>
      <c r="AL2951" s="602"/>
      <c r="AM2951" s="602"/>
      <c r="AN2951" s="602"/>
      <c r="AO2951" s="543"/>
    </row>
    <row r="2952" spans="1:41" s="555" customFormat="1" ht="15" customHeight="1">
      <c r="A2952" s="2582" t="s">
        <v>369</v>
      </c>
      <c r="B2952" s="2583"/>
      <c r="C2952" s="2586" t="s">
        <v>230</v>
      </c>
      <c r="D2952" s="2586"/>
      <c r="E2952" s="2586"/>
      <c r="F2952" s="2586"/>
      <c r="G2952" s="2574" t="s">
        <v>370</v>
      </c>
      <c r="H2952" s="2575"/>
      <c r="I2952" s="2575"/>
      <c r="J2952" s="2576"/>
      <c r="K2952" s="2574" t="s">
        <v>371</v>
      </c>
      <c r="L2952" s="2575"/>
      <c r="M2952" s="2575"/>
      <c r="N2952" s="2575"/>
      <c r="O2952" s="2575"/>
      <c r="P2952" s="2575"/>
      <c r="Q2952" s="2575"/>
      <c r="R2952" s="2575"/>
      <c r="S2952" s="2575"/>
      <c r="T2952" s="2575"/>
      <c r="U2952" s="2575"/>
      <c r="V2952" s="2575"/>
      <c r="W2952" s="2575"/>
      <c r="X2952" s="2575"/>
      <c r="Y2952" s="2575"/>
      <c r="Z2952" s="2575"/>
      <c r="AA2952" s="2575"/>
      <c r="AB2952" s="2575"/>
      <c r="AC2952" s="2575"/>
      <c r="AD2952" s="2575"/>
      <c r="AE2952" s="2575"/>
      <c r="AF2952" s="2575"/>
      <c r="AG2952" s="2576"/>
      <c r="AH2952" s="2574" t="s">
        <v>3545</v>
      </c>
      <c r="AI2952" s="2575"/>
      <c r="AJ2952" s="2575"/>
      <c r="AK2952" s="2575"/>
      <c r="AL2952" s="2575"/>
      <c r="AM2952" s="2575"/>
      <c r="AN2952" s="2575"/>
      <c r="AO2952" s="2576"/>
    </row>
    <row r="2953" spans="1:41" s="555" customFormat="1" ht="32.25" customHeight="1">
      <c r="A2953" s="2584"/>
      <c r="B2953" s="2585"/>
      <c r="C2953" s="933" t="s">
        <v>372</v>
      </c>
      <c r="D2953" s="933" t="s">
        <v>373</v>
      </c>
      <c r="E2953" s="933" t="s">
        <v>374</v>
      </c>
      <c r="F2953" s="933" t="s">
        <v>375</v>
      </c>
      <c r="G2953" s="933" t="s">
        <v>376</v>
      </c>
      <c r="H2953" s="933" t="s">
        <v>377</v>
      </c>
      <c r="I2953" s="933" t="s">
        <v>1066</v>
      </c>
      <c r="J2953" s="933" t="s">
        <v>378</v>
      </c>
      <c r="K2953" s="933" t="s">
        <v>890</v>
      </c>
      <c r="L2953" s="933" t="s">
        <v>379</v>
      </c>
      <c r="M2953" s="933" t="s">
        <v>380</v>
      </c>
      <c r="N2953" s="933" t="s">
        <v>381</v>
      </c>
      <c r="O2953" s="933" t="s">
        <v>382</v>
      </c>
      <c r="P2953" s="933" t="s">
        <v>383</v>
      </c>
      <c r="Q2953" s="933" t="s">
        <v>384</v>
      </c>
      <c r="R2953" s="933" t="s">
        <v>412</v>
      </c>
      <c r="S2953" s="933" t="s">
        <v>413</v>
      </c>
      <c r="T2953" s="933" t="s">
        <v>414</v>
      </c>
      <c r="U2953" s="933" t="s">
        <v>415</v>
      </c>
      <c r="V2953" s="933" t="s">
        <v>416</v>
      </c>
      <c r="W2953" s="933" t="s">
        <v>417</v>
      </c>
      <c r="X2953" s="933" t="s">
        <v>418</v>
      </c>
      <c r="Y2953" s="933" t="s">
        <v>419</v>
      </c>
      <c r="Z2953" s="933" t="s">
        <v>420</v>
      </c>
      <c r="AA2953" s="933" t="s">
        <v>421</v>
      </c>
      <c r="AB2953" s="933" t="s">
        <v>422</v>
      </c>
      <c r="AC2953" s="933" t="s">
        <v>423</v>
      </c>
      <c r="AD2953" s="933" t="s">
        <v>424</v>
      </c>
      <c r="AE2953" s="933" t="s">
        <v>425</v>
      </c>
      <c r="AF2953" s="933" t="s">
        <v>426</v>
      </c>
      <c r="AG2953" s="933" t="s">
        <v>427</v>
      </c>
      <c r="AH2953" s="933" t="s">
        <v>3003</v>
      </c>
      <c r="AI2953" s="933" t="s">
        <v>432</v>
      </c>
      <c r="AJ2953" s="933" t="s">
        <v>428</v>
      </c>
      <c r="AK2953" s="933" t="s">
        <v>429</v>
      </c>
      <c r="AL2953" s="933" t="s">
        <v>430</v>
      </c>
      <c r="AM2953" s="933" t="s">
        <v>362</v>
      </c>
      <c r="AN2953" s="933" t="s">
        <v>431</v>
      </c>
      <c r="AO2953" s="933" t="s">
        <v>1260</v>
      </c>
    </row>
    <row r="2954" spans="1:41" s="545" customFormat="1" ht="15" customHeight="1">
      <c r="A2954" s="1157"/>
      <c r="B2954" s="1157"/>
      <c r="C2954" s="1158">
        <v>1</v>
      </c>
      <c r="D2954" s="1159">
        <v>2</v>
      </c>
      <c r="E2954" s="1158">
        <v>3</v>
      </c>
      <c r="F2954" s="1159">
        <v>4</v>
      </c>
      <c r="G2954" s="1158">
        <v>5</v>
      </c>
      <c r="H2954" s="1159">
        <v>6</v>
      </c>
      <c r="I2954" s="1158">
        <v>7</v>
      </c>
      <c r="J2954" s="1159">
        <v>8</v>
      </c>
      <c r="K2954" s="1160">
        <v>9</v>
      </c>
      <c r="L2954" s="1159">
        <v>10</v>
      </c>
      <c r="M2954" s="1158">
        <v>11</v>
      </c>
      <c r="N2954" s="1159">
        <v>12</v>
      </c>
      <c r="O2954" s="1158">
        <v>13</v>
      </c>
      <c r="P2954" s="1159">
        <v>14</v>
      </c>
      <c r="Q2954" s="1158">
        <v>15</v>
      </c>
      <c r="R2954" s="1158">
        <v>16</v>
      </c>
      <c r="S2954" s="1159">
        <v>17</v>
      </c>
      <c r="T2954" s="1158">
        <v>18</v>
      </c>
      <c r="U2954" s="1159">
        <v>19</v>
      </c>
      <c r="V2954" s="1159">
        <v>20</v>
      </c>
      <c r="W2954" s="1158">
        <v>21</v>
      </c>
      <c r="X2954" s="1159">
        <v>22</v>
      </c>
      <c r="Y2954" s="1158">
        <v>23</v>
      </c>
      <c r="Z2954" s="1158">
        <v>24</v>
      </c>
      <c r="AA2954" s="1159">
        <v>25</v>
      </c>
      <c r="AB2954" s="1158">
        <v>26</v>
      </c>
      <c r="AC2954" s="1159">
        <v>27</v>
      </c>
      <c r="AD2954" s="1158">
        <v>28</v>
      </c>
      <c r="AE2954" s="1158">
        <v>29</v>
      </c>
      <c r="AF2954" s="1159">
        <v>30</v>
      </c>
      <c r="AG2954" s="1158">
        <v>31</v>
      </c>
      <c r="AH2954" s="1160">
        <v>32</v>
      </c>
      <c r="AI2954" s="1159">
        <v>33</v>
      </c>
      <c r="AJ2954" s="1158">
        <v>34</v>
      </c>
      <c r="AK2954" s="1158">
        <v>35</v>
      </c>
      <c r="AL2954" s="1160">
        <v>36</v>
      </c>
      <c r="AM2954" s="1158">
        <v>37</v>
      </c>
      <c r="AN2954" s="1159">
        <v>38</v>
      </c>
      <c r="AO2954" s="1158">
        <v>39</v>
      </c>
    </row>
    <row r="2955" spans="1:41" s="711" customFormat="1" ht="15" customHeight="1">
      <c r="A2955" s="2642" t="s">
        <v>44</v>
      </c>
      <c r="B2955" s="2642"/>
      <c r="C2955" s="576">
        <v>6.75</v>
      </c>
      <c r="D2955" s="576">
        <v>4</v>
      </c>
      <c r="E2955" s="576" t="s">
        <v>1456</v>
      </c>
      <c r="F2955" s="568">
        <v>5</v>
      </c>
      <c r="G2955" s="568" t="s">
        <v>1226</v>
      </c>
      <c r="H2955" s="568" t="s">
        <v>1226</v>
      </c>
      <c r="I2955" s="568">
        <v>6</v>
      </c>
      <c r="J2955" s="568" t="s">
        <v>1536</v>
      </c>
      <c r="K2955" s="568" t="s">
        <v>3128</v>
      </c>
      <c r="L2955" s="568" t="s">
        <v>807</v>
      </c>
      <c r="M2955" s="568">
        <v>6</v>
      </c>
      <c r="N2955" s="568">
        <v>5</v>
      </c>
      <c r="O2955" s="568" t="s">
        <v>1537</v>
      </c>
      <c r="P2955" s="568">
        <v>4.5</v>
      </c>
      <c r="Q2955" s="568" t="s">
        <v>3235</v>
      </c>
      <c r="R2955" s="546" t="s">
        <v>1781</v>
      </c>
      <c r="S2955" s="547" t="s">
        <v>397</v>
      </c>
      <c r="T2955" s="547">
        <v>7.5</v>
      </c>
      <c r="U2955" s="547">
        <v>6.5</v>
      </c>
      <c r="V2955" s="547" t="s">
        <v>3011</v>
      </c>
      <c r="W2955" s="547">
        <v>5.5</v>
      </c>
      <c r="X2955" s="547" t="s">
        <v>3018</v>
      </c>
      <c r="Y2955" s="547">
        <v>6</v>
      </c>
      <c r="Z2955" s="568" t="s">
        <v>1728</v>
      </c>
      <c r="AA2955" s="568">
        <v>6</v>
      </c>
      <c r="AB2955" s="568">
        <v>6</v>
      </c>
      <c r="AC2955" s="568" t="s">
        <v>794</v>
      </c>
      <c r="AD2955" s="568">
        <v>5</v>
      </c>
      <c r="AE2955" s="568" t="s">
        <v>2829</v>
      </c>
      <c r="AF2955" s="568" t="s">
        <v>2950</v>
      </c>
      <c r="AG2955" s="568" t="s">
        <v>1782</v>
      </c>
      <c r="AH2955" s="567" t="s">
        <v>1730</v>
      </c>
      <c r="AI2955" s="567" t="s">
        <v>3191</v>
      </c>
      <c r="AJ2955" s="568">
        <v>5.5</v>
      </c>
      <c r="AK2955" s="568">
        <v>4.75</v>
      </c>
      <c r="AL2955" s="568">
        <v>7</v>
      </c>
      <c r="AM2955" s="568">
        <v>4</v>
      </c>
      <c r="AN2955" s="568">
        <v>6</v>
      </c>
      <c r="AO2955" s="568" t="s">
        <v>3218</v>
      </c>
    </row>
    <row r="2956" spans="1:41" ht="15" customHeight="1">
      <c r="A2956" s="2646" t="s">
        <v>1687</v>
      </c>
      <c r="B2956" s="2647"/>
      <c r="C2956" s="576"/>
      <c r="D2956" s="576"/>
      <c r="E2956" s="576"/>
      <c r="F2956" s="568"/>
      <c r="G2956" s="568"/>
      <c r="H2956" s="568"/>
      <c r="I2956" s="568"/>
      <c r="J2956" s="568"/>
      <c r="K2956" s="568"/>
      <c r="L2956" s="568"/>
      <c r="M2956" s="568"/>
      <c r="N2956" s="568"/>
      <c r="O2956" s="568"/>
      <c r="P2956" s="568"/>
      <c r="Q2956" s="568"/>
      <c r="R2956" s="546"/>
      <c r="S2956" s="547"/>
      <c r="T2956" s="547"/>
      <c r="U2956" s="547"/>
      <c r="V2956" s="547"/>
      <c r="W2956" s="547"/>
      <c r="X2956" s="547"/>
      <c r="Y2956" s="547"/>
      <c r="Z2956" s="568"/>
      <c r="AA2956" s="568"/>
      <c r="AB2956" s="568"/>
      <c r="AC2956" s="568"/>
      <c r="AD2956" s="568"/>
      <c r="AE2956" s="568"/>
      <c r="AF2956" s="568"/>
      <c r="AG2956" s="568"/>
      <c r="AH2956" s="567"/>
      <c r="AI2956" s="567"/>
      <c r="AJ2956" s="568"/>
      <c r="AK2956" s="568"/>
      <c r="AL2956" s="568"/>
      <c r="AM2956" s="568"/>
      <c r="AN2956" s="568"/>
      <c r="AO2956" s="568"/>
    </row>
    <row r="2957" spans="1:41" ht="15" customHeight="1">
      <c r="A2957" s="514" t="s">
        <v>856</v>
      </c>
      <c r="B2957" s="512" t="s">
        <v>1677</v>
      </c>
      <c r="C2957" s="576">
        <v>5</v>
      </c>
      <c r="D2957" s="576">
        <v>5</v>
      </c>
      <c r="E2957" s="576">
        <v>5</v>
      </c>
      <c r="F2957" s="568">
        <v>5</v>
      </c>
      <c r="G2957" s="568">
        <v>4</v>
      </c>
      <c r="H2957" s="568">
        <v>4</v>
      </c>
      <c r="I2957" s="568">
        <v>5</v>
      </c>
      <c r="J2957" s="568">
        <v>6</v>
      </c>
      <c r="K2957" s="568">
        <v>2.5</v>
      </c>
      <c r="L2957" s="568">
        <v>4</v>
      </c>
      <c r="M2957" s="568">
        <v>4</v>
      </c>
      <c r="N2957" s="568">
        <v>4</v>
      </c>
      <c r="O2957" s="568">
        <v>5</v>
      </c>
      <c r="P2957" s="568">
        <v>4.5</v>
      </c>
      <c r="Q2957" s="568">
        <v>4.5</v>
      </c>
      <c r="R2957" s="547">
        <v>6</v>
      </c>
      <c r="S2957" s="547">
        <v>6</v>
      </c>
      <c r="T2957" s="547">
        <v>5</v>
      </c>
      <c r="U2957" s="547">
        <v>6</v>
      </c>
      <c r="V2957" s="547">
        <v>4</v>
      </c>
      <c r="W2957" s="547">
        <v>3</v>
      </c>
      <c r="X2957" s="547">
        <v>4</v>
      </c>
      <c r="Y2957" s="547">
        <v>7</v>
      </c>
      <c r="Z2957" s="568">
        <v>4</v>
      </c>
      <c r="AA2957" s="568">
        <v>4</v>
      </c>
      <c r="AB2957" s="568">
        <v>4</v>
      </c>
      <c r="AC2957" s="568">
        <v>3</v>
      </c>
      <c r="AD2957" s="568">
        <v>5</v>
      </c>
      <c r="AE2957" s="568">
        <v>5.5</v>
      </c>
      <c r="AF2957" s="568">
        <v>4.5</v>
      </c>
      <c r="AG2957" s="568">
        <v>4</v>
      </c>
      <c r="AH2957" s="568">
        <v>3</v>
      </c>
      <c r="AI2957" s="568">
        <v>3.5</v>
      </c>
      <c r="AJ2957" s="568">
        <v>6</v>
      </c>
      <c r="AK2957" s="568">
        <v>3.5</v>
      </c>
      <c r="AL2957" s="568">
        <v>7</v>
      </c>
      <c r="AM2957" s="568">
        <v>1.5</v>
      </c>
      <c r="AN2957" s="568">
        <v>5</v>
      </c>
      <c r="AO2957" s="568">
        <v>1.25</v>
      </c>
    </row>
    <row r="2958" spans="1:41" ht="15" customHeight="1">
      <c r="A2958" s="514" t="s">
        <v>1085</v>
      </c>
      <c r="B2958" s="512" t="s">
        <v>1678</v>
      </c>
      <c r="C2958" s="576">
        <v>5.25</v>
      </c>
      <c r="D2958" s="576">
        <v>5</v>
      </c>
      <c r="E2958" s="576">
        <v>5.25</v>
      </c>
      <c r="F2958" s="568">
        <v>5.5</v>
      </c>
      <c r="G2958" s="568">
        <v>4</v>
      </c>
      <c r="H2958" s="568">
        <v>4.25</v>
      </c>
      <c r="I2958" s="568">
        <v>5.25</v>
      </c>
      <c r="J2958" s="568">
        <v>6.5</v>
      </c>
      <c r="K2958" s="568">
        <v>4</v>
      </c>
      <c r="L2958" s="568">
        <v>5</v>
      </c>
      <c r="M2958" s="568">
        <v>5</v>
      </c>
      <c r="N2958" s="568">
        <v>4</v>
      </c>
      <c r="O2958" s="568">
        <v>8.5</v>
      </c>
      <c r="P2958" s="568">
        <v>5</v>
      </c>
      <c r="Q2958" s="568">
        <v>5</v>
      </c>
      <c r="R2958" s="547">
        <v>7</v>
      </c>
      <c r="S2958" s="547">
        <v>6.5</v>
      </c>
      <c r="T2958" s="547">
        <v>5.5</v>
      </c>
      <c r="U2958" s="547">
        <v>6.25</v>
      </c>
      <c r="V2958" s="547">
        <v>4.25</v>
      </c>
      <c r="W2958" s="547">
        <v>5.5</v>
      </c>
      <c r="X2958" s="547">
        <v>4</v>
      </c>
      <c r="Y2958" s="547">
        <v>8</v>
      </c>
      <c r="Z2958" s="568">
        <v>6.5</v>
      </c>
      <c r="AA2958" s="568">
        <v>6</v>
      </c>
      <c r="AB2958" s="568">
        <v>4.5</v>
      </c>
      <c r="AC2958" s="568">
        <v>7</v>
      </c>
      <c r="AD2958" s="568">
        <v>7</v>
      </c>
      <c r="AE2958" s="568">
        <v>7</v>
      </c>
      <c r="AF2958" s="568">
        <v>7.5</v>
      </c>
      <c r="AG2958" s="568">
        <v>4.25</v>
      </c>
      <c r="AH2958" s="568">
        <v>7</v>
      </c>
      <c r="AI2958" s="568">
        <v>3.5</v>
      </c>
      <c r="AJ2958" s="568">
        <v>7</v>
      </c>
      <c r="AK2958" s="568">
        <v>3.75</v>
      </c>
      <c r="AL2958" s="568">
        <v>8</v>
      </c>
      <c r="AM2958" s="568">
        <v>5</v>
      </c>
      <c r="AN2958" s="568">
        <v>5</v>
      </c>
      <c r="AO2958" s="568">
        <v>5.25</v>
      </c>
    </row>
    <row r="2959" spans="1:41" ht="15" customHeight="1">
      <c r="A2959" s="514" t="s">
        <v>827</v>
      </c>
      <c r="B2959" s="512" t="s">
        <v>1679</v>
      </c>
      <c r="C2959" s="576">
        <v>5.5</v>
      </c>
      <c r="D2959" s="576">
        <v>5</v>
      </c>
      <c r="E2959" s="576">
        <v>5.5</v>
      </c>
      <c r="F2959" s="568">
        <v>6</v>
      </c>
      <c r="G2959" s="568">
        <v>4</v>
      </c>
      <c r="H2959" s="568">
        <v>4.5</v>
      </c>
      <c r="I2959" s="568">
        <v>5.5</v>
      </c>
      <c r="J2959" s="568">
        <v>6.75</v>
      </c>
      <c r="K2959" s="568">
        <v>4.5</v>
      </c>
      <c r="L2959" s="568">
        <v>6.5</v>
      </c>
      <c r="M2959" s="568">
        <v>6</v>
      </c>
      <c r="N2959" s="568">
        <v>4</v>
      </c>
      <c r="O2959" s="568">
        <v>9</v>
      </c>
      <c r="P2959" s="568">
        <v>9</v>
      </c>
      <c r="Q2959" s="568">
        <v>8</v>
      </c>
      <c r="R2959" s="547">
        <v>7.5</v>
      </c>
      <c r="S2959" s="547">
        <v>7.5</v>
      </c>
      <c r="T2959" s="547">
        <v>6</v>
      </c>
      <c r="U2959" s="547">
        <v>6.25</v>
      </c>
      <c r="V2959" s="547">
        <v>4.5</v>
      </c>
      <c r="W2959" s="547">
        <v>9</v>
      </c>
      <c r="X2959" s="547">
        <v>4</v>
      </c>
      <c r="Y2959" s="547">
        <v>9</v>
      </c>
      <c r="Z2959" s="568">
        <v>7</v>
      </c>
      <c r="AA2959" s="568">
        <v>7.5</v>
      </c>
      <c r="AB2959" s="568">
        <v>5</v>
      </c>
      <c r="AC2959" s="568">
        <v>7.75</v>
      </c>
      <c r="AD2959" s="568">
        <v>12.5</v>
      </c>
      <c r="AE2959" s="568">
        <v>9.5</v>
      </c>
      <c r="AF2959" s="568">
        <v>9</v>
      </c>
      <c r="AG2959" s="568">
        <v>6</v>
      </c>
      <c r="AH2959" s="568">
        <v>9</v>
      </c>
      <c r="AI2959" s="568">
        <v>5</v>
      </c>
      <c r="AJ2959" s="568">
        <v>6</v>
      </c>
      <c r="AK2959" s="568">
        <v>4</v>
      </c>
      <c r="AL2959" s="568">
        <v>9</v>
      </c>
      <c r="AM2959" s="568">
        <v>7</v>
      </c>
      <c r="AN2959" s="568">
        <v>5</v>
      </c>
      <c r="AO2959" s="568">
        <v>9.25</v>
      </c>
    </row>
    <row r="2960" spans="1:41" ht="15" customHeight="1">
      <c r="A2960" s="514" t="s">
        <v>828</v>
      </c>
      <c r="B2960" s="512" t="s">
        <v>1680</v>
      </c>
      <c r="C2960" s="576">
        <v>6</v>
      </c>
      <c r="D2960" s="576">
        <v>5</v>
      </c>
      <c r="E2960" s="576">
        <v>6</v>
      </c>
      <c r="F2960" s="568">
        <v>6.5</v>
      </c>
      <c r="G2960" s="568">
        <v>4</v>
      </c>
      <c r="H2960" s="568">
        <v>4.75</v>
      </c>
      <c r="I2960" s="568">
        <v>6</v>
      </c>
      <c r="J2960" s="568">
        <v>7</v>
      </c>
      <c r="K2960" s="568">
        <v>9.75</v>
      </c>
      <c r="L2960" s="568">
        <v>7.5</v>
      </c>
      <c r="M2960" s="568">
        <v>7</v>
      </c>
      <c r="N2960" s="568">
        <v>4</v>
      </c>
      <c r="O2960" s="568">
        <v>9.5</v>
      </c>
      <c r="P2960" s="568">
        <v>9.25</v>
      </c>
      <c r="Q2960" s="568">
        <v>8.5</v>
      </c>
      <c r="R2960" s="546">
        <v>7.75</v>
      </c>
      <c r="S2960" s="547">
        <v>8</v>
      </c>
      <c r="T2960" s="547">
        <v>9</v>
      </c>
      <c r="U2960" s="547">
        <v>6.5</v>
      </c>
      <c r="V2960" s="547">
        <v>5</v>
      </c>
      <c r="W2960" s="547">
        <v>10</v>
      </c>
      <c r="X2960" s="547">
        <v>4</v>
      </c>
      <c r="Y2960" s="547">
        <v>10</v>
      </c>
      <c r="Z2960" s="568">
        <v>8.5</v>
      </c>
      <c r="AA2960" s="568">
        <v>8.5</v>
      </c>
      <c r="AB2960" s="568">
        <v>5.5</v>
      </c>
      <c r="AC2960" s="568">
        <v>8</v>
      </c>
      <c r="AD2960" s="568">
        <v>12.5</v>
      </c>
      <c r="AE2960" s="568">
        <v>9.5</v>
      </c>
      <c r="AF2960" s="568">
        <v>9.5</v>
      </c>
      <c r="AG2960" s="568">
        <v>7</v>
      </c>
      <c r="AH2960" s="568">
        <v>10</v>
      </c>
      <c r="AI2960" s="568">
        <v>9</v>
      </c>
      <c r="AJ2960" s="568">
        <v>6</v>
      </c>
      <c r="AK2960" s="568">
        <v>4.0999999999999996</v>
      </c>
      <c r="AL2960" s="568">
        <v>9</v>
      </c>
      <c r="AM2960" s="568">
        <v>7.5</v>
      </c>
      <c r="AN2960" s="568">
        <v>5</v>
      </c>
      <c r="AO2960" s="568">
        <v>9.5</v>
      </c>
    </row>
    <row r="2961" spans="1:41" ht="15" customHeight="1">
      <c r="A2961" s="514" t="s">
        <v>854</v>
      </c>
      <c r="B2961" s="512" t="s">
        <v>1681</v>
      </c>
      <c r="C2961" s="576">
        <v>6.5</v>
      </c>
      <c r="D2961" s="576">
        <v>5</v>
      </c>
      <c r="E2961" s="576">
        <v>6.5</v>
      </c>
      <c r="F2961" s="568">
        <v>7</v>
      </c>
      <c r="G2961" s="568">
        <v>5</v>
      </c>
      <c r="H2961" s="568">
        <v>5</v>
      </c>
      <c r="I2961" s="568">
        <v>6.5</v>
      </c>
      <c r="J2961" s="568">
        <v>7.5</v>
      </c>
      <c r="K2961" s="568">
        <v>10</v>
      </c>
      <c r="L2961" s="568">
        <v>8</v>
      </c>
      <c r="M2961" s="568">
        <v>8</v>
      </c>
      <c r="N2961" s="568">
        <v>4</v>
      </c>
      <c r="O2961" s="568">
        <v>9.75</v>
      </c>
      <c r="P2961" s="568">
        <v>10.5</v>
      </c>
      <c r="Q2961" s="568">
        <v>9</v>
      </c>
      <c r="R2961" s="547">
        <v>10</v>
      </c>
      <c r="S2961" s="547">
        <v>11</v>
      </c>
      <c r="T2961" s="547">
        <v>10</v>
      </c>
      <c r="U2961" s="547">
        <v>9</v>
      </c>
      <c r="V2961" s="547">
        <v>6</v>
      </c>
      <c r="W2961" s="547">
        <v>11</v>
      </c>
      <c r="X2961" s="547">
        <v>4</v>
      </c>
      <c r="Y2961" s="547">
        <v>11</v>
      </c>
      <c r="Z2961" s="568">
        <v>10</v>
      </c>
      <c r="AA2961" s="568">
        <v>10</v>
      </c>
      <c r="AB2961" s="568">
        <v>5.5</v>
      </c>
      <c r="AC2961" s="568">
        <v>8.5</v>
      </c>
      <c r="AD2961" s="568">
        <v>12.5</v>
      </c>
      <c r="AE2961" s="568">
        <v>12</v>
      </c>
      <c r="AF2961" s="568">
        <v>10</v>
      </c>
      <c r="AG2961" s="568">
        <v>9</v>
      </c>
      <c r="AH2961" s="568">
        <v>10</v>
      </c>
      <c r="AI2961" s="568">
        <v>10.25</v>
      </c>
      <c r="AJ2961" s="568">
        <v>6</v>
      </c>
      <c r="AK2961" s="568">
        <v>4.25</v>
      </c>
      <c r="AL2961" s="568">
        <v>9</v>
      </c>
      <c r="AM2961" s="568">
        <v>9.75</v>
      </c>
      <c r="AN2961" s="568">
        <v>5</v>
      </c>
      <c r="AO2961" s="568">
        <v>9.5</v>
      </c>
    </row>
    <row r="2962" spans="1:41" ht="15" customHeight="1">
      <c r="A2962" s="2639" t="s">
        <v>45</v>
      </c>
      <c r="B2962" s="2639"/>
      <c r="C2962" s="569"/>
      <c r="D2962" s="569"/>
      <c r="E2962" s="569"/>
      <c r="F2962" s="569"/>
      <c r="G2962" s="569"/>
      <c r="H2962" s="569"/>
      <c r="I2962" s="569"/>
      <c r="J2962" s="569"/>
      <c r="K2962" s="569"/>
      <c r="L2962" s="569"/>
      <c r="M2962" s="569"/>
      <c r="N2962" s="569"/>
      <c r="O2962" s="569"/>
      <c r="P2962" s="569"/>
      <c r="Q2962" s="569"/>
      <c r="R2962" s="546"/>
      <c r="S2962" s="546"/>
      <c r="T2962" s="546"/>
      <c r="U2962" s="546"/>
      <c r="V2962" s="546"/>
      <c r="W2962" s="546"/>
      <c r="X2962" s="546"/>
      <c r="Y2962" s="547"/>
      <c r="Z2962" s="567"/>
      <c r="AA2962" s="567"/>
      <c r="AB2962" s="567"/>
      <c r="AC2962" s="567"/>
      <c r="AD2962" s="567"/>
      <c r="AE2962" s="567"/>
      <c r="AF2962" s="567"/>
      <c r="AG2962" s="567"/>
      <c r="AH2962" s="567"/>
      <c r="AI2962" s="567"/>
      <c r="AJ2962" s="567"/>
      <c r="AK2962" s="567"/>
      <c r="AL2962" s="567"/>
      <c r="AM2962" s="567"/>
      <c r="AN2962" s="568"/>
      <c r="AO2962" s="568"/>
    </row>
    <row r="2963" spans="1:41" ht="15" customHeight="1">
      <c r="A2963" s="514" t="s">
        <v>856</v>
      </c>
      <c r="B2963" s="512" t="s">
        <v>1682</v>
      </c>
      <c r="C2963" s="576">
        <v>9</v>
      </c>
      <c r="D2963" s="576">
        <v>11</v>
      </c>
      <c r="E2963" s="568">
        <v>11</v>
      </c>
      <c r="F2963" s="568">
        <v>12</v>
      </c>
      <c r="G2963" s="568">
        <v>11</v>
      </c>
      <c r="H2963" s="568">
        <v>9</v>
      </c>
      <c r="I2963" s="568">
        <v>9.5</v>
      </c>
      <c r="J2963" s="568">
        <v>12.5</v>
      </c>
      <c r="K2963" s="568">
        <v>12.5</v>
      </c>
      <c r="L2963" s="568">
        <v>12.5</v>
      </c>
      <c r="M2963" s="568">
        <v>12.5</v>
      </c>
      <c r="N2963" s="568">
        <v>12.5</v>
      </c>
      <c r="O2963" s="568">
        <v>12.5</v>
      </c>
      <c r="P2963" s="568">
        <v>12.5</v>
      </c>
      <c r="Q2963" s="568">
        <v>12.5</v>
      </c>
      <c r="R2963" s="547" t="s">
        <v>1645</v>
      </c>
      <c r="S2963" s="547">
        <v>12.5</v>
      </c>
      <c r="T2963" s="547">
        <v>12.5</v>
      </c>
      <c r="U2963" s="547">
        <v>12.5</v>
      </c>
      <c r="V2963" s="547">
        <v>12.5</v>
      </c>
      <c r="W2963" s="547">
        <v>12.5</v>
      </c>
      <c r="X2963" s="547">
        <v>11.5</v>
      </c>
      <c r="Y2963" s="547">
        <v>12.5</v>
      </c>
      <c r="Z2963" s="568">
        <v>12.5</v>
      </c>
      <c r="AA2963" s="568">
        <v>12.5</v>
      </c>
      <c r="AB2963" s="568">
        <v>12.5</v>
      </c>
      <c r="AC2963" s="567" t="s">
        <v>2929</v>
      </c>
      <c r="AD2963" s="568">
        <v>12.5</v>
      </c>
      <c r="AE2963" s="568">
        <v>12.5</v>
      </c>
      <c r="AF2963" s="568">
        <v>12.5</v>
      </c>
      <c r="AG2963" s="568" t="s">
        <v>1646</v>
      </c>
      <c r="AH2963" s="568" t="s">
        <v>1647</v>
      </c>
      <c r="AI2963" s="567" t="s">
        <v>2924</v>
      </c>
      <c r="AJ2963" s="568">
        <v>12.5</v>
      </c>
      <c r="AK2963" s="567" t="s">
        <v>1938</v>
      </c>
      <c r="AL2963" s="568">
        <v>12.5</v>
      </c>
      <c r="AM2963" s="568" t="s">
        <v>1645</v>
      </c>
      <c r="AN2963" s="568" t="s">
        <v>1663</v>
      </c>
      <c r="AO2963" s="568" t="s">
        <v>3220</v>
      </c>
    </row>
    <row r="2964" spans="1:41" ht="15" customHeight="1">
      <c r="A2964" s="514" t="s">
        <v>1085</v>
      </c>
      <c r="B2964" s="512" t="s">
        <v>1683</v>
      </c>
      <c r="C2964" s="576">
        <v>9.5</v>
      </c>
      <c r="D2964" s="576">
        <v>11.5</v>
      </c>
      <c r="E2964" s="568">
        <v>11.5</v>
      </c>
      <c r="F2964" s="568">
        <v>12</v>
      </c>
      <c r="G2964" s="568">
        <v>11.5</v>
      </c>
      <c r="H2964" s="568">
        <v>9.25</v>
      </c>
      <c r="I2964" s="568">
        <v>9.75</v>
      </c>
      <c r="J2964" s="568">
        <v>12.5</v>
      </c>
      <c r="K2964" s="568">
        <v>12.5</v>
      </c>
      <c r="L2964" s="568">
        <v>12.5</v>
      </c>
      <c r="M2964" s="568">
        <v>12.5</v>
      </c>
      <c r="N2964" s="568">
        <v>12.5</v>
      </c>
      <c r="O2964" s="568">
        <v>12.5</v>
      </c>
      <c r="P2964" s="568">
        <v>12.5</v>
      </c>
      <c r="Q2964" s="568">
        <v>12.5</v>
      </c>
      <c r="R2964" s="547" t="s">
        <v>1645</v>
      </c>
      <c r="S2964" s="547">
        <v>12.5</v>
      </c>
      <c r="T2964" s="547">
        <v>12.5</v>
      </c>
      <c r="U2964" s="547">
        <v>12.5</v>
      </c>
      <c r="V2964" s="547">
        <v>12.5</v>
      </c>
      <c r="W2964" s="547">
        <v>12.5</v>
      </c>
      <c r="X2964" s="547">
        <v>11.5</v>
      </c>
      <c r="Y2964" s="547">
        <v>12.5</v>
      </c>
      <c r="Z2964" s="568">
        <v>12.5</v>
      </c>
      <c r="AA2964" s="568">
        <v>12.5</v>
      </c>
      <c r="AB2964" s="568">
        <v>12.5</v>
      </c>
      <c r="AC2964" s="567" t="s">
        <v>1950</v>
      </c>
      <c r="AD2964" s="568">
        <v>12.5</v>
      </c>
      <c r="AE2964" s="568">
        <v>12.5</v>
      </c>
      <c r="AF2964" s="568">
        <v>12.5</v>
      </c>
      <c r="AG2964" s="568" t="s">
        <v>1646</v>
      </c>
      <c r="AH2964" s="568">
        <v>12.5</v>
      </c>
      <c r="AI2964" s="567" t="s">
        <v>2929</v>
      </c>
      <c r="AJ2964" s="568" t="s">
        <v>1646</v>
      </c>
      <c r="AK2964" s="568">
        <v>12.5</v>
      </c>
      <c r="AL2964" s="568">
        <v>12.5</v>
      </c>
      <c r="AM2964" s="568">
        <v>10.5</v>
      </c>
      <c r="AN2964" s="568" t="s">
        <v>1960</v>
      </c>
      <c r="AO2964" s="568" t="s">
        <v>3221</v>
      </c>
    </row>
    <row r="2965" spans="1:41" ht="15" customHeight="1">
      <c r="A2965" s="514" t="s">
        <v>827</v>
      </c>
      <c r="B2965" s="512" t="s">
        <v>1684</v>
      </c>
      <c r="C2965" s="576">
        <v>10</v>
      </c>
      <c r="D2965" s="577">
        <v>12</v>
      </c>
      <c r="E2965" s="568">
        <v>12</v>
      </c>
      <c r="F2965" s="568" t="s">
        <v>76</v>
      </c>
      <c r="G2965" s="568">
        <v>12</v>
      </c>
      <c r="H2965" s="568">
        <v>9.5</v>
      </c>
      <c r="I2965" s="568">
        <v>10.5</v>
      </c>
      <c r="J2965" s="568">
        <v>12.5</v>
      </c>
      <c r="K2965" s="568" t="s">
        <v>2929</v>
      </c>
      <c r="L2965" s="568">
        <v>12.5</v>
      </c>
      <c r="M2965" s="568">
        <v>12.5</v>
      </c>
      <c r="N2965" s="568">
        <v>12.5</v>
      </c>
      <c r="O2965" s="568">
        <v>12.5</v>
      </c>
      <c r="P2965" s="568">
        <v>12.5</v>
      </c>
      <c r="Q2965" s="568">
        <v>12.5</v>
      </c>
      <c r="R2965" s="547" t="s">
        <v>1645</v>
      </c>
      <c r="S2965" s="547">
        <v>12.5</v>
      </c>
      <c r="T2965" s="547">
        <v>12.5</v>
      </c>
      <c r="U2965" s="547">
        <v>12.5</v>
      </c>
      <c r="V2965" s="547">
        <v>12</v>
      </c>
      <c r="W2965" s="547">
        <v>12.5</v>
      </c>
      <c r="X2965" s="547">
        <v>11.5</v>
      </c>
      <c r="Y2965" s="547">
        <v>12.5</v>
      </c>
      <c r="Z2965" s="568">
        <v>12.5</v>
      </c>
      <c r="AA2965" s="568">
        <v>12.5</v>
      </c>
      <c r="AB2965" s="568">
        <v>12.5</v>
      </c>
      <c r="AC2965" s="567" t="s">
        <v>1729</v>
      </c>
      <c r="AD2965" s="568">
        <v>12.5</v>
      </c>
      <c r="AE2965" s="568">
        <v>12.5</v>
      </c>
      <c r="AF2965" s="568">
        <v>12.5</v>
      </c>
      <c r="AG2965" s="568" t="s">
        <v>1646</v>
      </c>
      <c r="AH2965" s="567" t="s">
        <v>1731</v>
      </c>
      <c r="AI2965" s="567" t="s">
        <v>2929</v>
      </c>
      <c r="AJ2965" s="568">
        <v>11</v>
      </c>
      <c r="AK2965" s="568">
        <v>12.5</v>
      </c>
      <c r="AL2965" s="568">
        <v>12.5</v>
      </c>
      <c r="AM2965" s="568">
        <v>8</v>
      </c>
      <c r="AN2965" s="568" t="s">
        <v>1664</v>
      </c>
      <c r="AO2965" s="568" t="s">
        <v>3231</v>
      </c>
    </row>
    <row r="2966" spans="1:41" ht="15" customHeight="1">
      <c r="A2966" s="514" t="s">
        <v>828</v>
      </c>
      <c r="B2966" s="512" t="s">
        <v>1685</v>
      </c>
      <c r="C2966" s="576">
        <v>10.5</v>
      </c>
      <c r="D2966" s="577">
        <v>12.5</v>
      </c>
      <c r="E2966" s="568">
        <v>12.5</v>
      </c>
      <c r="F2966" s="547" t="s">
        <v>76</v>
      </c>
      <c r="G2966" s="568">
        <v>12.5</v>
      </c>
      <c r="H2966" s="568">
        <v>10</v>
      </c>
      <c r="I2966" s="568">
        <v>11</v>
      </c>
      <c r="J2966" s="568">
        <v>12.5</v>
      </c>
      <c r="K2966" s="568" t="s">
        <v>3222</v>
      </c>
      <c r="L2966" s="568" t="s">
        <v>76</v>
      </c>
      <c r="M2966" s="568">
        <v>12.5</v>
      </c>
      <c r="N2966" s="568" t="s">
        <v>76</v>
      </c>
      <c r="O2966" s="568">
        <v>12.5</v>
      </c>
      <c r="P2966" s="568">
        <v>12.5</v>
      </c>
      <c r="Q2966" s="568">
        <v>12.5</v>
      </c>
      <c r="R2966" s="547">
        <v>7.75</v>
      </c>
      <c r="S2966" s="547">
        <v>11</v>
      </c>
      <c r="T2966" s="547">
        <v>12.5</v>
      </c>
      <c r="U2966" s="547" t="s">
        <v>76</v>
      </c>
      <c r="V2966" s="547">
        <v>12</v>
      </c>
      <c r="W2966" s="547">
        <v>12.5</v>
      </c>
      <c r="X2966" s="547">
        <v>11.5</v>
      </c>
      <c r="Y2966" s="546" t="s">
        <v>2996</v>
      </c>
      <c r="Z2966" s="567" t="s">
        <v>76</v>
      </c>
      <c r="AA2966" s="567" t="s">
        <v>76</v>
      </c>
      <c r="AB2966" s="568">
        <v>12.5</v>
      </c>
      <c r="AC2966" s="567" t="s">
        <v>1342</v>
      </c>
      <c r="AD2966" s="568">
        <v>12.5</v>
      </c>
      <c r="AE2966" s="568" t="s">
        <v>76</v>
      </c>
      <c r="AF2966" s="568">
        <v>12.5</v>
      </c>
      <c r="AG2966" s="568" t="s">
        <v>76</v>
      </c>
      <c r="AH2966" s="567" t="s">
        <v>1493</v>
      </c>
      <c r="AI2966" s="567" t="s">
        <v>3229</v>
      </c>
      <c r="AJ2966" s="568">
        <v>11</v>
      </c>
      <c r="AK2966" s="568">
        <v>12.5</v>
      </c>
      <c r="AL2966" s="568">
        <v>12.5</v>
      </c>
      <c r="AM2966" s="568">
        <v>5.5</v>
      </c>
      <c r="AN2966" s="568">
        <v>10.5</v>
      </c>
      <c r="AO2966" s="568" t="s">
        <v>3214</v>
      </c>
    </row>
    <row r="2967" spans="1:41" ht="15" customHeight="1">
      <c r="A2967" s="514" t="s">
        <v>854</v>
      </c>
      <c r="B2967" s="512" t="s">
        <v>1686</v>
      </c>
      <c r="C2967" s="576" t="s">
        <v>76</v>
      </c>
      <c r="D2967" s="577" t="s">
        <v>76</v>
      </c>
      <c r="E2967" s="568" t="s">
        <v>76</v>
      </c>
      <c r="F2967" s="568" t="s">
        <v>76</v>
      </c>
      <c r="G2967" s="568" t="s">
        <v>76</v>
      </c>
      <c r="H2967" s="568">
        <v>10</v>
      </c>
      <c r="I2967" s="568">
        <v>11.5</v>
      </c>
      <c r="J2967" s="568">
        <v>12.5</v>
      </c>
      <c r="K2967" s="568" t="s">
        <v>3236</v>
      </c>
      <c r="L2967" s="568" t="s">
        <v>76</v>
      </c>
      <c r="M2967" s="568" t="s">
        <v>76</v>
      </c>
      <c r="N2967" s="568" t="s">
        <v>76</v>
      </c>
      <c r="O2967" s="568">
        <v>12.5</v>
      </c>
      <c r="P2967" s="568" t="s">
        <v>76</v>
      </c>
      <c r="Q2967" s="568">
        <v>12.5</v>
      </c>
      <c r="R2967" s="547">
        <v>7.75</v>
      </c>
      <c r="S2967" s="547" t="s">
        <v>76</v>
      </c>
      <c r="T2967" s="547">
        <v>12.5</v>
      </c>
      <c r="U2967" s="547" t="s">
        <v>76</v>
      </c>
      <c r="V2967" s="547">
        <v>12</v>
      </c>
      <c r="W2967" s="547">
        <v>12.5</v>
      </c>
      <c r="X2967" s="547">
        <v>11.5</v>
      </c>
      <c r="Y2967" s="547" t="s">
        <v>76</v>
      </c>
      <c r="Z2967" s="567" t="s">
        <v>76</v>
      </c>
      <c r="AA2967" s="567" t="s">
        <v>76</v>
      </c>
      <c r="AB2967" s="568">
        <v>12.5</v>
      </c>
      <c r="AC2967" s="567" t="s">
        <v>1342</v>
      </c>
      <c r="AD2967" s="568">
        <v>12.5</v>
      </c>
      <c r="AE2967" s="568" t="s">
        <v>76</v>
      </c>
      <c r="AF2967" s="568">
        <v>11</v>
      </c>
      <c r="AG2967" s="568" t="s">
        <v>76</v>
      </c>
      <c r="AH2967" s="567" t="s">
        <v>3206</v>
      </c>
      <c r="AI2967" s="567" t="s">
        <v>2924</v>
      </c>
      <c r="AJ2967" s="568">
        <v>11</v>
      </c>
      <c r="AK2967" s="568">
        <v>12.5</v>
      </c>
      <c r="AL2967" s="568">
        <v>12.5</v>
      </c>
      <c r="AM2967" s="568" t="s">
        <v>76</v>
      </c>
      <c r="AN2967" s="568">
        <v>10.5</v>
      </c>
      <c r="AO2967" s="568" t="s">
        <v>3233</v>
      </c>
    </row>
    <row r="2968" spans="1:41" ht="15" customHeight="1">
      <c r="A2968" s="2639" t="s">
        <v>388</v>
      </c>
      <c r="B2968" s="2639"/>
      <c r="C2968" s="568"/>
      <c r="D2968" s="568"/>
      <c r="E2968" s="568"/>
      <c r="F2968" s="568"/>
      <c r="G2968" s="568"/>
      <c r="H2968" s="568"/>
      <c r="I2968" s="568"/>
      <c r="J2968" s="568"/>
      <c r="K2968" s="568"/>
      <c r="L2968" s="568"/>
      <c r="M2968" s="568"/>
      <c r="N2968" s="568"/>
      <c r="O2968" s="567" t="s">
        <v>311</v>
      </c>
      <c r="P2968" s="568"/>
      <c r="Q2968" s="567"/>
      <c r="R2968" s="547"/>
      <c r="S2968" s="547"/>
      <c r="T2968" s="547"/>
      <c r="U2968" s="547"/>
      <c r="V2968" s="547"/>
      <c r="W2968" s="547"/>
      <c r="X2968" s="546"/>
      <c r="Y2968" s="547"/>
      <c r="Z2968" s="567"/>
      <c r="AA2968" s="567"/>
      <c r="AB2968" s="568"/>
      <c r="AC2968" s="567"/>
      <c r="AD2968" s="568"/>
      <c r="AE2968" s="568"/>
      <c r="AF2968" s="568"/>
      <c r="AG2968" s="568"/>
      <c r="AH2968" s="567"/>
      <c r="AI2968" s="567"/>
      <c r="AJ2968" s="567"/>
      <c r="AK2968" s="567"/>
      <c r="AL2968" s="567"/>
      <c r="AM2968" s="567"/>
      <c r="AN2968" s="568"/>
      <c r="AO2968" s="568"/>
    </row>
    <row r="2969" spans="1:41" ht="15" customHeight="1">
      <c r="A2969" s="2639" t="s">
        <v>389</v>
      </c>
      <c r="B2969" s="2639"/>
      <c r="C2969" s="568"/>
      <c r="D2969" s="568"/>
      <c r="E2969" s="568"/>
      <c r="F2969" s="568"/>
      <c r="G2969" s="568"/>
      <c r="H2969" s="568"/>
      <c r="I2969" s="568"/>
      <c r="J2969" s="568"/>
      <c r="K2969" s="568"/>
      <c r="L2969" s="568"/>
      <c r="M2969" s="568"/>
      <c r="N2969" s="568"/>
      <c r="O2969" s="567"/>
      <c r="P2969" s="568"/>
      <c r="Q2969" s="567"/>
      <c r="R2969" s="547"/>
      <c r="S2969" s="547"/>
      <c r="T2969" s="547"/>
      <c r="U2969" s="547"/>
      <c r="V2969" s="547"/>
      <c r="W2969" s="547"/>
      <c r="X2969" s="546"/>
      <c r="Y2969" s="547"/>
      <c r="Z2969" s="567"/>
      <c r="AA2969" s="567"/>
      <c r="AB2969" s="568"/>
      <c r="AC2969" s="567"/>
      <c r="AD2969" s="568"/>
      <c r="AE2969" s="568"/>
      <c r="AF2969" s="568"/>
      <c r="AG2969" s="568"/>
      <c r="AH2969" s="567"/>
      <c r="AI2969" s="567"/>
      <c r="AJ2969" s="567"/>
      <c r="AK2969" s="567"/>
      <c r="AL2969" s="567"/>
      <c r="AM2969" s="567"/>
      <c r="AN2969" s="568"/>
      <c r="AO2969" s="568"/>
    </row>
    <row r="2970" spans="1:41" ht="15" customHeight="1">
      <c r="A2970" s="563"/>
      <c r="B2970" s="564" t="s">
        <v>390</v>
      </c>
      <c r="C2970" s="568">
        <v>11.5</v>
      </c>
      <c r="D2970" s="568">
        <v>8</v>
      </c>
      <c r="E2970" s="568">
        <v>10</v>
      </c>
      <c r="F2970" s="568">
        <v>12</v>
      </c>
      <c r="G2970" s="547" t="s">
        <v>1549</v>
      </c>
      <c r="H2970" s="568">
        <v>11.5</v>
      </c>
      <c r="I2970" s="568">
        <v>10</v>
      </c>
      <c r="J2970" s="568" t="s">
        <v>1749</v>
      </c>
      <c r="K2970" s="568">
        <v>13</v>
      </c>
      <c r="L2970" s="568">
        <v>13</v>
      </c>
      <c r="M2970" s="568">
        <v>13</v>
      </c>
      <c r="N2970" s="568">
        <v>13</v>
      </c>
      <c r="O2970" s="568">
        <v>13</v>
      </c>
      <c r="P2970" s="568">
        <v>13</v>
      </c>
      <c r="Q2970" s="568">
        <v>13</v>
      </c>
      <c r="R2970" s="547">
        <v>13</v>
      </c>
      <c r="S2970" s="547">
        <v>13</v>
      </c>
      <c r="T2970" s="547">
        <v>13</v>
      </c>
      <c r="U2970" s="547">
        <v>13</v>
      </c>
      <c r="V2970" s="547">
        <v>13</v>
      </c>
      <c r="W2970" s="547">
        <v>13</v>
      </c>
      <c r="X2970" s="547">
        <v>11</v>
      </c>
      <c r="Y2970" s="547">
        <v>13</v>
      </c>
      <c r="Z2970" s="568">
        <v>13</v>
      </c>
      <c r="AA2970" s="568">
        <v>13</v>
      </c>
      <c r="AB2970" s="568">
        <v>13</v>
      </c>
      <c r="AC2970" s="568">
        <v>13</v>
      </c>
      <c r="AD2970" s="568">
        <v>13</v>
      </c>
      <c r="AE2970" s="568">
        <v>13</v>
      </c>
      <c r="AF2970" s="568">
        <v>13</v>
      </c>
      <c r="AG2970" s="568">
        <v>13</v>
      </c>
      <c r="AH2970" s="568">
        <v>13</v>
      </c>
      <c r="AI2970" s="568">
        <v>13</v>
      </c>
      <c r="AJ2970" s="568">
        <v>13</v>
      </c>
      <c r="AK2970" s="568">
        <v>13</v>
      </c>
      <c r="AL2970" s="568">
        <v>13</v>
      </c>
      <c r="AM2970" s="568">
        <v>13</v>
      </c>
      <c r="AN2970" s="568">
        <v>10</v>
      </c>
      <c r="AO2970" s="568">
        <v>13</v>
      </c>
    </row>
    <row r="2971" spans="1:41" ht="15" customHeight="1">
      <c r="A2971" s="563"/>
      <c r="B2971" s="564" t="s">
        <v>391</v>
      </c>
      <c r="C2971" s="568" t="s">
        <v>76</v>
      </c>
      <c r="D2971" s="568">
        <v>11</v>
      </c>
      <c r="E2971" s="568" t="s">
        <v>76</v>
      </c>
      <c r="F2971" s="568" t="s">
        <v>76</v>
      </c>
      <c r="G2971" s="568" t="s">
        <v>76</v>
      </c>
      <c r="H2971" s="568"/>
      <c r="I2971" s="568" t="s">
        <v>76</v>
      </c>
      <c r="J2971" s="568" t="s">
        <v>76</v>
      </c>
      <c r="K2971" s="568" t="s">
        <v>76</v>
      </c>
      <c r="L2971" s="568" t="s">
        <v>76</v>
      </c>
      <c r="M2971" s="568" t="s">
        <v>76</v>
      </c>
      <c r="N2971" s="568" t="s">
        <v>76</v>
      </c>
      <c r="O2971" s="567" t="s">
        <v>76</v>
      </c>
      <c r="P2971" s="568" t="s">
        <v>76</v>
      </c>
      <c r="Q2971" s="568" t="s">
        <v>76</v>
      </c>
      <c r="R2971" s="547"/>
      <c r="S2971" s="547" t="s">
        <v>76</v>
      </c>
      <c r="T2971" s="547" t="s">
        <v>76</v>
      </c>
      <c r="U2971" s="547" t="s">
        <v>76</v>
      </c>
      <c r="V2971" s="547" t="s">
        <v>76</v>
      </c>
      <c r="W2971" s="547" t="s">
        <v>76</v>
      </c>
      <c r="X2971" s="547">
        <v>13</v>
      </c>
      <c r="Y2971" s="547" t="s">
        <v>76</v>
      </c>
      <c r="Z2971" s="568" t="s">
        <v>76</v>
      </c>
      <c r="AA2971" s="568"/>
      <c r="AB2971" s="568" t="s">
        <v>76</v>
      </c>
      <c r="AC2971" s="568" t="s">
        <v>76</v>
      </c>
      <c r="AD2971" s="568" t="s">
        <v>76</v>
      </c>
      <c r="AE2971" s="568" t="s">
        <v>76</v>
      </c>
      <c r="AF2971" s="568" t="s">
        <v>76</v>
      </c>
      <c r="AG2971" s="568" t="s">
        <v>76</v>
      </c>
      <c r="AH2971" s="568" t="s">
        <v>76</v>
      </c>
      <c r="AI2971" s="568" t="s">
        <v>76</v>
      </c>
      <c r="AJ2971" s="568" t="s">
        <v>76</v>
      </c>
      <c r="AK2971" s="567" t="s">
        <v>76</v>
      </c>
      <c r="AL2971" s="568" t="s">
        <v>76</v>
      </c>
      <c r="AM2971" s="568"/>
      <c r="AN2971" s="568" t="s">
        <v>76</v>
      </c>
      <c r="AO2971" s="568">
        <v>13</v>
      </c>
    </row>
    <row r="2972" spans="1:41" ht="15" customHeight="1">
      <c r="A2972" s="2639" t="s">
        <v>400</v>
      </c>
      <c r="B2972" s="2639"/>
      <c r="C2972" s="568"/>
      <c r="D2972" s="568"/>
      <c r="E2972" s="568"/>
      <c r="F2972" s="568"/>
      <c r="G2972" s="568"/>
      <c r="H2972" s="568"/>
      <c r="I2972" s="568"/>
      <c r="J2972" s="568"/>
      <c r="K2972" s="568"/>
      <c r="L2972" s="568"/>
      <c r="M2972" s="568"/>
      <c r="N2972" s="568"/>
      <c r="O2972" s="567"/>
      <c r="P2972" s="568"/>
      <c r="Q2972" s="567"/>
      <c r="R2972" s="547"/>
      <c r="S2972" s="547"/>
      <c r="T2972" s="547"/>
      <c r="U2972" s="547"/>
      <c r="V2972" s="547"/>
      <c r="W2972" s="547"/>
      <c r="X2972" s="547"/>
      <c r="Y2972" s="547"/>
      <c r="Z2972" s="567"/>
      <c r="AA2972" s="567"/>
      <c r="AB2972" s="568"/>
      <c r="AC2972" s="568"/>
      <c r="AD2972" s="568"/>
      <c r="AE2972" s="568"/>
      <c r="AF2972" s="568"/>
      <c r="AG2972" s="568"/>
      <c r="AH2972" s="567"/>
      <c r="AI2972" s="568"/>
      <c r="AJ2972" s="568"/>
      <c r="AK2972" s="567"/>
      <c r="AL2972" s="568"/>
      <c r="AM2972" s="568"/>
      <c r="AN2972" s="568"/>
      <c r="AO2972" s="568"/>
    </row>
    <row r="2973" spans="1:41" ht="15" customHeight="1">
      <c r="B2973" s="564" t="s">
        <v>390</v>
      </c>
      <c r="C2973" s="568">
        <v>15</v>
      </c>
      <c r="D2973" s="568">
        <v>15.5</v>
      </c>
      <c r="E2973" s="568">
        <v>15</v>
      </c>
      <c r="F2973" s="568">
        <v>15</v>
      </c>
      <c r="G2973" s="568">
        <v>15</v>
      </c>
      <c r="H2973" s="568">
        <v>12.5</v>
      </c>
      <c r="I2973" s="568">
        <v>15</v>
      </c>
      <c r="J2973" s="568" t="s">
        <v>1343</v>
      </c>
      <c r="K2973" s="568">
        <v>16</v>
      </c>
      <c r="L2973" s="568">
        <v>14</v>
      </c>
      <c r="M2973" s="568">
        <v>14</v>
      </c>
      <c r="N2973" s="568">
        <v>14</v>
      </c>
      <c r="O2973" s="568">
        <v>14</v>
      </c>
      <c r="P2973" s="568" t="s">
        <v>2455</v>
      </c>
      <c r="Q2973" s="568">
        <v>14</v>
      </c>
      <c r="R2973" s="547">
        <v>13</v>
      </c>
      <c r="S2973" s="547">
        <v>14</v>
      </c>
      <c r="T2973" s="547">
        <v>14</v>
      </c>
      <c r="U2973" s="547">
        <v>14</v>
      </c>
      <c r="V2973" s="547">
        <v>15.5</v>
      </c>
      <c r="W2973" s="547">
        <v>14</v>
      </c>
      <c r="X2973" s="547">
        <v>15.5</v>
      </c>
      <c r="Y2973" s="547">
        <v>15.5</v>
      </c>
      <c r="Z2973" s="568">
        <v>14</v>
      </c>
      <c r="AA2973" s="568" t="s">
        <v>1665</v>
      </c>
      <c r="AB2973" s="568">
        <v>14</v>
      </c>
      <c r="AC2973" s="568">
        <v>14</v>
      </c>
      <c r="AD2973" s="568">
        <v>14</v>
      </c>
      <c r="AE2973" s="568">
        <v>14</v>
      </c>
      <c r="AF2973" s="568">
        <v>15.5</v>
      </c>
      <c r="AG2973" s="568">
        <v>15.5</v>
      </c>
      <c r="AH2973" s="568">
        <v>14</v>
      </c>
      <c r="AI2973" s="568">
        <v>12.5</v>
      </c>
      <c r="AJ2973" s="568">
        <v>15.5</v>
      </c>
      <c r="AK2973" s="568">
        <v>14</v>
      </c>
      <c r="AL2973" s="568">
        <v>14.5</v>
      </c>
      <c r="AM2973" s="568">
        <v>14</v>
      </c>
      <c r="AN2973" s="568" t="s">
        <v>1669</v>
      </c>
      <c r="AO2973" s="568">
        <v>11.5</v>
      </c>
    </row>
    <row r="2974" spans="1:41" ht="15" customHeight="1">
      <c r="B2974" s="564" t="s">
        <v>391</v>
      </c>
      <c r="C2974" s="568" t="s">
        <v>76</v>
      </c>
      <c r="D2974" s="568" t="s">
        <v>76</v>
      </c>
      <c r="E2974" s="568" t="s">
        <v>76</v>
      </c>
      <c r="F2974" s="568" t="s">
        <v>76</v>
      </c>
      <c r="G2974" s="568" t="s">
        <v>76</v>
      </c>
      <c r="H2974" s="568" t="s">
        <v>76</v>
      </c>
      <c r="I2974" s="568" t="s">
        <v>76</v>
      </c>
      <c r="J2974" s="568" t="s">
        <v>76</v>
      </c>
      <c r="K2974" s="568" t="s">
        <v>76</v>
      </c>
      <c r="L2974" s="568" t="s">
        <v>76</v>
      </c>
      <c r="M2974" s="568" t="s">
        <v>76</v>
      </c>
      <c r="N2974" s="568" t="s">
        <v>76</v>
      </c>
      <c r="O2974" s="568" t="s">
        <v>76</v>
      </c>
      <c r="P2974" s="567" t="s">
        <v>76</v>
      </c>
      <c r="Q2974" s="567" t="s">
        <v>76</v>
      </c>
      <c r="R2974" s="547"/>
      <c r="S2974" s="547" t="s">
        <v>76</v>
      </c>
      <c r="T2974" s="547" t="s">
        <v>76</v>
      </c>
      <c r="U2974" s="547" t="s">
        <v>76</v>
      </c>
      <c r="V2974" s="547" t="s">
        <v>76</v>
      </c>
      <c r="W2974" s="547" t="s">
        <v>76</v>
      </c>
      <c r="X2974" s="547" t="s">
        <v>76</v>
      </c>
      <c r="Y2974" s="547" t="s">
        <v>76</v>
      </c>
      <c r="Z2974" s="568" t="s">
        <v>76</v>
      </c>
      <c r="AA2974" s="568" t="s">
        <v>76</v>
      </c>
      <c r="AB2974" s="568" t="s">
        <v>76</v>
      </c>
      <c r="AC2974" s="568" t="s">
        <v>76</v>
      </c>
      <c r="AD2974" s="568" t="s">
        <v>76</v>
      </c>
      <c r="AE2974" s="568" t="s">
        <v>76</v>
      </c>
      <c r="AF2974" s="568" t="s">
        <v>76</v>
      </c>
      <c r="AG2974" s="568"/>
      <c r="AH2974" s="568" t="s">
        <v>76</v>
      </c>
      <c r="AI2974" s="568">
        <v>14</v>
      </c>
      <c r="AJ2974" s="568" t="s">
        <v>76</v>
      </c>
      <c r="AK2974" s="567" t="s">
        <v>76</v>
      </c>
      <c r="AL2974" s="568" t="s">
        <v>76</v>
      </c>
      <c r="AM2974" s="568"/>
      <c r="AN2974" s="568" t="s">
        <v>76</v>
      </c>
      <c r="AO2974" s="568">
        <v>14</v>
      </c>
    </row>
    <row r="2975" spans="1:41" ht="15" customHeight="1">
      <c r="A2975" s="2639" t="s">
        <v>47</v>
      </c>
      <c r="B2975" s="2639"/>
      <c r="C2975" s="568"/>
      <c r="D2975" s="568"/>
      <c r="E2975" s="568"/>
      <c r="F2975" s="568"/>
      <c r="G2975" s="568"/>
      <c r="H2975" s="568"/>
      <c r="I2975" s="568"/>
      <c r="J2975" s="568"/>
      <c r="K2975" s="568"/>
      <c r="L2975" s="568"/>
      <c r="M2975" s="568"/>
      <c r="N2975" s="568"/>
      <c r="O2975" s="568"/>
      <c r="P2975" s="567"/>
      <c r="Q2975" s="567"/>
      <c r="R2975" s="547" t="s">
        <v>1285</v>
      </c>
      <c r="S2975" s="547"/>
      <c r="T2975" s="547"/>
      <c r="U2975" s="547"/>
      <c r="V2975" s="547"/>
      <c r="W2975" s="547"/>
      <c r="X2975" s="547"/>
      <c r="Y2975" s="547"/>
      <c r="Z2975" s="568"/>
      <c r="AA2975" s="568"/>
      <c r="AB2975" s="568"/>
      <c r="AC2975" s="568"/>
      <c r="AD2975" s="568"/>
      <c r="AE2975" s="568"/>
      <c r="AF2975" s="568"/>
      <c r="AG2975" s="568"/>
      <c r="AH2975" s="568"/>
      <c r="AI2975" s="568"/>
      <c r="AJ2975" s="568"/>
      <c r="AK2975" s="567"/>
      <c r="AL2975" s="568"/>
      <c r="AM2975" s="568"/>
      <c r="AN2975" s="568"/>
      <c r="AO2975" s="568"/>
    </row>
    <row r="2976" spans="1:41" ht="15" customHeight="1">
      <c r="B2976" s="564" t="s">
        <v>390</v>
      </c>
      <c r="C2976" s="568">
        <v>15</v>
      </c>
      <c r="D2976" s="547">
        <v>15.5</v>
      </c>
      <c r="E2976" s="547">
        <v>13.5</v>
      </c>
      <c r="F2976" s="568">
        <v>15</v>
      </c>
      <c r="G2976" s="547">
        <v>15</v>
      </c>
      <c r="H2976" s="568">
        <v>13</v>
      </c>
      <c r="I2976" s="568">
        <v>15</v>
      </c>
      <c r="J2976" s="568" t="s">
        <v>1538</v>
      </c>
      <c r="K2976" s="568">
        <v>19</v>
      </c>
      <c r="L2976" s="568">
        <v>14</v>
      </c>
      <c r="M2976" s="568">
        <v>16.5</v>
      </c>
      <c r="N2976" s="568">
        <v>15.5</v>
      </c>
      <c r="O2976" s="568">
        <v>14</v>
      </c>
      <c r="P2976" s="568">
        <v>15.5</v>
      </c>
      <c r="Q2976" s="570">
        <v>14</v>
      </c>
      <c r="R2976" s="547">
        <v>14.5</v>
      </c>
      <c r="S2976" s="547">
        <v>14</v>
      </c>
      <c r="T2976" s="547" t="s">
        <v>1648</v>
      </c>
      <c r="U2976" s="547">
        <v>16</v>
      </c>
      <c r="V2976" s="547">
        <v>17</v>
      </c>
      <c r="W2976" s="547">
        <v>18.5</v>
      </c>
      <c r="X2976" s="547">
        <v>14.5</v>
      </c>
      <c r="Y2976" s="547">
        <v>15.5</v>
      </c>
      <c r="Z2976" s="568">
        <v>15.5</v>
      </c>
      <c r="AA2976" s="568" t="s">
        <v>2336</v>
      </c>
      <c r="AB2976" s="568">
        <v>14</v>
      </c>
      <c r="AC2976" s="568">
        <v>19.5</v>
      </c>
      <c r="AD2976" s="568">
        <v>16.5</v>
      </c>
      <c r="AE2976" s="568">
        <v>14</v>
      </c>
      <c r="AF2976" s="568">
        <v>14</v>
      </c>
      <c r="AG2976" s="568">
        <v>17</v>
      </c>
      <c r="AH2976" s="568">
        <v>15</v>
      </c>
      <c r="AI2976" s="568">
        <v>19.5</v>
      </c>
      <c r="AJ2976" s="568">
        <v>17</v>
      </c>
      <c r="AK2976" s="568">
        <v>15.5</v>
      </c>
      <c r="AL2976" s="568">
        <v>17.5</v>
      </c>
      <c r="AM2976" s="568" t="s">
        <v>76</v>
      </c>
      <c r="AN2976" s="568" t="s">
        <v>1550</v>
      </c>
      <c r="AO2976" s="568">
        <v>13</v>
      </c>
    </row>
    <row r="2977" spans="1:41" ht="15" customHeight="1">
      <c r="B2977" s="564" t="s">
        <v>391</v>
      </c>
      <c r="C2977" s="568" t="s">
        <v>76</v>
      </c>
      <c r="D2977" s="568" t="s">
        <v>76</v>
      </c>
      <c r="E2977" s="568" t="s">
        <v>76</v>
      </c>
      <c r="F2977" s="568" t="s">
        <v>76</v>
      </c>
      <c r="G2977" s="568" t="s">
        <v>76</v>
      </c>
      <c r="H2977" s="568" t="s">
        <v>76</v>
      </c>
      <c r="I2977" s="568" t="s">
        <v>76</v>
      </c>
      <c r="J2977" s="568" t="s">
        <v>76</v>
      </c>
      <c r="K2977" s="568" t="s">
        <v>76</v>
      </c>
      <c r="L2977" s="568" t="s">
        <v>76</v>
      </c>
      <c r="M2977" s="568" t="s">
        <v>76</v>
      </c>
      <c r="N2977" s="568" t="s">
        <v>76</v>
      </c>
      <c r="O2977" s="568" t="s">
        <v>76</v>
      </c>
      <c r="P2977" s="567" t="s">
        <v>76</v>
      </c>
      <c r="Q2977" s="567" t="s">
        <v>76</v>
      </c>
      <c r="R2977" s="547" t="s">
        <v>76</v>
      </c>
      <c r="S2977" s="547" t="s">
        <v>76</v>
      </c>
      <c r="T2977" s="547" t="s">
        <v>76</v>
      </c>
      <c r="U2977" s="547" t="s">
        <v>76</v>
      </c>
      <c r="V2977" s="547">
        <v>17</v>
      </c>
      <c r="W2977" s="547" t="s">
        <v>76</v>
      </c>
      <c r="X2977" s="547" t="s">
        <v>76</v>
      </c>
      <c r="Y2977" s="547" t="s">
        <v>76</v>
      </c>
      <c r="Z2977" s="568" t="s">
        <v>76</v>
      </c>
      <c r="AA2977" s="568" t="s">
        <v>76</v>
      </c>
      <c r="AB2977" s="568" t="s">
        <v>76</v>
      </c>
      <c r="AC2977" s="568">
        <v>22.5</v>
      </c>
      <c r="AD2977" s="568" t="s">
        <v>76</v>
      </c>
      <c r="AE2977" s="568" t="s">
        <v>76</v>
      </c>
      <c r="AF2977" s="568" t="s">
        <v>76</v>
      </c>
      <c r="AG2977" s="568" t="s">
        <v>76</v>
      </c>
      <c r="AH2977" s="568" t="s">
        <v>76</v>
      </c>
      <c r="AI2977" s="568" t="s">
        <v>76</v>
      </c>
      <c r="AJ2977" s="568" t="s">
        <v>76</v>
      </c>
      <c r="AK2977" s="567" t="s">
        <v>76</v>
      </c>
      <c r="AL2977" s="568" t="s">
        <v>76</v>
      </c>
      <c r="AM2977" s="568" t="s">
        <v>76</v>
      </c>
      <c r="AN2977" s="568" t="s">
        <v>76</v>
      </c>
      <c r="AO2977" s="568">
        <v>16</v>
      </c>
    </row>
    <row r="2978" spans="1:41" ht="15" customHeight="1">
      <c r="A2978" s="2639" t="s">
        <v>407</v>
      </c>
      <c r="B2978" s="2639"/>
      <c r="C2978" s="568"/>
      <c r="D2978" s="568"/>
      <c r="E2978" s="568"/>
      <c r="F2978" s="568"/>
      <c r="G2978" s="568"/>
      <c r="H2978" s="568"/>
      <c r="I2978" s="568"/>
      <c r="J2978" s="568"/>
      <c r="K2978" s="568"/>
      <c r="L2978" s="568"/>
      <c r="M2978" s="568"/>
      <c r="N2978" s="568"/>
      <c r="O2978" s="568"/>
      <c r="P2978" s="567"/>
      <c r="Q2978" s="567"/>
      <c r="R2978" s="547"/>
      <c r="S2978" s="547"/>
      <c r="T2978" s="547"/>
      <c r="U2978" s="547"/>
      <c r="V2978" s="547"/>
      <c r="W2978" s="547"/>
      <c r="X2978" s="547"/>
      <c r="Y2978" s="547"/>
      <c r="Z2978" s="567"/>
      <c r="AA2978" s="567"/>
      <c r="AB2978" s="568"/>
      <c r="AC2978" s="571"/>
      <c r="AD2978" s="568"/>
      <c r="AE2978" s="568"/>
      <c r="AF2978" s="568"/>
      <c r="AG2978" s="568"/>
      <c r="AH2978" s="568"/>
      <c r="AI2978" s="568"/>
      <c r="AJ2978" s="568"/>
      <c r="AK2978" s="567"/>
      <c r="AL2978" s="568"/>
      <c r="AM2978" s="568"/>
      <c r="AN2978" s="568"/>
      <c r="AO2978" s="568"/>
    </row>
    <row r="2979" spans="1:41" s="581" customFormat="1" ht="15" customHeight="1">
      <c r="A2979" s="565" t="s">
        <v>856</v>
      </c>
      <c r="B2979" s="580" t="s">
        <v>1258</v>
      </c>
      <c r="C2979" s="547"/>
      <c r="D2979" s="547"/>
      <c r="E2979" s="547"/>
      <c r="F2979" s="547"/>
      <c r="G2979" s="547"/>
      <c r="H2979" s="547"/>
      <c r="I2979" s="547"/>
      <c r="J2979" s="547"/>
      <c r="K2979" s="547"/>
      <c r="L2979" s="547"/>
      <c r="M2979" s="547"/>
      <c r="N2979" s="547"/>
      <c r="O2979" s="547"/>
      <c r="P2979" s="546"/>
      <c r="Q2979" s="546"/>
      <c r="R2979" s="547"/>
      <c r="S2979" s="547"/>
      <c r="T2979" s="547"/>
      <c r="U2979" s="547"/>
      <c r="V2979" s="547"/>
      <c r="W2979" s="547"/>
      <c r="X2979" s="547"/>
      <c r="Y2979" s="547"/>
      <c r="Z2979" s="546"/>
      <c r="AA2979" s="546"/>
      <c r="AB2979" s="547"/>
      <c r="AC2979" s="547"/>
      <c r="AD2979" s="547"/>
      <c r="AE2979" s="547"/>
      <c r="AF2979" s="547"/>
      <c r="AG2979" s="547"/>
      <c r="AH2979" s="547"/>
      <c r="AI2979" s="547"/>
      <c r="AJ2979" s="547"/>
      <c r="AK2979" s="546"/>
      <c r="AL2979" s="547"/>
      <c r="AM2979" s="547"/>
      <c r="AN2979" s="547"/>
      <c r="AO2979" s="547"/>
    </row>
    <row r="2980" spans="1:41" ht="15" customHeight="1">
      <c r="A2980" s="565"/>
      <c r="B2980" s="564" t="s">
        <v>401</v>
      </c>
      <c r="C2980" s="568">
        <v>15.5</v>
      </c>
      <c r="D2980" s="568">
        <v>16</v>
      </c>
      <c r="E2980" s="547">
        <v>15.5</v>
      </c>
      <c r="F2980" s="568">
        <v>16</v>
      </c>
      <c r="G2980" s="568">
        <v>15.5</v>
      </c>
      <c r="H2980" s="568">
        <v>13.5</v>
      </c>
      <c r="I2980" s="568">
        <v>16</v>
      </c>
      <c r="J2980" s="568" t="s">
        <v>1668</v>
      </c>
      <c r="K2980" s="568">
        <v>16</v>
      </c>
      <c r="L2980" s="568">
        <v>14</v>
      </c>
      <c r="M2980" s="568">
        <v>14</v>
      </c>
      <c r="N2980" s="568">
        <v>16.5</v>
      </c>
      <c r="O2980" s="568">
        <v>14</v>
      </c>
      <c r="P2980" s="568" t="s">
        <v>2455</v>
      </c>
      <c r="Q2980" s="568">
        <v>14</v>
      </c>
      <c r="R2980" s="547">
        <v>14.5</v>
      </c>
      <c r="S2980" s="547">
        <v>14</v>
      </c>
      <c r="T2980" s="547">
        <v>14</v>
      </c>
      <c r="U2980" s="547">
        <v>14</v>
      </c>
      <c r="V2980" s="547">
        <v>15.5</v>
      </c>
      <c r="W2980" s="547">
        <v>14</v>
      </c>
      <c r="X2980" s="547">
        <v>15.5</v>
      </c>
      <c r="Y2980" s="547">
        <v>15.5</v>
      </c>
      <c r="Z2980" s="568">
        <v>14</v>
      </c>
      <c r="AA2980" s="579" t="s">
        <v>1668</v>
      </c>
      <c r="AB2980" s="568">
        <v>14</v>
      </c>
      <c r="AC2980" s="568">
        <v>14</v>
      </c>
      <c r="AD2980" s="568">
        <v>14</v>
      </c>
      <c r="AE2980" s="568">
        <v>14</v>
      </c>
      <c r="AF2980" s="568">
        <v>14</v>
      </c>
      <c r="AG2980" s="568">
        <v>15.5</v>
      </c>
      <c r="AH2980" s="568">
        <v>14</v>
      </c>
      <c r="AI2980" s="568">
        <v>12.5</v>
      </c>
      <c r="AJ2980" s="568">
        <v>15.5</v>
      </c>
      <c r="AK2980" s="568">
        <v>14</v>
      </c>
      <c r="AL2980" s="568">
        <v>15.5</v>
      </c>
      <c r="AM2980" s="568">
        <v>14</v>
      </c>
      <c r="AN2980" s="568">
        <v>13</v>
      </c>
      <c r="AO2980" s="568">
        <v>11.5</v>
      </c>
    </row>
    <row r="2981" spans="1:41" ht="15" customHeight="1">
      <c r="A2981" s="565"/>
      <c r="B2981" s="564" t="s">
        <v>402</v>
      </c>
      <c r="C2981" s="568" t="s">
        <v>76</v>
      </c>
      <c r="D2981" s="568" t="s">
        <v>76</v>
      </c>
      <c r="E2981" s="568" t="s">
        <v>76</v>
      </c>
      <c r="F2981" s="568" t="s">
        <v>76</v>
      </c>
      <c r="G2981" s="568" t="s">
        <v>76</v>
      </c>
      <c r="H2981" s="568" t="s">
        <v>76</v>
      </c>
      <c r="I2981" s="568" t="s">
        <v>76</v>
      </c>
      <c r="J2981" s="568" t="s">
        <v>76</v>
      </c>
      <c r="K2981" s="568" t="s">
        <v>76</v>
      </c>
      <c r="L2981" s="568"/>
      <c r="M2981" s="568" t="s">
        <v>76</v>
      </c>
      <c r="N2981" s="568" t="s">
        <v>76</v>
      </c>
      <c r="O2981" s="568" t="s">
        <v>76</v>
      </c>
      <c r="P2981" s="567" t="s">
        <v>76</v>
      </c>
      <c r="Q2981" s="567" t="s">
        <v>76</v>
      </c>
      <c r="R2981" s="547" t="s">
        <v>76</v>
      </c>
      <c r="S2981" s="547" t="s">
        <v>76</v>
      </c>
      <c r="T2981" s="547" t="s">
        <v>76</v>
      </c>
      <c r="U2981" s="547" t="s">
        <v>76</v>
      </c>
      <c r="V2981" s="547" t="s">
        <v>76</v>
      </c>
      <c r="W2981" s="547" t="s">
        <v>76</v>
      </c>
      <c r="X2981" s="547" t="s">
        <v>76</v>
      </c>
      <c r="Y2981" s="547" t="s">
        <v>76</v>
      </c>
      <c r="Z2981" s="568" t="s">
        <v>76</v>
      </c>
      <c r="AA2981" s="568" t="s">
        <v>76</v>
      </c>
      <c r="AB2981" s="567" t="s">
        <v>76</v>
      </c>
      <c r="AC2981" s="568" t="s">
        <v>76</v>
      </c>
      <c r="AD2981" s="568" t="s">
        <v>76</v>
      </c>
      <c r="AE2981" s="568" t="s">
        <v>76</v>
      </c>
      <c r="AF2981" s="568" t="s">
        <v>76</v>
      </c>
      <c r="AG2981" s="568" t="s">
        <v>76</v>
      </c>
      <c r="AH2981" s="568" t="s">
        <v>76</v>
      </c>
      <c r="AI2981" s="568">
        <v>14</v>
      </c>
      <c r="AJ2981" s="568" t="s">
        <v>76</v>
      </c>
      <c r="AK2981" s="567" t="s">
        <v>76</v>
      </c>
      <c r="AL2981" s="568" t="s">
        <v>76</v>
      </c>
      <c r="AM2981" s="568">
        <v>14</v>
      </c>
      <c r="AN2981" s="568" t="s">
        <v>76</v>
      </c>
      <c r="AO2981" s="568">
        <v>14</v>
      </c>
    </row>
    <row r="2982" spans="1:41" ht="15" customHeight="1">
      <c r="A2982" s="565" t="s">
        <v>1085</v>
      </c>
      <c r="B2982" s="701" t="s">
        <v>1259</v>
      </c>
      <c r="C2982" s="568"/>
      <c r="D2982" s="568"/>
      <c r="E2982" s="568"/>
      <c r="F2982" s="568"/>
      <c r="G2982" s="568"/>
      <c r="H2982" s="568"/>
      <c r="I2982" s="568"/>
      <c r="J2982" s="568"/>
      <c r="K2982" s="568"/>
      <c r="L2982" s="568"/>
      <c r="M2982" s="568"/>
      <c r="N2982" s="568"/>
      <c r="O2982" s="568"/>
      <c r="P2982" s="567"/>
      <c r="Q2982" s="567"/>
      <c r="R2982" s="547"/>
      <c r="S2982" s="547"/>
      <c r="T2982" s="547"/>
      <c r="U2982" s="547"/>
      <c r="V2982" s="547"/>
      <c r="W2982" s="547"/>
      <c r="X2982" s="547"/>
      <c r="Y2982" s="547"/>
      <c r="Z2982" s="568"/>
      <c r="AA2982" s="568"/>
      <c r="AB2982" s="567"/>
      <c r="AC2982" s="568"/>
      <c r="AD2982" s="568"/>
      <c r="AE2982" s="568"/>
      <c r="AF2982" s="568"/>
      <c r="AG2982" s="568"/>
      <c r="AH2982" s="568"/>
      <c r="AI2982" s="568"/>
      <c r="AJ2982" s="568"/>
      <c r="AK2982" s="567"/>
      <c r="AL2982" s="568"/>
      <c r="AM2982" s="568"/>
      <c r="AN2982" s="568"/>
      <c r="AO2982" s="568"/>
    </row>
    <row r="2983" spans="1:41" ht="15" customHeight="1">
      <c r="B2983" s="564" t="s">
        <v>401</v>
      </c>
      <c r="C2983" s="568">
        <v>15.5</v>
      </c>
      <c r="D2983" s="568">
        <v>16</v>
      </c>
      <c r="E2983" s="568">
        <v>15.5</v>
      </c>
      <c r="F2983" s="568">
        <v>16</v>
      </c>
      <c r="G2983" s="568">
        <v>15.5</v>
      </c>
      <c r="H2983" s="568">
        <v>13.5</v>
      </c>
      <c r="I2983" s="568">
        <v>16</v>
      </c>
      <c r="J2983" s="568" t="s">
        <v>1665</v>
      </c>
      <c r="K2983" s="568">
        <v>17.5</v>
      </c>
      <c r="L2983" s="568">
        <v>16.5</v>
      </c>
      <c r="M2983" s="568">
        <v>16.5</v>
      </c>
      <c r="N2983" s="568">
        <v>17.5</v>
      </c>
      <c r="O2983" s="568">
        <v>14</v>
      </c>
      <c r="P2983" s="568">
        <v>15.5</v>
      </c>
      <c r="Q2983" s="568">
        <v>14</v>
      </c>
      <c r="R2983" s="547">
        <v>14.5</v>
      </c>
      <c r="S2983" s="547">
        <v>15.5</v>
      </c>
      <c r="T2983" s="547" t="s">
        <v>1648</v>
      </c>
      <c r="U2983" s="547" t="s">
        <v>76</v>
      </c>
      <c r="V2983" s="547">
        <v>17</v>
      </c>
      <c r="W2983" s="547">
        <v>14</v>
      </c>
      <c r="X2983" s="547">
        <v>15.5</v>
      </c>
      <c r="Y2983" s="547">
        <v>15.5</v>
      </c>
      <c r="Z2983" s="568">
        <v>15.5</v>
      </c>
      <c r="AA2983" s="568" t="s">
        <v>1666</v>
      </c>
      <c r="AB2983" s="568">
        <v>14</v>
      </c>
      <c r="AC2983" s="568">
        <v>19.5</v>
      </c>
      <c r="AD2983" s="568">
        <v>15.5</v>
      </c>
      <c r="AE2983" s="568">
        <v>14</v>
      </c>
      <c r="AF2983" s="568">
        <v>14</v>
      </c>
      <c r="AG2983" s="568">
        <v>17.5</v>
      </c>
      <c r="AH2983" s="568">
        <v>15</v>
      </c>
      <c r="AI2983" s="568">
        <v>18</v>
      </c>
      <c r="AJ2983" s="568">
        <v>15.5</v>
      </c>
      <c r="AK2983" s="568">
        <v>15.5</v>
      </c>
      <c r="AL2983" s="568">
        <v>17.5</v>
      </c>
      <c r="AM2983" s="568" t="s">
        <v>76</v>
      </c>
      <c r="AN2983" s="568" t="s">
        <v>1868</v>
      </c>
      <c r="AO2983" s="568">
        <v>13</v>
      </c>
    </row>
    <row r="2984" spans="1:41" ht="15" customHeight="1">
      <c r="B2984" s="564" t="s">
        <v>402</v>
      </c>
      <c r="C2984" s="568" t="s">
        <v>76</v>
      </c>
      <c r="D2984" s="568" t="s">
        <v>76</v>
      </c>
      <c r="E2984" s="568" t="s">
        <v>76</v>
      </c>
      <c r="F2984" s="568" t="s">
        <v>76</v>
      </c>
      <c r="G2984" s="568" t="s">
        <v>76</v>
      </c>
      <c r="H2984" s="568" t="s">
        <v>76</v>
      </c>
      <c r="I2984" s="568" t="s">
        <v>76</v>
      </c>
      <c r="J2984" s="568" t="s">
        <v>76</v>
      </c>
      <c r="K2984" s="568" t="s">
        <v>76</v>
      </c>
      <c r="L2984" s="568" t="s">
        <v>76</v>
      </c>
      <c r="M2984" s="568" t="s">
        <v>76</v>
      </c>
      <c r="N2984" s="568" t="s">
        <v>76</v>
      </c>
      <c r="O2984" s="568" t="s">
        <v>76</v>
      </c>
      <c r="P2984" s="568" t="s">
        <v>76</v>
      </c>
      <c r="Q2984" s="568" t="s">
        <v>76</v>
      </c>
      <c r="R2984" s="547" t="s">
        <v>76</v>
      </c>
      <c r="S2984" s="547" t="s">
        <v>76</v>
      </c>
      <c r="T2984" s="547" t="s">
        <v>76</v>
      </c>
      <c r="U2984" s="547" t="s">
        <v>76</v>
      </c>
      <c r="V2984" s="547">
        <v>17</v>
      </c>
      <c r="W2984" s="547" t="s">
        <v>76</v>
      </c>
      <c r="X2984" s="547" t="s">
        <v>76</v>
      </c>
      <c r="Y2984" s="547" t="s">
        <v>76</v>
      </c>
      <c r="Z2984" s="568" t="s">
        <v>76</v>
      </c>
      <c r="AA2984" s="568" t="s">
        <v>76</v>
      </c>
      <c r="AB2984" s="568" t="s">
        <v>76</v>
      </c>
      <c r="AC2984" s="568">
        <v>22.5</v>
      </c>
      <c r="AD2984" s="568" t="s">
        <v>76</v>
      </c>
      <c r="AE2984" s="568" t="s">
        <v>76</v>
      </c>
      <c r="AF2984" s="568" t="s">
        <v>76</v>
      </c>
      <c r="AG2984" s="568" t="s">
        <v>76</v>
      </c>
      <c r="AH2984" s="568" t="s">
        <v>76</v>
      </c>
      <c r="AI2984" s="568" t="s">
        <v>76</v>
      </c>
      <c r="AJ2984" s="568" t="s">
        <v>76</v>
      </c>
      <c r="AK2984" s="568" t="s">
        <v>76</v>
      </c>
      <c r="AL2984" s="568" t="s">
        <v>76</v>
      </c>
      <c r="AM2984" s="568" t="s">
        <v>76</v>
      </c>
      <c r="AN2984" s="568" t="s">
        <v>76</v>
      </c>
      <c r="AO2984" s="568">
        <v>16</v>
      </c>
    </row>
    <row r="2985" spans="1:41" ht="15" customHeight="1">
      <c r="A2985" s="2639" t="s">
        <v>211</v>
      </c>
      <c r="B2985" s="2639"/>
      <c r="C2985" s="568">
        <v>7</v>
      </c>
      <c r="D2985" s="568">
        <v>7</v>
      </c>
      <c r="E2985" s="568">
        <v>7</v>
      </c>
      <c r="F2985" s="568">
        <v>7</v>
      </c>
      <c r="G2985" s="568">
        <v>7</v>
      </c>
      <c r="H2985" s="568">
        <v>7</v>
      </c>
      <c r="I2985" s="568">
        <v>7</v>
      </c>
      <c r="J2985" s="568">
        <v>7</v>
      </c>
      <c r="K2985" s="568">
        <v>7</v>
      </c>
      <c r="L2985" s="568">
        <v>7</v>
      </c>
      <c r="M2985" s="568">
        <v>7</v>
      </c>
      <c r="N2985" s="568">
        <v>7</v>
      </c>
      <c r="O2985" s="568">
        <v>7</v>
      </c>
      <c r="P2985" s="568">
        <v>7</v>
      </c>
      <c r="Q2985" s="568">
        <v>7</v>
      </c>
      <c r="R2985" s="547">
        <v>7</v>
      </c>
      <c r="S2985" s="547">
        <v>7</v>
      </c>
      <c r="T2985" s="547">
        <v>7</v>
      </c>
      <c r="U2985" s="547">
        <v>7</v>
      </c>
      <c r="V2985" s="547">
        <v>7</v>
      </c>
      <c r="W2985" s="547">
        <v>7</v>
      </c>
      <c r="X2985" s="547">
        <v>7</v>
      </c>
      <c r="Y2985" s="547">
        <v>7</v>
      </c>
      <c r="Z2985" s="568">
        <v>7</v>
      </c>
      <c r="AA2985" s="568">
        <v>7</v>
      </c>
      <c r="AB2985" s="568">
        <v>7</v>
      </c>
      <c r="AC2985" s="568">
        <v>7</v>
      </c>
      <c r="AD2985" s="568">
        <v>7</v>
      </c>
      <c r="AE2985" s="568">
        <v>7</v>
      </c>
      <c r="AF2985" s="568">
        <v>7</v>
      </c>
      <c r="AG2985" s="568">
        <v>7</v>
      </c>
      <c r="AH2985" s="568">
        <v>7</v>
      </c>
      <c r="AI2985" s="568">
        <v>7</v>
      </c>
      <c r="AJ2985" s="568">
        <v>7</v>
      </c>
      <c r="AK2985" s="568">
        <v>7</v>
      </c>
      <c r="AL2985" s="568">
        <v>7</v>
      </c>
      <c r="AM2985" s="568" t="s">
        <v>76</v>
      </c>
      <c r="AN2985" s="568">
        <v>7</v>
      </c>
      <c r="AO2985" s="568" t="s">
        <v>76</v>
      </c>
    </row>
    <row r="2986" spans="1:41" ht="15" customHeight="1">
      <c r="A2986" s="2639" t="s">
        <v>408</v>
      </c>
      <c r="B2986" s="2639"/>
      <c r="C2986" s="568"/>
      <c r="D2986" s="568"/>
      <c r="E2986" s="568"/>
      <c r="F2986" s="568"/>
      <c r="G2986" s="568"/>
      <c r="H2986" s="568"/>
      <c r="I2986" s="568"/>
      <c r="J2986" s="568"/>
      <c r="K2986" s="568"/>
      <c r="L2986" s="568"/>
      <c r="M2986" s="568"/>
      <c r="N2986" s="568"/>
      <c r="O2986" s="568"/>
      <c r="P2986" s="567"/>
      <c r="Q2986" s="567"/>
      <c r="R2986" s="547"/>
      <c r="S2986" s="547"/>
      <c r="T2986" s="547"/>
      <c r="U2986" s="547"/>
      <c r="V2986" s="547"/>
      <c r="W2986" s="546"/>
      <c r="X2986" s="546"/>
      <c r="Y2986" s="547"/>
      <c r="Z2986" s="567"/>
      <c r="AA2986" s="567"/>
      <c r="AB2986" s="567"/>
      <c r="AC2986" s="567"/>
      <c r="AD2986" s="568"/>
      <c r="AE2986" s="568"/>
      <c r="AF2986" s="568"/>
      <c r="AG2986" s="568"/>
      <c r="AH2986" s="568"/>
      <c r="AI2986" s="568"/>
      <c r="AJ2986" s="568"/>
      <c r="AK2986" s="567"/>
      <c r="AL2986" s="568"/>
      <c r="AM2986" s="568"/>
      <c r="AN2986" s="568"/>
      <c r="AO2986" s="568"/>
    </row>
    <row r="2987" spans="1:41" ht="15" customHeight="1">
      <c r="B2987" s="564" t="s">
        <v>390</v>
      </c>
      <c r="C2987" s="568">
        <v>14</v>
      </c>
      <c r="D2987" s="568">
        <v>16</v>
      </c>
      <c r="E2987" s="547">
        <v>15.5</v>
      </c>
      <c r="F2987" s="568">
        <v>16</v>
      </c>
      <c r="G2987" s="568">
        <v>15</v>
      </c>
      <c r="H2987" s="568">
        <v>14</v>
      </c>
      <c r="I2987" s="568">
        <v>16</v>
      </c>
      <c r="J2987" s="568" t="s">
        <v>1668</v>
      </c>
      <c r="K2987" s="568">
        <v>17</v>
      </c>
      <c r="L2987" s="568" t="s">
        <v>2528</v>
      </c>
      <c r="M2987" s="568">
        <v>15.5</v>
      </c>
      <c r="N2987" s="568">
        <v>17.5</v>
      </c>
      <c r="O2987" s="568">
        <v>16.5</v>
      </c>
      <c r="P2987" s="568" t="s">
        <v>2455</v>
      </c>
      <c r="Q2987" s="568">
        <v>15</v>
      </c>
      <c r="R2987" s="547">
        <v>14.5</v>
      </c>
      <c r="S2987" s="547">
        <v>16.5</v>
      </c>
      <c r="T2987" s="547" t="s">
        <v>1872</v>
      </c>
      <c r="U2987" s="547">
        <v>15.5</v>
      </c>
      <c r="V2987" s="547">
        <v>17</v>
      </c>
      <c r="W2987" s="547">
        <v>16.5</v>
      </c>
      <c r="X2987" s="547">
        <v>15.5</v>
      </c>
      <c r="Y2987" s="547">
        <v>15.5</v>
      </c>
      <c r="Z2987" s="568">
        <v>15</v>
      </c>
      <c r="AA2987" s="568" t="s">
        <v>1909</v>
      </c>
      <c r="AB2987" s="568">
        <v>16.5</v>
      </c>
      <c r="AC2987" s="568">
        <v>12.5</v>
      </c>
      <c r="AD2987" s="568">
        <v>14</v>
      </c>
      <c r="AE2987" s="568">
        <v>16.5</v>
      </c>
      <c r="AF2987" s="568">
        <v>15.5</v>
      </c>
      <c r="AG2987" s="568">
        <v>18</v>
      </c>
      <c r="AH2987" s="568">
        <v>14.5</v>
      </c>
      <c r="AI2987" s="568">
        <v>12.5</v>
      </c>
      <c r="AJ2987" s="568">
        <v>17</v>
      </c>
      <c r="AK2987" s="568">
        <v>14</v>
      </c>
      <c r="AL2987" s="568">
        <v>18</v>
      </c>
      <c r="AM2987" s="568">
        <v>14</v>
      </c>
      <c r="AN2987" s="568" t="s">
        <v>1863</v>
      </c>
      <c r="AO2987" s="568">
        <v>11.5</v>
      </c>
    </row>
    <row r="2988" spans="1:41" ht="15" customHeight="1">
      <c r="B2988" s="564" t="s">
        <v>391</v>
      </c>
      <c r="C2988" s="568" t="s">
        <v>76</v>
      </c>
      <c r="D2988" s="568" t="s">
        <v>76</v>
      </c>
      <c r="E2988" s="568" t="s">
        <v>76</v>
      </c>
      <c r="F2988" s="568" t="s">
        <v>76</v>
      </c>
      <c r="G2988" s="568" t="s">
        <v>76</v>
      </c>
      <c r="H2988" s="568" t="s">
        <v>76</v>
      </c>
      <c r="I2988" s="568" t="s">
        <v>76</v>
      </c>
      <c r="J2988" s="568" t="s">
        <v>76</v>
      </c>
      <c r="K2988" s="568">
        <v>18</v>
      </c>
      <c r="L2988" s="568" t="s">
        <v>76</v>
      </c>
      <c r="M2988" s="568">
        <v>16.5</v>
      </c>
      <c r="N2988" s="568" t="s">
        <v>76</v>
      </c>
      <c r="O2988" s="568" t="s">
        <v>76</v>
      </c>
      <c r="P2988" s="567" t="s">
        <v>76</v>
      </c>
      <c r="Q2988" s="567" t="s">
        <v>76</v>
      </c>
      <c r="R2988" s="547"/>
      <c r="S2988" s="547" t="s">
        <v>76</v>
      </c>
      <c r="T2988" s="547" t="s">
        <v>76</v>
      </c>
      <c r="U2988" s="547">
        <v>16.5</v>
      </c>
      <c r="V2988" s="547" t="s">
        <v>76</v>
      </c>
      <c r="W2988" s="546" t="s">
        <v>76</v>
      </c>
      <c r="X2988" s="546" t="s">
        <v>76</v>
      </c>
      <c r="Y2988" s="546" t="s">
        <v>76</v>
      </c>
      <c r="Z2988" s="568" t="s">
        <v>76</v>
      </c>
      <c r="AA2988" s="568" t="s">
        <v>76</v>
      </c>
      <c r="AB2988" s="567" t="s">
        <v>76</v>
      </c>
      <c r="AC2988" s="568">
        <v>15.5</v>
      </c>
      <c r="AD2988" s="568" t="s">
        <v>76</v>
      </c>
      <c r="AE2988" s="568" t="s">
        <v>76</v>
      </c>
      <c r="AF2988" s="568" t="s">
        <v>76</v>
      </c>
      <c r="AG2988" s="568" t="s">
        <v>76</v>
      </c>
      <c r="AH2988" s="568" t="s">
        <v>76</v>
      </c>
      <c r="AI2988" s="568">
        <v>14</v>
      </c>
      <c r="AJ2988" s="568" t="s">
        <v>76</v>
      </c>
      <c r="AK2988" s="567" t="s">
        <v>76</v>
      </c>
      <c r="AL2988" s="568" t="s">
        <v>76</v>
      </c>
      <c r="AM2988" s="568">
        <v>14</v>
      </c>
      <c r="AN2988" s="568" t="s">
        <v>76</v>
      </c>
      <c r="AO2988" s="568">
        <v>14</v>
      </c>
    </row>
    <row r="2989" spans="1:41" ht="15" customHeight="1">
      <c r="A2989" s="2639" t="s">
        <v>409</v>
      </c>
      <c r="B2989" s="2639"/>
      <c r="C2989" s="568"/>
      <c r="D2989" s="568"/>
      <c r="E2989" s="568"/>
      <c r="F2989" s="568"/>
      <c r="G2989" s="568"/>
      <c r="H2989" s="568"/>
      <c r="I2989" s="568"/>
      <c r="J2989" s="568"/>
      <c r="K2989" s="568"/>
      <c r="L2989" s="568"/>
      <c r="M2989" s="568"/>
      <c r="N2989" s="568"/>
      <c r="O2989" s="568"/>
      <c r="P2989" s="567"/>
      <c r="Q2989" s="567"/>
      <c r="R2989" s="547"/>
      <c r="S2989" s="547"/>
      <c r="T2989" s="547"/>
      <c r="U2989" s="547"/>
      <c r="V2989" s="547"/>
      <c r="W2989" s="546"/>
      <c r="X2989" s="546"/>
      <c r="Y2989" s="546"/>
      <c r="Z2989" s="568"/>
      <c r="AA2989" s="568"/>
      <c r="AB2989" s="567"/>
      <c r="AC2989" s="568"/>
      <c r="AD2989" s="568"/>
      <c r="AE2989" s="568"/>
      <c r="AF2989" s="568"/>
      <c r="AG2989" s="568"/>
      <c r="AH2989" s="568"/>
      <c r="AI2989" s="568"/>
      <c r="AJ2989" s="568"/>
      <c r="AK2989" s="567" t="s">
        <v>1285</v>
      </c>
      <c r="AL2989" s="568"/>
      <c r="AM2989" s="568"/>
      <c r="AN2989" s="568"/>
      <c r="AO2989" s="568"/>
    </row>
    <row r="2990" spans="1:41" ht="15" customHeight="1">
      <c r="B2990" s="564" t="s">
        <v>390</v>
      </c>
      <c r="C2990" s="568">
        <v>16</v>
      </c>
      <c r="D2990" s="568">
        <v>16</v>
      </c>
      <c r="E2990" s="568">
        <v>15.5</v>
      </c>
      <c r="F2990" s="568">
        <v>16</v>
      </c>
      <c r="G2990" s="568" t="s">
        <v>76</v>
      </c>
      <c r="H2990" s="568" t="s">
        <v>76</v>
      </c>
      <c r="I2990" s="568">
        <v>16</v>
      </c>
      <c r="J2990" s="568">
        <v>17</v>
      </c>
      <c r="K2990" s="568">
        <v>17</v>
      </c>
      <c r="L2990" s="568">
        <v>16.5</v>
      </c>
      <c r="M2990" s="568">
        <v>16.5</v>
      </c>
      <c r="N2990" s="568">
        <v>18</v>
      </c>
      <c r="O2990" s="568">
        <v>16.5</v>
      </c>
      <c r="P2990" s="568">
        <v>16.5</v>
      </c>
      <c r="Q2990" s="568" t="s">
        <v>1614</v>
      </c>
      <c r="R2990" s="547">
        <v>13.5</v>
      </c>
      <c r="S2990" s="547">
        <v>15.5</v>
      </c>
      <c r="T2990" s="547" t="s">
        <v>1884</v>
      </c>
      <c r="U2990" s="547">
        <v>16.5</v>
      </c>
      <c r="V2990" s="547">
        <v>18</v>
      </c>
      <c r="W2990" s="547">
        <v>16.5</v>
      </c>
      <c r="X2990" s="547">
        <v>16</v>
      </c>
      <c r="Y2990" s="547">
        <v>15</v>
      </c>
      <c r="Z2990" s="568">
        <v>15</v>
      </c>
      <c r="AA2990" s="568" t="s">
        <v>1666</v>
      </c>
      <c r="AB2990" s="568">
        <v>16</v>
      </c>
      <c r="AC2990" s="568">
        <v>12.5</v>
      </c>
      <c r="AD2990" s="568">
        <v>14.5</v>
      </c>
      <c r="AE2990" s="568">
        <v>14.5</v>
      </c>
      <c r="AF2990" s="568">
        <v>15.5</v>
      </c>
      <c r="AG2990" s="568">
        <v>16.5</v>
      </c>
      <c r="AH2990" s="568">
        <v>14</v>
      </c>
      <c r="AI2990" s="568">
        <v>17</v>
      </c>
      <c r="AJ2990" s="568">
        <v>15.5</v>
      </c>
      <c r="AK2990" s="568" t="s">
        <v>76</v>
      </c>
      <c r="AL2990" s="568" t="s">
        <v>76</v>
      </c>
      <c r="AM2990" s="568" t="s">
        <v>76</v>
      </c>
      <c r="AN2990" s="568">
        <v>12.5</v>
      </c>
      <c r="AO2990" s="568">
        <v>12</v>
      </c>
    </row>
    <row r="2991" spans="1:41" ht="15" customHeight="1">
      <c r="B2991" s="564" t="s">
        <v>391</v>
      </c>
      <c r="C2991" s="568" t="s">
        <v>76</v>
      </c>
      <c r="D2991" s="568" t="s">
        <v>76</v>
      </c>
      <c r="E2991" s="568" t="s">
        <v>76</v>
      </c>
      <c r="F2991" s="568">
        <v>17</v>
      </c>
      <c r="G2991" s="568" t="s">
        <v>76</v>
      </c>
      <c r="H2991" s="568" t="s">
        <v>76</v>
      </c>
      <c r="I2991" s="568" t="s">
        <v>76</v>
      </c>
      <c r="J2991" s="568" t="s">
        <v>76</v>
      </c>
      <c r="K2991" s="568">
        <v>16.5</v>
      </c>
      <c r="L2991" s="568" t="s">
        <v>76</v>
      </c>
      <c r="M2991" s="568" t="s">
        <v>76</v>
      </c>
      <c r="N2991" s="568" t="s">
        <v>76</v>
      </c>
      <c r="O2991" s="567" t="s">
        <v>76</v>
      </c>
      <c r="P2991" s="568" t="s">
        <v>76</v>
      </c>
      <c r="Q2991" s="568" t="s">
        <v>76</v>
      </c>
      <c r="R2991" s="547"/>
      <c r="S2991" s="547" t="s">
        <v>76</v>
      </c>
      <c r="T2991" s="547" t="s">
        <v>76</v>
      </c>
      <c r="U2991" s="547" t="s">
        <v>76</v>
      </c>
      <c r="V2991" s="547" t="s">
        <v>76</v>
      </c>
      <c r="W2991" s="547" t="s">
        <v>76</v>
      </c>
      <c r="X2991" s="547" t="s">
        <v>76</v>
      </c>
      <c r="Y2991" s="547" t="s">
        <v>76</v>
      </c>
      <c r="Z2991" s="568" t="s">
        <v>76</v>
      </c>
      <c r="AA2991" s="568" t="s">
        <v>76</v>
      </c>
      <c r="AB2991" s="568">
        <v>15.5</v>
      </c>
      <c r="AC2991" s="568">
        <v>15.5</v>
      </c>
      <c r="AD2991" s="568" t="s">
        <v>76</v>
      </c>
      <c r="AE2991" s="568">
        <v>16.5</v>
      </c>
      <c r="AF2991" s="568" t="s">
        <v>76</v>
      </c>
      <c r="AG2991" s="568" t="s">
        <v>76</v>
      </c>
      <c r="AH2991" s="568" t="s">
        <v>76</v>
      </c>
      <c r="AI2991" s="568" t="s">
        <v>76</v>
      </c>
      <c r="AJ2991" s="568" t="s">
        <v>76</v>
      </c>
      <c r="AK2991" s="567" t="s">
        <v>76</v>
      </c>
      <c r="AL2991" s="568" t="s">
        <v>76</v>
      </c>
      <c r="AM2991" s="568" t="s">
        <v>76</v>
      </c>
      <c r="AN2991" s="568" t="s">
        <v>76</v>
      </c>
      <c r="AO2991" s="568">
        <v>15</v>
      </c>
    </row>
    <row r="2992" spans="1:41" ht="15" customHeight="1">
      <c r="A2992" s="2639" t="s">
        <v>410</v>
      </c>
      <c r="B2992" s="2639"/>
      <c r="C2992" s="568"/>
      <c r="D2992" s="568"/>
      <c r="E2992" s="568"/>
      <c r="F2992" s="568"/>
      <c r="G2992" s="568"/>
      <c r="H2992" s="568"/>
      <c r="I2992" s="568"/>
      <c r="J2992" s="568"/>
      <c r="K2992" s="568"/>
      <c r="L2992" s="568"/>
      <c r="M2992" s="568"/>
      <c r="N2992" s="568"/>
      <c r="O2992" s="567"/>
      <c r="P2992" s="568"/>
      <c r="Q2992" s="567"/>
      <c r="R2992" s="547"/>
      <c r="S2992" s="547"/>
      <c r="T2992" s="547"/>
      <c r="U2992" s="547"/>
      <c r="V2992" s="547"/>
      <c r="W2992" s="547"/>
      <c r="X2992" s="547"/>
      <c r="Y2992" s="547"/>
      <c r="Z2992" s="568"/>
      <c r="AA2992" s="568"/>
      <c r="AB2992" s="567"/>
      <c r="AC2992" s="567"/>
      <c r="AD2992" s="568"/>
      <c r="AE2992" s="568"/>
      <c r="AF2992" s="568"/>
      <c r="AG2992" s="568"/>
      <c r="AH2992" s="568"/>
      <c r="AI2992" s="568"/>
      <c r="AJ2992" s="568"/>
      <c r="AK2992" s="567"/>
      <c r="AL2992" s="568"/>
      <c r="AM2992" s="568"/>
      <c r="AN2992" s="568"/>
      <c r="AO2992" s="568"/>
    </row>
    <row r="2993" spans="1:41" s="495" customFormat="1" ht="15" customHeight="1">
      <c r="A2993" s="496"/>
      <c r="B2993" s="564" t="s">
        <v>390</v>
      </c>
      <c r="C2993" s="568">
        <v>17</v>
      </c>
      <c r="D2993" s="568">
        <v>16</v>
      </c>
      <c r="E2993" s="568">
        <v>15.5</v>
      </c>
      <c r="F2993" s="568">
        <v>16</v>
      </c>
      <c r="G2993" s="568">
        <v>17</v>
      </c>
      <c r="H2993" s="568">
        <v>16</v>
      </c>
      <c r="I2993" s="568">
        <v>16</v>
      </c>
      <c r="J2993" s="568">
        <v>18</v>
      </c>
      <c r="K2993" s="568">
        <v>17</v>
      </c>
      <c r="L2993" s="568">
        <v>17</v>
      </c>
      <c r="M2993" s="568">
        <v>19.5</v>
      </c>
      <c r="N2993" s="568">
        <v>18</v>
      </c>
      <c r="O2993" s="568">
        <v>18.5</v>
      </c>
      <c r="P2993" s="568">
        <v>16.5</v>
      </c>
      <c r="Q2993" s="567" t="s">
        <v>1343</v>
      </c>
      <c r="R2993" s="547">
        <v>16</v>
      </c>
      <c r="S2993" s="547">
        <v>16.5</v>
      </c>
      <c r="T2993" s="547" t="s">
        <v>1649</v>
      </c>
      <c r="U2993" s="547">
        <v>17.5</v>
      </c>
      <c r="V2993" s="547">
        <v>18</v>
      </c>
      <c r="W2993" s="547">
        <v>18.5</v>
      </c>
      <c r="X2993" s="547" t="s">
        <v>1732</v>
      </c>
      <c r="Y2993" s="547">
        <v>18</v>
      </c>
      <c r="Z2993" s="568">
        <v>18.5</v>
      </c>
      <c r="AA2993" s="568">
        <v>19</v>
      </c>
      <c r="AB2993" s="568">
        <v>19</v>
      </c>
      <c r="AC2993" s="568">
        <v>18.5</v>
      </c>
      <c r="AD2993" s="568">
        <v>16.5</v>
      </c>
      <c r="AE2993" s="568">
        <v>18</v>
      </c>
      <c r="AF2993" s="568" t="s">
        <v>2456</v>
      </c>
      <c r="AG2993" s="568">
        <v>19.5</v>
      </c>
      <c r="AH2993" s="568">
        <v>15</v>
      </c>
      <c r="AI2993" s="568">
        <v>16.5</v>
      </c>
      <c r="AJ2993" s="568">
        <v>17</v>
      </c>
      <c r="AK2993" s="568">
        <v>16</v>
      </c>
      <c r="AL2993" s="568">
        <v>19.5</v>
      </c>
      <c r="AM2993" s="568" t="s">
        <v>76</v>
      </c>
      <c r="AN2993" s="568">
        <v>16</v>
      </c>
      <c r="AO2993" s="568">
        <v>17.5</v>
      </c>
    </row>
    <row r="2994" spans="1:41" ht="15" customHeight="1">
      <c r="B2994" s="564" t="s">
        <v>391</v>
      </c>
      <c r="C2994" s="568" t="s">
        <v>76</v>
      </c>
      <c r="D2994" s="568" t="s">
        <v>76</v>
      </c>
      <c r="E2994" s="568" t="s">
        <v>76</v>
      </c>
      <c r="F2994" s="568" t="s">
        <v>76</v>
      </c>
      <c r="G2994" s="568" t="s">
        <v>76</v>
      </c>
      <c r="H2994" s="568" t="s">
        <v>76</v>
      </c>
      <c r="I2994" s="568" t="s">
        <v>76</v>
      </c>
      <c r="J2994" s="568" t="s">
        <v>76</v>
      </c>
      <c r="K2994" s="568">
        <v>20.5</v>
      </c>
      <c r="L2994" s="568" t="s">
        <v>76</v>
      </c>
      <c r="M2994" s="568" t="s">
        <v>76</v>
      </c>
      <c r="N2994" s="568" t="s">
        <v>3224</v>
      </c>
      <c r="O2994" s="567" t="s">
        <v>76</v>
      </c>
      <c r="P2994" s="567" t="s">
        <v>76</v>
      </c>
      <c r="Q2994" s="567" t="s">
        <v>76</v>
      </c>
      <c r="R2994" s="547">
        <v>19.5</v>
      </c>
      <c r="S2994" s="547" t="s">
        <v>76</v>
      </c>
      <c r="T2994" s="547" t="s">
        <v>76</v>
      </c>
      <c r="U2994" s="547" t="s">
        <v>76</v>
      </c>
      <c r="V2994" s="547" t="s">
        <v>76</v>
      </c>
      <c r="W2994" s="547" t="s">
        <v>76</v>
      </c>
      <c r="X2994" s="547" t="s">
        <v>76</v>
      </c>
      <c r="Y2994" s="547" t="s">
        <v>76</v>
      </c>
      <c r="Z2994" s="568" t="s">
        <v>76</v>
      </c>
      <c r="AA2994" s="568" t="s">
        <v>76</v>
      </c>
      <c r="AB2994" s="568" t="s">
        <v>76</v>
      </c>
      <c r="AC2994" s="568">
        <v>21.5</v>
      </c>
      <c r="AD2994" s="568" t="s">
        <v>76</v>
      </c>
      <c r="AE2994" s="568" t="s">
        <v>76</v>
      </c>
      <c r="AF2994" s="568" t="s">
        <v>76</v>
      </c>
      <c r="AG2994" s="568" t="s">
        <v>76</v>
      </c>
      <c r="AH2994" s="568">
        <v>18.5</v>
      </c>
      <c r="AI2994" s="568">
        <v>20.5</v>
      </c>
      <c r="AJ2994" s="568" t="s">
        <v>76</v>
      </c>
      <c r="AK2994" s="567" t="s">
        <v>76</v>
      </c>
      <c r="AL2994" s="568" t="s">
        <v>76</v>
      </c>
      <c r="AM2994" s="568" t="s">
        <v>76</v>
      </c>
      <c r="AN2994" s="568" t="s">
        <v>76</v>
      </c>
      <c r="AO2994" s="568">
        <v>20.5</v>
      </c>
    </row>
    <row r="2995" spans="1:41" ht="15" customHeight="1">
      <c r="A2995" s="2639" t="s">
        <v>411</v>
      </c>
      <c r="B2995" s="2639"/>
      <c r="C2995" s="568"/>
      <c r="D2995" s="568"/>
      <c r="E2995" s="568"/>
      <c r="F2995" s="568"/>
      <c r="G2995" s="568"/>
      <c r="H2995" s="568"/>
      <c r="I2995" s="568"/>
      <c r="J2995" s="568"/>
      <c r="K2995" s="568"/>
      <c r="L2995" s="568"/>
      <c r="M2995" s="568"/>
      <c r="N2995" s="568"/>
      <c r="O2995" s="567"/>
      <c r="P2995" s="567"/>
      <c r="Q2995" s="567"/>
      <c r="R2995" s="547"/>
      <c r="S2995" s="547"/>
      <c r="T2995" s="547"/>
      <c r="U2995" s="547"/>
      <c r="V2995" s="547"/>
      <c r="W2995" s="547"/>
      <c r="X2995" s="547"/>
      <c r="Y2995" s="547"/>
      <c r="Z2995" s="568"/>
      <c r="AA2995" s="568"/>
      <c r="AB2995" s="568"/>
      <c r="AC2995" s="568"/>
      <c r="AD2995" s="568"/>
      <c r="AE2995" s="568"/>
      <c r="AF2995" s="568"/>
      <c r="AG2995" s="568"/>
      <c r="AH2995" s="568"/>
      <c r="AI2995" s="568"/>
      <c r="AJ2995" s="568"/>
      <c r="AK2995" s="567"/>
      <c r="AL2995" s="568"/>
      <c r="AM2995" s="568"/>
      <c r="AN2995" s="568"/>
      <c r="AO2995" s="568"/>
    </row>
    <row r="2996" spans="1:41" ht="15" customHeight="1">
      <c r="B2996" s="564" t="s">
        <v>390</v>
      </c>
      <c r="C2996" s="568">
        <v>15</v>
      </c>
      <c r="D2996" s="568">
        <v>16</v>
      </c>
      <c r="E2996" s="547">
        <v>11</v>
      </c>
      <c r="F2996" s="568">
        <v>16</v>
      </c>
      <c r="G2996" s="547" t="s">
        <v>1550</v>
      </c>
      <c r="H2996" s="568">
        <v>13.5</v>
      </c>
      <c r="I2996" s="568" t="s">
        <v>3232</v>
      </c>
      <c r="J2996" s="568" t="s">
        <v>1666</v>
      </c>
      <c r="K2996" s="568">
        <v>17.5</v>
      </c>
      <c r="L2996" s="568" t="s">
        <v>1665</v>
      </c>
      <c r="M2996" s="568" t="s">
        <v>3234</v>
      </c>
      <c r="N2996" s="568">
        <v>17</v>
      </c>
      <c r="O2996" s="568" t="s">
        <v>1667</v>
      </c>
      <c r="P2996" s="568" t="s">
        <v>2528</v>
      </c>
      <c r="Q2996" s="568">
        <v>15</v>
      </c>
      <c r="R2996" s="547">
        <v>14.5</v>
      </c>
      <c r="S2996" s="547">
        <v>14.5</v>
      </c>
      <c r="T2996" s="547" t="s">
        <v>1650</v>
      </c>
      <c r="U2996" s="547">
        <v>17.5</v>
      </c>
      <c r="V2996" s="546" t="s">
        <v>1668</v>
      </c>
      <c r="W2996" s="547">
        <v>17.5</v>
      </c>
      <c r="X2996" s="547">
        <v>16</v>
      </c>
      <c r="Y2996" s="547">
        <v>16.5</v>
      </c>
      <c r="Z2996" s="568">
        <v>15.5</v>
      </c>
      <c r="AA2996" s="568" t="s">
        <v>3237</v>
      </c>
      <c r="AB2996" s="568">
        <v>18</v>
      </c>
      <c r="AC2996" s="568">
        <v>13.5</v>
      </c>
      <c r="AD2996" s="568">
        <v>16</v>
      </c>
      <c r="AE2996" s="568">
        <v>17</v>
      </c>
      <c r="AF2996" s="568">
        <v>15.5</v>
      </c>
      <c r="AG2996" s="568">
        <v>18</v>
      </c>
      <c r="AH2996" s="568">
        <v>14.5</v>
      </c>
      <c r="AI2996" s="568">
        <v>9.5</v>
      </c>
      <c r="AJ2996" s="568">
        <v>16</v>
      </c>
      <c r="AK2996" s="568">
        <v>15.5</v>
      </c>
      <c r="AL2996" s="568" t="s">
        <v>76</v>
      </c>
      <c r="AM2996" s="568">
        <v>14</v>
      </c>
      <c r="AN2996" s="568" t="s">
        <v>76</v>
      </c>
      <c r="AO2996" s="568">
        <v>11.5</v>
      </c>
    </row>
    <row r="2997" spans="1:41" ht="15" customHeight="1" thickBot="1">
      <c r="A2997" s="582"/>
      <c r="B2997" s="583" t="s">
        <v>391</v>
      </c>
      <c r="C2997" s="584" t="s">
        <v>76</v>
      </c>
      <c r="D2997" s="584" t="s">
        <v>76</v>
      </c>
      <c r="E2997" s="584" t="s">
        <v>76</v>
      </c>
      <c r="F2997" s="584" t="s">
        <v>76</v>
      </c>
      <c r="G2997" s="584" t="s">
        <v>76</v>
      </c>
      <c r="H2997" s="584" t="s">
        <v>76</v>
      </c>
      <c r="I2997" s="584"/>
      <c r="J2997" s="584" t="s">
        <v>76</v>
      </c>
      <c r="K2997" s="584" t="s">
        <v>76</v>
      </c>
      <c r="L2997" s="584" t="s">
        <v>76</v>
      </c>
      <c r="M2997" s="584" t="s">
        <v>76</v>
      </c>
      <c r="N2997" s="584" t="s">
        <v>76</v>
      </c>
      <c r="O2997" s="585" t="s">
        <v>76</v>
      </c>
      <c r="P2997" s="585" t="s">
        <v>76</v>
      </c>
      <c r="Q2997" s="584" t="s">
        <v>76</v>
      </c>
      <c r="R2997" s="586" t="s">
        <v>76</v>
      </c>
      <c r="S2997" s="586">
        <v>16.5</v>
      </c>
      <c r="T2997" s="587" t="s">
        <v>76</v>
      </c>
      <c r="U2997" s="586">
        <v>18</v>
      </c>
      <c r="V2997" s="587" t="s">
        <v>76</v>
      </c>
      <c r="W2997" s="587" t="s">
        <v>76</v>
      </c>
      <c r="X2997" s="587" t="s">
        <v>76</v>
      </c>
      <c r="Y2997" s="587" t="s">
        <v>76</v>
      </c>
      <c r="Z2997" s="584" t="s">
        <v>76</v>
      </c>
      <c r="AA2997" s="584" t="s">
        <v>76</v>
      </c>
      <c r="AB2997" s="585" t="s">
        <v>76</v>
      </c>
      <c r="AC2997" s="584">
        <v>16.5</v>
      </c>
      <c r="AD2997" s="585" t="s">
        <v>76</v>
      </c>
      <c r="AE2997" s="585" t="s">
        <v>76</v>
      </c>
      <c r="AF2997" s="584" t="s">
        <v>76</v>
      </c>
      <c r="AG2997" s="585" t="s">
        <v>76</v>
      </c>
      <c r="AH2997" s="584" t="s">
        <v>76</v>
      </c>
      <c r="AI2997" s="584">
        <v>10</v>
      </c>
      <c r="AJ2997" s="584" t="s">
        <v>76</v>
      </c>
      <c r="AK2997" s="585" t="s">
        <v>76</v>
      </c>
      <c r="AL2997" s="585" t="s">
        <v>76</v>
      </c>
      <c r="AM2997" s="584">
        <v>14</v>
      </c>
      <c r="AN2997" s="584" t="s">
        <v>76</v>
      </c>
      <c r="AO2997" s="584">
        <v>14.5</v>
      </c>
    </row>
    <row r="2998" spans="1:41" s="1047" customFormat="1" ht="15" customHeight="1">
      <c r="A2998" s="2573" t="s">
        <v>548</v>
      </c>
      <c r="B2998" s="2573"/>
      <c r="C2998" s="2573"/>
      <c r="D2998" s="2573"/>
      <c r="E2998" s="2573"/>
      <c r="F2998" s="2573"/>
      <c r="G2998" s="2573"/>
      <c r="H2998" s="2573"/>
      <c r="I2998" s="2573"/>
      <c r="J2998" s="1049"/>
      <c r="K2998" s="1049"/>
      <c r="L2998" s="1049"/>
      <c r="M2998" s="1049"/>
      <c r="N2998" s="1049"/>
      <c r="O2998" s="1049"/>
      <c r="P2998" s="1049"/>
      <c r="Q2998" s="1049"/>
      <c r="R2998" s="1049"/>
      <c r="S2998" s="1049"/>
      <c r="T2998" s="2573" t="s">
        <v>3562</v>
      </c>
      <c r="U2998" s="2573"/>
      <c r="V2998" s="2573"/>
      <c r="W2998" s="2573"/>
      <c r="X2998" s="2573"/>
      <c r="Y2998" s="1050"/>
      <c r="Z2998" s="1048"/>
      <c r="AA2998" s="1048"/>
      <c r="AB2998" s="1048"/>
      <c r="AC2998" s="1048"/>
      <c r="AF2998" s="1050"/>
      <c r="AG2998" s="1050"/>
      <c r="AH2998" s="1050"/>
      <c r="AI2998" s="1050"/>
      <c r="AJ2998" s="1050"/>
    </row>
    <row r="2999" spans="1:41" s="1047" customFormat="1" ht="15" customHeight="1">
      <c r="B2999" s="1047" t="s">
        <v>399</v>
      </c>
      <c r="U2999" s="1047" t="s">
        <v>399</v>
      </c>
      <c r="V2999" s="1048"/>
      <c r="W2999" s="1048"/>
      <c r="X2999" s="1048"/>
      <c r="Y2999" s="1048"/>
      <c r="AA2999" s="1048"/>
      <c r="AB2999" s="1048"/>
      <c r="AC2999" s="1048"/>
      <c r="AH2999" s="1048"/>
      <c r="AI2999" s="1048"/>
      <c r="AJ2999" s="1048"/>
    </row>
    <row r="3000" spans="1:41" ht="15" customHeight="1"/>
    <row r="3001" spans="1:41" s="641" customFormat="1" ht="15" customHeight="1">
      <c r="B3001" s="2637" t="s">
        <v>1721</v>
      </c>
      <c r="C3001" s="2637"/>
      <c r="D3001" s="2637"/>
      <c r="E3001" s="2637"/>
      <c r="F3001" s="2637"/>
      <c r="G3001" s="2637"/>
      <c r="H3001" s="2637"/>
      <c r="I3001" s="2637"/>
      <c r="J3001" s="2637"/>
      <c r="K3001" s="2643" t="s">
        <v>3458</v>
      </c>
      <c r="L3001" s="2643"/>
      <c r="M3001" s="2643"/>
      <c r="N3001" s="2643"/>
      <c r="O3001" s="2643"/>
      <c r="P3001" s="2643"/>
      <c r="Q3001" s="2643"/>
      <c r="R3001" s="2598" t="s">
        <v>2229</v>
      </c>
      <c r="S3001" s="2598"/>
      <c r="T3001" s="642"/>
      <c r="U3001" s="642"/>
      <c r="V3001" s="642"/>
      <c r="W3001" s="642"/>
      <c r="X3001" s="642"/>
      <c r="Y3001" s="642"/>
      <c r="AA3001" s="642"/>
      <c r="AB3001" s="642"/>
      <c r="AC3001" s="642"/>
      <c r="AD3001" s="642"/>
      <c r="AE3001" s="642"/>
      <c r="AF3001" s="642"/>
      <c r="AG3001" s="642"/>
      <c r="AH3001" s="642"/>
      <c r="AI3001" s="642"/>
      <c r="AJ3001" s="642"/>
      <c r="AK3001" s="642"/>
      <c r="AL3001" s="642"/>
      <c r="AM3001" s="642"/>
      <c r="AN3001" s="642"/>
      <c r="AO3001" s="642"/>
    </row>
    <row r="3002" spans="1:41" ht="15" customHeight="1">
      <c r="C3002" s="709"/>
      <c r="D3002" s="709"/>
      <c r="E3002" s="709"/>
      <c r="F3002" s="709"/>
      <c r="G3002" s="709"/>
      <c r="H3002" s="709"/>
      <c r="I3002" s="705"/>
      <c r="J3002" s="2628"/>
      <c r="K3002" s="2628"/>
      <c r="L3002" s="2628"/>
      <c r="M3002" s="543"/>
      <c r="N3002" s="543"/>
      <c r="O3002" s="543"/>
      <c r="P3002" s="543"/>
      <c r="R3002" s="2641" t="s">
        <v>1130</v>
      </c>
      <c r="S3002" s="2641"/>
      <c r="T3002" s="602"/>
      <c r="U3002" s="602"/>
      <c r="V3002" s="704"/>
      <c r="W3002" s="704"/>
      <c r="X3002" s="704"/>
      <c r="Y3002" s="543"/>
      <c r="AA3002" s="709"/>
      <c r="AB3002" s="709"/>
      <c r="AC3002" s="705"/>
      <c r="AD3002" s="704"/>
      <c r="AE3002" s="704"/>
      <c r="AF3002" s="704"/>
      <c r="AG3002" s="543"/>
      <c r="AH3002" s="709"/>
      <c r="AI3002" s="709"/>
      <c r="AJ3002" s="602"/>
      <c r="AK3002" s="602"/>
      <c r="AL3002" s="602"/>
      <c r="AM3002" s="602"/>
      <c r="AN3002" s="602"/>
      <c r="AO3002" s="543"/>
    </row>
    <row r="3003" spans="1:41" s="555" customFormat="1" ht="15" customHeight="1">
      <c r="A3003" s="2582" t="s">
        <v>369</v>
      </c>
      <c r="B3003" s="2583"/>
      <c r="C3003" s="2586" t="s">
        <v>230</v>
      </c>
      <c r="D3003" s="2586"/>
      <c r="E3003" s="2586"/>
      <c r="F3003" s="2586"/>
      <c r="G3003" s="2574" t="s">
        <v>370</v>
      </c>
      <c r="H3003" s="2575"/>
      <c r="I3003" s="2575"/>
      <c r="J3003" s="2576"/>
      <c r="K3003" s="2574" t="s">
        <v>371</v>
      </c>
      <c r="L3003" s="2575"/>
      <c r="M3003" s="2575"/>
      <c r="N3003" s="2575"/>
      <c r="O3003" s="2575"/>
      <c r="P3003" s="2575"/>
      <c r="Q3003" s="2575"/>
      <c r="R3003" s="2575"/>
      <c r="S3003" s="2575"/>
      <c r="T3003" s="2575"/>
      <c r="U3003" s="2575"/>
      <c r="V3003" s="2575"/>
      <c r="W3003" s="2575"/>
      <c r="X3003" s="2575"/>
      <c r="Y3003" s="2575"/>
      <c r="Z3003" s="2575"/>
      <c r="AA3003" s="2575"/>
      <c r="AB3003" s="2575"/>
      <c r="AC3003" s="2575"/>
      <c r="AD3003" s="2575"/>
      <c r="AE3003" s="2575"/>
      <c r="AF3003" s="2575"/>
      <c r="AG3003" s="2576"/>
      <c r="AH3003" s="2574" t="s">
        <v>3545</v>
      </c>
      <c r="AI3003" s="2575"/>
      <c r="AJ3003" s="2575"/>
      <c r="AK3003" s="2575"/>
      <c r="AL3003" s="2575"/>
      <c r="AM3003" s="2575"/>
      <c r="AN3003" s="2575"/>
      <c r="AO3003" s="2576"/>
    </row>
    <row r="3004" spans="1:41" s="555" customFormat="1" ht="32.25" customHeight="1">
      <c r="A3004" s="2584"/>
      <c r="B3004" s="2585"/>
      <c r="C3004" s="933" t="s">
        <v>372</v>
      </c>
      <c r="D3004" s="933" t="s">
        <v>373</v>
      </c>
      <c r="E3004" s="933" t="s">
        <v>374</v>
      </c>
      <c r="F3004" s="933" t="s">
        <v>375</v>
      </c>
      <c r="G3004" s="933" t="s">
        <v>376</v>
      </c>
      <c r="H3004" s="933" t="s">
        <v>377</v>
      </c>
      <c r="I3004" s="933" t="s">
        <v>1066</v>
      </c>
      <c r="J3004" s="933" t="s">
        <v>378</v>
      </c>
      <c r="K3004" s="933" t="s">
        <v>890</v>
      </c>
      <c r="L3004" s="933" t="s">
        <v>379</v>
      </c>
      <c r="M3004" s="933" t="s">
        <v>380</v>
      </c>
      <c r="N3004" s="933" t="s">
        <v>381</v>
      </c>
      <c r="O3004" s="933" t="s">
        <v>382</v>
      </c>
      <c r="P3004" s="933" t="s">
        <v>383</v>
      </c>
      <c r="Q3004" s="933" t="s">
        <v>384</v>
      </c>
      <c r="R3004" s="933" t="s">
        <v>412</v>
      </c>
      <c r="S3004" s="933" t="s">
        <v>413</v>
      </c>
      <c r="T3004" s="933" t="s">
        <v>414</v>
      </c>
      <c r="U3004" s="933" t="s">
        <v>415</v>
      </c>
      <c r="V3004" s="933" t="s">
        <v>416</v>
      </c>
      <c r="W3004" s="933" t="s">
        <v>417</v>
      </c>
      <c r="X3004" s="933" t="s">
        <v>418</v>
      </c>
      <c r="Y3004" s="933" t="s">
        <v>419</v>
      </c>
      <c r="Z3004" s="933" t="s">
        <v>420</v>
      </c>
      <c r="AA3004" s="933" t="s">
        <v>421</v>
      </c>
      <c r="AB3004" s="933" t="s">
        <v>422</v>
      </c>
      <c r="AC3004" s="933" t="s">
        <v>423</v>
      </c>
      <c r="AD3004" s="933" t="s">
        <v>424</v>
      </c>
      <c r="AE3004" s="933" t="s">
        <v>425</v>
      </c>
      <c r="AF3004" s="933" t="s">
        <v>426</v>
      </c>
      <c r="AG3004" s="933" t="s">
        <v>427</v>
      </c>
      <c r="AH3004" s="933" t="s">
        <v>3003</v>
      </c>
      <c r="AI3004" s="933" t="s">
        <v>432</v>
      </c>
      <c r="AJ3004" s="933" t="s">
        <v>428</v>
      </c>
      <c r="AK3004" s="933" t="s">
        <v>429</v>
      </c>
      <c r="AL3004" s="933" t="s">
        <v>430</v>
      </c>
      <c r="AM3004" s="933" t="s">
        <v>362</v>
      </c>
      <c r="AN3004" s="933" t="s">
        <v>431</v>
      </c>
      <c r="AO3004" s="933" t="s">
        <v>1260</v>
      </c>
    </row>
    <row r="3005" spans="1:41" s="545" customFormat="1" ht="15" customHeight="1">
      <c r="A3005" s="1157"/>
      <c r="B3005" s="1157"/>
      <c r="C3005" s="1158">
        <v>1</v>
      </c>
      <c r="D3005" s="1159">
        <v>2</v>
      </c>
      <c r="E3005" s="1158">
        <v>3</v>
      </c>
      <c r="F3005" s="1159">
        <v>4</v>
      </c>
      <c r="G3005" s="1158">
        <v>5</v>
      </c>
      <c r="H3005" s="1159">
        <v>6</v>
      </c>
      <c r="I3005" s="1158">
        <v>7</v>
      </c>
      <c r="J3005" s="1159">
        <v>8</v>
      </c>
      <c r="K3005" s="1160">
        <v>9</v>
      </c>
      <c r="L3005" s="1159">
        <v>10</v>
      </c>
      <c r="M3005" s="1158">
        <v>11</v>
      </c>
      <c r="N3005" s="1159">
        <v>12</v>
      </c>
      <c r="O3005" s="1158">
        <v>13</v>
      </c>
      <c r="P3005" s="1159">
        <v>14</v>
      </c>
      <c r="Q3005" s="1158">
        <v>15</v>
      </c>
      <c r="R3005" s="1158">
        <v>16</v>
      </c>
      <c r="S3005" s="1159">
        <v>17</v>
      </c>
      <c r="T3005" s="1158">
        <v>18</v>
      </c>
      <c r="U3005" s="1159">
        <v>19</v>
      </c>
      <c r="V3005" s="1159">
        <v>20</v>
      </c>
      <c r="W3005" s="1158">
        <v>21</v>
      </c>
      <c r="X3005" s="1159">
        <v>22</v>
      </c>
      <c r="Y3005" s="1158">
        <v>23</v>
      </c>
      <c r="Z3005" s="1158">
        <v>24</v>
      </c>
      <c r="AA3005" s="1159">
        <v>25</v>
      </c>
      <c r="AB3005" s="1158">
        <v>26</v>
      </c>
      <c r="AC3005" s="1159">
        <v>27</v>
      </c>
      <c r="AD3005" s="1158">
        <v>28</v>
      </c>
      <c r="AE3005" s="1158">
        <v>29</v>
      </c>
      <c r="AF3005" s="1159">
        <v>30</v>
      </c>
      <c r="AG3005" s="1158">
        <v>31</v>
      </c>
      <c r="AH3005" s="1160">
        <v>32</v>
      </c>
      <c r="AI3005" s="1159">
        <v>33</v>
      </c>
      <c r="AJ3005" s="1158">
        <v>34</v>
      </c>
      <c r="AK3005" s="1158">
        <v>35</v>
      </c>
      <c r="AL3005" s="1160">
        <v>36</v>
      </c>
      <c r="AM3005" s="1158">
        <v>37</v>
      </c>
      <c r="AN3005" s="1159">
        <v>38</v>
      </c>
      <c r="AO3005" s="1158">
        <v>39</v>
      </c>
    </row>
    <row r="3006" spans="1:41" s="711" customFormat="1" ht="15" customHeight="1">
      <c r="A3006" s="2642" t="s">
        <v>44</v>
      </c>
      <c r="B3006" s="2642"/>
      <c r="C3006" s="576">
        <v>6.75</v>
      </c>
      <c r="D3006" s="576">
        <v>4</v>
      </c>
      <c r="E3006" s="576" t="s">
        <v>1456</v>
      </c>
      <c r="F3006" s="568">
        <v>5</v>
      </c>
      <c r="G3006" s="568" t="s">
        <v>1226</v>
      </c>
      <c r="H3006" s="568" t="s">
        <v>1226</v>
      </c>
      <c r="I3006" s="568">
        <v>6</v>
      </c>
      <c r="J3006" s="568" t="s">
        <v>1536</v>
      </c>
      <c r="K3006" s="568" t="s">
        <v>3128</v>
      </c>
      <c r="L3006" s="568" t="s">
        <v>807</v>
      </c>
      <c r="M3006" s="568">
        <v>6</v>
      </c>
      <c r="N3006" s="568">
        <v>5</v>
      </c>
      <c r="O3006" s="568" t="s">
        <v>1537</v>
      </c>
      <c r="P3006" s="568">
        <v>4.5</v>
      </c>
      <c r="Q3006" s="568" t="s">
        <v>3235</v>
      </c>
      <c r="R3006" s="546" t="s">
        <v>1781</v>
      </c>
      <c r="S3006" s="547" t="s">
        <v>397</v>
      </c>
      <c r="T3006" s="547">
        <v>7.5</v>
      </c>
      <c r="U3006" s="547">
        <v>6.5</v>
      </c>
      <c r="V3006" s="547" t="s">
        <v>3011</v>
      </c>
      <c r="W3006" s="547">
        <v>5.5</v>
      </c>
      <c r="X3006" s="547" t="s">
        <v>3018</v>
      </c>
      <c r="Y3006" s="547">
        <v>6</v>
      </c>
      <c r="Z3006" s="568" t="s">
        <v>1728</v>
      </c>
      <c r="AA3006" s="568">
        <v>6</v>
      </c>
      <c r="AB3006" s="568">
        <v>6</v>
      </c>
      <c r="AC3006" s="568" t="s">
        <v>794</v>
      </c>
      <c r="AD3006" s="568">
        <v>5</v>
      </c>
      <c r="AE3006" s="568" t="s">
        <v>2829</v>
      </c>
      <c r="AF3006" s="568" t="s">
        <v>2950</v>
      </c>
      <c r="AG3006" s="568" t="s">
        <v>1782</v>
      </c>
      <c r="AH3006" s="567" t="s">
        <v>1730</v>
      </c>
      <c r="AI3006" s="567" t="s">
        <v>3191</v>
      </c>
      <c r="AJ3006" s="568">
        <v>5.5</v>
      </c>
      <c r="AK3006" s="568">
        <v>4.75</v>
      </c>
      <c r="AL3006" s="568">
        <v>7</v>
      </c>
      <c r="AM3006" s="568">
        <v>4</v>
      </c>
      <c r="AN3006" s="568">
        <v>6</v>
      </c>
      <c r="AO3006" s="568" t="s">
        <v>3218</v>
      </c>
    </row>
    <row r="3007" spans="1:41" ht="15" customHeight="1">
      <c r="A3007" s="2646" t="s">
        <v>1687</v>
      </c>
      <c r="B3007" s="2647"/>
      <c r="C3007" s="576"/>
      <c r="D3007" s="576"/>
      <c r="E3007" s="576"/>
      <c r="F3007" s="568"/>
      <c r="G3007" s="568"/>
      <c r="H3007" s="568"/>
      <c r="I3007" s="568"/>
      <c r="J3007" s="568"/>
      <c r="K3007" s="568"/>
      <c r="L3007" s="568"/>
      <c r="M3007" s="568"/>
      <c r="N3007" s="568"/>
      <c r="O3007" s="568"/>
      <c r="P3007" s="568"/>
      <c r="Q3007" s="568"/>
      <c r="R3007" s="546"/>
      <c r="S3007" s="547"/>
      <c r="T3007" s="547"/>
      <c r="U3007" s="547"/>
      <c r="V3007" s="547"/>
      <c r="W3007" s="547"/>
      <c r="X3007" s="547"/>
      <c r="Y3007" s="547"/>
      <c r="Z3007" s="568"/>
      <c r="AA3007" s="568"/>
      <c r="AB3007" s="568"/>
      <c r="AC3007" s="568"/>
      <c r="AD3007" s="568"/>
      <c r="AE3007" s="568"/>
      <c r="AF3007" s="568"/>
      <c r="AG3007" s="568"/>
      <c r="AH3007" s="567"/>
      <c r="AI3007" s="567"/>
      <c r="AJ3007" s="568"/>
      <c r="AK3007" s="568"/>
      <c r="AL3007" s="568"/>
      <c r="AM3007" s="568"/>
      <c r="AN3007" s="568"/>
      <c r="AO3007" s="568"/>
    </row>
    <row r="3008" spans="1:41" ht="15" customHeight="1">
      <c r="A3008" s="514" t="s">
        <v>856</v>
      </c>
      <c r="B3008" s="512" t="s">
        <v>1677</v>
      </c>
      <c r="C3008" s="576">
        <v>5</v>
      </c>
      <c r="D3008" s="576">
        <v>5</v>
      </c>
      <c r="E3008" s="576">
        <v>5</v>
      </c>
      <c r="F3008" s="568">
        <v>5</v>
      </c>
      <c r="G3008" s="568">
        <v>4</v>
      </c>
      <c r="H3008" s="568">
        <v>4</v>
      </c>
      <c r="I3008" s="568">
        <v>5</v>
      </c>
      <c r="J3008" s="568">
        <v>6</v>
      </c>
      <c r="K3008" s="568">
        <v>2.5</v>
      </c>
      <c r="L3008" s="568">
        <v>4</v>
      </c>
      <c r="M3008" s="568">
        <v>4</v>
      </c>
      <c r="N3008" s="568">
        <v>4</v>
      </c>
      <c r="O3008" s="568">
        <v>5</v>
      </c>
      <c r="P3008" s="568">
        <v>4.5</v>
      </c>
      <c r="Q3008" s="568">
        <v>4.5</v>
      </c>
      <c r="R3008" s="547">
        <v>6</v>
      </c>
      <c r="S3008" s="547">
        <v>6</v>
      </c>
      <c r="T3008" s="547">
        <v>5</v>
      </c>
      <c r="U3008" s="547">
        <v>6</v>
      </c>
      <c r="V3008" s="547">
        <v>4</v>
      </c>
      <c r="W3008" s="547">
        <v>3</v>
      </c>
      <c r="X3008" s="547">
        <v>4</v>
      </c>
      <c r="Y3008" s="547">
        <v>7</v>
      </c>
      <c r="Z3008" s="568">
        <v>4</v>
      </c>
      <c r="AA3008" s="568">
        <v>4</v>
      </c>
      <c r="AB3008" s="568">
        <v>4</v>
      </c>
      <c r="AC3008" s="568">
        <v>3</v>
      </c>
      <c r="AD3008" s="568">
        <v>5</v>
      </c>
      <c r="AE3008" s="568">
        <v>5.5</v>
      </c>
      <c r="AF3008" s="568">
        <v>4.5</v>
      </c>
      <c r="AG3008" s="568">
        <v>4</v>
      </c>
      <c r="AH3008" s="568">
        <v>3</v>
      </c>
      <c r="AI3008" s="568">
        <v>3.5</v>
      </c>
      <c r="AJ3008" s="568">
        <v>6</v>
      </c>
      <c r="AK3008" s="568">
        <v>3.5</v>
      </c>
      <c r="AL3008" s="568">
        <v>7</v>
      </c>
      <c r="AM3008" s="568">
        <v>1.5</v>
      </c>
      <c r="AN3008" s="568">
        <v>5</v>
      </c>
      <c r="AO3008" s="568">
        <v>1.25</v>
      </c>
    </row>
    <row r="3009" spans="1:41" ht="15" customHeight="1">
      <c r="A3009" s="514" t="s">
        <v>1085</v>
      </c>
      <c r="B3009" s="512" t="s">
        <v>1678</v>
      </c>
      <c r="C3009" s="576">
        <v>5.25</v>
      </c>
      <c r="D3009" s="576">
        <v>5</v>
      </c>
      <c r="E3009" s="576">
        <v>5.25</v>
      </c>
      <c r="F3009" s="568">
        <v>5.5</v>
      </c>
      <c r="G3009" s="568">
        <v>4</v>
      </c>
      <c r="H3009" s="568">
        <v>4.25</v>
      </c>
      <c r="I3009" s="568">
        <v>5.25</v>
      </c>
      <c r="J3009" s="568">
        <v>6.5</v>
      </c>
      <c r="K3009" s="568">
        <v>4</v>
      </c>
      <c r="L3009" s="568">
        <v>5</v>
      </c>
      <c r="M3009" s="568">
        <v>5</v>
      </c>
      <c r="N3009" s="568">
        <v>6</v>
      </c>
      <c r="O3009" s="568">
        <v>8.5</v>
      </c>
      <c r="P3009" s="568">
        <v>5</v>
      </c>
      <c r="Q3009" s="568">
        <v>5</v>
      </c>
      <c r="R3009" s="547">
        <v>7</v>
      </c>
      <c r="S3009" s="547">
        <v>6.5</v>
      </c>
      <c r="T3009" s="547">
        <v>5.5</v>
      </c>
      <c r="U3009" s="547">
        <v>6.25</v>
      </c>
      <c r="V3009" s="547">
        <v>4.25</v>
      </c>
      <c r="W3009" s="547">
        <v>5.5</v>
      </c>
      <c r="X3009" s="547">
        <v>4</v>
      </c>
      <c r="Y3009" s="547">
        <v>8</v>
      </c>
      <c r="Z3009" s="568">
        <v>6.5</v>
      </c>
      <c r="AA3009" s="568">
        <v>6</v>
      </c>
      <c r="AB3009" s="568">
        <v>4.5</v>
      </c>
      <c r="AC3009" s="568">
        <v>7</v>
      </c>
      <c r="AD3009" s="568">
        <v>7</v>
      </c>
      <c r="AE3009" s="568">
        <v>7</v>
      </c>
      <c r="AF3009" s="568">
        <v>7.5</v>
      </c>
      <c r="AG3009" s="568">
        <v>4.25</v>
      </c>
      <c r="AH3009" s="568">
        <v>7</v>
      </c>
      <c r="AI3009" s="568">
        <v>3.5</v>
      </c>
      <c r="AJ3009" s="568">
        <v>7</v>
      </c>
      <c r="AK3009" s="568">
        <v>3.75</v>
      </c>
      <c r="AL3009" s="568">
        <v>8</v>
      </c>
      <c r="AM3009" s="568">
        <v>5</v>
      </c>
      <c r="AN3009" s="568">
        <v>5</v>
      </c>
      <c r="AO3009" s="568">
        <v>5.25</v>
      </c>
    </row>
    <row r="3010" spans="1:41" ht="15" customHeight="1">
      <c r="A3010" s="514" t="s">
        <v>827</v>
      </c>
      <c r="B3010" s="512" t="s">
        <v>1679</v>
      </c>
      <c r="C3010" s="576">
        <v>5.5</v>
      </c>
      <c r="D3010" s="576">
        <v>5</v>
      </c>
      <c r="E3010" s="576">
        <v>5.5</v>
      </c>
      <c r="F3010" s="568">
        <v>6</v>
      </c>
      <c r="G3010" s="568">
        <v>4</v>
      </c>
      <c r="H3010" s="568">
        <v>4.5</v>
      </c>
      <c r="I3010" s="568">
        <v>5.5</v>
      </c>
      <c r="J3010" s="568">
        <v>6.75</v>
      </c>
      <c r="K3010" s="568">
        <v>4.5</v>
      </c>
      <c r="L3010" s="568">
        <v>6.5</v>
      </c>
      <c r="M3010" s="568">
        <v>6</v>
      </c>
      <c r="N3010" s="568">
        <v>6</v>
      </c>
      <c r="O3010" s="568">
        <v>9</v>
      </c>
      <c r="P3010" s="568">
        <v>9</v>
      </c>
      <c r="Q3010" s="568">
        <v>8</v>
      </c>
      <c r="R3010" s="547">
        <v>7.5</v>
      </c>
      <c r="S3010" s="547">
        <v>7.5</v>
      </c>
      <c r="T3010" s="547">
        <v>6</v>
      </c>
      <c r="U3010" s="547">
        <v>6.25</v>
      </c>
      <c r="V3010" s="547">
        <v>8</v>
      </c>
      <c r="W3010" s="547">
        <v>9</v>
      </c>
      <c r="X3010" s="547">
        <v>4</v>
      </c>
      <c r="Y3010" s="547">
        <v>9</v>
      </c>
      <c r="Z3010" s="568">
        <v>7</v>
      </c>
      <c r="AA3010" s="568">
        <v>7.5</v>
      </c>
      <c r="AB3010" s="568">
        <v>5</v>
      </c>
      <c r="AC3010" s="568">
        <v>7.75</v>
      </c>
      <c r="AD3010" s="568">
        <v>12.5</v>
      </c>
      <c r="AE3010" s="568">
        <v>9.5</v>
      </c>
      <c r="AF3010" s="568">
        <v>9</v>
      </c>
      <c r="AG3010" s="568">
        <v>6</v>
      </c>
      <c r="AH3010" s="568">
        <v>9</v>
      </c>
      <c r="AI3010" s="568">
        <v>5</v>
      </c>
      <c r="AJ3010" s="568">
        <v>6</v>
      </c>
      <c r="AK3010" s="568">
        <v>4</v>
      </c>
      <c r="AL3010" s="568">
        <v>9</v>
      </c>
      <c r="AM3010" s="568">
        <v>7</v>
      </c>
      <c r="AN3010" s="568">
        <v>5</v>
      </c>
      <c r="AO3010" s="568">
        <v>9.25</v>
      </c>
    </row>
    <row r="3011" spans="1:41" ht="15" customHeight="1">
      <c r="A3011" s="514" t="s">
        <v>828</v>
      </c>
      <c r="B3011" s="512" t="s">
        <v>1680</v>
      </c>
      <c r="C3011" s="576">
        <v>6</v>
      </c>
      <c r="D3011" s="576">
        <v>5</v>
      </c>
      <c r="E3011" s="576">
        <v>6</v>
      </c>
      <c r="F3011" s="568">
        <v>6.5</v>
      </c>
      <c r="G3011" s="568">
        <v>4</v>
      </c>
      <c r="H3011" s="568">
        <v>4.75</v>
      </c>
      <c r="I3011" s="568">
        <v>6</v>
      </c>
      <c r="J3011" s="568">
        <v>7</v>
      </c>
      <c r="K3011" s="568">
        <v>9.75</v>
      </c>
      <c r="L3011" s="568">
        <v>7.5</v>
      </c>
      <c r="M3011" s="568">
        <v>7</v>
      </c>
      <c r="N3011" s="568">
        <v>6</v>
      </c>
      <c r="O3011" s="568">
        <v>9.5</v>
      </c>
      <c r="P3011" s="568">
        <v>9.25</v>
      </c>
      <c r="Q3011" s="568">
        <v>8.5</v>
      </c>
      <c r="R3011" s="546">
        <v>7.75</v>
      </c>
      <c r="S3011" s="547">
        <v>8</v>
      </c>
      <c r="T3011" s="547">
        <v>9</v>
      </c>
      <c r="U3011" s="547">
        <v>6.5</v>
      </c>
      <c r="V3011" s="547">
        <v>9</v>
      </c>
      <c r="W3011" s="547">
        <v>10</v>
      </c>
      <c r="X3011" s="547">
        <v>4</v>
      </c>
      <c r="Y3011" s="547">
        <v>10</v>
      </c>
      <c r="Z3011" s="568">
        <v>8.5</v>
      </c>
      <c r="AA3011" s="568">
        <v>8.5</v>
      </c>
      <c r="AB3011" s="568">
        <v>5.5</v>
      </c>
      <c r="AC3011" s="568">
        <v>8</v>
      </c>
      <c r="AD3011" s="568">
        <v>12.5</v>
      </c>
      <c r="AE3011" s="568">
        <v>9.5</v>
      </c>
      <c r="AF3011" s="568">
        <v>9.5</v>
      </c>
      <c r="AG3011" s="568">
        <v>7</v>
      </c>
      <c r="AH3011" s="568">
        <v>10</v>
      </c>
      <c r="AI3011" s="568">
        <v>9</v>
      </c>
      <c r="AJ3011" s="568">
        <v>6</v>
      </c>
      <c r="AK3011" s="568">
        <v>4.0999999999999996</v>
      </c>
      <c r="AL3011" s="568">
        <v>9</v>
      </c>
      <c r="AM3011" s="568">
        <v>7.5</v>
      </c>
      <c r="AN3011" s="568">
        <v>5</v>
      </c>
      <c r="AO3011" s="568">
        <v>9.5</v>
      </c>
    </row>
    <row r="3012" spans="1:41" ht="15" customHeight="1">
      <c r="A3012" s="514" t="s">
        <v>854</v>
      </c>
      <c r="B3012" s="512" t="s">
        <v>1681</v>
      </c>
      <c r="C3012" s="576">
        <v>6.5</v>
      </c>
      <c r="D3012" s="576">
        <v>5</v>
      </c>
      <c r="E3012" s="576">
        <v>6.5</v>
      </c>
      <c r="F3012" s="568">
        <v>7</v>
      </c>
      <c r="G3012" s="568">
        <v>5</v>
      </c>
      <c r="H3012" s="568">
        <v>5</v>
      </c>
      <c r="I3012" s="568">
        <v>6.5</v>
      </c>
      <c r="J3012" s="568">
        <v>7.5</v>
      </c>
      <c r="K3012" s="568">
        <v>10</v>
      </c>
      <c r="L3012" s="568">
        <v>8</v>
      </c>
      <c r="M3012" s="568">
        <v>8</v>
      </c>
      <c r="N3012" s="568">
        <v>8</v>
      </c>
      <c r="O3012" s="568">
        <v>9.75</v>
      </c>
      <c r="P3012" s="568">
        <v>10.5</v>
      </c>
      <c r="Q3012" s="568">
        <v>9</v>
      </c>
      <c r="R3012" s="547">
        <v>10</v>
      </c>
      <c r="S3012" s="547">
        <v>11</v>
      </c>
      <c r="T3012" s="547">
        <v>10</v>
      </c>
      <c r="U3012" s="547">
        <v>9</v>
      </c>
      <c r="V3012" s="547">
        <v>10</v>
      </c>
      <c r="W3012" s="547">
        <v>11</v>
      </c>
      <c r="X3012" s="547">
        <v>4</v>
      </c>
      <c r="Y3012" s="547">
        <v>11</v>
      </c>
      <c r="Z3012" s="568">
        <v>10</v>
      </c>
      <c r="AA3012" s="568">
        <v>10</v>
      </c>
      <c r="AB3012" s="568">
        <v>5.5</v>
      </c>
      <c r="AC3012" s="568">
        <v>8.5</v>
      </c>
      <c r="AD3012" s="568">
        <v>12.5</v>
      </c>
      <c r="AE3012" s="568">
        <v>12</v>
      </c>
      <c r="AF3012" s="568">
        <v>10</v>
      </c>
      <c r="AG3012" s="568">
        <v>9</v>
      </c>
      <c r="AH3012" s="568">
        <v>10</v>
      </c>
      <c r="AI3012" s="568">
        <v>10.25</v>
      </c>
      <c r="AJ3012" s="568">
        <v>6</v>
      </c>
      <c r="AK3012" s="568">
        <v>4.25</v>
      </c>
      <c r="AL3012" s="568">
        <v>9</v>
      </c>
      <c r="AM3012" s="568">
        <v>9.75</v>
      </c>
      <c r="AN3012" s="568">
        <v>5</v>
      </c>
      <c r="AO3012" s="568">
        <v>9.5</v>
      </c>
    </row>
    <row r="3013" spans="1:41" ht="15" customHeight="1">
      <c r="A3013" s="2639" t="s">
        <v>45</v>
      </c>
      <c r="B3013" s="2639"/>
      <c r="C3013" s="569"/>
      <c r="D3013" s="569"/>
      <c r="E3013" s="569"/>
      <c r="F3013" s="569"/>
      <c r="G3013" s="569"/>
      <c r="H3013" s="569"/>
      <c r="I3013" s="569"/>
      <c r="J3013" s="569"/>
      <c r="K3013" s="569"/>
      <c r="L3013" s="569"/>
      <c r="M3013" s="569"/>
      <c r="N3013" s="569"/>
      <c r="O3013" s="569"/>
      <c r="P3013" s="569"/>
      <c r="Q3013" s="569"/>
      <c r="R3013" s="546"/>
      <c r="S3013" s="546"/>
      <c r="T3013" s="546"/>
      <c r="U3013" s="546"/>
      <c r="V3013" s="546"/>
      <c r="W3013" s="546"/>
      <c r="X3013" s="546"/>
      <c r="Y3013" s="547"/>
      <c r="Z3013" s="567"/>
      <c r="AA3013" s="567"/>
      <c r="AB3013" s="567"/>
      <c r="AC3013" s="567"/>
      <c r="AD3013" s="567"/>
      <c r="AE3013" s="567"/>
      <c r="AF3013" s="567"/>
      <c r="AG3013" s="567"/>
      <c r="AH3013" s="567"/>
      <c r="AI3013" s="567"/>
      <c r="AJ3013" s="567"/>
      <c r="AK3013" s="567"/>
      <c r="AL3013" s="567"/>
      <c r="AM3013" s="567"/>
      <c r="AN3013" s="568"/>
      <c r="AO3013" s="568"/>
    </row>
    <row r="3014" spans="1:41" ht="15" customHeight="1">
      <c r="A3014" s="514" t="s">
        <v>856</v>
      </c>
      <c r="B3014" s="512" t="s">
        <v>1682</v>
      </c>
      <c r="C3014" s="576">
        <v>11</v>
      </c>
      <c r="D3014" s="576">
        <v>11</v>
      </c>
      <c r="E3014" s="568">
        <v>11</v>
      </c>
      <c r="F3014" s="568">
        <v>12</v>
      </c>
      <c r="G3014" s="568">
        <v>11</v>
      </c>
      <c r="H3014" s="568">
        <v>9</v>
      </c>
      <c r="I3014" s="568">
        <v>9.5</v>
      </c>
      <c r="J3014" s="568">
        <v>12.5</v>
      </c>
      <c r="K3014" s="568">
        <v>12.5</v>
      </c>
      <c r="L3014" s="568">
        <v>12.5</v>
      </c>
      <c r="M3014" s="568">
        <v>12.5</v>
      </c>
      <c r="N3014" s="568">
        <v>12.5</v>
      </c>
      <c r="O3014" s="568">
        <v>12.5</v>
      </c>
      <c r="P3014" s="568">
        <v>12.5</v>
      </c>
      <c r="Q3014" s="568">
        <v>12.5</v>
      </c>
      <c r="R3014" s="547" t="s">
        <v>1645</v>
      </c>
      <c r="S3014" s="547">
        <v>12.5</v>
      </c>
      <c r="T3014" s="547">
        <v>12.5</v>
      </c>
      <c r="U3014" s="547">
        <v>12.5</v>
      </c>
      <c r="V3014" s="547">
        <v>12.5</v>
      </c>
      <c r="W3014" s="547">
        <v>12.5</v>
      </c>
      <c r="X3014" s="547">
        <v>11</v>
      </c>
      <c r="Y3014" s="547">
        <v>12.5</v>
      </c>
      <c r="Z3014" s="568">
        <v>12.5</v>
      </c>
      <c r="AA3014" s="568">
        <v>12.5</v>
      </c>
      <c r="AB3014" s="568">
        <v>12.5</v>
      </c>
      <c r="AC3014" s="567" t="s">
        <v>2929</v>
      </c>
      <c r="AD3014" s="568">
        <v>12.5</v>
      </c>
      <c r="AE3014" s="568">
        <v>12.5</v>
      </c>
      <c r="AF3014" s="568">
        <v>12.5</v>
      </c>
      <c r="AG3014" s="568" t="s">
        <v>1646</v>
      </c>
      <c r="AH3014" s="568" t="s">
        <v>1647</v>
      </c>
      <c r="AI3014" s="567" t="s">
        <v>2924</v>
      </c>
      <c r="AJ3014" s="568">
        <v>12.5</v>
      </c>
      <c r="AK3014" s="567" t="s">
        <v>1938</v>
      </c>
      <c r="AL3014" s="568">
        <v>12.5</v>
      </c>
      <c r="AM3014" s="568">
        <v>11.5</v>
      </c>
      <c r="AN3014" s="568" t="s">
        <v>1663</v>
      </c>
      <c r="AO3014" s="568" t="s">
        <v>3220</v>
      </c>
    </row>
    <row r="3015" spans="1:41" ht="15" customHeight="1">
      <c r="A3015" s="514" t="s">
        <v>1085</v>
      </c>
      <c r="B3015" s="512" t="s">
        <v>1683</v>
      </c>
      <c r="C3015" s="576">
        <v>11.5</v>
      </c>
      <c r="D3015" s="576">
        <v>11.5</v>
      </c>
      <c r="E3015" s="568">
        <v>11.5</v>
      </c>
      <c r="F3015" s="568">
        <v>12</v>
      </c>
      <c r="G3015" s="568">
        <v>11.5</v>
      </c>
      <c r="H3015" s="568">
        <v>9.25</v>
      </c>
      <c r="I3015" s="568">
        <v>9.75</v>
      </c>
      <c r="J3015" s="568">
        <v>12.5</v>
      </c>
      <c r="K3015" s="568">
        <v>12.5</v>
      </c>
      <c r="L3015" s="568">
        <v>12.5</v>
      </c>
      <c r="M3015" s="568">
        <v>12.5</v>
      </c>
      <c r="N3015" s="568">
        <v>12.5</v>
      </c>
      <c r="O3015" s="568">
        <v>12.5</v>
      </c>
      <c r="P3015" s="568">
        <v>12.5</v>
      </c>
      <c r="Q3015" s="568">
        <v>12.5</v>
      </c>
      <c r="R3015" s="547" t="s">
        <v>1645</v>
      </c>
      <c r="S3015" s="547">
        <v>12.5</v>
      </c>
      <c r="T3015" s="547">
        <v>12.5</v>
      </c>
      <c r="U3015" s="547">
        <v>12.5</v>
      </c>
      <c r="V3015" s="547">
        <v>12.5</v>
      </c>
      <c r="W3015" s="547">
        <v>12.5</v>
      </c>
      <c r="X3015" s="547">
        <v>11</v>
      </c>
      <c r="Y3015" s="547">
        <v>12.5</v>
      </c>
      <c r="Z3015" s="568">
        <v>12.5</v>
      </c>
      <c r="AA3015" s="568">
        <v>12.5</v>
      </c>
      <c r="AB3015" s="568">
        <v>12.5</v>
      </c>
      <c r="AC3015" s="567" t="s">
        <v>1950</v>
      </c>
      <c r="AD3015" s="568">
        <v>12.5</v>
      </c>
      <c r="AE3015" s="568">
        <v>12.5</v>
      </c>
      <c r="AF3015" s="568">
        <v>12.5</v>
      </c>
      <c r="AG3015" s="568" t="s">
        <v>1646</v>
      </c>
      <c r="AH3015" s="568">
        <v>12.5</v>
      </c>
      <c r="AI3015" s="567" t="s">
        <v>2929</v>
      </c>
      <c r="AJ3015" s="568" t="s">
        <v>1646</v>
      </c>
      <c r="AK3015" s="568">
        <v>12.5</v>
      </c>
      <c r="AL3015" s="568">
        <v>12.5</v>
      </c>
      <c r="AM3015" s="568">
        <v>10</v>
      </c>
      <c r="AN3015" s="568" t="s">
        <v>1960</v>
      </c>
      <c r="AO3015" s="568" t="s">
        <v>3221</v>
      </c>
    </row>
    <row r="3016" spans="1:41" ht="15" customHeight="1">
      <c r="A3016" s="514" t="s">
        <v>827</v>
      </c>
      <c r="B3016" s="512" t="s">
        <v>1684</v>
      </c>
      <c r="C3016" s="576">
        <v>12</v>
      </c>
      <c r="D3016" s="577">
        <v>12</v>
      </c>
      <c r="E3016" s="568">
        <v>12</v>
      </c>
      <c r="F3016" s="568" t="s">
        <v>76</v>
      </c>
      <c r="G3016" s="568">
        <v>12</v>
      </c>
      <c r="H3016" s="568">
        <v>9.5</v>
      </c>
      <c r="I3016" s="568">
        <v>10.5</v>
      </c>
      <c r="J3016" s="568">
        <v>12.5</v>
      </c>
      <c r="K3016" s="568" t="s">
        <v>2929</v>
      </c>
      <c r="L3016" s="568">
        <v>12.5</v>
      </c>
      <c r="M3016" s="568">
        <v>12.5</v>
      </c>
      <c r="N3016" s="568">
        <v>12.5</v>
      </c>
      <c r="O3016" s="568">
        <v>12.5</v>
      </c>
      <c r="P3016" s="568">
        <v>12.5</v>
      </c>
      <c r="Q3016" s="568">
        <v>12.5</v>
      </c>
      <c r="R3016" s="547" t="s">
        <v>1645</v>
      </c>
      <c r="S3016" s="547">
        <v>12.5</v>
      </c>
      <c r="T3016" s="547">
        <v>12.5</v>
      </c>
      <c r="U3016" s="547">
        <v>12.5</v>
      </c>
      <c r="V3016" s="547">
        <v>12</v>
      </c>
      <c r="W3016" s="547">
        <v>12.5</v>
      </c>
      <c r="X3016" s="547">
        <v>11</v>
      </c>
      <c r="Y3016" s="547">
        <v>12.5</v>
      </c>
      <c r="Z3016" s="568">
        <v>12.5</v>
      </c>
      <c r="AA3016" s="568">
        <v>12.5</v>
      </c>
      <c r="AB3016" s="568">
        <v>12.5</v>
      </c>
      <c r="AC3016" s="567" t="s">
        <v>1729</v>
      </c>
      <c r="AD3016" s="568">
        <v>12.5</v>
      </c>
      <c r="AE3016" s="568">
        <v>12.5</v>
      </c>
      <c r="AF3016" s="568">
        <v>12.5</v>
      </c>
      <c r="AG3016" s="568" t="s">
        <v>1646</v>
      </c>
      <c r="AH3016" s="567" t="s">
        <v>1731</v>
      </c>
      <c r="AI3016" s="567" t="s">
        <v>2929</v>
      </c>
      <c r="AJ3016" s="568">
        <v>11</v>
      </c>
      <c r="AK3016" s="568">
        <v>12.5</v>
      </c>
      <c r="AL3016" s="568">
        <v>12.5</v>
      </c>
      <c r="AM3016" s="568">
        <v>9</v>
      </c>
      <c r="AN3016" s="568" t="s">
        <v>1664</v>
      </c>
      <c r="AO3016" s="568" t="s">
        <v>3231</v>
      </c>
    </row>
    <row r="3017" spans="1:41" ht="15" customHeight="1">
      <c r="A3017" s="514" t="s">
        <v>828</v>
      </c>
      <c r="B3017" s="512" t="s">
        <v>1685</v>
      </c>
      <c r="C3017" s="576">
        <v>12</v>
      </c>
      <c r="D3017" s="577">
        <v>12.5</v>
      </c>
      <c r="E3017" s="568">
        <v>12.5</v>
      </c>
      <c r="F3017" s="547" t="s">
        <v>76</v>
      </c>
      <c r="G3017" s="568">
        <v>12.5</v>
      </c>
      <c r="H3017" s="568">
        <v>10</v>
      </c>
      <c r="I3017" s="568">
        <v>11</v>
      </c>
      <c r="J3017" s="568">
        <v>12.5</v>
      </c>
      <c r="K3017" s="568" t="s">
        <v>3222</v>
      </c>
      <c r="L3017" s="568" t="s">
        <v>76</v>
      </c>
      <c r="M3017" s="568">
        <v>12.5</v>
      </c>
      <c r="N3017" s="568" t="s">
        <v>76</v>
      </c>
      <c r="O3017" s="568">
        <v>12.5</v>
      </c>
      <c r="P3017" s="568">
        <v>12.5</v>
      </c>
      <c r="Q3017" s="568">
        <v>12.5</v>
      </c>
      <c r="R3017" s="547">
        <v>7.75</v>
      </c>
      <c r="S3017" s="547">
        <v>11</v>
      </c>
      <c r="T3017" s="547">
        <v>12.5</v>
      </c>
      <c r="U3017" s="547" t="s">
        <v>76</v>
      </c>
      <c r="V3017" s="547">
        <v>12</v>
      </c>
      <c r="W3017" s="547">
        <v>12.5</v>
      </c>
      <c r="X3017" s="547">
        <v>11</v>
      </c>
      <c r="Y3017" s="546" t="s">
        <v>2996</v>
      </c>
      <c r="Z3017" s="567" t="s">
        <v>76</v>
      </c>
      <c r="AA3017" s="567" t="s">
        <v>76</v>
      </c>
      <c r="AB3017" s="568">
        <v>12.5</v>
      </c>
      <c r="AC3017" s="567" t="s">
        <v>1342</v>
      </c>
      <c r="AD3017" s="568">
        <v>12.5</v>
      </c>
      <c r="AE3017" s="568" t="s">
        <v>76</v>
      </c>
      <c r="AF3017" s="568">
        <v>12.5</v>
      </c>
      <c r="AG3017" s="568" t="s">
        <v>76</v>
      </c>
      <c r="AH3017" s="567" t="s">
        <v>1493</v>
      </c>
      <c r="AI3017" s="567" t="s">
        <v>3229</v>
      </c>
      <c r="AJ3017" s="568">
        <v>11</v>
      </c>
      <c r="AK3017" s="568">
        <v>12.5</v>
      </c>
      <c r="AL3017" s="568">
        <v>12.5</v>
      </c>
      <c r="AM3017" s="568">
        <v>5.5</v>
      </c>
      <c r="AN3017" s="568">
        <v>10.5</v>
      </c>
      <c r="AO3017" s="568" t="s">
        <v>3214</v>
      </c>
    </row>
    <row r="3018" spans="1:41" ht="15" customHeight="1">
      <c r="A3018" s="514" t="s">
        <v>854</v>
      </c>
      <c r="B3018" s="512" t="s">
        <v>1686</v>
      </c>
      <c r="C3018" s="576" t="s">
        <v>76</v>
      </c>
      <c r="D3018" s="577" t="s">
        <v>76</v>
      </c>
      <c r="E3018" s="568" t="s">
        <v>76</v>
      </c>
      <c r="F3018" s="568" t="s">
        <v>76</v>
      </c>
      <c r="G3018" s="568" t="s">
        <v>76</v>
      </c>
      <c r="H3018" s="568">
        <v>10</v>
      </c>
      <c r="I3018" s="568">
        <v>11.5</v>
      </c>
      <c r="J3018" s="568">
        <v>12.5</v>
      </c>
      <c r="K3018" s="568" t="s">
        <v>3236</v>
      </c>
      <c r="L3018" s="568" t="s">
        <v>76</v>
      </c>
      <c r="M3018" s="568" t="s">
        <v>76</v>
      </c>
      <c r="N3018" s="568" t="s">
        <v>76</v>
      </c>
      <c r="O3018" s="568">
        <v>12.5</v>
      </c>
      <c r="P3018" s="568" t="s">
        <v>76</v>
      </c>
      <c r="Q3018" s="568">
        <v>12.5</v>
      </c>
      <c r="R3018" s="547">
        <v>7.75</v>
      </c>
      <c r="S3018" s="547" t="s">
        <v>76</v>
      </c>
      <c r="T3018" s="547">
        <v>12.5</v>
      </c>
      <c r="U3018" s="547" t="s">
        <v>76</v>
      </c>
      <c r="V3018" s="547">
        <v>12</v>
      </c>
      <c r="W3018" s="547">
        <v>12.5</v>
      </c>
      <c r="X3018" s="547">
        <v>11</v>
      </c>
      <c r="Y3018" s="547" t="s">
        <v>76</v>
      </c>
      <c r="Z3018" s="567" t="s">
        <v>76</v>
      </c>
      <c r="AA3018" s="567" t="s">
        <v>76</v>
      </c>
      <c r="AB3018" s="568">
        <v>12.5</v>
      </c>
      <c r="AC3018" s="567" t="s">
        <v>1342</v>
      </c>
      <c r="AD3018" s="568">
        <v>12.5</v>
      </c>
      <c r="AE3018" s="568" t="s">
        <v>76</v>
      </c>
      <c r="AF3018" s="568">
        <v>11</v>
      </c>
      <c r="AG3018" s="568" t="s">
        <v>76</v>
      </c>
      <c r="AH3018" s="567" t="s">
        <v>3206</v>
      </c>
      <c r="AI3018" s="567" t="s">
        <v>2924</v>
      </c>
      <c r="AJ3018" s="568">
        <v>11</v>
      </c>
      <c r="AK3018" s="568">
        <v>12.5</v>
      </c>
      <c r="AL3018" s="568">
        <v>12.5</v>
      </c>
      <c r="AM3018" s="568" t="s">
        <v>76</v>
      </c>
      <c r="AN3018" s="568">
        <v>10.5</v>
      </c>
      <c r="AO3018" s="568" t="s">
        <v>3233</v>
      </c>
    </row>
    <row r="3019" spans="1:41" ht="15" customHeight="1">
      <c r="A3019" s="2639" t="s">
        <v>388</v>
      </c>
      <c r="B3019" s="2639"/>
      <c r="C3019" s="568"/>
      <c r="D3019" s="568"/>
      <c r="E3019" s="568"/>
      <c r="F3019" s="568"/>
      <c r="G3019" s="568"/>
      <c r="H3019" s="568"/>
      <c r="I3019" s="568"/>
      <c r="J3019" s="568"/>
      <c r="K3019" s="568"/>
      <c r="L3019" s="568"/>
      <c r="M3019" s="568"/>
      <c r="N3019" s="568"/>
      <c r="O3019" s="567" t="s">
        <v>311</v>
      </c>
      <c r="P3019" s="568"/>
      <c r="Q3019" s="567"/>
      <c r="R3019" s="547"/>
      <c r="S3019" s="547"/>
      <c r="T3019" s="547"/>
      <c r="U3019" s="547"/>
      <c r="V3019" s="547"/>
      <c r="W3019" s="547"/>
      <c r="X3019" s="546"/>
      <c r="Y3019" s="547"/>
      <c r="Z3019" s="567"/>
      <c r="AA3019" s="567"/>
      <c r="AB3019" s="568"/>
      <c r="AC3019" s="567"/>
      <c r="AD3019" s="568"/>
      <c r="AE3019" s="568"/>
      <c r="AF3019" s="568"/>
      <c r="AG3019" s="568"/>
      <c r="AH3019" s="567"/>
      <c r="AI3019" s="567"/>
      <c r="AJ3019" s="567"/>
      <c r="AK3019" s="567"/>
      <c r="AL3019" s="567"/>
      <c r="AM3019" s="567"/>
      <c r="AN3019" s="568"/>
      <c r="AO3019" s="568"/>
    </row>
    <row r="3020" spans="1:41" ht="15" customHeight="1">
      <c r="A3020" s="2639" t="s">
        <v>389</v>
      </c>
      <c r="B3020" s="2639"/>
      <c r="C3020" s="568"/>
      <c r="D3020" s="568"/>
      <c r="E3020" s="568"/>
      <c r="F3020" s="568"/>
      <c r="G3020" s="568"/>
      <c r="H3020" s="568"/>
      <c r="I3020" s="568"/>
      <c r="J3020" s="568"/>
      <c r="K3020" s="568"/>
      <c r="L3020" s="568"/>
      <c r="M3020" s="568"/>
      <c r="N3020" s="568"/>
      <c r="O3020" s="567"/>
      <c r="P3020" s="568"/>
      <c r="Q3020" s="567"/>
      <c r="R3020" s="547"/>
      <c r="S3020" s="547"/>
      <c r="T3020" s="547"/>
      <c r="U3020" s="547"/>
      <c r="V3020" s="547"/>
      <c r="W3020" s="547"/>
      <c r="X3020" s="546"/>
      <c r="Y3020" s="547"/>
      <c r="Z3020" s="567"/>
      <c r="AA3020" s="567"/>
      <c r="AB3020" s="568"/>
      <c r="AC3020" s="567"/>
      <c r="AD3020" s="568"/>
      <c r="AE3020" s="568"/>
      <c r="AF3020" s="568"/>
      <c r="AG3020" s="568"/>
      <c r="AH3020" s="567"/>
      <c r="AI3020" s="567"/>
      <c r="AJ3020" s="567"/>
      <c r="AK3020" s="567"/>
      <c r="AL3020" s="567"/>
      <c r="AM3020" s="567"/>
      <c r="AN3020" s="568"/>
      <c r="AO3020" s="568"/>
    </row>
    <row r="3021" spans="1:41" ht="15" customHeight="1">
      <c r="A3021" s="563"/>
      <c r="B3021" s="564" t="s">
        <v>390</v>
      </c>
      <c r="C3021" s="568">
        <v>11.5</v>
      </c>
      <c r="D3021" s="568">
        <v>8</v>
      </c>
      <c r="E3021" s="568">
        <v>10</v>
      </c>
      <c r="F3021" s="568">
        <v>12</v>
      </c>
      <c r="G3021" s="547" t="s">
        <v>1549</v>
      </c>
      <c r="H3021" s="568">
        <v>11.5</v>
      </c>
      <c r="I3021" s="568">
        <v>10</v>
      </c>
      <c r="J3021" s="568" t="s">
        <v>1749</v>
      </c>
      <c r="K3021" s="568">
        <v>13</v>
      </c>
      <c r="L3021" s="568">
        <v>13</v>
      </c>
      <c r="M3021" s="568">
        <v>13</v>
      </c>
      <c r="N3021" s="568">
        <v>13</v>
      </c>
      <c r="O3021" s="568">
        <v>13</v>
      </c>
      <c r="P3021" s="568">
        <v>13</v>
      </c>
      <c r="Q3021" s="568">
        <v>13</v>
      </c>
      <c r="R3021" s="547">
        <v>13</v>
      </c>
      <c r="S3021" s="547">
        <v>13</v>
      </c>
      <c r="T3021" s="547">
        <v>13</v>
      </c>
      <c r="U3021" s="547">
        <v>13</v>
      </c>
      <c r="V3021" s="547">
        <v>13</v>
      </c>
      <c r="W3021" s="547">
        <v>13</v>
      </c>
      <c r="X3021" s="547">
        <v>11</v>
      </c>
      <c r="Y3021" s="547">
        <v>13</v>
      </c>
      <c r="Z3021" s="568">
        <v>13</v>
      </c>
      <c r="AA3021" s="568">
        <v>13</v>
      </c>
      <c r="AB3021" s="568">
        <v>13</v>
      </c>
      <c r="AC3021" s="568">
        <v>13</v>
      </c>
      <c r="AD3021" s="568">
        <v>13</v>
      </c>
      <c r="AE3021" s="568">
        <v>13</v>
      </c>
      <c r="AF3021" s="568">
        <v>13</v>
      </c>
      <c r="AG3021" s="568">
        <v>13</v>
      </c>
      <c r="AH3021" s="568">
        <v>13</v>
      </c>
      <c r="AI3021" s="568">
        <v>13</v>
      </c>
      <c r="AJ3021" s="568">
        <v>13</v>
      </c>
      <c r="AK3021" s="568">
        <v>13</v>
      </c>
      <c r="AL3021" s="568">
        <v>13</v>
      </c>
      <c r="AM3021" s="568">
        <v>13</v>
      </c>
      <c r="AN3021" s="568">
        <v>10</v>
      </c>
      <c r="AO3021" s="568">
        <v>13</v>
      </c>
    </row>
    <row r="3022" spans="1:41" ht="15" customHeight="1">
      <c r="A3022" s="563"/>
      <c r="B3022" s="564" t="s">
        <v>391</v>
      </c>
      <c r="C3022" s="568" t="s">
        <v>76</v>
      </c>
      <c r="D3022" s="568">
        <v>11</v>
      </c>
      <c r="E3022" s="568" t="s">
        <v>76</v>
      </c>
      <c r="F3022" s="568" t="s">
        <v>76</v>
      </c>
      <c r="G3022" s="568" t="s">
        <v>76</v>
      </c>
      <c r="H3022" s="568"/>
      <c r="I3022" s="568" t="s">
        <v>76</v>
      </c>
      <c r="J3022" s="568" t="s">
        <v>76</v>
      </c>
      <c r="K3022" s="568" t="s">
        <v>76</v>
      </c>
      <c r="L3022" s="568" t="s">
        <v>76</v>
      </c>
      <c r="M3022" s="568" t="s">
        <v>76</v>
      </c>
      <c r="N3022" s="568" t="s">
        <v>76</v>
      </c>
      <c r="O3022" s="567" t="s">
        <v>76</v>
      </c>
      <c r="P3022" s="568" t="s">
        <v>76</v>
      </c>
      <c r="Q3022" s="568" t="s">
        <v>76</v>
      </c>
      <c r="R3022" s="547"/>
      <c r="S3022" s="547" t="s">
        <v>76</v>
      </c>
      <c r="T3022" s="547" t="s">
        <v>76</v>
      </c>
      <c r="U3022" s="547" t="s">
        <v>76</v>
      </c>
      <c r="V3022" s="547" t="s">
        <v>76</v>
      </c>
      <c r="W3022" s="547" t="s">
        <v>76</v>
      </c>
      <c r="X3022" s="547">
        <v>13</v>
      </c>
      <c r="Y3022" s="547" t="s">
        <v>76</v>
      </c>
      <c r="Z3022" s="568" t="s">
        <v>76</v>
      </c>
      <c r="AA3022" s="568"/>
      <c r="AB3022" s="568" t="s">
        <v>76</v>
      </c>
      <c r="AC3022" s="568" t="s">
        <v>76</v>
      </c>
      <c r="AD3022" s="568" t="s">
        <v>76</v>
      </c>
      <c r="AE3022" s="568" t="s">
        <v>76</v>
      </c>
      <c r="AF3022" s="568" t="s">
        <v>76</v>
      </c>
      <c r="AG3022" s="568" t="s">
        <v>76</v>
      </c>
      <c r="AH3022" s="568" t="s">
        <v>76</v>
      </c>
      <c r="AI3022" s="568" t="s">
        <v>76</v>
      </c>
      <c r="AJ3022" s="568" t="s">
        <v>76</v>
      </c>
      <c r="AK3022" s="567" t="s">
        <v>76</v>
      </c>
      <c r="AL3022" s="568" t="s">
        <v>76</v>
      </c>
      <c r="AM3022" s="568"/>
      <c r="AN3022" s="568" t="s">
        <v>76</v>
      </c>
      <c r="AO3022" s="568">
        <v>13</v>
      </c>
    </row>
    <row r="3023" spans="1:41" ht="15" customHeight="1">
      <c r="A3023" s="2639" t="s">
        <v>400</v>
      </c>
      <c r="B3023" s="2639"/>
      <c r="C3023" s="568"/>
      <c r="D3023" s="568"/>
      <c r="E3023" s="568"/>
      <c r="F3023" s="568"/>
      <c r="G3023" s="568"/>
      <c r="H3023" s="568"/>
      <c r="I3023" s="568"/>
      <c r="J3023" s="568"/>
      <c r="K3023" s="568"/>
      <c r="L3023" s="568"/>
      <c r="M3023" s="568"/>
      <c r="N3023" s="568"/>
      <c r="O3023" s="567"/>
      <c r="P3023" s="568"/>
      <c r="Q3023" s="567"/>
      <c r="R3023" s="547"/>
      <c r="S3023" s="547"/>
      <c r="T3023" s="547"/>
      <c r="U3023" s="547"/>
      <c r="V3023" s="547"/>
      <c r="W3023" s="547"/>
      <c r="X3023" s="547"/>
      <c r="Y3023" s="547"/>
      <c r="Z3023" s="567"/>
      <c r="AA3023" s="567"/>
      <c r="AB3023" s="568"/>
      <c r="AC3023" s="568"/>
      <c r="AD3023" s="568"/>
      <c r="AE3023" s="568"/>
      <c r="AF3023" s="568"/>
      <c r="AG3023" s="568"/>
      <c r="AH3023" s="567"/>
      <c r="AI3023" s="568"/>
      <c r="AJ3023" s="568"/>
      <c r="AK3023" s="567"/>
      <c r="AL3023" s="568"/>
      <c r="AM3023" s="568"/>
      <c r="AN3023" s="568"/>
      <c r="AO3023" s="568"/>
    </row>
    <row r="3024" spans="1:41" ht="15" customHeight="1">
      <c r="B3024" s="564" t="s">
        <v>390</v>
      </c>
      <c r="C3024" s="568">
        <v>15</v>
      </c>
      <c r="D3024" s="568">
        <v>15.5</v>
      </c>
      <c r="E3024" s="568">
        <v>15</v>
      </c>
      <c r="F3024" s="568">
        <v>15</v>
      </c>
      <c r="G3024" s="568">
        <v>15</v>
      </c>
      <c r="H3024" s="568">
        <v>12.5</v>
      </c>
      <c r="I3024" s="568">
        <v>15</v>
      </c>
      <c r="J3024" s="568" t="s">
        <v>1343</v>
      </c>
      <c r="K3024" s="568">
        <v>16</v>
      </c>
      <c r="L3024" s="568">
        <v>14</v>
      </c>
      <c r="M3024" s="568">
        <v>14</v>
      </c>
      <c r="N3024" s="568">
        <v>14</v>
      </c>
      <c r="O3024" s="568">
        <v>14</v>
      </c>
      <c r="P3024" s="568" t="s">
        <v>2455</v>
      </c>
      <c r="Q3024" s="568">
        <v>14</v>
      </c>
      <c r="R3024" s="547">
        <v>15.5</v>
      </c>
      <c r="S3024" s="547">
        <v>15.5</v>
      </c>
      <c r="T3024" s="547">
        <v>14</v>
      </c>
      <c r="U3024" s="547">
        <v>14</v>
      </c>
      <c r="V3024" s="547">
        <v>15.5</v>
      </c>
      <c r="W3024" s="547">
        <v>14</v>
      </c>
      <c r="X3024" s="547">
        <v>15.5</v>
      </c>
      <c r="Y3024" s="547">
        <v>15.5</v>
      </c>
      <c r="Z3024" s="568">
        <v>14</v>
      </c>
      <c r="AA3024" s="568" t="s">
        <v>1665</v>
      </c>
      <c r="AB3024" s="568">
        <v>14</v>
      </c>
      <c r="AC3024" s="568">
        <v>14</v>
      </c>
      <c r="AD3024" s="568">
        <v>14</v>
      </c>
      <c r="AE3024" s="568">
        <v>14</v>
      </c>
      <c r="AF3024" s="568">
        <v>15.5</v>
      </c>
      <c r="AG3024" s="568">
        <v>15.5</v>
      </c>
      <c r="AH3024" s="568">
        <v>14</v>
      </c>
      <c r="AI3024" s="568">
        <v>12.5</v>
      </c>
      <c r="AJ3024" s="568">
        <v>15.5</v>
      </c>
      <c r="AK3024" s="568">
        <v>14</v>
      </c>
      <c r="AL3024" s="568">
        <v>14.5</v>
      </c>
      <c r="AM3024" s="568">
        <v>14</v>
      </c>
      <c r="AN3024" s="568" t="s">
        <v>1669</v>
      </c>
      <c r="AO3024" s="568">
        <v>11.5</v>
      </c>
    </row>
    <row r="3025" spans="1:41" ht="15" customHeight="1">
      <c r="B3025" s="564" t="s">
        <v>391</v>
      </c>
      <c r="C3025" s="568" t="s">
        <v>76</v>
      </c>
      <c r="D3025" s="568" t="s">
        <v>76</v>
      </c>
      <c r="E3025" s="568" t="s">
        <v>76</v>
      </c>
      <c r="F3025" s="568" t="s">
        <v>76</v>
      </c>
      <c r="G3025" s="568" t="s">
        <v>76</v>
      </c>
      <c r="H3025" s="568" t="s">
        <v>76</v>
      </c>
      <c r="I3025" s="568" t="s">
        <v>76</v>
      </c>
      <c r="J3025" s="568" t="s">
        <v>76</v>
      </c>
      <c r="K3025" s="568" t="s">
        <v>76</v>
      </c>
      <c r="L3025" s="568" t="s">
        <v>76</v>
      </c>
      <c r="M3025" s="568" t="s">
        <v>76</v>
      </c>
      <c r="N3025" s="568" t="s">
        <v>76</v>
      </c>
      <c r="O3025" s="568" t="s">
        <v>76</v>
      </c>
      <c r="P3025" s="567" t="s">
        <v>76</v>
      </c>
      <c r="Q3025" s="567" t="s">
        <v>76</v>
      </c>
      <c r="R3025" s="547"/>
      <c r="S3025" s="547" t="s">
        <v>76</v>
      </c>
      <c r="T3025" s="547" t="s">
        <v>76</v>
      </c>
      <c r="U3025" s="547" t="s">
        <v>76</v>
      </c>
      <c r="V3025" s="547" t="s">
        <v>76</v>
      </c>
      <c r="W3025" s="547" t="s">
        <v>76</v>
      </c>
      <c r="X3025" s="547" t="s">
        <v>76</v>
      </c>
      <c r="Y3025" s="547" t="s">
        <v>76</v>
      </c>
      <c r="Z3025" s="568" t="s">
        <v>76</v>
      </c>
      <c r="AA3025" s="568" t="s">
        <v>76</v>
      </c>
      <c r="AB3025" s="568" t="s">
        <v>76</v>
      </c>
      <c r="AC3025" s="568" t="s">
        <v>76</v>
      </c>
      <c r="AD3025" s="568" t="s">
        <v>76</v>
      </c>
      <c r="AE3025" s="568" t="s">
        <v>76</v>
      </c>
      <c r="AF3025" s="568" t="s">
        <v>76</v>
      </c>
      <c r="AG3025" s="568"/>
      <c r="AH3025" s="568" t="s">
        <v>76</v>
      </c>
      <c r="AI3025" s="568">
        <v>14</v>
      </c>
      <c r="AJ3025" s="568" t="s">
        <v>76</v>
      </c>
      <c r="AK3025" s="567" t="s">
        <v>76</v>
      </c>
      <c r="AL3025" s="568" t="s">
        <v>76</v>
      </c>
      <c r="AM3025" s="568"/>
      <c r="AN3025" s="568" t="s">
        <v>76</v>
      </c>
      <c r="AO3025" s="568">
        <v>14</v>
      </c>
    </row>
    <row r="3026" spans="1:41" ht="15" customHeight="1">
      <c r="A3026" s="2639" t="s">
        <v>47</v>
      </c>
      <c r="B3026" s="2639"/>
      <c r="C3026" s="568"/>
      <c r="D3026" s="568"/>
      <c r="E3026" s="568"/>
      <c r="F3026" s="568"/>
      <c r="G3026" s="568"/>
      <c r="H3026" s="568"/>
      <c r="I3026" s="568"/>
      <c r="J3026" s="568"/>
      <c r="K3026" s="568"/>
      <c r="L3026" s="568"/>
      <c r="M3026" s="568"/>
      <c r="N3026" s="568"/>
      <c r="O3026" s="568"/>
      <c r="P3026" s="567"/>
      <c r="Q3026" s="567"/>
      <c r="R3026" s="547" t="s">
        <v>1285</v>
      </c>
      <c r="S3026" s="547"/>
      <c r="T3026" s="547"/>
      <c r="U3026" s="547"/>
      <c r="V3026" s="547"/>
      <c r="W3026" s="547"/>
      <c r="X3026" s="547"/>
      <c r="Y3026" s="547"/>
      <c r="Z3026" s="568"/>
      <c r="AA3026" s="568"/>
      <c r="AB3026" s="568"/>
      <c r="AC3026" s="568"/>
      <c r="AD3026" s="568"/>
      <c r="AE3026" s="568"/>
      <c r="AF3026" s="568"/>
      <c r="AG3026" s="568"/>
      <c r="AH3026" s="568"/>
      <c r="AI3026" s="568"/>
      <c r="AJ3026" s="568"/>
      <c r="AK3026" s="567"/>
      <c r="AL3026" s="568"/>
      <c r="AM3026" s="568"/>
      <c r="AN3026" s="568"/>
      <c r="AO3026" s="568"/>
    </row>
    <row r="3027" spans="1:41" ht="15" customHeight="1">
      <c r="B3027" s="564" t="s">
        <v>390</v>
      </c>
      <c r="C3027" s="568">
        <v>15</v>
      </c>
      <c r="D3027" s="547">
        <v>15.5</v>
      </c>
      <c r="E3027" s="547">
        <v>13.5</v>
      </c>
      <c r="F3027" s="568">
        <v>15</v>
      </c>
      <c r="G3027" s="547">
        <v>15</v>
      </c>
      <c r="H3027" s="568">
        <v>13</v>
      </c>
      <c r="I3027" s="568">
        <v>15</v>
      </c>
      <c r="J3027" s="568" t="s">
        <v>1538</v>
      </c>
      <c r="K3027" s="568">
        <v>19</v>
      </c>
      <c r="L3027" s="568">
        <v>14</v>
      </c>
      <c r="M3027" s="568">
        <v>16.5</v>
      </c>
      <c r="N3027" s="568">
        <v>15.5</v>
      </c>
      <c r="O3027" s="568">
        <v>14</v>
      </c>
      <c r="P3027" s="568">
        <v>15.5</v>
      </c>
      <c r="Q3027" s="570">
        <v>14</v>
      </c>
      <c r="R3027" s="547">
        <v>16.5</v>
      </c>
      <c r="S3027" s="547">
        <v>15.5</v>
      </c>
      <c r="T3027" s="547" t="s">
        <v>1648</v>
      </c>
      <c r="U3027" s="547">
        <v>16</v>
      </c>
      <c r="V3027" s="547">
        <v>17</v>
      </c>
      <c r="W3027" s="547">
        <v>18.5</v>
      </c>
      <c r="X3027" s="547">
        <v>14.5</v>
      </c>
      <c r="Y3027" s="547">
        <v>15.5</v>
      </c>
      <c r="Z3027" s="568">
        <v>15.5</v>
      </c>
      <c r="AA3027" s="568" t="s">
        <v>2336</v>
      </c>
      <c r="AB3027" s="568">
        <v>14</v>
      </c>
      <c r="AC3027" s="568">
        <v>19.5</v>
      </c>
      <c r="AD3027" s="568">
        <v>16.5</v>
      </c>
      <c r="AE3027" s="568">
        <v>14</v>
      </c>
      <c r="AF3027" s="568">
        <v>14</v>
      </c>
      <c r="AG3027" s="568">
        <v>17</v>
      </c>
      <c r="AH3027" s="568">
        <v>15</v>
      </c>
      <c r="AI3027" s="568">
        <v>19.5</v>
      </c>
      <c r="AJ3027" s="568">
        <v>17</v>
      </c>
      <c r="AK3027" s="568">
        <v>16.5</v>
      </c>
      <c r="AL3027" s="568">
        <v>17.5</v>
      </c>
      <c r="AM3027" s="568" t="s">
        <v>76</v>
      </c>
      <c r="AN3027" s="568" t="s">
        <v>1550</v>
      </c>
      <c r="AO3027" s="568">
        <v>13</v>
      </c>
    </row>
    <row r="3028" spans="1:41" ht="15" customHeight="1">
      <c r="B3028" s="564" t="s">
        <v>391</v>
      </c>
      <c r="C3028" s="568" t="s">
        <v>76</v>
      </c>
      <c r="D3028" s="568" t="s">
        <v>76</v>
      </c>
      <c r="E3028" s="568" t="s">
        <v>76</v>
      </c>
      <c r="F3028" s="568" t="s">
        <v>76</v>
      </c>
      <c r="G3028" s="568" t="s">
        <v>76</v>
      </c>
      <c r="H3028" s="568" t="s">
        <v>76</v>
      </c>
      <c r="I3028" s="568" t="s">
        <v>76</v>
      </c>
      <c r="J3028" s="568" t="s">
        <v>76</v>
      </c>
      <c r="K3028" s="568" t="s">
        <v>76</v>
      </c>
      <c r="L3028" s="568" t="s">
        <v>76</v>
      </c>
      <c r="M3028" s="568" t="s">
        <v>76</v>
      </c>
      <c r="N3028" s="568" t="s">
        <v>76</v>
      </c>
      <c r="O3028" s="568" t="s">
        <v>76</v>
      </c>
      <c r="P3028" s="567" t="s">
        <v>76</v>
      </c>
      <c r="Q3028" s="567" t="s">
        <v>76</v>
      </c>
      <c r="R3028" s="547" t="s">
        <v>76</v>
      </c>
      <c r="S3028" s="547" t="s">
        <v>76</v>
      </c>
      <c r="T3028" s="547" t="s">
        <v>76</v>
      </c>
      <c r="U3028" s="547" t="s">
        <v>76</v>
      </c>
      <c r="V3028" s="547">
        <v>17</v>
      </c>
      <c r="W3028" s="547" t="s">
        <v>76</v>
      </c>
      <c r="X3028" s="547" t="s">
        <v>76</v>
      </c>
      <c r="Y3028" s="547" t="s">
        <v>76</v>
      </c>
      <c r="Z3028" s="568" t="s">
        <v>76</v>
      </c>
      <c r="AA3028" s="568" t="s">
        <v>76</v>
      </c>
      <c r="AB3028" s="568" t="s">
        <v>76</v>
      </c>
      <c r="AC3028" s="568">
        <v>22.5</v>
      </c>
      <c r="AD3028" s="568" t="s">
        <v>76</v>
      </c>
      <c r="AE3028" s="568" t="s">
        <v>76</v>
      </c>
      <c r="AF3028" s="568" t="s">
        <v>76</v>
      </c>
      <c r="AG3028" s="568" t="s">
        <v>76</v>
      </c>
      <c r="AH3028" s="568" t="s">
        <v>76</v>
      </c>
      <c r="AI3028" s="568" t="s">
        <v>76</v>
      </c>
      <c r="AJ3028" s="568" t="s">
        <v>76</v>
      </c>
      <c r="AK3028" s="567" t="s">
        <v>76</v>
      </c>
      <c r="AL3028" s="568" t="s">
        <v>76</v>
      </c>
      <c r="AM3028" s="568" t="s">
        <v>76</v>
      </c>
      <c r="AN3028" s="568" t="s">
        <v>76</v>
      </c>
      <c r="AO3028" s="568">
        <v>16</v>
      </c>
    </row>
    <row r="3029" spans="1:41" ht="15" customHeight="1">
      <c r="A3029" s="2639" t="s">
        <v>407</v>
      </c>
      <c r="B3029" s="2639"/>
      <c r="C3029" s="568"/>
      <c r="D3029" s="568"/>
      <c r="E3029" s="568"/>
      <c r="F3029" s="568"/>
      <c r="G3029" s="568"/>
      <c r="H3029" s="568"/>
      <c r="I3029" s="568"/>
      <c r="J3029" s="568"/>
      <c r="K3029" s="568"/>
      <c r="L3029" s="568"/>
      <c r="M3029" s="568"/>
      <c r="N3029" s="568"/>
      <c r="O3029" s="568"/>
      <c r="P3029" s="567"/>
      <c r="Q3029" s="567"/>
      <c r="R3029" s="547"/>
      <c r="S3029" s="547"/>
      <c r="T3029" s="547"/>
      <c r="U3029" s="547"/>
      <c r="V3029" s="547"/>
      <c r="W3029" s="547"/>
      <c r="X3029" s="547"/>
      <c r="Y3029" s="547"/>
      <c r="Z3029" s="567"/>
      <c r="AA3029" s="567"/>
      <c r="AB3029" s="568"/>
      <c r="AC3029" s="571"/>
      <c r="AD3029" s="568"/>
      <c r="AE3029" s="568"/>
      <c r="AF3029" s="568"/>
      <c r="AG3029" s="568"/>
      <c r="AH3029" s="568"/>
      <c r="AI3029" s="568"/>
      <c r="AJ3029" s="568"/>
      <c r="AK3029" s="567"/>
      <c r="AL3029" s="568"/>
      <c r="AM3029" s="568"/>
      <c r="AN3029" s="568"/>
      <c r="AO3029" s="568"/>
    </row>
    <row r="3030" spans="1:41" s="581" customFormat="1" ht="15" customHeight="1">
      <c r="A3030" s="565" t="s">
        <v>856</v>
      </c>
      <c r="B3030" s="580" t="s">
        <v>1258</v>
      </c>
      <c r="C3030" s="547"/>
      <c r="D3030" s="547"/>
      <c r="E3030" s="547"/>
      <c r="F3030" s="547"/>
      <c r="G3030" s="547"/>
      <c r="H3030" s="547"/>
      <c r="I3030" s="547"/>
      <c r="J3030" s="547"/>
      <c r="K3030" s="547"/>
      <c r="L3030" s="547"/>
      <c r="M3030" s="547"/>
      <c r="N3030" s="547"/>
      <c r="O3030" s="547"/>
      <c r="P3030" s="546"/>
      <c r="Q3030" s="546"/>
      <c r="R3030" s="547"/>
      <c r="S3030" s="547"/>
      <c r="T3030" s="547"/>
      <c r="U3030" s="547"/>
      <c r="V3030" s="547"/>
      <c r="W3030" s="547"/>
      <c r="X3030" s="547"/>
      <c r="Y3030" s="547"/>
      <c r="Z3030" s="546"/>
      <c r="AA3030" s="546"/>
      <c r="AB3030" s="547"/>
      <c r="AC3030" s="547"/>
      <c r="AD3030" s="547"/>
      <c r="AE3030" s="547"/>
      <c r="AF3030" s="547"/>
      <c r="AG3030" s="547"/>
      <c r="AH3030" s="547"/>
      <c r="AI3030" s="547"/>
      <c r="AJ3030" s="547"/>
      <c r="AK3030" s="546"/>
      <c r="AL3030" s="547"/>
      <c r="AM3030" s="547"/>
      <c r="AN3030" s="547"/>
      <c r="AO3030" s="547"/>
    </row>
    <row r="3031" spans="1:41" ht="15" customHeight="1">
      <c r="A3031" s="565"/>
      <c r="B3031" s="564" t="s">
        <v>401</v>
      </c>
      <c r="C3031" s="547" t="s">
        <v>1840</v>
      </c>
      <c r="D3031" s="568">
        <v>16</v>
      </c>
      <c r="E3031" s="547">
        <v>15.5</v>
      </c>
      <c r="F3031" s="568">
        <v>16</v>
      </c>
      <c r="G3031" s="568">
        <v>15.5</v>
      </c>
      <c r="H3031" s="568">
        <v>13.5</v>
      </c>
      <c r="I3031" s="568">
        <v>16</v>
      </c>
      <c r="J3031" s="568" t="s">
        <v>1668</v>
      </c>
      <c r="K3031" s="568">
        <v>16</v>
      </c>
      <c r="L3031" s="568">
        <v>14</v>
      </c>
      <c r="M3031" s="568">
        <v>14</v>
      </c>
      <c r="N3031" s="568">
        <v>15.5</v>
      </c>
      <c r="O3031" s="568">
        <v>14</v>
      </c>
      <c r="P3031" s="568" t="s">
        <v>2455</v>
      </c>
      <c r="Q3031" s="568">
        <v>14</v>
      </c>
      <c r="R3031" s="547">
        <v>15.5</v>
      </c>
      <c r="S3031" s="547">
        <v>15.5</v>
      </c>
      <c r="T3031" s="547">
        <v>14</v>
      </c>
      <c r="U3031" s="547">
        <v>14</v>
      </c>
      <c r="V3031" s="547">
        <v>15.5</v>
      </c>
      <c r="W3031" s="547">
        <v>14</v>
      </c>
      <c r="X3031" s="547">
        <v>15.5</v>
      </c>
      <c r="Y3031" s="547">
        <v>15.5</v>
      </c>
      <c r="Z3031" s="568">
        <v>14</v>
      </c>
      <c r="AA3031" s="579" t="s">
        <v>1668</v>
      </c>
      <c r="AB3031" s="568">
        <v>14</v>
      </c>
      <c r="AC3031" s="568">
        <v>14</v>
      </c>
      <c r="AD3031" s="568">
        <v>14</v>
      </c>
      <c r="AE3031" s="568">
        <v>14</v>
      </c>
      <c r="AF3031" s="568">
        <v>14</v>
      </c>
      <c r="AG3031" s="568">
        <v>15.5</v>
      </c>
      <c r="AH3031" s="568">
        <v>14</v>
      </c>
      <c r="AI3031" s="568">
        <v>12.5</v>
      </c>
      <c r="AJ3031" s="568">
        <v>15.5</v>
      </c>
      <c r="AK3031" s="568">
        <v>14</v>
      </c>
      <c r="AL3031" s="568">
        <v>15.5</v>
      </c>
      <c r="AM3031" s="568">
        <v>14</v>
      </c>
      <c r="AN3031" s="568">
        <v>13</v>
      </c>
      <c r="AO3031" s="568">
        <v>11.5</v>
      </c>
    </row>
    <row r="3032" spans="1:41" ht="15" customHeight="1">
      <c r="A3032" s="565"/>
      <c r="B3032" s="564" t="s">
        <v>402</v>
      </c>
      <c r="C3032" s="568" t="s">
        <v>76</v>
      </c>
      <c r="D3032" s="568" t="s">
        <v>76</v>
      </c>
      <c r="E3032" s="568" t="s">
        <v>76</v>
      </c>
      <c r="F3032" s="568" t="s">
        <v>76</v>
      </c>
      <c r="G3032" s="568" t="s">
        <v>76</v>
      </c>
      <c r="H3032" s="568" t="s">
        <v>76</v>
      </c>
      <c r="I3032" s="568" t="s">
        <v>76</v>
      </c>
      <c r="J3032" s="568" t="s">
        <v>76</v>
      </c>
      <c r="K3032" s="568" t="s">
        <v>76</v>
      </c>
      <c r="L3032" s="568"/>
      <c r="M3032" s="568" t="s">
        <v>76</v>
      </c>
      <c r="N3032" s="568" t="s">
        <v>76</v>
      </c>
      <c r="O3032" s="568" t="s">
        <v>76</v>
      </c>
      <c r="P3032" s="567" t="s">
        <v>76</v>
      </c>
      <c r="Q3032" s="567" t="s">
        <v>76</v>
      </c>
      <c r="R3032" s="547" t="s">
        <v>76</v>
      </c>
      <c r="S3032" s="547" t="s">
        <v>76</v>
      </c>
      <c r="T3032" s="547" t="s">
        <v>76</v>
      </c>
      <c r="U3032" s="547" t="s">
        <v>76</v>
      </c>
      <c r="V3032" s="547" t="s">
        <v>76</v>
      </c>
      <c r="W3032" s="547" t="s">
        <v>76</v>
      </c>
      <c r="X3032" s="547" t="s">
        <v>76</v>
      </c>
      <c r="Y3032" s="547" t="s">
        <v>76</v>
      </c>
      <c r="Z3032" s="568" t="s">
        <v>76</v>
      </c>
      <c r="AA3032" s="568" t="s">
        <v>76</v>
      </c>
      <c r="AB3032" s="567" t="s">
        <v>76</v>
      </c>
      <c r="AC3032" s="568" t="s">
        <v>76</v>
      </c>
      <c r="AD3032" s="568" t="s">
        <v>76</v>
      </c>
      <c r="AE3032" s="568" t="s">
        <v>76</v>
      </c>
      <c r="AF3032" s="568" t="s">
        <v>76</v>
      </c>
      <c r="AG3032" s="568" t="s">
        <v>76</v>
      </c>
      <c r="AH3032" s="568" t="s">
        <v>76</v>
      </c>
      <c r="AI3032" s="568">
        <v>14</v>
      </c>
      <c r="AJ3032" s="568" t="s">
        <v>76</v>
      </c>
      <c r="AK3032" s="567" t="s">
        <v>76</v>
      </c>
      <c r="AL3032" s="568" t="s">
        <v>76</v>
      </c>
      <c r="AM3032" s="568">
        <v>14</v>
      </c>
      <c r="AN3032" s="568" t="s">
        <v>76</v>
      </c>
      <c r="AO3032" s="568">
        <v>14</v>
      </c>
    </row>
    <row r="3033" spans="1:41" ht="15" customHeight="1">
      <c r="A3033" s="565" t="s">
        <v>1085</v>
      </c>
      <c r="B3033" s="701" t="s">
        <v>1259</v>
      </c>
      <c r="C3033" s="568"/>
      <c r="D3033" s="568"/>
      <c r="E3033" s="568"/>
      <c r="F3033" s="568"/>
      <c r="G3033" s="568"/>
      <c r="H3033" s="568"/>
      <c r="I3033" s="568"/>
      <c r="J3033" s="568"/>
      <c r="K3033" s="568"/>
      <c r="L3033" s="568"/>
      <c r="M3033" s="568"/>
      <c r="N3033" s="568"/>
      <c r="O3033" s="568"/>
      <c r="P3033" s="567"/>
      <c r="Q3033" s="567"/>
      <c r="R3033" s="547"/>
      <c r="S3033" s="547"/>
      <c r="T3033" s="547"/>
      <c r="U3033" s="547"/>
      <c r="V3033" s="547"/>
      <c r="W3033" s="547"/>
      <c r="X3033" s="547"/>
      <c r="Y3033" s="547"/>
      <c r="Z3033" s="568"/>
      <c r="AA3033" s="568"/>
      <c r="AB3033" s="567"/>
      <c r="AC3033" s="568"/>
      <c r="AD3033" s="568"/>
      <c r="AE3033" s="568"/>
      <c r="AF3033" s="568"/>
      <c r="AG3033" s="568"/>
      <c r="AH3033" s="568"/>
      <c r="AI3033" s="568"/>
      <c r="AJ3033" s="568"/>
      <c r="AK3033" s="567"/>
      <c r="AL3033" s="568"/>
      <c r="AM3033" s="568"/>
      <c r="AN3033" s="568"/>
      <c r="AO3033" s="568"/>
    </row>
    <row r="3034" spans="1:41" ht="15" customHeight="1">
      <c r="B3034" s="564" t="s">
        <v>401</v>
      </c>
      <c r="C3034" s="547" t="s">
        <v>1840</v>
      </c>
      <c r="D3034" s="568">
        <v>16</v>
      </c>
      <c r="E3034" s="568">
        <v>15.5</v>
      </c>
      <c r="F3034" s="568">
        <v>16</v>
      </c>
      <c r="G3034" s="568">
        <v>15.5</v>
      </c>
      <c r="H3034" s="568">
        <v>13.5</v>
      </c>
      <c r="I3034" s="568">
        <v>16</v>
      </c>
      <c r="J3034" s="568" t="s">
        <v>1665</v>
      </c>
      <c r="K3034" s="568">
        <v>17.5</v>
      </c>
      <c r="L3034" s="568">
        <v>16.5</v>
      </c>
      <c r="M3034" s="568">
        <v>16.5</v>
      </c>
      <c r="N3034" s="568">
        <v>15.5</v>
      </c>
      <c r="O3034" s="568">
        <v>14</v>
      </c>
      <c r="P3034" s="568">
        <v>15.5</v>
      </c>
      <c r="Q3034" s="568">
        <v>14</v>
      </c>
      <c r="R3034" s="547">
        <v>16.5</v>
      </c>
      <c r="S3034" s="547">
        <v>15.5</v>
      </c>
      <c r="T3034" s="547" t="s">
        <v>1648</v>
      </c>
      <c r="U3034" s="547" t="s">
        <v>76</v>
      </c>
      <c r="V3034" s="547">
        <v>17</v>
      </c>
      <c r="W3034" s="547">
        <v>14</v>
      </c>
      <c r="X3034" s="547">
        <v>15.5</v>
      </c>
      <c r="Y3034" s="547">
        <v>15.5</v>
      </c>
      <c r="Z3034" s="568">
        <v>15.5</v>
      </c>
      <c r="AA3034" s="568" t="s">
        <v>1666</v>
      </c>
      <c r="AB3034" s="568">
        <v>14</v>
      </c>
      <c r="AC3034" s="568">
        <v>19.5</v>
      </c>
      <c r="AD3034" s="568">
        <v>15.5</v>
      </c>
      <c r="AE3034" s="568">
        <v>14</v>
      </c>
      <c r="AF3034" s="568">
        <v>14</v>
      </c>
      <c r="AG3034" s="568">
        <v>17.5</v>
      </c>
      <c r="AH3034" s="568">
        <v>15</v>
      </c>
      <c r="AI3034" s="568">
        <v>18</v>
      </c>
      <c r="AJ3034" s="568">
        <v>15.5</v>
      </c>
      <c r="AK3034" s="568">
        <v>15.5</v>
      </c>
      <c r="AL3034" s="568">
        <v>17.5</v>
      </c>
      <c r="AM3034" s="568" t="s">
        <v>76</v>
      </c>
      <c r="AN3034" s="568" t="s">
        <v>1868</v>
      </c>
      <c r="AO3034" s="568">
        <v>13</v>
      </c>
    </row>
    <row r="3035" spans="1:41" ht="15" customHeight="1">
      <c r="B3035" s="564" t="s">
        <v>402</v>
      </c>
      <c r="C3035" s="568" t="s">
        <v>76</v>
      </c>
      <c r="D3035" s="568" t="s">
        <v>76</v>
      </c>
      <c r="E3035" s="568" t="s">
        <v>76</v>
      </c>
      <c r="F3035" s="568" t="s">
        <v>76</v>
      </c>
      <c r="G3035" s="568" t="s">
        <v>76</v>
      </c>
      <c r="H3035" s="568" t="s">
        <v>76</v>
      </c>
      <c r="I3035" s="568" t="s">
        <v>76</v>
      </c>
      <c r="J3035" s="568" t="s">
        <v>76</v>
      </c>
      <c r="K3035" s="568" t="s">
        <v>76</v>
      </c>
      <c r="L3035" s="568" t="s">
        <v>76</v>
      </c>
      <c r="M3035" s="568" t="s">
        <v>76</v>
      </c>
      <c r="N3035" s="568" t="s">
        <v>76</v>
      </c>
      <c r="O3035" s="568" t="s">
        <v>76</v>
      </c>
      <c r="P3035" s="568" t="s">
        <v>76</v>
      </c>
      <c r="Q3035" s="568" t="s">
        <v>76</v>
      </c>
      <c r="R3035" s="547" t="s">
        <v>76</v>
      </c>
      <c r="S3035" s="547" t="s">
        <v>76</v>
      </c>
      <c r="T3035" s="547" t="s">
        <v>76</v>
      </c>
      <c r="U3035" s="547" t="s">
        <v>76</v>
      </c>
      <c r="V3035" s="547">
        <v>17</v>
      </c>
      <c r="W3035" s="547" t="s">
        <v>76</v>
      </c>
      <c r="X3035" s="547" t="s">
        <v>76</v>
      </c>
      <c r="Y3035" s="547" t="s">
        <v>76</v>
      </c>
      <c r="Z3035" s="568" t="s">
        <v>76</v>
      </c>
      <c r="AA3035" s="568" t="s">
        <v>76</v>
      </c>
      <c r="AB3035" s="568" t="s">
        <v>76</v>
      </c>
      <c r="AC3035" s="568">
        <v>22.5</v>
      </c>
      <c r="AD3035" s="568" t="s">
        <v>76</v>
      </c>
      <c r="AE3035" s="568" t="s">
        <v>76</v>
      </c>
      <c r="AF3035" s="568" t="s">
        <v>76</v>
      </c>
      <c r="AG3035" s="568" t="s">
        <v>76</v>
      </c>
      <c r="AH3035" s="568" t="s">
        <v>76</v>
      </c>
      <c r="AI3035" s="568" t="s">
        <v>76</v>
      </c>
      <c r="AJ3035" s="568" t="s">
        <v>76</v>
      </c>
      <c r="AK3035" s="568" t="s">
        <v>76</v>
      </c>
      <c r="AL3035" s="568" t="s">
        <v>76</v>
      </c>
      <c r="AM3035" s="568" t="s">
        <v>76</v>
      </c>
      <c r="AN3035" s="568" t="s">
        <v>76</v>
      </c>
      <c r="AO3035" s="568">
        <v>16</v>
      </c>
    </row>
    <row r="3036" spans="1:41" ht="15" customHeight="1">
      <c r="A3036" s="2639" t="s">
        <v>211</v>
      </c>
      <c r="B3036" s="2639"/>
      <c r="C3036" s="568">
        <v>7</v>
      </c>
      <c r="D3036" s="568">
        <v>7</v>
      </c>
      <c r="E3036" s="568">
        <v>7</v>
      </c>
      <c r="F3036" s="568">
        <v>7</v>
      </c>
      <c r="G3036" s="568">
        <v>7</v>
      </c>
      <c r="H3036" s="568">
        <v>7</v>
      </c>
      <c r="I3036" s="568">
        <v>7</v>
      </c>
      <c r="J3036" s="568">
        <v>7</v>
      </c>
      <c r="K3036" s="568">
        <v>7</v>
      </c>
      <c r="L3036" s="568">
        <v>7</v>
      </c>
      <c r="M3036" s="568">
        <v>7</v>
      </c>
      <c r="N3036" s="568">
        <v>7</v>
      </c>
      <c r="O3036" s="568">
        <v>7</v>
      </c>
      <c r="P3036" s="568">
        <v>7</v>
      </c>
      <c r="Q3036" s="568">
        <v>7</v>
      </c>
      <c r="R3036" s="547">
        <v>7</v>
      </c>
      <c r="S3036" s="547">
        <v>7</v>
      </c>
      <c r="T3036" s="547">
        <v>7</v>
      </c>
      <c r="U3036" s="547">
        <v>7</v>
      </c>
      <c r="V3036" s="547">
        <v>7</v>
      </c>
      <c r="W3036" s="547">
        <v>7</v>
      </c>
      <c r="X3036" s="547">
        <v>7</v>
      </c>
      <c r="Y3036" s="547">
        <v>7</v>
      </c>
      <c r="Z3036" s="568">
        <v>7</v>
      </c>
      <c r="AA3036" s="568">
        <v>7</v>
      </c>
      <c r="AB3036" s="568">
        <v>7</v>
      </c>
      <c r="AC3036" s="568">
        <v>7</v>
      </c>
      <c r="AD3036" s="568">
        <v>7</v>
      </c>
      <c r="AE3036" s="568">
        <v>7</v>
      </c>
      <c r="AF3036" s="568">
        <v>7</v>
      </c>
      <c r="AG3036" s="568">
        <v>7</v>
      </c>
      <c r="AH3036" s="568">
        <v>7</v>
      </c>
      <c r="AI3036" s="568">
        <v>7</v>
      </c>
      <c r="AJ3036" s="568">
        <v>7</v>
      </c>
      <c r="AK3036" s="568">
        <v>7</v>
      </c>
      <c r="AL3036" s="568">
        <v>7</v>
      </c>
      <c r="AM3036" s="568" t="s">
        <v>76</v>
      </c>
      <c r="AN3036" s="568">
        <v>7</v>
      </c>
      <c r="AO3036" s="568" t="s">
        <v>76</v>
      </c>
    </row>
    <row r="3037" spans="1:41" ht="15" customHeight="1">
      <c r="A3037" s="2639" t="s">
        <v>408</v>
      </c>
      <c r="B3037" s="2639"/>
      <c r="C3037" s="568"/>
      <c r="D3037" s="568"/>
      <c r="E3037" s="568"/>
      <c r="F3037" s="568"/>
      <c r="G3037" s="568"/>
      <c r="H3037" s="568"/>
      <c r="I3037" s="568"/>
      <c r="J3037" s="568"/>
      <c r="K3037" s="568"/>
      <c r="L3037" s="568"/>
      <c r="M3037" s="568"/>
      <c r="N3037" s="568"/>
      <c r="O3037" s="568"/>
      <c r="P3037" s="567"/>
      <c r="Q3037" s="567"/>
      <c r="R3037" s="547"/>
      <c r="S3037" s="547"/>
      <c r="T3037" s="547"/>
      <c r="U3037" s="547"/>
      <c r="V3037" s="547"/>
      <c r="W3037" s="546"/>
      <c r="X3037" s="546"/>
      <c r="Y3037" s="547"/>
      <c r="Z3037" s="567"/>
      <c r="AA3037" s="567"/>
      <c r="AB3037" s="567"/>
      <c r="AC3037" s="567"/>
      <c r="AD3037" s="568"/>
      <c r="AE3037" s="568"/>
      <c r="AF3037" s="568"/>
      <c r="AG3037" s="568"/>
      <c r="AH3037" s="568"/>
      <c r="AI3037" s="568"/>
      <c r="AJ3037" s="568"/>
      <c r="AK3037" s="567"/>
      <c r="AL3037" s="568"/>
      <c r="AM3037" s="568"/>
      <c r="AN3037" s="568"/>
      <c r="AO3037" s="568"/>
    </row>
    <row r="3038" spans="1:41" ht="15" customHeight="1">
      <c r="B3038" s="564" t="s">
        <v>390</v>
      </c>
      <c r="C3038" s="568">
        <v>14</v>
      </c>
      <c r="D3038" s="568">
        <v>16</v>
      </c>
      <c r="E3038" s="547">
        <v>15.5</v>
      </c>
      <c r="F3038" s="568">
        <v>16</v>
      </c>
      <c r="G3038" s="568">
        <v>15</v>
      </c>
      <c r="H3038" s="568">
        <v>14</v>
      </c>
      <c r="I3038" s="568">
        <v>16</v>
      </c>
      <c r="J3038" s="568" t="s">
        <v>1668</v>
      </c>
      <c r="K3038" s="568">
        <v>17</v>
      </c>
      <c r="L3038" s="568" t="s">
        <v>2528</v>
      </c>
      <c r="M3038" s="568">
        <v>15.5</v>
      </c>
      <c r="N3038" s="568">
        <v>17.5</v>
      </c>
      <c r="O3038" s="568">
        <v>16.5</v>
      </c>
      <c r="P3038" s="568" t="s">
        <v>2455</v>
      </c>
      <c r="Q3038" s="568">
        <v>15</v>
      </c>
      <c r="R3038" s="547">
        <v>15.5</v>
      </c>
      <c r="S3038" s="547">
        <v>16.5</v>
      </c>
      <c r="T3038" s="547" t="s">
        <v>1842</v>
      </c>
      <c r="U3038" s="547">
        <v>15.5</v>
      </c>
      <c r="V3038" s="547">
        <v>17</v>
      </c>
      <c r="W3038" s="547">
        <v>16.5</v>
      </c>
      <c r="X3038" s="547">
        <v>15.5</v>
      </c>
      <c r="Y3038" s="547">
        <v>15.5</v>
      </c>
      <c r="Z3038" s="568">
        <v>15</v>
      </c>
      <c r="AA3038" s="568" t="s">
        <v>1909</v>
      </c>
      <c r="AB3038" s="568">
        <v>16.5</v>
      </c>
      <c r="AC3038" s="568">
        <v>12.5</v>
      </c>
      <c r="AD3038" s="568">
        <v>14</v>
      </c>
      <c r="AE3038" s="568">
        <v>16.5</v>
      </c>
      <c r="AF3038" s="568">
        <v>15.5</v>
      </c>
      <c r="AG3038" s="568">
        <v>18</v>
      </c>
      <c r="AH3038" s="568">
        <v>14.5</v>
      </c>
      <c r="AI3038" s="568">
        <v>12.5</v>
      </c>
      <c r="AJ3038" s="568">
        <v>17</v>
      </c>
      <c r="AK3038" s="568">
        <v>14</v>
      </c>
      <c r="AL3038" s="568">
        <v>18</v>
      </c>
      <c r="AM3038" s="568">
        <v>14</v>
      </c>
      <c r="AN3038" s="568" t="s">
        <v>1863</v>
      </c>
      <c r="AO3038" s="568">
        <v>11.5</v>
      </c>
    </row>
    <row r="3039" spans="1:41" ht="15" customHeight="1">
      <c r="B3039" s="564" t="s">
        <v>391</v>
      </c>
      <c r="C3039" s="568" t="s">
        <v>76</v>
      </c>
      <c r="D3039" s="568" t="s">
        <v>76</v>
      </c>
      <c r="E3039" s="568" t="s">
        <v>76</v>
      </c>
      <c r="F3039" s="568" t="s">
        <v>76</v>
      </c>
      <c r="G3039" s="568" t="s">
        <v>76</v>
      </c>
      <c r="H3039" s="568" t="s">
        <v>76</v>
      </c>
      <c r="I3039" s="568" t="s">
        <v>76</v>
      </c>
      <c r="J3039" s="568" t="s">
        <v>76</v>
      </c>
      <c r="K3039" s="568">
        <v>18</v>
      </c>
      <c r="L3039" s="568" t="s">
        <v>76</v>
      </c>
      <c r="M3039" s="568">
        <v>16.5</v>
      </c>
      <c r="N3039" s="568" t="s">
        <v>76</v>
      </c>
      <c r="O3039" s="568" t="s">
        <v>76</v>
      </c>
      <c r="P3039" s="567" t="s">
        <v>76</v>
      </c>
      <c r="Q3039" s="567" t="s">
        <v>76</v>
      </c>
      <c r="R3039" s="547"/>
      <c r="S3039" s="547" t="s">
        <v>76</v>
      </c>
      <c r="T3039" s="547" t="s">
        <v>76</v>
      </c>
      <c r="U3039" s="547">
        <v>16.5</v>
      </c>
      <c r="V3039" s="547" t="s">
        <v>76</v>
      </c>
      <c r="W3039" s="546" t="s">
        <v>76</v>
      </c>
      <c r="X3039" s="546" t="s">
        <v>76</v>
      </c>
      <c r="Y3039" s="546" t="s">
        <v>76</v>
      </c>
      <c r="Z3039" s="568" t="s">
        <v>76</v>
      </c>
      <c r="AA3039" s="568" t="s">
        <v>76</v>
      </c>
      <c r="AB3039" s="567" t="s">
        <v>76</v>
      </c>
      <c r="AC3039" s="568">
        <v>15.5</v>
      </c>
      <c r="AD3039" s="568" t="s">
        <v>76</v>
      </c>
      <c r="AE3039" s="568" t="s">
        <v>76</v>
      </c>
      <c r="AF3039" s="568" t="s">
        <v>76</v>
      </c>
      <c r="AG3039" s="568" t="s">
        <v>76</v>
      </c>
      <c r="AH3039" s="568" t="s">
        <v>76</v>
      </c>
      <c r="AI3039" s="568">
        <v>14</v>
      </c>
      <c r="AJ3039" s="568" t="s">
        <v>76</v>
      </c>
      <c r="AK3039" s="567" t="s">
        <v>76</v>
      </c>
      <c r="AL3039" s="568" t="s">
        <v>76</v>
      </c>
      <c r="AM3039" s="568">
        <v>14</v>
      </c>
      <c r="AN3039" s="568" t="s">
        <v>76</v>
      </c>
      <c r="AO3039" s="568">
        <v>14</v>
      </c>
    </row>
    <row r="3040" spans="1:41" ht="15" customHeight="1">
      <c r="A3040" s="2639" t="s">
        <v>409</v>
      </c>
      <c r="B3040" s="2639"/>
      <c r="C3040" s="568"/>
      <c r="D3040" s="568"/>
      <c r="E3040" s="568"/>
      <c r="F3040" s="568"/>
      <c r="G3040" s="568"/>
      <c r="H3040" s="568"/>
      <c r="I3040" s="568"/>
      <c r="J3040" s="568"/>
      <c r="K3040" s="568"/>
      <c r="L3040" s="568"/>
      <c r="M3040" s="568"/>
      <c r="N3040" s="568"/>
      <c r="O3040" s="568"/>
      <c r="P3040" s="567"/>
      <c r="Q3040" s="567"/>
      <c r="R3040" s="547"/>
      <c r="S3040" s="547"/>
      <c r="T3040" s="547"/>
      <c r="U3040" s="547"/>
      <c r="V3040" s="547"/>
      <c r="W3040" s="546"/>
      <c r="X3040" s="546"/>
      <c r="Y3040" s="546"/>
      <c r="Z3040" s="568"/>
      <c r="AA3040" s="568"/>
      <c r="AB3040" s="567"/>
      <c r="AC3040" s="568"/>
      <c r="AD3040" s="568"/>
      <c r="AE3040" s="568"/>
      <c r="AF3040" s="568"/>
      <c r="AG3040" s="568"/>
      <c r="AH3040" s="568"/>
      <c r="AI3040" s="568"/>
      <c r="AJ3040" s="568"/>
      <c r="AK3040" s="567" t="s">
        <v>1285</v>
      </c>
      <c r="AL3040" s="568"/>
      <c r="AM3040" s="568"/>
      <c r="AN3040" s="568"/>
      <c r="AO3040" s="568"/>
    </row>
    <row r="3041" spans="1:41" ht="15" customHeight="1">
      <c r="B3041" s="564" t="s">
        <v>390</v>
      </c>
      <c r="C3041" s="568">
        <v>16</v>
      </c>
      <c r="D3041" s="568">
        <v>16</v>
      </c>
      <c r="E3041" s="568">
        <v>15.5</v>
      </c>
      <c r="F3041" s="568">
        <v>16</v>
      </c>
      <c r="G3041" s="568" t="s">
        <v>76</v>
      </c>
      <c r="H3041" s="568" t="s">
        <v>76</v>
      </c>
      <c r="I3041" s="568">
        <v>17</v>
      </c>
      <c r="J3041" s="568">
        <v>17</v>
      </c>
      <c r="K3041" s="568">
        <v>17</v>
      </c>
      <c r="L3041" s="568">
        <v>16.5</v>
      </c>
      <c r="M3041" s="568">
        <v>16.5</v>
      </c>
      <c r="N3041" s="568">
        <v>18</v>
      </c>
      <c r="O3041" s="568">
        <v>16.5</v>
      </c>
      <c r="P3041" s="568">
        <v>16.5</v>
      </c>
      <c r="Q3041" s="568" t="s">
        <v>1614</v>
      </c>
      <c r="R3041" s="547">
        <v>16</v>
      </c>
      <c r="S3041" s="547">
        <v>15.5</v>
      </c>
      <c r="T3041" s="547" t="s">
        <v>1843</v>
      </c>
      <c r="U3041" s="547">
        <v>16.5</v>
      </c>
      <c r="V3041" s="547">
        <v>18</v>
      </c>
      <c r="W3041" s="547">
        <v>16.5</v>
      </c>
      <c r="X3041" s="547">
        <v>16</v>
      </c>
      <c r="Y3041" s="547">
        <v>15</v>
      </c>
      <c r="Z3041" s="568">
        <v>15</v>
      </c>
      <c r="AA3041" s="568" t="s">
        <v>1666</v>
      </c>
      <c r="AB3041" s="568">
        <v>16</v>
      </c>
      <c r="AC3041" s="568">
        <v>12.5</v>
      </c>
      <c r="AD3041" s="568">
        <v>14.5</v>
      </c>
      <c r="AE3041" s="568">
        <v>14.5</v>
      </c>
      <c r="AF3041" s="568">
        <v>15.5</v>
      </c>
      <c r="AG3041" s="568">
        <v>16.5</v>
      </c>
      <c r="AH3041" s="568">
        <v>14</v>
      </c>
      <c r="AI3041" s="568">
        <v>17</v>
      </c>
      <c r="AJ3041" s="568">
        <v>15.5</v>
      </c>
      <c r="AK3041" s="568" t="s">
        <v>76</v>
      </c>
      <c r="AL3041" s="568" t="s">
        <v>76</v>
      </c>
      <c r="AM3041" s="568" t="s">
        <v>76</v>
      </c>
      <c r="AN3041" s="568">
        <v>12.5</v>
      </c>
      <c r="AO3041" s="568">
        <v>12</v>
      </c>
    </row>
    <row r="3042" spans="1:41" ht="15" customHeight="1">
      <c r="B3042" s="564" t="s">
        <v>391</v>
      </c>
      <c r="C3042" s="568" t="s">
        <v>76</v>
      </c>
      <c r="D3042" s="568" t="s">
        <v>76</v>
      </c>
      <c r="E3042" s="568" t="s">
        <v>76</v>
      </c>
      <c r="F3042" s="568">
        <v>17</v>
      </c>
      <c r="G3042" s="568" t="s">
        <v>76</v>
      </c>
      <c r="H3042" s="568" t="s">
        <v>76</v>
      </c>
      <c r="I3042" s="568" t="s">
        <v>76</v>
      </c>
      <c r="J3042" s="568" t="s">
        <v>76</v>
      </c>
      <c r="K3042" s="568">
        <v>16.5</v>
      </c>
      <c r="L3042" s="568" t="s">
        <v>76</v>
      </c>
      <c r="M3042" s="568" t="s">
        <v>76</v>
      </c>
      <c r="N3042" s="568" t="s">
        <v>76</v>
      </c>
      <c r="O3042" s="567" t="s">
        <v>76</v>
      </c>
      <c r="P3042" s="568" t="s">
        <v>76</v>
      </c>
      <c r="Q3042" s="568" t="s">
        <v>76</v>
      </c>
      <c r="R3042" s="547"/>
      <c r="S3042" s="547" t="s">
        <v>76</v>
      </c>
      <c r="T3042" s="547" t="s">
        <v>76</v>
      </c>
      <c r="U3042" s="547" t="s">
        <v>76</v>
      </c>
      <c r="V3042" s="547" t="s">
        <v>76</v>
      </c>
      <c r="W3042" s="547" t="s">
        <v>76</v>
      </c>
      <c r="X3042" s="547" t="s">
        <v>76</v>
      </c>
      <c r="Y3042" s="547" t="s">
        <v>76</v>
      </c>
      <c r="Z3042" s="568" t="s">
        <v>76</v>
      </c>
      <c r="AA3042" s="568" t="s">
        <v>76</v>
      </c>
      <c r="AB3042" s="568">
        <v>15.5</v>
      </c>
      <c r="AC3042" s="568">
        <v>15.5</v>
      </c>
      <c r="AD3042" s="568" t="s">
        <v>76</v>
      </c>
      <c r="AE3042" s="568">
        <v>16.5</v>
      </c>
      <c r="AF3042" s="568" t="s">
        <v>76</v>
      </c>
      <c r="AG3042" s="568" t="s">
        <v>76</v>
      </c>
      <c r="AH3042" s="568" t="s">
        <v>76</v>
      </c>
      <c r="AI3042" s="568" t="s">
        <v>76</v>
      </c>
      <c r="AJ3042" s="568" t="s">
        <v>76</v>
      </c>
      <c r="AK3042" s="567" t="s">
        <v>76</v>
      </c>
      <c r="AL3042" s="568" t="s">
        <v>76</v>
      </c>
      <c r="AM3042" s="568" t="s">
        <v>76</v>
      </c>
      <c r="AN3042" s="568" t="s">
        <v>76</v>
      </c>
      <c r="AO3042" s="568">
        <v>15</v>
      </c>
    </row>
    <row r="3043" spans="1:41" ht="15" customHeight="1">
      <c r="A3043" s="2639" t="s">
        <v>410</v>
      </c>
      <c r="B3043" s="2639"/>
      <c r="C3043" s="568"/>
      <c r="D3043" s="568"/>
      <c r="E3043" s="568"/>
      <c r="F3043" s="568"/>
      <c r="G3043" s="568"/>
      <c r="H3043" s="568"/>
      <c r="I3043" s="568"/>
      <c r="J3043" s="568"/>
      <c r="K3043" s="568"/>
      <c r="L3043" s="568"/>
      <c r="M3043" s="568"/>
      <c r="N3043" s="568"/>
      <c r="O3043" s="567"/>
      <c r="P3043" s="568"/>
      <c r="Q3043" s="567"/>
      <c r="R3043" s="547"/>
      <c r="S3043" s="547"/>
      <c r="T3043" s="547"/>
      <c r="U3043" s="547"/>
      <c r="V3043" s="547"/>
      <c r="W3043" s="547"/>
      <c r="X3043" s="547"/>
      <c r="Y3043" s="547"/>
      <c r="Z3043" s="568"/>
      <c r="AA3043" s="568"/>
      <c r="AB3043" s="567"/>
      <c r="AC3043" s="567"/>
      <c r="AD3043" s="568"/>
      <c r="AE3043" s="568"/>
      <c r="AF3043" s="568"/>
      <c r="AG3043" s="568"/>
      <c r="AH3043" s="568"/>
      <c r="AI3043" s="568"/>
      <c r="AJ3043" s="568"/>
      <c r="AK3043" s="567"/>
      <c r="AL3043" s="568"/>
      <c r="AM3043" s="568"/>
      <c r="AN3043" s="568"/>
      <c r="AO3043" s="568"/>
    </row>
    <row r="3044" spans="1:41" s="495" customFormat="1" ht="15" customHeight="1">
      <c r="A3044" s="496"/>
      <c r="B3044" s="564" t="s">
        <v>390</v>
      </c>
      <c r="C3044" s="568">
        <v>17</v>
      </c>
      <c r="D3044" s="568">
        <v>16</v>
      </c>
      <c r="E3044" s="568">
        <v>15.5</v>
      </c>
      <c r="F3044" s="568">
        <v>16</v>
      </c>
      <c r="G3044" s="568">
        <v>17</v>
      </c>
      <c r="H3044" s="568">
        <v>16</v>
      </c>
      <c r="I3044" s="568">
        <v>16</v>
      </c>
      <c r="J3044" s="568">
        <v>18</v>
      </c>
      <c r="K3044" s="568">
        <v>17</v>
      </c>
      <c r="L3044" s="568">
        <v>17</v>
      </c>
      <c r="M3044" s="568">
        <v>19.5</v>
      </c>
      <c r="N3044" s="568" t="s">
        <v>1650</v>
      </c>
      <c r="O3044" s="568">
        <v>18.5</v>
      </c>
      <c r="P3044" s="568">
        <v>16.5</v>
      </c>
      <c r="Q3044" s="567" t="s">
        <v>1343</v>
      </c>
      <c r="R3044" s="547">
        <v>16</v>
      </c>
      <c r="S3044" s="547">
        <v>16.5</v>
      </c>
      <c r="T3044" s="547" t="s">
        <v>1649</v>
      </c>
      <c r="U3044" s="547">
        <v>17.5</v>
      </c>
      <c r="V3044" s="547">
        <v>18</v>
      </c>
      <c r="W3044" s="547">
        <v>18.5</v>
      </c>
      <c r="X3044" s="547" t="s">
        <v>1732</v>
      </c>
      <c r="Y3044" s="547">
        <v>18</v>
      </c>
      <c r="Z3044" s="568">
        <v>18.5</v>
      </c>
      <c r="AA3044" s="568">
        <v>19</v>
      </c>
      <c r="AB3044" s="568">
        <v>19</v>
      </c>
      <c r="AC3044" s="568">
        <v>18.5</v>
      </c>
      <c r="AD3044" s="568">
        <v>16.5</v>
      </c>
      <c r="AE3044" s="568">
        <v>18</v>
      </c>
      <c r="AF3044" s="568" t="s">
        <v>2456</v>
      </c>
      <c r="AG3044" s="568">
        <v>19.5</v>
      </c>
      <c r="AH3044" s="568">
        <v>15</v>
      </c>
      <c r="AI3044" s="568">
        <v>16.5</v>
      </c>
      <c r="AJ3044" s="568">
        <v>17</v>
      </c>
      <c r="AK3044" s="568">
        <v>16</v>
      </c>
      <c r="AL3044" s="568">
        <v>19.5</v>
      </c>
      <c r="AM3044" s="568" t="s">
        <v>76</v>
      </c>
      <c r="AN3044" s="568">
        <v>16</v>
      </c>
      <c r="AO3044" s="568">
        <v>17.5</v>
      </c>
    </row>
    <row r="3045" spans="1:41" ht="15" customHeight="1">
      <c r="B3045" s="564" t="s">
        <v>391</v>
      </c>
      <c r="C3045" s="568" t="s">
        <v>76</v>
      </c>
      <c r="D3045" s="568" t="s">
        <v>76</v>
      </c>
      <c r="E3045" s="568" t="s">
        <v>76</v>
      </c>
      <c r="F3045" s="568" t="s">
        <v>76</v>
      </c>
      <c r="G3045" s="568" t="s">
        <v>76</v>
      </c>
      <c r="H3045" s="568" t="s">
        <v>76</v>
      </c>
      <c r="I3045" s="568" t="s">
        <v>76</v>
      </c>
      <c r="J3045" s="568" t="s">
        <v>76</v>
      </c>
      <c r="K3045" s="568">
        <v>20.5</v>
      </c>
      <c r="L3045" s="568" t="s">
        <v>76</v>
      </c>
      <c r="M3045" s="568" t="s">
        <v>76</v>
      </c>
      <c r="N3045" s="568" t="s">
        <v>76</v>
      </c>
      <c r="O3045" s="567" t="s">
        <v>76</v>
      </c>
      <c r="P3045" s="567" t="s">
        <v>76</v>
      </c>
      <c r="Q3045" s="567" t="s">
        <v>76</v>
      </c>
      <c r="R3045" s="547">
        <v>19.5</v>
      </c>
      <c r="S3045" s="547" t="s">
        <v>76</v>
      </c>
      <c r="T3045" s="547" t="s">
        <v>76</v>
      </c>
      <c r="U3045" s="547" t="s">
        <v>76</v>
      </c>
      <c r="V3045" s="547" t="s">
        <v>76</v>
      </c>
      <c r="W3045" s="547" t="s">
        <v>76</v>
      </c>
      <c r="X3045" s="547" t="s">
        <v>76</v>
      </c>
      <c r="Y3045" s="547" t="s">
        <v>76</v>
      </c>
      <c r="Z3045" s="568" t="s">
        <v>76</v>
      </c>
      <c r="AA3045" s="568" t="s">
        <v>76</v>
      </c>
      <c r="AB3045" s="568" t="s">
        <v>76</v>
      </c>
      <c r="AC3045" s="568">
        <v>21.5</v>
      </c>
      <c r="AD3045" s="568" t="s">
        <v>76</v>
      </c>
      <c r="AE3045" s="568" t="s">
        <v>76</v>
      </c>
      <c r="AF3045" s="568" t="s">
        <v>76</v>
      </c>
      <c r="AG3045" s="568" t="s">
        <v>76</v>
      </c>
      <c r="AH3045" s="568">
        <v>18.5</v>
      </c>
      <c r="AI3045" s="568">
        <v>20.5</v>
      </c>
      <c r="AJ3045" s="568" t="s">
        <v>76</v>
      </c>
      <c r="AK3045" s="567" t="s">
        <v>76</v>
      </c>
      <c r="AL3045" s="568" t="s">
        <v>76</v>
      </c>
      <c r="AM3045" s="568" t="s">
        <v>76</v>
      </c>
      <c r="AN3045" s="568" t="s">
        <v>76</v>
      </c>
      <c r="AO3045" s="568">
        <v>20.5</v>
      </c>
    </row>
    <row r="3046" spans="1:41" ht="15" customHeight="1">
      <c r="A3046" s="2639" t="s">
        <v>411</v>
      </c>
      <c r="B3046" s="2639"/>
      <c r="C3046" s="568"/>
      <c r="D3046" s="568"/>
      <c r="E3046" s="568"/>
      <c r="F3046" s="568"/>
      <c r="G3046" s="568"/>
      <c r="H3046" s="568"/>
      <c r="I3046" s="568"/>
      <c r="J3046" s="568"/>
      <c r="K3046" s="568"/>
      <c r="L3046" s="568"/>
      <c r="M3046" s="568"/>
      <c r="N3046" s="568"/>
      <c r="O3046" s="567"/>
      <c r="P3046" s="567"/>
      <c r="Q3046" s="567"/>
      <c r="R3046" s="547"/>
      <c r="S3046" s="547"/>
      <c r="T3046" s="547"/>
      <c r="U3046" s="547"/>
      <c r="V3046" s="547"/>
      <c r="W3046" s="547"/>
      <c r="X3046" s="547"/>
      <c r="Y3046" s="547"/>
      <c r="Z3046" s="568"/>
      <c r="AA3046" s="568"/>
      <c r="AB3046" s="568"/>
      <c r="AC3046" s="568"/>
      <c r="AD3046" s="568"/>
      <c r="AE3046" s="568"/>
      <c r="AF3046" s="568"/>
      <c r="AG3046" s="568"/>
      <c r="AH3046" s="568"/>
      <c r="AI3046" s="568"/>
      <c r="AJ3046" s="568"/>
      <c r="AK3046" s="567"/>
      <c r="AL3046" s="568"/>
      <c r="AM3046" s="568"/>
      <c r="AN3046" s="568"/>
      <c r="AO3046" s="568"/>
    </row>
    <row r="3047" spans="1:41" ht="15" customHeight="1">
      <c r="B3047" s="564" t="s">
        <v>390</v>
      </c>
      <c r="C3047" s="568">
        <v>15</v>
      </c>
      <c r="D3047" s="568">
        <v>16</v>
      </c>
      <c r="E3047" s="547">
        <v>11</v>
      </c>
      <c r="F3047" s="568">
        <v>16</v>
      </c>
      <c r="G3047" s="547" t="s">
        <v>1550</v>
      </c>
      <c r="H3047" s="568">
        <v>13.5</v>
      </c>
      <c r="I3047" s="568" t="s">
        <v>3232</v>
      </c>
      <c r="J3047" s="568" t="s">
        <v>1666</v>
      </c>
      <c r="K3047" s="568">
        <v>17.5</v>
      </c>
      <c r="L3047" s="568" t="s">
        <v>1665</v>
      </c>
      <c r="M3047" s="568" t="s">
        <v>3234</v>
      </c>
      <c r="N3047" s="568">
        <v>18</v>
      </c>
      <c r="O3047" s="568" t="s">
        <v>1667</v>
      </c>
      <c r="P3047" s="568" t="s">
        <v>2528</v>
      </c>
      <c r="Q3047" s="568">
        <v>15</v>
      </c>
      <c r="R3047" s="547">
        <v>16</v>
      </c>
      <c r="S3047" s="547" t="s">
        <v>1841</v>
      </c>
      <c r="T3047" s="547" t="s">
        <v>1650</v>
      </c>
      <c r="U3047" s="547">
        <v>17.5</v>
      </c>
      <c r="V3047" s="546" t="s">
        <v>1668</v>
      </c>
      <c r="W3047" s="547">
        <v>17.5</v>
      </c>
      <c r="X3047" s="547">
        <v>16</v>
      </c>
      <c r="Y3047" s="547">
        <v>16.5</v>
      </c>
      <c r="Z3047" s="568">
        <v>15.5</v>
      </c>
      <c r="AA3047" s="568" t="s">
        <v>3237</v>
      </c>
      <c r="AB3047" s="568">
        <v>18</v>
      </c>
      <c r="AC3047" s="568">
        <v>13.5</v>
      </c>
      <c r="AD3047" s="568">
        <v>16</v>
      </c>
      <c r="AE3047" s="568">
        <v>17</v>
      </c>
      <c r="AF3047" s="568">
        <v>15.5</v>
      </c>
      <c r="AG3047" s="568">
        <v>18</v>
      </c>
      <c r="AH3047" s="568">
        <v>14.5</v>
      </c>
      <c r="AI3047" s="568">
        <v>9.5</v>
      </c>
      <c r="AJ3047" s="568">
        <v>16</v>
      </c>
      <c r="AK3047" s="568">
        <v>15.5</v>
      </c>
      <c r="AL3047" s="568" t="s">
        <v>76</v>
      </c>
      <c r="AM3047" s="568">
        <v>14</v>
      </c>
      <c r="AN3047" s="568" t="s">
        <v>76</v>
      </c>
      <c r="AO3047" s="568">
        <v>11.5</v>
      </c>
    </row>
    <row r="3048" spans="1:41" ht="15" customHeight="1" thickBot="1">
      <c r="A3048" s="582"/>
      <c r="B3048" s="583" t="s">
        <v>391</v>
      </c>
      <c r="C3048" s="584" t="s">
        <v>76</v>
      </c>
      <c r="D3048" s="584" t="s">
        <v>76</v>
      </c>
      <c r="E3048" s="584" t="s">
        <v>76</v>
      </c>
      <c r="F3048" s="584" t="s">
        <v>76</v>
      </c>
      <c r="G3048" s="584" t="s">
        <v>76</v>
      </c>
      <c r="H3048" s="584" t="s">
        <v>76</v>
      </c>
      <c r="I3048" s="584"/>
      <c r="J3048" s="584" t="s">
        <v>76</v>
      </c>
      <c r="K3048" s="584" t="s">
        <v>76</v>
      </c>
      <c r="L3048" s="584" t="s">
        <v>76</v>
      </c>
      <c r="M3048" s="584" t="s">
        <v>76</v>
      </c>
      <c r="N3048" s="584" t="s">
        <v>76</v>
      </c>
      <c r="O3048" s="585" t="s">
        <v>76</v>
      </c>
      <c r="P3048" s="585" t="s">
        <v>76</v>
      </c>
      <c r="Q3048" s="584" t="s">
        <v>76</v>
      </c>
      <c r="R3048" s="586" t="s">
        <v>76</v>
      </c>
      <c r="S3048" s="586" t="s">
        <v>76</v>
      </c>
      <c r="T3048" s="587" t="s">
        <v>76</v>
      </c>
      <c r="U3048" s="586">
        <v>18</v>
      </c>
      <c r="V3048" s="587" t="s">
        <v>76</v>
      </c>
      <c r="W3048" s="587" t="s">
        <v>76</v>
      </c>
      <c r="X3048" s="587" t="s">
        <v>76</v>
      </c>
      <c r="Y3048" s="587" t="s">
        <v>76</v>
      </c>
      <c r="Z3048" s="584" t="s">
        <v>76</v>
      </c>
      <c r="AA3048" s="584" t="s">
        <v>76</v>
      </c>
      <c r="AB3048" s="585" t="s">
        <v>76</v>
      </c>
      <c r="AC3048" s="584">
        <v>16.5</v>
      </c>
      <c r="AD3048" s="585" t="s">
        <v>76</v>
      </c>
      <c r="AE3048" s="585" t="s">
        <v>76</v>
      </c>
      <c r="AF3048" s="584" t="s">
        <v>76</v>
      </c>
      <c r="AG3048" s="585" t="s">
        <v>76</v>
      </c>
      <c r="AH3048" s="584" t="s">
        <v>76</v>
      </c>
      <c r="AI3048" s="584">
        <v>10</v>
      </c>
      <c r="AJ3048" s="584" t="s">
        <v>76</v>
      </c>
      <c r="AK3048" s="585" t="s">
        <v>76</v>
      </c>
      <c r="AL3048" s="585" t="s">
        <v>76</v>
      </c>
      <c r="AM3048" s="584">
        <v>14</v>
      </c>
      <c r="AN3048" s="584" t="s">
        <v>76</v>
      </c>
      <c r="AO3048" s="584">
        <v>14.5</v>
      </c>
    </row>
    <row r="3049" spans="1:41" s="1047" customFormat="1" ht="15" customHeight="1">
      <c r="A3049" s="2573" t="s">
        <v>548</v>
      </c>
      <c r="B3049" s="2573"/>
      <c r="C3049" s="2573"/>
      <c r="D3049" s="2573"/>
      <c r="E3049" s="2573"/>
      <c r="F3049" s="2573"/>
      <c r="G3049" s="2573"/>
      <c r="H3049" s="2573"/>
      <c r="I3049" s="2573"/>
      <c r="J3049" s="1049"/>
      <c r="K3049" s="1049"/>
      <c r="L3049" s="1049"/>
      <c r="M3049" s="1049"/>
      <c r="N3049" s="1049"/>
      <c r="O3049" s="1049"/>
      <c r="P3049" s="1049"/>
      <c r="Q3049" s="1049"/>
      <c r="R3049" s="1049"/>
      <c r="S3049" s="1049"/>
      <c r="T3049" s="2573" t="s">
        <v>3562</v>
      </c>
      <c r="U3049" s="2573"/>
      <c r="V3049" s="2573"/>
      <c r="W3049" s="2573"/>
      <c r="X3049" s="2573"/>
      <c r="Y3049" s="1050"/>
      <c r="Z3049" s="1048"/>
      <c r="AA3049" s="1048"/>
      <c r="AB3049" s="1048"/>
      <c r="AC3049" s="1048"/>
      <c r="AF3049" s="1050"/>
      <c r="AG3049" s="1050"/>
      <c r="AH3049" s="1050"/>
      <c r="AI3049" s="1050"/>
      <c r="AJ3049" s="1050"/>
    </row>
    <row r="3050" spans="1:41" s="1047" customFormat="1" ht="15" customHeight="1">
      <c r="B3050" s="1047" t="s">
        <v>399</v>
      </c>
      <c r="U3050" s="1047" t="s">
        <v>399</v>
      </c>
      <c r="V3050" s="1048"/>
      <c r="W3050" s="1048"/>
      <c r="X3050" s="1048"/>
      <c r="Y3050" s="1048"/>
      <c r="AA3050" s="1048"/>
      <c r="AB3050" s="1048"/>
      <c r="AC3050" s="1048"/>
      <c r="AH3050" s="1048"/>
      <c r="AI3050" s="1048"/>
      <c r="AJ3050" s="1048"/>
    </row>
    <row r="3051" spans="1:41" s="1047" customFormat="1" ht="15" customHeight="1">
      <c r="V3051" s="1048"/>
      <c r="W3051" s="1048"/>
      <c r="X3051" s="1048"/>
      <c r="Y3051" s="1048"/>
      <c r="AA3051" s="1048"/>
      <c r="AB3051" s="1048"/>
      <c r="AC3051" s="1048"/>
      <c r="AH3051" s="1048"/>
      <c r="AI3051" s="1048"/>
      <c r="AJ3051" s="1048"/>
    </row>
    <row r="3052" spans="1:41" s="641" customFormat="1" ht="15" customHeight="1">
      <c r="B3052" s="2637" t="s">
        <v>1721</v>
      </c>
      <c r="C3052" s="2637"/>
      <c r="D3052" s="2637"/>
      <c r="E3052" s="2637"/>
      <c r="F3052" s="2637"/>
      <c r="G3052" s="2637"/>
      <c r="H3052" s="2637"/>
      <c r="I3052" s="2637"/>
      <c r="J3052" s="2637"/>
      <c r="K3052" s="2648" t="s">
        <v>3238</v>
      </c>
      <c r="L3052" s="2648"/>
      <c r="M3052" s="2648"/>
      <c r="N3052" s="2648"/>
      <c r="O3052" s="2648"/>
      <c r="P3052" s="2648"/>
      <c r="Q3052" s="2648"/>
      <c r="R3052" s="2598" t="s">
        <v>2229</v>
      </c>
      <c r="S3052" s="2598"/>
      <c r="T3052" s="642"/>
      <c r="U3052" s="642"/>
      <c r="V3052" s="642"/>
      <c r="W3052" s="642"/>
      <c r="X3052" s="642"/>
      <c r="Y3052" s="642"/>
      <c r="AA3052" s="642"/>
      <c r="AB3052" s="642"/>
      <c r="AC3052" s="642"/>
      <c r="AD3052" s="642"/>
      <c r="AE3052" s="642"/>
      <c r="AF3052" s="642"/>
      <c r="AG3052" s="642"/>
      <c r="AH3052" s="642"/>
      <c r="AI3052" s="642"/>
      <c r="AJ3052" s="642"/>
      <c r="AK3052" s="642"/>
      <c r="AL3052" s="642"/>
      <c r="AM3052" s="642"/>
      <c r="AN3052" s="642"/>
      <c r="AO3052" s="642"/>
    </row>
    <row r="3053" spans="1:41" ht="15" customHeight="1">
      <c r="C3053" s="709"/>
      <c r="D3053" s="709"/>
      <c r="E3053" s="709"/>
      <c r="F3053" s="709"/>
      <c r="G3053" s="709"/>
      <c r="H3053" s="709"/>
      <c r="I3053" s="705"/>
      <c r="J3053" s="2628"/>
      <c r="K3053" s="2628"/>
      <c r="L3053" s="2628"/>
      <c r="M3053" s="543"/>
      <c r="N3053" s="543"/>
      <c r="O3053" s="543"/>
      <c r="P3053" s="543"/>
      <c r="R3053" s="2641" t="s">
        <v>1130</v>
      </c>
      <c r="S3053" s="2641"/>
      <c r="T3053" s="602"/>
      <c r="U3053" s="602"/>
      <c r="V3053" s="704"/>
      <c r="W3053" s="704"/>
      <c r="X3053" s="704"/>
      <c r="Y3053" s="543"/>
      <c r="AA3053" s="709"/>
      <c r="AB3053" s="709"/>
      <c r="AC3053" s="705"/>
      <c r="AD3053" s="704"/>
      <c r="AE3053" s="704"/>
      <c r="AF3053" s="704"/>
      <c r="AG3053" s="543"/>
      <c r="AH3053" s="709"/>
      <c r="AI3053" s="709"/>
      <c r="AJ3053" s="602"/>
      <c r="AK3053" s="602"/>
      <c r="AL3053" s="602"/>
      <c r="AM3053" s="602"/>
      <c r="AN3053" s="602"/>
      <c r="AO3053" s="543"/>
    </row>
    <row r="3054" spans="1:41" s="555" customFormat="1" ht="15" customHeight="1">
      <c r="A3054" s="2582" t="s">
        <v>369</v>
      </c>
      <c r="B3054" s="2583"/>
      <c r="C3054" s="2586" t="s">
        <v>230</v>
      </c>
      <c r="D3054" s="2586"/>
      <c r="E3054" s="2586"/>
      <c r="F3054" s="2586"/>
      <c r="G3054" s="2574" t="s">
        <v>370</v>
      </c>
      <c r="H3054" s="2575"/>
      <c r="I3054" s="2575"/>
      <c r="J3054" s="2576"/>
      <c r="K3054" s="2574" t="s">
        <v>371</v>
      </c>
      <c r="L3054" s="2575"/>
      <c r="M3054" s="2575"/>
      <c r="N3054" s="2575"/>
      <c r="O3054" s="2575"/>
      <c r="P3054" s="2575"/>
      <c r="Q3054" s="2575"/>
      <c r="R3054" s="2575"/>
      <c r="S3054" s="2575"/>
      <c r="T3054" s="2575"/>
      <c r="U3054" s="2575"/>
      <c r="V3054" s="2575"/>
      <c r="W3054" s="2575"/>
      <c r="X3054" s="2575"/>
      <c r="Y3054" s="2575"/>
      <c r="Z3054" s="2575"/>
      <c r="AA3054" s="2575"/>
      <c r="AB3054" s="2575"/>
      <c r="AC3054" s="2575"/>
      <c r="AD3054" s="2575"/>
      <c r="AE3054" s="2575"/>
      <c r="AF3054" s="2575"/>
      <c r="AG3054" s="2576"/>
      <c r="AH3054" s="2574" t="s">
        <v>3545</v>
      </c>
      <c r="AI3054" s="2575"/>
      <c r="AJ3054" s="2575"/>
      <c r="AK3054" s="2575"/>
      <c r="AL3054" s="2575"/>
      <c r="AM3054" s="2575"/>
      <c r="AN3054" s="2575"/>
      <c r="AO3054" s="2576"/>
    </row>
    <row r="3055" spans="1:41" s="555" customFormat="1" ht="32.25" customHeight="1">
      <c r="A3055" s="2584"/>
      <c r="B3055" s="2585"/>
      <c r="C3055" s="933" t="s">
        <v>372</v>
      </c>
      <c r="D3055" s="933" t="s">
        <v>373</v>
      </c>
      <c r="E3055" s="933" t="s">
        <v>374</v>
      </c>
      <c r="F3055" s="933" t="s">
        <v>375</v>
      </c>
      <c r="G3055" s="933" t="s">
        <v>376</v>
      </c>
      <c r="H3055" s="933" t="s">
        <v>377</v>
      </c>
      <c r="I3055" s="933" t="s">
        <v>1066</v>
      </c>
      <c r="J3055" s="933" t="s">
        <v>378</v>
      </c>
      <c r="K3055" s="933" t="s">
        <v>890</v>
      </c>
      <c r="L3055" s="933" t="s">
        <v>379</v>
      </c>
      <c r="M3055" s="933" t="s">
        <v>380</v>
      </c>
      <c r="N3055" s="933" t="s">
        <v>381</v>
      </c>
      <c r="O3055" s="933" t="s">
        <v>382</v>
      </c>
      <c r="P3055" s="933" t="s">
        <v>383</v>
      </c>
      <c r="Q3055" s="933" t="s">
        <v>384</v>
      </c>
      <c r="R3055" s="933" t="s">
        <v>412</v>
      </c>
      <c r="S3055" s="933" t="s">
        <v>413</v>
      </c>
      <c r="T3055" s="933" t="s">
        <v>414</v>
      </c>
      <c r="U3055" s="933" t="s">
        <v>415</v>
      </c>
      <c r="V3055" s="933" t="s">
        <v>416</v>
      </c>
      <c r="W3055" s="933" t="s">
        <v>417</v>
      </c>
      <c r="X3055" s="933" t="s">
        <v>418</v>
      </c>
      <c r="Y3055" s="933" t="s">
        <v>419</v>
      </c>
      <c r="Z3055" s="933" t="s">
        <v>420</v>
      </c>
      <c r="AA3055" s="933" t="s">
        <v>421</v>
      </c>
      <c r="AB3055" s="933" t="s">
        <v>422</v>
      </c>
      <c r="AC3055" s="933" t="s">
        <v>423</v>
      </c>
      <c r="AD3055" s="933" t="s">
        <v>424</v>
      </c>
      <c r="AE3055" s="933" t="s">
        <v>425</v>
      </c>
      <c r="AF3055" s="933" t="s">
        <v>426</v>
      </c>
      <c r="AG3055" s="933" t="s">
        <v>427</v>
      </c>
      <c r="AH3055" s="933" t="s">
        <v>3003</v>
      </c>
      <c r="AI3055" s="933" t="s">
        <v>432</v>
      </c>
      <c r="AJ3055" s="933" t="s">
        <v>428</v>
      </c>
      <c r="AK3055" s="933" t="s">
        <v>429</v>
      </c>
      <c r="AL3055" s="933" t="s">
        <v>430</v>
      </c>
      <c r="AM3055" s="933" t="s">
        <v>362</v>
      </c>
      <c r="AN3055" s="933" t="s">
        <v>431</v>
      </c>
      <c r="AO3055" s="933" t="s">
        <v>1260</v>
      </c>
    </row>
    <row r="3056" spans="1:41" s="545" customFormat="1" ht="15" customHeight="1">
      <c r="A3056" s="1157"/>
      <c r="B3056" s="1157"/>
      <c r="C3056" s="1158">
        <v>1</v>
      </c>
      <c r="D3056" s="1159">
        <v>2</v>
      </c>
      <c r="E3056" s="1158">
        <v>3</v>
      </c>
      <c r="F3056" s="1159">
        <v>4</v>
      </c>
      <c r="G3056" s="1158">
        <v>5</v>
      </c>
      <c r="H3056" s="1159">
        <v>6</v>
      </c>
      <c r="I3056" s="1158">
        <v>7</v>
      </c>
      <c r="J3056" s="1159">
        <v>8</v>
      </c>
      <c r="K3056" s="1160">
        <v>9</v>
      </c>
      <c r="L3056" s="1159">
        <v>10</v>
      </c>
      <c r="M3056" s="1158">
        <v>11</v>
      </c>
      <c r="N3056" s="1159">
        <v>12</v>
      </c>
      <c r="O3056" s="1158">
        <v>13</v>
      </c>
      <c r="P3056" s="1159">
        <v>14</v>
      </c>
      <c r="Q3056" s="1158">
        <v>15</v>
      </c>
      <c r="R3056" s="1158">
        <v>16</v>
      </c>
      <c r="S3056" s="1159">
        <v>17</v>
      </c>
      <c r="T3056" s="1158">
        <v>18</v>
      </c>
      <c r="U3056" s="1159">
        <v>19</v>
      </c>
      <c r="V3056" s="1159">
        <v>20</v>
      </c>
      <c r="W3056" s="1158">
        <v>21</v>
      </c>
      <c r="X3056" s="1159">
        <v>22</v>
      </c>
      <c r="Y3056" s="1158">
        <v>23</v>
      </c>
      <c r="Z3056" s="1158">
        <v>24</v>
      </c>
      <c r="AA3056" s="1159">
        <v>25</v>
      </c>
      <c r="AB3056" s="1158">
        <v>26</v>
      </c>
      <c r="AC3056" s="1159">
        <v>27</v>
      </c>
      <c r="AD3056" s="1158">
        <v>28</v>
      </c>
      <c r="AE3056" s="1158">
        <v>29</v>
      </c>
      <c r="AF3056" s="1159">
        <v>30</v>
      </c>
      <c r="AG3056" s="1158">
        <v>31</v>
      </c>
      <c r="AH3056" s="1160">
        <v>32</v>
      </c>
      <c r="AI3056" s="1159">
        <v>33</v>
      </c>
      <c r="AJ3056" s="1158">
        <v>34</v>
      </c>
      <c r="AK3056" s="1158">
        <v>35</v>
      </c>
      <c r="AL3056" s="1160">
        <v>36</v>
      </c>
      <c r="AM3056" s="1158">
        <v>37</v>
      </c>
      <c r="AN3056" s="1159">
        <v>38</v>
      </c>
      <c r="AO3056" s="1158">
        <v>39</v>
      </c>
    </row>
    <row r="3057" spans="1:41" s="711" customFormat="1" ht="15" customHeight="1">
      <c r="A3057" s="2642" t="s">
        <v>44</v>
      </c>
      <c r="B3057" s="2642"/>
      <c r="C3057" s="576">
        <v>6.75</v>
      </c>
      <c r="D3057" s="576">
        <v>4</v>
      </c>
      <c r="E3057" s="576" t="s">
        <v>1456</v>
      </c>
      <c r="F3057" s="568">
        <v>5</v>
      </c>
      <c r="G3057" s="568" t="s">
        <v>1226</v>
      </c>
      <c r="H3057" s="568" t="s">
        <v>1226</v>
      </c>
      <c r="I3057" s="568">
        <v>6</v>
      </c>
      <c r="J3057" s="568" t="s">
        <v>1536</v>
      </c>
      <c r="K3057" s="568" t="s">
        <v>3214</v>
      </c>
      <c r="L3057" s="568" t="s">
        <v>807</v>
      </c>
      <c r="M3057" s="568">
        <v>6</v>
      </c>
      <c r="N3057" s="568">
        <v>5</v>
      </c>
      <c r="O3057" s="568" t="s">
        <v>1537</v>
      </c>
      <c r="P3057" s="568">
        <v>4.5</v>
      </c>
      <c r="Q3057" s="568" t="s">
        <v>3235</v>
      </c>
      <c r="R3057" s="546" t="s">
        <v>1781</v>
      </c>
      <c r="S3057" s="547" t="s">
        <v>397</v>
      </c>
      <c r="T3057" s="547">
        <v>7.5</v>
      </c>
      <c r="U3057" s="547">
        <v>6.5</v>
      </c>
      <c r="V3057" s="547" t="s">
        <v>3011</v>
      </c>
      <c r="W3057" s="547">
        <v>5.5</v>
      </c>
      <c r="X3057" s="547" t="s">
        <v>3018</v>
      </c>
      <c r="Y3057" s="547">
        <v>6</v>
      </c>
      <c r="Z3057" s="568" t="s">
        <v>1728</v>
      </c>
      <c r="AA3057" s="568">
        <v>6</v>
      </c>
      <c r="AB3057" s="568">
        <v>6</v>
      </c>
      <c r="AC3057" s="568" t="s">
        <v>794</v>
      </c>
      <c r="AD3057" s="568">
        <v>5</v>
      </c>
      <c r="AE3057" s="568" t="s">
        <v>2829</v>
      </c>
      <c r="AF3057" s="568" t="s">
        <v>2950</v>
      </c>
      <c r="AG3057" s="568" t="s">
        <v>1782</v>
      </c>
      <c r="AH3057" s="567" t="s">
        <v>1730</v>
      </c>
      <c r="AI3057" s="567" t="s">
        <v>3191</v>
      </c>
      <c r="AJ3057" s="568">
        <v>5.5</v>
      </c>
      <c r="AK3057" s="568">
        <v>4.75</v>
      </c>
      <c r="AL3057" s="568">
        <v>7</v>
      </c>
      <c r="AM3057" s="568">
        <v>4</v>
      </c>
      <c r="AN3057" s="568">
        <v>6</v>
      </c>
      <c r="AO3057" s="568" t="s">
        <v>3218</v>
      </c>
    </row>
    <row r="3058" spans="1:41" ht="15" customHeight="1">
      <c r="A3058" s="2646" t="s">
        <v>1687</v>
      </c>
      <c r="B3058" s="2647"/>
      <c r="C3058" s="576"/>
      <c r="D3058" s="576"/>
      <c r="E3058" s="576"/>
      <c r="F3058" s="568"/>
      <c r="G3058" s="568"/>
      <c r="H3058" s="568"/>
      <c r="I3058" s="568"/>
      <c r="J3058" s="568"/>
      <c r="K3058" s="568"/>
      <c r="L3058" s="568"/>
      <c r="M3058" s="568"/>
      <c r="N3058" s="568"/>
      <c r="O3058" s="568"/>
      <c r="P3058" s="568"/>
      <c r="Q3058" s="568"/>
      <c r="R3058" s="546"/>
      <c r="S3058" s="547"/>
      <c r="T3058" s="547"/>
      <c r="U3058" s="547"/>
      <c r="V3058" s="547"/>
      <c r="W3058" s="547"/>
      <c r="X3058" s="547"/>
      <c r="Y3058" s="547"/>
      <c r="Z3058" s="568"/>
      <c r="AA3058" s="568"/>
      <c r="AB3058" s="568"/>
      <c r="AC3058" s="568"/>
      <c r="AD3058" s="568"/>
      <c r="AE3058" s="568"/>
      <c r="AF3058" s="568"/>
      <c r="AG3058" s="568"/>
      <c r="AH3058" s="567"/>
      <c r="AI3058" s="567"/>
      <c r="AJ3058" s="568"/>
      <c r="AK3058" s="568"/>
      <c r="AL3058" s="568"/>
      <c r="AM3058" s="568"/>
      <c r="AN3058" s="568"/>
      <c r="AO3058" s="568"/>
    </row>
    <row r="3059" spans="1:41" ht="15" customHeight="1">
      <c r="A3059" s="514" t="s">
        <v>856</v>
      </c>
      <c r="B3059" s="512" t="s">
        <v>1677</v>
      </c>
      <c r="C3059" s="576">
        <v>5</v>
      </c>
      <c r="D3059" s="576">
        <v>5</v>
      </c>
      <c r="E3059" s="576">
        <v>5</v>
      </c>
      <c r="F3059" s="568">
        <v>5</v>
      </c>
      <c r="G3059" s="568">
        <v>4</v>
      </c>
      <c r="H3059" s="568">
        <v>4</v>
      </c>
      <c r="I3059" s="568">
        <v>5</v>
      </c>
      <c r="J3059" s="568">
        <v>6</v>
      </c>
      <c r="K3059" s="568">
        <v>2.5</v>
      </c>
      <c r="L3059" s="568">
        <v>4</v>
      </c>
      <c r="M3059" s="568">
        <v>4</v>
      </c>
      <c r="N3059" s="568">
        <v>4</v>
      </c>
      <c r="O3059" s="568">
        <v>5</v>
      </c>
      <c r="P3059" s="568">
        <v>4.5</v>
      </c>
      <c r="Q3059" s="568">
        <v>4.5</v>
      </c>
      <c r="R3059" s="547">
        <v>6</v>
      </c>
      <c r="S3059" s="547">
        <v>6</v>
      </c>
      <c r="T3059" s="547">
        <v>5</v>
      </c>
      <c r="U3059" s="547">
        <v>6</v>
      </c>
      <c r="V3059" s="547">
        <v>4</v>
      </c>
      <c r="W3059" s="547">
        <v>3</v>
      </c>
      <c r="X3059" s="547">
        <v>4</v>
      </c>
      <c r="Y3059" s="547">
        <v>7</v>
      </c>
      <c r="Z3059" s="568">
        <v>4</v>
      </c>
      <c r="AA3059" s="568">
        <v>4</v>
      </c>
      <c r="AB3059" s="568">
        <v>4</v>
      </c>
      <c r="AC3059" s="568">
        <v>3</v>
      </c>
      <c r="AD3059" s="568">
        <v>5</v>
      </c>
      <c r="AE3059" s="568">
        <v>5.5</v>
      </c>
      <c r="AF3059" s="568">
        <v>4.5</v>
      </c>
      <c r="AG3059" s="568">
        <v>4</v>
      </c>
      <c r="AH3059" s="568">
        <v>3</v>
      </c>
      <c r="AI3059" s="568">
        <v>3.5</v>
      </c>
      <c r="AJ3059" s="568">
        <v>6</v>
      </c>
      <c r="AK3059" s="568">
        <v>3.5</v>
      </c>
      <c r="AL3059" s="568">
        <v>7</v>
      </c>
      <c r="AM3059" s="568">
        <v>1.5</v>
      </c>
      <c r="AN3059" s="568">
        <v>5</v>
      </c>
      <c r="AO3059" s="568">
        <v>1.25</v>
      </c>
    </row>
    <row r="3060" spans="1:41" ht="15" customHeight="1">
      <c r="A3060" s="514" t="s">
        <v>1085</v>
      </c>
      <c r="B3060" s="512" t="s">
        <v>1678</v>
      </c>
      <c r="C3060" s="576">
        <v>5.25</v>
      </c>
      <c r="D3060" s="576">
        <v>5</v>
      </c>
      <c r="E3060" s="576">
        <v>5.25</v>
      </c>
      <c r="F3060" s="568">
        <v>5.5</v>
      </c>
      <c r="G3060" s="568">
        <v>4</v>
      </c>
      <c r="H3060" s="568">
        <v>4.25</v>
      </c>
      <c r="I3060" s="568">
        <v>5.25</v>
      </c>
      <c r="J3060" s="568">
        <v>6.5</v>
      </c>
      <c r="K3060" s="568">
        <v>4</v>
      </c>
      <c r="L3060" s="568">
        <v>5</v>
      </c>
      <c r="M3060" s="568">
        <v>5</v>
      </c>
      <c r="N3060" s="568">
        <v>6</v>
      </c>
      <c r="O3060" s="568">
        <v>8.5</v>
      </c>
      <c r="P3060" s="568">
        <v>5</v>
      </c>
      <c r="Q3060" s="568">
        <v>5</v>
      </c>
      <c r="R3060" s="547">
        <v>7</v>
      </c>
      <c r="S3060" s="547">
        <v>6.5</v>
      </c>
      <c r="T3060" s="547">
        <v>5.5</v>
      </c>
      <c r="U3060" s="547">
        <v>6.25</v>
      </c>
      <c r="V3060" s="547">
        <v>4.25</v>
      </c>
      <c r="W3060" s="547">
        <v>5.5</v>
      </c>
      <c r="X3060" s="547">
        <v>4</v>
      </c>
      <c r="Y3060" s="547">
        <v>8</v>
      </c>
      <c r="Z3060" s="568">
        <v>6.5</v>
      </c>
      <c r="AA3060" s="568">
        <v>6</v>
      </c>
      <c r="AB3060" s="568">
        <v>4.5</v>
      </c>
      <c r="AC3060" s="568">
        <v>7</v>
      </c>
      <c r="AD3060" s="568">
        <v>7</v>
      </c>
      <c r="AE3060" s="568">
        <v>7</v>
      </c>
      <c r="AF3060" s="568">
        <v>7.5</v>
      </c>
      <c r="AG3060" s="568">
        <v>4.25</v>
      </c>
      <c r="AH3060" s="568">
        <v>7</v>
      </c>
      <c r="AI3060" s="568">
        <v>3.5</v>
      </c>
      <c r="AJ3060" s="568">
        <v>7</v>
      </c>
      <c r="AK3060" s="568">
        <v>3.75</v>
      </c>
      <c r="AL3060" s="568">
        <v>8</v>
      </c>
      <c r="AM3060" s="568">
        <v>5.65</v>
      </c>
      <c r="AN3060" s="568">
        <v>5</v>
      </c>
      <c r="AO3060" s="568">
        <v>5.25</v>
      </c>
    </row>
    <row r="3061" spans="1:41" ht="15" customHeight="1">
      <c r="A3061" s="514" t="s">
        <v>827</v>
      </c>
      <c r="B3061" s="512" t="s">
        <v>1679</v>
      </c>
      <c r="C3061" s="576">
        <v>5.5</v>
      </c>
      <c r="D3061" s="576">
        <v>5</v>
      </c>
      <c r="E3061" s="576">
        <v>5.5</v>
      </c>
      <c r="F3061" s="568">
        <v>6</v>
      </c>
      <c r="G3061" s="568">
        <v>4</v>
      </c>
      <c r="H3061" s="568">
        <v>4.5</v>
      </c>
      <c r="I3061" s="568">
        <v>5.5</v>
      </c>
      <c r="J3061" s="568">
        <v>6.75</v>
      </c>
      <c r="K3061" s="568">
        <v>4.5</v>
      </c>
      <c r="L3061" s="568">
        <v>6.5</v>
      </c>
      <c r="M3061" s="568">
        <v>6</v>
      </c>
      <c r="N3061" s="568">
        <v>6</v>
      </c>
      <c r="O3061" s="568">
        <v>9</v>
      </c>
      <c r="P3061" s="568">
        <v>9</v>
      </c>
      <c r="Q3061" s="568">
        <v>8</v>
      </c>
      <c r="R3061" s="547">
        <v>7.5</v>
      </c>
      <c r="S3061" s="547">
        <v>7.5</v>
      </c>
      <c r="T3061" s="547">
        <v>6</v>
      </c>
      <c r="U3061" s="547">
        <v>6.25</v>
      </c>
      <c r="V3061" s="547">
        <v>8</v>
      </c>
      <c r="W3061" s="547">
        <v>9</v>
      </c>
      <c r="X3061" s="547">
        <v>4</v>
      </c>
      <c r="Y3061" s="547">
        <v>9</v>
      </c>
      <c r="Z3061" s="568">
        <v>7</v>
      </c>
      <c r="AA3061" s="568">
        <v>7.5</v>
      </c>
      <c r="AB3061" s="568">
        <v>5</v>
      </c>
      <c r="AC3061" s="568">
        <v>7.75</v>
      </c>
      <c r="AD3061" s="568">
        <v>12.5</v>
      </c>
      <c r="AE3061" s="568">
        <v>9.5</v>
      </c>
      <c r="AF3061" s="568">
        <v>9</v>
      </c>
      <c r="AG3061" s="568">
        <v>6</v>
      </c>
      <c r="AH3061" s="568">
        <v>9</v>
      </c>
      <c r="AI3061" s="568">
        <v>5</v>
      </c>
      <c r="AJ3061" s="568">
        <v>6</v>
      </c>
      <c r="AK3061" s="568">
        <v>4</v>
      </c>
      <c r="AL3061" s="568">
        <v>9</v>
      </c>
      <c r="AM3061" s="568">
        <v>7</v>
      </c>
      <c r="AN3061" s="568">
        <v>5</v>
      </c>
      <c r="AO3061" s="568">
        <v>9.25</v>
      </c>
    </row>
    <row r="3062" spans="1:41" ht="15" customHeight="1">
      <c r="A3062" s="514" t="s">
        <v>828</v>
      </c>
      <c r="B3062" s="512" t="s">
        <v>1680</v>
      </c>
      <c r="C3062" s="576">
        <v>6</v>
      </c>
      <c r="D3062" s="576">
        <v>5</v>
      </c>
      <c r="E3062" s="576">
        <v>6</v>
      </c>
      <c r="F3062" s="568">
        <v>6.5</v>
      </c>
      <c r="G3062" s="568">
        <v>4</v>
      </c>
      <c r="H3062" s="568">
        <v>4.75</v>
      </c>
      <c r="I3062" s="568">
        <v>6</v>
      </c>
      <c r="J3062" s="568">
        <v>7</v>
      </c>
      <c r="K3062" s="568">
        <v>10.5</v>
      </c>
      <c r="L3062" s="568">
        <v>7.5</v>
      </c>
      <c r="M3062" s="568">
        <v>7</v>
      </c>
      <c r="N3062" s="568">
        <v>6</v>
      </c>
      <c r="O3062" s="568">
        <v>9.5</v>
      </c>
      <c r="P3062" s="568">
        <v>9.25</v>
      </c>
      <c r="Q3062" s="568">
        <v>8.5</v>
      </c>
      <c r="R3062" s="546">
        <v>7.75</v>
      </c>
      <c r="S3062" s="547">
        <v>8</v>
      </c>
      <c r="T3062" s="547">
        <v>9</v>
      </c>
      <c r="U3062" s="547">
        <v>6.5</v>
      </c>
      <c r="V3062" s="547">
        <v>9</v>
      </c>
      <c r="W3062" s="547">
        <v>10</v>
      </c>
      <c r="X3062" s="547">
        <v>4</v>
      </c>
      <c r="Y3062" s="547">
        <v>10</v>
      </c>
      <c r="Z3062" s="568">
        <v>8.5</v>
      </c>
      <c r="AA3062" s="568">
        <v>8.5</v>
      </c>
      <c r="AB3062" s="568">
        <v>5.5</v>
      </c>
      <c r="AC3062" s="568">
        <v>8</v>
      </c>
      <c r="AD3062" s="568">
        <v>12.5</v>
      </c>
      <c r="AE3062" s="568">
        <v>9.5</v>
      </c>
      <c r="AF3062" s="568">
        <v>9.5</v>
      </c>
      <c r="AG3062" s="568">
        <v>7</v>
      </c>
      <c r="AH3062" s="568">
        <v>10</v>
      </c>
      <c r="AI3062" s="568">
        <v>9</v>
      </c>
      <c r="AJ3062" s="568">
        <v>6</v>
      </c>
      <c r="AK3062" s="568">
        <v>4.0999999999999996</v>
      </c>
      <c r="AL3062" s="568">
        <v>9</v>
      </c>
      <c r="AM3062" s="568">
        <v>7.2</v>
      </c>
      <c r="AN3062" s="568">
        <v>5</v>
      </c>
      <c r="AO3062" s="568">
        <v>9.5</v>
      </c>
    </row>
    <row r="3063" spans="1:41" ht="15" customHeight="1">
      <c r="A3063" s="514" t="s">
        <v>854</v>
      </c>
      <c r="B3063" s="512" t="s">
        <v>1681</v>
      </c>
      <c r="C3063" s="576">
        <v>6.5</v>
      </c>
      <c r="D3063" s="576">
        <v>5</v>
      </c>
      <c r="E3063" s="576">
        <v>6.5</v>
      </c>
      <c r="F3063" s="568">
        <v>7</v>
      </c>
      <c r="G3063" s="568">
        <v>5</v>
      </c>
      <c r="H3063" s="568">
        <v>5</v>
      </c>
      <c r="I3063" s="568">
        <v>6.5</v>
      </c>
      <c r="J3063" s="568">
        <v>7.5</v>
      </c>
      <c r="K3063" s="568">
        <v>11</v>
      </c>
      <c r="L3063" s="568">
        <v>8</v>
      </c>
      <c r="M3063" s="568">
        <v>8</v>
      </c>
      <c r="N3063" s="568">
        <v>8</v>
      </c>
      <c r="O3063" s="568">
        <v>9.75</v>
      </c>
      <c r="P3063" s="568">
        <v>10.5</v>
      </c>
      <c r="Q3063" s="568">
        <v>9</v>
      </c>
      <c r="R3063" s="547">
        <v>10</v>
      </c>
      <c r="S3063" s="547">
        <v>11</v>
      </c>
      <c r="T3063" s="547">
        <v>10</v>
      </c>
      <c r="U3063" s="547">
        <v>9</v>
      </c>
      <c r="V3063" s="547">
        <v>10</v>
      </c>
      <c r="W3063" s="547">
        <v>11</v>
      </c>
      <c r="X3063" s="547">
        <v>4</v>
      </c>
      <c r="Y3063" s="547">
        <v>11</v>
      </c>
      <c r="Z3063" s="568">
        <v>10</v>
      </c>
      <c r="AA3063" s="568">
        <v>10</v>
      </c>
      <c r="AB3063" s="568">
        <v>5.5</v>
      </c>
      <c r="AC3063" s="568">
        <v>8.5</v>
      </c>
      <c r="AD3063" s="568">
        <v>12.5</v>
      </c>
      <c r="AE3063" s="568">
        <v>12</v>
      </c>
      <c r="AF3063" s="568">
        <v>10</v>
      </c>
      <c r="AG3063" s="568">
        <v>9</v>
      </c>
      <c r="AH3063" s="568">
        <v>10</v>
      </c>
      <c r="AI3063" s="568">
        <v>10.25</v>
      </c>
      <c r="AJ3063" s="568">
        <v>6</v>
      </c>
      <c r="AK3063" s="568">
        <v>4.25</v>
      </c>
      <c r="AL3063" s="568">
        <v>9</v>
      </c>
      <c r="AM3063" s="568">
        <v>9.5</v>
      </c>
      <c r="AN3063" s="568">
        <v>5</v>
      </c>
      <c r="AO3063" s="568">
        <v>9.5</v>
      </c>
    </row>
    <row r="3064" spans="1:41" ht="15" customHeight="1">
      <c r="A3064" s="2639" t="s">
        <v>45</v>
      </c>
      <c r="B3064" s="2639"/>
      <c r="C3064" s="569"/>
      <c r="D3064" s="569"/>
      <c r="E3064" s="569"/>
      <c r="F3064" s="569"/>
      <c r="G3064" s="569"/>
      <c r="H3064" s="569"/>
      <c r="I3064" s="569"/>
      <c r="J3064" s="569"/>
      <c r="K3064" s="569"/>
      <c r="L3064" s="569"/>
      <c r="M3064" s="569"/>
      <c r="N3064" s="569"/>
      <c r="O3064" s="569"/>
      <c r="P3064" s="569"/>
      <c r="Q3064" s="569"/>
      <c r="R3064" s="546"/>
      <c r="S3064" s="546"/>
      <c r="T3064" s="546"/>
      <c r="U3064" s="546"/>
      <c r="V3064" s="546"/>
      <c r="W3064" s="546"/>
      <c r="X3064" s="546"/>
      <c r="Y3064" s="547"/>
      <c r="Z3064" s="567"/>
      <c r="AA3064" s="567"/>
      <c r="AB3064" s="567"/>
      <c r="AC3064" s="567"/>
      <c r="AD3064" s="567"/>
      <c r="AE3064" s="567"/>
      <c r="AF3064" s="567"/>
      <c r="AG3064" s="567"/>
      <c r="AH3064" s="567"/>
      <c r="AI3064" s="567"/>
      <c r="AJ3064" s="567"/>
      <c r="AK3064" s="567"/>
      <c r="AL3064" s="567"/>
      <c r="AM3064" s="567"/>
      <c r="AN3064" s="568"/>
      <c r="AO3064" s="568"/>
    </row>
    <row r="3065" spans="1:41" ht="15" customHeight="1">
      <c r="A3065" s="514" t="s">
        <v>856</v>
      </c>
      <c r="B3065" s="512" t="s">
        <v>1682</v>
      </c>
      <c r="C3065" s="576">
        <v>11</v>
      </c>
      <c r="D3065" s="576">
        <v>11</v>
      </c>
      <c r="E3065" s="568">
        <v>11</v>
      </c>
      <c r="F3065" s="568">
        <v>12</v>
      </c>
      <c r="G3065" s="568">
        <v>11</v>
      </c>
      <c r="H3065" s="568" t="s">
        <v>1940</v>
      </c>
      <c r="I3065" s="568" t="s">
        <v>1845</v>
      </c>
      <c r="J3065" s="568">
        <v>12.5</v>
      </c>
      <c r="K3065" s="568">
        <v>12.5</v>
      </c>
      <c r="L3065" s="568">
        <v>12.5</v>
      </c>
      <c r="M3065" s="568">
        <v>12.5</v>
      </c>
      <c r="N3065" s="568">
        <v>12.5</v>
      </c>
      <c r="O3065" s="568">
        <v>12.5</v>
      </c>
      <c r="P3065" s="568">
        <v>12.5</v>
      </c>
      <c r="Q3065" s="568">
        <v>12.5</v>
      </c>
      <c r="R3065" s="547" t="s">
        <v>1645</v>
      </c>
      <c r="S3065" s="547">
        <v>12.5</v>
      </c>
      <c r="T3065" s="547">
        <v>12.5</v>
      </c>
      <c r="U3065" s="547">
        <v>12.5</v>
      </c>
      <c r="V3065" s="547">
        <v>12.5</v>
      </c>
      <c r="W3065" s="547">
        <v>12.5</v>
      </c>
      <c r="X3065" s="547">
        <v>11</v>
      </c>
      <c r="Y3065" s="547">
        <v>12.5</v>
      </c>
      <c r="Z3065" s="568">
        <v>12.5</v>
      </c>
      <c r="AA3065" s="568">
        <v>12.5</v>
      </c>
      <c r="AB3065" s="568">
        <v>12.5</v>
      </c>
      <c r="AC3065" s="567" t="s">
        <v>2929</v>
      </c>
      <c r="AD3065" s="568">
        <v>12.5</v>
      </c>
      <c r="AE3065" s="568">
        <v>12.5</v>
      </c>
      <c r="AF3065" s="568">
        <v>12.5</v>
      </c>
      <c r="AG3065" s="568" t="s">
        <v>1646</v>
      </c>
      <c r="AH3065" s="568" t="s">
        <v>1647</v>
      </c>
      <c r="AI3065" s="567" t="s">
        <v>2924</v>
      </c>
      <c r="AJ3065" s="568">
        <v>12.5</v>
      </c>
      <c r="AK3065" s="567" t="s">
        <v>1938</v>
      </c>
      <c r="AL3065" s="568">
        <v>12.5</v>
      </c>
      <c r="AM3065" s="568" t="s">
        <v>3239</v>
      </c>
      <c r="AN3065" s="568" t="s">
        <v>1663</v>
      </c>
      <c r="AO3065" s="568" t="s">
        <v>3220</v>
      </c>
    </row>
    <row r="3066" spans="1:41" ht="15" customHeight="1">
      <c r="A3066" s="514" t="s">
        <v>1085</v>
      </c>
      <c r="B3066" s="512" t="s">
        <v>1683</v>
      </c>
      <c r="C3066" s="576">
        <v>11.5</v>
      </c>
      <c r="D3066" s="576">
        <v>11.5</v>
      </c>
      <c r="E3066" s="568">
        <v>11.5</v>
      </c>
      <c r="F3066" s="568">
        <v>12</v>
      </c>
      <c r="G3066" s="568">
        <v>11.5</v>
      </c>
      <c r="H3066" s="568" t="s">
        <v>1941</v>
      </c>
      <c r="I3066" s="568">
        <v>12.5</v>
      </c>
      <c r="J3066" s="568">
        <v>12.5</v>
      </c>
      <c r="K3066" s="568">
        <v>12.5</v>
      </c>
      <c r="L3066" s="568">
        <v>12.5</v>
      </c>
      <c r="M3066" s="568">
        <v>12.5</v>
      </c>
      <c r="N3066" s="568">
        <v>12.5</v>
      </c>
      <c r="O3066" s="568">
        <v>12.5</v>
      </c>
      <c r="P3066" s="568">
        <v>12.5</v>
      </c>
      <c r="Q3066" s="568">
        <v>12.5</v>
      </c>
      <c r="R3066" s="547" t="s">
        <v>1645</v>
      </c>
      <c r="S3066" s="547">
        <v>12.5</v>
      </c>
      <c r="T3066" s="547">
        <v>12.5</v>
      </c>
      <c r="U3066" s="547">
        <v>12.5</v>
      </c>
      <c r="V3066" s="547">
        <v>12.5</v>
      </c>
      <c r="W3066" s="547">
        <v>12.5</v>
      </c>
      <c r="X3066" s="547">
        <v>11</v>
      </c>
      <c r="Y3066" s="547">
        <v>12.5</v>
      </c>
      <c r="Z3066" s="568">
        <v>12.5</v>
      </c>
      <c r="AA3066" s="568">
        <v>12.5</v>
      </c>
      <c r="AB3066" s="568">
        <v>12.5</v>
      </c>
      <c r="AC3066" s="567" t="s">
        <v>1950</v>
      </c>
      <c r="AD3066" s="568">
        <v>12.5</v>
      </c>
      <c r="AE3066" s="568">
        <v>12.5</v>
      </c>
      <c r="AF3066" s="568">
        <v>12.5</v>
      </c>
      <c r="AG3066" s="568" t="s">
        <v>1646</v>
      </c>
      <c r="AH3066" s="568">
        <v>12.5</v>
      </c>
      <c r="AI3066" s="567" t="s">
        <v>2929</v>
      </c>
      <c r="AJ3066" s="568" t="s">
        <v>1645</v>
      </c>
      <c r="AK3066" s="568">
        <v>12.5</v>
      </c>
      <c r="AL3066" s="568">
        <v>12.5</v>
      </c>
      <c r="AM3066" s="568">
        <v>10</v>
      </c>
      <c r="AN3066" s="568" t="s">
        <v>1960</v>
      </c>
      <c r="AO3066" s="568" t="s">
        <v>3221</v>
      </c>
    </row>
    <row r="3067" spans="1:41" ht="15" customHeight="1">
      <c r="A3067" s="514" t="s">
        <v>827</v>
      </c>
      <c r="B3067" s="512" t="s">
        <v>1684</v>
      </c>
      <c r="C3067" s="576">
        <v>12</v>
      </c>
      <c r="D3067" s="577">
        <v>12</v>
      </c>
      <c r="E3067" s="568">
        <v>12</v>
      </c>
      <c r="F3067" s="568" t="s">
        <v>76</v>
      </c>
      <c r="G3067" s="568">
        <v>12</v>
      </c>
      <c r="H3067" s="568" t="s">
        <v>1845</v>
      </c>
      <c r="I3067" s="568">
        <v>12.5</v>
      </c>
      <c r="J3067" s="568">
        <v>12.5</v>
      </c>
      <c r="K3067" s="568" t="s">
        <v>2929</v>
      </c>
      <c r="L3067" s="568">
        <v>12.5</v>
      </c>
      <c r="M3067" s="568">
        <v>12.5</v>
      </c>
      <c r="N3067" s="568">
        <v>12.5</v>
      </c>
      <c r="O3067" s="568">
        <v>12.5</v>
      </c>
      <c r="P3067" s="568">
        <v>12.5</v>
      </c>
      <c r="Q3067" s="568">
        <v>12.5</v>
      </c>
      <c r="R3067" s="547" t="s">
        <v>1645</v>
      </c>
      <c r="S3067" s="547">
        <v>12.5</v>
      </c>
      <c r="T3067" s="547">
        <v>12.5</v>
      </c>
      <c r="U3067" s="547">
        <v>12.5</v>
      </c>
      <c r="V3067" s="547">
        <v>12</v>
      </c>
      <c r="W3067" s="547">
        <v>12.5</v>
      </c>
      <c r="X3067" s="547">
        <v>11</v>
      </c>
      <c r="Y3067" s="547">
        <v>12.5</v>
      </c>
      <c r="Z3067" s="568">
        <v>12.5</v>
      </c>
      <c r="AA3067" s="568">
        <v>12.5</v>
      </c>
      <c r="AB3067" s="568">
        <v>12.5</v>
      </c>
      <c r="AC3067" s="567" t="s">
        <v>1729</v>
      </c>
      <c r="AD3067" s="568">
        <v>12.5</v>
      </c>
      <c r="AE3067" s="568">
        <v>12.5</v>
      </c>
      <c r="AF3067" s="568">
        <v>12.5</v>
      </c>
      <c r="AG3067" s="568" t="s">
        <v>1646</v>
      </c>
      <c r="AH3067" s="567" t="s">
        <v>1731</v>
      </c>
      <c r="AI3067" s="567" t="s">
        <v>2929</v>
      </c>
      <c r="AJ3067" s="568">
        <v>11</v>
      </c>
      <c r="AK3067" s="568">
        <v>12.5</v>
      </c>
      <c r="AL3067" s="568">
        <v>12.5</v>
      </c>
      <c r="AM3067" s="568">
        <v>9</v>
      </c>
      <c r="AN3067" s="568" t="s">
        <v>1664</v>
      </c>
      <c r="AO3067" s="568" t="s">
        <v>3231</v>
      </c>
    </row>
    <row r="3068" spans="1:41" ht="15" customHeight="1">
      <c r="A3068" s="514" t="s">
        <v>828</v>
      </c>
      <c r="B3068" s="512" t="s">
        <v>1685</v>
      </c>
      <c r="C3068" s="576">
        <v>12</v>
      </c>
      <c r="D3068" s="577">
        <v>12.5</v>
      </c>
      <c r="E3068" s="568">
        <v>12.5</v>
      </c>
      <c r="F3068" s="547" t="s">
        <v>76</v>
      </c>
      <c r="G3068" s="568">
        <v>12.5</v>
      </c>
      <c r="H3068" s="568" t="s">
        <v>1646</v>
      </c>
      <c r="I3068" s="568">
        <v>12.5</v>
      </c>
      <c r="J3068" s="568">
        <v>12.5</v>
      </c>
      <c r="K3068" s="568" t="s">
        <v>3222</v>
      </c>
      <c r="L3068" s="568" t="s">
        <v>76</v>
      </c>
      <c r="M3068" s="568">
        <v>12.5</v>
      </c>
      <c r="N3068" s="568" t="s">
        <v>76</v>
      </c>
      <c r="O3068" s="568">
        <v>12.5</v>
      </c>
      <c r="P3068" s="568">
        <v>12.5</v>
      </c>
      <c r="Q3068" s="568">
        <v>12.5</v>
      </c>
      <c r="R3068" s="547">
        <v>7.75</v>
      </c>
      <c r="S3068" s="547">
        <v>11</v>
      </c>
      <c r="T3068" s="547">
        <v>12.5</v>
      </c>
      <c r="U3068" s="547" t="s">
        <v>76</v>
      </c>
      <c r="V3068" s="547">
        <v>12</v>
      </c>
      <c r="W3068" s="547">
        <v>12.5</v>
      </c>
      <c r="X3068" s="547">
        <v>11</v>
      </c>
      <c r="Y3068" s="546" t="s">
        <v>2996</v>
      </c>
      <c r="Z3068" s="567" t="s">
        <v>76</v>
      </c>
      <c r="AA3068" s="567" t="s">
        <v>76</v>
      </c>
      <c r="AB3068" s="568">
        <v>12.5</v>
      </c>
      <c r="AC3068" s="567" t="s">
        <v>1342</v>
      </c>
      <c r="AD3068" s="568">
        <v>12.5</v>
      </c>
      <c r="AE3068" s="568" t="s">
        <v>76</v>
      </c>
      <c r="AF3068" s="568">
        <v>12.5</v>
      </c>
      <c r="AG3068" s="568" t="s">
        <v>76</v>
      </c>
      <c r="AH3068" s="567" t="s">
        <v>1493</v>
      </c>
      <c r="AI3068" s="567" t="s">
        <v>3229</v>
      </c>
      <c r="AJ3068" s="568">
        <v>11</v>
      </c>
      <c r="AK3068" s="568">
        <v>12.5</v>
      </c>
      <c r="AL3068" s="568">
        <v>12.5</v>
      </c>
      <c r="AM3068" s="568">
        <v>5.5</v>
      </c>
      <c r="AN3068" s="568">
        <v>10.5</v>
      </c>
      <c r="AO3068" s="568" t="s">
        <v>3214</v>
      </c>
    </row>
    <row r="3069" spans="1:41" ht="15" customHeight="1">
      <c r="A3069" s="514" t="s">
        <v>854</v>
      </c>
      <c r="B3069" s="512" t="s">
        <v>1686</v>
      </c>
      <c r="C3069" s="576" t="s">
        <v>76</v>
      </c>
      <c r="D3069" s="577" t="s">
        <v>76</v>
      </c>
      <c r="E3069" s="568" t="s">
        <v>76</v>
      </c>
      <c r="F3069" s="568" t="s">
        <v>76</v>
      </c>
      <c r="G3069" s="568" t="s">
        <v>76</v>
      </c>
      <c r="H3069" s="568" t="s">
        <v>1646</v>
      </c>
      <c r="I3069" s="568">
        <v>12.5</v>
      </c>
      <c r="J3069" s="568">
        <v>12.5</v>
      </c>
      <c r="K3069" s="568" t="s">
        <v>3236</v>
      </c>
      <c r="L3069" s="568" t="s">
        <v>76</v>
      </c>
      <c r="M3069" s="568" t="s">
        <v>76</v>
      </c>
      <c r="N3069" s="568" t="s">
        <v>76</v>
      </c>
      <c r="O3069" s="568">
        <v>12.5</v>
      </c>
      <c r="P3069" s="568" t="s">
        <v>76</v>
      </c>
      <c r="Q3069" s="568">
        <v>12.5</v>
      </c>
      <c r="R3069" s="547">
        <v>7.75</v>
      </c>
      <c r="S3069" s="547" t="s">
        <v>76</v>
      </c>
      <c r="T3069" s="547">
        <v>12.5</v>
      </c>
      <c r="U3069" s="547" t="s">
        <v>76</v>
      </c>
      <c r="V3069" s="547">
        <v>12</v>
      </c>
      <c r="W3069" s="547">
        <v>12.5</v>
      </c>
      <c r="X3069" s="547">
        <v>11</v>
      </c>
      <c r="Y3069" s="547" t="s">
        <v>76</v>
      </c>
      <c r="Z3069" s="567" t="s">
        <v>76</v>
      </c>
      <c r="AA3069" s="567" t="s">
        <v>76</v>
      </c>
      <c r="AB3069" s="568">
        <v>12.5</v>
      </c>
      <c r="AC3069" s="567" t="s">
        <v>1342</v>
      </c>
      <c r="AD3069" s="568">
        <v>12.5</v>
      </c>
      <c r="AE3069" s="568" t="s">
        <v>76</v>
      </c>
      <c r="AF3069" s="568">
        <v>11</v>
      </c>
      <c r="AG3069" s="568" t="s">
        <v>76</v>
      </c>
      <c r="AH3069" s="567" t="s">
        <v>3206</v>
      </c>
      <c r="AI3069" s="567" t="s">
        <v>2924</v>
      </c>
      <c r="AJ3069" s="568">
        <v>11</v>
      </c>
      <c r="AK3069" s="568">
        <v>12.5</v>
      </c>
      <c r="AL3069" s="568">
        <v>12.5</v>
      </c>
      <c r="AM3069" s="568" t="s">
        <v>76</v>
      </c>
      <c r="AN3069" s="568">
        <v>10.5</v>
      </c>
      <c r="AO3069" s="568" t="s">
        <v>3233</v>
      </c>
    </row>
    <row r="3070" spans="1:41" ht="15" customHeight="1">
      <c r="A3070" s="2639" t="s">
        <v>388</v>
      </c>
      <c r="B3070" s="2639"/>
      <c r="C3070" s="568"/>
      <c r="D3070" s="568"/>
      <c r="E3070" s="568"/>
      <c r="F3070" s="568"/>
      <c r="G3070" s="568"/>
      <c r="H3070" s="568"/>
      <c r="I3070" s="568"/>
      <c r="J3070" s="568"/>
      <c r="K3070" s="568"/>
      <c r="L3070" s="568"/>
      <c r="M3070" s="568"/>
      <c r="N3070" s="568"/>
      <c r="O3070" s="567" t="s">
        <v>311</v>
      </c>
      <c r="P3070" s="568"/>
      <c r="Q3070" s="567"/>
      <c r="R3070" s="547"/>
      <c r="S3070" s="547"/>
      <c r="T3070" s="547"/>
      <c r="U3070" s="547"/>
      <c r="V3070" s="547"/>
      <c r="W3070" s="547"/>
      <c r="X3070" s="546"/>
      <c r="Y3070" s="547"/>
      <c r="Z3070" s="567"/>
      <c r="AA3070" s="567"/>
      <c r="AB3070" s="568"/>
      <c r="AC3070" s="567"/>
      <c r="AD3070" s="568"/>
      <c r="AE3070" s="568"/>
      <c r="AF3070" s="568"/>
      <c r="AG3070" s="568"/>
      <c r="AH3070" s="567"/>
      <c r="AI3070" s="567"/>
      <c r="AJ3070" s="567"/>
      <c r="AK3070" s="567"/>
      <c r="AL3070" s="567"/>
      <c r="AM3070" s="567"/>
      <c r="AN3070" s="568"/>
      <c r="AO3070" s="568"/>
    </row>
    <row r="3071" spans="1:41" ht="15" customHeight="1">
      <c r="A3071" s="2639" t="s">
        <v>389</v>
      </c>
      <c r="B3071" s="2639"/>
      <c r="C3071" s="568"/>
      <c r="D3071" s="568"/>
      <c r="E3071" s="568"/>
      <c r="F3071" s="568"/>
      <c r="G3071" s="568"/>
      <c r="H3071" s="568"/>
      <c r="I3071" s="568"/>
      <c r="J3071" s="568"/>
      <c r="K3071" s="568"/>
      <c r="L3071" s="568"/>
      <c r="M3071" s="568"/>
      <c r="N3071" s="568"/>
      <c r="O3071" s="567"/>
      <c r="P3071" s="568"/>
      <c r="Q3071" s="567"/>
      <c r="R3071" s="547"/>
      <c r="S3071" s="547"/>
      <c r="T3071" s="547"/>
      <c r="U3071" s="547"/>
      <c r="V3071" s="547"/>
      <c r="W3071" s="547"/>
      <c r="X3071" s="546"/>
      <c r="Y3071" s="547"/>
      <c r="Z3071" s="567"/>
      <c r="AA3071" s="567"/>
      <c r="AB3071" s="568"/>
      <c r="AC3071" s="567"/>
      <c r="AD3071" s="568"/>
      <c r="AE3071" s="568"/>
      <c r="AF3071" s="568"/>
      <c r="AG3071" s="568"/>
      <c r="AH3071" s="567"/>
      <c r="AI3071" s="567"/>
      <c r="AJ3071" s="567"/>
      <c r="AK3071" s="567"/>
      <c r="AL3071" s="567"/>
      <c r="AM3071" s="567"/>
      <c r="AN3071" s="568"/>
      <c r="AO3071" s="568"/>
    </row>
    <row r="3072" spans="1:41" ht="15" customHeight="1">
      <c r="A3072" s="563"/>
      <c r="B3072" s="564" t="s">
        <v>390</v>
      </c>
      <c r="C3072" s="568">
        <v>11.5</v>
      </c>
      <c r="D3072" s="568">
        <v>8</v>
      </c>
      <c r="E3072" s="568">
        <v>10</v>
      </c>
      <c r="F3072" s="568">
        <v>12</v>
      </c>
      <c r="G3072" s="547" t="s">
        <v>1549</v>
      </c>
      <c r="H3072" s="568">
        <v>11.5</v>
      </c>
      <c r="I3072" s="568">
        <v>10</v>
      </c>
      <c r="J3072" s="568" t="s">
        <v>1749</v>
      </c>
      <c r="K3072" s="568">
        <v>13</v>
      </c>
      <c r="L3072" s="568">
        <v>13</v>
      </c>
      <c r="M3072" s="568">
        <v>13</v>
      </c>
      <c r="N3072" s="568">
        <v>13</v>
      </c>
      <c r="O3072" s="568">
        <v>13</v>
      </c>
      <c r="P3072" s="568">
        <v>13</v>
      </c>
      <c r="Q3072" s="568">
        <v>13</v>
      </c>
      <c r="R3072" s="547">
        <v>13</v>
      </c>
      <c r="S3072" s="547">
        <v>13</v>
      </c>
      <c r="T3072" s="547">
        <v>13</v>
      </c>
      <c r="U3072" s="547">
        <v>13</v>
      </c>
      <c r="V3072" s="547">
        <v>13</v>
      </c>
      <c r="W3072" s="547">
        <v>13</v>
      </c>
      <c r="X3072" s="547">
        <v>11</v>
      </c>
      <c r="Y3072" s="547">
        <v>13</v>
      </c>
      <c r="Z3072" s="568">
        <v>13</v>
      </c>
      <c r="AA3072" s="568">
        <v>13</v>
      </c>
      <c r="AB3072" s="568">
        <v>13</v>
      </c>
      <c r="AC3072" s="568">
        <v>13</v>
      </c>
      <c r="AD3072" s="568">
        <v>13</v>
      </c>
      <c r="AE3072" s="568">
        <v>13</v>
      </c>
      <c r="AF3072" s="568">
        <v>13</v>
      </c>
      <c r="AG3072" s="568">
        <v>13</v>
      </c>
      <c r="AH3072" s="568">
        <v>13</v>
      </c>
      <c r="AI3072" s="568">
        <v>13</v>
      </c>
      <c r="AJ3072" s="568">
        <v>13</v>
      </c>
      <c r="AK3072" s="568">
        <v>13</v>
      </c>
      <c r="AL3072" s="568">
        <v>13</v>
      </c>
      <c r="AM3072" s="568">
        <v>13</v>
      </c>
      <c r="AN3072" s="568">
        <v>10</v>
      </c>
      <c r="AO3072" s="568">
        <v>13</v>
      </c>
    </row>
    <row r="3073" spans="1:41" ht="15" customHeight="1">
      <c r="A3073" s="563"/>
      <c r="B3073" s="564" t="s">
        <v>391</v>
      </c>
      <c r="C3073" s="568" t="s">
        <v>76</v>
      </c>
      <c r="D3073" s="568">
        <v>11</v>
      </c>
      <c r="E3073" s="568" t="s">
        <v>76</v>
      </c>
      <c r="F3073" s="568" t="s">
        <v>76</v>
      </c>
      <c r="G3073" s="568" t="s">
        <v>76</v>
      </c>
      <c r="H3073" s="568"/>
      <c r="I3073" s="568" t="s">
        <v>76</v>
      </c>
      <c r="J3073" s="568" t="s">
        <v>76</v>
      </c>
      <c r="K3073" s="568" t="s">
        <v>76</v>
      </c>
      <c r="L3073" s="568" t="s">
        <v>76</v>
      </c>
      <c r="M3073" s="568" t="s">
        <v>76</v>
      </c>
      <c r="N3073" s="568" t="s">
        <v>76</v>
      </c>
      <c r="O3073" s="567" t="s">
        <v>76</v>
      </c>
      <c r="P3073" s="568" t="s">
        <v>76</v>
      </c>
      <c r="Q3073" s="568" t="s">
        <v>76</v>
      </c>
      <c r="R3073" s="547"/>
      <c r="S3073" s="547" t="s">
        <v>76</v>
      </c>
      <c r="T3073" s="547" t="s">
        <v>76</v>
      </c>
      <c r="U3073" s="547" t="s">
        <v>76</v>
      </c>
      <c r="V3073" s="547" t="s">
        <v>76</v>
      </c>
      <c r="W3073" s="547" t="s">
        <v>76</v>
      </c>
      <c r="X3073" s="547">
        <v>13</v>
      </c>
      <c r="Y3073" s="547" t="s">
        <v>76</v>
      </c>
      <c r="Z3073" s="568" t="s">
        <v>76</v>
      </c>
      <c r="AA3073" s="568"/>
      <c r="AB3073" s="568" t="s">
        <v>76</v>
      </c>
      <c r="AC3073" s="568" t="s">
        <v>76</v>
      </c>
      <c r="AD3073" s="568" t="s">
        <v>76</v>
      </c>
      <c r="AE3073" s="568" t="s">
        <v>76</v>
      </c>
      <c r="AF3073" s="568" t="s">
        <v>76</v>
      </c>
      <c r="AG3073" s="568" t="s">
        <v>76</v>
      </c>
      <c r="AH3073" s="568" t="s">
        <v>76</v>
      </c>
      <c r="AI3073" s="568" t="s">
        <v>76</v>
      </c>
      <c r="AJ3073" s="568" t="s">
        <v>76</v>
      </c>
      <c r="AK3073" s="567" t="s">
        <v>76</v>
      </c>
      <c r="AL3073" s="568" t="s">
        <v>76</v>
      </c>
      <c r="AM3073" s="568"/>
      <c r="AN3073" s="568" t="s">
        <v>76</v>
      </c>
      <c r="AO3073" s="568">
        <v>13</v>
      </c>
    </row>
    <row r="3074" spans="1:41" ht="15" customHeight="1">
      <c r="A3074" s="2639" t="s">
        <v>400</v>
      </c>
      <c r="B3074" s="2639"/>
      <c r="C3074" s="568"/>
      <c r="D3074" s="568"/>
      <c r="E3074" s="568"/>
      <c r="F3074" s="568"/>
      <c r="G3074" s="568"/>
      <c r="H3074" s="568"/>
      <c r="I3074" s="568"/>
      <c r="J3074" s="568"/>
      <c r="K3074" s="568"/>
      <c r="L3074" s="568"/>
      <c r="M3074" s="568"/>
      <c r="N3074" s="568"/>
      <c r="O3074" s="567"/>
      <c r="P3074" s="568"/>
      <c r="Q3074" s="567"/>
      <c r="R3074" s="547"/>
      <c r="S3074" s="547"/>
      <c r="T3074" s="547"/>
      <c r="U3074" s="547"/>
      <c r="V3074" s="547"/>
      <c r="W3074" s="547"/>
      <c r="X3074" s="547"/>
      <c r="Y3074" s="547"/>
      <c r="Z3074" s="567"/>
      <c r="AA3074" s="567"/>
      <c r="AB3074" s="568"/>
      <c r="AC3074" s="568"/>
      <c r="AD3074" s="568"/>
      <c r="AE3074" s="568"/>
      <c r="AF3074" s="568"/>
      <c r="AG3074" s="568"/>
      <c r="AH3074" s="567"/>
      <c r="AI3074" s="568"/>
      <c r="AJ3074" s="568"/>
      <c r="AK3074" s="567"/>
      <c r="AL3074" s="568"/>
      <c r="AM3074" s="568"/>
      <c r="AN3074" s="568"/>
      <c r="AO3074" s="568"/>
    </row>
    <row r="3075" spans="1:41" ht="15" customHeight="1">
      <c r="B3075" s="564" t="s">
        <v>390</v>
      </c>
      <c r="C3075" s="568">
        <v>15</v>
      </c>
      <c r="D3075" s="568">
        <v>15.5</v>
      </c>
      <c r="E3075" s="568">
        <v>15</v>
      </c>
      <c r="F3075" s="568">
        <v>15</v>
      </c>
      <c r="G3075" s="568">
        <v>15</v>
      </c>
      <c r="H3075" s="568">
        <v>12.5</v>
      </c>
      <c r="I3075" s="568">
        <v>15</v>
      </c>
      <c r="J3075" s="568" t="s">
        <v>1343</v>
      </c>
      <c r="K3075" s="568">
        <v>16</v>
      </c>
      <c r="L3075" s="568">
        <v>14</v>
      </c>
      <c r="M3075" s="568">
        <v>14</v>
      </c>
      <c r="N3075" s="568">
        <v>14</v>
      </c>
      <c r="O3075" s="568">
        <v>14</v>
      </c>
      <c r="P3075" s="568" t="s">
        <v>2455</v>
      </c>
      <c r="Q3075" s="568">
        <v>14</v>
      </c>
      <c r="R3075" s="547">
        <v>15.5</v>
      </c>
      <c r="S3075" s="547">
        <v>15.5</v>
      </c>
      <c r="T3075" s="547">
        <v>14</v>
      </c>
      <c r="U3075" s="547">
        <v>14</v>
      </c>
      <c r="V3075" s="547">
        <v>15.5</v>
      </c>
      <c r="W3075" s="547">
        <v>14</v>
      </c>
      <c r="X3075" s="547">
        <v>15.5</v>
      </c>
      <c r="Y3075" s="547">
        <v>15.5</v>
      </c>
      <c r="Z3075" s="568">
        <v>14</v>
      </c>
      <c r="AA3075" s="568" t="s">
        <v>1665</v>
      </c>
      <c r="AB3075" s="568">
        <v>14</v>
      </c>
      <c r="AC3075" s="568">
        <v>14</v>
      </c>
      <c r="AD3075" s="568">
        <v>14</v>
      </c>
      <c r="AE3075" s="568">
        <v>14</v>
      </c>
      <c r="AF3075" s="568">
        <v>15.5</v>
      </c>
      <c r="AG3075" s="568">
        <v>15.5</v>
      </c>
      <c r="AH3075" s="568">
        <v>14</v>
      </c>
      <c r="AI3075" s="568">
        <v>12.5</v>
      </c>
      <c r="AJ3075" s="568">
        <v>15.5</v>
      </c>
      <c r="AK3075" s="568">
        <v>14</v>
      </c>
      <c r="AL3075" s="568">
        <v>14.5</v>
      </c>
      <c r="AM3075" s="568">
        <v>14</v>
      </c>
      <c r="AN3075" s="568" t="s">
        <v>1669</v>
      </c>
      <c r="AO3075" s="568">
        <v>11.5</v>
      </c>
    </row>
    <row r="3076" spans="1:41" ht="15" customHeight="1">
      <c r="B3076" s="564" t="s">
        <v>391</v>
      </c>
      <c r="C3076" s="568" t="s">
        <v>76</v>
      </c>
      <c r="D3076" s="568" t="s">
        <v>76</v>
      </c>
      <c r="E3076" s="568" t="s">
        <v>76</v>
      </c>
      <c r="F3076" s="568" t="s">
        <v>76</v>
      </c>
      <c r="G3076" s="568" t="s">
        <v>76</v>
      </c>
      <c r="H3076" s="568" t="s">
        <v>76</v>
      </c>
      <c r="I3076" s="568" t="s">
        <v>76</v>
      </c>
      <c r="J3076" s="568" t="s">
        <v>76</v>
      </c>
      <c r="K3076" s="568" t="s">
        <v>76</v>
      </c>
      <c r="L3076" s="568" t="s">
        <v>76</v>
      </c>
      <c r="M3076" s="568" t="s">
        <v>76</v>
      </c>
      <c r="N3076" s="568" t="s">
        <v>76</v>
      </c>
      <c r="O3076" s="568" t="s">
        <v>76</v>
      </c>
      <c r="P3076" s="567" t="s">
        <v>76</v>
      </c>
      <c r="Q3076" s="567" t="s">
        <v>76</v>
      </c>
      <c r="R3076" s="547"/>
      <c r="S3076" s="547" t="s">
        <v>76</v>
      </c>
      <c r="T3076" s="547" t="s">
        <v>76</v>
      </c>
      <c r="U3076" s="547" t="s">
        <v>76</v>
      </c>
      <c r="V3076" s="547" t="s">
        <v>76</v>
      </c>
      <c r="W3076" s="547" t="s">
        <v>76</v>
      </c>
      <c r="X3076" s="547" t="s">
        <v>76</v>
      </c>
      <c r="Y3076" s="547" t="s">
        <v>76</v>
      </c>
      <c r="Z3076" s="568" t="s">
        <v>76</v>
      </c>
      <c r="AA3076" s="568" t="s">
        <v>76</v>
      </c>
      <c r="AB3076" s="568" t="s">
        <v>76</v>
      </c>
      <c r="AC3076" s="568" t="s">
        <v>76</v>
      </c>
      <c r="AD3076" s="568" t="s">
        <v>76</v>
      </c>
      <c r="AE3076" s="568" t="s">
        <v>76</v>
      </c>
      <c r="AF3076" s="568" t="s">
        <v>76</v>
      </c>
      <c r="AG3076" s="568"/>
      <c r="AH3076" s="568" t="s">
        <v>76</v>
      </c>
      <c r="AI3076" s="568">
        <v>14</v>
      </c>
      <c r="AJ3076" s="568" t="s">
        <v>76</v>
      </c>
      <c r="AK3076" s="567" t="s">
        <v>76</v>
      </c>
      <c r="AL3076" s="568" t="s">
        <v>76</v>
      </c>
      <c r="AM3076" s="568"/>
      <c r="AN3076" s="568" t="s">
        <v>76</v>
      </c>
      <c r="AO3076" s="568">
        <v>14</v>
      </c>
    </row>
    <row r="3077" spans="1:41" ht="15" customHeight="1">
      <c r="A3077" s="2639" t="s">
        <v>47</v>
      </c>
      <c r="B3077" s="2639"/>
      <c r="C3077" s="568"/>
      <c r="D3077" s="568"/>
      <c r="E3077" s="568"/>
      <c r="F3077" s="568"/>
      <c r="G3077" s="568"/>
      <c r="H3077" s="568"/>
      <c r="I3077" s="568"/>
      <c r="J3077" s="568"/>
      <c r="K3077" s="568"/>
      <c r="L3077" s="568"/>
      <c r="M3077" s="568"/>
      <c r="N3077" s="568"/>
      <c r="O3077" s="568"/>
      <c r="P3077" s="567"/>
      <c r="Q3077" s="567"/>
      <c r="R3077" s="547" t="s">
        <v>1285</v>
      </c>
      <c r="S3077" s="547"/>
      <c r="T3077" s="547"/>
      <c r="U3077" s="547"/>
      <c r="V3077" s="547"/>
      <c r="W3077" s="547"/>
      <c r="X3077" s="547"/>
      <c r="Y3077" s="547"/>
      <c r="Z3077" s="568"/>
      <c r="AA3077" s="568"/>
      <c r="AB3077" s="568"/>
      <c r="AC3077" s="568"/>
      <c r="AD3077" s="568"/>
      <c r="AE3077" s="568"/>
      <c r="AF3077" s="568"/>
      <c r="AG3077" s="568"/>
      <c r="AH3077" s="568"/>
      <c r="AI3077" s="568"/>
      <c r="AJ3077" s="568"/>
      <c r="AK3077" s="567"/>
      <c r="AL3077" s="568"/>
      <c r="AM3077" s="568"/>
      <c r="AN3077" s="568"/>
      <c r="AO3077" s="568"/>
    </row>
    <row r="3078" spans="1:41" ht="15" customHeight="1">
      <c r="B3078" s="564" t="s">
        <v>390</v>
      </c>
      <c r="C3078" s="568">
        <v>15</v>
      </c>
      <c r="D3078" s="547">
        <v>15.5</v>
      </c>
      <c r="E3078" s="547">
        <v>13.5</v>
      </c>
      <c r="F3078" s="568">
        <v>15</v>
      </c>
      <c r="G3078" s="547">
        <v>15</v>
      </c>
      <c r="H3078" s="568">
        <v>13</v>
      </c>
      <c r="I3078" s="568">
        <v>15</v>
      </c>
      <c r="J3078" s="568" t="s">
        <v>1538</v>
      </c>
      <c r="K3078" s="568">
        <v>19</v>
      </c>
      <c r="L3078" s="568">
        <v>14</v>
      </c>
      <c r="M3078" s="568">
        <v>16.5</v>
      </c>
      <c r="N3078" s="568">
        <v>15.5</v>
      </c>
      <c r="O3078" s="568">
        <v>14</v>
      </c>
      <c r="P3078" s="568">
        <v>15.5</v>
      </c>
      <c r="Q3078" s="570">
        <v>14</v>
      </c>
      <c r="R3078" s="547">
        <v>16.5</v>
      </c>
      <c r="S3078" s="547">
        <v>15.5</v>
      </c>
      <c r="T3078" s="547" t="s">
        <v>1648</v>
      </c>
      <c r="U3078" s="547">
        <v>16</v>
      </c>
      <c r="V3078" s="547">
        <v>17</v>
      </c>
      <c r="W3078" s="547">
        <v>18.5</v>
      </c>
      <c r="X3078" s="547">
        <v>14.5</v>
      </c>
      <c r="Y3078" s="547">
        <v>15.5</v>
      </c>
      <c r="Z3078" s="568">
        <v>15.5</v>
      </c>
      <c r="AA3078" s="568" t="s">
        <v>2336</v>
      </c>
      <c r="AB3078" s="568">
        <v>14</v>
      </c>
      <c r="AC3078" s="568">
        <v>19.5</v>
      </c>
      <c r="AD3078" s="568">
        <v>16.5</v>
      </c>
      <c r="AE3078" s="568">
        <v>14</v>
      </c>
      <c r="AF3078" s="568">
        <v>14</v>
      </c>
      <c r="AG3078" s="568">
        <v>17</v>
      </c>
      <c r="AH3078" s="568">
        <v>15</v>
      </c>
      <c r="AI3078" s="568">
        <v>19.5</v>
      </c>
      <c r="AJ3078" s="568">
        <v>17</v>
      </c>
      <c r="AK3078" s="568">
        <v>16.5</v>
      </c>
      <c r="AL3078" s="568">
        <v>17.5</v>
      </c>
      <c r="AM3078" s="568" t="s">
        <v>76</v>
      </c>
      <c r="AN3078" s="568" t="s">
        <v>1550</v>
      </c>
      <c r="AO3078" s="568">
        <v>13</v>
      </c>
    </row>
    <row r="3079" spans="1:41" ht="15" customHeight="1">
      <c r="B3079" s="564" t="s">
        <v>391</v>
      </c>
      <c r="C3079" s="568" t="s">
        <v>76</v>
      </c>
      <c r="D3079" s="568" t="s">
        <v>76</v>
      </c>
      <c r="E3079" s="568" t="s">
        <v>76</v>
      </c>
      <c r="F3079" s="568" t="s">
        <v>76</v>
      </c>
      <c r="G3079" s="568" t="s">
        <v>76</v>
      </c>
      <c r="H3079" s="568" t="s">
        <v>76</v>
      </c>
      <c r="I3079" s="568" t="s">
        <v>76</v>
      </c>
      <c r="J3079" s="568" t="s">
        <v>76</v>
      </c>
      <c r="K3079" s="568" t="s">
        <v>76</v>
      </c>
      <c r="L3079" s="568" t="s">
        <v>76</v>
      </c>
      <c r="M3079" s="568" t="s">
        <v>76</v>
      </c>
      <c r="N3079" s="568" t="s">
        <v>76</v>
      </c>
      <c r="O3079" s="568" t="s">
        <v>76</v>
      </c>
      <c r="P3079" s="567" t="s">
        <v>76</v>
      </c>
      <c r="Q3079" s="567" t="s">
        <v>76</v>
      </c>
      <c r="R3079" s="547" t="s">
        <v>76</v>
      </c>
      <c r="S3079" s="547" t="s">
        <v>76</v>
      </c>
      <c r="T3079" s="547" t="s">
        <v>76</v>
      </c>
      <c r="U3079" s="547" t="s">
        <v>76</v>
      </c>
      <c r="V3079" s="547">
        <v>17</v>
      </c>
      <c r="W3079" s="547" t="s">
        <v>76</v>
      </c>
      <c r="X3079" s="547" t="s">
        <v>76</v>
      </c>
      <c r="Y3079" s="547" t="s">
        <v>76</v>
      </c>
      <c r="Z3079" s="568" t="s">
        <v>76</v>
      </c>
      <c r="AA3079" s="568" t="s">
        <v>76</v>
      </c>
      <c r="AB3079" s="568" t="s">
        <v>76</v>
      </c>
      <c r="AC3079" s="568">
        <v>22.5</v>
      </c>
      <c r="AD3079" s="568" t="s">
        <v>76</v>
      </c>
      <c r="AE3079" s="568" t="s">
        <v>76</v>
      </c>
      <c r="AF3079" s="568" t="s">
        <v>76</v>
      </c>
      <c r="AG3079" s="568" t="s">
        <v>76</v>
      </c>
      <c r="AH3079" s="568" t="s">
        <v>76</v>
      </c>
      <c r="AI3079" s="568" t="s">
        <v>76</v>
      </c>
      <c r="AJ3079" s="568" t="s">
        <v>76</v>
      </c>
      <c r="AK3079" s="567" t="s">
        <v>76</v>
      </c>
      <c r="AL3079" s="568" t="s">
        <v>76</v>
      </c>
      <c r="AM3079" s="568" t="s">
        <v>76</v>
      </c>
      <c r="AN3079" s="568" t="s">
        <v>76</v>
      </c>
      <c r="AO3079" s="568">
        <v>16</v>
      </c>
    </row>
    <row r="3080" spans="1:41" ht="15" customHeight="1">
      <c r="A3080" s="2639" t="s">
        <v>407</v>
      </c>
      <c r="B3080" s="2639"/>
      <c r="C3080" s="568"/>
      <c r="D3080" s="568"/>
      <c r="E3080" s="568"/>
      <c r="F3080" s="568"/>
      <c r="G3080" s="568"/>
      <c r="H3080" s="568"/>
      <c r="I3080" s="568"/>
      <c r="J3080" s="568"/>
      <c r="K3080" s="568"/>
      <c r="L3080" s="568"/>
      <c r="M3080" s="568"/>
      <c r="N3080" s="568"/>
      <c r="O3080" s="568"/>
      <c r="P3080" s="567"/>
      <c r="Q3080" s="567"/>
      <c r="R3080" s="547"/>
      <c r="S3080" s="547"/>
      <c r="T3080" s="547"/>
      <c r="U3080" s="547"/>
      <c r="V3080" s="547"/>
      <c r="W3080" s="547"/>
      <c r="X3080" s="547"/>
      <c r="Y3080" s="547"/>
      <c r="Z3080" s="567"/>
      <c r="AA3080" s="567"/>
      <c r="AB3080" s="568"/>
      <c r="AC3080" s="571"/>
      <c r="AD3080" s="568"/>
      <c r="AE3080" s="568"/>
      <c r="AF3080" s="568"/>
      <c r="AG3080" s="568"/>
      <c r="AH3080" s="568"/>
      <c r="AI3080" s="568"/>
      <c r="AJ3080" s="568"/>
      <c r="AK3080" s="567"/>
      <c r="AL3080" s="568"/>
      <c r="AM3080" s="568"/>
      <c r="AN3080" s="568"/>
      <c r="AO3080" s="568"/>
    </row>
    <row r="3081" spans="1:41" s="581" customFormat="1" ht="15" customHeight="1">
      <c r="A3081" s="565" t="s">
        <v>856</v>
      </c>
      <c r="B3081" s="580" t="s">
        <v>1258</v>
      </c>
      <c r="C3081" s="547"/>
      <c r="D3081" s="547"/>
      <c r="E3081" s="547"/>
      <c r="F3081" s="547"/>
      <c r="G3081" s="547"/>
      <c r="H3081" s="547"/>
      <c r="I3081" s="547"/>
      <c r="J3081" s="547"/>
      <c r="K3081" s="547"/>
      <c r="L3081" s="547"/>
      <c r="M3081" s="547"/>
      <c r="N3081" s="547"/>
      <c r="O3081" s="547"/>
      <c r="P3081" s="546"/>
      <c r="Q3081" s="546"/>
      <c r="R3081" s="547"/>
      <c r="S3081" s="547"/>
      <c r="T3081" s="547"/>
      <c r="U3081" s="547"/>
      <c r="V3081" s="547"/>
      <c r="W3081" s="547"/>
      <c r="X3081" s="547"/>
      <c r="Y3081" s="547"/>
      <c r="Z3081" s="546"/>
      <c r="AA3081" s="546"/>
      <c r="AB3081" s="547"/>
      <c r="AC3081" s="547"/>
      <c r="AD3081" s="547"/>
      <c r="AE3081" s="547"/>
      <c r="AF3081" s="547"/>
      <c r="AG3081" s="547"/>
      <c r="AH3081" s="547"/>
      <c r="AI3081" s="547"/>
      <c r="AJ3081" s="547"/>
      <c r="AK3081" s="546"/>
      <c r="AL3081" s="547"/>
      <c r="AM3081" s="547"/>
      <c r="AN3081" s="547"/>
      <c r="AO3081" s="547"/>
    </row>
    <row r="3082" spans="1:41" ht="15" customHeight="1">
      <c r="A3082" s="565"/>
      <c r="B3082" s="564" t="s">
        <v>401</v>
      </c>
      <c r="C3082" s="547" t="s">
        <v>1840</v>
      </c>
      <c r="D3082" s="568">
        <v>16</v>
      </c>
      <c r="E3082" s="547">
        <v>15.5</v>
      </c>
      <c r="F3082" s="568">
        <v>16</v>
      </c>
      <c r="G3082" s="568">
        <v>15.5</v>
      </c>
      <c r="H3082" s="568">
        <v>13.5</v>
      </c>
      <c r="I3082" s="568">
        <v>16</v>
      </c>
      <c r="J3082" s="568" t="s">
        <v>1668</v>
      </c>
      <c r="K3082" s="568">
        <v>16</v>
      </c>
      <c r="L3082" s="568">
        <v>14</v>
      </c>
      <c r="M3082" s="568">
        <v>14</v>
      </c>
      <c r="N3082" s="568">
        <v>15.5</v>
      </c>
      <c r="O3082" s="568">
        <v>14</v>
      </c>
      <c r="P3082" s="568" t="s">
        <v>2455</v>
      </c>
      <c r="Q3082" s="568">
        <v>14</v>
      </c>
      <c r="R3082" s="547">
        <v>15.5</v>
      </c>
      <c r="S3082" s="547">
        <v>15.5</v>
      </c>
      <c r="T3082" s="547">
        <v>14</v>
      </c>
      <c r="U3082" s="547">
        <v>14</v>
      </c>
      <c r="V3082" s="547">
        <v>15.5</v>
      </c>
      <c r="W3082" s="547">
        <v>14</v>
      </c>
      <c r="X3082" s="547">
        <v>15.5</v>
      </c>
      <c r="Y3082" s="547">
        <v>15.5</v>
      </c>
      <c r="Z3082" s="568">
        <v>14</v>
      </c>
      <c r="AA3082" s="579" t="s">
        <v>1668</v>
      </c>
      <c r="AB3082" s="568">
        <v>14</v>
      </c>
      <c r="AC3082" s="568">
        <v>14</v>
      </c>
      <c r="AD3082" s="568">
        <v>14</v>
      </c>
      <c r="AE3082" s="568">
        <v>14</v>
      </c>
      <c r="AF3082" s="568">
        <v>14</v>
      </c>
      <c r="AG3082" s="568">
        <v>15.5</v>
      </c>
      <c r="AH3082" s="568">
        <v>14</v>
      </c>
      <c r="AI3082" s="568">
        <v>12.5</v>
      </c>
      <c r="AJ3082" s="568">
        <v>15.5</v>
      </c>
      <c r="AK3082" s="568">
        <v>14</v>
      </c>
      <c r="AL3082" s="568">
        <v>15.5</v>
      </c>
      <c r="AM3082" s="568">
        <v>14</v>
      </c>
      <c r="AN3082" s="568" t="s">
        <v>1846</v>
      </c>
      <c r="AO3082" s="568">
        <v>11.5</v>
      </c>
    </row>
    <row r="3083" spans="1:41" ht="15" customHeight="1">
      <c r="A3083" s="565"/>
      <c r="B3083" s="564" t="s">
        <v>402</v>
      </c>
      <c r="C3083" s="568" t="s">
        <v>76</v>
      </c>
      <c r="D3083" s="568" t="s">
        <v>76</v>
      </c>
      <c r="E3083" s="568" t="s">
        <v>76</v>
      </c>
      <c r="F3083" s="568" t="s">
        <v>76</v>
      </c>
      <c r="G3083" s="568" t="s">
        <v>76</v>
      </c>
      <c r="H3083" s="568" t="s">
        <v>76</v>
      </c>
      <c r="I3083" s="568" t="s">
        <v>76</v>
      </c>
      <c r="J3083" s="568" t="s">
        <v>76</v>
      </c>
      <c r="K3083" s="568" t="s">
        <v>76</v>
      </c>
      <c r="L3083" s="568"/>
      <c r="M3083" s="568" t="s">
        <v>76</v>
      </c>
      <c r="N3083" s="568" t="s">
        <v>76</v>
      </c>
      <c r="O3083" s="568" t="s">
        <v>76</v>
      </c>
      <c r="P3083" s="567" t="s">
        <v>76</v>
      </c>
      <c r="Q3083" s="567" t="s">
        <v>76</v>
      </c>
      <c r="R3083" s="547" t="s">
        <v>76</v>
      </c>
      <c r="S3083" s="547" t="s">
        <v>76</v>
      </c>
      <c r="T3083" s="547" t="s">
        <v>76</v>
      </c>
      <c r="U3083" s="547" t="s">
        <v>76</v>
      </c>
      <c r="V3083" s="547" t="s">
        <v>76</v>
      </c>
      <c r="W3083" s="547" t="s">
        <v>76</v>
      </c>
      <c r="X3083" s="547" t="s">
        <v>76</v>
      </c>
      <c r="Y3083" s="547" t="s">
        <v>76</v>
      </c>
      <c r="Z3083" s="568" t="s">
        <v>76</v>
      </c>
      <c r="AA3083" s="568" t="s">
        <v>76</v>
      </c>
      <c r="AB3083" s="567" t="s">
        <v>76</v>
      </c>
      <c r="AC3083" s="568" t="s">
        <v>76</v>
      </c>
      <c r="AD3083" s="568" t="s">
        <v>76</v>
      </c>
      <c r="AE3083" s="568" t="s">
        <v>76</v>
      </c>
      <c r="AF3083" s="568" t="s">
        <v>76</v>
      </c>
      <c r="AG3083" s="568" t="s">
        <v>76</v>
      </c>
      <c r="AH3083" s="568" t="s">
        <v>76</v>
      </c>
      <c r="AI3083" s="568">
        <v>14</v>
      </c>
      <c r="AJ3083" s="568" t="s">
        <v>76</v>
      </c>
      <c r="AK3083" s="567" t="s">
        <v>76</v>
      </c>
      <c r="AL3083" s="568" t="s">
        <v>76</v>
      </c>
      <c r="AM3083" s="568">
        <v>14</v>
      </c>
      <c r="AN3083" s="568" t="s">
        <v>76</v>
      </c>
      <c r="AO3083" s="568">
        <v>14</v>
      </c>
    </row>
    <row r="3084" spans="1:41" ht="15" customHeight="1">
      <c r="A3084" s="565" t="s">
        <v>1085</v>
      </c>
      <c r="B3084" s="701" t="s">
        <v>1259</v>
      </c>
      <c r="C3084" s="568"/>
      <c r="D3084" s="568"/>
      <c r="E3084" s="568"/>
      <c r="F3084" s="568"/>
      <c r="G3084" s="568"/>
      <c r="H3084" s="568"/>
      <c r="I3084" s="568"/>
      <c r="J3084" s="568"/>
      <c r="K3084" s="568"/>
      <c r="L3084" s="568"/>
      <c r="M3084" s="568"/>
      <c r="N3084" s="568"/>
      <c r="O3084" s="568"/>
      <c r="P3084" s="567"/>
      <c r="Q3084" s="567"/>
      <c r="R3084" s="547"/>
      <c r="S3084" s="547"/>
      <c r="T3084" s="547"/>
      <c r="U3084" s="547"/>
      <c r="V3084" s="547"/>
      <c r="W3084" s="547"/>
      <c r="X3084" s="547"/>
      <c r="Y3084" s="547"/>
      <c r="Z3084" s="568"/>
      <c r="AA3084" s="568"/>
      <c r="AB3084" s="567"/>
      <c r="AC3084" s="568"/>
      <c r="AD3084" s="568"/>
      <c r="AE3084" s="568"/>
      <c r="AF3084" s="568"/>
      <c r="AG3084" s="568"/>
      <c r="AH3084" s="568"/>
      <c r="AI3084" s="568"/>
      <c r="AJ3084" s="568"/>
      <c r="AK3084" s="567"/>
      <c r="AL3084" s="568"/>
      <c r="AM3084" s="568"/>
      <c r="AN3084" s="568"/>
      <c r="AO3084" s="568"/>
    </row>
    <row r="3085" spans="1:41" ht="15" customHeight="1">
      <c r="B3085" s="564" t="s">
        <v>401</v>
      </c>
      <c r="C3085" s="547" t="s">
        <v>1840</v>
      </c>
      <c r="D3085" s="568">
        <v>16</v>
      </c>
      <c r="E3085" s="568">
        <v>15.5</v>
      </c>
      <c r="F3085" s="568">
        <v>16</v>
      </c>
      <c r="G3085" s="568">
        <v>15.5</v>
      </c>
      <c r="H3085" s="568">
        <v>13.5</v>
      </c>
      <c r="I3085" s="568">
        <v>16</v>
      </c>
      <c r="J3085" s="568" t="s">
        <v>1665</v>
      </c>
      <c r="K3085" s="568">
        <v>17.5</v>
      </c>
      <c r="L3085" s="568">
        <v>16.5</v>
      </c>
      <c r="M3085" s="568">
        <v>16.5</v>
      </c>
      <c r="N3085" s="568">
        <v>15.5</v>
      </c>
      <c r="O3085" s="568">
        <v>14</v>
      </c>
      <c r="P3085" s="568">
        <v>15.5</v>
      </c>
      <c r="Q3085" s="568">
        <v>14</v>
      </c>
      <c r="R3085" s="547">
        <v>16.5</v>
      </c>
      <c r="S3085" s="547">
        <v>15.5</v>
      </c>
      <c r="T3085" s="547" t="s">
        <v>1648</v>
      </c>
      <c r="U3085" s="547" t="s">
        <v>76</v>
      </c>
      <c r="V3085" s="547">
        <v>17</v>
      </c>
      <c r="W3085" s="547">
        <v>14</v>
      </c>
      <c r="X3085" s="547">
        <v>15.5</v>
      </c>
      <c r="Y3085" s="547">
        <v>15.5</v>
      </c>
      <c r="Z3085" s="568">
        <v>15.5</v>
      </c>
      <c r="AA3085" s="568" t="s">
        <v>1666</v>
      </c>
      <c r="AB3085" s="568">
        <v>14</v>
      </c>
      <c r="AC3085" s="568">
        <v>19.5</v>
      </c>
      <c r="AD3085" s="568">
        <v>15.5</v>
      </c>
      <c r="AE3085" s="568">
        <v>14</v>
      </c>
      <c r="AF3085" s="568">
        <v>14</v>
      </c>
      <c r="AG3085" s="568">
        <v>17.5</v>
      </c>
      <c r="AH3085" s="568">
        <v>15</v>
      </c>
      <c r="AI3085" s="568">
        <v>18</v>
      </c>
      <c r="AJ3085" s="568">
        <v>15.5</v>
      </c>
      <c r="AK3085" s="568">
        <v>15.5</v>
      </c>
      <c r="AL3085" s="568">
        <v>17.5</v>
      </c>
      <c r="AM3085" s="568" t="s">
        <v>76</v>
      </c>
      <c r="AN3085" s="568" t="s">
        <v>1550</v>
      </c>
      <c r="AO3085" s="568">
        <v>13</v>
      </c>
    </row>
    <row r="3086" spans="1:41" ht="15" customHeight="1">
      <c r="B3086" s="564" t="s">
        <v>402</v>
      </c>
      <c r="C3086" s="568" t="s">
        <v>76</v>
      </c>
      <c r="D3086" s="568" t="s">
        <v>76</v>
      </c>
      <c r="E3086" s="568" t="s">
        <v>76</v>
      </c>
      <c r="F3086" s="568" t="s">
        <v>76</v>
      </c>
      <c r="G3086" s="568" t="s">
        <v>76</v>
      </c>
      <c r="H3086" s="568" t="s">
        <v>76</v>
      </c>
      <c r="I3086" s="568" t="s">
        <v>76</v>
      </c>
      <c r="J3086" s="568" t="s">
        <v>76</v>
      </c>
      <c r="K3086" s="568" t="s">
        <v>76</v>
      </c>
      <c r="L3086" s="568" t="s">
        <v>76</v>
      </c>
      <c r="M3086" s="568" t="s">
        <v>76</v>
      </c>
      <c r="N3086" s="568" t="s">
        <v>76</v>
      </c>
      <c r="O3086" s="568" t="s">
        <v>76</v>
      </c>
      <c r="P3086" s="568" t="s">
        <v>76</v>
      </c>
      <c r="Q3086" s="568" t="s">
        <v>76</v>
      </c>
      <c r="R3086" s="547" t="s">
        <v>76</v>
      </c>
      <c r="S3086" s="547" t="s">
        <v>76</v>
      </c>
      <c r="T3086" s="547" t="s">
        <v>76</v>
      </c>
      <c r="U3086" s="547" t="s">
        <v>76</v>
      </c>
      <c r="V3086" s="547">
        <v>17</v>
      </c>
      <c r="W3086" s="547" t="s">
        <v>76</v>
      </c>
      <c r="X3086" s="547" t="s">
        <v>76</v>
      </c>
      <c r="Y3086" s="547" t="s">
        <v>76</v>
      </c>
      <c r="Z3086" s="568" t="s">
        <v>76</v>
      </c>
      <c r="AA3086" s="568" t="s">
        <v>76</v>
      </c>
      <c r="AB3086" s="568" t="s">
        <v>76</v>
      </c>
      <c r="AC3086" s="568">
        <v>22.5</v>
      </c>
      <c r="AD3086" s="568" t="s">
        <v>76</v>
      </c>
      <c r="AE3086" s="568" t="s">
        <v>76</v>
      </c>
      <c r="AF3086" s="568" t="s">
        <v>76</v>
      </c>
      <c r="AG3086" s="568" t="s">
        <v>76</v>
      </c>
      <c r="AH3086" s="568" t="s">
        <v>76</v>
      </c>
      <c r="AI3086" s="568" t="s">
        <v>76</v>
      </c>
      <c r="AJ3086" s="568" t="s">
        <v>76</v>
      </c>
      <c r="AK3086" s="568" t="s">
        <v>76</v>
      </c>
      <c r="AL3086" s="568" t="s">
        <v>76</v>
      </c>
      <c r="AM3086" s="568" t="s">
        <v>76</v>
      </c>
      <c r="AN3086" s="568" t="s">
        <v>76</v>
      </c>
      <c r="AO3086" s="568">
        <v>16</v>
      </c>
    </row>
    <row r="3087" spans="1:41" ht="15" customHeight="1">
      <c r="A3087" s="2639" t="s">
        <v>211</v>
      </c>
      <c r="B3087" s="2639"/>
      <c r="C3087" s="568">
        <v>7</v>
      </c>
      <c r="D3087" s="568">
        <v>7</v>
      </c>
      <c r="E3087" s="568">
        <v>7</v>
      </c>
      <c r="F3087" s="568">
        <v>7</v>
      </c>
      <c r="G3087" s="568">
        <v>7</v>
      </c>
      <c r="H3087" s="568">
        <v>7</v>
      </c>
      <c r="I3087" s="568">
        <v>7</v>
      </c>
      <c r="J3087" s="568">
        <v>7</v>
      </c>
      <c r="K3087" s="568">
        <v>7</v>
      </c>
      <c r="L3087" s="568">
        <v>7</v>
      </c>
      <c r="M3087" s="568">
        <v>7</v>
      </c>
      <c r="N3087" s="568">
        <v>7</v>
      </c>
      <c r="O3087" s="568">
        <v>7</v>
      </c>
      <c r="P3087" s="568">
        <v>7</v>
      </c>
      <c r="Q3087" s="568">
        <v>7</v>
      </c>
      <c r="R3087" s="547">
        <v>7</v>
      </c>
      <c r="S3087" s="547">
        <v>7</v>
      </c>
      <c r="T3087" s="547">
        <v>7</v>
      </c>
      <c r="U3087" s="547">
        <v>7</v>
      </c>
      <c r="V3087" s="547">
        <v>7</v>
      </c>
      <c r="W3087" s="547">
        <v>7</v>
      </c>
      <c r="X3087" s="547">
        <v>7</v>
      </c>
      <c r="Y3087" s="547">
        <v>7</v>
      </c>
      <c r="Z3087" s="568">
        <v>7</v>
      </c>
      <c r="AA3087" s="568">
        <v>7</v>
      </c>
      <c r="AB3087" s="568">
        <v>7</v>
      </c>
      <c r="AC3087" s="568">
        <v>7</v>
      </c>
      <c r="AD3087" s="568">
        <v>7</v>
      </c>
      <c r="AE3087" s="568">
        <v>7</v>
      </c>
      <c r="AF3087" s="568">
        <v>7</v>
      </c>
      <c r="AG3087" s="568">
        <v>7</v>
      </c>
      <c r="AH3087" s="568">
        <v>7</v>
      </c>
      <c r="AI3087" s="568">
        <v>7</v>
      </c>
      <c r="AJ3087" s="568">
        <v>7</v>
      </c>
      <c r="AK3087" s="568">
        <v>7</v>
      </c>
      <c r="AL3087" s="568">
        <v>7</v>
      </c>
      <c r="AM3087" s="568" t="s">
        <v>76</v>
      </c>
      <c r="AN3087" s="568">
        <v>7</v>
      </c>
      <c r="AO3087" s="568" t="s">
        <v>76</v>
      </c>
    </row>
    <row r="3088" spans="1:41" ht="15" customHeight="1">
      <c r="A3088" s="2639" t="s">
        <v>408</v>
      </c>
      <c r="B3088" s="2639"/>
      <c r="C3088" s="568"/>
      <c r="D3088" s="568"/>
      <c r="E3088" s="568"/>
      <c r="F3088" s="568"/>
      <c r="G3088" s="568"/>
      <c r="H3088" s="568"/>
      <c r="I3088" s="568"/>
      <c r="J3088" s="568"/>
      <c r="K3088" s="568"/>
      <c r="L3088" s="568"/>
      <c r="M3088" s="568"/>
      <c r="N3088" s="568"/>
      <c r="O3088" s="568"/>
      <c r="P3088" s="567"/>
      <c r="Q3088" s="567"/>
      <c r="R3088" s="547"/>
      <c r="S3088" s="547"/>
      <c r="T3088" s="547"/>
      <c r="U3088" s="547"/>
      <c r="V3088" s="547"/>
      <c r="W3088" s="546"/>
      <c r="X3088" s="546"/>
      <c r="Y3088" s="547"/>
      <c r="Z3088" s="567"/>
      <c r="AA3088" s="567"/>
      <c r="AB3088" s="567"/>
      <c r="AC3088" s="567"/>
      <c r="AD3088" s="568"/>
      <c r="AE3088" s="568"/>
      <c r="AF3088" s="568"/>
      <c r="AG3088" s="568"/>
      <c r="AH3088" s="568"/>
      <c r="AI3088" s="568"/>
      <c r="AJ3088" s="568"/>
      <c r="AK3088" s="567"/>
      <c r="AL3088" s="568"/>
      <c r="AM3088" s="568"/>
      <c r="AN3088" s="568"/>
      <c r="AO3088" s="568"/>
    </row>
    <row r="3089" spans="1:41" ht="15" customHeight="1">
      <c r="B3089" s="564" t="s">
        <v>390</v>
      </c>
      <c r="C3089" s="568">
        <v>16</v>
      </c>
      <c r="D3089" s="568">
        <v>16</v>
      </c>
      <c r="E3089" s="547">
        <v>15.5</v>
      </c>
      <c r="F3089" s="568">
        <v>16</v>
      </c>
      <c r="G3089" s="568">
        <v>15</v>
      </c>
      <c r="H3089" s="568">
        <v>14</v>
      </c>
      <c r="I3089" s="568">
        <v>16</v>
      </c>
      <c r="J3089" s="568" t="s">
        <v>1668</v>
      </c>
      <c r="K3089" s="568">
        <v>17</v>
      </c>
      <c r="L3089" s="568" t="s">
        <v>2528</v>
      </c>
      <c r="M3089" s="568">
        <v>15.5</v>
      </c>
      <c r="N3089" s="568">
        <v>17.5</v>
      </c>
      <c r="O3089" s="568">
        <v>16.5</v>
      </c>
      <c r="P3089" s="568" t="s">
        <v>2455</v>
      </c>
      <c r="Q3089" s="568">
        <v>15</v>
      </c>
      <c r="R3089" s="547">
        <v>15.5</v>
      </c>
      <c r="S3089" s="547">
        <v>16.5</v>
      </c>
      <c r="T3089" s="547" t="s">
        <v>1842</v>
      </c>
      <c r="U3089" s="547">
        <v>15.5</v>
      </c>
      <c r="V3089" s="547">
        <v>17</v>
      </c>
      <c r="W3089" s="547">
        <v>16.5</v>
      </c>
      <c r="X3089" s="547">
        <v>15.5</v>
      </c>
      <c r="Y3089" s="547">
        <v>15.5</v>
      </c>
      <c r="Z3089" s="568">
        <v>15</v>
      </c>
      <c r="AA3089" s="568" t="s">
        <v>1909</v>
      </c>
      <c r="AB3089" s="568">
        <v>16.5</v>
      </c>
      <c r="AC3089" s="568">
        <v>12.5</v>
      </c>
      <c r="AD3089" s="568">
        <v>14</v>
      </c>
      <c r="AE3089" s="568">
        <v>16.5</v>
      </c>
      <c r="AF3089" s="568">
        <v>15.5</v>
      </c>
      <c r="AG3089" s="568">
        <v>18</v>
      </c>
      <c r="AH3089" s="568">
        <v>14.5</v>
      </c>
      <c r="AI3089" s="568">
        <v>12.5</v>
      </c>
      <c r="AJ3089" s="568">
        <v>17</v>
      </c>
      <c r="AK3089" s="568">
        <v>14</v>
      </c>
      <c r="AL3089" s="568">
        <v>18</v>
      </c>
      <c r="AM3089" s="568">
        <v>14</v>
      </c>
      <c r="AN3089" s="568" t="s">
        <v>1846</v>
      </c>
      <c r="AO3089" s="568">
        <v>11.5</v>
      </c>
    </row>
    <row r="3090" spans="1:41" ht="15" customHeight="1">
      <c r="B3090" s="564" t="s">
        <v>391</v>
      </c>
      <c r="C3090" s="568" t="s">
        <v>76</v>
      </c>
      <c r="D3090" s="568" t="s">
        <v>76</v>
      </c>
      <c r="E3090" s="568" t="s">
        <v>76</v>
      </c>
      <c r="F3090" s="568" t="s">
        <v>76</v>
      </c>
      <c r="G3090" s="568" t="s">
        <v>76</v>
      </c>
      <c r="H3090" s="568" t="s">
        <v>76</v>
      </c>
      <c r="I3090" s="568" t="s">
        <v>76</v>
      </c>
      <c r="J3090" s="568" t="s">
        <v>76</v>
      </c>
      <c r="K3090" s="568">
        <v>18</v>
      </c>
      <c r="L3090" s="568" t="s">
        <v>76</v>
      </c>
      <c r="M3090" s="568">
        <v>16.5</v>
      </c>
      <c r="N3090" s="568" t="s">
        <v>76</v>
      </c>
      <c r="O3090" s="568" t="s">
        <v>76</v>
      </c>
      <c r="P3090" s="567" t="s">
        <v>76</v>
      </c>
      <c r="Q3090" s="567" t="s">
        <v>76</v>
      </c>
      <c r="R3090" s="547"/>
      <c r="S3090" s="547" t="s">
        <v>76</v>
      </c>
      <c r="T3090" s="547" t="s">
        <v>76</v>
      </c>
      <c r="U3090" s="547">
        <v>16.5</v>
      </c>
      <c r="V3090" s="547" t="s">
        <v>76</v>
      </c>
      <c r="W3090" s="546" t="s">
        <v>76</v>
      </c>
      <c r="X3090" s="546" t="s">
        <v>76</v>
      </c>
      <c r="Y3090" s="546" t="s">
        <v>76</v>
      </c>
      <c r="Z3090" s="568" t="s">
        <v>76</v>
      </c>
      <c r="AA3090" s="568" t="s">
        <v>76</v>
      </c>
      <c r="AB3090" s="567" t="s">
        <v>76</v>
      </c>
      <c r="AC3090" s="568">
        <v>15.5</v>
      </c>
      <c r="AD3090" s="568" t="s">
        <v>76</v>
      </c>
      <c r="AE3090" s="568" t="s">
        <v>76</v>
      </c>
      <c r="AF3090" s="568" t="s">
        <v>76</v>
      </c>
      <c r="AG3090" s="568" t="s">
        <v>76</v>
      </c>
      <c r="AH3090" s="568" t="s">
        <v>76</v>
      </c>
      <c r="AI3090" s="568">
        <v>14</v>
      </c>
      <c r="AJ3090" s="568" t="s">
        <v>76</v>
      </c>
      <c r="AK3090" s="567" t="s">
        <v>76</v>
      </c>
      <c r="AL3090" s="568" t="s">
        <v>76</v>
      </c>
      <c r="AM3090" s="568">
        <v>14</v>
      </c>
      <c r="AN3090" s="568" t="s">
        <v>76</v>
      </c>
      <c r="AO3090" s="568">
        <v>14</v>
      </c>
    </row>
    <row r="3091" spans="1:41" ht="15" customHeight="1">
      <c r="A3091" s="2639" t="s">
        <v>409</v>
      </c>
      <c r="B3091" s="2639"/>
      <c r="C3091" s="568"/>
      <c r="D3091" s="568"/>
      <c r="E3091" s="568"/>
      <c r="F3091" s="568"/>
      <c r="G3091" s="568"/>
      <c r="H3091" s="568"/>
      <c r="I3091" s="568"/>
      <c r="J3091" s="568"/>
      <c r="K3091" s="568"/>
      <c r="L3091" s="568"/>
      <c r="M3091" s="568"/>
      <c r="N3091" s="568"/>
      <c r="O3091" s="568"/>
      <c r="P3091" s="567"/>
      <c r="Q3091" s="567"/>
      <c r="R3091" s="547"/>
      <c r="S3091" s="547"/>
      <c r="T3091" s="547"/>
      <c r="U3091" s="547"/>
      <c r="V3091" s="547"/>
      <c r="W3091" s="546"/>
      <c r="X3091" s="546"/>
      <c r="Y3091" s="546"/>
      <c r="Z3091" s="568"/>
      <c r="AA3091" s="568"/>
      <c r="AB3091" s="567"/>
      <c r="AC3091" s="568"/>
      <c r="AD3091" s="568"/>
      <c r="AE3091" s="568"/>
      <c r="AF3091" s="568"/>
      <c r="AG3091" s="568"/>
      <c r="AH3091" s="568"/>
      <c r="AI3091" s="568"/>
      <c r="AJ3091" s="568"/>
      <c r="AK3091" s="567" t="s">
        <v>1285</v>
      </c>
      <c r="AL3091" s="568"/>
      <c r="AM3091" s="568"/>
      <c r="AN3091" s="568"/>
      <c r="AO3091" s="568"/>
    </row>
    <row r="3092" spans="1:41" ht="15" customHeight="1">
      <c r="B3092" s="564" t="s">
        <v>390</v>
      </c>
      <c r="C3092" s="568">
        <v>16</v>
      </c>
      <c r="D3092" s="568">
        <v>16</v>
      </c>
      <c r="E3092" s="568">
        <v>15.5</v>
      </c>
      <c r="F3092" s="568">
        <v>16</v>
      </c>
      <c r="G3092" s="568" t="s">
        <v>76</v>
      </c>
      <c r="H3092" s="568" t="s">
        <v>76</v>
      </c>
      <c r="I3092" s="568">
        <v>17</v>
      </c>
      <c r="J3092" s="568">
        <v>17</v>
      </c>
      <c r="K3092" s="568">
        <v>17</v>
      </c>
      <c r="L3092" s="568">
        <v>16.5</v>
      </c>
      <c r="M3092" s="568">
        <v>16.5</v>
      </c>
      <c r="N3092" s="568">
        <v>18</v>
      </c>
      <c r="O3092" s="568">
        <v>16.5</v>
      </c>
      <c r="P3092" s="568">
        <v>16.5</v>
      </c>
      <c r="Q3092" s="568" t="s">
        <v>1614</v>
      </c>
      <c r="R3092" s="547">
        <v>16</v>
      </c>
      <c r="S3092" s="547">
        <v>15.5</v>
      </c>
      <c r="T3092" s="547" t="s">
        <v>1843</v>
      </c>
      <c r="U3092" s="547">
        <v>16.5</v>
      </c>
      <c r="V3092" s="547">
        <v>18</v>
      </c>
      <c r="W3092" s="547">
        <v>16.5</v>
      </c>
      <c r="X3092" s="547">
        <v>16</v>
      </c>
      <c r="Y3092" s="547">
        <v>15</v>
      </c>
      <c r="Z3092" s="568">
        <v>15</v>
      </c>
      <c r="AA3092" s="568" t="s">
        <v>1666</v>
      </c>
      <c r="AB3092" s="568">
        <v>16</v>
      </c>
      <c r="AC3092" s="568">
        <v>12.5</v>
      </c>
      <c r="AD3092" s="568">
        <v>14.5</v>
      </c>
      <c r="AE3092" s="568">
        <v>14.5</v>
      </c>
      <c r="AF3092" s="568">
        <v>15.5</v>
      </c>
      <c r="AG3092" s="568">
        <v>16.5</v>
      </c>
      <c r="AH3092" s="568">
        <v>14</v>
      </c>
      <c r="AI3092" s="568">
        <v>17</v>
      </c>
      <c r="AJ3092" s="568">
        <v>15.5</v>
      </c>
      <c r="AK3092" s="568" t="s">
        <v>76</v>
      </c>
      <c r="AL3092" s="568" t="s">
        <v>76</v>
      </c>
      <c r="AM3092" s="568" t="s">
        <v>76</v>
      </c>
      <c r="AN3092" s="568" t="s">
        <v>1749</v>
      </c>
      <c r="AO3092" s="568">
        <v>12</v>
      </c>
    </row>
    <row r="3093" spans="1:41" ht="15" customHeight="1">
      <c r="B3093" s="564" t="s">
        <v>391</v>
      </c>
      <c r="C3093" s="568" t="s">
        <v>76</v>
      </c>
      <c r="D3093" s="568" t="s">
        <v>76</v>
      </c>
      <c r="E3093" s="568" t="s">
        <v>76</v>
      </c>
      <c r="F3093" s="568">
        <v>17</v>
      </c>
      <c r="G3093" s="568" t="s">
        <v>76</v>
      </c>
      <c r="H3093" s="568" t="s">
        <v>76</v>
      </c>
      <c r="I3093" s="568" t="s">
        <v>76</v>
      </c>
      <c r="J3093" s="568" t="s">
        <v>76</v>
      </c>
      <c r="K3093" s="568">
        <v>16.5</v>
      </c>
      <c r="L3093" s="568" t="s">
        <v>76</v>
      </c>
      <c r="M3093" s="568" t="s">
        <v>76</v>
      </c>
      <c r="N3093" s="568" t="s">
        <v>76</v>
      </c>
      <c r="O3093" s="567" t="s">
        <v>76</v>
      </c>
      <c r="P3093" s="568" t="s">
        <v>76</v>
      </c>
      <c r="Q3093" s="568" t="s">
        <v>76</v>
      </c>
      <c r="R3093" s="547"/>
      <c r="S3093" s="547" t="s">
        <v>76</v>
      </c>
      <c r="T3093" s="547" t="s">
        <v>76</v>
      </c>
      <c r="U3093" s="547" t="s">
        <v>76</v>
      </c>
      <c r="V3093" s="547" t="s">
        <v>76</v>
      </c>
      <c r="W3093" s="547" t="s">
        <v>76</v>
      </c>
      <c r="X3093" s="547" t="s">
        <v>76</v>
      </c>
      <c r="Y3093" s="547" t="s">
        <v>76</v>
      </c>
      <c r="Z3093" s="568" t="s">
        <v>76</v>
      </c>
      <c r="AA3093" s="568" t="s">
        <v>76</v>
      </c>
      <c r="AB3093" s="568">
        <v>15.5</v>
      </c>
      <c r="AC3093" s="568">
        <v>15.5</v>
      </c>
      <c r="AD3093" s="568" t="s">
        <v>76</v>
      </c>
      <c r="AE3093" s="568">
        <v>16.5</v>
      </c>
      <c r="AF3093" s="568" t="s">
        <v>76</v>
      </c>
      <c r="AG3093" s="568" t="s">
        <v>76</v>
      </c>
      <c r="AH3093" s="568" t="s">
        <v>76</v>
      </c>
      <c r="AI3093" s="568" t="s">
        <v>76</v>
      </c>
      <c r="AJ3093" s="568" t="s">
        <v>76</v>
      </c>
      <c r="AK3093" s="567" t="s">
        <v>76</v>
      </c>
      <c r="AL3093" s="568" t="s">
        <v>76</v>
      </c>
      <c r="AM3093" s="568" t="s">
        <v>76</v>
      </c>
      <c r="AN3093" s="568" t="s">
        <v>76</v>
      </c>
      <c r="AO3093" s="568">
        <v>15</v>
      </c>
    </row>
    <row r="3094" spans="1:41" ht="15" customHeight="1">
      <c r="A3094" s="2639" t="s">
        <v>410</v>
      </c>
      <c r="B3094" s="2639"/>
      <c r="C3094" s="568"/>
      <c r="D3094" s="568"/>
      <c r="E3094" s="568"/>
      <c r="F3094" s="568"/>
      <c r="G3094" s="568"/>
      <c r="H3094" s="568"/>
      <c r="I3094" s="568"/>
      <c r="J3094" s="568"/>
      <c r="K3094" s="568"/>
      <c r="L3094" s="568"/>
      <c r="M3094" s="568"/>
      <c r="N3094" s="568"/>
      <c r="O3094" s="567"/>
      <c r="P3094" s="568"/>
      <c r="Q3094" s="567"/>
      <c r="R3094" s="547"/>
      <c r="S3094" s="547"/>
      <c r="T3094" s="547"/>
      <c r="U3094" s="547"/>
      <c r="V3094" s="547"/>
      <c r="W3094" s="547"/>
      <c r="X3094" s="547"/>
      <c r="Y3094" s="547"/>
      <c r="Z3094" s="568"/>
      <c r="AA3094" s="568"/>
      <c r="AB3094" s="567"/>
      <c r="AC3094" s="567"/>
      <c r="AD3094" s="568"/>
      <c r="AE3094" s="568"/>
      <c r="AF3094" s="568"/>
      <c r="AG3094" s="568"/>
      <c r="AH3094" s="568"/>
      <c r="AI3094" s="568"/>
      <c r="AJ3094" s="568"/>
      <c r="AK3094" s="567"/>
      <c r="AL3094" s="568"/>
      <c r="AM3094" s="568"/>
      <c r="AN3094" s="568"/>
      <c r="AO3094" s="568"/>
    </row>
    <row r="3095" spans="1:41" s="495" customFormat="1" ht="15" customHeight="1">
      <c r="A3095" s="496"/>
      <c r="B3095" s="564" t="s">
        <v>390</v>
      </c>
      <c r="C3095" s="568">
        <v>17</v>
      </c>
      <c r="D3095" s="568">
        <v>16</v>
      </c>
      <c r="E3095" s="568">
        <v>15.5</v>
      </c>
      <c r="F3095" s="568">
        <v>16</v>
      </c>
      <c r="G3095" s="568">
        <v>17</v>
      </c>
      <c r="H3095" s="568">
        <v>16</v>
      </c>
      <c r="I3095" s="568">
        <v>16</v>
      </c>
      <c r="J3095" s="568">
        <v>18</v>
      </c>
      <c r="K3095" s="568">
        <v>17</v>
      </c>
      <c r="L3095" s="568">
        <v>17</v>
      </c>
      <c r="M3095" s="568">
        <v>19.5</v>
      </c>
      <c r="N3095" s="568" t="s">
        <v>1650</v>
      </c>
      <c r="O3095" s="568">
        <v>18.5</v>
      </c>
      <c r="P3095" s="568">
        <v>16.5</v>
      </c>
      <c r="Q3095" s="567" t="s">
        <v>1343</v>
      </c>
      <c r="R3095" s="547">
        <v>16</v>
      </c>
      <c r="S3095" s="547">
        <v>16.5</v>
      </c>
      <c r="T3095" s="547" t="s">
        <v>1649</v>
      </c>
      <c r="U3095" s="547">
        <v>17.5</v>
      </c>
      <c r="V3095" s="547">
        <v>18</v>
      </c>
      <c r="W3095" s="547">
        <v>18.5</v>
      </c>
      <c r="X3095" s="547" t="s">
        <v>1732</v>
      </c>
      <c r="Y3095" s="547">
        <v>18</v>
      </c>
      <c r="Z3095" s="568">
        <v>18.5</v>
      </c>
      <c r="AA3095" s="568">
        <v>19</v>
      </c>
      <c r="AB3095" s="568">
        <v>19</v>
      </c>
      <c r="AC3095" s="568">
        <v>18.5</v>
      </c>
      <c r="AD3095" s="568">
        <v>16.5</v>
      </c>
      <c r="AE3095" s="568">
        <v>18</v>
      </c>
      <c r="AF3095" s="568" t="s">
        <v>2456</v>
      </c>
      <c r="AG3095" s="568">
        <v>19.5</v>
      </c>
      <c r="AH3095" s="568">
        <v>15</v>
      </c>
      <c r="AI3095" s="568">
        <v>16.5</v>
      </c>
      <c r="AJ3095" s="568">
        <v>17</v>
      </c>
      <c r="AK3095" s="568">
        <v>16</v>
      </c>
      <c r="AL3095" s="568">
        <v>19.5</v>
      </c>
      <c r="AM3095" s="568" t="s">
        <v>76</v>
      </c>
      <c r="AN3095" s="568" t="s">
        <v>1847</v>
      </c>
      <c r="AO3095" s="568">
        <v>17.5</v>
      </c>
    </row>
    <row r="3096" spans="1:41" ht="15" customHeight="1">
      <c r="B3096" s="564" t="s">
        <v>391</v>
      </c>
      <c r="C3096" s="568" t="s">
        <v>76</v>
      </c>
      <c r="D3096" s="568" t="s">
        <v>76</v>
      </c>
      <c r="E3096" s="568" t="s">
        <v>76</v>
      </c>
      <c r="F3096" s="568" t="s">
        <v>76</v>
      </c>
      <c r="G3096" s="568" t="s">
        <v>76</v>
      </c>
      <c r="H3096" s="568" t="s">
        <v>76</v>
      </c>
      <c r="I3096" s="568" t="s">
        <v>76</v>
      </c>
      <c r="J3096" s="568" t="s">
        <v>76</v>
      </c>
      <c r="K3096" s="568">
        <v>20.5</v>
      </c>
      <c r="L3096" s="568" t="s">
        <v>76</v>
      </c>
      <c r="M3096" s="568" t="s">
        <v>76</v>
      </c>
      <c r="N3096" s="568" t="s">
        <v>76</v>
      </c>
      <c r="O3096" s="567" t="s">
        <v>76</v>
      </c>
      <c r="P3096" s="567" t="s">
        <v>76</v>
      </c>
      <c r="Q3096" s="567" t="s">
        <v>76</v>
      </c>
      <c r="R3096" s="547">
        <v>19.5</v>
      </c>
      <c r="S3096" s="547" t="s">
        <v>76</v>
      </c>
      <c r="T3096" s="547" t="s">
        <v>76</v>
      </c>
      <c r="U3096" s="547" t="s">
        <v>76</v>
      </c>
      <c r="V3096" s="547" t="s">
        <v>76</v>
      </c>
      <c r="W3096" s="547" t="s">
        <v>76</v>
      </c>
      <c r="X3096" s="547" t="s">
        <v>76</v>
      </c>
      <c r="Y3096" s="547" t="s">
        <v>76</v>
      </c>
      <c r="Z3096" s="568" t="s">
        <v>76</v>
      </c>
      <c r="AA3096" s="568" t="s">
        <v>76</v>
      </c>
      <c r="AB3096" s="568" t="s">
        <v>76</v>
      </c>
      <c r="AC3096" s="568">
        <v>21.5</v>
      </c>
      <c r="AD3096" s="568" t="s">
        <v>76</v>
      </c>
      <c r="AE3096" s="568" t="s">
        <v>76</v>
      </c>
      <c r="AF3096" s="568" t="s">
        <v>76</v>
      </c>
      <c r="AG3096" s="568" t="s">
        <v>76</v>
      </c>
      <c r="AH3096" s="568">
        <v>18.5</v>
      </c>
      <c r="AI3096" s="568">
        <v>20.5</v>
      </c>
      <c r="AJ3096" s="568" t="s">
        <v>76</v>
      </c>
      <c r="AK3096" s="567" t="s">
        <v>76</v>
      </c>
      <c r="AL3096" s="568" t="s">
        <v>76</v>
      </c>
      <c r="AM3096" s="568" t="s">
        <v>76</v>
      </c>
      <c r="AN3096" s="568" t="s">
        <v>76</v>
      </c>
      <c r="AO3096" s="568">
        <v>20.5</v>
      </c>
    </row>
    <row r="3097" spans="1:41" ht="15" customHeight="1">
      <c r="A3097" s="2639" t="s">
        <v>411</v>
      </c>
      <c r="B3097" s="2639"/>
      <c r="C3097" s="568"/>
      <c r="D3097" s="568"/>
      <c r="E3097" s="568"/>
      <c r="F3097" s="568"/>
      <c r="G3097" s="568"/>
      <c r="H3097" s="568"/>
      <c r="I3097" s="568"/>
      <c r="J3097" s="568"/>
      <c r="K3097" s="568"/>
      <c r="L3097" s="568"/>
      <c r="M3097" s="568"/>
      <c r="N3097" s="568"/>
      <c r="O3097" s="567"/>
      <c r="P3097" s="567"/>
      <c r="Q3097" s="567"/>
      <c r="R3097" s="547"/>
      <c r="S3097" s="547"/>
      <c r="T3097" s="547"/>
      <c r="U3097" s="547"/>
      <c r="V3097" s="547"/>
      <c r="W3097" s="547"/>
      <c r="X3097" s="547"/>
      <c r="Y3097" s="547"/>
      <c r="Z3097" s="568"/>
      <c r="AA3097" s="568"/>
      <c r="AB3097" s="568"/>
      <c r="AC3097" s="568"/>
      <c r="AD3097" s="568"/>
      <c r="AE3097" s="568"/>
      <c r="AF3097" s="568"/>
      <c r="AG3097" s="568"/>
      <c r="AH3097" s="568"/>
      <c r="AI3097" s="568"/>
      <c r="AJ3097" s="568"/>
      <c r="AK3097" s="567"/>
      <c r="AL3097" s="568"/>
      <c r="AM3097" s="568"/>
      <c r="AN3097" s="568"/>
      <c r="AO3097" s="568"/>
    </row>
    <row r="3098" spans="1:41" ht="15" customHeight="1">
      <c r="B3098" s="564" t="s">
        <v>390</v>
      </c>
      <c r="C3098" s="568">
        <v>15</v>
      </c>
      <c r="D3098" s="568">
        <v>16</v>
      </c>
      <c r="E3098" s="547">
        <v>11</v>
      </c>
      <c r="F3098" s="568">
        <v>16</v>
      </c>
      <c r="G3098" s="547" t="s">
        <v>1550</v>
      </c>
      <c r="H3098" s="568">
        <v>13.5</v>
      </c>
      <c r="I3098" s="568" t="s">
        <v>3232</v>
      </c>
      <c r="J3098" s="568" t="s">
        <v>1666</v>
      </c>
      <c r="K3098" s="568">
        <v>17.5</v>
      </c>
      <c r="L3098" s="568" t="s">
        <v>1665</v>
      </c>
      <c r="M3098" s="568" t="s">
        <v>3234</v>
      </c>
      <c r="N3098" s="568">
        <v>18</v>
      </c>
      <c r="O3098" s="568" t="s">
        <v>1667</v>
      </c>
      <c r="P3098" s="568" t="s">
        <v>2528</v>
      </c>
      <c r="Q3098" s="568">
        <v>15</v>
      </c>
      <c r="R3098" s="547">
        <v>16</v>
      </c>
      <c r="S3098" s="547" t="s">
        <v>1841</v>
      </c>
      <c r="T3098" s="547" t="s">
        <v>1650</v>
      </c>
      <c r="U3098" s="547">
        <v>17.5</v>
      </c>
      <c r="V3098" s="546" t="s">
        <v>1668</v>
      </c>
      <c r="W3098" s="547">
        <v>17.5</v>
      </c>
      <c r="X3098" s="547">
        <v>16</v>
      </c>
      <c r="Y3098" s="547">
        <v>16.5</v>
      </c>
      <c r="Z3098" s="568">
        <v>15.5</v>
      </c>
      <c r="AA3098" s="568" t="s">
        <v>3237</v>
      </c>
      <c r="AB3098" s="568">
        <v>18</v>
      </c>
      <c r="AC3098" s="568">
        <v>13.5</v>
      </c>
      <c r="AD3098" s="568">
        <v>16</v>
      </c>
      <c r="AE3098" s="568">
        <v>17</v>
      </c>
      <c r="AF3098" s="568">
        <v>15.5</v>
      </c>
      <c r="AG3098" s="568">
        <v>18</v>
      </c>
      <c r="AH3098" s="568">
        <v>14.5</v>
      </c>
      <c r="AI3098" s="568">
        <v>9.5</v>
      </c>
      <c r="AJ3098" s="568">
        <v>16</v>
      </c>
      <c r="AK3098" s="568">
        <v>15.5</v>
      </c>
      <c r="AL3098" s="568" t="s">
        <v>76</v>
      </c>
      <c r="AM3098" s="568">
        <v>14</v>
      </c>
      <c r="AN3098" s="568" t="s">
        <v>76</v>
      </c>
      <c r="AO3098" s="568">
        <v>11.5</v>
      </c>
    </row>
    <row r="3099" spans="1:41" s="545" customFormat="1" ht="15" customHeight="1" thickBot="1">
      <c r="A3099" s="588"/>
      <c r="B3099" s="583" t="s">
        <v>391</v>
      </c>
      <c r="C3099" s="589" t="s">
        <v>76</v>
      </c>
      <c r="D3099" s="589" t="s">
        <v>76</v>
      </c>
      <c r="E3099" s="589" t="s">
        <v>76</v>
      </c>
      <c r="F3099" s="589" t="s">
        <v>76</v>
      </c>
      <c r="G3099" s="589" t="s">
        <v>76</v>
      </c>
      <c r="H3099" s="589" t="s">
        <v>76</v>
      </c>
      <c r="I3099" s="589"/>
      <c r="J3099" s="589" t="s">
        <v>76</v>
      </c>
      <c r="K3099" s="589" t="s">
        <v>76</v>
      </c>
      <c r="L3099" s="589" t="s">
        <v>76</v>
      </c>
      <c r="M3099" s="589" t="s">
        <v>76</v>
      </c>
      <c r="N3099" s="589" t="s">
        <v>76</v>
      </c>
      <c r="O3099" s="590" t="s">
        <v>76</v>
      </c>
      <c r="P3099" s="590" t="s">
        <v>76</v>
      </c>
      <c r="Q3099" s="589" t="s">
        <v>76</v>
      </c>
      <c r="R3099" s="591" t="s">
        <v>76</v>
      </c>
      <c r="S3099" s="591" t="s">
        <v>76</v>
      </c>
      <c r="T3099" s="592" t="s">
        <v>76</v>
      </c>
      <c r="U3099" s="591">
        <v>18</v>
      </c>
      <c r="V3099" s="592" t="s">
        <v>76</v>
      </c>
      <c r="W3099" s="592" t="s">
        <v>76</v>
      </c>
      <c r="X3099" s="592" t="s">
        <v>76</v>
      </c>
      <c r="Y3099" s="592" t="s">
        <v>76</v>
      </c>
      <c r="Z3099" s="589" t="s">
        <v>76</v>
      </c>
      <c r="AA3099" s="589" t="s">
        <v>76</v>
      </c>
      <c r="AB3099" s="590" t="s">
        <v>76</v>
      </c>
      <c r="AC3099" s="589">
        <v>16.5</v>
      </c>
      <c r="AD3099" s="590" t="s">
        <v>76</v>
      </c>
      <c r="AE3099" s="590" t="s">
        <v>76</v>
      </c>
      <c r="AF3099" s="589" t="s">
        <v>76</v>
      </c>
      <c r="AG3099" s="590" t="s">
        <v>76</v>
      </c>
      <c r="AH3099" s="589" t="s">
        <v>76</v>
      </c>
      <c r="AI3099" s="589">
        <v>10</v>
      </c>
      <c r="AJ3099" s="589" t="s">
        <v>76</v>
      </c>
      <c r="AK3099" s="590" t="s">
        <v>76</v>
      </c>
      <c r="AL3099" s="590" t="s">
        <v>76</v>
      </c>
      <c r="AM3099" s="589">
        <v>14</v>
      </c>
      <c r="AN3099" s="589" t="s">
        <v>76</v>
      </c>
      <c r="AO3099" s="589">
        <v>14.5</v>
      </c>
    </row>
    <row r="3100" spans="1:41" s="1047" customFormat="1" ht="15" customHeight="1">
      <c r="A3100" s="2573" t="s">
        <v>548</v>
      </c>
      <c r="B3100" s="2573"/>
      <c r="C3100" s="2573"/>
      <c r="D3100" s="2573"/>
      <c r="E3100" s="2573"/>
      <c r="F3100" s="2573"/>
      <c r="G3100" s="2573"/>
      <c r="H3100" s="2573"/>
      <c r="I3100" s="2573"/>
      <c r="J3100" s="1049"/>
      <c r="K3100" s="1049"/>
      <c r="L3100" s="1049"/>
      <c r="M3100" s="1049"/>
      <c r="N3100" s="1049"/>
      <c r="O3100" s="1049"/>
      <c r="P3100" s="1049"/>
      <c r="Q3100" s="1049"/>
      <c r="R3100" s="1049"/>
      <c r="S3100" s="1049"/>
      <c r="T3100" s="2573" t="s">
        <v>3562</v>
      </c>
      <c r="U3100" s="2573"/>
      <c r="V3100" s="2573"/>
      <c r="W3100" s="2573"/>
      <c r="X3100" s="2573"/>
      <c r="Y3100" s="1050"/>
      <c r="Z3100" s="1048"/>
      <c r="AA3100" s="1048"/>
      <c r="AB3100" s="1048"/>
      <c r="AC3100" s="1048"/>
      <c r="AF3100" s="1050"/>
      <c r="AG3100" s="1050"/>
      <c r="AH3100" s="1050"/>
      <c r="AI3100" s="1050"/>
      <c r="AJ3100" s="1050"/>
    </row>
    <row r="3101" spans="1:41" s="1047" customFormat="1" ht="15" customHeight="1">
      <c r="B3101" s="1047" t="s">
        <v>399</v>
      </c>
      <c r="U3101" s="1047" t="s">
        <v>399</v>
      </c>
      <c r="V3101" s="1048"/>
      <c r="W3101" s="1048"/>
      <c r="X3101" s="1048"/>
      <c r="Y3101" s="1048"/>
      <c r="AA3101" s="1048"/>
      <c r="AB3101" s="1048"/>
      <c r="AC3101" s="1048"/>
      <c r="AH3101" s="1048"/>
      <c r="AI3101" s="1048"/>
      <c r="AJ3101" s="1048"/>
    </row>
    <row r="3102" spans="1:41" s="641" customFormat="1" ht="15" customHeight="1">
      <c r="B3102" s="2637" t="s">
        <v>1721</v>
      </c>
      <c r="C3102" s="2637"/>
      <c r="D3102" s="2637"/>
      <c r="E3102" s="2637"/>
      <c r="F3102" s="2637"/>
      <c r="G3102" s="2637"/>
      <c r="H3102" s="2637"/>
      <c r="I3102" s="2637"/>
      <c r="J3102" s="2637"/>
      <c r="K3102" s="2648" t="s">
        <v>3240</v>
      </c>
      <c r="L3102" s="2648"/>
      <c r="M3102" s="2648"/>
      <c r="N3102" s="2648"/>
      <c r="O3102" s="2648"/>
      <c r="P3102" s="2648"/>
      <c r="Q3102" s="2648"/>
      <c r="R3102" s="2598" t="s">
        <v>2229</v>
      </c>
      <c r="S3102" s="2598"/>
      <c r="T3102" s="642"/>
      <c r="U3102" s="642"/>
      <c r="V3102" s="642"/>
      <c r="W3102" s="642"/>
      <c r="X3102" s="642"/>
      <c r="Y3102" s="642"/>
      <c r="Z3102" s="642"/>
      <c r="AA3102" s="642"/>
      <c r="AB3102" s="642"/>
      <c r="AC3102" s="642"/>
      <c r="AD3102" s="642"/>
      <c r="AE3102" s="642"/>
      <c r="AF3102" s="642"/>
      <c r="AG3102" s="642"/>
      <c r="AH3102" s="642"/>
      <c r="AI3102" s="642"/>
      <c r="AJ3102" s="642"/>
      <c r="AK3102" s="642"/>
      <c r="AL3102" s="642"/>
      <c r="AM3102" s="642"/>
      <c r="AN3102" s="642"/>
      <c r="AO3102" s="642"/>
    </row>
    <row r="3103" spans="1:41" ht="15" customHeight="1">
      <c r="C3103" s="709"/>
      <c r="D3103" s="709"/>
      <c r="E3103" s="709"/>
      <c r="F3103" s="709"/>
      <c r="G3103" s="709"/>
      <c r="H3103" s="709"/>
      <c r="I3103" s="705"/>
      <c r="J3103" s="2628"/>
      <c r="K3103" s="2628"/>
      <c r="L3103" s="2628"/>
      <c r="M3103" s="543"/>
      <c r="N3103" s="543"/>
      <c r="O3103" s="543"/>
      <c r="P3103" s="543"/>
      <c r="R3103" s="2641" t="s">
        <v>1130</v>
      </c>
      <c r="S3103" s="2641"/>
      <c r="T3103" s="602"/>
      <c r="U3103" s="602"/>
      <c r="V3103" s="704"/>
      <c r="W3103" s="704"/>
      <c r="X3103" s="704"/>
      <c r="Y3103" s="543"/>
      <c r="AA3103" s="709"/>
      <c r="AB3103" s="709"/>
      <c r="AC3103" s="705"/>
      <c r="AD3103" s="704"/>
      <c r="AE3103" s="704"/>
      <c r="AF3103" s="704"/>
      <c r="AG3103" s="543"/>
      <c r="AH3103" s="709"/>
      <c r="AI3103" s="709"/>
      <c r="AJ3103" s="2629"/>
      <c r="AK3103" s="2629"/>
      <c r="AL3103" s="2628"/>
      <c r="AM3103" s="2628"/>
      <c r="AN3103" s="2628"/>
      <c r="AO3103" s="543"/>
    </row>
    <row r="3104" spans="1:41" s="555" customFormat="1" ht="15" customHeight="1">
      <c r="A3104" s="2582" t="s">
        <v>369</v>
      </c>
      <c r="B3104" s="2583"/>
      <c r="C3104" s="2586" t="s">
        <v>230</v>
      </c>
      <c r="D3104" s="2586"/>
      <c r="E3104" s="2586"/>
      <c r="F3104" s="2586"/>
      <c r="G3104" s="2574" t="s">
        <v>370</v>
      </c>
      <c r="H3104" s="2575"/>
      <c r="I3104" s="2575"/>
      <c r="J3104" s="2576"/>
      <c r="K3104" s="2574" t="s">
        <v>371</v>
      </c>
      <c r="L3104" s="2575"/>
      <c r="M3104" s="2575"/>
      <c r="N3104" s="2575"/>
      <c r="O3104" s="2575"/>
      <c r="P3104" s="2575"/>
      <c r="Q3104" s="2575"/>
      <c r="R3104" s="2575"/>
      <c r="S3104" s="2575"/>
      <c r="T3104" s="2575"/>
      <c r="U3104" s="2575"/>
      <c r="V3104" s="2575"/>
      <c r="W3104" s="2575"/>
      <c r="X3104" s="2575"/>
      <c r="Y3104" s="2575"/>
      <c r="Z3104" s="2575"/>
      <c r="AA3104" s="2575"/>
      <c r="AB3104" s="2575"/>
      <c r="AC3104" s="2575"/>
      <c r="AD3104" s="2575"/>
      <c r="AE3104" s="2575"/>
      <c r="AF3104" s="2575"/>
      <c r="AG3104" s="2576"/>
      <c r="AH3104" s="2574" t="s">
        <v>3545</v>
      </c>
      <c r="AI3104" s="2575"/>
      <c r="AJ3104" s="2575"/>
      <c r="AK3104" s="2575"/>
      <c r="AL3104" s="2575"/>
      <c r="AM3104" s="2575"/>
      <c r="AN3104" s="2575"/>
      <c r="AO3104" s="2576"/>
    </row>
    <row r="3105" spans="1:41" s="555" customFormat="1" ht="32.25" customHeight="1">
      <c r="A3105" s="2584"/>
      <c r="B3105" s="2585"/>
      <c r="C3105" s="933" t="s">
        <v>372</v>
      </c>
      <c r="D3105" s="933" t="s">
        <v>373</v>
      </c>
      <c r="E3105" s="933" t="s">
        <v>374</v>
      </c>
      <c r="F3105" s="933" t="s">
        <v>375</v>
      </c>
      <c r="G3105" s="933" t="s">
        <v>376</v>
      </c>
      <c r="H3105" s="933" t="s">
        <v>377</v>
      </c>
      <c r="I3105" s="933" t="s">
        <v>1066</v>
      </c>
      <c r="J3105" s="933" t="s">
        <v>378</v>
      </c>
      <c r="K3105" s="933" t="s">
        <v>890</v>
      </c>
      <c r="L3105" s="933" t="s">
        <v>379</v>
      </c>
      <c r="M3105" s="933" t="s">
        <v>380</v>
      </c>
      <c r="N3105" s="933" t="s">
        <v>381</v>
      </c>
      <c r="O3105" s="933" t="s">
        <v>382</v>
      </c>
      <c r="P3105" s="933" t="s">
        <v>383</v>
      </c>
      <c r="Q3105" s="933" t="s">
        <v>384</v>
      </c>
      <c r="R3105" s="933" t="s">
        <v>412</v>
      </c>
      <c r="S3105" s="933" t="s">
        <v>413</v>
      </c>
      <c r="T3105" s="933" t="s">
        <v>414</v>
      </c>
      <c r="U3105" s="933" t="s">
        <v>415</v>
      </c>
      <c r="V3105" s="933" t="s">
        <v>416</v>
      </c>
      <c r="W3105" s="933" t="s">
        <v>417</v>
      </c>
      <c r="X3105" s="933" t="s">
        <v>418</v>
      </c>
      <c r="Y3105" s="933" t="s">
        <v>419</v>
      </c>
      <c r="Z3105" s="933" t="s">
        <v>420</v>
      </c>
      <c r="AA3105" s="933" t="s">
        <v>421</v>
      </c>
      <c r="AB3105" s="933" t="s">
        <v>422</v>
      </c>
      <c r="AC3105" s="933" t="s">
        <v>423</v>
      </c>
      <c r="AD3105" s="933" t="s">
        <v>424</v>
      </c>
      <c r="AE3105" s="933" t="s">
        <v>425</v>
      </c>
      <c r="AF3105" s="933" t="s">
        <v>426</v>
      </c>
      <c r="AG3105" s="933" t="s">
        <v>427</v>
      </c>
      <c r="AH3105" s="933" t="s">
        <v>3003</v>
      </c>
      <c r="AI3105" s="933" t="s">
        <v>432</v>
      </c>
      <c r="AJ3105" s="933" t="s">
        <v>428</v>
      </c>
      <c r="AK3105" s="933" t="s">
        <v>429</v>
      </c>
      <c r="AL3105" s="933" t="s">
        <v>430</v>
      </c>
      <c r="AM3105" s="933" t="s">
        <v>362</v>
      </c>
      <c r="AN3105" s="933" t="s">
        <v>431</v>
      </c>
      <c r="AO3105" s="933" t="s">
        <v>1260</v>
      </c>
    </row>
    <row r="3106" spans="1:41" s="545" customFormat="1" ht="15" customHeight="1">
      <c r="A3106" s="1157"/>
      <c r="B3106" s="1157"/>
      <c r="C3106" s="1158">
        <v>1</v>
      </c>
      <c r="D3106" s="1159">
        <v>2</v>
      </c>
      <c r="E3106" s="1158">
        <v>3</v>
      </c>
      <c r="F3106" s="1159">
        <v>4</v>
      </c>
      <c r="G3106" s="1158">
        <v>5</v>
      </c>
      <c r="H3106" s="1159">
        <v>6</v>
      </c>
      <c r="I3106" s="1158">
        <v>7</v>
      </c>
      <c r="J3106" s="1159">
        <v>8</v>
      </c>
      <c r="K3106" s="1160">
        <v>9</v>
      </c>
      <c r="L3106" s="1159">
        <v>10</v>
      </c>
      <c r="M3106" s="1158">
        <v>11</v>
      </c>
      <c r="N3106" s="1159">
        <v>12</v>
      </c>
      <c r="O3106" s="1158">
        <v>13</v>
      </c>
      <c r="P3106" s="1159">
        <v>14</v>
      </c>
      <c r="Q3106" s="1158">
        <v>15</v>
      </c>
      <c r="R3106" s="1158">
        <v>16</v>
      </c>
      <c r="S3106" s="1159">
        <v>17</v>
      </c>
      <c r="T3106" s="1158">
        <v>18</v>
      </c>
      <c r="U3106" s="1159">
        <v>19</v>
      </c>
      <c r="V3106" s="1159">
        <v>20</v>
      </c>
      <c r="W3106" s="1158">
        <v>21</v>
      </c>
      <c r="X3106" s="1159">
        <v>22</v>
      </c>
      <c r="Y3106" s="1158">
        <v>23</v>
      </c>
      <c r="Z3106" s="1158">
        <v>24</v>
      </c>
      <c r="AA3106" s="1159">
        <v>25</v>
      </c>
      <c r="AB3106" s="1158">
        <v>26</v>
      </c>
      <c r="AC3106" s="1159">
        <v>27</v>
      </c>
      <c r="AD3106" s="1158">
        <v>28</v>
      </c>
      <c r="AE3106" s="1158">
        <v>29</v>
      </c>
      <c r="AF3106" s="1159">
        <v>30</v>
      </c>
      <c r="AG3106" s="1158">
        <v>31</v>
      </c>
      <c r="AH3106" s="1160">
        <v>32</v>
      </c>
      <c r="AI3106" s="1159">
        <v>33</v>
      </c>
      <c r="AJ3106" s="1158">
        <v>34</v>
      </c>
      <c r="AK3106" s="1158">
        <v>35</v>
      </c>
      <c r="AL3106" s="1160">
        <v>36</v>
      </c>
      <c r="AM3106" s="1158">
        <v>37</v>
      </c>
      <c r="AN3106" s="1159">
        <v>38</v>
      </c>
      <c r="AO3106" s="1158">
        <v>39</v>
      </c>
    </row>
    <row r="3107" spans="1:41" s="711" customFormat="1" ht="15" customHeight="1">
      <c r="A3107" s="2642" t="s">
        <v>44</v>
      </c>
      <c r="B3107" s="2642"/>
      <c r="C3107" s="576" t="s">
        <v>1934</v>
      </c>
      <c r="D3107" s="576">
        <v>4.25</v>
      </c>
      <c r="E3107" s="576" t="s">
        <v>1456</v>
      </c>
      <c r="F3107" s="568">
        <v>5</v>
      </c>
      <c r="G3107" s="568" t="s">
        <v>1226</v>
      </c>
      <c r="H3107" s="568" t="s">
        <v>1226</v>
      </c>
      <c r="I3107" s="568">
        <v>6</v>
      </c>
      <c r="J3107" s="568" t="s">
        <v>1536</v>
      </c>
      <c r="K3107" s="568" t="s">
        <v>1855</v>
      </c>
      <c r="L3107" s="568" t="s">
        <v>807</v>
      </c>
      <c r="M3107" s="568">
        <v>6</v>
      </c>
      <c r="N3107" s="568">
        <v>5</v>
      </c>
      <c r="O3107" s="568" t="s">
        <v>1537</v>
      </c>
      <c r="P3107" s="568">
        <v>4.5</v>
      </c>
      <c r="Q3107" s="568" t="s">
        <v>3241</v>
      </c>
      <c r="R3107" s="546" t="s">
        <v>1781</v>
      </c>
      <c r="S3107" s="547" t="s">
        <v>397</v>
      </c>
      <c r="T3107" s="547" t="s">
        <v>2703</v>
      </c>
      <c r="U3107" s="547">
        <v>6.5</v>
      </c>
      <c r="V3107" s="547" t="s">
        <v>1856</v>
      </c>
      <c r="W3107" s="547">
        <v>5.25</v>
      </c>
      <c r="X3107" s="547" t="s">
        <v>1857</v>
      </c>
      <c r="Y3107" s="547">
        <v>6</v>
      </c>
      <c r="Z3107" s="568" t="s">
        <v>1728</v>
      </c>
      <c r="AA3107" s="568">
        <v>6</v>
      </c>
      <c r="AB3107" s="568">
        <v>6</v>
      </c>
      <c r="AC3107" s="568" t="s">
        <v>794</v>
      </c>
      <c r="AD3107" s="568">
        <v>5.5</v>
      </c>
      <c r="AE3107" s="568" t="s">
        <v>1860</v>
      </c>
      <c r="AF3107" s="568" t="s">
        <v>1952</v>
      </c>
      <c r="AG3107" s="568" t="s">
        <v>1782</v>
      </c>
      <c r="AH3107" s="567" t="s">
        <v>1730</v>
      </c>
      <c r="AI3107" s="567" t="s">
        <v>3191</v>
      </c>
      <c r="AJ3107" s="568">
        <v>5.5</v>
      </c>
      <c r="AK3107" s="568">
        <v>4.75</v>
      </c>
      <c r="AL3107" s="568">
        <v>7</v>
      </c>
      <c r="AM3107" s="568">
        <v>4</v>
      </c>
      <c r="AN3107" s="568">
        <v>6</v>
      </c>
      <c r="AO3107" s="568" t="s">
        <v>3242</v>
      </c>
    </row>
    <row r="3108" spans="1:41" ht="15" customHeight="1">
      <c r="A3108" s="2646" t="s">
        <v>1687</v>
      </c>
      <c r="B3108" s="2647"/>
      <c r="C3108" s="576"/>
      <c r="D3108" s="576"/>
      <c r="E3108" s="576"/>
      <c r="F3108" s="568"/>
      <c r="G3108" s="568"/>
      <c r="H3108" s="568"/>
      <c r="I3108" s="568"/>
      <c r="J3108" s="568"/>
      <c r="K3108" s="568"/>
      <c r="L3108" s="568"/>
      <c r="M3108" s="568"/>
      <c r="N3108" s="568"/>
      <c r="O3108" s="568"/>
      <c r="P3108" s="568"/>
      <c r="Q3108" s="568"/>
      <c r="R3108" s="546"/>
      <c r="S3108" s="547"/>
      <c r="T3108" s="547"/>
      <c r="U3108" s="547"/>
      <c r="V3108" s="547"/>
      <c r="W3108" s="547"/>
      <c r="X3108" s="547"/>
      <c r="Y3108" s="547"/>
      <c r="Z3108" s="568"/>
      <c r="AA3108" s="568"/>
      <c r="AB3108" s="568"/>
      <c r="AC3108" s="568"/>
      <c r="AD3108" s="568"/>
      <c r="AE3108" s="568"/>
      <c r="AF3108" s="568"/>
      <c r="AG3108" s="568"/>
      <c r="AH3108" s="567"/>
      <c r="AI3108" s="567"/>
      <c r="AJ3108" s="568"/>
      <c r="AK3108" s="568"/>
      <c r="AL3108" s="568"/>
      <c r="AM3108" s="568"/>
      <c r="AN3108" s="568"/>
      <c r="AO3108" s="568"/>
    </row>
    <row r="3109" spans="1:41" ht="15" customHeight="1">
      <c r="A3109" s="514" t="s">
        <v>856</v>
      </c>
      <c r="B3109" s="512" t="s">
        <v>1677</v>
      </c>
      <c r="C3109" s="576">
        <v>4.0999999999999996</v>
      </c>
      <c r="D3109" s="576">
        <v>5</v>
      </c>
      <c r="E3109" s="576">
        <v>5</v>
      </c>
      <c r="F3109" s="568">
        <v>5</v>
      </c>
      <c r="G3109" s="568">
        <v>4</v>
      </c>
      <c r="H3109" s="568">
        <v>4</v>
      </c>
      <c r="I3109" s="568">
        <v>5</v>
      </c>
      <c r="J3109" s="568">
        <v>6</v>
      </c>
      <c r="K3109" s="568">
        <v>3</v>
      </c>
      <c r="L3109" s="568">
        <v>4</v>
      </c>
      <c r="M3109" s="568">
        <v>4</v>
      </c>
      <c r="N3109" s="568">
        <v>4</v>
      </c>
      <c r="O3109" s="568">
        <v>5</v>
      </c>
      <c r="P3109" s="568">
        <v>4.5</v>
      </c>
      <c r="Q3109" s="568">
        <v>4.8499999999999996</v>
      </c>
      <c r="R3109" s="547">
        <v>6</v>
      </c>
      <c r="S3109" s="547">
        <v>6</v>
      </c>
      <c r="T3109" s="547">
        <v>5</v>
      </c>
      <c r="U3109" s="547">
        <v>6</v>
      </c>
      <c r="V3109" s="547">
        <v>4</v>
      </c>
      <c r="W3109" s="547">
        <v>3</v>
      </c>
      <c r="X3109" s="547">
        <v>4</v>
      </c>
      <c r="Y3109" s="547">
        <v>7</v>
      </c>
      <c r="Z3109" s="568">
        <v>4</v>
      </c>
      <c r="AA3109" s="568">
        <v>4</v>
      </c>
      <c r="AB3109" s="568">
        <v>4</v>
      </c>
      <c r="AC3109" s="568">
        <v>3</v>
      </c>
      <c r="AD3109" s="568">
        <v>5</v>
      </c>
      <c r="AE3109" s="568">
        <v>5.5</v>
      </c>
      <c r="AF3109" s="568">
        <v>4.68</v>
      </c>
      <c r="AG3109" s="568">
        <v>4</v>
      </c>
      <c r="AH3109" s="568">
        <v>3</v>
      </c>
      <c r="AI3109" s="568">
        <v>3.5</v>
      </c>
      <c r="AJ3109" s="568">
        <v>6</v>
      </c>
      <c r="AK3109" s="568">
        <v>3.5</v>
      </c>
      <c r="AL3109" s="568">
        <v>7</v>
      </c>
      <c r="AM3109" s="568">
        <v>1.5</v>
      </c>
      <c r="AN3109" s="568">
        <v>5</v>
      </c>
      <c r="AO3109" s="568">
        <v>1.25</v>
      </c>
    </row>
    <row r="3110" spans="1:41" ht="15" customHeight="1">
      <c r="A3110" s="514" t="s">
        <v>1085</v>
      </c>
      <c r="B3110" s="512" t="s">
        <v>1678</v>
      </c>
      <c r="C3110" s="576">
        <v>4.2300000000000004</v>
      </c>
      <c r="D3110" s="576">
        <v>5</v>
      </c>
      <c r="E3110" s="576">
        <v>5.25</v>
      </c>
      <c r="F3110" s="568">
        <v>5.5</v>
      </c>
      <c r="G3110" s="568">
        <v>4</v>
      </c>
      <c r="H3110" s="568">
        <v>4.25</v>
      </c>
      <c r="I3110" s="568">
        <v>5.25</v>
      </c>
      <c r="J3110" s="568">
        <v>6.5</v>
      </c>
      <c r="K3110" s="568">
        <v>3.75</v>
      </c>
      <c r="L3110" s="568">
        <v>5</v>
      </c>
      <c r="M3110" s="568">
        <v>4.75</v>
      </c>
      <c r="N3110" s="568">
        <v>6</v>
      </c>
      <c r="O3110" s="568">
        <v>7</v>
      </c>
      <c r="P3110" s="568">
        <v>5</v>
      </c>
      <c r="Q3110" s="568">
        <v>5.0999999999999996</v>
      </c>
      <c r="R3110" s="547">
        <v>7</v>
      </c>
      <c r="S3110" s="547">
        <v>6.5</v>
      </c>
      <c r="T3110" s="547">
        <v>5.5</v>
      </c>
      <c r="U3110" s="547">
        <v>6.25</v>
      </c>
      <c r="V3110" s="547">
        <v>4.2</v>
      </c>
      <c r="W3110" s="547">
        <v>5.5</v>
      </c>
      <c r="X3110" s="547">
        <v>4</v>
      </c>
      <c r="Y3110" s="547">
        <v>8</v>
      </c>
      <c r="Z3110" s="568">
        <v>6.5</v>
      </c>
      <c r="AA3110" s="568">
        <v>6</v>
      </c>
      <c r="AB3110" s="568">
        <v>4.25</v>
      </c>
      <c r="AC3110" s="568">
        <v>7</v>
      </c>
      <c r="AD3110" s="568">
        <v>6</v>
      </c>
      <c r="AE3110" s="568">
        <v>7</v>
      </c>
      <c r="AF3110" s="568">
        <v>6.18</v>
      </c>
      <c r="AG3110" s="568">
        <v>4.25</v>
      </c>
      <c r="AH3110" s="568">
        <v>7</v>
      </c>
      <c r="AI3110" s="568">
        <v>3.5</v>
      </c>
      <c r="AJ3110" s="568">
        <v>7</v>
      </c>
      <c r="AK3110" s="568">
        <v>3.75</v>
      </c>
      <c r="AL3110" s="568">
        <v>8</v>
      </c>
      <c r="AM3110" s="568">
        <v>5.65</v>
      </c>
      <c r="AN3110" s="568">
        <v>5</v>
      </c>
      <c r="AO3110" s="568">
        <v>3.75</v>
      </c>
    </row>
    <row r="3111" spans="1:41" ht="15" customHeight="1">
      <c r="A3111" s="514" t="s">
        <v>827</v>
      </c>
      <c r="B3111" s="512" t="s">
        <v>1679</v>
      </c>
      <c r="C3111" s="576">
        <v>4.3499999999999996</v>
      </c>
      <c r="D3111" s="576">
        <v>5</v>
      </c>
      <c r="E3111" s="576">
        <v>5.5</v>
      </c>
      <c r="F3111" s="568">
        <v>6</v>
      </c>
      <c r="G3111" s="568">
        <v>4</v>
      </c>
      <c r="H3111" s="568">
        <v>4.5</v>
      </c>
      <c r="I3111" s="568">
        <v>5.5</v>
      </c>
      <c r="J3111" s="568">
        <v>6.75</v>
      </c>
      <c r="K3111" s="568">
        <v>4</v>
      </c>
      <c r="L3111" s="568">
        <v>6.5</v>
      </c>
      <c r="M3111" s="568">
        <v>5.5</v>
      </c>
      <c r="N3111" s="568">
        <v>6</v>
      </c>
      <c r="O3111" s="568">
        <v>8</v>
      </c>
      <c r="P3111" s="568">
        <v>9</v>
      </c>
      <c r="Q3111" s="568">
        <v>6.6</v>
      </c>
      <c r="R3111" s="547">
        <v>7.5</v>
      </c>
      <c r="S3111" s="547">
        <v>7.5</v>
      </c>
      <c r="T3111" s="547">
        <v>6</v>
      </c>
      <c r="U3111" s="547">
        <v>6.25</v>
      </c>
      <c r="V3111" s="547">
        <v>8</v>
      </c>
      <c r="W3111" s="547">
        <v>9</v>
      </c>
      <c r="X3111" s="547">
        <v>4</v>
      </c>
      <c r="Y3111" s="547">
        <v>9</v>
      </c>
      <c r="Z3111" s="568">
        <v>7</v>
      </c>
      <c r="AA3111" s="568">
        <v>7.5</v>
      </c>
      <c r="AB3111" s="568">
        <v>4.5</v>
      </c>
      <c r="AC3111" s="568">
        <v>7.75</v>
      </c>
      <c r="AD3111" s="568">
        <v>8.75</v>
      </c>
      <c r="AE3111" s="568">
        <v>9.5</v>
      </c>
      <c r="AF3111" s="568">
        <v>6.93</v>
      </c>
      <c r="AG3111" s="568">
        <v>6</v>
      </c>
      <c r="AH3111" s="568">
        <v>9</v>
      </c>
      <c r="AI3111" s="568">
        <v>5</v>
      </c>
      <c r="AJ3111" s="568">
        <v>6</v>
      </c>
      <c r="AK3111" s="568">
        <v>4</v>
      </c>
      <c r="AL3111" s="568">
        <v>9</v>
      </c>
      <c r="AM3111" s="568">
        <v>7</v>
      </c>
      <c r="AN3111" s="568">
        <v>5</v>
      </c>
      <c r="AO3111" s="568">
        <v>5.88</v>
      </c>
    </row>
    <row r="3112" spans="1:41" ht="15" customHeight="1">
      <c r="A3112" s="514" t="s">
        <v>828</v>
      </c>
      <c r="B3112" s="512" t="s">
        <v>1680</v>
      </c>
      <c r="C3112" s="576">
        <v>4.5999999999999996</v>
      </c>
      <c r="D3112" s="576">
        <v>5</v>
      </c>
      <c r="E3112" s="576">
        <v>6</v>
      </c>
      <c r="F3112" s="568">
        <v>6.5</v>
      </c>
      <c r="G3112" s="568">
        <v>4</v>
      </c>
      <c r="H3112" s="568">
        <v>4.75</v>
      </c>
      <c r="I3112" s="568">
        <v>6</v>
      </c>
      <c r="J3112" s="568">
        <v>7</v>
      </c>
      <c r="K3112" s="568">
        <v>7</v>
      </c>
      <c r="L3112" s="568">
        <v>7.5</v>
      </c>
      <c r="M3112" s="568">
        <v>6.25</v>
      </c>
      <c r="N3112" s="568">
        <v>6</v>
      </c>
      <c r="O3112" s="568">
        <v>8.5</v>
      </c>
      <c r="P3112" s="568">
        <v>9.25</v>
      </c>
      <c r="Q3112" s="568">
        <v>6.85</v>
      </c>
      <c r="R3112" s="546">
        <v>7.75</v>
      </c>
      <c r="S3112" s="547">
        <v>8</v>
      </c>
      <c r="T3112" s="547">
        <v>9</v>
      </c>
      <c r="U3112" s="547">
        <v>6.5</v>
      </c>
      <c r="V3112" s="547">
        <v>9</v>
      </c>
      <c r="W3112" s="547">
        <v>10</v>
      </c>
      <c r="X3112" s="547">
        <v>4</v>
      </c>
      <c r="Y3112" s="547">
        <v>10</v>
      </c>
      <c r="Z3112" s="568">
        <v>8.5</v>
      </c>
      <c r="AA3112" s="568">
        <v>8.5</v>
      </c>
      <c r="AB3112" s="568">
        <v>4.75</v>
      </c>
      <c r="AC3112" s="568">
        <v>8</v>
      </c>
      <c r="AD3112" s="568">
        <v>8.75</v>
      </c>
      <c r="AE3112" s="568">
        <v>9.5</v>
      </c>
      <c r="AF3112" s="568">
        <v>7.18</v>
      </c>
      <c r="AG3112" s="568">
        <v>7</v>
      </c>
      <c r="AH3112" s="568">
        <v>10</v>
      </c>
      <c r="AI3112" s="568">
        <v>9</v>
      </c>
      <c r="AJ3112" s="568">
        <v>6</v>
      </c>
      <c r="AK3112" s="568">
        <v>4.0999999999999996</v>
      </c>
      <c r="AL3112" s="568">
        <v>9</v>
      </c>
      <c r="AM3112" s="568">
        <v>6.5</v>
      </c>
      <c r="AN3112" s="568">
        <v>5</v>
      </c>
      <c r="AO3112" s="568">
        <v>6.0250000000000004</v>
      </c>
    </row>
    <row r="3113" spans="1:41" ht="15" customHeight="1">
      <c r="A3113" s="514" t="s">
        <v>854</v>
      </c>
      <c r="B3113" s="512" t="s">
        <v>1681</v>
      </c>
      <c r="C3113" s="576">
        <v>4.8499999999999996</v>
      </c>
      <c r="D3113" s="576">
        <v>5</v>
      </c>
      <c r="E3113" s="576">
        <v>6.5</v>
      </c>
      <c r="F3113" s="568">
        <v>7</v>
      </c>
      <c r="G3113" s="568">
        <v>5</v>
      </c>
      <c r="H3113" s="568">
        <v>5</v>
      </c>
      <c r="I3113" s="568">
        <v>6.5</v>
      </c>
      <c r="J3113" s="568">
        <v>10.5</v>
      </c>
      <c r="K3113" s="568">
        <v>7.25</v>
      </c>
      <c r="L3113" s="568">
        <v>8</v>
      </c>
      <c r="M3113" s="568">
        <v>7</v>
      </c>
      <c r="N3113" s="568">
        <v>8</v>
      </c>
      <c r="O3113" s="568">
        <v>9</v>
      </c>
      <c r="P3113" s="568">
        <v>10.5</v>
      </c>
      <c r="Q3113" s="568">
        <v>7.1</v>
      </c>
      <c r="R3113" s="547">
        <v>10</v>
      </c>
      <c r="S3113" s="547">
        <v>11</v>
      </c>
      <c r="T3113" s="547">
        <v>10</v>
      </c>
      <c r="U3113" s="547">
        <v>9</v>
      </c>
      <c r="V3113" s="547">
        <v>10</v>
      </c>
      <c r="W3113" s="547">
        <v>11</v>
      </c>
      <c r="X3113" s="547">
        <v>4</v>
      </c>
      <c r="Y3113" s="547">
        <v>11</v>
      </c>
      <c r="Z3113" s="568">
        <v>10</v>
      </c>
      <c r="AA3113" s="568">
        <v>10</v>
      </c>
      <c r="AB3113" s="568">
        <v>4.75</v>
      </c>
      <c r="AC3113" s="568">
        <v>8.5</v>
      </c>
      <c r="AD3113" s="568">
        <v>8.75</v>
      </c>
      <c r="AE3113" s="568">
        <v>12</v>
      </c>
      <c r="AF3113" s="568">
        <v>7.43</v>
      </c>
      <c r="AG3113" s="568">
        <v>9</v>
      </c>
      <c r="AH3113" s="568">
        <v>10</v>
      </c>
      <c r="AI3113" s="568">
        <v>10.25</v>
      </c>
      <c r="AJ3113" s="568">
        <v>6</v>
      </c>
      <c r="AK3113" s="568">
        <v>4.25</v>
      </c>
      <c r="AL3113" s="568">
        <v>9</v>
      </c>
      <c r="AM3113" s="568">
        <v>9</v>
      </c>
      <c r="AN3113" s="568">
        <v>5</v>
      </c>
      <c r="AO3113" s="568">
        <v>6.38</v>
      </c>
    </row>
    <row r="3114" spans="1:41" ht="15" customHeight="1">
      <c r="A3114" s="2639" t="s">
        <v>45</v>
      </c>
      <c r="B3114" s="2639"/>
      <c r="C3114" s="569"/>
      <c r="D3114" s="569"/>
      <c r="E3114" s="569"/>
      <c r="F3114" s="569"/>
      <c r="G3114" s="569"/>
      <c r="H3114" s="569"/>
      <c r="I3114" s="569"/>
      <c r="J3114" s="569"/>
      <c r="K3114" s="569"/>
      <c r="L3114" s="569"/>
      <c r="M3114" s="569"/>
      <c r="N3114" s="569"/>
      <c r="O3114" s="569"/>
      <c r="P3114" s="569"/>
      <c r="Q3114" s="569"/>
      <c r="R3114" s="546"/>
      <c r="S3114" s="546"/>
      <c r="T3114" s="546"/>
      <c r="U3114" s="546"/>
      <c r="V3114" s="546"/>
      <c r="W3114" s="546"/>
      <c r="X3114" s="546"/>
      <c r="Y3114" s="547"/>
      <c r="Z3114" s="567"/>
      <c r="AA3114" s="567"/>
      <c r="AB3114" s="567"/>
      <c r="AC3114" s="567"/>
      <c r="AD3114" s="567"/>
      <c r="AE3114" s="567"/>
      <c r="AF3114" s="567"/>
      <c r="AG3114" s="567"/>
      <c r="AH3114" s="567"/>
      <c r="AI3114" s="567"/>
      <c r="AJ3114" s="567"/>
      <c r="AK3114" s="567"/>
      <c r="AL3114" s="567"/>
      <c r="AM3114" s="567"/>
      <c r="AN3114" s="568"/>
      <c r="AO3114" s="568"/>
    </row>
    <row r="3115" spans="1:41" ht="15" customHeight="1">
      <c r="A3115" s="514" t="s">
        <v>856</v>
      </c>
      <c r="B3115" s="512" t="s">
        <v>1682</v>
      </c>
      <c r="C3115" s="576" t="s">
        <v>1935</v>
      </c>
      <c r="D3115" s="576">
        <v>10.75</v>
      </c>
      <c r="E3115" s="568">
        <v>11</v>
      </c>
      <c r="F3115" s="568">
        <v>12</v>
      </c>
      <c r="G3115" s="568">
        <v>11</v>
      </c>
      <c r="H3115" s="568" t="s">
        <v>1940</v>
      </c>
      <c r="I3115" s="568" t="s">
        <v>1845</v>
      </c>
      <c r="J3115" s="568">
        <v>12.5</v>
      </c>
      <c r="K3115" s="568">
        <v>12.5</v>
      </c>
      <c r="L3115" s="568">
        <v>12.5</v>
      </c>
      <c r="M3115" s="568">
        <v>12.5</v>
      </c>
      <c r="N3115" s="568">
        <v>12.5</v>
      </c>
      <c r="O3115" s="568" t="s">
        <v>2951</v>
      </c>
      <c r="P3115" s="568">
        <v>12.5</v>
      </c>
      <c r="Q3115" s="568">
        <v>11.78</v>
      </c>
      <c r="R3115" s="547">
        <v>11.5</v>
      </c>
      <c r="S3115" s="547">
        <v>12.5</v>
      </c>
      <c r="T3115" s="547" t="s">
        <v>1645</v>
      </c>
      <c r="U3115" s="547">
        <v>12.5</v>
      </c>
      <c r="V3115" s="547">
        <v>12.5</v>
      </c>
      <c r="W3115" s="547">
        <v>12</v>
      </c>
      <c r="X3115" s="547">
        <v>11</v>
      </c>
      <c r="Y3115" s="547">
        <v>12.5</v>
      </c>
      <c r="Z3115" s="568">
        <v>12.5</v>
      </c>
      <c r="AA3115" s="568" t="s">
        <v>1645</v>
      </c>
      <c r="AB3115" s="568">
        <v>12.5</v>
      </c>
      <c r="AC3115" s="567" t="s">
        <v>1949</v>
      </c>
      <c r="AD3115" s="568">
        <v>12.5</v>
      </c>
      <c r="AE3115" s="568">
        <v>12.5</v>
      </c>
      <c r="AF3115" s="568">
        <v>12.15</v>
      </c>
      <c r="AG3115" s="568" t="s">
        <v>1646</v>
      </c>
      <c r="AH3115" s="568" t="s">
        <v>1647</v>
      </c>
      <c r="AI3115" s="567" t="s">
        <v>2924</v>
      </c>
      <c r="AJ3115" s="568">
        <v>12.5</v>
      </c>
      <c r="AK3115" s="567" t="s">
        <v>1938</v>
      </c>
      <c r="AL3115" s="568">
        <v>12.5</v>
      </c>
      <c r="AM3115" s="568">
        <v>9.0500000000000007</v>
      </c>
      <c r="AN3115" s="568" t="s">
        <v>1663</v>
      </c>
      <c r="AO3115" s="568" t="s">
        <v>3243</v>
      </c>
    </row>
    <row r="3116" spans="1:41" ht="15" customHeight="1">
      <c r="A3116" s="514" t="s">
        <v>1085</v>
      </c>
      <c r="B3116" s="512" t="s">
        <v>1683</v>
      </c>
      <c r="C3116" s="576" t="s">
        <v>1936</v>
      </c>
      <c r="D3116" s="576">
        <v>11.25</v>
      </c>
      <c r="E3116" s="568">
        <v>11.5</v>
      </c>
      <c r="F3116" s="568">
        <v>12</v>
      </c>
      <c r="G3116" s="568" t="s">
        <v>1939</v>
      </c>
      <c r="H3116" s="568" t="s">
        <v>1941</v>
      </c>
      <c r="I3116" s="568" t="s">
        <v>1942</v>
      </c>
      <c r="J3116" s="568">
        <v>12.5</v>
      </c>
      <c r="K3116" s="568">
        <v>12.5</v>
      </c>
      <c r="L3116" s="568">
        <v>12.5</v>
      </c>
      <c r="M3116" s="568">
        <v>12.5</v>
      </c>
      <c r="N3116" s="568">
        <v>12.5</v>
      </c>
      <c r="O3116" s="568" t="s">
        <v>1938</v>
      </c>
      <c r="P3116" s="568">
        <v>12.5</v>
      </c>
      <c r="Q3116" s="568">
        <v>12.1</v>
      </c>
      <c r="R3116" s="547">
        <v>11.5</v>
      </c>
      <c r="S3116" s="547">
        <v>12.5</v>
      </c>
      <c r="T3116" s="547" t="s">
        <v>1645</v>
      </c>
      <c r="U3116" s="547">
        <v>12.5</v>
      </c>
      <c r="V3116" s="547">
        <v>12.5</v>
      </c>
      <c r="W3116" s="547">
        <v>12.25</v>
      </c>
      <c r="X3116" s="547">
        <v>11</v>
      </c>
      <c r="Y3116" s="547">
        <v>12.5</v>
      </c>
      <c r="Z3116" s="568">
        <v>12.5</v>
      </c>
      <c r="AA3116" s="568" t="s">
        <v>1645</v>
      </c>
      <c r="AB3116" s="568">
        <v>12.5</v>
      </c>
      <c r="AC3116" s="567" t="s">
        <v>1950</v>
      </c>
      <c r="AD3116" s="568">
        <v>12.5</v>
      </c>
      <c r="AE3116" s="568">
        <v>12.5</v>
      </c>
      <c r="AF3116" s="568">
        <v>12.15</v>
      </c>
      <c r="AG3116" s="568" t="s">
        <v>1646</v>
      </c>
      <c r="AH3116" s="568">
        <v>12.5</v>
      </c>
      <c r="AI3116" s="567" t="s">
        <v>2929</v>
      </c>
      <c r="AJ3116" s="568" t="s">
        <v>1645</v>
      </c>
      <c r="AK3116" s="568">
        <v>12.5</v>
      </c>
      <c r="AL3116" s="568">
        <v>12.5</v>
      </c>
      <c r="AM3116" s="568">
        <v>7</v>
      </c>
      <c r="AN3116" s="568" t="s">
        <v>1960</v>
      </c>
      <c r="AO3116" s="568" t="s">
        <v>3244</v>
      </c>
    </row>
    <row r="3117" spans="1:41" ht="15" customHeight="1">
      <c r="A3117" s="514" t="s">
        <v>827</v>
      </c>
      <c r="B3117" s="512" t="s">
        <v>1684</v>
      </c>
      <c r="C3117" s="576" t="s">
        <v>1937</v>
      </c>
      <c r="D3117" s="577">
        <v>11.75</v>
      </c>
      <c r="E3117" s="568">
        <v>12</v>
      </c>
      <c r="F3117" s="568">
        <v>12</v>
      </c>
      <c r="G3117" s="568">
        <v>12</v>
      </c>
      <c r="H3117" s="568" t="s">
        <v>1845</v>
      </c>
      <c r="I3117" s="568" t="s">
        <v>1853</v>
      </c>
      <c r="J3117" s="568">
        <v>12.5</v>
      </c>
      <c r="K3117" s="568" t="s">
        <v>1944</v>
      </c>
      <c r="L3117" s="568">
        <v>12.5</v>
      </c>
      <c r="M3117" s="568">
        <v>12.5</v>
      </c>
      <c r="N3117" s="568">
        <v>12.5</v>
      </c>
      <c r="O3117" s="568">
        <v>12.5</v>
      </c>
      <c r="P3117" s="568">
        <v>12.5</v>
      </c>
      <c r="Q3117" s="568">
        <v>12.43</v>
      </c>
      <c r="R3117" s="547">
        <v>11</v>
      </c>
      <c r="S3117" s="547">
        <v>12.5</v>
      </c>
      <c r="T3117" s="547" t="s">
        <v>1645</v>
      </c>
      <c r="U3117" s="547">
        <v>12.5</v>
      </c>
      <c r="V3117" s="547">
        <v>12</v>
      </c>
      <c r="W3117" s="547">
        <v>12.25</v>
      </c>
      <c r="X3117" s="547">
        <v>11</v>
      </c>
      <c r="Y3117" s="547">
        <v>12.5</v>
      </c>
      <c r="Z3117" s="568">
        <v>12.5</v>
      </c>
      <c r="AA3117" s="568" t="s">
        <v>1645</v>
      </c>
      <c r="AB3117" s="568">
        <v>12.5</v>
      </c>
      <c r="AC3117" s="567" t="s">
        <v>1729</v>
      </c>
      <c r="AD3117" s="568">
        <v>12.5</v>
      </c>
      <c r="AE3117" s="568">
        <v>12.5</v>
      </c>
      <c r="AF3117" s="568">
        <v>12.22</v>
      </c>
      <c r="AG3117" s="568" t="s">
        <v>1646</v>
      </c>
      <c r="AH3117" s="567" t="s">
        <v>1731</v>
      </c>
      <c r="AI3117" s="567" t="s">
        <v>2929</v>
      </c>
      <c r="AJ3117" s="568">
        <v>11</v>
      </c>
      <c r="AK3117" s="568">
        <v>12.5</v>
      </c>
      <c r="AL3117" s="568">
        <v>12.5</v>
      </c>
      <c r="AM3117" s="568">
        <v>7</v>
      </c>
      <c r="AN3117" s="568" t="s">
        <v>1664</v>
      </c>
      <c r="AO3117" s="568" t="s">
        <v>3245</v>
      </c>
    </row>
    <row r="3118" spans="1:41" ht="15" customHeight="1">
      <c r="A3118" s="514" t="s">
        <v>828</v>
      </c>
      <c r="B3118" s="512" t="s">
        <v>1685</v>
      </c>
      <c r="C3118" s="576" t="s">
        <v>1664</v>
      </c>
      <c r="D3118" s="593" t="s">
        <v>1938</v>
      </c>
      <c r="E3118" s="568">
        <v>12.5</v>
      </c>
      <c r="F3118" s="547" t="s">
        <v>76</v>
      </c>
      <c r="G3118" s="568" t="s">
        <v>1549</v>
      </c>
      <c r="H3118" s="568" t="s">
        <v>1646</v>
      </c>
      <c r="I3118" s="568" t="s">
        <v>1647</v>
      </c>
      <c r="J3118" s="568">
        <v>12.5</v>
      </c>
      <c r="K3118" s="568" t="s">
        <v>1945</v>
      </c>
      <c r="L3118" s="568">
        <v>12.5</v>
      </c>
      <c r="M3118" s="568">
        <v>12.5</v>
      </c>
      <c r="N3118" s="568" t="s">
        <v>76</v>
      </c>
      <c r="O3118" s="568">
        <v>12.5</v>
      </c>
      <c r="P3118" s="568">
        <v>12.5</v>
      </c>
      <c r="Q3118" s="568">
        <v>12.43</v>
      </c>
      <c r="R3118" s="547">
        <v>7.75</v>
      </c>
      <c r="S3118" s="547">
        <v>11</v>
      </c>
      <c r="T3118" s="547" t="s">
        <v>1647</v>
      </c>
      <c r="U3118" s="547" t="s">
        <v>76</v>
      </c>
      <c r="V3118" s="547">
        <v>12</v>
      </c>
      <c r="W3118" s="547">
        <v>12.25</v>
      </c>
      <c r="X3118" s="547">
        <v>11</v>
      </c>
      <c r="Y3118" s="546" t="s">
        <v>1858</v>
      </c>
      <c r="Z3118" s="568">
        <v>12.5</v>
      </c>
      <c r="AA3118" s="567" t="s">
        <v>76</v>
      </c>
      <c r="AB3118" s="568">
        <v>12.5</v>
      </c>
      <c r="AC3118" s="567" t="s">
        <v>1342</v>
      </c>
      <c r="AD3118" s="568" t="s">
        <v>3246</v>
      </c>
      <c r="AE3118" s="568" t="s">
        <v>76</v>
      </c>
      <c r="AF3118" s="568">
        <v>12.15</v>
      </c>
      <c r="AG3118" s="568" t="s">
        <v>76</v>
      </c>
      <c r="AH3118" s="567" t="s">
        <v>1493</v>
      </c>
      <c r="AI3118" s="567" t="s">
        <v>3229</v>
      </c>
      <c r="AJ3118" s="568">
        <v>11</v>
      </c>
      <c r="AK3118" s="568">
        <v>12.5</v>
      </c>
      <c r="AL3118" s="568">
        <v>12.5</v>
      </c>
      <c r="AM3118" s="568">
        <v>5.5</v>
      </c>
      <c r="AN3118" s="568">
        <v>10.5</v>
      </c>
      <c r="AO3118" s="568" t="s">
        <v>1965</v>
      </c>
    </row>
    <row r="3119" spans="1:41" ht="15" customHeight="1">
      <c r="A3119" s="514" t="s">
        <v>854</v>
      </c>
      <c r="B3119" s="512" t="s">
        <v>1686</v>
      </c>
      <c r="C3119" s="576" t="s">
        <v>76</v>
      </c>
      <c r="D3119" s="577" t="s">
        <v>76</v>
      </c>
      <c r="E3119" s="568" t="s">
        <v>76</v>
      </c>
      <c r="F3119" s="568" t="s">
        <v>76</v>
      </c>
      <c r="G3119" s="568">
        <v>15</v>
      </c>
      <c r="H3119" s="568" t="s">
        <v>1646</v>
      </c>
      <c r="I3119" s="568" t="s">
        <v>1854</v>
      </c>
      <c r="J3119" s="568" t="s">
        <v>2856</v>
      </c>
      <c r="K3119" s="568" t="s">
        <v>1946</v>
      </c>
      <c r="L3119" s="568">
        <v>12.5</v>
      </c>
      <c r="M3119" s="568" t="s">
        <v>76</v>
      </c>
      <c r="N3119" s="568" t="s">
        <v>76</v>
      </c>
      <c r="O3119" s="568">
        <v>12.5</v>
      </c>
      <c r="P3119" s="568" t="s">
        <v>76</v>
      </c>
      <c r="Q3119" s="568" t="s">
        <v>76</v>
      </c>
      <c r="R3119" s="547">
        <v>7.75</v>
      </c>
      <c r="S3119" s="547" t="s">
        <v>76</v>
      </c>
      <c r="T3119" s="547" t="s">
        <v>1646</v>
      </c>
      <c r="U3119" s="547" t="s">
        <v>76</v>
      </c>
      <c r="V3119" s="547">
        <v>12</v>
      </c>
      <c r="W3119" s="547">
        <v>12.25</v>
      </c>
      <c r="X3119" s="547">
        <v>11</v>
      </c>
      <c r="Y3119" s="547" t="s">
        <v>1859</v>
      </c>
      <c r="Z3119" s="568">
        <v>12.5</v>
      </c>
      <c r="AA3119" s="567" t="s">
        <v>76</v>
      </c>
      <c r="AB3119" s="568">
        <v>12.5</v>
      </c>
      <c r="AC3119" s="567" t="s">
        <v>1342</v>
      </c>
      <c r="AD3119" s="568">
        <v>12.25</v>
      </c>
      <c r="AE3119" s="568" t="s">
        <v>76</v>
      </c>
      <c r="AF3119" s="568">
        <v>11.4</v>
      </c>
      <c r="AG3119" s="568" t="s">
        <v>76</v>
      </c>
      <c r="AH3119" s="567" t="s">
        <v>3206</v>
      </c>
      <c r="AI3119" s="567" t="s">
        <v>2924</v>
      </c>
      <c r="AJ3119" s="568">
        <v>11</v>
      </c>
      <c r="AK3119" s="568">
        <v>12.5</v>
      </c>
      <c r="AL3119" s="568">
        <v>12.5</v>
      </c>
      <c r="AM3119" s="568" t="s">
        <v>76</v>
      </c>
      <c r="AN3119" s="568">
        <v>10.5</v>
      </c>
      <c r="AO3119" s="568" t="s">
        <v>1966</v>
      </c>
    </row>
    <row r="3120" spans="1:41" ht="15" customHeight="1">
      <c r="A3120" s="2639" t="s">
        <v>388</v>
      </c>
      <c r="B3120" s="2639"/>
      <c r="C3120" s="568"/>
      <c r="D3120" s="568"/>
      <c r="E3120" s="568"/>
      <c r="F3120" s="568"/>
      <c r="G3120" s="568"/>
      <c r="H3120" s="568"/>
      <c r="I3120" s="568"/>
      <c r="J3120" s="568"/>
      <c r="K3120" s="568"/>
      <c r="L3120" s="568"/>
      <c r="M3120" s="568"/>
      <c r="N3120" s="568"/>
      <c r="O3120" s="567" t="s">
        <v>311</v>
      </c>
      <c r="P3120" s="568"/>
      <c r="Q3120" s="567"/>
      <c r="R3120" s="547"/>
      <c r="S3120" s="547"/>
      <c r="T3120" s="547"/>
      <c r="U3120" s="547"/>
      <c r="V3120" s="547"/>
      <c r="W3120" s="547"/>
      <c r="X3120" s="546"/>
      <c r="Y3120" s="547"/>
      <c r="Z3120" s="567"/>
      <c r="AA3120" s="567"/>
      <c r="AB3120" s="568"/>
      <c r="AC3120" s="567"/>
      <c r="AD3120" s="568"/>
      <c r="AE3120" s="568"/>
      <c r="AF3120" s="568"/>
      <c r="AG3120" s="568"/>
      <c r="AH3120" s="567"/>
      <c r="AI3120" s="567"/>
      <c r="AJ3120" s="567"/>
      <c r="AK3120" s="567"/>
      <c r="AL3120" s="567"/>
      <c r="AM3120" s="567"/>
      <c r="AN3120" s="568"/>
      <c r="AO3120" s="568"/>
    </row>
    <row r="3121" spans="1:41" ht="15" customHeight="1">
      <c r="A3121" s="2639" t="s">
        <v>389</v>
      </c>
      <c r="B3121" s="2639"/>
      <c r="C3121" s="568"/>
      <c r="D3121" s="568"/>
      <c r="E3121" s="568"/>
      <c r="F3121" s="568"/>
      <c r="G3121" s="568"/>
      <c r="H3121" s="568"/>
      <c r="I3121" s="568"/>
      <c r="J3121" s="568"/>
      <c r="K3121" s="568"/>
      <c r="L3121" s="568"/>
      <c r="M3121" s="568"/>
      <c r="N3121" s="568"/>
      <c r="O3121" s="567"/>
      <c r="P3121" s="568"/>
      <c r="Q3121" s="567"/>
      <c r="R3121" s="547"/>
      <c r="S3121" s="547"/>
      <c r="T3121" s="547"/>
      <c r="U3121" s="547"/>
      <c r="V3121" s="547"/>
      <c r="W3121" s="547"/>
      <c r="X3121" s="546"/>
      <c r="Y3121" s="547"/>
      <c r="Z3121" s="567"/>
      <c r="AA3121" s="567"/>
      <c r="AB3121" s="568"/>
      <c r="AC3121" s="567"/>
      <c r="AD3121" s="568"/>
      <c r="AE3121" s="568"/>
      <c r="AF3121" s="568"/>
      <c r="AG3121" s="568"/>
      <c r="AH3121" s="567"/>
      <c r="AI3121" s="567"/>
      <c r="AJ3121" s="567"/>
      <c r="AK3121" s="567"/>
      <c r="AL3121" s="567"/>
      <c r="AM3121" s="567"/>
      <c r="AN3121" s="568"/>
      <c r="AO3121" s="568"/>
    </row>
    <row r="3122" spans="1:41" ht="15" customHeight="1">
      <c r="A3122" s="563"/>
      <c r="B3122" s="564" t="s">
        <v>390</v>
      </c>
      <c r="C3122" s="568" t="s">
        <v>3247</v>
      </c>
      <c r="D3122" s="568">
        <v>8</v>
      </c>
      <c r="E3122" s="568" t="s">
        <v>1855</v>
      </c>
      <c r="F3122" s="568" t="s">
        <v>1865</v>
      </c>
      <c r="G3122" s="547">
        <v>13</v>
      </c>
      <c r="H3122" s="568" t="s">
        <v>1549</v>
      </c>
      <c r="I3122" s="568">
        <v>10</v>
      </c>
      <c r="J3122" s="568" t="s">
        <v>1749</v>
      </c>
      <c r="K3122" s="568" t="s">
        <v>1549</v>
      </c>
      <c r="L3122" s="568">
        <v>13</v>
      </c>
      <c r="M3122" s="568">
        <v>13</v>
      </c>
      <c r="N3122" s="568">
        <v>13</v>
      </c>
      <c r="O3122" s="568">
        <v>13</v>
      </c>
      <c r="P3122" s="568">
        <v>13</v>
      </c>
      <c r="Q3122" s="568">
        <v>13</v>
      </c>
      <c r="R3122" s="547" t="s">
        <v>1883</v>
      </c>
      <c r="S3122" s="547">
        <v>13</v>
      </c>
      <c r="T3122" s="547">
        <v>13</v>
      </c>
      <c r="U3122" s="547">
        <v>13</v>
      </c>
      <c r="V3122" s="547" t="s">
        <v>1549</v>
      </c>
      <c r="W3122" s="547" t="s">
        <v>1549</v>
      </c>
      <c r="X3122" s="547">
        <v>11</v>
      </c>
      <c r="Y3122" s="547" t="s">
        <v>1886</v>
      </c>
      <c r="Z3122" s="568" t="s">
        <v>1549</v>
      </c>
      <c r="AA3122" s="568">
        <v>13</v>
      </c>
      <c r="AB3122" s="568" t="s">
        <v>1549</v>
      </c>
      <c r="AC3122" s="568" t="s">
        <v>1549</v>
      </c>
      <c r="AD3122" s="568" t="s">
        <v>1894</v>
      </c>
      <c r="AE3122" s="568">
        <v>13</v>
      </c>
      <c r="AF3122" s="568" t="s">
        <v>1900</v>
      </c>
      <c r="AG3122" s="568">
        <v>13</v>
      </c>
      <c r="AH3122" s="568">
        <v>13</v>
      </c>
      <c r="AI3122" s="568" t="s">
        <v>1549</v>
      </c>
      <c r="AJ3122" s="568" t="s">
        <v>1549</v>
      </c>
      <c r="AK3122" s="568" t="s">
        <v>1749</v>
      </c>
      <c r="AL3122" s="568">
        <v>13</v>
      </c>
      <c r="AM3122" s="568" t="s">
        <v>1749</v>
      </c>
      <c r="AN3122" s="568">
        <v>10</v>
      </c>
      <c r="AO3122" s="568">
        <v>13</v>
      </c>
    </row>
    <row r="3123" spans="1:41" ht="15" customHeight="1">
      <c r="A3123" s="563"/>
      <c r="B3123" s="564" t="s">
        <v>391</v>
      </c>
      <c r="C3123" s="568" t="s">
        <v>76</v>
      </c>
      <c r="D3123" s="568" t="s">
        <v>76</v>
      </c>
      <c r="E3123" s="568" t="s">
        <v>76</v>
      </c>
      <c r="F3123" s="568" t="s">
        <v>76</v>
      </c>
      <c r="G3123" s="568" t="s">
        <v>76</v>
      </c>
      <c r="H3123" s="568"/>
      <c r="I3123" s="568" t="s">
        <v>76</v>
      </c>
      <c r="J3123" s="568" t="s">
        <v>76</v>
      </c>
      <c r="K3123" s="568" t="s">
        <v>76</v>
      </c>
      <c r="L3123" s="568" t="s">
        <v>76</v>
      </c>
      <c r="M3123" s="568" t="s">
        <v>76</v>
      </c>
      <c r="N3123" s="568" t="s">
        <v>76</v>
      </c>
      <c r="O3123" s="567" t="s">
        <v>76</v>
      </c>
      <c r="P3123" s="568" t="s">
        <v>76</v>
      </c>
      <c r="Q3123" s="568" t="s">
        <v>76</v>
      </c>
      <c r="R3123" s="547"/>
      <c r="S3123" s="547" t="s">
        <v>76</v>
      </c>
      <c r="T3123" s="547" t="s">
        <v>76</v>
      </c>
      <c r="U3123" s="547" t="s">
        <v>76</v>
      </c>
      <c r="V3123" s="547" t="s">
        <v>76</v>
      </c>
      <c r="W3123" s="547" t="s">
        <v>76</v>
      </c>
      <c r="X3123" s="547">
        <v>13</v>
      </c>
      <c r="Y3123" s="547" t="s">
        <v>76</v>
      </c>
      <c r="Z3123" s="568" t="s">
        <v>76</v>
      </c>
      <c r="AA3123" s="568"/>
      <c r="AB3123" s="568" t="s">
        <v>76</v>
      </c>
      <c r="AC3123" s="568" t="s">
        <v>76</v>
      </c>
      <c r="AD3123" s="568" t="s">
        <v>76</v>
      </c>
      <c r="AE3123" s="568" t="s">
        <v>76</v>
      </c>
      <c r="AF3123" s="568" t="s">
        <v>76</v>
      </c>
      <c r="AG3123" s="568" t="s">
        <v>76</v>
      </c>
      <c r="AH3123" s="568" t="s">
        <v>76</v>
      </c>
      <c r="AI3123" s="568" t="s">
        <v>76</v>
      </c>
      <c r="AJ3123" s="568" t="s">
        <v>76</v>
      </c>
      <c r="AK3123" s="567" t="s">
        <v>76</v>
      </c>
      <c r="AL3123" s="568" t="s">
        <v>76</v>
      </c>
      <c r="AM3123" s="568"/>
      <c r="AN3123" s="568" t="s">
        <v>76</v>
      </c>
      <c r="AO3123" s="568">
        <v>13</v>
      </c>
    </row>
    <row r="3124" spans="1:41" ht="15" customHeight="1">
      <c r="A3124" s="2639" t="s">
        <v>400</v>
      </c>
      <c r="B3124" s="2639"/>
      <c r="C3124" s="568"/>
      <c r="D3124" s="568"/>
      <c r="E3124" s="568"/>
      <c r="F3124" s="568"/>
      <c r="G3124" s="568"/>
      <c r="H3124" s="568"/>
      <c r="I3124" s="568"/>
      <c r="J3124" s="568"/>
      <c r="K3124" s="568"/>
      <c r="L3124" s="568"/>
      <c r="M3124" s="568"/>
      <c r="N3124" s="568"/>
      <c r="O3124" s="567"/>
      <c r="P3124" s="568"/>
      <c r="Q3124" s="567"/>
      <c r="R3124" s="547"/>
      <c r="S3124" s="547"/>
      <c r="T3124" s="547"/>
      <c r="U3124" s="547"/>
      <c r="V3124" s="547"/>
      <c r="W3124" s="547"/>
      <c r="X3124" s="547"/>
      <c r="Y3124" s="547"/>
      <c r="Z3124" s="567"/>
      <c r="AA3124" s="567"/>
      <c r="AB3124" s="568"/>
      <c r="AC3124" s="568"/>
      <c r="AD3124" s="568"/>
      <c r="AE3124" s="568"/>
      <c r="AF3124" s="568"/>
      <c r="AG3124" s="568"/>
      <c r="AH3124" s="567"/>
      <c r="AI3124" s="568"/>
      <c r="AJ3124" s="568"/>
      <c r="AK3124" s="567"/>
      <c r="AL3124" s="568"/>
      <c r="AM3124" s="568"/>
      <c r="AN3124" s="568"/>
      <c r="AO3124" s="568"/>
    </row>
    <row r="3125" spans="1:41" ht="15" customHeight="1">
      <c r="B3125" s="564" t="s">
        <v>390</v>
      </c>
      <c r="C3125" s="568" t="s">
        <v>1538</v>
      </c>
      <c r="D3125" s="568" t="s">
        <v>76</v>
      </c>
      <c r="E3125" s="568">
        <v>15</v>
      </c>
      <c r="F3125" s="568">
        <v>15</v>
      </c>
      <c r="G3125" s="568" t="s">
        <v>76</v>
      </c>
      <c r="H3125" s="568">
        <v>13</v>
      </c>
      <c r="I3125" s="568">
        <v>15</v>
      </c>
      <c r="J3125" s="568" t="s">
        <v>1343</v>
      </c>
      <c r="K3125" s="568" t="s">
        <v>1842</v>
      </c>
      <c r="L3125" s="568" t="s">
        <v>1875</v>
      </c>
      <c r="M3125" s="568" t="s">
        <v>1875</v>
      </c>
      <c r="N3125" s="568">
        <v>15.5</v>
      </c>
      <c r="O3125" s="568">
        <v>15.5</v>
      </c>
      <c r="P3125" s="568" t="s">
        <v>1878</v>
      </c>
      <c r="Q3125" s="568" t="s">
        <v>1875</v>
      </c>
      <c r="R3125" s="547" t="s">
        <v>1876</v>
      </c>
      <c r="S3125" s="547">
        <v>15.5</v>
      </c>
      <c r="T3125" s="547">
        <v>15.5</v>
      </c>
      <c r="U3125" s="547" t="s">
        <v>76</v>
      </c>
      <c r="V3125" s="547" t="s">
        <v>1876</v>
      </c>
      <c r="W3125" s="547" t="s">
        <v>1875</v>
      </c>
      <c r="X3125" s="547">
        <v>15.5</v>
      </c>
      <c r="Y3125" s="547" t="s">
        <v>1876</v>
      </c>
      <c r="Z3125" s="568" t="s">
        <v>1875</v>
      </c>
      <c r="AA3125" s="568" t="s">
        <v>1847</v>
      </c>
      <c r="AB3125" s="568" t="s">
        <v>1875</v>
      </c>
      <c r="AC3125" s="568" t="s">
        <v>1876</v>
      </c>
      <c r="AD3125" s="568" t="s">
        <v>1895</v>
      </c>
      <c r="AE3125" s="568" t="s">
        <v>1875</v>
      </c>
      <c r="AF3125" s="568" t="s">
        <v>1901</v>
      </c>
      <c r="AG3125" s="568">
        <v>15.5</v>
      </c>
      <c r="AH3125" s="568" t="s">
        <v>1875</v>
      </c>
      <c r="AI3125" s="568" t="s">
        <v>1891</v>
      </c>
      <c r="AJ3125" s="568" t="s">
        <v>1875</v>
      </c>
      <c r="AK3125" s="568" t="s">
        <v>1881</v>
      </c>
      <c r="AL3125" s="568" t="s">
        <v>1906</v>
      </c>
      <c r="AM3125" s="568" t="s">
        <v>1875</v>
      </c>
      <c r="AN3125" s="568" t="s">
        <v>1669</v>
      </c>
      <c r="AO3125" s="568">
        <v>11.5</v>
      </c>
    </row>
    <row r="3126" spans="1:41" ht="15" customHeight="1">
      <c r="B3126" s="564" t="s">
        <v>391</v>
      </c>
      <c r="C3126" s="568" t="s">
        <v>76</v>
      </c>
      <c r="D3126" s="568" t="s">
        <v>76</v>
      </c>
      <c r="E3126" s="568" t="s">
        <v>76</v>
      </c>
      <c r="F3126" s="568" t="s">
        <v>76</v>
      </c>
      <c r="G3126" s="568" t="s">
        <v>1861</v>
      </c>
      <c r="H3126" s="568" t="s">
        <v>76</v>
      </c>
      <c r="I3126" s="568" t="s">
        <v>76</v>
      </c>
      <c r="J3126" s="568" t="s">
        <v>76</v>
      </c>
      <c r="K3126" s="568" t="s">
        <v>76</v>
      </c>
      <c r="L3126" s="568" t="s">
        <v>76</v>
      </c>
      <c r="M3126" s="568" t="s">
        <v>76</v>
      </c>
      <c r="N3126" s="568" t="s">
        <v>76</v>
      </c>
      <c r="O3126" s="568" t="s">
        <v>76</v>
      </c>
      <c r="P3126" s="567" t="s">
        <v>76</v>
      </c>
      <c r="Q3126" s="567" t="s">
        <v>76</v>
      </c>
      <c r="R3126" s="547"/>
      <c r="S3126" s="547" t="s">
        <v>76</v>
      </c>
      <c r="T3126" s="547" t="s">
        <v>76</v>
      </c>
      <c r="U3126" s="547" t="s">
        <v>1875</v>
      </c>
      <c r="V3126" s="547" t="s">
        <v>76</v>
      </c>
      <c r="W3126" s="547" t="s">
        <v>76</v>
      </c>
      <c r="X3126" s="547" t="s">
        <v>76</v>
      </c>
      <c r="Y3126" s="547" t="s">
        <v>76</v>
      </c>
      <c r="Z3126" s="568" t="s">
        <v>76</v>
      </c>
      <c r="AA3126" s="568" t="s">
        <v>76</v>
      </c>
      <c r="AB3126" s="568" t="s">
        <v>76</v>
      </c>
      <c r="AC3126" s="568" t="s">
        <v>76</v>
      </c>
      <c r="AD3126" s="568" t="s">
        <v>76</v>
      </c>
      <c r="AE3126" s="568" t="s">
        <v>76</v>
      </c>
      <c r="AF3126" s="568" t="s">
        <v>76</v>
      </c>
      <c r="AG3126" s="568"/>
      <c r="AH3126" s="568" t="s">
        <v>76</v>
      </c>
      <c r="AI3126" s="568" t="s">
        <v>1875</v>
      </c>
      <c r="AJ3126" s="568" t="s">
        <v>76</v>
      </c>
      <c r="AK3126" s="567" t="s">
        <v>76</v>
      </c>
      <c r="AL3126" s="568" t="s">
        <v>76</v>
      </c>
      <c r="AM3126" s="568"/>
      <c r="AN3126" s="568" t="s">
        <v>76</v>
      </c>
      <c r="AO3126" s="568">
        <v>14</v>
      </c>
    </row>
    <row r="3127" spans="1:41" ht="15" customHeight="1">
      <c r="A3127" s="2639" t="s">
        <v>47</v>
      </c>
      <c r="B3127" s="2639"/>
      <c r="C3127" s="568"/>
      <c r="D3127" s="568"/>
      <c r="E3127" s="568"/>
      <c r="F3127" s="568"/>
      <c r="G3127" s="568"/>
      <c r="H3127" s="568"/>
      <c r="I3127" s="568"/>
      <c r="J3127" s="568"/>
      <c r="K3127" s="568"/>
      <c r="L3127" s="568"/>
      <c r="M3127" s="568"/>
      <c r="N3127" s="568"/>
      <c r="O3127" s="568"/>
      <c r="P3127" s="567"/>
      <c r="Q3127" s="567"/>
      <c r="R3127" s="547" t="s">
        <v>1285</v>
      </c>
      <c r="S3127" s="547"/>
      <c r="T3127" s="547"/>
      <c r="U3127" s="547"/>
      <c r="V3127" s="547"/>
      <c r="W3127" s="547"/>
      <c r="X3127" s="547"/>
      <c r="Y3127" s="547"/>
      <c r="Z3127" s="568"/>
      <c r="AA3127" s="568"/>
      <c r="AB3127" s="568"/>
      <c r="AC3127" s="568"/>
      <c r="AD3127" s="568"/>
      <c r="AE3127" s="568"/>
      <c r="AF3127" s="568"/>
      <c r="AG3127" s="568"/>
      <c r="AH3127" s="568"/>
      <c r="AI3127" s="568"/>
      <c r="AJ3127" s="568"/>
      <c r="AK3127" s="567"/>
      <c r="AL3127" s="568"/>
      <c r="AM3127" s="568"/>
      <c r="AN3127" s="568"/>
      <c r="AO3127" s="568"/>
    </row>
    <row r="3128" spans="1:41" ht="15" customHeight="1">
      <c r="B3128" s="564" t="s">
        <v>390</v>
      </c>
      <c r="C3128" s="568" t="s">
        <v>1861</v>
      </c>
      <c r="D3128" s="547" t="s">
        <v>76</v>
      </c>
      <c r="E3128" s="547" t="s">
        <v>1863</v>
      </c>
      <c r="F3128" s="568">
        <v>15</v>
      </c>
      <c r="G3128" s="547" t="s">
        <v>76</v>
      </c>
      <c r="H3128" s="568" t="s">
        <v>1669</v>
      </c>
      <c r="I3128" s="568">
        <v>15</v>
      </c>
      <c r="J3128" s="568" t="s">
        <v>1538</v>
      </c>
      <c r="K3128" s="568" t="s">
        <v>1870</v>
      </c>
      <c r="L3128" s="568" t="s">
        <v>1875</v>
      </c>
      <c r="M3128" s="568" t="s">
        <v>1867</v>
      </c>
      <c r="N3128" s="568">
        <v>17</v>
      </c>
      <c r="O3128" s="568">
        <v>15.5</v>
      </c>
      <c r="P3128" s="568" t="s">
        <v>1878</v>
      </c>
      <c r="Q3128" s="570" t="s">
        <v>1875</v>
      </c>
      <c r="R3128" s="547" t="s">
        <v>1867</v>
      </c>
      <c r="S3128" s="547">
        <v>15.5</v>
      </c>
      <c r="T3128" s="547" t="s">
        <v>1648</v>
      </c>
      <c r="U3128" s="547" t="s">
        <v>1842</v>
      </c>
      <c r="V3128" s="547" t="s">
        <v>1872</v>
      </c>
      <c r="W3128" s="547" t="s">
        <v>1885</v>
      </c>
      <c r="X3128" s="547" t="s">
        <v>1868</v>
      </c>
      <c r="Y3128" s="547" t="s">
        <v>1876</v>
      </c>
      <c r="Z3128" s="568" t="s">
        <v>1876</v>
      </c>
      <c r="AA3128" s="568" t="s">
        <v>1862</v>
      </c>
      <c r="AB3128" s="568" t="s">
        <v>1875</v>
      </c>
      <c r="AC3128" s="568" t="s">
        <v>1874</v>
      </c>
      <c r="AD3128" s="568" t="s">
        <v>1896</v>
      </c>
      <c r="AE3128" s="568" t="s">
        <v>1875</v>
      </c>
      <c r="AF3128" s="568" t="s">
        <v>1901</v>
      </c>
      <c r="AG3128" s="568" t="s">
        <v>1872</v>
      </c>
      <c r="AH3128" s="568" t="s">
        <v>1882</v>
      </c>
      <c r="AI3128" s="568" t="s">
        <v>1874</v>
      </c>
      <c r="AJ3128" s="568" t="s">
        <v>1876</v>
      </c>
      <c r="AK3128" s="568" t="s">
        <v>1667</v>
      </c>
      <c r="AL3128" s="568" t="s">
        <v>1909</v>
      </c>
      <c r="AM3128" s="568" t="s">
        <v>76</v>
      </c>
      <c r="AN3128" s="568" t="s">
        <v>1550</v>
      </c>
      <c r="AO3128" s="568">
        <v>13</v>
      </c>
    </row>
    <row r="3129" spans="1:41" ht="15" customHeight="1">
      <c r="B3129" s="564" t="s">
        <v>391</v>
      </c>
      <c r="C3129" s="568" t="s">
        <v>76</v>
      </c>
      <c r="D3129" s="568" t="s">
        <v>76</v>
      </c>
      <c r="E3129" s="568" t="s">
        <v>76</v>
      </c>
      <c r="F3129" s="568" t="s">
        <v>76</v>
      </c>
      <c r="G3129" s="568">
        <v>15.5</v>
      </c>
      <c r="H3129" s="568" t="s">
        <v>76</v>
      </c>
      <c r="I3129" s="568" t="s">
        <v>76</v>
      </c>
      <c r="J3129" s="568" t="s">
        <v>76</v>
      </c>
      <c r="K3129" s="568" t="s">
        <v>76</v>
      </c>
      <c r="L3129" s="568" t="s">
        <v>76</v>
      </c>
      <c r="M3129" s="568" t="s">
        <v>76</v>
      </c>
      <c r="N3129" s="568" t="s">
        <v>76</v>
      </c>
      <c r="O3129" s="568" t="s">
        <v>76</v>
      </c>
      <c r="P3129" s="567" t="s">
        <v>76</v>
      </c>
      <c r="Q3129" s="567" t="s">
        <v>76</v>
      </c>
      <c r="R3129" s="547" t="s">
        <v>76</v>
      </c>
      <c r="S3129" s="547" t="s">
        <v>76</v>
      </c>
      <c r="T3129" s="547" t="s">
        <v>76</v>
      </c>
      <c r="U3129" s="547" t="s">
        <v>76</v>
      </c>
      <c r="V3129" s="547" t="s">
        <v>76</v>
      </c>
      <c r="W3129" s="547" t="s">
        <v>76</v>
      </c>
      <c r="X3129" s="547" t="s">
        <v>76</v>
      </c>
      <c r="Y3129" s="547" t="s">
        <v>76</v>
      </c>
      <c r="Z3129" s="568" t="s">
        <v>76</v>
      </c>
      <c r="AA3129" s="568" t="s">
        <v>76</v>
      </c>
      <c r="AB3129" s="568" t="s">
        <v>76</v>
      </c>
      <c r="AC3129" s="568" t="s">
        <v>1890</v>
      </c>
      <c r="AD3129" s="568" t="s">
        <v>76</v>
      </c>
      <c r="AE3129" s="568" t="s">
        <v>76</v>
      </c>
      <c r="AF3129" s="568" t="s">
        <v>76</v>
      </c>
      <c r="AG3129" s="568" t="s">
        <v>76</v>
      </c>
      <c r="AH3129" s="568" t="s">
        <v>76</v>
      </c>
      <c r="AI3129" s="568" t="s">
        <v>76</v>
      </c>
      <c r="AJ3129" s="568" t="s">
        <v>76</v>
      </c>
      <c r="AK3129" s="567" t="s">
        <v>76</v>
      </c>
      <c r="AL3129" s="568" t="s">
        <v>76</v>
      </c>
      <c r="AM3129" s="568" t="s">
        <v>76</v>
      </c>
      <c r="AN3129" s="568" t="s">
        <v>76</v>
      </c>
      <c r="AO3129" s="568">
        <v>16</v>
      </c>
    </row>
    <row r="3130" spans="1:41" ht="15" customHeight="1">
      <c r="A3130" s="2639" t="s">
        <v>407</v>
      </c>
      <c r="B3130" s="2639"/>
      <c r="C3130" s="568"/>
      <c r="D3130" s="568"/>
      <c r="E3130" s="568"/>
      <c r="F3130" s="568"/>
      <c r="G3130" s="568"/>
      <c r="H3130" s="568"/>
      <c r="I3130" s="568"/>
      <c r="J3130" s="568"/>
      <c r="K3130" s="568"/>
      <c r="L3130" s="568"/>
      <c r="M3130" s="568"/>
      <c r="N3130" s="568"/>
      <c r="O3130" s="568"/>
      <c r="P3130" s="567"/>
      <c r="Q3130" s="567"/>
      <c r="R3130" s="547"/>
      <c r="S3130" s="547"/>
      <c r="T3130" s="547"/>
      <c r="U3130" s="547"/>
      <c r="V3130" s="547"/>
      <c r="W3130" s="547"/>
      <c r="X3130" s="547"/>
      <c r="Y3130" s="547"/>
      <c r="Z3130" s="567"/>
      <c r="AA3130" s="567"/>
      <c r="AB3130" s="568"/>
      <c r="AC3130" s="571"/>
      <c r="AD3130" s="568"/>
      <c r="AE3130" s="568"/>
      <c r="AF3130" s="568"/>
      <c r="AG3130" s="568"/>
      <c r="AH3130" s="568"/>
      <c r="AI3130" s="568"/>
      <c r="AJ3130" s="568"/>
      <c r="AK3130" s="567"/>
      <c r="AL3130" s="568"/>
      <c r="AM3130" s="568"/>
      <c r="AN3130" s="568"/>
      <c r="AO3130" s="568"/>
    </row>
    <row r="3131" spans="1:41" s="581" customFormat="1" ht="15" customHeight="1">
      <c r="A3131" s="565" t="s">
        <v>856</v>
      </c>
      <c r="B3131" s="580" t="s">
        <v>1258</v>
      </c>
      <c r="C3131" s="547"/>
      <c r="D3131" s="547"/>
      <c r="E3131" s="547"/>
      <c r="F3131" s="547"/>
      <c r="G3131" s="547"/>
      <c r="H3131" s="547"/>
      <c r="I3131" s="547"/>
      <c r="J3131" s="547"/>
      <c r="K3131" s="547"/>
      <c r="L3131" s="547"/>
      <c r="M3131" s="547"/>
      <c r="N3131" s="547"/>
      <c r="O3131" s="547"/>
      <c r="P3131" s="546"/>
      <c r="Q3131" s="546"/>
      <c r="R3131" s="547"/>
      <c r="S3131" s="547"/>
      <c r="T3131" s="547"/>
      <c r="U3131" s="547"/>
      <c r="V3131" s="547"/>
      <c r="W3131" s="547"/>
      <c r="X3131" s="547"/>
      <c r="Y3131" s="547"/>
      <c r="Z3131" s="546"/>
      <c r="AA3131" s="546"/>
      <c r="AB3131" s="547"/>
      <c r="AC3131" s="547"/>
      <c r="AD3131" s="547"/>
      <c r="AE3131" s="547"/>
      <c r="AF3131" s="547"/>
      <c r="AG3131" s="547"/>
      <c r="AH3131" s="547"/>
      <c r="AI3131" s="547"/>
      <c r="AJ3131" s="547"/>
      <c r="AK3131" s="546"/>
      <c r="AL3131" s="547"/>
      <c r="AM3131" s="547"/>
      <c r="AN3131" s="547"/>
      <c r="AO3131" s="547"/>
    </row>
    <row r="3132" spans="1:41" ht="15" customHeight="1">
      <c r="A3132" s="565"/>
      <c r="B3132" s="564" t="s">
        <v>401</v>
      </c>
      <c r="C3132" s="547" t="s">
        <v>1840</v>
      </c>
      <c r="D3132" s="568">
        <v>14.75</v>
      </c>
      <c r="E3132" s="547">
        <v>15.5</v>
      </c>
      <c r="F3132" s="568">
        <v>16</v>
      </c>
      <c r="G3132" s="568" t="s">
        <v>76</v>
      </c>
      <c r="H3132" s="568" t="s">
        <v>1868</v>
      </c>
      <c r="I3132" s="568">
        <v>16</v>
      </c>
      <c r="J3132" s="568" t="s">
        <v>1668</v>
      </c>
      <c r="K3132" s="568" t="s">
        <v>1842</v>
      </c>
      <c r="L3132" s="568" t="s">
        <v>1876</v>
      </c>
      <c r="M3132" s="568" t="s">
        <v>1875</v>
      </c>
      <c r="N3132" s="568">
        <v>15.5</v>
      </c>
      <c r="O3132" s="568">
        <v>15.5</v>
      </c>
      <c r="P3132" s="568" t="s">
        <v>1878</v>
      </c>
      <c r="Q3132" s="568" t="s">
        <v>1881</v>
      </c>
      <c r="R3132" s="547" t="s">
        <v>1876</v>
      </c>
      <c r="S3132" s="547">
        <v>15.5</v>
      </c>
      <c r="T3132" s="547">
        <v>15.5</v>
      </c>
      <c r="U3132" s="547" t="s">
        <v>1875</v>
      </c>
      <c r="V3132" s="547" t="s">
        <v>1876</v>
      </c>
      <c r="W3132" s="547" t="s">
        <v>1875</v>
      </c>
      <c r="X3132" s="547">
        <v>15.5</v>
      </c>
      <c r="Y3132" s="547" t="s">
        <v>1876</v>
      </c>
      <c r="Z3132" s="568" t="s">
        <v>1875</v>
      </c>
      <c r="AA3132" s="579" t="s">
        <v>1668</v>
      </c>
      <c r="AB3132" s="568" t="s">
        <v>1875</v>
      </c>
      <c r="AC3132" s="568" t="s">
        <v>1876</v>
      </c>
      <c r="AD3132" s="568" t="s">
        <v>1895</v>
      </c>
      <c r="AE3132" s="568" t="s">
        <v>1875</v>
      </c>
      <c r="AF3132" s="568" t="s">
        <v>1901</v>
      </c>
      <c r="AG3132" s="568">
        <v>15.5</v>
      </c>
      <c r="AH3132" s="568" t="s">
        <v>1875</v>
      </c>
      <c r="AI3132" s="568" t="s">
        <v>1891</v>
      </c>
      <c r="AJ3132" s="568" t="s">
        <v>1875</v>
      </c>
      <c r="AK3132" s="568" t="s">
        <v>1906</v>
      </c>
      <c r="AL3132" s="568" t="s">
        <v>1841</v>
      </c>
      <c r="AM3132" s="568" t="s">
        <v>1875</v>
      </c>
      <c r="AN3132" s="568" t="s">
        <v>1846</v>
      </c>
      <c r="AO3132" s="568">
        <v>11.5</v>
      </c>
    </row>
    <row r="3133" spans="1:41" ht="15" customHeight="1">
      <c r="A3133" s="565"/>
      <c r="B3133" s="564" t="s">
        <v>402</v>
      </c>
      <c r="C3133" s="568" t="s">
        <v>76</v>
      </c>
      <c r="D3133" s="568">
        <v>15.5</v>
      </c>
      <c r="E3133" s="568" t="s">
        <v>76</v>
      </c>
      <c r="F3133" s="568" t="s">
        <v>76</v>
      </c>
      <c r="G3133" s="568">
        <v>15.5</v>
      </c>
      <c r="H3133" s="568" t="s">
        <v>76</v>
      </c>
      <c r="I3133" s="568" t="s">
        <v>76</v>
      </c>
      <c r="J3133" s="568" t="s">
        <v>76</v>
      </c>
      <c r="K3133" s="568" t="s">
        <v>76</v>
      </c>
      <c r="L3133" s="568"/>
      <c r="M3133" s="568" t="s">
        <v>76</v>
      </c>
      <c r="N3133" s="568" t="s">
        <v>76</v>
      </c>
      <c r="O3133" s="568" t="s">
        <v>76</v>
      </c>
      <c r="P3133" s="567" t="s">
        <v>76</v>
      </c>
      <c r="Q3133" s="567" t="s">
        <v>76</v>
      </c>
      <c r="R3133" s="547" t="s">
        <v>76</v>
      </c>
      <c r="S3133" s="547" t="s">
        <v>76</v>
      </c>
      <c r="T3133" s="547" t="s">
        <v>76</v>
      </c>
      <c r="U3133" s="547" t="s">
        <v>1875</v>
      </c>
      <c r="V3133" s="547" t="s">
        <v>76</v>
      </c>
      <c r="W3133" s="547" t="s">
        <v>76</v>
      </c>
      <c r="X3133" s="547" t="s">
        <v>1538</v>
      </c>
      <c r="Y3133" s="547" t="s">
        <v>76</v>
      </c>
      <c r="Z3133" s="568" t="s">
        <v>76</v>
      </c>
      <c r="AA3133" s="568" t="s">
        <v>76</v>
      </c>
      <c r="AB3133" s="567" t="s">
        <v>76</v>
      </c>
      <c r="AC3133" s="568" t="s">
        <v>76</v>
      </c>
      <c r="AD3133" s="568" t="s">
        <v>76</v>
      </c>
      <c r="AE3133" s="568" t="s">
        <v>76</v>
      </c>
      <c r="AF3133" s="568" t="s">
        <v>76</v>
      </c>
      <c r="AG3133" s="568" t="s">
        <v>76</v>
      </c>
      <c r="AH3133" s="568" t="s">
        <v>76</v>
      </c>
      <c r="AI3133" s="568" t="s">
        <v>1875</v>
      </c>
      <c r="AJ3133" s="568" t="s">
        <v>76</v>
      </c>
      <c r="AK3133" s="567" t="s">
        <v>76</v>
      </c>
      <c r="AL3133" s="568" t="s">
        <v>76</v>
      </c>
      <c r="AM3133" s="568" t="s">
        <v>1875</v>
      </c>
      <c r="AN3133" s="568" t="s">
        <v>76</v>
      </c>
      <c r="AO3133" s="568">
        <v>14</v>
      </c>
    </row>
    <row r="3134" spans="1:41" ht="15" customHeight="1">
      <c r="A3134" s="565" t="s">
        <v>1085</v>
      </c>
      <c r="B3134" s="701" t="s">
        <v>1259</v>
      </c>
      <c r="C3134" s="568"/>
      <c r="D3134" s="568"/>
      <c r="E3134" s="568"/>
      <c r="F3134" s="568"/>
      <c r="G3134" s="568"/>
      <c r="H3134" s="568"/>
      <c r="I3134" s="568"/>
      <c r="J3134" s="568"/>
      <c r="K3134" s="568"/>
      <c r="L3134" s="568"/>
      <c r="M3134" s="568"/>
      <c r="N3134" s="568"/>
      <c r="O3134" s="568"/>
      <c r="P3134" s="567"/>
      <c r="Q3134" s="567"/>
      <c r="R3134" s="547"/>
      <c r="S3134" s="547"/>
      <c r="T3134" s="547"/>
      <c r="U3134" s="547"/>
      <c r="V3134" s="547"/>
      <c r="W3134" s="547"/>
      <c r="X3134" s="547"/>
      <c r="Y3134" s="547"/>
      <c r="Z3134" s="568"/>
      <c r="AA3134" s="568"/>
      <c r="AB3134" s="567"/>
      <c r="AC3134" s="568"/>
      <c r="AD3134" s="568"/>
      <c r="AE3134" s="568"/>
      <c r="AF3134" s="568"/>
      <c r="AG3134" s="568"/>
      <c r="AH3134" s="568"/>
      <c r="AI3134" s="568"/>
      <c r="AJ3134" s="568"/>
      <c r="AK3134" s="567"/>
      <c r="AL3134" s="568"/>
      <c r="AM3134" s="568"/>
      <c r="AN3134" s="568"/>
      <c r="AO3134" s="568"/>
    </row>
    <row r="3135" spans="1:41" ht="15" customHeight="1">
      <c r="B3135" s="564" t="s">
        <v>401</v>
      </c>
      <c r="C3135" s="547" t="s">
        <v>1840</v>
      </c>
      <c r="D3135" s="568">
        <v>14.75</v>
      </c>
      <c r="E3135" s="568">
        <v>15.5</v>
      </c>
      <c r="F3135" s="568">
        <v>16</v>
      </c>
      <c r="G3135" s="568" t="s">
        <v>76</v>
      </c>
      <c r="H3135" s="568" t="s">
        <v>1550</v>
      </c>
      <c r="I3135" s="568">
        <v>16</v>
      </c>
      <c r="J3135" s="568" t="s">
        <v>1665</v>
      </c>
      <c r="K3135" s="568" t="s">
        <v>1871</v>
      </c>
      <c r="L3135" s="568" t="s">
        <v>1871</v>
      </c>
      <c r="M3135" s="568" t="s">
        <v>1867</v>
      </c>
      <c r="N3135" s="568">
        <v>15.5</v>
      </c>
      <c r="O3135" s="568">
        <v>15.5</v>
      </c>
      <c r="P3135" s="568" t="s">
        <v>1878</v>
      </c>
      <c r="Q3135" s="568" t="s">
        <v>1875</v>
      </c>
      <c r="R3135" s="547" t="s">
        <v>1867</v>
      </c>
      <c r="S3135" s="547" t="s">
        <v>1876</v>
      </c>
      <c r="T3135" s="547" t="s">
        <v>1648</v>
      </c>
      <c r="U3135" s="547" t="s">
        <v>76</v>
      </c>
      <c r="V3135" s="547" t="s">
        <v>1872</v>
      </c>
      <c r="W3135" s="547" t="s">
        <v>1875</v>
      </c>
      <c r="X3135" s="547" t="s">
        <v>76</v>
      </c>
      <c r="Y3135" s="547" t="s">
        <v>1876</v>
      </c>
      <c r="Z3135" s="568" t="s">
        <v>1876</v>
      </c>
      <c r="AA3135" s="568">
        <v>18</v>
      </c>
      <c r="AB3135" s="568" t="s">
        <v>1875</v>
      </c>
      <c r="AC3135" s="568" t="s">
        <v>1874</v>
      </c>
      <c r="AD3135" s="568" t="s">
        <v>1895</v>
      </c>
      <c r="AE3135" s="568" t="s">
        <v>1875</v>
      </c>
      <c r="AF3135" s="568" t="s">
        <v>1901</v>
      </c>
      <c r="AG3135" s="568" t="s">
        <v>1871</v>
      </c>
      <c r="AH3135" s="568" t="s">
        <v>1882</v>
      </c>
      <c r="AI3135" s="568" t="s">
        <v>1873</v>
      </c>
      <c r="AJ3135" s="568" t="s">
        <v>1875</v>
      </c>
      <c r="AK3135" s="568" t="s">
        <v>1907</v>
      </c>
      <c r="AL3135" s="568" t="s">
        <v>1909</v>
      </c>
      <c r="AM3135" s="568" t="s">
        <v>76</v>
      </c>
      <c r="AN3135" s="568" t="s">
        <v>1550</v>
      </c>
      <c r="AO3135" s="568">
        <v>13</v>
      </c>
    </row>
    <row r="3136" spans="1:41" ht="15" customHeight="1">
      <c r="B3136" s="564" t="s">
        <v>402</v>
      </c>
      <c r="C3136" s="568" t="s">
        <v>76</v>
      </c>
      <c r="D3136" s="568">
        <v>15.75</v>
      </c>
      <c r="E3136" s="568" t="s">
        <v>76</v>
      </c>
      <c r="F3136" s="568" t="s">
        <v>76</v>
      </c>
      <c r="G3136" s="568">
        <v>15.5</v>
      </c>
      <c r="H3136" s="568" t="s">
        <v>76</v>
      </c>
      <c r="I3136" s="568" t="s">
        <v>76</v>
      </c>
      <c r="J3136" s="568" t="s">
        <v>76</v>
      </c>
      <c r="K3136" s="568" t="s">
        <v>76</v>
      </c>
      <c r="L3136" s="568" t="s">
        <v>76</v>
      </c>
      <c r="M3136" s="568" t="s">
        <v>76</v>
      </c>
      <c r="N3136" s="568" t="s">
        <v>76</v>
      </c>
      <c r="O3136" s="568" t="s">
        <v>76</v>
      </c>
      <c r="P3136" s="568" t="s">
        <v>76</v>
      </c>
      <c r="Q3136" s="568" t="s">
        <v>76</v>
      </c>
      <c r="R3136" s="547" t="s">
        <v>76</v>
      </c>
      <c r="S3136" s="547" t="s">
        <v>76</v>
      </c>
      <c r="T3136" s="547" t="s">
        <v>76</v>
      </c>
      <c r="U3136" s="547" t="s">
        <v>76</v>
      </c>
      <c r="V3136" s="547" t="s">
        <v>76</v>
      </c>
      <c r="W3136" s="547" t="s">
        <v>76</v>
      </c>
      <c r="X3136" s="547" t="s">
        <v>76</v>
      </c>
      <c r="Y3136" s="547" t="s">
        <v>76</v>
      </c>
      <c r="Z3136" s="568" t="s">
        <v>76</v>
      </c>
      <c r="AA3136" s="568" t="s">
        <v>76</v>
      </c>
      <c r="AB3136" s="568" t="s">
        <v>76</v>
      </c>
      <c r="AC3136" s="568" t="s">
        <v>1890</v>
      </c>
      <c r="AD3136" s="568" t="s">
        <v>76</v>
      </c>
      <c r="AE3136" s="568" t="s">
        <v>76</v>
      </c>
      <c r="AF3136" s="568" t="s">
        <v>76</v>
      </c>
      <c r="AG3136" s="568" t="s">
        <v>76</v>
      </c>
      <c r="AH3136" s="568" t="s">
        <v>76</v>
      </c>
      <c r="AI3136" s="568" t="s">
        <v>76</v>
      </c>
      <c r="AJ3136" s="568" t="s">
        <v>76</v>
      </c>
      <c r="AK3136" s="568" t="s">
        <v>76</v>
      </c>
      <c r="AL3136" s="568" t="s">
        <v>76</v>
      </c>
      <c r="AM3136" s="568" t="s">
        <v>76</v>
      </c>
      <c r="AN3136" s="568" t="s">
        <v>76</v>
      </c>
      <c r="AO3136" s="568">
        <v>16</v>
      </c>
    </row>
    <row r="3137" spans="1:41" ht="15" customHeight="1">
      <c r="A3137" s="2639" t="s">
        <v>211</v>
      </c>
      <c r="B3137" s="2639"/>
      <c r="C3137" s="568">
        <v>7</v>
      </c>
      <c r="D3137" s="568">
        <v>7</v>
      </c>
      <c r="E3137" s="568">
        <v>7</v>
      </c>
      <c r="F3137" s="568">
        <v>7</v>
      </c>
      <c r="G3137" s="568">
        <v>7</v>
      </c>
      <c r="H3137" s="568">
        <v>7</v>
      </c>
      <c r="I3137" s="568">
        <v>7</v>
      </c>
      <c r="J3137" s="568">
        <v>7</v>
      </c>
      <c r="K3137" s="568">
        <v>7</v>
      </c>
      <c r="L3137" s="568">
        <v>7</v>
      </c>
      <c r="M3137" s="568">
        <v>7</v>
      </c>
      <c r="N3137" s="568">
        <v>7</v>
      </c>
      <c r="O3137" s="568">
        <v>7</v>
      </c>
      <c r="P3137" s="568">
        <v>7</v>
      </c>
      <c r="Q3137" s="568">
        <v>7</v>
      </c>
      <c r="R3137" s="547">
        <v>7</v>
      </c>
      <c r="S3137" s="547">
        <v>7</v>
      </c>
      <c r="T3137" s="547">
        <v>7</v>
      </c>
      <c r="U3137" s="547">
        <v>7</v>
      </c>
      <c r="V3137" s="547">
        <v>7</v>
      </c>
      <c r="W3137" s="547">
        <v>7</v>
      </c>
      <c r="X3137" s="547">
        <v>7</v>
      </c>
      <c r="Y3137" s="547">
        <v>7</v>
      </c>
      <c r="Z3137" s="568">
        <v>7</v>
      </c>
      <c r="AA3137" s="568">
        <v>7</v>
      </c>
      <c r="AB3137" s="568">
        <v>7</v>
      </c>
      <c r="AC3137" s="568">
        <v>7</v>
      </c>
      <c r="AD3137" s="568">
        <v>7</v>
      </c>
      <c r="AE3137" s="568">
        <v>7</v>
      </c>
      <c r="AF3137" s="568">
        <v>7</v>
      </c>
      <c r="AG3137" s="568">
        <v>7</v>
      </c>
      <c r="AH3137" s="568">
        <v>7</v>
      </c>
      <c r="AI3137" s="568">
        <v>7</v>
      </c>
      <c r="AJ3137" s="568">
        <v>7</v>
      </c>
      <c r="AK3137" s="568">
        <v>7</v>
      </c>
      <c r="AL3137" s="568">
        <v>7</v>
      </c>
      <c r="AM3137" s="568" t="s">
        <v>76</v>
      </c>
      <c r="AN3137" s="568">
        <v>7</v>
      </c>
      <c r="AO3137" s="568" t="s">
        <v>76</v>
      </c>
    </row>
    <row r="3138" spans="1:41" ht="15" customHeight="1">
      <c r="A3138" s="2639" t="s">
        <v>408</v>
      </c>
      <c r="B3138" s="2639"/>
      <c r="C3138" s="568"/>
      <c r="D3138" s="568"/>
      <c r="E3138" s="568"/>
      <c r="F3138" s="568"/>
      <c r="G3138" s="568"/>
      <c r="H3138" s="568"/>
      <c r="I3138" s="568"/>
      <c r="J3138" s="568"/>
      <c r="K3138" s="568"/>
      <c r="L3138" s="568"/>
      <c r="M3138" s="568"/>
      <c r="N3138" s="568"/>
      <c r="O3138" s="568"/>
      <c r="P3138" s="567"/>
      <c r="Q3138" s="567"/>
      <c r="R3138" s="547"/>
      <c r="S3138" s="547"/>
      <c r="T3138" s="547"/>
      <c r="U3138" s="547"/>
      <c r="V3138" s="547"/>
      <c r="W3138" s="546"/>
      <c r="X3138" s="546"/>
      <c r="Y3138" s="547"/>
      <c r="Z3138" s="567"/>
      <c r="AA3138" s="567"/>
      <c r="AB3138" s="567"/>
      <c r="AC3138" s="567"/>
      <c r="AD3138" s="568"/>
      <c r="AE3138" s="568"/>
      <c r="AF3138" s="568"/>
      <c r="AG3138" s="568"/>
      <c r="AH3138" s="568"/>
      <c r="AI3138" s="568"/>
      <c r="AJ3138" s="568"/>
      <c r="AK3138" s="567"/>
      <c r="AL3138" s="568"/>
      <c r="AM3138" s="568"/>
      <c r="AN3138" s="568"/>
      <c r="AO3138" s="568"/>
    </row>
    <row r="3139" spans="1:41" ht="15" customHeight="1">
      <c r="B3139" s="564" t="s">
        <v>390</v>
      </c>
      <c r="C3139" s="568" t="s">
        <v>1538</v>
      </c>
      <c r="D3139" s="568">
        <v>15.75</v>
      </c>
      <c r="E3139" s="547">
        <v>15.5</v>
      </c>
      <c r="F3139" s="568">
        <v>16</v>
      </c>
      <c r="G3139" s="568">
        <v>15</v>
      </c>
      <c r="H3139" s="568">
        <v>15</v>
      </c>
      <c r="I3139" s="568">
        <v>16</v>
      </c>
      <c r="J3139" s="568" t="s">
        <v>1668</v>
      </c>
      <c r="K3139" s="568" t="s">
        <v>1872</v>
      </c>
      <c r="L3139" s="568" t="s">
        <v>1877</v>
      </c>
      <c r="M3139" s="568" t="s">
        <v>1876</v>
      </c>
      <c r="N3139" s="568">
        <v>17.5</v>
      </c>
      <c r="O3139" s="568">
        <v>18</v>
      </c>
      <c r="P3139" s="568" t="s">
        <v>1878</v>
      </c>
      <c r="Q3139" s="568" t="s">
        <v>1882</v>
      </c>
      <c r="R3139" s="547" t="s">
        <v>1876</v>
      </c>
      <c r="S3139" s="547" t="s">
        <v>1867</v>
      </c>
      <c r="T3139" s="547" t="s">
        <v>1842</v>
      </c>
      <c r="U3139" s="547" t="s">
        <v>1876</v>
      </c>
      <c r="V3139" s="547" t="s">
        <v>1871</v>
      </c>
      <c r="W3139" s="547" t="s">
        <v>1867</v>
      </c>
      <c r="X3139" s="547" t="s">
        <v>1538</v>
      </c>
      <c r="Y3139" s="547" t="s">
        <v>1876</v>
      </c>
      <c r="Z3139" s="568" t="s">
        <v>1882</v>
      </c>
      <c r="AA3139" s="568" t="s">
        <v>1887</v>
      </c>
      <c r="AB3139" s="568" t="s">
        <v>1867</v>
      </c>
      <c r="AC3139" s="568" t="s">
        <v>76</v>
      </c>
      <c r="AD3139" s="568" t="s">
        <v>1895</v>
      </c>
      <c r="AE3139" s="568" t="s">
        <v>1867</v>
      </c>
      <c r="AF3139" s="568" t="s">
        <v>1902</v>
      </c>
      <c r="AG3139" s="568" t="s">
        <v>1873</v>
      </c>
      <c r="AH3139" s="568" t="s">
        <v>1847</v>
      </c>
      <c r="AI3139" s="568" t="s">
        <v>1891</v>
      </c>
      <c r="AJ3139" s="568" t="s">
        <v>1872</v>
      </c>
      <c r="AK3139" s="568" t="s">
        <v>1881</v>
      </c>
      <c r="AL3139" s="568">
        <v>18</v>
      </c>
      <c r="AM3139" s="568" t="s">
        <v>1875</v>
      </c>
      <c r="AN3139" s="568" t="s">
        <v>1846</v>
      </c>
      <c r="AO3139" s="568" t="s">
        <v>76</v>
      </c>
    </row>
    <row r="3140" spans="1:41" ht="15" customHeight="1">
      <c r="B3140" s="564" t="s">
        <v>391</v>
      </c>
      <c r="C3140" s="568" t="s">
        <v>76</v>
      </c>
      <c r="D3140" s="568">
        <v>15.75</v>
      </c>
      <c r="E3140" s="568" t="s">
        <v>76</v>
      </c>
      <c r="F3140" s="568" t="s">
        <v>76</v>
      </c>
      <c r="G3140" s="568" t="s">
        <v>76</v>
      </c>
      <c r="H3140" s="568" t="s">
        <v>76</v>
      </c>
      <c r="I3140" s="568" t="s">
        <v>76</v>
      </c>
      <c r="J3140" s="568" t="s">
        <v>76</v>
      </c>
      <c r="K3140" s="568" t="s">
        <v>1873</v>
      </c>
      <c r="L3140" s="568" t="s">
        <v>76</v>
      </c>
      <c r="M3140" s="568" t="s">
        <v>1867</v>
      </c>
      <c r="N3140" s="568" t="s">
        <v>76</v>
      </c>
      <c r="O3140" s="568" t="s">
        <v>76</v>
      </c>
      <c r="P3140" s="567" t="s">
        <v>76</v>
      </c>
      <c r="Q3140" s="567" t="s">
        <v>76</v>
      </c>
      <c r="R3140" s="547"/>
      <c r="S3140" s="547" t="s">
        <v>76</v>
      </c>
      <c r="T3140" s="547" t="s">
        <v>76</v>
      </c>
      <c r="U3140" s="547" t="s">
        <v>1867</v>
      </c>
      <c r="V3140" s="547" t="s">
        <v>76</v>
      </c>
      <c r="W3140" s="546" t="s">
        <v>76</v>
      </c>
      <c r="X3140" s="546" t="s">
        <v>76</v>
      </c>
      <c r="Y3140" s="546" t="s">
        <v>76</v>
      </c>
      <c r="Z3140" s="568" t="s">
        <v>76</v>
      </c>
      <c r="AA3140" s="568" t="s">
        <v>76</v>
      </c>
      <c r="AB3140" s="567" t="s">
        <v>76</v>
      </c>
      <c r="AC3140" s="568" t="s">
        <v>76</v>
      </c>
      <c r="AD3140" s="568" t="s">
        <v>76</v>
      </c>
      <c r="AE3140" s="568" t="s">
        <v>76</v>
      </c>
      <c r="AF3140" s="568" t="s">
        <v>76</v>
      </c>
      <c r="AG3140" s="568" t="s">
        <v>76</v>
      </c>
      <c r="AH3140" s="568" t="s">
        <v>76</v>
      </c>
      <c r="AI3140" s="568" t="s">
        <v>1875</v>
      </c>
      <c r="AJ3140" s="568" t="s">
        <v>76</v>
      </c>
      <c r="AK3140" s="567" t="s">
        <v>76</v>
      </c>
      <c r="AL3140" s="568" t="s">
        <v>76</v>
      </c>
      <c r="AM3140" s="568" t="s">
        <v>1875</v>
      </c>
      <c r="AN3140" s="568" t="s">
        <v>76</v>
      </c>
      <c r="AO3140" s="568" t="s">
        <v>76</v>
      </c>
    </row>
    <row r="3141" spans="1:41" ht="15" customHeight="1">
      <c r="A3141" s="2639" t="s">
        <v>409</v>
      </c>
      <c r="B3141" s="2639"/>
      <c r="C3141" s="568"/>
      <c r="D3141" s="568"/>
      <c r="E3141" s="568"/>
      <c r="F3141" s="568"/>
      <c r="G3141" s="568"/>
      <c r="H3141" s="568"/>
      <c r="I3141" s="568"/>
      <c r="J3141" s="568"/>
      <c r="K3141" s="568"/>
      <c r="L3141" s="568"/>
      <c r="M3141" s="568"/>
      <c r="N3141" s="568"/>
      <c r="O3141" s="568"/>
      <c r="P3141" s="567"/>
      <c r="Q3141" s="567"/>
      <c r="R3141" s="547"/>
      <c r="S3141" s="547"/>
      <c r="T3141" s="547"/>
      <c r="U3141" s="547"/>
      <c r="V3141" s="547"/>
      <c r="W3141" s="546"/>
      <c r="X3141" s="546"/>
      <c r="Y3141" s="546"/>
      <c r="Z3141" s="568"/>
      <c r="AA3141" s="568"/>
      <c r="AB3141" s="567"/>
      <c r="AC3141" s="568"/>
      <c r="AD3141" s="568"/>
      <c r="AE3141" s="568"/>
      <c r="AF3141" s="568"/>
      <c r="AG3141" s="568"/>
      <c r="AH3141" s="568"/>
      <c r="AI3141" s="568"/>
      <c r="AJ3141" s="568"/>
      <c r="AK3141" s="567" t="s">
        <v>1285</v>
      </c>
      <c r="AL3141" s="568"/>
      <c r="AM3141" s="568"/>
      <c r="AN3141" s="568"/>
      <c r="AO3141" s="568"/>
    </row>
    <row r="3142" spans="1:41" ht="15" customHeight="1">
      <c r="B3142" s="564" t="s">
        <v>390</v>
      </c>
      <c r="C3142" s="568" t="s">
        <v>3248</v>
      </c>
      <c r="D3142" s="568" t="s">
        <v>76</v>
      </c>
      <c r="E3142" s="568">
        <v>15.5</v>
      </c>
      <c r="F3142" s="568" t="s">
        <v>1866</v>
      </c>
      <c r="G3142" s="568" t="s">
        <v>76</v>
      </c>
      <c r="H3142" s="568" t="s">
        <v>76</v>
      </c>
      <c r="I3142" s="568">
        <v>16</v>
      </c>
      <c r="J3142" s="568">
        <v>17</v>
      </c>
      <c r="K3142" s="568" t="s">
        <v>1872</v>
      </c>
      <c r="L3142" s="568" t="s">
        <v>1872</v>
      </c>
      <c r="M3142" s="568" t="s">
        <v>1867</v>
      </c>
      <c r="N3142" s="568">
        <v>18</v>
      </c>
      <c r="O3142" s="568">
        <v>18</v>
      </c>
      <c r="P3142" s="568">
        <v>18</v>
      </c>
      <c r="Q3142" s="568" t="s">
        <v>1614</v>
      </c>
      <c r="R3142" s="547" t="s">
        <v>1842</v>
      </c>
      <c r="S3142" s="547" t="s">
        <v>1876</v>
      </c>
      <c r="T3142" s="547" t="s">
        <v>1843</v>
      </c>
      <c r="U3142" s="547" t="s">
        <v>3249</v>
      </c>
      <c r="V3142" s="547" t="s">
        <v>1873</v>
      </c>
      <c r="W3142" s="547" t="s">
        <v>1867</v>
      </c>
      <c r="X3142" s="547">
        <v>16</v>
      </c>
      <c r="Y3142" s="547" t="s">
        <v>1882</v>
      </c>
      <c r="Z3142" s="568" t="s">
        <v>1882</v>
      </c>
      <c r="AA3142" s="568">
        <v>18</v>
      </c>
      <c r="AB3142" s="568" t="s">
        <v>1888</v>
      </c>
      <c r="AC3142" s="568" t="s">
        <v>1891</v>
      </c>
      <c r="AD3142" s="568" t="s">
        <v>1897</v>
      </c>
      <c r="AE3142" s="568" t="s">
        <v>1879</v>
      </c>
      <c r="AF3142" s="568" t="s">
        <v>1902</v>
      </c>
      <c r="AG3142" s="568" t="s">
        <v>1867</v>
      </c>
      <c r="AH3142" s="568" t="s">
        <v>1875</v>
      </c>
      <c r="AI3142" s="568" t="s">
        <v>1668</v>
      </c>
      <c r="AJ3142" s="568" t="s">
        <v>1876</v>
      </c>
      <c r="AK3142" s="568" t="s">
        <v>76</v>
      </c>
      <c r="AL3142" s="568" t="s">
        <v>76</v>
      </c>
      <c r="AM3142" s="568" t="s">
        <v>76</v>
      </c>
      <c r="AN3142" s="568" t="s">
        <v>1749</v>
      </c>
      <c r="AO3142" s="568">
        <v>12</v>
      </c>
    </row>
    <row r="3143" spans="1:41" ht="15" customHeight="1">
      <c r="B3143" s="564" t="s">
        <v>391</v>
      </c>
      <c r="C3143" s="568" t="s">
        <v>76</v>
      </c>
      <c r="D3143" s="568" t="s">
        <v>76</v>
      </c>
      <c r="E3143" s="568" t="s">
        <v>76</v>
      </c>
      <c r="F3143" s="568" t="s">
        <v>76</v>
      </c>
      <c r="G3143" s="568" t="s">
        <v>76</v>
      </c>
      <c r="H3143" s="568" t="s">
        <v>76</v>
      </c>
      <c r="I3143" s="568" t="s">
        <v>76</v>
      </c>
      <c r="J3143" s="568">
        <v>19</v>
      </c>
      <c r="K3143" s="568" t="s">
        <v>1867</v>
      </c>
      <c r="L3143" s="568" t="s">
        <v>76</v>
      </c>
      <c r="M3143" s="568" t="s">
        <v>76</v>
      </c>
      <c r="N3143" s="568" t="s">
        <v>76</v>
      </c>
      <c r="O3143" s="567" t="s">
        <v>76</v>
      </c>
      <c r="P3143" s="568" t="s">
        <v>76</v>
      </c>
      <c r="Q3143" s="568" t="s">
        <v>76</v>
      </c>
      <c r="R3143" s="547"/>
      <c r="S3143" s="547" t="s">
        <v>76</v>
      </c>
      <c r="T3143" s="547" t="s">
        <v>76</v>
      </c>
      <c r="U3143" s="547" t="s">
        <v>1867</v>
      </c>
      <c r="V3143" s="547" t="s">
        <v>76</v>
      </c>
      <c r="W3143" s="547" t="s">
        <v>76</v>
      </c>
      <c r="X3143" s="547" t="s">
        <v>76</v>
      </c>
      <c r="Y3143" s="547" t="s">
        <v>76</v>
      </c>
      <c r="Z3143" s="568" t="s">
        <v>76</v>
      </c>
      <c r="AA3143" s="568" t="s">
        <v>76</v>
      </c>
      <c r="AB3143" s="568" t="s">
        <v>1876</v>
      </c>
      <c r="AC3143" s="568" t="s">
        <v>1876</v>
      </c>
      <c r="AD3143" s="568" t="s">
        <v>76</v>
      </c>
      <c r="AE3143" s="568" t="s">
        <v>76</v>
      </c>
      <c r="AF3143" s="568" t="s">
        <v>76</v>
      </c>
      <c r="AG3143" s="568" t="s">
        <v>76</v>
      </c>
      <c r="AH3143" s="568" t="s">
        <v>76</v>
      </c>
      <c r="AI3143" s="568" t="s">
        <v>76</v>
      </c>
      <c r="AJ3143" s="568" t="s">
        <v>76</v>
      </c>
      <c r="AK3143" s="567" t="s">
        <v>76</v>
      </c>
      <c r="AL3143" s="568" t="s">
        <v>76</v>
      </c>
      <c r="AM3143" s="568" t="s">
        <v>76</v>
      </c>
      <c r="AN3143" s="568" t="s">
        <v>76</v>
      </c>
      <c r="AO3143" s="568">
        <v>15</v>
      </c>
    </row>
    <row r="3144" spans="1:41" ht="15" customHeight="1">
      <c r="A3144" s="2639" t="s">
        <v>410</v>
      </c>
      <c r="B3144" s="2639"/>
      <c r="C3144" s="568"/>
      <c r="D3144" s="568"/>
      <c r="E3144" s="568"/>
      <c r="F3144" s="568"/>
      <c r="G3144" s="568"/>
      <c r="H3144" s="568"/>
      <c r="I3144" s="568"/>
      <c r="J3144" s="568"/>
      <c r="K3144" s="568"/>
      <c r="L3144" s="568"/>
      <c r="M3144" s="568"/>
      <c r="N3144" s="568"/>
      <c r="O3144" s="567"/>
      <c r="P3144" s="568"/>
      <c r="Q3144" s="567"/>
      <c r="R3144" s="547"/>
      <c r="S3144" s="547"/>
      <c r="T3144" s="547"/>
      <c r="U3144" s="547"/>
      <c r="V3144" s="547"/>
      <c r="W3144" s="547"/>
      <c r="X3144" s="547"/>
      <c r="Y3144" s="547"/>
      <c r="Z3144" s="568"/>
      <c r="AA3144" s="568"/>
      <c r="AB3144" s="567"/>
      <c r="AC3144" s="567"/>
      <c r="AD3144" s="568"/>
      <c r="AE3144" s="568"/>
      <c r="AF3144" s="568"/>
      <c r="AG3144" s="568"/>
      <c r="AH3144" s="568"/>
      <c r="AI3144" s="568"/>
      <c r="AJ3144" s="568"/>
      <c r="AK3144" s="567"/>
      <c r="AL3144" s="568"/>
      <c r="AM3144" s="568"/>
      <c r="AN3144" s="568"/>
      <c r="AO3144" s="568"/>
    </row>
    <row r="3145" spans="1:41" s="495" customFormat="1" ht="15" customHeight="1">
      <c r="A3145" s="496"/>
      <c r="B3145" s="564" t="s">
        <v>390</v>
      </c>
      <c r="C3145" s="568">
        <v>14.5</v>
      </c>
      <c r="D3145" s="568">
        <v>15.75</v>
      </c>
      <c r="E3145" s="568">
        <v>15.5</v>
      </c>
      <c r="F3145" s="568">
        <v>16</v>
      </c>
      <c r="G3145" s="568">
        <v>17</v>
      </c>
      <c r="H3145" s="568">
        <v>16</v>
      </c>
      <c r="I3145" s="568" t="s">
        <v>1665</v>
      </c>
      <c r="J3145" s="568">
        <v>18</v>
      </c>
      <c r="K3145" s="568" t="s">
        <v>1872</v>
      </c>
      <c r="L3145" s="568" t="s">
        <v>1871</v>
      </c>
      <c r="M3145" s="568" t="s">
        <v>1874</v>
      </c>
      <c r="N3145" s="568" t="s">
        <v>1650</v>
      </c>
      <c r="O3145" s="568">
        <v>20</v>
      </c>
      <c r="P3145" s="568" t="s">
        <v>1879</v>
      </c>
      <c r="Q3145" s="567" t="s">
        <v>1343</v>
      </c>
      <c r="R3145" s="547" t="s">
        <v>1884</v>
      </c>
      <c r="S3145" s="547" t="s">
        <v>1867</v>
      </c>
      <c r="T3145" s="547" t="s">
        <v>1649</v>
      </c>
      <c r="U3145" s="547" t="s">
        <v>1871</v>
      </c>
      <c r="V3145" s="547" t="s">
        <v>1873</v>
      </c>
      <c r="W3145" s="547" t="s">
        <v>1885</v>
      </c>
      <c r="X3145" s="547" t="s">
        <v>1732</v>
      </c>
      <c r="Y3145" s="547">
        <v>18</v>
      </c>
      <c r="Z3145" s="568" t="s">
        <v>1885</v>
      </c>
      <c r="AA3145" s="568">
        <v>19</v>
      </c>
      <c r="AB3145" s="568" t="s">
        <v>1889</v>
      </c>
      <c r="AC3145" s="568" t="s">
        <v>1885</v>
      </c>
      <c r="AD3145" s="568" t="s">
        <v>1898</v>
      </c>
      <c r="AE3145" s="568" t="s">
        <v>1873</v>
      </c>
      <c r="AF3145" s="568" t="s">
        <v>1903</v>
      </c>
      <c r="AG3145" s="568" t="s">
        <v>1874</v>
      </c>
      <c r="AH3145" s="568" t="s">
        <v>1904</v>
      </c>
      <c r="AI3145" s="568" t="s">
        <v>1867</v>
      </c>
      <c r="AJ3145" s="568" t="s">
        <v>1872</v>
      </c>
      <c r="AK3145" s="568" t="s">
        <v>1343</v>
      </c>
      <c r="AL3145" s="568">
        <v>19.5</v>
      </c>
      <c r="AM3145" s="568" t="s">
        <v>76</v>
      </c>
      <c r="AN3145" s="568" t="s">
        <v>1847</v>
      </c>
      <c r="AO3145" s="568">
        <v>17.5</v>
      </c>
    </row>
    <row r="3146" spans="1:41" ht="15" customHeight="1">
      <c r="B3146" s="564" t="s">
        <v>391</v>
      </c>
      <c r="C3146" s="568" t="s">
        <v>76</v>
      </c>
      <c r="D3146" s="568" t="s">
        <v>76</v>
      </c>
      <c r="E3146" s="568" t="s">
        <v>76</v>
      </c>
      <c r="F3146" s="568" t="s">
        <v>76</v>
      </c>
      <c r="G3146" s="568" t="s">
        <v>76</v>
      </c>
      <c r="H3146" s="568" t="s">
        <v>76</v>
      </c>
      <c r="I3146" s="568" t="s">
        <v>76</v>
      </c>
      <c r="J3146" s="568" t="s">
        <v>76</v>
      </c>
      <c r="K3146" s="568" t="s">
        <v>1874</v>
      </c>
      <c r="L3146" s="568" t="s">
        <v>76</v>
      </c>
      <c r="M3146" s="568" t="s">
        <v>76</v>
      </c>
      <c r="N3146" s="568" t="s">
        <v>76</v>
      </c>
      <c r="O3146" s="567" t="s">
        <v>76</v>
      </c>
      <c r="P3146" s="567" t="s">
        <v>76</v>
      </c>
      <c r="Q3146" s="567" t="s">
        <v>76</v>
      </c>
      <c r="R3146" s="547" t="s">
        <v>76</v>
      </c>
      <c r="S3146" s="547" t="s">
        <v>76</v>
      </c>
      <c r="T3146" s="547" t="s">
        <v>76</v>
      </c>
      <c r="U3146" s="547" t="s">
        <v>76</v>
      </c>
      <c r="V3146" s="547" t="s">
        <v>76</v>
      </c>
      <c r="W3146" s="547" t="s">
        <v>76</v>
      </c>
      <c r="X3146" s="547" t="s">
        <v>76</v>
      </c>
      <c r="Y3146" s="547" t="s">
        <v>76</v>
      </c>
      <c r="Z3146" s="568" t="s">
        <v>76</v>
      </c>
      <c r="AA3146" s="568" t="s">
        <v>76</v>
      </c>
      <c r="AB3146" s="568" t="s">
        <v>76</v>
      </c>
      <c r="AC3146" s="568" t="s">
        <v>1892</v>
      </c>
      <c r="AD3146" s="568" t="s">
        <v>76</v>
      </c>
      <c r="AE3146" s="568" t="s">
        <v>76</v>
      </c>
      <c r="AF3146" s="568" t="s">
        <v>76</v>
      </c>
      <c r="AG3146" s="568" t="s">
        <v>76</v>
      </c>
      <c r="AH3146" s="568" t="s">
        <v>76</v>
      </c>
      <c r="AI3146" s="568" t="s">
        <v>1905</v>
      </c>
      <c r="AJ3146" s="568" t="s">
        <v>76</v>
      </c>
      <c r="AK3146" s="567" t="s">
        <v>76</v>
      </c>
      <c r="AL3146" s="568" t="s">
        <v>76</v>
      </c>
      <c r="AM3146" s="568" t="s">
        <v>76</v>
      </c>
      <c r="AN3146" s="568" t="s">
        <v>76</v>
      </c>
      <c r="AO3146" s="568">
        <v>20.5</v>
      </c>
    </row>
    <row r="3147" spans="1:41" ht="15" customHeight="1">
      <c r="A3147" s="2639" t="s">
        <v>411</v>
      </c>
      <c r="B3147" s="2639"/>
      <c r="C3147" s="568"/>
      <c r="D3147" s="568"/>
      <c r="E3147" s="568"/>
      <c r="F3147" s="568"/>
      <c r="G3147" s="568"/>
      <c r="H3147" s="568"/>
      <c r="I3147" s="568"/>
      <c r="J3147" s="568"/>
      <c r="K3147" s="568"/>
      <c r="L3147" s="568"/>
      <c r="M3147" s="568"/>
      <c r="N3147" s="568"/>
      <c r="O3147" s="567"/>
      <c r="P3147" s="567"/>
      <c r="Q3147" s="567"/>
      <c r="R3147" s="547"/>
      <c r="S3147" s="547"/>
      <c r="T3147" s="547"/>
      <c r="U3147" s="547"/>
      <c r="V3147" s="547"/>
      <c r="W3147" s="547"/>
      <c r="X3147" s="547"/>
      <c r="Y3147" s="547"/>
      <c r="Z3147" s="568"/>
      <c r="AA3147" s="568"/>
      <c r="AB3147" s="568"/>
      <c r="AC3147" s="568"/>
      <c r="AD3147" s="568"/>
      <c r="AE3147" s="568"/>
      <c r="AF3147" s="568"/>
      <c r="AG3147" s="568"/>
      <c r="AH3147" s="568"/>
      <c r="AI3147" s="568"/>
      <c r="AJ3147" s="568"/>
      <c r="AK3147" s="567"/>
      <c r="AL3147" s="568"/>
      <c r="AM3147" s="568"/>
      <c r="AN3147" s="568"/>
      <c r="AO3147" s="568"/>
    </row>
    <row r="3148" spans="1:41" ht="15" customHeight="1">
      <c r="B3148" s="564" t="s">
        <v>390</v>
      </c>
      <c r="C3148" s="568" t="s">
        <v>76</v>
      </c>
      <c r="D3148" s="568">
        <v>15.75</v>
      </c>
      <c r="E3148" s="547" t="s">
        <v>1864</v>
      </c>
      <c r="F3148" s="568" t="s">
        <v>1867</v>
      </c>
      <c r="G3148" s="547" t="s">
        <v>76</v>
      </c>
      <c r="H3148" s="568" t="s">
        <v>2287</v>
      </c>
      <c r="I3148" s="568" t="s">
        <v>1869</v>
      </c>
      <c r="J3148" s="568" t="s">
        <v>1666</v>
      </c>
      <c r="K3148" s="568" t="s">
        <v>1871</v>
      </c>
      <c r="L3148" s="568" t="s">
        <v>3250</v>
      </c>
      <c r="M3148" s="568" t="s">
        <v>3251</v>
      </c>
      <c r="N3148" s="568">
        <v>18</v>
      </c>
      <c r="O3148" s="568" t="s">
        <v>1667</v>
      </c>
      <c r="P3148" s="568" t="s">
        <v>1880</v>
      </c>
      <c r="Q3148" s="568" t="s">
        <v>76</v>
      </c>
      <c r="R3148" s="547" t="s">
        <v>1842</v>
      </c>
      <c r="S3148" s="547" t="s">
        <v>1841</v>
      </c>
      <c r="T3148" s="547" t="s">
        <v>1650</v>
      </c>
      <c r="U3148" s="547" t="s">
        <v>1871</v>
      </c>
      <c r="V3148" s="546" t="s">
        <v>1880</v>
      </c>
      <c r="W3148" s="547">
        <v>16</v>
      </c>
      <c r="X3148" s="547">
        <v>16</v>
      </c>
      <c r="Y3148" s="547" t="s">
        <v>1867</v>
      </c>
      <c r="Z3148" s="568" t="s">
        <v>1876</v>
      </c>
      <c r="AA3148" s="568" t="s">
        <v>3177</v>
      </c>
      <c r="AB3148" s="568" t="s">
        <v>1842</v>
      </c>
      <c r="AC3148" s="568" t="s">
        <v>1893</v>
      </c>
      <c r="AD3148" s="568" t="s">
        <v>1899</v>
      </c>
      <c r="AE3148" s="568" t="s">
        <v>1872</v>
      </c>
      <c r="AF3148" s="568" t="s">
        <v>1902</v>
      </c>
      <c r="AG3148" s="568" t="s">
        <v>1873</v>
      </c>
      <c r="AH3148" s="568" t="s">
        <v>1847</v>
      </c>
      <c r="AI3148" s="568" t="s">
        <v>2272</v>
      </c>
      <c r="AJ3148" s="568" t="s">
        <v>1842</v>
      </c>
      <c r="AK3148" s="568" t="s">
        <v>1908</v>
      </c>
      <c r="AL3148" s="568" t="s">
        <v>76</v>
      </c>
      <c r="AM3148" s="568" t="s">
        <v>1875</v>
      </c>
      <c r="AN3148" s="568" t="s">
        <v>76</v>
      </c>
      <c r="AO3148" s="568">
        <v>11.5</v>
      </c>
    </row>
    <row r="3149" spans="1:41" s="545" customFormat="1" ht="15" customHeight="1" thickBot="1">
      <c r="A3149" s="588"/>
      <c r="B3149" s="583" t="s">
        <v>391</v>
      </c>
      <c r="C3149" s="589" t="s">
        <v>1862</v>
      </c>
      <c r="D3149" s="589" t="s">
        <v>76</v>
      </c>
      <c r="E3149" s="589" t="s">
        <v>76</v>
      </c>
      <c r="F3149" s="589" t="s">
        <v>76</v>
      </c>
      <c r="G3149" s="589" t="s">
        <v>1550</v>
      </c>
      <c r="H3149" s="589" t="s">
        <v>76</v>
      </c>
      <c r="I3149" s="589"/>
      <c r="J3149" s="589" t="s">
        <v>76</v>
      </c>
      <c r="K3149" s="589" t="s">
        <v>1871</v>
      </c>
      <c r="L3149" s="589" t="s">
        <v>76</v>
      </c>
      <c r="M3149" s="589" t="s">
        <v>3252</v>
      </c>
      <c r="N3149" s="589" t="s">
        <v>76</v>
      </c>
      <c r="O3149" s="590" t="s">
        <v>76</v>
      </c>
      <c r="P3149" s="590" t="s">
        <v>76</v>
      </c>
      <c r="Q3149" s="589" t="s">
        <v>1882</v>
      </c>
      <c r="R3149" s="591" t="s">
        <v>76</v>
      </c>
      <c r="S3149" s="591" t="s">
        <v>76</v>
      </c>
      <c r="T3149" s="592" t="s">
        <v>76</v>
      </c>
      <c r="U3149" s="591" t="s">
        <v>1873</v>
      </c>
      <c r="V3149" s="592" t="s">
        <v>76</v>
      </c>
      <c r="W3149" s="592" t="s">
        <v>1871</v>
      </c>
      <c r="X3149" s="592" t="s">
        <v>76</v>
      </c>
      <c r="Y3149" s="592" t="s">
        <v>76</v>
      </c>
      <c r="Z3149" s="589" t="s">
        <v>76</v>
      </c>
      <c r="AA3149" s="589" t="s">
        <v>76</v>
      </c>
      <c r="AB3149" s="590" t="s">
        <v>76</v>
      </c>
      <c r="AC3149" s="589" t="s">
        <v>1867</v>
      </c>
      <c r="AD3149" s="590" t="s">
        <v>76</v>
      </c>
      <c r="AE3149" s="590" t="s">
        <v>76</v>
      </c>
      <c r="AF3149" s="589" t="s">
        <v>76</v>
      </c>
      <c r="AG3149" s="590" t="s">
        <v>1873</v>
      </c>
      <c r="AH3149" s="589" t="s">
        <v>76</v>
      </c>
      <c r="AI3149" s="589" t="s">
        <v>2273</v>
      </c>
      <c r="AJ3149" s="589" t="s">
        <v>76</v>
      </c>
      <c r="AK3149" s="590" t="s">
        <v>76</v>
      </c>
      <c r="AL3149" s="590" t="s">
        <v>76</v>
      </c>
      <c r="AM3149" s="589" t="s">
        <v>1875</v>
      </c>
      <c r="AN3149" s="589" t="s">
        <v>76</v>
      </c>
      <c r="AO3149" s="589" t="s">
        <v>1910</v>
      </c>
    </row>
    <row r="3150" spans="1:41" s="1047" customFormat="1" ht="15" customHeight="1">
      <c r="A3150" s="2573" t="s">
        <v>548</v>
      </c>
      <c r="B3150" s="2573"/>
      <c r="C3150" s="2573"/>
      <c r="D3150" s="2573"/>
      <c r="E3150" s="2573"/>
      <c r="F3150" s="2573"/>
      <c r="G3150" s="2573"/>
      <c r="H3150" s="2573"/>
      <c r="I3150" s="2573"/>
      <c r="J3150" s="1049"/>
      <c r="K3150" s="1049"/>
      <c r="L3150" s="1049"/>
      <c r="M3150" s="1049"/>
      <c r="N3150" s="1049"/>
      <c r="O3150" s="1049"/>
      <c r="P3150" s="1049"/>
      <c r="Q3150" s="1049"/>
      <c r="R3150" s="1049"/>
      <c r="S3150" s="1049"/>
      <c r="T3150" s="2573" t="s">
        <v>3562</v>
      </c>
      <c r="U3150" s="2573"/>
      <c r="V3150" s="2573"/>
      <c r="W3150" s="2573"/>
      <c r="X3150" s="2573"/>
      <c r="Y3150" s="1050"/>
      <c r="Z3150" s="1048"/>
      <c r="AA3150" s="1048"/>
      <c r="AB3150" s="1048"/>
      <c r="AC3150" s="1048"/>
      <c r="AF3150" s="1050"/>
      <c r="AG3150" s="1050"/>
      <c r="AH3150" s="1050"/>
      <c r="AI3150" s="1050"/>
      <c r="AJ3150" s="1050"/>
    </row>
    <row r="3151" spans="1:41" s="1047" customFormat="1" ht="15" customHeight="1">
      <c r="B3151" s="1047" t="s">
        <v>399</v>
      </c>
      <c r="U3151" s="1047" t="s">
        <v>399</v>
      </c>
      <c r="V3151" s="1048"/>
      <c r="W3151" s="1048"/>
      <c r="X3151" s="1048"/>
      <c r="Y3151" s="1048"/>
      <c r="AA3151" s="1048"/>
      <c r="AB3151" s="1048"/>
      <c r="AC3151" s="1048"/>
      <c r="AH3151" s="1048"/>
      <c r="AI3151" s="1048"/>
      <c r="AJ3151" s="1048"/>
    </row>
    <row r="3152" spans="1:41" ht="15" customHeight="1"/>
    <row r="3153" spans="1:41" s="641" customFormat="1" ht="15" customHeight="1">
      <c r="B3153" s="2637" t="s">
        <v>1721</v>
      </c>
      <c r="C3153" s="2637"/>
      <c r="D3153" s="2637"/>
      <c r="E3153" s="2637"/>
      <c r="F3153" s="2637"/>
      <c r="G3153" s="2637"/>
      <c r="H3153" s="2637"/>
      <c r="I3153" s="2637"/>
      <c r="J3153" s="2637"/>
      <c r="K3153" s="2648" t="s">
        <v>1915</v>
      </c>
      <c r="L3153" s="2648"/>
      <c r="M3153" s="2648"/>
      <c r="N3153" s="2648"/>
      <c r="O3153" s="2648"/>
      <c r="P3153" s="2648"/>
      <c r="Q3153" s="2648"/>
      <c r="R3153" s="2598" t="s">
        <v>2229</v>
      </c>
      <c r="S3153" s="2598"/>
      <c r="T3153" s="642"/>
      <c r="U3153" s="642"/>
      <c r="V3153" s="642"/>
      <c r="W3153" s="642"/>
      <c r="X3153" s="642"/>
      <c r="Y3153" s="642"/>
      <c r="Z3153" s="642"/>
      <c r="AA3153" s="642"/>
      <c r="AB3153" s="642"/>
      <c r="AC3153" s="642"/>
      <c r="AD3153" s="642"/>
      <c r="AE3153" s="642"/>
      <c r="AF3153" s="642"/>
      <c r="AG3153" s="642"/>
      <c r="AH3153" s="642"/>
      <c r="AI3153" s="642"/>
      <c r="AJ3153" s="642"/>
      <c r="AK3153" s="642"/>
      <c r="AL3153" s="642"/>
      <c r="AM3153" s="642"/>
      <c r="AN3153" s="642"/>
      <c r="AO3153" s="642"/>
    </row>
    <row r="3154" spans="1:41" ht="15" customHeight="1">
      <c r="C3154" s="709"/>
      <c r="D3154" s="709"/>
      <c r="E3154" s="709"/>
      <c r="F3154" s="709"/>
      <c r="G3154" s="709"/>
      <c r="H3154" s="709"/>
      <c r="I3154" s="705"/>
      <c r="J3154" s="2628"/>
      <c r="K3154" s="2628"/>
      <c r="L3154" s="2628"/>
      <c r="M3154" s="543"/>
      <c r="N3154" s="543"/>
      <c r="O3154" s="543"/>
      <c r="P3154" s="543"/>
      <c r="R3154" s="2641" t="s">
        <v>1130</v>
      </c>
      <c r="S3154" s="2641"/>
      <c r="T3154" s="602"/>
      <c r="U3154" s="602"/>
      <c r="V3154" s="704"/>
      <c r="W3154" s="704"/>
      <c r="X3154" s="704"/>
      <c r="Y3154" s="543"/>
      <c r="AA3154" s="709"/>
      <c r="AB3154" s="709"/>
      <c r="AC3154" s="705"/>
      <c r="AD3154" s="704"/>
      <c r="AE3154" s="704"/>
      <c r="AF3154" s="704"/>
      <c r="AG3154" s="543"/>
      <c r="AH3154" s="709"/>
      <c r="AI3154" s="709"/>
      <c r="AJ3154" s="2629"/>
      <c r="AK3154" s="2629"/>
      <c r="AL3154" s="2628"/>
      <c r="AM3154" s="2628"/>
      <c r="AN3154" s="2628"/>
      <c r="AO3154" s="543"/>
    </row>
    <row r="3155" spans="1:41" s="555" customFormat="1" ht="15" customHeight="1">
      <c r="A3155" s="2582" t="s">
        <v>369</v>
      </c>
      <c r="B3155" s="2583"/>
      <c r="C3155" s="2586" t="s">
        <v>230</v>
      </c>
      <c r="D3155" s="2586"/>
      <c r="E3155" s="2586"/>
      <c r="F3155" s="2586"/>
      <c r="G3155" s="2574" t="s">
        <v>370</v>
      </c>
      <c r="H3155" s="2575"/>
      <c r="I3155" s="2575"/>
      <c r="J3155" s="2576"/>
      <c r="K3155" s="2574" t="s">
        <v>371</v>
      </c>
      <c r="L3155" s="2575"/>
      <c r="M3155" s="2575"/>
      <c r="N3155" s="2575"/>
      <c r="O3155" s="2575"/>
      <c r="P3155" s="2575"/>
      <c r="Q3155" s="2575"/>
      <c r="R3155" s="2575"/>
      <c r="S3155" s="2575"/>
      <c r="T3155" s="2575"/>
      <c r="U3155" s="2575"/>
      <c r="V3155" s="2575"/>
      <c r="W3155" s="2575"/>
      <c r="X3155" s="2575"/>
      <c r="Y3155" s="2575"/>
      <c r="Z3155" s="2575"/>
      <c r="AA3155" s="2575"/>
      <c r="AB3155" s="2575"/>
      <c r="AC3155" s="2575"/>
      <c r="AD3155" s="2575"/>
      <c r="AE3155" s="2575"/>
      <c r="AF3155" s="2575"/>
      <c r="AG3155" s="2576"/>
      <c r="AH3155" s="2574" t="s">
        <v>3545</v>
      </c>
      <c r="AI3155" s="2575"/>
      <c r="AJ3155" s="2575"/>
      <c r="AK3155" s="2575"/>
      <c r="AL3155" s="2575"/>
      <c r="AM3155" s="2575"/>
      <c r="AN3155" s="2575"/>
      <c r="AO3155" s="2576"/>
    </row>
    <row r="3156" spans="1:41" s="555" customFormat="1" ht="32.25" customHeight="1">
      <c r="A3156" s="2584"/>
      <c r="B3156" s="2585"/>
      <c r="C3156" s="933" t="s">
        <v>372</v>
      </c>
      <c r="D3156" s="933" t="s">
        <v>373</v>
      </c>
      <c r="E3156" s="933" t="s">
        <v>374</v>
      </c>
      <c r="F3156" s="933" t="s">
        <v>375</v>
      </c>
      <c r="G3156" s="933" t="s">
        <v>376</v>
      </c>
      <c r="H3156" s="933" t="s">
        <v>377</v>
      </c>
      <c r="I3156" s="933" t="s">
        <v>1066</v>
      </c>
      <c r="J3156" s="933" t="s">
        <v>378</v>
      </c>
      <c r="K3156" s="933" t="s">
        <v>890</v>
      </c>
      <c r="L3156" s="933" t="s">
        <v>379</v>
      </c>
      <c r="M3156" s="933" t="s">
        <v>380</v>
      </c>
      <c r="N3156" s="933" t="s">
        <v>381</v>
      </c>
      <c r="O3156" s="933" t="s">
        <v>382</v>
      </c>
      <c r="P3156" s="933" t="s">
        <v>383</v>
      </c>
      <c r="Q3156" s="933" t="s">
        <v>384</v>
      </c>
      <c r="R3156" s="933" t="s">
        <v>412</v>
      </c>
      <c r="S3156" s="933" t="s">
        <v>413</v>
      </c>
      <c r="T3156" s="933" t="s">
        <v>414</v>
      </c>
      <c r="U3156" s="933" t="s">
        <v>415</v>
      </c>
      <c r="V3156" s="933" t="s">
        <v>416</v>
      </c>
      <c r="W3156" s="933" t="s">
        <v>417</v>
      </c>
      <c r="X3156" s="933" t="s">
        <v>418</v>
      </c>
      <c r="Y3156" s="933" t="s">
        <v>419</v>
      </c>
      <c r="Z3156" s="933" t="s">
        <v>420</v>
      </c>
      <c r="AA3156" s="933" t="s">
        <v>421</v>
      </c>
      <c r="AB3156" s="933" t="s">
        <v>422</v>
      </c>
      <c r="AC3156" s="933" t="s">
        <v>423</v>
      </c>
      <c r="AD3156" s="933" t="s">
        <v>424</v>
      </c>
      <c r="AE3156" s="933" t="s">
        <v>425</v>
      </c>
      <c r="AF3156" s="933" t="s">
        <v>426</v>
      </c>
      <c r="AG3156" s="933" t="s">
        <v>427</v>
      </c>
      <c r="AH3156" s="933" t="s">
        <v>3003</v>
      </c>
      <c r="AI3156" s="933" t="s">
        <v>432</v>
      </c>
      <c r="AJ3156" s="933" t="s">
        <v>428</v>
      </c>
      <c r="AK3156" s="933" t="s">
        <v>429</v>
      </c>
      <c r="AL3156" s="933" t="s">
        <v>430</v>
      </c>
      <c r="AM3156" s="933" t="s">
        <v>362</v>
      </c>
      <c r="AN3156" s="933" t="s">
        <v>431</v>
      </c>
      <c r="AO3156" s="933" t="s">
        <v>1260</v>
      </c>
    </row>
    <row r="3157" spans="1:41" s="545" customFormat="1" ht="15" customHeight="1">
      <c r="A3157" s="1157"/>
      <c r="B3157" s="1157"/>
      <c r="C3157" s="1158">
        <v>1</v>
      </c>
      <c r="D3157" s="1159">
        <v>2</v>
      </c>
      <c r="E3157" s="1158">
        <v>3</v>
      </c>
      <c r="F3157" s="1159">
        <v>4</v>
      </c>
      <c r="G3157" s="1158">
        <v>5</v>
      </c>
      <c r="H3157" s="1159">
        <v>6</v>
      </c>
      <c r="I3157" s="1158">
        <v>7</v>
      </c>
      <c r="J3157" s="1159">
        <v>8</v>
      </c>
      <c r="K3157" s="1160">
        <v>9</v>
      </c>
      <c r="L3157" s="1159">
        <v>10</v>
      </c>
      <c r="M3157" s="1158">
        <v>11</v>
      </c>
      <c r="N3157" s="1159">
        <v>12</v>
      </c>
      <c r="O3157" s="1158">
        <v>13</v>
      </c>
      <c r="P3157" s="1159">
        <v>14</v>
      </c>
      <c r="Q3157" s="1158">
        <v>15</v>
      </c>
      <c r="R3157" s="1158">
        <v>16</v>
      </c>
      <c r="S3157" s="1159">
        <v>17</v>
      </c>
      <c r="T3157" s="1158">
        <v>18</v>
      </c>
      <c r="U3157" s="1159">
        <v>19</v>
      </c>
      <c r="V3157" s="1159">
        <v>20</v>
      </c>
      <c r="W3157" s="1158">
        <v>21</v>
      </c>
      <c r="X3157" s="1159">
        <v>22</v>
      </c>
      <c r="Y3157" s="1158">
        <v>23</v>
      </c>
      <c r="Z3157" s="1158">
        <v>24</v>
      </c>
      <c r="AA3157" s="1159">
        <v>25</v>
      </c>
      <c r="AB3157" s="1158">
        <v>26</v>
      </c>
      <c r="AC3157" s="1159">
        <v>27</v>
      </c>
      <c r="AD3157" s="1158">
        <v>28</v>
      </c>
      <c r="AE3157" s="1158">
        <v>29</v>
      </c>
      <c r="AF3157" s="1159">
        <v>30</v>
      </c>
      <c r="AG3157" s="1158">
        <v>31</v>
      </c>
      <c r="AH3157" s="1160">
        <v>32</v>
      </c>
      <c r="AI3157" s="1159">
        <v>33</v>
      </c>
      <c r="AJ3157" s="1158">
        <v>34</v>
      </c>
      <c r="AK3157" s="1158">
        <v>35</v>
      </c>
      <c r="AL3157" s="1160">
        <v>36</v>
      </c>
      <c r="AM3157" s="1158">
        <v>37</v>
      </c>
      <c r="AN3157" s="1159">
        <v>38</v>
      </c>
      <c r="AO3157" s="1158">
        <v>39</v>
      </c>
    </row>
    <row r="3158" spans="1:41" s="711" customFormat="1" ht="15" customHeight="1">
      <c r="A3158" s="2642" t="s">
        <v>44</v>
      </c>
      <c r="B3158" s="2642"/>
      <c r="C3158" s="576" t="s">
        <v>1934</v>
      </c>
      <c r="D3158" s="576">
        <v>4.25</v>
      </c>
      <c r="E3158" s="576" t="s">
        <v>1456</v>
      </c>
      <c r="F3158" s="568">
        <v>5</v>
      </c>
      <c r="G3158" s="568" t="s">
        <v>1226</v>
      </c>
      <c r="H3158" s="568" t="s">
        <v>1226</v>
      </c>
      <c r="I3158" s="568">
        <v>6</v>
      </c>
      <c r="J3158" s="568" t="s">
        <v>1536</v>
      </c>
      <c r="K3158" s="568" t="s">
        <v>1943</v>
      </c>
      <c r="L3158" s="568" t="s">
        <v>807</v>
      </c>
      <c r="M3158" s="568">
        <v>6</v>
      </c>
      <c r="N3158" s="568">
        <v>5</v>
      </c>
      <c r="O3158" s="568" t="s">
        <v>1537</v>
      </c>
      <c r="P3158" s="568">
        <v>4.5</v>
      </c>
      <c r="Q3158" s="568" t="s">
        <v>1947</v>
      </c>
      <c r="R3158" s="546" t="s">
        <v>1781</v>
      </c>
      <c r="S3158" s="547" t="s">
        <v>397</v>
      </c>
      <c r="T3158" s="547" t="s">
        <v>1948</v>
      </c>
      <c r="U3158" s="547">
        <v>6.5</v>
      </c>
      <c r="V3158" s="547" t="s">
        <v>1856</v>
      </c>
      <c r="W3158" s="547">
        <v>5.25</v>
      </c>
      <c r="X3158" s="547" t="s">
        <v>1857</v>
      </c>
      <c r="Y3158" s="547">
        <v>6</v>
      </c>
      <c r="Z3158" s="568" t="s">
        <v>1728</v>
      </c>
      <c r="AA3158" s="568">
        <v>6</v>
      </c>
      <c r="AB3158" s="568">
        <v>6</v>
      </c>
      <c r="AC3158" s="568" t="s">
        <v>794</v>
      </c>
      <c r="AD3158" s="568">
        <v>5.5</v>
      </c>
      <c r="AE3158" s="568" t="s">
        <v>1860</v>
      </c>
      <c r="AF3158" s="568" t="s">
        <v>1952</v>
      </c>
      <c r="AG3158" s="568" t="s">
        <v>1782</v>
      </c>
      <c r="AH3158" s="567" t="s">
        <v>1730</v>
      </c>
      <c r="AI3158" s="567" t="s">
        <v>1953</v>
      </c>
      <c r="AJ3158" s="568">
        <v>5.5</v>
      </c>
      <c r="AK3158" s="568">
        <v>4.75</v>
      </c>
      <c r="AL3158" s="568">
        <v>7</v>
      </c>
      <c r="AM3158" s="568">
        <v>4</v>
      </c>
      <c r="AN3158" s="568">
        <v>6</v>
      </c>
      <c r="AO3158" s="568" t="s">
        <v>1961</v>
      </c>
    </row>
    <row r="3159" spans="1:41" ht="15" customHeight="1">
      <c r="A3159" s="2646" t="s">
        <v>1687</v>
      </c>
      <c r="B3159" s="2647"/>
      <c r="C3159" s="576"/>
      <c r="D3159" s="576"/>
      <c r="E3159" s="576"/>
      <c r="F3159" s="568"/>
      <c r="G3159" s="568"/>
      <c r="H3159" s="568"/>
      <c r="I3159" s="568"/>
      <c r="J3159" s="568"/>
      <c r="K3159" s="568"/>
      <c r="L3159" s="568"/>
      <c r="M3159" s="568"/>
      <c r="N3159" s="568"/>
      <c r="O3159" s="568"/>
      <c r="P3159" s="568"/>
      <c r="Q3159" s="568"/>
      <c r="R3159" s="546"/>
      <c r="S3159" s="547"/>
      <c r="T3159" s="547"/>
      <c r="U3159" s="547"/>
      <c r="V3159" s="547"/>
      <c r="W3159" s="547"/>
      <c r="X3159" s="547"/>
      <c r="Y3159" s="547"/>
      <c r="Z3159" s="568"/>
      <c r="AA3159" s="568"/>
      <c r="AB3159" s="568"/>
      <c r="AC3159" s="568"/>
      <c r="AD3159" s="568"/>
      <c r="AE3159" s="568"/>
      <c r="AF3159" s="568"/>
      <c r="AG3159" s="568"/>
      <c r="AH3159" s="567"/>
      <c r="AI3159" s="567"/>
      <c r="AJ3159" s="568"/>
      <c r="AK3159" s="568"/>
      <c r="AL3159" s="568"/>
      <c r="AM3159" s="568"/>
      <c r="AN3159" s="568"/>
      <c r="AO3159" s="568"/>
    </row>
    <row r="3160" spans="1:41" ht="15" customHeight="1">
      <c r="A3160" s="514" t="s">
        <v>856</v>
      </c>
      <c r="B3160" s="512" t="s">
        <v>1677</v>
      </c>
      <c r="C3160" s="576">
        <v>4.0999999999999996</v>
      </c>
      <c r="D3160" s="576">
        <v>5</v>
      </c>
      <c r="E3160" s="576">
        <v>5</v>
      </c>
      <c r="F3160" s="568">
        <v>5</v>
      </c>
      <c r="G3160" s="568">
        <v>4</v>
      </c>
      <c r="H3160" s="568">
        <v>4</v>
      </c>
      <c r="I3160" s="568">
        <v>5</v>
      </c>
      <c r="J3160" s="568">
        <v>6</v>
      </c>
      <c r="K3160" s="568">
        <v>3</v>
      </c>
      <c r="L3160" s="568">
        <v>4</v>
      </c>
      <c r="M3160" s="568">
        <v>4</v>
      </c>
      <c r="N3160" s="568">
        <v>4</v>
      </c>
      <c r="O3160" s="568">
        <v>5</v>
      </c>
      <c r="P3160" s="568">
        <v>4.5</v>
      </c>
      <c r="Q3160" s="568">
        <v>4.8499999999999996</v>
      </c>
      <c r="R3160" s="547">
        <v>6</v>
      </c>
      <c r="S3160" s="547">
        <v>6</v>
      </c>
      <c r="T3160" s="547">
        <v>5</v>
      </c>
      <c r="U3160" s="547">
        <v>6</v>
      </c>
      <c r="V3160" s="547">
        <v>4</v>
      </c>
      <c r="W3160" s="547">
        <v>3</v>
      </c>
      <c r="X3160" s="547">
        <v>4</v>
      </c>
      <c r="Y3160" s="547">
        <v>7</v>
      </c>
      <c r="Z3160" s="568">
        <v>4</v>
      </c>
      <c r="AA3160" s="568">
        <v>4</v>
      </c>
      <c r="AB3160" s="568">
        <v>4</v>
      </c>
      <c r="AC3160" s="568">
        <v>3</v>
      </c>
      <c r="AD3160" s="568">
        <v>5</v>
      </c>
      <c r="AE3160" s="568">
        <v>5.5</v>
      </c>
      <c r="AF3160" s="568">
        <v>4.6900000000000004</v>
      </c>
      <c r="AG3160" s="568">
        <v>4</v>
      </c>
      <c r="AH3160" s="568">
        <v>3</v>
      </c>
      <c r="AI3160" s="568">
        <v>1.75</v>
      </c>
      <c r="AJ3160" s="568">
        <v>6</v>
      </c>
      <c r="AK3160" s="568">
        <v>3.5</v>
      </c>
      <c r="AL3160" s="568">
        <v>7</v>
      </c>
      <c r="AM3160" s="568">
        <v>1.5</v>
      </c>
      <c r="AN3160" s="568">
        <v>5</v>
      </c>
      <c r="AO3160" s="568">
        <v>1.25</v>
      </c>
    </row>
    <row r="3161" spans="1:41" ht="15" customHeight="1">
      <c r="A3161" s="514" t="s">
        <v>1085</v>
      </c>
      <c r="B3161" s="512" t="s">
        <v>1678</v>
      </c>
      <c r="C3161" s="576">
        <v>4.2300000000000004</v>
      </c>
      <c r="D3161" s="576">
        <v>5</v>
      </c>
      <c r="E3161" s="576">
        <v>5.25</v>
      </c>
      <c r="F3161" s="568">
        <v>5.5</v>
      </c>
      <c r="G3161" s="568">
        <v>4</v>
      </c>
      <c r="H3161" s="568">
        <v>4.25</v>
      </c>
      <c r="I3161" s="568">
        <v>5.25</v>
      </c>
      <c r="J3161" s="568">
        <v>6.5</v>
      </c>
      <c r="K3161" s="568">
        <v>3.75</v>
      </c>
      <c r="L3161" s="568">
        <v>5</v>
      </c>
      <c r="M3161" s="568">
        <v>4.75</v>
      </c>
      <c r="N3161" s="568">
        <v>6</v>
      </c>
      <c r="O3161" s="568">
        <v>7</v>
      </c>
      <c r="P3161" s="568">
        <v>5</v>
      </c>
      <c r="Q3161" s="568">
        <v>5.0999999999999996</v>
      </c>
      <c r="R3161" s="547">
        <v>7</v>
      </c>
      <c r="S3161" s="547">
        <v>6.5</v>
      </c>
      <c r="T3161" s="547">
        <v>5.5</v>
      </c>
      <c r="U3161" s="547">
        <v>6.25</v>
      </c>
      <c r="V3161" s="547">
        <v>4.2</v>
      </c>
      <c r="W3161" s="547">
        <v>5.5</v>
      </c>
      <c r="X3161" s="547">
        <v>4</v>
      </c>
      <c r="Y3161" s="547">
        <v>8</v>
      </c>
      <c r="Z3161" s="568">
        <v>6.5</v>
      </c>
      <c r="AA3161" s="568">
        <v>4.25</v>
      </c>
      <c r="AB3161" s="568">
        <v>4.25</v>
      </c>
      <c r="AC3161" s="568">
        <v>7</v>
      </c>
      <c r="AD3161" s="568">
        <v>6</v>
      </c>
      <c r="AE3161" s="568">
        <v>7</v>
      </c>
      <c r="AF3161" s="568">
        <v>6.19</v>
      </c>
      <c r="AG3161" s="568">
        <v>4.25</v>
      </c>
      <c r="AH3161" s="568">
        <v>7</v>
      </c>
      <c r="AI3161" s="568">
        <v>1.75</v>
      </c>
      <c r="AJ3161" s="568">
        <v>7</v>
      </c>
      <c r="AK3161" s="568">
        <v>3.75</v>
      </c>
      <c r="AL3161" s="568">
        <v>8</v>
      </c>
      <c r="AM3161" s="568">
        <v>6.55</v>
      </c>
      <c r="AN3161" s="568">
        <v>5</v>
      </c>
      <c r="AO3161" s="568">
        <v>3.75</v>
      </c>
    </row>
    <row r="3162" spans="1:41" ht="15" customHeight="1">
      <c r="A3162" s="514" t="s">
        <v>827</v>
      </c>
      <c r="B3162" s="512" t="s">
        <v>1679</v>
      </c>
      <c r="C3162" s="576">
        <v>4.3499999999999996</v>
      </c>
      <c r="D3162" s="576">
        <v>5</v>
      </c>
      <c r="E3162" s="576">
        <v>5.5</v>
      </c>
      <c r="F3162" s="568">
        <v>6</v>
      </c>
      <c r="G3162" s="568">
        <v>4</v>
      </c>
      <c r="H3162" s="568">
        <v>4.5</v>
      </c>
      <c r="I3162" s="568">
        <v>5.5</v>
      </c>
      <c r="J3162" s="568">
        <v>6.75</v>
      </c>
      <c r="K3162" s="568">
        <v>4</v>
      </c>
      <c r="L3162" s="568">
        <v>6.5</v>
      </c>
      <c r="M3162" s="568">
        <v>5.5</v>
      </c>
      <c r="N3162" s="568">
        <v>6</v>
      </c>
      <c r="O3162" s="568">
        <v>8</v>
      </c>
      <c r="P3162" s="568">
        <v>9</v>
      </c>
      <c r="Q3162" s="568">
        <v>6.6</v>
      </c>
      <c r="R3162" s="547">
        <v>7.5</v>
      </c>
      <c r="S3162" s="547">
        <v>7.5</v>
      </c>
      <c r="T3162" s="547">
        <v>6</v>
      </c>
      <c r="U3162" s="547">
        <v>6.25</v>
      </c>
      <c r="V3162" s="547">
        <v>8</v>
      </c>
      <c r="W3162" s="547">
        <v>9</v>
      </c>
      <c r="X3162" s="547">
        <v>4</v>
      </c>
      <c r="Y3162" s="547">
        <v>9</v>
      </c>
      <c r="Z3162" s="568">
        <v>7</v>
      </c>
      <c r="AA3162" s="568">
        <v>4.5</v>
      </c>
      <c r="AB3162" s="568">
        <v>4.5</v>
      </c>
      <c r="AC3162" s="568">
        <v>7.75</v>
      </c>
      <c r="AD3162" s="568">
        <v>8.75</v>
      </c>
      <c r="AE3162" s="568">
        <v>9.5</v>
      </c>
      <c r="AF3162" s="568">
        <v>6.94</v>
      </c>
      <c r="AG3162" s="568">
        <v>6</v>
      </c>
      <c r="AH3162" s="568">
        <v>9</v>
      </c>
      <c r="AI3162" s="568">
        <v>2.5</v>
      </c>
      <c r="AJ3162" s="568">
        <v>6</v>
      </c>
      <c r="AK3162" s="568">
        <v>4</v>
      </c>
      <c r="AL3162" s="568">
        <v>9</v>
      </c>
      <c r="AM3162" s="568">
        <v>7</v>
      </c>
      <c r="AN3162" s="568">
        <v>5</v>
      </c>
      <c r="AO3162" s="568">
        <v>5</v>
      </c>
    </row>
    <row r="3163" spans="1:41" ht="15" customHeight="1">
      <c r="A3163" s="514" t="s">
        <v>828</v>
      </c>
      <c r="B3163" s="512" t="s">
        <v>1680</v>
      </c>
      <c r="C3163" s="576">
        <v>4.5999999999999996</v>
      </c>
      <c r="D3163" s="576">
        <v>5</v>
      </c>
      <c r="E3163" s="576">
        <v>6</v>
      </c>
      <c r="F3163" s="568">
        <v>6.5</v>
      </c>
      <c r="G3163" s="568">
        <v>4</v>
      </c>
      <c r="H3163" s="568">
        <v>4.75</v>
      </c>
      <c r="I3163" s="568">
        <v>6</v>
      </c>
      <c r="J3163" s="568">
        <v>7</v>
      </c>
      <c r="K3163" s="568">
        <v>7</v>
      </c>
      <c r="L3163" s="568">
        <v>7.5</v>
      </c>
      <c r="M3163" s="568">
        <v>6.25</v>
      </c>
      <c r="N3163" s="568">
        <v>6</v>
      </c>
      <c r="O3163" s="568">
        <v>8.5</v>
      </c>
      <c r="P3163" s="568">
        <v>9.25</v>
      </c>
      <c r="Q3163" s="568">
        <v>6.85</v>
      </c>
      <c r="R3163" s="546">
        <v>7.75</v>
      </c>
      <c r="S3163" s="547">
        <v>8</v>
      </c>
      <c r="T3163" s="547">
        <v>9</v>
      </c>
      <c r="U3163" s="547">
        <v>6.5</v>
      </c>
      <c r="V3163" s="547">
        <v>9</v>
      </c>
      <c r="W3163" s="547">
        <v>10</v>
      </c>
      <c r="X3163" s="547">
        <v>4</v>
      </c>
      <c r="Y3163" s="547">
        <v>10</v>
      </c>
      <c r="Z3163" s="568">
        <v>8.5</v>
      </c>
      <c r="AA3163" s="568">
        <v>4.75</v>
      </c>
      <c r="AB3163" s="568">
        <v>4.75</v>
      </c>
      <c r="AC3163" s="568">
        <v>8</v>
      </c>
      <c r="AD3163" s="568">
        <v>8.75</v>
      </c>
      <c r="AE3163" s="568">
        <v>9.5</v>
      </c>
      <c r="AF3163" s="568">
        <v>7.19</v>
      </c>
      <c r="AG3163" s="568">
        <v>7</v>
      </c>
      <c r="AH3163" s="568">
        <v>10</v>
      </c>
      <c r="AI3163" s="568">
        <v>4.5</v>
      </c>
      <c r="AJ3163" s="568">
        <v>6</v>
      </c>
      <c r="AK3163" s="568">
        <v>4.0999999999999996</v>
      </c>
      <c r="AL3163" s="568">
        <v>9</v>
      </c>
      <c r="AM3163" s="568">
        <v>7.2</v>
      </c>
      <c r="AN3163" s="568">
        <v>5</v>
      </c>
      <c r="AO3163" s="568">
        <v>6</v>
      </c>
    </row>
    <row r="3164" spans="1:41" ht="15" customHeight="1">
      <c r="A3164" s="514" t="s">
        <v>854</v>
      </c>
      <c r="B3164" s="512" t="s">
        <v>1681</v>
      </c>
      <c r="C3164" s="576">
        <v>4.8499999999999996</v>
      </c>
      <c r="D3164" s="576">
        <v>5</v>
      </c>
      <c r="E3164" s="576">
        <v>6.5</v>
      </c>
      <c r="F3164" s="568">
        <v>7</v>
      </c>
      <c r="G3164" s="568">
        <v>5</v>
      </c>
      <c r="H3164" s="568">
        <v>5</v>
      </c>
      <c r="I3164" s="568">
        <v>6.5</v>
      </c>
      <c r="J3164" s="568">
        <v>10.5</v>
      </c>
      <c r="K3164" s="568">
        <v>7.25</v>
      </c>
      <c r="L3164" s="568">
        <v>8</v>
      </c>
      <c r="M3164" s="568">
        <v>7</v>
      </c>
      <c r="N3164" s="568">
        <v>8</v>
      </c>
      <c r="O3164" s="568">
        <v>9</v>
      </c>
      <c r="P3164" s="568">
        <v>10.5</v>
      </c>
      <c r="Q3164" s="568">
        <v>7.1</v>
      </c>
      <c r="R3164" s="547">
        <v>10</v>
      </c>
      <c r="S3164" s="547">
        <v>11</v>
      </c>
      <c r="T3164" s="547">
        <v>10</v>
      </c>
      <c r="U3164" s="547">
        <v>9</v>
      </c>
      <c r="V3164" s="547">
        <v>10</v>
      </c>
      <c r="W3164" s="547">
        <v>11</v>
      </c>
      <c r="X3164" s="547">
        <v>4</v>
      </c>
      <c r="Y3164" s="547">
        <v>11</v>
      </c>
      <c r="Z3164" s="568">
        <v>10</v>
      </c>
      <c r="AA3164" s="568">
        <v>5</v>
      </c>
      <c r="AB3164" s="568">
        <v>4.75</v>
      </c>
      <c r="AC3164" s="568">
        <v>8.5</v>
      </c>
      <c r="AD3164" s="568">
        <v>8.75</v>
      </c>
      <c r="AE3164" s="568">
        <v>12</v>
      </c>
      <c r="AF3164" s="568">
        <v>7.44</v>
      </c>
      <c r="AG3164" s="568">
        <v>9</v>
      </c>
      <c r="AH3164" s="568">
        <v>10</v>
      </c>
      <c r="AI3164" s="568">
        <v>5</v>
      </c>
      <c r="AJ3164" s="568">
        <v>6</v>
      </c>
      <c r="AK3164" s="568">
        <v>4.25</v>
      </c>
      <c r="AL3164" s="568">
        <v>9</v>
      </c>
      <c r="AM3164" s="568">
        <v>9.0500000000000007</v>
      </c>
      <c r="AN3164" s="568">
        <v>5</v>
      </c>
      <c r="AO3164" s="568">
        <v>6.38</v>
      </c>
    </row>
    <row r="3165" spans="1:41" ht="15" customHeight="1">
      <c r="A3165" s="2639" t="s">
        <v>45</v>
      </c>
      <c r="B3165" s="2639"/>
      <c r="C3165" s="569"/>
      <c r="D3165" s="569"/>
      <c r="E3165" s="569"/>
      <c r="F3165" s="569"/>
      <c r="G3165" s="569"/>
      <c r="H3165" s="569"/>
      <c r="I3165" s="569"/>
      <c r="J3165" s="569"/>
      <c r="K3165" s="569"/>
      <c r="L3165" s="569"/>
      <c r="M3165" s="569"/>
      <c r="N3165" s="569"/>
      <c r="O3165" s="569"/>
      <c r="P3165" s="569"/>
      <c r="Q3165" s="569"/>
      <c r="R3165" s="546"/>
      <c r="S3165" s="546"/>
      <c r="T3165" s="546"/>
      <c r="U3165" s="546"/>
      <c r="V3165" s="546"/>
      <c r="W3165" s="546"/>
      <c r="X3165" s="546"/>
      <c r="Y3165" s="547"/>
      <c r="Z3165" s="567"/>
      <c r="AA3165" s="567"/>
      <c r="AB3165" s="567"/>
      <c r="AC3165" s="567"/>
      <c r="AD3165" s="567"/>
      <c r="AE3165" s="567"/>
      <c r="AF3165" s="567"/>
      <c r="AG3165" s="567"/>
      <c r="AH3165" s="567"/>
      <c r="AI3165" s="567"/>
      <c r="AJ3165" s="567"/>
      <c r="AK3165" s="567"/>
      <c r="AL3165" s="567"/>
      <c r="AM3165" s="567"/>
      <c r="AN3165" s="568"/>
      <c r="AO3165" s="568"/>
    </row>
    <row r="3166" spans="1:41" ht="15" customHeight="1">
      <c r="A3166" s="514" t="s">
        <v>856</v>
      </c>
      <c r="B3166" s="512" t="s">
        <v>1682</v>
      </c>
      <c r="C3166" s="576" t="s">
        <v>1935</v>
      </c>
      <c r="D3166" s="576">
        <v>10.75</v>
      </c>
      <c r="E3166" s="568">
        <v>11</v>
      </c>
      <c r="F3166" s="568">
        <v>12</v>
      </c>
      <c r="G3166" s="568">
        <v>11</v>
      </c>
      <c r="H3166" s="568" t="s">
        <v>1940</v>
      </c>
      <c r="I3166" s="568" t="s">
        <v>1845</v>
      </c>
      <c r="J3166" s="568">
        <v>12.5</v>
      </c>
      <c r="K3166" s="568">
        <v>12.5</v>
      </c>
      <c r="L3166" s="568">
        <v>12.5</v>
      </c>
      <c r="M3166" s="568">
        <v>12.5</v>
      </c>
      <c r="N3166" s="568">
        <v>12.5</v>
      </c>
      <c r="O3166" s="568">
        <v>12.5</v>
      </c>
      <c r="P3166" s="568">
        <v>12.5</v>
      </c>
      <c r="Q3166" s="568">
        <v>11.78</v>
      </c>
      <c r="R3166" s="547">
        <v>11.5</v>
      </c>
      <c r="S3166" s="547">
        <v>12.5</v>
      </c>
      <c r="T3166" s="547" t="s">
        <v>1645</v>
      </c>
      <c r="U3166" s="547">
        <v>12.5</v>
      </c>
      <c r="V3166" s="547">
        <v>12.5</v>
      </c>
      <c r="W3166" s="547">
        <v>12.5</v>
      </c>
      <c r="X3166" s="547">
        <v>11</v>
      </c>
      <c r="Y3166" s="547">
        <v>12.5</v>
      </c>
      <c r="Z3166" s="568">
        <v>12.5</v>
      </c>
      <c r="AA3166" s="568">
        <v>12.5</v>
      </c>
      <c r="AB3166" s="568">
        <v>12.5</v>
      </c>
      <c r="AC3166" s="567" t="s">
        <v>1949</v>
      </c>
      <c r="AD3166" s="568">
        <v>12.5</v>
      </c>
      <c r="AE3166" s="568">
        <v>12.5</v>
      </c>
      <c r="AF3166" s="568">
        <v>12.16</v>
      </c>
      <c r="AG3166" s="568" t="s">
        <v>1646</v>
      </c>
      <c r="AH3166" s="568" t="s">
        <v>1647</v>
      </c>
      <c r="AI3166" s="568" t="s">
        <v>1954</v>
      </c>
      <c r="AJ3166" s="568">
        <v>12.5</v>
      </c>
      <c r="AK3166" s="567" t="s">
        <v>1959</v>
      </c>
      <c r="AL3166" s="568">
        <v>12.5</v>
      </c>
      <c r="AM3166" s="568">
        <v>9.0500000000000007</v>
      </c>
      <c r="AN3166" s="568" t="s">
        <v>1663</v>
      </c>
      <c r="AO3166" s="568" t="s">
        <v>1962</v>
      </c>
    </row>
    <row r="3167" spans="1:41" ht="15" customHeight="1">
      <c r="A3167" s="514" t="s">
        <v>1085</v>
      </c>
      <c r="B3167" s="512" t="s">
        <v>1683</v>
      </c>
      <c r="C3167" s="576" t="s">
        <v>1936</v>
      </c>
      <c r="D3167" s="576">
        <v>11.25</v>
      </c>
      <c r="E3167" s="568">
        <v>11.5</v>
      </c>
      <c r="F3167" s="568">
        <v>12</v>
      </c>
      <c r="G3167" s="568" t="s">
        <v>1939</v>
      </c>
      <c r="H3167" s="568" t="s">
        <v>1941</v>
      </c>
      <c r="I3167" s="568" t="s">
        <v>1942</v>
      </c>
      <c r="J3167" s="568">
        <v>12.5</v>
      </c>
      <c r="K3167" s="568">
        <v>12.5</v>
      </c>
      <c r="L3167" s="568">
        <v>12.5</v>
      </c>
      <c r="M3167" s="568">
        <v>12.5</v>
      </c>
      <c r="N3167" s="568">
        <v>12.5</v>
      </c>
      <c r="O3167" s="568" t="s">
        <v>1938</v>
      </c>
      <c r="P3167" s="568">
        <v>12.5</v>
      </c>
      <c r="Q3167" s="568">
        <v>12.1</v>
      </c>
      <c r="R3167" s="547">
        <v>11.5</v>
      </c>
      <c r="S3167" s="547">
        <v>12.5</v>
      </c>
      <c r="T3167" s="547" t="s">
        <v>1645</v>
      </c>
      <c r="U3167" s="547">
        <v>12.5</v>
      </c>
      <c r="V3167" s="547">
        <v>12.5</v>
      </c>
      <c r="W3167" s="547">
        <v>12.5</v>
      </c>
      <c r="X3167" s="547">
        <v>11</v>
      </c>
      <c r="Y3167" s="547">
        <v>12.5</v>
      </c>
      <c r="Z3167" s="568">
        <v>12.5</v>
      </c>
      <c r="AA3167" s="568">
        <v>12.5</v>
      </c>
      <c r="AB3167" s="568">
        <v>12.5</v>
      </c>
      <c r="AC3167" s="567" t="s">
        <v>1950</v>
      </c>
      <c r="AD3167" s="568">
        <v>12.5</v>
      </c>
      <c r="AE3167" s="568">
        <v>12.5</v>
      </c>
      <c r="AF3167" s="568">
        <v>12.16</v>
      </c>
      <c r="AG3167" s="568" t="s">
        <v>1646</v>
      </c>
      <c r="AH3167" s="568">
        <v>12.5</v>
      </c>
      <c r="AI3167" s="568" t="s">
        <v>1955</v>
      </c>
      <c r="AJ3167" s="568" t="s">
        <v>1645</v>
      </c>
      <c r="AK3167" s="568">
        <v>12.5</v>
      </c>
      <c r="AL3167" s="568">
        <v>12.5</v>
      </c>
      <c r="AM3167" s="568">
        <v>7</v>
      </c>
      <c r="AN3167" s="568" t="s">
        <v>1960</v>
      </c>
      <c r="AO3167" s="568" t="s">
        <v>1963</v>
      </c>
    </row>
    <row r="3168" spans="1:41" ht="15" customHeight="1">
      <c r="A3168" s="514" t="s">
        <v>827</v>
      </c>
      <c r="B3168" s="512" t="s">
        <v>1684</v>
      </c>
      <c r="C3168" s="576" t="s">
        <v>1937</v>
      </c>
      <c r="D3168" s="577">
        <v>11.75</v>
      </c>
      <c r="E3168" s="568">
        <v>12</v>
      </c>
      <c r="F3168" s="568">
        <v>12</v>
      </c>
      <c r="G3168" s="568">
        <v>12</v>
      </c>
      <c r="H3168" s="568" t="s">
        <v>1845</v>
      </c>
      <c r="I3168" s="568" t="s">
        <v>1853</v>
      </c>
      <c r="J3168" s="568">
        <v>12.5</v>
      </c>
      <c r="K3168" s="568" t="s">
        <v>1944</v>
      </c>
      <c r="L3168" s="568">
        <v>12.5</v>
      </c>
      <c r="M3168" s="568">
        <v>12.5</v>
      </c>
      <c r="N3168" s="568">
        <v>12.5</v>
      </c>
      <c r="O3168" s="568">
        <v>12.5</v>
      </c>
      <c r="P3168" s="568">
        <v>12.5</v>
      </c>
      <c r="Q3168" s="568">
        <v>12.43</v>
      </c>
      <c r="R3168" s="547">
        <v>11</v>
      </c>
      <c r="S3168" s="547">
        <v>12.5</v>
      </c>
      <c r="T3168" s="547" t="s">
        <v>1645</v>
      </c>
      <c r="U3168" s="547">
        <v>12.5</v>
      </c>
      <c r="V3168" s="547">
        <v>12</v>
      </c>
      <c r="W3168" s="547">
        <v>12.5</v>
      </c>
      <c r="X3168" s="547">
        <v>11</v>
      </c>
      <c r="Y3168" s="547">
        <v>12.5</v>
      </c>
      <c r="Z3168" s="568">
        <v>12.5</v>
      </c>
      <c r="AA3168" s="568">
        <v>12.5</v>
      </c>
      <c r="AB3168" s="568">
        <v>12.5</v>
      </c>
      <c r="AC3168" s="567" t="s">
        <v>1729</v>
      </c>
      <c r="AD3168" s="568">
        <v>12.5</v>
      </c>
      <c r="AE3168" s="568">
        <v>12.5</v>
      </c>
      <c r="AF3168" s="568">
        <v>12.23</v>
      </c>
      <c r="AG3168" s="568" t="s">
        <v>1646</v>
      </c>
      <c r="AH3168" s="567" t="s">
        <v>1731</v>
      </c>
      <c r="AI3168" s="567" t="s">
        <v>1956</v>
      </c>
      <c r="AJ3168" s="568">
        <v>11</v>
      </c>
      <c r="AK3168" s="568">
        <v>12.5</v>
      </c>
      <c r="AL3168" s="568">
        <v>12.5</v>
      </c>
      <c r="AM3168" s="568">
        <v>7</v>
      </c>
      <c r="AN3168" s="568" t="s">
        <v>1664</v>
      </c>
      <c r="AO3168" s="568" t="s">
        <v>1964</v>
      </c>
    </row>
    <row r="3169" spans="1:41" ht="15" customHeight="1">
      <c r="A3169" s="514" t="s">
        <v>828</v>
      </c>
      <c r="B3169" s="512" t="s">
        <v>1685</v>
      </c>
      <c r="C3169" s="576" t="s">
        <v>1664</v>
      </c>
      <c r="D3169" s="593" t="s">
        <v>1938</v>
      </c>
      <c r="E3169" s="568">
        <v>12.5</v>
      </c>
      <c r="F3169" s="547" t="s">
        <v>76</v>
      </c>
      <c r="G3169" s="568" t="s">
        <v>1549</v>
      </c>
      <c r="H3169" s="568" t="s">
        <v>1646</v>
      </c>
      <c r="I3169" s="568" t="s">
        <v>1647</v>
      </c>
      <c r="J3169" s="568">
        <v>12.5</v>
      </c>
      <c r="K3169" s="568" t="s">
        <v>1945</v>
      </c>
      <c r="L3169" s="568">
        <v>12.5</v>
      </c>
      <c r="M3169" s="568">
        <v>12.5</v>
      </c>
      <c r="N3169" s="568" t="s">
        <v>76</v>
      </c>
      <c r="O3169" s="568">
        <v>12.5</v>
      </c>
      <c r="P3169" s="568">
        <v>12.5</v>
      </c>
      <c r="Q3169" s="568">
        <v>12.43</v>
      </c>
      <c r="R3169" s="547">
        <v>7.75</v>
      </c>
      <c r="S3169" s="547">
        <v>11</v>
      </c>
      <c r="T3169" s="547" t="s">
        <v>1647</v>
      </c>
      <c r="U3169" s="547" t="s">
        <v>76</v>
      </c>
      <c r="V3169" s="547">
        <v>12</v>
      </c>
      <c r="W3169" s="547">
        <v>12.5</v>
      </c>
      <c r="X3169" s="547">
        <v>11</v>
      </c>
      <c r="Y3169" s="546" t="s">
        <v>1858</v>
      </c>
      <c r="Z3169" s="568">
        <v>12.5</v>
      </c>
      <c r="AA3169" s="567" t="s">
        <v>76</v>
      </c>
      <c r="AB3169" s="568">
        <v>12.5</v>
      </c>
      <c r="AC3169" s="567" t="s">
        <v>1342</v>
      </c>
      <c r="AD3169" s="568" t="s">
        <v>1951</v>
      </c>
      <c r="AE3169" s="568" t="s">
        <v>76</v>
      </c>
      <c r="AF3169" s="568">
        <v>12.16</v>
      </c>
      <c r="AG3169" s="568" t="s">
        <v>76</v>
      </c>
      <c r="AH3169" s="567" t="s">
        <v>1493</v>
      </c>
      <c r="AI3169" s="567" t="s">
        <v>1957</v>
      </c>
      <c r="AJ3169" s="568">
        <v>11</v>
      </c>
      <c r="AK3169" s="568">
        <v>12.5</v>
      </c>
      <c r="AL3169" s="568">
        <v>12.5</v>
      </c>
      <c r="AM3169" s="568">
        <v>5.5</v>
      </c>
      <c r="AN3169" s="568">
        <v>10.5</v>
      </c>
      <c r="AO3169" s="568" t="s">
        <v>1965</v>
      </c>
    </row>
    <row r="3170" spans="1:41" ht="15" customHeight="1">
      <c r="A3170" s="514" t="s">
        <v>854</v>
      </c>
      <c r="B3170" s="512" t="s">
        <v>1686</v>
      </c>
      <c r="C3170" s="576" t="s">
        <v>76</v>
      </c>
      <c r="D3170" s="577" t="s">
        <v>76</v>
      </c>
      <c r="E3170" s="568" t="s">
        <v>76</v>
      </c>
      <c r="F3170" s="568" t="s">
        <v>76</v>
      </c>
      <c r="G3170" s="568">
        <v>15</v>
      </c>
      <c r="H3170" s="568" t="s">
        <v>1646</v>
      </c>
      <c r="I3170" s="568" t="s">
        <v>1854</v>
      </c>
      <c r="J3170" s="568">
        <v>12</v>
      </c>
      <c r="K3170" s="568" t="s">
        <v>1946</v>
      </c>
      <c r="L3170" s="568">
        <v>12.5</v>
      </c>
      <c r="M3170" s="568" t="s">
        <v>76</v>
      </c>
      <c r="N3170" s="568" t="s">
        <v>76</v>
      </c>
      <c r="O3170" s="568">
        <v>12.5</v>
      </c>
      <c r="P3170" s="568" t="s">
        <v>76</v>
      </c>
      <c r="Q3170" s="568" t="s">
        <v>76</v>
      </c>
      <c r="R3170" s="547">
        <v>7.75</v>
      </c>
      <c r="S3170" s="547" t="s">
        <v>76</v>
      </c>
      <c r="T3170" s="547" t="s">
        <v>1646</v>
      </c>
      <c r="U3170" s="547" t="s">
        <v>76</v>
      </c>
      <c r="V3170" s="547">
        <v>12</v>
      </c>
      <c r="W3170" s="547">
        <v>12.5</v>
      </c>
      <c r="X3170" s="547">
        <v>11</v>
      </c>
      <c r="Y3170" s="547" t="s">
        <v>1859</v>
      </c>
      <c r="Z3170" s="568">
        <v>12.5</v>
      </c>
      <c r="AA3170" s="567" t="s">
        <v>76</v>
      </c>
      <c r="AB3170" s="568">
        <v>12.5</v>
      </c>
      <c r="AC3170" s="567" t="s">
        <v>1342</v>
      </c>
      <c r="AD3170" s="568">
        <v>12.25</v>
      </c>
      <c r="AE3170" s="568" t="s">
        <v>76</v>
      </c>
      <c r="AF3170" s="568">
        <v>11.41</v>
      </c>
      <c r="AG3170" s="568" t="s">
        <v>76</v>
      </c>
      <c r="AH3170" s="567" t="s">
        <v>1912</v>
      </c>
      <c r="AI3170" s="567" t="s">
        <v>1958</v>
      </c>
      <c r="AJ3170" s="568">
        <v>11</v>
      </c>
      <c r="AK3170" s="568">
        <v>12.5</v>
      </c>
      <c r="AL3170" s="568">
        <v>12.5</v>
      </c>
      <c r="AM3170" s="568" t="s">
        <v>76</v>
      </c>
      <c r="AN3170" s="568">
        <v>10.5</v>
      </c>
      <c r="AO3170" s="568" t="s">
        <v>1966</v>
      </c>
    </row>
    <row r="3171" spans="1:41" ht="15" customHeight="1">
      <c r="A3171" s="2639" t="s">
        <v>388</v>
      </c>
      <c r="B3171" s="2639"/>
      <c r="C3171" s="568"/>
      <c r="D3171" s="568"/>
      <c r="E3171" s="568"/>
      <c r="F3171" s="568"/>
      <c r="G3171" s="568"/>
      <c r="H3171" s="568"/>
      <c r="I3171" s="568"/>
      <c r="J3171" s="568"/>
      <c r="K3171" s="568"/>
      <c r="L3171" s="568"/>
      <c r="M3171" s="568"/>
      <c r="N3171" s="568"/>
      <c r="O3171" s="567" t="s">
        <v>311</v>
      </c>
      <c r="P3171" s="568"/>
      <c r="Q3171" s="567"/>
      <c r="R3171" s="547"/>
      <c r="S3171" s="547"/>
      <c r="T3171" s="547"/>
      <c r="U3171" s="547"/>
      <c r="V3171" s="547"/>
      <c r="W3171" s="547"/>
      <c r="X3171" s="546"/>
      <c r="Y3171" s="547"/>
      <c r="Z3171" s="567"/>
      <c r="AA3171" s="567"/>
      <c r="AB3171" s="568"/>
      <c r="AC3171" s="567"/>
      <c r="AD3171" s="568"/>
      <c r="AE3171" s="568"/>
      <c r="AF3171" s="568"/>
      <c r="AG3171" s="568"/>
      <c r="AH3171" s="567"/>
      <c r="AI3171" s="567"/>
      <c r="AJ3171" s="567"/>
      <c r="AK3171" s="567"/>
      <c r="AL3171" s="567"/>
      <c r="AM3171" s="567"/>
      <c r="AN3171" s="568"/>
      <c r="AO3171" s="568"/>
    </row>
    <row r="3172" spans="1:41" ht="15" customHeight="1">
      <c r="A3172" s="2639" t="s">
        <v>389</v>
      </c>
      <c r="B3172" s="2639"/>
      <c r="C3172" s="568"/>
      <c r="D3172" s="568"/>
      <c r="E3172" s="568"/>
      <c r="F3172" s="568"/>
      <c r="G3172" s="568"/>
      <c r="H3172" s="568"/>
      <c r="I3172" s="568"/>
      <c r="J3172" s="568"/>
      <c r="K3172" s="568"/>
      <c r="L3172" s="568"/>
      <c r="M3172" s="568"/>
      <c r="N3172" s="568"/>
      <c r="O3172" s="567"/>
      <c r="P3172" s="568"/>
      <c r="Q3172" s="567"/>
      <c r="R3172" s="547"/>
      <c r="S3172" s="547"/>
      <c r="T3172" s="547"/>
      <c r="U3172" s="547"/>
      <c r="V3172" s="547"/>
      <c r="W3172" s="547"/>
      <c r="X3172" s="546"/>
      <c r="Y3172" s="547"/>
      <c r="Z3172" s="567"/>
      <c r="AA3172" s="567"/>
      <c r="AB3172" s="568"/>
      <c r="AC3172" s="567"/>
      <c r="AD3172" s="568"/>
      <c r="AE3172" s="568"/>
      <c r="AF3172" s="568"/>
      <c r="AG3172" s="568"/>
      <c r="AH3172" s="567"/>
      <c r="AI3172" s="567"/>
      <c r="AJ3172" s="567"/>
      <c r="AK3172" s="567"/>
      <c r="AL3172" s="567"/>
      <c r="AM3172" s="567"/>
      <c r="AN3172" s="568"/>
      <c r="AO3172" s="568"/>
    </row>
    <row r="3173" spans="1:41" ht="15" customHeight="1">
      <c r="A3173" s="563"/>
      <c r="B3173" s="564" t="s">
        <v>390</v>
      </c>
      <c r="C3173" s="568" t="s">
        <v>1865</v>
      </c>
      <c r="D3173" s="568">
        <v>8</v>
      </c>
      <c r="E3173" s="568" t="s">
        <v>1855</v>
      </c>
      <c r="F3173" s="568" t="s">
        <v>1865</v>
      </c>
      <c r="G3173" s="547">
        <v>13</v>
      </c>
      <c r="H3173" s="568">
        <v>11.5</v>
      </c>
      <c r="I3173" s="568">
        <v>10</v>
      </c>
      <c r="J3173" s="568" t="s">
        <v>1749</v>
      </c>
      <c r="K3173" s="568" t="s">
        <v>1549</v>
      </c>
      <c r="L3173" s="568">
        <v>13</v>
      </c>
      <c r="M3173" s="568">
        <v>13</v>
      </c>
      <c r="N3173" s="568">
        <v>13</v>
      </c>
      <c r="O3173" s="568">
        <v>13</v>
      </c>
      <c r="P3173" s="568">
        <v>13</v>
      </c>
      <c r="Q3173" s="568">
        <v>13</v>
      </c>
      <c r="R3173" s="547" t="s">
        <v>1924</v>
      </c>
      <c r="S3173" s="547">
        <v>13</v>
      </c>
      <c r="T3173" s="547">
        <v>13</v>
      </c>
      <c r="U3173" s="547">
        <v>13</v>
      </c>
      <c r="V3173" s="547" t="s">
        <v>1549</v>
      </c>
      <c r="W3173" s="547" t="s">
        <v>1549</v>
      </c>
      <c r="X3173" s="547">
        <v>11</v>
      </c>
      <c r="Y3173" s="547" t="s">
        <v>1886</v>
      </c>
      <c r="Z3173" s="568" t="s">
        <v>1549</v>
      </c>
      <c r="AA3173" s="568">
        <v>13</v>
      </c>
      <c r="AB3173" s="568" t="s">
        <v>1549</v>
      </c>
      <c r="AC3173" s="568" t="s">
        <v>1549</v>
      </c>
      <c r="AD3173" s="568" t="s">
        <v>1894</v>
      </c>
      <c r="AE3173" s="568">
        <v>13</v>
      </c>
      <c r="AF3173" s="568" t="s">
        <v>1900</v>
      </c>
      <c r="AG3173" s="568">
        <v>13</v>
      </c>
      <c r="AH3173" s="568">
        <v>13</v>
      </c>
      <c r="AI3173" s="568" t="s">
        <v>1926</v>
      </c>
      <c r="AJ3173" s="568" t="s">
        <v>1549</v>
      </c>
      <c r="AK3173" s="568" t="s">
        <v>1749</v>
      </c>
      <c r="AL3173" s="568">
        <v>13</v>
      </c>
      <c r="AM3173" s="568" t="s">
        <v>1845</v>
      </c>
      <c r="AN3173" s="568">
        <v>10</v>
      </c>
      <c r="AO3173" s="568">
        <v>13</v>
      </c>
    </row>
    <row r="3174" spans="1:41" ht="15" customHeight="1">
      <c r="A3174" s="563"/>
      <c r="B3174" s="564" t="s">
        <v>391</v>
      </c>
      <c r="C3174" s="568" t="s">
        <v>76</v>
      </c>
      <c r="D3174" s="568" t="s">
        <v>76</v>
      </c>
      <c r="E3174" s="568" t="s">
        <v>76</v>
      </c>
      <c r="F3174" s="568" t="s">
        <v>76</v>
      </c>
      <c r="G3174" s="568" t="s">
        <v>76</v>
      </c>
      <c r="H3174" s="568"/>
      <c r="I3174" s="568" t="s">
        <v>76</v>
      </c>
      <c r="J3174" s="568" t="s">
        <v>76</v>
      </c>
      <c r="K3174" s="568" t="s">
        <v>76</v>
      </c>
      <c r="L3174" s="568" t="s">
        <v>76</v>
      </c>
      <c r="M3174" s="568" t="s">
        <v>76</v>
      </c>
      <c r="N3174" s="568" t="s">
        <v>76</v>
      </c>
      <c r="O3174" s="567" t="s">
        <v>76</v>
      </c>
      <c r="P3174" s="568" t="s">
        <v>76</v>
      </c>
      <c r="Q3174" s="568" t="s">
        <v>76</v>
      </c>
      <c r="R3174" s="547"/>
      <c r="S3174" s="547" t="s">
        <v>76</v>
      </c>
      <c r="T3174" s="547" t="s">
        <v>76</v>
      </c>
      <c r="U3174" s="547" t="s">
        <v>76</v>
      </c>
      <c r="V3174" s="547" t="s">
        <v>76</v>
      </c>
      <c r="W3174" s="547" t="s">
        <v>76</v>
      </c>
      <c r="X3174" s="547">
        <v>13</v>
      </c>
      <c r="Y3174" s="547" t="s">
        <v>76</v>
      </c>
      <c r="Z3174" s="568" t="s">
        <v>76</v>
      </c>
      <c r="AA3174" s="568"/>
      <c r="AB3174" s="568" t="s">
        <v>76</v>
      </c>
      <c r="AC3174" s="568" t="s">
        <v>76</v>
      </c>
      <c r="AD3174" s="568" t="s">
        <v>76</v>
      </c>
      <c r="AE3174" s="568" t="s">
        <v>76</v>
      </c>
      <c r="AF3174" s="568" t="s">
        <v>76</v>
      </c>
      <c r="AG3174" s="568" t="s">
        <v>76</v>
      </c>
      <c r="AH3174" s="568" t="s">
        <v>76</v>
      </c>
      <c r="AI3174" s="568" t="s">
        <v>76</v>
      </c>
      <c r="AJ3174" s="568" t="s">
        <v>76</v>
      </c>
      <c r="AK3174" s="567" t="s">
        <v>76</v>
      </c>
      <c r="AL3174" s="568" t="s">
        <v>76</v>
      </c>
      <c r="AM3174" s="568"/>
      <c r="AN3174" s="568" t="s">
        <v>76</v>
      </c>
      <c r="AO3174" s="568">
        <v>13</v>
      </c>
    </row>
    <row r="3175" spans="1:41" ht="15" customHeight="1">
      <c r="A3175" s="2639" t="s">
        <v>400</v>
      </c>
      <c r="B3175" s="2639"/>
      <c r="C3175" s="568"/>
      <c r="D3175" s="568"/>
      <c r="E3175" s="568"/>
      <c r="F3175" s="568"/>
      <c r="G3175" s="568"/>
      <c r="H3175" s="568"/>
      <c r="I3175" s="568"/>
      <c r="J3175" s="568"/>
      <c r="K3175" s="568"/>
      <c r="L3175" s="568"/>
      <c r="M3175" s="568"/>
      <c r="N3175" s="568"/>
      <c r="O3175" s="567"/>
      <c r="P3175" s="568"/>
      <c r="Q3175" s="567"/>
      <c r="R3175" s="547"/>
      <c r="S3175" s="547"/>
      <c r="T3175" s="547"/>
      <c r="U3175" s="547"/>
      <c r="V3175" s="547"/>
      <c r="W3175" s="547"/>
      <c r="X3175" s="547"/>
      <c r="Y3175" s="547"/>
      <c r="Z3175" s="567"/>
      <c r="AA3175" s="567"/>
      <c r="AB3175" s="568"/>
      <c r="AC3175" s="568"/>
      <c r="AD3175" s="568"/>
      <c r="AE3175" s="568"/>
      <c r="AF3175" s="568"/>
      <c r="AG3175" s="568"/>
      <c r="AH3175" s="567"/>
      <c r="AI3175" s="568"/>
      <c r="AJ3175" s="568"/>
      <c r="AK3175" s="567"/>
      <c r="AL3175" s="568"/>
      <c r="AM3175" s="568"/>
      <c r="AN3175" s="568"/>
      <c r="AO3175" s="568"/>
    </row>
    <row r="3176" spans="1:41" ht="15" customHeight="1">
      <c r="B3176" s="564" t="s">
        <v>390</v>
      </c>
      <c r="C3176" s="568" t="s">
        <v>1538</v>
      </c>
      <c r="D3176" s="568" t="s">
        <v>76</v>
      </c>
      <c r="E3176" s="568">
        <v>15</v>
      </c>
      <c r="F3176" s="568">
        <v>15</v>
      </c>
      <c r="G3176" s="568" t="s">
        <v>76</v>
      </c>
      <c r="H3176" s="568">
        <v>12.5</v>
      </c>
      <c r="I3176" s="568">
        <v>15</v>
      </c>
      <c r="J3176" s="568" t="s">
        <v>1343</v>
      </c>
      <c r="K3176" s="568" t="s">
        <v>1842</v>
      </c>
      <c r="L3176" s="568" t="s">
        <v>1875</v>
      </c>
      <c r="M3176" s="568" t="s">
        <v>1875</v>
      </c>
      <c r="N3176" s="568">
        <v>15.5</v>
      </c>
      <c r="O3176" s="568">
        <v>15.5</v>
      </c>
      <c r="P3176" s="568" t="s">
        <v>1878</v>
      </c>
      <c r="Q3176" s="568" t="s">
        <v>1875</v>
      </c>
      <c r="R3176" s="547" t="s">
        <v>1876</v>
      </c>
      <c r="S3176" s="547">
        <v>15.5</v>
      </c>
      <c r="T3176" s="547">
        <v>15.5</v>
      </c>
      <c r="U3176" s="547" t="s">
        <v>76</v>
      </c>
      <c r="V3176" s="547" t="s">
        <v>1876</v>
      </c>
      <c r="W3176" s="547" t="s">
        <v>1882</v>
      </c>
      <c r="X3176" s="547">
        <v>15.5</v>
      </c>
      <c r="Y3176" s="547" t="s">
        <v>1876</v>
      </c>
      <c r="Z3176" s="568" t="s">
        <v>1875</v>
      </c>
      <c r="AA3176" s="568" t="s">
        <v>1847</v>
      </c>
      <c r="AB3176" s="568" t="s">
        <v>1875</v>
      </c>
      <c r="AC3176" s="568" t="s">
        <v>1876</v>
      </c>
      <c r="AD3176" s="568" t="s">
        <v>1895</v>
      </c>
      <c r="AE3176" s="568" t="s">
        <v>1875</v>
      </c>
      <c r="AF3176" s="568" t="s">
        <v>1901</v>
      </c>
      <c r="AG3176" s="568">
        <v>15.5</v>
      </c>
      <c r="AH3176" s="568" t="s">
        <v>1875</v>
      </c>
      <c r="AI3176" s="568" t="s">
        <v>1927</v>
      </c>
      <c r="AJ3176" s="568" t="s">
        <v>1875</v>
      </c>
      <c r="AK3176" s="568" t="s">
        <v>1881</v>
      </c>
      <c r="AL3176" s="568" t="s">
        <v>1906</v>
      </c>
      <c r="AM3176" s="568" t="s">
        <v>1875</v>
      </c>
      <c r="AN3176" s="568" t="s">
        <v>1669</v>
      </c>
      <c r="AO3176" s="568">
        <v>11.5</v>
      </c>
    </row>
    <row r="3177" spans="1:41" ht="15" customHeight="1">
      <c r="B3177" s="564" t="s">
        <v>391</v>
      </c>
      <c r="C3177" s="568" t="s">
        <v>76</v>
      </c>
      <c r="D3177" s="568" t="s">
        <v>76</v>
      </c>
      <c r="E3177" s="568" t="s">
        <v>76</v>
      </c>
      <c r="F3177" s="568" t="s">
        <v>76</v>
      </c>
      <c r="G3177" s="568" t="s">
        <v>1861</v>
      </c>
      <c r="H3177" s="568" t="s">
        <v>76</v>
      </c>
      <c r="I3177" s="568" t="s">
        <v>76</v>
      </c>
      <c r="J3177" s="568" t="s">
        <v>76</v>
      </c>
      <c r="K3177" s="568" t="s">
        <v>76</v>
      </c>
      <c r="L3177" s="568" t="s">
        <v>76</v>
      </c>
      <c r="M3177" s="568" t="s">
        <v>76</v>
      </c>
      <c r="N3177" s="568" t="s">
        <v>76</v>
      </c>
      <c r="O3177" s="568" t="s">
        <v>76</v>
      </c>
      <c r="P3177" s="567" t="s">
        <v>76</v>
      </c>
      <c r="Q3177" s="567" t="s">
        <v>76</v>
      </c>
      <c r="R3177" s="547"/>
      <c r="S3177" s="547" t="s">
        <v>76</v>
      </c>
      <c r="T3177" s="547" t="s">
        <v>76</v>
      </c>
      <c r="U3177" s="547" t="s">
        <v>1875</v>
      </c>
      <c r="V3177" s="547" t="s">
        <v>76</v>
      </c>
      <c r="W3177" s="547" t="s">
        <v>76</v>
      </c>
      <c r="X3177" s="547" t="s">
        <v>76</v>
      </c>
      <c r="Y3177" s="547" t="s">
        <v>76</v>
      </c>
      <c r="Z3177" s="568" t="s">
        <v>76</v>
      </c>
      <c r="AA3177" s="568" t="s">
        <v>76</v>
      </c>
      <c r="AB3177" s="568" t="s">
        <v>76</v>
      </c>
      <c r="AC3177" s="568" t="s">
        <v>76</v>
      </c>
      <c r="AD3177" s="568" t="s">
        <v>76</v>
      </c>
      <c r="AE3177" s="568" t="s">
        <v>76</v>
      </c>
      <c r="AF3177" s="568" t="s">
        <v>76</v>
      </c>
      <c r="AG3177" s="568"/>
      <c r="AH3177" s="568" t="s">
        <v>76</v>
      </c>
      <c r="AI3177" s="568" t="s">
        <v>1928</v>
      </c>
      <c r="AJ3177" s="568" t="s">
        <v>76</v>
      </c>
      <c r="AK3177" s="567" t="s">
        <v>76</v>
      </c>
      <c r="AL3177" s="568" t="s">
        <v>76</v>
      </c>
      <c r="AM3177" s="568"/>
      <c r="AN3177" s="568" t="s">
        <v>76</v>
      </c>
      <c r="AO3177" s="568">
        <v>14</v>
      </c>
    </row>
    <row r="3178" spans="1:41" ht="15" customHeight="1">
      <c r="A3178" s="2639" t="s">
        <v>47</v>
      </c>
      <c r="B3178" s="2639"/>
      <c r="C3178" s="568"/>
      <c r="D3178" s="568"/>
      <c r="E3178" s="568"/>
      <c r="F3178" s="568"/>
      <c r="G3178" s="568"/>
      <c r="H3178" s="568"/>
      <c r="I3178" s="568"/>
      <c r="J3178" s="568"/>
      <c r="K3178" s="568"/>
      <c r="L3178" s="568"/>
      <c r="M3178" s="568"/>
      <c r="N3178" s="568"/>
      <c r="O3178" s="568"/>
      <c r="P3178" s="567"/>
      <c r="Q3178" s="567"/>
      <c r="R3178" s="547" t="s">
        <v>1285</v>
      </c>
      <c r="S3178" s="547"/>
      <c r="T3178" s="547"/>
      <c r="U3178" s="547"/>
      <c r="V3178" s="547"/>
      <c r="W3178" s="547"/>
      <c r="X3178" s="547"/>
      <c r="Y3178" s="547"/>
      <c r="Z3178" s="568"/>
      <c r="AA3178" s="568"/>
      <c r="AB3178" s="568"/>
      <c r="AC3178" s="568"/>
      <c r="AD3178" s="568"/>
      <c r="AE3178" s="568"/>
      <c r="AF3178" s="568"/>
      <c r="AG3178" s="568"/>
      <c r="AH3178" s="568"/>
      <c r="AI3178" s="568"/>
      <c r="AJ3178" s="568"/>
      <c r="AK3178" s="567"/>
      <c r="AL3178" s="568"/>
      <c r="AM3178" s="568"/>
      <c r="AN3178" s="568"/>
      <c r="AO3178" s="568"/>
    </row>
    <row r="3179" spans="1:41" ht="15" customHeight="1">
      <c r="B3179" s="564" t="s">
        <v>390</v>
      </c>
      <c r="C3179" s="568" t="s">
        <v>1861</v>
      </c>
      <c r="D3179" s="547" t="s">
        <v>76</v>
      </c>
      <c r="E3179" s="547" t="s">
        <v>1863</v>
      </c>
      <c r="F3179" s="568">
        <v>15</v>
      </c>
      <c r="G3179" s="547" t="s">
        <v>76</v>
      </c>
      <c r="H3179" s="568">
        <v>13</v>
      </c>
      <c r="I3179" s="568">
        <v>15</v>
      </c>
      <c r="J3179" s="568" t="s">
        <v>1538</v>
      </c>
      <c r="K3179" s="568" t="s">
        <v>1870</v>
      </c>
      <c r="L3179" s="568" t="s">
        <v>1875</v>
      </c>
      <c r="M3179" s="568" t="s">
        <v>1876</v>
      </c>
      <c r="N3179" s="568">
        <v>17</v>
      </c>
      <c r="O3179" s="568">
        <v>15.5</v>
      </c>
      <c r="P3179" s="568" t="s">
        <v>1878</v>
      </c>
      <c r="Q3179" s="570" t="s">
        <v>1875</v>
      </c>
      <c r="R3179" s="547" t="s">
        <v>1867</v>
      </c>
      <c r="S3179" s="547">
        <v>15.5</v>
      </c>
      <c r="T3179" s="547" t="s">
        <v>1648</v>
      </c>
      <c r="U3179" s="547" t="s">
        <v>1842</v>
      </c>
      <c r="V3179" s="547" t="s">
        <v>1872</v>
      </c>
      <c r="W3179" s="547" t="s">
        <v>1871</v>
      </c>
      <c r="X3179" s="547" t="s">
        <v>1868</v>
      </c>
      <c r="Y3179" s="547" t="s">
        <v>1876</v>
      </c>
      <c r="Z3179" s="568" t="s">
        <v>1876</v>
      </c>
      <c r="AA3179" s="568" t="s">
        <v>1862</v>
      </c>
      <c r="AB3179" s="568" t="s">
        <v>1875</v>
      </c>
      <c r="AC3179" s="568" t="s">
        <v>1874</v>
      </c>
      <c r="AD3179" s="568" t="s">
        <v>1896</v>
      </c>
      <c r="AE3179" s="568" t="s">
        <v>1875</v>
      </c>
      <c r="AF3179" s="568" t="s">
        <v>1901</v>
      </c>
      <c r="AG3179" s="568" t="s">
        <v>1872</v>
      </c>
      <c r="AH3179" s="568" t="s">
        <v>1882</v>
      </c>
      <c r="AI3179" s="568" t="s">
        <v>1874</v>
      </c>
      <c r="AJ3179" s="568" t="s">
        <v>1876</v>
      </c>
      <c r="AK3179" s="568" t="s">
        <v>1667</v>
      </c>
      <c r="AL3179" s="568" t="s">
        <v>1909</v>
      </c>
      <c r="AM3179" s="568" t="s">
        <v>76</v>
      </c>
      <c r="AN3179" s="568" t="s">
        <v>1550</v>
      </c>
      <c r="AO3179" s="568">
        <v>13</v>
      </c>
    </row>
    <row r="3180" spans="1:41" ht="15" customHeight="1">
      <c r="B3180" s="564" t="s">
        <v>391</v>
      </c>
      <c r="C3180" s="568" t="s">
        <v>76</v>
      </c>
      <c r="D3180" s="568" t="s">
        <v>76</v>
      </c>
      <c r="E3180" s="568" t="s">
        <v>76</v>
      </c>
      <c r="F3180" s="568" t="s">
        <v>76</v>
      </c>
      <c r="G3180" s="568">
        <v>15.5</v>
      </c>
      <c r="H3180" s="568" t="s">
        <v>76</v>
      </c>
      <c r="I3180" s="568" t="s">
        <v>76</v>
      </c>
      <c r="J3180" s="568" t="s">
        <v>76</v>
      </c>
      <c r="K3180" s="568" t="s">
        <v>76</v>
      </c>
      <c r="L3180" s="568" t="s">
        <v>76</v>
      </c>
      <c r="M3180" s="568" t="s">
        <v>76</v>
      </c>
      <c r="N3180" s="568" t="s">
        <v>76</v>
      </c>
      <c r="O3180" s="568" t="s">
        <v>76</v>
      </c>
      <c r="P3180" s="567" t="s">
        <v>76</v>
      </c>
      <c r="Q3180" s="567" t="s">
        <v>76</v>
      </c>
      <c r="R3180" s="547" t="s">
        <v>76</v>
      </c>
      <c r="S3180" s="547" t="s">
        <v>76</v>
      </c>
      <c r="T3180" s="547" t="s">
        <v>76</v>
      </c>
      <c r="U3180" s="547" t="s">
        <v>76</v>
      </c>
      <c r="V3180" s="547" t="s">
        <v>76</v>
      </c>
      <c r="W3180" s="547" t="s">
        <v>76</v>
      </c>
      <c r="X3180" s="547" t="s">
        <v>76</v>
      </c>
      <c r="Y3180" s="547" t="s">
        <v>76</v>
      </c>
      <c r="Z3180" s="568" t="s">
        <v>76</v>
      </c>
      <c r="AA3180" s="568" t="s">
        <v>76</v>
      </c>
      <c r="AB3180" s="568" t="s">
        <v>76</v>
      </c>
      <c r="AC3180" s="568" t="s">
        <v>1890</v>
      </c>
      <c r="AD3180" s="568" t="s">
        <v>76</v>
      </c>
      <c r="AE3180" s="568" t="s">
        <v>76</v>
      </c>
      <c r="AF3180" s="568" t="s">
        <v>76</v>
      </c>
      <c r="AG3180" s="568" t="s">
        <v>76</v>
      </c>
      <c r="AH3180" s="568" t="s">
        <v>76</v>
      </c>
      <c r="AI3180" s="568" t="s">
        <v>76</v>
      </c>
      <c r="AJ3180" s="568" t="s">
        <v>76</v>
      </c>
      <c r="AK3180" s="567" t="s">
        <v>76</v>
      </c>
      <c r="AL3180" s="568" t="s">
        <v>76</v>
      </c>
      <c r="AM3180" s="568" t="s">
        <v>76</v>
      </c>
      <c r="AN3180" s="568" t="s">
        <v>76</v>
      </c>
      <c r="AO3180" s="568">
        <v>16</v>
      </c>
    </row>
    <row r="3181" spans="1:41" ht="15" customHeight="1">
      <c r="A3181" s="2639" t="s">
        <v>407</v>
      </c>
      <c r="B3181" s="2639"/>
      <c r="C3181" s="568"/>
      <c r="D3181" s="568"/>
      <c r="E3181" s="568"/>
      <c r="F3181" s="568"/>
      <c r="G3181" s="568"/>
      <c r="H3181" s="568"/>
      <c r="I3181" s="568"/>
      <c r="J3181" s="568"/>
      <c r="K3181" s="568"/>
      <c r="L3181" s="568"/>
      <c r="M3181" s="568"/>
      <c r="N3181" s="568"/>
      <c r="O3181" s="568"/>
      <c r="P3181" s="567"/>
      <c r="Q3181" s="567"/>
      <c r="R3181" s="547"/>
      <c r="S3181" s="547"/>
      <c r="T3181" s="547"/>
      <c r="U3181" s="547"/>
      <c r="V3181" s="547"/>
      <c r="W3181" s="547"/>
      <c r="X3181" s="547"/>
      <c r="Y3181" s="547"/>
      <c r="Z3181" s="567"/>
      <c r="AA3181" s="567"/>
      <c r="AB3181" s="568"/>
      <c r="AC3181" s="571"/>
      <c r="AD3181" s="568"/>
      <c r="AE3181" s="568"/>
      <c r="AF3181" s="568"/>
      <c r="AG3181" s="568"/>
      <c r="AH3181" s="568"/>
      <c r="AI3181" s="568"/>
      <c r="AJ3181" s="568"/>
      <c r="AK3181" s="567"/>
      <c r="AL3181" s="568"/>
      <c r="AM3181" s="568"/>
      <c r="AN3181" s="568"/>
      <c r="AO3181" s="568"/>
    </row>
    <row r="3182" spans="1:41" s="581" customFormat="1" ht="15" customHeight="1">
      <c r="A3182" s="565" t="s">
        <v>856</v>
      </c>
      <c r="B3182" s="580" t="s">
        <v>1258</v>
      </c>
      <c r="C3182" s="547"/>
      <c r="D3182" s="547"/>
      <c r="E3182" s="547"/>
      <c r="F3182" s="547"/>
      <c r="G3182" s="547"/>
      <c r="H3182" s="547"/>
      <c r="I3182" s="547"/>
      <c r="J3182" s="547"/>
      <c r="K3182" s="547"/>
      <c r="L3182" s="547"/>
      <c r="M3182" s="547"/>
      <c r="N3182" s="547"/>
      <c r="O3182" s="547"/>
      <c r="P3182" s="546"/>
      <c r="Q3182" s="546"/>
      <c r="R3182" s="547"/>
      <c r="S3182" s="547"/>
      <c r="T3182" s="547"/>
      <c r="U3182" s="547"/>
      <c r="V3182" s="547"/>
      <c r="W3182" s="547"/>
      <c r="X3182" s="547"/>
      <c r="Y3182" s="547"/>
      <c r="Z3182" s="546"/>
      <c r="AA3182" s="546"/>
      <c r="AB3182" s="547"/>
      <c r="AC3182" s="547"/>
      <c r="AD3182" s="547"/>
      <c r="AE3182" s="547"/>
      <c r="AF3182" s="547"/>
      <c r="AG3182" s="547"/>
      <c r="AH3182" s="547"/>
      <c r="AI3182" s="547"/>
      <c r="AJ3182" s="547"/>
      <c r="AK3182" s="546"/>
      <c r="AL3182" s="547"/>
      <c r="AM3182" s="547"/>
      <c r="AN3182" s="547"/>
      <c r="AO3182" s="547"/>
    </row>
    <row r="3183" spans="1:41" ht="15" customHeight="1">
      <c r="A3183" s="565"/>
      <c r="B3183" s="564" t="s">
        <v>401</v>
      </c>
      <c r="C3183" s="547" t="s">
        <v>1840</v>
      </c>
      <c r="D3183" s="568">
        <v>14.75</v>
      </c>
      <c r="E3183" s="547">
        <v>15.5</v>
      </c>
      <c r="F3183" s="568">
        <v>16</v>
      </c>
      <c r="G3183" s="568" t="s">
        <v>76</v>
      </c>
      <c r="H3183" s="568">
        <v>13.5</v>
      </c>
      <c r="I3183" s="568">
        <v>16</v>
      </c>
      <c r="J3183" s="568" t="s">
        <v>1668</v>
      </c>
      <c r="K3183" s="568" t="s">
        <v>1842</v>
      </c>
      <c r="L3183" s="568" t="s">
        <v>1876</v>
      </c>
      <c r="M3183" s="568" t="s">
        <v>1875</v>
      </c>
      <c r="N3183" s="568">
        <v>15.5</v>
      </c>
      <c r="O3183" s="568">
        <v>15.5</v>
      </c>
      <c r="P3183" s="568" t="s">
        <v>1878</v>
      </c>
      <c r="Q3183" s="568" t="s">
        <v>1881</v>
      </c>
      <c r="R3183" s="547" t="s">
        <v>1876</v>
      </c>
      <c r="S3183" s="547">
        <v>15.5</v>
      </c>
      <c r="T3183" s="547">
        <v>15.5</v>
      </c>
      <c r="U3183" s="547" t="s">
        <v>1875</v>
      </c>
      <c r="V3183" s="547" t="s">
        <v>1876</v>
      </c>
      <c r="W3183" s="547" t="s">
        <v>1882</v>
      </c>
      <c r="X3183" s="547">
        <v>15.5</v>
      </c>
      <c r="Y3183" s="547" t="s">
        <v>1876</v>
      </c>
      <c r="Z3183" s="568" t="s">
        <v>1875</v>
      </c>
      <c r="AA3183" s="579" t="s">
        <v>1668</v>
      </c>
      <c r="AB3183" s="568" t="s">
        <v>1875</v>
      </c>
      <c r="AC3183" s="568" t="s">
        <v>1876</v>
      </c>
      <c r="AD3183" s="568" t="s">
        <v>1895</v>
      </c>
      <c r="AE3183" s="568" t="s">
        <v>1875</v>
      </c>
      <c r="AF3183" s="568" t="s">
        <v>1901</v>
      </c>
      <c r="AG3183" s="568">
        <v>15.5</v>
      </c>
      <c r="AH3183" s="568" t="s">
        <v>1875</v>
      </c>
      <c r="AI3183" s="568" t="s">
        <v>1927</v>
      </c>
      <c r="AJ3183" s="568" t="s">
        <v>1875</v>
      </c>
      <c r="AK3183" s="568" t="s">
        <v>1906</v>
      </c>
      <c r="AL3183" s="568" t="s">
        <v>1841</v>
      </c>
      <c r="AM3183" s="568" t="s">
        <v>1875</v>
      </c>
      <c r="AN3183" s="568" t="s">
        <v>1846</v>
      </c>
      <c r="AO3183" s="568">
        <v>11.5</v>
      </c>
    </row>
    <row r="3184" spans="1:41" ht="15" customHeight="1">
      <c r="A3184" s="565"/>
      <c r="B3184" s="564" t="s">
        <v>402</v>
      </c>
      <c r="C3184" s="568" t="s">
        <v>76</v>
      </c>
      <c r="D3184" s="568">
        <v>15.5</v>
      </c>
      <c r="E3184" s="568" t="s">
        <v>76</v>
      </c>
      <c r="F3184" s="568" t="s">
        <v>76</v>
      </c>
      <c r="G3184" s="568">
        <v>15.5</v>
      </c>
      <c r="H3184" s="568" t="s">
        <v>76</v>
      </c>
      <c r="I3184" s="568" t="s">
        <v>76</v>
      </c>
      <c r="J3184" s="568" t="s">
        <v>76</v>
      </c>
      <c r="K3184" s="568" t="s">
        <v>76</v>
      </c>
      <c r="L3184" s="568"/>
      <c r="M3184" s="568" t="s">
        <v>76</v>
      </c>
      <c r="N3184" s="568" t="s">
        <v>76</v>
      </c>
      <c r="O3184" s="568" t="s">
        <v>76</v>
      </c>
      <c r="P3184" s="567" t="s">
        <v>76</v>
      </c>
      <c r="Q3184" s="567" t="s">
        <v>76</v>
      </c>
      <c r="R3184" s="547" t="s">
        <v>76</v>
      </c>
      <c r="S3184" s="547" t="s">
        <v>76</v>
      </c>
      <c r="T3184" s="547" t="s">
        <v>76</v>
      </c>
      <c r="U3184" s="547" t="s">
        <v>1875</v>
      </c>
      <c r="V3184" s="547" t="s">
        <v>76</v>
      </c>
      <c r="W3184" s="547" t="s">
        <v>76</v>
      </c>
      <c r="X3184" s="547" t="s">
        <v>1538</v>
      </c>
      <c r="Y3184" s="547" t="s">
        <v>76</v>
      </c>
      <c r="Z3184" s="568" t="s">
        <v>76</v>
      </c>
      <c r="AA3184" s="568" t="s">
        <v>76</v>
      </c>
      <c r="AB3184" s="567" t="s">
        <v>76</v>
      </c>
      <c r="AC3184" s="568" t="s">
        <v>76</v>
      </c>
      <c r="AD3184" s="568" t="s">
        <v>76</v>
      </c>
      <c r="AE3184" s="568" t="s">
        <v>76</v>
      </c>
      <c r="AF3184" s="568" t="s">
        <v>76</v>
      </c>
      <c r="AG3184" s="568" t="s">
        <v>76</v>
      </c>
      <c r="AH3184" s="568" t="s">
        <v>76</v>
      </c>
      <c r="AI3184" s="568" t="s">
        <v>1928</v>
      </c>
      <c r="AJ3184" s="568" t="s">
        <v>76</v>
      </c>
      <c r="AK3184" s="567" t="s">
        <v>76</v>
      </c>
      <c r="AL3184" s="568" t="s">
        <v>76</v>
      </c>
      <c r="AM3184" s="568" t="s">
        <v>1875</v>
      </c>
      <c r="AN3184" s="568" t="s">
        <v>76</v>
      </c>
      <c r="AO3184" s="568">
        <v>14</v>
      </c>
    </row>
    <row r="3185" spans="1:41" ht="15" customHeight="1">
      <c r="A3185" s="565" t="s">
        <v>1085</v>
      </c>
      <c r="B3185" s="701" t="s">
        <v>1259</v>
      </c>
      <c r="C3185" s="568"/>
      <c r="D3185" s="568"/>
      <c r="E3185" s="568"/>
      <c r="F3185" s="568"/>
      <c r="G3185" s="568"/>
      <c r="H3185" s="568"/>
      <c r="I3185" s="568"/>
      <c r="J3185" s="568"/>
      <c r="K3185" s="568"/>
      <c r="L3185" s="568"/>
      <c r="M3185" s="568"/>
      <c r="N3185" s="568"/>
      <c r="O3185" s="568"/>
      <c r="P3185" s="567"/>
      <c r="Q3185" s="567"/>
      <c r="R3185" s="547"/>
      <c r="S3185" s="547"/>
      <c r="T3185" s="547"/>
      <c r="U3185" s="547"/>
      <c r="V3185" s="547"/>
      <c r="W3185" s="547"/>
      <c r="X3185" s="547"/>
      <c r="Y3185" s="547"/>
      <c r="Z3185" s="568"/>
      <c r="AA3185" s="568"/>
      <c r="AB3185" s="567"/>
      <c r="AC3185" s="568"/>
      <c r="AD3185" s="568"/>
      <c r="AE3185" s="568"/>
      <c r="AF3185" s="568"/>
      <c r="AG3185" s="568"/>
      <c r="AH3185" s="568"/>
      <c r="AI3185" s="568"/>
      <c r="AJ3185" s="568"/>
      <c r="AK3185" s="567"/>
      <c r="AL3185" s="568"/>
      <c r="AM3185" s="568"/>
      <c r="AN3185" s="568"/>
      <c r="AO3185" s="568"/>
    </row>
    <row r="3186" spans="1:41" ht="15" customHeight="1">
      <c r="B3186" s="564" t="s">
        <v>401</v>
      </c>
      <c r="C3186" s="547" t="s">
        <v>1840</v>
      </c>
      <c r="D3186" s="568">
        <v>14.75</v>
      </c>
      <c r="E3186" s="568">
        <v>15.5</v>
      </c>
      <c r="F3186" s="568">
        <v>16</v>
      </c>
      <c r="G3186" s="568" t="s">
        <v>76</v>
      </c>
      <c r="H3186" s="568">
        <v>13.5</v>
      </c>
      <c r="I3186" s="568" t="s">
        <v>76</v>
      </c>
      <c r="J3186" s="568" t="s">
        <v>1665</v>
      </c>
      <c r="K3186" s="568" t="s">
        <v>1871</v>
      </c>
      <c r="L3186" s="568" t="s">
        <v>1913</v>
      </c>
      <c r="M3186" s="568" t="s">
        <v>1876</v>
      </c>
      <c r="N3186" s="568">
        <v>15.5</v>
      </c>
      <c r="O3186" s="568">
        <v>15.5</v>
      </c>
      <c r="P3186" s="568" t="s">
        <v>1878</v>
      </c>
      <c r="Q3186" s="568" t="s">
        <v>1875</v>
      </c>
      <c r="R3186" s="547" t="s">
        <v>1867</v>
      </c>
      <c r="S3186" s="547" t="s">
        <v>1876</v>
      </c>
      <c r="T3186" s="547" t="s">
        <v>1648</v>
      </c>
      <c r="U3186" s="547" t="s">
        <v>76</v>
      </c>
      <c r="V3186" s="547" t="s">
        <v>1872</v>
      </c>
      <c r="W3186" s="547" t="s">
        <v>1925</v>
      </c>
      <c r="X3186" s="547" t="s">
        <v>76</v>
      </c>
      <c r="Y3186" s="547" t="s">
        <v>1876</v>
      </c>
      <c r="Z3186" s="568" t="s">
        <v>1876</v>
      </c>
      <c r="AA3186" s="568">
        <v>18</v>
      </c>
      <c r="AB3186" s="568" t="s">
        <v>1875</v>
      </c>
      <c r="AC3186" s="568" t="s">
        <v>1874</v>
      </c>
      <c r="AD3186" s="568" t="s">
        <v>1895</v>
      </c>
      <c r="AE3186" s="568" t="s">
        <v>1875</v>
      </c>
      <c r="AF3186" s="568" t="s">
        <v>1901</v>
      </c>
      <c r="AG3186" s="568" t="s">
        <v>1871</v>
      </c>
      <c r="AH3186" s="568" t="s">
        <v>1882</v>
      </c>
      <c r="AI3186" s="568" t="s">
        <v>1929</v>
      </c>
      <c r="AJ3186" s="568" t="s">
        <v>1875</v>
      </c>
      <c r="AK3186" s="568" t="s">
        <v>1907</v>
      </c>
      <c r="AL3186" s="568" t="s">
        <v>1909</v>
      </c>
      <c r="AM3186" s="568" t="s">
        <v>76</v>
      </c>
      <c r="AN3186" s="568" t="s">
        <v>1550</v>
      </c>
      <c r="AO3186" s="568">
        <v>13</v>
      </c>
    </row>
    <row r="3187" spans="1:41" ht="15" customHeight="1">
      <c r="B3187" s="564" t="s">
        <v>402</v>
      </c>
      <c r="C3187" s="568" t="s">
        <v>76</v>
      </c>
      <c r="D3187" s="568">
        <v>15.75</v>
      </c>
      <c r="E3187" s="568" t="s">
        <v>76</v>
      </c>
      <c r="F3187" s="568" t="s">
        <v>76</v>
      </c>
      <c r="G3187" s="568">
        <v>15.5</v>
      </c>
      <c r="H3187" s="568" t="s">
        <v>76</v>
      </c>
      <c r="I3187" s="568" t="s">
        <v>76</v>
      </c>
      <c r="J3187" s="568" t="s">
        <v>76</v>
      </c>
      <c r="K3187" s="568" t="s">
        <v>76</v>
      </c>
      <c r="L3187" s="568" t="s">
        <v>76</v>
      </c>
      <c r="M3187" s="568" t="s">
        <v>76</v>
      </c>
      <c r="N3187" s="568" t="s">
        <v>76</v>
      </c>
      <c r="O3187" s="568" t="s">
        <v>76</v>
      </c>
      <c r="P3187" s="568" t="s">
        <v>76</v>
      </c>
      <c r="Q3187" s="568" t="s">
        <v>76</v>
      </c>
      <c r="R3187" s="547" t="s">
        <v>76</v>
      </c>
      <c r="S3187" s="547" t="s">
        <v>76</v>
      </c>
      <c r="T3187" s="547" t="s">
        <v>76</v>
      </c>
      <c r="U3187" s="547" t="s">
        <v>76</v>
      </c>
      <c r="V3187" s="547" t="s">
        <v>76</v>
      </c>
      <c r="W3187" s="547" t="s">
        <v>76</v>
      </c>
      <c r="X3187" s="547" t="s">
        <v>76</v>
      </c>
      <c r="Y3187" s="547" t="s">
        <v>76</v>
      </c>
      <c r="Z3187" s="568" t="s">
        <v>76</v>
      </c>
      <c r="AA3187" s="568" t="s">
        <v>76</v>
      </c>
      <c r="AB3187" s="568" t="s">
        <v>76</v>
      </c>
      <c r="AC3187" s="568" t="s">
        <v>1890</v>
      </c>
      <c r="AD3187" s="568" t="s">
        <v>76</v>
      </c>
      <c r="AE3187" s="568" t="s">
        <v>76</v>
      </c>
      <c r="AF3187" s="568" t="s">
        <v>76</v>
      </c>
      <c r="AG3187" s="568" t="s">
        <v>76</v>
      </c>
      <c r="AH3187" s="568" t="s">
        <v>76</v>
      </c>
      <c r="AI3187" s="568" t="s">
        <v>76</v>
      </c>
      <c r="AJ3187" s="568" t="s">
        <v>76</v>
      </c>
      <c r="AK3187" s="568" t="s">
        <v>76</v>
      </c>
      <c r="AL3187" s="568" t="s">
        <v>76</v>
      </c>
      <c r="AM3187" s="568" t="s">
        <v>76</v>
      </c>
      <c r="AN3187" s="568" t="s">
        <v>76</v>
      </c>
      <c r="AO3187" s="568">
        <v>16</v>
      </c>
    </row>
    <row r="3188" spans="1:41" ht="15" customHeight="1">
      <c r="A3188" s="2639" t="s">
        <v>211</v>
      </c>
      <c r="B3188" s="2639"/>
      <c r="C3188" s="568">
        <v>7</v>
      </c>
      <c r="D3188" s="568">
        <v>7</v>
      </c>
      <c r="E3188" s="568">
        <v>7</v>
      </c>
      <c r="F3188" s="568">
        <v>7</v>
      </c>
      <c r="G3188" s="568">
        <v>7</v>
      </c>
      <c r="H3188" s="568">
        <v>7</v>
      </c>
      <c r="I3188" s="568">
        <v>7</v>
      </c>
      <c r="J3188" s="568">
        <v>7</v>
      </c>
      <c r="K3188" s="568">
        <v>7</v>
      </c>
      <c r="L3188" s="568">
        <v>7</v>
      </c>
      <c r="M3188" s="568">
        <v>7</v>
      </c>
      <c r="N3188" s="568">
        <v>7</v>
      </c>
      <c r="O3188" s="568">
        <v>7</v>
      </c>
      <c r="P3188" s="568">
        <v>7</v>
      </c>
      <c r="Q3188" s="568">
        <v>7</v>
      </c>
      <c r="R3188" s="547">
        <v>7</v>
      </c>
      <c r="S3188" s="547">
        <v>7</v>
      </c>
      <c r="T3188" s="547">
        <v>7</v>
      </c>
      <c r="U3188" s="547">
        <v>7</v>
      </c>
      <c r="V3188" s="547">
        <v>7</v>
      </c>
      <c r="W3188" s="547">
        <v>7</v>
      </c>
      <c r="X3188" s="547">
        <v>7</v>
      </c>
      <c r="Y3188" s="547">
        <v>7</v>
      </c>
      <c r="Z3188" s="568">
        <v>7</v>
      </c>
      <c r="AA3188" s="568">
        <v>7</v>
      </c>
      <c r="AB3188" s="568">
        <v>7</v>
      </c>
      <c r="AC3188" s="568">
        <v>7</v>
      </c>
      <c r="AD3188" s="568">
        <v>7</v>
      </c>
      <c r="AE3188" s="568">
        <v>7</v>
      </c>
      <c r="AF3188" s="568">
        <v>7</v>
      </c>
      <c r="AG3188" s="568">
        <v>7</v>
      </c>
      <c r="AH3188" s="568">
        <v>7</v>
      </c>
      <c r="AI3188" s="568">
        <v>3.5</v>
      </c>
      <c r="AJ3188" s="568">
        <v>7</v>
      </c>
      <c r="AK3188" s="568">
        <v>7</v>
      </c>
      <c r="AL3188" s="568">
        <v>7</v>
      </c>
      <c r="AM3188" s="568" t="s">
        <v>76</v>
      </c>
      <c r="AN3188" s="568">
        <v>7</v>
      </c>
      <c r="AO3188" s="568" t="s">
        <v>76</v>
      </c>
    </row>
    <row r="3189" spans="1:41" ht="15" customHeight="1">
      <c r="A3189" s="2639" t="s">
        <v>408</v>
      </c>
      <c r="B3189" s="2639"/>
      <c r="C3189" s="568"/>
      <c r="D3189" s="568"/>
      <c r="E3189" s="568"/>
      <c r="F3189" s="568"/>
      <c r="G3189" s="568"/>
      <c r="H3189" s="568"/>
      <c r="I3189" s="568"/>
      <c r="J3189" s="568"/>
      <c r="K3189" s="568"/>
      <c r="L3189" s="568"/>
      <c r="M3189" s="568"/>
      <c r="N3189" s="568"/>
      <c r="O3189" s="568"/>
      <c r="P3189" s="567"/>
      <c r="Q3189" s="567"/>
      <c r="R3189" s="547"/>
      <c r="S3189" s="547"/>
      <c r="T3189" s="547"/>
      <c r="U3189" s="547"/>
      <c r="V3189" s="547"/>
      <c r="W3189" s="546"/>
      <c r="X3189" s="546"/>
      <c r="Y3189" s="547"/>
      <c r="Z3189" s="567"/>
      <c r="AA3189" s="567"/>
      <c r="AB3189" s="567"/>
      <c r="AC3189" s="567"/>
      <c r="AD3189" s="568"/>
      <c r="AE3189" s="568"/>
      <c r="AF3189" s="568"/>
      <c r="AG3189" s="568"/>
      <c r="AH3189" s="568"/>
      <c r="AI3189" s="568"/>
      <c r="AJ3189" s="568"/>
      <c r="AK3189" s="567"/>
      <c r="AL3189" s="568"/>
      <c r="AM3189" s="568"/>
      <c r="AN3189" s="568"/>
      <c r="AO3189" s="568"/>
    </row>
    <row r="3190" spans="1:41" ht="15" customHeight="1">
      <c r="B3190" s="564" t="s">
        <v>390</v>
      </c>
      <c r="C3190" s="568" t="s">
        <v>1538</v>
      </c>
      <c r="D3190" s="568">
        <v>15.75</v>
      </c>
      <c r="E3190" s="547">
        <v>15.5</v>
      </c>
      <c r="F3190" s="568">
        <v>16</v>
      </c>
      <c r="G3190" s="568">
        <v>15</v>
      </c>
      <c r="H3190" s="568">
        <v>14</v>
      </c>
      <c r="I3190" s="568">
        <v>16</v>
      </c>
      <c r="J3190" s="568" t="s">
        <v>1668</v>
      </c>
      <c r="K3190" s="568" t="s">
        <v>1872</v>
      </c>
      <c r="L3190" s="568" t="s">
        <v>1877</v>
      </c>
      <c r="M3190" s="568" t="s">
        <v>1876</v>
      </c>
      <c r="N3190" s="568">
        <v>17.5</v>
      </c>
      <c r="O3190" s="568">
        <v>18</v>
      </c>
      <c r="P3190" s="568" t="s">
        <v>1878</v>
      </c>
      <c r="Q3190" s="568" t="s">
        <v>1882</v>
      </c>
      <c r="R3190" s="547" t="s">
        <v>1876</v>
      </c>
      <c r="S3190" s="547" t="s">
        <v>1867</v>
      </c>
      <c r="T3190" s="547" t="s">
        <v>1842</v>
      </c>
      <c r="U3190" s="547" t="s">
        <v>1876</v>
      </c>
      <c r="V3190" s="547" t="s">
        <v>1871</v>
      </c>
      <c r="W3190" s="547" t="s">
        <v>1867</v>
      </c>
      <c r="X3190" s="547" t="s">
        <v>1538</v>
      </c>
      <c r="Y3190" s="547" t="s">
        <v>1876</v>
      </c>
      <c r="Z3190" s="568" t="s">
        <v>1882</v>
      </c>
      <c r="AA3190" s="568" t="s">
        <v>1887</v>
      </c>
      <c r="AB3190" s="568" t="s">
        <v>1867</v>
      </c>
      <c r="AC3190" s="568" t="s">
        <v>76</v>
      </c>
      <c r="AD3190" s="568" t="s">
        <v>1895</v>
      </c>
      <c r="AE3190" s="568" t="s">
        <v>1867</v>
      </c>
      <c r="AF3190" s="568" t="s">
        <v>1902</v>
      </c>
      <c r="AG3190" s="568" t="s">
        <v>1873</v>
      </c>
      <c r="AH3190" s="568" t="s">
        <v>1847</v>
      </c>
      <c r="AI3190" s="568" t="s">
        <v>1927</v>
      </c>
      <c r="AJ3190" s="568" t="s">
        <v>1872</v>
      </c>
      <c r="AK3190" s="568" t="s">
        <v>1881</v>
      </c>
      <c r="AL3190" s="568">
        <v>18</v>
      </c>
      <c r="AM3190" s="568" t="s">
        <v>1875</v>
      </c>
      <c r="AN3190" s="568" t="s">
        <v>1846</v>
      </c>
      <c r="AO3190" s="568" t="s">
        <v>76</v>
      </c>
    </row>
    <row r="3191" spans="1:41" ht="15" customHeight="1">
      <c r="B3191" s="564" t="s">
        <v>391</v>
      </c>
      <c r="C3191" s="568" t="s">
        <v>76</v>
      </c>
      <c r="D3191" s="568">
        <v>15.75</v>
      </c>
      <c r="E3191" s="568" t="s">
        <v>76</v>
      </c>
      <c r="F3191" s="568" t="s">
        <v>76</v>
      </c>
      <c r="G3191" s="568" t="s">
        <v>76</v>
      </c>
      <c r="H3191" s="568" t="s">
        <v>76</v>
      </c>
      <c r="I3191" s="568" t="s">
        <v>76</v>
      </c>
      <c r="J3191" s="568" t="s">
        <v>76</v>
      </c>
      <c r="K3191" s="568" t="s">
        <v>1873</v>
      </c>
      <c r="L3191" s="568" t="s">
        <v>76</v>
      </c>
      <c r="M3191" s="568" t="s">
        <v>1842</v>
      </c>
      <c r="N3191" s="568" t="s">
        <v>76</v>
      </c>
      <c r="O3191" s="568" t="s">
        <v>76</v>
      </c>
      <c r="P3191" s="567" t="s">
        <v>76</v>
      </c>
      <c r="Q3191" s="567" t="s">
        <v>76</v>
      </c>
      <c r="R3191" s="547"/>
      <c r="S3191" s="547" t="s">
        <v>76</v>
      </c>
      <c r="T3191" s="547" t="s">
        <v>76</v>
      </c>
      <c r="U3191" s="547" t="s">
        <v>1867</v>
      </c>
      <c r="V3191" s="547" t="s">
        <v>76</v>
      </c>
      <c r="W3191" s="546" t="s">
        <v>76</v>
      </c>
      <c r="X3191" s="546" t="s">
        <v>76</v>
      </c>
      <c r="Y3191" s="546" t="s">
        <v>76</v>
      </c>
      <c r="Z3191" s="568" t="s">
        <v>76</v>
      </c>
      <c r="AA3191" s="568" t="s">
        <v>76</v>
      </c>
      <c r="AB3191" s="567" t="s">
        <v>76</v>
      </c>
      <c r="AC3191" s="568" t="s">
        <v>76</v>
      </c>
      <c r="AD3191" s="568" t="s">
        <v>76</v>
      </c>
      <c r="AE3191" s="568" t="s">
        <v>76</v>
      </c>
      <c r="AF3191" s="568" t="s">
        <v>76</v>
      </c>
      <c r="AG3191" s="568" t="s">
        <v>76</v>
      </c>
      <c r="AH3191" s="568" t="s">
        <v>76</v>
      </c>
      <c r="AI3191" s="568" t="s">
        <v>1928</v>
      </c>
      <c r="AJ3191" s="568" t="s">
        <v>76</v>
      </c>
      <c r="AK3191" s="567" t="s">
        <v>76</v>
      </c>
      <c r="AL3191" s="568" t="s">
        <v>76</v>
      </c>
      <c r="AM3191" s="568" t="s">
        <v>1875</v>
      </c>
      <c r="AN3191" s="568" t="s">
        <v>76</v>
      </c>
      <c r="AO3191" s="568" t="s">
        <v>76</v>
      </c>
    </row>
    <row r="3192" spans="1:41" ht="15" customHeight="1">
      <c r="A3192" s="2639" t="s">
        <v>409</v>
      </c>
      <c r="B3192" s="2639"/>
      <c r="C3192" s="568"/>
      <c r="D3192" s="568"/>
      <c r="E3192" s="568"/>
      <c r="F3192" s="568"/>
      <c r="G3192" s="568"/>
      <c r="H3192" s="568"/>
      <c r="I3192" s="568"/>
      <c r="J3192" s="568"/>
      <c r="K3192" s="568"/>
      <c r="L3192" s="568"/>
      <c r="M3192" s="568"/>
      <c r="N3192" s="568"/>
      <c r="O3192" s="568"/>
      <c r="P3192" s="567"/>
      <c r="Q3192" s="567"/>
      <c r="R3192" s="547"/>
      <c r="S3192" s="547"/>
      <c r="T3192" s="547"/>
      <c r="U3192" s="547"/>
      <c r="V3192" s="547"/>
      <c r="W3192" s="546"/>
      <c r="X3192" s="546"/>
      <c r="Y3192" s="546"/>
      <c r="Z3192" s="568"/>
      <c r="AA3192" s="568"/>
      <c r="AB3192" s="567"/>
      <c r="AC3192" s="568"/>
      <c r="AD3192" s="568"/>
      <c r="AE3192" s="568"/>
      <c r="AF3192" s="568"/>
      <c r="AG3192" s="568"/>
      <c r="AH3192" s="568"/>
      <c r="AI3192" s="568"/>
      <c r="AJ3192" s="568"/>
      <c r="AK3192" s="567" t="s">
        <v>1285</v>
      </c>
      <c r="AL3192" s="568"/>
      <c r="AM3192" s="568"/>
      <c r="AN3192" s="568"/>
      <c r="AO3192" s="568"/>
    </row>
    <row r="3193" spans="1:41" ht="15" customHeight="1">
      <c r="B3193" s="564" t="s">
        <v>390</v>
      </c>
      <c r="C3193" s="568" t="s">
        <v>1665</v>
      </c>
      <c r="D3193" s="568" t="s">
        <v>76</v>
      </c>
      <c r="E3193" s="568">
        <v>15.5</v>
      </c>
      <c r="F3193" s="568" t="s">
        <v>1866</v>
      </c>
      <c r="G3193" s="568" t="s">
        <v>76</v>
      </c>
      <c r="H3193" s="568" t="s">
        <v>76</v>
      </c>
      <c r="I3193" s="568">
        <v>16</v>
      </c>
      <c r="J3193" s="568">
        <v>17</v>
      </c>
      <c r="K3193" s="568" t="s">
        <v>1872</v>
      </c>
      <c r="L3193" s="568" t="s">
        <v>1872</v>
      </c>
      <c r="M3193" s="568" t="s">
        <v>1842</v>
      </c>
      <c r="N3193" s="568">
        <v>18</v>
      </c>
      <c r="O3193" s="568">
        <v>18</v>
      </c>
      <c r="P3193" s="568">
        <v>18</v>
      </c>
      <c r="Q3193" s="568" t="s">
        <v>1614</v>
      </c>
      <c r="R3193" s="547" t="s">
        <v>1842</v>
      </c>
      <c r="S3193" s="547" t="s">
        <v>1876</v>
      </c>
      <c r="T3193" s="547" t="s">
        <v>1843</v>
      </c>
      <c r="U3193" s="547" t="s">
        <v>1867</v>
      </c>
      <c r="V3193" s="547" t="s">
        <v>1873</v>
      </c>
      <c r="W3193" s="547" t="s">
        <v>1867</v>
      </c>
      <c r="X3193" s="547">
        <v>16</v>
      </c>
      <c r="Y3193" s="547" t="s">
        <v>1882</v>
      </c>
      <c r="Z3193" s="568" t="s">
        <v>1882</v>
      </c>
      <c r="AA3193" s="568">
        <v>18</v>
      </c>
      <c r="AB3193" s="568" t="s">
        <v>1888</v>
      </c>
      <c r="AC3193" s="568" t="s">
        <v>1891</v>
      </c>
      <c r="AD3193" s="568" t="s">
        <v>1897</v>
      </c>
      <c r="AE3193" s="568" t="s">
        <v>1879</v>
      </c>
      <c r="AF3193" s="568" t="s">
        <v>1902</v>
      </c>
      <c r="AG3193" s="568" t="s">
        <v>1867</v>
      </c>
      <c r="AH3193" s="568" t="s">
        <v>1875</v>
      </c>
      <c r="AI3193" s="568" t="s">
        <v>1668</v>
      </c>
      <c r="AJ3193" s="568" t="s">
        <v>1876</v>
      </c>
      <c r="AK3193" s="568" t="s">
        <v>76</v>
      </c>
      <c r="AL3193" s="568" t="s">
        <v>76</v>
      </c>
      <c r="AM3193" s="568" t="s">
        <v>76</v>
      </c>
      <c r="AN3193" s="568" t="s">
        <v>1749</v>
      </c>
      <c r="AO3193" s="568">
        <v>12</v>
      </c>
    </row>
    <row r="3194" spans="1:41" ht="15" customHeight="1">
      <c r="B3194" s="564" t="s">
        <v>391</v>
      </c>
      <c r="C3194" s="568" t="s">
        <v>76</v>
      </c>
      <c r="D3194" s="568" t="s">
        <v>76</v>
      </c>
      <c r="E3194" s="568" t="s">
        <v>76</v>
      </c>
      <c r="F3194" s="568" t="s">
        <v>76</v>
      </c>
      <c r="G3194" s="568" t="s">
        <v>76</v>
      </c>
      <c r="H3194" s="568" t="s">
        <v>76</v>
      </c>
      <c r="I3194" s="568" t="s">
        <v>76</v>
      </c>
      <c r="J3194" s="568">
        <v>19</v>
      </c>
      <c r="K3194" s="568" t="s">
        <v>1867</v>
      </c>
      <c r="L3194" s="568" t="s">
        <v>76</v>
      </c>
      <c r="M3194" s="568" t="s">
        <v>76</v>
      </c>
      <c r="N3194" s="568" t="s">
        <v>76</v>
      </c>
      <c r="O3194" s="567" t="s">
        <v>76</v>
      </c>
      <c r="P3194" s="568" t="s">
        <v>76</v>
      </c>
      <c r="Q3194" s="568" t="s">
        <v>76</v>
      </c>
      <c r="R3194" s="547"/>
      <c r="S3194" s="547" t="s">
        <v>76</v>
      </c>
      <c r="T3194" s="547" t="s">
        <v>76</v>
      </c>
      <c r="U3194" s="547" t="s">
        <v>1867</v>
      </c>
      <c r="V3194" s="547" t="s">
        <v>76</v>
      </c>
      <c r="W3194" s="547" t="s">
        <v>76</v>
      </c>
      <c r="X3194" s="547" t="s">
        <v>76</v>
      </c>
      <c r="Y3194" s="547" t="s">
        <v>76</v>
      </c>
      <c r="Z3194" s="568" t="s">
        <v>76</v>
      </c>
      <c r="AA3194" s="568" t="s">
        <v>76</v>
      </c>
      <c r="AB3194" s="568" t="s">
        <v>1876</v>
      </c>
      <c r="AC3194" s="568" t="s">
        <v>1876</v>
      </c>
      <c r="AD3194" s="568" t="s">
        <v>76</v>
      </c>
      <c r="AE3194" s="568" t="s">
        <v>76</v>
      </c>
      <c r="AF3194" s="568" t="s">
        <v>76</v>
      </c>
      <c r="AG3194" s="568" t="s">
        <v>76</v>
      </c>
      <c r="AH3194" s="568" t="s">
        <v>76</v>
      </c>
      <c r="AI3194" s="568" t="s">
        <v>76</v>
      </c>
      <c r="AJ3194" s="568" t="s">
        <v>76</v>
      </c>
      <c r="AK3194" s="567" t="s">
        <v>76</v>
      </c>
      <c r="AL3194" s="568" t="s">
        <v>76</v>
      </c>
      <c r="AM3194" s="568" t="s">
        <v>76</v>
      </c>
      <c r="AN3194" s="568" t="s">
        <v>76</v>
      </c>
      <c r="AO3194" s="568">
        <v>15</v>
      </c>
    </row>
    <row r="3195" spans="1:41" ht="15" customHeight="1">
      <c r="A3195" s="2639" t="s">
        <v>410</v>
      </c>
      <c r="B3195" s="2639"/>
      <c r="C3195" s="568"/>
      <c r="D3195" s="568"/>
      <c r="E3195" s="568"/>
      <c r="F3195" s="568"/>
      <c r="G3195" s="568"/>
      <c r="H3195" s="568"/>
      <c r="I3195" s="568"/>
      <c r="J3195" s="568"/>
      <c r="K3195" s="568"/>
      <c r="L3195" s="568"/>
      <c r="M3195" s="568"/>
      <c r="N3195" s="568"/>
      <c r="O3195" s="567"/>
      <c r="P3195" s="568"/>
      <c r="Q3195" s="567"/>
      <c r="R3195" s="547"/>
      <c r="S3195" s="547"/>
      <c r="T3195" s="547"/>
      <c r="U3195" s="547"/>
      <c r="V3195" s="547"/>
      <c r="W3195" s="547"/>
      <c r="X3195" s="547"/>
      <c r="Y3195" s="547"/>
      <c r="Z3195" s="568"/>
      <c r="AA3195" s="568"/>
      <c r="AB3195" s="567"/>
      <c r="AC3195" s="567"/>
      <c r="AD3195" s="568"/>
      <c r="AE3195" s="568"/>
      <c r="AF3195" s="568"/>
      <c r="AG3195" s="568"/>
      <c r="AH3195" s="568"/>
      <c r="AI3195" s="568"/>
      <c r="AJ3195" s="568"/>
      <c r="AK3195" s="567"/>
      <c r="AL3195" s="568"/>
      <c r="AM3195" s="568"/>
      <c r="AN3195" s="568"/>
      <c r="AO3195" s="568"/>
    </row>
    <row r="3196" spans="1:41" s="495" customFormat="1" ht="15" customHeight="1">
      <c r="A3196" s="496"/>
      <c r="B3196" s="564" t="s">
        <v>390</v>
      </c>
      <c r="C3196" s="568">
        <v>14.5</v>
      </c>
      <c r="D3196" s="568">
        <v>15.75</v>
      </c>
      <c r="E3196" s="568">
        <v>15.5</v>
      </c>
      <c r="F3196" s="568">
        <v>16</v>
      </c>
      <c r="G3196" s="568">
        <v>17</v>
      </c>
      <c r="H3196" s="568">
        <v>16</v>
      </c>
      <c r="I3196" s="568" t="s">
        <v>1665</v>
      </c>
      <c r="J3196" s="568">
        <v>18</v>
      </c>
      <c r="K3196" s="568" t="s">
        <v>1872</v>
      </c>
      <c r="L3196" s="568" t="s">
        <v>1871</v>
      </c>
      <c r="M3196" s="568" t="s">
        <v>1874</v>
      </c>
      <c r="N3196" s="568" t="s">
        <v>1650</v>
      </c>
      <c r="O3196" s="568">
        <v>20</v>
      </c>
      <c r="P3196" s="568" t="s">
        <v>1879</v>
      </c>
      <c r="Q3196" s="567" t="s">
        <v>1343</v>
      </c>
      <c r="R3196" s="547" t="s">
        <v>1884</v>
      </c>
      <c r="S3196" s="547" t="s">
        <v>1867</v>
      </c>
      <c r="T3196" s="547" t="s">
        <v>1649</v>
      </c>
      <c r="U3196" s="547" t="s">
        <v>1871</v>
      </c>
      <c r="V3196" s="547" t="s">
        <v>1873</v>
      </c>
      <c r="W3196" s="547" t="s">
        <v>1885</v>
      </c>
      <c r="X3196" s="547" t="s">
        <v>1732</v>
      </c>
      <c r="Y3196" s="547">
        <v>18</v>
      </c>
      <c r="Z3196" s="568" t="s">
        <v>1885</v>
      </c>
      <c r="AA3196" s="568">
        <v>19</v>
      </c>
      <c r="AB3196" s="568" t="s">
        <v>1889</v>
      </c>
      <c r="AC3196" s="568" t="s">
        <v>1885</v>
      </c>
      <c r="AD3196" s="568" t="s">
        <v>1898</v>
      </c>
      <c r="AE3196" s="568" t="s">
        <v>1873</v>
      </c>
      <c r="AF3196" s="568" t="s">
        <v>1903</v>
      </c>
      <c r="AG3196" s="568" t="s">
        <v>1874</v>
      </c>
      <c r="AH3196" s="568" t="s">
        <v>1904</v>
      </c>
      <c r="AI3196" s="568" t="s">
        <v>1867</v>
      </c>
      <c r="AJ3196" s="568" t="s">
        <v>1872</v>
      </c>
      <c r="AK3196" s="568" t="s">
        <v>1343</v>
      </c>
      <c r="AL3196" s="568">
        <v>19.5</v>
      </c>
      <c r="AM3196" s="568" t="s">
        <v>76</v>
      </c>
      <c r="AN3196" s="568" t="s">
        <v>1847</v>
      </c>
      <c r="AO3196" s="568">
        <v>17.5</v>
      </c>
    </row>
    <row r="3197" spans="1:41" ht="15" customHeight="1">
      <c r="B3197" s="564" t="s">
        <v>391</v>
      </c>
      <c r="C3197" s="568" t="s">
        <v>76</v>
      </c>
      <c r="D3197" s="568" t="s">
        <v>76</v>
      </c>
      <c r="E3197" s="568" t="s">
        <v>76</v>
      </c>
      <c r="F3197" s="568" t="s">
        <v>76</v>
      </c>
      <c r="G3197" s="568" t="s">
        <v>76</v>
      </c>
      <c r="H3197" s="568" t="s">
        <v>76</v>
      </c>
      <c r="I3197" s="568" t="s">
        <v>76</v>
      </c>
      <c r="J3197" s="568" t="s">
        <v>76</v>
      </c>
      <c r="K3197" s="568" t="s">
        <v>1874</v>
      </c>
      <c r="L3197" s="568" t="s">
        <v>76</v>
      </c>
      <c r="M3197" s="568" t="s">
        <v>76</v>
      </c>
      <c r="N3197" s="568" t="s">
        <v>76</v>
      </c>
      <c r="O3197" s="567" t="s">
        <v>76</v>
      </c>
      <c r="P3197" s="567" t="s">
        <v>76</v>
      </c>
      <c r="Q3197" s="567" t="s">
        <v>76</v>
      </c>
      <c r="R3197" s="547" t="s">
        <v>76</v>
      </c>
      <c r="S3197" s="547" t="s">
        <v>76</v>
      </c>
      <c r="T3197" s="547" t="s">
        <v>76</v>
      </c>
      <c r="U3197" s="547" t="s">
        <v>76</v>
      </c>
      <c r="V3197" s="547" t="s">
        <v>76</v>
      </c>
      <c r="W3197" s="547" t="s">
        <v>76</v>
      </c>
      <c r="X3197" s="547" t="s">
        <v>76</v>
      </c>
      <c r="Y3197" s="547" t="s">
        <v>76</v>
      </c>
      <c r="Z3197" s="568" t="s">
        <v>76</v>
      </c>
      <c r="AA3197" s="568" t="s">
        <v>76</v>
      </c>
      <c r="AB3197" s="568" t="s">
        <v>76</v>
      </c>
      <c r="AC3197" s="568" t="s">
        <v>1892</v>
      </c>
      <c r="AD3197" s="568" t="s">
        <v>76</v>
      </c>
      <c r="AE3197" s="568" t="s">
        <v>76</v>
      </c>
      <c r="AF3197" s="568" t="s">
        <v>76</v>
      </c>
      <c r="AG3197" s="568" t="s">
        <v>76</v>
      </c>
      <c r="AH3197" s="568" t="s">
        <v>76</v>
      </c>
      <c r="AI3197" s="568" t="s">
        <v>1905</v>
      </c>
      <c r="AJ3197" s="568" t="s">
        <v>76</v>
      </c>
      <c r="AK3197" s="567" t="s">
        <v>76</v>
      </c>
      <c r="AL3197" s="568" t="s">
        <v>76</v>
      </c>
      <c r="AM3197" s="568" t="s">
        <v>76</v>
      </c>
      <c r="AN3197" s="568" t="s">
        <v>76</v>
      </c>
      <c r="AO3197" s="568">
        <v>20.5</v>
      </c>
    </row>
    <row r="3198" spans="1:41" ht="15" customHeight="1">
      <c r="A3198" s="2639" t="s">
        <v>411</v>
      </c>
      <c r="B3198" s="2639"/>
      <c r="C3198" s="568"/>
      <c r="D3198" s="568"/>
      <c r="E3198" s="568"/>
      <c r="F3198" s="568"/>
      <c r="G3198" s="568"/>
      <c r="H3198" s="568"/>
      <c r="I3198" s="568"/>
      <c r="J3198" s="568"/>
      <c r="K3198" s="568"/>
      <c r="L3198" s="568"/>
      <c r="M3198" s="568"/>
      <c r="N3198" s="568"/>
      <c r="O3198" s="567"/>
      <c r="P3198" s="567"/>
      <c r="Q3198" s="567"/>
      <c r="R3198" s="547"/>
      <c r="S3198" s="547"/>
      <c r="T3198" s="547"/>
      <c r="U3198" s="547"/>
      <c r="V3198" s="547"/>
      <c r="W3198" s="547"/>
      <c r="X3198" s="547"/>
      <c r="Y3198" s="547"/>
      <c r="Z3198" s="568"/>
      <c r="AA3198" s="568"/>
      <c r="AB3198" s="568"/>
      <c r="AC3198" s="568"/>
      <c r="AD3198" s="568"/>
      <c r="AE3198" s="568"/>
      <c r="AF3198" s="568"/>
      <c r="AG3198" s="568"/>
      <c r="AH3198" s="568"/>
      <c r="AI3198" s="568"/>
      <c r="AJ3198" s="568"/>
      <c r="AK3198" s="567"/>
      <c r="AL3198" s="568"/>
      <c r="AM3198" s="568"/>
      <c r="AN3198" s="568"/>
      <c r="AO3198" s="568"/>
    </row>
    <row r="3199" spans="1:41" ht="15" customHeight="1">
      <c r="B3199" s="564" t="s">
        <v>390</v>
      </c>
      <c r="C3199" s="568" t="s">
        <v>76</v>
      </c>
      <c r="D3199" s="568">
        <v>15.75</v>
      </c>
      <c r="E3199" s="547" t="s">
        <v>1864</v>
      </c>
      <c r="F3199" s="568" t="s">
        <v>1867</v>
      </c>
      <c r="G3199" s="547" t="s">
        <v>76</v>
      </c>
      <c r="H3199" s="568">
        <v>13.5</v>
      </c>
      <c r="I3199" s="568" t="s">
        <v>1869</v>
      </c>
      <c r="J3199" s="568" t="s">
        <v>1666</v>
      </c>
      <c r="K3199" s="568" t="s">
        <v>1871</v>
      </c>
      <c r="L3199" s="568" t="s">
        <v>1932</v>
      </c>
      <c r="M3199" s="568" t="s">
        <v>1933</v>
      </c>
      <c r="N3199" s="568">
        <v>18</v>
      </c>
      <c r="O3199" s="568" t="s">
        <v>1667</v>
      </c>
      <c r="P3199" s="568" t="s">
        <v>1880</v>
      </c>
      <c r="Q3199" s="568" t="s">
        <v>76</v>
      </c>
      <c r="R3199" s="547" t="s">
        <v>1842</v>
      </c>
      <c r="S3199" s="547" t="s">
        <v>1841</v>
      </c>
      <c r="T3199" s="547" t="s">
        <v>1650</v>
      </c>
      <c r="U3199" s="547" t="s">
        <v>1871</v>
      </c>
      <c r="V3199" s="546" t="s">
        <v>1880</v>
      </c>
      <c r="W3199" s="547" t="s">
        <v>1871</v>
      </c>
      <c r="X3199" s="547">
        <v>16</v>
      </c>
      <c r="Y3199" s="547" t="s">
        <v>1867</v>
      </c>
      <c r="Z3199" s="568" t="s">
        <v>1876</v>
      </c>
      <c r="AA3199" s="568" t="s">
        <v>1666</v>
      </c>
      <c r="AB3199" s="568" t="s">
        <v>1842</v>
      </c>
      <c r="AC3199" s="568" t="s">
        <v>1893</v>
      </c>
      <c r="AD3199" s="568" t="s">
        <v>1899</v>
      </c>
      <c r="AE3199" s="568" t="s">
        <v>1872</v>
      </c>
      <c r="AF3199" s="568" t="s">
        <v>1902</v>
      </c>
      <c r="AG3199" s="568" t="s">
        <v>1873</v>
      </c>
      <c r="AH3199" s="568" t="s">
        <v>1847</v>
      </c>
      <c r="AI3199" s="568" t="s">
        <v>1930</v>
      </c>
      <c r="AJ3199" s="568" t="s">
        <v>1842</v>
      </c>
      <c r="AK3199" s="568" t="s">
        <v>1908</v>
      </c>
      <c r="AL3199" s="568" t="s">
        <v>76</v>
      </c>
      <c r="AM3199" s="568" t="s">
        <v>1883</v>
      </c>
      <c r="AN3199" s="568" t="s">
        <v>76</v>
      </c>
      <c r="AO3199" s="568">
        <v>11.5</v>
      </c>
    </row>
    <row r="3200" spans="1:41" s="545" customFormat="1" ht="15" customHeight="1" thickBot="1">
      <c r="A3200" s="588"/>
      <c r="B3200" s="583" t="s">
        <v>391</v>
      </c>
      <c r="C3200" s="589" t="s">
        <v>1862</v>
      </c>
      <c r="D3200" s="589" t="s">
        <v>76</v>
      </c>
      <c r="E3200" s="589" t="s">
        <v>76</v>
      </c>
      <c r="F3200" s="589" t="s">
        <v>76</v>
      </c>
      <c r="G3200" s="589" t="s">
        <v>1550</v>
      </c>
      <c r="H3200" s="589" t="s">
        <v>76</v>
      </c>
      <c r="I3200" s="589"/>
      <c r="J3200" s="589" t="s">
        <v>76</v>
      </c>
      <c r="K3200" s="589" t="s">
        <v>1871</v>
      </c>
      <c r="L3200" s="589" t="s">
        <v>76</v>
      </c>
      <c r="M3200" s="589" t="s">
        <v>1877</v>
      </c>
      <c r="N3200" s="589" t="s">
        <v>76</v>
      </c>
      <c r="O3200" s="590" t="s">
        <v>76</v>
      </c>
      <c r="P3200" s="590" t="s">
        <v>76</v>
      </c>
      <c r="Q3200" s="589" t="s">
        <v>1882</v>
      </c>
      <c r="R3200" s="591" t="s">
        <v>76</v>
      </c>
      <c r="S3200" s="591" t="s">
        <v>76</v>
      </c>
      <c r="T3200" s="592" t="s">
        <v>76</v>
      </c>
      <c r="U3200" s="591" t="s">
        <v>1873</v>
      </c>
      <c r="V3200" s="592" t="s">
        <v>76</v>
      </c>
      <c r="W3200" s="592" t="s">
        <v>76</v>
      </c>
      <c r="X3200" s="592" t="s">
        <v>76</v>
      </c>
      <c r="Y3200" s="592" t="s">
        <v>76</v>
      </c>
      <c r="Z3200" s="589" t="s">
        <v>76</v>
      </c>
      <c r="AA3200" s="589" t="s">
        <v>76</v>
      </c>
      <c r="AB3200" s="590" t="s">
        <v>76</v>
      </c>
      <c r="AC3200" s="589" t="s">
        <v>1867</v>
      </c>
      <c r="AD3200" s="590" t="s">
        <v>76</v>
      </c>
      <c r="AE3200" s="590" t="s">
        <v>76</v>
      </c>
      <c r="AF3200" s="589" t="s">
        <v>76</v>
      </c>
      <c r="AG3200" s="590" t="s">
        <v>1873</v>
      </c>
      <c r="AH3200" s="589" t="s">
        <v>76</v>
      </c>
      <c r="AI3200" s="589" t="s">
        <v>1931</v>
      </c>
      <c r="AJ3200" s="589" t="s">
        <v>76</v>
      </c>
      <c r="AK3200" s="590" t="s">
        <v>76</v>
      </c>
      <c r="AL3200" s="590" t="s">
        <v>76</v>
      </c>
      <c r="AM3200" s="589" t="s">
        <v>1845</v>
      </c>
      <c r="AN3200" s="589" t="s">
        <v>76</v>
      </c>
      <c r="AO3200" s="589" t="s">
        <v>1910</v>
      </c>
    </row>
    <row r="3201" spans="1:41" s="1047" customFormat="1" ht="15" customHeight="1">
      <c r="A3201" s="2573" t="s">
        <v>548</v>
      </c>
      <c r="B3201" s="2573"/>
      <c r="C3201" s="2573"/>
      <c r="D3201" s="2573"/>
      <c r="E3201" s="2573"/>
      <c r="F3201" s="2573"/>
      <c r="G3201" s="2573"/>
      <c r="H3201" s="2573"/>
      <c r="I3201" s="2573"/>
      <c r="J3201" s="1049"/>
      <c r="K3201" s="1049"/>
      <c r="L3201" s="1049"/>
      <c r="M3201" s="1049"/>
      <c r="N3201" s="1049"/>
      <c r="O3201" s="1049"/>
      <c r="P3201" s="1049"/>
      <c r="Q3201" s="1049"/>
      <c r="R3201" s="1049"/>
      <c r="S3201" s="1049"/>
      <c r="T3201" s="2573" t="s">
        <v>3562</v>
      </c>
      <c r="U3201" s="2573"/>
      <c r="V3201" s="2573"/>
      <c r="W3201" s="2573"/>
      <c r="X3201" s="2573"/>
      <c r="Y3201" s="1050"/>
      <c r="Z3201" s="1048"/>
      <c r="AA3201" s="1048"/>
      <c r="AB3201" s="1048"/>
      <c r="AC3201" s="1048"/>
      <c r="AF3201" s="1050"/>
      <c r="AG3201" s="1050"/>
      <c r="AH3201" s="1050"/>
      <c r="AI3201" s="1050"/>
      <c r="AJ3201" s="1050"/>
    </row>
    <row r="3202" spans="1:41" s="1047" customFormat="1" ht="15" customHeight="1">
      <c r="B3202" s="1047" t="s">
        <v>399</v>
      </c>
      <c r="U3202" s="1047" t="s">
        <v>399</v>
      </c>
      <c r="V3202" s="1048"/>
      <c r="W3202" s="1048"/>
      <c r="X3202" s="1048"/>
      <c r="Y3202" s="1048"/>
      <c r="AA3202" s="1048"/>
      <c r="AB3202" s="1048"/>
      <c r="AC3202" s="1048"/>
      <c r="AH3202" s="1048"/>
      <c r="AI3202" s="1048"/>
      <c r="AJ3202" s="1048"/>
    </row>
    <row r="3203" spans="1:41" ht="15" customHeight="1">
      <c r="R3203" s="497"/>
      <c r="S3203" s="497"/>
      <c r="T3203" s="497"/>
      <c r="U3203" s="497"/>
      <c r="W3203" s="497"/>
      <c r="X3203" s="497"/>
      <c r="Y3203" s="497"/>
      <c r="Z3203" s="497"/>
      <c r="AA3203" s="497"/>
      <c r="AB3203" s="497"/>
      <c r="AH3203" s="497"/>
      <c r="AI3203" s="497"/>
      <c r="AJ3203" s="497"/>
    </row>
    <row r="3204" spans="1:41" ht="15" customHeight="1"/>
    <row r="3205" spans="1:41" ht="15" customHeight="1"/>
    <row r="3206" spans="1:41" ht="15" customHeight="1"/>
    <row r="3207" spans="1:41" ht="15" customHeight="1"/>
    <row r="3208" spans="1:41" ht="15" customHeight="1"/>
    <row r="3209" spans="1:41" ht="15" customHeight="1"/>
    <row r="3210" spans="1:41" ht="15" customHeight="1">
      <c r="A3210" s="361"/>
      <c r="B3210" s="2587" t="s">
        <v>1721</v>
      </c>
      <c r="C3210" s="2587"/>
      <c r="D3210" s="2587"/>
      <c r="E3210" s="2587"/>
      <c r="F3210" s="2587"/>
      <c r="G3210" s="2587"/>
      <c r="H3210" s="2587"/>
      <c r="I3210" s="2587"/>
      <c r="J3210" s="2587"/>
      <c r="K3210" s="2588" t="s">
        <v>3465</v>
      </c>
      <c r="L3210" s="2588"/>
      <c r="M3210" s="2588"/>
      <c r="N3210" s="2588"/>
      <c r="O3210" s="2588"/>
      <c r="P3210" s="2588"/>
      <c r="Q3210" s="2588"/>
      <c r="R3210" s="2587" t="s">
        <v>3488</v>
      </c>
      <c r="S3210" s="2587"/>
      <c r="T3210" s="361"/>
      <c r="U3210" s="941"/>
      <c r="V3210" s="942"/>
      <c r="W3210" s="942"/>
      <c r="X3210" s="942"/>
      <c r="Y3210" s="942"/>
      <c r="Z3210" s="942"/>
      <c r="AA3210" s="942"/>
      <c r="AB3210" s="942"/>
      <c r="AC3210" s="942"/>
      <c r="AD3210" s="942"/>
      <c r="AE3210" s="942"/>
      <c r="AF3210" s="942"/>
      <c r="AG3210" s="942"/>
      <c r="AH3210" s="942"/>
      <c r="AI3210" s="942"/>
      <c r="AJ3210" s="942"/>
      <c r="AK3210" s="942"/>
      <c r="AL3210" s="942"/>
      <c r="AM3210" s="942"/>
      <c r="AN3210" s="942"/>
      <c r="AO3210" s="942"/>
    </row>
    <row r="3211" spans="1:41" ht="15" customHeight="1">
      <c r="A3211" s="175"/>
      <c r="B3211" s="281"/>
      <c r="C3211" s="943"/>
      <c r="D3211" s="943"/>
      <c r="E3211" s="943"/>
      <c r="F3211" s="943"/>
      <c r="G3211" s="943"/>
      <c r="H3211" s="943"/>
      <c r="I3211" s="608"/>
      <c r="J3211" s="2580"/>
      <c r="K3211" s="2580"/>
      <c r="L3211" s="2580"/>
      <c r="M3211" s="251"/>
      <c r="N3211" s="251"/>
      <c r="O3211" s="251"/>
      <c r="P3211" s="251"/>
      <c r="Q3211" s="175"/>
      <c r="R3211" s="2581" t="s">
        <v>1130</v>
      </c>
      <c r="S3211" s="2581"/>
      <c r="T3211" s="175"/>
      <c r="U3211" s="281"/>
      <c r="V3211" s="175"/>
      <c r="W3211" s="175"/>
      <c r="X3211" s="232"/>
      <c r="Y3211" s="232"/>
      <c r="Z3211" s="174"/>
      <c r="AA3211" s="174"/>
      <c r="AB3211" s="174"/>
      <c r="AC3211" s="251"/>
      <c r="AD3211" s="945"/>
      <c r="AE3211" s="944"/>
      <c r="AF3211" s="945"/>
      <c r="AG3211" s="944"/>
      <c r="AH3211" s="175"/>
      <c r="AI3211" s="943"/>
      <c r="AJ3211" s="943"/>
      <c r="AK3211" s="608"/>
      <c r="AL3211" s="174"/>
      <c r="AM3211" s="174"/>
      <c r="AN3211" s="174"/>
      <c r="AO3211" s="251"/>
    </row>
    <row r="3212" spans="1:41" s="555" customFormat="1" ht="15" customHeight="1">
      <c r="A3212" s="2582" t="s">
        <v>369</v>
      </c>
      <c r="B3212" s="2583"/>
      <c r="C3212" s="2586" t="s">
        <v>230</v>
      </c>
      <c r="D3212" s="2586"/>
      <c r="E3212" s="2586"/>
      <c r="F3212" s="2586"/>
      <c r="G3212" s="2574" t="s">
        <v>370</v>
      </c>
      <c r="H3212" s="2575"/>
      <c r="I3212" s="2575"/>
      <c r="J3212" s="2576"/>
      <c r="K3212" s="2574" t="s">
        <v>371</v>
      </c>
      <c r="L3212" s="2575"/>
      <c r="M3212" s="2575"/>
      <c r="N3212" s="2575"/>
      <c r="O3212" s="2575"/>
      <c r="P3212" s="2575"/>
      <c r="Q3212" s="2575"/>
      <c r="R3212" s="2575"/>
      <c r="S3212" s="2575"/>
      <c r="T3212" s="2575"/>
      <c r="U3212" s="2575"/>
      <c r="V3212" s="2575"/>
      <c r="W3212" s="2575"/>
      <c r="X3212" s="2575"/>
      <c r="Y3212" s="2575"/>
      <c r="Z3212" s="2575"/>
      <c r="AA3212" s="2575"/>
      <c r="AB3212" s="2575"/>
      <c r="AC3212" s="2575"/>
      <c r="AD3212" s="2575"/>
      <c r="AE3212" s="2575"/>
      <c r="AF3212" s="2575"/>
      <c r="AG3212" s="2576"/>
      <c r="AH3212" s="2574" t="s">
        <v>3545</v>
      </c>
      <c r="AI3212" s="2575"/>
      <c r="AJ3212" s="2575"/>
      <c r="AK3212" s="2575"/>
      <c r="AL3212" s="2575"/>
      <c r="AM3212" s="2575"/>
      <c r="AN3212" s="2575"/>
      <c r="AO3212" s="2576"/>
    </row>
    <row r="3213" spans="1:41" s="555" customFormat="1" ht="32.25" customHeight="1">
      <c r="A3213" s="2584"/>
      <c r="B3213" s="2585"/>
      <c r="C3213" s="933" t="s">
        <v>372</v>
      </c>
      <c r="D3213" s="933" t="s">
        <v>373</v>
      </c>
      <c r="E3213" s="933" t="s">
        <v>374</v>
      </c>
      <c r="F3213" s="933" t="s">
        <v>375</v>
      </c>
      <c r="G3213" s="933" t="s">
        <v>376</v>
      </c>
      <c r="H3213" s="933" t="s">
        <v>377</v>
      </c>
      <c r="I3213" s="933" t="s">
        <v>1066</v>
      </c>
      <c r="J3213" s="933" t="s">
        <v>378</v>
      </c>
      <c r="K3213" s="933" t="s">
        <v>890</v>
      </c>
      <c r="L3213" s="933" t="s">
        <v>379</v>
      </c>
      <c r="M3213" s="933" t="s">
        <v>380</v>
      </c>
      <c r="N3213" s="933" t="s">
        <v>381</v>
      </c>
      <c r="O3213" s="933" t="s">
        <v>382</v>
      </c>
      <c r="P3213" s="933" t="s">
        <v>383</v>
      </c>
      <c r="Q3213" s="933" t="s">
        <v>384</v>
      </c>
      <c r="R3213" s="933" t="s">
        <v>412</v>
      </c>
      <c r="S3213" s="933" t="s">
        <v>413</v>
      </c>
      <c r="T3213" s="933" t="s">
        <v>414</v>
      </c>
      <c r="U3213" s="933" t="s">
        <v>415</v>
      </c>
      <c r="V3213" s="933" t="s">
        <v>416</v>
      </c>
      <c r="W3213" s="933" t="s">
        <v>417</v>
      </c>
      <c r="X3213" s="933" t="s">
        <v>418</v>
      </c>
      <c r="Y3213" s="933" t="s">
        <v>419</v>
      </c>
      <c r="Z3213" s="933" t="s">
        <v>420</v>
      </c>
      <c r="AA3213" s="933" t="s">
        <v>421</v>
      </c>
      <c r="AB3213" s="933" t="s">
        <v>422</v>
      </c>
      <c r="AC3213" s="933" t="s">
        <v>423</v>
      </c>
      <c r="AD3213" s="933" t="s">
        <v>424</v>
      </c>
      <c r="AE3213" s="933" t="s">
        <v>425</v>
      </c>
      <c r="AF3213" s="933" t="s">
        <v>426</v>
      </c>
      <c r="AG3213" s="933" t="s">
        <v>427</v>
      </c>
      <c r="AH3213" s="933" t="s">
        <v>3003</v>
      </c>
      <c r="AI3213" s="933" t="s">
        <v>432</v>
      </c>
      <c r="AJ3213" s="933" t="s">
        <v>428</v>
      </c>
      <c r="AK3213" s="933" t="s">
        <v>429</v>
      </c>
      <c r="AL3213" s="933" t="s">
        <v>430</v>
      </c>
      <c r="AM3213" s="933" t="s">
        <v>362</v>
      </c>
      <c r="AN3213" s="933" t="s">
        <v>431</v>
      </c>
      <c r="AO3213" s="933" t="s">
        <v>1260</v>
      </c>
    </row>
    <row r="3214" spans="1:41" s="545" customFormat="1" ht="15" customHeight="1">
      <c r="A3214" s="1157"/>
      <c r="B3214" s="1157"/>
      <c r="C3214" s="1158">
        <v>1</v>
      </c>
      <c r="D3214" s="1159">
        <v>2</v>
      </c>
      <c r="E3214" s="1158">
        <v>3</v>
      </c>
      <c r="F3214" s="1159">
        <v>4</v>
      </c>
      <c r="G3214" s="1158">
        <v>5</v>
      </c>
      <c r="H3214" s="1159">
        <v>6</v>
      </c>
      <c r="I3214" s="1158">
        <v>7</v>
      </c>
      <c r="J3214" s="1159">
        <v>8</v>
      </c>
      <c r="K3214" s="1160">
        <v>9</v>
      </c>
      <c r="L3214" s="1159">
        <v>10</v>
      </c>
      <c r="M3214" s="1158">
        <v>11</v>
      </c>
      <c r="N3214" s="1159">
        <v>12</v>
      </c>
      <c r="O3214" s="1158">
        <v>13</v>
      </c>
      <c r="P3214" s="1159">
        <v>14</v>
      </c>
      <c r="Q3214" s="1158">
        <v>15</v>
      </c>
      <c r="R3214" s="1158">
        <v>16</v>
      </c>
      <c r="S3214" s="1159">
        <v>17</v>
      </c>
      <c r="T3214" s="1158">
        <v>18</v>
      </c>
      <c r="U3214" s="1159">
        <v>19</v>
      </c>
      <c r="V3214" s="1159">
        <v>20</v>
      </c>
      <c r="W3214" s="1158">
        <v>21</v>
      </c>
      <c r="X3214" s="1159">
        <v>22</v>
      </c>
      <c r="Y3214" s="1158">
        <v>23</v>
      </c>
      <c r="Z3214" s="1158">
        <v>24</v>
      </c>
      <c r="AA3214" s="1159">
        <v>25</v>
      </c>
      <c r="AB3214" s="1158">
        <v>26</v>
      </c>
      <c r="AC3214" s="1159">
        <v>27</v>
      </c>
      <c r="AD3214" s="1158">
        <v>28</v>
      </c>
      <c r="AE3214" s="1158">
        <v>29</v>
      </c>
      <c r="AF3214" s="1159">
        <v>30</v>
      </c>
      <c r="AG3214" s="1158">
        <v>31</v>
      </c>
      <c r="AH3214" s="1160">
        <v>32</v>
      </c>
      <c r="AI3214" s="1159">
        <v>33</v>
      </c>
      <c r="AJ3214" s="1158">
        <v>34</v>
      </c>
      <c r="AK3214" s="1158">
        <v>35</v>
      </c>
      <c r="AL3214" s="1160">
        <v>36</v>
      </c>
      <c r="AM3214" s="1158">
        <v>37</v>
      </c>
      <c r="AN3214" s="1159">
        <v>38</v>
      </c>
      <c r="AO3214" s="1158">
        <v>39</v>
      </c>
    </row>
    <row r="3215" spans="1:41" ht="15" customHeight="1">
      <c r="A3215" s="2577" t="s">
        <v>44</v>
      </c>
      <c r="B3215" s="2577"/>
      <c r="C3215" s="946" t="s">
        <v>3466</v>
      </c>
      <c r="D3215" s="946">
        <v>4</v>
      </c>
      <c r="E3215" s="946" t="s">
        <v>1456</v>
      </c>
      <c r="F3215" s="947">
        <v>5</v>
      </c>
      <c r="G3215" s="947" t="s">
        <v>1226</v>
      </c>
      <c r="H3215" s="947" t="s">
        <v>1226</v>
      </c>
      <c r="I3215" s="947">
        <v>6</v>
      </c>
      <c r="J3215" s="947" t="s">
        <v>1536</v>
      </c>
      <c r="K3215" s="947" t="s">
        <v>3214</v>
      </c>
      <c r="L3215" s="947" t="s">
        <v>807</v>
      </c>
      <c r="M3215" s="947">
        <v>6</v>
      </c>
      <c r="N3215" s="947">
        <v>5</v>
      </c>
      <c r="O3215" s="947" t="s">
        <v>1537</v>
      </c>
      <c r="P3215" s="947">
        <v>4.5</v>
      </c>
      <c r="Q3215" s="947" t="s">
        <v>3235</v>
      </c>
      <c r="R3215" s="948" t="s">
        <v>1781</v>
      </c>
      <c r="S3215" s="698" t="s">
        <v>397</v>
      </c>
      <c r="T3215" s="698" t="s">
        <v>2671</v>
      </c>
      <c r="U3215" s="698">
        <v>6.5</v>
      </c>
      <c r="V3215" s="698" t="s">
        <v>1856</v>
      </c>
      <c r="W3215" s="698">
        <v>5.25</v>
      </c>
      <c r="X3215" s="698" t="s">
        <v>1857</v>
      </c>
      <c r="Y3215" s="698">
        <v>6</v>
      </c>
      <c r="Z3215" s="947" t="s">
        <v>1728</v>
      </c>
      <c r="AA3215" s="947">
        <v>6</v>
      </c>
      <c r="AB3215" s="947">
        <v>6</v>
      </c>
      <c r="AC3215" s="947" t="s">
        <v>794</v>
      </c>
      <c r="AD3215" s="947">
        <v>5</v>
      </c>
      <c r="AE3215" s="947" t="s">
        <v>1860</v>
      </c>
      <c r="AF3215" s="947" t="s">
        <v>2950</v>
      </c>
      <c r="AG3215" s="947" t="s">
        <v>1782</v>
      </c>
      <c r="AH3215" s="949" t="s">
        <v>1730</v>
      </c>
      <c r="AI3215" s="949" t="s">
        <v>3076</v>
      </c>
      <c r="AJ3215" s="947">
        <v>5.5</v>
      </c>
      <c r="AK3215" s="947">
        <v>4.75</v>
      </c>
      <c r="AL3215" s="947">
        <v>7</v>
      </c>
      <c r="AM3215" s="947">
        <v>4</v>
      </c>
      <c r="AN3215" s="947">
        <v>6</v>
      </c>
      <c r="AO3215" s="947" t="s">
        <v>3218</v>
      </c>
    </row>
    <row r="3216" spans="1:41" ht="15" customHeight="1">
      <c r="A3216" s="2578" t="s">
        <v>1687</v>
      </c>
      <c r="B3216" s="2578"/>
      <c r="C3216" s="946"/>
      <c r="D3216" s="946"/>
      <c r="E3216" s="946"/>
      <c r="F3216" s="947"/>
      <c r="G3216" s="947"/>
      <c r="H3216" s="947"/>
      <c r="I3216" s="947"/>
      <c r="J3216" s="947"/>
      <c r="K3216" s="947"/>
      <c r="L3216" s="947"/>
      <c r="M3216" s="947"/>
      <c r="N3216" s="947"/>
      <c r="O3216" s="947"/>
      <c r="P3216" s="947"/>
      <c r="Q3216" s="947"/>
      <c r="R3216" s="948"/>
      <c r="S3216" s="698"/>
      <c r="T3216" s="698"/>
      <c r="U3216" s="698"/>
      <c r="V3216" s="698"/>
      <c r="W3216" s="698"/>
      <c r="X3216" s="698"/>
      <c r="Y3216" s="698"/>
      <c r="Z3216" s="947"/>
      <c r="AA3216" s="947"/>
      <c r="AB3216" s="947"/>
      <c r="AC3216" s="947"/>
      <c r="AD3216" s="947"/>
      <c r="AE3216" s="947"/>
      <c r="AF3216" s="947"/>
      <c r="AG3216" s="947"/>
      <c r="AH3216" s="949"/>
      <c r="AI3216" s="949"/>
      <c r="AJ3216" s="947"/>
      <c r="AK3216" s="947"/>
      <c r="AL3216" s="947"/>
      <c r="AM3216" s="947"/>
      <c r="AN3216" s="947"/>
      <c r="AO3216" s="947"/>
    </row>
    <row r="3217" spans="1:41" ht="15" customHeight="1">
      <c r="A3217" s="950" t="s">
        <v>856</v>
      </c>
      <c r="B3217" s="951" t="s">
        <v>1677</v>
      </c>
      <c r="C3217" s="946">
        <v>5</v>
      </c>
      <c r="D3217" s="946">
        <v>5</v>
      </c>
      <c r="E3217" s="946">
        <v>5</v>
      </c>
      <c r="F3217" s="947">
        <v>5</v>
      </c>
      <c r="G3217" s="947">
        <v>4</v>
      </c>
      <c r="H3217" s="947">
        <v>4</v>
      </c>
      <c r="I3217" s="947">
        <v>5</v>
      </c>
      <c r="J3217" s="947">
        <v>6</v>
      </c>
      <c r="K3217" s="947">
        <v>2.5</v>
      </c>
      <c r="L3217" s="947">
        <v>4</v>
      </c>
      <c r="M3217" s="947">
        <v>4</v>
      </c>
      <c r="N3217" s="947">
        <v>4</v>
      </c>
      <c r="O3217" s="947">
        <v>5</v>
      </c>
      <c r="P3217" s="947">
        <v>4.5</v>
      </c>
      <c r="Q3217" s="947">
        <v>4.5</v>
      </c>
      <c r="R3217" s="698">
        <v>6</v>
      </c>
      <c r="S3217" s="698">
        <v>6</v>
      </c>
      <c r="T3217" s="698">
        <v>5</v>
      </c>
      <c r="U3217" s="698">
        <v>6</v>
      </c>
      <c r="V3217" s="698">
        <v>4</v>
      </c>
      <c r="W3217" s="698">
        <v>3</v>
      </c>
      <c r="X3217" s="698">
        <v>4</v>
      </c>
      <c r="Y3217" s="698">
        <v>7</v>
      </c>
      <c r="Z3217" s="947">
        <v>4</v>
      </c>
      <c r="AA3217" s="947">
        <v>4</v>
      </c>
      <c r="AB3217" s="947">
        <v>4</v>
      </c>
      <c r="AC3217" s="947">
        <v>3</v>
      </c>
      <c r="AD3217" s="947">
        <v>5</v>
      </c>
      <c r="AE3217" s="947">
        <v>5.5</v>
      </c>
      <c r="AF3217" s="947">
        <v>4.5</v>
      </c>
      <c r="AG3217" s="947">
        <v>4</v>
      </c>
      <c r="AH3217" s="947">
        <v>3</v>
      </c>
      <c r="AI3217" s="947">
        <v>3.5</v>
      </c>
      <c r="AJ3217" s="947">
        <v>6</v>
      </c>
      <c r="AK3217" s="947">
        <v>3.5</v>
      </c>
      <c r="AL3217" s="947">
        <v>7</v>
      </c>
      <c r="AM3217" s="947">
        <v>1.5</v>
      </c>
      <c r="AN3217" s="947">
        <v>5</v>
      </c>
      <c r="AO3217" s="947">
        <v>1.25</v>
      </c>
    </row>
    <row r="3218" spans="1:41" ht="15" customHeight="1">
      <c r="A3218" s="950" t="s">
        <v>1085</v>
      </c>
      <c r="B3218" s="951" t="s">
        <v>1678</v>
      </c>
      <c r="C3218" s="946">
        <v>5.25</v>
      </c>
      <c r="D3218" s="946">
        <v>5</v>
      </c>
      <c r="E3218" s="946">
        <v>5.25</v>
      </c>
      <c r="F3218" s="947">
        <v>5.5</v>
      </c>
      <c r="G3218" s="947">
        <v>4</v>
      </c>
      <c r="H3218" s="947">
        <v>4.25</v>
      </c>
      <c r="I3218" s="947">
        <v>5.25</v>
      </c>
      <c r="J3218" s="947">
        <v>6.5</v>
      </c>
      <c r="K3218" s="947">
        <v>4</v>
      </c>
      <c r="L3218" s="947">
        <v>5</v>
      </c>
      <c r="M3218" s="947">
        <v>5</v>
      </c>
      <c r="N3218" s="947">
        <v>6</v>
      </c>
      <c r="O3218" s="947">
        <v>7</v>
      </c>
      <c r="P3218" s="947">
        <v>5</v>
      </c>
      <c r="Q3218" s="947">
        <v>5</v>
      </c>
      <c r="R3218" s="698">
        <v>7</v>
      </c>
      <c r="S3218" s="698">
        <v>6.5</v>
      </c>
      <c r="T3218" s="698">
        <v>5.5</v>
      </c>
      <c r="U3218" s="698">
        <v>6.25</v>
      </c>
      <c r="V3218" s="698">
        <v>4.2</v>
      </c>
      <c r="W3218" s="698">
        <v>5.5</v>
      </c>
      <c r="X3218" s="698">
        <v>4</v>
      </c>
      <c r="Y3218" s="698">
        <v>8</v>
      </c>
      <c r="Z3218" s="947">
        <v>6.5</v>
      </c>
      <c r="AA3218" s="947">
        <v>4.25</v>
      </c>
      <c r="AB3218" s="947">
        <v>4.5</v>
      </c>
      <c r="AC3218" s="947">
        <v>7</v>
      </c>
      <c r="AD3218" s="947">
        <v>7</v>
      </c>
      <c r="AE3218" s="947">
        <v>7</v>
      </c>
      <c r="AF3218" s="947">
        <v>7.5</v>
      </c>
      <c r="AG3218" s="947">
        <v>4.25</v>
      </c>
      <c r="AH3218" s="947">
        <v>7</v>
      </c>
      <c r="AI3218" s="947">
        <v>3.5</v>
      </c>
      <c r="AJ3218" s="947">
        <v>7</v>
      </c>
      <c r="AK3218" s="947">
        <v>3.75</v>
      </c>
      <c r="AL3218" s="947">
        <v>8</v>
      </c>
      <c r="AM3218" s="947">
        <v>6.6</v>
      </c>
      <c r="AN3218" s="947">
        <v>5</v>
      </c>
      <c r="AO3218" s="947">
        <v>5.25</v>
      </c>
    </row>
    <row r="3219" spans="1:41" ht="15" customHeight="1">
      <c r="A3219" s="950" t="s">
        <v>827</v>
      </c>
      <c r="B3219" s="951" t="s">
        <v>1679</v>
      </c>
      <c r="C3219" s="946">
        <v>5.5</v>
      </c>
      <c r="D3219" s="946">
        <v>5</v>
      </c>
      <c r="E3219" s="946">
        <v>5.5</v>
      </c>
      <c r="F3219" s="947">
        <v>6</v>
      </c>
      <c r="G3219" s="947">
        <v>4</v>
      </c>
      <c r="H3219" s="947">
        <v>4.5</v>
      </c>
      <c r="I3219" s="947">
        <v>5.5</v>
      </c>
      <c r="J3219" s="947">
        <v>6.75</v>
      </c>
      <c r="K3219" s="947">
        <v>4.5</v>
      </c>
      <c r="L3219" s="947">
        <v>6.5</v>
      </c>
      <c r="M3219" s="947">
        <v>6</v>
      </c>
      <c r="N3219" s="947">
        <v>6</v>
      </c>
      <c r="O3219" s="947">
        <v>8</v>
      </c>
      <c r="P3219" s="947">
        <v>9</v>
      </c>
      <c r="Q3219" s="947">
        <v>8</v>
      </c>
      <c r="R3219" s="698">
        <v>7.5</v>
      </c>
      <c r="S3219" s="698">
        <v>7.5</v>
      </c>
      <c r="T3219" s="698">
        <v>6</v>
      </c>
      <c r="U3219" s="698">
        <v>6.25</v>
      </c>
      <c r="V3219" s="698">
        <v>8</v>
      </c>
      <c r="W3219" s="698">
        <v>9</v>
      </c>
      <c r="X3219" s="698">
        <v>4</v>
      </c>
      <c r="Y3219" s="698">
        <v>9</v>
      </c>
      <c r="Z3219" s="947">
        <v>7</v>
      </c>
      <c r="AA3219" s="947">
        <v>4.5</v>
      </c>
      <c r="AB3219" s="947">
        <v>5</v>
      </c>
      <c r="AC3219" s="947">
        <v>7.75</v>
      </c>
      <c r="AD3219" s="947">
        <v>12.5</v>
      </c>
      <c r="AE3219" s="947">
        <v>9.5</v>
      </c>
      <c r="AF3219" s="947">
        <v>9</v>
      </c>
      <c r="AG3219" s="947">
        <v>6</v>
      </c>
      <c r="AH3219" s="947">
        <v>9</v>
      </c>
      <c r="AI3219" s="947">
        <v>5</v>
      </c>
      <c r="AJ3219" s="947">
        <v>6</v>
      </c>
      <c r="AK3219" s="947">
        <v>4</v>
      </c>
      <c r="AL3219" s="947">
        <v>9</v>
      </c>
      <c r="AM3219" s="947">
        <v>7</v>
      </c>
      <c r="AN3219" s="947">
        <v>5</v>
      </c>
      <c r="AO3219" s="947">
        <v>7.5</v>
      </c>
    </row>
    <row r="3220" spans="1:41" ht="15" customHeight="1">
      <c r="A3220" s="950" t="s">
        <v>828</v>
      </c>
      <c r="B3220" s="951" t="s">
        <v>1680</v>
      </c>
      <c r="C3220" s="946">
        <v>6</v>
      </c>
      <c r="D3220" s="946">
        <v>5</v>
      </c>
      <c r="E3220" s="946">
        <v>6</v>
      </c>
      <c r="F3220" s="947">
        <v>6.5</v>
      </c>
      <c r="G3220" s="947">
        <v>4</v>
      </c>
      <c r="H3220" s="947">
        <v>4.75</v>
      </c>
      <c r="I3220" s="947">
        <v>6</v>
      </c>
      <c r="J3220" s="947">
        <v>7</v>
      </c>
      <c r="K3220" s="947">
        <v>10.5</v>
      </c>
      <c r="L3220" s="947">
        <v>7.5</v>
      </c>
      <c r="M3220" s="947">
        <v>7</v>
      </c>
      <c r="N3220" s="947">
        <v>6</v>
      </c>
      <c r="O3220" s="947">
        <v>8.5</v>
      </c>
      <c r="P3220" s="947">
        <v>9.25</v>
      </c>
      <c r="Q3220" s="947">
        <v>8.5</v>
      </c>
      <c r="R3220" s="948">
        <v>7.75</v>
      </c>
      <c r="S3220" s="698">
        <v>8</v>
      </c>
      <c r="T3220" s="698">
        <v>9</v>
      </c>
      <c r="U3220" s="698">
        <v>6.5</v>
      </c>
      <c r="V3220" s="698">
        <v>9</v>
      </c>
      <c r="W3220" s="698">
        <v>10</v>
      </c>
      <c r="X3220" s="698">
        <v>4</v>
      </c>
      <c r="Y3220" s="698">
        <v>10</v>
      </c>
      <c r="Z3220" s="947">
        <v>8.5</v>
      </c>
      <c r="AA3220" s="947">
        <v>4.75</v>
      </c>
      <c r="AB3220" s="947">
        <v>5.5</v>
      </c>
      <c r="AC3220" s="947">
        <v>8</v>
      </c>
      <c r="AD3220" s="947">
        <v>12.5</v>
      </c>
      <c r="AE3220" s="947">
        <v>9.5</v>
      </c>
      <c r="AF3220" s="947">
        <v>9.5</v>
      </c>
      <c r="AG3220" s="947">
        <v>7</v>
      </c>
      <c r="AH3220" s="947">
        <v>10</v>
      </c>
      <c r="AI3220" s="947">
        <v>8.5</v>
      </c>
      <c r="AJ3220" s="947">
        <v>6</v>
      </c>
      <c r="AK3220" s="947">
        <v>4.0999999999999996</v>
      </c>
      <c r="AL3220" s="947">
        <v>9</v>
      </c>
      <c r="AM3220" s="947">
        <v>7.2</v>
      </c>
      <c r="AN3220" s="947">
        <v>5</v>
      </c>
      <c r="AO3220" s="947">
        <v>9</v>
      </c>
    </row>
    <row r="3221" spans="1:41" ht="15" customHeight="1">
      <c r="A3221" s="950" t="s">
        <v>854</v>
      </c>
      <c r="B3221" s="951" t="s">
        <v>1681</v>
      </c>
      <c r="C3221" s="946">
        <v>6.5</v>
      </c>
      <c r="D3221" s="946">
        <v>5</v>
      </c>
      <c r="E3221" s="946">
        <v>6.5</v>
      </c>
      <c r="F3221" s="947">
        <v>7</v>
      </c>
      <c r="G3221" s="947">
        <v>5</v>
      </c>
      <c r="H3221" s="947">
        <v>5</v>
      </c>
      <c r="I3221" s="947">
        <v>6.5</v>
      </c>
      <c r="J3221" s="947">
        <v>10.5</v>
      </c>
      <c r="K3221" s="947">
        <v>11</v>
      </c>
      <c r="L3221" s="947">
        <v>8</v>
      </c>
      <c r="M3221" s="947">
        <v>8</v>
      </c>
      <c r="N3221" s="947">
        <v>8</v>
      </c>
      <c r="O3221" s="947">
        <v>9</v>
      </c>
      <c r="P3221" s="947">
        <v>10.5</v>
      </c>
      <c r="Q3221" s="947">
        <v>9</v>
      </c>
      <c r="R3221" s="698">
        <v>10</v>
      </c>
      <c r="S3221" s="698">
        <v>11</v>
      </c>
      <c r="T3221" s="698">
        <v>10</v>
      </c>
      <c r="U3221" s="698">
        <v>9</v>
      </c>
      <c r="V3221" s="698">
        <v>10</v>
      </c>
      <c r="W3221" s="698">
        <v>11</v>
      </c>
      <c r="X3221" s="698">
        <v>4</v>
      </c>
      <c r="Y3221" s="698">
        <v>11</v>
      </c>
      <c r="Z3221" s="947">
        <v>10</v>
      </c>
      <c r="AA3221" s="947">
        <v>5</v>
      </c>
      <c r="AB3221" s="947">
        <v>5.5</v>
      </c>
      <c r="AC3221" s="947">
        <v>8.5</v>
      </c>
      <c r="AD3221" s="947">
        <v>12.5</v>
      </c>
      <c r="AE3221" s="947">
        <v>12</v>
      </c>
      <c r="AF3221" s="947">
        <v>10</v>
      </c>
      <c r="AG3221" s="947">
        <v>9</v>
      </c>
      <c r="AH3221" s="947">
        <v>10</v>
      </c>
      <c r="AI3221" s="947">
        <v>10</v>
      </c>
      <c r="AJ3221" s="947">
        <v>6</v>
      </c>
      <c r="AK3221" s="947">
        <v>4.25</v>
      </c>
      <c r="AL3221" s="947">
        <v>9</v>
      </c>
      <c r="AM3221" s="947">
        <v>9.15</v>
      </c>
      <c r="AN3221" s="947">
        <v>5</v>
      </c>
      <c r="AO3221" s="947">
        <v>9.5</v>
      </c>
    </row>
    <row r="3222" spans="1:41" ht="15" customHeight="1">
      <c r="A3222" s="2572" t="s">
        <v>45</v>
      </c>
      <c r="B3222" s="2572"/>
      <c r="C3222" s="952"/>
      <c r="D3222" s="952"/>
      <c r="E3222" s="952"/>
      <c r="F3222" s="952"/>
      <c r="G3222" s="952"/>
      <c r="H3222" s="952"/>
      <c r="I3222" s="952"/>
      <c r="J3222" s="952"/>
      <c r="K3222" s="953"/>
      <c r="L3222" s="952"/>
      <c r="M3222" s="952"/>
      <c r="N3222" s="952"/>
      <c r="O3222" s="952"/>
      <c r="P3222" s="952"/>
      <c r="Q3222" s="952"/>
      <c r="R3222" s="948"/>
      <c r="S3222" s="948"/>
      <c r="T3222" s="948"/>
      <c r="U3222" s="948"/>
      <c r="V3222" s="948"/>
      <c r="W3222" s="948"/>
      <c r="X3222" s="948"/>
      <c r="Y3222" s="698"/>
      <c r="Z3222" s="949"/>
      <c r="AA3222" s="949"/>
      <c r="AB3222" s="949"/>
      <c r="AC3222" s="949"/>
      <c r="AD3222" s="949"/>
      <c r="AE3222" s="949"/>
      <c r="AF3222" s="949"/>
      <c r="AG3222" s="949"/>
      <c r="AH3222" s="949"/>
      <c r="AI3222" s="949"/>
      <c r="AJ3222" s="949"/>
      <c r="AK3222" s="949"/>
      <c r="AL3222" s="949"/>
      <c r="AM3222" s="949"/>
      <c r="AN3222" s="947"/>
      <c r="AO3222" s="947"/>
    </row>
    <row r="3223" spans="1:41" ht="15" customHeight="1">
      <c r="A3223" s="950" t="s">
        <v>856</v>
      </c>
      <c r="B3223" s="951" t="s">
        <v>1682</v>
      </c>
      <c r="C3223" s="946" t="s">
        <v>1647</v>
      </c>
      <c r="D3223" s="946">
        <v>11</v>
      </c>
      <c r="E3223" s="947">
        <v>11</v>
      </c>
      <c r="F3223" s="947">
        <v>12</v>
      </c>
      <c r="G3223" s="947">
        <v>11</v>
      </c>
      <c r="H3223" s="947" t="s">
        <v>1940</v>
      </c>
      <c r="I3223" s="947" t="s">
        <v>1845</v>
      </c>
      <c r="J3223" s="947">
        <v>12.5</v>
      </c>
      <c r="K3223" s="947">
        <v>12.5</v>
      </c>
      <c r="L3223" s="947">
        <v>12.5</v>
      </c>
      <c r="M3223" s="947">
        <v>12.5</v>
      </c>
      <c r="N3223" s="947">
        <v>12.5</v>
      </c>
      <c r="O3223" s="947">
        <v>12.5</v>
      </c>
      <c r="P3223" s="947">
        <v>12.5</v>
      </c>
      <c r="Q3223" s="947">
        <v>12.5</v>
      </c>
      <c r="R3223" s="698">
        <v>11.5</v>
      </c>
      <c r="S3223" s="698" t="s">
        <v>3467</v>
      </c>
      <c r="T3223" s="698" t="s">
        <v>1645</v>
      </c>
      <c r="U3223" s="698">
        <v>12.5</v>
      </c>
      <c r="V3223" s="698">
        <v>12.5</v>
      </c>
      <c r="W3223" s="698">
        <v>12.5</v>
      </c>
      <c r="X3223" s="698">
        <v>11</v>
      </c>
      <c r="Y3223" s="698">
        <v>12.5</v>
      </c>
      <c r="Z3223" s="947">
        <v>12.5</v>
      </c>
      <c r="AA3223" s="947">
        <v>12.5</v>
      </c>
      <c r="AB3223" s="947">
        <v>12.5</v>
      </c>
      <c r="AC3223" s="949" t="s">
        <v>3468</v>
      </c>
      <c r="AD3223" s="947">
        <v>12.5</v>
      </c>
      <c r="AE3223" s="947">
        <v>12.5</v>
      </c>
      <c r="AF3223" s="947">
        <v>12.5</v>
      </c>
      <c r="AG3223" s="947" t="s">
        <v>1646</v>
      </c>
      <c r="AH3223" s="947" t="s">
        <v>1647</v>
      </c>
      <c r="AI3223" s="947" t="s">
        <v>3469</v>
      </c>
      <c r="AJ3223" s="947">
        <v>12.5</v>
      </c>
      <c r="AK3223" s="949" t="s">
        <v>1959</v>
      </c>
      <c r="AL3223" s="947">
        <v>12.5</v>
      </c>
      <c r="AM3223" s="947" t="s">
        <v>3101</v>
      </c>
      <c r="AN3223" s="947" t="s">
        <v>1663</v>
      </c>
      <c r="AO3223" s="947" t="s">
        <v>3220</v>
      </c>
    </row>
    <row r="3224" spans="1:41" ht="15" customHeight="1">
      <c r="A3224" s="950" t="s">
        <v>1085</v>
      </c>
      <c r="B3224" s="951" t="s">
        <v>1683</v>
      </c>
      <c r="C3224" s="946" t="s">
        <v>1854</v>
      </c>
      <c r="D3224" s="946">
        <v>11.5</v>
      </c>
      <c r="E3224" s="947">
        <v>11.5</v>
      </c>
      <c r="F3224" s="947">
        <v>12</v>
      </c>
      <c r="G3224" s="947" t="s">
        <v>1939</v>
      </c>
      <c r="H3224" s="947" t="s">
        <v>1941</v>
      </c>
      <c r="I3224" s="947" t="s">
        <v>1942</v>
      </c>
      <c r="J3224" s="947">
        <v>12.5</v>
      </c>
      <c r="K3224" s="947">
        <v>12.5</v>
      </c>
      <c r="L3224" s="947">
        <v>12.5</v>
      </c>
      <c r="M3224" s="947">
        <v>12.5</v>
      </c>
      <c r="N3224" s="947">
        <v>12.5</v>
      </c>
      <c r="O3224" s="947">
        <v>12.5</v>
      </c>
      <c r="P3224" s="947">
        <v>12.5</v>
      </c>
      <c r="Q3224" s="947">
        <v>12.5</v>
      </c>
      <c r="R3224" s="698">
        <v>11.5</v>
      </c>
      <c r="S3224" s="698" t="s">
        <v>3467</v>
      </c>
      <c r="T3224" s="698" t="s">
        <v>1645</v>
      </c>
      <c r="U3224" s="698">
        <v>12.5</v>
      </c>
      <c r="V3224" s="698">
        <v>12.5</v>
      </c>
      <c r="W3224" s="698">
        <v>12.5</v>
      </c>
      <c r="X3224" s="698">
        <v>11</v>
      </c>
      <c r="Y3224" s="698">
        <v>12.5</v>
      </c>
      <c r="Z3224" s="947">
        <v>12.5</v>
      </c>
      <c r="AA3224" s="947">
        <v>12.5</v>
      </c>
      <c r="AB3224" s="947">
        <v>12.5</v>
      </c>
      <c r="AC3224" s="949" t="s">
        <v>2251</v>
      </c>
      <c r="AD3224" s="947">
        <v>12.5</v>
      </c>
      <c r="AE3224" s="947">
        <v>12.5</v>
      </c>
      <c r="AF3224" s="947">
        <v>12.5</v>
      </c>
      <c r="AG3224" s="947" t="s">
        <v>1646</v>
      </c>
      <c r="AH3224" s="947" t="s">
        <v>1645</v>
      </c>
      <c r="AI3224" s="947" t="s">
        <v>2929</v>
      </c>
      <c r="AJ3224" s="947" t="s">
        <v>1645</v>
      </c>
      <c r="AK3224" s="947">
        <v>12.5</v>
      </c>
      <c r="AL3224" s="947">
        <v>12.5</v>
      </c>
      <c r="AM3224" s="947" t="s">
        <v>2616</v>
      </c>
      <c r="AN3224" s="947" t="s">
        <v>1960</v>
      </c>
      <c r="AO3224" s="947" t="s">
        <v>3221</v>
      </c>
    </row>
    <row r="3225" spans="1:41" ht="15" customHeight="1">
      <c r="A3225" s="950" t="s">
        <v>827</v>
      </c>
      <c r="B3225" s="951" t="s">
        <v>1684</v>
      </c>
      <c r="C3225" s="946" t="s">
        <v>1645</v>
      </c>
      <c r="D3225" s="954">
        <v>12</v>
      </c>
      <c r="E3225" s="947">
        <v>12</v>
      </c>
      <c r="F3225" s="947">
        <v>12</v>
      </c>
      <c r="G3225" s="947">
        <v>12</v>
      </c>
      <c r="H3225" s="947" t="s">
        <v>1845</v>
      </c>
      <c r="I3225" s="947" t="s">
        <v>1853</v>
      </c>
      <c r="J3225" s="947">
        <v>12.5</v>
      </c>
      <c r="K3225" s="947" t="s">
        <v>2929</v>
      </c>
      <c r="L3225" s="947">
        <v>12.5</v>
      </c>
      <c r="M3225" s="947">
        <v>12.5</v>
      </c>
      <c r="N3225" s="947">
        <v>12.5</v>
      </c>
      <c r="O3225" s="947">
        <v>12.5</v>
      </c>
      <c r="P3225" s="947">
        <v>12.5</v>
      </c>
      <c r="Q3225" s="947">
        <v>12.5</v>
      </c>
      <c r="R3225" s="698">
        <v>11</v>
      </c>
      <c r="S3225" s="698" t="s">
        <v>3467</v>
      </c>
      <c r="T3225" s="698" t="s">
        <v>1645</v>
      </c>
      <c r="U3225" s="698">
        <v>12.5</v>
      </c>
      <c r="V3225" s="698">
        <v>12</v>
      </c>
      <c r="W3225" s="698">
        <v>12.5</v>
      </c>
      <c r="X3225" s="698">
        <v>11</v>
      </c>
      <c r="Y3225" s="698">
        <v>12.5</v>
      </c>
      <c r="Z3225" s="947">
        <v>12.5</v>
      </c>
      <c r="AA3225" s="947">
        <v>12.5</v>
      </c>
      <c r="AB3225" s="947">
        <v>12.5</v>
      </c>
      <c r="AC3225" s="949" t="s">
        <v>3470</v>
      </c>
      <c r="AD3225" s="947">
        <v>12.5</v>
      </c>
      <c r="AE3225" s="947">
        <v>12.5</v>
      </c>
      <c r="AF3225" s="947">
        <v>12.5</v>
      </c>
      <c r="AG3225" s="947" t="s">
        <v>1646</v>
      </c>
      <c r="AH3225" s="949" t="s">
        <v>1731</v>
      </c>
      <c r="AI3225" s="949" t="s">
        <v>2929</v>
      </c>
      <c r="AJ3225" s="947">
        <v>11</v>
      </c>
      <c r="AK3225" s="947">
        <v>12.5</v>
      </c>
      <c r="AL3225" s="947">
        <v>12.5</v>
      </c>
      <c r="AM3225" s="947">
        <v>9.25</v>
      </c>
      <c r="AN3225" s="947" t="s">
        <v>1664</v>
      </c>
      <c r="AO3225" s="947" t="s">
        <v>3231</v>
      </c>
    </row>
    <row r="3226" spans="1:41" ht="15" customHeight="1">
      <c r="A3226" s="950" t="s">
        <v>828</v>
      </c>
      <c r="B3226" s="951" t="s">
        <v>1685</v>
      </c>
      <c r="C3226" s="946">
        <v>12.5</v>
      </c>
      <c r="D3226" s="955">
        <v>12.5</v>
      </c>
      <c r="E3226" s="947">
        <v>12.5</v>
      </c>
      <c r="F3226" s="698" t="s">
        <v>76</v>
      </c>
      <c r="G3226" s="947">
        <v>12.5</v>
      </c>
      <c r="H3226" s="947" t="s">
        <v>1646</v>
      </c>
      <c r="I3226" s="947" t="s">
        <v>1647</v>
      </c>
      <c r="J3226" s="947">
        <v>12.5</v>
      </c>
      <c r="K3226" s="947" t="s">
        <v>3222</v>
      </c>
      <c r="L3226" s="947">
        <v>12.5</v>
      </c>
      <c r="M3226" s="947">
        <v>12.5</v>
      </c>
      <c r="N3226" s="956" t="s">
        <v>76</v>
      </c>
      <c r="O3226" s="947">
        <v>12.5</v>
      </c>
      <c r="P3226" s="947">
        <v>12.5</v>
      </c>
      <c r="Q3226" s="947" t="s">
        <v>76</v>
      </c>
      <c r="R3226" s="698">
        <v>7.75</v>
      </c>
      <c r="S3226" s="698">
        <v>11</v>
      </c>
      <c r="T3226" s="698" t="s">
        <v>1647</v>
      </c>
      <c r="U3226" s="957" t="s">
        <v>76</v>
      </c>
      <c r="V3226" s="698">
        <v>12</v>
      </c>
      <c r="W3226" s="698">
        <v>12.5</v>
      </c>
      <c r="X3226" s="698">
        <v>11</v>
      </c>
      <c r="Y3226" s="948" t="s">
        <v>1858</v>
      </c>
      <c r="Z3226" s="947">
        <v>12.5</v>
      </c>
      <c r="AA3226" s="949" t="s">
        <v>76</v>
      </c>
      <c r="AB3226" s="947">
        <v>12.5</v>
      </c>
      <c r="AC3226" s="949" t="s">
        <v>1342</v>
      </c>
      <c r="AD3226" s="947" t="s">
        <v>3471</v>
      </c>
      <c r="AE3226" s="947" t="s">
        <v>76</v>
      </c>
      <c r="AF3226" s="947">
        <v>12.5</v>
      </c>
      <c r="AG3226" s="947" t="s">
        <v>76</v>
      </c>
      <c r="AH3226" s="949" t="s">
        <v>1493</v>
      </c>
      <c r="AI3226" s="949" t="s">
        <v>3472</v>
      </c>
      <c r="AJ3226" s="947">
        <v>11</v>
      </c>
      <c r="AK3226" s="947">
        <v>12.5</v>
      </c>
      <c r="AL3226" s="947">
        <v>12.5</v>
      </c>
      <c r="AM3226" s="947">
        <v>5.5</v>
      </c>
      <c r="AN3226" s="947">
        <v>10.5</v>
      </c>
      <c r="AO3226" s="947" t="s">
        <v>3214</v>
      </c>
    </row>
    <row r="3227" spans="1:41" ht="15" customHeight="1">
      <c r="A3227" s="950" t="s">
        <v>854</v>
      </c>
      <c r="B3227" s="951" t="s">
        <v>1686</v>
      </c>
      <c r="C3227" s="946" t="s">
        <v>76</v>
      </c>
      <c r="D3227" s="954" t="s">
        <v>76</v>
      </c>
      <c r="E3227" s="947" t="s">
        <v>76</v>
      </c>
      <c r="F3227" s="947" t="s">
        <v>76</v>
      </c>
      <c r="G3227" s="947" t="s">
        <v>76</v>
      </c>
      <c r="H3227" s="947" t="s">
        <v>1646</v>
      </c>
      <c r="I3227" s="947" t="s">
        <v>1854</v>
      </c>
      <c r="J3227" s="947">
        <v>12</v>
      </c>
      <c r="K3227" s="947" t="s">
        <v>3236</v>
      </c>
      <c r="L3227" s="947">
        <v>12.5</v>
      </c>
      <c r="M3227" s="947" t="s">
        <v>76</v>
      </c>
      <c r="N3227" s="947" t="s">
        <v>76</v>
      </c>
      <c r="O3227" s="947">
        <v>12.5</v>
      </c>
      <c r="P3227" s="947" t="s">
        <v>76</v>
      </c>
      <c r="Q3227" s="947" t="s">
        <v>76</v>
      </c>
      <c r="R3227" s="698">
        <v>7.75</v>
      </c>
      <c r="S3227" s="698" t="s">
        <v>76</v>
      </c>
      <c r="T3227" s="698" t="s">
        <v>1646</v>
      </c>
      <c r="U3227" s="698" t="s">
        <v>76</v>
      </c>
      <c r="V3227" s="698">
        <v>12</v>
      </c>
      <c r="W3227" s="698">
        <v>12.5</v>
      </c>
      <c r="X3227" s="698">
        <v>11</v>
      </c>
      <c r="Y3227" s="698">
        <v>9.6</v>
      </c>
      <c r="Z3227" s="947">
        <v>12.5</v>
      </c>
      <c r="AA3227" s="949" t="s">
        <v>76</v>
      </c>
      <c r="AB3227" s="947">
        <v>12.5</v>
      </c>
      <c r="AC3227" s="949" t="s">
        <v>1342</v>
      </c>
      <c r="AD3227" s="947">
        <v>12.5</v>
      </c>
      <c r="AE3227" s="947" t="s">
        <v>76</v>
      </c>
      <c r="AF3227" s="947">
        <v>11</v>
      </c>
      <c r="AG3227" s="947" t="s">
        <v>76</v>
      </c>
      <c r="AH3227" s="949" t="s">
        <v>1912</v>
      </c>
      <c r="AI3227" s="949" t="s">
        <v>3473</v>
      </c>
      <c r="AJ3227" s="947">
        <v>11</v>
      </c>
      <c r="AK3227" s="947">
        <v>12.5</v>
      </c>
      <c r="AL3227" s="947">
        <v>12.5</v>
      </c>
      <c r="AM3227" s="956" t="s">
        <v>76</v>
      </c>
      <c r="AN3227" s="947">
        <v>10.5</v>
      </c>
      <c r="AO3227" s="947" t="s">
        <v>3233</v>
      </c>
    </row>
    <row r="3228" spans="1:41" ht="15" customHeight="1">
      <c r="A3228" s="2572" t="s">
        <v>388</v>
      </c>
      <c r="B3228" s="2572"/>
      <c r="C3228" s="947"/>
      <c r="D3228" s="947"/>
      <c r="E3228" s="947"/>
      <c r="F3228" s="947"/>
      <c r="G3228" s="947"/>
      <c r="H3228" s="947"/>
      <c r="I3228" s="947"/>
      <c r="J3228" s="947"/>
      <c r="K3228" s="947"/>
      <c r="L3228" s="947"/>
      <c r="M3228" s="947"/>
      <c r="N3228" s="947"/>
      <c r="O3228" s="949" t="s">
        <v>311</v>
      </c>
      <c r="P3228" s="947"/>
      <c r="Q3228" s="949"/>
      <c r="R3228" s="698"/>
      <c r="S3228" s="698"/>
      <c r="T3228" s="698"/>
      <c r="U3228" s="698"/>
      <c r="V3228" s="698"/>
      <c r="W3228" s="698"/>
      <c r="X3228" s="948"/>
      <c r="Y3228" s="698"/>
      <c r="Z3228" s="949"/>
      <c r="AA3228" s="949"/>
      <c r="AB3228" s="947"/>
      <c r="AC3228" s="949"/>
      <c r="AD3228" s="947"/>
      <c r="AE3228" s="947"/>
      <c r="AF3228" s="947"/>
      <c r="AG3228" s="947"/>
      <c r="AH3228" s="949"/>
      <c r="AI3228" s="949"/>
      <c r="AJ3228" s="949"/>
      <c r="AK3228" s="949"/>
      <c r="AL3228" s="949"/>
      <c r="AM3228" s="949"/>
      <c r="AN3228" s="947"/>
      <c r="AO3228" s="947"/>
    </row>
    <row r="3229" spans="1:41" ht="15" customHeight="1">
      <c r="A3229" s="2572" t="s">
        <v>389</v>
      </c>
      <c r="B3229" s="2572"/>
      <c r="C3229" s="947"/>
      <c r="D3229" s="947"/>
      <c r="E3229" s="947"/>
      <c r="F3229" s="947"/>
      <c r="G3229" s="947"/>
      <c r="H3229" s="947"/>
      <c r="I3229" s="947"/>
      <c r="J3229" s="947"/>
      <c r="K3229" s="947"/>
      <c r="L3229" s="947"/>
      <c r="M3229" s="947"/>
      <c r="N3229" s="947"/>
      <c r="O3229" s="949"/>
      <c r="P3229" s="947"/>
      <c r="Q3229" s="949"/>
      <c r="R3229" s="957"/>
      <c r="S3229" s="698"/>
      <c r="T3229" s="698"/>
      <c r="U3229" s="698"/>
      <c r="V3229" s="698"/>
      <c r="W3229" s="698"/>
      <c r="X3229" s="948"/>
      <c r="Y3229" s="698"/>
      <c r="Z3229" s="949"/>
      <c r="AA3229" s="949"/>
      <c r="AB3229" s="947"/>
      <c r="AC3229" s="949"/>
      <c r="AD3229" s="947"/>
      <c r="AE3229" s="947"/>
      <c r="AF3229" s="947"/>
      <c r="AG3229" s="947"/>
      <c r="AH3229" s="949"/>
      <c r="AI3229" s="949"/>
      <c r="AJ3229" s="949"/>
      <c r="AK3229" s="949"/>
      <c r="AL3229" s="949"/>
      <c r="AM3229" s="949"/>
      <c r="AN3229" s="947"/>
      <c r="AO3229" s="947"/>
    </row>
    <row r="3230" spans="1:41" ht="15" customHeight="1">
      <c r="A3230" s="234"/>
      <c r="B3230" s="260" t="s">
        <v>390</v>
      </c>
      <c r="C3230" s="947" t="s">
        <v>1865</v>
      </c>
      <c r="D3230" s="947">
        <v>8</v>
      </c>
      <c r="E3230" s="947" t="s">
        <v>1855</v>
      </c>
      <c r="F3230" s="947" t="s">
        <v>1865</v>
      </c>
      <c r="G3230" s="698">
        <v>13</v>
      </c>
      <c r="H3230" s="947">
        <v>11.5</v>
      </c>
      <c r="I3230" s="947">
        <v>10</v>
      </c>
      <c r="J3230" s="947" t="s">
        <v>1749</v>
      </c>
      <c r="K3230" s="947" t="s">
        <v>1549</v>
      </c>
      <c r="L3230" s="947">
        <v>13</v>
      </c>
      <c r="M3230" s="947">
        <v>13</v>
      </c>
      <c r="N3230" s="947">
        <v>13</v>
      </c>
      <c r="O3230" s="947">
        <v>13</v>
      </c>
      <c r="P3230" s="947">
        <v>13</v>
      </c>
      <c r="Q3230" s="947">
        <v>13</v>
      </c>
      <c r="R3230" s="698" t="s">
        <v>1924</v>
      </c>
      <c r="S3230" s="698">
        <v>13</v>
      </c>
      <c r="T3230" s="698">
        <v>13</v>
      </c>
      <c r="U3230" s="698">
        <v>13</v>
      </c>
      <c r="V3230" s="698" t="s">
        <v>1549</v>
      </c>
      <c r="W3230" s="698" t="s">
        <v>1549</v>
      </c>
      <c r="X3230" s="698">
        <v>11</v>
      </c>
      <c r="Y3230" s="698" t="s">
        <v>1886</v>
      </c>
      <c r="Z3230" s="947" t="s">
        <v>1549</v>
      </c>
      <c r="AA3230" s="947">
        <v>13</v>
      </c>
      <c r="AB3230" s="947" t="s">
        <v>1549</v>
      </c>
      <c r="AC3230" s="947" t="s">
        <v>1549</v>
      </c>
      <c r="AD3230" s="947">
        <v>13</v>
      </c>
      <c r="AE3230" s="947">
        <v>13</v>
      </c>
      <c r="AF3230" s="947" t="s">
        <v>1549</v>
      </c>
      <c r="AG3230" s="947">
        <v>13</v>
      </c>
      <c r="AH3230" s="947">
        <v>13</v>
      </c>
      <c r="AI3230" s="947" t="s">
        <v>1549</v>
      </c>
      <c r="AJ3230" s="947" t="s">
        <v>1549</v>
      </c>
      <c r="AK3230" s="947" t="s">
        <v>1749</v>
      </c>
      <c r="AL3230" s="947">
        <v>13</v>
      </c>
      <c r="AM3230" s="947" t="s">
        <v>1845</v>
      </c>
      <c r="AN3230" s="947">
        <v>10</v>
      </c>
      <c r="AO3230" s="947">
        <v>13</v>
      </c>
    </row>
    <row r="3231" spans="1:41" ht="15" customHeight="1">
      <c r="A3231" s="234"/>
      <c r="B3231" s="260" t="s">
        <v>391</v>
      </c>
      <c r="C3231" s="947" t="s">
        <v>76</v>
      </c>
      <c r="D3231" s="947" t="s">
        <v>76</v>
      </c>
      <c r="E3231" s="947" t="s">
        <v>76</v>
      </c>
      <c r="F3231" s="947" t="s">
        <v>76</v>
      </c>
      <c r="G3231" s="947" t="s">
        <v>76</v>
      </c>
      <c r="H3231" s="947"/>
      <c r="I3231" s="947" t="s">
        <v>76</v>
      </c>
      <c r="J3231" s="947" t="s">
        <v>76</v>
      </c>
      <c r="K3231" s="947" t="s">
        <v>76</v>
      </c>
      <c r="L3231" s="947" t="s">
        <v>76</v>
      </c>
      <c r="M3231" s="947" t="s">
        <v>76</v>
      </c>
      <c r="N3231" s="947" t="s">
        <v>76</v>
      </c>
      <c r="O3231" s="949" t="s">
        <v>76</v>
      </c>
      <c r="P3231" s="947" t="s">
        <v>76</v>
      </c>
      <c r="Q3231" s="947" t="s">
        <v>76</v>
      </c>
      <c r="R3231" s="698"/>
      <c r="S3231" s="698" t="s">
        <v>76</v>
      </c>
      <c r="T3231" s="698" t="s">
        <v>76</v>
      </c>
      <c r="U3231" s="698" t="s">
        <v>76</v>
      </c>
      <c r="V3231" s="698" t="s">
        <v>76</v>
      </c>
      <c r="W3231" s="698" t="s">
        <v>76</v>
      </c>
      <c r="X3231" s="698">
        <v>13</v>
      </c>
      <c r="Y3231" s="698" t="s">
        <v>76</v>
      </c>
      <c r="Z3231" s="947" t="s">
        <v>76</v>
      </c>
      <c r="AA3231" s="947"/>
      <c r="AB3231" s="947" t="s">
        <v>76</v>
      </c>
      <c r="AC3231" s="947" t="s">
        <v>76</v>
      </c>
      <c r="AD3231" s="947" t="s">
        <v>76</v>
      </c>
      <c r="AE3231" s="947" t="s">
        <v>76</v>
      </c>
      <c r="AF3231" s="947" t="s">
        <v>76</v>
      </c>
      <c r="AG3231" s="947" t="s">
        <v>76</v>
      </c>
      <c r="AH3231" s="947" t="s">
        <v>76</v>
      </c>
      <c r="AI3231" s="947" t="s">
        <v>76</v>
      </c>
      <c r="AJ3231" s="947" t="s">
        <v>76</v>
      </c>
      <c r="AK3231" s="949" t="s">
        <v>76</v>
      </c>
      <c r="AL3231" s="947" t="s">
        <v>76</v>
      </c>
      <c r="AM3231" s="947"/>
      <c r="AN3231" s="947" t="s">
        <v>76</v>
      </c>
      <c r="AO3231" s="947">
        <v>13</v>
      </c>
    </row>
    <row r="3232" spans="1:41" ht="15" customHeight="1">
      <c r="A3232" s="2572" t="s">
        <v>400</v>
      </c>
      <c r="B3232" s="2572"/>
      <c r="C3232" s="947"/>
      <c r="D3232" s="947"/>
      <c r="E3232" s="947"/>
      <c r="F3232" s="947"/>
      <c r="G3232" s="947"/>
      <c r="H3232" s="947"/>
      <c r="I3232" s="947"/>
      <c r="J3232" s="947"/>
      <c r="K3232" s="947"/>
      <c r="L3232" s="947"/>
      <c r="M3232" s="947"/>
      <c r="N3232" s="947"/>
      <c r="O3232" s="949"/>
      <c r="P3232" s="947"/>
      <c r="Q3232" s="949"/>
      <c r="R3232" s="698"/>
      <c r="S3232" s="698"/>
      <c r="T3232" s="698"/>
      <c r="U3232" s="698"/>
      <c r="V3232" s="698"/>
      <c r="W3232" s="698"/>
      <c r="X3232" s="698"/>
      <c r="Y3232" s="698"/>
      <c r="Z3232" s="949"/>
      <c r="AA3232" s="949"/>
      <c r="AB3232" s="947"/>
      <c r="AC3232" s="947"/>
      <c r="AD3232" s="947"/>
      <c r="AE3232" s="947"/>
      <c r="AF3232" s="947"/>
      <c r="AG3232" s="947"/>
      <c r="AH3232" s="949"/>
      <c r="AI3232" s="947"/>
      <c r="AJ3232" s="947"/>
      <c r="AK3232" s="949"/>
      <c r="AL3232" s="947"/>
      <c r="AM3232" s="947"/>
      <c r="AN3232" s="947"/>
      <c r="AO3232" s="947"/>
    </row>
    <row r="3233" spans="1:41" ht="15" customHeight="1">
      <c r="A3233" s="175"/>
      <c r="B3233" s="260" t="s">
        <v>390</v>
      </c>
      <c r="C3233" s="947" t="s">
        <v>1538</v>
      </c>
      <c r="D3233" s="947">
        <v>15.5</v>
      </c>
      <c r="E3233" s="947">
        <v>15</v>
      </c>
      <c r="F3233" s="947">
        <v>15</v>
      </c>
      <c r="G3233" s="947" t="s">
        <v>76</v>
      </c>
      <c r="H3233" s="947">
        <v>12.5</v>
      </c>
      <c r="I3233" s="947">
        <v>15</v>
      </c>
      <c r="J3233" s="947" t="s">
        <v>1343</v>
      </c>
      <c r="K3233" s="947" t="s">
        <v>1842</v>
      </c>
      <c r="L3233" s="947" t="s">
        <v>1875</v>
      </c>
      <c r="M3233" s="947" t="s">
        <v>1875</v>
      </c>
      <c r="N3233" s="947">
        <v>15.5</v>
      </c>
      <c r="O3233" s="947">
        <v>15.5</v>
      </c>
      <c r="P3233" s="947" t="s">
        <v>1878</v>
      </c>
      <c r="Q3233" s="958" t="s">
        <v>1875</v>
      </c>
      <c r="R3233" s="698" t="s">
        <v>1876</v>
      </c>
      <c r="S3233" s="698">
        <v>15.5</v>
      </c>
      <c r="T3233" s="698">
        <v>15.5</v>
      </c>
      <c r="U3233" s="698" t="s">
        <v>76</v>
      </c>
      <c r="V3233" s="698" t="s">
        <v>1876</v>
      </c>
      <c r="W3233" s="698" t="s">
        <v>1882</v>
      </c>
      <c r="X3233" s="698">
        <v>15.5</v>
      </c>
      <c r="Y3233" s="698" t="s">
        <v>1876</v>
      </c>
      <c r="Z3233" s="947" t="s">
        <v>1875</v>
      </c>
      <c r="AA3233" s="947" t="s">
        <v>1847</v>
      </c>
      <c r="AB3233" s="947" t="s">
        <v>1875</v>
      </c>
      <c r="AC3233" s="947" t="s">
        <v>1876</v>
      </c>
      <c r="AD3233" s="947">
        <v>15.5</v>
      </c>
      <c r="AE3233" s="947" t="s">
        <v>1875</v>
      </c>
      <c r="AF3233" s="947" t="s">
        <v>1875</v>
      </c>
      <c r="AG3233" s="947">
        <v>15.5</v>
      </c>
      <c r="AH3233" s="947" t="s">
        <v>1875</v>
      </c>
      <c r="AI3233" s="947" t="s">
        <v>1891</v>
      </c>
      <c r="AJ3233" s="947" t="s">
        <v>1875</v>
      </c>
      <c r="AK3233" s="947" t="s">
        <v>1881</v>
      </c>
      <c r="AL3233" s="947" t="s">
        <v>1906</v>
      </c>
      <c r="AM3233" s="947" t="s">
        <v>1875</v>
      </c>
      <c r="AN3233" s="947" t="s">
        <v>1669</v>
      </c>
      <c r="AO3233" s="947">
        <v>11.5</v>
      </c>
    </row>
    <row r="3234" spans="1:41" ht="15" customHeight="1">
      <c r="A3234" s="175"/>
      <c r="B3234" s="260" t="s">
        <v>391</v>
      </c>
      <c r="C3234" s="947" t="s">
        <v>76</v>
      </c>
      <c r="D3234" s="947" t="s">
        <v>76</v>
      </c>
      <c r="E3234" s="947" t="s">
        <v>76</v>
      </c>
      <c r="F3234" s="947" t="s">
        <v>76</v>
      </c>
      <c r="G3234" s="947" t="s">
        <v>1861</v>
      </c>
      <c r="H3234" s="947" t="s">
        <v>76</v>
      </c>
      <c r="I3234" s="947" t="s">
        <v>76</v>
      </c>
      <c r="J3234" s="947" t="s">
        <v>76</v>
      </c>
      <c r="K3234" s="947" t="s">
        <v>76</v>
      </c>
      <c r="L3234" s="947" t="s">
        <v>76</v>
      </c>
      <c r="M3234" s="947" t="s">
        <v>76</v>
      </c>
      <c r="N3234" s="947" t="s">
        <v>76</v>
      </c>
      <c r="O3234" s="947" t="s">
        <v>76</v>
      </c>
      <c r="P3234" s="949" t="s">
        <v>76</v>
      </c>
      <c r="Q3234" s="949" t="s">
        <v>76</v>
      </c>
      <c r="R3234" s="698"/>
      <c r="S3234" s="698" t="s">
        <v>76</v>
      </c>
      <c r="T3234" s="698" t="s">
        <v>76</v>
      </c>
      <c r="U3234" s="698" t="s">
        <v>1875</v>
      </c>
      <c r="V3234" s="698" t="s">
        <v>76</v>
      </c>
      <c r="W3234" s="698" t="s">
        <v>76</v>
      </c>
      <c r="X3234" s="698" t="s">
        <v>76</v>
      </c>
      <c r="Y3234" s="698" t="s">
        <v>76</v>
      </c>
      <c r="Z3234" s="947" t="s">
        <v>76</v>
      </c>
      <c r="AA3234" s="947" t="s">
        <v>76</v>
      </c>
      <c r="AB3234" s="947" t="s">
        <v>76</v>
      </c>
      <c r="AC3234" s="947" t="s">
        <v>76</v>
      </c>
      <c r="AD3234" s="947" t="s">
        <v>76</v>
      </c>
      <c r="AE3234" s="947" t="s">
        <v>76</v>
      </c>
      <c r="AF3234" s="947" t="s">
        <v>76</v>
      </c>
      <c r="AG3234" s="947"/>
      <c r="AH3234" s="947" t="s">
        <v>76</v>
      </c>
      <c r="AI3234" s="947" t="s">
        <v>1875</v>
      </c>
      <c r="AJ3234" s="947" t="s">
        <v>76</v>
      </c>
      <c r="AK3234" s="949" t="s">
        <v>76</v>
      </c>
      <c r="AL3234" s="947" t="s">
        <v>76</v>
      </c>
      <c r="AM3234" s="947"/>
      <c r="AN3234" s="947" t="s">
        <v>76</v>
      </c>
      <c r="AO3234" s="947">
        <v>14</v>
      </c>
    </row>
    <row r="3235" spans="1:41" ht="15" customHeight="1">
      <c r="A3235" s="2572" t="s">
        <v>47</v>
      </c>
      <c r="B3235" s="2572"/>
      <c r="C3235" s="947"/>
      <c r="D3235" s="947"/>
      <c r="E3235" s="947"/>
      <c r="F3235" s="947"/>
      <c r="G3235" s="947"/>
      <c r="H3235" s="947"/>
      <c r="I3235" s="947"/>
      <c r="J3235" s="947"/>
      <c r="K3235" s="947"/>
      <c r="L3235" s="947"/>
      <c r="M3235" s="947"/>
      <c r="N3235" s="947"/>
      <c r="O3235" s="947"/>
      <c r="P3235" s="949"/>
      <c r="Q3235" s="949"/>
      <c r="R3235" s="698" t="s">
        <v>1285</v>
      </c>
      <c r="S3235" s="698"/>
      <c r="T3235" s="698"/>
      <c r="U3235" s="698"/>
      <c r="V3235" s="698"/>
      <c r="W3235" s="698"/>
      <c r="X3235" s="698"/>
      <c r="Y3235" s="698"/>
      <c r="Z3235" s="947"/>
      <c r="AA3235" s="947"/>
      <c r="AB3235" s="947"/>
      <c r="AC3235" s="947"/>
      <c r="AD3235" s="947"/>
      <c r="AE3235" s="947"/>
      <c r="AF3235" s="947"/>
      <c r="AG3235" s="947"/>
      <c r="AH3235" s="947"/>
      <c r="AI3235" s="947"/>
      <c r="AJ3235" s="947"/>
      <c r="AK3235" s="949"/>
      <c r="AL3235" s="947"/>
      <c r="AM3235" s="947"/>
      <c r="AN3235" s="947"/>
      <c r="AO3235" s="947"/>
    </row>
    <row r="3236" spans="1:41" ht="15" customHeight="1">
      <c r="A3236" s="175"/>
      <c r="B3236" s="260" t="s">
        <v>390</v>
      </c>
      <c r="C3236" s="947" t="s">
        <v>1861</v>
      </c>
      <c r="D3236" s="698">
        <v>15.502000000000001</v>
      </c>
      <c r="E3236" s="698" t="s">
        <v>1863</v>
      </c>
      <c r="F3236" s="947">
        <v>15</v>
      </c>
      <c r="G3236" s="698" t="s">
        <v>76</v>
      </c>
      <c r="H3236" s="947">
        <v>13</v>
      </c>
      <c r="I3236" s="947">
        <v>15</v>
      </c>
      <c r="J3236" s="947" t="s">
        <v>1538</v>
      </c>
      <c r="K3236" s="947" t="s">
        <v>1870</v>
      </c>
      <c r="L3236" s="947" t="s">
        <v>1875</v>
      </c>
      <c r="M3236" s="947" t="s">
        <v>1876</v>
      </c>
      <c r="N3236" s="947">
        <v>17</v>
      </c>
      <c r="O3236" s="947">
        <v>15.5</v>
      </c>
      <c r="P3236" s="947" t="s">
        <v>1878</v>
      </c>
      <c r="Q3236" s="959" t="s">
        <v>1875</v>
      </c>
      <c r="R3236" s="698" t="s">
        <v>1867</v>
      </c>
      <c r="S3236" s="698">
        <v>15.5</v>
      </c>
      <c r="T3236" s="698" t="s">
        <v>1648</v>
      </c>
      <c r="U3236" s="698" t="s">
        <v>1842</v>
      </c>
      <c r="V3236" s="698" t="s">
        <v>1872</v>
      </c>
      <c r="W3236" s="698" t="s">
        <v>1871</v>
      </c>
      <c r="X3236" s="698" t="s">
        <v>1868</v>
      </c>
      <c r="Y3236" s="698" t="s">
        <v>1876</v>
      </c>
      <c r="Z3236" s="947" t="s">
        <v>1876</v>
      </c>
      <c r="AA3236" s="947" t="s">
        <v>1862</v>
      </c>
      <c r="AB3236" s="947" t="s">
        <v>1875</v>
      </c>
      <c r="AC3236" s="947" t="s">
        <v>1874</v>
      </c>
      <c r="AD3236" s="947">
        <v>16.5</v>
      </c>
      <c r="AE3236" s="947" t="s">
        <v>1875</v>
      </c>
      <c r="AF3236" s="947" t="s">
        <v>1875</v>
      </c>
      <c r="AG3236" s="947" t="s">
        <v>1872</v>
      </c>
      <c r="AH3236" s="947" t="s">
        <v>1882</v>
      </c>
      <c r="AI3236" s="947" t="s">
        <v>3474</v>
      </c>
      <c r="AJ3236" s="947" t="s">
        <v>1876</v>
      </c>
      <c r="AK3236" s="947" t="s">
        <v>1667</v>
      </c>
      <c r="AL3236" s="947" t="s">
        <v>1909</v>
      </c>
      <c r="AM3236" s="947" t="s">
        <v>76</v>
      </c>
      <c r="AN3236" s="947" t="s">
        <v>1550</v>
      </c>
      <c r="AO3236" s="947">
        <v>13</v>
      </c>
    </row>
    <row r="3237" spans="1:41" ht="15" customHeight="1">
      <c r="A3237" s="175"/>
      <c r="B3237" s="260" t="s">
        <v>391</v>
      </c>
      <c r="C3237" s="947" t="s">
        <v>76</v>
      </c>
      <c r="D3237" s="947" t="s">
        <v>76</v>
      </c>
      <c r="E3237" s="947" t="s">
        <v>76</v>
      </c>
      <c r="F3237" s="956" t="s">
        <v>76</v>
      </c>
      <c r="G3237" s="947">
        <v>15.5</v>
      </c>
      <c r="H3237" s="947" t="s">
        <v>76</v>
      </c>
      <c r="I3237" s="947" t="s">
        <v>76</v>
      </c>
      <c r="J3237" s="947" t="s">
        <v>76</v>
      </c>
      <c r="K3237" s="956" t="s">
        <v>76</v>
      </c>
      <c r="L3237" s="947" t="s">
        <v>76</v>
      </c>
      <c r="M3237" s="947" t="s">
        <v>76</v>
      </c>
      <c r="N3237" s="947" t="s">
        <v>76</v>
      </c>
      <c r="O3237" s="947" t="s">
        <v>76</v>
      </c>
      <c r="P3237" s="949" t="s">
        <v>76</v>
      </c>
      <c r="Q3237" s="949" t="s">
        <v>76</v>
      </c>
      <c r="R3237" s="698" t="s">
        <v>76</v>
      </c>
      <c r="S3237" s="698" t="s">
        <v>76</v>
      </c>
      <c r="T3237" s="698" t="s">
        <v>76</v>
      </c>
      <c r="U3237" s="698" t="s">
        <v>76</v>
      </c>
      <c r="V3237" s="698" t="s">
        <v>76</v>
      </c>
      <c r="W3237" s="698" t="s">
        <v>76</v>
      </c>
      <c r="X3237" s="698" t="s">
        <v>76</v>
      </c>
      <c r="Y3237" s="698" t="s">
        <v>76</v>
      </c>
      <c r="Z3237" s="947" t="s">
        <v>76</v>
      </c>
      <c r="AA3237" s="947" t="s">
        <v>76</v>
      </c>
      <c r="AB3237" s="947" t="s">
        <v>76</v>
      </c>
      <c r="AC3237" s="947" t="s">
        <v>1890</v>
      </c>
      <c r="AD3237" s="947" t="s">
        <v>76</v>
      </c>
      <c r="AE3237" s="947" t="s">
        <v>76</v>
      </c>
      <c r="AF3237" s="947" t="s">
        <v>76</v>
      </c>
      <c r="AG3237" s="947" t="s">
        <v>76</v>
      </c>
      <c r="AH3237" s="947" t="s">
        <v>76</v>
      </c>
      <c r="AI3237" s="947" t="s">
        <v>76</v>
      </c>
      <c r="AJ3237" s="947" t="s">
        <v>76</v>
      </c>
      <c r="AK3237" s="949" t="s">
        <v>76</v>
      </c>
      <c r="AL3237" s="947" t="s">
        <v>76</v>
      </c>
      <c r="AM3237" s="947" t="s">
        <v>76</v>
      </c>
      <c r="AN3237" s="947" t="s">
        <v>76</v>
      </c>
      <c r="AO3237" s="947">
        <v>16</v>
      </c>
    </row>
    <row r="3238" spans="1:41" ht="15" customHeight="1">
      <c r="A3238" s="2572" t="s">
        <v>407</v>
      </c>
      <c r="B3238" s="2572"/>
      <c r="C3238" s="947"/>
      <c r="D3238" s="947"/>
      <c r="E3238" s="947"/>
      <c r="F3238" s="947"/>
      <c r="G3238" s="947"/>
      <c r="H3238" s="947"/>
      <c r="I3238" s="947"/>
      <c r="J3238" s="947"/>
      <c r="K3238" s="947"/>
      <c r="L3238" s="947"/>
      <c r="M3238" s="947"/>
      <c r="N3238" s="947"/>
      <c r="O3238" s="947"/>
      <c r="P3238" s="949"/>
      <c r="Q3238" s="949"/>
      <c r="R3238" s="698"/>
      <c r="S3238" s="698"/>
      <c r="T3238" s="698"/>
      <c r="U3238" s="698"/>
      <c r="V3238" s="698"/>
      <c r="W3238" s="698"/>
      <c r="X3238" s="698"/>
      <c r="Y3238" s="698"/>
      <c r="Z3238" s="949"/>
      <c r="AA3238" s="949"/>
      <c r="AB3238" s="947"/>
      <c r="AC3238" s="280"/>
      <c r="AD3238" s="947"/>
      <c r="AE3238" s="947"/>
      <c r="AF3238" s="947"/>
      <c r="AG3238" s="947"/>
      <c r="AH3238" s="947"/>
      <c r="AI3238" s="947"/>
      <c r="AJ3238" s="947"/>
      <c r="AK3238" s="949"/>
      <c r="AL3238" s="947"/>
      <c r="AM3238" s="947"/>
      <c r="AN3238" s="947"/>
      <c r="AO3238" s="947"/>
    </row>
    <row r="3239" spans="1:41" ht="15" customHeight="1">
      <c r="A3239" s="960" t="s">
        <v>856</v>
      </c>
      <c r="B3239" s="961" t="s">
        <v>1258</v>
      </c>
      <c r="C3239" s="698"/>
      <c r="D3239" s="698"/>
      <c r="E3239" s="698"/>
      <c r="F3239" s="698"/>
      <c r="G3239" s="698"/>
      <c r="H3239" s="698"/>
      <c r="I3239" s="698"/>
      <c r="J3239" s="698"/>
      <c r="K3239" s="957"/>
      <c r="L3239" s="698"/>
      <c r="M3239" s="698"/>
      <c r="N3239" s="698"/>
      <c r="O3239" s="698"/>
      <c r="P3239" s="948"/>
      <c r="Q3239" s="948"/>
      <c r="R3239" s="698"/>
      <c r="S3239" s="698"/>
      <c r="T3239" s="698"/>
      <c r="U3239" s="698"/>
      <c r="V3239" s="698"/>
      <c r="W3239" s="698"/>
      <c r="X3239" s="698"/>
      <c r="Y3239" s="698"/>
      <c r="Z3239" s="948"/>
      <c r="AA3239" s="948"/>
      <c r="AB3239" s="698"/>
      <c r="AC3239" s="698"/>
      <c r="AD3239" s="698"/>
      <c r="AE3239" s="698"/>
      <c r="AF3239" s="698"/>
      <c r="AG3239" s="698"/>
      <c r="AH3239" s="698"/>
      <c r="AI3239" s="698"/>
      <c r="AJ3239" s="698"/>
      <c r="AK3239" s="948"/>
      <c r="AL3239" s="698"/>
      <c r="AM3239" s="698"/>
      <c r="AN3239" s="698"/>
      <c r="AO3239" s="698"/>
    </row>
    <row r="3240" spans="1:41" ht="15" customHeight="1">
      <c r="A3240" s="960"/>
      <c r="B3240" s="260" t="s">
        <v>401</v>
      </c>
      <c r="C3240" s="698" t="s">
        <v>1840</v>
      </c>
      <c r="D3240" s="947" t="s">
        <v>76</v>
      </c>
      <c r="E3240" s="698">
        <v>15.5</v>
      </c>
      <c r="F3240" s="947">
        <v>16</v>
      </c>
      <c r="G3240" s="947" t="s">
        <v>76</v>
      </c>
      <c r="H3240" s="947">
        <v>13.5</v>
      </c>
      <c r="I3240" s="947">
        <v>16</v>
      </c>
      <c r="J3240" s="947" t="s">
        <v>1668</v>
      </c>
      <c r="K3240" s="947" t="s">
        <v>1842</v>
      </c>
      <c r="L3240" s="947" t="s">
        <v>1876</v>
      </c>
      <c r="M3240" s="947" t="s">
        <v>1875</v>
      </c>
      <c r="N3240" s="947">
        <v>15.5</v>
      </c>
      <c r="O3240" s="947">
        <v>15.5</v>
      </c>
      <c r="P3240" s="947" t="s">
        <v>1878</v>
      </c>
      <c r="Q3240" s="958" t="s">
        <v>1875</v>
      </c>
      <c r="R3240" s="698" t="s">
        <v>1876</v>
      </c>
      <c r="S3240" s="698">
        <v>15.5</v>
      </c>
      <c r="T3240" s="698">
        <v>15.5</v>
      </c>
      <c r="U3240" s="698" t="s">
        <v>1875</v>
      </c>
      <c r="V3240" s="698" t="s">
        <v>1876</v>
      </c>
      <c r="W3240" s="698" t="s">
        <v>1882</v>
      </c>
      <c r="X3240" s="698">
        <v>15.5</v>
      </c>
      <c r="Y3240" s="698" t="s">
        <v>1876</v>
      </c>
      <c r="Z3240" s="947" t="s">
        <v>1875</v>
      </c>
      <c r="AA3240" s="962" t="s">
        <v>1668</v>
      </c>
      <c r="AB3240" s="947" t="s">
        <v>1875</v>
      </c>
      <c r="AC3240" s="947" t="s">
        <v>1876</v>
      </c>
      <c r="AD3240" s="947">
        <v>15.5</v>
      </c>
      <c r="AE3240" s="947" t="s">
        <v>1875</v>
      </c>
      <c r="AF3240" s="947" t="s">
        <v>1875</v>
      </c>
      <c r="AG3240" s="947">
        <v>15.5</v>
      </c>
      <c r="AH3240" s="947" t="s">
        <v>1875</v>
      </c>
      <c r="AI3240" s="947" t="s">
        <v>1891</v>
      </c>
      <c r="AJ3240" s="947" t="s">
        <v>1875</v>
      </c>
      <c r="AK3240" s="947" t="s">
        <v>1906</v>
      </c>
      <c r="AL3240" s="947" t="s">
        <v>1841</v>
      </c>
      <c r="AM3240" s="947" t="s">
        <v>1875</v>
      </c>
      <c r="AN3240" s="947" t="s">
        <v>1846</v>
      </c>
      <c r="AO3240" s="947">
        <v>11.5</v>
      </c>
    </row>
    <row r="3241" spans="1:41" ht="15" customHeight="1">
      <c r="A3241" s="960"/>
      <c r="B3241" s="260" t="s">
        <v>402</v>
      </c>
      <c r="C3241" s="947" t="s">
        <v>76</v>
      </c>
      <c r="D3241" s="947">
        <v>16</v>
      </c>
      <c r="E3241" s="947" t="s">
        <v>76</v>
      </c>
      <c r="F3241" s="947" t="s">
        <v>76</v>
      </c>
      <c r="G3241" s="947">
        <v>15.5</v>
      </c>
      <c r="H3241" s="947" t="s">
        <v>76</v>
      </c>
      <c r="I3241" s="947" t="s">
        <v>76</v>
      </c>
      <c r="J3241" s="947" t="s">
        <v>76</v>
      </c>
      <c r="K3241" s="947" t="s">
        <v>76</v>
      </c>
      <c r="L3241" s="947"/>
      <c r="M3241" s="947" t="s">
        <v>76</v>
      </c>
      <c r="N3241" s="947" t="s">
        <v>76</v>
      </c>
      <c r="O3241" s="947" t="s">
        <v>76</v>
      </c>
      <c r="P3241" s="949" t="s">
        <v>76</v>
      </c>
      <c r="Q3241" s="949" t="s">
        <v>76</v>
      </c>
      <c r="R3241" s="698" t="s">
        <v>76</v>
      </c>
      <c r="S3241" s="698" t="s">
        <v>76</v>
      </c>
      <c r="T3241" s="698" t="s">
        <v>76</v>
      </c>
      <c r="U3241" s="698" t="s">
        <v>1875</v>
      </c>
      <c r="V3241" s="698" t="s">
        <v>76</v>
      </c>
      <c r="W3241" s="698" t="s">
        <v>76</v>
      </c>
      <c r="X3241" s="698" t="s">
        <v>1538</v>
      </c>
      <c r="Y3241" s="698" t="s">
        <v>76</v>
      </c>
      <c r="Z3241" s="947" t="s">
        <v>76</v>
      </c>
      <c r="AA3241" s="947" t="s">
        <v>76</v>
      </c>
      <c r="AB3241" s="949" t="s">
        <v>76</v>
      </c>
      <c r="AC3241" s="947" t="s">
        <v>76</v>
      </c>
      <c r="AD3241" s="947" t="s">
        <v>76</v>
      </c>
      <c r="AE3241" s="947" t="s">
        <v>76</v>
      </c>
      <c r="AF3241" s="947" t="s">
        <v>76</v>
      </c>
      <c r="AG3241" s="947" t="s">
        <v>76</v>
      </c>
      <c r="AH3241" s="947" t="s">
        <v>76</v>
      </c>
      <c r="AI3241" s="947" t="s">
        <v>1875</v>
      </c>
      <c r="AJ3241" s="947" t="s">
        <v>76</v>
      </c>
      <c r="AK3241" s="949" t="s">
        <v>76</v>
      </c>
      <c r="AL3241" s="947" t="s">
        <v>76</v>
      </c>
      <c r="AM3241" s="947" t="s">
        <v>1875</v>
      </c>
      <c r="AN3241" s="947" t="s">
        <v>76</v>
      </c>
      <c r="AO3241" s="947">
        <v>14</v>
      </c>
    </row>
    <row r="3242" spans="1:41" ht="15" customHeight="1">
      <c r="A3242" s="960" t="s">
        <v>1085</v>
      </c>
      <c r="B3242" s="862" t="s">
        <v>1259</v>
      </c>
      <c r="C3242" s="947"/>
      <c r="D3242" s="947"/>
      <c r="E3242" s="947"/>
      <c r="F3242" s="947"/>
      <c r="G3242" s="947"/>
      <c r="H3242" s="947"/>
      <c r="I3242" s="947"/>
      <c r="J3242" s="947"/>
      <c r="K3242" s="947"/>
      <c r="L3242" s="947"/>
      <c r="M3242" s="947"/>
      <c r="N3242" s="947"/>
      <c r="O3242" s="947"/>
      <c r="P3242" s="949"/>
      <c r="Q3242" s="949"/>
      <c r="R3242" s="698"/>
      <c r="S3242" s="698"/>
      <c r="T3242" s="698"/>
      <c r="U3242" s="698"/>
      <c r="V3242" s="698"/>
      <c r="W3242" s="698"/>
      <c r="X3242" s="698"/>
      <c r="Y3242" s="698"/>
      <c r="Z3242" s="947"/>
      <c r="AA3242" s="947"/>
      <c r="AB3242" s="949"/>
      <c r="AC3242" s="947"/>
      <c r="AD3242" s="947"/>
      <c r="AE3242" s="947"/>
      <c r="AF3242" s="947"/>
      <c r="AG3242" s="947"/>
      <c r="AH3242" s="947"/>
      <c r="AI3242" s="947"/>
      <c r="AJ3242" s="947"/>
      <c r="AK3242" s="949"/>
      <c r="AL3242" s="947"/>
      <c r="AM3242" s="947"/>
      <c r="AN3242" s="947"/>
      <c r="AO3242" s="947"/>
    </row>
    <row r="3243" spans="1:41" ht="15" customHeight="1">
      <c r="A3243" s="175"/>
      <c r="B3243" s="260" t="s">
        <v>401</v>
      </c>
      <c r="C3243" s="698" t="s">
        <v>1840</v>
      </c>
      <c r="D3243" s="947" t="s">
        <v>76</v>
      </c>
      <c r="E3243" s="947">
        <v>15.5</v>
      </c>
      <c r="F3243" s="947">
        <v>16</v>
      </c>
      <c r="G3243" s="947" t="s">
        <v>76</v>
      </c>
      <c r="H3243" s="947">
        <v>13.5</v>
      </c>
      <c r="I3243" s="947" t="s">
        <v>76</v>
      </c>
      <c r="J3243" s="947" t="s">
        <v>1665</v>
      </c>
      <c r="K3243" s="947" t="s">
        <v>1871</v>
      </c>
      <c r="L3243" s="947" t="s">
        <v>1913</v>
      </c>
      <c r="M3243" s="947" t="s">
        <v>1876</v>
      </c>
      <c r="N3243" s="947">
        <v>15.5</v>
      </c>
      <c r="O3243" s="947">
        <v>15.5</v>
      </c>
      <c r="P3243" s="947" t="s">
        <v>1878</v>
      </c>
      <c r="Q3243" s="958" t="s">
        <v>1875</v>
      </c>
      <c r="R3243" s="698" t="s">
        <v>1867</v>
      </c>
      <c r="S3243" s="698" t="s">
        <v>1876</v>
      </c>
      <c r="T3243" s="698" t="s">
        <v>1648</v>
      </c>
      <c r="U3243" s="698" t="s">
        <v>76</v>
      </c>
      <c r="V3243" s="698" t="s">
        <v>1872</v>
      </c>
      <c r="W3243" s="698" t="s">
        <v>1925</v>
      </c>
      <c r="X3243" s="698" t="s">
        <v>76</v>
      </c>
      <c r="Y3243" s="698" t="s">
        <v>1876</v>
      </c>
      <c r="Z3243" s="947" t="s">
        <v>1876</v>
      </c>
      <c r="AA3243" s="947">
        <v>18</v>
      </c>
      <c r="AB3243" s="947" t="s">
        <v>1875</v>
      </c>
      <c r="AC3243" s="947" t="s">
        <v>1874</v>
      </c>
      <c r="AD3243" s="947">
        <v>15.5</v>
      </c>
      <c r="AE3243" s="947" t="s">
        <v>1875</v>
      </c>
      <c r="AF3243" s="947" t="s">
        <v>1875</v>
      </c>
      <c r="AG3243" s="947" t="s">
        <v>1871</v>
      </c>
      <c r="AH3243" s="947" t="s">
        <v>1882</v>
      </c>
      <c r="AI3243" s="947" t="s">
        <v>3474</v>
      </c>
      <c r="AJ3243" s="947" t="s">
        <v>1875</v>
      </c>
      <c r="AK3243" s="947" t="s">
        <v>1907</v>
      </c>
      <c r="AL3243" s="947" t="s">
        <v>1909</v>
      </c>
      <c r="AM3243" s="947" t="s">
        <v>76</v>
      </c>
      <c r="AN3243" s="947" t="s">
        <v>1550</v>
      </c>
      <c r="AO3243" s="947">
        <v>13</v>
      </c>
    </row>
    <row r="3244" spans="1:41" ht="15" customHeight="1">
      <c r="A3244" s="175"/>
      <c r="B3244" s="260" t="s">
        <v>402</v>
      </c>
      <c r="C3244" s="947" t="s">
        <v>76</v>
      </c>
      <c r="D3244" s="947">
        <v>16</v>
      </c>
      <c r="E3244" s="947" t="s">
        <v>76</v>
      </c>
      <c r="F3244" s="947" t="s">
        <v>76</v>
      </c>
      <c r="G3244" s="947">
        <v>15.5</v>
      </c>
      <c r="H3244" s="947" t="s">
        <v>76</v>
      </c>
      <c r="I3244" s="947" t="s">
        <v>76</v>
      </c>
      <c r="J3244" s="947" t="s">
        <v>76</v>
      </c>
      <c r="K3244" s="947" t="s">
        <v>76</v>
      </c>
      <c r="L3244" s="947" t="s">
        <v>76</v>
      </c>
      <c r="M3244" s="947" t="s">
        <v>76</v>
      </c>
      <c r="N3244" s="947" t="s">
        <v>76</v>
      </c>
      <c r="O3244" s="947" t="s">
        <v>76</v>
      </c>
      <c r="P3244" s="947" t="s">
        <v>76</v>
      </c>
      <c r="Q3244" s="947" t="s">
        <v>76</v>
      </c>
      <c r="R3244" s="698" t="s">
        <v>76</v>
      </c>
      <c r="S3244" s="698" t="s">
        <v>76</v>
      </c>
      <c r="T3244" s="698" t="s">
        <v>76</v>
      </c>
      <c r="U3244" s="698" t="s">
        <v>76</v>
      </c>
      <c r="V3244" s="698" t="s">
        <v>76</v>
      </c>
      <c r="W3244" s="698" t="s">
        <v>76</v>
      </c>
      <c r="X3244" s="698" t="s">
        <v>76</v>
      </c>
      <c r="Y3244" s="698" t="s">
        <v>76</v>
      </c>
      <c r="Z3244" s="947" t="s">
        <v>76</v>
      </c>
      <c r="AA3244" s="947" t="s">
        <v>76</v>
      </c>
      <c r="AB3244" s="947" t="s">
        <v>76</v>
      </c>
      <c r="AC3244" s="947" t="s">
        <v>1890</v>
      </c>
      <c r="AD3244" s="947" t="s">
        <v>76</v>
      </c>
      <c r="AE3244" s="947" t="s">
        <v>76</v>
      </c>
      <c r="AF3244" s="947" t="s">
        <v>76</v>
      </c>
      <c r="AG3244" s="947" t="s">
        <v>76</v>
      </c>
      <c r="AH3244" s="947" t="s">
        <v>76</v>
      </c>
      <c r="AI3244" s="947" t="s">
        <v>76</v>
      </c>
      <c r="AJ3244" s="947" t="s">
        <v>76</v>
      </c>
      <c r="AK3244" s="947" t="s">
        <v>76</v>
      </c>
      <c r="AL3244" s="947" t="s">
        <v>76</v>
      </c>
      <c r="AM3244" s="947" t="s">
        <v>76</v>
      </c>
      <c r="AN3244" s="947" t="s">
        <v>76</v>
      </c>
      <c r="AO3244" s="947">
        <v>16</v>
      </c>
    </row>
    <row r="3245" spans="1:41" ht="15" customHeight="1">
      <c r="A3245" s="2572" t="s">
        <v>211</v>
      </c>
      <c r="B3245" s="2572"/>
      <c r="C3245" s="947">
        <v>7</v>
      </c>
      <c r="D3245" s="947">
        <v>7</v>
      </c>
      <c r="E3245" s="947">
        <v>7</v>
      </c>
      <c r="F3245" s="947">
        <v>7</v>
      </c>
      <c r="G3245" s="947">
        <v>7</v>
      </c>
      <c r="H3245" s="947">
        <v>7</v>
      </c>
      <c r="I3245" s="947">
        <v>7</v>
      </c>
      <c r="J3245" s="947">
        <v>7</v>
      </c>
      <c r="K3245" s="947">
        <v>7</v>
      </c>
      <c r="L3245" s="947">
        <v>7</v>
      </c>
      <c r="M3245" s="947">
        <v>7</v>
      </c>
      <c r="N3245" s="947">
        <v>7</v>
      </c>
      <c r="O3245" s="947">
        <v>7</v>
      </c>
      <c r="P3245" s="947">
        <v>7</v>
      </c>
      <c r="Q3245" s="947">
        <v>7</v>
      </c>
      <c r="R3245" s="698">
        <v>7</v>
      </c>
      <c r="S3245" s="698">
        <v>7</v>
      </c>
      <c r="T3245" s="698">
        <v>7</v>
      </c>
      <c r="U3245" s="698">
        <v>7</v>
      </c>
      <c r="V3245" s="698">
        <v>7</v>
      </c>
      <c r="W3245" s="698">
        <v>7</v>
      </c>
      <c r="X3245" s="698">
        <v>7</v>
      </c>
      <c r="Y3245" s="698">
        <v>7</v>
      </c>
      <c r="Z3245" s="947">
        <v>7</v>
      </c>
      <c r="AA3245" s="947">
        <v>7</v>
      </c>
      <c r="AB3245" s="947">
        <v>7</v>
      </c>
      <c r="AC3245" s="947">
        <v>7</v>
      </c>
      <c r="AD3245" s="947">
        <v>7</v>
      </c>
      <c r="AE3245" s="947">
        <v>7</v>
      </c>
      <c r="AF3245" s="947">
        <v>7</v>
      </c>
      <c r="AG3245" s="947">
        <v>7</v>
      </c>
      <c r="AH3245" s="947">
        <v>7</v>
      </c>
      <c r="AI3245" s="947">
        <v>7</v>
      </c>
      <c r="AJ3245" s="947">
        <v>7</v>
      </c>
      <c r="AK3245" s="947">
        <v>7</v>
      </c>
      <c r="AL3245" s="947">
        <v>7</v>
      </c>
      <c r="AM3245" s="947" t="s">
        <v>76</v>
      </c>
      <c r="AN3245" s="947">
        <v>7</v>
      </c>
      <c r="AO3245" s="947" t="s">
        <v>76</v>
      </c>
    </row>
    <row r="3246" spans="1:41" ht="15" customHeight="1">
      <c r="A3246" s="2572" t="s">
        <v>408</v>
      </c>
      <c r="B3246" s="2572"/>
      <c r="C3246" s="947"/>
      <c r="D3246" s="947"/>
      <c r="E3246" s="947"/>
      <c r="F3246" s="947"/>
      <c r="G3246" s="947"/>
      <c r="H3246" s="947"/>
      <c r="I3246" s="947"/>
      <c r="J3246" s="947"/>
      <c r="K3246" s="947"/>
      <c r="L3246" s="947"/>
      <c r="M3246" s="947"/>
      <c r="N3246" s="947"/>
      <c r="O3246" s="947"/>
      <c r="P3246" s="949"/>
      <c r="Q3246" s="949"/>
      <c r="R3246" s="698"/>
      <c r="S3246" s="698"/>
      <c r="T3246" s="698"/>
      <c r="U3246" s="698"/>
      <c r="V3246" s="698"/>
      <c r="W3246" s="948"/>
      <c r="X3246" s="948"/>
      <c r="Y3246" s="698"/>
      <c r="Z3246" s="949"/>
      <c r="AA3246" s="949"/>
      <c r="AB3246" s="949"/>
      <c r="AC3246" s="949"/>
      <c r="AD3246" s="947"/>
      <c r="AE3246" s="947"/>
      <c r="AF3246" s="947"/>
      <c r="AG3246" s="947"/>
      <c r="AH3246" s="947"/>
      <c r="AI3246" s="947"/>
      <c r="AJ3246" s="947"/>
      <c r="AK3246" s="949"/>
      <c r="AL3246" s="947"/>
      <c r="AM3246" s="947"/>
      <c r="AN3246" s="947"/>
      <c r="AO3246" s="947"/>
    </row>
    <row r="3247" spans="1:41" ht="15" customHeight="1">
      <c r="A3247" s="175"/>
      <c r="B3247" s="260" t="s">
        <v>390</v>
      </c>
      <c r="C3247" s="947" t="s">
        <v>1538</v>
      </c>
      <c r="D3247" s="947">
        <v>16</v>
      </c>
      <c r="E3247" s="698">
        <v>15.5</v>
      </c>
      <c r="F3247" s="947">
        <v>16</v>
      </c>
      <c r="G3247" s="947">
        <v>15</v>
      </c>
      <c r="H3247" s="947">
        <v>14</v>
      </c>
      <c r="I3247" s="947">
        <v>16</v>
      </c>
      <c r="J3247" s="947" t="s">
        <v>1668</v>
      </c>
      <c r="K3247" s="947" t="s">
        <v>1872</v>
      </c>
      <c r="L3247" s="947" t="s">
        <v>1877</v>
      </c>
      <c r="M3247" s="947" t="s">
        <v>1876</v>
      </c>
      <c r="N3247" s="947">
        <v>17.5</v>
      </c>
      <c r="O3247" s="947">
        <v>18</v>
      </c>
      <c r="P3247" s="947" t="s">
        <v>1878</v>
      </c>
      <c r="Q3247" s="958" t="s">
        <v>1882</v>
      </c>
      <c r="R3247" s="698" t="s">
        <v>1876</v>
      </c>
      <c r="S3247" s="698" t="s">
        <v>1867</v>
      </c>
      <c r="T3247" s="698" t="s">
        <v>1842</v>
      </c>
      <c r="U3247" s="698" t="s">
        <v>1876</v>
      </c>
      <c r="V3247" s="698" t="s">
        <v>1871</v>
      </c>
      <c r="W3247" s="698" t="s">
        <v>1867</v>
      </c>
      <c r="X3247" s="698" t="s">
        <v>1538</v>
      </c>
      <c r="Y3247" s="698" t="s">
        <v>1876</v>
      </c>
      <c r="Z3247" s="947" t="s">
        <v>1882</v>
      </c>
      <c r="AA3247" s="947" t="s">
        <v>1887</v>
      </c>
      <c r="AB3247" s="947" t="s">
        <v>1867</v>
      </c>
      <c r="AC3247" s="947" t="s">
        <v>76</v>
      </c>
      <c r="AD3247" s="947">
        <v>15.5</v>
      </c>
      <c r="AE3247" s="947" t="s">
        <v>1867</v>
      </c>
      <c r="AF3247" s="947" t="s">
        <v>1876</v>
      </c>
      <c r="AG3247" s="947" t="s">
        <v>1873</v>
      </c>
      <c r="AH3247" s="947" t="s">
        <v>1847</v>
      </c>
      <c r="AI3247" s="947" t="s">
        <v>1891</v>
      </c>
      <c r="AJ3247" s="947" t="s">
        <v>1872</v>
      </c>
      <c r="AK3247" s="947" t="s">
        <v>1881</v>
      </c>
      <c r="AL3247" s="947">
        <v>18</v>
      </c>
      <c r="AM3247" s="947" t="s">
        <v>1875</v>
      </c>
      <c r="AN3247" s="947" t="s">
        <v>1846</v>
      </c>
      <c r="AO3247" s="947" t="s">
        <v>76</v>
      </c>
    </row>
    <row r="3248" spans="1:41" ht="15" customHeight="1">
      <c r="A3248" s="175"/>
      <c r="B3248" s="260" t="s">
        <v>391</v>
      </c>
      <c r="C3248" s="947" t="s">
        <v>76</v>
      </c>
      <c r="D3248" s="947" t="s">
        <v>76</v>
      </c>
      <c r="E3248" s="947" t="s">
        <v>76</v>
      </c>
      <c r="F3248" s="947" t="s">
        <v>76</v>
      </c>
      <c r="G3248" s="947" t="s">
        <v>76</v>
      </c>
      <c r="H3248" s="947" t="s">
        <v>76</v>
      </c>
      <c r="I3248" s="947" t="s">
        <v>76</v>
      </c>
      <c r="J3248" s="947" t="s">
        <v>76</v>
      </c>
      <c r="K3248" s="947" t="s">
        <v>1873</v>
      </c>
      <c r="L3248" s="947" t="s">
        <v>76</v>
      </c>
      <c r="M3248" s="947" t="s">
        <v>1842</v>
      </c>
      <c r="N3248" s="947" t="s">
        <v>76</v>
      </c>
      <c r="O3248" s="947" t="s">
        <v>76</v>
      </c>
      <c r="P3248" s="949" t="s">
        <v>76</v>
      </c>
      <c r="Q3248" s="949" t="s">
        <v>76</v>
      </c>
      <c r="R3248" s="698"/>
      <c r="S3248" s="698" t="s">
        <v>76</v>
      </c>
      <c r="T3248" s="698" t="s">
        <v>76</v>
      </c>
      <c r="U3248" s="698" t="s">
        <v>1867</v>
      </c>
      <c r="V3248" s="698" t="s">
        <v>76</v>
      </c>
      <c r="W3248" s="948" t="s">
        <v>76</v>
      </c>
      <c r="X3248" s="948" t="s">
        <v>76</v>
      </c>
      <c r="Y3248" s="948" t="s">
        <v>76</v>
      </c>
      <c r="Z3248" s="947" t="s">
        <v>76</v>
      </c>
      <c r="AA3248" s="947" t="s">
        <v>76</v>
      </c>
      <c r="AB3248" s="949" t="s">
        <v>76</v>
      </c>
      <c r="AC3248" s="947" t="s">
        <v>76</v>
      </c>
      <c r="AD3248" s="947" t="s">
        <v>76</v>
      </c>
      <c r="AE3248" s="947" t="s">
        <v>76</v>
      </c>
      <c r="AF3248" s="947" t="s">
        <v>76</v>
      </c>
      <c r="AG3248" s="947" t="s">
        <v>76</v>
      </c>
      <c r="AH3248" s="947" t="s">
        <v>76</v>
      </c>
      <c r="AI3248" s="947" t="s">
        <v>1875</v>
      </c>
      <c r="AJ3248" s="947" t="s">
        <v>76</v>
      </c>
      <c r="AK3248" s="949" t="s">
        <v>76</v>
      </c>
      <c r="AL3248" s="947" t="s">
        <v>76</v>
      </c>
      <c r="AM3248" s="947" t="s">
        <v>1875</v>
      </c>
      <c r="AN3248" s="947" t="s">
        <v>76</v>
      </c>
      <c r="AO3248" s="947" t="s">
        <v>76</v>
      </c>
    </row>
    <row r="3249" spans="1:41" ht="15" customHeight="1">
      <c r="A3249" s="2572" t="s">
        <v>409</v>
      </c>
      <c r="B3249" s="2572"/>
      <c r="C3249" s="947"/>
      <c r="D3249" s="947"/>
      <c r="E3249" s="947"/>
      <c r="F3249" s="947"/>
      <c r="G3249" s="947"/>
      <c r="H3249" s="947"/>
      <c r="I3249" s="956"/>
      <c r="J3249" s="947"/>
      <c r="K3249" s="947"/>
      <c r="L3249" s="947"/>
      <c r="M3249" s="947"/>
      <c r="N3249" s="947"/>
      <c r="O3249" s="947"/>
      <c r="P3249" s="949"/>
      <c r="Q3249" s="949"/>
      <c r="R3249" s="698"/>
      <c r="S3249" s="698"/>
      <c r="T3249" s="698"/>
      <c r="U3249" s="698"/>
      <c r="V3249" s="698"/>
      <c r="W3249" s="948"/>
      <c r="X3249" s="948"/>
      <c r="Y3249" s="948"/>
      <c r="Z3249" s="947"/>
      <c r="AA3249" s="947"/>
      <c r="AB3249" s="949"/>
      <c r="AC3249" s="947"/>
      <c r="AD3249" s="947"/>
      <c r="AE3249" s="947"/>
      <c r="AF3249" s="947"/>
      <c r="AG3249" s="947"/>
      <c r="AH3249" s="947"/>
      <c r="AI3249" s="947"/>
      <c r="AJ3249" s="947"/>
      <c r="AK3249" s="949" t="s">
        <v>1285</v>
      </c>
      <c r="AL3249" s="947"/>
      <c r="AM3249" s="947"/>
      <c r="AN3249" s="947"/>
      <c r="AO3249" s="947"/>
    </row>
    <row r="3250" spans="1:41" ht="15" customHeight="1">
      <c r="A3250" s="175"/>
      <c r="B3250" s="260" t="s">
        <v>390</v>
      </c>
      <c r="C3250" s="947" t="s">
        <v>1665</v>
      </c>
      <c r="D3250" s="947">
        <v>16</v>
      </c>
      <c r="E3250" s="947">
        <v>15.5</v>
      </c>
      <c r="F3250" s="947" t="s">
        <v>1866</v>
      </c>
      <c r="G3250" s="947" t="s">
        <v>76</v>
      </c>
      <c r="H3250" s="947" t="s">
        <v>76</v>
      </c>
      <c r="I3250" s="947">
        <v>16</v>
      </c>
      <c r="J3250" s="947">
        <v>17</v>
      </c>
      <c r="K3250" s="947" t="s">
        <v>1872</v>
      </c>
      <c r="L3250" s="947" t="s">
        <v>1872</v>
      </c>
      <c r="M3250" s="947" t="s">
        <v>1842</v>
      </c>
      <c r="N3250" s="947">
        <v>18</v>
      </c>
      <c r="O3250" s="947">
        <v>18</v>
      </c>
      <c r="P3250" s="947">
        <v>18</v>
      </c>
      <c r="Q3250" s="958" t="s">
        <v>1614</v>
      </c>
      <c r="R3250" s="698" t="s">
        <v>1842</v>
      </c>
      <c r="S3250" s="698" t="s">
        <v>1876</v>
      </c>
      <c r="T3250" s="698" t="s">
        <v>1843</v>
      </c>
      <c r="U3250" s="698" t="s">
        <v>1867</v>
      </c>
      <c r="V3250" s="698" t="s">
        <v>1873</v>
      </c>
      <c r="W3250" s="698" t="s">
        <v>1867</v>
      </c>
      <c r="X3250" s="698">
        <v>16</v>
      </c>
      <c r="Y3250" s="698" t="s">
        <v>1882</v>
      </c>
      <c r="Z3250" s="947" t="s">
        <v>1882</v>
      </c>
      <c r="AA3250" s="947">
        <v>18</v>
      </c>
      <c r="AB3250" s="947" t="s">
        <v>1842</v>
      </c>
      <c r="AC3250" s="947" t="s">
        <v>1891</v>
      </c>
      <c r="AD3250" s="947">
        <v>16</v>
      </c>
      <c r="AE3250" s="947" t="s">
        <v>1879</v>
      </c>
      <c r="AF3250" s="947" t="s">
        <v>1876</v>
      </c>
      <c r="AG3250" s="947" t="s">
        <v>1867</v>
      </c>
      <c r="AH3250" s="947" t="s">
        <v>1875</v>
      </c>
      <c r="AI3250" s="947" t="s">
        <v>1668</v>
      </c>
      <c r="AJ3250" s="947" t="s">
        <v>1876</v>
      </c>
      <c r="AK3250" s="956" t="s">
        <v>76</v>
      </c>
      <c r="AL3250" s="947" t="s">
        <v>76</v>
      </c>
      <c r="AM3250" s="947" t="s">
        <v>76</v>
      </c>
      <c r="AN3250" s="947" t="s">
        <v>1749</v>
      </c>
      <c r="AO3250" s="947">
        <v>12</v>
      </c>
    </row>
    <row r="3251" spans="1:41" ht="15" customHeight="1">
      <c r="A3251" s="175"/>
      <c r="B3251" s="260" t="s">
        <v>391</v>
      </c>
      <c r="C3251" s="947" t="s">
        <v>76</v>
      </c>
      <c r="D3251" s="956" t="s">
        <v>76</v>
      </c>
      <c r="E3251" s="947" t="s">
        <v>76</v>
      </c>
      <c r="F3251" s="947" t="s">
        <v>76</v>
      </c>
      <c r="G3251" s="947" t="s">
        <v>76</v>
      </c>
      <c r="H3251" s="947" t="s">
        <v>76</v>
      </c>
      <c r="I3251" s="956" t="s">
        <v>76</v>
      </c>
      <c r="J3251" s="947">
        <v>19</v>
      </c>
      <c r="K3251" s="947" t="s">
        <v>1867</v>
      </c>
      <c r="L3251" s="947" t="s">
        <v>76</v>
      </c>
      <c r="M3251" s="947" t="s">
        <v>76</v>
      </c>
      <c r="N3251" s="947" t="s">
        <v>76</v>
      </c>
      <c r="O3251" s="949" t="s">
        <v>76</v>
      </c>
      <c r="P3251" s="947" t="s">
        <v>76</v>
      </c>
      <c r="Q3251" s="947" t="s">
        <v>76</v>
      </c>
      <c r="R3251" s="698"/>
      <c r="S3251" s="698" t="s">
        <v>76</v>
      </c>
      <c r="T3251" s="698" t="s">
        <v>76</v>
      </c>
      <c r="U3251" s="698" t="s">
        <v>1867</v>
      </c>
      <c r="V3251" s="698" t="s">
        <v>76</v>
      </c>
      <c r="W3251" s="698" t="s">
        <v>76</v>
      </c>
      <c r="X3251" s="698" t="s">
        <v>76</v>
      </c>
      <c r="Y3251" s="698" t="s">
        <v>76</v>
      </c>
      <c r="Z3251" s="947" t="s">
        <v>76</v>
      </c>
      <c r="AA3251" s="947" t="s">
        <v>76</v>
      </c>
      <c r="AB3251" s="947" t="s">
        <v>1876</v>
      </c>
      <c r="AC3251" s="947" t="s">
        <v>1876</v>
      </c>
      <c r="AD3251" s="947" t="s">
        <v>76</v>
      </c>
      <c r="AE3251" s="947" t="s">
        <v>76</v>
      </c>
      <c r="AF3251" s="947" t="s">
        <v>76</v>
      </c>
      <c r="AG3251" s="947" t="s">
        <v>76</v>
      </c>
      <c r="AH3251" s="947" t="s">
        <v>76</v>
      </c>
      <c r="AI3251" s="956" t="s">
        <v>76</v>
      </c>
      <c r="AJ3251" s="947" t="s">
        <v>76</v>
      </c>
      <c r="AK3251" s="949" t="s">
        <v>76</v>
      </c>
      <c r="AL3251" s="947" t="s">
        <v>76</v>
      </c>
      <c r="AM3251" s="947" t="s">
        <v>76</v>
      </c>
      <c r="AN3251" s="947" t="s">
        <v>76</v>
      </c>
      <c r="AO3251" s="947">
        <v>15</v>
      </c>
    </row>
    <row r="3252" spans="1:41" ht="15" customHeight="1">
      <c r="A3252" s="2572" t="s">
        <v>410</v>
      </c>
      <c r="B3252" s="2572"/>
      <c r="C3252" s="947"/>
      <c r="D3252" s="947"/>
      <c r="E3252" s="947"/>
      <c r="F3252" s="947"/>
      <c r="G3252" s="947"/>
      <c r="H3252" s="947"/>
      <c r="I3252" s="947"/>
      <c r="J3252" s="947"/>
      <c r="K3252" s="947"/>
      <c r="L3252" s="947"/>
      <c r="M3252" s="947"/>
      <c r="N3252" s="947"/>
      <c r="O3252" s="949"/>
      <c r="P3252" s="947"/>
      <c r="Q3252" s="949"/>
      <c r="R3252" s="698"/>
      <c r="S3252" s="698"/>
      <c r="T3252" s="698"/>
      <c r="U3252" s="698"/>
      <c r="V3252" s="698"/>
      <c r="W3252" s="698"/>
      <c r="X3252" s="698"/>
      <c r="Y3252" s="698"/>
      <c r="Z3252" s="947"/>
      <c r="AA3252" s="947"/>
      <c r="AB3252" s="949"/>
      <c r="AC3252" s="949"/>
      <c r="AD3252" s="947"/>
      <c r="AE3252" s="947"/>
      <c r="AF3252" s="947"/>
      <c r="AG3252" s="947"/>
      <c r="AH3252" s="947"/>
      <c r="AI3252" s="947"/>
      <c r="AJ3252" s="947"/>
      <c r="AK3252" s="949"/>
      <c r="AL3252" s="947"/>
      <c r="AM3252" s="947"/>
      <c r="AN3252" s="947"/>
      <c r="AO3252" s="947"/>
    </row>
    <row r="3253" spans="1:41" ht="15" customHeight="1">
      <c r="A3253" s="175"/>
      <c r="B3253" s="260" t="s">
        <v>390</v>
      </c>
      <c r="C3253" s="947">
        <v>17</v>
      </c>
      <c r="D3253" s="947">
        <v>16</v>
      </c>
      <c r="E3253" s="947">
        <v>15.5</v>
      </c>
      <c r="F3253" s="947">
        <v>16</v>
      </c>
      <c r="G3253" s="947">
        <v>17</v>
      </c>
      <c r="H3253" s="947">
        <v>16</v>
      </c>
      <c r="I3253" s="947" t="s">
        <v>1665</v>
      </c>
      <c r="J3253" s="947">
        <v>18</v>
      </c>
      <c r="K3253" s="947" t="s">
        <v>1872</v>
      </c>
      <c r="L3253" s="947" t="s">
        <v>1871</v>
      </c>
      <c r="M3253" s="947" t="s">
        <v>1874</v>
      </c>
      <c r="N3253" s="947" t="s">
        <v>1650</v>
      </c>
      <c r="O3253" s="947">
        <v>20</v>
      </c>
      <c r="P3253" s="947" t="s">
        <v>1879</v>
      </c>
      <c r="Q3253" s="963" t="s">
        <v>1343</v>
      </c>
      <c r="R3253" s="698" t="s">
        <v>1884</v>
      </c>
      <c r="S3253" s="698" t="s">
        <v>1867</v>
      </c>
      <c r="T3253" s="698" t="s">
        <v>1649</v>
      </c>
      <c r="U3253" s="698" t="s">
        <v>1871</v>
      </c>
      <c r="V3253" s="698" t="s">
        <v>1873</v>
      </c>
      <c r="W3253" s="698" t="s">
        <v>1885</v>
      </c>
      <c r="X3253" s="698" t="s">
        <v>1732</v>
      </c>
      <c r="Y3253" s="698">
        <v>18</v>
      </c>
      <c r="Z3253" s="947" t="s">
        <v>1885</v>
      </c>
      <c r="AA3253" s="947">
        <v>19</v>
      </c>
      <c r="AB3253" s="947" t="s">
        <v>1870</v>
      </c>
      <c r="AC3253" s="947" t="s">
        <v>1885</v>
      </c>
      <c r="AD3253" s="947">
        <v>16.5</v>
      </c>
      <c r="AE3253" s="947" t="s">
        <v>1873</v>
      </c>
      <c r="AF3253" s="947" t="s">
        <v>1880</v>
      </c>
      <c r="AG3253" s="947" t="s">
        <v>1874</v>
      </c>
      <c r="AH3253" s="947" t="s">
        <v>1904</v>
      </c>
      <c r="AI3253" s="947" t="s">
        <v>1867</v>
      </c>
      <c r="AJ3253" s="947" t="s">
        <v>1872</v>
      </c>
      <c r="AK3253" s="947" t="s">
        <v>1343</v>
      </c>
      <c r="AL3253" s="947">
        <v>19.5</v>
      </c>
      <c r="AM3253" s="947" t="s">
        <v>76</v>
      </c>
      <c r="AN3253" s="947" t="s">
        <v>1847</v>
      </c>
      <c r="AO3253" s="947">
        <v>17.5</v>
      </c>
    </row>
    <row r="3254" spans="1:41" ht="15" customHeight="1">
      <c r="A3254" s="175"/>
      <c r="B3254" s="260" t="s">
        <v>391</v>
      </c>
      <c r="C3254" s="947" t="s">
        <v>76</v>
      </c>
      <c r="D3254" s="947" t="s">
        <v>76</v>
      </c>
      <c r="E3254" s="947" t="s">
        <v>76</v>
      </c>
      <c r="F3254" s="947" t="s">
        <v>76</v>
      </c>
      <c r="G3254" s="947" t="s">
        <v>76</v>
      </c>
      <c r="H3254" s="947" t="s">
        <v>76</v>
      </c>
      <c r="I3254" s="947" t="s">
        <v>76</v>
      </c>
      <c r="J3254" s="947" t="s">
        <v>76</v>
      </c>
      <c r="K3254" s="947" t="s">
        <v>1905</v>
      </c>
      <c r="L3254" s="947" t="s">
        <v>76</v>
      </c>
      <c r="M3254" s="947" t="s">
        <v>76</v>
      </c>
      <c r="N3254" s="947" t="s">
        <v>76</v>
      </c>
      <c r="O3254" s="949" t="s">
        <v>76</v>
      </c>
      <c r="P3254" s="949" t="s">
        <v>76</v>
      </c>
      <c r="Q3254" s="949" t="s">
        <v>76</v>
      </c>
      <c r="R3254" s="698" t="s">
        <v>76</v>
      </c>
      <c r="S3254" s="698" t="s">
        <v>76</v>
      </c>
      <c r="T3254" s="698" t="s">
        <v>76</v>
      </c>
      <c r="U3254" s="698" t="s">
        <v>76</v>
      </c>
      <c r="V3254" s="698" t="s">
        <v>76</v>
      </c>
      <c r="W3254" s="698" t="s">
        <v>76</v>
      </c>
      <c r="X3254" s="698" t="s">
        <v>76</v>
      </c>
      <c r="Y3254" s="698" t="s">
        <v>76</v>
      </c>
      <c r="Z3254" s="947" t="s">
        <v>76</v>
      </c>
      <c r="AA3254" s="947" t="s">
        <v>76</v>
      </c>
      <c r="AB3254" s="947" t="s">
        <v>76</v>
      </c>
      <c r="AC3254" s="947" t="s">
        <v>1892</v>
      </c>
      <c r="AD3254" s="947" t="s">
        <v>76</v>
      </c>
      <c r="AE3254" s="947" t="s">
        <v>76</v>
      </c>
      <c r="AF3254" s="947" t="s">
        <v>76</v>
      </c>
      <c r="AG3254" s="947" t="s">
        <v>76</v>
      </c>
      <c r="AH3254" s="947" t="s">
        <v>76</v>
      </c>
      <c r="AI3254" s="947" t="s">
        <v>1905</v>
      </c>
      <c r="AJ3254" s="947" t="s">
        <v>76</v>
      </c>
      <c r="AK3254" s="949" t="s">
        <v>76</v>
      </c>
      <c r="AL3254" s="947" t="s">
        <v>76</v>
      </c>
      <c r="AM3254" s="947" t="s">
        <v>76</v>
      </c>
      <c r="AN3254" s="947" t="s">
        <v>76</v>
      </c>
      <c r="AO3254" s="947">
        <v>20.5</v>
      </c>
    </row>
    <row r="3255" spans="1:41" ht="15" customHeight="1">
      <c r="A3255" s="2572" t="s">
        <v>411</v>
      </c>
      <c r="B3255" s="2572"/>
      <c r="C3255" s="947"/>
      <c r="D3255" s="947"/>
      <c r="E3255" s="947"/>
      <c r="F3255" s="947"/>
      <c r="G3255" s="947"/>
      <c r="H3255" s="947"/>
      <c r="I3255" s="947"/>
      <c r="J3255" s="947"/>
      <c r="K3255" s="947"/>
      <c r="L3255" s="947"/>
      <c r="M3255" s="947"/>
      <c r="N3255" s="947"/>
      <c r="O3255" s="949"/>
      <c r="P3255" s="949"/>
      <c r="Q3255" s="949"/>
      <c r="R3255" s="698"/>
      <c r="S3255" s="698"/>
      <c r="T3255" s="698"/>
      <c r="U3255" s="698"/>
      <c r="V3255" s="698"/>
      <c r="W3255" s="698"/>
      <c r="X3255" s="698"/>
      <c r="Y3255" s="698"/>
      <c r="Z3255" s="947"/>
      <c r="AA3255" s="947"/>
      <c r="AB3255" s="947"/>
      <c r="AC3255" s="947"/>
      <c r="AD3255" s="947"/>
      <c r="AE3255" s="947"/>
      <c r="AF3255" s="947"/>
      <c r="AG3255" s="947"/>
      <c r="AH3255" s="947"/>
      <c r="AI3255" s="947"/>
      <c r="AJ3255" s="947"/>
      <c r="AK3255" s="949"/>
      <c r="AL3255" s="947"/>
      <c r="AM3255" s="947"/>
      <c r="AN3255" s="947"/>
      <c r="AO3255" s="947"/>
    </row>
    <row r="3256" spans="1:41" ht="15" customHeight="1">
      <c r="A3256" s="175"/>
      <c r="B3256" s="260" t="s">
        <v>390</v>
      </c>
      <c r="C3256" s="947" t="s">
        <v>76</v>
      </c>
      <c r="D3256" s="947">
        <v>16</v>
      </c>
      <c r="E3256" s="698" t="s">
        <v>1864</v>
      </c>
      <c r="F3256" s="947" t="s">
        <v>1867</v>
      </c>
      <c r="G3256" s="698" t="s">
        <v>76</v>
      </c>
      <c r="H3256" s="947">
        <v>13.5</v>
      </c>
      <c r="I3256" s="947" t="s">
        <v>1869</v>
      </c>
      <c r="J3256" s="947" t="s">
        <v>1666</v>
      </c>
      <c r="K3256" s="947" t="s">
        <v>1871</v>
      </c>
      <c r="L3256" s="947" t="s">
        <v>1932</v>
      </c>
      <c r="M3256" s="947">
        <v>10</v>
      </c>
      <c r="N3256" s="947">
        <v>18</v>
      </c>
      <c r="O3256" s="947" t="s">
        <v>1667</v>
      </c>
      <c r="P3256" s="947" t="s">
        <v>1880</v>
      </c>
      <c r="Q3256" s="947" t="s">
        <v>76</v>
      </c>
      <c r="R3256" s="698" t="s">
        <v>1842</v>
      </c>
      <c r="S3256" s="698" t="s">
        <v>1841</v>
      </c>
      <c r="T3256" s="698" t="s">
        <v>1650</v>
      </c>
      <c r="U3256" s="698" t="s">
        <v>1871</v>
      </c>
      <c r="V3256" s="948" t="s">
        <v>1880</v>
      </c>
      <c r="W3256" s="698" t="s">
        <v>1871</v>
      </c>
      <c r="X3256" s="698">
        <v>16</v>
      </c>
      <c r="Y3256" s="698" t="s">
        <v>1867</v>
      </c>
      <c r="Z3256" s="947" t="s">
        <v>1876</v>
      </c>
      <c r="AA3256" s="947" t="s">
        <v>1666</v>
      </c>
      <c r="AB3256" s="947" t="s">
        <v>1873</v>
      </c>
      <c r="AC3256" s="947" t="s">
        <v>1893</v>
      </c>
      <c r="AD3256" s="947">
        <v>16</v>
      </c>
      <c r="AE3256" s="947" t="s">
        <v>1872</v>
      </c>
      <c r="AF3256" s="947" t="s">
        <v>1876</v>
      </c>
      <c r="AG3256" s="947" t="s">
        <v>1873</v>
      </c>
      <c r="AH3256" s="947" t="s">
        <v>1847</v>
      </c>
      <c r="AI3256" s="947" t="s">
        <v>1930</v>
      </c>
      <c r="AJ3256" s="947" t="s">
        <v>1842</v>
      </c>
      <c r="AK3256" s="947" t="s">
        <v>1908</v>
      </c>
      <c r="AL3256" s="947" t="s">
        <v>76</v>
      </c>
      <c r="AM3256" s="947" t="s">
        <v>1883</v>
      </c>
      <c r="AN3256" s="947" t="s">
        <v>76</v>
      </c>
      <c r="AO3256" s="947">
        <v>11.5</v>
      </c>
    </row>
    <row r="3257" spans="1:41" ht="15" customHeight="1" thickBot="1">
      <c r="A3257" s="964"/>
      <c r="B3257" s="677" t="s">
        <v>391</v>
      </c>
      <c r="C3257" s="965" t="s">
        <v>1862</v>
      </c>
      <c r="D3257" s="965" t="s">
        <v>76</v>
      </c>
      <c r="E3257" s="965" t="s">
        <v>76</v>
      </c>
      <c r="F3257" s="965" t="s">
        <v>76</v>
      </c>
      <c r="G3257" s="965" t="s">
        <v>1550</v>
      </c>
      <c r="H3257" s="965" t="s">
        <v>76</v>
      </c>
      <c r="I3257" s="965"/>
      <c r="J3257" s="965" t="s">
        <v>76</v>
      </c>
      <c r="K3257" s="965" t="s">
        <v>1871</v>
      </c>
      <c r="L3257" s="965" t="s">
        <v>76</v>
      </c>
      <c r="M3257" s="965" t="s">
        <v>1877</v>
      </c>
      <c r="N3257" s="965" t="s">
        <v>76</v>
      </c>
      <c r="O3257" s="966" t="s">
        <v>76</v>
      </c>
      <c r="P3257" s="966" t="s">
        <v>76</v>
      </c>
      <c r="Q3257" s="967" t="s">
        <v>1882</v>
      </c>
      <c r="R3257" s="968" t="s">
        <v>76</v>
      </c>
      <c r="S3257" s="968" t="s">
        <v>76</v>
      </c>
      <c r="T3257" s="969" t="s">
        <v>76</v>
      </c>
      <c r="U3257" s="968" t="s">
        <v>1873</v>
      </c>
      <c r="V3257" s="969" t="s">
        <v>76</v>
      </c>
      <c r="W3257" s="969" t="s">
        <v>76</v>
      </c>
      <c r="X3257" s="969" t="s">
        <v>76</v>
      </c>
      <c r="Y3257" s="969" t="s">
        <v>76</v>
      </c>
      <c r="Z3257" s="965" t="s">
        <v>76</v>
      </c>
      <c r="AA3257" s="965" t="s">
        <v>76</v>
      </c>
      <c r="AB3257" s="966" t="s">
        <v>76</v>
      </c>
      <c r="AC3257" s="965" t="s">
        <v>1867</v>
      </c>
      <c r="AD3257" s="966" t="s">
        <v>76</v>
      </c>
      <c r="AE3257" s="966" t="s">
        <v>76</v>
      </c>
      <c r="AF3257" s="965" t="s">
        <v>76</v>
      </c>
      <c r="AG3257" s="966" t="s">
        <v>1873</v>
      </c>
      <c r="AH3257" s="965" t="s">
        <v>76</v>
      </c>
      <c r="AI3257" s="965" t="s">
        <v>2273</v>
      </c>
      <c r="AJ3257" s="965" t="s">
        <v>76</v>
      </c>
      <c r="AK3257" s="966" t="s">
        <v>76</v>
      </c>
      <c r="AL3257" s="966" t="s">
        <v>76</v>
      </c>
      <c r="AM3257" s="965" t="s">
        <v>1845</v>
      </c>
      <c r="AN3257" s="965" t="s">
        <v>76</v>
      </c>
      <c r="AO3257" s="965" t="s">
        <v>1910</v>
      </c>
    </row>
    <row r="3258" spans="1:41" s="1047" customFormat="1" ht="15" customHeight="1">
      <c r="A3258" s="2573" t="s">
        <v>548</v>
      </c>
      <c r="B3258" s="2573"/>
      <c r="C3258" s="2573"/>
      <c r="D3258" s="2573"/>
      <c r="E3258" s="2573"/>
      <c r="F3258" s="2573"/>
      <c r="G3258" s="2573"/>
      <c r="H3258" s="2573"/>
      <c r="I3258" s="2573"/>
      <c r="J3258" s="1049"/>
      <c r="K3258" s="1049"/>
      <c r="L3258" s="1049"/>
      <c r="M3258" s="1049"/>
      <c r="N3258" s="1049"/>
      <c r="O3258" s="1049"/>
      <c r="P3258" s="1049"/>
      <c r="Q3258" s="1049"/>
      <c r="R3258" s="1049"/>
      <c r="S3258" s="1049"/>
      <c r="T3258" s="2573" t="s">
        <v>3562</v>
      </c>
      <c r="U3258" s="2573"/>
      <c r="V3258" s="2573"/>
      <c r="W3258" s="2573"/>
      <c r="X3258" s="2573"/>
      <c r="Y3258" s="1050"/>
      <c r="Z3258" s="1048"/>
      <c r="AA3258" s="1048"/>
      <c r="AB3258" s="1048"/>
      <c r="AC3258" s="1048"/>
      <c r="AF3258" s="1050"/>
      <c r="AG3258" s="1050"/>
      <c r="AH3258" s="1050"/>
      <c r="AI3258" s="1050"/>
      <c r="AJ3258" s="1050"/>
    </row>
    <row r="3259" spans="1:41" s="1047" customFormat="1" ht="15" customHeight="1">
      <c r="B3259" s="1047" t="s">
        <v>399</v>
      </c>
      <c r="U3259" s="1047" t="s">
        <v>399</v>
      </c>
      <c r="V3259" s="1048"/>
      <c r="W3259" s="1048"/>
      <c r="X3259" s="1048"/>
      <c r="Y3259" s="1048"/>
      <c r="AA3259" s="1048"/>
      <c r="AB3259" s="1048"/>
      <c r="AC3259" s="1048"/>
      <c r="AH3259" s="1048"/>
      <c r="AI3259" s="1048"/>
      <c r="AJ3259" s="1048"/>
    </row>
    <row r="3260" spans="1:41" ht="15" customHeight="1">
      <c r="A3260" s="175"/>
      <c r="B3260" s="281"/>
      <c r="C3260" s="175"/>
      <c r="D3260" s="175"/>
      <c r="E3260" s="175"/>
      <c r="F3260" s="175"/>
      <c r="G3260" s="175"/>
      <c r="H3260" s="175"/>
      <c r="I3260" s="175"/>
      <c r="J3260" s="175"/>
      <c r="K3260" s="175"/>
      <c r="L3260" s="175"/>
      <c r="M3260" s="175"/>
      <c r="N3260" s="175"/>
      <c r="O3260" s="175"/>
      <c r="P3260" s="175"/>
      <c r="Q3260" s="175"/>
      <c r="R3260" s="175"/>
      <c r="S3260" s="281"/>
      <c r="T3260" s="175"/>
      <c r="U3260" s="281"/>
      <c r="V3260" s="175"/>
      <c r="W3260" s="175"/>
      <c r="X3260" s="175"/>
      <c r="Y3260" s="175"/>
      <c r="Z3260" s="175"/>
      <c r="AA3260" s="175"/>
      <c r="AB3260" s="175"/>
      <c r="AC3260" s="175"/>
      <c r="AD3260" s="175"/>
      <c r="AE3260" s="281"/>
      <c r="AF3260" s="175"/>
      <c r="AG3260" s="281"/>
      <c r="AH3260" s="175"/>
      <c r="AI3260" s="175"/>
      <c r="AJ3260" s="175"/>
      <c r="AK3260" s="175"/>
      <c r="AL3260" s="175"/>
      <c r="AM3260" s="175"/>
      <c r="AN3260" s="175"/>
      <c r="AO3260" s="175"/>
    </row>
    <row r="3261" spans="1:41" ht="15" customHeight="1">
      <c r="A3261" s="175"/>
      <c r="B3261" s="281"/>
      <c r="C3261" s="175"/>
      <c r="D3261" s="175"/>
      <c r="E3261" s="175"/>
      <c r="F3261" s="175"/>
      <c r="G3261" s="175"/>
      <c r="H3261" s="175"/>
      <c r="I3261" s="175"/>
      <c r="J3261" s="175"/>
      <c r="K3261" s="175"/>
      <c r="L3261" s="175"/>
      <c r="M3261" s="175"/>
      <c r="N3261" s="175"/>
      <c r="O3261" s="175"/>
      <c r="P3261" s="175"/>
      <c r="Q3261" s="175"/>
      <c r="R3261" s="175"/>
      <c r="S3261" s="281"/>
      <c r="T3261" s="175"/>
      <c r="U3261" s="281"/>
      <c r="V3261" s="175"/>
      <c r="W3261" s="175"/>
      <c r="X3261" s="175"/>
      <c r="Y3261" s="175"/>
      <c r="Z3261" s="175"/>
      <c r="AA3261" s="175"/>
      <c r="AB3261" s="175"/>
      <c r="AC3261" s="175"/>
      <c r="AD3261" s="175"/>
      <c r="AE3261" s="281"/>
      <c r="AF3261" s="175"/>
      <c r="AG3261" s="281"/>
      <c r="AH3261" s="175"/>
      <c r="AI3261" s="175"/>
      <c r="AJ3261" s="175"/>
      <c r="AK3261" s="175"/>
      <c r="AL3261" s="175"/>
      <c r="AM3261" s="175"/>
      <c r="AN3261" s="175"/>
      <c r="AO3261" s="175"/>
    </row>
    <row r="3262" spans="1:41" ht="15" customHeight="1"/>
    <row r="3263" spans="1:41" ht="15" customHeight="1"/>
    <row r="3264" spans="1:41" ht="15" customHeight="1">
      <c r="A3264" s="361"/>
      <c r="B3264" s="2587" t="s">
        <v>1721</v>
      </c>
      <c r="C3264" s="2587"/>
      <c r="D3264" s="2587"/>
      <c r="E3264" s="2587"/>
      <c r="F3264" s="2587"/>
      <c r="G3264" s="2587"/>
      <c r="H3264" s="2587"/>
      <c r="I3264" s="2587"/>
      <c r="J3264" s="2587"/>
      <c r="K3264" s="2588" t="s">
        <v>3475</v>
      </c>
      <c r="L3264" s="2588"/>
      <c r="M3264" s="2588"/>
      <c r="N3264" s="2588"/>
      <c r="O3264" s="2588"/>
      <c r="P3264" s="2588"/>
      <c r="Q3264" s="2588"/>
      <c r="R3264" s="2587" t="s">
        <v>3488</v>
      </c>
      <c r="S3264" s="2587"/>
      <c r="T3264" s="361"/>
      <c r="U3264" s="941"/>
      <c r="V3264" s="942"/>
      <c r="W3264" s="942"/>
      <c r="X3264" s="942"/>
      <c r="Y3264" s="942"/>
      <c r="Z3264" s="942"/>
      <c r="AA3264" s="942"/>
      <c r="AB3264" s="942"/>
      <c r="AC3264" s="942"/>
      <c r="AD3264" s="942"/>
      <c r="AE3264" s="942"/>
      <c r="AF3264" s="942"/>
      <c r="AG3264" s="942"/>
      <c r="AH3264" s="942"/>
      <c r="AI3264" s="942"/>
      <c r="AJ3264" s="942"/>
      <c r="AK3264" s="942"/>
      <c r="AL3264" s="942"/>
      <c r="AM3264" s="942"/>
      <c r="AN3264" s="942"/>
      <c r="AO3264" s="942"/>
    </row>
    <row r="3265" spans="1:41" ht="15" customHeight="1">
      <c r="A3265" s="175"/>
      <c r="B3265" s="281"/>
      <c r="C3265" s="943"/>
      <c r="D3265" s="943"/>
      <c r="E3265" s="943"/>
      <c r="F3265" s="943"/>
      <c r="G3265" s="943"/>
      <c r="H3265" s="943"/>
      <c r="I3265" s="608"/>
      <c r="J3265" s="2580"/>
      <c r="K3265" s="2580"/>
      <c r="L3265" s="2580"/>
      <c r="M3265" s="251"/>
      <c r="N3265" s="251"/>
      <c r="O3265" s="251"/>
      <c r="P3265" s="251"/>
      <c r="Q3265" s="175"/>
      <c r="R3265" s="2581" t="s">
        <v>1130</v>
      </c>
      <c r="S3265" s="2581"/>
      <c r="T3265" s="175"/>
      <c r="U3265" s="281"/>
      <c r="V3265" s="175"/>
      <c r="W3265" s="175"/>
      <c r="X3265" s="2595"/>
      <c r="Y3265" s="2595"/>
      <c r="Z3265" s="174"/>
      <c r="AA3265" s="174"/>
      <c r="AB3265" s="174"/>
      <c r="AC3265" s="251"/>
      <c r="AD3265" s="945"/>
      <c r="AE3265" s="944"/>
      <c r="AF3265" s="945"/>
      <c r="AG3265" s="944"/>
      <c r="AH3265" s="175"/>
      <c r="AI3265" s="943"/>
      <c r="AJ3265" s="943"/>
      <c r="AK3265" s="608"/>
      <c r="AL3265" s="174"/>
      <c r="AM3265" s="174"/>
      <c r="AN3265" s="174"/>
      <c r="AO3265" s="251"/>
    </row>
    <row r="3266" spans="1:41" s="555" customFormat="1" ht="15" customHeight="1">
      <c r="A3266" s="2582" t="s">
        <v>369</v>
      </c>
      <c r="B3266" s="2583"/>
      <c r="C3266" s="2586" t="s">
        <v>230</v>
      </c>
      <c r="D3266" s="2586"/>
      <c r="E3266" s="2586"/>
      <c r="F3266" s="2586"/>
      <c r="G3266" s="2574" t="s">
        <v>370</v>
      </c>
      <c r="H3266" s="2575"/>
      <c r="I3266" s="2575"/>
      <c r="J3266" s="2576"/>
      <c r="K3266" s="2574" t="s">
        <v>371</v>
      </c>
      <c r="L3266" s="2575"/>
      <c r="M3266" s="2575"/>
      <c r="N3266" s="2575"/>
      <c r="O3266" s="2575"/>
      <c r="P3266" s="2575"/>
      <c r="Q3266" s="2575"/>
      <c r="R3266" s="2575"/>
      <c r="S3266" s="2575"/>
      <c r="T3266" s="2575"/>
      <c r="U3266" s="2575"/>
      <c r="V3266" s="2575"/>
      <c r="W3266" s="2575"/>
      <c r="X3266" s="2575"/>
      <c r="Y3266" s="2575"/>
      <c r="Z3266" s="2575"/>
      <c r="AA3266" s="2575"/>
      <c r="AB3266" s="2575"/>
      <c r="AC3266" s="2575"/>
      <c r="AD3266" s="2575"/>
      <c r="AE3266" s="2575"/>
      <c r="AF3266" s="2575"/>
      <c r="AG3266" s="2576"/>
      <c r="AH3266" s="2574" t="s">
        <v>3545</v>
      </c>
      <c r="AI3266" s="2575"/>
      <c r="AJ3266" s="2575"/>
      <c r="AK3266" s="2575"/>
      <c r="AL3266" s="2575"/>
      <c r="AM3266" s="2575"/>
      <c r="AN3266" s="2575"/>
      <c r="AO3266" s="2576"/>
    </row>
    <row r="3267" spans="1:41" s="555" customFormat="1" ht="32.25" customHeight="1">
      <c r="A3267" s="2584"/>
      <c r="B3267" s="2585"/>
      <c r="C3267" s="933" t="s">
        <v>372</v>
      </c>
      <c r="D3267" s="933" t="s">
        <v>373</v>
      </c>
      <c r="E3267" s="933" t="s">
        <v>374</v>
      </c>
      <c r="F3267" s="933" t="s">
        <v>375</v>
      </c>
      <c r="G3267" s="933" t="s">
        <v>376</v>
      </c>
      <c r="H3267" s="933" t="s">
        <v>377</v>
      </c>
      <c r="I3267" s="933" t="s">
        <v>1066</v>
      </c>
      <c r="J3267" s="933" t="s">
        <v>378</v>
      </c>
      <c r="K3267" s="933" t="s">
        <v>890</v>
      </c>
      <c r="L3267" s="933" t="s">
        <v>379</v>
      </c>
      <c r="M3267" s="933" t="s">
        <v>380</v>
      </c>
      <c r="N3267" s="933" t="s">
        <v>381</v>
      </c>
      <c r="O3267" s="933" t="s">
        <v>382</v>
      </c>
      <c r="P3267" s="933" t="s">
        <v>383</v>
      </c>
      <c r="Q3267" s="933" t="s">
        <v>384</v>
      </c>
      <c r="R3267" s="933" t="s">
        <v>412</v>
      </c>
      <c r="S3267" s="933" t="s">
        <v>413</v>
      </c>
      <c r="T3267" s="933" t="s">
        <v>414</v>
      </c>
      <c r="U3267" s="933" t="s">
        <v>415</v>
      </c>
      <c r="V3267" s="933" t="s">
        <v>416</v>
      </c>
      <c r="W3267" s="933" t="s">
        <v>417</v>
      </c>
      <c r="X3267" s="933" t="s">
        <v>418</v>
      </c>
      <c r="Y3267" s="933" t="s">
        <v>419</v>
      </c>
      <c r="Z3267" s="933" t="s">
        <v>420</v>
      </c>
      <c r="AA3267" s="933" t="s">
        <v>421</v>
      </c>
      <c r="AB3267" s="933" t="s">
        <v>422</v>
      </c>
      <c r="AC3267" s="933" t="s">
        <v>423</v>
      </c>
      <c r="AD3267" s="933" t="s">
        <v>424</v>
      </c>
      <c r="AE3267" s="933" t="s">
        <v>425</v>
      </c>
      <c r="AF3267" s="933" t="s">
        <v>426</v>
      </c>
      <c r="AG3267" s="933" t="s">
        <v>427</v>
      </c>
      <c r="AH3267" s="933" t="s">
        <v>3003</v>
      </c>
      <c r="AI3267" s="933" t="s">
        <v>432</v>
      </c>
      <c r="AJ3267" s="933" t="s">
        <v>428</v>
      </c>
      <c r="AK3267" s="933" t="s">
        <v>429</v>
      </c>
      <c r="AL3267" s="933" t="s">
        <v>430</v>
      </c>
      <c r="AM3267" s="933" t="s">
        <v>362</v>
      </c>
      <c r="AN3267" s="933" t="s">
        <v>431</v>
      </c>
      <c r="AO3267" s="933" t="s">
        <v>1260</v>
      </c>
    </row>
    <row r="3268" spans="1:41" s="545" customFormat="1" ht="15" customHeight="1">
      <c r="A3268" s="1157"/>
      <c r="B3268" s="1157"/>
      <c r="C3268" s="1158">
        <v>1</v>
      </c>
      <c r="D3268" s="1159">
        <v>2</v>
      </c>
      <c r="E3268" s="1158">
        <v>3</v>
      </c>
      <c r="F3268" s="1159">
        <v>4</v>
      </c>
      <c r="G3268" s="1158">
        <v>5</v>
      </c>
      <c r="H3268" s="1159">
        <v>6</v>
      </c>
      <c r="I3268" s="1158">
        <v>7</v>
      </c>
      <c r="J3268" s="1159">
        <v>8</v>
      </c>
      <c r="K3268" s="1160">
        <v>9</v>
      </c>
      <c r="L3268" s="1159">
        <v>10</v>
      </c>
      <c r="M3268" s="1158">
        <v>11</v>
      </c>
      <c r="N3268" s="1159">
        <v>12</v>
      </c>
      <c r="O3268" s="1158">
        <v>13</v>
      </c>
      <c r="P3268" s="1159">
        <v>14</v>
      </c>
      <c r="Q3268" s="1158">
        <v>15</v>
      </c>
      <c r="R3268" s="1158">
        <v>16</v>
      </c>
      <c r="S3268" s="1159">
        <v>17</v>
      </c>
      <c r="T3268" s="1158">
        <v>18</v>
      </c>
      <c r="U3268" s="1159">
        <v>19</v>
      </c>
      <c r="V3268" s="1159">
        <v>20</v>
      </c>
      <c r="W3268" s="1158">
        <v>21</v>
      </c>
      <c r="X3268" s="1159">
        <v>22</v>
      </c>
      <c r="Y3268" s="1158">
        <v>23</v>
      </c>
      <c r="Z3268" s="1158">
        <v>24</v>
      </c>
      <c r="AA3268" s="1159">
        <v>25</v>
      </c>
      <c r="AB3268" s="1158">
        <v>26</v>
      </c>
      <c r="AC3268" s="1159">
        <v>27</v>
      </c>
      <c r="AD3268" s="1158">
        <v>28</v>
      </c>
      <c r="AE3268" s="1158">
        <v>29</v>
      </c>
      <c r="AF3268" s="1159">
        <v>30</v>
      </c>
      <c r="AG3268" s="1158">
        <v>31</v>
      </c>
      <c r="AH3268" s="1160">
        <v>32</v>
      </c>
      <c r="AI3268" s="1159">
        <v>33</v>
      </c>
      <c r="AJ3268" s="1158">
        <v>34</v>
      </c>
      <c r="AK3268" s="1158">
        <v>35</v>
      </c>
      <c r="AL3268" s="1160">
        <v>36</v>
      </c>
      <c r="AM3268" s="1158">
        <v>37</v>
      </c>
      <c r="AN3268" s="1159">
        <v>38</v>
      </c>
      <c r="AO3268" s="1158">
        <v>39</v>
      </c>
    </row>
    <row r="3269" spans="1:41" ht="15" customHeight="1">
      <c r="A3269" s="2577" t="s">
        <v>44</v>
      </c>
      <c r="B3269" s="2577"/>
      <c r="C3269" s="946" t="s">
        <v>3466</v>
      </c>
      <c r="D3269" s="946">
        <v>4</v>
      </c>
      <c r="E3269" s="946" t="s">
        <v>1456</v>
      </c>
      <c r="F3269" s="947">
        <v>5</v>
      </c>
      <c r="G3269" s="947" t="s">
        <v>1226</v>
      </c>
      <c r="H3269" s="947" t="s">
        <v>1226</v>
      </c>
      <c r="I3269" s="947">
        <v>6</v>
      </c>
      <c r="J3269" s="947" t="s">
        <v>1536</v>
      </c>
      <c r="K3269" s="947" t="s">
        <v>3199</v>
      </c>
      <c r="L3269" s="947" t="s">
        <v>2865</v>
      </c>
      <c r="M3269" s="947">
        <v>6</v>
      </c>
      <c r="N3269" s="947">
        <v>5</v>
      </c>
      <c r="O3269" s="947" t="s">
        <v>1537</v>
      </c>
      <c r="P3269" s="947">
        <v>4.5</v>
      </c>
      <c r="Q3269" s="947" t="s">
        <v>3235</v>
      </c>
      <c r="R3269" s="948" t="s">
        <v>1781</v>
      </c>
      <c r="S3269" s="698" t="s">
        <v>397</v>
      </c>
      <c r="T3269" s="698" t="s">
        <v>2671</v>
      </c>
      <c r="U3269" s="698" t="s">
        <v>2764</v>
      </c>
      <c r="V3269" s="698" t="s">
        <v>1856</v>
      </c>
      <c r="W3269" s="698">
        <v>5.25</v>
      </c>
      <c r="X3269" s="698">
        <v>11</v>
      </c>
      <c r="Y3269" s="698">
        <v>6</v>
      </c>
      <c r="Z3269" s="947" t="s">
        <v>1728</v>
      </c>
      <c r="AA3269" s="947">
        <v>6</v>
      </c>
      <c r="AB3269" s="947">
        <v>6</v>
      </c>
      <c r="AC3269" s="947">
        <v>8.5</v>
      </c>
      <c r="AD3269" s="947">
        <v>5</v>
      </c>
      <c r="AE3269" s="947" t="s">
        <v>1860</v>
      </c>
      <c r="AF3269" s="947" t="s">
        <v>2950</v>
      </c>
      <c r="AG3269" s="947" t="s">
        <v>1782</v>
      </c>
      <c r="AH3269" s="949" t="s">
        <v>1730</v>
      </c>
      <c r="AI3269" s="949" t="s">
        <v>3476</v>
      </c>
      <c r="AJ3269" s="947">
        <v>5.5</v>
      </c>
      <c r="AK3269" s="947">
        <v>4.75</v>
      </c>
      <c r="AL3269" s="947">
        <v>7</v>
      </c>
      <c r="AM3269" s="947">
        <v>4</v>
      </c>
      <c r="AN3269" s="947">
        <v>6</v>
      </c>
      <c r="AO3269" s="947" t="s">
        <v>3477</v>
      </c>
    </row>
    <row r="3270" spans="1:41" ht="15" customHeight="1">
      <c r="A3270" s="2578" t="s">
        <v>1687</v>
      </c>
      <c r="B3270" s="2579"/>
      <c r="C3270" s="946"/>
      <c r="D3270" s="946"/>
      <c r="E3270" s="946"/>
      <c r="F3270" s="947"/>
      <c r="G3270" s="947"/>
      <c r="H3270" s="947"/>
      <c r="I3270" s="947"/>
      <c r="J3270" s="947"/>
      <c r="K3270" s="947"/>
      <c r="L3270" s="947"/>
      <c r="M3270" s="947"/>
      <c r="N3270" s="947"/>
      <c r="O3270" s="947"/>
      <c r="P3270" s="947"/>
      <c r="Q3270" s="947"/>
      <c r="R3270" s="948"/>
      <c r="S3270" s="698"/>
      <c r="T3270" s="698"/>
      <c r="U3270" s="698"/>
      <c r="V3270" s="698"/>
      <c r="W3270" s="698"/>
      <c r="X3270" s="698"/>
      <c r="Y3270" s="698"/>
      <c r="Z3270" s="947"/>
      <c r="AA3270" s="947"/>
      <c r="AB3270" s="947"/>
      <c r="AC3270" s="947"/>
      <c r="AD3270" s="947"/>
      <c r="AE3270" s="947"/>
      <c r="AF3270" s="947"/>
      <c r="AG3270" s="947"/>
      <c r="AH3270" s="949"/>
      <c r="AI3270" s="949"/>
      <c r="AJ3270" s="947"/>
      <c r="AK3270" s="947"/>
      <c r="AL3270" s="947"/>
      <c r="AM3270" s="947"/>
      <c r="AN3270" s="947"/>
      <c r="AO3270" s="947"/>
    </row>
    <row r="3271" spans="1:41" ht="15" customHeight="1">
      <c r="A3271" s="950" t="s">
        <v>856</v>
      </c>
      <c r="B3271" s="951" t="s">
        <v>1677</v>
      </c>
      <c r="C3271" s="946">
        <v>5</v>
      </c>
      <c r="D3271" s="946">
        <v>5</v>
      </c>
      <c r="E3271" s="946">
        <v>5</v>
      </c>
      <c r="F3271" s="947">
        <v>5</v>
      </c>
      <c r="G3271" s="947">
        <v>4</v>
      </c>
      <c r="H3271" s="947">
        <v>4</v>
      </c>
      <c r="I3271" s="947">
        <v>5</v>
      </c>
      <c r="J3271" s="947">
        <v>6</v>
      </c>
      <c r="K3271" s="947">
        <v>2.5</v>
      </c>
      <c r="L3271" s="947">
        <v>4</v>
      </c>
      <c r="M3271" s="947">
        <v>4</v>
      </c>
      <c r="N3271" s="947">
        <v>4</v>
      </c>
      <c r="O3271" s="947">
        <v>5</v>
      </c>
      <c r="P3271" s="947">
        <v>4.5</v>
      </c>
      <c r="Q3271" s="947">
        <v>4.5</v>
      </c>
      <c r="R3271" s="698">
        <v>6</v>
      </c>
      <c r="S3271" s="698">
        <v>6</v>
      </c>
      <c r="T3271" s="698">
        <v>5</v>
      </c>
      <c r="U3271" s="698">
        <v>6</v>
      </c>
      <c r="V3271" s="698">
        <v>4</v>
      </c>
      <c r="W3271" s="698">
        <v>3</v>
      </c>
      <c r="X3271" s="698">
        <v>4</v>
      </c>
      <c r="Y3271" s="698">
        <v>7</v>
      </c>
      <c r="Z3271" s="947">
        <v>4</v>
      </c>
      <c r="AA3271" s="947">
        <v>4</v>
      </c>
      <c r="AB3271" s="947">
        <v>4</v>
      </c>
      <c r="AC3271" s="947">
        <v>3</v>
      </c>
      <c r="AD3271" s="947">
        <v>5</v>
      </c>
      <c r="AE3271" s="947">
        <v>5.5</v>
      </c>
      <c r="AF3271" s="947">
        <v>4.5</v>
      </c>
      <c r="AG3271" s="947">
        <v>4</v>
      </c>
      <c r="AH3271" s="947">
        <v>3</v>
      </c>
      <c r="AI3271" s="947">
        <v>3.5</v>
      </c>
      <c r="AJ3271" s="947">
        <v>6</v>
      </c>
      <c r="AK3271" s="947">
        <v>3.5</v>
      </c>
      <c r="AL3271" s="947">
        <v>7</v>
      </c>
      <c r="AM3271" s="947">
        <v>1.5</v>
      </c>
      <c r="AN3271" s="947">
        <v>5</v>
      </c>
      <c r="AO3271" s="947">
        <v>1.25</v>
      </c>
    </row>
    <row r="3272" spans="1:41" ht="15" customHeight="1">
      <c r="A3272" s="950" t="s">
        <v>1085</v>
      </c>
      <c r="B3272" s="951" t="s">
        <v>1678</v>
      </c>
      <c r="C3272" s="946">
        <v>5.25</v>
      </c>
      <c r="D3272" s="946">
        <v>5</v>
      </c>
      <c r="E3272" s="946">
        <v>5.25</v>
      </c>
      <c r="F3272" s="947">
        <v>5.5</v>
      </c>
      <c r="G3272" s="947">
        <v>4</v>
      </c>
      <c r="H3272" s="947">
        <v>4.25</v>
      </c>
      <c r="I3272" s="947">
        <v>5.25</v>
      </c>
      <c r="J3272" s="947">
        <v>6.5</v>
      </c>
      <c r="K3272" s="947">
        <v>4</v>
      </c>
      <c r="L3272" s="947" t="s">
        <v>2794</v>
      </c>
      <c r="M3272" s="947">
        <v>5</v>
      </c>
      <c r="N3272" s="947">
        <v>6</v>
      </c>
      <c r="O3272" s="947">
        <v>7</v>
      </c>
      <c r="P3272" s="947">
        <v>5</v>
      </c>
      <c r="Q3272" s="947">
        <v>5</v>
      </c>
      <c r="R3272" s="698">
        <v>7</v>
      </c>
      <c r="S3272" s="698">
        <v>6.5</v>
      </c>
      <c r="T3272" s="698">
        <v>5.5</v>
      </c>
      <c r="U3272" s="698">
        <v>6.25</v>
      </c>
      <c r="V3272" s="698">
        <v>4.2</v>
      </c>
      <c r="W3272" s="698">
        <v>5.5</v>
      </c>
      <c r="X3272" s="698">
        <v>4</v>
      </c>
      <c r="Y3272" s="698">
        <v>8</v>
      </c>
      <c r="Z3272" s="947">
        <v>6.5</v>
      </c>
      <c r="AA3272" s="947">
        <v>4.25</v>
      </c>
      <c r="AB3272" s="947">
        <v>4.5</v>
      </c>
      <c r="AC3272" s="947">
        <v>7</v>
      </c>
      <c r="AD3272" s="947">
        <v>7</v>
      </c>
      <c r="AE3272" s="947">
        <v>7</v>
      </c>
      <c r="AF3272" s="947">
        <v>7.5</v>
      </c>
      <c r="AG3272" s="947">
        <v>4.25</v>
      </c>
      <c r="AH3272" s="947">
        <v>6</v>
      </c>
      <c r="AI3272" s="947">
        <v>3.5</v>
      </c>
      <c r="AJ3272" s="947">
        <v>7</v>
      </c>
      <c r="AK3272" s="947">
        <v>3.75</v>
      </c>
      <c r="AL3272" s="947">
        <v>8</v>
      </c>
      <c r="AM3272" s="947">
        <v>6.6</v>
      </c>
      <c r="AN3272" s="947">
        <v>5</v>
      </c>
      <c r="AO3272" s="947">
        <v>5.25</v>
      </c>
    </row>
    <row r="3273" spans="1:41" ht="15" customHeight="1">
      <c r="A3273" s="950" t="s">
        <v>827</v>
      </c>
      <c r="B3273" s="951" t="s">
        <v>1679</v>
      </c>
      <c r="C3273" s="946">
        <v>5.5</v>
      </c>
      <c r="D3273" s="946">
        <v>5</v>
      </c>
      <c r="E3273" s="946">
        <v>5.5</v>
      </c>
      <c r="F3273" s="947">
        <v>6</v>
      </c>
      <c r="G3273" s="947">
        <v>4</v>
      </c>
      <c r="H3273" s="947">
        <v>4.5</v>
      </c>
      <c r="I3273" s="947">
        <v>5.5</v>
      </c>
      <c r="J3273" s="947">
        <v>6.75</v>
      </c>
      <c r="K3273" s="947">
        <v>4.5</v>
      </c>
      <c r="L3273" s="947">
        <v>8</v>
      </c>
      <c r="M3273" s="947">
        <v>6</v>
      </c>
      <c r="N3273" s="947">
        <v>6</v>
      </c>
      <c r="O3273" s="947">
        <v>8</v>
      </c>
      <c r="P3273" s="947">
        <v>9</v>
      </c>
      <c r="Q3273" s="947">
        <v>8</v>
      </c>
      <c r="R3273" s="698">
        <v>7.5</v>
      </c>
      <c r="S3273" s="698">
        <v>7.5</v>
      </c>
      <c r="T3273" s="698">
        <v>6</v>
      </c>
      <c r="U3273" s="698">
        <v>6.25</v>
      </c>
      <c r="V3273" s="698">
        <v>8</v>
      </c>
      <c r="W3273" s="698">
        <v>9</v>
      </c>
      <c r="X3273" s="698">
        <v>4</v>
      </c>
      <c r="Y3273" s="698">
        <v>9</v>
      </c>
      <c r="Z3273" s="947">
        <v>7</v>
      </c>
      <c r="AA3273" s="947">
        <v>4.5</v>
      </c>
      <c r="AB3273" s="947">
        <v>5</v>
      </c>
      <c r="AC3273" s="947">
        <v>7.75</v>
      </c>
      <c r="AD3273" s="947">
        <v>12.5</v>
      </c>
      <c r="AE3273" s="947">
        <v>9.5</v>
      </c>
      <c r="AF3273" s="947">
        <v>9</v>
      </c>
      <c r="AG3273" s="947">
        <v>6</v>
      </c>
      <c r="AH3273" s="947">
        <v>7</v>
      </c>
      <c r="AI3273" s="947">
        <v>5</v>
      </c>
      <c r="AJ3273" s="947">
        <v>6</v>
      </c>
      <c r="AK3273" s="947">
        <v>4</v>
      </c>
      <c r="AL3273" s="947">
        <v>9</v>
      </c>
      <c r="AM3273" s="947">
        <v>7</v>
      </c>
      <c r="AN3273" s="947">
        <v>5</v>
      </c>
      <c r="AO3273" s="947">
        <v>7.5</v>
      </c>
    </row>
    <row r="3274" spans="1:41" ht="15" customHeight="1">
      <c r="A3274" s="950" t="s">
        <v>828</v>
      </c>
      <c r="B3274" s="951" t="s">
        <v>1680</v>
      </c>
      <c r="C3274" s="946">
        <v>6</v>
      </c>
      <c r="D3274" s="946">
        <v>5</v>
      </c>
      <c r="E3274" s="946">
        <v>6</v>
      </c>
      <c r="F3274" s="947">
        <v>6.5</v>
      </c>
      <c r="G3274" s="947">
        <v>4</v>
      </c>
      <c r="H3274" s="947">
        <v>4.75</v>
      </c>
      <c r="I3274" s="947">
        <v>6</v>
      </c>
      <c r="J3274" s="947">
        <v>7</v>
      </c>
      <c r="K3274" s="947">
        <v>10.5</v>
      </c>
      <c r="L3274" s="947">
        <v>10</v>
      </c>
      <c r="M3274" s="947">
        <v>7</v>
      </c>
      <c r="N3274" s="947">
        <v>6</v>
      </c>
      <c r="O3274" s="947">
        <v>8.5</v>
      </c>
      <c r="P3274" s="947">
        <v>9.25</v>
      </c>
      <c r="Q3274" s="947">
        <v>8.5</v>
      </c>
      <c r="R3274" s="948">
        <v>7.75</v>
      </c>
      <c r="S3274" s="698">
        <v>8</v>
      </c>
      <c r="T3274" s="698">
        <v>9</v>
      </c>
      <c r="U3274" s="698">
        <v>6.5</v>
      </c>
      <c r="V3274" s="698">
        <v>9</v>
      </c>
      <c r="W3274" s="698">
        <v>10</v>
      </c>
      <c r="X3274" s="698">
        <v>4</v>
      </c>
      <c r="Y3274" s="698">
        <v>10</v>
      </c>
      <c r="Z3274" s="947">
        <v>8.5</v>
      </c>
      <c r="AA3274" s="947">
        <v>4.75</v>
      </c>
      <c r="AB3274" s="947">
        <v>5.5</v>
      </c>
      <c r="AC3274" s="947">
        <v>8</v>
      </c>
      <c r="AD3274" s="947">
        <v>12.5</v>
      </c>
      <c r="AE3274" s="947">
        <v>9.5</v>
      </c>
      <c r="AF3274" s="947">
        <v>9.5</v>
      </c>
      <c r="AG3274" s="947">
        <v>7</v>
      </c>
      <c r="AH3274" s="947">
        <v>8</v>
      </c>
      <c r="AI3274" s="947">
        <v>8.5</v>
      </c>
      <c r="AJ3274" s="947">
        <v>6</v>
      </c>
      <c r="AK3274" s="947">
        <v>4.0999999999999996</v>
      </c>
      <c r="AL3274" s="947">
        <v>9</v>
      </c>
      <c r="AM3274" s="947">
        <v>7.2</v>
      </c>
      <c r="AN3274" s="947">
        <v>5</v>
      </c>
      <c r="AO3274" s="947">
        <v>9</v>
      </c>
    </row>
    <row r="3275" spans="1:41" ht="15" customHeight="1">
      <c r="A3275" s="950" t="s">
        <v>854</v>
      </c>
      <c r="B3275" s="951" t="s">
        <v>1681</v>
      </c>
      <c r="C3275" s="946">
        <v>6.5</v>
      </c>
      <c r="D3275" s="946">
        <v>5</v>
      </c>
      <c r="E3275" s="946">
        <v>6.5</v>
      </c>
      <c r="F3275" s="947">
        <v>7</v>
      </c>
      <c r="G3275" s="947">
        <v>5</v>
      </c>
      <c r="H3275" s="947">
        <v>5</v>
      </c>
      <c r="I3275" s="947">
        <v>6.5</v>
      </c>
      <c r="J3275" s="947">
        <v>10.5</v>
      </c>
      <c r="K3275" s="947">
        <v>11</v>
      </c>
      <c r="L3275" s="947">
        <v>10</v>
      </c>
      <c r="M3275" s="947">
        <v>8</v>
      </c>
      <c r="N3275" s="947">
        <v>8</v>
      </c>
      <c r="O3275" s="947">
        <v>9</v>
      </c>
      <c r="P3275" s="947">
        <v>10.5</v>
      </c>
      <c r="Q3275" s="947">
        <v>9</v>
      </c>
      <c r="R3275" s="698">
        <v>10</v>
      </c>
      <c r="S3275" s="698">
        <v>11</v>
      </c>
      <c r="T3275" s="698">
        <v>10</v>
      </c>
      <c r="U3275" s="698">
        <v>9</v>
      </c>
      <c r="V3275" s="698">
        <v>10</v>
      </c>
      <c r="W3275" s="698">
        <v>11</v>
      </c>
      <c r="X3275" s="698">
        <v>4</v>
      </c>
      <c r="Y3275" s="698">
        <v>11</v>
      </c>
      <c r="Z3275" s="947" t="s">
        <v>2323</v>
      </c>
      <c r="AA3275" s="947">
        <v>5</v>
      </c>
      <c r="AB3275" s="947">
        <v>5.5</v>
      </c>
      <c r="AC3275" s="947">
        <v>8.5</v>
      </c>
      <c r="AD3275" s="947">
        <v>12.5</v>
      </c>
      <c r="AE3275" s="947">
        <v>12</v>
      </c>
      <c r="AF3275" s="947">
        <v>10</v>
      </c>
      <c r="AG3275" s="947">
        <v>9</v>
      </c>
      <c r="AH3275" s="947">
        <v>8</v>
      </c>
      <c r="AI3275" s="947">
        <v>10</v>
      </c>
      <c r="AJ3275" s="947">
        <v>6</v>
      </c>
      <c r="AK3275" s="947">
        <v>4.25</v>
      </c>
      <c r="AL3275" s="947">
        <v>9</v>
      </c>
      <c r="AM3275" s="947">
        <v>9.15</v>
      </c>
      <c r="AN3275" s="947">
        <v>5</v>
      </c>
      <c r="AO3275" s="947">
        <v>9.5</v>
      </c>
    </row>
    <row r="3276" spans="1:41" ht="15" customHeight="1">
      <c r="A3276" s="2572" t="s">
        <v>45</v>
      </c>
      <c r="B3276" s="2572"/>
      <c r="C3276" s="952"/>
      <c r="D3276" s="952"/>
      <c r="E3276" s="952"/>
      <c r="F3276" s="952"/>
      <c r="G3276" s="952"/>
      <c r="H3276" s="952"/>
      <c r="I3276" s="952"/>
      <c r="J3276" s="952"/>
      <c r="K3276" s="953"/>
      <c r="L3276" s="952"/>
      <c r="M3276" s="952"/>
      <c r="N3276" s="952"/>
      <c r="O3276" s="952"/>
      <c r="P3276" s="952"/>
      <c r="Q3276" s="952"/>
      <c r="R3276" s="948"/>
      <c r="S3276" s="948"/>
      <c r="T3276" s="948"/>
      <c r="U3276" s="948"/>
      <c r="V3276" s="948"/>
      <c r="W3276" s="948"/>
      <c r="X3276" s="948"/>
      <c r="Y3276" s="698"/>
      <c r="Z3276" s="949"/>
      <c r="AA3276" s="949"/>
      <c r="AB3276" s="949"/>
      <c r="AC3276" s="949"/>
      <c r="AD3276" s="949"/>
      <c r="AE3276" s="949"/>
      <c r="AF3276" s="949"/>
      <c r="AG3276" s="949"/>
      <c r="AH3276" s="949"/>
      <c r="AI3276" s="949"/>
      <c r="AJ3276" s="949"/>
      <c r="AK3276" s="949"/>
      <c r="AL3276" s="949"/>
      <c r="AM3276" s="949"/>
      <c r="AN3276" s="947"/>
      <c r="AO3276" s="947"/>
    </row>
    <row r="3277" spans="1:41" ht="15" customHeight="1">
      <c r="A3277" s="950" t="s">
        <v>856</v>
      </c>
      <c r="B3277" s="951" t="s">
        <v>1682</v>
      </c>
      <c r="C3277" s="946" t="s">
        <v>1647</v>
      </c>
      <c r="D3277" s="946">
        <v>11</v>
      </c>
      <c r="E3277" s="947">
        <v>11</v>
      </c>
      <c r="F3277" s="947">
        <v>12</v>
      </c>
      <c r="G3277" s="947">
        <v>11</v>
      </c>
      <c r="H3277" s="947" t="s">
        <v>1940</v>
      </c>
      <c r="I3277" s="947" t="s">
        <v>1845</v>
      </c>
      <c r="J3277" s="947">
        <v>12.5</v>
      </c>
      <c r="K3277" s="947" t="s">
        <v>2389</v>
      </c>
      <c r="L3277" s="947">
        <v>12.5</v>
      </c>
      <c r="M3277" s="947">
        <v>12.5</v>
      </c>
      <c r="N3277" s="947">
        <v>12.5</v>
      </c>
      <c r="O3277" s="947">
        <v>12.5</v>
      </c>
      <c r="P3277" s="947">
        <v>12.5</v>
      </c>
      <c r="Q3277" s="947">
        <v>12.5</v>
      </c>
      <c r="R3277" s="698">
        <v>11.5</v>
      </c>
      <c r="S3277" s="973" t="s">
        <v>3467</v>
      </c>
      <c r="T3277" s="698" t="s">
        <v>1645</v>
      </c>
      <c r="U3277" s="698">
        <v>12.5</v>
      </c>
      <c r="V3277" s="698">
        <v>12.5</v>
      </c>
      <c r="W3277" s="698">
        <v>12.5</v>
      </c>
      <c r="X3277" s="698">
        <v>11</v>
      </c>
      <c r="Y3277" s="698">
        <v>12.5</v>
      </c>
      <c r="Z3277" s="947">
        <v>12.5</v>
      </c>
      <c r="AA3277" s="947">
        <v>12.5</v>
      </c>
      <c r="AB3277" s="947">
        <v>12.5</v>
      </c>
      <c r="AC3277" s="949" t="s">
        <v>3468</v>
      </c>
      <c r="AD3277" s="947">
        <v>12.5</v>
      </c>
      <c r="AE3277" s="947">
        <v>12.5</v>
      </c>
      <c r="AF3277" s="947">
        <v>12.5</v>
      </c>
      <c r="AG3277" s="947" t="s">
        <v>1646</v>
      </c>
      <c r="AH3277" s="947" t="s">
        <v>1647</v>
      </c>
      <c r="AI3277" s="947" t="s">
        <v>3149</v>
      </c>
      <c r="AJ3277" s="947">
        <v>12.5</v>
      </c>
      <c r="AK3277" s="949" t="s">
        <v>1959</v>
      </c>
      <c r="AL3277" s="947">
        <v>12.5</v>
      </c>
      <c r="AM3277" s="947" t="s">
        <v>3478</v>
      </c>
      <c r="AN3277" s="947" t="s">
        <v>1647</v>
      </c>
      <c r="AO3277" s="947" t="s">
        <v>3220</v>
      </c>
    </row>
    <row r="3278" spans="1:41" ht="15" customHeight="1">
      <c r="A3278" s="950" t="s">
        <v>1085</v>
      </c>
      <c r="B3278" s="951" t="s">
        <v>1683</v>
      </c>
      <c r="C3278" s="946" t="s">
        <v>1854</v>
      </c>
      <c r="D3278" s="946">
        <v>11.5</v>
      </c>
      <c r="E3278" s="947">
        <v>11.5</v>
      </c>
      <c r="F3278" s="947">
        <v>12</v>
      </c>
      <c r="G3278" s="947">
        <v>11.5</v>
      </c>
      <c r="H3278" s="947" t="s">
        <v>1941</v>
      </c>
      <c r="I3278" s="947" t="s">
        <v>1942</v>
      </c>
      <c r="J3278" s="947">
        <v>12.5</v>
      </c>
      <c r="K3278" s="947" t="s">
        <v>3479</v>
      </c>
      <c r="L3278" s="947">
        <v>12.5</v>
      </c>
      <c r="M3278" s="947">
        <v>12.5</v>
      </c>
      <c r="N3278" s="947">
        <v>12.5</v>
      </c>
      <c r="O3278" s="947">
        <v>12.5</v>
      </c>
      <c r="P3278" s="947">
        <v>12.5</v>
      </c>
      <c r="Q3278" s="947">
        <v>12.5</v>
      </c>
      <c r="R3278" s="698">
        <v>11.5</v>
      </c>
      <c r="S3278" s="698" t="s">
        <v>3467</v>
      </c>
      <c r="T3278" s="698" t="s">
        <v>1645</v>
      </c>
      <c r="U3278" s="698">
        <v>12.5</v>
      </c>
      <c r="V3278" s="698">
        <v>12.5</v>
      </c>
      <c r="W3278" s="698">
        <v>12.5</v>
      </c>
      <c r="X3278" s="698">
        <v>11</v>
      </c>
      <c r="Y3278" s="698">
        <v>12.5</v>
      </c>
      <c r="Z3278" s="947">
        <v>12.5</v>
      </c>
      <c r="AA3278" s="947">
        <v>12.5</v>
      </c>
      <c r="AB3278" s="947">
        <v>12.5</v>
      </c>
      <c r="AC3278" s="949" t="s">
        <v>2251</v>
      </c>
      <c r="AD3278" s="947">
        <v>12.5</v>
      </c>
      <c r="AE3278" s="947">
        <v>12.5</v>
      </c>
      <c r="AF3278" s="947">
        <v>12.5</v>
      </c>
      <c r="AG3278" s="947" t="s">
        <v>1646</v>
      </c>
      <c r="AH3278" s="947">
        <v>12</v>
      </c>
      <c r="AI3278" s="947" t="s">
        <v>2929</v>
      </c>
      <c r="AJ3278" s="947" t="s">
        <v>1645</v>
      </c>
      <c r="AK3278" s="947">
        <v>12.5</v>
      </c>
      <c r="AL3278" s="947">
        <v>12.5</v>
      </c>
      <c r="AM3278" s="947" t="s">
        <v>3480</v>
      </c>
      <c r="AN3278" s="947" t="s">
        <v>1645</v>
      </c>
      <c r="AO3278" s="947" t="s">
        <v>3221</v>
      </c>
    </row>
    <row r="3279" spans="1:41" ht="15" customHeight="1">
      <c r="A3279" s="950" t="s">
        <v>827</v>
      </c>
      <c r="B3279" s="951" t="s">
        <v>1684</v>
      </c>
      <c r="C3279" s="946" t="s">
        <v>1645</v>
      </c>
      <c r="D3279" s="954">
        <v>12</v>
      </c>
      <c r="E3279" s="947">
        <v>12</v>
      </c>
      <c r="F3279" s="947">
        <v>12</v>
      </c>
      <c r="G3279" s="947">
        <v>12</v>
      </c>
      <c r="H3279" s="947" t="s">
        <v>1845</v>
      </c>
      <c r="I3279" s="947" t="s">
        <v>1853</v>
      </c>
      <c r="J3279" s="947">
        <v>12.5</v>
      </c>
      <c r="K3279" s="947" t="s">
        <v>2929</v>
      </c>
      <c r="L3279" s="947">
        <v>12.5</v>
      </c>
      <c r="M3279" s="947">
        <v>12.5</v>
      </c>
      <c r="N3279" s="947">
        <v>12.5</v>
      </c>
      <c r="O3279" s="947">
        <v>12.5</v>
      </c>
      <c r="P3279" s="947">
        <v>12.5</v>
      </c>
      <c r="Q3279" s="947">
        <v>12.5</v>
      </c>
      <c r="R3279" s="698">
        <v>11</v>
      </c>
      <c r="S3279" s="698" t="s">
        <v>3467</v>
      </c>
      <c r="T3279" s="698" t="s">
        <v>1645</v>
      </c>
      <c r="U3279" s="698">
        <v>12.5</v>
      </c>
      <c r="V3279" s="698">
        <v>12</v>
      </c>
      <c r="W3279" s="698">
        <v>12.5</v>
      </c>
      <c r="X3279" s="698">
        <v>11</v>
      </c>
      <c r="Y3279" s="698">
        <v>12.5</v>
      </c>
      <c r="Z3279" s="947">
        <v>12.5</v>
      </c>
      <c r="AA3279" s="947">
        <v>12.5</v>
      </c>
      <c r="AB3279" s="947">
        <v>12.5</v>
      </c>
      <c r="AC3279" s="949" t="s">
        <v>3470</v>
      </c>
      <c r="AD3279" s="947">
        <v>12.5</v>
      </c>
      <c r="AE3279" s="947">
        <v>12.5</v>
      </c>
      <c r="AF3279" s="947" t="s">
        <v>1645</v>
      </c>
      <c r="AG3279" s="947" t="s">
        <v>1646</v>
      </c>
      <c r="AH3279" s="949" t="s">
        <v>1731</v>
      </c>
      <c r="AI3279" s="949" t="s">
        <v>2929</v>
      </c>
      <c r="AJ3279" s="947">
        <v>11</v>
      </c>
      <c r="AK3279" s="947">
        <v>12.5</v>
      </c>
      <c r="AL3279" s="947">
        <v>12.5</v>
      </c>
      <c r="AM3279" s="947">
        <v>9.5</v>
      </c>
      <c r="AN3279" s="947">
        <v>10.5</v>
      </c>
      <c r="AO3279" s="947" t="s">
        <v>3231</v>
      </c>
    </row>
    <row r="3280" spans="1:41" ht="15" customHeight="1">
      <c r="A3280" s="950" t="s">
        <v>828</v>
      </c>
      <c r="B3280" s="951" t="s">
        <v>1685</v>
      </c>
      <c r="C3280" s="946">
        <v>12.5</v>
      </c>
      <c r="D3280" s="955">
        <v>12.5</v>
      </c>
      <c r="E3280" s="947">
        <v>12.5</v>
      </c>
      <c r="F3280" s="698" t="s">
        <v>76</v>
      </c>
      <c r="G3280" s="947">
        <v>12.5</v>
      </c>
      <c r="H3280" s="947" t="s">
        <v>1646</v>
      </c>
      <c r="I3280" s="947" t="s">
        <v>1647</v>
      </c>
      <c r="J3280" s="947">
        <v>12.5</v>
      </c>
      <c r="K3280" s="947" t="s">
        <v>3175</v>
      </c>
      <c r="L3280" s="947">
        <v>12.5</v>
      </c>
      <c r="M3280" s="947">
        <v>12.5</v>
      </c>
      <c r="N3280" s="956" t="s">
        <v>76</v>
      </c>
      <c r="O3280" s="947">
        <v>12.5</v>
      </c>
      <c r="P3280" s="947">
        <v>12.5</v>
      </c>
      <c r="Q3280" s="947">
        <v>12.5</v>
      </c>
      <c r="R3280" s="698">
        <v>7.75</v>
      </c>
      <c r="S3280" s="698">
        <v>11</v>
      </c>
      <c r="T3280" s="698" t="s">
        <v>1647</v>
      </c>
      <c r="U3280" s="957" t="s">
        <v>76</v>
      </c>
      <c r="V3280" s="698">
        <v>12</v>
      </c>
      <c r="W3280" s="698">
        <v>12.5</v>
      </c>
      <c r="X3280" s="698">
        <v>11</v>
      </c>
      <c r="Y3280" s="948" t="s">
        <v>1858</v>
      </c>
      <c r="Z3280" s="947">
        <v>12.5</v>
      </c>
      <c r="AA3280" s="949" t="s">
        <v>76</v>
      </c>
      <c r="AB3280" s="947">
        <v>12.5</v>
      </c>
      <c r="AC3280" s="949" t="s">
        <v>1342</v>
      </c>
      <c r="AD3280" s="947" t="s">
        <v>3471</v>
      </c>
      <c r="AE3280" s="947" t="s">
        <v>76</v>
      </c>
      <c r="AF3280" s="947">
        <v>11</v>
      </c>
      <c r="AG3280" s="947" t="s">
        <v>76</v>
      </c>
      <c r="AH3280" s="949" t="s">
        <v>1493</v>
      </c>
      <c r="AI3280" s="949" t="s">
        <v>3472</v>
      </c>
      <c r="AJ3280" s="947">
        <v>11</v>
      </c>
      <c r="AK3280" s="947">
        <v>12.5</v>
      </c>
      <c r="AL3280" s="947">
        <v>12.5</v>
      </c>
      <c r="AM3280" s="947">
        <v>5.5</v>
      </c>
      <c r="AN3280" s="947">
        <v>10.5</v>
      </c>
      <c r="AO3280" s="947" t="s">
        <v>3214</v>
      </c>
    </row>
    <row r="3281" spans="1:41" ht="15" customHeight="1">
      <c r="A3281" s="950" t="s">
        <v>854</v>
      </c>
      <c r="B3281" s="951" t="s">
        <v>1686</v>
      </c>
      <c r="C3281" s="946" t="s">
        <v>76</v>
      </c>
      <c r="D3281" s="954" t="s">
        <v>76</v>
      </c>
      <c r="E3281" s="947" t="s">
        <v>76</v>
      </c>
      <c r="F3281" s="947" t="s">
        <v>76</v>
      </c>
      <c r="G3281" s="947" t="s">
        <v>76</v>
      </c>
      <c r="H3281" s="947" t="s">
        <v>1646</v>
      </c>
      <c r="I3281" s="947" t="s">
        <v>1854</v>
      </c>
      <c r="J3281" s="947">
        <v>12</v>
      </c>
      <c r="K3281" s="947" t="s">
        <v>3236</v>
      </c>
      <c r="L3281" s="947">
        <v>12.5</v>
      </c>
      <c r="M3281" s="947" t="s">
        <v>76</v>
      </c>
      <c r="N3281" s="947" t="s">
        <v>76</v>
      </c>
      <c r="O3281" s="947">
        <v>12.5</v>
      </c>
      <c r="P3281" s="947" t="s">
        <v>76</v>
      </c>
      <c r="Q3281" s="947" t="s">
        <v>76</v>
      </c>
      <c r="R3281" s="698">
        <v>7.75</v>
      </c>
      <c r="S3281" s="698" t="s">
        <v>76</v>
      </c>
      <c r="T3281" s="698" t="s">
        <v>1646</v>
      </c>
      <c r="U3281" s="698" t="s">
        <v>76</v>
      </c>
      <c r="V3281" s="698">
        <v>12</v>
      </c>
      <c r="W3281" s="698">
        <v>12.5</v>
      </c>
      <c r="X3281" s="698">
        <v>11</v>
      </c>
      <c r="Y3281" s="698" t="s">
        <v>1859</v>
      </c>
      <c r="Z3281" s="947">
        <v>12.5</v>
      </c>
      <c r="AA3281" s="949" t="s">
        <v>76</v>
      </c>
      <c r="AB3281" s="947">
        <v>12.5</v>
      </c>
      <c r="AC3281" s="949" t="s">
        <v>1342</v>
      </c>
      <c r="AD3281" s="947">
        <v>12.5</v>
      </c>
      <c r="AE3281" s="947" t="s">
        <v>76</v>
      </c>
      <c r="AF3281" s="947">
        <v>11</v>
      </c>
      <c r="AG3281" s="947" t="s">
        <v>76</v>
      </c>
      <c r="AH3281" s="949" t="s">
        <v>1912</v>
      </c>
      <c r="AI3281" s="949" t="s">
        <v>3473</v>
      </c>
      <c r="AJ3281" s="947">
        <v>11</v>
      </c>
      <c r="AK3281" s="947">
        <v>12.5</v>
      </c>
      <c r="AL3281" s="947">
        <v>12.5</v>
      </c>
      <c r="AM3281" s="956" t="s">
        <v>76</v>
      </c>
      <c r="AN3281" s="947">
        <v>10.5</v>
      </c>
      <c r="AO3281" s="947" t="s">
        <v>3233</v>
      </c>
    </row>
    <row r="3282" spans="1:41" ht="15" customHeight="1">
      <c r="A3282" s="2572" t="s">
        <v>388</v>
      </c>
      <c r="B3282" s="2572"/>
      <c r="C3282" s="947"/>
      <c r="D3282" s="947"/>
      <c r="E3282" s="947"/>
      <c r="F3282" s="947"/>
      <c r="G3282" s="947"/>
      <c r="H3282" s="947"/>
      <c r="I3282" s="947"/>
      <c r="J3282" s="947"/>
      <c r="K3282" s="947"/>
      <c r="L3282" s="947"/>
      <c r="M3282" s="947"/>
      <c r="N3282" s="947"/>
      <c r="O3282" s="949" t="s">
        <v>311</v>
      </c>
      <c r="P3282" s="947"/>
      <c r="Q3282" s="949"/>
      <c r="R3282" s="698"/>
      <c r="S3282" s="698"/>
      <c r="T3282" s="698"/>
      <c r="U3282" s="698"/>
      <c r="V3282" s="698"/>
      <c r="W3282" s="698"/>
      <c r="X3282" s="948"/>
      <c r="Y3282" s="698"/>
      <c r="Z3282" s="949"/>
      <c r="AA3282" s="949"/>
      <c r="AB3282" s="947"/>
      <c r="AC3282" s="949"/>
      <c r="AD3282" s="947"/>
      <c r="AE3282" s="947"/>
      <c r="AF3282" s="947"/>
      <c r="AG3282" s="947"/>
      <c r="AH3282" s="949"/>
      <c r="AI3282" s="949"/>
      <c r="AJ3282" s="949"/>
      <c r="AK3282" s="949"/>
      <c r="AL3282" s="949"/>
      <c r="AM3282" s="949"/>
      <c r="AN3282" s="947"/>
      <c r="AO3282" s="947"/>
    </row>
    <row r="3283" spans="1:41" ht="15" customHeight="1">
      <c r="A3283" s="2572" t="s">
        <v>389</v>
      </c>
      <c r="B3283" s="2572"/>
      <c r="C3283" s="947"/>
      <c r="D3283" s="947"/>
      <c r="E3283" s="947"/>
      <c r="F3283" s="947"/>
      <c r="G3283" s="947"/>
      <c r="H3283" s="947"/>
      <c r="I3283" s="947"/>
      <c r="J3283" s="947"/>
      <c r="K3283" s="947"/>
      <c r="L3283" s="947"/>
      <c r="M3283" s="947"/>
      <c r="N3283" s="947"/>
      <c r="O3283" s="949"/>
      <c r="P3283" s="947"/>
      <c r="Q3283" s="949"/>
      <c r="R3283" s="957"/>
      <c r="S3283" s="698"/>
      <c r="T3283" s="698"/>
      <c r="U3283" s="698"/>
      <c r="V3283" s="698"/>
      <c r="W3283" s="698"/>
      <c r="X3283" s="948"/>
      <c r="Y3283" s="698"/>
      <c r="Z3283" s="949"/>
      <c r="AA3283" s="949"/>
      <c r="AB3283" s="947"/>
      <c r="AC3283" s="949"/>
      <c r="AD3283" s="947"/>
      <c r="AE3283" s="947"/>
      <c r="AF3283" s="947"/>
      <c r="AG3283" s="947"/>
      <c r="AH3283" s="949"/>
      <c r="AI3283" s="949"/>
      <c r="AJ3283" s="949"/>
      <c r="AK3283" s="949"/>
      <c r="AL3283" s="949"/>
      <c r="AM3283" s="949"/>
      <c r="AN3283" s="947"/>
      <c r="AO3283" s="947"/>
    </row>
    <row r="3284" spans="1:41" ht="15" customHeight="1">
      <c r="A3284" s="234"/>
      <c r="B3284" s="260" t="s">
        <v>390</v>
      </c>
      <c r="C3284" s="947" t="s">
        <v>1865</v>
      </c>
      <c r="D3284" s="947">
        <v>8</v>
      </c>
      <c r="E3284" s="947" t="s">
        <v>1855</v>
      </c>
      <c r="F3284" s="947" t="s">
        <v>1865</v>
      </c>
      <c r="G3284" s="698" t="s">
        <v>1549</v>
      </c>
      <c r="H3284" s="947" t="s">
        <v>1549</v>
      </c>
      <c r="I3284" s="947">
        <v>10</v>
      </c>
      <c r="J3284" s="947" t="s">
        <v>1749</v>
      </c>
      <c r="K3284" s="947" t="s">
        <v>1549</v>
      </c>
      <c r="L3284" s="947">
        <v>13</v>
      </c>
      <c r="M3284" s="947">
        <v>13</v>
      </c>
      <c r="N3284" s="947">
        <v>13</v>
      </c>
      <c r="O3284" s="947">
        <v>13</v>
      </c>
      <c r="P3284" s="947">
        <v>13</v>
      </c>
      <c r="Q3284" s="947">
        <v>13</v>
      </c>
      <c r="R3284" s="698" t="s">
        <v>1924</v>
      </c>
      <c r="S3284" s="698">
        <v>13</v>
      </c>
      <c r="T3284" s="698">
        <v>13</v>
      </c>
      <c r="U3284" s="698">
        <v>13</v>
      </c>
      <c r="V3284" s="698" t="s">
        <v>1549</v>
      </c>
      <c r="W3284" s="698" t="s">
        <v>1549</v>
      </c>
      <c r="X3284" s="698">
        <v>11</v>
      </c>
      <c r="Y3284" s="698" t="s">
        <v>1886</v>
      </c>
      <c r="Z3284" s="947" t="s">
        <v>1549</v>
      </c>
      <c r="AA3284" s="947">
        <v>13</v>
      </c>
      <c r="AB3284" s="947" t="s">
        <v>1549</v>
      </c>
      <c r="AC3284" s="947" t="s">
        <v>1549</v>
      </c>
      <c r="AD3284" s="947">
        <v>13</v>
      </c>
      <c r="AE3284" s="947">
        <v>13</v>
      </c>
      <c r="AF3284" s="947" t="s">
        <v>1549</v>
      </c>
      <c r="AG3284" s="947">
        <v>13</v>
      </c>
      <c r="AH3284" s="947">
        <v>13</v>
      </c>
      <c r="AI3284" s="947" t="s">
        <v>1549</v>
      </c>
      <c r="AJ3284" s="947" t="s">
        <v>1549</v>
      </c>
      <c r="AK3284" s="947" t="s">
        <v>1749</v>
      </c>
      <c r="AL3284" s="947">
        <v>13</v>
      </c>
      <c r="AM3284" s="947" t="s">
        <v>1845</v>
      </c>
      <c r="AN3284" s="947">
        <v>10</v>
      </c>
      <c r="AO3284" s="947">
        <v>13</v>
      </c>
    </row>
    <row r="3285" spans="1:41" ht="15" customHeight="1">
      <c r="A3285" s="234"/>
      <c r="B3285" s="260" t="s">
        <v>391</v>
      </c>
      <c r="C3285" s="947" t="s">
        <v>76</v>
      </c>
      <c r="D3285" s="947" t="s">
        <v>76</v>
      </c>
      <c r="E3285" s="947" t="s">
        <v>76</v>
      </c>
      <c r="F3285" s="947" t="s">
        <v>76</v>
      </c>
      <c r="G3285" s="947" t="s">
        <v>76</v>
      </c>
      <c r="H3285" s="947"/>
      <c r="I3285" s="947" t="s">
        <v>76</v>
      </c>
      <c r="J3285" s="947" t="s">
        <v>76</v>
      </c>
      <c r="K3285" s="947" t="s">
        <v>76</v>
      </c>
      <c r="L3285" s="947" t="s">
        <v>76</v>
      </c>
      <c r="M3285" s="947" t="s">
        <v>76</v>
      </c>
      <c r="N3285" s="947" t="s">
        <v>76</v>
      </c>
      <c r="O3285" s="949" t="s">
        <v>76</v>
      </c>
      <c r="P3285" s="947" t="s">
        <v>76</v>
      </c>
      <c r="Q3285" s="947" t="s">
        <v>76</v>
      </c>
      <c r="R3285" s="698"/>
      <c r="S3285" s="698" t="s">
        <v>76</v>
      </c>
      <c r="T3285" s="698" t="s">
        <v>76</v>
      </c>
      <c r="U3285" s="698" t="s">
        <v>76</v>
      </c>
      <c r="V3285" s="698" t="s">
        <v>76</v>
      </c>
      <c r="W3285" s="698" t="s">
        <v>76</v>
      </c>
      <c r="X3285" s="698">
        <v>13</v>
      </c>
      <c r="Y3285" s="698" t="s">
        <v>76</v>
      </c>
      <c r="Z3285" s="947" t="s">
        <v>76</v>
      </c>
      <c r="AA3285" s="947"/>
      <c r="AB3285" s="947" t="s">
        <v>76</v>
      </c>
      <c r="AC3285" s="947" t="s">
        <v>76</v>
      </c>
      <c r="AD3285" s="947" t="s">
        <v>76</v>
      </c>
      <c r="AE3285" s="947" t="s">
        <v>76</v>
      </c>
      <c r="AF3285" s="947" t="s">
        <v>76</v>
      </c>
      <c r="AG3285" s="947" t="s">
        <v>76</v>
      </c>
      <c r="AH3285" s="947" t="s">
        <v>76</v>
      </c>
      <c r="AI3285" s="947" t="s">
        <v>76</v>
      </c>
      <c r="AJ3285" s="947" t="s">
        <v>76</v>
      </c>
      <c r="AK3285" s="949" t="s">
        <v>76</v>
      </c>
      <c r="AL3285" s="947" t="s">
        <v>76</v>
      </c>
      <c r="AM3285" s="947"/>
      <c r="AN3285" s="947" t="s">
        <v>76</v>
      </c>
      <c r="AO3285" s="947">
        <v>13</v>
      </c>
    </row>
    <row r="3286" spans="1:41" ht="15" customHeight="1">
      <c r="A3286" s="2572" t="s">
        <v>400</v>
      </c>
      <c r="B3286" s="2572"/>
      <c r="C3286" s="947"/>
      <c r="D3286" s="947"/>
      <c r="E3286" s="947"/>
      <c r="F3286" s="947"/>
      <c r="G3286" s="947"/>
      <c r="H3286" s="947"/>
      <c r="I3286" s="947"/>
      <c r="J3286" s="947"/>
      <c r="K3286" s="947"/>
      <c r="L3286" s="947"/>
      <c r="M3286" s="947"/>
      <c r="N3286" s="947"/>
      <c r="O3286" s="949"/>
      <c r="P3286" s="947"/>
      <c r="Q3286" s="949"/>
      <c r="R3286" s="698"/>
      <c r="S3286" s="698"/>
      <c r="T3286" s="698"/>
      <c r="U3286" s="698"/>
      <c r="V3286" s="698"/>
      <c r="W3286" s="698"/>
      <c r="X3286" s="698"/>
      <c r="Y3286" s="698"/>
      <c r="Z3286" s="949"/>
      <c r="AA3286" s="949"/>
      <c r="AB3286" s="947"/>
      <c r="AC3286" s="947"/>
      <c r="AD3286" s="947"/>
      <c r="AE3286" s="947"/>
      <c r="AF3286" s="947"/>
      <c r="AG3286" s="947"/>
      <c r="AH3286" s="949"/>
      <c r="AI3286" s="947"/>
      <c r="AJ3286" s="947"/>
      <c r="AK3286" s="949"/>
      <c r="AL3286" s="947"/>
      <c r="AM3286" s="947"/>
      <c r="AN3286" s="947"/>
      <c r="AO3286" s="947"/>
    </row>
    <row r="3287" spans="1:41" ht="15" customHeight="1">
      <c r="A3287" s="175"/>
      <c r="B3287" s="260" t="s">
        <v>390</v>
      </c>
      <c r="C3287" s="947" t="s">
        <v>1861</v>
      </c>
      <c r="D3287" s="947">
        <v>15.5</v>
      </c>
      <c r="E3287" s="947">
        <v>15</v>
      </c>
      <c r="F3287" s="947">
        <v>15</v>
      </c>
      <c r="G3287" s="947" t="s">
        <v>76</v>
      </c>
      <c r="H3287" s="947">
        <v>15</v>
      </c>
      <c r="I3287" s="947">
        <v>15</v>
      </c>
      <c r="J3287" s="947" t="s">
        <v>1343</v>
      </c>
      <c r="K3287" s="947" t="s">
        <v>1842</v>
      </c>
      <c r="L3287" s="947" t="s">
        <v>1882</v>
      </c>
      <c r="M3287" s="947" t="s">
        <v>1875</v>
      </c>
      <c r="N3287" s="947">
        <v>15.5</v>
      </c>
      <c r="O3287" s="947">
        <v>15.5</v>
      </c>
      <c r="P3287" s="947" t="s">
        <v>1878</v>
      </c>
      <c r="Q3287" s="958" t="s">
        <v>1875</v>
      </c>
      <c r="R3287" s="698" t="s">
        <v>1876</v>
      </c>
      <c r="S3287" s="698">
        <v>15.5</v>
      </c>
      <c r="T3287" s="698">
        <v>15.5</v>
      </c>
      <c r="U3287" s="698" t="s">
        <v>76</v>
      </c>
      <c r="V3287" s="698" t="s">
        <v>1876</v>
      </c>
      <c r="W3287" s="698" t="s">
        <v>1882</v>
      </c>
      <c r="X3287" s="698">
        <v>15.5</v>
      </c>
      <c r="Y3287" s="698" t="s">
        <v>1876</v>
      </c>
      <c r="Z3287" s="947" t="s">
        <v>1875</v>
      </c>
      <c r="AA3287" s="947" t="s">
        <v>1847</v>
      </c>
      <c r="AB3287" s="947" t="s">
        <v>1875</v>
      </c>
      <c r="AC3287" s="947" t="s">
        <v>1876</v>
      </c>
      <c r="AD3287" s="947">
        <v>15.5</v>
      </c>
      <c r="AE3287" s="947" t="s">
        <v>1875</v>
      </c>
      <c r="AF3287" s="947" t="s">
        <v>1875</v>
      </c>
      <c r="AG3287" s="947">
        <v>15.5</v>
      </c>
      <c r="AH3287" s="947" t="s">
        <v>1875</v>
      </c>
      <c r="AI3287" s="947" t="s">
        <v>1891</v>
      </c>
      <c r="AJ3287" s="947" t="s">
        <v>1875</v>
      </c>
      <c r="AK3287" s="947" t="s">
        <v>1881</v>
      </c>
      <c r="AL3287" s="947" t="s">
        <v>1906</v>
      </c>
      <c r="AM3287" s="947" t="s">
        <v>1875</v>
      </c>
      <c r="AN3287" s="947" t="s">
        <v>1669</v>
      </c>
      <c r="AO3287" s="947">
        <v>11.5</v>
      </c>
    </row>
    <row r="3288" spans="1:41" ht="15" customHeight="1">
      <c r="A3288" s="175"/>
      <c r="B3288" s="260" t="s">
        <v>391</v>
      </c>
      <c r="C3288" s="947" t="s">
        <v>76</v>
      </c>
      <c r="D3288" s="947" t="s">
        <v>76</v>
      </c>
      <c r="E3288" s="947" t="s">
        <v>76</v>
      </c>
      <c r="F3288" s="947" t="s">
        <v>76</v>
      </c>
      <c r="G3288" s="947" t="s">
        <v>1861</v>
      </c>
      <c r="H3288" s="947" t="s">
        <v>76</v>
      </c>
      <c r="I3288" s="947" t="s">
        <v>76</v>
      </c>
      <c r="J3288" s="947" t="s">
        <v>76</v>
      </c>
      <c r="K3288" s="947" t="s">
        <v>76</v>
      </c>
      <c r="L3288" s="947" t="s">
        <v>76</v>
      </c>
      <c r="M3288" s="947" t="s">
        <v>76</v>
      </c>
      <c r="N3288" s="947" t="s">
        <v>76</v>
      </c>
      <c r="O3288" s="947" t="s">
        <v>76</v>
      </c>
      <c r="P3288" s="949" t="s">
        <v>76</v>
      </c>
      <c r="Q3288" s="949" t="s">
        <v>76</v>
      </c>
      <c r="R3288" s="698"/>
      <c r="S3288" s="698" t="s">
        <v>76</v>
      </c>
      <c r="T3288" s="698" t="s">
        <v>76</v>
      </c>
      <c r="U3288" s="698" t="s">
        <v>1875</v>
      </c>
      <c r="V3288" s="698" t="s">
        <v>76</v>
      </c>
      <c r="W3288" s="698" t="s">
        <v>76</v>
      </c>
      <c r="X3288" s="698" t="s">
        <v>76</v>
      </c>
      <c r="Y3288" s="698" t="s">
        <v>76</v>
      </c>
      <c r="Z3288" s="947" t="s">
        <v>76</v>
      </c>
      <c r="AA3288" s="947" t="s">
        <v>76</v>
      </c>
      <c r="AB3288" s="947" t="s">
        <v>76</v>
      </c>
      <c r="AC3288" s="947" t="s">
        <v>76</v>
      </c>
      <c r="AD3288" s="947" t="s">
        <v>76</v>
      </c>
      <c r="AE3288" s="947" t="s">
        <v>76</v>
      </c>
      <c r="AF3288" s="947" t="s">
        <v>76</v>
      </c>
      <c r="AG3288" s="947"/>
      <c r="AH3288" s="947" t="s">
        <v>76</v>
      </c>
      <c r="AI3288" s="947" t="s">
        <v>1875</v>
      </c>
      <c r="AJ3288" s="947" t="s">
        <v>76</v>
      </c>
      <c r="AK3288" s="949" t="s">
        <v>76</v>
      </c>
      <c r="AL3288" s="947" t="s">
        <v>76</v>
      </c>
      <c r="AM3288" s="947"/>
      <c r="AN3288" s="947" t="s">
        <v>76</v>
      </c>
      <c r="AO3288" s="947">
        <v>14</v>
      </c>
    </row>
    <row r="3289" spans="1:41" ht="15" customHeight="1">
      <c r="A3289" s="2572" t="s">
        <v>47</v>
      </c>
      <c r="B3289" s="2572"/>
      <c r="C3289" s="947"/>
      <c r="D3289" s="947"/>
      <c r="E3289" s="947"/>
      <c r="F3289" s="947"/>
      <c r="G3289" s="947"/>
      <c r="H3289" s="947"/>
      <c r="I3289" s="947"/>
      <c r="J3289" s="947"/>
      <c r="K3289" s="947"/>
      <c r="L3289" s="947"/>
      <c r="M3289" s="947"/>
      <c r="N3289" s="947"/>
      <c r="O3289" s="947"/>
      <c r="P3289" s="949"/>
      <c r="Q3289" s="949"/>
      <c r="R3289" s="698" t="s">
        <v>1285</v>
      </c>
      <c r="S3289" s="698"/>
      <c r="T3289" s="698"/>
      <c r="U3289" s="698"/>
      <c r="V3289" s="698"/>
      <c r="W3289" s="698"/>
      <c r="X3289" s="698"/>
      <c r="Y3289" s="698"/>
      <c r="Z3289" s="947"/>
      <c r="AA3289" s="947"/>
      <c r="AB3289" s="947"/>
      <c r="AC3289" s="947"/>
      <c r="AD3289" s="947"/>
      <c r="AE3289" s="947"/>
      <c r="AF3289" s="947"/>
      <c r="AG3289" s="947"/>
      <c r="AH3289" s="947"/>
      <c r="AI3289" s="947"/>
      <c r="AJ3289" s="947"/>
      <c r="AK3289" s="949"/>
      <c r="AL3289" s="947"/>
      <c r="AM3289" s="947"/>
      <c r="AN3289" s="947"/>
      <c r="AO3289" s="947"/>
    </row>
    <row r="3290" spans="1:41" ht="15" customHeight="1">
      <c r="A3290" s="175"/>
      <c r="B3290" s="260" t="s">
        <v>390</v>
      </c>
      <c r="C3290" s="947">
        <v>15</v>
      </c>
      <c r="D3290" s="698">
        <v>15.502000000000001</v>
      </c>
      <c r="E3290" s="698" t="s">
        <v>1863</v>
      </c>
      <c r="F3290" s="947">
        <v>15</v>
      </c>
      <c r="G3290" s="698" t="s">
        <v>76</v>
      </c>
      <c r="H3290" s="947">
        <v>15</v>
      </c>
      <c r="I3290" s="947">
        <v>15</v>
      </c>
      <c r="J3290" s="947" t="s">
        <v>1538</v>
      </c>
      <c r="K3290" s="947" t="s">
        <v>1870</v>
      </c>
      <c r="L3290" s="947" t="s">
        <v>1882</v>
      </c>
      <c r="M3290" s="947" t="s">
        <v>1876</v>
      </c>
      <c r="N3290" s="947">
        <v>17</v>
      </c>
      <c r="O3290" s="947">
        <v>15.5</v>
      </c>
      <c r="P3290" s="947" t="s">
        <v>1878</v>
      </c>
      <c r="Q3290" s="959" t="s">
        <v>1875</v>
      </c>
      <c r="R3290" s="698" t="s">
        <v>1867</v>
      </c>
      <c r="S3290" s="698">
        <v>15.5</v>
      </c>
      <c r="T3290" s="698" t="s">
        <v>1648</v>
      </c>
      <c r="U3290" s="698" t="s">
        <v>1842</v>
      </c>
      <c r="V3290" s="698" t="s">
        <v>1872</v>
      </c>
      <c r="W3290" s="698" t="s">
        <v>1871</v>
      </c>
      <c r="X3290" s="698" t="s">
        <v>1868</v>
      </c>
      <c r="Y3290" s="698" t="s">
        <v>1876</v>
      </c>
      <c r="Z3290" s="947" t="s">
        <v>1876</v>
      </c>
      <c r="AA3290" s="947" t="s">
        <v>1862</v>
      </c>
      <c r="AB3290" s="947" t="s">
        <v>1875</v>
      </c>
      <c r="AC3290" s="947" t="s">
        <v>1874</v>
      </c>
      <c r="AD3290" s="947">
        <v>16.5</v>
      </c>
      <c r="AE3290" s="947" t="s">
        <v>1875</v>
      </c>
      <c r="AF3290" s="947" t="s">
        <v>1875</v>
      </c>
      <c r="AG3290" s="947" t="s">
        <v>1872</v>
      </c>
      <c r="AH3290" s="947" t="s">
        <v>1882</v>
      </c>
      <c r="AI3290" s="947" t="s">
        <v>3474</v>
      </c>
      <c r="AJ3290" s="947" t="s">
        <v>1876</v>
      </c>
      <c r="AK3290" s="947" t="s">
        <v>1667</v>
      </c>
      <c r="AL3290" s="947" t="s">
        <v>1909</v>
      </c>
      <c r="AM3290" s="947" t="s">
        <v>76</v>
      </c>
      <c r="AN3290" s="947" t="s">
        <v>1550</v>
      </c>
      <c r="AO3290" s="947">
        <v>13</v>
      </c>
    </row>
    <row r="3291" spans="1:41" ht="15" customHeight="1">
      <c r="A3291" s="175"/>
      <c r="B3291" s="260" t="s">
        <v>391</v>
      </c>
      <c r="C3291" s="947" t="s">
        <v>76</v>
      </c>
      <c r="D3291" s="947" t="s">
        <v>76</v>
      </c>
      <c r="E3291" s="947" t="s">
        <v>76</v>
      </c>
      <c r="F3291" s="956" t="s">
        <v>76</v>
      </c>
      <c r="G3291" s="947">
        <v>15.5</v>
      </c>
      <c r="H3291" s="947" t="s">
        <v>76</v>
      </c>
      <c r="I3291" s="947" t="s">
        <v>76</v>
      </c>
      <c r="J3291" s="947" t="s">
        <v>76</v>
      </c>
      <c r="K3291" s="956" t="s">
        <v>76</v>
      </c>
      <c r="L3291" s="947" t="s">
        <v>76</v>
      </c>
      <c r="M3291" s="947" t="s">
        <v>76</v>
      </c>
      <c r="N3291" s="947" t="s">
        <v>76</v>
      </c>
      <c r="O3291" s="947" t="s">
        <v>76</v>
      </c>
      <c r="P3291" s="949" t="s">
        <v>76</v>
      </c>
      <c r="Q3291" s="949" t="s">
        <v>76</v>
      </c>
      <c r="R3291" s="698" t="s">
        <v>76</v>
      </c>
      <c r="S3291" s="698" t="s">
        <v>76</v>
      </c>
      <c r="T3291" s="698" t="s">
        <v>76</v>
      </c>
      <c r="U3291" s="698" t="s">
        <v>76</v>
      </c>
      <c r="V3291" s="698" t="s">
        <v>76</v>
      </c>
      <c r="W3291" s="698" t="s">
        <v>76</v>
      </c>
      <c r="X3291" s="698" t="s">
        <v>76</v>
      </c>
      <c r="Y3291" s="698" t="s">
        <v>76</v>
      </c>
      <c r="Z3291" s="947" t="s">
        <v>76</v>
      </c>
      <c r="AA3291" s="947" t="s">
        <v>76</v>
      </c>
      <c r="AB3291" s="947" t="s">
        <v>76</v>
      </c>
      <c r="AC3291" s="947" t="s">
        <v>1890</v>
      </c>
      <c r="AD3291" s="947" t="s">
        <v>76</v>
      </c>
      <c r="AE3291" s="947" t="s">
        <v>76</v>
      </c>
      <c r="AF3291" s="947" t="s">
        <v>76</v>
      </c>
      <c r="AG3291" s="947" t="s">
        <v>76</v>
      </c>
      <c r="AH3291" s="947" t="s">
        <v>76</v>
      </c>
      <c r="AI3291" s="947" t="s">
        <v>76</v>
      </c>
      <c r="AJ3291" s="947" t="s">
        <v>76</v>
      </c>
      <c r="AK3291" s="949" t="s">
        <v>76</v>
      </c>
      <c r="AL3291" s="947" t="s">
        <v>76</v>
      </c>
      <c r="AM3291" s="947" t="s">
        <v>76</v>
      </c>
      <c r="AN3291" s="947" t="s">
        <v>76</v>
      </c>
      <c r="AO3291" s="947">
        <v>16</v>
      </c>
    </row>
    <row r="3292" spans="1:41" ht="15" customHeight="1">
      <c r="A3292" s="2572" t="s">
        <v>407</v>
      </c>
      <c r="B3292" s="2572"/>
      <c r="C3292" s="947"/>
      <c r="D3292" s="947"/>
      <c r="E3292" s="947"/>
      <c r="F3292" s="947"/>
      <c r="G3292" s="947"/>
      <c r="H3292" s="947"/>
      <c r="I3292" s="947"/>
      <c r="J3292" s="947"/>
      <c r="K3292" s="947"/>
      <c r="L3292" s="947"/>
      <c r="M3292" s="947"/>
      <c r="N3292" s="947"/>
      <c r="O3292" s="947"/>
      <c r="P3292" s="949"/>
      <c r="Q3292" s="949"/>
      <c r="R3292" s="698"/>
      <c r="S3292" s="698"/>
      <c r="T3292" s="698"/>
      <c r="U3292" s="698"/>
      <c r="V3292" s="698"/>
      <c r="W3292" s="698"/>
      <c r="X3292" s="698"/>
      <c r="Y3292" s="698"/>
      <c r="Z3292" s="949"/>
      <c r="AA3292" s="949"/>
      <c r="AB3292" s="947"/>
      <c r="AC3292" s="280"/>
      <c r="AD3292" s="947"/>
      <c r="AE3292" s="947"/>
      <c r="AF3292" s="947"/>
      <c r="AG3292" s="947"/>
      <c r="AH3292" s="947"/>
      <c r="AI3292" s="947"/>
      <c r="AJ3292" s="947"/>
      <c r="AK3292" s="949"/>
      <c r="AL3292" s="947"/>
      <c r="AM3292" s="947"/>
      <c r="AN3292" s="947"/>
      <c r="AO3292" s="947"/>
    </row>
    <row r="3293" spans="1:41" ht="15" customHeight="1">
      <c r="A3293" s="960" t="s">
        <v>856</v>
      </c>
      <c r="B3293" s="961" t="s">
        <v>1258</v>
      </c>
      <c r="C3293" s="698"/>
      <c r="D3293" s="698"/>
      <c r="E3293" s="698"/>
      <c r="F3293" s="698"/>
      <c r="G3293" s="698"/>
      <c r="H3293" s="698"/>
      <c r="I3293" s="698"/>
      <c r="J3293" s="698"/>
      <c r="K3293" s="957"/>
      <c r="L3293" s="698"/>
      <c r="M3293" s="698"/>
      <c r="N3293" s="698"/>
      <c r="O3293" s="698"/>
      <c r="P3293" s="948"/>
      <c r="Q3293" s="948"/>
      <c r="R3293" s="698"/>
      <c r="S3293" s="698"/>
      <c r="T3293" s="698"/>
      <c r="U3293" s="698"/>
      <c r="V3293" s="698"/>
      <c r="W3293" s="698"/>
      <c r="X3293" s="698"/>
      <c r="Y3293" s="698"/>
      <c r="Z3293" s="948"/>
      <c r="AA3293" s="948"/>
      <c r="AB3293" s="698"/>
      <c r="AC3293" s="698"/>
      <c r="AD3293" s="698"/>
      <c r="AE3293" s="698"/>
      <c r="AF3293" s="698"/>
      <c r="AG3293" s="698"/>
      <c r="AH3293" s="698"/>
      <c r="AI3293" s="698"/>
      <c r="AJ3293" s="698"/>
      <c r="AK3293" s="948"/>
      <c r="AL3293" s="698"/>
      <c r="AM3293" s="698"/>
      <c r="AN3293" s="698"/>
      <c r="AO3293" s="698"/>
    </row>
    <row r="3294" spans="1:41" ht="15" customHeight="1">
      <c r="A3294" s="960"/>
      <c r="B3294" s="260" t="s">
        <v>401</v>
      </c>
      <c r="C3294" s="698" t="s">
        <v>1840</v>
      </c>
      <c r="D3294" s="947" t="s">
        <v>76</v>
      </c>
      <c r="E3294" s="698">
        <v>15.5</v>
      </c>
      <c r="F3294" s="947">
        <v>16</v>
      </c>
      <c r="G3294" s="947" t="s">
        <v>76</v>
      </c>
      <c r="H3294" s="947">
        <v>15.5</v>
      </c>
      <c r="I3294" s="947">
        <v>16</v>
      </c>
      <c r="J3294" s="947" t="s">
        <v>1668</v>
      </c>
      <c r="K3294" s="947" t="s">
        <v>1842</v>
      </c>
      <c r="L3294" s="947" t="s">
        <v>1842</v>
      </c>
      <c r="M3294" s="947" t="s">
        <v>1875</v>
      </c>
      <c r="N3294" s="947">
        <v>15.5</v>
      </c>
      <c r="O3294" s="947">
        <v>15.5</v>
      </c>
      <c r="P3294" s="947" t="s">
        <v>1878</v>
      </c>
      <c r="Q3294" s="958" t="s">
        <v>1875</v>
      </c>
      <c r="R3294" s="698" t="s">
        <v>1876</v>
      </c>
      <c r="S3294" s="698">
        <v>15.5</v>
      </c>
      <c r="T3294" s="698">
        <v>15.5</v>
      </c>
      <c r="U3294" s="698" t="s">
        <v>1875</v>
      </c>
      <c r="V3294" s="698" t="s">
        <v>1876</v>
      </c>
      <c r="W3294" s="698" t="s">
        <v>1882</v>
      </c>
      <c r="X3294" s="698">
        <v>15.5</v>
      </c>
      <c r="Y3294" s="698" t="s">
        <v>1876</v>
      </c>
      <c r="Z3294" s="947" t="s">
        <v>1875</v>
      </c>
      <c r="AA3294" s="962" t="s">
        <v>1668</v>
      </c>
      <c r="AB3294" s="947" t="s">
        <v>1875</v>
      </c>
      <c r="AC3294" s="947" t="s">
        <v>1876</v>
      </c>
      <c r="AD3294" s="947">
        <v>15.5</v>
      </c>
      <c r="AE3294" s="947" t="s">
        <v>1875</v>
      </c>
      <c r="AF3294" s="947" t="s">
        <v>1875</v>
      </c>
      <c r="AG3294" s="947">
        <v>15.5</v>
      </c>
      <c r="AH3294" s="947" t="s">
        <v>1875</v>
      </c>
      <c r="AI3294" s="947" t="s">
        <v>1891</v>
      </c>
      <c r="AJ3294" s="947" t="s">
        <v>1875</v>
      </c>
      <c r="AK3294" s="947" t="s">
        <v>1906</v>
      </c>
      <c r="AL3294" s="947" t="s">
        <v>1841</v>
      </c>
      <c r="AM3294" s="947" t="s">
        <v>1875</v>
      </c>
      <c r="AN3294" s="947" t="s">
        <v>1846</v>
      </c>
      <c r="AO3294" s="947">
        <v>11.5</v>
      </c>
    </row>
    <row r="3295" spans="1:41" ht="15" customHeight="1">
      <c r="A3295" s="960"/>
      <c r="B3295" s="260" t="s">
        <v>402</v>
      </c>
      <c r="C3295" s="947" t="s">
        <v>76</v>
      </c>
      <c r="D3295" s="947">
        <v>16</v>
      </c>
      <c r="E3295" s="947" t="s">
        <v>76</v>
      </c>
      <c r="F3295" s="947" t="s">
        <v>76</v>
      </c>
      <c r="G3295" s="947">
        <v>15.5</v>
      </c>
      <c r="H3295" s="947" t="s">
        <v>76</v>
      </c>
      <c r="I3295" s="947" t="s">
        <v>76</v>
      </c>
      <c r="J3295" s="947" t="s">
        <v>76</v>
      </c>
      <c r="K3295" s="947" t="s">
        <v>76</v>
      </c>
      <c r="L3295" s="947"/>
      <c r="M3295" s="947" t="s">
        <v>76</v>
      </c>
      <c r="N3295" s="947" t="s">
        <v>76</v>
      </c>
      <c r="O3295" s="947" t="s">
        <v>76</v>
      </c>
      <c r="P3295" s="949" t="s">
        <v>76</v>
      </c>
      <c r="Q3295" s="949" t="s">
        <v>76</v>
      </c>
      <c r="R3295" s="698" t="s">
        <v>76</v>
      </c>
      <c r="S3295" s="698" t="s">
        <v>76</v>
      </c>
      <c r="T3295" s="698" t="s">
        <v>76</v>
      </c>
      <c r="U3295" s="698" t="s">
        <v>1875</v>
      </c>
      <c r="V3295" s="698" t="s">
        <v>76</v>
      </c>
      <c r="W3295" s="698" t="s">
        <v>76</v>
      </c>
      <c r="X3295" s="698" t="s">
        <v>1538</v>
      </c>
      <c r="Y3295" s="698" t="s">
        <v>76</v>
      </c>
      <c r="Z3295" s="947" t="s">
        <v>76</v>
      </c>
      <c r="AA3295" s="947" t="s">
        <v>76</v>
      </c>
      <c r="AB3295" s="949" t="s">
        <v>76</v>
      </c>
      <c r="AC3295" s="947" t="s">
        <v>76</v>
      </c>
      <c r="AD3295" s="947" t="s">
        <v>76</v>
      </c>
      <c r="AE3295" s="947" t="s">
        <v>76</v>
      </c>
      <c r="AF3295" s="947" t="s">
        <v>76</v>
      </c>
      <c r="AG3295" s="947" t="s">
        <v>76</v>
      </c>
      <c r="AH3295" s="947" t="s">
        <v>76</v>
      </c>
      <c r="AI3295" s="947" t="s">
        <v>1875</v>
      </c>
      <c r="AJ3295" s="947" t="s">
        <v>76</v>
      </c>
      <c r="AK3295" s="949" t="s">
        <v>76</v>
      </c>
      <c r="AL3295" s="947" t="s">
        <v>76</v>
      </c>
      <c r="AM3295" s="947" t="s">
        <v>1875</v>
      </c>
      <c r="AN3295" s="947" t="s">
        <v>76</v>
      </c>
      <c r="AO3295" s="947">
        <v>14</v>
      </c>
    </row>
    <row r="3296" spans="1:41" ht="15" customHeight="1">
      <c r="A3296" s="960" t="s">
        <v>1085</v>
      </c>
      <c r="B3296" s="862" t="s">
        <v>1259</v>
      </c>
      <c r="C3296" s="947"/>
      <c r="D3296" s="947"/>
      <c r="E3296" s="947"/>
      <c r="F3296" s="947"/>
      <c r="G3296" s="947"/>
      <c r="H3296" s="947"/>
      <c r="I3296" s="947"/>
      <c r="J3296" s="947"/>
      <c r="K3296" s="947"/>
      <c r="L3296" s="947"/>
      <c r="M3296" s="947"/>
      <c r="N3296" s="947"/>
      <c r="O3296" s="947"/>
      <c r="P3296" s="949"/>
      <c r="Q3296" s="949"/>
      <c r="R3296" s="698"/>
      <c r="S3296" s="698"/>
      <c r="T3296" s="698"/>
      <c r="U3296" s="698"/>
      <c r="V3296" s="698"/>
      <c r="W3296" s="698"/>
      <c r="X3296" s="698"/>
      <c r="Y3296" s="698"/>
      <c r="Z3296" s="947"/>
      <c r="AA3296" s="947"/>
      <c r="AB3296" s="949"/>
      <c r="AC3296" s="947"/>
      <c r="AD3296" s="947"/>
      <c r="AE3296" s="947"/>
      <c r="AF3296" s="947"/>
      <c r="AG3296" s="947"/>
      <c r="AH3296" s="947"/>
      <c r="AI3296" s="947"/>
      <c r="AJ3296" s="947"/>
      <c r="AK3296" s="949"/>
      <c r="AL3296" s="947"/>
      <c r="AM3296" s="947"/>
      <c r="AN3296" s="947"/>
      <c r="AO3296" s="947"/>
    </row>
    <row r="3297" spans="1:41" ht="15" customHeight="1">
      <c r="A3297" s="175"/>
      <c r="B3297" s="260" t="s">
        <v>401</v>
      </c>
      <c r="C3297" s="698" t="s">
        <v>1840</v>
      </c>
      <c r="D3297" s="947" t="s">
        <v>76</v>
      </c>
      <c r="E3297" s="947">
        <v>15.5</v>
      </c>
      <c r="F3297" s="947">
        <v>16</v>
      </c>
      <c r="G3297" s="947" t="s">
        <v>76</v>
      </c>
      <c r="H3297" s="947">
        <v>15.5</v>
      </c>
      <c r="I3297" s="947" t="s">
        <v>76</v>
      </c>
      <c r="J3297" s="947" t="s">
        <v>1665</v>
      </c>
      <c r="K3297" s="947" t="s">
        <v>1871</v>
      </c>
      <c r="L3297" s="947" t="s">
        <v>1872</v>
      </c>
      <c r="M3297" s="947" t="s">
        <v>1876</v>
      </c>
      <c r="N3297" s="947">
        <v>15.5</v>
      </c>
      <c r="O3297" s="947">
        <v>15.5</v>
      </c>
      <c r="P3297" s="947" t="s">
        <v>1878</v>
      </c>
      <c r="Q3297" s="958" t="s">
        <v>1875</v>
      </c>
      <c r="R3297" s="698" t="s">
        <v>1867</v>
      </c>
      <c r="S3297" s="698" t="s">
        <v>1876</v>
      </c>
      <c r="T3297" s="698" t="s">
        <v>1648</v>
      </c>
      <c r="U3297" s="698" t="s">
        <v>76</v>
      </c>
      <c r="V3297" s="698" t="s">
        <v>1872</v>
      </c>
      <c r="W3297" s="698" t="s">
        <v>1871</v>
      </c>
      <c r="X3297" s="698" t="s">
        <v>76</v>
      </c>
      <c r="Y3297" s="698" t="s">
        <v>1876</v>
      </c>
      <c r="Z3297" s="947" t="s">
        <v>1876</v>
      </c>
      <c r="AA3297" s="947">
        <v>18</v>
      </c>
      <c r="AB3297" s="947" t="s">
        <v>1875</v>
      </c>
      <c r="AC3297" s="947" t="s">
        <v>1874</v>
      </c>
      <c r="AD3297" s="947">
        <v>15.5</v>
      </c>
      <c r="AE3297" s="947" t="s">
        <v>1875</v>
      </c>
      <c r="AF3297" s="947" t="s">
        <v>1875</v>
      </c>
      <c r="AG3297" s="947" t="s">
        <v>1871</v>
      </c>
      <c r="AH3297" s="947" t="s">
        <v>1882</v>
      </c>
      <c r="AI3297" s="947" t="s">
        <v>3474</v>
      </c>
      <c r="AJ3297" s="947" t="s">
        <v>1875</v>
      </c>
      <c r="AK3297" s="947" t="s">
        <v>1907</v>
      </c>
      <c r="AL3297" s="947" t="s">
        <v>1909</v>
      </c>
      <c r="AM3297" s="947" t="s">
        <v>76</v>
      </c>
      <c r="AN3297" s="947" t="s">
        <v>1550</v>
      </c>
      <c r="AO3297" s="947">
        <v>13</v>
      </c>
    </row>
    <row r="3298" spans="1:41" ht="15" customHeight="1">
      <c r="A3298" s="175"/>
      <c r="B3298" s="260" t="s">
        <v>402</v>
      </c>
      <c r="C3298" s="947" t="s">
        <v>76</v>
      </c>
      <c r="D3298" s="947">
        <v>16</v>
      </c>
      <c r="E3298" s="947" t="s">
        <v>76</v>
      </c>
      <c r="F3298" s="947" t="s">
        <v>76</v>
      </c>
      <c r="G3298" s="947">
        <v>15.5</v>
      </c>
      <c r="H3298" s="947" t="s">
        <v>76</v>
      </c>
      <c r="I3298" s="947" t="s">
        <v>76</v>
      </c>
      <c r="J3298" s="947" t="s">
        <v>76</v>
      </c>
      <c r="K3298" s="947" t="s">
        <v>76</v>
      </c>
      <c r="L3298" s="947" t="s">
        <v>76</v>
      </c>
      <c r="M3298" s="947" t="s">
        <v>76</v>
      </c>
      <c r="N3298" s="947" t="s">
        <v>76</v>
      </c>
      <c r="O3298" s="947" t="s">
        <v>76</v>
      </c>
      <c r="P3298" s="947" t="s">
        <v>76</v>
      </c>
      <c r="Q3298" s="947" t="s">
        <v>76</v>
      </c>
      <c r="R3298" s="698" t="s">
        <v>76</v>
      </c>
      <c r="S3298" s="698" t="s">
        <v>76</v>
      </c>
      <c r="T3298" s="698" t="s">
        <v>76</v>
      </c>
      <c r="U3298" s="698" t="s">
        <v>76</v>
      </c>
      <c r="V3298" s="698" t="s">
        <v>76</v>
      </c>
      <c r="W3298" s="698" t="s">
        <v>76</v>
      </c>
      <c r="X3298" s="698" t="s">
        <v>76</v>
      </c>
      <c r="Y3298" s="698" t="s">
        <v>76</v>
      </c>
      <c r="Z3298" s="947" t="s">
        <v>76</v>
      </c>
      <c r="AA3298" s="947" t="s">
        <v>76</v>
      </c>
      <c r="AB3298" s="947" t="s">
        <v>76</v>
      </c>
      <c r="AC3298" s="947" t="s">
        <v>1890</v>
      </c>
      <c r="AD3298" s="947" t="s">
        <v>76</v>
      </c>
      <c r="AE3298" s="947" t="s">
        <v>76</v>
      </c>
      <c r="AF3298" s="947" t="s">
        <v>76</v>
      </c>
      <c r="AG3298" s="947" t="s">
        <v>76</v>
      </c>
      <c r="AH3298" s="947" t="s">
        <v>76</v>
      </c>
      <c r="AI3298" s="947" t="s">
        <v>76</v>
      </c>
      <c r="AJ3298" s="947" t="s">
        <v>76</v>
      </c>
      <c r="AK3298" s="947" t="s">
        <v>76</v>
      </c>
      <c r="AL3298" s="947" t="s">
        <v>76</v>
      </c>
      <c r="AM3298" s="947" t="s">
        <v>76</v>
      </c>
      <c r="AN3298" s="947" t="s">
        <v>76</v>
      </c>
      <c r="AO3298" s="947">
        <v>16</v>
      </c>
    </row>
    <row r="3299" spans="1:41" ht="15" customHeight="1">
      <c r="A3299" s="2572" t="s">
        <v>211</v>
      </c>
      <c r="B3299" s="2572"/>
      <c r="C3299" s="947">
        <v>7</v>
      </c>
      <c r="D3299" s="947">
        <v>7</v>
      </c>
      <c r="E3299" s="947">
        <v>7</v>
      </c>
      <c r="F3299" s="947">
        <v>7</v>
      </c>
      <c r="G3299" s="947">
        <v>7</v>
      </c>
      <c r="H3299" s="947">
        <v>7</v>
      </c>
      <c r="I3299" s="947">
        <v>7</v>
      </c>
      <c r="J3299" s="947">
        <v>7</v>
      </c>
      <c r="K3299" s="947">
        <v>7</v>
      </c>
      <c r="L3299" s="947">
        <v>7</v>
      </c>
      <c r="M3299" s="947">
        <v>7</v>
      </c>
      <c r="N3299" s="947">
        <v>7</v>
      </c>
      <c r="O3299" s="947">
        <v>7</v>
      </c>
      <c r="P3299" s="947">
        <v>7</v>
      </c>
      <c r="Q3299" s="947">
        <v>7</v>
      </c>
      <c r="R3299" s="698">
        <v>7</v>
      </c>
      <c r="S3299" s="698">
        <v>7</v>
      </c>
      <c r="T3299" s="698">
        <v>7</v>
      </c>
      <c r="U3299" s="698">
        <v>7</v>
      </c>
      <c r="V3299" s="698">
        <v>7</v>
      </c>
      <c r="W3299" s="698">
        <v>7</v>
      </c>
      <c r="X3299" s="698">
        <v>7</v>
      </c>
      <c r="Y3299" s="698">
        <v>7</v>
      </c>
      <c r="Z3299" s="947">
        <v>7</v>
      </c>
      <c r="AA3299" s="947">
        <v>7</v>
      </c>
      <c r="AB3299" s="947">
        <v>7</v>
      </c>
      <c r="AC3299" s="947">
        <v>7</v>
      </c>
      <c r="AD3299" s="947">
        <v>7</v>
      </c>
      <c r="AE3299" s="947">
        <v>7</v>
      </c>
      <c r="AF3299" s="947">
        <v>7</v>
      </c>
      <c r="AG3299" s="947">
        <v>7</v>
      </c>
      <c r="AH3299" s="947">
        <v>7</v>
      </c>
      <c r="AI3299" s="947">
        <v>7</v>
      </c>
      <c r="AJ3299" s="947">
        <v>7</v>
      </c>
      <c r="AK3299" s="947">
        <v>7</v>
      </c>
      <c r="AL3299" s="947">
        <v>7</v>
      </c>
      <c r="AM3299" s="947" t="s">
        <v>76</v>
      </c>
      <c r="AN3299" s="947">
        <v>7</v>
      </c>
      <c r="AO3299" s="947" t="s">
        <v>76</v>
      </c>
    </row>
    <row r="3300" spans="1:41" ht="15" customHeight="1">
      <c r="A3300" s="2572" t="s">
        <v>408</v>
      </c>
      <c r="B3300" s="2572"/>
      <c r="C3300" s="947"/>
      <c r="D3300" s="947"/>
      <c r="E3300" s="947"/>
      <c r="F3300" s="947"/>
      <c r="G3300" s="947"/>
      <c r="H3300" s="947"/>
      <c r="I3300" s="947"/>
      <c r="J3300" s="947"/>
      <c r="K3300" s="947"/>
      <c r="L3300" s="947"/>
      <c r="M3300" s="947"/>
      <c r="N3300" s="947"/>
      <c r="O3300" s="947"/>
      <c r="P3300" s="949"/>
      <c r="Q3300" s="949"/>
      <c r="R3300" s="698"/>
      <c r="S3300" s="698"/>
      <c r="T3300" s="698"/>
      <c r="U3300" s="698"/>
      <c r="V3300" s="698"/>
      <c r="W3300" s="948"/>
      <c r="X3300" s="948"/>
      <c r="Y3300" s="698"/>
      <c r="Z3300" s="949"/>
      <c r="AA3300" s="949"/>
      <c r="AB3300" s="949"/>
      <c r="AC3300" s="949"/>
      <c r="AD3300" s="947"/>
      <c r="AE3300" s="947"/>
      <c r="AF3300" s="947"/>
      <c r="AG3300" s="947"/>
      <c r="AH3300" s="947"/>
      <c r="AI3300" s="947"/>
      <c r="AJ3300" s="947"/>
      <c r="AK3300" s="949"/>
      <c r="AL3300" s="947"/>
      <c r="AM3300" s="947"/>
      <c r="AN3300" s="947"/>
      <c r="AO3300" s="947"/>
    </row>
    <row r="3301" spans="1:41" ht="15" customHeight="1">
      <c r="A3301" s="175"/>
      <c r="B3301" s="260" t="s">
        <v>390</v>
      </c>
      <c r="C3301" s="947" t="s">
        <v>1840</v>
      </c>
      <c r="D3301" s="947">
        <v>16</v>
      </c>
      <c r="E3301" s="698">
        <v>15.5</v>
      </c>
      <c r="F3301" s="947">
        <v>16</v>
      </c>
      <c r="G3301" s="947">
        <v>15</v>
      </c>
      <c r="H3301" s="947">
        <v>15.5</v>
      </c>
      <c r="I3301" s="947">
        <v>16</v>
      </c>
      <c r="J3301" s="947" t="s">
        <v>1668</v>
      </c>
      <c r="K3301" s="947" t="s">
        <v>1872</v>
      </c>
      <c r="L3301" s="947" t="s">
        <v>2529</v>
      </c>
      <c r="M3301" s="947" t="s">
        <v>1876</v>
      </c>
      <c r="N3301" s="947">
        <v>17.5</v>
      </c>
      <c r="O3301" s="947">
        <v>18</v>
      </c>
      <c r="P3301" s="947" t="s">
        <v>1878</v>
      </c>
      <c r="Q3301" s="958" t="s">
        <v>1882</v>
      </c>
      <c r="R3301" s="698" t="s">
        <v>1876</v>
      </c>
      <c r="S3301" s="698" t="s">
        <v>1867</v>
      </c>
      <c r="T3301" s="698" t="s">
        <v>1842</v>
      </c>
      <c r="U3301" s="698" t="s">
        <v>1876</v>
      </c>
      <c r="V3301" s="698" t="s">
        <v>1871</v>
      </c>
      <c r="W3301" s="698" t="s">
        <v>1867</v>
      </c>
      <c r="X3301" s="698" t="s">
        <v>1538</v>
      </c>
      <c r="Y3301" s="698" t="s">
        <v>1876</v>
      </c>
      <c r="Z3301" s="947" t="s">
        <v>1882</v>
      </c>
      <c r="AA3301" s="947" t="s">
        <v>1887</v>
      </c>
      <c r="AB3301" s="947" t="s">
        <v>1867</v>
      </c>
      <c r="AC3301" s="947" t="s">
        <v>76</v>
      </c>
      <c r="AD3301" s="947">
        <v>15.5</v>
      </c>
      <c r="AE3301" s="947" t="s">
        <v>1867</v>
      </c>
      <c r="AF3301" s="947" t="s">
        <v>1876</v>
      </c>
      <c r="AG3301" s="947" t="s">
        <v>1873</v>
      </c>
      <c r="AH3301" s="947" t="s">
        <v>1847</v>
      </c>
      <c r="AI3301" s="947" t="s">
        <v>1891</v>
      </c>
      <c r="AJ3301" s="947" t="s">
        <v>1872</v>
      </c>
      <c r="AK3301" s="947" t="s">
        <v>1881</v>
      </c>
      <c r="AL3301" s="947">
        <v>18</v>
      </c>
      <c r="AM3301" s="947" t="s">
        <v>1875</v>
      </c>
      <c r="AN3301" s="947" t="s">
        <v>1846</v>
      </c>
      <c r="AO3301" s="947" t="s">
        <v>76</v>
      </c>
    </row>
    <row r="3302" spans="1:41" ht="15" customHeight="1">
      <c r="A3302" s="175"/>
      <c r="B3302" s="260" t="s">
        <v>391</v>
      </c>
      <c r="C3302" s="947" t="s">
        <v>76</v>
      </c>
      <c r="D3302" s="947" t="s">
        <v>76</v>
      </c>
      <c r="E3302" s="947" t="s">
        <v>76</v>
      </c>
      <c r="F3302" s="947" t="s">
        <v>76</v>
      </c>
      <c r="G3302" s="947" t="s">
        <v>76</v>
      </c>
      <c r="H3302" s="947" t="s">
        <v>76</v>
      </c>
      <c r="I3302" s="947" t="s">
        <v>76</v>
      </c>
      <c r="J3302" s="947" t="s">
        <v>76</v>
      </c>
      <c r="K3302" s="947" t="s">
        <v>1873</v>
      </c>
      <c r="L3302" s="947" t="s">
        <v>76</v>
      </c>
      <c r="M3302" s="947" t="s">
        <v>1842</v>
      </c>
      <c r="N3302" s="947" t="s">
        <v>76</v>
      </c>
      <c r="O3302" s="947" t="s">
        <v>76</v>
      </c>
      <c r="P3302" s="949" t="s">
        <v>76</v>
      </c>
      <c r="Q3302" s="949" t="s">
        <v>76</v>
      </c>
      <c r="R3302" s="698"/>
      <c r="S3302" s="698" t="s">
        <v>76</v>
      </c>
      <c r="T3302" s="698" t="s">
        <v>76</v>
      </c>
      <c r="U3302" s="698" t="s">
        <v>1867</v>
      </c>
      <c r="V3302" s="698" t="s">
        <v>76</v>
      </c>
      <c r="W3302" s="948" t="s">
        <v>76</v>
      </c>
      <c r="X3302" s="948" t="s">
        <v>76</v>
      </c>
      <c r="Y3302" s="948" t="s">
        <v>76</v>
      </c>
      <c r="Z3302" s="947" t="s">
        <v>76</v>
      </c>
      <c r="AA3302" s="947" t="s">
        <v>76</v>
      </c>
      <c r="AB3302" s="949" t="s">
        <v>76</v>
      </c>
      <c r="AC3302" s="947" t="s">
        <v>76</v>
      </c>
      <c r="AD3302" s="947" t="s">
        <v>76</v>
      </c>
      <c r="AE3302" s="947" t="s">
        <v>76</v>
      </c>
      <c r="AF3302" s="947" t="s">
        <v>76</v>
      </c>
      <c r="AG3302" s="947" t="s">
        <v>76</v>
      </c>
      <c r="AH3302" s="947" t="s">
        <v>76</v>
      </c>
      <c r="AI3302" s="947" t="s">
        <v>1875</v>
      </c>
      <c r="AJ3302" s="947" t="s">
        <v>76</v>
      </c>
      <c r="AK3302" s="949" t="s">
        <v>76</v>
      </c>
      <c r="AL3302" s="947" t="s">
        <v>76</v>
      </c>
      <c r="AM3302" s="947" t="s">
        <v>1875</v>
      </c>
      <c r="AN3302" s="947" t="s">
        <v>76</v>
      </c>
      <c r="AO3302" s="947" t="s">
        <v>76</v>
      </c>
    </row>
    <row r="3303" spans="1:41" ht="15" customHeight="1">
      <c r="A3303" s="2572" t="s">
        <v>409</v>
      </c>
      <c r="B3303" s="2572"/>
      <c r="C3303" s="947"/>
      <c r="D3303" s="947"/>
      <c r="E3303" s="947"/>
      <c r="F3303" s="947"/>
      <c r="G3303" s="947"/>
      <c r="H3303" s="947"/>
      <c r="I3303" s="956"/>
      <c r="J3303" s="947"/>
      <c r="K3303" s="947"/>
      <c r="L3303" s="947"/>
      <c r="M3303" s="947"/>
      <c r="N3303" s="947"/>
      <c r="O3303" s="947"/>
      <c r="P3303" s="949"/>
      <c r="Q3303" s="949"/>
      <c r="R3303" s="698"/>
      <c r="S3303" s="698"/>
      <c r="T3303" s="698"/>
      <c r="U3303" s="698"/>
      <c r="V3303" s="698"/>
      <c r="W3303" s="948"/>
      <c r="X3303" s="948"/>
      <c r="Y3303" s="948"/>
      <c r="Z3303" s="947"/>
      <c r="AA3303" s="947"/>
      <c r="AB3303" s="949"/>
      <c r="AC3303" s="947"/>
      <c r="AD3303" s="947"/>
      <c r="AE3303" s="947"/>
      <c r="AF3303" s="947"/>
      <c r="AG3303" s="947"/>
      <c r="AH3303" s="947"/>
      <c r="AI3303" s="947"/>
      <c r="AJ3303" s="947"/>
      <c r="AK3303" s="949" t="s">
        <v>1285</v>
      </c>
      <c r="AL3303" s="947"/>
      <c r="AM3303" s="947"/>
      <c r="AN3303" s="947"/>
      <c r="AO3303" s="947"/>
    </row>
    <row r="3304" spans="1:41" ht="15" customHeight="1">
      <c r="A3304" s="175"/>
      <c r="B3304" s="260" t="s">
        <v>390</v>
      </c>
      <c r="C3304" s="947" t="s">
        <v>1665</v>
      </c>
      <c r="D3304" s="947">
        <v>16</v>
      </c>
      <c r="E3304" s="947">
        <v>15.5</v>
      </c>
      <c r="F3304" s="947" t="s">
        <v>1866</v>
      </c>
      <c r="G3304" s="947" t="s">
        <v>76</v>
      </c>
      <c r="H3304" s="947" t="s">
        <v>76</v>
      </c>
      <c r="I3304" s="947">
        <v>16</v>
      </c>
      <c r="J3304" s="947">
        <v>17</v>
      </c>
      <c r="K3304" s="947" t="s">
        <v>1872</v>
      </c>
      <c r="L3304" s="947" t="s">
        <v>1871</v>
      </c>
      <c r="M3304" s="947" t="s">
        <v>1842</v>
      </c>
      <c r="N3304" s="947">
        <v>18</v>
      </c>
      <c r="O3304" s="947">
        <v>18</v>
      </c>
      <c r="P3304" s="947">
        <v>18</v>
      </c>
      <c r="Q3304" s="958" t="s">
        <v>1614</v>
      </c>
      <c r="R3304" s="698" t="s">
        <v>1842</v>
      </c>
      <c r="S3304" s="698" t="s">
        <v>1876</v>
      </c>
      <c r="T3304" s="698" t="s">
        <v>1843</v>
      </c>
      <c r="U3304" s="698" t="s">
        <v>1867</v>
      </c>
      <c r="V3304" s="698" t="s">
        <v>1873</v>
      </c>
      <c r="W3304" s="698" t="s">
        <v>1867</v>
      </c>
      <c r="X3304" s="698">
        <v>16</v>
      </c>
      <c r="Y3304" s="698" t="s">
        <v>1882</v>
      </c>
      <c r="Z3304" s="947" t="s">
        <v>1882</v>
      </c>
      <c r="AA3304" s="947">
        <v>18</v>
      </c>
      <c r="AB3304" s="947" t="s">
        <v>1842</v>
      </c>
      <c r="AC3304" s="947" t="s">
        <v>1891</v>
      </c>
      <c r="AD3304" s="947">
        <v>16</v>
      </c>
      <c r="AE3304" s="947" t="s">
        <v>1879</v>
      </c>
      <c r="AF3304" s="947" t="s">
        <v>1876</v>
      </c>
      <c r="AG3304" s="947" t="s">
        <v>1867</v>
      </c>
      <c r="AH3304" s="947" t="s">
        <v>1875</v>
      </c>
      <c r="AI3304" s="947" t="s">
        <v>1668</v>
      </c>
      <c r="AJ3304" s="947" t="s">
        <v>1876</v>
      </c>
      <c r="AK3304" s="956" t="s">
        <v>76</v>
      </c>
      <c r="AL3304" s="947" t="s">
        <v>76</v>
      </c>
      <c r="AM3304" s="947" t="s">
        <v>76</v>
      </c>
      <c r="AN3304" s="947" t="s">
        <v>1749</v>
      </c>
      <c r="AO3304" s="947">
        <v>12</v>
      </c>
    </row>
    <row r="3305" spans="1:41" ht="15" customHeight="1">
      <c r="A3305" s="175"/>
      <c r="B3305" s="260" t="s">
        <v>391</v>
      </c>
      <c r="C3305" s="947" t="s">
        <v>76</v>
      </c>
      <c r="D3305" s="956" t="s">
        <v>76</v>
      </c>
      <c r="E3305" s="947" t="s">
        <v>76</v>
      </c>
      <c r="F3305" s="947" t="s">
        <v>76</v>
      </c>
      <c r="G3305" s="947" t="s">
        <v>76</v>
      </c>
      <c r="H3305" s="947" t="s">
        <v>76</v>
      </c>
      <c r="I3305" s="956" t="s">
        <v>76</v>
      </c>
      <c r="J3305" s="947">
        <v>19</v>
      </c>
      <c r="K3305" s="947" t="s">
        <v>1867</v>
      </c>
      <c r="L3305" s="947" t="s">
        <v>76</v>
      </c>
      <c r="M3305" s="947" t="s">
        <v>76</v>
      </c>
      <c r="N3305" s="947" t="s">
        <v>76</v>
      </c>
      <c r="O3305" s="949" t="s">
        <v>76</v>
      </c>
      <c r="P3305" s="947" t="s">
        <v>76</v>
      </c>
      <c r="Q3305" s="947" t="s">
        <v>76</v>
      </c>
      <c r="R3305" s="698"/>
      <c r="S3305" s="698" t="s">
        <v>76</v>
      </c>
      <c r="T3305" s="698" t="s">
        <v>76</v>
      </c>
      <c r="U3305" s="698" t="s">
        <v>1867</v>
      </c>
      <c r="V3305" s="698" t="s">
        <v>76</v>
      </c>
      <c r="W3305" s="698" t="s">
        <v>76</v>
      </c>
      <c r="X3305" s="698" t="s">
        <v>76</v>
      </c>
      <c r="Y3305" s="698" t="s">
        <v>76</v>
      </c>
      <c r="Z3305" s="947" t="s">
        <v>76</v>
      </c>
      <c r="AA3305" s="947" t="s">
        <v>76</v>
      </c>
      <c r="AB3305" s="947" t="s">
        <v>1876</v>
      </c>
      <c r="AC3305" s="947" t="s">
        <v>1876</v>
      </c>
      <c r="AD3305" s="947" t="s">
        <v>76</v>
      </c>
      <c r="AE3305" s="947" t="s">
        <v>76</v>
      </c>
      <c r="AF3305" s="947" t="s">
        <v>76</v>
      </c>
      <c r="AG3305" s="947" t="s">
        <v>76</v>
      </c>
      <c r="AH3305" s="947" t="s">
        <v>76</v>
      </c>
      <c r="AI3305" s="956" t="s">
        <v>76</v>
      </c>
      <c r="AJ3305" s="947" t="s">
        <v>76</v>
      </c>
      <c r="AK3305" s="949" t="s">
        <v>76</v>
      </c>
      <c r="AL3305" s="947" t="s">
        <v>76</v>
      </c>
      <c r="AM3305" s="947" t="s">
        <v>76</v>
      </c>
      <c r="AN3305" s="947" t="s">
        <v>76</v>
      </c>
      <c r="AO3305" s="947">
        <v>15</v>
      </c>
    </row>
    <row r="3306" spans="1:41" ht="15" customHeight="1">
      <c r="A3306" s="2572" t="s">
        <v>410</v>
      </c>
      <c r="B3306" s="2572"/>
      <c r="C3306" s="947"/>
      <c r="D3306" s="947"/>
      <c r="E3306" s="947"/>
      <c r="F3306" s="947"/>
      <c r="G3306" s="947"/>
      <c r="H3306" s="947"/>
      <c r="I3306" s="947"/>
      <c r="J3306" s="947"/>
      <c r="K3306" s="947"/>
      <c r="L3306" s="947"/>
      <c r="M3306" s="947"/>
      <c r="N3306" s="947"/>
      <c r="O3306" s="949"/>
      <c r="P3306" s="947"/>
      <c r="Q3306" s="949"/>
      <c r="R3306" s="698"/>
      <c r="S3306" s="698"/>
      <c r="T3306" s="698"/>
      <c r="U3306" s="698"/>
      <c r="V3306" s="698"/>
      <c r="W3306" s="698"/>
      <c r="X3306" s="698"/>
      <c r="Y3306" s="698"/>
      <c r="Z3306" s="947"/>
      <c r="AA3306" s="947"/>
      <c r="AB3306" s="949"/>
      <c r="AC3306" s="949"/>
      <c r="AD3306" s="947"/>
      <c r="AE3306" s="947"/>
      <c r="AF3306" s="947"/>
      <c r="AG3306" s="947"/>
      <c r="AH3306" s="947"/>
      <c r="AI3306" s="947"/>
      <c r="AJ3306" s="947"/>
      <c r="AK3306" s="949"/>
      <c r="AL3306" s="947"/>
      <c r="AM3306" s="947"/>
      <c r="AN3306" s="947"/>
      <c r="AO3306" s="947"/>
    </row>
    <row r="3307" spans="1:41" ht="15" customHeight="1">
      <c r="A3307" s="175"/>
      <c r="B3307" s="260" t="s">
        <v>390</v>
      </c>
      <c r="C3307" s="947">
        <v>17</v>
      </c>
      <c r="D3307" s="947">
        <v>16</v>
      </c>
      <c r="E3307" s="947">
        <v>15.5</v>
      </c>
      <c r="F3307" s="947">
        <v>16</v>
      </c>
      <c r="G3307" s="947">
        <v>17</v>
      </c>
      <c r="H3307" s="947">
        <v>17</v>
      </c>
      <c r="I3307" s="947" t="s">
        <v>1665</v>
      </c>
      <c r="J3307" s="947">
        <v>18</v>
      </c>
      <c r="K3307" s="947" t="s">
        <v>1872</v>
      </c>
      <c r="L3307" s="947" t="s">
        <v>1871</v>
      </c>
      <c r="M3307" s="947" t="s">
        <v>1874</v>
      </c>
      <c r="N3307" s="947" t="s">
        <v>1650</v>
      </c>
      <c r="O3307" s="947">
        <v>20</v>
      </c>
      <c r="P3307" s="947" t="s">
        <v>1879</v>
      </c>
      <c r="Q3307" s="963" t="s">
        <v>1343</v>
      </c>
      <c r="R3307" s="698" t="s">
        <v>1884</v>
      </c>
      <c r="S3307" s="698" t="s">
        <v>1867</v>
      </c>
      <c r="T3307" s="698" t="s">
        <v>1649</v>
      </c>
      <c r="U3307" s="698" t="s">
        <v>1871</v>
      </c>
      <c r="V3307" s="698" t="s">
        <v>1873</v>
      </c>
      <c r="W3307" s="698" t="s">
        <v>1885</v>
      </c>
      <c r="X3307" s="698" t="s">
        <v>1732</v>
      </c>
      <c r="Y3307" s="698">
        <v>18</v>
      </c>
      <c r="Z3307" s="947" t="s">
        <v>1885</v>
      </c>
      <c r="AA3307" s="947">
        <v>19</v>
      </c>
      <c r="AB3307" s="947" t="s">
        <v>1870</v>
      </c>
      <c r="AC3307" s="947" t="s">
        <v>1885</v>
      </c>
      <c r="AD3307" s="947">
        <v>16.5</v>
      </c>
      <c r="AE3307" s="947" t="s">
        <v>1873</v>
      </c>
      <c r="AF3307" s="947" t="s">
        <v>1880</v>
      </c>
      <c r="AG3307" s="947" t="s">
        <v>1874</v>
      </c>
      <c r="AH3307" s="947" t="s">
        <v>1904</v>
      </c>
      <c r="AI3307" s="947" t="s">
        <v>1872</v>
      </c>
      <c r="AJ3307" s="947" t="s">
        <v>1872</v>
      </c>
      <c r="AK3307" s="947" t="s">
        <v>1343</v>
      </c>
      <c r="AL3307" s="947">
        <v>19.5</v>
      </c>
      <c r="AM3307" s="947" t="s">
        <v>76</v>
      </c>
      <c r="AN3307" s="947" t="s">
        <v>1847</v>
      </c>
      <c r="AO3307" s="947">
        <v>17.5</v>
      </c>
    </row>
    <row r="3308" spans="1:41" ht="15" customHeight="1">
      <c r="A3308" s="175"/>
      <c r="B3308" s="260" t="s">
        <v>391</v>
      </c>
      <c r="C3308" s="947" t="s">
        <v>76</v>
      </c>
      <c r="D3308" s="947" t="s">
        <v>76</v>
      </c>
      <c r="E3308" s="947" t="s">
        <v>76</v>
      </c>
      <c r="F3308" s="947" t="s">
        <v>76</v>
      </c>
      <c r="G3308" s="947" t="s">
        <v>76</v>
      </c>
      <c r="H3308" s="947" t="s">
        <v>76</v>
      </c>
      <c r="I3308" s="947" t="s">
        <v>76</v>
      </c>
      <c r="J3308" s="947" t="s">
        <v>76</v>
      </c>
      <c r="K3308" s="947" t="s">
        <v>1905</v>
      </c>
      <c r="L3308" s="947" t="s">
        <v>76</v>
      </c>
      <c r="M3308" s="947" t="s">
        <v>76</v>
      </c>
      <c r="N3308" s="947" t="s">
        <v>76</v>
      </c>
      <c r="O3308" s="949" t="s">
        <v>76</v>
      </c>
      <c r="P3308" s="949" t="s">
        <v>76</v>
      </c>
      <c r="Q3308" s="949" t="s">
        <v>76</v>
      </c>
      <c r="R3308" s="698" t="s">
        <v>76</v>
      </c>
      <c r="S3308" s="698" t="s">
        <v>76</v>
      </c>
      <c r="T3308" s="698" t="s">
        <v>76</v>
      </c>
      <c r="U3308" s="698" t="s">
        <v>76</v>
      </c>
      <c r="V3308" s="698" t="s">
        <v>76</v>
      </c>
      <c r="W3308" s="698" t="s">
        <v>76</v>
      </c>
      <c r="X3308" s="698" t="s">
        <v>76</v>
      </c>
      <c r="Y3308" s="698" t="s">
        <v>76</v>
      </c>
      <c r="Z3308" s="947" t="s">
        <v>76</v>
      </c>
      <c r="AA3308" s="947" t="s">
        <v>76</v>
      </c>
      <c r="AB3308" s="947" t="s">
        <v>76</v>
      </c>
      <c r="AC3308" s="947" t="s">
        <v>1892</v>
      </c>
      <c r="AD3308" s="947" t="s">
        <v>76</v>
      </c>
      <c r="AE3308" s="947" t="s">
        <v>76</v>
      </c>
      <c r="AF3308" s="947" t="s">
        <v>76</v>
      </c>
      <c r="AG3308" s="947" t="s">
        <v>76</v>
      </c>
      <c r="AH3308" s="947" t="s">
        <v>76</v>
      </c>
      <c r="AI3308" s="947" t="s">
        <v>1872</v>
      </c>
      <c r="AJ3308" s="947" t="s">
        <v>76</v>
      </c>
      <c r="AK3308" s="949" t="s">
        <v>76</v>
      </c>
      <c r="AL3308" s="947" t="s">
        <v>76</v>
      </c>
      <c r="AM3308" s="947" t="s">
        <v>76</v>
      </c>
      <c r="AN3308" s="947" t="s">
        <v>76</v>
      </c>
      <c r="AO3308" s="947">
        <v>20.5</v>
      </c>
    </row>
    <row r="3309" spans="1:41" ht="15" customHeight="1">
      <c r="A3309" s="2572" t="s">
        <v>411</v>
      </c>
      <c r="B3309" s="2572"/>
      <c r="C3309" s="947"/>
      <c r="D3309" s="947"/>
      <c r="E3309" s="947"/>
      <c r="F3309" s="947"/>
      <c r="G3309" s="947"/>
      <c r="H3309" s="947"/>
      <c r="I3309" s="947"/>
      <c r="J3309" s="947"/>
      <c r="K3309" s="947"/>
      <c r="L3309" s="947"/>
      <c r="M3309" s="947"/>
      <c r="N3309" s="947"/>
      <c r="O3309" s="949"/>
      <c r="P3309" s="949"/>
      <c r="Q3309" s="949"/>
      <c r="R3309" s="698"/>
      <c r="S3309" s="698"/>
      <c r="T3309" s="698"/>
      <c r="U3309" s="698"/>
      <c r="V3309" s="698"/>
      <c r="W3309" s="698"/>
      <c r="X3309" s="698"/>
      <c r="Y3309" s="698"/>
      <c r="Z3309" s="947"/>
      <c r="AA3309" s="947"/>
      <c r="AB3309" s="947"/>
      <c r="AC3309" s="947"/>
      <c r="AD3309" s="947"/>
      <c r="AE3309" s="947"/>
      <c r="AF3309" s="947"/>
      <c r="AG3309" s="947"/>
      <c r="AH3309" s="947"/>
      <c r="AI3309" s="947"/>
      <c r="AJ3309" s="947"/>
      <c r="AK3309" s="949"/>
      <c r="AL3309" s="947"/>
      <c r="AM3309" s="947"/>
      <c r="AN3309" s="947"/>
      <c r="AO3309" s="947"/>
    </row>
    <row r="3310" spans="1:41" ht="15" customHeight="1">
      <c r="A3310" s="175"/>
      <c r="B3310" s="260" t="s">
        <v>390</v>
      </c>
      <c r="C3310" s="947" t="s">
        <v>76</v>
      </c>
      <c r="D3310" s="947">
        <v>16</v>
      </c>
      <c r="E3310" s="698" t="s">
        <v>1864</v>
      </c>
      <c r="F3310" s="947" t="s">
        <v>1867</v>
      </c>
      <c r="G3310" s="698" t="s">
        <v>76</v>
      </c>
      <c r="H3310" s="947" t="s">
        <v>2708</v>
      </c>
      <c r="I3310" s="947" t="s">
        <v>1869</v>
      </c>
      <c r="J3310" s="947" t="s">
        <v>1666</v>
      </c>
      <c r="K3310" s="947" t="s">
        <v>1871</v>
      </c>
      <c r="L3310" s="947" t="s">
        <v>3250</v>
      </c>
      <c r="M3310" s="947">
        <v>10</v>
      </c>
      <c r="N3310" s="947">
        <v>18</v>
      </c>
      <c r="O3310" s="947" t="s">
        <v>1667</v>
      </c>
      <c r="P3310" s="947" t="s">
        <v>1880</v>
      </c>
      <c r="Q3310" s="947" t="s">
        <v>76</v>
      </c>
      <c r="R3310" s="698" t="s">
        <v>1842</v>
      </c>
      <c r="S3310" s="698" t="s">
        <v>1841</v>
      </c>
      <c r="T3310" s="698" t="s">
        <v>1650</v>
      </c>
      <c r="U3310" s="698" t="s">
        <v>1871</v>
      </c>
      <c r="V3310" s="948" t="s">
        <v>1880</v>
      </c>
      <c r="W3310" s="698" t="s">
        <v>1871</v>
      </c>
      <c r="X3310" s="698">
        <v>16</v>
      </c>
      <c r="Y3310" s="698" t="s">
        <v>1867</v>
      </c>
      <c r="Z3310" s="947" t="s">
        <v>1876</v>
      </c>
      <c r="AA3310" s="947" t="s">
        <v>1666</v>
      </c>
      <c r="AB3310" s="947" t="s">
        <v>1873</v>
      </c>
      <c r="AC3310" s="947" t="s">
        <v>1893</v>
      </c>
      <c r="AD3310" s="947">
        <v>16</v>
      </c>
      <c r="AE3310" s="947" t="s">
        <v>1872</v>
      </c>
      <c r="AF3310" s="947" t="s">
        <v>1876</v>
      </c>
      <c r="AG3310" s="947" t="s">
        <v>1873</v>
      </c>
      <c r="AH3310" s="947" t="s">
        <v>1847</v>
      </c>
      <c r="AI3310" s="947" t="s">
        <v>2272</v>
      </c>
      <c r="AJ3310" s="947" t="s">
        <v>1842</v>
      </c>
      <c r="AK3310" s="947" t="s">
        <v>1908</v>
      </c>
      <c r="AL3310" s="947" t="s">
        <v>76</v>
      </c>
      <c r="AM3310" s="947" t="s">
        <v>1883</v>
      </c>
      <c r="AN3310" s="947" t="s">
        <v>76</v>
      </c>
      <c r="AO3310" s="947">
        <v>11.5</v>
      </c>
    </row>
    <row r="3311" spans="1:41" ht="15" customHeight="1" thickBot="1">
      <c r="A3311" s="964"/>
      <c r="B3311" s="677" t="s">
        <v>391</v>
      </c>
      <c r="C3311" s="965" t="s">
        <v>1862</v>
      </c>
      <c r="D3311" s="965" t="s">
        <v>76</v>
      </c>
      <c r="E3311" s="965" t="s">
        <v>76</v>
      </c>
      <c r="F3311" s="965" t="s">
        <v>76</v>
      </c>
      <c r="G3311" s="965" t="s">
        <v>1550</v>
      </c>
      <c r="H3311" s="965" t="s">
        <v>76</v>
      </c>
      <c r="I3311" s="965"/>
      <c r="J3311" s="965" t="s">
        <v>76</v>
      </c>
      <c r="K3311" s="965" t="s">
        <v>1871</v>
      </c>
      <c r="L3311" s="965" t="s">
        <v>76</v>
      </c>
      <c r="M3311" s="965" t="s">
        <v>1877</v>
      </c>
      <c r="N3311" s="965" t="s">
        <v>76</v>
      </c>
      <c r="O3311" s="966" t="s">
        <v>76</v>
      </c>
      <c r="P3311" s="966" t="s">
        <v>76</v>
      </c>
      <c r="Q3311" s="967" t="s">
        <v>1882</v>
      </c>
      <c r="R3311" s="968" t="s">
        <v>76</v>
      </c>
      <c r="S3311" s="968" t="s">
        <v>76</v>
      </c>
      <c r="T3311" s="969" t="s">
        <v>76</v>
      </c>
      <c r="U3311" s="968" t="s">
        <v>1873</v>
      </c>
      <c r="V3311" s="969" t="s">
        <v>76</v>
      </c>
      <c r="W3311" s="969" t="s">
        <v>76</v>
      </c>
      <c r="X3311" s="969" t="s">
        <v>76</v>
      </c>
      <c r="Y3311" s="969" t="s">
        <v>76</v>
      </c>
      <c r="Z3311" s="965" t="s">
        <v>76</v>
      </c>
      <c r="AA3311" s="965" t="s">
        <v>76</v>
      </c>
      <c r="AB3311" s="966" t="s">
        <v>76</v>
      </c>
      <c r="AC3311" s="965" t="s">
        <v>1867</v>
      </c>
      <c r="AD3311" s="966" t="s">
        <v>76</v>
      </c>
      <c r="AE3311" s="966" t="s">
        <v>76</v>
      </c>
      <c r="AF3311" s="965" t="s">
        <v>76</v>
      </c>
      <c r="AG3311" s="966" t="s">
        <v>1873</v>
      </c>
      <c r="AH3311" s="965" t="s">
        <v>76</v>
      </c>
      <c r="AI3311" s="965" t="s">
        <v>2273</v>
      </c>
      <c r="AJ3311" s="965" t="s">
        <v>76</v>
      </c>
      <c r="AK3311" s="966" t="s">
        <v>76</v>
      </c>
      <c r="AL3311" s="966" t="s">
        <v>76</v>
      </c>
      <c r="AM3311" s="965" t="s">
        <v>1845</v>
      </c>
      <c r="AN3311" s="965" t="s">
        <v>76</v>
      </c>
      <c r="AO3311" s="965" t="s">
        <v>1910</v>
      </c>
    </row>
    <row r="3312" spans="1:41" ht="15" customHeight="1">
      <c r="A3312" s="2589" t="s">
        <v>548</v>
      </c>
      <c r="B3312" s="2589"/>
      <c r="C3312" s="2589"/>
      <c r="D3312" s="2589"/>
      <c r="E3312" s="2589"/>
      <c r="F3312" s="2589"/>
      <c r="G3312" s="2589"/>
      <c r="H3312" s="2589"/>
      <c r="I3312" s="2589"/>
      <c r="J3312" s="970"/>
      <c r="K3312" s="970"/>
      <c r="L3312" s="970"/>
      <c r="M3312" s="970"/>
      <c r="N3312" s="970"/>
      <c r="O3312" s="970"/>
      <c r="P3312" s="970"/>
      <c r="Q3312" s="970"/>
      <c r="R3312" s="970"/>
      <c r="S3312" s="970"/>
      <c r="T3312" s="2589"/>
      <c r="U3312" s="2589"/>
      <c r="V3312" s="2589"/>
      <c r="W3312" s="2589"/>
      <c r="X3312" s="2589"/>
      <c r="Y3312" s="971"/>
      <c r="Z3312" s="972"/>
      <c r="AA3312" s="972"/>
      <c r="AB3312" s="972"/>
      <c r="AC3312" s="972"/>
      <c r="AD3312" s="175"/>
      <c r="AE3312" s="281"/>
      <c r="AF3312" s="2589"/>
      <c r="AG3312" s="2589"/>
      <c r="AH3312" s="2589"/>
      <c r="AI3312" s="2589"/>
      <c r="AJ3312" s="2589"/>
      <c r="AK3312" s="175"/>
      <c r="AL3312" s="175"/>
      <c r="AM3312" s="175"/>
      <c r="AN3312" s="175"/>
      <c r="AO3312" s="175"/>
    </row>
    <row r="3313" spans="1:41" ht="15" customHeight="1">
      <c r="A3313" s="175"/>
      <c r="B3313" s="281" t="s">
        <v>399</v>
      </c>
      <c r="C3313" s="175"/>
      <c r="D3313" s="175"/>
      <c r="E3313" s="175"/>
      <c r="F3313" s="175"/>
      <c r="G3313" s="175"/>
      <c r="H3313" s="175"/>
      <c r="I3313" s="175"/>
      <c r="J3313" s="175"/>
      <c r="K3313" s="175"/>
      <c r="L3313" s="175"/>
      <c r="M3313" s="175"/>
      <c r="N3313" s="175"/>
      <c r="O3313" s="175"/>
      <c r="P3313" s="175"/>
      <c r="Q3313" s="175"/>
      <c r="R3313" s="175"/>
      <c r="S3313" s="281"/>
      <c r="T3313" s="175"/>
      <c r="U3313" s="281"/>
      <c r="V3313" s="185"/>
      <c r="W3313" s="185"/>
      <c r="X3313" s="185"/>
      <c r="Y3313" s="185"/>
      <c r="Z3313" s="175"/>
      <c r="AA3313" s="185"/>
      <c r="AB3313" s="185"/>
      <c r="AC3313" s="185"/>
      <c r="AD3313" s="175"/>
      <c r="AE3313" s="281"/>
      <c r="AF3313" s="175"/>
      <c r="AG3313" s="281"/>
      <c r="AH3313" s="185"/>
      <c r="AI3313" s="185"/>
      <c r="AJ3313" s="185"/>
      <c r="AK3313" s="175"/>
      <c r="AL3313" s="175"/>
      <c r="AM3313" s="175"/>
      <c r="AN3313" s="175"/>
      <c r="AO3313" s="175"/>
    </row>
    <row r="3314" spans="1:41" ht="15" customHeight="1">
      <c r="A3314" s="175"/>
      <c r="B3314" s="281"/>
      <c r="C3314" s="175"/>
      <c r="D3314" s="175"/>
      <c r="E3314" s="175"/>
      <c r="F3314" s="175"/>
      <c r="G3314" s="175"/>
      <c r="H3314" s="175"/>
      <c r="I3314" s="175"/>
      <c r="J3314" s="175"/>
      <c r="K3314" s="175"/>
      <c r="L3314" s="175"/>
      <c r="M3314" s="175"/>
      <c r="N3314" s="175"/>
      <c r="O3314" s="175"/>
      <c r="P3314" s="175"/>
      <c r="Q3314" s="175"/>
      <c r="R3314" s="175"/>
      <c r="S3314" s="281"/>
      <c r="T3314" s="175"/>
      <c r="U3314" s="281"/>
      <c r="V3314" s="175"/>
      <c r="W3314" s="175"/>
      <c r="X3314" s="175"/>
      <c r="Y3314" s="175"/>
      <c r="Z3314" s="175"/>
      <c r="AA3314" s="175"/>
      <c r="AB3314" s="175"/>
      <c r="AC3314" s="175"/>
      <c r="AD3314" s="175"/>
      <c r="AE3314" s="281"/>
      <c r="AF3314" s="175"/>
      <c r="AG3314" s="281"/>
      <c r="AH3314" s="175"/>
      <c r="AI3314" s="175"/>
      <c r="AJ3314" s="175"/>
      <c r="AK3314" s="175"/>
      <c r="AL3314" s="175"/>
      <c r="AM3314" s="175"/>
      <c r="AN3314" s="175"/>
      <c r="AO3314" s="175"/>
    </row>
    <row r="3315" spans="1:41" ht="15" customHeight="1">
      <c r="A3315" s="175"/>
      <c r="B3315" s="281"/>
      <c r="C3315" s="175"/>
      <c r="D3315" s="175"/>
      <c r="E3315" s="175"/>
      <c r="F3315" s="175"/>
      <c r="G3315" s="175"/>
      <c r="H3315" s="175"/>
      <c r="I3315" s="175"/>
      <c r="J3315" s="175"/>
      <c r="K3315" s="175"/>
      <c r="L3315" s="175"/>
      <c r="M3315" s="175"/>
      <c r="N3315" s="175"/>
      <c r="O3315" s="175"/>
      <c r="P3315" s="175"/>
      <c r="Q3315" s="175"/>
      <c r="R3315" s="175"/>
      <c r="S3315" s="281"/>
      <c r="T3315" s="175"/>
      <c r="U3315" s="281"/>
      <c r="V3315" s="175"/>
      <c r="W3315" s="175"/>
      <c r="X3315" s="175"/>
      <c r="Y3315" s="175"/>
      <c r="Z3315" s="175"/>
      <c r="AA3315" s="175"/>
      <c r="AB3315" s="175"/>
      <c r="AC3315" s="175"/>
      <c r="AD3315" s="175"/>
      <c r="AE3315" s="281"/>
      <c r="AF3315" s="175"/>
      <c r="AG3315" s="281"/>
      <c r="AH3315" s="175"/>
      <c r="AI3315" s="175"/>
      <c r="AJ3315" s="175"/>
      <c r="AK3315" s="175"/>
      <c r="AL3315" s="175"/>
      <c r="AM3315" s="175"/>
      <c r="AN3315" s="175"/>
      <c r="AO3315" s="175"/>
    </row>
    <row r="3316" spans="1:41" ht="15" customHeight="1">
      <c r="A3316" s="175"/>
      <c r="B3316" s="281"/>
      <c r="C3316" s="175"/>
      <c r="D3316" s="175"/>
      <c r="E3316" s="175"/>
      <c r="F3316" s="175"/>
      <c r="G3316" s="175"/>
      <c r="H3316" s="175"/>
      <c r="I3316" s="175"/>
      <c r="J3316" s="175"/>
      <c r="K3316" s="175"/>
      <c r="L3316" s="175"/>
      <c r="M3316" s="175"/>
      <c r="N3316" s="175"/>
      <c r="O3316" s="175"/>
      <c r="P3316" s="175"/>
      <c r="Q3316" s="175"/>
      <c r="R3316" s="175"/>
      <c r="S3316" s="281"/>
      <c r="T3316" s="175"/>
      <c r="U3316" s="281"/>
      <c r="V3316" s="175"/>
      <c r="W3316" s="175"/>
      <c r="X3316" s="175"/>
      <c r="Y3316" s="175"/>
      <c r="Z3316" s="175"/>
      <c r="AA3316" s="175"/>
      <c r="AB3316" s="175"/>
      <c r="AC3316" s="175"/>
      <c r="AD3316" s="175"/>
      <c r="AE3316" s="281"/>
      <c r="AF3316" s="175"/>
      <c r="AG3316" s="281"/>
      <c r="AH3316" s="175"/>
      <c r="AI3316" s="175"/>
      <c r="AJ3316" s="175"/>
      <c r="AK3316" s="175"/>
      <c r="AL3316" s="175"/>
      <c r="AM3316" s="175"/>
      <c r="AN3316" s="175"/>
      <c r="AO3316" s="175"/>
    </row>
    <row r="3317" spans="1:41" ht="15" customHeight="1"/>
    <row r="3318" spans="1:41" ht="15" customHeight="1"/>
    <row r="3319" spans="1:41" ht="15" customHeight="1"/>
    <row r="3320" spans="1:41" ht="15" customHeight="1"/>
    <row r="3321" spans="1:41" ht="15" customHeight="1">
      <c r="A3321" s="361"/>
      <c r="B3321" s="2587" t="s">
        <v>1721</v>
      </c>
      <c r="C3321" s="2587"/>
      <c r="D3321" s="2587"/>
      <c r="E3321" s="2587"/>
      <c r="F3321" s="2587"/>
      <c r="G3321" s="2587"/>
      <c r="H3321" s="2587"/>
      <c r="I3321" s="2587"/>
      <c r="J3321" s="2587"/>
      <c r="K3321" s="2588" t="s">
        <v>3481</v>
      </c>
      <c r="L3321" s="2588"/>
      <c r="M3321" s="2588"/>
      <c r="N3321" s="2588"/>
      <c r="O3321" s="2588"/>
      <c r="P3321" s="2588"/>
      <c r="Q3321" s="2588"/>
      <c r="R3321" s="2587" t="s">
        <v>3488</v>
      </c>
      <c r="S3321" s="2587"/>
      <c r="T3321" s="361"/>
      <c r="U3321" s="941"/>
      <c r="V3321" s="942"/>
      <c r="W3321" s="942"/>
      <c r="X3321" s="942"/>
      <c r="Y3321" s="942"/>
      <c r="Z3321" s="942"/>
      <c r="AA3321" s="942"/>
      <c r="AB3321" s="942"/>
      <c r="AC3321" s="942"/>
      <c r="AD3321" s="940"/>
      <c r="AE3321" s="940"/>
      <c r="AF3321" s="2587"/>
      <c r="AG3321" s="2587"/>
      <c r="AH3321" s="942"/>
      <c r="AI3321" s="942"/>
      <c r="AJ3321" s="942"/>
      <c r="AK3321" s="942"/>
      <c r="AL3321" s="942"/>
      <c r="AM3321" s="942"/>
      <c r="AN3321" s="942"/>
      <c r="AO3321" s="942"/>
    </row>
    <row r="3322" spans="1:41" ht="15" customHeight="1">
      <c r="A3322" s="175"/>
      <c r="B3322" s="281"/>
      <c r="C3322" s="943"/>
      <c r="D3322" s="943"/>
      <c r="E3322" s="943"/>
      <c r="F3322" s="943"/>
      <c r="G3322" s="943"/>
      <c r="H3322" s="943"/>
      <c r="I3322" s="608"/>
      <c r="J3322" s="2580"/>
      <c r="K3322" s="2580"/>
      <c r="L3322" s="2580"/>
      <c r="M3322" s="251"/>
      <c r="N3322" s="251"/>
      <c r="O3322" s="251"/>
      <c r="P3322" s="251"/>
      <c r="Q3322" s="175"/>
      <c r="R3322" s="2581" t="s">
        <v>1130</v>
      </c>
      <c r="S3322" s="2581"/>
      <c r="T3322" s="175"/>
      <c r="U3322" s="281"/>
      <c r="V3322" s="175"/>
      <c r="W3322" s="175"/>
      <c r="X3322" s="945"/>
      <c r="Y3322" s="945"/>
      <c r="Z3322" s="174"/>
      <c r="AA3322" s="174"/>
      <c r="AB3322" s="174"/>
      <c r="AC3322" s="251"/>
      <c r="AD3322" s="945"/>
      <c r="AE3322" s="944"/>
      <c r="AF3322" s="945"/>
      <c r="AG3322" s="944"/>
      <c r="AH3322" s="175"/>
      <c r="AI3322" s="943"/>
      <c r="AJ3322" s="943"/>
      <c r="AK3322" s="608"/>
      <c r="AL3322" s="174"/>
      <c r="AM3322" s="174"/>
      <c r="AN3322" s="174"/>
      <c r="AO3322" s="251"/>
    </row>
    <row r="3323" spans="1:41" s="555" customFormat="1" ht="15" customHeight="1">
      <c r="A3323" s="2582" t="s">
        <v>369</v>
      </c>
      <c r="B3323" s="2583"/>
      <c r="C3323" s="2586" t="s">
        <v>230</v>
      </c>
      <c r="D3323" s="2586"/>
      <c r="E3323" s="2586"/>
      <c r="F3323" s="2586"/>
      <c r="G3323" s="2574" t="s">
        <v>370</v>
      </c>
      <c r="H3323" s="2575"/>
      <c r="I3323" s="2575"/>
      <c r="J3323" s="2576"/>
      <c r="K3323" s="2574" t="s">
        <v>371</v>
      </c>
      <c r="L3323" s="2575"/>
      <c r="M3323" s="2575"/>
      <c r="N3323" s="2575"/>
      <c r="O3323" s="2575"/>
      <c r="P3323" s="2575"/>
      <c r="Q3323" s="2575"/>
      <c r="R3323" s="2575"/>
      <c r="S3323" s="2575"/>
      <c r="T3323" s="2575"/>
      <c r="U3323" s="2575"/>
      <c r="V3323" s="2575"/>
      <c r="W3323" s="2575"/>
      <c r="X3323" s="2575"/>
      <c r="Y3323" s="2575"/>
      <c r="Z3323" s="2575"/>
      <c r="AA3323" s="2575"/>
      <c r="AB3323" s="2575"/>
      <c r="AC3323" s="2575"/>
      <c r="AD3323" s="2575"/>
      <c r="AE3323" s="2575"/>
      <c r="AF3323" s="2575"/>
      <c r="AG3323" s="2576"/>
      <c r="AH3323" s="2574" t="s">
        <v>3545</v>
      </c>
      <c r="AI3323" s="2575"/>
      <c r="AJ3323" s="2575"/>
      <c r="AK3323" s="2575"/>
      <c r="AL3323" s="2575"/>
      <c r="AM3323" s="2575"/>
      <c r="AN3323" s="2575"/>
      <c r="AO3323" s="2576"/>
    </row>
    <row r="3324" spans="1:41" s="555" customFormat="1" ht="32.25" customHeight="1">
      <c r="A3324" s="2584"/>
      <c r="B3324" s="2585"/>
      <c r="C3324" s="933" t="s">
        <v>372</v>
      </c>
      <c r="D3324" s="933" t="s">
        <v>373</v>
      </c>
      <c r="E3324" s="933" t="s">
        <v>374</v>
      </c>
      <c r="F3324" s="933" t="s">
        <v>375</v>
      </c>
      <c r="G3324" s="933" t="s">
        <v>376</v>
      </c>
      <c r="H3324" s="933" t="s">
        <v>377</v>
      </c>
      <c r="I3324" s="933" t="s">
        <v>1066</v>
      </c>
      <c r="J3324" s="933" t="s">
        <v>378</v>
      </c>
      <c r="K3324" s="933" t="s">
        <v>890</v>
      </c>
      <c r="L3324" s="933" t="s">
        <v>379</v>
      </c>
      <c r="M3324" s="933" t="s">
        <v>380</v>
      </c>
      <c r="N3324" s="933" t="s">
        <v>381</v>
      </c>
      <c r="O3324" s="933" t="s">
        <v>382</v>
      </c>
      <c r="P3324" s="933" t="s">
        <v>383</v>
      </c>
      <c r="Q3324" s="933" t="s">
        <v>384</v>
      </c>
      <c r="R3324" s="933" t="s">
        <v>412</v>
      </c>
      <c r="S3324" s="933" t="s">
        <v>413</v>
      </c>
      <c r="T3324" s="933" t="s">
        <v>414</v>
      </c>
      <c r="U3324" s="933" t="s">
        <v>415</v>
      </c>
      <c r="V3324" s="933" t="s">
        <v>416</v>
      </c>
      <c r="W3324" s="933" t="s">
        <v>417</v>
      </c>
      <c r="X3324" s="933" t="s">
        <v>418</v>
      </c>
      <c r="Y3324" s="933" t="s">
        <v>419</v>
      </c>
      <c r="Z3324" s="933" t="s">
        <v>420</v>
      </c>
      <c r="AA3324" s="933" t="s">
        <v>421</v>
      </c>
      <c r="AB3324" s="933" t="s">
        <v>422</v>
      </c>
      <c r="AC3324" s="933" t="s">
        <v>423</v>
      </c>
      <c r="AD3324" s="933" t="s">
        <v>424</v>
      </c>
      <c r="AE3324" s="933" t="s">
        <v>425</v>
      </c>
      <c r="AF3324" s="933" t="s">
        <v>426</v>
      </c>
      <c r="AG3324" s="933" t="s">
        <v>427</v>
      </c>
      <c r="AH3324" s="933" t="s">
        <v>3003</v>
      </c>
      <c r="AI3324" s="933" t="s">
        <v>432</v>
      </c>
      <c r="AJ3324" s="933" t="s">
        <v>428</v>
      </c>
      <c r="AK3324" s="933" t="s">
        <v>429</v>
      </c>
      <c r="AL3324" s="933" t="s">
        <v>430</v>
      </c>
      <c r="AM3324" s="933" t="s">
        <v>362</v>
      </c>
      <c r="AN3324" s="933" t="s">
        <v>431</v>
      </c>
      <c r="AO3324" s="933" t="s">
        <v>1260</v>
      </c>
    </row>
    <row r="3325" spans="1:41" s="545" customFormat="1" ht="15" customHeight="1">
      <c r="A3325" s="1157"/>
      <c r="B3325" s="1157"/>
      <c r="C3325" s="1158">
        <v>1</v>
      </c>
      <c r="D3325" s="1159">
        <v>2</v>
      </c>
      <c r="E3325" s="1158">
        <v>3</v>
      </c>
      <c r="F3325" s="1159">
        <v>4</v>
      </c>
      <c r="G3325" s="1158">
        <v>5</v>
      </c>
      <c r="H3325" s="1159">
        <v>6</v>
      </c>
      <c r="I3325" s="1158">
        <v>7</v>
      </c>
      <c r="J3325" s="1159">
        <v>8</v>
      </c>
      <c r="K3325" s="1160">
        <v>9</v>
      </c>
      <c r="L3325" s="1159">
        <v>10</v>
      </c>
      <c r="M3325" s="1158">
        <v>11</v>
      </c>
      <c r="N3325" s="1159">
        <v>12</v>
      </c>
      <c r="O3325" s="1158">
        <v>13</v>
      </c>
      <c r="P3325" s="1159">
        <v>14</v>
      </c>
      <c r="Q3325" s="1158">
        <v>15</v>
      </c>
      <c r="R3325" s="1158">
        <v>16</v>
      </c>
      <c r="S3325" s="1159">
        <v>17</v>
      </c>
      <c r="T3325" s="1158">
        <v>18</v>
      </c>
      <c r="U3325" s="1159">
        <v>19</v>
      </c>
      <c r="V3325" s="1159">
        <v>20</v>
      </c>
      <c r="W3325" s="1158">
        <v>21</v>
      </c>
      <c r="X3325" s="1159">
        <v>22</v>
      </c>
      <c r="Y3325" s="1158">
        <v>23</v>
      </c>
      <c r="Z3325" s="1158">
        <v>24</v>
      </c>
      <c r="AA3325" s="1159">
        <v>25</v>
      </c>
      <c r="AB3325" s="1158">
        <v>26</v>
      </c>
      <c r="AC3325" s="1159">
        <v>27</v>
      </c>
      <c r="AD3325" s="1158">
        <v>28</v>
      </c>
      <c r="AE3325" s="1158">
        <v>29</v>
      </c>
      <c r="AF3325" s="1159">
        <v>30</v>
      </c>
      <c r="AG3325" s="1158">
        <v>31</v>
      </c>
      <c r="AH3325" s="1160">
        <v>32</v>
      </c>
      <c r="AI3325" s="1159">
        <v>33</v>
      </c>
      <c r="AJ3325" s="1158">
        <v>34</v>
      </c>
      <c r="AK3325" s="1158">
        <v>35</v>
      </c>
      <c r="AL3325" s="1160">
        <v>36</v>
      </c>
      <c r="AM3325" s="1158">
        <v>37</v>
      </c>
      <c r="AN3325" s="1159">
        <v>38</v>
      </c>
      <c r="AO3325" s="1158">
        <v>39</v>
      </c>
    </row>
    <row r="3326" spans="1:41" ht="15" customHeight="1">
      <c r="A3326" s="2577" t="s">
        <v>44</v>
      </c>
      <c r="B3326" s="2577"/>
      <c r="C3326" s="946" t="s">
        <v>3466</v>
      </c>
      <c r="D3326" s="946">
        <v>4</v>
      </c>
      <c r="E3326" s="946" t="s">
        <v>1456</v>
      </c>
      <c r="F3326" s="947">
        <v>5</v>
      </c>
      <c r="G3326" s="947" t="s">
        <v>1226</v>
      </c>
      <c r="H3326" s="947" t="s">
        <v>1226</v>
      </c>
      <c r="I3326" s="947">
        <v>6</v>
      </c>
      <c r="J3326" s="947" t="s">
        <v>1536</v>
      </c>
      <c r="K3326" s="947" t="s">
        <v>3199</v>
      </c>
      <c r="L3326" s="947" t="s">
        <v>2865</v>
      </c>
      <c r="M3326" s="947">
        <v>6</v>
      </c>
      <c r="N3326" s="947">
        <v>5</v>
      </c>
      <c r="O3326" s="947" t="s">
        <v>1537</v>
      </c>
      <c r="P3326" s="947">
        <v>4.5</v>
      </c>
      <c r="Q3326" s="947" t="s">
        <v>3235</v>
      </c>
      <c r="R3326" s="948" t="s">
        <v>1781</v>
      </c>
      <c r="S3326" s="698">
        <v>6</v>
      </c>
      <c r="T3326" s="698">
        <v>6</v>
      </c>
      <c r="U3326" s="698" t="s">
        <v>2764</v>
      </c>
      <c r="V3326" s="698" t="s">
        <v>1856</v>
      </c>
      <c r="W3326" s="698">
        <v>5.25</v>
      </c>
      <c r="X3326" s="698">
        <v>11</v>
      </c>
      <c r="Y3326" s="698">
        <v>6</v>
      </c>
      <c r="Z3326" s="947" t="s">
        <v>1728</v>
      </c>
      <c r="AA3326" s="947">
        <v>6</v>
      </c>
      <c r="AB3326" s="947">
        <v>6</v>
      </c>
      <c r="AC3326" s="947">
        <v>8.5</v>
      </c>
      <c r="AD3326" s="947">
        <v>5</v>
      </c>
      <c r="AE3326" s="947" t="s">
        <v>1860</v>
      </c>
      <c r="AF3326" s="947" t="s">
        <v>2950</v>
      </c>
      <c r="AG3326" s="947" t="s">
        <v>1782</v>
      </c>
      <c r="AH3326" s="949" t="s">
        <v>1730</v>
      </c>
      <c r="AI3326" s="949" t="s">
        <v>3476</v>
      </c>
      <c r="AJ3326" s="947">
        <v>5.5</v>
      </c>
      <c r="AK3326" s="947">
        <v>4.75</v>
      </c>
      <c r="AL3326" s="947">
        <v>7</v>
      </c>
      <c r="AM3326" s="947">
        <v>4</v>
      </c>
      <c r="AN3326" s="947">
        <v>6</v>
      </c>
      <c r="AO3326" s="947" t="s">
        <v>3477</v>
      </c>
    </row>
    <row r="3327" spans="1:41" ht="15" customHeight="1">
      <c r="A3327" s="2578" t="s">
        <v>1687</v>
      </c>
      <c r="B3327" s="2579"/>
      <c r="C3327" s="946"/>
      <c r="D3327" s="946"/>
      <c r="E3327" s="946"/>
      <c r="F3327" s="947"/>
      <c r="G3327" s="947"/>
      <c r="H3327" s="947"/>
      <c r="I3327" s="947"/>
      <c r="J3327" s="947"/>
      <c r="K3327" s="947"/>
      <c r="L3327" s="947"/>
      <c r="M3327" s="947"/>
      <c r="N3327" s="947"/>
      <c r="O3327" s="947"/>
      <c r="P3327" s="947"/>
      <c r="Q3327" s="947"/>
      <c r="R3327" s="948"/>
      <c r="S3327" s="698"/>
      <c r="T3327" s="698"/>
      <c r="U3327" s="698"/>
      <c r="V3327" s="698"/>
      <c r="W3327" s="698"/>
      <c r="X3327" s="698"/>
      <c r="Y3327" s="698"/>
      <c r="Z3327" s="947"/>
      <c r="AA3327" s="947"/>
      <c r="AB3327" s="947"/>
      <c r="AC3327" s="947"/>
      <c r="AD3327" s="947"/>
      <c r="AE3327" s="947"/>
      <c r="AF3327" s="947"/>
      <c r="AG3327" s="947"/>
      <c r="AH3327" s="949"/>
      <c r="AI3327" s="949"/>
      <c r="AJ3327" s="947"/>
      <c r="AK3327" s="947"/>
      <c r="AL3327" s="947"/>
      <c r="AM3327" s="947"/>
      <c r="AN3327" s="947"/>
      <c r="AO3327" s="947"/>
    </row>
    <row r="3328" spans="1:41" ht="15" customHeight="1">
      <c r="A3328" s="950" t="s">
        <v>856</v>
      </c>
      <c r="B3328" s="951" t="s">
        <v>1677</v>
      </c>
      <c r="C3328" s="946">
        <v>5</v>
      </c>
      <c r="D3328" s="946">
        <v>5</v>
      </c>
      <c r="E3328" s="946">
        <v>5</v>
      </c>
      <c r="F3328" s="947">
        <v>5</v>
      </c>
      <c r="G3328" s="947">
        <v>4</v>
      </c>
      <c r="H3328" s="947">
        <v>4</v>
      </c>
      <c r="I3328" s="947">
        <v>5</v>
      </c>
      <c r="J3328" s="947">
        <v>6</v>
      </c>
      <c r="K3328" s="947">
        <v>2.5</v>
      </c>
      <c r="L3328" s="947">
        <v>4</v>
      </c>
      <c r="M3328" s="947">
        <v>4</v>
      </c>
      <c r="N3328" s="947">
        <v>4</v>
      </c>
      <c r="O3328" s="947">
        <v>5</v>
      </c>
      <c r="P3328" s="947">
        <v>4.5</v>
      </c>
      <c r="Q3328" s="947">
        <v>4.5</v>
      </c>
      <c r="R3328" s="698">
        <v>6</v>
      </c>
      <c r="S3328" s="698">
        <v>6</v>
      </c>
      <c r="T3328" s="698">
        <v>5</v>
      </c>
      <c r="U3328" s="698">
        <v>6</v>
      </c>
      <c r="V3328" s="698">
        <v>4</v>
      </c>
      <c r="W3328" s="698">
        <v>3</v>
      </c>
      <c r="X3328" s="698">
        <v>4</v>
      </c>
      <c r="Y3328" s="698">
        <v>7</v>
      </c>
      <c r="Z3328" s="947">
        <v>4</v>
      </c>
      <c r="AA3328" s="947">
        <v>4</v>
      </c>
      <c r="AB3328" s="947">
        <v>4</v>
      </c>
      <c r="AC3328" s="947">
        <v>3</v>
      </c>
      <c r="AD3328" s="947">
        <v>5</v>
      </c>
      <c r="AE3328" s="947">
        <v>5.5</v>
      </c>
      <c r="AF3328" s="947">
        <v>4.5</v>
      </c>
      <c r="AG3328" s="947">
        <v>4</v>
      </c>
      <c r="AH3328" s="947">
        <v>3</v>
      </c>
      <c r="AI3328" s="947">
        <v>3.5</v>
      </c>
      <c r="AJ3328" s="947">
        <v>3</v>
      </c>
      <c r="AK3328" s="947">
        <v>3.5</v>
      </c>
      <c r="AL3328" s="947">
        <v>7</v>
      </c>
      <c r="AM3328" s="947">
        <v>1.5</v>
      </c>
      <c r="AN3328" s="947">
        <v>5</v>
      </c>
      <c r="AO3328" s="947">
        <v>1.25</v>
      </c>
    </row>
    <row r="3329" spans="1:41" ht="15" customHeight="1">
      <c r="A3329" s="950" t="s">
        <v>1085</v>
      </c>
      <c r="B3329" s="951" t="s">
        <v>1678</v>
      </c>
      <c r="C3329" s="946">
        <v>5.25</v>
      </c>
      <c r="D3329" s="946">
        <v>5</v>
      </c>
      <c r="E3329" s="946">
        <v>5.5</v>
      </c>
      <c r="F3329" s="947">
        <v>5.5</v>
      </c>
      <c r="G3329" s="947">
        <v>4</v>
      </c>
      <c r="H3329" s="947">
        <v>4.25</v>
      </c>
      <c r="I3329" s="947">
        <v>5.25</v>
      </c>
      <c r="J3329" s="947">
        <v>6.5</v>
      </c>
      <c r="K3329" s="947">
        <v>4</v>
      </c>
      <c r="L3329" s="947">
        <v>4</v>
      </c>
      <c r="M3329" s="947">
        <v>5</v>
      </c>
      <c r="N3329" s="947">
        <v>6</v>
      </c>
      <c r="O3329" s="947">
        <v>7</v>
      </c>
      <c r="P3329" s="947">
        <v>5</v>
      </c>
      <c r="Q3329" s="947">
        <v>5</v>
      </c>
      <c r="R3329" s="698">
        <v>7</v>
      </c>
      <c r="S3329" s="698">
        <v>6.5</v>
      </c>
      <c r="T3329" s="698">
        <v>5.5</v>
      </c>
      <c r="U3329" s="698">
        <v>6.25</v>
      </c>
      <c r="V3329" s="698">
        <v>4.2</v>
      </c>
      <c r="W3329" s="698">
        <v>5.5</v>
      </c>
      <c r="X3329" s="698">
        <v>4</v>
      </c>
      <c r="Y3329" s="698">
        <v>8</v>
      </c>
      <c r="Z3329" s="947">
        <v>6.5</v>
      </c>
      <c r="AA3329" s="947">
        <v>4.25</v>
      </c>
      <c r="AB3329" s="947">
        <v>4.5</v>
      </c>
      <c r="AC3329" s="947">
        <v>7</v>
      </c>
      <c r="AD3329" s="947">
        <v>7</v>
      </c>
      <c r="AE3329" s="947">
        <v>7</v>
      </c>
      <c r="AF3329" s="947">
        <v>7.5</v>
      </c>
      <c r="AG3329" s="947">
        <v>4.25</v>
      </c>
      <c r="AH3329" s="947">
        <v>6</v>
      </c>
      <c r="AI3329" s="947">
        <v>3.5</v>
      </c>
      <c r="AJ3329" s="947">
        <v>4.5</v>
      </c>
      <c r="AK3329" s="947">
        <v>3.75</v>
      </c>
      <c r="AL3329" s="947">
        <v>8</v>
      </c>
      <c r="AM3329" s="947">
        <v>6.6</v>
      </c>
      <c r="AN3329" s="947">
        <v>5</v>
      </c>
      <c r="AO3329" s="947">
        <v>5.25</v>
      </c>
    </row>
    <row r="3330" spans="1:41" ht="15" customHeight="1">
      <c r="A3330" s="950" t="s">
        <v>827</v>
      </c>
      <c r="B3330" s="951" t="s">
        <v>1679</v>
      </c>
      <c r="C3330" s="946">
        <v>5.5</v>
      </c>
      <c r="D3330" s="946">
        <v>5</v>
      </c>
      <c r="E3330" s="946">
        <v>5.5</v>
      </c>
      <c r="F3330" s="947">
        <v>6</v>
      </c>
      <c r="G3330" s="947">
        <v>4</v>
      </c>
      <c r="H3330" s="947">
        <v>4.5</v>
      </c>
      <c r="I3330" s="947">
        <v>5.5</v>
      </c>
      <c r="J3330" s="947">
        <v>6.75</v>
      </c>
      <c r="K3330" s="947">
        <v>4.5</v>
      </c>
      <c r="L3330" s="947">
        <v>6.5</v>
      </c>
      <c r="M3330" s="947">
        <v>6</v>
      </c>
      <c r="N3330" s="947">
        <v>6</v>
      </c>
      <c r="O3330" s="947">
        <v>8</v>
      </c>
      <c r="P3330" s="947">
        <v>9</v>
      </c>
      <c r="Q3330" s="947">
        <v>8</v>
      </c>
      <c r="R3330" s="698">
        <v>7.5</v>
      </c>
      <c r="S3330" s="698">
        <v>7.5</v>
      </c>
      <c r="T3330" s="698">
        <v>6</v>
      </c>
      <c r="U3330" s="698">
        <v>6.25</v>
      </c>
      <c r="V3330" s="698">
        <v>8</v>
      </c>
      <c r="W3330" s="698">
        <v>7</v>
      </c>
      <c r="X3330" s="698">
        <v>4</v>
      </c>
      <c r="Y3330" s="698">
        <v>9</v>
      </c>
      <c r="Z3330" s="947">
        <v>7</v>
      </c>
      <c r="AA3330" s="947">
        <v>4.5</v>
      </c>
      <c r="AB3330" s="947">
        <v>5</v>
      </c>
      <c r="AC3330" s="947">
        <v>7.75</v>
      </c>
      <c r="AD3330" s="947">
        <v>12.5</v>
      </c>
      <c r="AE3330" s="947">
        <v>9.5</v>
      </c>
      <c r="AF3330" s="947">
        <v>9</v>
      </c>
      <c r="AG3330" s="947">
        <v>6</v>
      </c>
      <c r="AH3330" s="947">
        <v>7</v>
      </c>
      <c r="AI3330" s="947">
        <v>5</v>
      </c>
      <c r="AJ3330" s="947">
        <v>4.5</v>
      </c>
      <c r="AK3330" s="947">
        <v>4</v>
      </c>
      <c r="AL3330" s="947">
        <v>9</v>
      </c>
      <c r="AM3330" s="947">
        <v>6.5</v>
      </c>
      <c r="AN3330" s="947">
        <v>5</v>
      </c>
      <c r="AO3330" s="947">
        <v>7.5</v>
      </c>
    </row>
    <row r="3331" spans="1:41" ht="15" customHeight="1">
      <c r="A3331" s="950" t="s">
        <v>828</v>
      </c>
      <c r="B3331" s="951" t="s">
        <v>1680</v>
      </c>
      <c r="C3331" s="946">
        <v>6</v>
      </c>
      <c r="D3331" s="946">
        <v>5</v>
      </c>
      <c r="E3331" s="946">
        <v>5.5</v>
      </c>
      <c r="F3331" s="947">
        <v>6.5</v>
      </c>
      <c r="G3331" s="947">
        <v>4</v>
      </c>
      <c r="H3331" s="947">
        <v>4.75</v>
      </c>
      <c r="I3331" s="947">
        <v>6</v>
      </c>
      <c r="J3331" s="947">
        <v>7</v>
      </c>
      <c r="K3331" s="947">
        <v>10.5</v>
      </c>
      <c r="L3331" s="947">
        <v>7.5</v>
      </c>
      <c r="M3331" s="947">
        <v>7</v>
      </c>
      <c r="N3331" s="947">
        <v>6</v>
      </c>
      <c r="O3331" s="947">
        <v>8.5</v>
      </c>
      <c r="P3331" s="947">
        <v>9.25</v>
      </c>
      <c r="Q3331" s="947">
        <v>8.5</v>
      </c>
      <c r="R3331" s="948">
        <v>7.75</v>
      </c>
      <c r="S3331" s="698">
        <v>8</v>
      </c>
      <c r="T3331" s="698">
        <v>9</v>
      </c>
      <c r="U3331" s="698">
        <v>6.5</v>
      </c>
      <c r="V3331" s="698">
        <v>9</v>
      </c>
      <c r="W3331" s="698">
        <v>9</v>
      </c>
      <c r="X3331" s="698">
        <v>4</v>
      </c>
      <c r="Y3331" s="698">
        <v>10</v>
      </c>
      <c r="Z3331" s="947">
        <v>8.5</v>
      </c>
      <c r="AA3331" s="947">
        <v>4.75</v>
      </c>
      <c r="AB3331" s="947">
        <v>5.5</v>
      </c>
      <c r="AC3331" s="947">
        <v>8</v>
      </c>
      <c r="AD3331" s="947">
        <v>12.5</v>
      </c>
      <c r="AE3331" s="947">
        <v>9.5</v>
      </c>
      <c r="AF3331" s="947">
        <v>9.5</v>
      </c>
      <c r="AG3331" s="947">
        <v>7</v>
      </c>
      <c r="AH3331" s="947">
        <v>8</v>
      </c>
      <c r="AI3331" s="947">
        <v>7.5</v>
      </c>
      <c r="AJ3331" s="947">
        <v>4.5</v>
      </c>
      <c r="AK3331" s="947">
        <v>4.0999999999999996</v>
      </c>
      <c r="AL3331" s="947">
        <v>9</v>
      </c>
      <c r="AM3331" s="947">
        <v>7</v>
      </c>
      <c r="AN3331" s="947">
        <v>5</v>
      </c>
      <c r="AO3331" s="947">
        <v>9</v>
      </c>
    </row>
    <row r="3332" spans="1:41" ht="15" customHeight="1">
      <c r="A3332" s="950" t="s">
        <v>854</v>
      </c>
      <c r="B3332" s="951" t="s">
        <v>1681</v>
      </c>
      <c r="C3332" s="946">
        <v>6.5</v>
      </c>
      <c r="D3332" s="946">
        <v>5</v>
      </c>
      <c r="E3332" s="946">
        <v>5.5</v>
      </c>
      <c r="F3332" s="947">
        <v>7</v>
      </c>
      <c r="G3332" s="947">
        <v>5</v>
      </c>
      <c r="H3332" s="947">
        <v>5</v>
      </c>
      <c r="I3332" s="947">
        <v>6.5</v>
      </c>
      <c r="J3332" s="947">
        <v>10.5</v>
      </c>
      <c r="K3332" s="947">
        <v>11</v>
      </c>
      <c r="L3332" s="947">
        <v>8</v>
      </c>
      <c r="M3332" s="947">
        <v>8</v>
      </c>
      <c r="N3332" s="947">
        <v>8</v>
      </c>
      <c r="O3332" s="947">
        <v>9</v>
      </c>
      <c r="P3332" s="947">
        <v>10.5</v>
      </c>
      <c r="Q3332" s="947">
        <v>9</v>
      </c>
      <c r="R3332" s="698">
        <v>10</v>
      </c>
      <c r="S3332" s="698">
        <v>11</v>
      </c>
      <c r="T3332" s="698">
        <v>10</v>
      </c>
      <c r="U3332" s="698">
        <v>9</v>
      </c>
      <c r="V3332" s="698">
        <v>10</v>
      </c>
      <c r="W3332" s="698">
        <v>10</v>
      </c>
      <c r="X3332" s="698">
        <v>4</v>
      </c>
      <c r="Y3332" s="698">
        <v>11</v>
      </c>
      <c r="Z3332" s="947">
        <v>11</v>
      </c>
      <c r="AA3332" s="947">
        <v>5</v>
      </c>
      <c r="AB3332" s="947">
        <v>5.5</v>
      </c>
      <c r="AC3332" s="947">
        <v>8.5</v>
      </c>
      <c r="AD3332" s="947">
        <v>12.5</v>
      </c>
      <c r="AE3332" s="947">
        <v>12</v>
      </c>
      <c r="AF3332" s="947">
        <v>10</v>
      </c>
      <c r="AG3332" s="947">
        <v>9</v>
      </c>
      <c r="AH3332" s="947">
        <v>8</v>
      </c>
      <c r="AI3332" s="947">
        <v>9</v>
      </c>
      <c r="AJ3332" s="947">
        <v>4.5</v>
      </c>
      <c r="AK3332" s="947">
        <v>4.25</v>
      </c>
      <c r="AL3332" s="947">
        <v>9</v>
      </c>
      <c r="AM3332" s="947">
        <v>8.5</v>
      </c>
      <c r="AN3332" s="947">
        <v>5</v>
      </c>
      <c r="AO3332" s="947">
        <v>9.5</v>
      </c>
    </row>
    <row r="3333" spans="1:41" ht="15" customHeight="1">
      <c r="A3333" s="2572" t="s">
        <v>45</v>
      </c>
      <c r="B3333" s="2572"/>
      <c r="C3333" s="952"/>
      <c r="D3333" s="952"/>
      <c r="E3333" s="952"/>
      <c r="F3333" s="952"/>
      <c r="G3333" s="952"/>
      <c r="H3333" s="952"/>
      <c r="I3333" s="952"/>
      <c r="J3333" s="952"/>
      <c r="K3333" s="953"/>
      <c r="L3333" s="952"/>
      <c r="M3333" s="952"/>
      <c r="N3333" s="952"/>
      <c r="O3333" s="952"/>
      <c r="P3333" s="952"/>
      <c r="Q3333" s="952"/>
      <c r="R3333" s="948"/>
      <c r="S3333" s="948"/>
      <c r="T3333" s="948"/>
      <c r="U3333" s="948"/>
      <c r="V3333" s="948"/>
      <c r="W3333" s="948"/>
      <c r="X3333" s="948"/>
      <c r="Y3333" s="698"/>
      <c r="Z3333" s="949"/>
      <c r="AA3333" s="949"/>
      <c r="AB3333" s="949"/>
      <c r="AC3333" s="949"/>
      <c r="AD3333" s="949"/>
      <c r="AE3333" s="949"/>
      <c r="AF3333" s="949"/>
      <c r="AG3333" s="949"/>
      <c r="AH3333" s="949"/>
      <c r="AI3333" s="949"/>
      <c r="AJ3333" s="949"/>
      <c r="AK3333" s="949"/>
      <c r="AL3333" s="949"/>
      <c r="AM3333" s="949"/>
      <c r="AN3333" s="947"/>
      <c r="AO3333" s="947"/>
    </row>
    <row r="3334" spans="1:41" ht="15" customHeight="1">
      <c r="A3334" s="950" t="s">
        <v>856</v>
      </c>
      <c r="B3334" s="951" t="s">
        <v>1682</v>
      </c>
      <c r="C3334" s="946" t="s">
        <v>1647</v>
      </c>
      <c r="D3334" s="946">
        <v>11</v>
      </c>
      <c r="E3334" s="947">
        <v>11</v>
      </c>
      <c r="F3334" s="947">
        <v>12</v>
      </c>
      <c r="G3334" s="947">
        <v>11</v>
      </c>
      <c r="H3334" s="947" t="s">
        <v>1940</v>
      </c>
      <c r="I3334" s="947" t="s">
        <v>1845</v>
      </c>
      <c r="J3334" s="947">
        <v>12.5</v>
      </c>
      <c r="K3334" s="947" t="s">
        <v>2389</v>
      </c>
      <c r="L3334" s="947">
        <v>12.5</v>
      </c>
      <c r="M3334" s="947">
        <v>12.5</v>
      </c>
      <c r="N3334" s="947">
        <v>12.5</v>
      </c>
      <c r="O3334" s="947">
        <v>12.5</v>
      </c>
      <c r="P3334" s="947">
        <v>12.5</v>
      </c>
      <c r="Q3334" s="947">
        <v>12.5</v>
      </c>
      <c r="R3334" s="698">
        <v>11.5</v>
      </c>
      <c r="S3334" s="973" t="s">
        <v>3467</v>
      </c>
      <c r="T3334" s="698" t="s">
        <v>1645</v>
      </c>
      <c r="U3334" s="698">
        <v>12.5</v>
      </c>
      <c r="V3334" s="698">
        <v>12.5</v>
      </c>
      <c r="W3334" s="698" t="s">
        <v>2683</v>
      </c>
      <c r="X3334" s="698">
        <v>11</v>
      </c>
      <c r="Y3334" s="698">
        <v>12.5</v>
      </c>
      <c r="Z3334" s="947">
        <v>12.5</v>
      </c>
      <c r="AA3334" s="947">
        <v>12.5</v>
      </c>
      <c r="AB3334" s="947">
        <v>12</v>
      </c>
      <c r="AC3334" s="949" t="s">
        <v>3482</v>
      </c>
      <c r="AD3334" s="947">
        <v>12.5</v>
      </c>
      <c r="AE3334" s="947">
        <v>12.5</v>
      </c>
      <c r="AF3334" s="947">
        <v>12</v>
      </c>
      <c r="AG3334" s="947" t="s">
        <v>1646</v>
      </c>
      <c r="AH3334" s="947" t="s">
        <v>2323</v>
      </c>
      <c r="AI3334" s="947" t="s">
        <v>3146</v>
      </c>
      <c r="AJ3334" s="947" t="s">
        <v>2683</v>
      </c>
      <c r="AK3334" s="949" t="s">
        <v>1938</v>
      </c>
      <c r="AL3334" s="947">
        <v>12.5</v>
      </c>
      <c r="AM3334" s="947" t="s">
        <v>3483</v>
      </c>
      <c r="AN3334" s="947" t="s">
        <v>1647</v>
      </c>
      <c r="AO3334" s="947" t="s">
        <v>3220</v>
      </c>
    </row>
    <row r="3335" spans="1:41" ht="15" customHeight="1">
      <c r="A3335" s="950" t="s">
        <v>1085</v>
      </c>
      <c r="B3335" s="951" t="s">
        <v>1683</v>
      </c>
      <c r="C3335" s="946" t="s">
        <v>1854</v>
      </c>
      <c r="D3335" s="946">
        <v>11.5</v>
      </c>
      <c r="E3335" s="947">
        <v>11.5</v>
      </c>
      <c r="F3335" s="947">
        <v>12</v>
      </c>
      <c r="G3335" s="947">
        <v>11.5</v>
      </c>
      <c r="H3335" s="947" t="s">
        <v>1941</v>
      </c>
      <c r="I3335" s="947" t="s">
        <v>1942</v>
      </c>
      <c r="J3335" s="947">
        <v>12.5</v>
      </c>
      <c r="K3335" s="947" t="s">
        <v>3479</v>
      </c>
      <c r="L3335" s="947">
        <v>12.5</v>
      </c>
      <c r="M3335" s="947">
        <v>12.5</v>
      </c>
      <c r="N3335" s="947">
        <v>12.5</v>
      </c>
      <c r="O3335" s="947">
        <v>12.5</v>
      </c>
      <c r="P3335" s="947">
        <v>12.5</v>
      </c>
      <c r="Q3335" s="947">
        <v>12.5</v>
      </c>
      <c r="R3335" s="698">
        <v>11.5</v>
      </c>
      <c r="S3335" s="698" t="s">
        <v>3467</v>
      </c>
      <c r="T3335" s="698" t="s">
        <v>2683</v>
      </c>
      <c r="U3335" s="698">
        <v>12.5</v>
      </c>
      <c r="V3335" s="698">
        <v>12.5</v>
      </c>
      <c r="W3335" s="698" t="s">
        <v>2683</v>
      </c>
      <c r="X3335" s="698">
        <v>11</v>
      </c>
      <c r="Y3335" s="698">
        <v>12.5</v>
      </c>
      <c r="Z3335" s="947">
        <v>12.5</v>
      </c>
      <c r="AA3335" s="947">
        <v>12.5</v>
      </c>
      <c r="AB3335" s="947">
        <v>12</v>
      </c>
      <c r="AC3335" s="949" t="s">
        <v>2250</v>
      </c>
      <c r="AD3335" s="947">
        <v>12.5</v>
      </c>
      <c r="AE3335" s="947">
        <v>12.5</v>
      </c>
      <c r="AF3335" s="947">
        <v>12.5</v>
      </c>
      <c r="AG3335" s="947" t="s">
        <v>1646</v>
      </c>
      <c r="AH3335" s="947">
        <v>11</v>
      </c>
      <c r="AI3335" s="947" t="s">
        <v>2929</v>
      </c>
      <c r="AJ3335" s="947">
        <v>12</v>
      </c>
      <c r="AK3335" s="947">
        <v>12.5</v>
      </c>
      <c r="AL3335" s="947">
        <v>12.5</v>
      </c>
      <c r="AM3335" s="947" t="s">
        <v>3484</v>
      </c>
      <c r="AN3335" s="947" t="s">
        <v>1645</v>
      </c>
      <c r="AO3335" s="947" t="s">
        <v>3221</v>
      </c>
    </row>
    <row r="3336" spans="1:41" ht="15" customHeight="1">
      <c r="A3336" s="950" t="s">
        <v>827</v>
      </c>
      <c r="B3336" s="951" t="s">
        <v>1684</v>
      </c>
      <c r="C3336" s="946" t="s">
        <v>1645</v>
      </c>
      <c r="D3336" s="954">
        <v>12</v>
      </c>
      <c r="E3336" s="947">
        <v>12</v>
      </c>
      <c r="F3336" s="947">
        <v>12</v>
      </c>
      <c r="G3336" s="947">
        <v>12</v>
      </c>
      <c r="H3336" s="947" t="s">
        <v>1845</v>
      </c>
      <c r="I3336" s="947" t="s">
        <v>1853</v>
      </c>
      <c r="J3336" s="947">
        <v>12.5</v>
      </c>
      <c r="K3336" s="947" t="s">
        <v>2929</v>
      </c>
      <c r="L3336" s="947">
        <v>12.5</v>
      </c>
      <c r="M3336" s="947">
        <v>12.5</v>
      </c>
      <c r="N3336" s="947">
        <v>12.5</v>
      </c>
      <c r="O3336" s="947">
        <v>12.5</v>
      </c>
      <c r="P3336" s="947">
        <v>12.5</v>
      </c>
      <c r="Q3336" s="947">
        <v>12.5</v>
      </c>
      <c r="R3336" s="698">
        <v>11</v>
      </c>
      <c r="S3336" s="698" t="s">
        <v>2683</v>
      </c>
      <c r="T3336" s="698" t="s">
        <v>1939</v>
      </c>
      <c r="U3336" s="698">
        <v>12.5</v>
      </c>
      <c r="V3336" s="698">
        <v>12</v>
      </c>
      <c r="W3336" s="698" t="s">
        <v>2683</v>
      </c>
      <c r="X3336" s="698">
        <v>11</v>
      </c>
      <c r="Y3336" s="698">
        <v>12.5</v>
      </c>
      <c r="Z3336" s="947">
        <v>12.5</v>
      </c>
      <c r="AA3336" s="947">
        <v>12.5</v>
      </c>
      <c r="AB3336" s="947">
        <v>12</v>
      </c>
      <c r="AC3336" s="949" t="s">
        <v>3485</v>
      </c>
      <c r="AD3336" s="947">
        <v>12.5</v>
      </c>
      <c r="AE3336" s="947">
        <v>12.5</v>
      </c>
      <c r="AF3336" s="947" t="s">
        <v>1645</v>
      </c>
      <c r="AG3336" s="947" t="s">
        <v>1646</v>
      </c>
      <c r="AH3336" s="949" t="s">
        <v>1731</v>
      </c>
      <c r="AI3336" s="949" t="s">
        <v>3468</v>
      </c>
      <c r="AJ3336" s="947">
        <v>11</v>
      </c>
      <c r="AK3336" s="947">
        <v>12.5</v>
      </c>
      <c r="AL3336" s="947">
        <v>12.5</v>
      </c>
      <c r="AM3336" s="947">
        <v>9</v>
      </c>
      <c r="AN3336" s="947">
        <v>10.5</v>
      </c>
      <c r="AO3336" s="947" t="s">
        <v>3231</v>
      </c>
    </row>
    <row r="3337" spans="1:41" ht="15" customHeight="1">
      <c r="A3337" s="950" t="s">
        <v>828</v>
      </c>
      <c r="B3337" s="951" t="s">
        <v>1685</v>
      </c>
      <c r="C3337" s="946">
        <v>12.5</v>
      </c>
      <c r="D3337" s="955">
        <v>12.5</v>
      </c>
      <c r="E3337" s="947">
        <v>12.5</v>
      </c>
      <c r="F3337" s="698" t="s">
        <v>76</v>
      </c>
      <c r="G3337" s="947">
        <v>12.5</v>
      </c>
      <c r="H3337" s="947" t="s">
        <v>1646</v>
      </c>
      <c r="I3337" s="947" t="s">
        <v>1647</v>
      </c>
      <c r="J3337" s="947">
        <v>12.5</v>
      </c>
      <c r="K3337" s="947" t="s">
        <v>3175</v>
      </c>
      <c r="L3337" s="947">
        <v>12.5</v>
      </c>
      <c r="M3337" s="947">
        <v>12.5</v>
      </c>
      <c r="N3337" s="956" t="s">
        <v>76</v>
      </c>
      <c r="O3337" s="947">
        <v>12.5</v>
      </c>
      <c r="P3337" s="947">
        <v>12.5</v>
      </c>
      <c r="Q3337" s="947">
        <v>12.5</v>
      </c>
      <c r="R3337" s="698">
        <v>7.75</v>
      </c>
      <c r="S3337" s="698">
        <v>11</v>
      </c>
      <c r="T3337" s="698">
        <v>10</v>
      </c>
      <c r="U3337" s="957" t="s">
        <v>76</v>
      </c>
      <c r="V3337" s="698">
        <v>12</v>
      </c>
      <c r="W3337" s="698" t="s">
        <v>2683</v>
      </c>
      <c r="X3337" s="698">
        <v>11</v>
      </c>
      <c r="Y3337" s="948" t="s">
        <v>1858</v>
      </c>
      <c r="Z3337" s="947">
        <v>12.5</v>
      </c>
      <c r="AA3337" s="949" t="s">
        <v>76</v>
      </c>
      <c r="AB3337" s="947">
        <v>12</v>
      </c>
      <c r="AC3337" s="949" t="s">
        <v>1342</v>
      </c>
      <c r="AD3337" s="947" t="s">
        <v>3471</v>
      </c>
      <c r="AE3337" s="947" t="s">
        <v>76</v>
      </c>
      <c r="AF3337" s="947">
        <v>11</v>
      </c>
      <c r="AG3337" s="947" t="s">
        <v>76</v>
      </c>
      <c r="AH3337" s="949" t="s">
        <v>1493</v>
      </c>
      <c r="AI3337" s="949" t="s">
        <v>3472</v>
      </c>
      <c r="AJ3337" s="947">
        <v>11</v>
      </c>
      <c r="AK3337" s="947">
        <v>12.5</v>
      </c>
      <c r="AL3337" s="947">
        <v>12.5</v>
      </c>
      <c r="AM3337" s="947">
        <v>5.5</v>
      </c>
      <c r="AN3337" s="947">
        <v>10.5</v>
      </c>
      <c r="AO3337" s="947" t="s">
        <v>3214</v>
      </c>
    </row>
    <row r="3338" spans="1:41" ht="15" customHeight="1">
      <c r="A3338" s="950" t="s">
        <v>854</v>
      </c>
      <c r="B3338" s="951" t="s">
        <v>1686</v>
      </c>
      <c r="C3338" s="946" t="s">
        <v>76</v>
      </c>
      <c r="D3338" s="954" t="s">
        <v>76</v>
      </c>
      <c r="E3338" s="947" t="s">
        <v>76</v>
      </c>
      <c r="F3338" s="947" t="s">
        <v>76</v>
      </c>
      <c r="G3338" s="947" t="s">
        <v>76</v>
      </c>
      <c r="H3338" s="947" t="s">
        <v>1646</v>
      </c>
      <c r="I3338" s="947" t="s">
        <v>1854</v>
      </c>
      <c r="J3338" s="947">
        <v>12</v>
      </c>
      <c r="K3338" s="947" t="s">
        <v>3236</v>
      </c>
      <c r="L3338" s="947">
        <v>12.5</v>
      </c>
      <c r="M3338" s="947" t="s">
        <v>76</v>
      </c>
      <c r="N3338" s="947" t="s">
        <v>76</v>
      </c>
      <c r="O3338" s="947">
        <v>12.5</v>
      </c>
      <c r="P3338" s="947" t="s">
        <v>76</v>
      </c>
      <c r="Q3338" s="947" t="s">
        <v>76</v>
      </c>
      <c r="R3338" s="698">
        <v>7.75</v>
      </c>
      <c r="S3338" s="698" t="s">
        <v>76</v>
      </c>
      <c r="T3338" s="698">
        <v>12.5</v>
      </c>
      <c r="U3338" s="698" t="s">
        <v>76</v>
      </c>
      <c r="V3338" s="698">
        <v>12</v>
      </c>
      <c r="W3338" s="698" t="s">
        <v>2683</v>
      </c>
      <c r="X3338" s="698">
        <v>11</v>
      </c>
      <c r="Y3338" s="698">
        <v>9.6</v>
      </c>
      <c r="Z3338" s="947">
        <v>12.5</v>
      </c>
      <c r="AA3338" s="949" t="s">
        <v>76</v>
      </c>
      <c r="AB3338" s="947">
        <v>12</v>
      </c>
      <c r="AC3338" s="949" t="s">
        <v>1342</v>
      </c>
      <c r="AD3338" s="947">
        <v>12.5</v>
      </c>
      <c r="AE3338" s="947" t="s">
        <v>76</v>
      </c>
      <c r="AF3338" s="947">
        <v>11</v>
      </c>
      <c r="AG3338" s="947" t="s">
        <v>76</v>
      </c>
      <c r="AH3338" s="949" t="s">
        <v>1912</v>
      </c>
      <c r="AI3338" s="949" t="s">
        <v>3486</v>
      </c>
      <c r="AJ3338" s="947">
        <v>11</v>
      </c>
      <c r="AK3338" s="947">
        <v>12.5</v>
      </c>
      <c r="AL3338" s="947">
        <v>12.5</v>
      </c>
      <c r="AM3338" s="956" t="s">
        <v>76</v>
      </c>
      <c r="AN3338" s="947">
        <v>10.5</v>
      </c>
      <c r="AO3338" s="947" t="s">
        <v>3233</v>
      </c>
    </row>
    <row r="3339" spans="1:41" ht="15" customHeight="1">
      <c r="A3339" s="2572" t="s">
        <v>388</v>
      </c>
      <c r="B3339" s="2572"/>
      <c r="C3339" s="947"/>
      <c r="D3339" s="947"/>
      <c r="E3339" s="947"/>
      <c r="F3339" s="947"/>
      <c r="G3339" s="947"/>
      <c r="H3339" s="947"/>
      <c r="I3339" s="947"/>
      <c r="J3339" s="947"/>
      <c r="K3339" s="947"/>
      <c r="L3339" s="947"/>
      <c r="M3339" s="947"/>
      <c r="N3339" s="947"/>
      <c r="O3339" s="949" t="s">
        <v>311</v>
      </c>
      <c r="P3339" s="947"/>
      <c r="Q3339" s="949"/>
      <c r="R3339" s="698"/>
      <c r="S3339" s="698"/>
      <c r="T3339" s="698"/>
      <c r="U3339" s="698"/>
      <c r="V3339" s="698"/>
      <c r="W3339" s="698"/>
      <c r="X3339" s="948"/>
      <c r="Y3339" s="698"/>
      <c r="Z3339" s="949"/>
      <c r="AA3339" s="949"/>
      <c r="AB3339" s="947"/>
      <c r="AC3339" s="949"/>
      <c r="AD3339" s="947"/>
      <c r="AE3339" s="947"/>
      <c r="AF3339" s="947"/>
      <c r="AG3339" s="947"/>
      <c r="AH3339" s="949"/>
      <c r="AI3339" s="949"/>
      <c r="AJ3339" s="949"/>
      <c r="AK3339" s="949"/>
      <c r="AL3339" s="949"/>
      <c r="AM3339" s="949"/>
      <c r="AN3339" s="947"/>
      <c r="AO3339" s="947"/>
    </row>
    <row r="3340" spans="1:41" ht="15" customHeight="1">
      <c r="A3340" s="2572" t="s">
        <v>389</v>
      </c>
      <c r="B3340" s="2572"/>
      <c r="C3340" s="947"/>
      <c r="D3340" s="947"/>
      <c r="E3340" s="947"/>
      <c r="F3340" s="947"/>
      <c r="G3340" s="947"/>
      <c r="H3340" s="947"/>
      <c r="I3340" s="947"/>
      <c r="J3340" s="947"/>
      <c r="K3340" s="947"/>
      <c r="L3340" s="947"/>
      <c r="M3340" s="947"/>
      <c r="N3340" s="947"/>
      <c r="O3340" s="949"/>
      <c r="P3340" s="947"/>
      <c r="Q3340" s="949"/>
      <c r="R3340" s="957"/>
      <c r="S3340" s="698"/>
      <c r="T3340" s="698"/>
      <c r="U3340" s="698"/>
      <c r="V3340" s="698"/>
      <c r="W3340" s="698"/>
      <c r="X3340" s="948"/>
      <c r="Y3340" s="698"/>
      <c r="Z3340" s="949"/>
      <c r="AA3340" s="949"/>
      <c r="AB3340" s="947"/>
      <c r="AC3340" s="949"/>
      <c r="AD3340" s="947"/>
      <c r="AE3340" s="947"/>
      <c r="AF3340" s="947"/>
      <c r="AG3340" s="947"/>
      <c r="AH3340" s="949"/>
      <c r="AI3340" s="949"/>
      <c r="AJ3340" s="949"/>
      <c r="AK3340" s="949"/>
      <c r="AL3340" s="949"/>
      <c r="AM3340" s="949"/>
      <c r="AN3340" s="947"/>
      <c r="AO3340" s="947"/>
    </row>
    <row r="3341" spans="1:41" ht="15" customHeight="1">
      <c r="A3341" s="234"/>
      <c r="B3341" s="260" t="s">
        <v>390</v>
      </c>
      <c r="C3341" s="947" t="s">
        <v>1865</v>
      </c>
      <c r="D3341" s="947">
        <v>8</v>
      </c>
      <c r="E3341" s="947" t="s">
        <v>1855</v>
      </c>
      <c r="F3341" s="947" t="s">
        <v>1865</v>
      </c>
      <c r="G3341" s="698" t="s">
        <v>1549</v>
      </c>
      <c r="H3341" s="947" t="s">
        <v>1549</v>
      </c>
      <c r="I3341" s="947">
        <v>10</v>
      </c>
      <c r="J3341" s="947" t="s">
        <v>1749</v>
      </c>
      <c r="K3341" s="947" t="s">
        <v>1549</v>
      </c>
      <c r="L3341" s="947">
        <v>13</v>
      </c>
      <c r="M3341" s="947">
        <v>13</v>
      </c>
      <c r="N3341" s="947">
        <v>13</v>
      </c>
      <c r="O3341" s="947">
        <v>13</v>
      </c>
      <c r="P3341" s="947">
        <v>13</v>
      </c>
      <c r="Q3341" s="947">
        <v>13</v>
      </c>
      <c r="R3341" s="698" t="s">
        <v>1924</v>
      </c>
      <c r="S3341" s="698">
        <v>13</v>
      </c>
      <c r="T3341" s="698">
        <v>13</v>
      </c>
      <c r="U3341" s="698">
        <v>13</v>
      </c>
      <c r="V3341" s="698" t="s">
        <v>1549</v>
      </c>
      <c r="W3341" s="698" t="s">
        <v>1549</v>
      </c>
      <c r="X3341" s="698">
        <v>11</v>
      </c>
      <c r="Y3341" s="698" t="s">
        <v>1886</v>
      </c>
      <c r="Z3341" s="947" t="s">
        <v>1549</v>
      </c>
      <c r="AA3341" s="947">
        <v>13</v>
      </c>
      <c r="AB3341" s="947" t="s">
        <v>1549</v>
      </c>
      <c r="AC3341" s="947" t="s">
        <v>1549</v>
      </c>
      <c r="AD3341" s="947">
        <v>13</v>
      </c>
      <c r="AE3341" s="947">
        <v>13</v>
      </c>
      <c r="AF3341" s="947" t="s">
        <v>1549</v>
      </c>
      <c r="AG3341" s="947">
        <v>13</v>
      </c>
      <c r="AH3341" s="947">
        <v>13</v>
      </c>
      <c r="AI3341" s="947" t="s">
        <v>1549</v>
      </c>
      <c r="AJ3341" s="947" t="s">
        <v>1549</v>
      </c>
      <c r="AK3341" s="947" t="s">
        <v>1749</v>
      </c>
      <c r="AL3341" s="947">
        <v>13</v>
      </c>
      <c r="AM3341" s="947" t="s">
        <v>1845</v>
      </c>
      <c r="AN3341" s="947">
        <v>10</v>
      </c>
      <c r="AO3341" s="947">
        <v>13</v>
      </c>
    </row>
    <row r="3342" spans="1:41" ht="15" customHeight="1">
      <c r="A3342" s="234"/>
      <c r="B3342" s="260" t="s">
        <v>391</v>
      </c>
      <c r="C3342" s="947" t="s">
        <v>76</v>
      </c>
      <c r="D3342" s="947" t="s">
        <v>76</v>
      </c>
      <c r="E3342" s="947" t="s">
        <v>76</v>
      </c>
      <c r="F3342" s="947" t="s">
        <v>76</v>
      </c>
      <c r="G3342" s="947" t="s">
        <v>76</v>
      </c>
      <c r="H3342" s="947"/>
      <c r="I3342" s="947" t="s">
        <v>76</v>
      </c>
      <c r="J3342" s="947" t="s">
        <v>76</v>
      </c>
      <c r="K3342" s="947" t="s">
        <v>76</v>
      </c>
      <c r="L3342" s="947" t="s">
        <v>76</v>
      </c>
      <c r="M3342" s="947" t="s">
        <v>76</v>
      </c>
      <c r="N3342" s="947" t="s">
        <v>76</v>
      </c>
      <c r="O3342" s="949" t="s">
        <v>76</v>
      </c>
      <c r="P3342" s="947" t="s">
        <v>76</v>
      </c>
      <c r="Q3342" s="947" t="s">
        <v>76</v>
      </c>
      <c r="R3342" s="698"/>
      <c r="S3342" s="698" t="s">
        <v>76</v>
      </c>
      <c r="T3342" s="698" t="s">
        <v>76</v>
      </c>
      <c r="U3342" s="698" t="s">
        <v>76</v>
      </c>
      <c r="V3342" s="698" t="s">
        <v>76</v>
      </c>
      <c r="W3342" s="698" t="s">
        <v>76</v>
      </c>
      <c r="X3342" s="698">
        <v>13</v>
      </c>
      <c r="Y3342" s="698" t="s">
        <v>76</v>
      </c>
      <c r="Z3342" s="947" t="s">
        <v>76</v>
      </c>
      <c r="AA3342" s="947"/>
      <c r="AB3342" s="947" t="s">
        <v>76</v>
      </c>
      <c r="AC3342" s="947" t="s">
        <v>76</v>
      </c>
      <c r="AD3342" s="947" t="s">
        <v>76</v>
      </c>
      <c r="AE3342" s="947" t="s">
        <v>76</v>
      </c>
      <c r="AF3342" s="947" t="s">
        <v>76</v>
      </c>
      <c r="AG3342" s="947" t="s">
        <v>76</v>
      </c>
      <c r="AH3342" s="947" t="s">
        <v>76</v>
      </c>
      <c r="AI3342" s="947" t="s">
        <v>76</v>
      </c>
      <c r="AJ3342" s="947" t="s">
        <v>76</v>
      </c>
      <c r="AK3342" s="949" t="s">
        <v>76</v>
      </c>
      <c r="AL3342" s="947" t="s">
        <v>76</v>
      </c>
      <c r="AM3342" s="947"/>
      <c r="AN3342" s="947" t="s">
        <v>76</v>
      </c>
      <c r="AO3342" s="947">
        <v>13</v>
      </c>
    </row>
    <row r="3343" spans="1:41" ht="15" customHeight="1">
      <c r="A3343" s="2572" t="s">
        <v>400</v>
      </c>
      <c r="B3343" s="2572"/>
      <c r="C3343" s="947"/>
      <c r="D3343" s="947"/>
      <c r="E3343" s="947"/>
      <c r="F3343" s="947"/>
      <c r="G3343" s="947"/>
      <c r="H3343" s="947"/>
      <c r="I3343" s="947"/>
      <c r="J3343" s="947"/>
      <c r="K3343" s="947"/>
      <c r="L3343" s="947"/>
      <c r="M3343" s="947"/>
      <c r="N3343" s="947"/>
      <c r="O3343" s="949"/>
      <c r="P3343" s="947"/>
      <c r="Q3343" s="949"/>
      <c r="R3343" s="698"/>
      <c r="S3343" s="698"/>
      <c r="T3343" s="698"/>
      <c r="U3343" s="698"/>
      <c r="V3343" s="698"/>
      <c r="W3343" s="698"/>
      <c r="X3343" s="698"/>
      <c r="Y3343" s="698"/>
      <c r="Z3343" s="949"/>
      <c r="AA3343" s="949"/>
      <c r="AB3343" s="947"/>
      <c r="AC3343" s="947"/>
      <c r="AD3343" s="947"/>
      <c r="AE3343" s="947"/>
      <c r="AF3343" s="947"/>
      <c r="AG3343" s="947"/>
      <c r="AH3343" s="949"/>
      <c r="AI3343" s="947"/>
      <c r="AJ3343" s="947"/>
      <c r="AK3343" s="949"/>
      <c r="AL3343" s="947"/>
      <c r="AM3343" s="947"/>
      <c r="AN3343" s="947"/>
      <c r="AO3343" s="947"/>
    </row>
    <row r="3344" spans="1:41" ht="15" customHeight="1">
      <c r="A3344" s="175"/>
      <c r="B3344" s="260" t="s">
        <v>390</v>
      </c>
      <c r="C3344" s="947" t="s">
        <v>1861</v>
      </c>
      <c r="D3344" s="947">
        <v>15.5</v>
      </c>
      <c r="E3344" s="947">
        <v>15</v>
      </c>
      <c r="F3344" s="947">
        <v>15</v>
      </c>
      <c r="G3344" s="947" t="s">
        <v>76</v>
      </c>
      <c r="H3344" s="947">
        <v>15</v>
      </c>
      <c r="I3344" s="947">
        <v>15</v>
      </c>
      <c r="J3344" s="947" t="s">
        <v>1343</v>
      </c>
      <c r="K3344" s="947" t="s">
        <v>1842</v>
      </c>
      <c r="L3344" s="947" t="s">
        <v>1882</v>
      </c>
      <c r="M3344" s="947" t="s">
        <v>1875</v>
      </c>
      <c r="N3344" s="947">
        <v>15.5</v>
      </c>
      <c r="O3344" s="947">
        <v>15.5</v>
      </c>
      <c r="P3344" s="947" t="s">
        <v>1878</v>
      </c>
      <c r="Q3344" s="958" t="s">
        <v>1875</v>
      </c>
      <c r="R3344" s="698" t="s">
        <v>1876</v>
      </c>
      <c r="S3344" s="698">
        <v>15.5</v>
      </c>
      <c r="T3344" s="698">
        <v>15.5</v>
      </c>
      <c r="U3344" s="698" t="s">
        <v>76</v>
      </c>
      <c r="V3344" s="698" t="s">
        <v>1876</v>
      </c>
      <c r="W3344" s="698" t="s">
        <v>1882</v>
      </c>
      <c r="X3344" s="698">
        <v>15.5</v>
      </c>
      <c r="Y3344" s="698" t="s">
        <v>1876</v>
      </c>
      <c r="Z3344" s="947" t="s">
        <v>1875</v>
      </c>
      <c r="AA3344" s="947" t="s">
        <v>1847</v>
      </c>
      <c r="AB3344" s="947" t="s">
        <v>1875</v>
      </c>
      <c r="AC3344" s="947" t="s">
        <v>1549</v>
      </c>
      <c r="AD3344" s="947">
        <v>15.5</v>
      </c>
      <c r="AE3344" s="947" t="s">
        <v>1875</v>
      </c>
      <c r="AF3344" s="947" t="s">
        <v>1875</v>
      </c>
      <c r="AG3344" s="947">
        <v>15.5</v>
      </c>
      <c r="AH3344" s="947" t="s">
        <v>1875</v>
      </c>
      <c r="AI3344" s="947" t="s">
        <v>1891</v>
      </c>
      <c r="AJ3344" s="947" t="s">
        <v>1875</v>
      </c>
      <c r="AK3344" s="947" t="s">
        <v>1881</v>
      </c>
      <c r="AL3344" s="947" t="s">
        <v>1906</v>
      </c>
      <c r="AM3344" s="947" t="s">
        <v>1875</v>
      </c>
      <c r="AN3344" s="947" t="s">
        <v>1669</v>
      </c>
      <c r="AO3344" s="947">
        <v>11.5</v>
      </c>
    </row>
    <row r="3345" spans="1:41" ht="15" customHeight="1">
      <c r="A3345" s="175"/>
      <c r="B3345" s="260" t="s">
        <v>391</v>
      </c>
      <c r="C3345" s="947" t="s">
        <v>76</v>
      </c>
      <c r="D3345" s="947" t="s">
        <v>76</v>
      </c>
      <c r="E3345" s="947" t="s">
        <v>76</v>
      </c>
      <c r="F3345" s="947" t="s">
        <v>76</v>
      </c>
      <c r="G3345" s="947" t="s">
        <v>1861</v>
      </c>
      <c r="H3345" s="947" t="s">
        <v>76</v>
      </c>
      <c r="I3345" s="947" t="s">
        <v>76</v>
      </c>
      <c r="J3345" s="947" t="s">
        <v>76</v>
      </c>
      <c r="K3345" s="947" t="s">
        <v>76</v>
      </c>
      <c r="L3345" s="947" t="s">
        <v>76</v>
      </c>
      <c r="M3345" s="947" t="s">
        <v>76</v>
      </c>
      <c r="N3345" s="947" t="s">
        <v>76</v>
      </c>
      <c r="O3345" s="947" t="s">
        <v>76</v>
      </c>
      <c r="P3345" s="949" t="s">
        <v>76</v>
      </c>
      <c r="Q3345" s="949" t="s">
        <v>76</v>
      </c>
      <c r="R3345" s="698"/>
      <c r="S3345" s="698" t="s">
        <v>76</v>
      </c>
      <c r="T3345" s="698" t="s">
        <v>76</v>
      </c>
      <c r="U3345" s="698" t="s">
        <v>1875</v>
      </c>
      <c r="V3345" s="698" t="s">
        <v>76</v>
      </c>
      <c r="W3345" s="698" t="s">
        <v>76</v>
      </c>
      <c r="X3345" s="698" t="s">
        <v>76</v>
      </c>
      <c r="Y3345" s="698" t="s">
        <v>76</v>
      </c>
      <c r="Z3345" s="947" t="s">
        <v>76</v>
      </c>
      <c r="AA3345" s="947" t="s">
        <v>76</v>
      </c>
      <c r="AB3345" s="947" t="s">
        <v>76</v>
      </c>
      <c r="AC3345" s="947" t="s">
        <v>1847</v>
      </c>
      <c r="AD3345" s="947" t="s">
        <v>76</v>
      </c>
      <c r="AE3345" s="947" t="s">
        <v>76</v>
      </c>
      <c r="AF3345" s="947" t="s">
        <v>76</v>
      </c>
      <c r="AG3345" s="947"/>
      <c r="AH3345" s="947" t="s">
        <v>76</v>
      </c>
      <c r="AI3345" s="947" t="s">
        <v>1875</v>
      </c>
      <c r="AJ3345" s="947" t="s">
        <v>76</v>
      </c>
      <c r="AK3345" s="949" t="s">
        <v>76</v>
      </c>
      <c r="AL3345" s="947" t="s">
        <v>76</v>
      </c>
      <c r="AM3345" s="947"/>
      <c r="AN3345" s="947" t="s">
        <v>76</v>
      </c>
      <c r="AO3345" s="947">
        <v>14</v>
      </c>
    </row>
    <row r="3346" spans="1:41" ht="15" customHeight="1">
      <c r="A3346" s="2572" t="s">
        <v>47</v>
      </c>
      <c r="B3346" s="2572"/>
      <c r="C3346" s="947"/>
      <c r="D3346" s="947"/>
      <c r="E3346" s="947"/>
      <c r="F3346" s="947"/>
      <c r="G3346" s="947"/>
      <c r="H3346" s="947"/>
      <c r="I3346" s="947"/>
      <c r="J3346" s="947"/>
      <c r="K3346" s="947"/>
      <c r="L3346" s="947"/>
      <c r="M3346" s="947"/>
      <c r="N3346" s="947"/>
      <c r="O3346" s="947"/>
      <c r="P3346" s="949"/>
      <c r="Q3346" s="949"/>
      <c r="R3346" s="698" t="s">
        <v>1285</v>
      </c>
      <c r="S3346" s="698"/>
      <c r="T3346" s="698"/>
      <c r="U3346" s="698"/>
      <c r="V3346" s="698"/>
      <c r="W3346" s="698"/>
      <c r="X3346" s="698"/>
      <c r="Y3346" s="698"/>
      <c r="Z3346" s="947"/>
      <c r="AA3346" s="947"/>
      <c r="AB3346" s="947"/>
      <c r="AC3346" s="947"/>
      <c r="AD3346" s="947"/>
      <c r="AE3346" s="947"/>
      <c r="AF3346" s="947"/>
      <c r="AG3346" s="947"/>
      <c r="AH3346" s="947"/>
      <c r="AI3346" s="947"/>
      <c r="AJ3346" s="947"/>
      <c r="AK3346" s="949"/>
      <c r="AL3346" s="947"/>
      <c r="AM3346" s="947"/>
      <c r="AN3346" s="947"/>
      <c r="AO3346" s="947"/>
    </row>
    <row r="3347" spans="1:41" ht="15" customHeight="1">
      <c r="A3347" s="175"/>
      <c r="B3347" s="260" t="s">
        <v>390</v>
      </c>
      <c r="C3347" s="947">
        <v>15</v>
      </c>
      <c r="D3347" s="698">
        <v>15.502000000000001</v>
      </c>
      <c r="E3347" s="698" t="s">
        <v>1863</v>
      </c>
      <c r="F3347" s="947">
        <v>15</v>
      </c>
      <c r="G3347" s="698" t="s">
        <v>76</v>
      </c>
      <c r="H3347" s="947">
        <v>15</v>
      </c>
      <c r="I3347" s="947">
        <v>15</v>
      </c>
      <c r="J3347" s="947" t="s">
        <v>1538</v>
      </c>
      <c r="K3347" s="947" t="s">
        <v>1870</v>
      </c>
      <c r="L3347" s="947" t="s">
        <v>1882</v>
      </c>
      <c r="M3347" s="947" t="s">
        <v>1876</v>
      </c>
      <c r="N3347" s="947">
        <v>17</v>
      </c>
      <c r="O3347" s="947">
        <v>15.5</v>
      </c>
      <c r="P3347" s="947" t="s">
        <v>1878</v>
      </c>
      <c r="Q3347" s="959" t="s">
        <v>1875</v>
      </c>
      <c r="R3347" s="698" t="s">
        <v>1867</v>
      </c>
      <c r="S3347" s="698">
        <v>15.5</v>
      </c>
      <c r="T3347" s="698" t="s">
        <v>1648</v>
      </c>
      <c r="U3347" s="698" t="s">
        <v>1842</v>
      </c>
      <c r="V3347" s="698" t="s">
        <v>1872</v>
      </c>
      <c r="W3347" s="698" t="s">
        <v>1871</v>
      </c>
      <c r="X3347" s="698" t="s">
        <v>1868</v>
      </c>
      <c r="Y3347" s="698" t="s">
        <v>1876</v>
      </c>
      <c r="Z3347" s="947" t="s">
        <v>1876</v>
      </c>
      <c r="AA3347" s="947" t="s">
        <v>1862</v>
      </c>
      <c r="AB3347" s="947" t="s">
        <v>1875</v>
      </c>
      <c r="AC3347" s="947" t="s">
        <v>1873</v>
      </c>
      <c r="AD3347" s="947">
        <v>16.5</v>
      </c>
      <c r="AE3347" s="947" t="s">
        <v>1875</v>
      </c>
      <c r="AF3347" s="947" t="s">
        <v>1875</v>
      </c>
      <c r="AG3347" s="947" t="s">
        <v>1872</v>
      </c>
      <c r="AH3347" s="947" t="s">
        <v>1882</v>
      </c>
      <c r="AI3347" s="947" t="s">
        <v>3474</v>
      </c>
      <c r="AJ3347" s="947" t="s">
        <v>1876</v>
      </c>
      <c r="AK3347" s="947" t="s">
        <v>1667</v>
      </c>
      <c r="AL3347" s="947" t="s">
        <v>1909</v>
      </c>
      <c r="AM3347" s="947" t="s">
        <v>76</v>
      </c>
      <c r="AN3347" s="947" t="s">
        <v>1550</v>
      </c>
      <c r="AO3347" s="947">
        <v>13</v>
      </c>
    </row>
    <row r="3348" spans="1:41" ht="15" customHeight="1">
      <c r="A3348" s="175"/>
      <c r="B3348" s="260" t="s">
        <v>391</v>
      </c>
      <c r="C3348" s="947" t="s">
        <v>76</v>
      </c>
      <c r="D3348" s="947" t="s">
        <v>76</v>
      </c>
      <c r="E3348" s="947" t="s">
        <v>76</v>
      </c>
      <c r="F3348" s="956" t="s">
        <v>76</v>
      </c>
      <c r="G3348" s="947">
        <v>15</v>
      </c>
      <c r="H3348" s="947" t="s">
        <v>76</v>
      </c>
      <c r="I3348" s="947" t="s">
        <v>76</v>
      </c>
      <c r="J3348" s="947" t="s">
        <v>76</v>
      </c>
      <c r="K3348" s="956" t="s">
        <v>76</v>
      </c>
      <c r="L3348" s="947" t="s">
        <v>76</v>
      </c>
      <c r="M3348" s="947" t="s">
        <v>76</v>
      </c>
      <c r="N3348" s="947" t="s">
        <v>76</v>
      </c>
      <c r="O3348" s="947" t="s">
        <v>76</v>
      </c>
      <c r="P3348" s="949" t="s">
        <v>76</v>
      </c>
      <c r="Q3348" s="949" t="s">
        <v>76</v>
      </c>
      <c r="R3348" s="698" t="s">
        <v>76</v>
      </c>
      <c r="S3348" s="698" t="s">
        <v>76</v>
      </c>
      <c r="T3348" s="698" t="s">
        <v>76</v>
      </c>
      <c r="U3348" s="698" t="s">
        <v>76</v>
      </c>
      <c r="V3348" s="698" t="s">
        <v>76</v>
      </c>
      <c r="W3348" s="698" t="s">
        <v>76</v>
      </c>
      <c r="X3348" s="698" t="s">
        <v>76</v>
      </c>
      <c r="Y3348" s="698" t="s">
        <v>76</v>
      </c>
      <c r="Z3348" s="947" t="s">
        <v>76</v>
      </c>
      <c r="AA3348" s="947" t="s">
        <v>76</v>
      </c>
      <c r="AB3348" s="947" t="s">
        <v>76</v>
      </c>
      <c r="AC3348" s="947" t="s">
        <v>3487</v>
      </c>
      <c r="AD3348" s="947" t="s">
        <v>76</v>
      </c>
      <c r="AE3348" s="947" t="s">
        <v>76</v>
      </c>
      <c r="AF3348" s="947" t="s">
        <v>76</v>
      </c>
      <c r="AG3348" s="947" t="s">
        <v>76</v>
      </c>
      <c r="AH3348" s="947" t="s">
        <v>76</v>
      </c>
      <c r="AI3348" s="947" t="s">
        <v>76</v>
      </c>
      <c r="AJ3348" s="947" t="s">
        <v>76</v>
      </c>
      <c r="AK3348" s="949" t="s">
        <v>76</v>
      </c>
      <c r="AL3348" s="947" t="s">
        <v>76</v>
      </c>
      <c r="AM3348" s="947" t="s">
        <v>76</v>
      </c>
      <c r="AN3348" s="947" t="s">
        <v>76</v>
      </c>
      <c r="AO3348" s="947">
        <v>16</v>
      </c>
    </row>
    <row r="3349" spans="1:41" ht="15" customHeight="1">
      <c r="A3349" s="2572" t="s">
        <v>407</v>
      </c>
      <c r="B3349" s="2572"/>
      <c r="C3349" s="947"/>
      <c r="D3349" s="947"/>
      <c r="E3349" s="947"/>
      <c r="F3349" s="947"/>
      <c r="G3349" s="947"/>
      <c r="H3349" s="947"/>
      <c r="I3349" s="947"/>
      <c r="J3349" s="947"/>
      <c r="K3349" s="947"/>
      <c r="L3349" s="947"/>
      <c r="M3349" s="947"/>
      <c r="N3349" s="947"/>
      <c r="O3349" s="947"/>
      <c r="P3349" s="949"/>
      <c r="Q3349" s="949"/>
      <c r="R3349" s="698"/>
      <c r="S3349" s="698"/>
      <c r="T3349" s="698"/>
      <c r="U3349" s="698"/>
      <c r="V3349" s="698"/>
      <c r="W3349" s="698"/>
      <c r="X3349" s="698"/>
      <c r="Y3349" s="698"/>
      <c r="Z3349" s="949"/>
      <c r="AA3349" s="949"/>
      <c r="AB3349" s="947"/>
      <c r="AC3349" s="280"/>
      <c r="AD3349" s="947"/>
      <c r="AE3349" s="947"/>
      <c r="AF3349" s="947"/>
      <c r="AG3349" s="947"/>
      <c r="AH3349" s="947"/>
      <c r="AI3349" s="947"/>
      <c r="AJ3349" s="947"/>
      <c r="AK3349" s="949"/>
      <c r="AL3349" s="947"/>
      <c r="AM3349" s="947"/>
      <c r="AN3349" s="947"/>
      <c r="AO3349" s="947"/>
    </row>
    <row r="3350" spans="1:41" ht="15" customHeight="1">
      <c r="A3350" s="960" t="s">
        <v>856</v>
      </c>
      <c r="B3350" s="961" t="s">
        <v>1258</v>
      </c>
      <c r="C3350" s="698"/>
      <c r="D3350" s="698"/>
      <c r="E3350" s="698"/>
      <c r="F3350" s="698"/>
      <c r="G3350" s="698"/>
      <c r="H3350" s="698"/>
      <c r="I3350" s="698"/>
      <c r="J3350" s="698"/>
      <c r="K3350" s="957"/>
      <c r="L3350" s="698"/>
      <c r="M3350" s="698"/>
      <c r="N3350" s="698"/>
      <c r="O3350" s="698"/>
      <c r="P3350" s="948"/>
      <c r="Q3350" s="948"/>
      <c r="R3350" s="698"/>
      <c r="S3350" s="698"/>
      <c r="T3350" s="698"/>
      <c r="U3350" s="698"/>
      <c r="V3350" s="698"/>
      <c r="W3350" s="698"/>
      <c r="X3350" s="698"/>
      <c r="Y3350" s="698"/>
      <c r="Z3350" s="948"/>
      <c r="AA3350" s="948"/>
      <c r="AB3350" s="698"/>
      <c r="AC3350" s="698"/>
      <c r="AD3350" s="698"/>
      <c r="AE3350" s="698"/>
      <c r="AF3350" s="698"/>
      <c r="AG3350" s="698"/>
      <c r="AH3350" s="698"/>
      <c r="AI3350" s="698"/>
      <c r="AJ3350" s="698"/>
      <c r="AK3350" s="948"/>
      <c r="AL3350" s="698"/>
      <c r="AM3350" s="698"/>
      <c r="AN3350" s="698"/>
      <c r="AO3350" s="698"/>
    </row>
    <row r="3351" spans="1:41" ht="15" customHeight="1">
      <c r="A3351" s="960"/>
      <c r="B3351" s="260" t="s">
        <v>401</v>
      </c>
      <c r="C3351" s="698" t="s">
        <v>1840</v>
      </c>
      <c r="D3351" s="947" t="s">
        <v>76</v>
      </c>
      <c r="E3351" s="698">
        <v>15.5</v>
      </c>
      <c r="F3351" s="947">
        <v>16</v>
      </c>
      <c r="G3351" s="947" t="s">
        <v>76</v>
      </c>
      <c r="H3351" s="947">
        <v>15.5</v>
      </c>
      <c r="I3351" s="947">
        <v>16</v>
      </c>
      <c r="J3351" s="947" t="s">
        <v>1668</v>
      </c>
      <c r="K3351" s="947" t="s">
        <v>1842</v>
      </c>
      <c r="L3351" s="947" t="s">
        <v>1842</v>
      </c>
      <c r="M3351" s="947" t="s">
        <v>1875</v>
      </c>
      <c r="N3351" s="947">
        <v>15.5</v>
      </c>
      <c r="O3351" s="947">
        <v>15.5</v>
      </c>
      <c r="P3351" s="947" t="s">
        <v>1878</v>
      </c>
      <c r="Q3351" s="958" t="s">
        <v>1875</v>
      </c>
      <c r="R3351" s="698" t="s">
        <v>1876</v>
      </c>
      <c r="S3351" s="698">
        <v>15.5</v>
      </c>
      <c r="T3351" s="698">
        <v>15.5</v>
      </c>
      <c r="U3351" s="698" t="s">
        <v>1875</v>
      </c>
      <c r="V3351" s="698" t="s">
        <v>1876</v>
      </c>
      <c r="W3351" s="698" t="s">
        <v>1882</v>
      </c>
      <c r="X3351" s="698">
        <v>15.5</v>
      </c>
      <c r="Y3351" s="698" t="s">
        <v>1876</v>
      </c>
      <c r="Z3351" s="947" t="s">
        <v>1875</v>
      </c>
      <c r="AA3351" s="962" t="s">
        <v>1668</v>
      </c>
      <c r="AB3351" s="947" t="s">
        <v>1875</v>
      </c>
      <c r="AC3351" s="947" t="s">
        <v>1549</v>
      </c>
      <c r="AD3351" s="947">
        <v>15.5</v>
      </c>
      <c r="AE3351" s="947" t="s">
        <v>1875</v>
      </c>
      <c r="AF3351" s="947" t="s">
        <v>1875</v>
      </c>
      <c r="AG3351" s="947">
        <v>15.5</v>
      </c>
      <c r="AH3351" s="947" t="s">
        <v>1875</v>
      </c>
      <c r="AI3351" s="947" t="s">
        <v>1891</v>
      </c>
      <c r="AJ3351" s="947" t="s">
        <v>1875</v>
      </c>
      <c r="AK3351" s="947" t="s">
        <v>1906</v>
      </c>
      <c r="AL3351" s="947" t="s">
        <v>1841</v>
      </c>
      <c r="AM3351" s="947" t="s">
        <v>1875</v>
      </c>
      <c r="AN3351" s="947" t="s">
        <v>1846</v>
      </c>
      <c r="AO3351" s="947">
        <v>11.5</v>
      </c>
    </row>
    <row r="3352" spans="1:41" ht="15" customHeight="1">
      <c r="A3352" s="960"/>
      <c r="B3352" s="260" t="s">
        <v>402</v>
      </c>
      <c r="C3352" s="947" t="s">
        <v>76</v>
      </c>
      <c r="D3352" s="947">
        <v>16</v>
      </c>
      <c r="E3352" s="947" t="s">
        <v>76</v>
      </c>
      <c r="F3352" s="947" t="s">
        <v>76</v>
      </c>
      <c r="G3352" s="947">
        <v>15.5</v>
      </c>
      <c r="H3352" s="947" t="s">
        <v>76</v>
      </c>
      <c r="I3352" s="947" t="s">
        <v>76</v>
      </c>
      <c r="J3352" s="947" t="s">
        <v>76</v>
      </c>
      <c r="K3352" s="947" t="s">
        <v>76</v>
      </c>
      <c r="L3352" s="947"/>
      <c r="M3352" s="947" t="s">
        <v>76</v>
      </c>
      <c r="N3352" s="947" t="s">
        <v>76</v>
      </c>
      <c r="O3352" s="947" t="s">
        <v>76</v>
      </c>
      <c r="P3352" s="949" t="s">
        <v>76</v>
      </c>
      <c r="Q3352" s="949" t="s">
        <v>76</v>
      </c>
      <c r="R3352" s="698" t="s">
        <v>76</v>
      </c>
      <c r="S3352" s="698" t="s">
        <v>76</v>
      </c>
      <c r="T3352" s="698" t="s">
        <v>76</v>
      </c>
      <c r="U3352" s="698" t="s">
        <v>1875</v>
      </c>
      <c r="V3352" s="698" t="s">
        <v>76</v>
      </c>
      <c r="W3352" s="698" t="s">
        <v>76</v>
      </c>
      <c r="X3352" s="698" t="s">
        <v>1538</v>
      </c>
      <c r="Y3352" s="698" t="s">
        <v>76</v>
      </c>
      <c r="Z3352" s="947" t="s">
        <v>76</v>
      </c>
      <c r="AA3352" s="947" t="s">
        <v>76</v>
      </c>
      <c r="AB3352" s="949" t="s">
        <v>76</v>
      </c>
      <c r="AC3352" s="947" t="s">
        <v>1847</v>
      </c>
      <c r="AD3352" s="947" t="s">
        <v>76</v>
      </c>
      <c r="AE3352" s="947" t="s">
        <v>76</v>
      </c>
      <c r="AF3352" s="947" t="s">
        <v>76</v>
      </c>
      <c r="AG3352" s="947" t="s">
        <v>76</v>
      </c>
      <c r="AH3352" s="947" t="s">
        <v>76</v>
      </c>
      <c r="AI3352" s="947" t="s">
        <v>1875</v>
      </c>
      <c r="AJ3352" s="947" t="s">
        <v>76</v>
      </c>
      <c r="AK3352" s="949" t="s">
        <v>76</v>
      </c>
      <c r="AL3352" s="947" t="s">
        <v>76</v>
      </c>
      <c r="AM3352" s="947" t="s">
        <v>1875</v>
      </c>
      <c r="AN3352" s="947" t="s">
        <v>76</v>
      </c>
      <c r="AO3352" s="947">
        <v>14</v>
      </c>
    </row>
    <row r="3353" spans="1:41" ht="15" customHeight="1">
      <c r="A3353" s="960" t="s">
        <v>1085</v>
      </c>
      <c r="B3353" s="862" t="s">
        <v>1259</v>
      </c>
      <c r="C3353" s="947"/>
      <c r="D3353" s="947"/>
      <c r="E3353" s="947"/>
      <c r="F3353" s="947"/>
      <c r="G3353" s="947"/>
      <c r="H3353" s="947"/>
      <c r="I3353" s="947"/>
      <c r="J3353" s="947"/>
      <c r="K3353" s="947"/>
      <c r="L3353" s="947"/>
      <c r="M3353" s="947"/>
      <c r="N3353" s="947"/>
      <c r="O3353" s="947"/>
      <c r="P3353" s="949"/>
      <c r="Q3353" s="949"/>
      <c r="R3353" s="698"/>
      <c r="S3353" s="698"/>
      <c r="T3353" s="698"/>
      <c r="U3353" s="698"/>
      <c r="V3353" s="698"/>
      <c r="W3353" s="698"/>
      <c r="X3353" s="698"/>
      <c r="Y3353" s="698"/>
      <c r="Z3353" s="947"/>
      <c r="AA3353" s="947"/>
      <c r="AB3353" s="949"/>
      <c r="AC3353" s="947"/>
      <c r="AD3353" s="947"/>
      <c r="AE3353" s="947"/>
      <c r="AF3353" s="947"/>
      <c r="AG3353" s="947"/>
      <c r="AH3353" s="947"/>
      <c r="AI3353" s="947"/>
      <c r="AJ3353" s="947"/>
      <c r="AK3353" s="949"/>
      <c r="AL3353" s="947"/>
      <c r="AM3353" s="947"/>
      <c r="AN3353" s="947"/>
      <c r="AO3353" s="947"/>
    </row>
    <row r="3354" spans="1:41" ht="15" customHeight="1">
      <c r="A3354" s="175"/>
      <c r="B3354" s="260" t="s">
        <v>401</v>
      </c>
      <c r="C3354" s="698" t="s">
        <v>1840</v>
      </c>
      <c r="D3354" s="947" t="s">
        <v>76</v>
      </c>
      <c r="E3354" s="947">
        <v>15.5</v>
      </c>
      <c r="F3354" s="947">
        <v>16</v>
      </c>
      <c r="G3354" s="947" t="s">
        <v>76</v>
      </c>
      <c r="H3354" s="947">
        <v>15.5</v>
      </c>
      <c r="I3354" s="947" t="s">
        <v>76</v>
      </c>
      <c r="J3354" s="947" t="s">
        <v>1665</v>
      </c>
      <c r="K3354" s="947" t="s">
        <v>1871</v>
      </c>
      <c r="L3354" s="947" t="s">
        <v>1872</v>
      </c>
      <c r="M3354" s="947" t="s">
        <v>1876</v>
      </c>
      <c r="N3354" s="947">
        <v>15.5</v>
      </c>
      <c r="O3354" s="947">
        <v>15.5</v>
      </c>
      <c r="P3354" s="947" t="s">
        <v>1878</v>
      </c>
      <c r="Q3354" s="958" t="s">
        <v>1875</v>
      </c>
      <c r="R3354" s="698" t="s">
        <v>1867</v>
      </c>
      <c r="S3354" s="698" t="s">
        <v>1876</v>
      </c>
      <c r="T3354" s="698" t="s">
        <v>1648</v>
      </c>
      <c r="U3354" s="698" t="s">
        <v>76</v>
      </c>
      <c r="V3354" s="698" t="s">
        <v>1872</v>
      </c>
      <c r="W3354" s="698" t="s">
        <v>1871</v>
      </c>
      <c r="X3354" s="698" t="s">
        <v>76</v>
      </c>
      <c r="Y3354" s="698" t="s">
        <v>1876</v>
      </c>
      <c r="Z3354" s="947" t="s">
        <v>1876</v>
      </c>
      <c r="AA3354" s="947">
        <v>18</v>
      </c>
      <c r="AB3354" s="947" t="s">
        <v>1875</v>
      </c>
      <c r="AC3354" s="947" t="s">
        <v>1873</v>
      </c>
      <c r="AD3354" s="947">
        <v>15.5</v>
      </c>
      <c r="AE3354" s="947" t="s">
        <v>1875</v>
      </c>
      <c r="AF3354" s="947" t="s">
        <v>1875</v>
      </c>
      <c r="AG3354" s="947" t="s">
        <v>1871</v>
      </c>
      <c r="AH3354" s="947" t="s">
        <v>1882</v>
      </c>
      <c r="AI3354" s="947" t="s">
        <v>3474</v>
      </c>
      <c r="AJ3354" s="947" t="s">
        <v>1875</v>
      </c>
      <c r="AK3354" s="947" t="s">
        <v>1907</v>
      </c>
      <c r="AL3354" s="947" t="s">
        <v>1909</v>
      </c>
      <c r="AM3354" s="947" t="s">
        <v>76</v>
      </c>
      <c r="AN3354" s="947" t="s">
        <v>1550</v>
      </c>
      <c r="AO3354" s="947">
        <v>13</v>
      </c>
    </row>
    <row r="3355" spans="1:41" ht="15" customHeight="1">
      <c r="A3355" s="175"/>
      <c r="B3355" s="260" t="s">
        <v>402</v>
      </c>
      <c r="C3355" s="947" t="s">
        <v>76</v>
      </c>
      <c r="D3355" s="947">
        <v>16</v>
      </c>
      <c r="E3355" s="947" t="s">
        <v>76</v>
      </c>
      <c r="F3355" s="947" t="s">
        <v>76</v>
      </c>
      <c r="G3355" s="947">
        <v>15.5</v>
      </c>
      <c r="H3355" s="947" t="s">
        <v>76</v>
      </c>
      <c r="I3355" s="947" t="s">
        <v>76</v>
      </c>
      <c r="J3355" s="947" t="s">
        <v>76</v>
      </c>
      <c r="K3355" s="947" t="s">
        <v>76</v>
      </c>
      <c r="L3355" s="947" t="s">
        <v>76</v>
      </c>
      <c r="M3355" s="947" t="s">
        <v>76</v>
      </c>
      <c r="N3355" s="947" t="s">
        <v>76</v>
      </c>
      <c r="O3355" s="947" t="s">
        <v>76</v>
      </c>
      <c r="P3355" s="947" t="s">
        <v>76</v>
      </c>
      <c r="Q3355" s="947" t="s">
        <v>76</v>
      </c>
      <c r="R3355" s="698" t="s">
        <v>76</v>
      </c>
      <c r="S3355" s="698" t="s">
        <v>76</v>
      </c>
      <c r="T3355" s="698" t="s">
        <v>76</v>
      </c>
      <c r="U3355" s="698" t="s">
        <v>76</v>
      </c>
      <c r="V3355" s="698" t="s">
        <v>76</v>
      </c>
      <c r="W3355" s="698" t="s">
        <v>76</v>
      </c>
      <c r="X3355" s="698" t="s">
        <v>76</v>
      </c>
      <c r="Y3355" s="698" t="s">
        <v>76</v>
      </c>
      <c r="Z3355" s="947" t="s">
        <v>76</v>
      </c>
      <c r="AA3355" s="947" t="s">
        <v>76</v>
      </c>
      <c r="AB3355" s="947" t="s">
        <v>76</v>
      </c>
      <c r="AC3355" s="947" t="s">
        <v>3487</v>
      </c>
      <c r="AD3355" s="947" t="s">
        <v>76</v>
      </c>
      <c r="AE3355" s="947" t="s">
        <v>76</v>
      </c>
      <c r="AF3355" s="947" t="s">
        <v>76</v>
      </c>
      <c r="AG3355" s="947" t="s">
        <v>76</v>
      </c>
      <c r="AH3355" s="947" t="s">
        <v>76</v>
      </c>
      <c r="AI3355" s="947" t="s">
        <v>76</v>
      </c>
      <c r="AJ3355" s="947" t="s">
        <v>76</v>
      </c>
      <c r="AK3355" s="947" t="s">
        <v>76</v>
      </c>
      <c r="AL3355" s="947" t="s">
        <v>76</v>
      </c>
      <c r="AM3355" s="947" t="s">
        <v>76</v>
      </c>
      <c r="AN3355" s="947" t="s">
        <v>76</v>
      </c>
      <c r="AO3355" s="947">
        <v>16</v>
      </c>
    </row>
    <row r="3356" spans="1:41" ht="15" customHeight="1">
      <c r="A3356" s="2572" t="s">
        <v>211</v>
      </c>
      <c r="B3356" s="2572"/>
      <c r="C3356" s="947">
        <v>7</v>
      </c>
      <c r="D3356" s="947">
        <v>7</v>
      </c>
      <c r="E3356" s="947">
        <v>7</v>
      </c>
      <c r="F3356" s="947">
        <v>7</v>
      </c>
      <c r="G3356" s="947">
        <v>7</v>
      </c>
      <c r="H3356" s="947">
        <v>7</v>
      </c>
      <c r="I3356" s="947">
        <v>7</v>
      </c>
      <c r="J3356" s="947">
        <v>7</v>
      </c>
      <c r="K3356" s="947">
        <v>7</v>
      </c>
      <c r="L3356" s="947">
        <v>7</v>
      </c>
      <c r="M3356" s="947">
        <v>7</v>
      </c>
      <c r="N3356" s="947">
        <v>7</v>
      </c>
      <c r="O3356" s="947">
        <v>7</v>
      </c>
      <c r="P3356" s="947">
        <v>7</v>
      </c>
      <c r="Q3356" s="947">
        <v>7</v>
      </c>
      <c r="R3356" s="698">
        <v>7</v>
      </c>
      <c r="S3356" s="698">
        <v>7</v>
      </c>
      <c r="T3356" s="698">
        <v>7</v>
      </c>
      <c r="U3356" s="698">
        <v>7</v>
      </c>
      <c r="V3356" s="698">
        <v>7</v>
      </c>
      <c r="W3356" s="698">
        <v>7</v>
      </c>
      <c r="X3356" s="698">
        <v>7</v>
      </c>
      <c r="Y3356" s="698">
        <v>7</v>
      </c>
      <c r="Z3356" s="947">
        <v>7</v>
      </c>
      <c r="AA3356" s="947">
        <v>7</v>
      </c>
      <c r="AB3356" s="947">
        <v>7</v>
      </c>
      <c r="AC3356" s="947">
        <v>7</v>
      </c>
      <c r="AD3356" s="947">
        <v>7</v>
      </c>
      <c r="AE3356" s="947">
        <v>7</v>
      </c>
      <c r="AF3356" s="947">
        <v>7</v>
      </c>
      <c r="AG3356" s="947">
        <v>7</v>
      </c>
      <c r="AH3356" s="947">
        <v>7</v>
      </c>
      <c r="AI3356" s="947">
        <v>7</v>
      </c>
      <c r="AJ3356" s="947">
        <v>7</v>
      </c>
      <c r="AK3356" s="947">
        <v>7</v>
      </c>
      <c r="AL3356" s="947">
        <v>7</v>
      </c>
      <c r="AM3356" s="947" t="s">
        <v>76</v>
      </c>
      <c r="AN3356" s="947">
        <v>7</v>
      </c>
      <c r="AO3356" s="947" t="s">
        <v>76</v>
      </c>
    </row>
    <row r="3357" spans="1:41" ht="15" customHeight="1">
      <c r="A3357" s="2572" t="s">
        <v>408</v>
      </c>
      <c r="B3357" s="2572"/>
      <c r="C3357" s="947"/>
      <c r="D3357" s="947"/>
      <c r="E3357" s="947"/>
      <c r="F3357" s="947"/>
      <c r="G3357" s="947"/>
      <c r="H3357" s="947"/>
      <c r="I3357" s="947"/>
      <c r="J3357" s="947"/>
      <c r="K3357" s="947"/>
      <c r="L3357" s="947"/>
      <c r="M3357" s="947"/>
      <c r="N3357" s="947"/>
      <c r="O3357" s="947"/>
      <c r="P3357" s="949"/>
      <c r="Q3357" s="949"/>
      <c r="R3357" s="698"/>
      <c r="S3357" s="698"/>
      <c r="T3357" s="698"/>
      <c r="U3357" s="698"/>
      <c r="V3357" s="698"/>
      <c r="W3357" s="948"/>
      <c r="X3357" s="948"/>
      <c r="Y3357" s="698"/>
      <c r="Z3357" s="949"/>
      <c r="AA3357" s="949"/>
      <c r="AB3357" s="949"/>
      <c r="AC3357" s="949"/>
      <c r="AD3357" s="947"/>
      <c r="AE3357" s="947"/>
      <c r="AF3357" s="947"/>
      <c r="AG3357" s="947"/>
      <c r="AH3357" s="947"/>
      <c r="AI3357" s="947"/>
      <c r="AJ3357" s="947"/>
      <c r="AK3357" s="949"/>
      <c r="AL3357" s="947"/>
      <c r="AM3357" s="947"/>
      <c r="AN3357" s="947"/>
      <c r="AO3357" s="947"/>
    </row>
    <row r="3358" spans="1:41" ht="15" customHeight="1">
      <c r="A3358" s="175"/>
      <c r="B3358" s="260" t="s">
        <v>390</v>
      </c>
      <c r="C3358" s="947" t="s">
        <v>1840</v>
      </c>
      <c r="D3358" s="947">
        <v>16</v>
      </c>
      <c r="E3358" s="698">
        <v>15.5</v>
      </c>
      <c r="F3358" s="947">
        <v>16</v>
      </c>
      <c r="G3358" s="947">
        <v>15</v>
      </c>
      <c r="H3358" s="947">
        <v>15.5</v>
      </c>
      <c r="I3358" s="947">
        <v>16</v>
      </c>
      <c r="J3358" s="947" t="s">
        <v>1668</v>
      </c>
      <c r="K3358" s="947" t="s">
        <v>1872</v>
      </c>
      <c r="L3358" s="947" t="s">
        <v>2529</v>
      </c>
      <c r="M3358" s="947" t="s">
        <v>1876</v>
      </c>
      <c r="N3358" s="947">
        <v>17.5</v>
      </c>
      <c r="O3358" s="947">
        <v>18</v>
      </c>
      <c r="P3358" s="947" t="s">
        <v>1878</v>
      </c>
      <c r="Q3358" s="958" t="s">
        <v>1882</v>
      </c>
      <c r="R3358" s="698" t="s">
        <v>1876</v>
      </c>
      <c r="S3358" s="698" t="s">
        <v>1867</v>
      </c>
      <c r="T3358" s="698" t="s">
        <v>1842</v>
      </c>
      <c r="U3358" s="698" t="s">
        <v>1876</v>
      </c>
      <c r="V3358" s="698" t="s">
        <v>1871</v>
      </c>
      <c r="W3358" s="698" t="s">
        <v>1867</v>
      </c>
      <c r="X3358" s="698" t="s">
        <v>1538</v>
      </c>
      <c r="Y3358" s="698" t="s">
        <v>1876</v>
      </c>
      <c r="Z3358" s="947" t="s">
        <v>1882</v>
      </c>
      <c r="AA3358" s="947" t="s">
        <v>1887</v>
      </c>
      <c r="AB3358" s="947" t="s">
        <v>1867</v>
      </c>
      <c r="AC3358" s="947" t="s">
        <v>1891</v>
      </c>
      <c r="AD3358" s="947">
        <v>15.5</v>
      </c>
      <c r="AE3358" s="947" t="s">
        <v>1867</v>
      </c>
      <c r="AF3358" s="947" t="s">
        <v>1876</v>
      </c>
      <c r="AG3358" s="947" t="s">
        <v>1873</v>
      </c>
      <c r="AH3358" s="947" t="s">
        <v>1847</v>
      </c>
      <c r="AI3358" s="947" t="s">
        <v>1891</v>
      </c>
      <c r="AJ3358" s="947" t="s">
        <v>1872</v>
      </c>
      <c r="AK3358" s="947" t="s">
        <v>1881</v>
      </c>
      <c r="AL3358" s="947">
        <v>18</v>
      </c>
      <c r="AM3358" s="947" t="s">
        <v>1875</v>
      </c>
      <c r="AN3358" s="947" t="s">
        <v>1846</v>
      </c>
      <c r="AO3358" s="947" t="s">
        <v>76</v>
      </c>
    </row>
    <row r="3359" spans="1:41" ht="15" customHeight="1">
      <c r="A3359" s="175"/>
      <c r="B3359" s="260" t="s">
        <v>391</v>
      </c>
      <c r="C3359" s="947" t="s">
        <v>76</v>
      </c>
      <c r="D3359" s="947" t="s">
        <v>76</v>
      </c>
      <c r="E3359" s="947" t="s">
        <v>76</v>
      </c>
      <c r="F3359" s="947" t="s">
        <v>76</v>
      </c>
      <c r="G3359" s="947" t="s">
        <v>76</v>
      </c>
      <c r="H3359" s="947" t="s">
        <v>76</v>
      </c>
      <c r="I3359" s="947" t="s">
        <v>76</v>
      </c>
      <c r="J3359" s="947" t="s">
        <v>76</v>
      </c>
      <c r="K3359" s="947" t="s">
        <v>1873</v>
      </c>
      <c r="L3359" s="947" t="s">
        <v>76</v>
      </c>
      <c r="M3359" s="947" t="s">
        <v>1842</v>
      </c>
      <c r="N3359" s="947" t="s">
        <v>76</v>
      </c>
      <c r="O3359" s="947" t="s">
        <v>76</v>
      </c>
      <c r="P3359" s="949" t="s">
        <v>76</v>
      </c>
      <c r="Q3359" s="949" t="s">
        <v>76</v>
      </c>
      <c r="R3359" s="698"/>
      <c r="S3359" s="698" t="s">
        <v>76</v>
      </c>
      <c r="T3359" s="698" t="s">
        <v>76</v>
      </c>
      <c r="U3359" s="698" t="s">
        <v>1842</v>
      </c>
      <c r="V3359" s="698" t="s">
        <v>76</v>
      </c>
      <c r="W3359" s="948" t="s">
        <v>76</v>
      </c>
      <c r="X3359" s="948" t="s">
        <v>76</v>
      </c>
      <c r="Y3359" s="948" t="s">
        <v>76</v>
      </c>
      <c r="Z3359" s="947" t="s">
        <v>76</v>
      </c>
      <c r="AA3359" s="947" t="s">
        <v>76</v>
      </c>
      <c r="AB3359" s="949" t="s">
        <v>76</v>
      </c>
      <c r="AC3359" s="947" t="s">
        <v>1876</v>
      </c>
      <c r="AD3359" s="947" t="s">
        <v>76</v>
      </c>
      <c r="AE3359" s="947" t="s">
        <v>76</v>
      </c>
      <c r="AF3359" s="947" t="s">
        <v>76</v>
      </c>
      <c r="AG3359" s="947" t="s">
        <v>76</v>
      </c>
      <c r="AH3359" s="947" t="s">
        <v>76</v>
      </c>
      <c r="AI3359" s="947" t="s">
        <v>1875</v>
      </c>
      <c r="AJ3359" s="947" t="s">
        <v>76</v>
      </c>
      <c r="AK3359" s="949" t="s">
        <v>76</v>
      </c>
      <c r="AL3359" s="947" t="s">
        <v>76</v>
      </c>
      <c r="AM3359" s="947" t="s">
        <v>1875</v>
      </c>
      <c r="AN3359" s="947" t="s">
        <v>76</v>
      </c>
      <c r="AO3359" s="947" t="s">
        <v>76</v>
      </c>
    </row>
    <row r="3360" spans="1:41" ht="15" customHeight="1">
      <c r="A3360" s="2572" t="s">
        <v>409</v>
      </c>
      <c r="B3360" s="2572"/>
      <c r="C3360" s="947"/>
      <c r="D3360" s="947"/>
      <c r="E3360" s="947"/>
      <c r="F3360" s="947"/>
      <c r="G3360" s="947"/>
      <c r="H3360" s="947"/>
      <c r="I3360" s="956"/>
      <c r="J3360" s="947"/>
      <c r="K3360" s="947"/>
      <c r="L3360" s="947"/>
      <c r="M3360" s="947"/>
      <c r="N3360" s="947"/>
      <c r="O3360" s="947"/>
      <c r="P3360" s="949"/>
      <c r="Q3360" s="949"/>
      <c r="R3360" s="698"/>
      <c r="S3360" s="698"/>
      <c r="T3360" s="698"/>
      <c r="U3360" s="698"/>
      <c r="V3360" s="698"/>
      <c r="W3360" s="948"/>
      <c r="X3360" s="948"/>
      <c r="Y3360" s="948"/>
      <c r="Z3360" s="947"/>
      <c r="AA3360" s="947"/>
      <c r="AB3360" s="949"/>
      <c r="AC3360" s="947"/>
      <c r="AD3360" s="947"/>
      <c r="AE3360" s="947"/>
      <c r="AF3360" s="947"/>
      <c r="AG3360" s="947"/>
      <c r="AH3360" s="947"/>
      <c r="AI3360" s="947"/>
      <c r="AJ3360" s="947"/>
      <c r="AK3360" s="949" t="s">
        <v>1285</v>
      </c>
      <c r="AL3360" s="947"/>
      <c r="AM3360" s="947"/>
      <c r="AN3360" s="947"/>
      <c r="AO3360" s="947"/>
    </row>
    <row r="3361" spans="1:41" ht="15" customHeight="1">
      <c r="A3361" s="175"/>
      <c r="B3361" s="260" t="s">
        <v>390</v>
      </c>
      <c r="C3361" s="947" t="s">
        <v>1665</v>
      </c>
      <c r="D3361" s="947">
        <v>16</v>
      </c>
      <c r="E3361" s="947">
        <v>15.5</v>
      </c>
      <c r="F3361" s="947" t="s">
        <v>1866</v>
      </c>
      <c r="G3361" s="947" t="s">
        <v>76</v>
      </c>
      <c r="H3361" s="947" t="s">
        <v>76</v>
      </c>
      <c r="I3361" s="947">
        <v>16</v>
      </c>
      <c r="J3361" s="947">
        <v>17</v>
      </c>
      <c r="K3361" s="947" t="s">
        <v>1872</v>
      </c>
      <c r="L3361" s="947" t="s">
        <v>1871</v>
      </c>
      <c r="M3361" s="947" t="s">
        <v>1842</v>
      </c>
      <c r="N3361" s="947">
        <v>18</v>
      </c>
      <c r="O3361" s="947">
        <v>18</v>
      </c>
      <c r="P3361" s="947">
        <v>18</v>
      </c>
      <c r="Q3361" s="958" t="s">
        <v>1614</v>
      </c>
      <c r="R3361" s="698" t="s">
        <v>1842</v>
      </c>
      <c r="S3361" s="698" t="s">
        <v>1876</v>
      </c>
      <c r="T3361" s="698" t="s">
        <v>1843</v>
      </c>
      <c r="U3361" s="698" t="s">
        <v>1867</v>
      </c>
      <c r="V3361" s="698" t="s">
        <v>1873</v>
      </c>
      <c r="W3361" s="698" t="s">
        <v>1867</v>
      </c>
      <c r="X3361" s="698">
        <v>16</v>
      </c>
      <c r="Y3361" s="698" t="s">
        <v>1882</v>
      </c>
      <c r="Z3361" s="947" t="s">
        <v>1882</v>
      </c>
      <c r="AA3361" s="947">
        <v>18</v>
      </c>
      <c r="AB3361" s="947" t="s">
        <v>1842</v>
      </c>
      <c r="AC3361" s="947" t="s">
        <v>1891</v>
      </c>
      <c r="AD3361" s="947">
        <v>16</v>
      </c>
      <c r="AE3361" s="947" t="s">
        <v>1879</v>
      </c>
      <c r="AF3361" s="947" t="s">
        <v>1876</v>
      </c>
      <c r="AG3361" s="947" t="s">
        <v>1867</v>
      </c>
      <c r="AH3361" s="947" t="s">
        <v>1875</v>
      </c>
      <c r="AI3361" s="947" t="s">
        <v>1867</v>
      </c>
      <c r="AJ3361" s="947" t="s">
        <v>1876</v>
      </c>
      <c r="AK3361" s="956" t="s">
        <v>76</v>
      </c>
      <c r="AL3361" s="947" t="s">
        <v>76</v>
      </c>
      <c r="AM3361" s="947" t="s">
        <v>76</v>
      </c>
      <c r="AN3361" s="947" t="s">
        <v>1749</v>
      </c>
      <c r="AO3361" s="947">
        <v>12</v>
      </c>
    </row>
    <row r="3362" spans="1:41" ht="15" customHeight="1">
      <c r="A3362" s="175"/>
      <c r="B3362" s="260" t="s">
        <v>391</v>
      </c>
      <c r="C3362" s="947" t="s">
        <v>76</v>
      </c>
      <c r="D3362" s="956" t="s">
        <v>76</v>
      </c>
      <c r="E3362" s="947" t="s">
        <v>76</v>
      </c>
      <c r="F3362" s="947" t="s">
        <v>76</v>
      </c>
      <c r="G3362" s="947" t="s">
        <v>76</v>
      </c>
      <c r="H3362" s="947" t="s">
        <v>76</v>
      </c>
      <c r="I3362" s="956" t="s">
        <v>76</v>
      </c>
      <c r="J3362" s="947">
        <v>19</v>
      </c>
      <c r="K3362" s="947" t="s">
        <v>1867</v>
      </c>
      <c r="L3362" s="947" t="s">
        <v>76</v>
      </c>
      <c r="M3362" s="947" t="s">
        <v>76</v>
      </c>
      <c r="N3362" s="947" t="s">
        <v>76</v>
      </c>
      <c r="O3362" s="949" t="s">
        <v>76</v>
      </c>
      <c r="P3362" s="947" t="s">
        <v>76</v>
      </c>
      <c r="Q3362" s="947" t="s">
        <v>76</v>
      </c>
      <c r="R3362" s="698"/>
      <c r="S3362" s="698" t="s">
        <v>76</v>
      </c>
      <c r="T3362" s="698" t="s">
        <v>76</v>
      </c>
      <c r="U3362" s="698" t="s">
        <v>1867</v>
      </c>
      <c r="V3362" s="698" t="s">
        <v>76</v>
      </c>
      <c r="W3362" s="698" t="s">
        <v>76</v>
      </c>
      <c r="X3362" s="698" t="s">
        <v>76</v>
      </c>
      <c r="Y3362" s="698" t="s">
        <v>76</v>
      </c>
      <c r="Z3362" s="947" t="s">
        <v>76</v>
      </c>
      <c r="AA3362" s="947" t="s">
        <v>76</v>
      </c>
      <c r="AB3362" s="947" t="s">
        <v>1876</v>
      </c>
      <c r="AC3362" s="947" t="s">
        <v>1876</v>
      </c>
      <c r="AD3362" s="947" t="s">
        <v>76</v>
      </c>
      <c r="AE3362" s="947" t="s">
        <v>76</v>
      </c>
      <c r="AF3362" s="947" t="s">
        <v>76</v>
      </c>
      <c r="AG3362" s="947" t="s">
        <v>76</v>
      </c>
      <c r="AH3362" s="947" t="s">
        <v>76</v>
      </c>
      <c r="AI3362" s="956" t="s">
        <v>76</v>
      </c>
      <c r="AJ3362" s="947" t="s">
        <v>76</v>
      </c>
      <c r="AK3362" s="949" t="s">
        <v>76</v>
      </c>
      <c r="AL3362" s="947" t="s">
        <v>76</v>
      </c>
      <c r="AM3362" s="947" t="s">
        <v>76</v>
      </c>
      <c r="AN3362" s="947" t="s">
        <v>76</v>
      </c>
      <c r="AO3362" s="947">
        <v>15</v>
      </c>
    </row>
    <row r="3363" spans="1:41" ht="15" customHeight="1">
      <c r="A3363" s="2572" t="s">
        <v>410</v>
      </c>
      <c r="B3363" s="2572"/>
      <c r="C3363" s="947"/>
      <c r="D3363" s="947"/>
      <c r="E3363" s="947"/>
      <c r="F3363" s="947"/>
      <c r="G3363" s="947"/>
      <c r="H3363" s="947"/>
      <c r="I3363" s="947"/>
      <c r="J3363" s="947"/>
      <c r="K3363" s="947"/>
      <c r="L3363" s="947"/>
      <c r="M3363" s="947"/>
      <c r="N3363" s="947"/>
      <c r="O3363" s="949"/>
      <c r="P3363" s="947"/>
      <c r="Q3363" s="949"/>
      <c r="R3363" s="698"/>
      <c r="S3363" s="698"/>
      <c r="T3363" s="698"/>
      <c r="U3363" s="698"/>
      <c r="V3363" s="698"/>
      <c r="W3363" s="698"/>
      <c r="X3363" s="698"/>
      <c r="Y3363" s="698"/>
      <c r="Z3363" s="947"/>
      <c r="AA3363" s="947"/>
      <c r="AB3363" s="949"/>
      <c r="AC3363" s="949"/>
      <c r="AD3363" s="947"/>
      <c r="AE3363" s="947"/>
      <c r="AF3363" s="947"/>
      <c r="AG3363" s="947"/>
      <c r="AH3363" s="947"/>
      <c r="AI3363" s="947"/>
      <c r="AJ3363" s="947"/>
      <c r="AK3363" s="949"/>
      <c r="AL3363" s="947"/>
      <c r="AM3363" s="947"/>
      <c r="AN3363" s="947"/>
      <c r="AO3363" s="947"/>
    </row>
    <row r="3364" spans="1:41" ht="15" customHeight="1">
      <c r="A3364" s="175"/>
      <c r="B3364" s="260" t="s">
        <v>390</v>
      </c>
      <c r="C3364" s="947">
        <v>17</v>
      </c>
      <c r="D3364" s="947">
        <v>16</v>
      </c>
      <c r="E3364" s="947">
        <v>15.5</v>
      </c>
      <c r="F3364" s="947">
        <v>16</v>
      </c>
      <c r="G3364" s="947">
        <v>17</v>
      </c>
      <c r="H3364" s="947">
        <v>17</v>
      </c>
      <c r="I3364" s="947" t="s">
        <v>1665</v>
      </c>
      <c r="J3364" s="947">
        <v>18</v>
      </c>
      <c r="K3364" s="947" t="s">
        <v>1872</v>
      </c>
      <c r="L3364" s="947" t="s">
        <v>1871</v>
      </c>
      <c r="M3364" s="947" t="s">
        <v>1874</v>
      </c>
      <c r="N3364" s="947" t="s">
        <v>1650</v>
      </c>
      <c r="O3364" s="947">
        <v>20</v>
      </c>
      <c r="P3364" s="947" t="s">
        <v>1879</v>
      </c>
      <c r="Q3364" s="963" t="s">
        <v>1343</v>
      </c>
      <c r="R3364" s="698" t="s">
        <v>1884</v>
      </c>
      <c r="S3364" s="698" t="s">
        <v>1867</v>
      </c>
      <c r="T3364" s="698" t="s">
        <v>1649</v>
      </c>
      <c r="U3364" s="698" t="s">
        <v>1872</v>
      </c>
      <c r="V3364" s="698" t="s">
        <v>1873</v>
      </c>
      <c r="W3364" s="698" t="s">
        <v>1885</v>
      </c>
      <c r="X3364" s="698" t="s">
        <v>1732</v>
      </c>
      <c r="Y3364" s="698">
        <v>18</v>
      </c>
      <c r="Z3364" s="947" t="s">
        <v>1885</v>
      </c>
      <c r="AA3364" s="947">
        <v>19</v>
      </c>
      <c r="AB3364" s="947" t="s">
        <v>1870</v>
      </c>
      <c r="AC3364" s="947" t="s">
        <v>1885</v>
      </c>
      <c r="AD3364" s="947">
        <v>16.5</v>
      </c>
      <c r="AE3364" s="947" t="s">
        <v>1873</v>
      </c>
      <c r="AF3364" s="947" t="s">
        <v>1880</v>
      </c>
      <c r="AG3364" s="947" t="s">
        <v>1874</v>
      </c>
      <c r="AH3364" s="947" t="s">
        <v>1904</v>
      </c>
      <c r="AI3364" s="947" t="s">
        <v>1872</v>
      </c>
      <c r="AJ3364" s="947" t="s">
        <v>1872</v>
      </c>
      <c r="AK3364" s="947" t="s">
        <v>1343</v>
      </c>
      <c r="AL3364" s="947">
        <v>19.5</v>
      </c>
      <c r="AM3364" s="947" t="s">
        <v>76</v>
      </c>
      <c r="AN3364" s="947" t="s">
        <v>1847</v>
      </c>
      <c r="AO3364" s="947">
        <v>17.5</v>
      </c>
    </row>
    <row r="3365" spans="1:41" ht="15" customHeight="1">
      <c r="A3365" s="175"/>
      <c r="B3365" s="260" t="s">
        <v>391</v>
      </c>
      <c r="C3365" s="947" t="s">
        <v>76</v>
      </c>
      <c r="D3365" s="947" t="s">
        <v>76</v>
      </c>
      <c r="E3365" s="947" t="s">
        <v>76</v>
      </c>
      <c r="F3365" s="947" t="s">
        <v>76</v>
      </c>
      <c r="G3365" s="947" t="s">
        <v>76</v>
      </c>
      <c r="H3365" s="947" t="s">
        <v>76</v>
      </c>
      <c r="I3365" s="947" t="s">
        <v>76</v>
      </c>
      <c r="J3365" s="947" t="s">
        <v>76</v>
      </c>
      <c r="K3365" s="947" t="s">
        <v>1905</v>
      </c>
      <c r="L3365" s="947" t="s">
        <v>76</v>
      </c>
      <c r="M3365" s="947" t="s">
        <v>76</v>
      </c>
      <c r="N3365" s="947" t="s">
        <v>76</v>
      </c>
      <c r="O3365" s="949" t="s">
        <v>76</v>
      </c>
      <c r="P3365" s="949" t="s">
        <v>76</v>
      </c>
      <c r="Q3365" s="949" t="s">
        <v>76</v>
      </c>
      <c r="R3365" s="698" t="s">
        <v>76</v>
      </c>
      <c r="S3365" s="698" t="s">
        <v>76</v>
      </c>
      <c r="T3365" s="698" t="s">
        <v>76</v>
      </c>
      <c r="U3365" s="698" t="s">
        <v>76</v>
      </c>
      <c r="V3365" s="698" t="s">
        <v>76</v>
      </c>
      <c r="W3365" s="698" t="s">
        <v>76</v>
      </c>
      <c r="X3365" s="698" t="s">
        <v>76</v>
      </c>
      <c r="Y3365" s="698" t="s">
        <v>76</v>
      </c>
      <c r="Z3365" s="947" t="s">
        <v>76</v>
      </c>
      <c r="AA3365" s="947" t="s">
        <v>76</v>
      </c>
      <c r="AB3365" s="947" t="s">
        <v>76</v>
      </c>
      <c r="AC3365" s="947" t="s">
        <v>1892</v>
      </c>
      <c r="AD3365" s="947" t="s">
        <v>76</v>
      </c>
      <c r="AE3365" s="947" t="s">
        <v>76</v>
      </c>
      <c r="AF3365" s="947" t="s">
        <v>76</v>
      </c>
      <c r="AG3365" s="947" t="s">
        <v>76</v>
      </c>
      <c r="AH3365" s="947" t="s">
        <v>76</v>
      </c>
      <c r="AI3365" s="947" t="s">
        <v>1872</v>
      </c>
      <c r="AJ3365" s="947" t="s">
        <v>76</v>
      </c>
      <c r="AK3365" s="949" t="s">
        <v>76</v>
      </c>
      <c r="AL3365" s="947" t="s">
        <v>76</v>
      </c>
      <c r="AM3365" s="947" t="s">
        <v>76</v>
      </c>
      <c r="AN3365" s="947" t="s">
        <v>76</v>
      </c>
      <c r="AO3365" s="947">
        <v>20.5</v>
      </c>
    </row>
    <row r="3366" spans="1:41" ht="15" customHeight="1">
      <c r="A3366" s="2572" t="s">
        <v>411</v>
      </c>
      <c r="B3366" s="2572"/>
      <c r="C3366" s="947"/>
      <c r="D3366" s="947"/>
      <c r="E3366" s="947"/>
      <c r="F3366" s="947"/>
      <c r="G3366" s="947"/>
      <c r="H3366" s="947"/>
      <c r="I3366" s="947"/>
      <c r="J3366" s="947"/>
      <c r="K3366" s="947"/>
      <c r="L3366" s="947"/>
      <c r="M3366" s="947"/>
      <c r="N3366" s="947"/>
      <c r="O3366" s="949"/>
      <c r="P3366" s="949"/>
      <c r="Q3366" s="949"/>
      <c r="R3366" s="698"/>
      <c r="S3366" s="698"/>
      <c r="T3366" s="698"/>
      <c r="U3366" s="698"/>
      <c r="V3366" s="698"/>
      <c r="W3366" s="698"/>
      <c r="X3366" s="698"/>
      <c r="Y3366" s="698"/>
      <c r="Z3366" s="947"/>
      <c r="AA3366" s="947"/>
      <c r="AB3366" s="947"/>
      <c r="AC3366" s="947"/>
      <c r="AD3366" s="947"/>
      <c r="AE3366" s="947"/>
      <c r="AF3366" s="947"/>
      <c r="AG3366" s="947"/>
      <c r="AH3366" s="947"/>
      <c r="AI3366" s="947"/>
      <c r="AJ3366" s="947"/>
      <c r="AK3366" s="949"/>
      <c r="AL3366" s="947"/>
      <c r="AM3366" s="947"/>
      <c r="AN3366" s="947"/>
      <c r="AO3366" s="947"/>
    </row>
    <row r="3367" spans="1:41" ht="15" customHeight="1">
      <c r="A3367" s="175"/>
      <c r="B3367" s="260" t="s">
        <v>390</v>
      </c>
      <c r="C3367" s="947" t="s">
        <v>76</v>
      </c>
      <c r="D3367" s="947">
        <v>16</v>
      </c>
      <c r="E3367" s="698" t="s">
        <v>1864</v>
      </c>
      <c r="F3367" s="947" t="s">
        <v>1867</v>
      </c>
      <c r="G3367" s="698" t="s">
        <v>76</v>
      </c>
      <c r="H3367" s="947" t="s">
        <v>2708</v>
      </c>
      <c r="I3367" s="947" t="s">
        <v>1869</v>
      </c>
      <c r="J3367" s="947" t="s">
        <v>1666</v>
      </c>
      <c r="K3367" s="947" t="s">
        <v>1871</v>
      </c>
      <c r="L3367" s="947" t="s">
        <v>3250</v>
      </c>
      <c r="M3367" s="947">
        <v>10</v>
      </c>
      <c r="N3367" s="947">
        <v>18</v>
      </c>
      <c r="O3367" s="947" t="s">
        <v>1667</v>
      </c>
      <c r="P3367" s="947" t="s">
        <v>1880</v>
      </c>
      <c r="Q3367" s="947" t="s">
        <v>76</v>
      </c>
      <c r="R3367" s="698" t="s">
        <v>1842</v>
      </c>
      <c r="S3367" s="698" t="s">
        <v>1841</v>
      </c>
      <c r="T3367" s="698" t="s">
        <v>1650</v>
      </c>
      <c r="U3367" s="698" t="s">
        <v>1867</v>
      </c>
      <c r="V3367" s="948" t="s">
        <v>1880</v>
      </c>
      <c r="W3367" s="698" t="s">
        <v>1871</v>
      </c>
      <c r="X3367" s="698">
        <v>16</v>
      </c>
      <c r="Y3367" s="698" t="s">
        <v>1867</v>
      </c>
      <c r="Z3367" s="947" t="s">
        <v>1876</v>
      </c>
      <c r="AA3367" s="947" t="s">
        <v>1666</v>
      </c>
      <c r="AB3367" s="947" t="s">
        <v>1873</v>
      </c>
      <c r="AC3367" s="947" t="s">
        <v>1893</v>
      </c>
      <c r="AD3367" s="947">
        <v>16</v>
      </c>
      <c r="AE3367" s="947" t="s">
        <v>1872</v>
      </c>
      <c r="AF3367" s="947" t="s">
        <v>1876</v>
      </c>
      <c r="AG3367" s="947" t="s">
        <v>1873</v>
      </c>
      <c r="AH3367" s="947" t="s">
        <v>1847</v>
      </c>
      <c r="AI3367" s="947" t="s">
        <v>2272</v>
      </c>
      <c r="AJ3367" s="947" t="s">
        <v>1842</v>
      </c>
      <c r="AK3367" s="947" t="s">
        <v>1908</v>
      </c>
      <c r="AL3367" s="947" t="s">
        <v>76</v>
      </c>
      <c r="AM3367" s="947" t="s">
        <v>1883</v>
      </c>
      <c r="AN3367" s="947" t="s">
        <v>76</v>
      </c>
      <c r="AO3367" s="947">
        <v>11.5</v>
      </c>
    </row>
    <row r="3368" spans="1:41" ht="15" customHeight="1" thickBot="1">
      <c r="A3368" s="964"/>
      <c r="B3368" s="677" t="s">
        <v>391</v>
      </c>
      <c r="C3368" s="965" t="s">
        <v>1862</v>
      </c>
      <c r="D3368" s="965" t="s">
        <v>76</v>
      </c>
      <c r="E3368" s="965" t="s">
        <v>76</v>
      </c>
      <c r="F3368" s="965" t="s">
        <v>76</v>
      </c>
      <c r="G3368" s="965" t="s">
        <v>1550</v>
      </c>
      <c r="H3368" s="965" t="s">
        <v>76</v>
      </c>
      <c r="I3368" s="965"/>
      <c r="J3368" s="965" t="s">
        <v>76</v>
      </c>
      <c r="K3368" s="965" t="s">
        <v>1871</v>
      </c>
      <c r="L3368" s="965" t="s">
        <v>76</v>
      </c>
      <c r="M3368" s="965" t="s">
        <v>1877</v>
      </c>
      <c r="N3368" s="965" t="s">
        <v>76</v>
      </c>
      <c r="O3368" s="966" t="s">
        <v>76</v>
      </c>
      <c r="P3368" s="966" t="s">
        <v>76</v>
      </c>
      <c r="Q3368" s="967" t="s">
        <v>1882</v>
      </c>
      <c r="R3368" s="968" t="s">
        <v>76</v>
      </c>
      <c r="S3368" s="968" t="s">
        <v>76</v>
      </c>
      <c r="T3368" s="969" t="s">
        <v>76</v>
      </c>
      <c r="U3368" s="968" t="s">
        <v>1867</v>
      </c>
      <c r="V3368" s="969" t="s">
        <v>76</v>
      </c>
      <c r="W3368" s="969" t="s">
        <v>76</v>
      </c>
      <c r="X3368" s="969" t="s">
        <v>76</v>
      </c>
      <c r="Y3368" s="969" t="s">
        <v>76</v>
      </c>
      <c r="Z3368" s="965" t="s">
        <v>76</v>
      </c>
      <c r="AA3368" s="965" t="s">
        <v>76</v>
      </c>
      <c r="AB3368" s="966" t="s">
        <v>76</v>
      </c>
      <c r="AC3368" s="965" t="s">
        <v>1867</v>
      </c>
      <c r="AD3368" s="966" t="s">
        <v>76</v>
      </c>
      <c r="AE3368" s="966" t="s">
        <v>76</v>
      </c>
      <c r="AF3368" s="965" t="s">
        <v>76</v>
      </c>
      <c r="AG3368" s="966" t="s">
        <v>1873</v>
      </c>
      <c r="AH3368" s="965" t="s">
        <v>76</v>
      </c>
      <c r="AI3368" s="965" t="s">
        <v>2273</v>
      </c>
      <c r="AJ3368" s="965" t="s">
        <v>76</v>
      </c>
      <c r="AK3368" s="966" t="s">
        <v>76</v>
      </c>
      <c r="AL3368" s="966" t="s">
        <v>76</v>
      </c>
      <c r="AM3368" s="965" t="s">
        <v>1845</v>
      </c>
      <c r="AN3368" s="965" t="s">
        <v>76</v>
      </c>
      <c r="AO3368" s="965" t="s">
        <v>1910</v>
      </c>
    </row>
    <row r="3369" spans="1:41" s="1047" customFormat="1" ht="15" customHeight="1">
      <c r="A3369" s="2573" t="s">
        <v>548</v>
      </c>
      <c r="B3369" s="2573"/>
      <c r="C3369" s="2573"/>
      <c r="D3369" s="2573"/>
      <c r="E3369" s="2573"/>
      <c r="F3369" s="2573"/>
      <c r="G3369" s="2573"/>
      <c r="H3369" s="2573"/>
      <c r="I3369" s="2573"/>
      <c r="J3369" s="1049"/>
      <c r="K3369" s="1049"/>
      <c r="L3369" s="1049"/>
      <c r="M3369" s="1049"/>
      <c r="N3369" s="1049"/>
      <c r="O3369" s="1049"/>
      <c r="P3369" s="1049"/>
      <c r="Q3369" s="1049"/>
      <c r="R3369" s="1049"/>
      <c r="S3369" s="1049"/>
      <c r="T3369" s="2573" t="s">
        <v>3562</v>
      </c>
      <c r="U3369" s="2573"/>
      <c r="V3369" s="2573"/>
      <c r="W3369" s="2573"/>
      <c r="X3369" s="2573"/>
      <c r="Y3369" s="1050"/>
      <c r="Z3369" s="1048"/>
      <c r="AA3369" s="1048"/>
      <c r="AB3369" s="1048"/>
      <c r="AC3369" s="1048"/>
      <c r="AF3369" s="1050"/>
      <c r="AG3369" s="1050"/>
      <c r="AH3369" s="1050"/>
      <c r="AI3369" s="1050"/>
      <c r="AJ3369" s="1050"/>
    </row>
    <row r="3370" spans="1:41" s="1047" customFormat="1" ht="15" customHeight="1">
      <c r="B3370" s="1047" t="s">
        <v>399</v>
      </c>
      <c r="U3370" s="1047" t="s">
        <v>399</v>
      </c>
      <c r="V3370" s="1048"/>
      <c r="W3370" s="1048"/>
      <c r="X3370" s="1048"/>
      <c r="Y3370" s="1048"/>
      <c r="AA3370" s="1048"/>
      <c r="AB3370" s="1048"/>
      <c r="AC3370" s="1048"/>
      <c r="AH3370" s="1048"/>
      <c r="AI3370" s="1048"/>
      <c r="AJ3370" s="1048"/>
    </row>
    <row r="3371" spans="1:41" s="1047" customFormat="1">
      <c r="A3371" s="1020"/>
      <c r="B3371" s="1020"/>
      <c r="C3371" s="1020"/>
      <c r="D3371" s="1020"/>
      <c r="E3371" s="1020"/>
      <c r="F3371" s="1020"/>
      <c r="G3371" s="1020"/>
      <c r="H3371" s="1020"/>
      <c r="I3371" s="1020"/>
      <c r="J3371" s="1020"/>
      <c r="K3371" s="1020"/>
      <c r="L3371" s="1020"/>
      <c r="M3371" s="1020"/>
      <c r="N3371" s="1020"/>
      <c r="O3371" s="1020"/>
      <c r="P3371" s="1020"/>
      <c r="Q3371" s="1020"/>
      <c r="R3371" s="1020"/>
      <c r="S3371" s="1020"/>
      <c r="T3371" s="1020"/>
      <c r="U3371" s="1020"/>
      <c r="V3371" s="1020"/>
      <c r="W3371" s="1020"/>
      <c r="X3371" s="1020"/>
      <c r="Y3371" s="1020"/>
      <c r="Z3371" s="1020"/>
      <c r="AA3371" s="1020"/>
      <c r="AB3371" s="1020"/>
      <c r="AC3371" s="1020"/>
      <c r="AD3371" s="1020"/>
      <c r="AE3371" s="1020"/>
      <c r="AF3371" s="1020"/>
      <c r="AG3371" s="1020"/>
      <c r="AH3371" s="1020"/>
      <c r="AI3371" s="1020"/>
      <c r="AJ3371" s="1020"/>
      <c r="AK3371" s="1020"/>
      <c r="AL3371" s="1020"/>
      <c r="AM3371" s="1020"/>
      <c r="AN3371" s="1020"/>
      <c r="AO3371" s="1020"/>
    </row>
    <row r="3372" spans="1:41">
      <c r="A3372" s="12"/>
      <c r="B3372" s="14"/>
      <c r="C3372" s="8"/>
      <c r="D3372" s="8"/>
      <c r="E3372" s="8"/>
      <c r="F3372" s="8"/>
      <c r="G3372" s="8"/>
      <c r="H3372" s="8"/>
      <c r="I3372" s="8"/>
      <c r="J3372" s="8"/>
      <c r="K3372" s="8"/>
      <c r="L3372" s="8"/>
      <c r="M3372" s="8"/>
      <c r="N3372" s="8"/>
      <c r="O3372" s="8"/>
      <c r="P3372" s="8"/>
      <c r="Q3372" s="8"/>
      <c r="R3372" s="8"/>
      <c r="S3372" s="14"/>
      <c r="T3372" s="8"/>
      <c r="U3372" s="14"/>
      <c r="V3372" s="8"/>
      <c r="W3372" s="8"/>
      <c r="X3372" s="8"/>
      <c r="Y3372" s="8"/>
      <c r="Z3372" s="8"/>
      <c r="AA3372" s="8"/>
      <c r="AB3372" s="8"/>
      <c r="AC3372" s="8"/>
      <c r="AD3372" s="8"/>
      <c r="AE3372" s="14"/>
      <c r="AF3372" s="8"/>
      <c r="AG3372" s="14"/>
      <c r="AH3372" s="8"/>
      <c r="AI3372" s="8"/>
      <c r="AJ3372" s="8"/>
      <c r="AK3372" s="8"/>
      <c r="AL3372" s="8"/>
      <c r="AM3372" s="8"/>
      <c r="AN3372" s="8"/>
      <c r="AO3372" s="8"/>
    </row>
    <row r="3373" spans="1:41" ht="12.75" customHeight="1">
      <c r="A3373" s="361"/>
      <c r="B3373" s="2587" t="s">
        <v>1721</v>
      </c>
      <c r="C3373" s="2587"/>
      <c r="D3373" s="2587"/>
      <c r="E3373" s="2587"/>
      <c r="F3373" s="2587"/>
      <c r="G3373" s="2587"/>
      <c r="H3373" s="2587"/>
      <c r="I3373" s="2587"/>
      <c r="J3373" s="2587"/>
      <c r="K3373" s="2588" t="s">
        <v>3611</v>
      </c>
      <c r="L3373" s="2588"/>
      <c r="M3373" s="2588"/>
      <c r="N3373" s="2588"/>
      <c r="O3373" s="2588"/>
      <c r="P3373" s="2588"/>
      <c r="Q3373" s="2588"/>
      <c r="R3373" s="2587" t="s">
        <v>3488</v>
      </c>
      <c r="S3373" s="2587"/>
      <c r="T3373" s="361"/>
      <c r="U3373" s="941"/>
      <c r="V3373" s="942"/>
      <c r="W3373" s="942"/>
      <c r="X3373" s="942"/>
      <c r="Y3373" s="942"/>
      <c r="Z3373" s="942"/>
      <c r="AA3373" s="942"/>
      <c r="AB3373" s="942"/>
      <c r="AC3373" s="942"/>
      <c r="AD3373" s="940"/>
      <c r="AE3373" s="940"/>
      <c r="AF3373" s="2587"/>
      <c r="AG3373" s="2587"/>
      <c r="AH3373" s="942"/>
      <c r="AI3373" s="942"/>
      <c r="AJ3373" s="942"/>
      <c r="AK3373" s="942"/>
      <c r="AL3373" s="942"/>
      <c r="AM3373" s="942"/>
      <c r="AN3373" s="942"/>
      <c r="AO3373" s="942"/>
    </row>
    <row r="3374" spans="1:41">
      <c r="A3374" s="175"/>
      <c r="B3374" s="281"/>
      <c r="C3374" s="943"/>
      <c r="D3374" s="943"/>
      <c r="E3374" s="943"/>
      <c r="F3374" s="943"/>
      <c r="G3374" s="943"/>
      <c r="H3374" s="943"/>
      <c r="I3374" s="608"/>
      <c r="J3374" s="2580"/>
      <c r="K3374" s="2580"/>
      <c r="L3374" s="2580"/>
      <c r="M3374" s="251"/>
      <c r="N3374" s="251"/>
      <c r="O3374" s="251"/>
      <c r="P3374" s="251"/>
      <c r="Q3374" s="175"/>
      <c r="R3374" s="2581" t="s">
        <v>1130</v>
      </c>
      <c r="S3374" s="2581"/>
      <c r="T3374" s="175"/>
      <c r="U3374" s="281"/>
      <c r="V3374" s="175"/>
      <c r="W3374" s="175"/>
      <c r="X3374" s="945"/>
      <c r="Y3374" s="945"/>
      <c r="Z3374" s="174"/>
      <c r="AA3374" s="174"/>
      <c r="AB3374" s="174"/>
      <c r="AC3374" s="251"/>
      <c r="AD3374" s="945"/>
      <c r="AE3374" s="944"/>
      <c r="AF3374" s="945"/>
      <c r="AG3374" s="944"/>
      <c r="AH3374" s="175"/>
      <c r="AI3374" s="943"/>
      <c r="AJ3374" s="943"/>
      <c r="AK3374" s="608"/>
      <c r="AL3374" s="174"/>
      <c r="AM3374" s="174"/>
      <c r="AN3374" s="174"/>
      <c r="AO3374" s="251"/>
    </row>
    <row r="3375" spans="1:41">
      <c r="A3375" s="2582" t="s">
        <v>369</v>
      </c>
      <c r="B3375" s="2583"/>
      <c r="C3375" s="2586" t="s">
        <v>230</v>
      </c>
      <c r="D3375" s="2586"/>
      <c r="E3375" s="2586"/>
      <c r="F3375" s="2586"/>
      <c r="G3375" s="2574" t="s">
        <v>370</v>
      </c>
      <c r="H3375" s="2575"/>
      <c r="I3375" s="2575"/>
      <c r="J3375" s="2576"/>
      <c r="K3375" s="2574" t="s">
        <v>371</v>
      </c>
      <c r="L3375" s="2575"/>
      <c r="M3375" s="2575"/>
      <c r="N3375" s="2575"/>
      <c r="O3375" s="2575"/>
      <c r="P3375" s="2575"/>
      <c r="Q3375" s="2575"/>
      <c r="R3375" s="2575"/>
      <c r="S3375" s="2575"/>
      <c r="T3375" s="2575"/>
      <c r="U3375" s="2575"/>
      <c r="V3375" s="2575"/>
      <c r="W3375" s="2575"/>
      <c r="X3375" s="2575"/>
      <c r="Y3375" s="2575"/>
      <c r="Z3375" s="2575"/>
      <c r="AA3375" s="2575"/>
      <c r="AB3375" s="2575"/>
      <c r="AC3375" s="2575"/>
      <c r="AD3375" s="2575"/>
      <c r="AE3375" s="2575"/>
      <c r="AF3375" s="2575"/>
      <c r="AG3375" s="2576"/>
      <c r="AH3375" s="2574" t="s">
        <v>3545</v>
      </c>
      <c r="AI3375" s="2575"/>
      <c r="AJ3375" s="2575"/>
      <c r="AK3375" s="2575"/>
      <c r="AL3375" s="2575"/>
      <c r="AM3375" s="2575"/>
      <c r="AN3375" s="2575"/>
      <c r="AO3375" s="2576"/>
    </row>
    <row r="3376" spans="1:41" ht="21">
      <c r="A3376" s="2584"/>
      <c r="B3376" s="2585"/>
      <c r="C3376" s="1352" t="s">
        <v>372</v>
      </c>
      <c r="D3376" s="1352" t="s">
        <v>373</v>
      </c>
      <c r="E3376" s="1352" t="s">
        <v>374</v>
      </c>
      <c r="F3376" s="1352" t="s">
        <v>375</v>
      </c>
      <c r="G3376" s="1352" t="s">
        <v>376</v>
      </c>
      <c r="H3376" s="1352" t="s">
        <v>377</v>
      </c>
      <c r="I3376" s="1352" t="s">
        <v>1066</v>
      </c>
      <c r="J3376" s="1352" t="s">
        <v>378</v>
      </c>
      <c r="K3376" s="1352" t="s">
        <v>890</v>
      </c>
      <c r="L3376" s="1352" t="s">
        <v>379</v>
      </c>
      <c r="M3376" s="1352" t="s">
        <v>380</v>
      </c>
      <c r="N3376" s="1352" t="s">
        <v>381</v>
      </c>
      <c r="O3376" s="1352" t="s">
        <v>382</v>
      </c>
      <c r="P3376" s="1352" t="s">
        <v>383</v>
      </c>
      <c r="Q3376" s="1352" t="s">
        <v>384</v>
      </c>
      <c r="R3376" s="1352" t="s">
        <v>412</v>
      </c>
      <c r="S3376" s="1352" t="s">
        <v>413</v>
      </c>
      <c r="T3376" s="1352" t="s">
        <v>414</v>
      </c>
      <c r="U3376" s="1352" t="s">
        <v>415</v>
      </c>
      <c r="V3376" s="1352" t="s">
        <v>416</v>
      </c>
      <c r="W3376" s="1352" t="s">
        <v>417</v>
      </c>
      <c r="X3376" s="1352" t="s">
        <v>418</v>
      </c>
      <c r="Y3376" s="1352" t="s">
        <v>419</v>
      </c>
      <c r="Z3376" s="1352" t="s">
        <v>420</v>
      </c>
      <c r="AA3376" s="1352" t="s">
        <v>421</v>
      </c>
      <c r="AB3376" s="1352" t="s">
        <v>422</v>
      </c>
      <c r="AC3376" s="1352" t="s">
        <v>423</v>
      </c>
      <c r="AD3376" s="1352" t="s">
        <v>424</v>
      </c>
      <c r="AE3376" s="1352" t="s">
        <v>425</v>
      </c>
      <c r="AF3376" s="1352" t="s">
        <v>426</v>
      </c>
      <c r="AG3376" s="1352" t="s">
        <v>427</v>
      </c>
      <c r="AH3376" s="1352" t="s">
        <v>3003</v>
      </c>
      <c r="AI3376" s="1352" t="s">
        <v>432</v>
      </c>
      <c r="AJ3376" s="1352" t="s">
        <v>428</v>
      </c>
      <c r="AK3376" s="1352" t="s">
        <v>429</v>
      </c>
      <c r="AL3376" s="1352" t="s">
        <v>430</v>
      </c>
      <c r="AM3376" s="1352" t="s">
        <v>362</v>
      </c>
      <c r="AN3376" s="1352" t="s">
        <v>431</v>
      </c>
      <c r="AO3376" s="1352" t="s">
        <v>1260</v>
      </c>
    </row>
    <row r="3377" spans="1:41" ht="12">
      <c r="A3377" s="1157"/>
      <c r="B3377" s="1157"/>
      <c r="C3377" s="1158">
        <v>1</v>
      </c>
      <c r="D3377" s="1159">
        <v>2</v>
      </c>
      <c r="E3377" s="1158">
        <v>3</v>
      </c>
      <c r="F3377" s="1159">
        <v>4</v>
      </c>
      <c r="G3377" s="1158">
        <v>5</v>
      </c>
      <c r="H3377" s="1159">
        <v>6</v>
      </c>
      <c r="I3377" s="1158">
        <v>7</v>
      </c>
      <c r="J3377" s="1159">
        <v>8</v>
      </c>
      <c r="K3377" s="1160">
        <v>9</v>
      </c>
      <c r="L3377" s="1159">
        <v>10</v>
      </c>
      <c r="M3377" s="1158">
        <v>11</v>
      </c>
      <c r="N3377" s="1159">
        <v>12</v>
      </c>
      <c r="O3377" s="1158">
        <v>13</v>
      </c>
      <c r="P3377" s="1159">
        <v>14</v>
      </c>
      <c r="Q3377" s="1158">
        <v>15</v>
      </c>
      <c r="R3377" s="1158">
        <v>16</v>
      </c>
      <c r="S3377" s="1159">
        <v>17</v>
      </c>
      <c r="T3377" s="1158">
        <v>18</v>
      </c>
      <c r="U3377" s="1159">
        <v>19</v>
      </c>
      <c r="V3377" s="1159">
        <v>20</v>
      </c>
      <c r="W3377" s="1158">
        <v>21</v>
      </c>
      <c r="X3377" s="1159">
        <v>22</v>
      </c>
      <c r="Y3377" s="1158">
        <v>23</v>
      </c>
      <c r="Z3377" s="1158">
        <v>24</v>
      </c>
      <c r="AA3377" s="1159">
        <v>25</v>
      </c>
      <c r="AB3377" s="1158">
        <v>26</v>
      </c>
      <c r="AC3377" s="1159">
        <v>27</v>
      </c>
      <c r="AD3377" s="1158">
        <v>28</v>
      </c>
      <c r="AE3377" s="1158">
        <v>29</v>
      </c>
      <c r="AF3377" s="1159">
        <v>30</v>
      </c>
      <c r="AG3377" s="1158">
        <v>31</v>
      </c>
      <c r="AH3377" s="1160">
        <v>32</v>
      </c>
      <c r="AI3377" s="1159">
        <v>33</v>
      </c>
      <c r="AJ3377" s="1158">
        <v>34</v>
      </c>
      <c r="AK3377" s="1158">
        <v>35</v>
      </c>
      <c r="AL3377" s="1160">
        <v>36</v>
      </c>
      <c r="AM3377" s="1158">
        <v>37</v>
      </c>
      <c r="AN3377" s="1159">
        <v>38</v>
      </c>
      <c r="AO3377" s="1158">
        <v>39</v>
      </c>
    </row>
    <row r="3378" spans="1:41">
      <c r="A3378" s="2577" t="s">
        <v>44</v>
      </c>
      <c r="B3378" s="2577"/>
      <c r="C3378" s="946" t="s">
        <v>3466</v>
      </c>
      <c r="D3378" s="946">
        <v>4</v>
      </c>
      <c r="E3378" s="946" t="s">
        <v>1456</v>
      </c>
      <c r="F3378" s="947">
        <v>5</v>
      </c>
      <c r="G3378" s="947" t="s">
        <v>1226</v>
      </c>
      <c r="H3378" s="947" t="s">
        <v>1226</v>
      </c>
      <c r="I3378" s="947">
        <v>6</v>
      </c>
      <c r="J3378" s="947" t="s">
        <v>1536</v>
      </c>
      <c r="K3378" s="947" t="s">
        <v>3199</v>
      </c>
      <c r="L3378" s="947" t="s">
        <v>2865</v>
      </c>
      <c r="M3378" s="947">
        <v>6</v>
      </c>
      <c r="N3378" s="947">
        <v>5.5</v>
      </c>
      <c r="O3378" s="947" t="s">
        <v>1537</v>
      </c>
      <c r="P3378" s="947">
        <v>4.5</v>
      </c>
      <c r="Q3378" s="947" t="s">
        <v>3235</v>
      </c>
      <c r="R3378" s="948" t="s">
        <v>1781</v>
      </c>
      <c r="S3378" s="698">
        <v>6</v>
      </c>
      <c r="T3378" s="698">
        <v>6</v>
      </c>
      <c r="U3378" s="698" t="s">
        <v>2764</v>
      </c>
      <c r="V3378" s="698" t="s">
        <v>1856</v>
      </c>
      <c r="W3378" s="698">
        <v>5.25</v>
      </c>
      <c r="X3378" s="698" t="s">
        <v>3613</v>
      </c>
      <c r="Y3378" s="698">
        <v>6</v>
      </c>
      <c r="Z3378" s="947" t="s">
        <v>3618</v>
      </c>
      <c r="AA3378" s="947">
        <v>6</v>
      </c>
      <c r="AB3378" s="947">
        <v>6</v>
      </c>
      <c r="AC3378" s="947" t="s">
        <v>794</v>
      </c>
      <c r="AD3378" s="947">
        <v>5</v>
      </c>
      <c r="AE3378" s="947" t="s">
        <v>2758</v>
      </c>
      <c r="AF3378" s="947" t="s">
        <v>1926</v>
      </c>
      <c r="AG3378" s="947" t="s">
        <v>1782</v>
      </c>
      <c r="AH3378" s="949" t="s">
        <v>3102</v>
      </c>
      <c r="AI3378" s="949" t="s">
        <v>3476</v>
      </c>
      <c r="AJ3378" s="947">
        <v>5.5</v>
      </c>
      <c r="AK3378" s="947">
        <v>4.75</v>
      </c>
      <c r="AL3378" s="947">
        <v>7</v>
      </c>
      <c r="AM3378" s="947">
        <v>4</v>
      </c>
      <c r="AN3378" s="947">
        <v>6</v>
      </c>
      <c r="AO3378" s="947" t="s">
        <v>3191</v>
      </c>
    </row>
    <row r="3379" spans="1:41">
      <c r="A3379" s="2578" t="s">
        <v>1687</v>
      </c>
      <c r="B3379" s="2579"/>
      <c r="C3379" s="946"/>
      <c r="D3379" s="946"/>
      <c r="E3379" s="946"/>
      <c r="F3379" s="947"/>
      <c r="G3379" s="947"/>
      <c r="H3379" s="947"/>
      <c r="I3379" s="947"/>
      <c r="J3379" s="947"/>
      <c r="K3379" s="947"/>
      <c r="L3379" s="947"/>
      <c r="M3379" s="947"/>
      <c r="N3379" s="947"/>
      <c r="O3379" s="947"/>
      <c r="P3379" s="947"/>
      <c r="Q3379" s="947"/>
      <c r="R3379" s="948"/>
      <c r="S3379" s="698"/>
      <c r="T3379" s="698"/>
      <c r="U3379" s="698"/>
      <c r="V3379" s="698"/>
      <c r="W3379" s="698"/>
      <c r="X3379" s="698"/>
      <c r="Y3379" s="698"/>
      <c r="Z3379" s="947"/>
      <c r="AA3379" s="947"/>
      <c r="AB3379" s="947"/>
      <c r="AC3379" s="947"/>
      <c r="AD3379" s="947"/>
      <c r="AE3379" s="947"/>
      <c r="AF3379" s="947"/>
      <c r="AG3379" s="947"/>
      <c r="AH3379" s="949"/>
      <c r="AI3379" s="949"/>
      <c r="AJ3379" s="947"/>
      <c r="AK3379" s="947"/>
      <c r="AL3379" s="947"/>
      <c r="AM3379" s="947"/>
      <c r="AN3379" s="947"/>
      <c r="AO3379" s="947"/>
    </row>
    <row r="3380" spans="1:41">
      <c r="A3380" s="950" t="s">
        <v>856</v>
      </c>
      <c r="B3380" s="951" t="s">
        <v>1677</v>
      </c>
      <c r="C3380" s="946">
        <v>5</v>
      </c>
      <c r="D3380" s="946">
        <v>5</v>
      </c>
      <c r="E3380" s="946">
        <v>5</v>
      </c>
      <c r="F3380" s="947">
        <v>5</v>
      </c>
      <c r="G3380" s="947">
        <v>4</v>
      </c>
      <c r="H3380" s="947">
        <v>4</v>
      </c>
      <c r="I3380" s="947">
        <v>5</v>
      </c>
      <c r="J3380" s="947">
        <v>6</v>
      </c>
      <c r="K3380" s="947">
        <v>2.5</v>
      </c>
      <c r="L3380" s="947">
        <v>4</v>
      </c>
      <c r="M3380" s="947">
        <v>4</v>
      </c>
      <c r="N3380" s="947">
        <v>4</v>
      </c>
      <c r="O3380" s="947">
        <v>5</v>
      </c>
      <c r="P3380" s="947">
        <v>4.5</v>
      </c>
      <c r="Q3380" s="947">
        <v>4.5</v>
      </c>
      <c r="R3380" s="698">
        <v>6</v>
      </c>
      <c r="S3380" s="698">
        <v>6</v>
      </c>
      <c r="T3380" s="698">
        <v>5</v>
      </c>
      <c r="U3380" s="698">
        <v>6</v>
      </c>
      <c r="V3380" s="698">
        <v>4</v>
      </c>
      <c r="W3380" s="698">
        <v>3</v>
      </c>
      <c r="X3380" s="698">
        <v>4</v>
      </c>
      <c r="Y3380" s="698">
        <v>6</v>
      </c>
      <c r="Z3380" s="947">
        <v>4</v>
      </c>
      <c r="AA3380" s="947">
        <v>4</v>
      </c>
      <c r="AB3380" s="947">
        <v>4</v>
      </c>
      <c r="AC3380" s="947">
        <v>3</v>
      </c>
      <c r="AD3380" s="947">
        <v>5</v>
      </c>
      <c r="AE3380" s="947">
        <v>5</v>
      </c>
      <c r="AF3380" s="947">
        <v>4.5</v>
      </c>
      <c r="AG3380" s="947">
        <v>4</v>
      </c>
      <c r="AH3380" s="947">
        <v>3</v>
      </c>
      <c r="AI3380" s="947">
        <v>3.5</v>
      </c>
      <c r="AJ3380" s="947">
        <v>3</v>
      </c>
      <c r="AK3380" s="947">
        <v>3.5</v>
      </c>
      <c r="AL3380" s="947">
        <v>7</v>
      </c>
      <c r="AM3380" s="947">
        <v>1.5</v>
      </c>
      <c r="AN3380" s="947">
        <v>5</v>
      </c>
      <c r="AO3380" s="947">
        <v>1.25</v>
      </c>
    </row>
    <row r="3381" spans="1:41">
      <c r="A3381" s="950" t="s">
        <v>1085</v>
      </c>
      <c r="B3381" s="951" t="s">
        <v>1678</v>
      </c>
      <c r="C3381" s="946">
        <v>5.25</v>
      </c>
      <c r="D3381" s="946">
        <v>5</v>
      </c>
      <c r="E3381" s="946">
        <v>5.5</v>
      </c>
      <c r="F3381" s="947">
        <v>5.5</v>
      </c>
      <c r="G3381" s="947">
        <v>4</v>
      </c>
      <c r="H3381" s="947">
        <v>4.25</v>
      </c>
      <c r="I3381" s="947">
        <v>5.25</v>
      </c>
      <c r="J3381" s="947">
        <v>6.5</v>
      </c>
      <c r="K3381" s="947">
        <v>4</v>
      </c>
      <c r="L3381" s="947">
        <v>5</v>
      </c>
      <c r="M3381" s="947">
        <v>5</v>
      </c>
      <c r="N3381" s="947">
        <v>6</v>
      </c>
      <c r="O3381" s="947">
        <v>7</v>
      </c>
      <c r="P3381" s="947">
        <v>5</v>
      </c>
      <c r="Q3381" s="947">
        <v>5</v>
      </c>
      <c r="R3381" s="698">
        <v>7</v>
      </c>
      <c r="S3381" s="698">
        <v>6.5</v>
      </c>
      <c r="T3381" s="698">
        <v>5.5</v>
      </c>
      <c r="U3381" s="698">
        <v>6.25</v>
      </c>
      <c r="V3381" s="698">
        <v>4.2</v>
      </c>
      <c r="W3381" s="698">
        <v>5.5</v>
      </c>
      <c r="X3381" s="698">
        <v>4</v>
      </c>
      <c r="Y3381" s="698">
        <v>7</v>
      </c>
      <c r="Z3381" s="947">
        <v>6.5</v>
      </c>
      <c r="AA3381" s="947">
        <v>4.25</v>
      </c>
      <c r="AB3381" s="947">
        <v>4.5</v>
      </c>
      <c r="AC3381" s="947">
        <v>7</v>
      </c>
      <c r="AD3381" s="947">
        <v>7</v>
      </c>
      <c r="AE3381" s="947">
        <v>6</v>
      </c>
      <c r="AF3381" s="947">
        <v>5.5</v>
      </c>
      <c r="AG3381" s="947">
        <v>4.25</v>
      </c>
      <c r="AH3381" s="947">
        <v>6</v>
      </c>
      <c r="AI3381" s="947">
        <v>3.5</v>
      </c>
      <c r="AJ3381" s="947">
        <v>4.5</v>
      </c>
      <c r="AK3381" s="947">
        <v>3.75</v>
      </c>
      <c r="AL3381" s="947">
        <v>8</v>
      </c>
      <c r="AM3381" s="947">
        <v>5.8</v>
      </c>
      <c r="AN3381" s="947">
        <v>5</v>
      </c>
      <c r="AO3381" s="947">
        <v>4</v>
      </c>
    </row>
    <row r="3382" spans="1:41">
      <c r="A3382" s="950" t="s">
        <v>827</v>
      </c>
      <c r="B3382" s="951" t="s">
        <v>1679</v>
      </c>
      <c r="C3382" s="946">
        <v>5.5</v>
      </c>
      <c r="D3382" s="946">
        <v>5</v>
      </c>
      <c r="E3382" s="946">
        <v>5.5</v>
      </c>
      <c r="F3382" s="947">
        <v>6</v>
      </c>
      <c r="G3382" s="947">
        <v>4</v>
      </c>
      <c r="H3382" s="947">
        <v>4.5</v>
      </c>
      <c r="I3382" s="947">
        <v>5.5</v>
      </c>
      <c r="J3382" s="947">
        <v>6.75</v>
      </c>
      <c r="K3382" s="947">
        <v>4.5</v>
      </c>
      <c r="L3382" s="947">
        <v>6.5</v>
      </c>
      <c r="M3382" s="947">
        <v>6</v>
      </c>
      <c r="N3382" s="947">
        <v>6</v>
      </c>
      <c r="O3382" s="947">
        <v>8</v>
      </c>
      <c r="P3382" s="947">
        <v>9</v>
      </c>
      <c r="Q3382" s="947">
        <v>8</v>
      </c>
      <c r="R3382" s="698">
        <v>7.5</v>
      </c>
      <c r="S3382" s="698">
        <v>7.5</v>
      </c>
      <c r="T3382" s="698">
        <v>6</v>
      </c>
      <c r="U3382" s="698">
        <v>6.25</v>
      </c>
      <c r="V3382" s="698">
        <v>8</v>
      </c>
      <c r="W3382" s="698">
        <v>7</v>
      </c>
      <c r="X3382" s="698">
        <v>4</v>
      </c>
      <c r="Y3382" s="698">
        <v>8</v>
      </c>
      <c r="Z3382" s="947">
        <v>7</v>
      </c>
      <c r="AA3382" s="947">
        <v>4.5</v>
      </c>
      <c r="AB3382" s="947">
        <v>5</v>
      </c>
      <c r="AC3382" s="947">
        <v>7.75</v>
      </c>
      <c r="AD3382" s="947">
        <v>12.5</v>
      </c>
      <c r="AE3382" s="947">
        <v>8</v>
      </c>
      <c r="AF3382" s="947">
        <v>9</v>
      </c>
      <c r="AG3382" s="947">
        <v>6</v>
      </c>
      <c r="AH3382" s="947">
        <v>7</v>
      </c>
      <c r="AI3382" s="947">
        <v>4.75</v>
      </c>
      <c r="AJ3382" s="947">
        <v>4.5</v>
      </c>
      <c r="AK3382" s="947">
        <v>4</v>
      </c>
      <c r="AL3382" s="947">
        <v>9</v>
      </c>
      <c r="AM3382" s="947">
        <v>5.5</v>
      </c>
      <c r="AN3382" s="947">
        <v>5</v>
      </c>
      <c r="AO3382" s="947">
        <v>6</v>
      </c>
    </row>
    <row r="3383" spans="1:41">
      <c r="A3383" s="950" t="s">
        <v>828</v>
      </c>
      <c r="B3383" s="951" t="s">
        <v>1680</v>
      </c>
      <c r="C3383" s="946">
        <v>6</v>
      </c>
      <c r="D3383" s="946">
        <v>5</v>
      </c>
      <c r="E3383" s="946">
        <v>5.5</v>
      </c>
      <c r="F3383" s="947">
        <v>6.5</v>
      </c>
      <c r="G3383" s="947">
        <v>4</v>
      </c>
      <c r="H3383" s="947">
        <v>4.75</v>
      </c>
      <c r="I3383" s="947">
        <v>6</v>
      </c>
      <c r="J3383" s="947">
        <v>7</v>
      </c>
      <c r="K3383" s="947">
        <v>10.5</v>
      </c>
      <c r="L3383" s="947">
        <v>7.5</v>
      </c>
      <c r="M3383" s="947">
        <v>7</v>
      </c>
      <c r="N3383" s="947">
        <v>6</v>
      </c>
      <c r="O3383" s="947">
        <v>8.5</v>
      </c>
      <c r="P3383" s="947">
        <v>9.25</v>
      </c>
      <c r="Q3383" s="947">
        <v>8.5</v>
      </c>
      <c r="R3383" s="948">
        <v>7.75</v>
      </c>
      <c r="S3383" s="698">
        <v>8</v>
      </c>
      <c r="T3383" s="698">
        <v>9</v>
      </c>
      <c r="U3383" s="698">
        <v>6.5</v>
      </c>
      <c r="V3383" s="698">
        <v>9</v>
      </c>
      <c r="W3383" s="698">
        <v>9</v>
      </c>
      <c r="X3383" s="698">
        <v>4</v>
      </c>
      <c r="Y3383" s="698">
        <v>9</v>
      </c>
      <c r="Z3383" s="947">
        <v>8.5</v>
      </c>
      <c r="AA3383" s="947">
        <v>4.75</v>
      </c>
      <c r="AB3383" s="947">
        <v>5.5</v>
      </c>
      <c r="AC3383" s="947">
        <v>8</v>
      </c>
      <c r="AD3383" s="947">
        <v>12.5</v>
      </c>
      <c r="AE3383" s="947">
        <v>8</v>
      </c>
      <c r="AF3383" s="947">
        <v>9.5</v>
      </c>
      <c r="AG3383" s="947">
        <v>7</v>
      </c>
      <c r="AH3383" s="947">
        <v>7</v>
      </c>
      <c r="AI3383" s="947">
        <v>7</v>
      </c>
      <c r="AJ3383" s="947">
        <v>4.5</v>
      </c>
      <c r="AK3383" s="947">
        <v>4.0999999999999996</v>
      </c>
      <c r="AL3383" s="947">
        <v>9</v>
      </c>
      <c r="AM3383" s="947">
        <v>6.7</v>
      </c>
      <c r="AN3383" s="947">
        <v>5</v>
      </c>
      <c r="AO3383" s="947">
        <v>8.75</v>
      </c>
    </row>
    <row r="3384" spans="1:41">
      <c r="A3384" s="950" t="s">
        <v>854</v>
      </c>
      <c r="B3384" s="951" t="s">
        <v>1681</v>
      </c>
      <c r="C3384" s="946">
        <v>6.5</v>
      </c>
      <c r="D3384" s="946">
        <v>5</v>
      </c>
      <c r="E3384" s="946">
        <v>5.5</v>
      </c>
      <c r="F3384" s="947">
        <v>7</v>
      </c>
      <c r="G3384" s="947">
        <v>5</v>
      </c>
      <c r="H3384" s="947">
        <v>5</v>
      </c>
      <c r="I3384" s="947">
        <v>6.5</v>
      </c>
      <c r="J3384" s="947">
        <v>10.5</v>
      </c>
      <c r="K3384" s="947">
        <v>11</v>
      </c>
      <c r="L3384" s="947">
        <v>10</v>
      </c>
      <c r="M3384" s="947">
        <v>8</v>
      </c>
      <c r="N3384" s="947">
        <v>8</v>
      </c>
      <c r="O3384" s="947">
        <v>9</v>
      </c>
      <c r="P3384" s="947">
        <v>10.5</v>
      </c>
      <c r="Q3384" s="947">
        <v>9</v>
      </c>
      <c r="R3384" s="698">
        <v>10</v>
      </c>
      <c r="S3384" s="698">
        <v>11</v>
      </c>
      <c r="T3384" s="698">
        <v>10</v>
      </c>
      <c r="U3384" s="698">
        <v>9</v>
      </c>
      <c r="V3384" s="698">
        <v>10</v>
      </c>
      <c r="W3384" s="698">
        <v>10</v>
      </c>
      <c r="X3384" s="698">
        <v>4</v>
      </c>
      <c r="Y3384" s="698">
        <v>11</v>
      </c>
      <c r="Z3384" s="947">
        <v>11</v>
      </c>
      <c r="AA3384" s="947">
        <v>5</v>
      </c>
      <c r="AB3384" s="947">
        <v>5.5</v>
      </c>
      <c r="AC3384" s="947">
        <v>8.5</v>
      </c>
      <c r="AD3384" s="947">
        <v>12.5</v>
      </c>
      <c r="AE3384" s="947">
        <v>11</v>
      </c>
      <c r="AF3384" s="947">
        <v>10</v>
      </c>
      <c r="AG3384" s="947">
        <v>9</v>
      </c>
      <c r="AH3384" s="947">
        <v>7</v>
      </c>
      <c r="AI3384" s="947">
        <v>9</v>
      </c>
      <c r="AJ3384" s="947">
        <v>4.5</v>
      </c>
      <c r="AK3384" s="947">
        <v>4.25</v>
      </c>
      <c r="AL3384" s="947">
        <v>9</v>
      </c>
      <c r="AM3384" s="947">
        <v>8.1</v>
      </c>
      <c r="AN3384" s="947">
        <v>5</v>
      </c>
      <c r="AO3384" s="947">
        <v>8.75</v>
      </c>
    </row>
    <row r="3385" spans="1:41">
      <c r="A3385" s="2572" t="s">
        <v>45</v>
      </c>
      <c r="B3385" s="2572"/>
      <c r="C3385" s="952"/>
      <c r="D3385" s="952"/>
      <c r="E3385" s="952"/>
      <c r="F3385" s="952"/>
      <c r="G3385" s="952"/>
      <c r="H3385" s="952"/>
      <c r="I3385" s="952"/>
      <c r="J3385" s="952"/>
      <c r="K3385" s="953"/>
      <c r="L3385" s="952"/>
      <c r="M3385" s="952"/>
      <c r="N3385" s="952"/>
      <c r="O3385" s="952"/>
      <c r="P3385" s="952"/>
      <c r="Q3385" s="952"/>
      <c r="R3385" s="948"/>
      <c r="S3385" s="948"/>
      <c r="T3385" s="948"/>
      <c r="U3385" s="948"/>
      <c r="V3385" s="948"/>
      <c r="W3385" s="948"/>
      <c r="X3385" s="948"/>
      <c r="Y3385" s="698"/>
      <c r="Z3385" s="949"/>
      <c r="AA3385" s="949"/>
      <c r="AB3385" s="949"/>
      <c r="AC3385" s="949"/>
      <c r="AD3385" s="949"/>
      <c r="AE3385" s="949"/>
      <c r="AF3385" s="949"/>
      <c r="AG3385" s="949"/>
      <c r="AH3385" s="949"/>
      <c r="AI3385" s="949"/>
      <c r="AJ3385" s="949"/>
      <c r="AK3385" s="949"/>
      <c r="AL3385" s="949"/>
      <c r="AM3385" s="949"/>
      <c r="AN3385" s="947"/>
      <c r="AO3385" s="947"/>
    </row>
    <row r="3386" spans="1:41" ht="20.25">
      <c r="A3386" s="950" t="s">
        <v>856</v>
      </c>
      <c r="B3386" s="951" t="s">
        <v>1682</v>
      </c>
      <c r="C3386" s="946" t="s">
        <v>1647</v>
      </c>
      <c r="D3386" s="946">
        <v>11</v>
      </c>
      <c r="E3386" s="947">
        <v>11</v>
      </c>
      <c r="F3386" s="947">
        <v>12</v>
      </c>
      <c r="G3386" s="947" t="s">
        <v>2742</v>
      </c>
      <c r="H3386" s="947" t="s">
        <v>1940</v>
      </c>
      <c r="I3386" s="947" t="s">
        <v>1845</v>
      </c>
      <c r="J3386" s="947">
        <v>12.5</v>
      </c>
      <c r="K3386" s="947" t="s">
        <v>2389</v>
      </c>
      <c r="L3386" s="947">
        <v>12</v>
      </c>
      <c r="M3386" s="947" t="s">
        <v>2856</v>
      </c>
      <c r="N3386" s="947">
        <v>12</v>
      </c>
      <c r="O3386" s="947">
        <v>12.5</v>
      </c>
      <c r="P3386" s="947">
        <v>12.5</v>
      </c>
      <c r="Q3386" s="947">
        <v>10</v>
      </c>
      <c r="R3386" s="698">
        <v>11.25</v>
      </c>
      <c r="S3386" s="973" t="s">
        <v>2683</v>
      </c>
      <c r="T3386" s="698" t="s">
        <v>1645</v>
      </c>
      <c r="U3386" s="698">
        <v>12.5</v>
      </c>
      <c r="V3386" s="698">
        <v>12.5</v>
      </c>
      <c r="W3386" s="698" t="s">
        <v>2683</v>
      </c>
      <c r="X3386" s="698">
        <v>11</v>
      </c>
      <c r="Y3386" s="698" t="s">
        <v>1645</v>
      </c>
      <c r="Z3386" s="947" t="s">
        <v>1647</v>
      </c>
      <c r="AA3386" s="947">
        <v>12.5</v>
      </c>
      <c r="AB3386" s="947">
        <v>12</v>
      </c>
      <c r="AC3386" s="949" t="s">
        <v>3482</v>
      </c>
      <c r="AD3386" s="947">
        <v>12.5</v>
      </c>
      <c r="AE3386" s="947">
        <v>12</v>
      </c>
      <c r="AF3386" s="947">
        <v>12</v>
      </c>
      <c r="AG3386" s="947" t="s">
        <v>1663</v>
      </c>
      <c r="AH3386" s="947">
        <v>9</v>
      </c>
      <c r="AI3386" s="947" t="s">
        <v>3473</v>
      </c>
      <c r="AJ3386" s="947">
        <v>11.5</v>
      </c>
      <c r="AK3386" s="949" t="s">
        <v>1938</v>
      </c>
      <c r="AL3386" s="947">
        <v>12.5</v>
      </c>
      <c r="AM3386" s="947" t="s">
        <v>3483</v>
      </c>
      <c r="AN3386" s="947" t="s">
        <v>1663</v>
      </c>
      <c r="AO3386" s="947" t="s">
        <v>3220</v>
      </c>
    </row>
    <row r="3387" spans="1:41">
      <c r="A3387" s="950" t="s">
        <v>1085</v>
      </c>
      <c r="B3387" s="951" t="s">
        <v>1683</v>
      </c>
      <c r="C3387" s="946" t="s">
        <v>1854</v>
      </c>
      <c r="D3387" s="946">
        <v>11.5</v>
      </c>
      <c r="E3387" s="947">
        <v>11.5</v>
      </c>
      <c r="F3387" s="947">
        <v>12</v>
      </c>
      <c r="G3387" s="947">
        <v>12.5</v>
      </c>
      <c r="H3387" s="947" t="s">
        <v>1941</v>
      </c>
      <c r="I3387" s="947" t="s">
        <v>1942</v>
      </c>
      <c r="J3387" s="947">
        <v>12.5</v>
      </c>
      <c r="K3387" s="947" t="s">
        <v>3479</v>
      </c>
      <c r="L3387" s="947">
        <v>12.25</v>
      </c>
      <c r="M3387" s="947">
        <v>12.25</v>
      </c>
      <c r="N3387" s="947">
        <v>12.5</v>
      </c>
      <c r="O3387" s="947">
        <v>12.5</v>
      </c>
      <c r="P3387" s="947">
        <v>12.5</v>
      </c>
      <c r="Q3387" s="947">
        <v>11.5</v>
      </c>
      <c r="R3387" s="698">
        <v>11.25</v>
      </c>
      <c r="S3387" s="698" t="s">
        <v>2683</v>
      </c>
      <c r="T3387" s="698" t="s">
        <v>2683</v>
      </c>
      <c r="U3387" s="698">
        <v>12.5</v>
      </c>
      <c r="V3387" s="698">
        <v>12.5</v>
      </c>
      <c r="W3387" s="698" t="s">
        <v>2683</v>
      </c>
      <c r="X3387" s="698">
        <v>11</v>
      </c>
      <c r="Y3387" s="698" t="s">
        <v>1645</v>
      </c>
      <c r="Z3387" s="947">
        <v>12</v>
      </c>
      <c r="AA3387" s="947">
        <v>12.5</v>
      </c>
      <c r="AB3387" s="947">
        <v>12</v>
      </c>
      <c r="AC3387" s="949" t="s">
        <v>2250</v>
      </c>
      <c r="AD3387" s="947">
        <v>12.5</v>
      </c>
      <c r="AE3387" s="947">
        <v>12</v>
      </c>
      <c r="AF3387" s="947">
        <v>12</v>
      </c>
      <c r="AG3387" s="947" t="s">
        <v>1663</v>
      </c>
      <c r="AH3387" s="947">
        <v>10</v>
      </c>
      <c r="AI3387" s="947" t="s">
        <v>2929</v>
      </c>
      <c r="AJ3387" s="947">
        <v>11.5</v>
      </c>
      <c r="AK3387" s="947">
        <v>12.5</v>
      </c>
      <c r="AL3387" s="947">
        <v>12.5</v>
      </c>
      <c r="AM3387" s="947" t="s">
        <v>3484</v>
      </c>
      <c r="AN3387" s="947" t="s">
        <v>1960</v>
      </c>
      <c r="AO3387" s="947" t="s">
        <v>3221</v>
      </c>
    </row>
    <row r="3388" spans="1:41">
      <c r="A3388" s="950" t="s">
        <v>827</v>
      </c>
      <c r="B3388" s="951" t="s">
        <v>1684</v>
      </c>
      <c r="C3388" s="946" t="s">
        <v>1645</v>
      </c>
      <c r="D3388" s="954">
        <v>12</v>
      </c>
      <c r="E3388" s="947">
        <v>12</v>
      </c>
      <c r="F3388" s="947">
        <v>12</v>
      </c>
      <c r="G3388" s="947">
        <v>12</v>
      </c>
      <c r="H3388" s="947" t="s">
        <v>1845</v>
      </c>
      <c r="I3388" s="947" t="s">
        <v>1853</v>
      </c>
      <c r="J3388" s="947">
        <v>12.5</v>
      </c>
      <c r="K3388" s="947" t="s">
        <v>2929</v>
      </c>
      <c r="L3388" s="947">
        <v>12.5</v>
      </c>
      <c r="M3388" s="947">
        <v>12.5</v>
      </c>
      <c r="N3388" s="947">
        <v>12.5</v>
      </c>
      <c r="O3388" s="947">
        <v>12.5</v>
      </c>
      <c r="P3388" s="947">
        <v>12.5</v>
      </c>
      <c r="Q3388" s="947">
        <v>12</v>
      </c>
      <c r="R3388" s="698">
        <v>11</v>
      </c>
      <c r="S3388" s="698" t="s">
        <v>2683</v>
      </c>
      <c r="T3388" s="698" t="s">
        <v>1939</v>
      </c>
      <c r="U3388" s="698">
        <v>12.5</v>
      </c>
      <c r="V3388" s="698">
        <v>12</v>
      </c>
      <c r="W3388" s="698" t="s">
        <v>2683</v>
      </c>
      <c r="X3388" s="698">
        <v>11</v>
      </c>
      <c r="Y3388" s="698">
        <v>12.5</v>
      </c>
      <c r="Z3388" s="947">
        <v>12</v>
      </c>
      <c r="AA3388" s="947">
        <v>12.5</v>
      </c>
      <c r="AB3388" s="947">
        <v>12</v>
      </c>
      <c r="AC3388" s="949" t="s">
        <v>3485</v>
      </c>
      <c r="AD3388" s="947">
        <v>12.5</v>
      </c>
      <c r="AE3388" s="947">
        <v>12</v>
      </c>
      <c r="AF3388" s="947">
        <v>12</v>
      </c>
      <c r="AG3388" s="947" t="s">
        <v>1663</v>
      </c>
      <c r="AH3388" s="949" t="s">
        <v>3619</v>
      </c>
      <c r="AI3388" s="949" t="s">
        <v>3468</v>
      </c>
      <c r="AJ3388" s="947">
        <v>10.5</v>
      </c>
      <c r="AK3388" s="947">
        <v>12.5</v>
      </c>
      <c r="AL3388" s="947">
        <v>12.5</v>
      </c>
      <c r="AM3388" s="947">
        <v>9</v>
      </c>
      <c r="AN3388" s="947" t="s">
        <v>1664</v>
      </c>
      <c r="AO3388" s="947" t="s">
        <v>3231</v>
      </c>
    </row>
    <row r="3389" spans="1:41" ht="20.25">
      <c r="A3389" s="950" t="s">
        <v>828</v>
      </c>
      <c r="B3389" s="951" t="s">
        <v>1685</v>
      </c>
      <c r="C3389" s="946">
        <v>12.5</v>
      </c>
      <c r="D3389" s="955">
        <v>12.5</v>
      </c>
      <c r="E3389" s="947">
        <v>12.5</v>
      </c>
      <c r="F3389" s="698" t="s">
        <v>76</v>
      </c>
      <c r="G3389" s="947">
        <v>12.5</v>
      </c>
      <c r="H3389" s="947" t="s">
        <v>1646</v>
      </c>
      <c r="I3389" s="947" t="s">
        <v>1647</v>
      </c>
      <c r="J3389" s="947">
        <v>12.5</v>
      </c>
      <c r="K3389" s="947" t="s">
        <v>3175</v>
      </c>
      <c r="L3389" s="947">
        <v>12.5</v>
      </c>
      <c r="M3389" s="947">
        <v>12.5</v>
      </c>
      <c r="N3389" s="956" t="s">
        <v>76</v>
      </c>
      <c r="O3389" s="947">
        <v>12.5</v>
      </c>
      <c r="P3389" s="947">
        <v>12.5</v>
      </c>
      <c r="Q3389" s="947" t="s">
        <v>76</v>
      </c>
      <c r="R3389" s="698">
        <v>7.75</v>
      </c>
      <c r="S3389" s="698">
        <v>11</v>
      </c>
      <c r="T3389" s="698">
        <v>10</v>
      </c>
      <c r="U3389" s="957" t="s">
        <v>76</v>
      </c>
      <c r="V3389" s="698">
        <v>12</v>
      </c>
      <c r="W3389" s="698" t="s">
        <v>2683</v>
      </c>
      <c r="X3389" s="698">
        <v>11</v>
      </c>
      <c r="Y3389" s="948" t="s">
        <v>1858</v>
      </c>
      <c r="Z3389" s="947">
        <v>12</v>
      </c>
      <c r="AA3389" s="949" t="s">
        <v>76</v>
      </c>
      <c r="AB3389" s="947">
        <v>12</v>
      </c>
      <c r="AC3389" s="949" t="s">
        <v>1342</v>
      </c>
      <c r="AD3389" s="947" t="s">
        <v>3471</v>
      </c>
      <c r="AE3389" s="947" t="s">
        <v>76</v>
      </c>
      <c r="AF3389" s="947">
        <v>12</v>
      </c>
      <c r="AG3389" s="947" t="s">
        <v>76</v>
      </c>
      <c r="AH3389" s="949" t="s">
        <v>1493</v>
      </c>
      <c r="AI3389" s="949" t="s">
        <v>3620</v>
      </c>
      <c r="AJ3389" s="947">
        <v>10.5</v>
      </c>
      <c r="AK3389" s="947">
        <v>12.5</v>
      </c>
      <c r="AL3389" s="947">
        <v>12.5</v>
      </c>
      <c r="AM3389" s="947">
        <v>5.5</v>
      </c>
      <c r="AN3389" s="947">
        <v>10.5</v>
      </c>
      <c r="AO3389" s="947" t="s">
        <v>3214</v>
      </c>
    </row>
    <row r="3390" spans="1:41" ht="20.25">
      <c r="A3390" s="950" t="s">
        <v>854</v>
      </c>
      <c r="B3390" s="951" t="s">
        <v>1686</v>
      </c>
      <c r="C3390" s="946" t="s">
        <v>76</v>
      </c>
      <c r="D3390" s="954" t="s">
        <v>76</v>
      </c>
      <c r="E3390" s="947" t="s">
        <v>76</v>
      </c>
      <c r="F3390" s="947" t="s">
        <v>76</v>
      </c>
      <c r="G3390" s="947" t="s">
        <v>76</v>
      </c>
      <c r="H3390" s="947" t="s">
        <v>1646</v>
      </c>
      <c r="I3390" s="947" t="s">
        <v>1854</v>
      </c>
      <c r="J3390" s="947">
        <v>12</v>
      </c>
      <c r="K3390" s="947" t="s">
        <v>3236</v>
      </c>
      <c r="L3390" s="947">
        <v>12.5</v>
      </c>
      <c r="M3390" s="947" t="s">
        <v>76</v>
      </c>
      <c r="N3390" s="947" t="s">
        <v>76</v>
      </c>
      <c r="O3390" s="947">
        <v>12.5</v>
      </c>
      <c r="P3390" s="947" t="s">
        <v>76</v>
      </c>
      <c r="Q3390" s="947" t="s">
        <v>76</v>
      </c>
      <c r="R3390" s="698">
        <v>7.75</v>
      </c>
      <c r="S3390" s="698" t="s">
        <v>76</v>
      </c>
      <c r="T3390" s="698">
        <v>12.5</v>
      </c>
      <c r="U3390" s="698" t="s">
        <v>76</v>
      </c>
      <c r="V3390" s="698">
        <v>12</v>
      </c>
      <c r="W3390" s="698" t="s">
        <v>2683</v>
      </c>
      <c r="X3390" s="698">
        <v>11</v>
      </c>
      <c r="Y3390" s="698" t="s">
        <v>3614</v>
      </c>
      <c r="Z3390" s="947">
        <v>12</v>
      </c>
      <c r="AA3390" s="949" t="s">
        <v>76</v>
      </c>
      <c r="AB3390" s="947">
        <v>12</v>
      </c>
      <c r="AC3390" s="949" t="s">
        <v>1342</v>
      </c>
      <c r="AD3390" s="947">
        <v>12.5</v>
      </c>
      <c r="AE3390" s="947" t="s">
        <v>76</v>
      </c>
      <c r="AF3390" s="947" t="s">
        <v>2389</v>
      </c>
      <c r="AG3390" s="947" t="s">
        <v>76</v>
      </c>
      <c r="AH3390" s="949" t="s">
        <v>1912</v>
      </c>
      <c r="AI3390" s="949" t="s">
        <v>3473</v>
      </c>
      <c r="AJ3390" s="947">
        <v>10.5</v>
      </c>
      <c r="AK3390" s="947">
        <v>12.5</v>
      </c>
      <c r="AL3390" s="947">
        <v>12.5</v>
      </c>
      <c r="AM3390" s="956" t="s">
        <v>76</v>
      </c>
      <c r="AN3390" s="947">
        <v>10.5</v>
      </c>
      <c r="AO3390" s="947" t="s">
        <v>3233</v>
      </c>
    </row>
    <row r="3391" spans="1:41">
      <c r="A3391" s="2572" t="s">
        <v>388</v>
      </c>
      <c r="B3391" s="2572"/>
      <c r="C3391" s="947"/>
      <c r="D3391" s="947"/>
      <c r="E3391" s="947"/>
      <c r="F3391" s="947"/>
      <c r="G3391" s="947"/>
      <c r="H3391" s="947"/>
      <c r="I3391" s="947"/>
      <c r="J3391" s="947"/>
      <c r="K3391" s="947"/>
      <c r="L3391" s="947"/>
      <c r="M3391" s="947"/>
      <c r="N3391" s="947"/>
      <c r="O3391" s="949" t="s">
        <v>311</v>
      </c>
      <c r="P3391" s="947"/>
      <c r="Q3391" s="949"/>
      <c r="R3391" s="698"/>
      <c r="S3391" s="698"/>
      <c r="T3391" s="698"/>
      <c r="U3391" s="698"/>
      <c r="V3391" s="698"/>
      <c r="W3391" s="698"/>
      <c r="X3391" s="948"/>
      <c r="Y3391" s="698"/>
      <c r="Z3391" s="949"/>
      <c r="AA3391" s="949"/>
      <c r="AB3391" s="947"/>
      <c r="AC3391" s="949"/>
      <c r="AD3391" s="947"/>
      <c r="AE3391" s="947"/>
      <c r="AF3391" s="947"/>
      <c r="AG3391" s="947"/>
      <c r="AH3391" s="949"/>
      <c r="AI3391" s="949"/>
      <c r="AJ3391" s="949"/>
      <c r="AK3391" s="949"/>
      <c r="AL3391" s="949"/>
      <c r="AM3391" s="949"/>
      <c r="AN3391" s="947"/>
      <c r="AO3391" s="947"/>
    </row>
    <row r="3392" spans="1:41">
      <c r="A3392" s="2572" t="s">
        <v>389</v>
      </c>
      <c r="B3392" s="2572"/>
      <c r="C3392" s="947"/>
      <c r="D3392" s="947"/>
      <c r="E3392" s="947"/>
      <c r="F3392" s="947"/>
      <c r="G3392" s="947"/>
      <c r="H3392" s="947"/>
      <c r="I3392" s="947"/>
      <c r="J3392" s="947"/>
      <c r="K3392" s="947"/>
      <c r="L3392" s="947"/>
      <c r="M3392" s="947"/>
      <c r="N3392" s="947"/>
      <c r="O3392" s="949"/>
      <c r="P3392" s="947"/>
      <c r="Q3392" s="949"/>
      <c r="R3392" s="957"/>
      <c r="S3392" s="698"/>
      <c r="T3392" s="698"/>
      <c r="U3392" s="698"/>
      <c r="V3392" s="698"/>
      <c r="W3392" s="698"/>
      <c r="X3392" s="948"/>
      <c r="Y3392" s="698"/>
      <c r="Z3392" s="949"/>
      <c r="AA3392" s="949"/>
      <c r="AB3392" s="947"/>
      <c r="AC3392" s="949"/>
      <c r="AD3392" s="947"/>
      <c r="AE3392" s="947"/>
      <c r="AF3392" s="947"/>
      <c r="AG3392" s="947"/>
      <c r="AH3392" s="949"/>
      <c r="AI3392" s="949"/>
      <c r="AJ3392" s="949"/>
      <c r="AK3392" s="949"/>
      <c r="AL3392" s="949"/>
      <c r="AM3392" s="949"/>
      <c r="AN3392" s="947"/>
      <c r="AO3392" s="947"/>
    </row>
    <row r="3393" spans="1:41" ht="20.25">
      <c r="A3393" s="234"/>
      <c r="B3393" s="260" t="s">
        <v>390</v>
      </c>
      <c r="C3393" s="947" t="s">
        <v>1865</v>
      </c>
      <c r="D3393" s="947">
        <v>8</v>
      </c>
      <c r="E3393" s="947" t="s">
        <v>1855</v>
      </c>
      <c r="F3393" s="947" t="s">
        <v>1865</v>
      </c>
      <c r="G3393" s="698" t="s">
        <v>1549</v>
      </c>
      <c r="H3393" s="947" t="s">
        <v>1549</v>
      </c>
      <c r="I3393" s="947">
        <v>10</v>
      </c>
      <c r="J3393" s="947" t="s">
        <v>1749</v>
      </c>
      <c r="K3393" s="947" t="s">
        <v>1549</v>
      </c>
      <c r="L3393" s="947">
        <v>13</v>
      </c>
      <c r="M3393" s="947">
        <v>13</v>
      </c>
      <c r="N3393" s="947">
        <v>13</v>
      </c>
      <c r="O3393" s="947">
        <v>13</v>
      </c>
      <c r="P3393" s="947">
        <v>13</v>
      </c>
      <c r="Q3393" s="947">
        <v>13</v>
      </c>
      <c r="R3393" s="698" t="s">
        <v>1924</v>
      </c>
      <c r="S3393" s="698">
        <v>13</v>
      </c>
      <c r="T3393" s="698">
        <v>13</v>
      </c>
      <c r="U3393" s="698">
        <v>13</v>
      </c>
      <c r="V3393" s="698" t="s">
        <v>1549</v>
      </c>
      <c r="W3393" s="698" t="s">
        <v>1549</v>
      </c>
      <c r="X3393" s="698">
        <v>11</v>
      </c>
      <c r="Y3393" s="698" t="s">
        <v>1886</v>
      </c>
      <c r="Z3393" s="947" t="s">
        <v>1549</v>
      </c>
      <c r="AA3393" s="947">
        <v>13</v>
      </c>
      <c r="AB3393" s="947" t="s">
        <v>1549</v>
      </c>
      <c r="AC3393" s="947" t="s">
        <v>1549</v>
      </c>
      <c r="AD3393" s="947">
        <v>13</v>
      </c>
      <c r="AE3393" s="947">
        <v>13</v>
      </c>
      <c r="AF3393" s="947" t="s">
        <v>1549</v>
      </c>
      <c r="AG3393" s="947">
        <v>13</v>
      </c>
      <c r="AH3393" s="947">
        <v>13</v>
      </c>
      <c r="AI3393" s="947" t="s">
        <v>1549</v>
      </c>
      <c r="AJ3393" s="947" t="s">
        <v>1549</v>
      </c>
      <c r="AK3393" s="947" t="s">
        <v>1749</v>
      </c>
      <c r="AL3393" s="947">
        <v>13</v>
      </c>
      <c r="AM3393" s="947" t="s">
        <v>1845</v>
      </c>
      <c r="AN3393" s="947">
        <v>10</v>
      </c>
      <c r="AO3393" s="947">
        <v>13</v>
      </c>
    </row>
    <row r="3394" spans="1:41">
      <c r="A3394" s="234"/>
      <c r="B3394" s="260" t="s">
        <v>391</v>
      </c>
      <c r="C3394" s="947" t="s">
        <v>76</v>
      </c>
      <c r="D3394" s="947" t="s">
        <v>76</v>
      </c>
      <c r="E3394" s="947" t="s">
        <v>76</v>
      </c>
      <c r="F3394" s="947" t="s">
        <v>76</v>
      </c>
      <c r="G3394" s="947" t="s">
        <v>76</v>
      </c>
      <c r="H3394" s="947"/>
      <c r="I3394" s="947" t="s">
        <v>76</v>
      </c>
      <c r="J3394" s="947" t="s">
        <v>76</v>
      </c>
      <c r="K3394" s="947" t="s">
        <v>76</v>
      </c>
      <c r="L3394" s="947" t="s">
        <v>76</v>
      </c>
      <c r="M3394" s="947" t="s">
        <v>76</v>
      </c>
      <c r="N3394" s="947" t="s">
        <v>76</v>
      </c>
      <c r="O3394" s="949" t="s">
        <v>76</v>
      </c>
      <c r="P3394" s="947" t="s">
        <v>76</v>
      </c>
      <c r="Q3394" s="947" t="s">
        <v>76</v>
      </c>
      <c r="R3394" s="698"/>
      <c r="S3394" s="698" t="s">
        <v>76</v>
      </c>
      <c r="T3394" s="698" t="s">
        <v>76</v>
      </c>
      <c r="U3394" s="698" t="s">
        <v>76</v>
      </c>
      <c r="V3394" s="698" t="s">
        <v>76</v>
      </c>
      <c r="W3394" s="698" t="s">
        <v>76</v>
      </c>
      <c r="X3394" s="698">
        <v>13</v>
      </c>
      <c r="Y3394" s="698" t="s">
        <v>76</v>
      </c>
      <c r="Z3394" s="947" t="s">
        <v>76</v>
      </c>
      <c r="AA3394" s="947"/>
      <c r="AB3394" s="947" t="s">
        <v>76</v>
      </c>
      <c r="AC3394" s="947" t="s">
        <v>76</v>
      </c>
      <c r="AD3394" s="947" t="s">
        <v>76</v>
      </c>
      <c r="AE3394" s="947" t="s">
        <v>76</v>
      </c>
      <c r="AF3394" s="947" t="s">
        <v>76</v>
      </c>
      <c r="AG3394" s="947" t="s">
        <v>76</v>
      </c>
      <c r="AH3394" s="947" t="s">
        <v>76</v>
      </c>
      <c r="AI3394" s="947" t="s">
        <v>76</v>
      </c>
      <c r="AJ3394" s="947" t="s">
        <v>76</v>
      </c>
      <c r="AK3394" s="949" t="s">
        <v>76</v>
      </c>
      <c r="AL3394" s="947" t="s">
        <v>76</v>
      </c>
      <c r="AM3394" s="947"/>
      <c r="AN3394" s="947" t="s">
        <v>76</v>
      </c>
      <c r="AO3394" s="947">
        <v>13</v>
      </c>
    </row>
    <row r="3395" spans="1:41">
      <c r="A3395" s="2572" t="s">
        <v>400</v>
      </c>
      <c r="B3395" s="2572"/>
      <c r="C3395" s="947"/>
      <c r="D3395" s="947"/>
      <c r="E3395" s="947"/>
      <c r="F3395" s="947"/>
      <c r="G3395" s="947"/>
      <c r="H3395" s="947"/>
      <c r="I3395" s="947"/>
      <c r="J3395" s="947"/>
      <c r="K3395" s="947"/>
      <c r="L3395" s="947"/>
      <c r="M3395" s="947"/>
      <c r="N3395" s="947"/>
      <c r="O3395" s="949"/>
      <c r="P3395" s="947"/>
      <c r="Q3395" s="949"/>
      <c r="R3395" s="698"/>
      <c r="S3395" s="698"/>
      <c r="T3395" s="698"/>
      <c r="U3395" s="698"/>
      <c r="V3395" s="698"/>
      <c r="W3395" s="698"/>
      <c r="X3395" s="698"/>
      <c r="Y3395" s="698"/>
      <c r="Z3395" s="949"/>
      <c r="AA3395" s="949"/>
      <c r="AB3395" s="947"/>
      <c r="AC3395" s="947"/>
      <c r="AD3395" s="947"/>
      <c r="AE3395" s="947"/>
      <c r="AF3395" s="947"/>
      <c r="AG3395" s="947"/>
      <c r="AH3395" s="949"/>
      <c r="AI3395" s="947"/>
      <c r="AJ3395" s="947"/>
      <c r="AK3395" s="949"/>
      <c r="AL3395" s="947"/>
      <c r="AM3395" s="947"/>
      <c r="AN3395" s="947"/>
      <c r="AO3395" s="947"/>
    </row>
    <row r="3396" spans="1:41" ht="20.25">
      <c r="A3396" s="175"/>
      <c r="B3396" s="260" t="s">
        <v>390</v>
      </c>
      <c r="C3396" s="947" t="s">
        <v>1861</v>
      </c>
      <c r="D3396" s="947">
        <v>15.5</v>
      </c>
      <c r="E3396" s="947">
        <v>15</v>
      </c>
      <c r="F3396" s="947">
        <v>15</v>
      </c>
      <c r="G3396" s="947" t="s">
        <v>76</v>
      </c>
      <c r="H3396" s="947">
        <v>15</v>
      </c>
      <c r="I3396" s="947">
        <v>15</v>
      </c>
      <c r="J3396" s="947" t="s">
        <v>1343</v>
      </c>
      <c r="K3396" s="947" t="s">
        <v>1842</v>
      </c>
      <c r="L3396" s="947" t="s">
        <v>1882</v>
      </c>
      <c r="M3396" s="947" t="s">
        <v>1875</v>
      </c>
      <c r="N3396" s="947">
        <v>15.5</v>
      </c>
      <c r="O3396" s="947">
        <v>15.5</v>
      </c>
      <c r="P3396" s="947" t="s">
        <v>1878</v>
      </c>
      <c r="Q3396" s="958" t="s">
        <v>1875</v>
      </c>
      <c r="R3396" s="698" t="s">
        <v>1876</v>
      </c>
      <c r="S3396" s="698">
        <v>15.5</v>
      </c>
      <c r="T3396" s="698" t="s">
        <v>1861</v>
      </c>
      <c r="U3396" s="698" t="s">
        <v>76</v>
      </c>
      <c r="V3396" s="698" t="s">
        <v>1876</v>
      </c>
      <c r="W3396" s="698" t="s">
        <v>1882</v>
      </c>
      <c r="X3396" s="698">
        <v>15.5</v>
      </c>
      <c r="Y3396" s="698" t="s">
        <v>1876</v>
      </c>
      <c r="Z3396" s="947" t="s">
        <v>1875</v>
      </c>
      <c r="AA3396" s="947" t="s">
        <v>1847</v>
      </c>
      <c r="AB3396" s="947" t="s">
        <v>1875</v>
      </c>
      <c r="AC3396" s="947" t="s">
        <v>1549</v>
      </c>
      <c r="AD3396" s="947">
        <v>15.5</v>
      </c>
      <c r="AE3396" s="947" t="s">
        <v>1875</v>
      </c>
      <c r="AF3396" s="947" t="s">
        <v>1875</v>
      </c>
      <c r="AG3396" s="947">
        <v>15.5</v>
      </c>
      <c r="AH3396" s="947" t="s">
        <v>1875</v>
      </c>
      <c r="AI3396" s="947" t="s">
        <v>1891</v>
      </c>
      <c r="AJ3396" s="947" t="s">
        <v>1875</v>
      </c>
      <c r="AK3396" s="947" t="s">
        <v>1881</v>
      </c>
      <c r="AL3396" s="947" t="s">
        <v>1906</v>
      </c>
      <c r="AM3396" s="947" t="s">
        <v>1875</v>
      </c>
      <c r="AN3396" s="947" t="s">
        <v>1669</v>
      </c>
      <c r="AO3396" s="947">
        <v>11.5</v>
      </c>
    </row>
    <row r="3397" spans="1:41">
      <c r="A3397" s="175"/>
      <c r="B3397" s="260" t="s">
        <v>391</v>
      </c>
      <c r="C3397" s="947" t="s">
        <v>76</v>
      </c>
      <c r="D3397" s="947" t="s">
        <v>76</v>
      </c>
      <c r="E3397" s="947" t="s">
        <v>76</v>
      </c>
      <c r="F3397" s="947" t="s">
        <v>76</v>
      </c>
      <c r="G3397" s="947">
        <v>15</v>
      </c>
      <c r="H3397" s="947" t="s">
        <v>76</v>
      </c>
      <c r="I3397" s="947" t="s">
        <v>76</v>
      </c>
      <c r="J3397" s="947" t="s">
        <v>76</v>
      </c>
      <c r="K3397" s="947" t="s">
        <v>76</v>
      </c>
      <c r="L3397" s="947" t="s">
        <v>76</v>
      </c>
      <c r="M3397" s="947" t="s">
        <v>76</v>
      </c>
      <c r="N3397" s="947" t="s">
        <v>76</v>
      </c>
      <c r="O3397" s="947" t="s">
        <v>76</v>
      </c>
      <c r="P3397" s="949" t="s">
        <v>76</v>
      </c>
      <c r="Q3397" s="949" t="s">
        <v>76</v>
      </c>
      <c r="R3397" s="698"/>
      <c r="S3397" s="698" t="s">
        <v>76</v>
      </c>
      <c r="T3397" s="698" t="s">
        <v>76</v>
      </c>
      <c r="U3397" s="698" t="s">
        <v>1875</v>
      </c>
      <c r="V3397" s="698" t="s">
        <v>76</v>
      </c>
      <c r="W3397" s="698" t="s">
        <v>76</v>
      </c>
      <c r="X3397" s="698" t="s">
        <v>76</v>
      </c>
      <c r="Y3397" s="698" t="s">
        <v>76</v>
      </c>
      <c r="Z3397" s="947" t="s">
        <v>76</v>
      </c>
      <c r="AA3397" s="947" t="s">
        <v>76</v>
      </c>
      <c r="AB3397" s="947" t="s">
        <v>76</v>
      </c>
      <c r="AC3397" s="947" t="s">
        <v>1847</v>
      </c>
      <c r="AD3397" s="947" t="s">
        <v>76</v>
      </c>
      <c r="AE3397" s="947" t="s">
        <v>76</v>
      </c>
      <c r="AF3397" s="947" t="s">
        <v>76</v>
      </c>
      <c r="AG3397" s="947"/>
      <c r="AH3397" s="947" t="s">
        <v>76</v>
      </c>
      <c r="AI3397" s="947" t="s">
        <v>1875</v>
      </c>
      <c r="AJ3397" s="947" t="s">
        <v>76</v>
      </c>
      <c r="AK3397" s="949" t="s">
        <v>76</v>
      </c>
      <c r="AL3397" s="947" t="s">
        <v>76</v>
      </c>
      <c r="AM3397" s="947"/>
      <c r="AN3397" s="947" t="s">
        <v>76</v>
      </c>
      <c r="AO3397" s="947">
        <v>14</v>
      </c>
    </row>
    <row r="3398" spans="1:41">
      <c r="A3398" s="2572" t="s">
        <v>47</v>
      </c>
      <c r="B3398" s="2572"/>
      <c r="C3398" s="947"/>
      <c r="D3398" s="947"/>
      <c r="E3398" s="947"/>
      <c r="F3398" s="947"/>
      <c r="G3398" s="947"/>
      <c r="H3398" s="947"/>
      <c r="I3398" s="947"/>
      <c r="J3398" s="947"/>
      <c r="K3398" s="947"/>
      <c r="L3398" s="947"/>
      <c r="M3398" s="947"/>
      <c r="N3398" s="947"/>
      <c r="O3398" s="947"/>
      <c r="P3398" s="949"/>
      <c r="Q3398" s="949"/>
      <c r="R3398" s="698" t="s">
        <v>1285</v>
      </c>
      <c r="S3398" s="698"/>
      <c r="T3398" s="698"/>
      <c r="U3398" s="698"/>
      <c r="V3398" s="698"/>
      <c r="W3398" s="698"/>
      <c r="X3398" s="698"/>
      <c r="Y3398" s="698"/>
      <c r="Z3398" s="947"/>
      <c r="AA3398" s="947"/>
      <c r="AB3398" s="947"/>
      <c r="AC3398" s="947"/>
      <c r="AD3398" s="947"/>
      <c r="AE3398" s="947"/>
      <c r="AF3398" s="947"/>
      <c r="AG3398" s="947"/>
      <c r="AH3398" s="947"/>
      <c r="AI3398" s="947"/>
      <c r="AJ3398" s="947"/>
      <c r="AK3398" s="949"/>
      <c r="AL3398" s="947"/>
      <c r="AM3398" s="947"/>
      <c r="AN3398" s="947"/>
      <c r="AO3398" s="947"/>
    </row>
    <row r="3399" spans="1:41" ht="20.25">
      <c r="A3399" s="175"/>
      <c r="B3399" s="260" t="s">
        <v>390</v>
      </c>
      <c r="C3399" s="947">
        <v>15</v>
      </c>
      <c r="D3399" s="698">
        <v>15.502000000000001</v>
      </c>
      <c r="E3399" s="698" t="s">
        <v>1863</v>
      </c>
      <c r="F3399" s="947">
        <v>15</v>
      </c>
      <c r="G3399" s="698" t="s">
        <v>76</v>
      </c>
      <c r="H3399" s="947">
        <v>15</v>
      </c>
      <c r="I3399" s="947">
        <v>15</v>
      </c>
      <c r="J3399" s="947" t="s">
        <v>1538</v>
      </c>
      <c r="K3399" s="947" t="s">
        <v>1870</v>
      </c>
      <c r="L3399" s="947" t="s">
        <v>1882</v>
      </c>
      <c r="M3399" s="947" t="s">
        <v>1876</v>
      </c>
      <c r="N3399" s="947">
        <v>17</v>
      </c>
      <c r="O3399" s="947">
        <v>15.5</v>
      </c>
      <c r="P3399" s="947" t="s">
        <v>1878</v>
      </c>
      <c r="Q3399" s="959" t="s">
        <v>1875</v>
      </c>
      <c r="R3399" s="698" t="s">
        <v>1867</v>
      </c>
      <c r="S3399" s="698">
        <v>15.5</v>
      </c>
      <c r="T3399" s="698" t="s">
        <v>1666</v>
      </c>
      <c r="U3399" s="698" t="s">
        <v>1842</v>
      </c>
      <c r="V3399" s="698" t="s">
        <v>1872</v>
      </c>
      <c r="W3399" s="698" t="s">
        <v>1871</v>
      </c>
      <c r="X3399" s="698" t="s">
        <v>1868</v>
      </c>
      <c r="Y3399" s="698" t="s">
        <v>1876</v>
      </c>
      <c r="Z3399" s="947" t="s">
        <v>1876</v>
      </c>
      <c r="AA3399" s="947" t="s">
        <v>1862</v>
      </c>
      <c r="AB3399" s="947" t="s">
        <v>1875</v>
      </c>
      <c r="AC3399" s="947" t="s">
        <v>1873</v>
      </c>
      <c r="AD3399" s="947">
        <v>16.5</v>
      </c>
      <c r="AE3399" s="947" t="s">
        <v>1875</v>
      </c>
      <c r="AF3399" s="947" t="s">
        <v>1875</v>
      </c>
      <c r="AG3399" s="947" t="s">
        <v>1872</v>
      </c>
      <c r="AH3399" s="947" t="s">
        <v>1882</v>
      </c>
      <c r="AI3399" s="947" t="s">
        <v>3474</v>
      </c>
      <c r="AJ3399" s="947" t="s">
        <v>1876</v>
      </c>
      <c r="AK3399" s="947" t="s">
        <v>1667</v>
      </c>
      <c r="AL3399" s="947" t="s">
        <v>1909</v>
      </c>
      <c r="AM3399" s="947" t="s">
        <v>76</v>
      </c>
      <c r="AN3399" s="947" t="s">
        <v>1550</v>
      </c>
      <c r="AO3399" s="947">
        <v>13</v>
      </c>
    </row>
    <row r="3400" spans="1:41">
      <c r="A3400" s="175"/>
      <c r="B3400" s="260" t="s">
        <v>391</v>
      </c>
      <c r="C3400" s="947" t="s">
        <v>76</v>
      </c>
      <c r="D3400" s="947" t="s">
        <v>76</v>
      </c>
      <c r="E3400" s="947" t="s">
        <v>76</v>
      </c>
      <c r="F3400" s="956" t="s">
        <v>76</v>
      </c>
      <c r="G3400" s="947">
        <v>15</v>
      </c>
      <c r="H3400" s="947" t="s">
        <v>76</v>
      </c>
      <c r="I3400" s="947" t="s">
        <v>76</v>
      </c>
      <c r="J3400" s="947" t="s">
        <v>76</v>
      </c>
      <c r="K3400" s="956" t="s">
        <v>76</v>
      </c>
      <c r="L3400" s="947" t="s">
        <v>76</v>
      </c>
      <c r="M3400" s="947" t="s">
        <v>76</v>
      </c>
      <c r="N3400" s="947" t="s">
        <v>76</v>
      </c>
      <c r="O3400" s="947" t="s">
        <v>76</v>
      </c>
      <c r="P3400" s="949" t="s">
        <v>76</v>
      </c>
      <c r="Q3400" s="949" t="s">
        <v>76</v>
      </c>
      <c r="R3400" s="698" t="s">
        <v>76</v>
      </c>
      <c r="S3400" s="698" t="s">
        <v>76</v>
      </c>
      <c r="T3400" s="698" t="s">
        <v>76</v>
      </c>
      <c r="U3400" s="698" t="s">
        <v>76</v>
      </c>
      <c r="V3400" s="698" t="s">
        <v>76</v>
      </c>
      <c r="W3400" s="698" t="s">
        <v>76</v>
      </c>
      <c r="X3400" s="698" t="s">
        <v>76</v>
      </c>
      <c r="Y3400" s="698" t="s">
        <v>76</v>
      </c>
      <c r="Z3400" s="947" t="s">
        <v>76</v>
      </c>
      <c r="AA3400" s="947" t="s">
        <v>76</v>
      </c>
      <c r="AB3400" s="947" t="s">
        <v>76</v>
      </c>
      <c r="AC3400" s="947" t="s">
        <v>3487</v>
      </c>
      <c r="AD3400" s="947" t="s">
        <v>76</v>
      </c>
      <c r="AE3400" s="947" t="s">
        <v>76</v>
      </c>
      <c r="AF3400" s="947" t="s">
        <v>76</v>
      </c>
      <c r="AG3400" s="947" t="s">
        <v>76</v>
      </c>
      <c r="AH3400" s="947" t="s">
        <v>76</v>
      </c>
      <c r="AI3400" s="947" t="s">
        <v>76</v>
      </c>
      <c r="AJ3400" s="947" t="s">
        <v>76</v>
      </c>
      <c r="AK3400" s="949" t="s">
        <v>76</v>
      </c>
      <c r="AL3400" s="947" t="s">
        <v>76</v>
      </c>
      <c r="AM3400" s="947" t="s">
        <v>76</v>
      </c>
      <c r="AN3400" s="947" t="s">
        <v>76</v>
      </c>
      <c r="AO3400" s="947">
        <v>16</v>
      </c>
    </row>
    <row r="3401" spans="1:41">
      <c r="A3401" s="2572" t="s">
        <v>407</v>
      </c>
      <c r="B3401" s="2572"/>
      <c r="C3401" s="947"/>
      <c r="D3401" s="947"/>
      <c r="E3401" s="947"/>
      <c r="F3401" s="947"/>
      <c r="G3401" s="947"/>
      <c r="H3401" s="947"/>
      <c r="I3401" s="947"/>
      <c r="J3401" s="947"/>
      <c r="K3401" s="947"/>
      <c r="L3401" s="947"/>
      <c r="M3401" s="947"/>
      <c r="N3401" s="947"/>
      <c r="O3401" s="947"/>
      <c r="P3401" s="949"/>
      <c r="Q3401" s="949"/>
      <c r="R3401" s="698"/>
      <c r="S3401" s="698"/>
      <c r="T3401" s="698"/>
      <c r="U3401" s="698"/>
      <c r="V3401" s="698"/>
      <c r="W3401" s="698"/>
      <c r="X3401" s="698"/>
      <c r="Y3401" s="698"/>
      <c r="Z3401" s="949"/>
      <c r="AA3401" s="949"/>
      <c r="AB3401" s="947"/>
      <c r="AC3401" s="280"/>
      <c r="AD3401" s="947"/>
      <c r="AE3401" s="947"/>
      <c r="AF3401" s="947"/>
      <c r="AG3401" s="947"/>
      <c r="AH3401" s="947"/>
      <c r="AI3401" s="947"/>
      <c r="AJ3401" s="947"/>
      <c r="AK3401" s="949"/>
      <c r="AL3401" s="947"/>
      <c r="AM3401" s="947"/>
      <c r="AN3401" s="947"/>
      <c r="AO3401" s="947"/>
    </row>
    <row r="3402" spans="1:41">
      <c r="A3402" s="960" t="s">
        <v>856</v>
      </c>
      <c r="B3402" s="961" t="s">
        <v>1258</v>
      </c>
      <c r="C3402" s="698"/>
      <c r="D3402" s="698"/>
      <c r="E3402" s="698"/>
      <c r="F3402" s="698"/>
      <c r="G3402" s="698"/>
      <c r="H3402" s="698"/>
      <c r="I3402" s="698"/>
      <c r="J3402" s="698"/>
      <c r="K3402" s="957"/>
      <c r="L3402" s="698"/>
      <c r="M3402" s="698"/>
      <c r="N3402" s="698"/>
      <c r="O3402" s="698"/>
      <c r="P3402" s="948"/>
      <c r="Q3402" s="948"/>
      <c r="R3402" s="698"/>
      <c r="S3402" s="698"/>
      <c r="T3402" s="698"/>
      <c r="U3402" s="698"/>
      <c r="V3402" s="698"/>
      <c r="W3402" s="698"/>
      <c r="X3402" s="698"/>
      <c r="Y3402" s="698"/>
      <c r="Z3402" s="948"/>
      <c r="AA3402" s="948"/>
      <c r="AB3402" s="698"/>
      <c r="AC3402" s="698"/>
      <c r="AD3402" s="698"/>
      <c r="AE3402" s="698"/>
      <c r="AF3402" s="698"/>
      <c r="AG3402" s="698"/>
      <c r="AH3402" s="698"/>
      <c r="AI3402" s="698"/>
      <c r="AJ3402" s="698"/>
      <c r="AK3402" s="948"/>
      <c r="AL3402" s="698"/>
      <c r="AM3402" s="698"/>
      <c r="AN3402" s="698"/>
      <c r="AO3402" s="698"/>
    </row>
    <row r="3403" spans="1:41" ht="20.25">
      <c r="A3403" s="960"/>
      <c r="B3403" s="260" t="s">
        <v>401</v>
      </c>
      <c r="C3403" s="698" t="s">
        <v>1840</v>
      </c>
      <c r="D3403" s="947" t="s">
        <v>76</v>
      </c>
      <c r="E3403" s="698">
        <v>16</v>
      </c>
      <c r="F3403" s="947">
        <v>16</v>
      </c>
      <c r="G3403" s="947" t="s">
        <v>76</v>
      </c>
      <c r="H3403" s="947">
        <v>15.5</v>
      </c>
      <c r="I3403" s="947">
        <v>16</v>
      </c>
      <c r="J3403" s="947" t="s">
        <v>1668</v>
      </c>
      <c r="K3403" s="947" t="s">
        <v>1842</v>
      </c>
      <c r="L3403" s="947" t="s">
        <v>1842</v>
      </c>
      <c r="M3403" s="947" t="s">
        <v>1875</v>
      </c>
      <c r="N3403" s="947">
        <v>15.5</v>
      </c>
      <c r="O3403" s="947">
        <v>15.5</v>
      </c>
      <c r="P3403" s="947" t="s">
        <v>1878</v>
      </c>
      <c r="Q3403" s="958" t="s">
        <v>1875</v>
      </c>
      <c r="R3403" s="698" t="s">
        <v>1876</v>
      </c>
      <c r="S3403" s="698">
        <v>15.5</v>
      </c>
      <c r="T3403" s="698" t="s">
        <v>1861</v>
      </c>
      <c r="U3403" s="698" t="s">
        <v>1875</v>
      </c>
      <c r="V3403" s="698" t="s">
        <v>1876</v>
      </c>
      <c r="W3403" s="698" t="s">
        <v>1882</v>
      </c>
      <c r="X3403" s="698">
        <v>15.5</v>
      </c>
      <c r="Y3403" s="698" t="s">
        <v>1876</v>
      </c>
      <c r="Z3403" s="947" t="s">
        <v>1875</v>
      </c>
      <c r="AA3403" s="962" t="s">
        <v>1668</v>
      </c>
      <c r="AB3403" s="947" t="s">
        <v>1875</v>
      </c>
      <c r="AC3403" s="947" t="s">
        <v>1549</v>
      </c>
      <c r="AD3403" s="947">
        <v>15.5</v>
      </c>
      <c r="AE3403" s="947" t="s">
        <v>1875</v>
      </c>
      <c r="AF3403" s="947" t="s">
        <v>1875</v>
      </c>
      <c r="AG3403" s="947">
        <v>15.5</v>
      </c>
      <c r="AH3403" s="947" t="s">
        <v>1875</v>
      </c>
      <c r="AI3403" s="947" t="s">
        <v>1891</v>
      </c>
      <c r="AJ3403" s="947" t="s">
        <v>1875</v>
      </c>
      <c r="AK3403" s="947" t="s">
        <v>1906</v>
      </c>
      <c r="AL3403" s="947" t="s">
        <v>1841</v>
      </c>
      <c r="AM3403" s="947" t="s">
        <v>1893</v>
      </c>
      <c r="AN3403" s="947" t="s">
        <v>1846</v>
      </c>
      <c r="AO3403" s="947">
        <v>11.5</v>
      </c>
    </row>
    <row r="3404" spans="1:41">
      <c r="A3404" s="960"/>
      <c r="B3404" s="260" t="s">
        <v>402</v>
      </c>
      <c r="C3404" s="947" t="s">
        <v>76</v>
      </c>
      <c r="D3404" s="947">
        <v>16</v>
      </c>
      <c r="E3404" s="947" t="s">
        <v>76</v>
      </c>
      <c r="F3404" s="947" t="s">
        <v>76</v>
      </c>
      <c r="G3404" s="947">
        <v>15.5</v>
      </c>
      <c r="H3404" s="947" t="s">
        <v>76</v>
      </c>
      <c r="I3404" s="947" t="s">
        <v>76</v>
      </c>
      <c r="J3404" s="947" t="s">
        <v>76</v>
      </c>
      <c r="K3404" s="947" t="s">
        <v>76</v>
      </c>
      <c r="L3404" s="947"/>
      <c r="M3404" s="947" t="s">
        <v>76</v>
      </c>
      <c r="N3404" s="947" t="s">
        <v>76</v>
      </c>
      <c r="O3404" s="947" t="s">
        <v>76</v>
      </c>
      <c r="P3404" s="949" t="s">
        <v>76</v>
      </c>
      <c r="Q3404" s="949" t="s">
        <v>76</v>
      </c>
      <c r="R3404" s="698" t="s">
        <v>76</v>
      </c>
      <c r="S3404" s="698" t="s">
        <v>76</v>
      </c>
      <c r="T3404" s="698" t="s">
        <v>76</v>
      </c>
      <c r="U3404" s="698" t="s">
        <v>1875</v>
      </c>
      <c r="V3404" s="698" t="s">
        <v>76</v>
      </c>
      <c r="W3404" s="698" t="s">
        <v>76</v>
      </c>
      <c r="X3404" s="698" t="s">
        <v>1538</v>
      </c>
      <c r="Y3404" s="698" t="s">
        <v>76</v>
      </c>
      <c r="Z3404" s="947" t="s">
        <v>76</v>
      </c>
      <c r="AA3404" s="947" t="s">
        <v>76</v>
      </c>
      <c r="AB3404" s="949" t="s">
        <v>76</v>
      </c>
      <c r="AC3404" s="947" t="s">
        <v>1847</v>
      </c>
      <c r="AD3404" s="947" t="s">
        <v>76</v>
      </c>
      <c r="AE3404" s="947" t="s">
        <v>76</v>
      </c>
      <c r="AF3404" s="947" t="s">
        <v>76</v>
      </c>
      <c r="AG3404" s="947" t="s">
        <v>76</v>
      </c>
      <c r="AH3404" s="947" t="s">
        <v>76</v>
      </c>
      <c r="AI3404" s="947" t="s">
        <v>1875</v>
      </c>
      <c r="AJ3404" s="947" t="s">
        <v>76</v>
      </c>
      <c r="AK3404" s="949" t="s">
        <v>76</v>
      </c>
      <c r="AL3404" s="947" t="s">
        <v>76</v>
      </c>
      <c r="AM3404" s="947" t="s">
        <v>1893</v>
      </c>
      <c r="AN3404" s="947" t="s">
        <v>76</v>
      </c>
      <c r="AO3404" s="947">
        <v>14</v>
      </c>
    </row>
    <row r="3405" spans="1:41">
      <c r="A3405" s="960" t="s">
        <v>1085</v>
      </c>
      <c r="B3405" s="862" t="s">
        <v>1259</v>
      </c>
      <c r="C3405" s="947"/>
      <c r="D3405" s="947"/>
      <c r="E3405" s="947"/>
      <c r="F3405" s="947"/>
      <c r="G3405" s="947"/>
      <c r="H3405" s="947"/>
      <c r="I3405" s="947"/>
      <c r="J3405" s="947"/>
      <c r="K3405" s="947"/>
      <c r="L3405" s="947"/>
      <c r="M3405" s="947"/>
      <c r="N3405" s="947"/>
      <c r="O3405" s="947"/>
      <c r="P3405" s="949"/>
      <c r="Q3405" s="949"/>
      <c r="R3405" s="698"/>
      <c r="S3405" s="698"/>
      <c r="T3405" s="698"/>
      <c r="U3405" s="698"/>
      <c r="V3405" s="698"/>
      <c r="W3405" s="698"/>
      <c r="X3405" s="698"/>
      <c r="Y3405" s="698"/>
      <c r="Z3405" s="947"/>
      <c r="AA3405" s="947"/>
      <c r="AB3405" s="949"/>
      <c r="AC3405" s="947"/>
      <c r="AD3405" s="947"/>
      <c r="AE3405" s="947"/>
      <c r="AF3405" s="947"/>
      <c r="AG3405" s="947"/>
      <c r="AH3405" s="947"/>
      <c r="AI3405" s="947"/>
      <c r="AJ3405" s="947"/>
      <c r="AK3405" s="949"/>
      <c r="AL3405" s="947"/>
      <c r="AM3405" s="947"/>
      <c r="AN3405" s="947"/>
      <c r="AO3405" s="947"/>
    </row>
    <row r="3406" spans="1:41" ht="20.25">
      <c r="A3406" s="175"/>
      <c r="B3406" s="260" t="s">
        <v>401</v>
      </c>
      <c r="C3406" s="698" t="s">
        <v>1840</v>
      </c>
      <c r="D3406" s="947" t="s">
        <v>76</v>
      </c>
      <c r="E3406" s="947" t="s">
        <v>1840</v>
      </c>
      <c r="F3406" s="947">
        <v>16</v>
      </c>
      <c r="G3406" s="947" t="s">
        <v>76</v>
      </c>
      <c r="H3406" s="947">
        <v>15.5</v>
      </c>
      <c r="I3406" s="947" t="s">
        <v>76</v>
      </c>
      <c r="J3406" s="947" t="s">
        <v>1665</v>
      </c>
      <c r="K3406" s="947" t="s">
        <v>1871</v>
      </c>
      <c r="L3406" s="947" t="s">
        <v>1872</v>
      </c>
      <c r="M3406" s="947" t="s">
        <v>1876</v>
      </c>
      <c r="N3406" s="947">
        <v>15.5</v>
      </c>
      <c r="O3406" s="947">
        <v>15.5</v>
      </c>
      <c r="P3406" s="947" t="s">
        <v>1878</v>
      </c>
      <c r="Q3406" s="958" t="s">
        <v>1875</v>
      </c>
      <c r="R3406" s="698" t="s">
        <v>1867</v>
      </c>
      <c r="S3406" s="698" t="s">
        <v>1876</v>
      </c>
      <c r="T3406" s="698" t="s">
        <v>1666</v>
      </c>
      <c r="U3406" s="698" t="s">
        <v>76</v>
      </c>
      <c r="V3406" s="698" t="s">
        <v>1872</v>
      </c>
      <c r="W3406" s="698" t="s">
        <v>1871</v>
      </c>
      <c r="X3406" s="698" t="s">
        <v>76</v>
      </c>
      <c r="Y3406" s="698" t="s">
        <v>1876</v>
      </c>
      <c r="Z3406" s="947" t="s">
        <v>1876</v>
      </c>
      <c r="AA3406" s="947">
        <v>18</v>
      </c>
      <c r="AB3406" s="947" t="s">
        <v>1875</v>
      </c>
      <c r="AC3406" s="947" t="s">
        <v>1873</v>
      </c>
      <c r="AD3406" s="947">
        <v>15.5</v>
      </c>
      <c r="AE3406" s="947" t="s">
        <v>1875</v>
      </c>
      <c r="AF3406" s="947" t="s">
        <v>1875</v>
      </c>
      <c r="AG3406" s="947" t="s">
        <v>1871</v>
      </c>
      <c r="AH3406" s="947" t="s">
        <v>1882</v>
      </c>
      <c r="AI3406" s="947" t="s">
        <v>3474</v>
      </c>
      <c r="AJ3406" s="947" t="s">
        <v>1875</v>
      </c>
      <c r="AK3406" s="947" t="s">
        <v>1907</v>
      </c>
      <c r="AL3406" s="947" t="s">
        <v>1909</v>
      </c>
      <c r="AM3406" s="947" t="s">
        <v>76</v>
      </c>
      <c r="AN3406" s="947" t="s">
        <v>1550</v>
      </c>
      <c r="AO3406" s="947">
        <v>13</v>
      </c>
    </row>
    <row r="3407" spans="1:41">
      <c r="A3407" s="175"/>
      <c r="B3407" s="260" t="s">
        <v>402</v>
      </c>
      <c r="C3407" s="947" t="s">
        <v>76</v>
      </c>
      <c r="D3407" s="947">
        <v>16</v>
      </c>
      <c r="E3407" s="947" t="s">
        <v>76</v>
      </c>
      <c r="F3407" s="947" t="s">
        <v>76</v>
      </c>
      <c r="G3407" s="947">
        <v>15.5</v>
      </c>
      <c r="H3407" s="947" t="s">
        <v>76</v>
      </c>
      <c r="I3407" s="947" t="s">
        <v>76</v>
      </c>
      <c r="J3407" s="947" t="s">
        <v>76</v>
      </c>
      <c r="K3407" s="947" t="s">
        <v>76</v>
      </c>
      <c r="L3407" s="947" t="s">
        <v>76</v>
      </c>
      <c r="M3407" s="947" t="s">
        <v>76</v>
      </c>
      <c r="N3407" s="947" t="s">
        <v>76</v>
      </c>
      <c r="O3407" s="947" t="s">
        <v>76</v>
      </c>
      <c r="P3407" s="947" t="s">
        <v>76</v>
      </c>
      <c r="Q3407" s="947" t="s">
        <v>76</v>
      </c>
      <c r="R3407" s="698" t="s">
        <v>76</v>
      </c>
      <c r="S3407" s="698" t="s">
        <v>76</v>
      </c>
      <c r="T3407" s="698" t="s">
        <v>76</v>
      </c>
      <c r="U3407" s="698" t="s">
        <v>76</v>
      </c>
      <c r="V3407" s="698" t="s">
        <v>76</v>
      </c>
      <c r="W3407" s="698" t="s">
        <v>76</v>
      </c>
      <c r="X3407" s="698" t="s">
        <v>76</v>
      </c>
      <c r="Y3407" s="698" t="s">
        <v>76</v>
      </c>
      <c r="Z3407" s="947" t="s">
        <v>76</v>
      </c>
      <c r="AA3407" s="947" t="s">
        <v>76</v>
      </c>
      <c r="AB3407" s="947" t="s">
        <v>76</v>
      </c>
      <c r="AC3407" s="947" t="s">
        <v>3487</v>
      </c>
      <c r="AD3407" s="947" t="s">
        <v>76</v>
      </c>
      <c r="AE3407" s="947" t="s">
        <v>76</v>
      </c>
      <c r="AF3407" s="947" t="s">
        <v>76</v>
      </c>
      <c r="AG3407" s="947" t="s">
        <v>76</v>
      </c>
      <c r="AH3407" s="947" t="s">
        <v>76</v>
      </c>
      <c r="AI3407" s="947" t="s">
        <v>76</v>
      </c>
      <c r="AJ3407" s="947" t="s">
        <v>76</v>
      </c>
      <c r="AK3407" s="947" t="s">
        <v>76</v>
      </c>
      <c r="AL3407" s="947" t="s">
        <v>76</v>
      </c>
      <c r="AM3407" s="947" t="s">
        <v>76</v>
      </c>
      <c r="AN3407" s="947" t="s">
        <v>76</v>
      </c>
      <c r="AO3407" s="947">
        <v>16</v>
      </c>
    </row>
    <row r="3408" spans="1:41">
      <c r="A3408" s="2572" t="s">
        <v>211</v>
      </c>
      <c r="B3408" s="2572"/>
      <c r="C3408" s="947">
        <v>7</v>
      </c>
      <c r="D3408" s="947">
        <v>7</v>
      </c>
      <c r="E3408" s="947">
        <v>7</v>
      </c>
      <c r="F3408" s="947">
        <v>7</v>
      </c>
      <c r="G3408" s="947">
        <v>7</v>
      </c>
      <c r="H3408" s="947">
        <v>7</v>
      </c>
      <c r="I3408" s="947">
        <v>7</v>
      </c>
      <c r="J3408" s="947">
        <v>7</v>
      </c>
      <c r="K3408" s="947">
        <v>7</v>
      </c>
      <c r="L3408" s="947">
        <v>7</v>
      </c>
      <c r="M3408" s="947">
        <v>7</v>
      </c>
      <c r="N3408" s="947">
        <v>7</v>
      </c>
      <c r="O3408" s="947">
        <v>7</v>
      </c>
      <c r="P3408" s="947">
        <v>7</v>
      </c>
      <c r="Q3408" s="947">
        <v>7</v>
      </c>
      <c r="R3408" s="698">
        <v>7</v>
      </c>
      <c r="S3408" s="698">
        <v>7</v>
      </c>
      <c r="T3408" s="698">
        <v>7</v>
      </c>
      <c r="U3408" s="698">
        <v>7</v>
      </c>
      <c r="V3408" s="698">
        <v>7</v>
      </c>
      <c r="W3408" s="698">
        <v>7</v>
      </c>
      <c r="X3408" s="698">
        <v>7</v>
      </c>
      <c r="Y3408" s="698">
        <v>7</v>
      </c>
      <c r="Z3408" s="947">
        <v>7</v>
      </c>
      <c r="AA3408" s="947">
        <v>7</v>
      </c>
      <c r="AB3408" s="947">
        <v>7</v>
      </c>
      <c r="AC3408" s="947">
        <v>7</v>
      </c>
      <c r="AD3408" s="947">
        <v>7</v>
      </c>
      <c r="AE3408" s="947">
        <v>7</v>
      </c>
      <c r="AF3408" s="947">
        <v>7</v>
      </c>
      <c r="AG3408" s="947">
        <v>7</v>
      </c>
      <c r="AH3408" s="947">
        <v>7</v>
      </c>
      <c r="AI3408" s="947">
        <v>7</v>
      </c>
      <c r="AJ3408" s="947">
        <v>7</v>
      </c>
      <c r="AK3408" s="947">
        <v>7</v>
      </c>
      <c r="AL3408" s="947">
        <v>7</v>
      </c>
      <c r="AM3408" s="947" t="s">
        <v>76</v>
      </c>
      <c r="AN3408" s="947">
        <v>7</v>
      </c>
      <c r="AO3408" s="947" t="s">
        <v>76</v>
      </c>
    </row>
    <row r="3409" spans="1:41">
      <c r="A3409" s="2572" t="s">
        <v>408</v>
      </c>
      <c r="B3409" s="2572"/>
      <c r="C3409" s="947"/>
      <c r="D3409" s="947"/>
      <c r="E3409" s="947"/>
      <c r="F3409" s="947"/>
      <c r="G3409" s="947"/>
      <c r="H3409" s="947"/>
      <c r="I3409" s="947"/>
      <c r="J3409" s="947"/>
      <c r="K3409" s="947"/>
      <c r="L3409" s="947"/>
      <c r="M3409" s="947"/>
      <c r="N3409" s="947"/>
      <c r="O3409" s="947"/>
      <c r="P3409" s="949"/>
      <c r="Q3409" s="949"/>
      <c r="R3409" s="698"/>
      <c r="S3409" s="698"/>
      <c r="T3409" s="698"/>
      <c r="U3409" s="698"/>
      <c r="V3409" s="698"/>
      <c r="W3409" s="948"/>
      <c r="X3409" s="948"/>
      <c r="Y3409" s="698"/>
      <c r="Z3409" s="949"/>
      <c r="AA3409" s="949"/>
      <c r="AB3409" s="949"/>
      <c r="AC3409" s="949"/>
      <c r="AD3409" s="947"/>
      <c r="AE3409" s="947"/>
      <c r="AF3409" s="947"/>
      <c r="AG3409" s="947"/>
      <c r="AH3409" s="947"/>
      <c r="AI3409" s="947"/>
      <c r="AJ3409" s="947"/>
      <c r="AK3409" s="949"/>
      <c r="AL3409" s="947"/>
      <c r="AM3409" s="947"/>
      <c r="AN3409" s="947"/>
      <c r="AO3409" s="947"/>
    </row>
    <row r="3410" spans="1:41" ht="20.25">
      <c r="A3410" s="175"/>
      <c r="B3410" s="260" t="s">
        <v>390</v>
      </c>
      <c r="C3410" s="947" t="s">
        <v>1840</v>
      </c>
      <c r="D3410" s="947">
        <v>16</v>
      </c>
      <c r="E3410" s="698">
        <v>16</v>
      </c>
      <c r="F3410" s="947">
        <v>16</v>
      </c>
      <c r="G3410" s="947">
        <v>15</v>
      </c>
      <c r="H3410" s="947">
        <v>15.5</v>
      </c>
      <c r="I3410" s="947">
        <v>16</v>
      </c>
      <c r="J3410" s="947" t="s">
        <v>1668</v>
      </c>
      <c r="K3410" s="947" t="s">
        <v>1872</v>
      </c>
      <c r="L3410" s="947" t="s">
        <v>2529</v>
      </c>
      <c r="M3410" s="947" t="s">
        <v>1876</v>
      </c>
      <c r="N3410" s="947">
        <v>17.5</v>
      </c>
      <c r="O3410" s="947">
        <v>18</v>
      </c>
      <c r="P3410" s="947" t="s">
        <v>1878</v>
      </c>
      <c r="Q3410" s="958" t="s">
        <v>1882</v>
      </c>
      <c r="R3410" s="698" t="s">
        <v>1876</v>
      </c>
      <c r="S3410" s="698" t="s">
        <v>1867</v>
      </c>
      <c r="T3410" s="698" t="s">
        <v>1842</v>
      </c>
      <c r="U3410" s="698" t="s">
        <v>1876</v>
      </c>
      <c r="V3410" s="698" t="s">
        <v>1871</v>
      </c>
      <c r="W3410" s="698" t="s">
        <v>1867</v>
      </c>
      <c r="X3410" s="698" t="s">
        <v>1538</v>
      </c>
      <c r="Y3410" s="698" t="s">
        <v>1876</v>
      </c>
      <c r="Z3410" s="947" t="s">
        <v>1882</v>
      </c>
      <c r="AA3410" s="947" t="s">
        <v>1887</v>
      </c>
      <c r="AB3410" s="947" t="s">
        <v>1867</v>
      </c>
      <c r="AC3410" s="947" t="s">
        <v>1891</v>
      </c>
      <c r="AD3410" s="947">
        <v>15.5</v>
      </c>
      <c r="AE3410" s="947" t="s">
        <v>1867</v>
      </c>
      <c r="AF3410" s="947" t="s">
        <v>1876</v>
      </c>
      <c r="AG3410" s="947" t="s">
        <v>1873</v>
      </c>
      <c r="AH3410" s="947" t="s">
        <v>1847</v>
      </c>
      <c r="AI3410" s="947" t="s">
        <v>1891</v>
      </c>
      <c r="AJ3410" s="947" t="s">
        <v>1872</v>
      </c>
      <c r="AK3410" s="947" t="s">
        <v>1881</v>
      </c>
      <c r="AL3410" s="947">
        <v>18</v>
      </c>
      <c r="AM3410" s="947" t="s">
        <v>1875</v>
      </c>
      <c r="AN3410" s="947" t="s">
        <v>1846</v>
      </c>
      <c r="AO3410" s="947" t="s">
        <v>76</v>
      </c>
    </row>
    <row r="3411" spans="1:41" ht="20.25">
      <c r="A3411" s="175"/>
      <c r="B3411" s="260" t="s">
        <v>391</v>
      </c>
      <c r="C3411" s="947" t="s">
        <v>76</v>
      </c>
      <c r="D3411" s="947" t="s">
        <v>76</v>
      </c>
      <c r="E3411" s="947" t="s">
        <v>76</v>
      </c>
      <c r="F3411" s="947" t="s">
        <v>76</v>
      </c>
      <c r="G3411" s="947" t="s">
        <v>76</v>
      </c>
      <c r="H3411" s="947" t="s">
        <v>76</v>
      </c>
      <c r="I3411" s="947" t="s">
        <v>76</v>
      </c>
      <c r="J3411" s="947" t="s">
        <v>76</v>
      </c>
      <c r="K3411" s="947" t="s">
        <v>1873</v>
      </c>
      <c r="L3411" s="947" t="s">
        <v>76</v>
      </c>
      <c r="M3411" s="947" t="s">
        <v>1842</v>
      </c>
      <c r="N3411" s="947" t="s">
        <v>76</v>
      </c>
      <c r="O3411" s="947" t="s">
        <v>76</v>
      </c>
      <c r="P3411" s="949" t="s">
        <v>76</v>
      </c>
      <c r="Q3411" s="949" t="s">
        <v>76</v>
      </c>
      <c r="R3411" s="698"/>
      <c r="S3411" s="698" t="s">
        <v>76</v>
      </c>
      <c r="T3411" s="698" t="s">
        <v>76</v>
      </c>
      <c r="U3411" s="698" t="s">
        <v>1842</v>
      </c>
      <c r="V3411" s="698" t="s">
        <v>76</v>
      </c>
      <c r="W3411" s="948" t="s">
        <v>76</v>
      </c>
      <c r="X3411" s="948" t="s">
        <v>76</v>
      </c>
      <c r="Y3411" s="948" t="s">
        <v>76</v>
      </c>
      <c r="Z3411" s="947" t="s">
        <v>76</v>
      </c>
      <c r="AA3411" s="947" t="s">
        <v>76</v>
      </c>
      <c r="AB3411" s="949" t="s">
        <v>76</v>
      </c>
      <c r="AC3411" s="947" t="s">
        <v>1876</v>
      </c>
      <c r="AD3411" s="947" t="s">
        <v>76</v>
      </c>
      <c r="AE3411" s="947" t="s">
        <v>76</v>
      </c>
      <c r="AF3411" s="947" t="s">
        <v>76</v>
      </c>
      <c r="AG3411" s="947" t="s">
        <v>76</v>
      </c>
      <c r="AH3411" s="947" t="s">
        <v>76</v>
      </c>
      <c r="AI3411" s="947" t="s">
        <v>1875</v>
      </c>
      <c r="AJ3411" s="947" t="s">
        <v>76</v>
      </c>
      <c r="AK3411" s="949" t="s">
        <v>76</v>
      </c>
      <c r="AL3411" s="947" t="s">
        <v>76</v>
      </c>
      <c r="AM3411" s="947" t="s">
        <v>1875</v>
      </c>
      <c r="AN3411" s="947" t="s">
        <v>76</v>
      </c>
      <c r="AO3411" s="947" t="s">
        <v>76</v>
      </c>
    </row>
    <row r="3412" spans="1:41">
      <c r="A3412" s="2572" t="s">
        <v>409</v>
      </c>
      <c r="B3412" s="2572"/>
      <c r="C3412" s="947"/>
      <c r="D3412" s="947"/>
      <c r="E3412" s="947"/>
      <c r="F3412" s="947"/>
      <c r="G3412" s="947"/>
      <c r="H3412" s="947"/>
      <c r="I3412" s="956"/>
      <c r="J3412" s="947"/>
      <c r="K3412" s="947"/>
      <c r="L3412" s="947"/>
      <c r="M3412" s="947"/>
      <c r="N3412" s="947"/>
      <c r="O3412" s="947"/>
      <c r="P3412" s="949"/>
      <c r="Q3412" s="949"/>
      <c r="R3412" s="698"/>
      <c r="S3412" s="698"/>
      <c r="T3412" s="698"/>
      <c r="U3412" s="698"/>
      <c r="V3412" s="698"/>
      <c r="W3412" s="948"/>
      <c r="X3412" s="948"/>
      <c r="Y3412" s="948"/>
      <c r="Z3412" s="947"/>
      <c r="AA3412" s="947"/>
      <c r="AB3412" s="949"/>
      <c r="AC3412" s="947"/>
      <c r="AD3412" s="947"/>
      <c r="AE3412" s="947"/>
      <c r="AF3412" s="947"/>
      <c r="AG3412" s="947"/>
      <c r="AH3412" s="947"/>
      <c r="AI3412" s="947"/>
      <c r="AJ3412" s="947"/>
      <c r="AK3412" s="949" t="s">
        <v>1285</v>
      </c>
      <c r="AL3412" s="947"/>
      <c r="AM3412" s="947"/>
      <c r="AN3412" s="947"/>
      <c r="AO3412" s="947"/>
    </row>
    <row r="3413" spans="1:41" ht="20.25">
      <c r="A3413" s="175"/>
      <c r="B3413" s="260" t="s">
        <v>390</v>
      </c>
      <c r="C3413" s="947" t="s">
        <v>1665</v>
      </c>
      <c r="D3413" s="947">
        <v>16</v>
      </c>
      <c r="E3413" s="947" t="s">
        <v>1665</v>
      </c>
      <c r="F3413" s="947" t="s">
        <v>1665</v>
      </c>
      <c r="G3413" s="947" t="s">
        <v>76</v>
      </c>
      <c r="H3413" s="947" t="s">
        <v>76</v>
      </c>
      <c r="I3413" s="947">
        <v>16</v>
      </c>
      <c r="J3413" s="947">
        <v>17</v>
      </c>
      <c r="K3413" s="947" t="s">
        <v>1872</v>
      </c>
      <c r="L3413" s="947" t="s">
        <v>1871</v>
      </c>
      <c r="M3413" s="947" t="s">
        <v>1842</v>
      </c>
      <c r="N3413" s="947">
        <v>18</v>
      </c>
      <c r="O3413" s="947">
        <v>18</v>
      </c>
      <c r="P3413" s="947">
        <v>18</v>
      </c>
      <c r="Q3413" s="958" t="s">
        <v>1614</v>
      </c>
      <c r="R3413" s="698" t="s">
        <v>1842</v>
      </c>
      <c r="S3413" s="698" t="s">
        <v>1876</v>
      </c>
      <c r="T3413" s="698" t="s">
        <v>3615</v>
      </c>
      <c r="U3413" s="698" t="s">
        <v>1867</v>
      </c>
      <c r="V3413" s="698" t="s">
        <v>1873</v>
      </c>
      <c r="W3413" s="698" t="s">
        <v>1867</v>
      </c>
      <c r="X3413" s="698">
        <v>16</v>
      </c>
      <c r="Y3413" s="698" t="s">
        <v>1882</v>
      </c>
      <c r="Z3413" s="947" t="s">
        <v>1882</v>
      </c>
      <c r="AA3413" s="947">
        <v>18</v>
      </c>
      <c r="AB3413" s="947" t="s">
        <v>1842</v>
      </c>
      <c r="AC3413" s="947" t="s">
        <v>1891</v>
      </c>
      <c r="AD3413" s="947">
        <v>16</v>
      </c>
      <c r="AE3413" s="947" t="s">
        <v>1879</v>
      </c>
      <c r="AF3413" s="947" t="s">
        <v>1876</v>
      </c>
      <c r="AG3413" s="947" t="s">
        <v>1867</v>
      </c>
      <c r="AH3413" s="947" t="s">
        <v>1847</v>
      </c>
      <c r="AI3413" s="947" t="s">
        <v>1867</v>
      </c>
      <c r="AJ3413" s="947" t="s">
        <v>1876</v>
      </c>
      <c r="AK3413" s="956" t="s">
        <v>76</v>
      </c>
      <c r="AL3413" s="947" t="s">
        <v>76</v>
      </c>
      <c r="AM3413" s="947" t="s">
        <v>76</v>
      </c>
      <c r="AN3413" s="947" t="s">
        <v>1749</v>
      </c>
      <c r="AO3413" s="947">
        <v>12</v>
      </c>
    </row>
    <row r="3414" spans="1:41">
      <c r="A3414" s="175"/>
      <c r="B3414" s="260" t="s">
        <v>391</v>
      </c>
      <c r="C3414" s="947" t="s">
        <v>76</v>
      </c>
      <c r="D3414" s="956" t="s">
        <v>76</v>
      </c>
      <c r="E3414" s="947" t="s">
        <v>76</v>
      </c>
      <c r="F3414" s="947" t="s">
        <v>76</v>
      </c>
      <c r="G3414" s="947" t="s">
        <v>76</v>
      </c>
      <c r="H3414" s="947" t="s">
        <v>76</v>
      </c>
      <c r="I3414" s="956" t="s">
        <v>76</v>
      </c>
      <c r="J3414" s="947">
        <v>19</v>
      </c>
      <c r="K3414" s="947" t="s">
        <v>1867</v>
      </c>
      <c r="L3414" s="947" t="s">
        <v>76</v>
      </c>
      <c r="M3414" s="947" t="s">
        <v>76</v>
      </c>
      <c r="N3414" s="947" t="s">
        <v>76</v>
      </c>
      <c r="O3414" s="949" t="s">
        <v>76</v>
      </c>
      <c r="P3414" s="947" t="s">
        <v>76</v>
      </c>
      <c r="Q3414" s="947" t="s">
        <v>76</v>
      </c>
      <c r="R3414" s="698"/>
      <c r="S3414" s="698" t="s">
        <v>76</v>
      </c>
      <c r="T3414" s="698" t="s">
        <v>76</v>
      </c>
      <c r="U3414" s="698" t="s">
        <v>1867</v>
      </c>
      <c r="V3414" s="698" t="s">
        <v>76</v>
      </c>
      <c r="W3414" s="698" t="s">
        <v>76</v>
      </c>
      <c r="X3414" s="698" t="s">
        <v>76</v>
      </c>
      <c r="Y3414" s="698" t="s">
        <v>76</v>
      </c>
      <c r="Z3414" s="947" t="s">
        <v>76</v>
      </c>
      <c r="AA3414" s="947" t="s">
        <v>76</v>
      </c>
      <c r="AB3414" s="947" t="s">
        <v>1876</v>
      </c>
      <c r="AC3414" s="947" t="s">
        <v>1876</v>
      </c>
      <c r="AD3414" s="947" t="s">
        <v>76</v>
      </c>
      <c r="AE3414" s="947" t="s">
        <v>76</v>
      </c>
      <c r="AF3414" s="947" t="s">
        <v>76</v>
      </c>
      <c r="AG3414" s="947" t="s">
        <v>76</v>
      </c>
      <c r="AH3414" s="947" t="s">
        <v>76</v>
      </c>
      <c r="AI3414" s="956" t="s">
        <v>76</v>
      </c>
      <c r="AJ3414" s="947" t="s">
        <v>76</v>
      </c>
      <c r="AK3414" s="949" t="s">
        <v>76</v>
      </c>
      <c r="AL3414" s="947" t="s">
        <v>76</v>
      </c>
      <c r="AM3414" s="947" t="s">
        <v>76</v>
      </c>
      <c r="AN3414" s="947" t="s">
        <v>76</v>
      </c>
      <c r="AO3414" s="947">
        <v>15</v>
      </c>
    </row>
    <row r="3415" spans="1:41">
      <c r="A3415" s="2572" t="s">
        <v>410</v>
      </c>
      <c r="B3415" s="2572"/>
      <c r="C3415" s="947"/>
      <c r="D3415" s="947"/>
      <c r="E3415" s="947"/>
      <c r="F3415" s="947"/>
      <c r="G3415" s="947"/>
      <c r="H3415" s="947"/>
      <c r="I3415" s="947"/>
      <c r="J3415" s="947"/>
      <c r="K3415" s="947"/>
      <c r="L3415" s="947"/>
      <c r="M3415" s="947"/>
      <c r="N3415" s="947"/>
      <c r="O3415" s="949"/>
      <c r="P3415" s="947"/>
      <c r="Q3415" s="949"/>
      <c r="R3415" s="698"/>
      <c r="S3415" s="698"/>
      <c r="T3415" s="698"/>
      <c r="U3415" s="698"/>
      <c r="V3415" s="698"/>
      <c r="W3415" s="698"/>
      <c r="X3415" s="698"/>
      <c r="Y3415" s="698"/>
      <c r="Z3415" s="947"/>
      <c r="AA3415" s="947"/>
      <c r="AB3415" s="949"/>
      <c r="AC3415" s="949"/>
      <c r="AD3415" s="947"/>
      <c r="AE3415" s="947"/>
      <c r="AF3415" s="947"/>
      <c r="AG3415" s="947"/>
      <c r="AH3415" s="947"/>
      <c r="AI3415" s="947"/>
      <c r="AJ3415" s="947"/>
      <c r="AK3415" s="949"/>
      <c r="AL3415" s="947"/>
      <c r="AM3415" s="947"/>
      <c r="AN3415" s="947"/>
      <c r="AO3415" s="947"/>
    </row>
    <row r="3416" spans="1:41" ht="20.25">
      <c r="A3416" s="175"/>
      <c r="B3416" s="260" t="s">
        <v>390</v>
      </c>
      <c r="C3416" s="947">
        <v>17</v>
      </c>
      <c r="D3416" s="947">
        <v>16</v>
      </c>
      <c r="E3416" s="947">
        <v>15.5</v>
      </c>
      <c r="F3416" s="947">
        <v>16</v>
      </c>
      <c r="G3416" s="947">
        <v>17</v>
      </c>
      <c r="H3416" s="947">
        <v>17</v>
      </c>
      <c r="I3416" s="947" t="s">
        <v>1665</v>
      </c>
      <c r="J3416" s="947">
        <v>18</v>
      </c>
      <c r="K3416" s="947" t="s">
        <v>1872</v>
      </c>
      <c r="L3416" s="947" t="s">
        <v>1871</v>
      </c>
      <c r="M3416" s="947" t="s">
        <v>1874</v>
      </c>
      <c r="N3416" s="947" t="s">
        <v>1650</v>
      </c>
      <c r="O3416" s="947">
        <v>20</v>
      </c>
      <c r="P3416" s="947" t="s">
        <v>1879</v>
      </c>
      <c r="Q3416" s="963" t="s">
        <v>1343</v>
      </c>
      <c r="R3416" s="698" t="s">
        <v>1884</v>
      </c>
      <c r="S3416" s="698" t="s">
        <v>1867</v>
      </c>
      <c r="T3416" s="698" t="s">
        <v>3616</v>
      </c>
      <c r="U3416" s="698" t="s">
        <v>1872</v>
      </c>
      <c r="V3416" s="698" t="s">
        <v>1873</v>
      </c>
      <c r="W3416" s="698" t="s">
        <v>1885</v>
      </c>
      <c r="X3416" s="698" t="s">
        <v>1732</v>
      </c>
      <c r="Y3416" s="698">
        <v>18</v>
      </c>
      <c r="Z3416" s="947" t="s">
        <v>1885</v>
      </c>
      <c r="AA3416" s="947">
        <v>19</v>
      </c>
      <c r="AB3416" s="947" t="s">
        <v>1870</v>
      </c>
      <c r="AC3416" s="947" t="s">
        <v>1885</v>
      </c>
      <c r="AD3416" s="947">
        <v>16.5</v>
      </c>
      <c r="AE3416" s="947" t="s">
        <v>1873</v>
      </c>
      <c r="AF3416" s="947" t="s">
        <v>1880</v>
      </c>
      <c r="AG3416" s="947" t="s">
        <v>1874</v>
      </c>
      <c r="AH3416" s="947" t="s">
        <v>1904</v>
      </c>
      <c r="AI3416" s="947" t="s">
        <v>1872</v>
      </c>
      <c r="AJ3416" s="947" t="s">
        <v>1872</v>
      </c>
      <c r="AK3416" s="947" t="s">
        <v>1343</v>
      </c>
      <c r="AL3416" s="947">
        <v>19.5</v>
      </c>
      <c r="AM3416" s="947" t="s">
        <v>76</v>
      </c>
      <c r="AN3416" s="947" t="s">
        <v>1847</v>
      </c>
      <c r="AO3416" s="947">
        <v>17.5</v>
      </c>
    </row>
    <row r="3417" spans="1:41">
      <c r="A3417" s="175"/>
      <c r="B3417" s="260" t="s">
        <v>391</v>
      </c>
      <c r="C3417" s="947" t="s">
        <v>76</v>
      </c>
      <c r="D3417" s="947" t="s">
        <v>76</v>
      </c>
      <c r="E3417" s="947" t="s">
        <v>76</v>
      </c>
      <c r="F3417" s="947" t="s">
        <v>76</v>
      </c>
      <c r="G3417" s="947" t="s">
        <v>76</v>
      </c>
      <c r="H3417" s="947" t="s">
        <v>76</v>
      </c>
      <c r="I3417" s="947" t="s">
        <v>76</v>
      </c>
      <c r="J3417" s="947" t="s">
        <v>76</v>
      </c>
      <c r="K3417" s="947" t="s">
        <v>1905</v>
      </c>
      <c r="L3417" s="947" t="s">
        <v>76</v>
      </c>
      <c r="M3417" s="947" t="s">
        <v>76</v>
      </c>
      <c r="N3417" s="947" t="s">
        <v>76</v>
      </c>
      <c r="O3417" s="949" t="s">
        <v>76</v>
      </c>
      <c r="P3417" s="949" t="s">
        <v>76</v>
      </c>
      <c r="Q3417" s="949" t="s">
        <v>76</v>
      </c>
      <c r="R3417" s="698" t="s">
        <v>76</v>
      </c>
      <c r="S3417" s="698" t="s">
        <v>76</v>
      </c>
      <c r="T3417" s="698" t="s">
        <v>76</v>
      </c>
      <c r="U3417" s="698" t="s">
        <v>76</v>
      </c>
      <c r="V3417" s="698" t="s">
        <v>76</v>
      </c>
      <c r="W3417" s="698" t="s">
        <v>76</v>
      </c>
      <c r="X3417" s="698" t="s">
        <v>76</v>
      </c>
      <c r="Y3417" s="698" t="s">
        <v>76</v>
      </c>
      <c r="Z3417" s="947" t="s">
        <v>76</v>
      </c>
      <c r="AA3417" s="947" t="s">
        <v>76</v>
      </c>
      <c r="AB3417" s="947" t="s">
        <v>76</v>
      </c>
      <c r="AC3417" s="947" t="s">
        <v>1892</v>
      </c>
      <c r="AD3417" s="947" t="s">
        <v>76</v>
      </c>
      <c r="AE3417" s="947" t="s">
        <v>76</v>
      </c>
      <c r="AF3417" s="947" t="s">
        <v>76</v>
      </c>
      <c r="AG3417" s="947" t="s">
        <v>76</v>
      </c>
      <c r="AH3417" s="947" t="s">
        <v>76</v>
      </c>
      <c r="AI3417" s="947" t="s">
        <v>1872</v>
      </c>
      <c r="AJ3417" s="947" t="s">
        <v>76</v>
      </c>
      <c r="AK3417" s="949" t="s">
        <v>76</v>
      </c>
      <c r="AL3417" s="947" t="s">
        <v>76</v>
      </c>
      <c r="AM3417" s="947" t="s">
        <v>76</v>
      </c>
      <c r="AN3417" s="947" t="s">
        <v>76</v>
      </c>
      <c r="AO3417" s="947">
        <v>20.5</v>
      </c>
    </row>
    <row r="3418" spans="1:41">
      <c r="A3418" s="2572" t="s">
        <v>411</v>
      </c>
      <c r="B3418" s="2572"/>
      <c r="C3418" s="947"/>
      <c r="D3418" s="947"/>
      <c r="E3418" s="947"/>
      <c r="F3418" s="947"/>
      <c r="G3418" s="947"/>
      <c r="H3418" s="947"/>
      <c r="I3418" s="947"/>
      <c r="J3418" s="947"/>
      <c r="K3418" s="947"/>
      <c r="L3418" s="947"/>
      <c r="M3418" s="947"/>
      <c r="N3418" s="947"/>
      <c r="O3418" s="949"/>
      <c r="P3418" s="949"/>
      <c r="Q3418" s="949"/>
      <c r="R3418" s="698"/>
      <c r="S3418" s="698"/>
      <c r="T3418" s="698"/>
      <c r="U3418" s="698"/>
      <c r="V3418" s="698"/>
      <c r="W3418" s="698"/>
      <c r="X3418" s="698"/>
      <c r="Y3418" s="698"/>
      <c r="Z3418" s="947"/>
      <c r="AA3418" s="947"/>
      <c r="AB3418" s="947"/>
      <c r="AC3418" s="947"/>
      <c r="AD3418" s="947"/>
      <c r="AE3418" s="947"/>
      <c r="AF3418" s="947"/>
      <c r="AG3418" s="947"/>
      <c r="AH3418" s="947"/>
      <c r="AI3418" s="947"/>
      <c r="AJ3418" s="947"/>
      <c r="AK3418" s="949"/>
      <c r="AL3418" s="947"/>
      <c r="AM3418" s="947"/>
      <c r="AN3418" s="947"/>
      <c r="AO3418" s="947"/>
    </row>
    <row r="3419" spans="1:41" ht="20.25">
      <c r="A3419" s="175"/>
      <c r="B3419" s="260" t="s">
        <v>390</v>
      </c>
      <c r="C3419" s="947" t="s">
        <v>76</v>
      </c>
      <c r="D3419" s="947">
        <v>16</v>
      </c>
      <c r="E3419" s="698" t="s">
        <v>3612</v>
      </c>
      <c r="F3419" s="947" t="s">
        <v>1867</v>
      </c>
      <c r="G3419" s="698" t="s">
        <v>76</v>
      </c>
      <c r="H3419" s="947" t="s">
        <v>2708</v>
      </c>
      <c r="I3419" s="947" t="s">
        <v>1869</v>
      </c>
      <c r="J3419" s="947" t="s">
        <v>1666</v>
      </c>
      <c r="K3419" s="947" t="s">
        <v>1871</v>
      </c>
      <c r="L3419" s="947" t="s">
        <v>3250</v>
      </c>
      <c r="M3419" s="947">
        <v>10</v>
      </c>
      <c r="N3419" s="947">
        <v>18</v>
      </c>
      <c r="O3419" s="947" t="s">
        <v>1667</v>
      </c>
      <c r="P3419" s="947" t="s">
        <v>1880</v>
      </c>
      <c r="Q3419" s="947" t="s">
        <v>76</v>
      </c>
      <c r="R3419" s="698" t="s">
        <v>1842</v>
      </c>
      <c r="S3419" s="698" t="s">
        <v>1841</v>
      </c>
      <c r="T3419" s="698" t="s">
        <v>3617</v>
      </c>
      <c r="U3419" s="698" t="s">
        <v>1867</v>
      </c>
      <c r="V3419" s="948" t="s">
        <v>1880</v>
      </c>
      <c r="W3419" s="698" t="s">
        <v>1871</v>
      </c>
      <c r="X3419" s="698">
        <v>16</v>
      </c>
      <c r="Y3419" s="698" t="s">
        <v>1867</v>
      </c>
      <c r="Z3419" s="947" t="s">
        <v>1876</v>
      </c>
      <c r="AA3419" s="947" t="s">
        <v>1666</v>
      </c>
      <c r="AB3419" s="947" t="s">
        <v>1873</v>
      </c>
      <c r="AC3419" s="947" t="s">
        <v>1893</v>
      </c>
      <c r="AD3419" s="947">
        <v>16</v>
      </c>
      <c r="AE3419" s="947" t="s">
        <v>1872</v>
      </c>
      <c r="AF3419" s="947" t="s">
        <v>1876</v>
      </c>
      <c r="AG3419" s="947" t="s">
        <v>1873</v>
      </c>
      <c r="AH3419" s="947" t="s">
        <v>2559</v>
      </c>
      <c r="AI3419" s="947" t="s">
        <v>2272</v>
      </c>
      <c r="AJ3419" s="947" t="s">
        <v>1842</v>
      </c>
      <c r="AK3419" s="947" t="s">
        <v>1908</v>
      </c>
      <c r="AL3419" s="947" t="s">
        <v>76</v>
      </c>
      <c r="AM3419" s="947" t="s">
        <v>1883</v>
      </c>
      <c r="AN3419" s="947" t="s">
        <v>76</v>
      </c>
      <c r="AO3419" s="947">
        <v>11.5</v>
      </c>
    </row>
    <row r="3420" spans="1:41" ht="20.25" thickBot="1">
      <c r="A3420" s="964"/>
      <c r="B3420" s="677" t="s">
        <v>391</v>
      </c>
      <c r="C3420" s="965" t="s">
        <v>1862</v>
      </c>
      <c r="D3420" s="965" t="s">
        <v>76</v>
      </c>
      <c r="E3420" s="965" t="s">
        <v>76</v>
      </c>
      <c r="F3420" s="965" t="s">
        <v>76</v>
      </c>
      <c r="G3420" s="965" t="s">
        <v>1550</v>
      </c>
      <c r="H3420" s="965" t="s">
        <v>76</v>
      </c>
      <c r="I3420" s="965"/>
      <c r="J3420" s="965" t="s">
        <v>76</v>
      </c>
      <c r="K3420" s="965" t="s">
        <v>1871</v>
      </c>
      <c r="L3420" s="965" t="s">
        <v>76</v>
      </c>
      <c r="M3420" s="965" t="s">
        <v>1877</v>
      </c>
      <c r="N3420" s="965" t="s">
        <v>76</v>
      </c>
      <c r="O3420" s="966" t="s">
        <v>76</v>
      </c>
      <c r="P3420" s="966" t="s">
        <v>76</v>
      </c>
      <c r="Q3420" s="967" t="s">
        <v>1882</v>
      </c>
      <c r="R3420" s="968" t="s">
        <v>76</v>
      </c>
      <c r="S3420" s="968" t="s">
        <v>76</v>
      </c>
      <c r="T3420" s="969" t="s">
        <v>76</v>
      </c>
      <c r="U3420" s="968" t="s">
        <v>1867</v>
      </c>
      <c r="V3420" s="969" t="s">
        <v>76</v>
      </c>
      <c r="W3420" s="969" t="s">
        <v>76</v>
      </c>
      <c r="X3420" s="969" t="s">
        <v>76</v>
      </c>
      <c r="Y3420" s="969" t="s">
        <v>76</v>
      </c>
      <c r="Z3420" s="965" t="s">
        <v>76</v>
      </c>
      <c r="AA3420" s="965" t="s">
        <v>76</v>
      </c>
      <c r="AB3420" s="966" t="s">
        <v>76</v>
      </c>
      <c r="AC3420" s="965" t="s">
        <v>1867</v>
      </c>
      <c r="AD3420" s="966" t="s">
        <v>76</v>
      </c>
      <c r="AE3420" s="966" t="s">
        <v>76</v>
      </c>
      <c r="AF3420" s="965" t="s">
        <v>76</v>
      </c>
      <c r="AG3420" s="966" t="s">
        <v>1873</v>
      </c>
      <c r="AH3420" s="965" t="s">
        <v>76</v>
      </c>
      <c r="AI3420" s="965" t="s">
        <v>2273</v>
      </c>
      <c r="AJ3420" s="965" t="s">
        <v>76</v>
      </c>
      <c r="AK3420" s="966" t="s">
        <v>76</v>
      </c>
      <c r="AL3420" s="966" t="s">
        <v>76</v>
      </c>
      <c r="AM3420" s="965" t="s">
        <v>1845</v>
      </c>
      <c r="AN3420" s="965" t="s">
        <v>76</v>
      </c>
      <c r="AO3420" s="965">
        <v>14</v>
      </c>
    </row>
    <row r="3421" spans="1:41">
      <c r="A3421" s="2573" t="s">
        <v>548</v>
      </c>
      <c r="B3421" s="2573"/>
      <c r="C3421" s="2573"/>
      <c r="D3421" s="2573"/>
      <c r="E3421" s="2573"/>
      <c r="F3421" s="2573"/>
      <c r="G3421" s="2573"/>
      <c r="H3421" s="2573"/>
      <c r="I3421" s="2573"/>
      <c r="J3421" s="1351"/>
      <c r="K3421" s="1351"/>
      <c r="L3421" s="1351"/>
      <c r="M3421" s="1351"/>
      <c r="N3421" s="1351"/>
      <c r="O3421" s="1351"/>
      <c r="P3421" s="1351"/>
      <c r="Q3421" s="1351"/>
      <c r="R3421" s="1351"/>
      <c r="S3421" s="1351"/>
      <c r="T3421" s="2573" t="s">
        <v>3562</v>
      </c>
      <c r="U3421" s="2573"/>
      <c r="V3421" s="2573"/>
      <c r="W3421" s="2573"/>
      <c r="X3421" s="2573"/>
      <c r="Y3421" s="1050"/>
      <c r="Z3421" s="1048"/>
      <c r="AA3421" s="1048"/>
      <c r="AB3421" s="1048"/>
      <c r="AC3421" s="1048"/>
      <c r="AD3421" s="1047"/>
      <c r="AE3421" s="1047"/>
      <c r="AF3421" s="1050"/>
      <c r="AG3421" s="1050"/>
      <c r="AH3421" s="1050"/>
      <c r="AI3421" s="1050"/>
      <c r="AJ3421" s="1050"/>
      <c r="AK3421" s="1047"/>
      <c r="AL3421" s="1047"/>
      <c r="AM3421" s="1047"/>
      <c r="AN3421" s="1047"/>
      <c r="AO3421" s="1047"/>
    </row>
    <row r="3422" spans="1:41">
      <c r="A3422" s="1047"/>
      <c r="B3422" s="1047" t="s">
        <v>399</v>
      </c>
      <c r="C3422" s="1047"/>
      <c r="D3422" s="1047"/>
      <c r="E3422" s="1047"/>
      <c r="F3422" s="1047"/>
      <c r="G3422" s="1047"/>
      <c r="H3422" s="1047"/>
      <c r="I3422" s="1047"/>
      <c r="J3422" s="1047"/>
      <c r="K3422" s="1047"/>
      <c r="L3422" s="1047"/>
      <c r="M3422" s="1047"/>
      <c r="N3422" s="1047"/>
      <c r="O3422" s="1047"/>
      <c r="P3422" s="1047"/>
      <c r="Q3422" s="1047"/>
      <c r="R3422" s="1047"/>
      <c r="S3422" s="1047"/>
      <c r="T3422" s="1047"/>
      <c r="U3422" s="1047" t="s">
        <v>399</v>
      </c>
      <c r="V3422" s="1048"/>
      <c r="W3422" s="1048"/>
      <c r="X3422" s="1048"/>
      <c r="Y3422" s="1048"/>
      <c r="Z3422" s="1047"/>
      <c r="AA3422" s="1048"/>
      <c r="AB3422" s="1048"/>
      <c r="AC3422" s="1048"/>
      <c r="AD3422" s="1047"/>
      <c r="AE3422" s="1047"/>
      <c r="AF3422" s="1047"/>
      <c r="AG3422" s="1047"/>
      <c r="AH3422" s="1048"/>
      <c r="AI3422" s="1048"/>
      <c r="AJ3422" s="1048"/>
      <c r="AK3422" s="1047"/>
      <c r="AL3422" s="1047"/>
      <c r="AM3422" s="1047"/>
      <c r="AN3422" s="1047"/>
      <c r="AO3422" s="1047"/>
    </row>
    <row r="3424" spans="1:41" ht="12.75">
      <c r="A3424" s="361"/>
      <c r="B3424" s="2587" t="s">
        <v>1721</v>
      </c>
      <c r="C3424" s="2587"/>
      <c r="D3424" s="2587"/>
      <c r="E3424" s="2587"/>
      <c r="F3424" s="2587"/>
      <c r="G3424" s="2587"/>
      <c r="H3424" s="2587"/>
      <c r="I3424" s="2587"/>
      <c r="J3424" s="2587"/>
      <c r="K3424" s="2588" t="s">
        <v>3625</v>
      </c>
      <c r="L3424" s="2588"/>
      <c r="M3424" s="2588"/>
      <c r="N3424" s="2588"/>
      <c r="O3424" s="2588"/>
      <c r="P3424" s="2588"/>
      <c r="Q3424" s="2588"/>
      <c r="R3424" s="2587" t="s">
        <v>3488</v>
      </c>
      <c r="S3424" s="2587"/>
      <c r="T3424" s="361"/>
      <c r="U3424" s="941"/>
      <c r="V3424" s="942"/>
      <c r="W3424" s="942"/>
      <c r="X3424" s="942"/>
      <c r="Y3424" s="942"/>
      <c r="Z3424" s="942"/>
      <c r="AA3424" s="942"/>
      <c r="AB3424" s="942"/>
      <c r="AC3424" s="942"/>
      <c r="AD3424" s="940"/>
      <c r="AE3424" s="940"/>
      <c r="AF3424" s="2587"/>
      <c r="AG3424" s="2587"/>
      <c r="AH3424" s="942"/>
      <c r="AI3424" s="942"/>
      <c r="AJ3424" s="942"/>
      <c r="AK3424" s="942"/>
      <c r="AL3424" s="942"/>
      <c r="AM3424" s="942"/>
      <c r="AN3424" s="942"/>
      <c r="AO3424" s="942"/>
    </row>
    <row r="3425" spans="1:41">
      <c r="A3425" s="175"/>
      <c r="B3425" s="281"/>
      <c r="C3425" s="943"/>
      <c r="D3425" s="943"/>
      <c r="E3425" s="943"/>
      <c r="F3425" s="943"/>
      <c r="G3425" s="943"/>
      <c r="H3425" s="943"/>
      <c r="I3425" s="608"/>
      <c r="J3425" s="2580"/>
      <c r="K3425" s="2580"/>
      <c r="L3425" s="2580"/>
      <c r="M3425" s="251"/>
      <c r="N3425" s="251"/>
      <c r="O3425" s="251"/>
      <c r="P3425" s="251"/>
      <c r="Q3425" s="175"/>
      <c r="R3425" s="2581" t="s">
        <v>1130</v>
      </c>
      <c r="S3425" s="2581"/>
      <c r="T3425" s="175"/>
      <c r="U3425" s="281"/>
      <c r="V3425" s="175"/>
      <c r="W3425" s="175"/>
      <c r="X3425" s="945"/>
      <c r="Y3425" s="945"/>
      <c r="Z3425" s="174"/>
      <c r="AA3425" s="174"/>
      <c r="AB3425" s="174"/>
      <c r="AC3425" s="251"/>
      <c r="AD3425" s="945"/>
      <c r="AE3425" s="944"/>
      <c r="AF3425" s="945"/>
      <c r="AG3425" s="944"/>
      <c r="AH3425" s="175"/>
      <c r="AI3425" s="943"/>
      <c r="AJ3425" s="943"/>
      <c r="AK3425" s="608"/>
      <c r="AL3425" s="174"/>
      <c r="AM3425" s="174"/>
      <c r="AN3425" s="174"/>
      <c r="AO3425" s="251"/>
    </row>
    <row r="3426" spans="1:41">
      <c r="A3426" s="2582" t="s">
        <v>369</v>
      </c>
      <c r="B3426" s="2583"/>
      <c r="C3426" s="2586" t="s">
        <v>230</v>
      </c>
      <c r="D3426" s="2586"/>
      <c r="E3426" s="2586"/>
      <c r="F3426" s="2586"/>
      <c r="G3426" s="2574" t="s">
        <v>370</v>
      </c>
      <c r="H3426" s="2575"/>
      <c r="I3426" s="2575"/>
      <c r="J3426" s="2576"/>
      <c r="K3426" s="2574" t="s">
        <v>371</v>
      </c>
      <c r="L3426" s="2575"/>
      <c r="M3426" s="2575"/>
      <c r="N3426" s="2575"/>
      <c r="O3426" s="2575"/>
      <c r="P3426" s="2575"/>
      <c r="Q3426" s="2575"/>
      <c r="R3426" s="2575"/>
      <c r="S3426" s="2575"/>
      <c r="T3426" s="2575"/>
      <c r="U3426" s="2575"/>
      <c r="V3426" s="2575"/>
      <c r="W3426" s="2575"/>
      <c r="X3426" s="2575"/>
      <c r="Y3426" s="2575"/>
      <c r="Z3426" s="2575"/>
      <c r="AA3426" s="2575"/>
      <c r="AB3426" s="2575"/>
      <c r="AC3426" s="2575"/>
      <c r="AD3426" s="2575"/>
      <c r="AE3426" s="2575"/>
      <c r="AF3426" s="2575"/>
      <c r="AG3426" s="2576"/>
      <c r="AH3426" s="2574" t="s">
        <v>3545</v>
      </c>
      <c r="AI3426" s="2575"/>
      <c r="AJ3426" s="2575"/>
      <c r="AK3426" s="2575"/>
      <c r="AL3426" s="2575"/>
      <c r="AM3426" s="2575"/>
      <c r="AN3426" s="2575"/>
      <c r="AO3426" s="2576"/>
    </row>
    <row r="3427" spans="1:41" ht="21">
      <c r="A3427" s="2584"/>
      <c r="B3427" s="2585"/>
      <c r="C3427" s="1352" t="s">
        <v>372</v>
      </c>
      <c r="D3427" s="1352" t="s">
        <v>373</v>
      </c>
      <c r="E3427" s="1352" t="s">
        <v>374</v>
      </c>
      <c r="F3427" s="1352" t="s">
        <v>375</v>
      </c>
      <c r="G3427" s="1352" t="s">
        <v>376</v>
      </c>
      <c r="H3427" s="1352" t="s">
        <v>377</v>
      </c>
      <c r="I3427" s="1352" t="s">
        <v>1066</v>
      </c>
      <c r="J3427" s="1352" t="s">
        <v>378</v>
      </c>
      <c r="K3427" s="1352" t="s">
        <v>890</v>
      </c>
      <c r="L3427" s="1352" t="s">
        <v>379</v>
      </c>
      <c r="M3427" s="1352" t="s">
        <v>380</v>
      </c>
      <c r="N3427" s="1352" t="s">
        <v>381</v>
      </c>
      <c r="O3427" s="1352" t="s">
        <v>382</v>
      </c>
      <c r="P3427" s="1352" t="s">
        <v>383</v>
      </c>
      <c r="Q3427" s="1352" t="s">
        <v>384</v>
      </c>
      <c r="R3427" s="1352" t="s">
        <v>412</v>
      </c>
      <c r="S3427" s="1352" t="s">
        <v>413</v>
      </c>
      <c r="T3427" s="1352" t="s">
        <v>414</v>
      </c>
      <c r="U3427" s="1352" t="s">
        <v>415</v>
      </c>
      <c r="V3427" s="1352" t="s">
        <v>416</v>
      </c>
      <c r="W3427" s="1352" t="s">
        <v>417</v>
      </c>
      <c r="X3427" s="1352" t="s">
        <v>418</v>
      </c>
      <c r="Y3427" s="1352" t="s">
        <v>419</v>
      </c>
      <c r="Z3427" s="1352" t="s">
        <v>420</v>
      </c>
      <c r="AA3427" s="1352" t="s">
        <v>421</v>
      </c>
      <c r="AB3427" s="1352" t="s">
        <v>422</v>
      </c>
      <c r="AC3427" s="1352" t="s">
        <v>423</v>
      </c>
      <c r="AD3427" s="1352" t="s">
        <v>424</v>
      </c>
      <c r="AE3427" s="1352" t="s">
        <v>425</v>
      </c>
      <c r="AF3427" s="1352" t="s">
        <v>426</v>
      </c>
      <c r="AG3427" s="1352" t="s">
        <v>427</v>
      </c>
      <c r="AH3427" s="1352" t="s">
        <v>3003</v>
      </c>
      <c r="AI3427" s="1352" t="s">
        <v>432</v>
      </c>
      <c r="AJ3427" s="1352" t="s">
        <v>428</v>
      </c>
      <c r="AK3427" s="1352" t="s">
        <v>429</v>
      </c>
      <c r="AL3427" s="1352" t="s">
        <v>430</v>
      </c>
      <c r="AM3427" s="1352" t="s">
        <v>362</v>
      </c>
      <c r="AN3427" s="1352" t="s">
        <v>431</v>
      </c>
      <c r="AO3427" s="1352" t="s">
        <v>1260</v>
      </c>
    </row>
    <row r="3428" spans="1:41" ht="12">
      <c r="A3428" s="1157"/>
      <c r="B3428" s="1157"/>
      <c r="C3428" s="1158">
        <v>1</v>
      </c>
      <c r="D3428" s="1159">
        <v>2</v>
      </c>
      <c r="E3428" s="1158">
        <v>3</v>
      </c>
      <c r="F3428" s="1159">
        <v>4</v>
      </c>
      <c r="G3428" s="1158">
        <v>5</v>
      </c>
      <c r="H3428" s="1159">
        <v>6</v>
      </c>
      <c r="I3428" s="1158">
        <v>7</v>
      </c>
      <c r="J3428" s="1159">
        <v>8</v>
      </c>
      <c r="K3428" s="1160">
        <v>9</v>
      </c>
      <c r="L3428" s="1159">
        <v>10</v>
      </c>
      <c r="M3428" s="1158">
        <v>11</v>
      </c>
      <c r="N3428" s="1159">
        <v>12</v>
      </c>
      <c r="O3428" s="1158">
        <v>13</v>
      </c>
      <c r="P3428" s="1159">
        <v>14</v>
      </c>
      <c r="Q3428" s="1158">
        <v>15</v>
      </c>
      <c r="R3428" s="1158">
        <v>16</v>
      </c>
      <c r="S3428" s="1159">
        <v>17</v>
      </c>
      <c r="T3428" s="1158">
        <v>18</v>
      </c>
      <c r="U3428" s="1159">
        <v>19</v>
      </c>
      <c r="V3428" s="1159">
        <v>20</v>
      </c>
      <c r="W3428" s="1158">
        <v>21</v>
      </c>
      <c r="X3428" s="1159">
        <v>22</v>
      </c>
      <c r="Y3428" s="1158">
        <v>23</v>
      </c>
      <c r="Z3428" s="1158">
        <v>24</v>
      </c>
      <c r="AA3428" s="1159">
        <v>25</v>
      </c>
      <c r="AB3428" s="1158">
        <v>26</v>
      </c>
      <c r="AC3428" s="1159">
        <v>27</v>
      </c>
      <c r="AD3428" s="1158">
        <v>28</v>
      </c>
      <c r="AE3428" s="1158">
        <v>29</v>
      </c>
      <c r="AF3428" s="1159">
        <v>30</v>
      </c>
      <c r="AG3428" s="1158">
        <v>31</v>
      </c>
      <c r="AH3428" s="1160">
        <v>32</v>
      </c>
      <c r="AI3428" s="1159">
        <v>33</v>
      </c>
      <c r="AJ3428" s="1158">
        <v>34</v>
      </c>
      <c r="AK3428" s="1158">
        <v>35</v>
      </c>
      <c r="AL3428" s="1160">
        <v>36</v>
      </c>
      <c r="AM3428" s="1158">
        <v>37</v>
      </c>
      <c r="AN3428" s="1159">
        <v>38</v>
      </c>
      <c r="AO3428" s="1158">
        <v>39</v>
      </c>
    </row>
    <row r="3429" spans="1:41">
      <c r="A3429" s="2577" t="s">
        <v>44</v>
      </c>
      <c r="B3429" s="2577"/>
      <c r="C3429" s="946" t="s">
        <v>3466</v>
      </c>
      <c r="D3429" s="946">
        <v>4</v>
      </c>
      <c r="E3429" s="946" t="s">
        <v>1456</v>
      </c>
      <c r="F3429" s="947">
        <v>5</v>
      </c>
      <c r="G3429" s="947" t="s">
        <v>1226</v>
      </c>
      <c r="H3429" s="947" t="s">
        <v>1226</v>
      </c>
      <c r="I3429" s="947">
        <v>6</v>
      </c>
      <c r="J3429" s="947" t="s">
        <v>1536</v>
      </c>
      <c r="K3429" s="947" t="s">
        <v>3199</v>
      </c>
      <c r="L3429" s="947" t="s">
        <v>2865</v>
      </c>
      <c r="M3429" s="947">
        <v>6</v>
      </c>
      <c r="N3429" s="947">
        <v>5.5</v>
      </c>
      <c r="O3429" s="947" t="s">
        <v>1537</v>
      </c>
      <c r="P3429" s="947">
        <v>4.5</v>
      </c>
      <c r="Q3429" s="947" t="s">
        <v>3235</v>
      </c>
      <c r="R3429" s="948" t="s">
        <v>1781</v>
      </c>
      <c r="S3429" s="698">
        <v>6</v>
      </c>
      <c r="T3429" s="698">
        <v>5.5</v>
      </c>
      <c r="U3429" s="698" t="s">
        <v>2764</v>
      </c>
      <c r="V3429" s="698" t="s">
        <v>1856</v>
      </c>
      <c r="W3429" s="698">
        <v>5.25</v>
      </c>
      <c r="X3429" s="698" t="s">
        <v>3613</v>
      </c>
      <c r="Y3429" s="698">
        <v>6</v>
      </c>
      <c r="Z3429" s="947" t="s">
        <v>3618</v>
      </c>
      <c r="AA3429" s="947" t="s">
        <v>3018</v>
      </c>
      <c r="AB3429" s="947">
        <v>6</v>
      </c>
      <c r="AC3429" s="947" t="s">
        <v>794</v>
      </c>
      <c r="AD3429" s="947">
        <v>5</v>
      </c>
      <c r="AE3429" s="947" t="s">
        <v>2758</v>
      </c>
      <c r="AF3429" s="947" t="s">
        <v>1926</v>
      </c>
      <c r="AG3429" s="947" t="s">
        <v>1782</v>
      </c>
      <c r="AH3429" s="949" t="s">
        <v>3102</v>
      </c>
      <c r="AI3429" s="949" t="s">
        <v>3476</v>
      </c>
      <c r="AJ3429" s="947">
        <v>5.5</v>
      </c>
      <c r="AK3429" s="947">
        <v>4.75</v>
      </c>
      <c r="AL3429" s="947">
        <v>7</v>
      </c>
      <c r="AM3429" s="947">
        <v>4</v>
      </c>
      <c r="AN3429" s="947">
        <v>6</v>
      </c>
      <c r="AO3429" s="947" t="s">
        <v>3191</v>
      </c>
    </row>
    <row r="3430" spans="1:41">
      <c r="A3430" s="2578" t="s">
        <v>1687</v>
      </c>
      <c r="B3430" s="2579"/>
      <c r="C3430" s="946"/>
      <c r="D3430" s="946"/>
      <c r="E3430" s="946"/>
      <c r="F3430" s="947"/>
      <c r="G3430" s="947"/>
      <c r="H3430" s="947"/>
      <c r="I3430" s="947"/>
      <c r="J3430" s="947"/>
      <c r="K3430" s="947"/>
      <c r="L3430" s="947"/>
      <c r="M3430" s="947"/>
      <c r="N3430" s="947"/>
      <c r="O3430" s="947"/>
      <c r="P3430" s="947"/>
      <c r="Q3430" s="947"/>
      <c r="R3430" s="948"/>
      <c r="S3430" s="698"/>
      <c r="T3430" s="698"/>
      <c r="U3430" s="698"/>
      <c r="V3430" s="698"/>
      <c r="W3430" s="698"/>
      <c r="X3430" s="698"/>
      <c r="Y3430" s="698"/>
      <c r="Z3430" s="947"/>
      <c r="AA3430" s="947"/>
      <c r="AB3430" s="947"/>
      <c r="AC3430" s="947"/>
      <c r="AD3430" s="947"/>
      <c r="AE3430" s="947"/>
      <c r="AF3430" s="947"/>
      <c r="AG3430" s="947"/>
      <c r="AH3430" s="949"/>
      <c r="AI3430" s="949"/>
      <c r="AJ3430" s="947"/>
      <c r="AK3430" s="947"/>
      <c r="AL3430" s="947"/>
      <c r="AM3430" s="947"/>
      <c r="AN3430" s="947"/>
      <c r="AO3430" s="947"/>
    </row>
    <row r="3431" spans="1:41">
      <c r="A3431" s="950" t="s">
        <v>856</v>
      </c>
      <c r="B3431" s="951" t="s">
        <v>1677</v>
      </c>
      <c r="C3431" s="946">
        <v>5</v>
      </c>
      <c r="D3431" s="946">
        <v>5</v>
      </c>
      <c r="E3431" s="946">
        <v>5</v>
      </c>
      <c r="F3431" s="947">
        <v>5</v>
      </c>
      <c r="G3431" s="947">
        <v>4</v>
      </c>
      <c r="H3431" s="947">
        <v>4</v>
      </c>
      <c r="I3431" s="947">
        <v>5</v>
      </c>
      <c r="J3431" s="947">
        <v>6</v>
      </c>
      <c r="K3431" s="947">
        <v>2.5</v>
      </c>
      <c r="L3431" s="947">
        <v>4</v>
      </c>
      <c r="M3431" s="947">
        <v>4</v>
      </c>
      <c r="N3431" s="947">
        <v>2</v>
      </c>
      <c r="O3431" s="947">
        <v>5</v>
      </c>
      <c r="P3431" s="947">
        <v>4.5</v>
      </c>
      <c r="Q3431" s="947">
        <v>4.5</v>
      </c>
      <c r="R3431" s="698">
        <v>6</v>
      </c>
      <c r="S3431" s="698">
        <v>6</v>
      </c>
      <c r="T3431" s="698">
        <v>5</v>
      </c>
      <c r="U3431" s="698">
        <v>6</v>
      </c>
      <c r="V3431" s="698">
        <v>4</v>
      </c>
      <c r="W3431" s="698">
        <v>3</v>
      </c>
      <c r="X3431" s="698">
        <v>4</v>
      </c>
      <c r="Y3431" s="698">
        <v>6</v>
      </c>
      <c r="Z3431" s="947">
        <v>4</v>
      </c>
      <c r="AA3431" s="947">
        <v>4</v>
      </c>
      <c r="AB3431" s="947">
        <v>4</v>
      </c>
      <c r="AC3431" s="947">
        <v>3</v>
      </c>
      <c r="AD3431" s="947">
        <v>5</v>
      </c>
      <c r="AE3431" s="947">
        <v>5</v>
      </c>
      <c r="AF3431" s="947">
        <v>4.5</v>
      </c>
      <c r="AG3431" s="947">
        <v>4</v>
      </c>
      <c r="AH3431" s="947">
        <v>3</v>
      </c>
      <c r="AI3431" s="947">
        <v>3.5</v>
      </c>
      <c r="AJ3431" s="947">
        <v>3</v>
      </c>
      <c r="AK3431" s="947">
        <v>3.5</v>
      </c>
      <c r="AL3431" s="947">
        <v>7</v>
      </c>
      <c r="AM3431" s="947">
        <v>1.5</v>
      </c>
      <c r="AN3431" s="947">
        <v>5</v>
      </c>
      <c r="AO3431" s="947">
        <v>1.25</v>
      </c>
    </row>
    <row r="3432" spans="1:41">
      <c r="A3432" s="950" t="s">
        <v>1085</v>
      </c>
      <c r="B3432" s="951" t="s">
        <v>1678</v>
      </c>
      <c r="C3432" s="946">
        <v>5.25</v>
      </c>
      <c r="D3432" s="946">
        <v>5</v>
      </c>
      <c r="E3432" s="946">
        <v>5.5</v>
      </c>
      <c r="F3432" s="947">
        <v>5.5</v>
      </c>
      <c r="G3432" s="947">
        <v>4</v>
      </c>
      <c r="H3432" s="947">
        <v>4.25</v>
      </c>
      <c r="I3432" s="947">
        <v>5.25</v>
      </c>
      <c r="J3432" s="947">
        <v>6.5</v>
      </c>
      <c r="K3432" s="947">
        <v>4</v>
      </c>
      <c r="L3432" s="947">
        <v>5</v>
      </c>
      <c r="M3432" s="947">
        <v>5</v>
      </c>
      <c r="N3432" s="947">
        <v>4</v>
      </c>
      <c r="O3432" s="947">
        <v>7</v>
      </c>
      <c r="P3432" s="947">
        <v>5</v>
      </c>
      <c r="Q3432" s="947">
        <v>5</v>
      </c>
      <c r="R3432" s="698">
        <v>7</v>
      </c>
      <c r="S3432" s="698">
        <v>6.5</v>
      </c>
      <c r="T3432" s="698">
        <v>5.5</v>
      </c>
      <c r="U3432" s="698">
        <v>6.25</v>
      </c>
      <c r="V3432" s="698">
        <v>4.2</v>
      </c>
      <c r="W3432" s="698">
        <v>5.5</v>
      </c>
      <c r="X3432" s="698">
        <v>4</v>
      </c>
      <c r="Y3432" s="698">
        <v>7</v>
      </c>
      <c r="Z3432" s="947">
        <v>6.5</v>
      </c>
      <c r="AA3432" s="947">
        <v>4</v>
      </c>
      <c r="AB3432" s="947">
        <v>4.5</v>
      </c>
      <c r="AC3432" s="947">
        <v>7</v>
      </c>
      <c r="AD3432" s="947">
        <v>7</v>
      </c>
      <c r="AE3432" s="947">
        <v>6</v>
      </c>
      <c r="AF3432" s="947">
        <v>5.5</v>
      </c>
      <c r="AG3432" s="947">
        <v>4.25</v>
      </c>
      <c r="AH3432" s="947">
        <v>6</v>
      </c>
      <c r="AI3432" s="947">
        <v>3.5</v>
      </c>
      <c r="AJ3432" s="947">
        <v>4.5</v>
      </c>
      <c r="AK3432" s="947">
        <v>3.75</v>
      </c>
      <c r="AL3432" s="947">
        <v>8</v>
      </c>
      <c r="AM3432" s="947">
        <v>5.4</v>
      </c>
      <c r="AN3432" s="947">
        <v>5</v>
      </c>
      <c r="AO3432" s="947">
        <v>4</v>
      </c>
    </row>
    <row r="3433" spans="1:41">
      <c r="A3433" s="950" t="s">
        <v>827</v>
      </c>
      <c r="B3433" s="951" t="s">
        <v>1679</v>
      </c>
      <c r="C3433" s="946">
        <v>5.5</v>
      </c>
      <c r="D3433" s="946">
        <v>5</v>
      </c>
      <c r="E3433" s="946">
        <v>5.5</v>
      </c>
      <c r="F3433" s="947">
        <v>6</v>
      </c>
      <c r="G3433" s="947">
        <v>4</v>
      </c>
      <c r="H3433" s="947">
        <v>4.5</v>
      </c>
      <c r="I3433" s="947">
        <v>5.5</v>
      </c>
      <c r="J3433" s="947">
        <v>6.75</v>
      </c>
      <c r="K3433" s="947">
        <v>4.5</v>
      </c>
      <c r="L3433" s="947">
        <v>6.5</v>
      </c>
      <c r="M3433" s="947">
        <v>6</v>
      </c>
      <c r="N3433" s="947">
        <v>4</v>
      </c>
      <c r="O3433" s="947">
        <v>8</v>
      </c>
      <c r="P3433" s="947">
        <v>9</v>
      </c>
      <c r="Q3433" s="947">
        <v>8</v>
      </c>
      <c r="R3433" s="698">
        <v>7.5</v>
      </c>
      <c r="S3433" s="698">
        <v>7.5</v>
      </c>
      <c r="T3433" s="698">
        <v>6</v>
      </c>
      <c r="U3433" s="698">
        <v>6.25</v>
      </c>
      <c r="V3433" s="698">
        <v>8</v>
      </c>
      <c r="W3433" s="698">
        <v>7</v>
      </c>
      <c r="X3433" s="698">
        <v>4</v>
      </c>
      <c r="Y3433" s="698">
        <v>8</v>
      </c>
      <c r="Z3433" s="947">
        <v>7</v>
      </c>
      <c r="AA3433" s="947">
        <v>5</v>
      </c>
      <c r="AB3433" s="947">
        <v>5</v>
      </c>
      <c r="AC3433" s="947">
        <v>7.75</v>
      </c>
      <c r="AD3433" s="947">
        <v>12.5</v>
      </c>
      <c r="AE3433" s="947">
        <v>8</v>
      </c>
      <c r="AF3433" s="947">
        <v>9</v>
      </c>
      <c r="AG3433" s="947">
        <v>6</v>
      </c>
      <c r="AH3433" s="947">
        <v>7</v>
      </c>
      <c r="AI3433" s="947">
        <v>4.75</v>
      </c>
      <c r="AJ3433" s="947">
        <v>4.5</v>
      </c>
      <c r="AK3433" s="947">
        <v>4</v>
      </c>
      <c r="AL3433" s="947">
        <v>9</v>
      </c>
      <c r="AM3433" s="947">
        <v>5.2</v>
      </c>
      <c r="AN3433" s="947">
        <v>5</v>
      </c>
      <c r="AO3433" s="947">
        <v>6</v>
      </c>
    </row>
    <row r="3434" spans="1:41">
      <c r="A3434" s="950" t="s">
        <v>828</v>
      </c>
      <c r="B3434" s="951" t="s">
        <v>1680</v>
      </c>
      <c r="C3434" s="946">
        <v>6</v>
      </c>
      <c r="D3434" s="946">
        <v>5</v>
      </c>
      <c r="E3434" s="946">
        <v>5.5</v>
      </c>
      <c r="F3434" s="947">
        <v>6.5</v>
      </c>
      <c r="G3434" s="947">
        <v>4</v>
      </c>
      <c r="H3434" s="947">
        <v>4.75</v>
      </c>
      <c r="I3434" s="947">
        <v>6</v>
      </c>
      <c r="J3434" s="947">
        <v>7</v>
      </c>
      <c r="K3434" s="947">
        <v>10.5</v>
      </c>
      <c r="L3434" s="947">
        <v>7.5</v>
      </c>
      <c r="M3434" s="947">
        <v>7</v>
      </c>
      <c r="N3434" s="947">
        <v>4</v>
      </c>
      <c r="O3434" s="947">
        <v>8.5</v>
      </c>
      <c r="P3434" s="947">
        <v>9.25</v>
      </c>
      <c r="Q3434" s="947">
        <v>8.5</v>
      </c>
      <c r="R3434" s="948">
        <v>7.75</v>
      </c>
      <c r="S3434" s="698">
        <v>8</v>
      </c>
      <c r="T3434" s="698">
        <v>6.5</v>
      </c>
      <c r="U3434" s="698">
        <v>6.5</v>
      </c>
      <c r="V3434" s="698">
        <v>9</v>
      </c>
      <c r="W3434" s="698">
        <v>8</v>
      </c>
      <c r="X3434" s="698">
        <v>4</v>
      </c>
      <c r="Y3434" s="698">
        <v>9</v>
      </c>
      <c r="Z3434" s="947">
        <v>8.5</v>
      </c>
      <c r="AA3434" s="947">
        <v>5</v>
      </c>
      <c r="AB3434" s="947">
        <v>5.5</v>
      </c>
      <c r="AC3434" s="947">
        <v>8</v>
      </c>
      <c r="AD3434" s="947">
        <v>12.5</v>
      </c>
      <c r="AE3434" s="947">
        <v>8</v>
      </c>
      <c r="AF3434" s="947">
        <v>9.5</v>
      </c>
      <c r="AG3434" s="947">
        <v>7</v>
      </c>
      <c r="AH3434" s="947">
        <v>7</v>
      </c>
      <c r="AI3434" s="947">
        <v>7</v>
      </c>
      <c r="AJ3434" s="947">
        <v>4.5</v>
      </c>
      <c r="AK3434" s="947">
        <v>4.0999999999999996</v>
      </c>
      <c r="AL3434" s="947">
        <v>9</v>
      </c>
      <c r="AM3434" s="947">
        <v>6.4</v>
      </c>
      <c r="AN3434" s="947">
        <v>5</v>
      </c>
      <c r="AO3434" s="947">
        <v>8.75</v>
      </c>
    </row>
    <row r="3435" spans="1:41">
      <c r="A3435" s="950" t="s">
        <v>854</v>
      </c>
      <c r="B3435" s="951" t="s">
        <v>1681</v>
      </c>
      <c r="C3435" s="946">
        <v>6.5</v>
      </c>
      <c r="D3435" s="946">
        <v>5</v>
      </c>
      <c r="E3435" s="946">
        <v>5.5</v>
      </c>
      <c r="F3435" s="947">
        <v>7</v>
      </c>
      <c r="G3435" s="947">
        <v>5</v>
      </c>
      <c r="H3435" s="947">
        <v>5</v>
      </c>
      <c r="I3435" s="947">
        <v>6.5</v>
      </c>
      <c r="J3435" s="947">
        <v>7.5</v>
      </c>
      <c r="K3435" s="947">
        <v>11</v>
      </c>
      <c r="L3435" s="947">
        <v>10</v>
      </c>
      <c r="M3435" s="947">
        <v>8</v>
      </c>
      <c r="N3435" s="947">
        <v>8</v>
      </c>
      <c r="O3435" s="947">
        <v>9</v>
      </c>
      <c r="P3435" s="947">
        <v>10.5</v>
      </c>
      <c r="Q3435" s="947">
        <v>9</v>
      </c>
      <c r="R3435" s="698">
        <v>10</v>
      </c>
      <c r="S3435" s="698">
        <v>11</v>
      </c>
      <c r="T3435" s="698">
        <v>7</v>
      </c>
      <c r="U3435" s="698">
        <v>9</v>
      </c>
      <c r="V3435" s="698">
        <v>10</v>
      </c>
      <c r="W3435" s="698">
        <v>8</v>
      </c>
      <c r="X3435" s="698">
        <v>4</v>
      </c>
      <c r="Y3435" s="698">
        <v>11</v>
      </c>
      <c r="Z3435" s="947">
        <v>11</v>
      </c>
      <c r="AA3435" s="947">
        <v>6</v>
      </c>
      <c r="AB3435" s="947">
        <v>5.5</v>
      </c>
      <c r="AC3435" s="947">
        <v>8.5</v>
      </c>
      <c r="AD3435" s="947">
        <v>12.5</v>
      </c>
      <c r="AE3435" s="947">
        <v>11</v>
      </c>
      <c r="AF3435" s="947">
        <v>10</v>
      </c>
      <c r="AG3435" s="947">
        <v>9</v>
      </c>
      <c r="AH3435" s="947">
        <v>7</v>
      </c>
      <c r="AI3435" s="947">
        <v>8.5</v>
      </c>
      <c r="AJ3435" s="947">
        <v>4.5</v>
      </c>
      <c r="AK3435" s="947">
        <v>4.25</v>
      </c>
      <c r="AL3435" s="947">
        <v>9</v>
      </c>
      <c r="AM3435" s="947">
        <v>7.8</v>
      </c>
      <c r="AN3435" s="947">
        <v>5</v>
      </c>
      <c r="AO3435" s="947">
        <v>8.75</v>
      </c>
    </row>
    <row r="3436" spans="1:41">
      <c r="A3436" s="2572" t="s">
        <v>45</v>
      </c>
      <c r="B3436" s="2572"/>
      <c r="C3436" s="952"/>
      <c r="D3436" s="952"/>
      <c r="E3436" s="952"/>
      <c r="F3436" s="952"/>
      <c r="G3436" s="952"/>
      <c r="H3436" s="952"/>
      <c r="I3436" s="952"/>
      <c r="J3436" s="952"/>
      <c r="K3436" s="953"/>
      <c r="L3436" s="952"/>
      <c r="M3436" s="952"/>
      <c r="N3436" s="952"/>
      <c r="O3436" s="952"/>
      <c r="P3436" s="952"/>
      <c r="Q3436" s="952"/>
      <c r="R3436" s="948"/>
      <c r="S3436" s="948"/>
      <c r="T3436" s="948"/>
      <c r="U3436" s="948"/>
      <c r="V3436" s="948"/>
      <c r="W3436" s="948"/>
      <c r="X3436" s="948"/>
      <c r="Y3436" s="698"/>
      <c r="Z3436" s="949"/>
      <c r="AA3436" s="949"/>
      <c r="AB3436" s="949"/>
      <c r="AC3436" s="949"/>
      <c r="AD3436" s="949"/>
      <c r="AE3436" s="949"/>
      <c r="AF3436" s="949"/>
      <c r="AG3436" s="949"/>
      <c r="AH3436" s="949"/>
      <c r="AI3436" s="949"/>
      <c r="AJ3436" s="949"/>
      <c r="AK3436" s="949"/>
      <c r="AL3436" s="949"/>
      <c r="AM3436" s="949"/>
      <c r="AN3436" s="947"/>
      <c r="AO3436" s="947"/>
    </row>
    <row r="3437" spans="1:41" ht="20.25">
      <c r="A3437" s="950" t="s">
        <v>856</v>
      </c>
      <c r="B3437" s="951" t="s">
        <v>1682</v>
      </c>
      <c r="C3437" s="946" t="s">
        <v>1647</v>
      </c>
      <c r="D3437" s="946">
        <v>11</v>
      </c>
      <c r="E3437" s="947">
        <v>11</v>
      </c>
      <c r="F3437" s="947">
        <v>12</v>
      </c>
      <c r="G3437" s="947" t="s">
        <v>2742</v>
      </c>
      <c r="H3437" s="947" t="s">
        <v>1940</v>
      </c>
      <c r="I3437" s="947" t="s">
        <v>1845</v>
      </c>
      <c r="J3437" s="947">
        <v>12.5</v>
      </c>
      <c r="K3437" s="947" t="s">
        <v>2389</v>
      </c>
      <c r="L3437" s="947">
        <v>12</v>
      </c>
      <c r="M3437" s="947" t="s">
        <v>2856</v>
      </c>
      <c r="N3437" s="947">
        <v>11.5</v>
      </c>
      <c r="O3437" s="947">
        <v>12.5</v>
      </c>
      <c r="P3437" s="947">
        <v>11.5</v>
      </c>
      <c r="Q3437" s="947">
        <v>10</v>
      </c>
      <c r="R3437" s="698">
        <v>11.25</v>
      </c>
      <c r="S3437" s="973" t="s">
        <v>2683</v>
      </c>
      <c r="T3437" s="698" t="s">
        <v>1854</v>
      </c>
      <c r="U3437" s="698">
        <v>12.5</v>
      </c>
      <c r="V3437" s="698">
        <v>12</v>
      </c>
      <c r="W3437" s="698">
        <v>11.25</v>
      </c>
      <c r="X3437" s="698">
        <v>11</v>
      </c>
      <c r="Y3437" s="698" t="s">
        <v>1645</v>
      </c>
      <c r="Z3437" s="947" t="s">
        <v>1647</v>
      </c>
      <c r="AA3437" s="947">
        <v>12</v>
      </c>
      <c r="AB3437" s="947" t="s">
        <v>2683</v>
      </c>
      <c r="AC3437" s="949" t="s">
        <v>3621</v>
      </c>
      <c r="AD3437" s="947">
        <v>12.5</v>
      </c>
      <c r="AE3437" s="947">
        <v>12</v>
      </c>
      <c r="AF3437" s="947">
        <v>12</v>
      </c>
      <c r="AG3437" s="947" t="s">
        <v>3622</v>
      </c>
      <c r="AH3437" s="947">
        <v>9</v>
      </c>
      <c r="AI3437" s="947" t="s">
        <v>3473</v>
      </c>
      <c r="AJ3437" s="947">
        <v>11.5</v>
      </c>
      <c r="AK3437" s="949" t="s">
        <v>1938</v>
      </c>
      <c r="AL3437" s="947">
        <v>12.5</v>
      </c>
      <c r="AM3437" s="947" t="s">
        <v>3483</v>
      </c>
      <c r="AN3437" s="947" t="s">
        <v>1663</v>
      </c>
      <c r="AO3437" s="947" t="s">
        <v>3220</v>
      </c>
    </row>
    <row r="3438" spans="1:41">
      <c r="A3438" s="950" t="s">
        <v>1085</v>
      </c>
      <c r="B3438" s="951" t="s">
        <v>1683</v>
      </c>
      <c r="C3438" s="946" t="s">
        <v>1854</v>
      </c>
      <c r="D3438" s="946">
        <v>11.5</v>
      </c>
      <c r="E3438" s="947">
        <v>11.5</v>
      </c>
      <c r="F3438" s="947">
        <v>12</v>
      </c>
      <c r="G3438" s="947">
        <v>12.5</v>
      </c>
      <c r="H3438" s="947" t="s">
        <v>1941</v>
      </c>
      <c r="I3438" s="947" t="s">
        <v>1942</v>
      </c>
      <c r="J3438" s="947">
        <v>12.5</v>
      </c>
      <c r="K3438" s="947" t="s">
        <v>2389</v>
      </c>
      <c r="L3438" s="947">
        <v>12.25</v>
      </c>
      <c r="M3438" s="947">
        <v>12.25</v>
      </c>
      <c r="N3438" s="947">
        <v>11.75</v>
      </c>
      <c r="O3438" s="947">
        <v>12.5</v>
      </c>
      <c r="P3438" s="947">
        <v>11.75</v>
      </c>
      <c r="Q3438" s="947">
        <v>11.5</v>
      </c>
      <c r="R3438" s="698">
        <v>11.25</v>
      </c>
      <c r="S3438" s="698" t="s">
        <v>2683</v>
      </c>
      <c r="T3438" s="698" t="s">
        <v>2851</v>
      </c>
      <c r="U3438" s="698">
        <v>12.5</v>
      </c>
      <c r="V3438" s="698" t="s">
        <v>1645</v>
      </c>
      <c r="W3438" s="698">
        <v>11.25</v>
      </c>
      <c r="X3438" s="698">
        <v>11</v>
      </c>
      <c r="Y3438" s="698" t="s">
        <v>1645</v>
      </c>
      <c r="Z3438" s="947">
        <v>12</v>
      </c>
      <c r="AA3438" s="947">
        <v>12</v>
      </c>
      <c r="AB3438" s="947">
        <v>12</v>
      </c>
      <c r="AC3438" s="949" t="s">
        <v>3623</v>
      </c>
      <c r="AD3438" s="947">
        <v>12.5</v>
      </c>
      <c r="AE3438" s="947">
        <v>12</v>
      </c>
      <c r="AF3438" s="947">
        <v>12</v>
      </c>
      <c r="AG3438" s="947" t="s">
        <v>3622</v>
      </c>
      <c r="AH3438" s="947">
        <v>10</v>
      </c>
      <c r="AI3438" s="947" t="s">
        <v>2929</v>
      </c>
      <c r="AJ3438" s="947">
        <v>11.5</v>
      </c>
      <c r="AK3438" s="947">
        <v>12.5</v>
      </c>
      <c r="AL3438" s="947">
        <v>12.5</v>
      </c>
      <c r="AM3438" s="947" t="s">
        <v>3484</v>
      </c>
      <c r="AN3438" s="947" t="s">
        <v>1960</v>
      </c>
      <c r="AO3438" s="947" t="s">
        <v>3221</v>
      </c>
    </row>
    <row r="3439" spans="1:41">
      <c r="A3439" s="950" t="s">
        <v>827</v>
      </c>
      <c r="B3439" s="951" t="s">
        <v>1684</v>
      </c>
      <c r="C3439" s="946" t="s">
        <v>1645</v>
      </c>
      <c r="D3439" s="954">
        <v>12</v>
      </c>
      <c r="E3439" s="947">
        <v>12</v>
      </c>
      <c r="F3439" s="947">
        <v>12</v>
      </c>
      <c r="G3439" s="947">
        <v>12</v>
      </c>
      <c r="H3439" s="947" t="s">
        <v>1845</v>
      </c>
      <c r="I3439" s="947" t="s">
        <v>1853</v>
      </c>
      <c r="J3439" s="947">
        <v>12.5</v>
      </c>
      <c r="K3439" s="947" t="s">
        <v>1949</v>
      </c>
      <c r="L3439" s="947">
        <v>12.5</v>
      </c>
      <c r="M3439" s="947">
        <v>12.5</v>
      </c>
      <c r="N3439" s="947">
        <v>12.25</v>
      </c>
      <c r="O3439" s="947">
        <v>12.5</v>
      </c>
      <c r="P3439" s="947">
        <v>12</v>
      </c>
      <c r="Q3439" s="947">
        <v>12</v>
      </c>
      <c r="R3439" s="698">
        <v>11</v>
      </c>
      <c r="S3439" s="698" t="s">
        <v>2683</v>
      </c>
      <c r="T3439" s="698" t="s">
        <v>1939</v>
      </c>
      <c r="U3439" s="698">
        <v>12.5</v>
      </c>
      <c r="V3439" s="698">
        <v>12</v>
      </c>
      <c r="W3439" s="698">
        <v>11.25</v>
      </c>
      <c r="X3439" s="698">
        <v>11</v>
      </c>
      <c r="Y3439" s="698">
        <v>12.5</v>
      </c>
      <c r="Z3439" s="947">
        <v>12</v>
      </c>
      <c r="AA3439" s="947">
        <v>12</v>
      </c>
      <c r="AB3439" s="947">
        <v>12</v>
      </c>
      <c r="AC3439" s="949" t="s">
        <v>2571</v>
      </c>
      <c r="AD3439" s="947">
        <v>12.5</v>
      </c>
      <c r="AE3439" s="947">
        <v>12</v>
      </c>
      <c r="AF3439" s="947">
        <v>12</v>
      </c>
      <c r="AG3439" s="947" t="s">
        <v>3622</v>
      </c>
      <c r="AH3439" s="949" t="s">
        <v>3619</v>
      </c>
      <c r="AI3439" s="949" t="s">
        <v>3468</v>
      </c>
      <c r="AJ3439" s="947">
        <v>9.5</v>
      </c>
      <c r="AK3439" s="947">
        <v>12.5</v>
      </c>
      <c r="AL3439" s="947">
        <v>12.5</v>
      </c>
      <c r="AM3439" s="947">
        <v>9</v>
      </c>
      <c r="AN3439" s="947" t="s">
        <v>1664</v>
      </c>
      <c r="AO3439" s="947" t="s">
        <v>3231</v>
      </c>
    </row>
    <row r="3440" spans="1:41" ht="20.25">
      <c r="A3440" s="950" t="s">
        <v>828</v>
      </c>
      <c r="B3440" s="951" t="s">
        <v>1685</v>
      </c>
      <c r="C3440" s="946">
        <v>12.5</v>
      </c>
      <c r="D3440" s="955">
        <v>12.5</v>
      </c>
      <c r="E3440" s="947">
        <v>12.5</v>
      </c>
      <c r="F3440" s="698" t="s">
        <v>76</v>
      </c>
      <c r="G3440" s="947">
        <v>12.5</v>
      </c>
      <c r="H3440" s="947" t="s">
        <v>1646</v>
      </c>
      <c r="I3440" s="947" t="s">
        <v>1647</v>
      </c>
      <c r="J3440" s="947">
        <v>12.5</v>
      </c>
      <c r="K3440" s="947" t="s">
        <v>3175</v>
      </c>
      <c r="L3440" s="947">
        <v>12.5</v>
      </c>
      <c r="M3440" s="947">
        <v>12.5</v>
      </c>
      <c r="N3440" s="956" t="s">
        <v>76</v>
      </c>
      <c r="O3440" s="947">
        <v>12.5</v>
      </c>
      <c r="P3440" s="947">
        <v>12</v>
      </c>
      <c r="Q3440" s="947" t="s">
        <v>76</v>
      </c>
      <c r="R3440" s="698">
        <v>7.75</v>
      </c>
      <c r="S3440" s="698">
        <v>11</v>
      </c>
      <c r="T3440" s="698">
        <v>10</v>
      </c>
      <c r="U3440" s="957" t="s">
        <v>76</v>
      </c>
      <c r="V3440" s="698">
        <v>12</v>
      </c>
      <c r="W3440" s="698">
        <v>11.25</v>
      </c>
      <c r="X3440" s="698">
        <v>11</v>
      </c>
      <c r="Y3440" s="948" t="s">
        <v>1858</v>
      </c>
      <c r="Z3440" s="947">
        <v>12</v>
      </c>
      <c r="AA3440" s="949" t="s">
        <v>76</v>
      </c>
      <c r="AB3440" s="947">
        <v>12</v>
      </c>
      <c r="AC3440" s="949" t="s">
        <v>1342</v>
      </c>
      <c r="AD3440" s="947">
        <v>12.5</v>
      </c>
      <c r="AE3440" s="947" t="s">
        <v>76</v>
      </c>
      <c r="AF3440" s="947">
        <v>12</v>
      </c>
      <c r="AG3440" s="947" t="s">
        <v>76</v>
      </c>
      <c r="AH3440" s="949" t="s">
        <v>3624</v>
      </c>
      <c r="AI3440" s="949" t="s">
        <v>3620</v>
      </c>
      <c r="AJ3440" s="947">
        <v>9.5</v>
      </c>
      <c r="AK3440" s="947">
        <v>12.5</v>
      </c>
      <c r="AL3440" s="947">
        <v>12.5</v>
      </c>
      <c r="AM3440" s="947">
        <v>5.5</v>
      </c>
      <c r="AN3440" s="947">
        <v>10.5</v>
      </c>
      <c r="AO3440" s="947" t="s">
        <v>3214</v>
      </c>
    </row>
    <row r="3441" spans="1:41" ht="20.25">
      <c r="A3441" s="950" t="s">
        <v>854</v>
      </c>
      <c r="B3441" s="951" t="s">
        <v>1686</v>
      </c>
      <c r="C3441" s="946" t="s">
        <v>76</v>
      </c>
      <c r="D3441" s="954" t="s">
        <v>76</v>
      </c>
      <c r="E3441" s="947" t="s">
        <v>76</v>
      </c>
      <c r="F3441" s="947" t="s">
        <v>76</v>
      </c>
      <c r="G3441" s="947" t="s">
        <v>76</v>
      </c>
      <c r="H3441" s="947" t="s">
        <v>1646</v>
      </c>
      <c r="I3441" s="947" t="s">
        <v>1646</v>
      </c>
      <c r="J3441" s="947">
        <v>12</v>
      </c>
      <c r="K3441" s="947" t="s">
        <v>3236</v>
      </c>
      <c r="L3441" s="947">
        <v>12.5</v>
      </c>
      <c r="M3441" s="947" t="s">
        <v>76</v>
      </c>
      <c r="N3441" s="947" t="s">
        <v>76</v>
      </c>
      <c r="O3441" s="947">
        <v>12.5</v>
      </c>
      <c r="P3441" s="947" t="s">
        <v>76</v>
      </c>
      <c r="Q3441" s="947" t="s">
        <v>76</v>
      </c>
      <c r="R3441" s="698">
        <v>7.75</v>
      </c>
      <c r="S3441" s="698" t="s">
        <v>76</v>
      </c>
      <c r="T3441" s="698">
        <v>12.5</v>
      </c>
      <c r="U3441" s="698" t="s">
        <v>76</v>
      </c>
      <c r="V3441" s="698">
        <v>12</v>
      </c>
      <c r="W3441" s="698">
        <v>11.25</v>
      </c>
      <c r="X3441" s="698">
        <v>11</v>
      </c>
      <c r="Y3441" s="698">
        <v>9.6</v>
      </c>
      <c r="Z3441" s="947">
        <v>12</v>
      </c>
      <c r="AA3441" s="949" t="s">
        <v>76</v>
      </c>
      <c r="AB3441" s="947">
        <v>12</v>
      </c>
      <c r="AC3441" s="949" t="s">
        <v>1342</v>
      </c>
      <c r="AD3441" s="947">
        <v>12.5</v>
      </c>
      <c r="AE3441" s="947" t="s">
        <v>76</v>
      </c>
      <c r="AF3441" s="947" t="s">
        <v>2389</v>
      </c>
      <c r="AG3441" s="947" t="s">
        <v>76</v>
      </c>
      <c r="AH3441" s="949" t="s">
        <v>1912</v>
      </c>
      <c r="AI3441" s="949" t="s">
        <v>3473</v>
      </c>
      <c r="AJ3441" s="947">
        <v>9.5</v>
      </c>
      <c r="AK3441" s="947">
        <v>12.5</v>
      </c>
      <c r="AL3441" s="947">
        <v>12.5</v>
      </c>
      <c r="AM3441" s="956" t="s">
        <v>76</v>
      </c>
      <c r="AN3441" s="947">
        <v>10.5</v>
      </c>
      <c r="AO3441" s="947" t="s">
        <v>3233</v>
      </c>
    </row>
    <row r="3442" spans="1:41">
      <c r="A3442" s="2572" t="s">
        <v>388</v>
      </c>
      <c r="B3442" s="2572"/>
      <c r="C3442" s="947"/>
      <c r="D3442" s="947"/>
      <c r="E3442" s="947"/>
      <c r="F3442" s="947"/>
      <c r="G3442" s="947"/>
      <c r="H3442" s="947"/>
      <c r="I3442" s="947"/>
      <c r="J3442" s="947"/>
      <c r="K3442" s="947"/>
      <c r="L3442" s="947"/>
      <c r="M3442" s="947"/>
      <c r="N3442" s="947"/>
      <c r="O3442" s="949" t="s">
        <v>311</v>
      </c>
      <c r="P3442" s="947"/>
      <c r="Q3442" s="949"/>
      <c r="R3442" s="698"/>
      <c r="S3442" s="698"/>
      <c r="T3442" s="698"/>
      <c r="U3442" s="698"/>
      <c r="V3442" s="698"/>
      <c r="W3442" s="698"/>
      <c r="X3442" s="948"/>
      <c r="Y3442" s="698"/>
      <c r="Z3442" s="949"/>
      <c r="AA3442" s="949"/>
      <c r="AB3442" s="947"/>
      <c r="AC3442" s="949"/>
      <c r="AD3442" s="947"/>
      <c r="AE3442" s="947"/>
      <c r="AF3442" s="947"/>
      <c r="AG3442" s="947"/>
      <c r="AH3442" s="949"/>
      <c r="AI3442" s="949"/>
      <c r="AJ3442" s="949"/>
      <c r="AK3442" s="949"/>
      <c r="AL3442" s="949"/>
      <c r="AM3442" s="949"/>
      <c r="AN3442" s="947"/>
      <c r="AO3442" s="947"/>
    </row>
    <row r="3443" spans="1:41">
      <c r="A3443" s="2572" t="s">
        <v>389</v>
      </c>
      <c r="B3443" s="2572"/>
      <c r="C3443" s="947"/>
      <c r="D3443" s="947"/>
      <c r="E3443" s="947"/>
      <c r="F3443" s="947"/>
      <c r="G3443" s="947"/>
      <c r="H3443" s="947"/>
      <c r="I3443" s="947"/>
      <c r="J3443" s="947"/>
      <c r="K3443" s="947"/>
      <c r="L3443" s="947"/>
      <c r="M3443" s="947"/>
      <c r="N3443" s="947"/>
      <c r="O3443" s="949"/>
      <c r="P3443" s="947"/>
      <c r="Q3443" s="949"/>
      <c r="R3443" s="957"/>
      <c r="S3443" s="698"/>
      <c r="T3443" s="698"/>
      <c r="U3443" s="698"/>
      <c r="V3443" s="698"/>
      <c r="W3443" s="698"/>
      <c r="X3443" s="948"/>
      <c r="Y3443" s="698"/>
      <c r="Z3443" s="949"/>
      <c r="AA3443" s="949"/>
      <c r="AB3443" s="947"/>
      <c r="AC3443" s="949"/>
      <c r="AD3443" s="947"/>
      <c r="AE3443" s="947"/>
      <c r="AF3443" s="947"/>
      <c r="AG3443" s="947"/>
      <c r="AH3443" s="949"/>
      <c r="AI3443" s="949"/>
      <c r="AJ3443" s="949"/>
      <c r="AK3443" s="949"/>
      <c r="AL3443" s="949"/>
      <c r="AM3443" s="949"/>
      <c r="AN3443" s="947"/>
      <c r="AO3443" s="947"/>
    </row>
    <row r="3444" spans="1:41" ht="20.25">
      <c r="A3444" s="234"/>
      <c r="B3444" s="260" t="s">
        <v>390</v>
      </c>
      <c r="C3444" s="947" t="s">
        <v>1865</v>
      </c>
      <c r="D3444" s="947">
        <v>8</v>
      </c>
      <c r="E3444" s="947" t="s">
        <v>1855</v>
      </c>
      <c r="F3444" s="947" t="s">
        <v>1865</v>
      </c>
      <c r="G3444" s="698" t="s">
        <v>1549</v>
      </c>
      <c r="H3444" s="947" t="s">
        <v>1549</v>
      </c>
      <c r="I3444" s="947">
        <v>10</v>
      </c>
      <c r="J3444" s="947" t="s">
        <v>1749</v>
      </c>
      <c r="K3444" s="947" t="s">
        <v>1549</v>
      </c>
      <c r="L3444" s="947">
        <v>13</v>
      </c>
      <c r="M3444" s="947">
        <v>13</v>
      </c>
      <c r="N3444" s="947">
        <v>13</v>
      </c>
      <c r="O3444" s="947">
        <v>13</v>
      </c>
      <c r="P3444" s="947">
        <v>13</v>
      </c>
      <c r="Q3444" s="947">
        <v>13</v>
      </c>
      <c r="R3444" s="698" t="s">
        <v>1924</v>
      </c>
      <c r="S3444" s="698">
        <v>13</v>
      </c>
      <c r="T3444" s="698">
        <v>13</v>
      </c>
      <c r="U3444" s="698">
        <v>13</v>
      </c>
      <c r="V3444" s="698" t="s">
        <v>1549</v>
      </c>
      <c r="W3444" s="698" t="s">
        <v>1549</v>
      </c>
      <c r="X3444" s="698">
        <v>11</v>
      </c>
      <c r="Y3444" s="698" t="s">
        <v>1886</v>
      </c>
      <c r="Z3444" s="947" t="s">
        <v>1549</v>
      </c>
      <c r="AA3444" s="947">
        <v>13</v>
      </c>
      <c r="AB3444" s="947" t="s">
        <v>1549</v>
      </c>
      <c r="AC3444" s="947" t="s">
        <v>1549</v>
      </c>
      <c r="AD3444" s="947">
        <v>13</v>
      </c>
      <c r="AE3444" s="947">
        <v>13</v>
      </c>
      <c r="AF3444" s="947" t="s">
        <v>1549</v>
      </c>
      <c r="AG3444" s="947">
        <v>13</v>
      </c>
      <c r="AH3444" s="947">
        <v>13</v>
      </c>
      <c r="AI3444" s="947" t="s">
        <v>1549</v>
      </c>
      <c r="AJ3444" s="947" t="s">
        <v>1549</v>
      </c>
      <c r="AK3444" s="947" t="s">
        <v>1749</v>
      </c>
      <c r="AL3444" s="947">
        <v>13</v>
      </c>
      <c r="AM3444" s="947" t="s">
        <v>1845</v>
      </c>
      <c r="AN3444" s="947">
        <v>10</v>
      </c>
      <c r="AO3444" s="947">
        <v>13</v>
      </c>
    </row>
    <row r="3445" spans="1:41">
      <c r="A3445" s="234"/>
      <c r="B3445" s="260" t="s">
        <v>391</v>
      </c>
      <c r="C3445" s="947" t="s">
        <v>76</v>
      </c>
      <c r="D3445" s="947" t="s">
        <v>76</v>
      </c>
      <c r="E3445" s="947" t="s">
        <v>76</v>
      </c>
      <c r="F3445" s="947" t="s">
        <v>76</v>
      </c>
      <c r="G3445" s="947" t="s">
        <v>76</v>
      </c>
      <c r="H3445" s="947"/>
      <c r="I3445" s="947" t="s">
        <v>76</v>
      </c>
      <c r="J3445" s="947" t="s">
        <v>76</v>
      </c>
      <c r="K3445" s="947" t="s">
        <v>76</v>
      </c>
      <c r="L3445" s="947" t="s">
        <v>76</v>
      </c>
      <c r="M3445" s="947" t="s">
        <v>76</v>
      </c>
      <c r="N3445" s="947" t="s">
        <v>76</v>
      </c>
      <c r="O3445" s="949" t="s">
        <v>76</v>
      </c>
      <c r="P3445" s="947" t="s">
        <v>76</v>
      </c>
      <c r="Q3445" s="947" t="s">
        <v>76</v>
      </c>
      <c r="R3445" s="698"/>
      <c r="S3445" s="698" t="s">
        <v>76</v>
      </c>
      <c r="T3445" s="698" t="s">
        <v>76</v>
      </c>
      <c r="U3445" s="698" t="s">
        <v>76</v>
      </c>
      <c r="V3445" s="698" t="s">
        <v>76</v>
      </c>
      <c r="W3445" s="698" t="s">
        <v>76</v>
      </c>
      <c r="X3445" s="698">
        <v>13</v>
      </c>
      <c r="Y3445" s="698" t="s">
        <v>76</v>
      </c>
      <c r="Z3445" s="947" t="s">
        <v>76</v>
      </c>
      <c r="AA3445" s="947"/>
      <c r="AB3445" s="947" t="s">
        <v>76</v>
      </c>
      <c r="AC3445" s="947" t="s">
        <v>76</v>
      </c>
      <c r="AD3445" s="947" t="s">
        <v>76</v>
      </c>
      <c r="AE3445" s="947" t="s">
        <v>76</v>
      </c>
      <c r="AF3445" s="947" t="s">
        <v>76</v>
      </c>
      <c r="AG3445" s="947" t="s">
        <v>76</v>
      </c>
      <c r="AH3445" s="947" t="s">
        <v>76</v>
      </c>
      <c r="AI3445" s="947" t="s">
        <v>76</v>
      </c>
      <c r="AJ3445" s="947" t="s">
        <v>76</v>
      </c>
      <c r="AK3445" s="949" t="s">
        <v>76</v>
      </c>
      <c r="AL3445" s="947" t="s">
        <v>76</v>
      </c>
      <c r="AM3445" s="947"/>
      <c r="AN3445" s="947" t="s">
        <v>76</v>
      </c>
      <c r="AO3445" s="947">
        <v>13</v>
      </c>
    </row>
    <row r="3446" spans="1:41">
      <c r="A3446" s="2572" t="s">
        <v>400</v>
      </c>
      <c r="B3446" s="2572"/>
      <c r="C3446" s="947"/>
      <c r="D3446" s="947"/>
      <c r="E3446" s="947"/>
      <c r="F3446" s="947"/>
      <c r="G3446" s="947"/>
      <c r="H3446" s="947"/>
      <c r="I3446" s="947"/>
      <c r="J3446" s="947"/>
      <c r="K3446" s="947"/>
      <c r="L3446" s="947"/>
      <c r="M3446" s="947"/>
      <c r="N3446" s="947"/>
      <c r="O3446" s="949"/>
      <c r="P3446" s="947"/>
      <c r="Q3446" s="949"/>
      <c r="R3446" s="698"/>
      <c r="S3446" s="698"/>
      <c r="T3446" s="698"/>
      <c r="U3446" s="698"/>
      <c r="V3446" s="698"/>
      <c r="W3446" s="698"/>
      <c r="X3446" s="698"/>
      <c r="Y3446" s="698"/>
      <c r="Z3446" s="949"/>
      <c r="AA3446" s="949"/>
      <c r="AB3446" s="947"/>
      <c r="AC3446" s="947"/>
      <c r="AD3446" s="947"/>
      <c r="AE3446" s="947"/>
      <c r="AF3446" s="947"/>
      <c r="AG3446" s="947"/>
      <c r="AH3446" s="949"/>
      <c r="AI3446" s="947"/>
      <c r="AJ3446" s="947"/>
      <c r="AK3446" s="949"/>
      <c r="AL3446" s="947"/>
      <c r="AM3446" s="947"/>
      <c r="AN3446" s="947"/>
      <c r="AO3446" s="947"/>
    </row>
    <row r="3447" spans="1:41" ht="20.25">
      <c r="A3447" s="175"/>
      <c r="B3447" s="260" t="s">
        <v>390</v>
      </c>
      <c r="C3447" s="947" t="s">
        <v>1861</v>
      </c>
      <c r="D3447" s="947">
        <v>15.5</v>
      </c>
      <c r="E3447" s="947">
        <v>15</v>
      </c>
      <c r="F3447" s="947">
        <v>15</v>
      </c>
      <c r="G3447" s="947" t="s">
        <v>76</v>
      </c>
      <c r="H3447" s="947">
        <v>15</v>
      </c>
      <c r="I3447" s="947">
        <v>15</v>
      </c>
      <c r="J3447" s="947" t="s">
        <v>1343</v>
      </c>
      <c r="K3447" s="947" t="s">
        <v>1842</v>
      </c>
      <c r="L3447" s="947" t="s">
        <v>1882</v>
      </c>
      <c r="M3447" s="947" t="s">
        <v>1875</v>
      </c>
      <c r="N3447" s="947">
        <v>15.5</v>
      </c>
      <c r="O3447" s="947">
        <v>15.5</v>
      </c>
      <c r="P3447" s="947" t="s">
        <v>1878</v>
      </c>
      <c r="Q3447" s="958" t="s">
        <v>1875</v>
      </c>
      <c r="R3447" s="698" t="s">
        <v>1876</v>
      </c>
      <c r="S3447" s="698">
        <v>15.5</v>
      </c>
      <c r="T3447" s="698" t="s">
        <v>2485</v>
      </c>
      <c r="U3447" s="698" t="s">
        <v>76</v>
      </c>
      <c r="V3447" s="698" t="s">
        <v>1876</v>
      </c>
      <c r="W3447" s="698" t="s">
        <v>1882</v>
      </c>
      <c r="X3447" s="698">
        <v>15.5</v>
      </c>
      <c r="Y3447" s="698" t="s">
        <v>1876</v>
      </c>
      <c r="Z3447" s="947" t="s">
        <v>1875</v>
      </c>
      <c r="AA3447" s="947" t="s">
        <v>1343</v>
      </c>
      <c r="AB3447" s="947" t="s">
        <v>1875</v>
      </c>
      <c r="AC3447" s="947" t="s">
        <v>1549</v>
      </c>
      <c r="AD3447" s="947">
        <v>15.5</v>
      </c>
      <c r="AE3447" s="947" t="s">
        <v>1875</v>
      </c>
      <c r="AF3447" s="947" t="s">
        <v>1875</v>
      </c>
      <c r="AG3447" s="947">
        <v>15.5</v>
      </c>
      <c r="AH3447" s="947" t="s">
        <v>1875</v>
      </c>
      <c r="AI3447" s="947" t="s">
        <v>1891</v>
      </c>
      <c r="AJ3447" s="947" t="s">
        <v>1875</v>
      </c>
      <c r="AK3447" s="947" t="s">
        <v>1881</v>
      </c>
      <c r="AL3447" s="947" t="s">
        <v>1906</v>
      </c>
      <c r="AM3447" s="947" t="s">
        <v>1875</v>
      </c>
      <c r="AN3447" s="947" t="s">
        <v>1669</v>
      </c>
      <c r="AO3447" s="947">
        <v>11.5</v>
      </c>
    </row>
    <row r="3448" spans="1:41">
      <c r="A3448" s="175"/>
      <c r="B3448" s="260" t="s">
        <v>391</v>
      </c>
      <c r="C3448" s="947" t="s">
        <v>76</v>
      </c>
      <c r="D3448" s="947" t="s">
        <v>76</v>
      </c>
      <c r="E3448" s="947" t="s">
        <v>76</v>
      </c>
      <c r="F3448" s="947" t="s">
        <v>76</v>
      </c>
      <c r="G3448" s="947">
        <v>15</v>
      </c>
      <c r="H3448" s="947" t="s">
        <v>76</v>
      </c>
      <c r="I3448" s="947" t="s">
        <v>76</v>
      </c>
      <c r="J3448" s="947" t="s">
        <v>76</v>
      </c>
      <c r="K3448" s="947" t="s">
        <v>76</v>
      </c>
      <c r="L3448" s="947" t="s">
        <v>76</v>
      </c>
      <c r="M3448" s="947" t="s">
        <v>76</v>
      </c>
      <c r="N3448" s="947" t="s">
        <v>76</v>
      </c>
      <c r="O3448" s="947" t="s">
        <v>76</v>
      </c>
      <c r="P3448" s="949" t="s">
        <v>76</v>
      </c>
      <c r="Q3448" s="949" t="s">
        <v>76</v>
      </c>
      <c r="R3448" s="698"/>
      <c r="S3448" s="698" t="s">
        <v>76</v>
      </c>
      <c r="T3448" s="698" t="s">
        <v>76</v>
      </c>
      <c r="U3448" s="698" t="s">
        <v>1875</v>
      </c>
      <c r="V3448" s="698" t="s">
        <v>76</v>
      </c>
      <c r="W3448" s="698" t="s">
        <v>76</v>
      </c>
      <c r="X3448" s="698" t="s">
        <v>76</v>
      </c>
      <c r="Y3448" s="698" t="s">
        <v>76</v>
      </c>
      <c r="Z3448" s="947" t="s">
        <v>76</v>
      </c>
      <c r="AA3448" s="947" t="s">
        <v>76</v>
      </c>
      <c r="AB3448" s="947" t="s">
        <v>76</v>
      </c>
      <c r="AC3448" s="947" t="s">
        <v>1847</v>
      </c>
      <c r="AD3448" s="947" t="s">
        <v>76</v>
      </c>
      <c r="AE3448" s="947" t="s">
        <v>76</v>
      </c>
      <c r="AF3448" s="947" t="s">
        <v>76</v>
      </c>
      <c r="AG3448" s="947"/>
      <c r="AH3448" s="947" t="s">
        <v>76</v>
      </c>
      <c r="AI3448" s="947" t="s">
        <v>1875</v>
      </c>
      <c r="AJ3448" s="947" t="s">
        <v>76</v>
      </c>
      <c r="AK3448" s="949" t="s">
        <v>76</v>
      </c>
      <c r="AL3448" s="947" t="s">
        <v>76</v>
      </c>
      <c r="AM3448" s="947"/>
      <c r="AN3448" s="947" t="s">
        <v>76</v>
      </c>
      <c r="AO3448" s="947">
        <v>14</v>
      </c>
    </row>
    <row r="3449" spans="1:41">
      <c r="A3449" s="2572" t="s">
        <v>47</v>
      </c>
      <c r="B3449" s="2572"/>
      <c r="C3449" s="947"/>
      <c r="D3449" s="947"/>
      <c r="E3449" s="947"/>
      <c r="F3449" s="947"/>
      <c r="G3449" s="947"/>
      <c r="H3449" s="947"/>
      <c r="I3449" s="947"/>
      <c r="J3449" s="947"/>
      <c r="K3449" s="947"/>
      <c r="L3449" s="947"/>
      <c r="M3449" s="947"/>
      <c r="N3449" s="947"/>
      <c r="O3449" s="947"/>
      <c r="P3449" s="949"/>
      <c r="Q3449" s="949"/>
      <c r="R3449" s="698" t="s">
        <v>1285</v>
      </c>
      <c r="S3449" s="698"/>
      <c r="T3449" s="698"/>
      <c r="U3449" s="698"/>
      <c r="V3449" s="698"/>
      <c r="W3449" s="698"/>
      <c r="X3449" s="698"/>
      <c r="Y3449" s="698"/>
      <c r="Z3449" s="947"/>
      <c r="AA3449" s="947"/>
      <c r="AB3449" s="947"/>
      <c r="AC3449" s="947"/>
      <c r="AD3449" s="947"/>
      <c r="AE3449" s="947"/>
      <c r="AF3449" s="947"/>
      <c r="AG3449" s="947"/>
      <c r="AH3449" s="947"/>
      <c r="AI3449" s="947"/>
      <c r="AJ3449" s="947"/>
      <c r="AK3449" s="949"/>
      <c r="AL3449" s="947"/>
      <c r="AM3449" s="947"/>
      <c r="AN3449" s="947"/>
      <c r="AO3449" s="947"/>
    </row>
    <row r="3450" spans="1:41" ht="20.25">
      <c r="A3450" s="175"/>
      <c r="B3450" s="260" t="s">
        <v>390</v>
      </c>
      <c r="C3450" s="947">
        <v>15</v>
      </c>
      <c r="D3450" s="698">
        <v>15.502000000000001</v>
      </c>
      <c r="E3450" s="698" t="s">
        <v>1863</v>
      </c>
      <c r="F3450" s="947">
        <v>15</v>
      </c>
      <c r="G3450" s="698" t="s">
        <v>76</v>
      </c>
      <c r="H3450" s="947">
        <v>15</v>
      </c>
      <c r="I3450" s="947">
        <v>15</v>
      </c>
      <c r="J3450" s="947" t="s">
        <v>1538</v>
      </c>
      <c r="K3450" s="947" t="s">
        <v>1870</v>
      </c>
      <c r="L3450" s="947" t="s">
        <v>1882</v>
      </c>
      <c r="M3450" s="947" t="s">
        <v>1876</v>
      </c>
      <c r="N3450" s="947">
        <v>17</v>
      </c>
      <c r="O3450" s="947">
        <v>15.5</v>
      </c>
      <c r="P3450" s="947" t="s">
        <v>1878</v>
      </c>
      <c r="Q3450" s="959" t="s">
        <v>1875</v>
      </c>
      <c r="R3450" s="698" t="s">
        <v>1867</v>
      </c>
      <c r="S3450" s="698">
        <v>15.5</v>
      </c>
      <c r="T3450" s="698" t="s">
        <v>1666</v>
      </c>
      <c r="U3450" s="698" t="s">
        <v>1842</v>
      </c>
      <c r="V3450" s="698" t="s">
        <v>1872</v>
      </c>
      <c r="W3450" s="698" t="s">
        <v>1871</v>
      </c>
      <c r="X3450" s="698" t="s">
        <v>1868</v>
      </c>
      <c r="Y3450" s="698" t="s">
        <v>1876</v>
      </c>
      <c r="Z3450" s="947" t="s">
        <v>1876</v>
      </c>
      <c r="AA3450" s="947" t="s">
        <v>1668</v>
      </c>
      <c r="AB3450" s="947" t="s">
        <v>1875</v>
      </c>
      <c r="AC3450" s="947" t="s">
        <v>1873</v>
      </c>
      <c r="AD3450" s="947">
        <v>16.5</v>
      </c>
      <c r="AE3450" s="947" t="s">
        <v>1875</v>
      </c>
      <c r="AF3450" s="947" t="s">
        <v>1875</v>
      </c>
      <c r="AG3450" s="947" t="s">
        <v>1872</v>
      </c>
      <c r="AH3450" s="947" t="s">
        <v>1882</v>
      </c>
      <c r="AI3450" s="947" t="s">
        <v>3474</v>
      </c>
      <c r="AJ3450" s="947" t="s">
        <v>1876</v>
      </c>
      <c r="AK3450" s="947" t="s">
        <v>1667</v>
      </c>
      <c r="AL3450" s="947" t="s">
        <v>1909</v>
      </c>
      <c r="AM3450" s="947" t="s">
        <v>76</v>
      </c>
      <c r="AN3450" s="947" t="s">
        <v>1550</v>
      </c>
      <c r="AO3450" s="947">
        <v>13</v>
      </c>
    </row>
    <row r="3451" spans="1:41">
      <c r="A3451" s="175"/>
      <c r="B3451" s="260" t="s">
        <v>391</v>
      </c>
      <c r="C3451" s="947" t="s">
        <v>76</v>
      </c>
      <c r="D3451" s="947" t="s">
        <v>76</v>
      </c>
      <c r="E3451" s="947" t="s">
        <v>76</v>
      </c>
      <c r="F3451" s="956" t="s">
        <v>76</v>
      </c>
      <c r="G3451" s="947">
        <v>15</v>
      </c>
      <c r="H3451" s="947" t="s">
        <v>76</v>
      </c>
      <c r="I3451" s="947" t="s">
        <v>76</v>
      </c>
      <c r="J3451" s="947" t="s">
        <v>76</v>
      </c>
      <c r="K3451" s="956" t="s">
        <v>76</v>
      </c>
      <c r="L3451" s="947" t="s">
        <v>76</v>
      </c>
      <c r="M3451" s="947" t="s">
        <v>76</v>
      </c>
      <c r="N3451" s="947" t="s">
        <v>76</v>
      </c>
      <c r="O3451" s="947" t="s">
        <v>76</v>
      </c>
      <c r="P3451" s="949" t="s">
        <v>76</v>
      </c>
      <c r="Q3451" s="949" t="s">
        <v>76</v>
      </c>
      <c r="R3451" s="698" t="s">
        <v>76</v>
      </c>
      <c r="S3451" s="698" t="s">
        <v>76</v>
      </c>
      <c r="T3451" s="698" t="s">
        <v>76</v>
      </c>
      <c r="U3451" s="698" t="s">
        <v>76</v>
      </c>
      <c r="V3451" s="698" t="s">
        <v>76</v>
      </c>
      <c r="W3451" s="698" t="s">
        <v>76</v>
      </c>
      <c r="X3451" s="698" t="s">
        <v>76</v>
      </c>
      <c r="Y3451" s="698" t="s">
        <v>76</v>
      </c>
      <c r="Z3451" s="947" t="s">
        <v>76</v>
      </c>
      <c r="AA3451" s="947" t="s">
        <v>76</v>
      </c>
      <c r="AB3451" s="947" t="s">
        <v>76</v>
      </c>
      <c r="AC3451" s="947" t="s">
        <v>3487</v>
      </c>
      <c r="AD3451" s="947" t="s">
        <v>76</v>
      </c>
      <c r="AE3451" s="947" t="s">
        <v>76</v>
      </c>
      <c r="AF3451" s="947" t="s">
        <v>76</v>
      </c>
      <c r="AG3451" s="947" t="s">
        <v>76</v>
      </c>
      <c r="AH3451" s="947" t="s">
        <v>76</v>
      </c>
      <c r="AI3451" s="947" t="s">
        <v>76</v>
      </c>
      <c r="AJ3451" s="947" t="s">
        <v>76</v>
      </c>
      <c r="AK3451" s="949" t="s">
        <v>76</v>
      </c>
      <c r="AL3451" s="947" t="s">
        <v>76</v>
      </c>
      <c r="AM3451" s="947" t="s">
        <v>76</v>
      </c>
      <c r="AN3451" s="947" t="s">
        <v>76</v>
      </c>
      <c r="AO3451" s="947">
        <v>16</v>
      </c>
    </row>
    <row r="3452" spans="1:41">
      <c r="A3452" s="2572" t="s">
        <v>407</v>
      </c>
      <c r="B3452" s="2572"/>
      <c r="C3452" s="947"/>
      <c r="D3452" s="947"/>
      <c r="E3452" s="947"/>
      <c r="F3452" s="947"/>
      <c r="G3452" s="947"/>
      <c r="H3452" s="947"/>
      <c r="I3452" s="947"/>
      <c r="J3452" s="947"/>
      <c r="K3452" s="947"/>
      <c r="L3452" s="947"/>
      <c r="M3452" s="947"/>
      <c r="N3452" s="947"/>
      <c r="O3452" s="947"/>
      <c r="P3452" s="949"/>
      <c r="Q3452" s="949"/>
      <c r="R3452" s="698"/>
      <c r="S3452" s="698"/>
      <c r="T3452" s="698"/>
      <c r="U3452" s="698"/>
      <c r="V3452" s="698"/>
      <c r="W3452" s="698"/>
      <c r="X3452" s="698"/>
      <c r="Y3452" s="698"/>
      <c r="Z3452" s="949"/>
      <c r="AA3452" s="949"/>
      <c r="AB3452" s="947"/>
      <c r="AC3452" s="280"/>
      <c r="AD3452" s="947"/>
      <c r="AE3452" s="947"/>
      <c r="AF3452" s="947"/>
      <c r="AG3452" s="947"/>
      <c r="AH3452" s="947"/>
      <c r="AI3452" s="947"/>
      <c r="AJ3452" s="947"/>
      <c r="AK3452" s="949"/>
      <c r="AL3452" s="947"/>
      <c r="AM3452" s="947"/>
      <c r="AN3452" s="947"/>
      <c r="AO3452" s="947"/>
    </row>
    <row r="3453" spans="1:41">
      <c r="A3453" s="960" t="s">
        <v>856</v>
      </c>
      <c r="B3453" s="961" t="s">
        <v>1258</v>
      </c>
      <c r="C3453" s="698"/>
      <c r="D3453" s="698"/>
      <c r="E3453" s="698"/>
      <c r="F3453" s="698"/>
      <c r="G3453" s="698"/>
      <c r="H3453" s="698"/>
      <c r="I3453" s="698"/>
      <c r="J3453" s="698"/>
      <c r="K3453" s="957"/>
      <c r="L3453" s="698"/>
      <c r="M3453" s="698"/>
      <c r="N3453" s="698"/>
      <c r="O3453" s="698"/>
      <c r="P3453" s="948"/>
      <c r="Q3453" s="948"/>
      <c r="R3453" s="698"/>
      <c r="S3453" s="698"/>
      <c r="T3453" s="698"/>
      <c r="U3453" s="698"/>
      <c r="V3453" s="698"/>
      <c r="W3453" s="698"/>
      <c r="X3453" s="698"/>
      <c r="Y3453" s="698"/>
      <c r="Z3453" s="948"/>
      <c r="AA3453" s="948"/>
      <c r="AB3453" s="698"/>
      <c r="AC3453" s="698"/>
      <c r="AD3453" s="698"/>
      <c r="AE3453" s="698"/>
      <c r="AF3453" s="698"/>
      <c r="AG3453" s="698"/>
      <c r="AH3453" s="698"/>
      <c r="AI3453" s="698"/>
      <c r="AJ3453" s="698"/>
      <c r="AK3453" s="948"/>
      <c r="AL3453" s="698"/>
      <c r="AM3453" s="698"/>
      <c r="AN3453" s="698"/>
      <c r="AO3453" s="698"/>
    </row>
    <row r="3454" spans="1:41" ht="20.25">
      <c r="A3454" s="960"/>
      <c r="B3454" s="260" t="s">
        <v>401</v>
      </c>
      <c r="C3454" s="698" t="s">
        <v>1840</v>
      </c>
      <c r="D3454" s="947" t="s">
        <v>76</v>
      </c>
      <c r="E3454" s="698">
        <v>16</v>
      </c>
      <c r="F3454" s="947">
        <v>16</v>
      </c>
      <c r="G3454" s="947" t="s">
        <v>76</v>
      </c>
      <c r="H3454" s="947">
        <v>15.5</v>
      </c>
      <c r="I3454" s="947">
        <v>16</v>
      </c>
      <c r="J3454" s="947" t="s">
        <v>1668</v>
      </c>
      <c r="K3454" s="947" t="s">
        <v>1842</v>
      </c>
      <c r="L3454" s="947" t="s">
        <v>1842</v>
      </c>
      <c r="M3454" s="947" t="s">
        <v>1875</v>
      </c>
      <c r="N3454" s="947">
        <v>15.5</v>
      </c>
      <c r="O3454" s="947">
        <v>15.5</v>
      </c>
      <c r="P3454" s="947" t="s">
        <v>1878</v>
      </c>
      <c r="Q3454" s="958" t="s">
        <v>1875</v>
      </c>
      <c r="R3454" s="698" t="s">
        <v>1876</v>
      </c>
      <c r="S3454" s="698">
        <v>15.5</v>
      </c>
      <c r="T3454" s="698" t="s">
        <v>2485</v>
      </c>
      <c r="U3454" s="698" t="s">
        <v>1875</v>
      </c>
      <c r="V3454" s="698" t="s">
        <v>1876</v>
      </c>
      <c r="W3454" s="698" t="s">
        <v>1882</v>
      </c>
      <c r="X3454" s="698">
        <v>15.5</v>
      </c>
      <c r="Y3454" s="698" t="s">
        <v>1876</v>
      </c>
      <c r="Z3454" s="947" t="s">
        <v>1875</v>
      </c>
      <c r="AA3454" s="962" t="s">
        <v>3615</v>
      </c>
      <c r="AB3454" s="947" t="s">
        <v>1875</v>
      </c>
      <c r="AC3454" s="947" t="s">
        <v>1549</v>
      </c>
      <c r="AD3454" s="947">
        <v>15.5</v>
      </c>
      <c r="AE3454" s="947" t="s">
        <v>1875</v>
      </c>
      <c r="AF3454" s="947" t="s">
        <v>1875</v>
      </c>
      <c r="AG3454" s="947">
        <v>15.5</v>
      </c>
      <c r="AH3454" s="947" t="s">
        <v>2258</v>
      </c>
      <c r="AI3454" s="947" t="s">
        <v>1891</v>
      </c>
      <c r="AJ3454" s="947" t="s">
        <v>1875</v>
      </c>
      <c r="AK3454" s="947" t="s">
        <v>1906</v>
      </c>
      <c r="AL3454" s="947" t="s">
        <v>1841</v>
      </c>
      <c r="AM3454" s="947" t="s">
        <v>1883</v>
      </c>
      <c r="AN3454" s="947" t="s">
        <v>1846</v>
      </c>
      <c r="AO3454" s="947">
        <v>11.5</v>
      </c>
    </row>
    <row r="3455" spans="1:41">
      <c r="A3455" s="960"/>
      <c r="B3455" s="260" t="s">
        <v>402</v>
      </c>
      <c r="C3455" s="947" t="s">
        <v>76</v>
      </c>
      <c r="D3455" s="947">
        <v>16</v>
      </c>
      <c r="E3455" s="947" t="s">
        <v>76</v>
      </c>
      <c r="F3455" s="947" t="s">
        <v>76</v>
      </c>
      <c r="G3455" s="947">
        <v>15.5</v>
      </c>
      <c r="H3455" s="947" t="s">
        <v>76</v>
      </c>
      <c r="I3455" s="947" t="s">
        <v>76</v>
      </c>
      <c r="J3455" s="947" t="s">
        <v>76</v>
      </c>
      <c r="K3455" s="947" t="s">
        <v>76</v>
      </c>
      <c r="L3455" s="947"/>
      <c r="M3455" s="947" t="s">
        <v>76</v>
      </c>
      <c r="N3455" s="947" t="s">
        <v>76</v>
      </c>
      <c r="O3455" s="947" t="s">
        <v>76</v>
      </c>
      <c r="P3455" s="949" t="s">
        <v>76</v>
      </c>
      <c r="Q3455" s="949" t="s">
        <v>76</v>
      </c>
      <c r="R3455" s="698" t="s">
        <v>76</v>
      </c>
      <c r="S3455" s="698" t="s">
        <v>76</v>
      </c>
      <c r="T3455" s="698" t="s">
        <v>76</v>
      </c>
      <c r="U3455" s="698" t="s">
        <v>1875</v>
      </c>
      <c r="V3455" s="698" t="s">
        <v>76</v>
      </c>
      <c r="W3455" s="698" t="s">
        <v>76</v>
      </c>
      <c r="X3455" s="698" t="s">
        <v>1538</v>
      </c>
      <c r="Y3455" s="698" t="s">
        <v>76</v>
      </c>
      <c r="Z3455" s="947" t="s">
        <v>76</v>
      </c>
      <c r="AA3455" s="947" t="s">
        <v>76</v>
      </c>
      <c r="AB3455" s="949" t="s">
        <v>76</v>
      </c>
      <c r="AC3455" s="947" t="s">
        <v>1847</v>
      </c>
      <c r="AD3455" s="947" t="s">
        <v>76</v>
      </c>
      <c r="AE3455" s="947" t="s">
        <v>76</v>
      </c>
      <c r="AF3455" s="947" t="s">
        <v>76</v>
      </c>
      <c r="AG3455" s="947" t="s">
        <v>76</v>
      </c>
      <c r="AH3455" s="947" t="s">
        <v>76</v>
      </c>
      <c r="AI3455" s="947" t="s">
        <v>1875</v>
      </c>
      <c r="AJ3455" s="947" t="s">
        <v>76</v>
      </c>
      <c r="AK3455" s="949" t="s">
        <v>76</v>
      </c>
      <c r="AL3455" s="947" t="s">
        <v>76</v>
      </c>
      <c r="AM3455" s="947" t="s">
        <v>1883</v>
      </c>
      <c r="AN3455" s="947" t="s">
        <v>76</v>
      </c>
      <c r="AO3455" s="947">
        <v>14</v>
      </c>
    </row>
    <row r="3456" spans="1:41">
      <c r="A3456" s="960" t="s">
        <v>1085</v>
      </c>
      <c r="B3456" s="862" t="s">
        <v>1259</v>
      </c>
      <c r="C3456" s="947"/>
      <c r="D3456" s="947"/>
      <c r="E3456" s="947"/>
      <c r="F3456" s="947"/>
      <c r="G3456" s="947"/>
      <c r="H3456" s="947"/>
      <c r="I3456" s="947"/>
      <c r="J3456" s="947"/>
      <c r="K3456" s="947"/>
      <c r="L3456" s="947"/>
      <c r="M3456" s="947"/>
      <c r="N3456" s="947"/>
      <c r="O3456" s="947"/>
      <c r="P3456" s="949"/>
      <c r="Q3456" s="949"/>
      <c r="R3456" s="698"/>
      <c r="S3456" s="698"/>
      <c r="T3456" s="698"/>
      <c r="U3456" s="698"/>
      <c r="V3456" s="698"/>
      <c r="W3456" s="698"/>
      <c r="X3456" s="698"/>
      <c r="Y3456" s="698"/>
      <c r="Z3456" s="947"/>
      <c r="AA3456" s="947"/>
      <c r="AB3456" s="949"/>
      <c r="AC3456" s="947"/>
      <c r="AD3456" s="947"/>
      <c r="AE3456" s="947"/>
      <c r="AF3456" s="947"/>
      <c r="AG3456" s="947"/>
      <c r="AH3456" s="947"/>
      <c r="AI3456" s="947"/>
      <c r="AJ3456" s="947"/>
      <c r="AK3456" s="949"/>
      <c r="AL3456" s="947"/>
      <c r="AM3456" s="947"/>
      <c r="AN3456" s="947"/>
      <c r="AO3456" s="947"/>
    </row>
    <row r="3457" spans="1:41" ht="20.25">
      <c r="A3457" s="175"/>
      <c r="B3457" s="260" t="s">
        <v>401</v>
      </c>
      <c r="C3457" s="698" t="s">
        <v>1840</v>
      </c>
      <c r="D3457" s="947" t="s">
        <v>76</v>
      </c>
      <c r="E3457" s="947" t="s">
        <v>1840</v>
      </c>
      <c r="F3457" s="947">
        <v>16</v>
      </c>
      <c r="G3457" s="947" t="s">
        <v>76</v>
      </c>
      <c r="H3457" s="947">
        <v>15.5</v>
      </c>
      <c r="I3457" s="947" t="s">
        <v>76</v>
      </c>
      <c r="J3457" s="947" t="s">
        <v>1665</v>
      </c>
      <c r="K3457" s="947" t="s">
        <v>1871</v>
      </c>
      <c r="L3457" s="947" t="s">
        <v>1872</v>
      </c>
      <c r="M3457" s="947" t="s">
        <v>1876</v>
      </c>
      <c r="N3457" s="947">
        <v>17.5</v>
      </c>
      <c r="O3457" s="947">
        <v>15.5</v>
      </c>
      <c r="P3457" s="947" t="s">
        <v>1878</v>
      </c>
      <c r="Q3457" s="958" t="s">
        <v>1875</v>
      </c>
      <c r="R3457" s="698" t="s">
        <v>1867</v>
      </c>
      <c r="S3457" s="698" t="s">
        <v>1876</v>
      </c>
      <c r="T3457" s="698" t="s">
        <v>1666</v>
      </c>
      <c r="U3457" s="698" t="s">
        <v>76</v>
      </c>
      <c r="V3457" s="698" t="s">
        <v>1872</v>
      </c>
      <c r="W3457" s="698" t="s">
        <v>1871</v>
      </c>
      <c r="X3457" s="698" t="s">
        <v>76</v>
      </c>
      <c r="Y3457" s="698" t="s">
        <v>1876</v>
      </c>
      <c r="Z3457" s="947" t="s">
        <v>1876</v>
      </c>
      <c r="AA3457" s="947" t="s">
        <v>1668</v>
      </c>
      <c r="AB3457" s="947" t="s">
        <v>1875</v>
      </c>
      <c r="AC3457" s="947" t="s">
        <v>1873</v>
      </c>
      <c r="AD3457" s="947">
        <v>15.5</v>
      </c>
      <c r="AE3457" s="947" t="s">
        <v>1875</v>
      </c>
      <c r="AF3457" s="947" t="s">
        <v>1875</v>
      </c>
      <c r="AG3457" s="947" t="s">
        <v>1871</v>
      </c>
      <c r="AH3457" s="947" t="s">
        <v>1882</v>
      </c>
      <c r="AI3457" s="947" t="s">
        <v>3474</v>
      </c>
      <c r="AJ3457" s="947" t="s">
        <v>1875</v>
      </c>
      <c r="AK3457" s="947" t="s">
        <v>1907</v>
      </c>
      <c r="AL3457" s="947" t="s">
        <v>1909</v>
      </c>
      <c r="AM3457" s="947" t="s">
        <v>76</v>
      </c>
      <c r="AN3457" s="947" t="s">
        <v>1550</v>
      </c>
      <c r="AO3457" s="947">
        <v>13</v>
      </c>
    </row>
    <row r="3458" spans="1:41">
      <c r="A3458" s="175"/>
      <c r="B3458" s="260" t="s">
        <v>402</v>
      </c>
      <c r="C3458" s="947" t="s">
        <v>76</v>
      </c>
      <c r="D3458" s="947">
        <v>16</v>
      </c>
      <c r="E3458" s="947" t="s">
        <v>76</v>
      </c>
      <c r="F3458" s="947" t="s">
        <v>76</v>
      </c>
      <c r="G3458" s="947">
        <v>15.5</v>
      </c>
      <c r="H3458" s="947" t="s">
        <v>76</v>
      </c>
      <c r="I3458" s="947" t="s">
        <v>76</v>
      </c>
      <c r="J3458" s="947" t="s">
        <v>76</v>
      </c>
      <c r="K3458" s="947" t="s">
        <v>76</v>
      </c>
      <c r="L3458" s="947" t="s">
        <v>76</v>
      </c>
      <c r="M3458" s="947" t="s">
        <v>76</v>
      </c>
      <c r="N3458" s="947" t="s">
        <v>76</v>
      </c>
      <c r="O3458" s="947" t="s">
        <v>76</v>
      </c>
      <c r="P3458" s="947" t="s">
        <v>76</v>
      </c>
      <c r="Q3458" s="947" t="s">
        <v>76</v>
      </c>
      <c r="R3458" s="698" t="s">
        <v>76</v>
      </c>
      <c r="S3458" s="698" t="s">
        <v>76</v>
      </c>
      <c r="T3458" s="698" t="s">
        <v>76</v>
      </c>
      <c r="U3458" s="698" t="s">
        <v>76</v>
      </c>
      <c r="V3458" s="698" t="s">
        <v>76</v>
      </c>
      <c r="W3458" s="698" t="s">
        <v>76</v>
      </c>
      <c r="X3458" s="698" t="s">
        <v>76</v>
      </c>
      <c r="Y3458" s="698" t="s">
        <v>76</v>
      </c>
      <c r="Z3458" s="947" t="s">
        <v>76</v>
      </c>
      <c r="AA3458" s="947" t="s">
        <v>76</v>
      </c>
      <c r="AB3458" s="947" t="s">
        <v>76</v>
      </c>
      <c r="AC3458" s="947" t="s">
        <v>3487</v>
      </c>
      <c r="AD3458" s="947" t="s">
        <v>76</v>
      </c>
      <c r="AE3458" s="947" t="s">
        <v>76</v>
      </c>
      <c r="AF3458" s="947" t="s">
        <v>76</v>
      </c>
      <c r="AG3458" s="947" t="s">
        <v>76</v>
      </c>
      <c r="AH3458" s="947" t="s">
        <v>76</v>
      </c>
      <c r="AI3458" s="947" t="s">
        <v>76</v>
      </c>
      <c r="AJ3458" s="947" t="s">
        <v>76</v>
      </c>
      <c r="AK3458" s="947" t="s">
        <v>76</v>
      </c>
      <c r="AL3458" s="947" t="s">
        <v>76</v>
      </c>
      <c r="AM3458" s="947" t="s">
        <v>76</v>
      </c>
      <c r="AN3458" s="947" t="s">
        <v>76</v>
      </c>
      <c r="AO3458" s="947">
        <v>16</v>
      </c>
    </row>
    <row r="3459" spans="1:41">
      <c r="A3459" s="2572" t="s">
        <v>211</v>
      </c>
      <c r="B3459" s="2572"/>
      <c r="C3459" s="947">
        <v>7</v>
      </c>
      <c r="D3459" s="947">
        <v>7</v>
      </c>
      <c r="E3459" s="947">
        <v>7</v>
      </c>
      <c r="F3459" s="947">
        <v>7</v>
      </c>
      <c r="G3459" s="947">
        <v>7</v>
      </c>
      <c r="H3459" s="947">
        <v>7</v>
      </c>
      <c r="I3459" s="947">
        <v>7</v>
      </c>
      <c r="J3459" s="947">
        <v>7</v>
      </c>
      <c r="K3459" s="947">
        <v>7</v>
      </c>
      <c r="L3459" s="947">
        <v>7</v>
      </c>
      <c r="M3459" s="947">
        <v>7</v>
      </c>
      <c r="N3459" s="947">
        <v>7</v>
      </c>
      <c r="O3459" s="947">
        <v>7</v>
      </c>
      <c r="P3459" s="947">
        <v>7</v>
      </c>
      <c r="Q3459" s="947">
        <v>7</v>
      </c>
      <c r="R3459" s="698">
        <v>7</v>
      </c>
      <c r="S3459" s="698">
        <v>7</v>
      </c>
      <c r="T3459" s="698">
        <v>7</v>
      </c>
      <c r="U3459" s="698">
        <v>7</v>
      </c>
      <c r="V3459" s="698">
        <v>7</v>
      </c>
      <c r="W3459" s="698">
        <v>7</v>
      </c>
      <c r="X3459" s="698">
        <v>7</v>
      </c>
      <c r="Y3459" s="698">
        <v>7</v>
      </c>
      <c r="Z3459" s="947">
        <v>7</v>
      </c>
      <c r="AA3459" s="947">
        <v>7</v>
      </c>
      <c r="AB3459" s="947">
        <v>7</v>
      </c>
      <c r="AC3459" s="947">
        <v>7</v>
      </c>
      <c r="AD3459" s="947">
        <v>7</v>
      </c>
      <c r="AE3459" s="947">
        <v>7</v>
      </c>
      <c r="AF3459" s="947">
        <v>7</v>
      </c>
      <c r="AG3459" s="947">
        <v>7</v>
      </c>
      <c r="AH3459" s="947">
        <v>7</v>
      </c>
      <c r="AI3459" s="947">
        <v>7</v>
      </c>
      <c r="AJ3459" s="947">
        <v>7</v>
      </c>
      <c r="AK3459" s="947">
        <v>7</v>
      </c>
      <c r="AL3459" s="947">
        <v>7</v>
      </c>
      <c r="AM3459" s="947" t="s">
        <v>76</v>
      </c>
      <c r="AN3459" s="947">
        <v>7</v>
      </c>
      <c r="AO3459" s="947" t="s">
        <v>76</v>
      </c>
    </row>
    <row r="3460" spans="1:41">
      <c r="A3460" s="2572" t="s">
        <v>408</v>
      </c>
      <c r="B3460" s="2572"/>
      <c r="C3460" s="947"/>
      <c r="D3460" s="947"/>
      <c r="E3460" s="947"/>
      <c r="F3460" s="947"/>
      <c r="G3460" s="947"/>
      <c r="H3460" s="947"/>
      <c r="I3460" s="947"/>
      <c r="J3460" s="947"/>
      <c r="K3460" s="947"/>
      <c r="L3460" s="947"/>
      <c r="M3460" s="947"/>
      <c r="N3460" s="947"/>
      <c r="O3460" s="947"/>
      <c r="P3460" s="949"/>
      <c r="Q3460" s="949"/>
      <c r="R3460" s="698"/>
      <c r="S3460" s="698"/>
      <c r="T3460" s="698"/>
      <c r="U3460" s="698"/>
      <c r="V3460" s="698"/>
      <c r="W3460" s="948"/>
      <c r="X3460" s="948"/>
      <c r="Y3460" s="698"/>
      <c r="Z3460" s="949"/>
      <c r="AA3460" s="949"/>
      <c r="AB3460" s="949"/>
      <c r="AC3460" s="949"/>
      <c r="AD3460" s="947"/>
      <c r="AE3460" s="947"/>
      <c r="AF3460" s="947"/>
      <c r="AG3460" s="947"/>
      <c r="AH3460" s="947"/>
      <c r="AI3460" s="947"/>
      <c r="AJ3460" s="947"/>
      <c r="AK3460" s="949"/>
      <c r="AL3460" s="947"/>
      <c r="AM3460" s="947"/>
      <c r="AN3460" s="947"/>
      <c r="AO3460" s="947"/>
    </row>
    <row r="3461" spans="1:41" ht="20.25">
      <c r="A3461" s="175"/>
      <c r="B3461" s="260" t="s">
        <v>390</v>
      </c>
      <c r="C3461" s="947" t="s">
        <v>1840</v>
      </c>
      <c r="D3461" s="947">
        <v>16</v>
      </c>
      <c r="E3461" s="698">
        <v>16</v>
      </c>
      <c r="F3461" s="947">
        <v>16</v>
      </c>
      <c r="G3461" s="947">
        <v>15</v>
      </c>
      <c r="H3461" s="947">
        <v>15.5</v>
      </c>
      <c r="I3461" s="947">
        <v>16</v>
      </c>
      <c r="J3461" s="947" t="s">
        <v>1668</v>
      </c>
      <c r="K3461" s="947" t="s">
        <v>1872</v>
      </c>
      <c r="L3461" s="947" t="s">
        <v>2529</v>
      </c>
      <c r="M3461" s="947" t="s">
        <v>1876</v>
      </c>
      <c r="N3461" s="947">
        <v>17.5</v>
      </c>
      <c r="O3461" s="947">
        <v>18</v>
      </c>
      <c r="P3461" s="947" t="s">
        <v>1878</v>
      </c>
      <c r="Q3461" s="958" t="s">
        <v>1882</v>
      </c>
      <c r="R3461" s="698" t="s">
        <v>1876</v>
      </c>
      <c r="S3461" s="698" t="s">
        <v>1867</v>
      </c>
      <c r="T3461" s="698" t="s">
        <v>1842</v>
      </c>
      <c r="U3461" s="698" t="s">
        <v>1876</v>
      </c>
      <c r="V3461" s="698" t="s">
        <v>1871</v>
      </c>
      <c r="W3461" s="698" t="s">
        <v>1867</v>
      </c>
      <c r="X3461" s="698" t="s">
        <v>1538</v>
      </c>
      <c r="Y3461" s="698" t="s">
        <v>1876</v>
      </c>
      <c r="Z3461" s="947" t="s">
        <v>1882</v>
      </c>
      <c r="AA3461" s="947" t="s">
        <v>3615</v>
      </c>
      <c r="AB3461" s="947" t="s">
        <v>1867</v>
      </c>
      <c r="AC3461" s="947" t="s">
        <v>1891</v>
      </c>
      <c r="AD3461" s="947">
        <v>15.5</v>
      </c>
      <c r="AE3461" s="947" t="s">
        <v>1867</v>
      </c>
      <c r="AF3461" s="947" t="s">
        <v>1876</v>
      </c>
      <c r="AG3461" s="947" t="s">
        <v>1873</v>
      </c>
      <c r="AH3461" s="947" t="s">
        <v>1847</v>
      </c>
      <c r="AI3461" s="947" t="s">
        <v>1891</v>
      </c>
      <c r="AJ3461" s="947" t="s">
        <v>1872</v>
      </c>
      <c r="AK3461" s="947" t="s">
        <v>1881</v>
      </c>
      <c r="AL3461" s="947">
        <v>18</v>
      </c>
      <c r="AM3461" s="947" t="s">
        <v>1875</v>
      </c>
      <c r="AN3461" s="947" t="s">
        <v>1846</v>
      </c>
      <c r="AO3461" s="947" t="s">
        <v>76</v>
      </c>
    </row>
    <row r="3462" spans="1:41" ht="20.25">
      <c r="A3462" s="175"/>
      <c r="B3462" s="260" t="s">
        <v>391</v>
      </c>
      <c r="C3462" s="947" t="s">
        <v>76</v>
      </c>
      <c r="D3462" s="947" t="s">
        <v>76</v>
      </c>
      <c r="E3462" s="947" t="s">
        <v>76</v>
      </c>
      <c r="F3462" s="947" t="s">
        <v>76</v>
      </c>
      <c r="G3462" s="947" t="s">
        <v>76</v>
      </c>
      <c r="H3462" s="947" t="s">
        <v>76</v>
      </c>
      <c r="I3462" s="947" t="s">
        <v>76</v>
      </c>
      <c r="J3462" s="947" t="s">
        <v>76</v>
      </c>
      <c r="K3462" s="947" t="s">
        <v>1873</v>
      </c>
      <c r="L3462" s="947" t="s">
        <v>76</v>
      </c>
      <c r="M3462" s="947" t="s">
        <v>1842</v>
      </c>
      <c r="N3462" s="947" t="s">
        <v>76</v>
      </c>
      <c r="O3462" s="947" t="s">
        <v>76</v>
      </c>
      <c r="P3462" s="949" t="s">
        <v>76</v>
      </c>
      <c r="Q3462" s="949" t="s">
        <v>76</v>
      </c>
      <c r="R3462" s="698"/>
      <c r="S3462" s="698" t="s">
        <v>76</v>
      </c>
      <c r="T3462" s="698" t="s">
        <v>76</v>
      </c>
      <c r="U3462" s="698" t="s">
        <v>1842</v>
      </c>
      <c r="V3462" s="698" t="s">
        <v>76</v>
      </c>
      <c r="W3462" s="948" t="s">
        <v>76</v>
      </c>
      <c r="X3462" s="948" t="s">
        <v>76</v>
      </c>
      <c r="Y3462" s="948" t="s">
        <v>76</v>
      </c>
      <c r="Z3462" s="947" t="s">
        <v>76</v>
      </c>
      <c r="AA3462" s="947" t="s">
        <v>76</v>
      </c>
      <c r="AB3462" s="949" t="s">
        <v>76</v>
      </c>
      <c r="AC3462" s="947" t="s">
        <v>1876</v>
      </c>
      <c r="AD3462" s="947" t="s">
        <v>76</v>
      </c>
      <c r="AE3462" s="947" t="s">
        <v>76</v>
      </c>
      <c r="AF3462" s="947" t="s">
        <v>76</v>
      </c>
      <c r="AG3462" s="947" t="s">
        <v>76</v>
      </c>
      <c r="AH3462" s="947" t="s">
        <v>76</v>
      </c>
      <c r="AI3462" s="947" t="s">
        <v>1875</v>
      </c>
      <c r="AJ3462" s="947" t="s">
        <v>76</v>
      </c>
      <c r="AK3462" s="949" t="s">
        <v>76</v>
      </c>
      <c r="AL3462" s="947" t="s">
        <v>76</v>
      </c>
      <c r="AM3462" s="947" t="s">
        <v>1875</v>
      </c>
      <c r="AN3462" s="947" t="s">
        <v>76</v>
      </c>
      <c r="AO3462" s="947" t="s">
        <v>76</v>
      </c>
    </row>
    <row r="3463" spans="1:41">
      <c r="A3463" s="2572" t="s">
        <v>409</v>
      </c>
      <c r="B3463" s="2572"/>
      <c r="C3463" s="947"/>
      <c r="D3463" s="947"/>
      <c r="E3463" s="947"/>
      <c r="F3463" s="947"/>
      <c r="G3463" s="947"/>
      <c r="H3463" s="947"/>
      <c r="I3463" s="956"/>
      <c r="J3463" s="947"/>
      <c r="K3463" s="947"/>
      <c r="L3463" s="947"/>
      <c r="M3463" s="947"/>
      <c r="N3463" s="947"/>
      <c r="O3463" s="947"/>
      <c r="P3463" s="949"/>
      <c r="Q3463" s="949"/>
      <c r="R3463" s="698"/>
      <c r="S3463" s="698"/>
      <c r="T3463" s="698"/>
      <c r="U3463" s="698"/>
      <c r="V3463" s="698"/>
      <c r="W3463" s="948"/>
      <c r="X3463" s="948"/>
      <c r="Y3463" s="948"/>
      <c r="Z3463" s="947"/>
      <c r="AA3463" s="947"/>
      <c r="AB3463" s="949"/>
      <c r="AC3463" s="947"/>
      <c r="AD3463" s="947"/>
      <c r="AE3463" s="947"/>
      <c r="AF3463" s="947"/>
      <c r="AG3463" s="947"/>
      <c r="AH3463" s="947"/>
      <c r="AI3463" s="947"/>
      <c r="AJ3463" s="947"/>
      <c r="AK3463" s="949" t="s">
        <v>1285</v>
      </c>
      <c r="AL3463" s="947"/>
      <c r="AM3463" s="947"/>
      <c r="AN3463" s="947"/>
      <c r="AO3463" s="947"/>
    </row>
    <row r="3464" spans="1:41" ht="20.25">
      <c r="A3464" s="175"/>
      <c r="B3464" s="260" t="s">
        <v>390</v>
      </c>
      <c r="C3464" s="947" t="s">
        <v>1665</v>
      </c>
      <c r="D3464" s="947">
        <v>16</v>
      </c>
      <c r="E3464" s="947" t="s">
        <v>1665</v>
      </c>
      <c r="F3464" s="947" t="s">
        <v>1665</v>
      </c>
      <c r="G3464" s="947" t="s">
        <v>76</v>
      </c>
      <c r="H3464" s="947" t="s">
        <v>76</v>
      </c>
      <c r="I3464" s="947">
        <v>16</v>
      </c>
      <c r="J3464" s="947">
        <v>17</v>
      </c>
      <c r="K3464" s="947" t="s">
        <v>1872</v>
      </c>
      <c r="L3464" s="947" t="s">
        <v>1871</v>
      </c>
      <c r="M3464" s="947" t="s">
        <v>1842</v>
      </c>
      <c r="N3464" s="947">
        <v>18</v>
      </c>
      <c r="O3464" s="947">
        <v>18</v>
      </c>
      <c r="P3464" s="947">
        <v>18</v>
      </c>
      <c r="Q3464" s="958" t="s">
        <v>1614</v>
      </c>
      <c r="R3464" s="698" t="s">
        <v>1842</v>
      </c>
      <c r="S3464" s="698" t="s">
        <v>1876</v>
      </c>
      <c r="T3464" s="698" t="s">
        <v>3615</v>
      </c>
      <c r="U3464" s="698" t="s">
        <v>1867</v>
      </c>
      <c r="V3464" s="698" t="s">
        <v>1873</v>
      </c>
      <c r="W3464" s="698" t="s">
        <v>1867</v>
      </c>
      <c r="X3464" s="698">
        <v>16</v>
      </c>
      <c r="Y3464" s="698" t="s">
        <v>1882</v>
      </c>
      <c r="Z3464" s="947" t="s">
        <v>1882</v>
      </c>
      <c r="AA3464" s="947" t="s">
        <v>1668</v>
      </c>
      <c r="AB3464" s="947" t="s">
        <v>1842</v>
      </c>
      <c r="AC3464" s="947" t="s">
        <v>1891</v>
      </c>
      <c r="AD3464" s="947">
        <v>16</v>
      </c>
      <c r="AE3464" s="947" t="s">
        <v>1879</v>
      </c>
      <c r="AF3464" s="947" t="s">
        <v>1876</v>
      </c>
      <c r="AG3464" s="947" t="s">
        <v>1867</v>
      </c>
      <c r="AH3464" s="947" t="s">
        <v>1847</v>
      </c>
      <c r="AI3464" s="947" t="s">
        <v>1867</v>
      </c>
      <c r="AJ3464" s="947" t="s">
        <v>1876</v>
      </c>
      <c r="AK3464" s="956" t="s">
        <v>76</v>
      </c>
      <c r="AL3464" s="947" t="s">
        <v>76</v>
      </c>
      <c r="AM3464" s="947" t="s">
        <v>76</v>
      </c>
      <c r="AN3464" s="947" t="s">
        <v>1749</v>
      </c>
      <c r="AO3464" s="947">
        <v>12</v>
      </c>
    </row>
    <row r="3465" spans="1:41">
      <c r="A3465" s="175"/>
      <c r="B3465" s="260" t="s">
        <v>391</v>
      </c>
      <c r="C3465" s="947" t="s">
        <v>76</v>
      </c>
      <c r="D3465" s="956" t="s">
        <v>76</v>
      </c>
      <c r="E3465" s="947" t="s">
        <v>76</v>
      </c>
      <c r="F3465" s="947" t="s">
        <v>76</v>
      </c>
      <c r="G3465" s="947" t="s">
        <v>76</v>
      </c>
      <c r="H3465" s="947" t="s">
        <v>76</v>
      </c>
      <c r="I3465" s="956" t="s">
        <v>76</v>
      </c>
      <c r="J3465" s="947">
        <v>19</v>
      </c>
      <c r="K3465" s="947" t="s">
        <v>1867</v>
      </c>
      <c r="L3465" s="947" t="s">
        <v>76</v>
      </c>
      <c r="M3465" s="947" t="s">
        <v>76</v>
      </c>
      <c r="N3465" s="947" t="s">
        <v>76</v>
      </c>
      <c r="O3465" s="949" t="s">
        <v>76</v>
      </c>
      <c r="P3465" s="947" t="s">
        <v>76</v>
      </c>
      <c r="Q3465" s="947" t="s">
        <v>76</v>
      </c>
      <c r="R3465" s="698"/>
      <c r="S3465" s="698" t="s">
        <v>76</v>
      </c>
      <c r="T3465" s="698" t="s">
        <v>76</v>
      </c>
      <c r="U3465" s="698" t="s">
        <v>1867</v>
      </c>
      <c r="V3465" s="698" t="s">
        <v>76</v>
      </c>
      <c r="W3465" s="698" t="s">
        <v>76</v>
      </c>
      <c r="X3465" s="698" t="s">
        <v>76</v>
      </c>
      <c r="Y3465" s="698" t="s">
        <v>76</v>
      </c>
      <c r="Z3465" s="947" t="s">
        <v>76</v>
      </c>
      <c r="AA3465" s="947" t="s">
        <v>76</v>
      </c>
      <c r="AB3465" s="947" t="s">
        <v>1876</v>
      </c>
      <c r="AC3465" s="947" t="s">
        <v>1876</v>
      </c>
      <c r="AD3465" s="947" t="s">
        <v>76</v>
      </c>
      <c r="AE3465" s="947" t="s">
        <v>76</v>
      </c>
      <c r="AF3465" s="947" t="s">
        <v>76</v>
      </c>
      <c r="AG3465" s="947" t="s">
        <v>76</v>
      </c>
      <c r="AH3465" s="947" t="s">
        <v>76</v>
      </c>
      <c r="AI3465" s="956" t="s">
        <v>76</v>
      </c>
      <c r="AJ3465" s="947" t="s">
        <v>76</v>
      </c>
      <c r="AK3465" s="949" t="s">
        <v>76</v>
      </c>
      <c r="AL3465" s="947" t="s">
        <v>76</v>
      </c>
      <c r="AM3465" s="947" t="s">
        <v>76</v>
      </c>
      <c r="AN3465" s="947" t="s">
        <v>76</v>
      </c>
      <c r="AO3465" s="947">
        <v>15</v>
      </c>
    </row>
    <row r="3466" spans="1:41">
      <c r="A3466" s="2572" t="s">
        <v>410</v>
      </c>
      <c r="B3466" s="2572"/>
      <c r="C3466" s="947"/>
      <c r="D3466" s="947"/>
      <c r="E3466" s="947"/>
      <c r="F3466" s="947"/>
      <c r="G3466" s="947"/>
      <c r="H3466" s="947"/>
      <c r="I3466" s="947"/>
      <c r="J3466" s="947"/>
      <c r="K3466" s="947"/>
      <c r="L3466" s="947"/>
      <c r="M3466" s="947"/>
      <c r="N3466" s="947"/>
      <c r="O3466" s="949"/>
      <c r="P3466" s="947"/>
      <c r="Q3466" s="949"/>
      <c r="R3466" s="698"/>
      <c r="S3466" s="698"/>
      <c r="T3466" s="698"/>
      <c r="U3466" s="698"/>
      <c r="V3466" s="698"/>
      <c r="W3466" s="698"/>
      <c r="X3466" s="698"/>
      <c r="Y3466" s="698"/>
      <c r="Z3466" s="947"/>
      <c r="AA3466" s="947"/>
      <c r="AB3466" s="949"/>
      <c r="AC3466" s="949"/>
      <c r="AD3466" s="947"/>
      <c r="AE3466" s="947"/>
      <c r="AF3466" s="947"/>
      <c r="AG3466" s="947"/>
      <c r="AH3466" s="947"/>
      <c r="AI3466" s="947"/>
      <c r="AJ3466" s="947"/>
      <c r="AK3466" s="949"/>
      <c r="AL3466" s="947"/>
      <c r="AM3466" s="947"/>
      <c r="AN3466" s="947"/>
      <c r="AO3466" s="947"/>
    </row>
    <row r="3467" spans="1:41" ht="20.25">
      <c r="A3467" s="175"/>
      <c r="B3467" s="260" t="s">
        <v>390</v>
      </c>
      <c r="C3467" s="947">
        <v>17</v>
      </c>
      <c r="D3467" s="947">
        <v>16</v>
      </c>
      <c r="E3467" s="947">
        <v>15.5</v>
      </c>
      <c r="F3467" s="947">
        <v>16</v>
      </c>
      <c r="G3467" s="947">
        <v>17</v>
      </c>
      <c r="H3467" s="947">
        <v>17</v>
      </c>
      <c r="I3467" s="947" t="s">
        <v>1665</v>
      </c>
      <c r="J3467" s="947">
        <v>18</v>
      </c>
      <c r="K3467" s="947" t="s">
        <v>1872</v>
      </c>
      <c r="L3467" s="947" t="s">
        <v>1871</v>
      </c>
      <c r="M3467" s="947" t="s">
        <v>1874</v>
      </c>
      <c r="N3467" s="947" t="s">
        <v>1648</v>
      </c>
      <c r="O3467" s="947">
        <v>20</v>
      </c>
      <c r="P3467" s="947" t="s">
        <v>1879</v>
      </c>
      <c r="Q3467" s="963" t="s">
        <v>1343</v>
      </c>
      <c r="R3467" s="698" t="s">
        <v>1884</v>
      </c>
      <c r="S3467" s="698" t="s">
        <v>1867</v>
      </c>
      <c r="T3467" s="698" t="s">
        <v>3616</v>
      </c>
      <c r="U3467" s="698" t="s">
        <v>1872</v>
      </c>
      <c r="V3467" s="698" t="s">
        <v>1873</v>
      </c>
      <c r="W3467" s="698" t="s">
        <v>1885</v>
      </c>
      <c r="X3467" s="698" t="s">
        <v>1732</v>
      </c>
      <c r="Y3467" s="698">
        <v>18</v>
      </c>
      <c r="Z3467" s="947" t="s">
        <v>1885</v>
      </c>
      <c r="AA3467" s="947">
        <v>19</v>
      </c>
      <c r="AB3467" s="947" t="s">
        <v>1870</v>
      </c>
      <c r="AC3467" s="947" t="s">
        <v>1885</v>
      </c>
      <c r="AD3467" s="947">
        <v>16.5</v>
      </c>
      <c r="AE3467" s="947" t="s">
        <v>1873</v>
      </c>
      <c r="AF3467" s="947" t="s">
        <v>1880</v>
      </c>
      <c r="AG3467" s="947" t="s">
        <v>1874</v>
      </c>
      <c r="AH3467" s="947" t="s">
        <v>1904</v>
      </c>
      <c r="AI3467" s="947" t="s">
        <v>1872</v>
      </c>
      <c r="AJ3467" s="947" t="s">
        <v>1872</v>
      </c>
      <c r="AK3467" s="947" t="s">
        <v>1343</v>
      </c>
      <c r="AL3467" s="947">
        <v>19.5</v>
      </c>
      <c r="AM3467" s="947" t="s">
        <v>76</v>
      </c>
      <c r="AN3467" s="947" t="s">
        <v>1847</v>
      </c>
      <c r="AO3467" s="947">
        <v>17.5</v>
      </c>
    </row>
    <row r="3468" spans="1:41">
      <c r="A3468" s="175"/>
      <c r="B3468" s="260" t="s">
        <v>391</v>
      </c>
      <c r="C3468" s="947" t="s">
        <v>76</v>
      </c>
      <c r="D3468" s="947" t="s">
        <v>76</v>
      </c>
      <c r="E3468" s="947" t="s">
        <v>76</v>
      </c>
      <c r="F3468" s="947" t="s">
        <v>76</v>
      </c>
      <c r="G3468" s="947" t="s">
        <v>76</v>
      </c>
      <c r="H3468" s="947" t="s">
        <v>76</v>
      </c>
      <c r="I3468" s="947" t="s">
        <v>76</v>
      </c>
      <c r="J3468" s="947" t="s">
        <v>76</v>
      </c>
      <c r="K3468" s="947" t="s">
        <v>1905</v>
      </c>
      <c r="L3468" s="947" t="s">
        <v>76</v>
      </c>
      <c r="M3468" s="947" t="s">
        <v>76</v>
      </c>
      <c r="N3468" s="947" t="s">
        <v>76</v>
      </c>
      <c r="O3468" s="949" t="s">
        <v>76</v>
      </c>
      <c r="P3468" s="949" t="s">
        <v>76</v>
      </c>
      <c r="Q3468" s="949" t="s">
        <v>76</v>
      </c>
      <c r="R3468" s="698" t="s">
        <v>76</v>
      </c>
      <c r="S3468" s="698" t="s">
        <v>76</v>
      </c>
      <c r="T3468" s="698" t="s">
        <v>76</v>
      </c>
      <c r="U3468" s="698" t="s">
        <v>76</v>
      </c>
      <c r="V3468" s="698" t="s">
        <v>76</v>
      </c>
      <c r="W3468" s="698" t="s">
        <v>76</v>
      </c>
      <c r="X3468" s="698" t="s">
        <v>76</v>
      </c>
      <c r="Y3468" s="698" t="s">
        <v>76</v>
      </c>
      <c r="Z3468" s="947" t="s">
        <v>76</v>
      </c>
      <c r="AA3468" s="947" t="s">
        <v>76</v>
      </c>
      <c r="AB3468" s="947" t="s">
        <v>76</v>
      </c>
      <c r="AC3468" s="947" t="s">
        <v>1892</v>
      </c>
      <c r="AD3468" s="947" t="s">
        <v>76</v>
      </c>
      <c r="AE3468" s="947" t="s">
        <v>76</v>
      </c>
      <c r="AF3468" s="947" t="s">
        <v>76</v>
      </c>
      <c r="AG3468" s="947" t="s">
        <v>76</v>
      </c>
      <c r="AH3468" s="947" t="s">
        <v>76</v>
      </c>
      <c r="AI3468" s="947" t="s">
        <v>3487</v>
      </c>
      <c r="AJ3468" s="947" t="s">
        <v>76</v>
      </c>
      <c r="AK3468" s="949" t="s">
        <v>76</v>
      </c>
      <c r="AL3468" s="947" t="s">
        <v>76</v>
      </c>
      <c r="AM3468" s="947" t="s">
        <v>76</v>
      </c>
      <c r="AN3468" s="947" t="s">
        <v>76</v>
      </c>
      <c r="AO3468" s="947">
        <v>20.5</v>
      </c>
    </row>
    <row r="3469" spans="1:41">
      <c r="A3469" s="2572" t="s">
        <v>411</v>
      </c>
      <c r="B3469" s="2572"/>
      <c r="C3469" s="947"/>
      <c r="D3469" s="947"/>
      <c r="E3469" s="947"/>
      <c r="F3469" s="947"/>
      <c r="G3469" s="947"/>
      <c r="H3469" s="947"/>
      <c r="I3469" s="947"/>
      <c r="J3469" s="947"/>
      <c r="K3469" s="947"/>
      <c r="L3469" s="947"/>
      <c r="M3469" s="947"/>
      <c r="N3469" s="947"/>
      <c r="O3469" s="949"/>
      <c r="P3469" s="949"/>
      <c r="Q3469" s="949"/>
      <c r="R3469" s="698"/>
      <c r="S3469" s="698"/>
      <c r="T3469" s="698"/>
      <c r="U3469" s="698"/>
      <c r="V3469" s="698"/>
      <c r="W3469" s="698"/>
      <c r="X3469" s="698"/>
      <c r="Y3469" s="698"/>
      <c r="Z3469" s="947"/>
      <c r="AA3469" s="947"/>
      <c r="AB3469" s="947"/>
      <c r="AC3469" s="947"/>
      <c r="AD3469" s="947"/>
      <c r="AE3469" s="947"/>
      <c r="AF3469" s="947"/>
      <c r="AG3469" s="947"/>
      <c r="AH3469" s="947"/>
      <c r="AI3469" s="947"/>
      <c r="AJ3469" s="947"/>
      <c r="AK3469" s="949"/>
      <c r="AL3469" s="947"/>
      <c r="AM3469" s="947"/>
      <c r="AN3469" s="947"/>
      <c r="AO3469" s="947"/>
    </row>
    <row r="3470" spans="1:41" ht="20.25">
      <c r="A3470" s="175"/>
      <c r="B3470" s="260" t="s">
        <v>390</v>
      </c>
      <c r="C3470" s="947" t="s">
        <v>76</v>
      </c>
      <c r="D3470" s="947">
        <v>16</v>
      </c>
      <c r="E3470" s="698" t="s">
        <v>3612</v>
      </c>
      <c r="F3470" s="947" t="s">
        <v>1867</v>
      </c>
      <c r="G3470" s="698" t="s">
        <v>76</v>
      </c>
      <c r="H3470" s="947" t="s">
        <v>2708</v>
      </c>
      <c r="I3470" s="947" t="s">
        <v>1869</v>
      </c>
      <c r="J3470" s="947" t="s">
        <v>1666</v>
      </c>
      <c r="K3470" s="947" t="s">
        <v>1871</v>
      </c>
      <c r="L3470" s="947" t="s">
        <v>3250</v>
      </c>
      <c r="M3470" s="947">
        <v>10</v>
      </c>
      <c r="N3470" s="947">
        <v>18</v>
      </c>
      <c r="O3470" s="947" t="s">
        <v>1667</v>
      </c>
      <c r="P3470" s="947" t="s">
        <v>1880</v>
      </c>
      <c r="Q3470" s="947" t="s">
        <v>76</v>
      </c>
      <c r="R3470" s="698" t="s">
        <v>1842</v>
      </c>
      <c r="S3470" s="698" t="s">
        <v>1841</v>
      </c>
      <c r="T3470" s="698" t="s">
        <v>1668</v>
      </c>
      <c r="U3470" s="698" t="s">
        <v>1867</v>
      </c>
      <c r="V3470" s="948" t="s">
        <v>1880</v>
      </c>
      <c r="W3470" s="698" t="s">
        <v>1871</v>
      </c>
      <c r="X3470" s="698">
        <v>16</v>
      </c>
      <c r="Y3470" s="698" t="s">
        <v>1867</v>
      </c>
      <c r="Z3470" s="947" t="s">
        <v>1876</v>
      </c>
      <c r="AA3470" s="947" t="s">
        <v>1668</v>
      </c>
      <c r="AB3470" s="947" t="s">
        <v>1873</v>
      </c>
      <c r="AC3470" s="947" t="s">
        <v>1893</v>
      </c>
      <c r="AD3470" s="947">
        <v>16</v>
      </c>
      <c r="AE3470" s="947" t="s">
        <v>1872</v>
      </c>
      <c r="AF3470" s="947" t="s">
        <v>1876</v>
      </c>
      <c r="AG3470" s="947" t="s">
        <v>1873</v>
      </c>
      <c r="AH3470" s="947" t="s">
        <v>2559</v>
      </c>
      <c r="AI3470" s="947" t="s">
        <v>2272</v>
      </c>
      <c r="AJ3470" s="947" t="s">
        <v>1873</v>
      </c>
      <c r="AK3470" s="947" t="s">
        <v>1908</v>
      </c>
      <c r="AL3470" s="947" t="s">
        <v>76</v>
      </c>
      <c r="AM3470" s="947" t="s">
        <v>1883</v>
      </c>
      <c r="AN3470" s="947" t="s">
        <v>76</v>
      </c>
      <c r="AO3470" s="947">
        <v>11.5</v>
      </c>
    </row>
    <row r="3471" spans="1:41" ht="20.25" thickBot="1">
      <c r="A3471" s="964"/>
      <c r="B3471" s="677" t="s">
        <v>391</v>
      </c>
      <c r="C3471" s="965" t="s">
        <v>1862</v>
      </c>
      <c r="D3471" s="965" t="s">
        <v>76</v>
      </c>
      <c r="E3471" s="965" t="s">
        <v>76</v>
      </c>
      <c r="F3471" s="965" t="s">
        <v>76</v>
      </c>
      <c r="G3471" s="965" t="s">
        <v>1550</v>
      </c>
      <c r="H3471" s="965" t="s">
        <v>76</v>
      </c>
      <c r="I3471" s="965"/>
      <c r="J3471" s="965" t="s">
        <v>76</v>
      </c>
      <c r="K3471" s="965" t="s">
        <v>1871</v>
      </c>
      <c r="L3471" s="965" t="s">
        <v>76</v>
      </c>
      <c r="M3471" s="965" t="s">
        <v>1877</v>
      </c>
      <c r="N3471" s="965" t="s">
        <v>76</v>
      </c>
      <c r="O3471" s="966" t="s">
        <v>76</v>
      </c>
      <c r="P3471" s="966" t="s">
        <v>76</v>
      </c>
      <c r="Q3471" s="967" t="s">
        <v>1882</v>
      </c>
      <c r="R3471" s="968" t="s">
        <v>76</v>
      </c>
      <c r="S3471" s="968" t="s">
        <v>76</v>
      </c>
      <c r="T3471" s="969" t="s">
        <v>76</v>
      </c>
      <c r="U3471" s="968" t="s">
        <v>1867</v>
      </c>
      <c r="V3471" s="969" t="s">
        <v>76</v>
      </c>
      <c r="W3471" s="969" t="s">
        <v>76</v>
      </c>
      <c r="X3471" s="969" t="s">
        <v>76</v>
      </c>
      <c r="Y3471" s="969" t="s">
        <v>76</v>
      </c>
      <c r="Z3471" s="965" t="s">
        <v>76</v>
      </c>
      <c r="AA3471" s="965" t="s">
        <v>76</v>
      </c>
      <c r="AB3471" s="966" t="s">
        <v>76</v>
      </c>
      <c r="AC3471" s="965" t="s">
        <v>1867</v>
      </c>
      <c r="AD3471" s="966" t="s">
        <v>76</v>
      </c>
      <c r="AE3471" s="966" t="s">
        <v>76</v>
      </c>
      <c r="AF3471" s="965" t="s">
        <v>76</v>
      </c>
      <c r="AG3471" s="966" t="s">
        <v>1873</v>
      </c>
      <c r="AH3471" s="965" t="s">
        <v>76</v>
      </c>
      <c r="AI3471" s="965" t="s">
        <v>2273</v>
      </c>
      <c r="AJ3471" s="965" t="s">
        <v>76</v>
      </c>
      <c r="AK3471" s="966" t="s">
        <v>76</v>
      </c>
      <c r="AL3471" s="966" t="s">
        <v>76</v>
      </c>
      <c r="AM3471" s="965" t="s">
        <v>1845</v>
      </c>
      <c r="AN3471" s="965" t="s">
        <v>76</v>
      </c>
      <c r="AO3471" s="965">
        <v>14</v>
      </c>
    </row>
    <row r="3472" spans="1:41">
      <c r="A3472" s="2573" t="s">
        <v>548</v>
      </c>
      <c r="B3472" s="2573"/>
      <c r="C3472" s="2573"/>
      <c r="D3472" s="2573"/>
      <c r="E3472" s="2573"/>
      <c r="F3472" s="2573"/>
      <c r="G3472" s="2573"/>
      <c r="H3472" s="2573"/>
      <c r="I3472" s="2573"/>
      <c r="J3472" s="1351"/>
      <c r="K3472" s="1351"/>
      <c r="L3472" s="1351"/>
      <c r="M3472" s="1351"/>
      <c r="N3472" s="1351"/>
      <c r="O3472" s="1351"/>
      <c r="P3472" s="1351"/>
      <c r="Q3472" s="1351"/>
      <c r="R3472" s="1351"/>
      <c r="S3472" s="1351"/>
      <c r="T3472" s="2573" t="s">
        <v>3562</v>
      </c>
      <c r="U3472" s="2573"/>
      <c r="V3472" s="2573"/>
      <c r="W3472" s="2573"/>
      <c r="X3472" s="2573"/>
      <c r="Y3472" s="1050"/>
      <c r="Z3472" s="1048"/>
      <c r="AA3472" s="1048"/>
      <c r="AB3472" s="1048"/>
      <c r="AC3472" s="1048"/>
      <c r="AD3472" s="1047"/>
      <c r="AE3472" s="1047"/>
      <c r="AF3472" s="1050"/>
      <c r="AG3472" s="1050"/>
      <c r="AH3472" s="1050"/>
      <c r="AI3472" s="1050"/>
      <c r="AJ3472" s="1050"/>
      <c r="AK3472" s="1047"/>
      <c r="AL3472" s="1047"/>
      <c r="AM3472" s="1047"/>
      <c r="AN3472" s="1047"/>
      <c r="AO3472" s="1047"/>
    </row>
    <row r="3473" spans="1:47">
      <c r="A3473" s="1047"/>
      <c r="B3473" s="1047" t="s">
        <v>399</v>
      </c>
      <c r="C3473" s="1047"/>
      <c r="D3473" s="1047"/>
      <c r="E3473" s="1047"/>
      <c r="F3473" s="1047"/>
      <c r="G3473" s="1047"/>
      <c r="H3473" s="1047"/>
      <c r="I3473" s="1047"/>
      <c r="J3473" s="1047"/>
      <c r="K3473" s="1047"/>
      <c r="L3473" s="1047"/>
      <c r="M3473" s="1047"/>
      <c r="N3473" s="1047"/>
      <c r="O3473" s="1047"/>
      <c r="P3473" s="1047"/>
      <c r="Q3473" s="1047"/>
      <c r="R3473" s="1047"/>
      <c r="S3473" s="1047"/>
      <c r="T3473" s="1047"/>
      <c r="U3473" s="1047" t="s">
        <v>399</v>
      </c>
      <c r="V3473" s="1048"/>
      <c r="W3473" s="1048"/>
      <c r="X3473" s="1048"/>
      <c r="Y3473" s="1048"/>
      <c r="Z3473" s="1047"/>
      <c r="AA3473" s="1048"/>
      <c r="AB3473" s="1048"/>
      <c r="AC3473" s="1048"/>
      <c r="AD3473" s="1047"/>
      <c r="AE3473" s="1047"/>
      <c r="AF3473" s="1047"/>
      <c r="AG3473" s="1047"/>
      <c r="AH3473" s="1048"/>
      <c r="AI3473" s="1048"/>
      <c r="AJ3473" s="1048"/>
      <c r="AK3473" s="1047"/>
      <c r="AL3473" s="1047"/>
      <c r="AM3473" s="1047"/>
      <c r="AN3473" s="1047"/>
      <c r="AO3473" s="1047"/>
    </row>
    <row r="3475" spans="1:47" ht="12.75">
      <c r="A3475" s="2"/>
      <c r="B3475" s="2538" t="s">
        <v>1721</v>
      </c>
      <c r="C3475" s="2538"/>
      <c r="D3475" s="2538"/>
      <c r="E3475" s="2538"/>
      <c r="F3475" s="2538"/>
      <c r="G3475" s="2538"/>
      <c r="H3475" s="2538"/>
      <c r="I3475" s="2538"/>
      <c r="J3475" s="2538"/>
      <c r="K3475" s="2568" t="s">
        <v>3747</v>
      </c>
      <c r="L3475" s="2568"/>
      <c r="M3475" s="2568"/>
      <c r="N3475" s="2568"/>
      <c r="O3475" s="2568"/>
      <c r="P3475" s="2568"/>
      <c r="Q3475" s="2568"/>
      <c r="R3475" s="2538" t="s">
        <v>1721</v>
      </c>
      <c r="S3475" s="2538"/>
      <c r="T3475" s="2538"/>
      <c r="U3475" s="2538"/>
      <c r="V3475" s="2538"/>
      <c r="W3475" s="2568" t="s">
        <v>3747</v>
      </c>
      <c r="X3475" s="2568"/>
      <c r="Y3475" s="2568"/>
      <c r="Z3475" s="2568"/>
      <c r="AA3475" s="2568"/>
      <c r="AB3475" s="2538"/>
      <c r="AC3475" s="2538"/>
      <c r="AD3475" s="2538"/>
      <c r="AE3475" s="2538"/>
      <c r="AF3475" s="2538"/>
      <c r="AG3475" s="2538"/>
      <c r="AH3475" s="2568" t="s">
        <v>3747</v>
      </c>
      <c r="AI3475" s="2568"/>
      <c r="AJ3475" s="2568"/>
      <c r="AK3475" s="2568"/>
      <c r="AL3475" s="2568"/>
      <c r="AM3475" s="2568"/>
      <c r="AN3475" s="2538" t="s">
        <v>1721</v>
      </c>
      <c r="AO3475" s="2538"/>
      <c r="AP3475" s="2538"/>
      <c r="AQ3475" s="2538"/>
      <c r="AR3475" s="2568" t="s">
        <v>3747</v>
      </c>
      <c r="AS3475" s="2568"/>
      <c r="AT3475" s="2568"/>
      <c r="AU3475" s="2568"/>
    </row>
    <row r="3476" spans="1:47">
      <c r="A3476" s="8"/>
      <c r="B3476" s="14"/>
      <c r="C3476" s="1429"/>
      <c r="D3476" s="1429"/>
      <c r="E3476" s="1429"/>
      <c r="F3476" s="1429"/>
      <c r="G3476" s="1429"/>
      <c r="H3476" s="1429"/>
      <c r="I3476" s="1430"/>
      <c r="J3476" s="2539"/>
      <c r="K3476" s="2539"/>
      <c r="L3476" s="2539"/>
      <c r="M3476" s="1431"/>
      <c r="N3476" s="1431"/>
      <c r="O3476" s="1431"/>
      <c r="P3476" s="1431"/>
      <c r="Q3476" s="8"/>
      <c r="R3476" s="8"/>
      <c r="S3476" s="8"/>
      <c r="T3476" s="2540"/>
      <c r="U3476" s="2540"/>
      <c r="V3476" s="17"/>
      <c r="W3476" s="17"/>
      <c r="X3476" s="17"/>
      <c r="Y3476" s="17"/>
      <c r="Z3476" s="17"/>
      <c r="AA3476" s="1431"/>
      <c r="AB3476" s="8"/>
      <c r="AC3476" s="1429"/>
      <c r="AD3476" s="1429"/>
      <c r="AE3476" s="1430"/>
      <c r="AF3476" s="17"/>
      <c r="AG3476" s="17"/>
      <c r="AH3476" s="17"/>
      <c r="AI3476" s="17"/>
      <c r="AJ3476" s="17"/>
      <c r="AK3476" s="17"/>
      <c r="AL3476" s="17"/>
      <c r="AM3476" s="1431"/>
      <c r="AN3476" s="1429"/>
      <c r="AO3476" s="1429"/>
      <c r="AP3476" s="2541"/>
      <c r="AQ3476" s="2541"/>
      <c r="AR3476" s="2539"/>
      <c r="AS3476" s="2539"/>
      <c r="AT3476" s="2539"/>
      <c r="AU3476" s="1431"/>
    </row>
    <row r="3477" spans="1:47" ht="12">
      <c r="A3477" s="2658" t="s">
        <v>369</v>
      </c>
      <c r="B3477" s="2659"/>
      <c r="C3477" s="2664" t="s">
        <v>230</v>
      </c>
      <c r="D3477" s="2664"/>
      <c r="E3477" s="2664"/>
      <c r="F3477" s="2664"/>
      <c r="G3477" s="2653" t="s">
        <v>370</v>
      </c>
      <c r="H3477" s="2654"/>
      <c r="I3477" s="2654"/>
      <c r="J3477" s="2655"/>
      <c r="K3477" s="2653" t="s">
        <v>371</v>
      </c>
      <c r="L3477" s="2654"/>
      <c r="M3477" s="2654"/>
      <c r="N3477" s="2654"/>
      <c r="O3477" s="2654"/>
      <c r="P3477" s="2654"/>
      <c r="Q3477" s="2655"/>
      <c r="R3477" s="2653" t="s">
        <v>3748</v>
      </c>
      <c r="S3477" s="2654"/>
      <c r="T3477" s="2654"/>
      <c r="U3477" s="2654"/>
      <c r="V3477" s="2654"/>
      <c r="W3477" s="2654"/>
      <c r="X3477" s="2654"/>
      <c r="Y3477" s="2654"/>
      <c r="Z3477" s="2654"/>
      <c r="AA3477" s="2655"/>
      <c r="AB3477" s="2653" t="s">
        <v>3749</v>
      </c>
      <c r="AC3477" s="2654"/>
      <c r="AD3477" s="2654"/>
      <c r="AE3477" s="2654"/>
      <c r="AF3477" s="2654"/>
      <c r="AG3477" s="2654"/>
      <c r="AH3477" s="2654"/>
      <c r="AI3477" s="2654"/>
      <c r="AJ3477" s="2654"/>
      <c r="AK3477" s="2654"/>
      <c r="AL3477" s="2654"/>
      <c r="AM3477" s="2655"/>
      <c r="AN3477" s="2653" t="s">
        <v>3750</v>
      </c>
      <c r="AO3477" s="2654"/>
      <c r="AP3477" s="2654"/>
      <c r="AQ3477" s="2654"/>
      <c r="AR3477" s="2654"/>
      <c r="AS3477" s="2654"/>
      <c r="AT3477" s="2654"/>
      <c r="AU3477" s="2655"/>
    </row>
    <row r="3478" spans="1:47" ht="29.25">
      <c r="A3478" s="2660"/>
      <c r="B3478" s="2661"/>
      <c r="C3478" s="1435" t="s">
        <v>372</v>
      </c>
      <c r="D3478" s="1435" t="s">
        <v>373</v>
      </c>
      <c r="E3478" s="1435" t="s">
        <v>374</v>
      </c>
      <c r="F3478" s="1435" t="s">
        <v>375</v>
      </c>
      <c r="G3478" s="1435" t="s">
        <v>376</v>
      </c>
      <c r="H3478" s="1435" t="s">
        <v>377</v>
      </c>
      <c r="I3478" s="1435" t="s">
        <v>1066</v>
      </c>
      <c r="J3478" s="1435" t="s">
        <v>378</v>
      </c>
      <c r="K3478" s="1436" t="s">
        <v>890</v>
      </c>
      <c r="L3478" s="1435" t="s">
        <v>379</v>
      </c>
      <c r="M3478" s="1435" t="s">
        <v>380</v>
      </c>
      <c r="N3478" s="1435" t="s">
        <v>381</v>
      </c>
      <c r="O3478" s="1435" t="s">
        <v>382</v>
      </c>
      <c r="P3478" s="1435" t="s">
        <v>383</v>
      </c>
      <c r="Q3478" s="1435" t="s">
        <v>384</v>
      </c>
      <c r="R3478" s="1435" t="s">
        <v>412</v>
      </c>
      <c r="S3478" s="1435" t="s">
        <v>413</v>
      </c>
      <c r="T3478" s="1435" t="s">
        <v>414</v>
      </c>
      <c r="U3478" s="1435" t="s">
        <v>415</v>
      </c>
      <c r="V3478" s="1435" t="s">
        <v>416</v>
      </c>
      <c r="W3478" s="1435" t="s">
        <v>417</v>
      </c>
      <c r="X3478" s="1435" t="s">
        <v>418</v>
      </c>
      <c r="Y3478" s="1435" t="s">
        <v>3751</v>
      </c>
      <c r="Z3478" s="1435" t="s">
        <v>3752</v>
      </c>
      <c r="AA3478" s="1435" t="s">
        <v>419</v>
      </c>
      <c r="AB3478" s="1435" t="s">
        <v>420</v>
      </c>
      <c r="AC3478" s="1435" t="s">
        <v>421</v>
      </c>
      <c r="AD3478" s="1435" t="s">
        <v>3753</v>
      </c>
      <c r="AE3478" s="1435" t="s">
        <v>423</v>
      </c>
      <c r="AF3478" s="1435" t="s">
        <v>424</v>
      </c>
      <c r="AG3478" s="1435" t="s">
        <v>3754</v>
      </c>
      <c r="AH3478" s="1435" t="s">
        <v>3755</v>
      </c>
      <c r="AI3478" s="1435" t="s">
        <v>3756</v>
      </c>
      <c r="AJ3478" s="1437" t="s">
        <v>3757</v>
      </c>
      <c r="AK3478" s="1435" t="s">
        <v>425</v>
      </c>
      <c r="AL3478" s="1435" t="s">
        <v>426</v>
      </c>
      <c r="AM3478" s="1435" t="s">
        <v>427</v>
      </c>
      <c r="AN3478" s="1436" t="s">
        <v>1733</v>
      </c>
      <c r="AO3478" s="1435" t="s">
        <v>432</v>
      </c>
      <c r="AP3478" s="1435" t="s">
        <v>428</v>
      </c>
      <c r="AQ3478" s="1435" t="s">
        <v>429</v>
      </c>
      <c r="AR3478" s="1436" t="s">
        <v>430</v>
      </c>
      <c r="AS3478" s="1435" t="s">
        <v>362</v>
      </c>
      <c r="AT3478" s="1435" t="s">
        <v>431</v>
      </c>
      <c r="AU3478" s="1435" t="s">
        <v>1260</v>
      </c>
    </row>
    <row r="3479" spans="1:47">
      <c r="A3479" s="2662"/>
      <c r="B3479" s="2663"/>
      <c r="C3479" s="1435">
        <v>1</v>
      </c>
      <c r="D3479" s="1438">
        <v>2</v>
      </c>
      <c r="E3479" s="1435">
        <v>3</v>
      </c>
      <c r="F3479" s="1438">
        <v>4</v>
      </c>
      <c r="G3479" s="1435">
        <v>5</v>
      </c>
      <c r="H3479" s="1438">
        <v>6</v>
      </c>
      <c r="I3479" s="1435">
        <v>7</v>
      </c>
      <c r="J3479" s="1435">
        <v>8</v>
      </c>
      <c r="K3479" s="1436">
        <v>9</v>
      </c>
      <c r="L3479" s="1438">
        <v>10</v>
      </c>
      <c r="M3479" s="1435">
        <v>11</v>
      </c>
      <c r="N3479" s="1438">
        <v>12</v>
      </c>
      <c r="O3479" s="1435">
        <v>13</v>
      </c>
      <c r="P3479" s="1438">
        <v>14</v>
      </c>
      <c r="Q3479" s="1435">
        <v>15</v>
      </c>
      <c r="R3479" s="1435">
        <v>16</v>
      </c>
      <c r="S3479" s="1438">
        <v>17</v>
      </c>
      <c r="T3479" s="1435">
        <v>18</v>
      </c>
      <c r="U3479" s="1435">
        <v>19</v>
      </c>
      <c r="V3479" s="1435">
        <v>20</v>
      </c>
      <c r="W3479" s="1435">
        <v>21</v>
      </c>
      <c r="X3479" s="1438">
        <v>22</v>
      </c>
      <c r="Y3479" s="1438">
        <v>23</v>
      </c>
      <c r="Z3479" s="1438">
        <v>24</v>
      </c>
      <c r="AA3479" s="1439">
        <v>25</v>
      </c>
      <c r="AB3479" s="1435">
        <v>26</v>
      </c>
      <c r="AC3479" s="1438">
        <v>27</v>
      </c>
      <c r="AD3479" s="1435">
        <v>28</v>
      </c>
      <c r="AE3479" s="1435">
        <v>29</v>
      </c>
      <c r="AF3479" s="1435">
        <v>30</v>
      </c>
      <c r="AG3479" s="1435">
        <v>31</v>
      </c>
      <c r="AH3479" s="1435">
        <v>32</v>
      </c>
      <c r="AI3479" s="1435">
        <v>33</v>
      </c>
      <c r="AJ3479" s="1435">
        <v>34</v>
      </c>
      <c r="AK3479" s="1435">
        <v>35</v>
      </c>
      <c r="AL3479" s="1438">
        <v>36</v>
      </c>
      <c r="AM3479" s="1435">
        <v>37</v>
      </c>
      <c r="AN3479" s="1436">
        <v>38</v>
      </c>
      <c r="AO3479" s="1438">
        <v>39</v>
      </c>
      <c r="AP3479" s="1435">
        <v>40</v>
      </c>
      <c r="AQ3479" s="1435">
        <v>41</v>
      </c>
      <c r="AR3479" s="1436">
        <v>42</v>
      </c>
      <c r="AS3479" s="1435">
        <v>43</v>
      </c>
      <c r="AT3479" s="1438">
        <v>44</v>
      </c>
      <c r="AU3479" s="1435">
        <v>45</v>
      </c>
    </row>
    <row r="3480" spans="1:47">
      <c r="A3480" s="2656" t="s">
        <v>44</v>
      </c>
      <c r="B3480" s="2656"/>
      <c r="C3480" s="1440" t="s">
        <v>3466</v>
      </c>
      <c r="D3480" s="1440">
        <v>4</v>
      </c>
      <c r="E3480" s="1440" t="s">
        <v>3758</v>
      </c>
      <c r="F3480" s="1441">
        <v>5</v>
      </c>
      <c r="G3480" s="1441" t="s">
        <v>1226</v>
      </c>
      <c r="H3480" s="1441" t="s">
        <v>1226</v>
      </c>
      <c r="I3480" s="1441">
        <v>6</v>
      </c>
      <c r="J3480" s="1441" t="s">
        <v>1536</v>
      </c>
      <c r="K3480" s="1441" t="s">
        <v>2867</v>
      </c>
      <c r="L3480" s="1441" t="s">
        <v>2812</v>
      </c>
      <c r="M3480" s="1441">
        <v>6</v>
      </c>
      <c r="N3480" s="1441">
        <v>5.5</v>
      </c>
      <c r="O3480" s="1441" t="s">
        <v>1537</v>
      </c>
      <c r="P3480" s="1441">
        <v>4.5</v>
      </c>
      <c r="Q3480" s="1441" t="s">
        <v>3235</v>
      </c>
      <c r="R3480" s="1442" t="s">
        <v>1781</v>
      </c>
      <c r="S3480" s="1443">
        <v>6</v>
      </c>
      <c r="T3480" s="1443">
        <v>5</v>
      </c>
      <c r="U3480" s="1443" t="s">
        <v>2764</v>
      </c>
      <c r="V3480" s="1443" t="s">
        <v>1856</v>
      </c>
      <c r="W3480" s="1443">
        <v>5.25</v>
      </c>
      <c r="X3480" s="1443" t="s">
        <v>3613</v>
      </c>
      <c r="Y3480" s="1443">
        <v>7</v>
      </c>
      <c r="Z3480" s="1443" t="s">
        <v>2764</v>
      </c>
      <c r="AA3480" s="1443">
        <v>6</v>
      </c>
      <c r="AB3480" s="1441" t="s">
        <v>3618</v>
      </c>
      <c r="AC3480" s="1441" t="s">
        <v>3018</v>
      </c>
      <c r="AD3480" s="1441">
        <v>6</v>
      </c>
      <c r="AE3480" s="1441" t="s">
        <v>794</v>
      </c>
      <c r="AF3480" s="1441">
        <v>5</v>
      </c>
      <c r="AG3480" s="1441">
        <v>6</v>
      </c>
      <c r="AH3480" s="1441">
        <v>6</v>
      </c>
      <c r="AI3480" s="1441" t="s">
        <v>2764</v>
      </c>
      <c r="AJ3480" s="1441" t="s">
        <v>2680</v>
      </c>
      <c r="AK3480" s="1441" t="s">
        <v>2758</v>
      </c>
      <c r="AL3480" s="1441" t="s">
        <v>1926</v>
      </c>
      <c r="AM3480" s="1441" t="s">
        <v>1782</v>
      </c>
      <c r="AN3480" s="1444" t="s">
        <v>3102</v>
      </c>
      <c r="AO3480" s="1444" t="s">
        <v>3476</v>
      </c>
      <c r="AP3480" s="1441">
        <v>5.5</v>
      </c>
      <c r="AQ3480" s="1441">
        <v>4.75</v>
      </c>
      <c r="AR3480" s="1441">
        <v>6</v>
      </c>
      <c r="AS3480" s="1441">
        <v>4</v>
      </c>
      <c r="AT3480" s="1441">
        <v>6</v>
      </c>
      <c r="AU3480" s="1441" t="s">
        <v>3074</v>
      </c>
    </row>
    <row r="3481" spans="1:47">
      <c r="A3481" s="2578" t="s">
        <v>1687</v>
      </c>
      <c r="B3481" s="2579"/>
      <c r="C3481" s="946"/>
      <c r="D3481" s="946"/>
      <c r="E3481" s="946"/>
      <c r="F3481" s="947"/>
      <c r="G3481" s="947"/>
      <c r="H3481" s="947"/>
      <c r="I3481" s="947"/>
      <c r="J3481" s="947"/>
      <c r="K3481" s="947"/>
      <c r="L3481" s="947"/>
      <c r="M3481" s="947"/>
      <c r="N3481" s="947"/>
      <c r="O3481" s="947"/>
      <c r="P3481" s="947"/>
      <c r="Q3481" s="947"/>
      <c r="R3481" s="948"/>
      <c r="S3481" s="698"/>
      <c r="T3481" s="698"/>
      <c r="U3481" s="698"/>
      <c r="V3481" s="698"/>
      <c r="W3481" s="698"/>
      <c r="X3481" s="698"/>
      <c r="Y3481" s="698"/>
      <c r="Z3481" s="698"/>
      <c r="AA3481" s="698"/>
      <c r="AB3481" s="947"/>
      <c r="AC3481" s="947"/>
      <c r="AD3481" s="947"/>
      <c r="AE3481" s="947"/>
      <c r="AF3481" s="947"/>
      <c r="AG3481" s="947"/>
      <c r="AH3481" s="947"/>
      <c r="AI3481" s="947"/>
      <c r="AJ3481" s="947"/>
      <c r="AK3481" s="947"/>
      <c r="AL3481" s="947"/>
      <c r="AM3481" s="947"/>
      <c r="AN3481" s="949"/>
      <c r="AO3481" s="949"/>
      <c r="AP3481" s="947"/>
      <c r="AQ3481" s="947"/>
      <c r="AR3481" s="947"/>
      <c r="AS3481" s="947"/>
      <c r="AT3481" s="947"/>
      <c r="AU3481" s="947"/>
    </row>
    <row r="3482" spans="1:47">
      <c r="A3482" s="1445" t="s">
        <v>856</v>
      </c>
      <c r="B3482" s="1446" t="s">
        <v>1677</v>
      </c>
      <c r="C3482" s="1440">
        <v>5</v>
      </c>
      <c r="D3482" s="1440">
        <v>5</v>
      </c>
      <c r="E3482" s="1440">
        <v>5.5</v>
      </c>
      <c r="F3482" s="1441">
        <v>5</v>
      </c>
      <c r="G3482" s="1441">
        <v>4</v>
      </c>
      <c r="H3482" s="1441">
        <v>4</v>
      </c>
      <c r="I3482" s="1441">
        <v>5</v>
      </c>
      <c r="J3482" s="1441">
        <v>6</v>
      </c>
      <c r="K3482" s="1441">
        <v>2.5</v>
      </c>
      <c r="L3482" s="1441">
        <v>4</v>
      </c>
      <c r="M3482" s="1441">
        <v>4</v>
      </c>
      <c r="N3482" s="1441">
        <v>2</v>
      </c>
      <c r="O3482" s="1441">
        <v>5</v>
      </c>
      <c r="P3482" s="1441">
        <v>4.5</v>
      </c>
      <c r="Q3482" s="1441">
        <v>4.5</v>
      </c>
      <c r="R3482" s="1443">
        <v>5</v>
      </c>
      <c r="S3482" s="1443">
        <v>6</v>
      </c>
      <c r="T3482" s="1443">
        <v>5</v>
      </c>
      <c r="U3482" s="1443">
        <v>6</v>
      </c>
      <c r="V3482" s="1443">
        <v>4.5</v>
      </c>
      <c r="W3482" s="1443">
        <v>3</v>
      </c>
      <c r="X3482" s="1443">
        <v>4</v>
      </c>
      <c r="Y3482" s="1443">
        <v>5.5</v>
      </c>
      <c r="Z3482" s="1443">
        <v>6.5</v>
      </c>
      <c r="AA3482" s="1443">
        <v>6</v>
      </c>
      <c r="AB3482" s="1441">
        <v>4</v>
      </c>
      <c r="AC3482" s="1441">
        <v>4</v>
      </c>
      <c r="AD3482" s="1441">
        <v>4</v>
      </c>
      <c r="AE3482" s="1441">
        <v>3</v>
      </c>
      <c r="AF3482" s="1441">
        <v>4</v>
      </c>
      <c r="AG3482" s="1441">
        <v>6</v>
      </c>
      <c r="AH3482" s="1441">
        <v>7</v>
      </c>
      <c r="AI3482" s="1441">
        <v>6.25</v>
      </c>
      <c r="AJ3482" s="1441">
        <v>6</v>
      </c>
      <c r="AK3482" s="1441">
        <v>5</v>
      </c>
      <c r="AL3482" s="1441">
        <v>4</v>
      </c>
      <c r="AM3482" s="1441">
        <v>4</v>
      </c>
      <c r="AN3482" s="1441">
        <v>3</v>
      </c>
      <c r="AO3482" s="1441">
        <v>3.5</v>
      </c>
      <c r="AP3482" s="1441">
        <v>3</v>
      </c>
      <c r="AQ3482" s="1441">
        <v>3.5</v>
      </c>
      <c r="AR3482" s="1441">
        <v>5</v>
      </c>
      <c r="AS3482" s="1441">
        <v>1.5</v>
      </c>
      <c r="AT3482" s="1441">
        <v>5</v>
      </c>
      <c r="AU3482" s="1441">
        <v>2</v>
      </c>
    </row>
    <row r="3483" spans="1:47">
      <c r="A3483" s="950" t="s">
        <v>1085</v>
      </c>
      <c r="B3483" s="951" t="s">
        <v>1678</v>
      </c>
      <c r="C3483" s="946">
        <v>5.25</v>
      </c>
      <c r="D3483" s="946">
        <v>5</v>
      </c>
      <c r="E3483" s="946">
        <v>5.5</v>
      </c>
      <c r="F3483" s="947">
        <v>5.5</v>
      </c>
      <c r="G3483" s="947">
        <v>4</v>
      </c>
      <c r="H3483" s="947">
        <v>4.25</v>
      </c>
      <c r="I3483" s="947">
        <v>5.25</v>
      </c>
      <c r="J3483" s="947">
        <v>6.5</v>
      </c>
      <c r="K3483" s="947">
        <v>4</v>
      </c>
      <c r="L3483" s="947">
        <v>5</v>
      </c>
      <c r="M3483" s="947">
        <v>5</v>
      </c>
      <c r="N3483" s="947">
        <v>4</v>
      </c>
      <c r="O3483" s="947">
        <v>7</v>
      </c>
      <c r="P3483" s="947">
        <v>5</v>
      </c>
      <c r="Q3483" s="947">
        <v>5</v>
      </c>
      <c r="R3483" s="698">
        <v>6</v>
      </c>
      <c r="S3483" s="698">
        <v>6.5</v>
      </c>
      <c r="T3483" s="698">
        <v>5.5</v>
      </c>
      <c r="U3483" s="698">
        <v>6.25</v>
      </c>
      <c r="V3483" s="698">
        <v>5</v>
      </c>
      <c r="W3483" s="698">
        <v>5.5</v>
      </c>
      <c r="X3483" s="698">
        <v>4</v>
      </c>
      <c r="Y3483" s="698">
        <v>5.5</v>
      </c>
      <c r="Z3483" s="698">
        <v>7.25</v>
      </c>
      <c r="AA3483" s="698">
        <v>6</v>
      </c>
      <c r="AB3483" s="947">
        <v>6.5</v>
      </c>
      <c r="AC3483" s="947">
        <v>4</v>
      </c>
      <c r="AD3483" s="947">
        <v>4.5</v>
      </c>
      <c r="AE3483" s="947">
        <v>7</v>
      </c>
      <c r="AF3483" s="947">
        <v>4.5</v>
      </c>
      <c r="AG3483" s="947">
        <v>7</v>
      </c>
      <c r="AH3483" s="947">
        <v>8</v>
      </c>
      <c r="AI3483" s="947">
        <v>7.25</v>
      </c>
      <c r="AJ3483" s="947">
        <v>8.5</v>
      </c>
      <c r="AK3483" s="947">
        <v>6</v>
      </c>
      <c r="AL3483" s="947">
        <v>4.75</v>
      </c>
      <c r="AM3483" s="947">
        <v>4.25</v>
      </c>
      <c r="AN3483" s="947">
        <v>5</v>
      </c>
      <c r="AO3483" s="947">
        <v>3.5</v>
      </c>
      <c r="AP3483" s="947">
        <v>4</v>
      </c>
      <c r="AQ3483" s="947">
        <v>3.75</v>
      </c>
      <c r="AR3483" s="947">
        <v>7</v>
      </c>
      <c r="AS3483" s="947">
        <v>4</v>
      </c>
      <c r="AT3483" s="947">
        <v>5</v>
      </c>
      <c r="AU3483" s="947">
        <v>4</v>
      </c>
    </row>
    <row r="3484" spans="1:47">
      <c r="A3484" s="1445" t="s">
        <v>827</v>
      </c>
      <c r="B3484" s="1446" t="s">
        <v>1679</v>
      </c>
      <c r="C3484" s="1440">
        <v>5.5</v>
      </c>
      <c r="D3484" s="1440">
        <v>5</v>
      </c>
      <c r="E3484" s="1440">
        <v>5.5</v>
      </c>
      <c r="F3484" s="1441">
        <v>6</v>
      </c>
      <c r="G3484" s="1441">
        <v>4</v>
      </c>
      <c r="H3484" s="1441">
        <v>4.5</v>
      </c>
      <c r="I3484" s="1441">
        <v>5.5</v>
      </c>
      <c r="J3484" s="1441">
        <v>6.75</v>
      </c>
      <c r="K3484" s="1441">
        <v>4.5</v>
      </c>
      <c r="L3484" s="1441">
        <v>6.5</v>
      </c>
      <c r="M3484" s="1441">
        <v>6</v>
      </c>
      <c r="N3484" s="1441">
        <v>6</v>
      </c>
      <c r="O3484" s="1441">
        <v>8.5</v>
      </c>
      <c r="P3484" s="1441">
        <v>9</v>
      </c>
      <c r="Q3484" s="1441">
        <v>8</v>
      </c>
      <c r="R3484" s="1443">
        <v>6.5</v>
      </c>
      <c r="S3484" s="1443">
        <v>7.5</v>
      </c>
      <c r="T3484" s="1443">
        <v>6</v>
      </c>
      <c r="U3484" s="1443">
        <v>6.25</v>
      </c>
      <c r="V3484" s="1443">
        <v>5.5</v>
      </c>
      <c r="W3484" s="1443">
        <v>7</v>
      </c>
      <c r="X3484" s="1443">
        <v>4</v>
      </c>
      <c r="Y3484" s="1443">
        <v>5.5</v>
      </c>
      <c r="Z3484" s="1443">
        <v>8.25</v>
      </c>
      <c r="AA3484" s="1443">
        <v>7</v>
      </c>
      <c r="AB3484" s="1441">
        <v>7</v>
      </c>
      <c r="AC3484" s="1441">
        <v>5</v>
      </c>
      <c r="AD3484" s="1441">
        <v>5</v>
      </c>
      <c r="AE3484" s="1441">
        <v>7.75</v>
      </c>
      <c r="AF3484" s="1441">
        <v>5</v>
      </c>
      <c r="AG3484" s="1441">
        <v>8</v>
      </c>
      <c r="AH3484" s="1441">
        <v>9</v>
      </c>
      <c r="AI3484" s="1441">
        <v>7.75</v>
      </c>
      <c r="AJ3484" s="1441">
        <v>9</v>
      </c>
      <c r="AK3484" s="1441">
        <v>7</v>
      </c>
      <c r="AL3484" s="1441">
        <v>6</v>
      </c>
      <c r="AM3484" s="1441">
        <v>6</v>
      </c>
      <c r="AN3484" s="1441">
        <v>6</v>
      </c>
      <c r="AO3484" s="1441">
        <v>3.5</v>
      </c>
      <c r="AP3484" s="1441">
        <v>4.5</v>
      </c>
      <c r="AQ3484" s="1441">
        <v>4</v>
      </c>
      <c r="AR3484" s="1441">
        <v>7</v>
      </c>
      <c r="AS3484" s="1441">
        <v>4.25</v>
      </c>
      <c r="AT3484" s="1441">
        <v>5</v>
      </c>
      <c r="AU3484" s="1441">
        <v>4.5</v>
      </c>
    </row>
    <row r="3485" spans="1:47">
      <c r="A3485" s="950" t="s">
        <v>828</v>
      </c>
      <c r="B3485" s="951" t="s">
        <v>1680</v>
      </c>
      <c r="C3485" s="946">
        <v>6</v>
      </c>
      <c r="D3485" s="946">
        <v>5</v>
      </c>
      <c r="E3485" s="946">
        <v>5.5</v>
      </c>
      <c r="F3485" s="947">
        <v>6.5</v>
      </c>
      <c r="G3485" s="947">
        <v>4</v>
      </c>
      <c r="H3485" s="947">
        <v>4.75</v>
      </c>
      <c r="I3485" s="947">
        <v>6</v>
      </c>
      <c r="J3485" s="947">
        <v>7</v>
      </c>
      <c r="K3485" s="947">
        <v>10.5</v>
      </c>
      <c r="L3485" s="947">
        <v>7.5</v>
      </c>
      <c r="M3485" s="947">
        <v>7</v>
      </c>
      <c r="N3485" s="947">
        <v>4</v>
      </c>
      <c r="O3485" s="947">
        <v>9.5</v>
      </c>
      <c r="P3485" s="947">
        <v>9.25</v>
      </c>
      <c r="Q3485" s="947">
        <v>8.5</v>
      </c>
      <c r="R3485" s="948">
        <v>6.75</v>
      </c>
      <c r="S3485" s="698">
        <v>8</v>
      </c>
      <c r="T3485" s="698">
        <v>6.5</v>
      </c>
      <c r="U3485" s="698">
        <v>6.5</v>
      </c>
      <c r="V3485" s="698">
        <v>5.5</v>
      </c>
      <c r="W3485" s="698">
        <v>8</v>
      </c>
      <c r="X3485" s="698">
        <v>4</v>
      </c>
      <c r="Y3485" s="698">
        <v>5.5</v>
      </c>
      <c r="Z3485" s="698">
        <v>9.25</v>
      </c>
      <c r="AA3485" s="698">
        <v>8</v>
      </c>
      <c r="AB3485" s="947">
        <v>8.5</v>
      </c>
      <c r="AC3485" s="947">
        <v>5</v>
      </c>
      <c r="AD3485" s="947">
        <v>5.5</v>
      </c>
      <c r="AE3485" s="947">
        <v>8</v>
      </c>
      <c r="AF3485" s="947">
        <v>6</v>
      </c>
      <c r="AG3485" s="947">
        <v>8.5</v>
      </c>
      <c r="AH3485" s="947">
        <v>10</v>
      </c>
      <c r="AI3485" s="947">
        <v>8</v>
      </c>
      <c r="AJ3485" s="947">
        <v>9.5</v>
      </c>
      <c r="AK3485" s="947">
        <v>8</v>
      </c>
      <c r="AL3485" s="947">
        <v>9</v>
      </c>
      <c r="AM3485" s="947">
        <v>7</v>
      </c>
      <c r="AN3485" s="947">
        <v>6</v>
      </c>
      <c r="AO3485" s="947">
        <v>5</v>
      </c>
      <c r="AP3485" s="947">
        <v>4.5</v>
      </c>
      <c r="AQ3485" s="947">
        <v>4.0999999999999996</v>
      </c>
      <c r="AR3485" s="947">
        <v>7</v>
      </c>
      <c r="AS3485" s="947">
        <v>5.8</v>
      </c>
      <c r="AT3485" s="947">
        <v>5</v>
      </c>
      <c r="AU3485" s="947">
        <v>6</v>
      </c>
    </row>
    <row r="3486" spans="1:47">
      <c r="A3486" s="1445" t="s">
        <v>854</v>
      </c>
      <c r="B3486" s="1446" t="s">
        <v>1681</v>
      </c>
      <c r="C3486" s="1440">
        <v>6.5</v>
      </c>
      <c r="D3486" s="1440">
        <v>5</v>
      </c>
      <c r="E3486" s="1440">
        <v>5.5</v>
      </c>
      <c r="F3486" s="1441">
        <v>7</v>
      </c>
      <c r="G3486" s="1441">
        <v>5</v>
      </c>
      <c r="H3486" s="1441">
        <v>5</v>
      </c>
      <c r="I3486" s="1441">
        <v>6.5</v>
      </c>
      <c r="J3486" s="1441">
        <v>7.5</v>
      </c>
      <c r="K3486" s="1441">
        <v>11</v>
      </c>
      <c r="L3486" s="1441">
        <v>8</v>
      </c>
      <c r="M3486" s="1441">
        <v>8</v>
      </c>
      <c r="N3486" s="1441">
        <v>8</v>
      </c>
      <c r="O3486" s="1441">
        <v>10</v>
      </c>
      <c r="P3486" s="1441">
        <v>10.5</v>
      </c>
      <c r="Q3486" s="1441">
        <v>9</v>
      </c>
      <c r="R3486" s="1443">
        <v>8</v>
      </c>
      <c r="S3486" s="1443">
        <v>9</v>
      </c>
      <c r="T3486" s="1443">
        <v>7</v>
      </c>
      <c r="U3486" s="1443">
        <v>9</v>
      </c>
      <c r="V3486" s="1443">
        <v>5.5</v>
      </c>
      <c r="W3486" s="1443">
        <v>8</v>
      </c>
      <c r="X3486" s="1443">
        <v>4</v>
      </c>
      <c r="Y3486" s="1443">
        <v>5.5</v>
      </c>
      <c r="Z3486" s="1443">
        <v>10.25</v>
      </c>
      <c r="AA3486" s="1443">
        <v>10</v>
      </c>
      <c r="AB3486" s="1441">
        <v>11</v>
      </c>
      <c r="AC3486" s="1441">
        <v>6</v>
      </c>
      <c r="AD3486" s="1441">
        <v>5.5</v>
      </c>
      <c r="AE3486" s="1441">
        <v>8.5</v>
      </c>
      <c r="AF3486" s="1441">
        <v>7</v>
      </c>
      <c r="AG3486" s="1441">
        <v>11</v>
      </c>
      <c r="AH3486" s="1441">
        <v>10</v>
      </c>
      <c r="AI3486" s="1441">
        <v>9.25</v>
      </c>
      <c r="AJ3486" s="1441">
        <v>10</v>
      </c>
      <c r="AK3486" s="1441">
        <v>7</v>
      </c>
      <c r="AL3486" s="1441">
        <v>9</v>
      </c>
      <c r="AM3486" s="1441">
        <v>9</v>
      </c>
      <c r="AN3486" s="1441">
        <v>6</v>
      </c>
      <c r="AO3486" s="1441">
        <v>6.5</v>
      </c>
      <c r="AP3486" s="1441">
        <v>4.5</v>
      </c>
      <c r="AQ3486" s="1441">
        <v>4.25</v>
      </c>
      <c r="AR3486" s="1441">
        <v>7</v>
      </c>
      <c r="AS3486" s="1441">
        <v>6.9</v>
      </c>
      <c r="AT3486" s="1441">
        <v>5</v>
      </c>
      <c r="AU3486" s="1441">
        <v>6.5</v>
      </c>
    </row>
    <row r="3487" spans="1:47">
      <c r="A3487" s="2572" t="s">
        <v>45</v>
      </c>
      <c r="B3487" s="2572"/>
      <c r="C3487" s="952"/>
      <c r="D3487" s="952"/>
      <c r="E3487" s="952"/>
      <c r="F3487" s="952"/>
      <c r="G3487" s="952"/>
      <c r="H3487" s="952"/>
      <c r="I3487" s="952"/>
      <c r="J3487" s="952"/>
      <c r="K3487" s="953"/>
      <c r="L3487" s="952"/>
      <c r="M3487" s="952"/>
      <c r="N3487" s="952"/>
      <c r="O3487" s="952"/>
      <c r="P3487" s="952"/>
      <c r="Q3487" s="952"/>
      <c r="R3487" s="948"/>
      <c r="S3487" s="948"/>
      <c r="T3487" s="948"/>
      <c r="U3487" s="948"/>
      <c r="V3487" s="948"/>
      <c r="W3487" s="948"/>
      <c r="X3487" s="948"/>
      <c r="Y3487" s="948"/>
      <c r="Z3487" s="948"/>
      <c r="AA3487" s="698"/>
      <c r="AB3487" s="949"/>
      <c r="AC3487" s="949"/>
      <c r="AD3487" s="949"/>
      <c r="AE3487" s="949"/>
      <c r="AF3487" s="949"/>
      <c r="AG3487" s="949"/>
      <c r="AH3487" s="949"/>
      <c r="AI3487" s="949"/>
      <c r="AJ3487" s="949"/>
      <c r="AK3487" s="949"/>
      <c r="AL3487" s="949"/>
      <c r="AM3487" s="949"/>
      <c r="AN3487" s="949"/>
      <c r="AO3487" s="949"/>
      <c r="AP3487" s="949"/>
      <c r="AQ3487" s="949"/>
      <c r="AR3487" s="949"/>
      <c r="AS3487" s="949"/>
      <c r="AT3487" s="947"/>
      <c r="AU3487" s="947"/>
    </row>
    <row r="3488" spans="1:47">
      <c r="A3488" s="1445" t="s">
        <v>856</v>
      </c>
      <c r="B3488" s="1446" t="s">
        <v>1682</v>
      </c>
      <c r="C3488" s="1440">
        <v>10</v>
      </c>
      <c r="D3488" s="1440">
        <v>11</v>
      </c>
      <c r="E3488" s="1441">
        <v>10</v>
      </c>
      <c r="F3488" s="1441">
        <v>10</v>
      </c>
      <c r="G3488" s="1441">
        <v>10.5</v>
      </c>
      <c r="H3488" s="1441" t="s">
        <v>2571</v>
      </c>
      <c r="I3488" s="1441" t="s">
        <v>2328</v>
      </c>
      <c r="J3488" s="1441">
        <v>11.5</v>
      </c>
      <c r="K3488" s="1441">
        <v>11</v>
      </c>
      <c r="L3488" s="1441" t="s">
        <v>2389</v>
      </c>
      <c r="M3488" s="1441" t="s">
        <v>2557</v>
      </c>
      <c r="N3488" s="1441">
        <v>11</v>
      </c>
      <c r="O3488" s="1441" t="s">
        <v>1939</v>
      </c>
      <c r="P3488" s="1441">
        <v>11</v>
      </c>
      <c r="Q3488" s="1441">
        <v>10</v>
      </c>
      <c r="R3488" s="1443">
        <v>10</v>
      </c>
      <c r="S3488" s="1443">
        <v>11</v>
      </c>
      <c r="T3488" s="1443" t="s">
        <v>2851</v>
      </c>
      <c r="U3488" s="1443">
        <v>11.5</v>
      </c>
      <c r="V3488" s="1443" t="s">
        <v>2273</v>
      </c>
      <c r="W3488" s="1443">
        <v>10.75</v>
      </c>
      <c r="X3488" s="1443">
        <v>9</v>
      </c>
      <c r="Y3488" s="1443">
        <v>12.5</v>
      </c>
      <c r="Z3488" s="1443" t="s">
        <v>2951</v>
      </c>
      <c r="AA3488" s="1443">
        <v>11.25</v>
      </c>
      <c r="AB3488" s="1441">
        <v>11.25</v>
      </c>
      <c r="AC3488" s="1441" t="s">
        <v>2389</v>
      </c>
      <c r="AD3488" s="1441">
        <v>11</v>
      </c>
      <c r="AE3488" s="1444" t="s">
        <v>3759</v>
      </c>
      <c r="AF3488" s="1441">
        <v>11.5</v>
      </c>
      <c r="AG3488" s="1441">
        <v>12.5</v>
      </c>
      <c r="AH3488" s="1441" t="s">
        <v>1854</v>
      </c>
      <c r="AI3488" s="1441">
        <v>12</v>
      </c>
      <c r="AJ3488" s="1441" t="s">
        <v>1645</v>
      </c>
      <c r="AK3488" s="1441">
        <v>11.5</v>
      </c>
      <c r="AL3488" s="1441" t="s">
        <v>2821</v>
      </c>
      <c r="AM3488" s="1441" t="s">
        <v>2742</v>
      </c>
      <c r="AN3488" s="1441">
        <v>8</v>
      </c>
      <c r="AO3488" s="1441" t="s">
        <v>3760</v>
      </c>
      <c r="AP3488" s="1441" t="s">
        <v>2616</v>
      </c>
      <c r="AQ3488" s="1444" t="s">
        <v>2507</v>
      </c>
      <c r="AR3488" s="1441">
        <v>12.5</v>
      </c>
      <c r="AS3488" s="1441" t="s">
        <v>3761</v>
      </c>
      <c r="AT3488" s="1441" t="s">
        <v>2557</v>
      </c>
      <c r="AU3488" s="1441" t="s">
        <v>3220</v>
      </c>
    </row>
    <row r="3489" spans="1:47" ht="20.25">
      <c r="A3489" s="950" t="s">
        <v>1085</v>
      </c>
      <c r="B3489" s="951" t="s">
        <v>1683</v>
      </c>
      <c r="C3489" s="946">
        <v>10.5</v>
      </c>
      <c r="D3489" s="946">
        <v>11.5</v>
      </c>
      <c r="E3489" s="947">
        <v>10.5</v>
      </c>
      <c r="F3489" s="947">
        <v>11</v>
      </c>
      <c r="G3489" s="947">
        <v>11</v>
      </c>
      <c r="H3489" s="947" t="s">
        <v>1663</v>
      </c>
      <c r="I3489" s="947" t="s">
        <v>2857</v>
      </c>
      <c r="J3489" s="947">
        <v>11.5</v>
      </c>
      <c r="K3489" s="947">
        <v>11</v>
      </c>
      <c r="L3489" s="947">
        <v>11.5</v>
      </c>
      <c r="M3489" s="947" t="s">
        <v>2853</v>
      </c>
      <c r="N3489" s="947">
        <v>11.5</v>
      </c>
      <c r="O3489" s="947" t="s">
        <v>2853</v>
      </c>
      <c r="P3489" s="947">
        <v>11.25</v>
      </c>
      <c r="Q3489" s="947">
        <v>11</v>
      </c>
      <c r="R3489" s="698">
        <v>10</v>
      </c>
      <c r="S3489" s="698">
        <v>11</v>
      </c>
      <c r="T3489" s="698">
        <v>11.25</v>
      </c>
      <c r="U3489" s="698">
        <v>11.5</v>
      </c>
      <c r="V3489" s="698" t="s">
        <v>1939</v>
      </c>
      <c r="W3489" s="698">
        <v>10.75</v>
      </c>
      <c r="X3489" s="698">
        <v>9</v>
      </c>
      <c r="Y3489" s="698">
        <v>12.5</v>
      </c>
      <c r="Z3489" s="698" t="s">
        <v>1938</v>
      </c>
      <c r="AA3489" s="698">
        <v>11.25</v>
      </c>
      <c r="AB3489" s="947">
        <v>11</v>
      </c>
      <c r="AC3489" s="947" t="s">
        <v>2389</v>
      </c>
      <c r="AD3489" s="947">
        <v>11.25</v>
      </c>
      <c r="AE3489" s="949" t="s">
        <v>3623</v>
      </c>
      <c r="AF3489" s="947">
        <v>11.5</v>
      </c>
      <c r="AG3489" s="947">
        <v>12.5</v>
      </c>
      <c r="AH3489" s="947" t="s">
        <v>1854</v>
      </c>
      <c r="AI3489" s="947">
        <v>12</v>
      </c>
      <c r="AJ3489" s="947" t="s">
        <v>1645</v>
      </c>
      <c r="AK3489" s="947">
        <v>11.5</v>
      </c>
      <c r="AL3489" s="947">
        <v>10.75</v>
      </c>
      <c r="AM3489" s="947" t="s">
        <v>2742</v>
      </c>
      <c r="AN3489" s="947">
        <v>9</v>
      </c>
      <c r="AO3489" s="947" t="s">
        <v>3762</v>
      </c>
      <c r="AP3489" s="947" t="s">
        <v>2616</v>
      </c>
      <c r="AQ3489" s="947" t="s">
        <v>1939</v>
      </c>
      <c r="AR3489" s="947">
        <v>12.5</v>
      </c>
      <c r="AS3489" s="947" t="s">
        <v>3763</v>
      </c>
      <c r="AT3489" s="947" t="s">
        <v>1645</v>
      </c>
      <c r="AU3489" s="947" t="s">
        <v>3221</v>
      </c>
    </row>
    <row r="3490" spans="1:47" ht="20.25">
      <c r="A3490" s="1445" t="s">
        <v>827</v>
      </c>
      <c r="B3490" s="1446" t="s">
        <v>1684</v>
      </c>
      <c r="C3490" s="1440">
        <v>11</v>
      </c>
      <c r="D3490" s="1447">
        <v>12</v>
      </c>
      <c r="E3490" s="1441">
        <v>11</v>
      </c>
      <c r="F3490" s="1441">
        <v>11.5</v>
      </c>
      <c r="G3490" s="1441">
        <v>11.25</v>
      </c>
      <c r="H3490" s="1441" t="s">
        <v>2389</v>
      </c>
      <c r="I3490" s="1441" t="s">
        <v>2624</v>
      </c>
      <c r="J3490" s="1441">
        <v>11.5</v>
      </c>
      <c r="K3490" s="1441" t="s">
        <v>3764</v>
      </c>
      <c r="L3490" s="1441">
        <v>11.5</v>
      </c>
      <c r="M3490" s="1441" t="s">
        <v>2856</v>
      </c>
      <c r="N3490" s="1441">
        <v>12</v>
      </c>
      <c r="O3490" s="1441" t="s">
        <v>2855</v>
      </c>
      <c r="P3490" s="1441">
        <v>11.5</v>
      </c>
      <c r="Q3490" s="1441">
        <v>11.5</v>
      </c>
      <c r="R3490" s="1443">
        <v>10</v>
      </c>
      <c r="S3490" s="1443">
        <v>11</v>
      </c>
      <c r="T3490" s="1443" t="s">
        <v>2557</v>
      </c>
      <c r="U3490" s="1443">
        <v>11.5</v>
      </c>
      <c r="V3490" s="1443" t="s">
        <v>1939</v>
      </c>
      <c r="W3490" s="1443">
        <v>11</v>
      </c>
      <c r="X3490" s="1443">
        <v>9</v>
      </c>
      <c r="Y3490" s="1443">
        <v>12.5</v>
      </c>
      <c r="Z3490" s="1443">
        <v>12.5</v>
      </c>
      <c r="AA3490" s="1443">
        <v>11.5</v>
      </c>
      <c r="AB3490" s="1441">
        <v>10.5</v>
      </c>
      <c r="AC3490" s="1441" t="s">
        <v>2833</v>
      </c>
      <c r="AD3490" s="1441">
        <v>11.5</v>
      </c>
      <c r="AE3490" s="1444" t="s">
        <v>2555</v>
      </c>
      <c r="AF3490" s="1441" t="s">
        <v>1939</v>
      </c>
      <c r="AG3490" s="1441">
        <v>12.5</v>
      </c>
      <c r="AH3490" s="1441" t="s">
        <v>1645</v>
      </c>
      <c r="AI3490" s="1441" t="s">
        <v>1645</v>
      </c>
      <c r="AJ3490" s="1441" t="s">
        <v>1645</v>
      </c>
      <c r="AK3490" s="1441">
        <v>11.5</v>
      </c>
      <c r="AL3490" s="1441" t="s">
        <v>2805</v>
      </c>
      <c r="AM3490" s="1441" t="s">
        <v>2742</v>
      </c>
      <c r="AN3490" s="1444" t="s">
        <v>3765</v>
      </c>
      <c r="AO3490" s="1444" t="s">
        <v>3473</v>
      </c>
      <c r="AP3490" s="1441" t="s">
        <v>2328</v>
      </c>
      <c r="AQ3490" s="1441" t="s">
        <v>2908</v>
      </c>
      <c r="AR3490" s="1441">
        <v>12.5</v>
      </c>
      <c r="AS3490" s="1441">
        <v>7.7</v>
      </c>
      <c r="AT3490" s="1441">
        <v>10.5</v>
      </c>
      <c r="AU3490" s="1441" t="s">
        <v>3231</v>
      </c>
    </row>
    <row r="3491" spans="1:47" ht="20.25">
      <c r="A3491" s="950" t="s">
        <v>828</v>
      </c>
      <c r="B3491" s="951" t="s">
        <v>1685</v>
      </c>
      <c r="C3491" s="946">
        <v>11.5</v>
      </c>
      <c r="D3491" s="954">
        <v>12.5</v>
      </c>
      <c r="E3491" s="947" t="s">
        <v>76</v>
      </c>
      <c r="F3491" s="698">
        <v>11.5</v>
      </c>
      <c r="G3491" s="947">
        <v>11.5</v>
      </c>
      <c r="H3491" s="947" t="s">
        <v>2683</v>
      </c>
      <c r="I3491" s="947" t="s">
        <v>1939</v>
      </c>
      <c r="J3491" s="947">
        <v>11.5</v>
      </c>
      <c r="K3491" s="947" t="s">
        <v>2557</v>
      </c>
      <c r="L3491" s="947">
        <v>11.5</v>
      </c>
      <c r="M3491" s="947">
        <v>12.5</v>
      </c>
      <c r="N3491" s="956" t="s">
        <v>76</v>
      </c>
      <c r="O3491" s="947" t="s">
        <v>2856</v>
      </c>
      <c r="P3491" s="947">
        <v>11.5</v>
      </c>
      <c r="Q3491" s="947" t="s">
        <v>76</v>
      </c>
      <c r="R3491" s="698">
        <v>7.75</v>
      </c>
      <c r="S3491" s="698">
        <v>11</v>
      </c>
      <c r="T3491" s="698">
        <v>10</v>
      </c>
      <c r="U3491" s="957" t="s">
        <v>76</v>
      </c>
      <c r="V3491" s="698" t="s">
        <v>1939</v>
      </c>
      <c r="W3491" s="698">
        <v>11</v>
      </c>
      <c r="X3491" s="698">
        <v>9</v>
      </c>
      <c r="Y3491" s="698">
        <v>12.5</v>
      </c>
      <c r="Z3491" s="698" t="s">
        <v>76</v>
      </c>
      <c r="AA3491" s="948" t="s">
        <v>76</v>
      </c>
      <c r="AB3491" s="947">
        <v>10.5</v>
      </c>
      <c r="AC3491" s="949" t="s">
        <v>76</v>
      </c>
      <c r="AD3491" s="947">
        <v>11.5</v>
      </c>
      <c r="AE3491" s="949" t="s">
        <v>1342</v>
      </c>
      <c r="AF3491" s="947" t="s">
        <v>76</v>
      </c>
      <c r="AG3491" s="947" t="s">
        <v>76</v>
      </c>
      <c r="AH3491" s="947" t="s">
        <v>1645</v>
      </c>
      <c r="AI3491" s="947" t="s">
        <v>2323</v>
      </c>
      <c r="AJ3491" s="947">
        <v>12</v>
      </c>
      <c r="AK3491" s="947" t="s">
        <v>76</v>
      </c>
      <c r="AL3491" s="947">
        <v>11</v>
      </c>
      <c r="AM3491" s="947" t="s">
        <v>76</v>
      </c>
      <c r="AN3491" s="949" t="s">
        <v>3624</v>
      </c>
      <c r="AO3491" s="949" t="s">
        <v>3045</v>
      </c>
      <c r="AP3491" s="947">
        <v>9.5</v>
      </c>
      <c r="AQ3491" s="947">
        <v>12</v>
      </c>
      <c r="AR3491" s="947">
        <v>12.5</v>
      </c>
      <c r="AS3491" s="947">
        <v>5.5</v>
      </c>
      <c r="AT3491" s="947">
        <v>10.5</v>
      </c>
      <c r="AU3491" s="947" t="s">
        <v>3214</v>
      </c>
    </row>
    <row r="3492" spans="1:47" ht="20.25">
      <c r="A3492" s="1445" t="s">
        <v>854</v>
      </c>
      <c r="B3492" s="1446" t="s">
        <v>1686</v>
      </c>
      <c r="C3492" s="1440" t="s">
        <v>76</v>
      </c>
      <c r="D3492" s="1447" t="s">
        <v>76</v>
      </c>
      <c r="E3492" s="1441" t="s">
        <v>76</v>
      </c>
      <c r="F3492" s="1441">
        <v>11.5</v>
      </c>
      <c r="G3492" s="1441" t="s">
        <v>76</v>
      </c>
      <c r="H3492" s="1441" t="s">
        <v>2683</v>
      </c>
      <c r="I3492" s="1441">
        <v>11.5</v>
      </c>
      <c r="J3492" s="1441">
        <v>11.5</v>
      </c>
      <c r="K3492" s="1441" t="s">
        <v>3236</v>
      </c>
      <c r="L3492" s="1441">
        <v>11.5</v>
      </c>
      <c r="M3492" s="1441" t="s">
        <v>76</v>
      </c>
      <c r="N3492" s="1441" t="s">
        <v>76</v>
      </c>
      <c r="O3492" s="1441" t="s">
        <v>2856</v>
      </c>
      <c r="P3492" s="1441" t="s">
        <v>76</v>
      </c>
      <c r="Q3492" s="1441" t="s">
        <v>76</v>
      </c>
      <c r="R3492" s="1443">
        <v>7.75</v>
      </c>
      <c r="S3492" s="1443" t="s">
        <v>76</v>
      </c>
      <c r="T3492" s="1443">
        <v>12.5</v>
      </c>
      <c r="U3492" s="1443" t="s">
        <v>76</v>
      </c>
      <c r="V3492" s="1443" t="s">
        <v>1939</v>
      </c>
      <c r="W3492" s="1443">
        <v>11</v>
      </c>
      <c r="X3492" s="1443">
        <v>9</v>
      </c>
      <c r="Y3492" s="1443">
        <v>12.5</v>
      </c>
      <c r="Z3492" s="1443" t="s">
        <v>76</v>
      </c>
      <c r="AA3492" s="1443" t="s">
        <v>76</v>
      </c>
      <c r="AB3492" s="1441">
        <v>10.5</v>
      </c>
      <c r="AC3492" s="1444" t="s">
        <v>3766</v>
      </c>
      <c r="AD3492" s="1441">
        <v>11.5</v>
      </c>
      <c r="AE3492" s="1444" t="s">
        <v>1342</v>
      </c>
      <c r="AF3492" s="1441" t="s">
        <v>76</v>
      </c>
      <c r="AG3492" s="1441" t="s">
        <v>76</v>
      </c>
      <c r="AH3492" s="1441" t="s">
        <v>1645</v>
      </c>
      <c r="AI3492" s="1441">
        <v>10</v>
      </c>
      <c r="AJ3492" s="1441">
        <v>11.75</v>
      </c>
      <c r="AK3492" s="1441" t="s">
        <v>76</v>
      </c>
      <c r="AL3492" s="1441">
        <v>11</v>
      </c>
      <c r="AM3492" s="1441" t="s">
        <v>76</v>
      </c>
      <c r="AN3492" s="1444" t="s">
        <v>3767</v>
      </c>
      <c r="AO3492" s="1444" t="s">
        <v>3045</v>
      </c>
      <c r="AP3492" s="1441">
        <v>9.5</v>
      </c>
      <c r="AQ3492" s="1441">
        <v>12</v>
      </c>
      <c r="AR3492" s="1441">
        <v>12.5</v>
      </c>
      <c r="AS3492" s="1448" t="s">
        <v>76</v>
      </c>
      <c r="AT3492" s="1441">
        <v>10.5</v>
      </c>
      <c r="AU3492" s="1441" t="s">
        <v>3233</v>
      </c>
    </row>
    <row r="3493" spans="1:47">
      <c r="A3493" s="2572" t="s">
        <v>388</v>
      </c>
      <c r="B3493" s="2572"/>
      <c r="C3493" s="947"/>
      <c r="D3493" s="947"/>
      <c r="E3493" s="947"/>
      <c r="F3493" s="947"/>
      <c r="G3493" s="947"/>
      <c r="H3493" s="947"/>
      <c r="I3493" s="947"/>
      <c r="J3493" s="947"/>
      <c r="K3493" s="947"/>
      <c r="L3493" s="947"/>
      <c r="M3493" s="947"/>
      <c r="N3493" s="947"/>
      <c r="O3493" s="949" t="s">
        <v>311</v>
      </c>
      <c r="P3493" s="947"/>
      <c r="Q3493" s="949"/>
      <c r="R3493" s="698"/>
      <c r="S3493" s="698"/>
      <c r="T3493" s="698"/>
      <c r="U3493" s="698"/>
      <c r="V3493" s="698"/>
      <c r="W3493" s="698"/>
      <c r="X3493" s="948"/>
      <c r="Y3493" s="948"/>
      <c r="Z3493" s="948"/>
      <c r="AA3493" s="698"/>
      <c r="AB3493" s="949"/>
      <c r="AC3493" s="949"/>
      <c r="AD3493" s="947"/>
      <c r="AE3493" s="949"/>
      <c r="AF3493" s="947"/>
      <c r="AG3493" s="947"/>
      <c r="AH3493" s="947"/>
      <c r="AI3493" s="947"/>
      <c r="AJ3493" s="947"/>
      <c r="AK3493" s="947"/>
      <c r="AL3493" s="947"/>
      <c r="AM3493" s="947"/>
      <c r="AN3493" s="949"/>
      <c r="AO3493" s="949"/>
      <c r="AP3493" s="949"/>
      <c r="AQ3493" s="949"/>
      <c r="AR3493" s="949"/>
      <c r="AS3493" s="949"/>
      <c r="AT3493" s="947"/>
      <c r="AU3493" s="947"/>
    </row>
    <row r="3494" spans="1:47">
      <c r="A3494" s="2657" t="s">
        <v>389</v>
      </c>
      <c r="B3494" s="2657"/>
      <c r="C3494" s="1441"/>
      <c r="D3494" s="1441"/>
      <c r="E3494" s="1441"/>
      <c r="F3494" s="1441"/>
      <c r="G3494" s="1441"/>
      <c r="H3494" s="1441"/>
      <c r="I3494" s="1441"/>
      <c r="J3494" s="1441"/>
      <c r="K3494" s="1441"/>
      <c r="L3494" s="1441"/>
      <c r="M3494" s="1441"/>
      <c r="N3494" s="1441"/>
      <c r="O3494" s="1444"/>
      <c r="P3494" s="1441"/>
      <c r="Q3494" s="1444"/>
      <c r="R3494" s="1449"/>
      <c r="S3494" s="1443"/>
      <c r="T3494" s="1443"/>
      <c r="U3494" s="1443"/>
      <c r="V3494" s="1443"/>
      <c r="W3494" s="1443"/>
      <c r="X3494" s="1442"/>
      <c r="Y3494" s="1442"/>
      <c r="Z3494" s="1442"/>
      <c r="AA3494" s="1443"/>
      <c r="AB3494" s="1444"/>
      <c r="AC3494" s="1444"/>
      <c r="AD3494" s="1441"/>
      <c r="AE3494" s="1444"/>
      <c r="AF3494" s="1441"/>
      <c r="AG3494" s="1441"/>
      <c r="AH3494" s="1441"/>
      <c r="AI3494" s="1441"/>
      <c r="AJ3494" s="1441"/>
      <c r="AK3494" s="1441"/>
      <c r="AL3494" s="1441"/>
      <c r="AM3494" s="1441"/>
      <c r="AN3494" s="1444"/>
      <c r="AO3494" s="1444"/>
      <c r="AP3494" s="1444"/>
      <c r="AQ3494" s="1444"/>
      <c r="AR3494" s="1444"/>
      <c r="AS3494" s="1444"/>
      <c r="AT3494" s="1441"/>
      <c r="AU3494" s="1441"/>
    </row>
    <row r="3495" spans="1:47" ht="20.25">
      <c r="A3495" s="234"/>
      <c r="B3495" s="260" t="s">
        <v>390</v>
      </c>
      <c r="C3495" s="947">
        <v>12</v>
      </c>
      <c r="D3495" s="947">
        <v>8</v>
      </c>
      <c r="E3495" s="947" t="s">
        <v>1855</v>
      </c>
      <c r="F3495" s="947" t="s">
        <v>1865</v>
      </c>
      <c r="G3495" s="698" t="s">
        <v>1549</v>
      </c>
      <c r="H3495" s="947" t="s">
        <v>1549</v>
      </c>
      <c r="I3495" s="947">
        <v>10</v>
      </c>
      <c r="J3495" s="958" t="s">
        <v>1749</v>
      </c>
      <c r="K3495" s="947" t="s">
        <v>1549</v>
      </c>
      <c r="L3495" s="947">
        <v>13</v>
      </c>
      <c r="M3495" s="947">
        <v>13</v>
      </c>
      <c r="N3495" s="947">
        <v>13</v>
      </c>
      <c r="O3495" s="947">
        <v>13</v>
      </c>
      <c r="P3495" s="947">
        <v>13</v>
      </c>
      <c r="Q3495" s="947">
        <v>13</v>
      </c>
      <c r="R3495" s="698" t="s">
        <v>1924</v>
      </c>
      <c r="S3495" s="698">
        <v>13</v>
      </c>
      <c r="T3495" s="698">
        <v>13</v>
      </c>
      <c r="U3495" s="698">
        <v>13</v>
      </c>
      <c r="V3495" s="698" t="s">
        <v>1549</v>
      </c>
      <c r="W3495" s="698" t="s">
        <v>1549</v>
      </c>
      <c r="X3495" s="698">
        <v>11</v>
      </c>
      <c r="Y3495" s="698" t="s">
        <v>2742</v>
      </c>
      <c r="Z3495" s="698">
        <v>13</v>
      </c>
      <c r="AA3495" s="698" t="s">
        <v>1886</v>
      </c>
      <c r="AB3495" s="947" t="s">
        <v>1549</v>
      </c>
      <c r="AC3495" s="947">
        <v>13</v>
      </c>
      <c r="AD3495" s="947" t="s">
        <v>1549</v>
      </c>
      <c r="AE3495" s="947" t="s">
        <v>1549</v>
      </c>
      <c r="AF3495" s="947">
        <v>13</v>
      </c>
      <c r="AG3495" s="947">
        <v>13</v>
      </c>
      <c r="AH3495" s="947">
        <v>13</v>
      </c>
      <c r="AI3495" s="947" t="s">
        <v>1549</v>
      </c>
      <c r="AJ3495" s="947">
        <v>11.5</v>
      </c>
      <c r="AK3495" s="947">
        <v>13</v>
      </c>
      <c r="AL3495" s="947" t="s">
        <v>1549</v>
      </c>
      <c r="AM3495" s="947">
        <v>13</v>
      </c>
      <c r="AN3495" s="947" t="s">
        <v>2387</v>
      </c>
      <c r="AO3495" s="947" t="s">
        <v>1549</v>
      </c>
      <c r="AP3495" s="947" t="s">
        <v>1549</v>
      </c>
      <c r="AQ3495" s="947" t="s">
        <v>1749</v>
      </c>
      <c r="AR3495" s="947">
        <v>13</v>
      </c>
      <c r="AS3495" s="947" t="s">
        <v>1845</v>
      </c>
      <c r="AT3495" s="947">
        <v>10</v>
      </c>
      <c r="AU3495" s="947">
        <v>13</v>
      </c>
    </row>
    <row r="3496" spans="1:47">
      <c r="A3496" s="1411"/>
      <c r="B3496" s="1450" t="s">
        <v>391</v>
      </c>
      <c r="C3496" s="1441" t="s">
        <v>76</v>
      </c>
      <c r="D3496" s="1441" t="s">
        <v>76</v>
      </c>
      <c r="E3496" s="1441" t="s">
        <v>76</v>
      </c>
      <c r="F3496" s="1441" t="s">
        <v>76</v>
      </c>
      <c r="G3496" s="1441" t="s">
        <v>76</v>
      </c>
      <c r="H3496" s="1441"/>
      <c r="I3496" s="1441" t="s">
        <v>76</v>
      </c>
      <c r="J3496" s="1441" t="s">
        <v>76</v>
      </c>
      <c r="K3496" s="1441" t="s">
        <v>76</v>
      </c>
      <c r="L3496" s="1441" t="s">
        <v>76</v>
      </c>
      <c r="M3496" s="1441" t="s">
        <v>76</v>
      </c>
      <c r="N3496" s="1441" t="s">
        <v>76</v>
      </c>
      <c r="O3496" s="1444" t="s">
        <v>76</v>
      </c>
      <c r="P3496" s="1441" t="s">
        <v>76</v>
      </c>
      <c r="Q3496" s="1441" t="s">
        <v>76</v>
      </c>
      <c r="R3496" s="1443"/>
      <c r="S3496" s="1443" t="s">
        <v>76</v>
      </c>
      <c r="T3496" s="1443" t="s">
        <v>76</v>
      </c>
      <c r="U3496" s="1443" t="s">
        <v>76</v>
      </c>
      <c r="V3496" s="1443" t="s">
        <v>76</v>
      </c>
      <c r="W3496" s="1443" t="s">
        <v>76</v>
      </c>
      <c r="X3496" s="1443">
        <v>13</v>
      </c>
      <c r="Y3496" s="1443" t="s">
        <v>76</v>
      </c>
      <c r="Z3496" s="1443">
        <v>13</v>
      </c>
      <c r="AA3496" s="1443" t="s">
        <v>76</v>
      </c>
      <c r="AB3496" s="1441" t="s">
        <v>76</v>
      </c>
      <c r="AC3496" s="1441"/>
      <c r="AD3496" s="1441" t="s">
        <v>76</v>
      </c>
      <c r="AE3496" s="1441" t="s">
        <v>76</v>
      </c>
      <c r="AF3496" s="1441" t="s">
        <v>76</v>
      </c>
      <c r="AG3496" s="1441" t="s">
        <v>76</v>
      </c>
      <c r="AH3496" s="1441" t="s">
        <v>76</v>
      </c>
      <c r="AI3496" s="1441" t="s">
        <v>76</v>
      </c>
      <c r="AJ3496" s="1441" t="s">
        <v>76</v>
      </c>
      <c r="AK3496" s="1441" t="s">
        <v>76</v>
      </c>
      <c r="AL3496" s="1441" t="s">
        <v>76</v>
      </c>
      <c r="AM3496" s="1441" t="s">
        <v>76</v>
      </c>
      <c r="AN3496" s="1441" t="s">
        <v>76</v>
      </c>
      <c r="AO3496" s="1441" t="s">
        <v>76</v>
      </c>
      <c r="AP3496" s="1441" t="s">
        <v>76</v>
      </c>
      <c r="AQ3496" s="1444" t="s">
        <v>76</v>
      </c>
      <c r="AR3496" s="1441" t="s">
        <v>76</v>
      </c>
      <c r="AS3496" s="1441"/>
      <c r="AT3496" s="1441" t="s">
        <v>76</v>
      </c>
      <c r="AU3496" s="1441">
        <v>13</v>
      </c>
    </row>
    <row r="3497" spans="1:47">
      <c r="A3497" s="2572" t="s">
        <v>400</v>
      </c>
      <c r="B3497" s="2572"/>
      <c r="C3497" s="947"/>
      <c r="D3497" s="947"/>
      <c r="E3497" s="947"/>
      <c r="F3497" s="947"/>
      <c r="G3497" s="947"/>
      <c r="H3497" s="947"/>
      <c r="I3497" s="947"/>
      <c r="J3497" s="947"/>
      <c r="K3497" s="947"/>
      <c r="L3497" s="947"/>
      <c r="M3497" s="947"/>
      <c r="N3497" s="947"/>
      <c r="O3497" s="949"/>
      <c r="P3497" s="947"/>
      <c r="Q3497" s="949"/>
      <c r="R3497" s="698"/>
      <c r="S3497" s="698"/>
      <c r="T3497" s="698"/>
      <c r="U3497" s="698"/>
      <c r="V3497" s="698"/>
      <c r="W3497" s="698"/>
      <c r="X3497" s="698"/>
      <c r="Y3497" s="698"/>
      <c r="Z3497" s="698"/>
      <c r="AA3497" s="698"/>
      <c r="AB3497" s="949"/>
      <c r="AC3497" s="949"/>
      <c r="AD3497" s="947"/>
      <c r="AE3497" s="947"/>
      <c r="AF3497" s="947"/>
      <c r="AG3497" s="947"/>
      <c r="AH3497" s="947"/>
      <c r="AI3497" s="947"/>
      <c r="AJ3497" s="947"/>
      <c r="AK3497" s="947"/>
      <c r="AL3497" s="947"/>
      <c r="AM3497" s="947"/>
      <c r="AN3497" s="949"/>
      <c r="AO3497" s="947"/>
      <c r="AP3497" s="947"/>
      <c r="AQ3497" s="949"/>
      <c r="AR3497" s="947"/>
      <c r="AS3497" s="947"/>
      <c r="AT3497" s="947"/>
      <c r="AU3497" s="947"/>
    </row>
    <row r="3498" spans="1:47" ht="20.25">
      <c r="A3498" s="1416"/>
      <c r="B3498" s="1450" t="s">
        <v>390</v>
      </c>
      <c r="C3498" s="1441" t="s">
        <v>1861</v>
      </c>
      <c r="D3498" s="1441">
        <v>15.5</v>
      </c>
      <c r="E3498" s="1441">
        <v>15</v>
      </c>
      <c r="F3498" s="1441">
        <v>15</v>
      </c>
      <c r="G3498" s="1441" t="s">
        <v>76</v>
      </c>
      <c r="H3498" s="1441">
        <v>15</v>
      </c>
      <c r="I3498" s="1441">
        <v>15</v>
      </c>
      <c r="J3498" s="1451" t="s">
        <v>1343</v>
      </c>
      <c r="K3498" s="1441" t="s">
        <v>1842</v>
      </c>
      <c r="L3498" s="1441" t="s">
        <v>1847</v>
      </c>
      <c r="M3498" s="1441" t="s">
        <v>1875</v>
      </c>
      <c r="N3498" s="1441">
        <v>15.5</v>
      </c>
      <c r="O3498" s="1441">
        <v>15.5</v>
      </c>
      <c r="P3498" s="1441" t="s">
        <v>1878</v>
      </c>
      <c r="Q3498" s="1451" t="s">
        <v>1875</v>
      </c>
      <c r="R3498" s="1443" t="s">
        <v>1876</v>
      </c>
      <c r="S3498" s="1443">
        <v>15.5</v>
      </c>
      <c r="T3498" s="1443" t="s">
        <v>2455</v>
      </c>
      <c r="U3498" s="1443" t="s">
        <v>76</v>
      </c>
      <c r="V3498" s="1443" t="s">
        <v>1876</v>
      </c>
      <c r="W3498" s="1443" t="s">
        <v>1882</v>
      </c>
      <c r="X3498" s="1443">
        <v>15.5</v>
      </c>
      <c r="Y3498" s="1443" t="s">
        <v>1842</v>
      </c>
      <c r="Z3498" s="1443" t="s">
        <v>76</v>
      </c>
      <c r="AA3498" s="1443" t="s">
        <v>1876</v>
      </c>
      <c r="AB3498" s="1441" t="s">
        <v>1875</v>
      </c>
      <c r="AC3498" s="1441" t="s">
        <v>1908</v>
      </c>
      <c r="AD3498" s="1441" t="s">
        <v>1875</v>
      </c>
      <c r="AE3498" s="1441" t="s">
        <v>1549</v>
      </c>
      <c r="AF3498" s="1441">
        <v>15.5</v>
      </c>
      <c r="AG3498" s="1441" t="s">
        <v>1847</v>
      </c>
      <c r="AH3498" s="1441" t="s">
        <v>1867</v>
      </c>
      <c r="AI3498" s="1441" t="s">
        <v>2485</v>
      </c>
      <c r="AJ3498" s="1441" t="s">
        <v>1847</v>
      </c>
      <c r="AK3498" s="1441" t="s">
        <v>1875</v>
      </c>
      <c r="AL3498" s="1441" t="s">
        <v>1875</v>
      </c>
      <c r="AM3498" s="1441">
        <v>15.5</v>
      </c>
      <c r="AN3498" s="1441" t="s">
        <v>1875</v>
      </c>
      <c r="AO3498" s="1441" t="s">
        <v>1891</v>
      </c>
      <c r="AP3498" s="1441" t="s">
        <v>1875</v>
      </c>
      <c r="AQ3498" s="1441" t="s">
        <v>1881</v>
      </c>
      <c r="AR3498" s="1441" t="s">
        <v>1906</v>
      </c>
      <c r="AS3498" s="1441" t="s">
        <v>1875</v>
      </c>
      <c r="AT3498" s="1441" t="s">
        <v>1669</v>
      </c>
      <c r="AU3498" s="1441">
        <v>11.5</v>
      </c>
    </row>
    <row r="3499" spans="1:47">
      <c r="A3499" s="175"/>
      <c r="B3499" s="260" t="s">
        <v>391</v>
      </c>
      <c r="C3499" s="947" t="s">
        <v>76</v>
      </c>
      <c r="D3499" s="947" t="s">
        <v>76</v>
      </c>
      <c r="E3499" s="947" t="s">
        <v>76</v>
      </c>
      <c r="F3499" s="947" t="s">
        <v>76</v>
      </c>
      <c r="G3499" s="947">
        <v>15</v>
      </c>
      <c r="H3499" s="947" t="s">
        <v>76</v>
      </c>
      <c r="I3499" s="947" t="s">
        <v>76</v>
      </c>
      <c r="J3499" s="947" t="s">
        <v>76</v>
      </c>
      <c r="K3499" s="947" t="s">
        <v>76</v>
      </c>
      <c r="L3499" s="947" t="s">
        <v>76</v>
      </c>
      <c r="M3499" s="947" t="s">
        <v>76</v>
      </c>
      <c r="N3499" s="947" t="s">
        <v>76</v>
      </c>
      <c r="O3499" s="947" t="s">
        <v>76</v>
      </c>
      <c r="P3499" s="949" t="s">
        <v>76</v>
      </c>
      <c r="Q3499" s="949" t="s">
        <v>76</v>
      </c>
      <c r="R3499" s="698"/>
      <c r="S3499" s="698" t="s">
        <v>76</v>
      </c>
      <c r="T3499" s="698" t="s">
        <v>76</v>
      </c>
      <c r="U3499" s="698" t="s">
        <v>1875</v>
      </c>
      <c r="V3499" s="698" t="s">
        <v>76</v>
      </c>
      <c r="W3499" s="698" t="s">
        <v>76</v>
      </c>
      <c r="X3499" s="698" t="s">
        <v>76</v>
      </c>
      <c r="Y3499" s="698" t="s">
        <v>76</v>
      </c>
      <c r="Z3499" s="698" t="s">
        <v>1614</v>
      </c>
      <c r="AA3499" s="698" t="s">
        <v>76</v>
      </c>
      <c r="AB3499" s="947" t="s">
        <v>76</v>
      </c>
      <c r="AC3499" s="947" t="s">
        <v>1343</v>
      </c>
      <c r="AD3499" s="947" t="s">
        <v>76</v>
      </c>
      <c r="AE3499" s="947" t="s">
        <v>1847</v>
      </c>
      <c r="AF3499" s="947" t="s">
        <v>76</v>
      </c>
      <c r="AG3499" s="947" t="s">
        <v>76</v>
      </c>
      <c r="AH3499" s="947" t="s">
        <v>76</v>
      </c>
      <c r="AI3499" s="947" t="s">
        <v>76</v>
      </c>
      <c r="AJ3499" s="947" t="s">
        <v>76</v>
      </c>
      <c r="AK3499" s="947" t="s">
        <v>76</v>
      </c>
      <c r="AL3499" s="947" t="s">
        <v>76</v>
      </c>
      <c r="AM3499" s="947"/>
      <c r="AN3499" s="947" t="s">
        <v>76</v>
      </c>
      <c r="AO3499" s="947" t="s">
        <v>1875</v>
      </c>
      <c r="AP3499" s="947" t="s">
        <v>76</v>
      </c>
      <c r="AQ3499" s="949" t="s">
        <v>76</v>
      </c>
      <c r="AR3499" s="947" t="s">
        <v>76</v>
      </c>
      <c r="AS3499" s="947"/>
      <c r="AT3499" s="947" t="s">
        <v>76</v>
      </c>
      <c r="AU3499" s="947">
        <v>14</v>
      </c>
    </row>
    <row r="3500" spans="1:47">
      <c r="A3500" s="2657" t="s">
        <v>47</v>
      </c>
      <c r="B3500" s="2657"/>
      <c r="C3500" s="1441"/>
      <c r="D3500" s="1441"/>
      <c r="E3500" s="1441"/>
      <c r="F3500" s="1441"/>
      <c r="G3500" s="1441"/>
      <c r="H3500" s="1441"/>
      <c r="I3500" s="1441"/>
      <c r="J3500" s="1441"/>
      <c r="K3500" s="1441"/>
      <c r="L3500" s="1441"/>
      <c r="M3500" s="1441"/>
      <c r="N3500" s="1441"/>
      <c r="O3500" s="1441"/>
      <c r="P3500" s="1444"/>
      <c r="Q3500" s="1444"/>
      <c r="R3500" s="1443" t="s">
        <v>1285</v>
      </c>
      <c r="S3500" s="1443"/>
      <c r="T3500" s="1443"/>
      <c r="U3500" s="1443"/>
      <c r="V3500" s="1443"/>
      <c r="W3500" s="1443"/>
      <c r="X3500" s="1443"/>
      <c r="Y3500" s="1443"/>
      <c r="Z3500" s="1443"/>
      <c r="AA3500" s="1443"/>
      <c r="AB3500" s="1441"/>
      <c r="AC3500" s="1441"/>
      <c r="AD3500" s="1441"/>
      <c r="AE3500" s="1441"/>
      <c r="AF3500" s="1441"/>
      <c r="AG3500" s="1441"/>
      <c r="AH3500" s="1441"/>
      <c r="AI3500" s="1441"/>
      <c r="AJ3500" s="1441"/>
      <c r="AK3500" s="1441"/>
      <c r="AL3500" s="1441"/>
      <c r="AM3500" s="1441"/>
      <c r="AN3500" s="1441"/>
      <c r="AO3500" s="1441"/>
      <c r="AP3500" s="1441"/>
      <c r="AQ3500" s="1444"/>
      <c r="AR3500" s="1441"/>
      <c r="AS3500" s="1441"/>
      <c r="AT3500" s="1441"/>
      <c r="AU3500" s="1441"/>
    </row>
    <row r="3501" spans="1:47" ht="20.25">
      <c r="A3501" s="175"/>
      <c r="B3501" s="260" t="s">
        <v>390</v>
      </c>
      <c r="C3501" s="947">
        <v>15</v>
      </c>
      <c r="D3501" s="698">
        <v>15.502000000000001</v>
      </c>
      <c r="E3501" s="698" t="s">
        <v>1863</v>
      </c>
      <c r="F3501" s="947">
        <v>15</v>
      </c>
      <c r="G3501" s="698" t="s">
        <v>76</v>
      </c>
      <c r="H3501" s="947">
        <v>15</v>
      </c>
      <c r="I3501" s="947">
        <v>15</v>
      </c>
      <c r="J3501" s="958" t="s">
        <v>1538</v>
      </c>
      <c r="K3501" s="947" t="s">
        <v>3474</v>
      </c>
      <c r="L3501" s="947" t="s">
        <v>1882</v>
      </c>
      <c r="M3501" s="947" t="s">
        <v>1876</v>
      </c>
      <c r="N3501" s="947">
        <v>17</v>
      </c>
      <c r="O3501" s="947">
        <v>15.5</v>
      </c>
      <c r="P3501" s="947" t="s">
        <v>1878</v>
      </c>
      <c r="Q3501" s="959" t="s">
        <v>1875</v>
      </c>
      <c r="R3501" s="698" t="s">
        <v>1867</v>
      </c>
      <c r="S3501" s="698">
        <v>15.5</v>
      </c>
      <c r="T3501" s="698" t="s">
        <v>3000</v>
      </c>
      <c r="U3501" s="698" t="s">
        <v>1842</v>
      </c>
      <c r="V3501" s="698" t="s">
        <v>1872</v>
      </c>
      <c r="W3501" s="698" t="s">
        <v>1871</v>
      </c>
      <c r="X3501" s="698" t="s">
        <v>1868</v>
      </c>
      <c r="Y3501" s="698" t="s">
        <v>1842</v>
      </c>
      <c r="Z3501" s="698" t="s">
        <v>76</v>
      </c>
      <c r="AA3501" s="698" t="s">
        <v>1867</v>
      </c>
      <c r="AB3501" s="947" t="s">
        <v>1876</v>
      </c>
      <c r="AC3501" s="947" t="s">
        <v>1343</v>
      </c>
      <c r="AD3501" s="947" t="s">
        <v>1875</v>
      </c>
      <c r="AE3501" s="947" t="s">
        <v>1885</v>
      </c>
      <c r="AF3501" s="947">
        <v>16.5</v>
      </c>
      <c r="AG3501" s="947" t="s">
        <v>1867</v>
      </c>
      <c r="AH3501" s="947">
        <v>15</v>
      </c>
      <c r="AI3501" s="947" t="s">
        <v>1842</v>
      </c>
      <c r="AJ3501" s="947" t="s">
        <v>1842</v>
      </c>
      <c r="AK3501" s="947" t="s">
        <v>1875</v>
      </c>
      <c r="AL3501" s="947" t="s">
        <v>1875</v>
      </c>
      <c r="AM3501" s="947" t="s">
        <v>1872</v>
      </c>
      <c r="AN3501" s="947" t="s">
        <v>1882</v>
      </c>
      <c r="AO3501" s="947" t="s">
        <v>3474</v>
      </c>
      <c r="AP3501" s="947" t="s">
        <v>1876</v>
      </c>
      <c r="AQ3501" s="947" t="s">
        <v>1667</v>
      </c>
      <c r="AR3501" s="947" t="s">
        <v>1909</v>
      </c>
      <c r="AS3501" s="947" t="s">
        <v>76</v>
      </c>
      <c r="AT3501" s="947" t="s">
        <v>1550</v>
      </c>
      <c r="AU3501" s="947">
        <v>13</v>
      </c>
    </row>
    <row r="3502" spans="1:47">
      <c r="A3502" s="1416"/>
      <c r="B3502" s="1450" t="s">
        <v>391</v>
      </c>
      <c r="C3502" s="1441" t="s">
        <v>76</v>
      </c>
      <c r="D3502" s="1441" t="s">
        <v>76</v>
      </c>
      <c r="E3502" s="1441" t="s">
        <v>76</v>
      </c>
      <c r="F3502" s="1448" t="s">
        <v>76</v>
      </c>
      <c r="G3502" s="1441">
        <v>15</v>
      </c>
      <c r="H3502" s="1441" t="s">
        <v>76</v>
      </c>
      <c r="I3502" s="1441" t="s">
        <v>76</v>
      </c>
      <c r="J3502" s="1441" t="s">
        <v>76</v>
      </c>
      <c r="K3502" s="1448" t="s">
        <v>76</v>
      </c>
      <c r="L3502" s="1441" t="s">
        <v>76</v>
      </c>
      <c r="M3502" s="1441" t="s">
        <v>76</v>
      </c>
      <c r="N3502" s="1441" t="s">
        <v>76</v>
      </c>
      <c r="O3502" s="1441" t="s">
        <v>76</v>
      </c>
      <c r="P3502" s="1444" t="s">
        <v>76</v>
      </c>
      <c r="Q3502" s="1444" t="s">
        <v>76</v>
      </c>
      <c r="R3502" s="1443" t="s">
        <v>76</v>
      </c>
      <c r="S3502" s="1443" t="s">
        <v>76</v>
      </c>
      <c r="T3502" s="1443" t="s">
        <v>76</v>
      </c>
      <c r="U3502" s="1443" t="s">
        <v>76</v>
      </c>
      <c r="V3502" s="1443" t="s">
        <v>76</v>
      </c>
      <c r="W3502" s="1443" t="s">
        <v>76</v>
      </c>
      <c r="X3502" s="1443" t="s">
        <v>76</v>
      </c>
      <c r="Y3502" s="1443" t="s">
        <v>76</v>
      </c>
      <c r="Z3502" s="1443" t="s">
        <v>2320</v>
      </c>
      <c r="AA3502" s="1443" t="s">
        <v>76</v>
      </c>
      <c r="AB3502" s="1441" t="s">
        <v>76</v>
      </c>
      <c r="AC3502" s="1441" t="s">
        <v>1343</v>
      </c>
      <c r="AD3502" s="1441" t="s">
        <v>76</v>
      </c>
      <c r="AE3502" s="1441" t="s">
        <v>3768</v>
      </c>
      <c r="AF3502" s="1441" t="s">
        <v>76</v>
      </c>
      <c r="AG3502" s="1441" t="s">
        <v>76</v>
      </c>
      <c r="AH3502" s="1441" t="s">
        <v>1872</v>
      </c>
      <c r="AI3502" s="1441" t="s">
        <v>76</v>
      </c>
      <c r="AJ3502" s="1441" t="s">
        <v>76</v>
      </c>
      <c r="AK3502" s="1441" t="s">
        <v>76</v>
      </c>
      <c r="AL3502" s="1441" t="s">
        <v>76</v>
      </c>
      <c r="AM3502" s="1441" t="s">
        <v>76</v>
      </c>
      <c r="AN3502" s="1441" t="s">
        <v>76</v>
      </c>
      <c r="AO3502" s="1441" t="s">
        <v>76</v>
      </c>
      <c r="AP3502" s="1441" t="s">
        <v>76</v>
      </c>
      <c r="AQ3502" s="1444" t="s">
        <v>76</v>
      </c>
      <c r="AR3502" s="1441" t="s">
        <v>76</v>
      </c>
      <c r="AS3502" s="1441" t="s">
        <v>76</v>
      </c>
      <c r="AT3502" s="1441" t="s">
        <v>76</v>
      </c>
      <c r="AU3502" s="1441">
        <v>16</v>
      </c>
    </row>
    <row r="3503" spans="1:47">
      <c r="A3503" s="2572" t="s">
        <v>407</v>
      </c>
      <c r="B3503" s="2572"/>
      <c r="C3503" s="947"/>
      <c r="D3503" s="947"/>
      <c r="E3503" s="947"/>
      <c r="F3503" s="947"/>
      <c r="G3503" s="947"/>
      <c r="H3503" s="947"/>
      <c r="I3503" s="947"/>
      <c r="J3503" s="947"/>
      <c r="K3503" s="947"/>
      <c r="L3503" s="947"/>
      <c r="M3503" s="947"/>
      <c r="N3503" s="947"/>
      <c r="O3503" s="947"/>
      <c r="P3503" s="949"/>
      <c r="Q3503" s="949"/>
      <c r="R3503" s="698"/>
      <c r="S3503" s="698"/>
      <c r="T3503" s="698"/>
      <c r="U3503" s="698"/>
      <c r="V3503" s="698"/>
      <c r="W3503" s="698"/>
      <c r="X3503" s="698"/>
      <c r="Y3503" s="698"/>
      <c r="Z3503" s="698"/>
      <c r="AA3503" s="698"/>
      <c r="AB3503" s="949"/>
      <c r="AC3503" s="949"/>
      <c r="AD3503" s="947"/>
      <c r="AE3503" s="280"/>
      <c r="AF3503" s="947"/>
      <c r="AG3503" s="947"/>
      <c r="AH3503" s="947"/>
      <c r="AI3503" s="947"/>
      <c r="AJ3503" s="947"/>
      <c r="AK3503" s="947"/>
      <c r="AL3503" s="947"/>
      <c r="AM3503" s="947"/>
      <c r="AN3503" s="947"/>
      <c r="AO3503" s="947"/>
      <c r="AP3503" s="947"/>
      <c r="AQ3503" s="949"/>
      <c r="AR3503" s="947"/>
      <c r="AS3503" s="947"/>
      <c r="AT3503" s="947"/>
      <c r="AU3503" s="947"/>
    </row>
    <row r="3504" spans="1:47">
      <c r="A3504" s="1452" t="s">
        <v>856</v>
      </c>
      <c r="B3504" s="1453" t="s">
        <v>1258</v>
      </c>
      <c r="C3504" s="1443"/>
      <c r="D3504" s="1443"/>
      <c r="E3504" s="1443"/>
      <c r="F3504" s="1443"/>
      <c r="G3504" s="1443"/>
      <c r="H3504" s="1443"/>
      <c r="I3504" s="1443"/>
      <c r="J3504" s="1443"/>
      <c r="K3504" s="1449"/>
      <c r="L3504" s="1443"/>
      <c r="M3504" s="1443"/>
      <c r="N3504" s="1443"/>
      <c r="O3504" s="1443"/>
      <c r="P3504" s="1442"/>
      <c r="Q3504" s="1442"/>
      <c r="R3504" s="1443"/>
      <c r="S3504" s="1443"/>
      <c r="T3504" s="1443"/>
      <c r="U3504" s="1443"/>
      <c r="V3504" s="1443"/>
      <c r="W3504" s="1443"/>
      <c r="X3504" s="1443"/>
      <c r="Y3504" s="1443"/>
      <c r="Z3504" s="1443"/>
      <c r="AA3504" s="1443"/>
      <c r="AB3504" s="1442"/>
      <c r="AC3504" s="1442"/>
      <c r="AD3504" s="1443"/>
      <c r="AE3504" s="1443"/>
      <c r="AF3504" s="1443"/>
      <c r="AG3504" s="1443"/>
      <c r="AH3504" s="1443"/>
      <c r="AI3504" s="1443"/>
      <c r="AJ3504" s="1443"/>
      <c r="AK3504" s="1443"/>
      <c r="AL3504" s="1443"/>
      <c r="AM3504" s="1443"/>
      <c r="AN3504" s="1443"/>
      <c r="AO3504" s="1443"/>
      <c r="AP3504" s="1443"/>
      <c r="AQ3504" s="1442"/>
      <c r="AR3504" s="1443"/>
      <c r="AS3504" s="1443"/>
      <c r="AT3504" s="1443"/>
      <c r="AU3504" s="1443"/>
    </row>
    <row r="3505" spans="1:47" ht="20.25">
      <c r="A3505" s="960"/>
      <c r="B3505" s="260" t="s">
        <v>401</v>
      </c>
      <c r="C3505" s="698" t="s">
        <v>1840</v>
      </c>
      <c r="D3505" s="947" t="s">
        <v>76</v>
      </c>
      <c r="E3505" s="698">
        <v>16</v>
      </c>
      <c r="F3505" s="947">
        <v>16</v>
      </c>
      <c r="G3505" s="947" t="s">
        <v>76</v>
      </c>
      <c r="H3505" s="947">
        <v>15.5</v>
      </c>
      <c r="I3505" s="947">
        <v>16</v>
      </c>
      <c r="J3505" s="958" t="s">
        <v>1668</v>
      </c>
      <c r="K3505" s="947" t="s">
        <v>1847</v>
      </c>
      <c r="L3505" s="947" t="s">
        <v>1876</v>
      </c>
      <c r="M3505" s="947" t="s">
        <v>1875</v>
      </c>
      <c r="N3505" s="947">
        <v>15.5</v>
      </c>
      <c r="O3505" s="947">
        <v>15.5</v>
      </c>
      <c r="P3505" s="947" t="s">
        <v>1878</v>
      </c>
      <c r="Q3505" s="958" t="s">
        <v>1875</v>
      </c>
      <c r="R3505" s="698" t="s">
        <v>1876</v>
      </c>
      <c r="S3505" s="698">
        <v>15.5</v>
      </c>
      <c r="T3505" s="698" t="s">
        <v>2455</v>
      </c>
      <c r="U3505" s="698" t="s">
        <v>1875</v>
      </c>
      <c r="V3505" s="698" t="s">
        <v>1876</v>
      </c>
      <c r="W3505" s="698" t="s">
        <v>1882</v>
      </c>
      <c r="X3505" s="698">
        <v>15.5</v>
      </c>
      <c r="Y3505" s="698" t="s">
        <v>1842</v>
      </c>
      <c r="Z3505" s="698" t="s">
        <v>76</v>
      </c>
      <c r="AA3505" s="698" t="s">
        <v>1876</v>
      </c>
      <c r="AB3505" s="947" t="s">
        <v>1875</v>
      </c>
      <c r="AC3505" s="962" t="s">
        <v>1888</v>
      </c>
      <c r="AD3505" s="947" t="s">
        <v>1875</v>
      </c>
      <c r="AE3505" s="947" t="s">
        <v>1549</v>
      </c>
      <c r="AF3505" s="947">
        <v>15.5</v>
      </c>
      <c r="AG3505" s="947" t="s">
        <v>1847</v>
      </c>
      <c r="AH3505" s="947" t="s">
        <v>76</v>
      </c>
      <c r="AI3505" s="947" t="s">
        <v>1882</v>
      </c>
      <c r="AJ3505" s="947" t="s">
        <v>1847</v>
      </c>
      <c r="AK3505" s="947" t="s">
        <v>1875</v>
      </c>
      <c r="AL3505" s="947" t="s">
        <v>1875</v>
      </c>
      <c r="AM3505" s="947">
        <v>15.5</v>
      </c>
      <c r="AN3505" s="947" t="s">
        <v>2258</v>
      </c>
      <c r="AO3505" s="947" t="s">
        <v>1891</v>
      </c>
      <c r="AP3505" s="947" t="s">
        <v>1875</v>
      </c>
      <c r="AQ3505" s="947" t="s">
        <v>1906</v>
      </c>
      <c r="AR3505" s="947" t="s">
        <v>1841</v>
      </c>
      <c r="AS3505" s="947" t="s">
        <v>1883</v>
      </c>
      <c r="AT3505" s="947" t="s">
        <v>1846</v>
      </c>
      <c r="AU3505" s="947">
        <v>11.5</v>
      </c>
    </row>
    <row r="3506" spans="1:47">
      <c r="A3506" s="1452"/>
      <c r="B3506" s="1450" t="s">
        <v>402</v>
      </c>
      <c r="C3506" s="1441" t="s">
        <v>76</v>
      </c>
      <c r="D3506" s="1441">
        <v>16</v>
      </c>
      <c r="E3506" s="1441" t="s">
        <v>76</v>
      </c>
      <c r="F3506" s="1441" t="s">
        <v>76</v>
      </c>
      <c r="G3506" s="1441">
        <v>15.5</v>
      </c>
      <c r="H3506" s="1441" t="s">
        <v>76</v>
      </c>
      <c r="I3506" s="1441" t="s">
        <v>76</v>
      </c>
      <c r="J3506" s="1441" t="s">
        <v>76</v>
      </c>
      <c r="K3506" s="1441" t="s">
        <v>76</v>
      </c>
      <c r="L3506" s="1441"/>
      <c r="M3506" s="1441" t="s">
        <v>76</v>
      </c>
      <c r="N3506" s="1441" t="s">
        <v>76</v>
      </c>
      <c r="O3506" s="1441" t="s">
        <v>76</v>
      </c>
      <c r="P3506" s="1444" t="s">
        <v>76</v>
      </c>
      <c r="Q3506" s="1444" t="s">
        <v>76</v>
      </c>
      <c r="R3506" s="1443" t="s">
        <v>76</v>
      </c>
      <c r="S3506" s="1443" t="s">
        <v>76</v>
      </c>
      <c r="T3506" s="1443" t="s">
        <v>76</v>
      </c>
      <c r="U3506" s="1443" t="s">
        <v>1875</v>
      </c>
      <c r="V3506" s="1443" t="s">
        <v>76</v>
      </c>
      <c r="W3506" s="1443" t="s">
        <v>76</v>
      </c>
      <c r="X3506" s="1443" t="s">
        <v>1538</v>
      </c>
      <c r="Y3506" s="1443" t="s">
        <v>76</v>
      </c>
      <c r="Z3506" s="1443" t="s">
        <v>1888</v>
      </c>
      <c r="AA3506" s="1443" t="s">
        <v>76</v>
      </c>
      <c r="AB3506" s="1441" t="s">
        <v>76</v>
      </c>
      <c r="AC3506" s="1441" t="s">
        <v>76</v>
      </c>
      <c r="AD3506" s="1444" t="s">
        <v>76</v>
      </c>
      <c r="AE3506" s="1441" t="s">
        <v>1847</v>
      </c>
      <c r="AF3506" s="1441" t="s">
        <v>76</v>
      </c>
      <c r="AG3506" s="1441" t="s">
        <v>76</v>
      </c>
      <c r="AH3506" s="1441" t="s">
        <v>76</v>
      </c>
      <c r="AI3506" s="1441" t="s">
        <v>76</v>
      </c>
      <c r="AJ3506" s="1441" t="s">
        <v>76</v>
      </c>
      <c r="AK3506" s="1441" t="s">
        <v>76</v>
      </c>
      <c r="AL3506" s="1441" t="s">
        <v>76</v>
      </c>
      <c r="AM3506" s="1441" t="s">
        <v>76</v>
      </c>
      <c r="AN3506" s="1441" t="s">
        <v>76</v>
      </c>
      <c r="AO3506" s="1441" t="s">
        <v>1875</v>
      </c>
      <c r="AP3506" s="1441" t="s">
        <v>76</v>
      </c>
      <c r="AQ3506" s="1444" t="s">
        <v>76</v>
      </c>
      <c r="AR3506" s="1441" t="s">
        <v>76</v>
      </c>
      <c r="AS3506" s="1441" t="s">
        <v>1883</v>
      </c>
      <c r="AT3506" s="1441" t="s">
        <v>76</v>
      </c>
      <c r="AU3506" s="1441">
        <v>14</v>
      </c>
    </row>
    <row r="3507" spans="1:47">
      <c r="A3507" s="960" t="s">
        <v>1085</v>
      </c>
      <c r="B3507" s="862" t="s">
        <v>1259</v>
      </c>
      <c r="C3507" s="947"/>
      <c r="D3507" s="947"/>
      <c r="E3507" s="947"/>
      <c r="F3507" s="947"/>
      <c r="G3507" s="947"/>
      <c r="H3507" s="947"/>
      <c r="I3507" s="947"/>
      <c r="J3507" s="947"/>
      <c r="K3507" s="947"/>
      <c r="L3507" s="947"/>
      <c r="M3507" s="947"/>
      <c r="N3507" s="947"/>
      <c r="O3507" s="947"/>
      <c r="P3507" s="949"/>
      <c r="Q3507" s="949"/>
      <c r="R3507" s="698"/>
      <c r="S3507" s="698"/>
      <c r="T3507" s="698"/>
      <c r="U3507" s="698"/>
      <c r="V3507" s="698"/>
      <c r="W3507" s="698"/>
      <c r="X3507" s="698"/>
      <c r="Y3507" s="698"/>
      <c r="Z3507" s="698"/>
      <c r="AA3507" s="698"/>
      <c r="AB3507" s="947"/>
      <c r="AC3507" s="947"/>
      <c r="AD3507" s="949"/>
      <c r="AE3507" s="947"/>
      <c r="AF3507" s="947"/>
      <c r="AG3507" s="947"/>
      <c r="AH3507" s="947"/>
      <c r="AI3507" s="947"/>
      <c r="AJ3507" s="947"/>
      <c r="AK3507" s="947"/>
      <c r="AL3507" s="947"/>
      <c r="AM3507" s="947"/>
      <c r="AN3507" s="947"/>
      <c r="AO3507" s="947"/>
      <c r="AP3507" s="947"/>
      <c r="AQ3507" s="949"/>
      <c r="AR3507" s="947"/>
      <c r="AS3507" s="947"/>
      <c r="AT3507" s="947"/>
      <c r="AU3507" s="947"/>
    </row>
    <row r="3508" spans="1:47" ht="20.25">
      <c r="A3508" s="1416"/>
      <c r="B3508" s="1450" t="s">
        <v>401</v>
      </c>
      <c r="C3508" s="1443" t="s">
        <v>1840</v>
      </c>
      <c r="D3508" s="1441" t="s">
        <v>76</v>
      </c>
      <c r="E3508" s="1443" t="s">
        <v>1840</v>
      </c>
      <c r="F3508" s="1441">
        <v>16</v>
      </c>
      <c r="G3508" s="1441" t="s">
        <v>76</v>
      </c>
      <c r="H3508" s="1441">
        <v>15.5</v>
      </c>
      <c r="I3508" s="1441" t="s">
        <v>76</v>
      </c>
      <c r="J3508" s="1451" t="s">
        <v>1665</v>
      </c>
      <c r="K3508" s="1441" t="s">
        <v>1871</v>
      </c>
      <c r="L3508" s="1441" t="s">
        <v>1842</v>
      </c>
      <c r="M3508" s="1441" t="s">
        <v>1876</v>
      </c>
      <c r="N3508" s="1441">
        <v>17.5</v>
      </c>
      <c r="O3508" s="1441">
        <v>15.5</v>
      </c>
      <c r="P3508" s="1441" t="s">
        <v>1878</v>
      </c>
      <c r="Q3508" s="1451" t="s">
        <v>1875</v>
      </c>
      <c r="R3508" s="1443" t="s">
        <v>1867</v>
      </c>
      <c r="S3508" s="1443" t="s">
        <v>1876</v>
      </c>
      <c r="T3508" s="1443" t="s">
        <v>3000</v>
      </c>
      <c r="U3508" s="1443" t="s">
        <v>76</v>
      </c>
      <c r="V3508" s="1443" t="s">
        <v>1872</v>
      </c>
      <c r="W3508" s="1443" t="s">
        <v>1871</v>
      </c>
      <c r="X3508" s="1443" t="s">
        <v>76</v>
      </c>
      <c r="Y3508" s="1443" t="s">
        <v>76</v>
      </c>
      <c r="Z3508" s="1443" t="s">
        <v>76</v>
      </c>
      <c r="AA3508" s="1443" t="s">
        <v>1876</v>
      </c>
      <c r="AB3508" s="1441" t="s">
        <v>1876</v>
      </c>
      <c r="AC3508" s="1441" t="s">
        <v>1343</v>
      </c>
      <c r="AD3508" s="1441" t="s">
        <v>1875</v>
      </c>
      <c r="AE3508" s="1441" t="s">
        <v>1885</v>
      </c>
      <c r="AF3508" s="1441">
        <v>15.5</v>
      </c>
      <c r="AG3508" s="1441" t="s">
        <v>1867</v>
      </c>
      <c r="AH3508" s="1441" t="s">
        <v>76</v>
      </c>
      <c r="AI3508" s="1441" t="s">
        <v>1668</v>
      </c>
      <c r="AJ3508" s="1441" t="s">
        <v>1842</v>
      </c>
      <c r="AK3508" s="1441" t="s">
        <v>1875</v>
      </c>
      <c r="AL3508" s="1441" t="s">
        <v>1875</v>
      </c>
      <c r="AM3508" s="1441" t="s">
        <v>1871</v>
      </c>
      <c r="AN3508" s="1441" t="s">
        <v>1882</v>
      </c>
      <c r="AO3508" s="1441" t="s">
        <v>3474</v>
      </c>
      <c r="AP3508" s="1441" t="s">
        <v>1875</v>
      </c>
      <c r="AQ3508" s="1441" t="s">
        <v>1907</v>
      </c>
      <c r="AR3508" s="1441" t="s">
        <v>1909</v>
      </c>
      <c r="AS3508" s="1441" t="s">
        <v>76</v>
      </c>
      <c r="AT3508" s="1441" t="s">
        <v>1550</v>
      </c>
      <c r="AU3508" s="1441">
        <v>13</v>
      </c>
    </row>
    <row r="3509" spans="1:47">
      <c r="A3509" s="175"/>
      <c r="B3509" s="260" t="s">
        <v>402</v>
      </c>
      <c r="C3509" s="947" t="s">
        <v>76</v>
      </c>
      <c r="D3509" s="947">
        <v>16</v>
      </c>
      <c r="E3509" s="947" t="s">
        <v>76</v>
      </c>
      <c r="F3509" s="947" t="s">
        <v>76</v>
      </c>
      <c r="G3509" s="947">
        <v>15.5</v>
      </c>
      <c r="H3509" s="947" t="s">
        <v>76</v>
      </c>
      <c r="I3509" s="947" t="s">
        <v>76</v>
      </c>
      <c r="J3509" s="947" t="s">
        <v>76</v>
      </c>
      <c r="K3509" s="947" t="s">
        <v>76</v>
      </c>
      <c r="L3509" s="947" t="s">
        <v>76</v>
      </c>
      <c r="M3509" s="947" t="s">
        <v>76</v>
      </c>
      <c r="N3509" s="947" t="s">
        <v>76</v>
      </c>
      <c r="O3509" s="947" t="s">
        <v>76</v>
      </c>
      <c r="P3509" s="947" t="s">
        <v>76</v>
      </c>
      <c r="Q3509" s="947" t="s">
        <v>76</v>
      </c>
      <c r="R3509" s="698" t="s">
        <v>76</v>
      </c>
      <c r="S3509" s="698" t="s">
        <v>76</v>
      </c>
      <c r="T3509" s="698" t="s">
        <v>76</v>
      </c>
      <c r="U3509" s="698" t="s">
        <v>76</v>
      </c>
      <c r="V3509" s="698" t="s">
        <v>76</v>
      </c>
      <c r="W3509" s="698" t="s">
        <v>76</v>
      </c>
      <c r="X3509" s="698" t="s">
        <v>76</v>
      </c>
      <c r="Y3509" s="698" t="s">
        <v>76</v>
      </c>
      <c r="Z3509" s="698" t="s">
        <v>2320</v>
      </c>
      <c r="AA3509" s="698" t="s">
        <v>76</v>
      </c>
      <c r="AB3509" s="947" t="s">
        <v>76</v>
      </c>
      <c r="AC3509" s="947" t="s">
        <v>76</v>
      </c>
      <c r="AD3509" s="947" t="s">
        <v>76</v>
      </c>
      <c r="AE3509" s="947" t="s">
        <v>3768</v>
      </c>
      <c r="AF3509" s="947" t="s">
        <v>76</v>
      </c>
      <c r="AG3509" s="947" t="s">
        <v>76</v>
      </c>
      <c r="AH3509" s="947" t="s">
        <v>76</v>
      </c>
      <c r="AI3509" s="947" t="s">
        <v>76</v>
      </c>
      <c r="AJ3509" s="947" t="s">
        <v>76</v>
      </c>
      <c r="AK3509" s="947" t="s">
        <v>76</v>
      </c>
      <c r="AL3509" s="947" t="s">
        <v>76</v>
      </c>
      <c r="AM3509" s="947" t="s">
        <v>76</v>
      </c>
      <c r="AN3509" s="947" t="s">
        <v>76</v>
      </c>
      <c r="AO3509" s="947" t="s">
        <v>76</v>
      </c>
      <c r="AP3509" s="947" t="s">
        <v>76</v>
      </c>
      <c r="AQ3509" s="947" t="s">
        <v>76</v>
      </c>
      <c r="AR3509" s="947" t="s">
        <v>76</v>
      </c>
      <c r="AS3509" s="947" t="s">
        <v>76</v>
      </c>
      <c r="AT3509" s="947" t="s">
        <v>76</v>
      </c>
      <c r="AU3509" s="947">
        <v>16</v>
      </c>
    </row>
    <row r="3510" spans="1:47">
      <c r="A3510" s="2657" t="s">
        <v>211</v>
      </c>
      <c r="B3510" s="2657"/>
      <c r="C3510" s="1441">
        <v>7</v>
      </c>
      <c r="D3510" s="1441">
        <v>7</v>
      </c>
      <c r="E3510" s="1441">
        <v>7</v>
      </c>
      <c r="F3510" s="1441">
        <v>7</v>
      </c>
      <c r="G3510" s="1441">
        <v>7</v>
      </c>
      <c r="H3510" s="1441">
        <v>7</v>
      </c>
      <c r="I3510" s="1441">
        <v>7</v>
      </c>
      <c r="J3510" s="1441">
        <v>7</v>
      </c>
      <c r="K3510" s="1441">
        <v>7</v>
      </c>
      <c r="L3510" s="1441">
        <v>7</v>
      </c>
      <c r="M3510" s="1441">
        <v>7</v>
      </c>
      <c r="N3510" s="1441">
        <v>7</v>
      </c>
      <c r="O3510" s="1441">
        <v>7</v>
      </c>
      <c r="P3510" s="1441">
        <v>7</v>
      </c>
      <c r="Q3510" s="1441">
        <v>7</v>
      </c>
      <c r="R3510" s="1443">
        <v>7</v>
      </c>
      <c r="S3510" s="1443">
        <v>7</v>
      </c>
      <c r="T3510" s="1443">
        <v>7</v>
      </c>
      <c r="U3510" s="1443">
        <v>7</v>
      </c>
      <c r="V3510" s="1443">
        <v>7</v>
      </c>
      <c r="W3510" s="1443">
        <v>7</v>
      </c>
      <c r="X3510" s="1443">
        <v>7</v>
      </c>
      <c r="Y3510" s="1443">
        <v>7</v>
      </c>
      <c r="Z3510" s="1443">
        <v>7</v>
      </c>
      <c r="AA3510" s="1443">
        <v>7</v>
      </c>
      <c r="AB3510" s="1441">
        <v>7</v>
      </c>
      <c r="AC3510" s="1441">
        <v>7</v>
      </c>
      <c r="AD3510" s="1441">
        <v>7</v>
      </c>
      <c r="AE3510" s="1441">
        <v>7</v>
      </c>
      <c r="AF3510" s="1441">
        <v>7</v>
      </c>
      <c r="AG3510" s="1441">
        <v>7</v>
      </c>
      <c r="AH3510" s="1441">
        <v>7</v>
      </c>
      <c r="AI3510" s="1441">
        <v>7</v>
      </c>
      <c r="AJ3510" s="1441">
        <v>7</v>
      </c>
      <c r="AK3510" s="1441">
        <v>7</v>
      </c>
      <c r="AL3510" s="1441">
        <v>7</v>
      </c>
      <c r="AM3510" s="1441">
        <v>7</v>
      </c>
      <c r="AN3510" s="1441">
        <v>7</v>
      </c>
      <c r="AO3510" s="1441">
        <v>7</v>
      </c>
      <c r="AP3510" s="1441">
        <v>7</v>
      </c>
      <c r="AQ3510" s="1441">
        <v>7</v>
      </c>
      <c r="AR3510" s="1441">
        <v>7</v>
      </c>
      <c r="AS3510" s="1441" t="s">
        <v>76</v>
      </c>
      <c r="AT3510" s="1441">
        <v>7</v>
      </c>
      <c r="AU3510" s="1441" t="s">
        <v>76</v>
      </c>
    </row>
    <row r="3511" spans="1:47">
      <c r="A3511" s="2572" t="s">
        <v>408</v>
      </c>
      <c r="B3511" s="2572"/>
      <c r="C3511" s="947"/>
      <c r="D3511" s="947"/>
      <c r="E3511" s="947"/>
      <c r="F3511" s="947"/>
      <c r="G3511" s="947"/>
      <c r="H3511" s="947"/>
      <c r="I3511" s="947"/>
      <c r="J3511" s="947"/>
      <c r="K3511" s="947"/>
      <c r="L3511" s="947"/>
      <c r="M3511" s="947"/>
      <c r="N3511" s="947"/>
      <c r="O3511" s="947"/>
      <c r="P3511" s="949"/>
      <c r="Q3511" s="949"/>
      <c r="R3511" s="698"/>
      <c r="S3511" s="698"/>
      <c r="T3511" s="698"/>
      <c r="U3511" s="698"/>
      <c r="V3511" s="698"/>
      <c r="W3511" s="948"/>
      <c r="X3511" s="948"/>
      <c r="Y3511" s="948"/>
      <c r="Z3511" s="948"/>
      <c r="AA3511" s="698"/>
      <c r="AB3511" s="949"/>
      <c r="AC3511" s="949"/>
      <c r="AD3511" s="949"/>
      <c r="AE3511" s="949"/>
      <c r="AF3511" s="947"/>
      <c r="AG3511" s="947"/>
      <c r="AH3511" s="947"/>
      <c r="AI3511" s="947"/>
      <c r="AJ3511" s="947"/>
      <c r="AK3511" s="947"/>
      <c r="AL3511" s="947"/>
      <c r="AM3511" s="947"/>
      <c r="AN3511" s="947"/>
      <c r="AO3511" s="947"/>
      <c r="AP3511" s="947"/>
      <c r="AQ3511" s="949"/>
      <c r="AR3511" s="947"/>
      <c r="AS3511" s="947"/>
      <c r="AT3511" s="947"/>
      <c r="AU3511" s="947"/>
    </row>
    <row r="3512" spans="1:47" ht="20.25">
      <c r="A3512" s="1416"/>
      <c r="B3512" s="1450" t="s">
        <v>390</v>
      </c>
      <c r="C3512" s="1441" t="s">
        <v>1840</v>
      </c>
      <c r="D3512" s="1441">
        <v>16</v>
      </c>
      <c r="E3512" s="1443">
        <v>16</v>
      </c>
      <c r="F3512" s="1441">
        <v>16</v>
      </c>
      <c r="G3512" s="1441">
        <v>15</v>
      </c>
      <c r="H3512" s="1441">
        <v>15.5</v>
      </c>
      <c r="I3512" s="1441">
        <v>17</v>
      </c>
      <c r="J3512" s="1451" t="s">
        <v>1668</v>
      </c>
      <c r="K3512" s="1441" t="s">
        <v>1842</v>
      </c>
      <c r="L3512" s="1441" t="s">
        <v>3252</v>
      </c>
      <c r="M3512" s="1441" t="s">
        <v>1876</v>
      </c>
      <c r="N3512" s="1441">
        <v>17.5</v>
      </c>
      <c r="O3512" s="1441">
        <v>18</v>
      </c>
      <c r="P3512" s="1441" t="s">
        <v>1878</v>
      </c>
      <c r="Q3512" s="1451" t="s">
        <v>1882</v>
      </c>
      <c r="R3512" s="1443" t="s">
        <v>1876</v>
      </c>
      <c r="S3512" s="1443" t="s">
        <v>1867</v>
      </c>
      <c r="T3512" s="1443" t="s">
        <v>1907</v>
      </c>
      <c r="U3512" s="1443" t="s">
        <v>1876</v>
      </c>
      <c r="V3512" s="1443" t="s">
        <v>1871</v>
      </c>
      <c r="W3512" s="1443" t="s">
        <v>1867</v>
      </c>
      <c r="X3512" s="1443" t="s">
        <v>1538</v>
      </c>
      <c r="Y3512" s="1443" t="s">
        <v>2629</v>
      </c>
      <c r="Z3512" s="1443" t="s">
        <v>76</v>
      </c>
      <c r="AA3512" s="1443" t="s">
        <v>1876</v>
      </c>
      <c r="AB3512" s="1441" t="s">
        <v>1882</v>
      </c>
      <c r="AC3512" s="1441" t="s">
        <v>1876</v>
      </c>
      <c r="AD3512" s="1441" t="s">
        <v>1867</v>
      </c>
      <c r="AE3512" s="1441" t="s">
        <v>1891</v>
      </c>
      <c r="AF3512" s="1441">
        <v>15.5</v>
      </c>
      <c r="AG3512" s="1441" t="s">
        <v>1867</v>
      </c>
      <c r="AH3512" s="1441" t="s">
        <v>1867</v>
      </c>
      <c r="AI3512" s="1441" t="s">
        <v>1841</v>
      </c>
      <c r="AJ3512" s="1441" t="s">
        <v>1847</v>
      </c>
      <c r="AK3512" s="1441" t="s">
        <v>1867</v>
      </c>
      <c r="AL3512" s="1441" t="s">
        <v>1875</v>
      </c>
      <c r="AM3512" s="1441" t="s">
        <v>1873</v>
      </c>
      <c r="AN3512" s="1441" t="s">
        <v>2262</v>
      </c>
      <c r="AO3512" s="1441" t="s">
        <v>1891</v>
      </c>
      <c r="AP3512" s="1441" t="s">
        <v>1876</v>
      </c>
      <c r="AQ3512" s="1441" t="s">
        <v>1881</v>
      </c>
      <c r="AR3512" s="1441">
        <v>18</v>
      </c>
      <c r="AS3512" s="1441" t="s">
        <v>1875</v>
      </c>
      <c r="AT3512" s="1441" t="s">
        <v>1846</v>
      </c>
      <c r="AU3512" s="1441" t="s">
        <v>76</v>
      </c>
    </row>
    <row r="3513" spans="1:47" ht="20.25">
      <c r="A3513" s="175"/>
      <c r="B3513" s="260" t="s">
        <v>391</v>
      </c>
      <c r="C3513" s="947" t="s">
        <v>76</v>
      </c>
      <c r="D3513" s="947" t="s">
        <v>76</v>
      </c>
      <c r="E3513" s="947" t="s">
        <v>76</v>
      </c>
      <c r="F3513" s="947" t="s">
        <v>76</v>
      </c>
      <c r="G3513" s="947" t="s">
        <v>76</v>
      </c>
      <c r="H3513" s="947" t="s">
        <v>76</v>
      </c>
      <c r="I3513" s="947" t="s">
        <v>76</v>
      </c>
      <c r="J3513" s="947" t="s">
        <v>76</v>
      </c>
      <c r="K3513" s="947" t="s">
        <v>1867</v>
      </c>
      <c r="L3513" s="947" t="s">
        <v>76</v>
      </c>
      <c r="M3513" s="947" t="s">
        <v>1842</v>
      </c>
      <c r="N3513" s="947" t="s">
        <v>76</v>
      </c>
      <c r="O3513" s="947" t="s">
        <v>76</v>
      </c>
      <c r="P3513" s="949" t="s">
        <v>76</v>
      </c>
      <c r="Q3513" s="949" t="s">
        <v>76</v>
      </c>
      <c r="R3513" s="698"/>
      <c r="S3513" s="698" t="s">
        <v>76</v>
      </c>
      <c r="T3513" s="698" t="s">
        <v>76</v>
      </c>
      <c r="U3513" s="698" t="s">
        <v>1842</v>
      </c>
      <c r="V3513" s="698" t="s">
        <v>76</v>
      </c>
      <c r="W3513" s="948" t="s">
        <v>76</v>
      </c>
      <c r="X3513" s="948" t="s">
        <v>76</v>
      </c>
      <c r="Y3513" s="948" t="s">
        <v>76</v>
      </c>
      <c r="Z3513" s="948" t="s">
        <v>2320</v>
      </c>
      <c r="AA3513" s="948" t="s">
        <v>76</v>
      </c>
      <c r="AB3513" s="947" t="s">
        <v>76</v>
      </c>
      <c r="AC3513" s="947" t="s">
        <v>76</v>
      </c>
      <c r="AD3513" s="949" t="s">
        <v>76</v>
      </c>
      <c r="AE3513" s="947" t="s">
        <v>1876</v>
      </c>
      <c r="AF3513" s="947" t="s">
        <v>76</v>
      </c>
      <c r="AG3513" s="947" t="s">
        <v>76</v>
      </c>
      <c r="AH3513" s="947" t="s">
        <v>76</v>
      </c>
      <c r="AI3513" s="947" t="s">
        <v>1841</v>
      </c>
      <c r="AJ3513" s="947" t="s">
        <v>76</v>
      </c>
      <c r="AK3513" s="947" t="s">
        <v>76</v>
      </c>
      <c r="AL3513" s="947" t="s">
        <v>76</v>
      </c>
      <c r="AM3513" s="947" t="s">
        <v>76</v>
      </c>
      <c r="AN3513" s="947" t="s">
        <v>76</v>
      </c>
      <c r="AO3513" s="947" t="s">
        <v>1875</v>
      </c>
      <c r="AP3513" s="947" t="s">
        <v>76</v>
      </c>
      <c r="AQ3513" s="949" t="s">
        <v>76</v>
      </c>
      <c r="AR3513" s="947" t="s">
        <v>76</v>
      </c>
      <c r="AS3513" s="947" t="s">
        <v>1875</v>
      </c>
      <c r="AT3513" s="947" t="s">
        <v>76</v>
      </c>
      <c r="AU3513" s="947" t="s">
        <v>76</v>
      </c>
    </row>
    <row r="3514" spans="1:47">
      <c r="A3514" s="2657" t="s">
        <v>409</v>
      </c>
      <c r="B3514" s="2657"/>
      <c r="C3514" s="1441"/>
      <c r="D3514" s="1441"/>
      <c r="E3514" s="1441"/>
      <c r="F3514" s="1441"/>
      <c r="G3514" s="1441"/>
      <c r="H3514" s="1441"/>
      <c r="I3514" s="1448"/>
      <c r="J3514" s="1441"/>
      <c r="K3514" s="1441"/>
      <c r="L3514" s="1441"/>
      <c r="M3514" s="1441"/>
      <c r="N3514" s="1441"/>
      <c r="O3514" s="1441"/>
      <c r="P3514" s="1444"/>
      <c r="Q3514" s="1444"/>
      <c r="R3514" s="1443"/>
      <c r="S3514" s="1443"/>
      <c r="T3514" s="1443"/>
      <c r="U3514" s="1443"/>
      <c r="V3514" s="1443"/>
      <c r="W3514" s="1442"/>
      <c r="X3514" s="1442"/>
      <c r="Y3514" s="1442"/>
      <c r="Z3514" s="1442"/>
      <c r="AA3514" s="1442"/>
      <c r="AB3514" s="1441"/>
      <c r="AC3514" s="1441"/>
      <c r="AD3514" s="1444"/>
      <c r="AE3514" s="1441"/>
      <c r="AF3514" s="1441"/>
      <c r="AG3514" s="1441"/>
      <c r="AH3514" s="1441"/>
      <c r="AI3514" s="1441"/>
      <c r="AJ3514" s="1441"/>
      <c r="AK3514" s="1441"/>
      <c r="AL3514" s="1441"/>
      <c r="AM3514" s="1441"/>
      <c r="AN3514" s="1441"/>
      <c r="AO3514" s="1441"/>
      <c r="AP3514" s="1441"/>
      <c r="AQ3514" s="1444" t="s">
        <v>1285</v>
      </c>
      <c r="AR3514" s="1441"/>
      <c r="AS3514" s="1441"/>
      <c r="AT3514" s="1441"/>
      <c r="AU3514" s="1441"/>
    </row>
    <row r="3515" spans="1:47" ht="20.25">
      <c r="A3515" s="175"/>
      <c r="B3515" s="260" t="s">
        <v>390</v>
      </c>
      <c r="C3515" s="947" t="s">
        <v>1665</v>
      </c>
      <c r="D3515" s="947">
        <v>16</v>
      </c>
      <c r="E3515" s="698" t="s">
        <v>1665</v>
      </c>
      <c r="F3515" s="947" t="s">
        <v>1665</v>
      </c>
      <c r="G3515" s="947" t="s">
        <v>76</v>
      </c>
      <c r="H3515" s="947" t="s">
        <v>76</v>
      </c>
      <c r="I3515" s="947">
        <v>17</v>
      </c>
      <c r="J3515" s="947">
        <v>17</v>
      </c>
      <c r="K3515" s="947" t="s">
        <v>1872</v>
      </c>
      <c r="L3515" s="947" t="s">
        <v>1842</v>
      </c>
      <c r="M3515" s="947" t="s">
        <v>1842</v>
      </c>
      <c r="N3515" s="947">
        <v>18</v>
      </c>
      <c r="O3515" s="947">
        <v>18</v>
      </c>
      <c r="P3515" s="947">
        <v>18</v>
      </c>
      <c r="Q3515" s="958" t="s">
        <v>1614</v>
      </c>
      <c r="R3515" s="698" t="s">
        <v>1842</v>
      </c>
      <c r="S3515" s="698" t="s">
        <v>1876</v>
      </c>
      <c r="T3515" s="698" t="s">
        <v>3615</v>
      </c>
      <c r="U3515" s="698" t="s">
        <v>1867</v>
      </c>
      <c r="V3515" s="698" t="s">
        <v>1873</v>
      </c>
      <c r="W3515" s="698" t="s">
        <v>1867</v>
      </c>
      <c r="X3515" s="698">
        <v>16</v>
      </c>
      <c r="Y3515" s="698" t="s">
        <v>2629</v>
      </c>
      <c r="Z3515" s="698" t="s">
        <v>76</v>
      </c>
      <c r="AA3515" s="698" t="s">
        <v>1882</v>
      </c>
      <c r="AB3515" s="947" t="s">
        <v>1882</v>
      </c>
      <c r="AC3515" s="947" t="s">
        <v>1343</v>
      </c>
      <c r="AD3515" s="947" t="s">
        <v>1842</v>
      </c>
      <c r="AE3515" s="947" t="s">
        <v>1891</v>
      </c>
      <c r="AF3515" s="947">
        <v>16</v>
      </c>
      <c r="AG3515" s="947" t="s">
        <v>1867</v>
      </c>
      <c r="AH3515" s="947" t="s">
        <v>1842</v>
      </c>
      <c r="AI3515" s="947" t="s">
        <v>1614</v>
      </c>
      <c r="AJ3515" s="947" t="s">
        <v>3769</v>
      </c>
      <c r="AK3515" s="947" t="s">
        <v>1879</v>
      </c>
      <c r="AL3515" s="947" t="s">
        <v>1876</v>
      </c>
      <c r="AM3515" s="947" t="s">
        <v>1867</v>
      </c>
      <c r="AN3515" s="947" t="s">
        <v>1847</v>
      </c>
      <c r="AO3515" s="947" t="s">
        <v>1876</v>
      </c>
      <c r="AP3515" s="947" t="s">
        <v>1875</v>
      </c>
      <c r="AQ3515" s="956" t="s">
        <v>76</v>
      </c>
      <c r="AR3515" s="947" t="s">
        <v>76</v>
      </c>
      <c r="AS3515" s="947" t="s">
        <v>76</v>
      </c>
      <c r="AT3515" s="947" t="s">
        <v>1749</v>
      </c>
      <c r="AU3515" s="947">
        <v>12</v>
      </c>
    </row>
    <row r="3516" spans="1:47">
      <c r="A3516" s="1416"/>
      <c r="B3516" s="1450" t="s">
        <v>391</v>
      </c>
      <c r="C3516" s="1441" t="s">
        <v>76</v>
      </c>
      <c r="D3516" s="1448" t="s">
        <v>76</v>
      </c>
      <c r="E3516" s="1441" t="s">
        <v>76</v>
      </c>
      <c r="F3516" s="1441" t="s">
        <v>76</v>
      </c>
      <c r="G3516" s="1441" t="s">
        <v>76</v>
      </c>
      <c r="H3516" s="1441" t="s">
        <v>76</v>
      </c>
      <c r="I3516" s="1448" t="s">
        <v>76</v>
      </c>
      <c r="J3516" s="1441">
        <v>19</v>
      </c>
      <c r="K3516" s="1441" t="s">
        <v>1867</v>
      </c>
      <c r="L3516" s="1441" t="s">
        <v>76</v>
      </c>
      <c r="M3516" s="1441" t="s">
        <v>76</v>
      </c>
      <c r="N3516" s="1441" t="s">
        <v>76</v>
      </c>
      <c r="O3516" s="1444" t="s">
        <v>76</v>
      </c>
      <c r="P3516" s="1441" t="s">
        <v>76</v>
      </c>
      <c r="Q3516" s="1441" t="s">
        <v>76</v>
      </c>
      <c r="R3516" s="1443"/>
      <c r="S3516" s="1443" t="s">
        <v>76</v>
      </c>
      <c r="T3516" s="1443" t="s">
        <v>76</v>
      </c>
      <c r="U3516" s="1443" t="s">
        <v>1867</v>
      </c>
      <c r="V3516" s="1443" t="s">
        <v>76</v>
      </c>
      <c r="W3516" s="1443" t="s">
        <v>76</v>
      </c>
      <c r="X3516" s="1443" t="s">
        <v>76</v>
      </c>
      <c r="Y3516" s="1443" t="s">
        <v>76</v>
      </c>
      <c r="Z3516" s="1443" t="s">
        <v>1888</v>
      </c>
      <c r="AA3516" s="1443" t="s">
        <v>76</v>
      </c>
      <c r="AB3516" s="1441" t="s">
        <v>76</v>
      </c>
      <c r="AC3516" s="1441" t="s">
        <v>76</v>
      </c>
      <c r="AD3516" s="1441" t="s">
        <v>1876</v>
      </c>
      <c r="AE3516" s="1441" t="s">
        <v>1876</v>
      </c>
      <c r="AF3516" s="1441" t="s">
        <v>76</v>
      </c>
      <c r="AG3516" s="1441" t="s">
        <v>76</v>
      </c>
      <c r="AH3516" s="1441" t="s">
        <v>76</v>
      </c>
      <c r="AI3516" s="1441" t="s">
        <v>76</v>
      </c>
      <c r="AJ3516" s="1441" t="s">
        <v>76</v>
      </c>
      <c r="AK3516" s="1441" t="s">
        <v>76</v>
      </c>
      <c r="AL3516" s="1441" t="s">
        <v>76</v>
      </c>
      <c r="AM3516" s="1441" t="s">
        <v>76</v>
      </c>
      <c r="AN3516" s="1441" t="s">
        <v>76</v>
      </c>
      <c r="AO3516" s="1448" t="s">
        <v>76</v>
      </c>
      <c r="AP3516" s="1441" t="s">
        <v>76</v>
      </c>
      <c r="AQ3516" s="1444" t="s">
        <v>76</v>
      </c>
      <c r="AR3516" s="1441" t="s">
        <v>76</v>
      </c>
      <c r="AS3516" s="1441" t="s">
        <v>76</v>
      </c>
      <c r="AT3516" s="1441" t="s">
        <v>76</v>
      </c>
      <c r="AU3516" s="1441">
        <v>15</v>
      </c>
    </row>
    <row r="3517" spans="1:47">
      <c r="A3517" s="2572" t="s">
        <v>410</v>
      </c>
      <c r="B3517" s="2572"/>
      <c r="C3517" s="947"/>
      <c r="D3517" s="947"/>
      <c r="E3517" s="947"/>
      <c r="F3517" s="947"/>
      <c r="G3517" s="947"/>
      <c r="H3517" s="947"/>
      <c r="I3517" s="947"/>
      <c r="J3517" s="947"/>
      <c r="K3517" s="947"/>
      <c r="L3517" s="947"/>
      <c r="M3517" s="947"/>
      <c r="N3517" s="947"/>
      <c r="O3517" s="949"/>
      <c r="P3517" s="947"/>
      <c r="Q3517" s="949"/>
      <c r="R3517" s="698"/>
      <c r="S3517" s="698"/>
      <c r="T3517" s="698"/>
      <c r="U3517" s="698"/>
      <c r="V3517" s="698"/>
      <c r="W3517" s="698"/>
      <c r="X3517" s="698"/>
      <c r="Y3517" s="698"/>
      <c r="Z3517" s="698"/>
      <c r="AA3517" s="698"/>
      <c r="AB3517" s="947"/>
      <c r="AC3517" s="947"/>
      <c r="AD3517" s="949"/>
      <c r="AE3517" s="949"/>
      <c r="AF3517" s="947"/>
      <c r="AG3517" s="947"/>
      <c r="AH3517" s="947"/>
      <c r="AI3517" s="947"/>
      <c r="AJ3517" s="947"/>
      <c r="AK3517" s="947"/>
      <c r="AL3517" s="947"/>
      <c r="AM3517" s="947"/>
      <c r="AN3517" s="947"/>
      <c r="AO3517" s="947"/>
      <c r="AP3517" s="947"/>
      <c r="AQ3517" s="949"/>
      <c r="AR3517" s="947"/>
      <c r="AS3517" s="947"/>
      <c r="AT3517" s="947"/>
      <c r="AU3517" s="947"/>
    </row>
    <row r="3518" spans="1:47" ht="20.25">
      <c r="A3518" s="1416"/>
      <c r="B3518" s="1450" t="s">
        <v>390</v>
      </c>
      <c r="C3518" s="1441">
        <v>17</v>
      </c>
      <c r="D3518" s="1441">
        <v>16</v>
      </c>
      <c r="E3518" s="1441">
        <v>15.5</v>
      </c>
      <c r="F3518" s="1441">
        <v>16</v>
      </c>
      <c r="G3518" s="1441">
        <v>17</v>
      </c>
      <c r="H3518" s="1441">
        <v>17</v>
      </c>
      <c r="I3518" s="1441">
        <v>16</v>
      </c>
      <c r="J3518" s="1441">
        <v>18</v>
      </c>
      <c r="K3518" s="1441" t="s">
        <v>1872</v>
      </c>
      <c r="L3518" s="1441" t="s">
        <v>3250</v>
      </c>
      <c r="M3518" s="1441" t="s">
        <v>1874</v>
      </c>
      <c r="N3518" s="1443" t="s">
        <v>1648</v>
      </c>
      <c r="O3518" s="1441">
        <v>20</v>
      </c>
      <c r="P3518" s="1441" t="s">
        <v>1879</v>
      </c>
      <c r="Q3518" s="1454" t="s">
        <v>1343</v>
      </c>
      <c r="R3518" s="1443" t="s">
        <v>1884</v>
      </c>
      <c r="S3518" s="1443" t="s">
        <v>1867</v>
      </c>
      <c r="T3518" s="1443" t="s">
        <v>3616</v>
      </c>
      <c r="U3518" s="1443" t="s">
        <v>1872</v>
      </c>
      <c r="V3518" s="1443" t="s">
        <v>1873</v>
      </c>
      <c r="W3518" s="1443" t="s">
        <v>1885</v>
      </c>
      <c r="X3518" s="1443" t="s">
        <v>3770</v>
      </c>
      <c r="Y3518" s="1443" t="s">
        <v>1870</v>
      </c>
      <c r="Z3518" s="1443" t="s">
        <v>2320</v>
      </c>
      <c r="AA3518" s="1443">
        <v>18</v>
      </c>
      <c r="AB3518" s="1441" t="s">
        <v>1885</v>
      </c>
      <c r="AC3518" s="1441">
        <v>19</v>
      </c>
      <c r="AD3518" s="1441" t="s">
        <v>3771</v>
      </c>
      <c r="AE3518" s="1441" t="s">
        <v>1885</v>
      </c>
      <c r="AF3518" s="1441">
        <v>16.5</v>
      </c>
      <c r="AG3518" s="1441" t="s">
        <v>3616</v>
      </c>
      <c r="AH3518" s="1441" t="s">
        <v>1873</v>
      </c>
      <c r="AI3518" s="1441" t="s">
        <v>1878</v>
      </c>
      <c r="AJ3518" s="1441">
        <v>18</v>
      </c>
      <c r="AK3518" s="1441" t="s">
        <v>1873</v>
      </c>
      <c r="AL3518" s="1441" t="s">
        <v>1880</v>
      </c>
      <c r="AM3518" s="1441" t="s">
        <v>1874</v>
      </c>
      <c r="AN3518" s="1441" t="s">
        <v>3772</v>
      </c>
      <c r="AO3518" s="1441" t="s">
        <v>1867</v>
      </c>
      <c r="AP3518" s="1441" t="s">
        <v>1867</v>
      </c>
      <c r="AQ3518" s="1441" t="s">
        <v>1343</v>
      </c>
      <c r="AR3518" s="1441">
        <v>19.5</v>
      </c>
      <c r="AS3518" s="1441" t="s">
        <v>76</v>
      </c>
      <c r="AT3518" s="1441" t="s">
        <v>1847</v>
      </c>
      <c r="AU3518" s="1441">
        <v>17.5</v>
      </c>
    </row>
    <row r="3519" spans="1:47">
      <c r="A3519" s="175"/>
      <c r="B3519" s="260" t="s">
        <v>391</v>
      </c>
      <c r="C3519" s="947" t="s">
        <v>76</v>
      </c>
      <c r="D3519" s="947" t="s">
        <v>76</v>
      </c>
      <c r="E3519" s="947" t="s">
        <v>76</v>
      </c>
      <c r="F3519" s="947" t="s">
        <v>76</v>
      </c>
      <c r="G3519" s="947" t="s">
        <v>76</v>
      </c>
      <c r="H3519" s="947" t="s">
        <v>76</v>
      </c>
      <c r="I3519" s="947" t="s">
        <v>76</v>
      </c>
      <c r="J3519" s="947" t="s">
        <v>76</v>
      </c>
      <c r="K3519" s="947" t="s">
        <v>1905</v>
      </c>
      <c r="L3519" s="947" t="s">
        <v>76</v>
      </c>
      <c r="M3519" s="947" t="s">
        <v>76</v>
      </c>
      <c r="N3519" s="947" t="s">
        <v>76</v>
      </c>
      <c r="O3519" s="949" t="s">
        <v>76</v>
      </c>
      <c r="P3519" s="949" t="s">
        <v>76</v>
      </c>
      <c r="Q3519" s="949" t="s">
        <v>76</v>
      </c>
      <c r="R3519" s="698" t="s">
        <v>76</v>
      </c>
      <c r="S3519" s="698" t="s">
        <v>76</v>
      </c>
      <c r="T3519" s="698" t="s">
        <v>76</v>
      </c>
      <c r="U3519" s="698" t="s">
        <v>76</v>
      </c>
      <c r="V3519" s="698" t="s">
        <v>76</v>
      </c>
      <c r="W3519" s="698" t="s">
        <v>76</v>
      </c>
      <c r="X3519" s="698" t="s">
        <v>76</v>
      </c>
      <c r="Y3519" s="698" t="s">
        <v>76</v>
      </c>
      <c r="Z3519" s="698" t="s">
        <v>76</v>
      </c>
      <c r="AA3519" s="698" t="s">
        <v>76</v>
      </c>
      <c r="AB3519" s="947" t="s">
        <v>76</v>
      </c>
      <c r="AC3519" s="947" t="s">
        <v>76</v>
      </c>
      <c r="AD3519" s="947" t="s">
        <v>76</v>
      </c>
      <c r="AE3519" s="947" t="s">
        <v>1892</v>
      </c>
      <c r="AF3519" s="947" t="s">
        <v>76</v>
      </c>
      <c r="AG3519" s="947" t="s">
        <v>76</v>
      </c>
      <c r="AH3519" s="947" t="s">
        <v>76</v>
      </c>
      <c r="AI3519" s="947" t="s">
        <v>3773</v>
      </c>
      <c r="AJ3519" s="947" t="s">
        <v>76</v>
      </c>
      <c r="AK3519" s="947" t="s">
        <v>76</v>
      </c>
      <c r="AL3519" s="947" t="s">
        <v>76</v>
      </c>
      <c r="AM3519" s="947" t="s">
        <v>76</v>
      </c>
      <c r="AN3519" s="947" t="s">
        <v>76</v>
      </c>
      <c r="AO3519" s="947" t="s">
        <v>1874</v>
      </c>
      <c r="AP3519" s="947" t="s">
        <v>76</v>
      </c>
      <c r="AQ3519" s="949" t="s">
        <v>76</v>
      </c>
      <c r="AR3519" s="947" t="s">
        <v>76</v>
      </c>
      <c r="AS3519" s="947" t="s">
        <v>76</v>
      </c>
      <c r="AT3519" s="947" t="s">
        <v>76</v>
      </c>
      <c r="AU3519" s="947">
        <v>20.5</v>
      </c>
    </row>
    <row r="3520" spans="1:47">
      <c r="A3520" s="2657" t="s">
        <v>411</v>
      </c>
      <c r="B3520" s="2657"/>
      <c r="C3520" s="1441"/>
      <c r="D3520" s="1441"/>
      <c r="E3520" s="1441"/>
      <c r="F3520" s="1441"/>
      <c r="G3520" s="1441"/>
      <c r="H3520" s="1441"/>
      <c r="I3520" s="1441"/>
      <c r="J3520" s="1441"/>
      <c r="K3520" s="1441"/>
      <c r="L3520" s="1441"/>
      <c r="M3520" s="1441"/>
      <c r="N3520" s="1441"/>
      <c r="O3520" s="1444"/>
      <c r="P3520" s="1444"/>
      <c r="Q3520" s="1444"/>
      <c r="R3520" s="1443"/>
      <c r="S3520" s="1443"/>
      <c r="T3520" s="1443"/>
      <c r="U3520" s="1443"/>
      <c r="V3520" s="1443"/>
      <c r="W3520" s="1443"/>
      <c r="X3520" s="1443"/>
      <c r="Y3520" s="1443"/>
      <c r="Z3520" s="1443"/>
      <c r="AA3520" s="1443"/>
      <c r="AB3520" s="1441"/>
      <c r="AC3520" s="1441"/>
      <c r="AD3520" s="1441"/>
      <c r="AE3520" s="1441"/>
      <c r="AF3520" s="1441"/>
      <c r="AG3520" s="1441"/>
      <c r="AH3520" s="1441"/>
      <c r="AI3520" s="1441"/>
      <c r="AJ3520" s="1441"/>
      <c r="AK3520" s="1441"/>
      <c r="AL3520" s="1441"/>
      <c r="AM3520" s="1441"/>
      <c r="AN3520" s="1441"/>
      <c r="AO3520" s="1441"/>
      <c r="AP3520" s="1441"/>
      <c r="AQ3520" s="1444"/>
      <c r="AR3520" s="1441"/>
      <c r="AS3520" s="1441"/>
      <c r="AT3520" s="1441"/>
      <c r="AU3520" s="1441"/>
    </row>
    <row r="3521" spans="1:47" ht="20.25">
      <c r="A3521" s="175"/>
      <c r="B3521" s="260" t="s">
        <v>390</v>
      </c>
      <c r="C3521" s="947" t="s">
        <v>76</v>
      </c>
      <c r="D3521" s="947">
        <v>16</v>
      </c>
      <c r="E3521" s="698" t="s">
        <v>3774</v>
      </c>
      <c r="F3521" s="947" t="s">
        <v>1867</v>
      </c>
      <c r="G3521" s="698" t="s">
        <v>76</v>
      </c>
      <c r="H3521" s="947" t="s">
        <v>2708</v>
      </c>
      <c r="I3521" s="947" t="s">
        <v>2459</v>
      </c>
      <c r="J3521" s="958" t="s">
        <v>1666</v>
      </c>
      <c r="K3521" s="947" t="s">
        <v>1870</v>
      </c>
      <c r="L3521" s="947" t="s">
        <v>2459</v>
      </c>
      <c r="M3521" s="947">
        <v>10</v>
      </c>
      <c r="N3521" s="947">
        <v>18</v>
      </c>
      <c r="O3521" s="947" t="s">
        <v>1667</v>
      </c>
      <c r="P3521" s="947" t="s">
        <v>1880</v>
      </c>
      <c r="Q3521" s="947" t="s">
        <v>76</v>
      </c>
      <c r="R3521" s="698" t="s">
        <v>1842</v>
      </c>
      <c r="S3521" s="698" t="s">
        <v>1841</v>
      </c>
      <c r="T3521" s="698" t="s">
        <v>1668</v>
      </c>
      <c r="U3521" s="698" t="s">
        <v>1867</v>
      </c>
      <c r="V3521" s="948" t="s">
        <v>1880</v>
      </c>
      <c r="W3521" s="698" t="s">
        <v>1871</v>
      </c>
      <c r="X3521" s="698">
        <v>16</v>
      </c>
      <c r="Y3521" s="698" t="s">
        <v>1872</v>
      </c>
      <c r="Z3521" s="698" t="s">
        <v>76</v>
      </c>
      <c r="AA3521" s="698" t="s">
        <v>1867</v>
      </c>
      <c r="AB3521" s="947" t="s">
        <v>1876</v>
      </c>
      <c r="AC3521" s="947" t="s">
        <v>3615</v>
      </c>
      <c r="AD3521" s="947" t="s">
        <v>1873</v>
      </c>
      <c r="AE3521" s="947" t="s">
        <v>1893</v>
      </c>
      <c r="AF3521" s="947">
        <v>16</v>
      </c>
      <c r="AG3521" s="947" t="s">
        <v>1867</v>
      </c>
      <c r="AH3521" s="947" t="s">
        <v>1871</v>
      </c>
      <c r="AI3521" s="947" t="s">
        <v>1871</v>
      </c>
      <c r="AJ3521" s="947" t="s">
        <v>1882</v>
      </c>
      <c r="AK3521" s="947" t="s">
        <v>1872</v>
      </c>
      <c r="AL3521" s="947" t="s">
        <v>1876</v>
      </c>
      <c r="AM3521" s="947" t="s">
        <v>1873</v>
      </c>
      <c r="AN3521" s="947" t="s">
        <v>2264</v>
      </c>
      <c r="AO3521" s="947" t="s">
        <v>1891</v>
      </c>
      <c r="AP3521" s="947" t="s">
        <v>1867</v>
      </c>
      <c r="AQ3521" s="947" t="s">
        <v>1908</v>
      </c>
      <c r="AR3521" s="947" t="s">
        <v>76</v>
      </c>
      <c r="AS3521" s="947" t="s">
        <v>1883</v>
      </c>
      <c r="AT3521" s="947" t="s">
        <v>76</v>
      </c>
      <c r="AU3521" s="947" t="s">
        <v>1854</v>
      </c>
    </row>
    <row r="3522" spans="1:47" ht="20.25" thickBot="1">
      <c r="A3522" s="1455"/>
      <c r="B3522" s="1456" t="s">
        <v>391</v>
      </c>
      <c r="C3522" s="1457" t="s">
        <v>1862</v>
      </c>
      <c r="D3522" s="1457" t="s">
        <v>76</v>
      </c>
      <c r="E3522" s="1457" t="s">
        <v>76</v>
      </c>
      <c r="F3522" s="1457" t="s">
        <v>76</v>
      </c>
      <c r="G3522" s="1457" t="s">
        <v>1550</v>
      </c>
      <c r="H3522" s="1457" t="s">
        <v>76</v>
      </c>
      <c r="I3522" s="1457"/>
      <c r="J3522" s="1457" t="s">
        <v>76</v>
      </c>
      <c r="K3522" s="1457" t="s">
        <v>2382</v>
      </c>
      <c r="L3522" s="1457" t="s">
        <v>76</v>
      </c>
      <c r="M3522" s="1457" t="s">
        <v>1877</v>
      </c>
      <c r="N3522" s="1457" t="s">
        <v>76</v>
      </c>
      <c r="O3522" s="1458" t="s">
        <v>76</v>
      </c>
      <c r="P3522" s="1458" t="s">
        <v>76</v>
      </c>
      <c r="Q3522" s="1459" t="s">
        <v>1882</v>
      </c>
      <c r="R3522" s="1460" t="s">
        <v>76</v>
      </c>
      <c r="S3522" s="1460" t="s">
        <v>76</v>
      </c>
      <c r="T3522" s="1461" t="s">
        <v>76</v>
      </c>
      <c r="U3522" s="1460" t="s">
        <v>1867</v>
      </c>
      <c r="V3522" s="1461" t="s">
        <v>76</v>
      </c>
      <c r="W3522" s="1461" t="s">
        <v>76</v>
      </c>
      <c r="X3522" s="1461" t="s">
        <v>76</v>
      </c>
      <c r="Y3522" s="1461" t="s">
        <v>76</v>
      </c>
      <c r="Z3522" s="1461" t="s">
        <v>1841</v>
      </c>
      <c r="AA3522" s="1461" t="s">
        <v>76</v>
      </c>
      <c r="AB3522" s="1457" t="s">
        <v>76</v>
      </c>
      <c r="AC3522" s="1457" t="s">
        <v>76</v>
      </c>
      <c r="AD3522" s="1458" t="s">
        <v>76</v>
      </c>
      <c r="AE3522" s="1457" t="s">
        <v>1867</v>
      </c>
      <c r="AF3522" s="1458" t="s">
        <v>76</v>
      </c>
      <c r="AG3522" s="1458" t="s">
        <v>76</v>
      </c>
      <c r="AH3522" s="1458" t="s">
        <v>76</v>
      </c>
      <c r="AI3522" s="1458" t="s">
        <v>1871</v>
      </c>
      <c r="AJ3522" s="1458" t="s">
        <v>76</v>
      </c>
      <c r="AK3522" s="1458" t="s">
        <v>76</v>
      </c>
      <c r="AL3522" s="1457" t="s">
        <v>2264</v>
      </c>
      <c r="AM3522" s="1458" t="s">
        <v>1873</v>
      </c>
      <c r="AN3522" s="1457" t="s">
        <v>76</v>
      </c>
      <c r="AO3522" s="1457" t="s">
        <v>1883</v>
      </c>
      <c r="AP3522" s="1457" t="s">
        <v>76</v>
      </c>
      <c r="AQ3522" s="1458" t="s">
        <v>76</v>
      </c>
      <c r="AR3522" s="1458" t="s">
        <v>76</v>
      </c>
      <c r="AS3522" s="1457" t="s">
        <v>1845</v>
      </c>
      <c r="AT3522" s="1457" t="s">
        <v>76</v>
      </c>
      <c r="AU3522" s="1457" t="s">
        <v>2455</v>
      </c>
    </row>
    <row r="3523" spans="1:47">
      <c r="A3523" s="8"/>
      <c r="B3523" s="1397"/>
      <c r="C3523" s="1175"/>
      <c r="D3523" s="1175"/>
      <c r="E3523" s="1175"/>
      <c r="F3523" s="1175"/>
      <c r="G3523" s="1175"/>
      <c r="H3523" s="1175"/>
      <c r="I3523" s="1175"/>
      <c r="J3523" s="1175"/>
      <c r="K3523" s="1175"/>
      <c r="L3523" s="1175"/>
      <c r="M3523" s="1175"/>
      <c r="N3523" s="1175"/>
      <c r="O3523" s="1175"/>
      <c r="P3523" s="1175"/>
      <c r="Q3523" s="1175"/>
      <c r="R3523" s="1175"/>
      <c r="S3523" s="1175"/>
      <c r="T3523" s="1175"/>
      <c r="U3523" s="1175"/>
      <c r="V3523" s="1175"/>
      <c r="W3523" s="1175"/>
      <c r="X3523" s="1175"/>
      <c r="Y3523" s="1175"/>
      <c r="Z3523" s="1175"/>
      <c r="AA3523" s="1175"/>
      <c r="AB3523" s="8"/>
      <c r="AC3523" s="8"/>
      <c r="AD3523" s="8"/>
      <c r="AE3523" s="8"/>
      <c r="AF3523" s="8"/>
      <c r="AG3523" s="8"/>
      <c r="AH3523" s="8"/>
      <c r="AI3523" s="8"/>
      <c r="AJ3523" s="8"/>
      <c r="AK3523" s="8"/>
      <c r="AL3523" s="8"/>
      <c r="AM3523" s="8"/>
      <c r="AN3523" s="8"/>
      <c r="AO3523" s="8"/>
      <c r="AP3523" s="8"/>
      <c r="AQ3523" s="8"/>
      <c r="AR3523" s="8"/>
      <c r="AS3523" s="8"/>
      <c r="AT3523" s="8"/>
      <c r="AU3523" s="8"/>
    </row>
    <row r="3524" spans="1:47">
      <c r="A3524" s="2537" t="s">
        <v>548</v>
      </c>
      <c r="B3524" s="2537"/>
      <c r="C3524" s="2537"/>
      <c r="D3524" s="2537"/>
      <c r="E3524" s="2537"/>
      <c r="F3524" s="2537"/>
      <c r="G3524" s="2537"/>
      <c r="H3524" s="2537"/>
      <c r="I3524" s="2537"/>
      <c r="J3524" s="1432"/>
      <c r="K3524" s="1432"/>
      <c r="L3524" s="1432"/>
      <c r="M3524" s="1432"/>
      <c r="N3524" s="1432"/>
      <c r="O3524" s="1432"/>
      <c r="P3524" s="1432"/>
      <c r="Q3524" s="1432"/>
      <c r="R3524" s="2537"/>
      <c r="S3524" s="2537"/>
      <c r="T3524" s="2537"/>
      <c r="U3524" s="1433"/>
      <c r="V3524" s="1434"/>
      <c r="W3524" s="1434"/>
      <c r="X3524" s="1434"/>
      <c r="Y3524" s="1434"/>
      <c r="Z3524" s="1434"/>
      <c r="AA3524" s="1434"/>
      <c r="AB3524" s="2537"/>
      <c r="AC3524" s="2537"/>
      <c r="AD3524" s="2537"/>
      <c r="AE3524" s="8"/>
      <c r="AF3524" s="8"/>
      <c r="AG3524" s="8"/>
      <c r="AH3524" s="8"/>
      <c r="AI3524" s="8"/>
      <c r="AJ3524" s="8"/>
      <c r="AK3524" s="8"/>
      <c r="AL3524" s="8"/>
      <c r="AM3524" s="8"/>
      <c r="AN3524" s="2537"/>
      <c r="AO3524" s="2537"/>
      <c r="AP3524" s="2537"/>
      <c r="AQ3524" s="8"/>
      <c r="AR3524" s="8"/>
      <c r="AS3524" s="8"/>
      <c r="AT3524" s="8"/>
      <c r="AU3524" s="8"/>
    </row>
    <row r="3525" spans="1:47">
      <c r="A3525" s="8"/>
      <c r="B3525" s="14" t="s">
        <v>399</v>
      </c>
      <c r="C3525" s="8"/>
      <c r="D3525" s="8"/>
      <c r="E3525" s="8"/>
      <c r="F3525" s="8"/>
      <c r="G3525" s="8"/>
      <c r="H3525" s="8"/>
      <c r="I3525" s="8"/>
      <c r="J3525" s="8"/>
      <c r="K3525" s="8"/>
      <c r="L3525" s="8"/>
      <c r="M3525" s="8"/>
      <c r="N3525" s="8"/>
      <c r="O3525" s="8"/>
      <c r="P3525" s="8"/>
      <c r="Q3525" s="8"/>
      <c r="R3525" s="34"/>
      <c r="S3525" s="34"/>
      <c r="T3525" s="34"/>
      <c r="U3525" s="34"/>
      <c r="V3525" s="8"/>
      <c r="W3525" s="34"/>
      <c r="X3525" s="34"/>
      <c r="Y3525" s="34"/>
      <c r="Z3525" s="34"/>
      <c r="AA3525" s="34"/>
      <c r="AB3525" s="34"/>
      <c r="AC3525" s="34"/>
      <c r="AD3525" s="34"/>
      <c r="AE3525" s="8"/>
      <c r="AF3525" s="8"/>
      <c r="AG3525" s="8"/>
      <c r="AH3525" s="8"/>
      <c r="AI3525" s="8"/>
      <c r="AJ3525" s="8"/>
      <c r="AK3525" s="8"/>
      <c r="AL3525" s="8"/>
      <c r="AM3525" s="8"/>
      <c r="AN3525" s="34"/>
      <c r="AO3525" s="34"/>
      <c r="AP3525" s="34"/>
      <c r="AQ3525" s="8"/>
      <c r="AR3525" s="8"/>
      <c r="AS3525" s="8"/>
      <c r="AT3525" s="8"/>
      <c r="AU3525" s="8"/>
    </row>
    <row r="3527" spans="1:47" ht="12.75">
      <c r="A3527" s="2"/>
      <c r="B3527" s="2538" t="s">
        <v>1721</v>
      </c>
      <c r="C3527" s="2538"/>
      <c r="D3527" s="2538"/>
      <c r="E3527" s="2538"/>
      <c r="F3527" s="2538"/>
      <c r="G3527" s="2538"/>
      <c r="H3527" s="2538"/>
      <c r="I3527" s="2538"/>
      <c r="J3527" s="2538"/>
      <c r="K3527" s="2568" t="s">
        <v>3775</v>
      </c>
      <c r="L3527" s="2568"/>
      <c r="M3527" s="2568"/>
      <c r="N3527" s="2568"/>
      <c r="O3527" s="2568"/>
      <c r="P3527" s="2568"/>
      <c r="Q3527" s="2568"/>
      <c r="R3527" s="2538" t="s">
        <v>1721</v>
      </c>
      <c r="S3527" s="2538"/>
      <c r="T3527" s="2538"/>
      <c r="U3527" s="2538"/>
      <c r="V3527" s="2538"/>
      <c r="W3527" s="2568" t="s">
        <v>3775</v>
      </c>
      <c r="X3527" s="2568"/>
      <c r="Y3527" s="2568"/>
      <c r="Z3527" s="2568"/>
      <c r="AA3527" s="2568"/>
      <c r="AB3527" s="2538"/>
      <c r="AC3527" s="2538"/>
      <c r="AD3527" s="2538"/>
      <c r="AE3527" s="2538"/>
      <c r="AF3527" s="2538"/>
      <c r="AG3527" s="2538"/>
      <c r="AH3527" s="2568" t="s">
        <v>3775</v>
      </c>
      <c r="AI3527" s="2568"/>
      <c r="AJ3527" s="2568"/>
      <c r="AK3527" s="2568"/>
      <c r="AL3527" s="2568"/>
      <c r="AM3527" s="2568"/>
      <c r="AN3527" s="2538" t="s">
        <v>1721</v>
      </c>
      <c r="AO3527" s="2538"/>
      <c r="AP3527" s="2538"/>
      <c r="AQ3527" s="2538"/>
      <c r="AR3527" s="2568" t="s">
        <v>3775</v>
      </c>
      <c r="AS3527" s="2568"/>
      <c r="AT3527" s="2568"/>
      <c r="AU3527" s="2568"/>
    </row>
    <row r="3528" spans="1:47">
      <c r="A3528" s="8"/>
      <c r="B3528" s="14"/>
      <c r="C3528" s="1429"/>
      <c r="D3528" s="1429"/>
      <c r="E3528" s="1429"/>
      <c r="F3528" s="1429"/>
      <c r="G3528" s="1429"/>
      <c r="H3528" s="1429"/>
      <c r="I3528" s="1430"/>
      <c r="J3528" s="2539"/>
      <c r="K3528" s="2539"/>
      <c r="L3528" s="2539"/>
      <c r="M3528" s="1431"/>
      <c r="N3528" s="1431"/>
      <c r="O3528" s="1431"/>
      <c r="P3528" s="1431"/>
      <c r="Q3528" s="8"/>
      <c r="R3528" s="8"/>
      <c r="S3528" s="8"/>
      <c r="T3528" s="2540"/>
      <c r="U3528" s="2540"/>
      <c r="V3528" s="17"/>
      <c r="W3528" s="17"/>
      <c r="X3528" s="17"/>
      <c r="Y3528" s="17"/>
      <c r="Z3528" s="17"/>
      <c r="AA3528" s="1431"/>
      <c r="AB3528" s="8"/>
      <c r="AC3528" s="1429"/>
      <c r="AD3528" s="1429"/>
      <c r="AE3528" s="1430"/>
      <c r="AF3528" s="17"/>
      <c r="AG3528" s="17"/>
      <c r="AH3528" s="17"/>
      <c r="AI3528" s="17"/>
      <c r="AJ3528" s="17"/>
      <c r="AK3528" s="17"/>
      <c r="AL3528" s="17"/>
      <c r="AM3528" s="1431"/>
      <c r="AN3528" s="1429"/>
      <c r="AO3528" s="1429"/>
      <c r="AP3528" s="2541"/>
      <c r="AQ3528" s="2541"/>
      <c r="AR3528" s="2539"/>
      <c r="AS3528" s="2539"/>
      <c r="AT3528" s="2539"/>
      <c r="AU3528" s="1431"/>
    </row>
    <row r="3529" spans="1:47" ht="12">
      <c r="A3529" s="2658" t="s">
        <v>369</v>
      </c>
      <c r="B3529" s="2659"/>
      <c r="C3529" s="2664" t="s">
        <v>230</v>
      </c>
      <c r="D3529" s="2664"/>
      <c r="E3529" s="2664"/>
      <c r="F3529" s="2664"/>
      <c r="G3529" s="2653" t="s">
        <v>370</v>
      </c>
      <c r="H3529" s="2654"/>
      <c r="I3529" s="2654"/>
      <c r="J3529" s="2655"/>
      <c r="K3529" s="2653" t="s">
        <v>371</v>
      </c>
      <c r="L3529" s="2654"/>
      <c r="M3529" s="2654"/>
      <c r="N3529" s="2654"/>
      <c r="O3529" s="2654"/>
      <c r="P3529" s="2654"/>
      <c r="Q3529" s="2655"/>
      <c r="R3529" s="2653" t="s">
        <v>3748</v>
      </c>
      <c r="S3529" s="2654"/>
      <c r="T3529" s="2654"/>
      <c r="U3529" s="2654"/>
      <c r="V3529" s="2654"/>
      <c r="W3529" s="2654"/>
      <c r="X3529" s="2654"/>
      <c r="Y3529" s="2654"/>
      <c r="Z3529" s="2654"/>
      <c r="AA3529" s="2655"/>
      <c r="AB3529" s="2653" t="s">
        <v>3749</v>
      </c>
      <c r="AC3529" s="2654"/>
      <c r="AD3529" s="2654"/>
      <c r="AE3529" s="2654"/>
      <c r="AF3529" s="2654"/>
      <c r="AG3529" s="2654"/>
      <c r="AH3529" s="2654"/>
      <c r="AI3529" s="2654"/>
      <c r="AJ3529" s="2654"/>
      <c r="AK3529" s="2654"/>
      <c r="AL3529" s="2654"/>
      <c r="AM3529" s="2655"/>
      <c r="AN3529" s="2653" t="s">
        <v>3750</v>
      </c>
      <c r="AO3529" s="2654"/>
      <c r="AP3529" s="2654"/>
      <c r="AQ3529" s="2654"/>
      <c r="AR3529" s="2654"/>
      <c r="AS3529" s="2654"/>
      <c r="AT3529" s="2654"/>
      <c r="AU3529" s="2655"/>
    </row>
    <row r="3530" spans="1:47" ht="29.25">
      <c r="A3530" s="2660"/>
      <c r="B3530" s="2661"/>
      <c r="C3530" s="1435" t="s">
        <v>372</v>
      </c>
      <c r="D3530" s="1435" t="s">
        <v>373</v>
      </c>
      <c r="E3530" s="1435" t="s">
        <v>374</v>
      </c>
      <c r="F3530" s="1435" t="s">
        <v>375</v>
      </c>
      <c r="G3530" s="1435" t="s">
        <v>376</v>
      </c>
      <c r="H3530" s="1435" t="s">
        <v>377</v>
      </c>
      <c r="I3530" s="1435" t="s">
        <v>1066</v>
      </c>
      <c r="J3530" s="1435" t="s">
        <v>378</v>
      </c>
      <c r="K3530" s="1436" t="s">
        <v>890</v>
      </c>
      <c r="L3530" s="1435" t="s">
        <v>379</v>
      </c>
      <c r="M3530" s="1435" t="s">
        <v>380</v>
      </c>
      <c r="N3530" s="1435" t="s">
        <v>381</v>
      </c>
      <c r="O3530" s="1435" t="s">
        <v>382</v>
      </c>
      <c r="P3530" s="1435" t="s">
        <v>383</v>
      </c>
      <c r="Q3530" s="1435" t="s">
        <v>384</v>
      </c>
      <c r="R3530" s="1435" t="s">
        <v>412</v>
      </c>
      <c r="S3530" s="1435" t="s">
        <v>413</v>
      </c>
      <c r="T3530" s="1435" t="s">
        <v>414</v>
      </c>
      <c r="U3530" s="1435" t="s">
        <v>415</v>
      </c>
      <c r="V3530" s="1435" t="s">
        <v>416</v>
      </c>
      <c r="W3530" s="1435" t="s">
        <v>417</v>
      </c>
      <c r="X3530" s="1435" t="s">
        <v>418</v>
      </c>
      <c r="Y3530" s="1435" t="s">
        <v>3751</v>
      </c>
      <c r="Z3530" s="1435" t="s">
        <v>3752</v>
      </c>
      <c r="AA3530" s="1435" t="s">
        <v>419</v>
      </c>
      <c r="AB3530" s="1435" t="s">
        <v>420</v>
      </c>
      <c r="AC3530" s="1435" t="s">
        <v>421</v>
      </c>
      <c r="AD3530" s="1435" t="s">
        <v>3753</v>
      </c>
      <c r="AE3530" s="1435" t="s">
        <v>423</v>
      </c>
      <c r="AF3530" s="1435" t="s">
        <v>424</v>
      </c>
      <c r="AG3530" s="1435" t="s">
        <v>3754</v>
      </c>
      <c r="AH3530" s="1435" t="s">
        <v>3755</v>
      </c>
      <c r="AI3530" s="1435" t="s">
        <v>3756</v>
      </c>
      <c r="AJ3530" s="1437" t="s">
        <v>3757</v>
      </c>
      <c r="AK3530" s="1435" t="s">
        <v>425</v>
      </c>
      <c r="AL3530" s="1435" t="s">
        <v>426</v>
      </c>
      <c r="AM3530" s="1435" t="s">
        <v>427</v>
      </c>
      <c r="AN3530" s="1436" t="s">
        <v>1733</v>
      </c>
      <c r="AO3530" s="1435" t="s">
        <v>432</v>
      </c>
      <c r="AP3530" s="1435" t="s">
        <v>428</v>
      </c>
      <c r="AQ3530" s="1435" t="s">
        <v>429</v>
      </c>
      <c r="AR3530" s="1436" t="s">
        <v>430</v>
      </c>
      <c r="AS3530" s="1435" t="s">
        <v>362</v>
      </c>
      <c r="AT3530" s="1435" t="s">
        <v>431</v>
      </c>
      <c r="AU3530" s="1435" t="s">
        <v>1260</v>
      </c>
    </row>
    <row r="3531" spans="1:47">
      <c r="A3531" s="2662"/>
      <c r="B3531" s="2663"/>
      <c r="C3531" s="1435">
        <v>1</v>
      </c>
      <c r="D3531" s="1438">
        <v>2</v>
      </c>
      <c r="E3531" s="1435">
        <v>3</v>
      </c>
      <c r="F3531" s="1438">
        <v>4</v>
      </c>
      <c r="G3531" s="1435">
        <v>5</v>
      </c>
      <c r="H3531" s="1438">
        <v>6</v>
      </c>
      <c r="I3531" s="1435">
        <v>7</v>
      </c>
      <c r="J3531" s="1435">
        <v>8</v>
      </c>
      <c r="K3531" s="1436">
        <v>9</v>
      </c>
      <c r="L3531" s="1438">
        <v>10</v>
      </c>
      <c r="M3531" s="1435">
        <v>11</v>
      </c>
      <c r="N3531" s="1438">
        <v>12</v>
      </c>
      <c r="O3531" s="1435">
        <v>13</v>
      </c>
      <c r="P3531" s="1438">
        <v>14</v>
      </c>
      <c r="Q3531" s="1435">
        <v>15</v>
      </c>
      <c r="R3531" s="1435">
        <v>16</v>
      </c>
      <c r="S3531" s="1438">
        <v>17</v>
      </c>
      <c r="T3531" s="1435">
        <v>18</v>
      </c>
      <c r="U3531" s="1435">
        <v>19</v>
      </c>
      <c r="V3531" s="1435">
        <v>20</v>
      </c>
      <c r="W3531" s="1435">
        <v>21</v>
      </c>
      <c r="X3531" s="1438">
        <v>22</v>
      </c>
      <c r="Y3531" s="1438">
        <v>23</v>
      </c>
      <c r="Z3531" s="1438">
        <v>24</v>
      </c>
      <c r="AA3531" s="1439">
        <v>25</v>
      </c>
      <c r="AB3531" s="1435">
        <v>26</v>
      </c>
      <c r="AC3531" s="1438">
        <v>27</v>
      </c>
      <c r="AD3531" s="1435">
        <v>28</v>
      </c>
      <c r="AE3531" s="1435">
        <v>29</v>
      </c>
      <c r="AF3531" s="1435">
        <v>30</v>
      </c>
      <c r="AG3531" s="1435">
        <v>31</v>
      </c>
      <c r="AH3531" s="1435">
        <v>32</v>
      </c>
      <c r="AI3531" s="1435">
        <v>33</v>
      </c>
      <c r="AJ3531" s="1435">
        <v>34</v>
      </c>
      <c r="AK3531" s="1435">
        <v>35</v>
      </c>
      <c r="AL3531" s="1438">
        <v>36</v>
      </c>
      <c r="AM3531" s="1435">
        <v>37</v>
      </c>
      <c r="AN3531" s="1436">
        <v>38</v>
      </c>
      <c r="AO3531" s="1438">
        <v>39</v>
      </c>
      <c r="AP3531" s="1435">
        <v>40</v>
      </c>
      <c r="AQ3531" s="1435">
        <v>41</v>
      </c>
      <c r="AR3531" s="1436">
        <v>42</v>
      </c>
      <c r="AS3531" s="1435">
        <v>43</v>
      </c>
      <c r="AT3531" s="1438">
        <v>44</v>
      </c>
      <c r="AU3531" s="1435">
        <v>45</v>
      </c>
    </row>
    <row r="3532" spans="1:47">
      <c r="A3532" s="2656" t="s">
        <v>44</v>
      </c>
      <c r="B3532" s="2656"/>
      <c r="C3532" s="1440">
        <v>5</v>
      </c>
      <c r="D3532" s="1440">
        <v>4</v>
      </c>
      <c r="E3532" s="1440" t="s">
        <v>3758</v>
      </c>
      <c r="F3532" s="1441" t="s">
        <v>1226</v>
      </c>
      <c r="G3532" s="1441" t="s">
        <v>1226</v>
      </c>
      <c r="H3532" s="1441" t="s">
        <v>1782</v>
      </c>
      <c r="I3532" s="1441">
        <v>6</v>
      </c>
      <c r="J3532" s="1441" t="s">
        <v>1536</v>
      </c>
      <c r="K3532" s="1441" t="s">
        <v>3191</v>
      </c>
      <c r="L3532" s="1441" t="s">
        <v>2812</v>
      </c>
      <c r="M3532" s="1441">
        <v>6</v>
      </c>
      <c r="N3532" s="1441">
        <v>5.5</v>
      </c>
      <c r="O3532" s="1441" t="s">
        <v>3129</v>
      </c>
      <c r="P3532" s="1441">
        <v>4.5</v>
      </c>
      <c r="Q3532" s="1441">
        <v>4.5</v>
      </c>
      <c r="R3532" s="1442" t="s">
        <v>3776</v>
      </c>
      <c r="S3532" s="1443">
        <v>5</v>
      </c>
      <c r="T3532" s="1443">
        <v>5</v>
      </c>
      <c r="U3532" s="1443" t="s">
        <v>3174</v>
      </c>
      <c r="V3532" s="1443" t="s">
        <v>3096</v>
      </c>
      <c r="W3532" s="1443">
        <v>5.25</v>
      </c>
      <c r="X3532" s="1443" t="s">
        <v>3613</v>
      </c>
      <c r="Y3532" s="1443" t="s">
        <v>397</v>
      </c>
      <c r="Z3532" s="1443" t="s">
        <v>2764</v>
      </c>
      <c r="AA3532" s="1443">
        <v>6</v>
      </c>
      <c r="AB3532" s="1441" t="s">
        <v>1728</v>
      </c>
      <c r="AC3532" s="1441" t="s">
        <v>3018</v>
      </c>
      <c r="AD3532" s="1441">
        <v>6</v>
      </c>
      <c r="AE3532" s="1441" t="s">
        <v>3777</v>
      </c>
      <c r="AF3532" s="1441">
        <v>5</v>
      </c>
      <c r="AG3532" s="1441">
        <v>6</v>
      </c>
      <c r="AH3532" s="1441">
        <v>6</v>
      </c>
      <c r="AI3532" s="1441" t="s">
        <v>3096</v>
      </c>
      <c r="AJ3532" s="1441" t="s">
        <v>2680</v>
      </c>
      <c r="AK3532" s="1441" t="s">
        <v>3778</v>
      </c>
      <c r="AL3532" s="1441" t="s">
        <v>1926</v>
      </c>
      <c r="AM3532" s="1441" t="s">
        <v>1782</v>
      </c>
      <c r="AN3532" s="1444" t="s">
        <v>3779</v>
      </c>
      <c r="AO3532" s="1444" t="s">
        <v>3191</v>
      </c>
      <c r="AP3532" s="1441">
        <v>5</v>
      </c>
      <c r="AQ3532" s="1441">
        <v>4.75</v>
      </c>
      <c r="AR3532" s="1441">
        <v>6</v>
      </c>
      <c r="AS3532" s="1441">
        <v>4</v>
      </c>
      <c r="AT3532" s="1441">
        <v>6</v>
      </c>
      <c r="AU3532" s="1441" t="s">
        <v>2990</v>
      </c>
    </row>
    <row r="3533" spans="1:47">
      <c r="A3533" s="2578" t="s">
        <v>1687</v>
      </c>
      <c r="B3533" s="2579"/>
      <c r="C3533" s="946"/>
      <c r="D3533" s="946"/>
      <c r="E3533" s="946"/>
      <c r="F3533" s="947"/>
      <c r="G3533" s="947"/>
      <c r="H3533" s="947"/>
      <c r="I3533" s="947"/>
      <c r="J3533" s="947"/>
      <c r="K3533" s="947"/>
      <c r="L3533" s="947"/>
      <c r="M3533" s="947"/>
      <c r="N3533" s="947"/>
      <c r="O3533" s="947"/>
      <c r="P3533" s="947"/>
      <c r="Q3533" s="947"/>
      <c r="R3533" s="948"/>
      <c r="S3533" s="698"/>
      <c r="T3533" s="698"/>
      <c r="U3533" s="698"/>
      <c r="V3533" s="698"/>
      <c r="W3533" s="698"/>
      <c r="X3533" s="698"/>
      <c r="Y3533" s="698"/>
      <c r="Z3533" s="698"/>
      <c r="AA3533" s="698"/>
      <c r="AB3533" s="947"/>
      <c r="AC3533" s="947"/>
      <c r="AD3533" s="947"/>
      <c r="AE3533" s="947"/>
      <c r="AF3533" s="947"/>
      <c r="AG3533" s="947"/>
      <c r="AH3533" s="947"/>
      <c r="AI3533" s="947"/>
      <c r="AJ3533" s="947"/>
      <c r="AK3533" s="947"/>
      <c r="AL3533" s="947"/>
      <c r="AM3533" s="947"/>
      <c r="AN3533" s="949"/>
      <c r="AO3533" s="949"/>
      <c r="AP3533" s="947"/>
      <c r="AQ3533" s="947"/>
      <c r="AR3533" s="947"/>
      <c r="AS3533" s="947"/>
      <c r="AT3533" s="947"/>
      <c r="AU3533" s="947"/>
    </row>
    <row r="3534" spans="1:47">
      <c r="A3534" s="1445" t="s">
        <v>856</v>
      </c>
      <c r="B3534" s="1446" t="s">
        <v>1677</v>
      </c>
      <c r="C3534" s="1440">
        <v>5</v>
      </c>
      <c r="D3534" s="1440">
        <v>5</v>
      </c>
      <c r="E3534" s="1440">
        <v>5.5</v>
      </c>
      <c r="F3534" s="1441">
        <v>5</v>
      </c>
      <c r="G3534" s="1441">
        <v>4</v>
      </c>
      <c r="H3534" s="1441">
        <v>4</v>
      </c>
      <c r="I3534" s="1441">
        <v>5</v>
      </c>
      <c r="J3534" s="1441">
        <v>6</v>
      </c>
      <c r="K3534" s="1441">
        <v>2.5</v>
      </c>
      <c r="L3534" s="1441">
        <v>4</v>
      </c>
      <c r="M3534" s="1441">
        <v>3.5</v>
      </c>
      <c r="N3534" s="1441">
        <v>2</v>
      </c>
      <c r="O3534" s="1441">
        <v>5</v>
      </c>
      <c r="P3534" s="1441">
        <v>4.5</v>
      </c>
      <c r="Q3534" s="1441">
        <v>4.5</v>
      </c>
      <c r="R3534" s="1443">
        <v>5</v>
      </c>
      <c r="S3534" s="1443">
        <v>5</v>
      </c>
      <c r="T3534" s="1443">
        <v>5</v>
      </c>
      <c r="U3534" s="1443">
        <v>4</v>
      </c>
      <c r="V3534" s="1443">
        <v>3.5</v>
      </c>
      <c r="W3534" s="1443">
        <v>3</v>
      </c>
      <c r="X3534" s="1443">
        <v>4</v>
      </c>
      <c r="Y3534" s="1443">
        <v>5.5</v>
      </c>
      <c r="Z3534" s="1443">
        <v>5</v>
      </c>
      <c r="AA3534" s="1443">
        <v>5</v>
      </c>
      <c r="AB3534" s="1441">
        <v>4</v>
      </c>
      <c r="AC3534" s="1441">
        <v>4</v>
      </c>
      <c r="AD3534" s="1441">
        <v>4</v>
      </c>
      <c r="AE3534" s="1441">
        <v>3</v>
      </c>
      <c r="AF3534" s="1441">
        <v>4</v>
      </c>
      <c r="AG3534" s="1441">
        <v>6</v>
      </c>
      <c r="AH3534" s="1441">
        <v>7</v>
      </c>
      <c r="AI3534" s="1441">
        <v>6.25</v>
      </c>
      <c r="AJ3534" s="1441">
        <v>5.5</v>
      </c>
      <c r="AK3534" s="1441">
        <v>5</v>
      </c>
      <c r="AL3534" s="1441">
        <v>4</v>
      </c>
      <c r="AM3534" s="1441">
        <v>4</v>
      </c>
      <c r="AN3534" s="1441">
        <v>3</v>
      </c>
      <c r="AO3534" s="1441">
        <v>3</v>
      </c>
      <c r="AP3534" s="1441">
        <v>3</v>
      </c>
      <c r="AQ3534" s="1441">
        <v>3.5</v>
      </c>
      <c r="AR3534" s="1441">
        <v>5</v>
      </c>
      <c r="AS3534" s="1441">
        <v>1.5</v>
      </c>
      <c r="AT3534" s="1441">
        <v>5</v>
      </c>
      <c r="AU3534" s="1441">
        <v>2</v>
      </c>
    </row>
    <row r="3535" spans="1:47">
      <c r="A3535" s="950" t="s">
        <v>1085</v>
      </c>
      <c r="B3535" s="951" t="s">
        <v>1678</v>
      </c>
      <c r="C3535" s="946">
        <v>5</v>
      </c>
      <c r="D3535" s="946">
        <v>5</v>
      </c>
      <c r="E3535" s="946">
        <v>5.5</v>
      </c>
      <c r="F3535" s="947">
        <v>5.5</v>
      </c>
      <c r="G3535" s="947">
        <v>4</v>
      </c>
      <c r="H3535" s="947">
        <v>4.25</v>
      </c>
      <c r="I3535" s="947">
        <v>5.25</v>
      </c>
      <c r="J3535" s="947">
        <v>6.5</v>
      </c>
      <c r="K3535" s="947">
        <v>4</v>
      </c>
      <c r="L3535" s="947">
        <v>5</v>
      </c>
      <c r="M3535" s="947">
        <v>4.5</v>
      </c>
      <c r="N3535" s="947">
        <v>4</v>
      </c>
      <c r="O3535" s="947">
        <v>6</v>
      </c>
      <c r="P3535" s="947">
        <v>5</v>
      </c>
      <c r="Q3535" s="947">
        <v>5</v>
      </c>
      <c r="R3535" s="698">
        <v>6</v>
      </c>
      <c r="S3535" s="698">
        <v>6</v>
      </c>
      <c r="T3535" s="698">
        <v>5.5</v>
      </c>
      <c r="U3535" s="698">
        <v>5</v>
      </c>
      <c r="V3535" s="698">
        <v>4</v>
      </c>
      <c r="W3535" s="698">
        <v>5.5</v>
      </c>
      <c r="X3535" s="698">
        <v>4</v>
      </c>
      <c r="Y3535" s="698">
        <v>5.5</v>
      </c>
      <c r="Z3535" s="698">
        <v>6</v>
      </c>
      <c r="AA3535" s="698">
        <v>6</v>
      </c>
      <c r="AB3535" s="947">
        <v>6.5</v>
      </c>
      <c r="AC3535" s="947">
        <v>4</v>
      </c>
      <c r="AD3535" s="947">
        <v>4.5</v>
      </c>
      <c r="AE3535" s="947">
        <v>5</v>
      </c>
      <c r="AF3535" s="947">
        <v>4.5</v>
      </c>
      <c r="AG3535" s="947">
        <v>7</v>
      </c>
      <c r="AH3535" s="947">
        <v>8</v>
      </c>
      <c r="AI3535" s="947">
        <v>7</v>
      </c>
      <c r="AJ3535" s="947">
        <v>6.5</v>
      </c>
      <c r="AK3535" s="947">
        <v>5</v>
      </c>
      <c r="AL3535" s="947">
        <v>4.75</v>
      </c>
      <c r="AM3535" s="947">
        <v>4.25</v>
      </c>
      <c r="AN3535" s="947">
        <v>4</v>
      </c>
      <c r="AO3535" s="947">
        <v>3</v>
      </c>
      <c r="AP3535" s="947">
        <v>4</v>
      </c>
      <c r="AQ3535" s="947">
        <v>5</v>
      </c>
      <c r="AR3535" s="947">
        <v>7</v>
      </c>
      <c r="AS3535" s="947">
        <v>3</v>
      </c>
      <c r="AT3535" s="947">
        <v>5</v>
      </c>
      <c r="AU3535" s="947">
        <v>3</v>
      </c>
    </row>
    <row r="3536" spans="1:47">
      <c r="A3536" s="1445" t="s">
        <v>827</v>
      </c>
      <c r="B3536" s="1446" t="s">
        <v>1679</v>
      </c>
      <c r="C3536" s="1440">
        <v>5</v>
      </c>
      <c r="D3536" s="1440">
        <v>5</v>
      </c>
      <c r="E3536" s="1440">
        <v>5.5</v>
      </c>
      <c r="F3536" s="1441">
        <v>6</v>
      </c>
      <c r="G3536" s="1441">
        <v>4</v>
      </c>
      <c r="H3536" s="1441">
        <v>4.5</v>
      </c>
      <c r="I3536" s="1441">
        <v>5.5</v>
      </c>
      <c r="J3536" s="1441">
        <v>6.75</v>
      </c>
      <c r="K3536" s="1441">
        <v>4.5</v>
      </c>
      <c r="L3536" s="1441">
        <v>6.5</v>
      </c>
      <c r="M3536" s="1441">
        <v>5.5</v>
      </c>
      <c r="N3536" s="1441">
        <v>6</v>
      </c>
      <c r="O3536" s="1441">
        <v>6.5</v>
      </c>
      <c r="P3536" s="1441">
        <v>8.75</v>
      </c>
      <c r="Q3536" s="1441">
        <v>8</v>
      </c>
      <c r="R3536" s="1443">
        <v>6.5</v>
      </c>
      <c r="S3536" s="1443">
        <v>6.5</v>
      </c>
      <c r="T3536" s="1443">
        <v>6</v>
      </c>
      <c r="U3536" s="1443">
        <v>6</v>
      </c>
      <c r="V3536" s="1443">
        <v>4.5</v>
      </c>
      <c r="W3536" s="1443">
        <v>7</v>
      </c>
      <c r="X3536" s="1443">
        <v>4</v>
      </c>
      <c r="Y3536" s="1443">
        <v>5.5</v>
      </c>
      <c r="Z3536" s="1443">
        <v>7</v>
      </c>
      <c r="AA3536" s="1443">
        <v>7</v>
      </c>
      <c r="AB3536" s="1441">
        <v>6.6</v>
      </c>
      <c r="AC3536" s="1441">
        <v>5</v>
      </c>
      <c r="AD3536" s="1441">
        <v>5</v>
      </c>
      <c r="AE3536" s="1441">
        <v>6</v>
      </c>
      <c r="AF3536" s="1441">
        <v>5</v>
      </c>
      <c r="AG3536" s="1441">
        <v>8</v>
      </c>
      <c r="AH3536" s="1441">
        <v>9</v>
      </c>
      <c r="AI3536" s="1441">
        <v>7.25</v>
      </c>
      <c r="AJ3536" s="1441">
        <v>7.5</v>
      </c>
      <c r="AK3536" s="1441">
        <v>5</v>
      </c>
      <c r="AL3536" s="1441">
        <v>6</v>
      </c>
      <c r="AM3536" s="1441">
        <v>6</v>
      </c>
      <c r="AN3536" s="1441">
        <v>5</v>
      </c>
      <c r="AO3536" s="1441">
        <v>3</v>
      </c>
      <c r="AP3536" s="1441">
        <v>4.5</v>
      </c>
      <c r="AQ3536" s="1441">
        <v>5</v>
      </c>
      <c r="AR3536" s="1441">
        <v>7</v>
      </c>
      <c r="AS3536" s="1441">
        <v>3.5</v>
      </c>
      <c r="AT3536" s="1441">
        <v>5</v>
      </c>
      <c r="AU3536" s="1441">
        <v>3.25</v>
      </c>
    </row>
    <row r="3537" spans="1:47">
      <c r="A3537" s="950" t="s">
        <v>828</v>
      </c>
      <c r="B3537" s="951" t="s">
        <v>1680</v>
      </c>
      <c r="C3537" s="946">
        <v>5</v>
      </c>
      <c r="D3537" s="946">
        <v>5</v>
      </c>
      <c r="E3537" s="946">
        <v>5.5</v>
      </c>
      <c r="F3537" s="947">
        <v>6.5</v>
      </c>
      <c r="G3537" s="947">
        <v>4</v>
      </c>
      <c r="H3537" s="947">
        <v>4.75</v>
      </c>
      <c r="I3537" s="947">
        <v>6</v>
      </c>
      <c r="J3537" s="947">
        <v>7</v>
      </c>
      <c r="K3537" s="947">
        <v>7.5</v>
      </c>
      <c r="L3537" s="947">
        <v>7.5</v>
      </c>
      <c r="M3537" s="947">
        <v>6.5</v>
      </c>
      <c r="N3537" s="947">
        <v>4</v>
      </c>
      <c r="O3537" s="947">
        <v>8</v>
      </c>
      <c r="P3537" s="947">
        <v>9</v>
      </c>
      <c r="Q3537" s="947">
        <v>8.5</v>
      </c>
      <c r="R3537" s="948">
        <v>6.75</v>
      </c>
      <c r="S3537" s="698">
        <v>7</v>
      </c>
      <c r="T3537" s="698">
        <v>6.5</v>
      </c>
      <c r="U3537" s="698">
        <v>7</v>
      </c>
      <c r="V3537" s="698">
        <v>4.5</v>
      </c>
      <c r="W3537" s="698">
        <v>9</v>
      </c>
      <c r="X3537" s="698">
        <v>4</v>
      </c>
      <c r="Y3537" s="698">
        <v>5.5</v>
      </c>
      <c r="Z3537" s="698">
        <v>8</v>
      </c>
      <c r="AA3537" s="698">
        <v>8</v>
      </c>
      <c r="AB3537" s="947">
        <v>7</v>
      </c>
      <c r="AC3537" s="947">
        <v>5</v>
      </c>
      <c r="AD3537" s="947">
        <v>5.5</v>
      </c>
      <c r="AE3537" s="947">
        <v>7</v>
      </c>
      <c r="AF3537" s="947">
        <v>6</v>
      </c>
      <c r="AG3537" s="947">
        <v>8.5</v>
      </c>
      <c r="AH3537" s="947">
        <v>10</v>
      </c>
      <c r="AI3537" s="947">
        <v>7.5</v>
      </c>
      <c r="AJ3537" s="947">
        <v>8</v>
      </c>
      <c r="AK3537" s="947">
        <v>5.5</v>
      </c>
      <c r="AL3537" s="947">
        <v>7</v>
      </c>
      <c r="AM3537" s="947">
        <v>7</v>
      </c>
      <c r="AN3537" s="947">
        <v>5</v>
      </c>
      <c r="AO3537" s="947">
        <v>4.5</v>
      </c>
      <c r="AP3537" s="947">
        <v>4.5</v>
      </c>
      <c r="AQ3537" s="947">
        <v>5</v>
      </c>
      <c r="AR3537" s="947">
        <v>7</v>
      </c>
      <c r="AS3537" s="947">
        <v>4.8</v>
      </c>
      <c r="AT3537" s="947">
        <v>5</v>
      </c>
      <c r="AU3537" s="947">
        <v>5</v>
      </c>
    </row>
    <row r="3538" spans="1:47">
      <c r="A3538" s="1445" t="s">
        <v>854</v>
      </c>
      <c r="B3538" s="1446" t="s">
        <v>1681</v>
      </c>
      <c r="C3538" s="1440">
        <v>5</v>
      </c>
      <c r="D3538" s="1440">
        <v>5</v>
      </c>
      <c r="E3538" s="1440">
        <v>5.5</v>
      </c>
      <c r="F3538" s="1441">
        <v>7</v>
      </c>
      <c r="G3538" s="1441">
        <v>5</v>
      </c>
      <c r="H3538" s="1441">
        <v>5</v>
      </c>
      <c r="I3538" s="1441">
        <v>6.5</v>
      </c>
      <c r="J3538" s="1441">
        <v>7.5</v>
      </c>
      <c r="K3538" s="1441">
        <v>7.5</v>
      </c>
      <c r="L3538" s="1441">
        <v>8</v>
      </c>
      <c r="M3538" s="1441">
        <v>7.5</v>
      </c>
      <c r="N3538" s="1441">
        <v>6</v>
      </c>
      <c r="O3538" s="1441">
        <v>8</v>
      </c>
      <c r="P3538" s="1441">
        <v>9.75</v>
      </c>
      <c r="Q3538" s="1441">
        <v>9</v>
      </c>
      <c r="R3538" s="1443">
        <v>7</v>
      </c>
      <c r="S3538" s="1443">
        <v>7.5</v>
      </c>
      <c r="T3538" s="1443">
        <v>7</v>
      </c>
      <c r="U3538" s="1443">
        <v>8</v>
      </c>
      <c r="V3538" s="1443">
        <v>4.5</v>
      </c>
      <c r="W3538" s="1443">
        <v>9</v>
      </c>
      <c r="X3538" s="1443">
        <v>4</v>
      </c>
      <c r="Y3538" s="1443">
        <v>5.5</v>
      </c>
      <c r="Z3538" s="1443">
        <v>9</v>
      </c>
      <c r="AA3538" s="1443">
        <v>9</v>
      </c>
      <c r="AB3538" s="1441">
        <v>10</v>
      </c>
      <c r="AC3538" s="1441">
        <v>6</v>
      </c>
      <c r="AD3538" s="1441">
        <v>5.5</v>
      </c>
      <c r="AE3538" s="1441">
        <v>8</v>
      </c>
      <c r="AF3538" s="1441">
        <v>7</v>
      </c>
      <c r="AG3538" s="1441">
        <v>9</v>
      </c>
      <c r="AH3538" s="1441">
        <v>10</v>
      </c>
      <c r="AI3538" s="1441">
        <v>8</v>
      </c>
      <c r="AJ3538" s="1441">
        <v>8.5</v>
      </c>
      <c r="AK3538" s="1441">
        <v>5.5</v>
      </c>
      <c r="AL3538" s="1441">
        <v>7</v>
      </c>
      <c r="AM3538" s="1441">
        <v>9</v>
      </c>
      <c r="AN3538" s="1441">
        <v>5</v>
      </c>
      <c r="AO3538" s="1441">
        <v>5.5</v>
      </c>
      <c r="AP3538" s="1441">
        <v>4.5</v>
      </c>
      <c r="AQ3538" s="1441">
        <v>5</v>
      </c>
      <c r="AR3538" s="1441">
        <v>7</v>
      </c>
      <c r="AS3538" s="1441">
        <v>5.5</v>
      </c>
      <c r="AT3538" s="1441">
        <v>5</v>
      </c>
      <c r="AU3538" s="1441">
        <v>6</v>
      </c>
    </row>
    <row r="3539" spans="1:47">
      <c r="A3539" s="2572" t="s">
        <v>45</v>
      </c>
      <c r="B3539" s="2572"/>
      <c r="C3539" s="952"/>
      <c r="D3539" s="952"/>
      <c r="E3539" s="952"/>
      <c r="F3539" s="952"/>
      <c r="G3539" s="952"/>
      <c r="H3539" s="952"/>
      <c r="I3539" s="952"/>
      <c r="J3539" s="952"/>
      <c r="K3539" s="953"/>
      <c r="L3539" s="952"/>
      <c r="M3539" s="952"/>
      <c r="N3539" s="952"/>
      <c r="O3539" s="952"/>
      <c r="P3539" s="952"/>
      <c r="Q3539" s="952"/>
      <c r="R3539" s="948"/>
      <c r="S3539" s="948"/>
      <c r="T3539" s="948"/>
      <c r="U3539" s="948"/>
      <c r="V3539" s="948"/>
      <c r="W3539" s="948"/>
      <c r="X3539" s="948"/>
      <c r="Y3539" s="948"/>
      <c r="Z3539" s="948"/>
      <c r="AA3539" s="698"/>
      <c r="AB3539" s="949"/>
      <c r="AC3539" s="949"/>
      <c r="AD3539" s="949"/>
      <c r="AE3539" s="949"/>
      <c r="AF3539" s="949"/>
      <c r="AG3539" s="949"/>
      <c r="AH3539" s="949"/>
      <c r="AI3539" s="949"/>
      <c r="AJ3539" s="949"/>
      <c r="AK3539" s="949"/>
      <c r="AL3539" s="949"/>
      <c r="AM3539" s="949"/>
      <c r="AN3539" s="949"/>
      <c r="AO3539" s="949"/>
      <c r="AP3539" s="949"/>
      <c r="AQ3539" s="949"/>
      <c r="AR3539" s="949"/>
      <c r="AS3539" s="949"/>
      <c r="AT3539" s="947"/>
      <c r="AU3539" s="947"/>
    </row>
    <row r="3540" spans="1:47">
      <c r="A3540" s="1445" t="s">
        <v>856</v>
      </c>
      <c r="B3540" s="1446" t="s">
        <v>1682</v>
      </c>
      <c r="C3540" s="1440">
        <v>8.5</v>
      </c>
      <c r="D3540" s="1440">
        <v>11</v>
      </c>
      <c r="E3540" s="1441">
        <v>9</v>
      </c>
      <c r="F3540" s="1441">
        <v>9</v>
      </c>
      <c r="G3540" s="1441">
        <v>9</v>
      </c>
      <c r="H3540" s="1441" t="s">
        <v>2328</v>
      </c>
      <c r="I3540" s="1441">
        <v>9.5</v>
      </c>
      <c r="J3540" s="1441">
        <v>10.5</v>
      </c>
      <c r="K3540" s="1441">
        <v>9.5</v>
      </c>
      <c r="L3540" s="1441" t="s">
        <v>2504</v>
      </c>
      <c r="M3540" s="1441">
        <v>9.5</v>
      </c>
      <c r="N3540" s="1441">
        <v>9</v>
      </c>
      <c r="O3540" s="1441">
        <v>9.5</v>
      </c>
      <c r="P3540" s="1441">
        <v>9.25</v>
      </c>
      <c r="Q3540" s="1441" t="s">
        <v>2351</v>
      </c>
      <c r="R3540" s="1443" t="s">
        <v>1456</v>
      </c>
      <c r="S3540" s="1443" t="s">
        <v>2384</v>
      </c>
      <c r="T3540" s="1443">
        <v>9.75</v>
      </c>
      <c r="U3540" s="1443">
        <v>10</v>
      </c>
      <c r="V3540" s="1443" t="s">
        <v>2504</v>
      </c>
      <c r="W3540" s="1443" t="s">
        <v>2504</v>
      </c>
      <c r="X3540" s="1443">
        <v>8</v>
      </c>
      <c r="Y3540" s="1443" t="s">
        <v>2674</v>
      </c>
      <c r="Z3540" s="1443" t="s">
        <v>3255</v>
      </c>
      <c r="AA3540" s="1443">
        <v>9.75</v>
      </c>
      <c r="AB3540" s="1441">
        <v>9.25</v>
      </c>
      <c r="AC3540" s="1441">
        <v>10</v>
      </c>
      <c r="AD3540" s="1441" t="s">
        <v>2616</v>
      </c>
      <c r="AE3540" s="1444" t="s">
        <v>2948</v>
      </c>
      <c r="AF3540" s="1441">
        <v>10</v>
      </c>
      <c r="AG3540" s="1441">
        <v>11</v>
      </c>
      <c r="AH3540" s="1441" t="s">
        <v>1939</v>
      </c>
      <c r="AI3540" s="1441" t="s">
        <v>2912</v>
      </c>
      <c r="AJ3540" s="1441" t="s">
        <v>2851</v>
      </c>
      <c r="AK3540" s="1441">
        <v>9.25</v>
      </c>
      <c r="AL3540" s="1441">
        <v>9.3000000000000007</v>
      </c>
      <c r="AM3540" s="1441" t="s">
        <v>2553</v>
      </c>
      <c r="AN3540" s="1441" t="s">
        <v>2752</v>
      </c>
      <c r="AO3540" s="1441" t="s">
        <v>2797</v>
      </c>
      <c r="AP3540" s="1441" t="s">
        <v>2479</v>
      </c>
      <c r="AQ3540" s="1441">
        <v>9</v>
      </c>
      <c r="AR3540" s="1441">
        <v>12.5</v>
      </c>
      <c r="AS3540" s="1441" t="s">
        <v>3778</v>
      </c>
      <c r="AT3540" s="1441" t="s">
        <v>2251</v>
      </c>
      <c r="AU3540" s="1441" t="s">
        <v>3148</v>
      </c>
    </row>
    <row r="3541" spans="1:47">
      <c r="A3541" s="950" t="s">
        <v>1085</v>
      </c>
      <c r="B3541" s="951" t="s">
        <v>1683</v>
      </c>
      <c r="C3541" s="946">
        <v>9</v>
      </c>
      <c r="D3541" s="946">
        <v>11.5</v>
      </c>
      <c r="E3541" s="947">
        <v>9.5</v>
      </c>
      <c r="F3541" s="947">
        <v>9.5</v>
      </c>
      <c r="G3541" s="947">
        <v>9.5</v>
      </c>
      <c r="H3541" s="698" t="s">
        <v>1664</v>
      </c>
      <c r="I3541" s="947">
        <v>10</v>
      </c>
      <c r="J3541" s="947">
        <v>10.5</v>
      </c>
      <c r="K3541" s="947">
        <v>9.5</v>
      </c>
      <c r="L3541" s="947" t="s">
        <v>2616</v>
      </c>
      <c r="M3541" s="947">
        <v>10</v>
      </c>
      <c r="N3541" s="947">
        <v>9.25</v>
      </c>
      <c r="O3541" s="947">
        <v>9.75</v>
      </c>
      <c r="P3541" s="947">
        <v>9.5</v>
      </c>
      <c r="Q3541" s="947" t="s">
        <v>1936</v>
      </c>
      <c r="R3541" s="698" t="s">
        <v>1456</v>
      </c>
      <c r="S3541" s="698">
        <v>9</v>
      </c>
      <c r="T3541" s="698">
        <v>9.75</v>
      </c>
      <c r="U3541" s="698">
        <v>9.75</v>
      </c>
      <c r="V3541" s="698" t="s">
        <v>2553</v>
      </c>
      <c r="W3541" s="698" t="s">
        <v>2616</v>
      </c>
      <c r="X3541" s="698">
        <v>8</v>
      </c>
      <c r="Y3541" s="698">
        <v>11.5</v>
      </c>
      <c r="Z3541" s="698" t="s">
        <v>2833</v>
      </c>
      <c r="AA3541" s="698">
        <v>9.75</v>
      </c>
      <c r="AB3541" s="947">
        <v>9.25</v>
      </c>
      <c r="AC3541" s="947" t="s">
        <v>1664</v>
      </c>
      <c r="AD3541" s="947" t="s">
        <v>2623</v>
      </c>
      <c r="AE3541" s="949" t="s">
        <v>3780</v>
      </c>
      <c r="AF3541" s="947">
        <v>10.25</v>
      </c>
      <c r="AG3541" s="947">
        <v>11</v>
      </c>
      <c r="AH3541" s="947" t="s">
        <v>1939</v>
      </c>
      <c r="AI3541" s="947" t="s">
        <v>3781</v>
      </c>
      <c r="AJ3541" s="947" t="s">
        <v>2851</v>
      </c>
      <c r="AK3541" s="947">
        <v>9.25</v>
      </c>
      <c r="AL3541" s="947">
        <v>9.5</v>
      </c>
      <c r="AM3541" s="947" t="s">
        <v>2553</v>
      </c>
      <c r="AN3541" s="947">
        <v>6.5</v>
      </c>
      <c r="AO3541" s="947" t="s">
        <v>1926</v>
      </c>
      <c r="AP3541" s="947" t="s">
        <v>2351</v>
      </c>
      <c r="AQ3541" s="947">
        <v>9.5</v>
      </c>
      <c r="AR3541" s="947">
        <v>12.5</v>
      </c>
      <c r="AS3541" s="947">
        <v>5.5</v>
      </c>
      <c r="AT3541" s="947" t="s">
        <v>2624</v>
      </c>
      <c r="AU3541" s="947" t="s">
        <v>3171</v>
      </c>
    </row>
    <row r="3542" spans="1:47">
      <c r="A3542" s="1445" t="s">
        <v>827</v>
      </c>
      <c r="B3542" s="1446" t="s">
        <v>1684</v>
      </c>
      <c r="C3542" s="1440">
        <v>9.5</v>
      </c>
      <c r="D3542" s="1447">
        <v>12</v>
      </c>
      <c r="E3542" s="1441">
        <v>10</v>
      </c>
      <c r="F3542" s="1441">
        <v>10</v>
      </c>
      <c r="G3542" s="1441">
        <v>9.75</v>
      </c>
      <c r="H3542" s="1443">
        <v>10.5</v>
      </c>
      <c r="I3542" s="1441">
        <v>10.5</v>
      </c>
      <c r="J3542" s="1441">
        <v>10.5</v>
      </c>
      <c r="K3542" s="1441" t="s">
        <v>2672</v>
      </c>
      <c r="L3542" s="1441" t="s">
        <v>2504</v>
      </c>
      <c r="M3542" s="1441">
        <v>10.5</v>
      </c>
      <c r="N3542" s="1441">
        <v>9.75</v>
      </c>
      <c r="O3542" s="1441">
        <v>10</v>
      </c>
      <c r="P3542" s="1441">
        <v>9.75</v>
      </c>
      <c r="Q3542" s="1441" t="s">
        <v>2328</v>
      </c>
      <c r="R3542" s="1443" t="s">
        <v>3045</v>
      </c>
      <c r="S3542" s="1443">
        <v>8.75</v>
      </c>
      <c r="T3542" s="1443">
        <v>9.5</v>
      </c>
      <c r="U3542" s="1443">
        <v>9.75</v>
      </c>
      <c r="V3542" s="1443" t="s">
        <v>2738</v>
      </c>
      <c r="W3542" s="1443" t="s">
        <v>2616</v>
      </c>
      <c r="X3542" s="1443">
        <v>8</v>
      </c>
      <c r="Y3542" s="1443">
        <v>11.5</v>
      </c>
      <c r="Z3542" s="1443" t="s">
        <v>3782</v>
      </c>
      <c r="AA3542" s="1443">
        <v>9.5</v>
      </c>
      <c r="AB3542" s="1441">
        <v>9.25</v>
      </c>
      <c r="AC3542" s="1441" t="s">
        <v>2323</v>
      </c>
      <c r="AD3542" s="1441" t="s">
        <v>1664</v>
      </c>
      <c r="AE3542" s="1444" t="s">
        <v>2448</v>
      </c>
      <c r="AF3542" s="1441">
        <v>10</v>
      </c>
      <c r="AG3542" s="1441">
        <v>11</v>
      </c>
      <c r="AH3542" s="1441" t="s">
        <v>1939</v>
      </c>
      <c r="AI3542" s="1441" t="s">
        <v>3783</v>
      </c>
      <c r="AJ3542" s="1441" t="s">
        <v>1939</v>
      </c>
      <c r="AK3542" s="1441">
        <v>9.5</v>
      </c>
      <c r="AL3542" s="1441">
        <v>10</v>
      </c>
      <c r="AM3542" s="1441" t="s">
        <v>2616</v>
      </c>
      <c r="AN3542" s="1444" t="s">
        <v>2442</v>
      </c>
      <c r="AO3542" s="1444" t="s">
        <v>2972</v>
      </c>
      <c r="AP3542" s="1441" t="s">
        <v>2351</v>
      </c>
      <c r="AQ3542" s="1441" t="s">
        <v>2616</v>
      </c>
      <c r="AR3542" s="1441">
        <v>12.5</v>
      </c>
      <c r="AS3542" s="1441">
        <v>6</v>
      </c>
      <c r="AT3542" s="1441" t="s">
        <v>2479</v>
      </c>
      <c r="AU3542" s="1441" t="s">
        <v>2826</v>
      </c>
    </row>
    <row r="3543" spans="1:47">
      <c r="A3543" s="950" t="s">
        <v>828</v>
      </c>
      <c r="B3543" s="951" t="s">
        <v>1685</v>
      </c>
      <c r="C3543" s="946">
        <v>10</v>
      </c>
      <c r="D3543" s="954">
        <v>12.5</v>
      </c>
      <c r="E3543" s="947" t="s">
        <v>76</v>
      </c>
      <c r="F3543" s="947">
        <v>10</v>
      </c>
      <c r="G3543" s="947">
        <v>10</v>
      </c>
      <c r="H3543" s="698">
        <v>10.5</v>
      </c>
      <c r="I3543" s="947">
        <v>10.5</v>
      </c>
      <c r="J3543" s="947">
        <v>10.5</v>
      </c>
      <c r="K3543" s="947" t="s">
        <v>2549</v>
      </c>
      <c r="L3543" s="947" t="s">
        <v>2504</v>
      </c>
      <c r="M3543" s="947">
        <v>10.5</v>
      </c>
      <c r="N3543" s="956" t="s">
        <v>76</v>
      </c>
      <c r="O3543" s="947">
        <v>9.5</v>
      </c>
      <c r="P3543" s="947">
        <v>9.75</v>
      </c>
      <c r="Q3543" s="947" t="s">
        <v>2557</v>
      </c>
      <c r="R3543" s="698">
        <v>7.5</v>
      </c>
      <c r="S3543" s="698">
        <v>8.5</v>
      </c>
      <c r="T3543" s="698">
        <v>9.5</v>
      </c>
      <c r="U3543" s="957" t="s">
        <v>76</v>
      </c>
      <c r="V3543" s="698" t="s">
        <v>2738</v>
      </c>
      <c r="W3543" s="698" t="s">
        <v>2616</v>
      </c>
      <c r="X3543" s="698">
        <v>8</v>
      </c>
      <c r="Y3543" s="698">
        <v>11.5</v>
      </c>
      <c r="Z3543" s="698" t="s">
        <v>76</v>
      </c>
      <c r="AA3543" s="948" t="s">
        <v>76</v>
      </c>
      <c r="AB3543" s="947">
        <v>9.25</v>
      </c>
      <c r="AC3543" s="949" t="s">
        <v>76</v>
      </c>
      <c r="AD3543" s="947" t="s">
        <v>1664</v>
      </c>
      <c r="AE3543" s="949" t="s">
        <v>2769</v>
      </c>
      <c r="AF3543" s="947">
        <v>10</v>
      </c>
      <c r="AG3543" s="947" t="s">
        <v>76</v>
      </c>
      <c r="AH3543" s="947" t="s">
        <v>1645</v>
      </c>
      <c r="AI3543" s="947" t="s">
        <v>2555</v>
      </c>
      <c r="AJ3543" s="947">
        <v>11</v>
      </c>
      <c r="AK3543" s="947" t="s">
        <v>76</v>
      </c>
      <c r="AL3543" s="947">
        <v>10.5</v>
      </c>
      <c r="AM3543" s="947" t="s">
        <v>76</v>
      </c>
      <c r="AN3543" s="949" t="s">
        <v>2788</v>
      </c>
      <c r="AO3543" s="949" t="s">
        <v>1226</v>
      </c>
      <c r="AP3543" s="947" t="s">
        <v>2479</v>
      </c>
      <c r="AQ3543" s="947" t="s">
        <v>2616</v>
      </c>
      <c r="AR3543" s="947">
        <v>12.5</v>
      </c>
      <c r="AS3543" s="947">
        <v>5.5</v>
      </c>
      <c r="AT3543" s="947" t="s">
        <v>2479</v>
      </c>
      <c r="AU3543" s="947" t="s">
        <v>2826</v>
      </c>
    </row>
    <row r="3544" spans="1:47">
      <c r="A3544" s="1445" t="s">
        <v>854</v>
      </c>
      <c r="B3544" s="1446" t="s">
        <v>1686</v>
      </c>
      <c r="C3544" s="1440" t="s">
        <v>76</v>
      </c>
      <c r="D3544" s="1447" t="s">
        <v>76</v>
      </c>
      <c r="E3544" s="1441" t="s">
        <v>76</v>
      </c>
      <c r="F3544" s="1441">
        <v>10</v>
      </c>
      <c r="G3544" s="1441" t="s">
        <v>76</v>
      </c>
      <c r="H3544" s="1443" t="s">
        <v>2911</v>
      </c>
      <c r="I3544" s="1441">
        <v>10.5</v>
      </c>
      <c r="J3544" s="1441">
        <v>10.5</v>
      </c>
      <c r="K3544" s="1441" t="s">
        <v>3784</v>
      </c>
      <c r="L3544" s="1441" t="s">
        <v>2504</v>
      </c>
      <c r="M3544" s="1441" t="s">
        <v>76</v>
      </c>
      <c r="N3544" s="1441" t="s">
        <v>76</v>
      </c>
      <c r="O3544" s="1441">
        <v>9.5</v>
      </c>
      <c r="P3544" s="1441" t="s">
        <v>76</v>
      </c>
      <c r="Q3544" s="1441">
        <v>11</v>
      </c>
      <c r="R3544" s="1443">
        <v>7.5</v>
      </c>
      <c r="S3544" s="1443" t="s">
        <v>76</v>
      </c>
      <c r="T3544" s="1443">
        <v>11.75</v>
      </c>
      <c r="U3544" s="1443" t="s">
        <v>76</v>
      </c>
      <c r="V3544" s="1443" t="s">
        <v>2738</v>
      </c>
      <c r="W3544" s="1443" t="s">
        <v>2616</v>
      </c>
      <c r="X3544" s="1443">
        <v>8</v>
      </c>
      <c r="Y3544" s="1443">
        <v>11.5</v>
      </c>
      <c r="Z3544" s="1443" t="s">
        <v>76</v>
      </c>
      <c r="AA3544" s="1443" t="s">
        <v>76</v>
      </c>
      <c r="AB3544" s="1441">
        <v>9.25</v>
      </c>
      <c r="AC3544" s="1444" t="s">
        <v>3766</v>
      </c>
      <c r="AD3544" s="1441" t="s">
        <v>1664</v>
      </c>
      <c r="AE3544" s="1444" t="s">
        <v>2769</v>
      </c>
      <c r="AF3544" s="1441">
        <v>10.5</v>
      </c>
      <c r="AG3544" s="1441" t="s">
        <v>76</v>
      </c>
      <c r="AH3544" s="1441" t="s">
        <v>1645</v>
      </c>
      <c r="AI3544" s="1441" t="s">
        <v>76</v>
      </c>
      <c r="AJ3544" s="1441">
        <v>11</v>
      </c>
      <c r="AK3544" s="1441" t="s">
        <v>76</v>
      </c>
      <c r="AL3544" s="1441">
        <v>10.5</v>
      </c>
      <c r="AM3544" s="1441" t="s">
        <v>76</v>
      </c>
      <c r="AN3544" s="1444" t="s">
        <v>3785</v>
      </c>
      <c r="AO3544" s="1444" t="s">
        <v>2972</v>
      </c>
      <c r="AP3544" s="1441" t="s">
        <v>2479</v>
      </c>
      <c r="AQ3544" s="1441" t="s">
        <v>2616</v>
      </c>
      <c r="AR3544" s="1441">
        <v>12.5</v>
      </c>
      <c r="AS3544" s="1448" t="s">
        <v>76</v>
      </c>
      <c r="AT3544" s="1441" t="s">
        <v>2479</v>
      </c>
      <c r="AU3544" s="1441" t="s">
        <v>2867</v>
      </c>
    </row>
    <row r="3545" spans="1:47">
      <c r="A3545" s="2572" t="s">
        <v>388</v>
      </c>
      <c r="B3545" s="2572"/>
      <c r="C3545" s="947"/>
      <c r="D3545" s="947"/>
      <c r="E3545" s="947"/>
      <c r="F3545" s="947"/>
      <c r="G3545" s="947"/>
      <c r="H3545" s="947"/>
      <c r="I3545" s="947"/>
      <c r="J3545" s="947"/>
      <c r="K3545" s="947"/>
      <c r="L3545" s="947"/>
      <c r="M3545" s="947"/>
      <c r="N3545" s="947"/>
      <c r="O3545" s="949" t="s">
        <v>311</v>
      </c>
      <c r="P3545" s="947"/>
      <c r="Q3545" s="949"/>
      <c r="R3545" s="698"/>
      <c r="S3545" s="698"/>
      <c r="T3545" s="698"/>
      <c r="U3545" s="698"/>
      <c r="V3545" s="698"/>
      <c r="W3545" s="698"/>
      <c r="X3545" s="948"/>
      <c r="Y3545" s="948"/>
      <c r="Z3545" s="948"/>
      <c r="AA3545" s="698"/>
      <c r="AB3545" s="949"/>
      <c r="AC3545" s="949"/>
      <c r="AD3545" s="947"/>
      <c r="AE3545" s="949"/>
      <c r="AF3545" s="947"/>
      <c r="AG3545" s="947"/>
      <c r="AH3545" s="947"/>
      <c r="AI3545" s="947"/>
      <c r="AJ3545" s="947"/>
      <c r="AK3545" s="947"/>
      <c r="AL3545" s="947"/>
      <c r="AM3545" s="947"/>
      <c r="AN3545" s="949"/>
      <c r="AO3545" s="949"/>
      <c r="AP3545" s="949"/>
      <c r="AQ3545" s="949"/>
      <c r="AR3545" s="949"/>
      <c r="AS3545" s="949"/>
      <c r="AT3545" s="947"/>
      <c r="AU3545" s="947"/>
    </row>
    <row r="3546" spans="1:47">
      <c r="A3546" s="2657" t="s">
        <v>389</v>
      </c>
      <c r="B3546" s="2657"/>
      <c r="C3546" s="1441"/>
      <c r="D3546" s="1441"/>
      <c r="E3546" s="1441"/>
      <c r="F3546" s="1441"/>
      <c r="G3546" s="1441"/>
      <c r="H3546" s="1441"/>
      <c r="I3546" s="1441"/>
      <c r="J3546" s="1441"/>
      <c r="K3546" s="1441"/>
      <c r="L3546" s="1441"/>
      <c r="M3546" s="1441"/>
      <c r="N3546" s="1441"/>
      <c r="O3546" s="1444"/>
      <c r="P3546" s="1441"/>
      <c r="Q3546" s="1444"/>
      <c r="R3546" s="1449"/>
      <c r="S3546" s="1443"/>
      <c r="T3546" s="1443"/>
      <c r="U3546" s="1443"/>
      <c r="V3546" s="1443"/>
      <c r="W3546" s="1443"/>
      <c r="X3546" s="1442"/>
      <c r="Y3546" s="1442"/>
      <c r="Z3546" s="1442"/>
      <c r="AA3546" s="1443"/>
      <c r="AB3546" s="1444"/>
      <c r="AC3546" s="1444"/>
      <c r="AD3546" s="1441"/>
      <c r="AE3546" s="1444"/>
      <c r="AF3546" s="1441"/>
      <c r="AG3546" s="1441"/>
      <c r="AH3546" s="1441"/>
      <c r="AI3546" s="1441"/>
      <c r="AJ3546" s="1441"/>
      <c r="AK3546" s="1441"/>
      <c r="AL3546" s="1441"/>
      <c r="AM3546" s="1441"/>
      <c r="AN3546" s="1444"/>
      <c r="AO3546" s="1444"/>
      <c r="AP3546" s="1444"/>
      <c r="AQ3546" s="1444"/>
      <c r="AR3546" s="1444"/>
      <c r="AS3546" s="1444"/>
      <c r="AT3546" s="1441"/>
      <c r="AU3546" s="1441"/>
    </row>
    <row r="3547" spans="1:47">
      <c r="A3547" s="234"/>
      <c r="B3547" s="260" t="s">
        <v>390</v>
      </c>
      <c r="C3547" s="947">
        <v>12</v>
      </c>
      <c r="D3547" s="947">
        <v>8</v>
      </c>
      <c r="E3547" s="947" t="s">
        <v>1855</v>
      </c>
      <c r="F3547" s="947" t="s">
        <v>1865</v>
      </c>
      <c r="G3547" s="698" t="s">
        <v>1669</v>
      </c>
      <c r="H3547" s="698" t="s">
        <v>1749</v>
      </c>
      <c r="I3547" s="947">
        <v>10</v>
      </c>
      <c r="J3547" s="958" t="s">
        <v>1749</v>
      </c>
      <c r="K3547" s="947" t="s">
        <v>1549</v>
      </c>
      <c r="L3547" s="947">
        <v>13</v>
      </c>
      <c r="M3547" s="947">
        <v>13</v>
      </c>
      <c r="N3547" s="947">
        <v>13</v>
      </c>
      <c r="O3547" s="947">
        <v>13</v>
      </c>
      <c r="P3547" s="947">
        <v>13</v>
      </c>
      <c r="Q3547" s="947" t="s">
        <v>2557</v>
      </c>
      <c r="R3547" s="698" t="s">
        <v>1924</v>
      </c>
      <c r="S3547" s="698">
        <v>13</v>
      </c>
      <c r="T3547" s="698">
        <v>13</v>
      </c>
      <c r="U3547" s="698">
        <v>13</v>
      </c>
      <c r="V3547" s="698" t="s">
        <v>1549</v>
      </c>
      <c r="W3547" s="698" t="s">
        <v>1549</v>
      </c>
      <c r="X3547" s="698">
        <v>11</v>
      </c>
      <c r="Y3547" s="698" t="s">
        <v>2742</v>
      </c>
      <c r="Z3547" s="698">
        <v>13</v>
      </c>
      <c r="AA3547" s="698" t="s">
        <v>1886</v>
      </c>
      <c r="AB3547" s="947" t="s">
        <v>1549</v>
      </c>
      <c r="AC3547" s="947">
        <v>13</v>
      </c>
      <c r="AD3547" s="947" t="s">
        <v>1549</v>
      </c>
      <c r="AE3547" s="947" t="s">
        <v>1549</v>
      </c>
      <c r="AF3547" s="947">
        <v>13</v>
      </c>
      <c r="AG3547" s="947">
        <v>13</v>
      </c>
      <c r="AH3547" s="947">
        <v>13</v>
      </c>
      <c r="AI3547" s="947" t="s">
        <v>1549</v>
      </c>
      <c r="AJ3547" s="947" t="s">
        <v>1549</v>
      </c>
      <c r="AK3547" s="947">
        <v>13</v>
      </c>
      <c r="AL3547" s="947" t="s">
        <v>1549</v>
      </c>
      <c r="AM3547" s="947">
        <v>13</v>
      </c>
      <c r="AN3547" s="947" t="s">
        <v>2273</v>
      </c>
      <c r="AO3547" s="947" t="s">
        <v>2284</v>
      </c>
      <c r="AP3547" s="947" t="s">
        <v>1549</v>
      </c>
      <c r="AQ3547" s="947" t="s">
        <v>1669</v>
      </c>
      <c r="AR3547" s="947">
        <v>13</v>
      </c>
      <c r="AS3547" s="947" t="s">
        <v>2272</v>
      </c>
      <c r="AT3547" s="947" t="s">
        <v>2424</v>
      </c>
      <c r="AU3547" s="947">
        <v>13</v>
      </c>
    </row>
    <row r="3548" spans="1:47">
      <c r="A3548" s="1411"/>
      <c r="B3548" s="1450" t="s">
        <v>391</v>
      </c>
      <c r="C3548" s="1441" t="s">
        <v>76</v>
      </c>
      <c r="D3548" s="1441" t="s">
        <v>76</v>
      </c>
      <c r="E3548" s="1441" t="s">
        <v>76</v>
      </c>
      <c r="F3548" s="1441" t="s">
        <v>76</v>
      </c>
      <c r="G3548" s="1441" t="s">
        <v>76</v>
      </c>
      <c r="H3548" s="1443"/>
      <c r="I3548" s="1441" t="s">
        <v>76</v>
      </c>
      <c r="J3548" s="1441" t="s">
        <v>76</v>
      </c>
      <c r="K3548" s="1441" t="s">
        <v>76</v>
      </c>
      <c r="L3548" s="1441" t="s">
        <v>76</v>
      </c>
      <c r="M3548" s="1441" t="s">
        <v>76</v>
      </c>
      <c r="N3548" s="1441" t="s">
        <v>76</v>
      </c>
      <c r="O3548" s="1444" t="s">
        <v>76</v>
      </c>
      <c r="P3548" s="1441" t="s">
        <v>76</v>
      </c>
      <c r="Q3548" s="1441" t="s">
        <v>76</v>
      </c>
      <c r="R3548" s="1443"/>
      <c r="S3548" s="1443" t="s">
        <v>76</v>
      </c>
      <c r="T3548" s="1443" t="s">
        <v>76</v>
      </c>
      <c r="U3548" s="1443" t="s">
        <v>76</v>
      </c>
      <c r="V3548" s="1443" t="s">
        <v>76</v>
      </c>
      <c r="W3548" s="1443" t="s">
        <v>76</v>
      </c>
      <c r="X3548" s="1443">
        <v>13</v>
      </c>
      <c r="Y3548" s="1443" t="s">
        <v>76</v>
      </c>
      <c r="Z3548" s="1443">
        <v>13</v>
      </c>
      <c r="AA3548" s="1443" t="s">
        <v>76</v>
      </c>
      <c r="AB3548" s="1441" t="s">
        <v>76</v>
      </c>
      <c r="AC3548" s="1441"/>
      <c r="AD3548" s="1441" t="s">
        <v>76</v>
      </c>
      <c r="AE3548" s="1441" t="s">
        <v>76</v>
      </c>
      <c r="AF3548" s="1441" t="s">
        <v>76</v>
      </c>
      <c r="AG3548" s="1441" t="s">
        <v>76</v>
      </c>
      <c r="AH3548" s="1441" t="s">
        <v>76</v>
      </c>
      <c r="AI3548" s="1441" t="s">
        <v>76</v>
      </c>
      <c r="AJ3548" s="1441" t="s">
        <v>76</v>
      </c>
      <c r="AK3548" s="1441" t="s">
        <v>76</v>
      </c>
      <c r="AL3548" s="1441" t="s">
        <v>76</v>
      </c>
      <c r="AM3548" s="1441" t="s">
        <v>76</v>
      </c>
      <c r="AN3548" s="1441" t="s">
        <v>1924</v>
      </c>
      <c r="AO3548" s="1441" t="s">
        <v>76</v>
      </c>
      <c r="AP3548" s="1441" t="s">
        <v>76</v>
      </c>
      <c r="AQ3548" s="1444" t="s">
        <v>76</v>
      </c>
      <c r="AR3548" s="1441" t="s">
        <v>76</v>
      </c>
      <c r="AS3548" s="1441"/>
      <c r="AT3548" s="1441" t="s">
        <v>76</v>
      </c>
      <c r="AU3548" s="1441">
        <v>13</v>
      </c>
    </row>
    <row r="3549" spans="1:47">
      <c r="A3549" s="2572" t="s">
        <v>400</v>
      </c>
      <c r="B3549" s="2572"/>
      <c r="C3549" s="947"/>
      <c r="D3549" s="947"/>
      <c r="E3549" s="947"/>
      <c r="F3549" s="947"/>
      <c r="G3549" s="947"/>
      <c r="H3549" s="698"/>
      <c r="I3549" s="947"/>
      <c r="J3549" s="947"/>
      <c r="K3549" s="947"/>
      <c r="L3549" s="947"/>
      <c r="M3549" s="947"/>
      <c r="N3549" s="947"/>
      <c r="O3549" s="949"/>
      <c r="P3549" s="947"/>
      <c r="Q3549" s="949"/>
      <c r="R3549" s="698"/>
      <c r="S3549" s="698"/>
      <c r="T3549" s="698"/>
      <c r="U3549" s="698"/>
      <c r="V3549" s="698"/>
      <c r="W3549" s="698"/>
      <c r="X3549" s="698"/>
      <c r="Y3549" s="698"/>
      <c r="Z3549" s="698"/>
      <c r="AA3549" s="698"/>
      <c r="AB3549" s="949"/>
      <c r="AC3549" s="949"/>
      <c r="AD3549" s="947"/>
      <c r="AE3549" s="947"/>
      <c r="AF3549" s="947"/>
      <c r="AG3549" s="947"/>
      <c r="AH3549" s="947"/>
      <c r="AI3549" s="947"/>
      <c r="AJ3549" s="947"/>
      <c r="AK3549" s="947"/>
      <c r="AL3549" s="947"/>
      <c r="AM3549" s="947"/>
      <c r="AN3549" s="949"/>
      <c r="AO3549" s="947"/>
      <c r="AP3549" s="947"/>
      <c r="AQ3549" s="949"/>
      <c r="AR3549" s="947"/>
      <c r="AS3549" s="947"/>
      <c r="AT3549" s="947"/>
      <c r="AU3549" s="947"/>
    </row>
    <row r="3550" spans="1:47" ht="20.25">
      <c r="A3550" s="1416"/>
      <c r="B3550" s="1450" t="s">
        <v>390</v>
      </c>
      <c r="C3550" s="1441" t="s">
        <v>1861</v>
      </c>
      <c r="D3550" s="1441">
        <v>15.5</v>
      </c>
      <c r="E3550" s="1441" t="s">
        <v>1550</v>
      </c>
      <c r="F3550" s="1441">
        <v>14.5</v>
      </c>
      <c r="G3550" s="1441" t="s">
        <v>76</v>
      </c>
      <c r="H3550" s="1443" t="s">
        <v>1868</v>
      </c>
      <c r="I3550" s="1441">
        <v>15</v>
      </c>
      <c r="J3550" s="1451" t="s">
        <v>1343</v>
      </c>
      <c r="K3550" s="1441" t="s">
        <v>1882</v>
      </c>
      <c r="L3550" s="1441" t="s">
        <v>1847</v>
      </c>
      <c r="M3550" s="1441" t="s">
        <v>1875</v>
      </c>
      <c r="N3550" s="1441">
        <v>15.5</v>
      </c>
      <c r="O3550" s="1441">
        <v>15.5</v>
      </c>
      <c r="P3550" s="1441" t="s">
        <v>1878</v>
      </c>
      <c r="Q3550" s="1451" t="s">
        <v>2557</v>
      </c>
      <c r="R3550" s="1443" t="s">
        <v>1847</v>
      </c>
      <c r="S3550" s="1443" t="s">
        <v>1882</v>
      </c>
      <c r="T3550" s="1443" t="s">
        <v>1847</v>
      </c>
      <c r="U3550" s="1443" t="s">
        <v>76</v>
      </c>
      <c r="V3550" s="1443" t="s">
        <v>1876</v>
      </c>
      <c r="W3550" s="1443" t="s">
        <v>1882</v>
      </c>
      <c r="X3550" s="1443">
        <v>15.5</v>
      </c>
      <c r="Y3550" s="1443" t="s">
        <v>1842</v>
      </c>
      <c r="Z3550" s="1443" t="s">
        <v>76</v>
      </c>
      <c r="AA3550" s="1443" t="s">
        <v>1876</v>
      </c>
      <c r="AB3550" s="1441" t="s">
        <v>1875</v>
      </c>
      <c r="AC3550" s="1441" t="s">
        <v>1908</v>
      </c>
      <c r="AD3550" s="1441" t="s">
        <v>1875</v>
      </c>
      <c r="AE3550" s="1441" t="s">
        <v>1549</v>
      </c>
      <c r="AF3550" s="1441">
        <v>15.5</v>
      </c>
      <c r="AG3550" s="1441" t="s">
        <v>1847</v>
      </c>
      <c r="AH3550" s="1441" t="s">
        <v>1867</v>
      </c>
      <c r="AI3550" s="1441" t="s">
        <v>1876</v>
      </c>
      <c r="AJ3550" s="1441" t="s">
        <v>2332</v>
      </c>
      <c r="AK3550" s="1441" t="s">
        <v>1875</v>
      </c>
      <c r="AL3550" s="1441" t="s">
        <v>1875</v>
      </c>
      <c r="AM3550" s="1441">
        <v>15</v>
      </c>
      <c r="AN3550" s="1441" t="s">
        <v>2273</v>
      </c>
      <c r="AO3550" s="1441" t="s">
        <v>1891</v>
      </c>
      <c r="AP3550" s="1441" t="s">
        <v>1875</v>
      </c>
      <c r="AQ3550" s="1441" t="s">
        <v>1881</v>
      </c>
      <c r="AR3550" s="1441">
        <v>15.5</v>
      </c>
      <c r="AS3550" s="1441" t="s">
        <v>1875</v>
      </c>
      <c r="AT3550" s="1441" t="s">
        <v>1669</v>
      </c>
      <c r="AU3550" s="1441" t="s">
        <v>1845</v>
      </c>
    </row>
    <row r="3551" spans="1:47">
      <c r="A3551" s="175"/>
      <c r="B3551" s="260" t="s">
        <v>391</v>
      </c>
      <c r="C3551" s="947" t="s">
        <v>76</v>
      </c>
      <c r="D3551" s="947" t="s">
        <v>76</v>
      </c>
      <c r="E3551" s="947" t="s">
        <v>76</v>
      </c>
      <c r="F3551" s="947" t="s">
        <v>76</v>
      </c>
      <c r="G3551" s="947">
        <v>15</v>
      </c>
      <c r="H3551" s="698" t="s">
        <v>76</v>
      </c>
      <c r="I3551" s="947" t="s">
        <v>76</v>
      </c>
      <c r="J3551" s="947" t="s">
        <v>76</v>
      </c>
      <c r="K3551" s="947" t="s">
        <v>76</v>
      </c>
      <c r="L3551" s="947" t="s">
        <v>76</v>
      </c>
      <c r="M3551" s="947" t="s">
        <v>76</v>
      </c>
      <c r="N3551" s="947" t="s">
        <v>76</v>
      </c>
      <c r="O3551" s="947" t="s">
        <v>76</v>
      </c>
      <c r="P3551" s="949" t="s">
        <v>76</v>
      </c>
      <c r="Q3551" s="949" t="s">
        <v>76</v>
      </c>
      <c r="R3551" s="698"/>
      <c r="S3551" s="698" t="s">
        <v>76</v>
      </c>
      <c r="T3551" s="698" t="s">
        <v>76</v>
      </c>
      <c r="U3551" s="698" t="s">
        <v>1875</v>
      </c>
      <c r="V3551" s="698" t="s">
        <v>76</v>
      </c>
      <c r="W3551" s="698" t="s">
        <v>76</v>
      </c>
      <c r="X3551" s="698" t="s">
        <v>76</v>
      </c>
      <c r="Y3551" s="698" t="s">
        <v>76</v>
      </c>
      <c r="Z3551" s="698" t="s">
        <v>1614</v>
      </c>
      <c r="AA3551" s="698" t="s">
        <v>76</v>
      </c>
      <c r="AB3551" s="947" t="s">
        <v>76</v>
      </c>
      <c r="AC3551" s="947" t="s">
        <v>1343</v>
      </c>
      <c r="AD3551" s="947" t="s">
        <v>76</v>
      </c>
      <c r="AE3551" s="947" t="s">
        <v>1847</v>
      </c>
      <c r="AF3551" s="947" t="s">
        <v>76</v>
      </c>
      <c r="AG3551" s="947" t="s">
        <v>76</v>
      </c>
      <c r="AH3551" s="947" t="s">
        <v>76</v>
      </c>
      <c r="AI3551" s="947" t="s">
        <v>76</v>
      </c>
      <c r="AJ3551" s="947" t="s">
        <v>76</v>
      </c>
      <c r="AK3551" s="947" t="s">
        <v>76</v>
      </c>
      <c r="AL3551" s="947" t="s">
        <v>76</v>
      </c>
      <c r="AM3551" s="947"/>
      <c r="AN3551" s="947" t="s">
        <v>1883</v>
      </c>
      <c r="AO3551" s="947" t="s">
        <v>1875</v>
      </c>
      <c r="AP3551" s="947" t="s">
        <v>76</v>
      </c>
      <c r="AQ3551" s="949" t="s">
        <v>76</v>
      </c>
      <c r="AR3551" s="947" t="s">
        <v>76</v>
      </c>
      <c r="AS3551" s="947"/>
      <c r="AT3551" s="947" t="s">
        <v>76</v>
      </c>
      <c r="AU3551" s="947" t="s">
        <v>1893</v>
      </c>
    </row>
    <row r="3552" spans="1:47">
      <c r="A3552" s="2657" t="s">
        <v>47</v>
      </c>
      <c r="B3552" s="2657"/>
      <c r="C3552" s="1441"/>
      <c r="D3552" s="1441"/>
      <c r="E3552" s="1441"/>
      <c r="F3552" s="1441"/>
      <c r="G3552" s="1441"/>
      <c r="H3552" s="1443"/>
      <c r="I3552" s="1441"/>
      <c r="J3552" s="1441"/>
      <c r="K3552" s="1441"/>
      <c r="L3552" s="1441"/>
      <c r="M3552" s="1441"/>
      <c r="N3552" s="1441"/>
      <c r="O3552" s="1441"/>
      <c r="P3552" s="1444"/>
      <c r="Q3552" s="1444"/>
      <c r="R3552" s="1443" t="s">
        <v>1285</v>
      </c>
      <c r="S3552" s="1443"/>
      <c r="T3552" s="1443"/>
      <c r="U3552" s="1443"/>
      <c r="V3552" s="1443"/>
      <c r="W3552" s="1443"/>
      <c r="X3552" s="1443"/>
      <c r="Y3552" s="1443"/>
      <c r="Z3552" s="1443"/>
      <c r="AA3552" s="1443"/>
      <c r="AB3552" s="1441"/>
      <c r="AC3552" s="1441"/>
      <c r="AD3552" s="1441"/>
      <c r="AE3552" s="1441"/>
      <c r="AF3552" s="1441"/>
      <c r="AG3552" s="1441"/>
      <c r="AH3552" s="1441"/>
      <c r="AI3552" s="1441"/>
      <c r="AJ3552" s="1441"/>
      <c r="AK3552" s="1441"/>
      <c r="AL3552" s="1441"/>
      <c r="AM3552" s="1441"/>
      <c r="AN3552" s="1441"/>
      <c r="AO3552" s="1441"/>
      <c r="AP3552" s="1441"/>
      <c r="AQ3552" s="1444"/>
      <c r="AR3552" s="1441"/>
      <c r="AS3552" s="1441"/>
      <c r="AT3552" s="1441"/>
      <c r="AU3552" s="1441"/>
    </row>
    <row r="3553" spans="1:47" ht="20.25">
      <c r="A3553" s="175"/>
      <c r="B3553" s="260" t="s">
        <v>390</v>
      </c>
      <c r="C3553" s="947">
        <v>15</v>
      </c>
      <c r="D3553" s="698">
        <v>15.502000000000001</v>
      </c>
      <c r="E3553" s="698" t="s">
        <v>1550</v>
      </c>
      <c r="F3553" s="947">
        <v>14.5</v>
      </c>
      <c r="G3553" s="698" t="s">
        <v>76</v>
      </c>
      <c r="H3553" s="698" t="s">
        <v>1868</v>
      </c>
      <c r="I3553" s="947">
        <v>15</v>
      </c>
      <c r="J3553" s="958" t="s">
        <v>1538</v>
      </c>
      <c r="K3553" s="947" t="s">
        <v>3474</v>
      </c>
      <c r="L3553" s="947" t="s">
        <v>1882</v>
      </c>
      <c r="M3553" s="947" t="s">
        <v>1882</v>
      </c>
      <c r="N3553" s="947">
        <v>15.5</v>
      </c>
      <c r="O3553" s="947">
        <v>15.5</v>
      </c>
      <c r="P3553" s="947" t="s">
        <v>1878</v>
      </c>
      <c r="Q3553" s="959" t="s">
        <v>2557</v>
      </c>
      <c r="R3553" s="698" t="s">
        <v>1867</v>
      </c>
      <c r="S3553" s="698" t="s">
        <v>1882</v>
      </c>
      <c r="T3553" s="698" t="s">
        <v>1867</v>
      </c>
      <c r="U3553" s="698" t="s">
        <v>1842</v>
      </c>
      <c r="V3553" s="698" t="s">
        <v>1871</v>
      </c>
      <c r="W3553" s="698" t="s">
        <v>1871</v>
      </c>
      <c r="X3553" s="698" t="s">
        <v>1868</v>
      </c>
      <c r="Y3553" s="698" t="s">
        <v>1842</v>
      </c>
      <c r="Z3553" s="698" t="s">
        <v>76</v>
      </c>
      <c r="AA3553" s="698" t="s">
        <v>1867</v>
      </c>
      <c r="AB3553" s="947" t="s">
        <v>1867</v>
      </c>
      <c r="AC3553" s="947" t="s">
        <v>1343</v>
      </c>
      <c r="AD3553" s="947" t="s">
        <v>1875</v>
      </c>
      <c r="AE3553" s="947" t="s">
        <v>1885</v>
      </c>
      <c r="AF3553" s="947">
        <v>16.5</v>
      </c>
      <c r="AG3553" s="947" t="s">
        <v>1867</v>
      </c>
      <c r="AH3553" s="947">
        <v>15</v>
      </c>
      <c r="AI3553" s="947" t="s">
        <v>1872</v>
      </c>
      <c r="AJ3553" s="947" t="s">
        <v>1665</v>
      </c>
      <c r="AK3553" s="947" t="s">
        <v>1875</v>
      </c>
      <c r="AL3553" s="947" t="s">
        <v>1875</v>
      </c>
      <c r="AM3553" s="947" t="s">
        <v>1867</v>
      </c>
      <c r="AN3553" s="947" t="s">
        <v>1549</v>
      </c>
      <c r="AO3553" s="947" t="s">
        <v>1873</v>
      </c>
      <c r="AP3553" s="947" t="s">
        <v>1876</v>
      </c>
      <c r="AQ3553" s="947" t="s">
        <v>1667</v>
      </c>
      <c r="AR3553" s="947" t="s">
        <v>1872</v>
      </c>
      <c r="AS3553" s="947" t="s">
        <v>76</v>
      </c>
      <c r="AT3553" s="947" t="s">
        <v>1550</v>
      </c>
      <c r="AU3553" s="947" t="s">
        <v>2382</v>
      </c>
    </row>
    <row r="3554" spans="1:47">
      <c r="A3554" s="1416"/>
      <c r="B3554" s="1450" t="s">
        <v>391</v>
      </c>
      <c r="C3554" s="1441" t="s">
        <v>76</v>
      </c>
      <c r="D3554" s="1441" t="s">
        <v>76</v>
      </c>
      <c r="E3554" s="1441" t="s">
        <v>76</v>
      </c>
      <c r="F3554" s="1448" t="s">
        <v>76</v>
      </c>
      <c r="G3554" s="1441">
        <v>15</v>
      </c>
      <c r="H3554" s="1443" t="s">
        <v>76</v>
      </c>
      <c r="I3554" s="1441" t="s">
        <v>76</v>
      </c>
      <c r="J3554" s="1441" t="s">
        <v>76</v>
      </c>
      <c r="K3554" s="1448" t="s">
        <v>76</v>
      </c>
      <c r="L3554" s="1441" t="s">
        <v>76</v>
      </c>
      <c r="M3554" s="1441" t="s">
        <v>76</v>
      </c>
      <c r="N3554" s="1441" t="s">
        <v>76</v>
      </c>
      <c r="O3554" s="1441" t="s">
        <v>76</v>
      </c>
      <c r="P3554" s="1444" t="s">
        <v>76</v>
      </c>
      <c r="Q3554" s="1444" t="s">
        <v>76</v>
      </c>
      <c r="R3554" s="1443" t="s">
        <v>76</v>
      </c>
      <c r="S3554" s="1443" t="s">
        <v>76</v>
      </c>
      <c r="T3554" s="1443" t="s">
        <v>76</v>
      </c>
      <c r="U3554" s="1443" t="s">
        <v>76</v>
      </c>
      <c r="V3554" s="1443" t="s">
        <v>76</v>
      </c>
      <c r="W3554" s="1443" t="s">
        <v>76</v>
      </c>
      <c r="X3554" s="1443" t="s">
        <v>76</v>
      </c>
      <c r="Y3554" s="1443" t="s">
        <v>76</v>
      </c>
      <c r="Z3554" s="1443" t="s">
        <v>2320</v>
      </c>
      <c r="AA3554" s="1443" t="s">
        <v>76</v>
      </c>
      <c r="AB3554" s="1441" t="s">
        <v>76</v>
      </c>
      <c r="AC3554" s="1441" t="s">
        <v>1343</v>
      </c>
      <c r="AD3554" s="1441" t="s">
        <v>76</v>
      </c>
      <c r="AE3554" s="1441" t="s">
        <v>3768</v>
      </c>
      <c r="AF3554" s="1441" t="s">
        <v>76</v>
      </c>
      <c r="AG3554" s="1441" t="s">
        <v>76</v>
      </c>
      <c r="AH3554" s="1441" t="s">
        <v>1872</v>
      </c>
      <c r="AI3554" s="1441" t="s">
        <v>76</v>
      </c>
      <c r="AJ3554" s="1441" t="s">
        <v>76</v>
      </c>
      <c r="AK3554" s="1441" t="s">
        <v>76</v>
      </c>
      <c r="AL3554" s="1441" t="s">
        <v>76</v>
      </c>
      <c r="AM3554" s="1441" t="s">
        <v>76</v>
      </c>
      <c r="AN3554" s="1441" t="s">
        <v>1847</v>
      </c>
      <c r="AO3554" s="1441" t="s">
        <v>76</v>
      </c>
      <c r="AP3554" s="1441" t="s">
        <v>76</v>
      </c>
      <c r="AQ3554" s="1444" t="s">
        <v>76</v>
      </c>
      <c r="AR3554" s="1441" t="s">
        <v>76</v>
      </c>
      <c r="AS3554" s="1441" t="s">
        <v>76</v>
      </c>
      <c r="AT3554" s="1441" t="s">
        <v>76</v>
      </c>
      <c r="AU3554" s="1441" t="s">
        <v>1893</v>
      </c>
    </row>
    <row r="3555" spans="1:47">
      <c r="A3555" s="2572" t="s">
        <v>407</v>
      </c>
      <c r="B3555" s="2572"/>
      <c r="C3555" s="947"/>
      <c r="D3555" s="947"/>
      <c r="E3555" s="947"/>
      <c r="F3555" s="947"/>
      <c r="G3555" s="947"/>
      <c r="H3555" s="698"/>
      <c r="I3555" s="947"/>
      <c r="J3555" s="947"/>
      <c r="K3555" s="947"/>
      <c r="L3555" s="947"/>
      <c r="M3555" s="947"/>
      <c r="N3555" s="947"/>
      <c r="O3555" s="947"/>
      <c r="P3555" s="949"/>
      <c r="Q3555" s="949"/>
      <c r="R3555" s="698"/>
      <c r="S3555" s="698"/>
      <c r="T3555" s="698"/>
      <c r="U3555" s="698"/>
      <c r="V3555" s="698"/>
      <c r="W3555" s="698"/>
      <c r="X3555" s="698"/>
      <c r="Y3555" s="698"/>
      <c r="Z3555" s="698"/>
      <c r="AA3555" s="698"/>
      <c r="AB3555" s="949"/>
      <c r="AC3555" s="949"/>
      <c r="AD3555" s="947"/>
      <c r="AE3555" s="280"/>
      <c r="AF3555" s="947"/>
      <c r="AG3555" s="947"/>
      <c r="AH3555" s="947"/>
      <c r="AI3555" s="947"/>
      <c r="AJ3555" s="947"/>
      <c r="AK3555" s="947"/>
      <c r="AL3555" s="947"/>
      <c r="AM3555" s="947"/>
      <c r="AN3555" s="947"/>
      <c r="AO3555" s="947"/>
      <c r="AP3555" s="947"/>
      <c r="AQ3555" s="949"/>
      <c r="AR3555" s="947"/>
      <c r="AS3555" s="947"/>
      <c r="AT3555" s="947"/>
      <c r="AU3555" s="947"/>
    </row>
    <row r="3556" spans="1:47">
      <c r="A3556" s="1452" t="s">
        <v>856</v>
      </c>
      <c r="B3556" s="1453" t="s">
        <v>1258</v>
      </c>
      <c r="C3556" s="1443"/>
      <c r="D3556" s="1443"/>
      <c r="E3556" s="1443"/>
      <c r="F3556" s="1443"/>
      <c r="G3556" s="1443"/>
      <c r="H3556" s="1443"/>
      <c r="I3556" s="1443"/>
      <c r="J3556" s="1443"/>
      <c r="K3556" s="1449"/>
      <c r="L3556" s="1443"/>
      <c r="M3556" s="1443"/>
      <c r="N3556" s="1443"/>
      <c r="O3556" s="1443"/>
      <c r="P3556" s="1442"/>
      <c r="Q3556" s="1442"/>
      <c r="R3556" s="1443"/>
      <c r="S3556" s="1443"/>
      <c r="T3556" s="1443"/>
      <c r="U3556" s="1443"/>
      <c r="V3556" s="1443"/>
      <c r="W3556" s="1443"/>
      <c r="X3556" s="1443"/>
      <c r="Y3556" s="1443"/>
      <c r="Z3556" s="1443"/>
      <c r="AA3556" s="1443"/>
      <c r="AB3556" s="1442"/>
      <c r="AC3556" s="1442"/>
      <c r="AD3556" s="1443"/>
      <c r="AE3556" s="1443"/>
      <c r="AF3556" s="1443"/>
      <c r="AG3556" s="1443"/>
      <c r="AH3556" s="1443"/>
      <c r="AI3556" s="1443"/>
      <c r="AJ3556" s="1443"/>
      <c r="AK3556" s="1443"/>
      <c r="AL3556" s="1443"/>
      <c r="AM3556" s="1443"/>
      <c r="AN3556" s="1443"/>
      <c r="AO3556" s="1443"/>
      <c r="AP3556" s="1443"/>
      <c r="AQ3556" s="1442"/>
      <c r="AR3556" s="1443"/>
      <c r="AS3556" s="1443"/>
      <c r="AT3556" s="1443"/>
      <c r="AU3556" s="1443"/>
    </row>
    <row r="3557" spans="1:47" ht="20.25">
      <c r="A3557" s="960"/>
      <c r="B3557" s="260" t="s">
        <v>401</v>
      </c>
      <c r="C3557" s="698" t="s">
        <v>1840</v>
      </c>
      <c r="D3557" s="947" t="s">
        <v>76</v>
      </c>
      <c r="E3557" s="698" t="s">
        <v>1863</v>
      </c>
      <c r="F3557" s="947">
        <v>15.5</v>
      </c>
      <c r="G3557" s="947" t="s">
        <v>76</v>
      </c>
      <c r="H3557" s="698" t="s">
        <v>2455</v>
      </c>
      <c r="I3557" s="947">
        <v>15</v>
      </c>
      <c r="J3557" s="958" t="s">
        <v>1668</v>
      </c>
      <c r="K3557" s="947" t="s">
        <v>1847</v>
      </c>
      <c r="L3557" s="947" t="s">
        <v>1847</v>
      </c>
      <c r="M3557" s="947" t="s">
        <v>1875</v>
      </c>
      <c r="N3557" s="947">
        <v>15.5</v>
      </c>
      <c r="O3557" s="947">
        <v>15.5</v>
      </c>
      <c r="P3557" s="947" t="s">
        <v>1878</v>
      </c>
      <c r="Q3557" s="958" t="s">
        <v>2557</v>
      </c>
      <c r="R3557" s="698" t="s">
        <v>1847</v>
      </c>
      <c r="S3557" s="698" t="s">
        <v>1882</v>
      </c>
      <c r="T3557" s="698" t="s">
        <v>1847</v>
      </c>
      <c r="U3557" s="698" t="s">
        <v>1875</v>
      </c>
      <c r="V3557" s="698" t="s">
        <v>1876</v>
      </c>
      <c r="W3557" s="698" t="s">
        <v>1875</v>
      </c>
      <c r="X3557" s="698">
        <v>15.5</v>
      </c>
      <c r="Y3557" s="698" t="s">
        <v>1842</v>
      </c>
      <c r="Z3557" s="698" t="s">
        <v>76</v>
      </c>
      <c r="AA3557" s="698" t="s">
        <v>1876</v>
      </c>
      <c r="AB3557" s="947" t="s">
        <v>1875</v>
      </c>
      <c r="AC3557" s="962" t="s">
        <v>1888</v>
      </c>
      <c r="AD3557" s="947" t="s">
        <v>1875</v>
      </c>
      <c r="AE3557" s="947" t="s">
        <v>1549</v>
      </c>
      <c r="AF3557" s="947">
        <v>15.5</v>
      </c>
      <c r="AG3557" s="947" t="s">
        <v>1847</v>
      </c>
      <c r="AH3557" s="947" t="s">
        <v>76</v>
      </c>
      <c r="AI3557" s="947" t="s">
        <v>1875</v>
      </c>
      <c r="AJ3557" s="947" t="s">
        <v>2332</v>
      </c>
      <c r="AK3557" s="947" t="s">
        <v>2930</v>
      </c>
      <c r="AL3557" s="947" t="s">
        <v>1875</v>
      </c>
      <c r="AM3557" s="947">
        <v>15</v>
      </c>
      <c r="AN3557" s="947" t="s">
        <v>2284</v>
      </c>
      <c r="AO3557" s="947" t="s">
        <v>2382</v>
      </c>
      <c r="AP3557" s="947" t="s">
        <v>1875</v>
      </c>
      <c r="AQ3557" s="947" t="s">
        <v>2485</v>
      </c>
      <c r="AR3557" s="947">
        <v>16.5</v>
      </c>
      <c r="AS3557" s="947" t="s">
        <v>3786</v>
      </c>
      <c r="AT3557" s="947" t="s">
        <v>1846</v>
      </c>
      <c r="AU3557" s="947" t="s">
        <v>2273</v>
      </c>
    </row>
    <row r="3558" spans="1:47">
      <c r="A3558" s="1452"/>
      <c r="B3558" s="1450" t="s">
        <v>402</v>
      </c>
      <c r="C3558" s="1441" t="s">
        <v>76</v>
      </c>
      <c r="D3558" s="1441">
        <v>16</v>
      </c>
      <c r="E3558" s="1441" t="s">
        <v>76</v>
      </c>
      <c r="F3558" s="1441" t="s">
        <v>76</v>
      </c>
      <c r="G3558" s="1441">
        <v>15.5</v>
      </c>
      <c r="H3558" s="1443" t="s">
        <v>76</v>
      </c>
      <c r="I3558" s="1441" t="s">
        <v>76</v>
      </c>
      <c r="J3558" s="1441" t="s">
        <v>76</v>
      </c>
      <c r="K3558" s="1441" t="s">
        <v>76</v>
      </c>
      <c r="L3558" s="1441"/>
      <c r="M3558" s="1441" t="s">
        <v>76</v>
      </c>
      <c r="N3558" s="1441" t="s">
        <v>76</v>
      </c>
      <c r="O3558" s="1441" t="s">
        <v>76</v>
      </c>
      <c r="P3558" s="1444" t="s">
        <v>76</v>
      </c>
      <c r="Q3558" s="1444" t="s">
        <v>76</v>
      </c>
      <c r="R3558" s="1443" t="s">
        <v>76</v>
      </c>
      <c r="S3558" s="1443" t="s">
        <v>76</v>
      </c>
      <c r="T3558" s="1443" t="s">
        <v>76</v>
      </c>
      <c r="U3558" s="1443" t="s">
        <v>1875</v>
      </c>
      <c r="V3558" s="1443" t="s">
        <v>76</v>
      </c>
      <c r="W3558" s="1443" t="s">
        <v>76</v>
      </c>
      <c r="X3558" s="1443" t="s">
        <v>1538</v>
      </c>
      <c r="Y3558" s="1443" t="s">
        <v>76</v>
      </c>
      <c r="Z3558" s="1443" t="s">
        <v>1888</v>
      </c>
      <c r="AA3558" s="1443" t="s">
        <v>76</v>
      </c>
      <c r="AB3558" s="1441" t="s">
        <v>76</v>
      </c>
      <c r="AC3558" s="1441" t="s">
        <v>76</v>
      </c>
      <c r="AD3558" s="1444" t="s">
        <v>76</v>
      </c>
      <c r="AE3558" s="1441" t="s">
        <v>1847</v>
      </c>
      <c r="AF3558" s="1441" t="s">
        <v>76</v>
      </c>
      <c r="AG3558" s="1441" t="s">
        <v>76</v>
      </c>
      <c r="AH3558" s="1441" t="s">
        <v>76</v>
      </c>
      <c r="AI3558" s="1441" t="s">
        <v>76</v>
      </c>
      <c r="AJ3558" s="1441" t="s">
        <v>76</v>
      </c>
      <c r="AK3558" s="1441" t="s">
        <v>76</v>
      </c>
      <c r="AL3558" s="1441" t="s">
        <v>76</v>
      </c>
      <c r="AM3558" s="1441" t="s">
        <v>76</v>
      </c>
      <c r="AN3558" s="1441" t="s">
        <v>1893</v>
      </c>
      <c r="AO3558" s="1441" t="s">
        <v>1875</v>
      </c>
      <c r="AP3558" s="1441" t="s">
        <v>76</v>
      </c>
      <c r="AQ3558" s="1444" t="s">
        <v>76</v>
      </c>
      <c r="AR3558" s="1441" t="s">
        <v>76</v>
      </c>
      <c r="AS3558" s="1441" t="s">
        <v>3786</v>
      </c>
      <c r="AT3558" s="1441" t="s">
        <v>76</v>
      </c>
      <c r="AU3558" s="1441" t="s">
        <v>2930</v>
      </c>
    </row>
    <row r="3559" spans="1:47">
      <c r="A3559" s="960" t="s">
        <v>1085</v>
      </c>
      <c r="B3559" s="862" t="s">
        <v>1259</v>
      </c>
      <c r="C3559" s="947"/>
      <c r="D3559" s="947"/>
      <c r="E3559" s="947"/>
      <c r="F3559" s="947"/>
      <c r="G3559" s="947"/>
      <c r="H3559" s="698"/>
      <c r="I3559" s="947"/>
      <c r="J3559" s="947"/>
      <c r="K3559" s="947"/>
      <c r="L3559" s="947"/>
      <c r="M3559" s="947"/>
      <c r="N3559" s="947"/>
      <c r="O3559" s="947"/>
      <c r="P3559" s="949"/>
      <c r="Q3559" s="949"/>
      <c r="R3559" s="698"/>
      <c r="S3559" s="698"/>
      <c r="T3559" s="698"/>
      <c r="U3559" s="698"/>
      <c r="V3559" s="698"/>
      <c r="W3559" s="698"/>
      <c r="X3559" s="698"/>
      <c r="Y3559" s="698"/>
      <c r="Z3559" s="698"/>
      <c r="AA3559" s="698"/>
      <c r="AB3559" s="947"/>
      <c r="AC3559" s="947"/>
      <c r="AD3559" s="949"/>
      <c r="AE3559" s="947"/>
      <c r="AF3559" s="947"/>
      <c r="AG3559" s="947"/>
      <c r="AH3559" s="947"/>
      <c r="AI3559" s="947"/>
      <c r="AJ3559" s="947"/>
      <c r="AK3559" s="947"/>
      <c r="AL3559" s="947"/>
      <c r="AM3559" s="947"/>
      <c r="AN3559" s="947"/>
      <c r="AO3559" s="947"/>
      <c r="AP3559" s="947"/>
      <c r="AQ3559" s="949"/>
      <c r="AR3559" s="947"/>
      <c r="AS3559" s="947"/>
      <c r="AT3559" s="947"/>
      <c r="AU3559" s="947"/>
    </row>
    <row r="3560" spans="1:47" ht="20.25">
      <c r="A3560" s="1416"/>
      <c r="B3560" s="1450" t="s">
        <v>401</v>
      </c>
      <c r="C3560" s="1443" t="s">
        <v>1840</v>
      </c>
      <c r="D3560" s="1441" t="s">
        <v>76</v>
      </c>
      <c r="E3560" s="1443" t="s">
        <v>1840</v>
      </c>
      <c r="F3560" s="1441">
        <v>15.5</v>
      </c>
      <c r="G3560" s="1441" t="s">
        <v>76</v>
      </c>
      <c r="H3560" s="1443" t="s">
        <v>2455</v>
      </c>
      <c r="I3560" s="1441" t="s">
        <v>76</v>
      </c>
      <c r="J3560" s="1451" t="s">
        <v>1665</v>
      </c>
      <c r="K3560" s="1441" t="s">
        <v>1871</v>
      </c>
      <c r="L3560" s="1441" t="s">
        <v>1876</v>
      </c>
      <c r="M3560" s="1441" t="s">
        <v>1882</v>
      </c>
      <c r="N3560" s="1441">
        <v>15.5</v>
      </c>
      <c r="O3560" s="1441">
        <v>15.5</v>
      </c>
      <c r="P3560" s="1441" t="s">
        <v>1878</v>
      </c>
      <c r="Q3560" s="1451" t="s">
        <v>2557</v>
      </c>
      <c r="R3560" s="1443" t="s">
        <v>1867</v>
      </c>
      <c r="S3560" s="1443" t="s">
        <v>1876</v>
      </c>
      <c r="T3560" s="1443" t="s">
        <v>1867</v>
      </c>
      <c r="U3560" s="1443" t="s">
        <v>76</v>
      </c>
      <c r="V3560" s="1443" t="s">
        <v>1873</v>
      </c>
      <c r="W3560" s="1443" t="s">
        <v>1871</v>
      </c>
      <c r="X3560" s="1443" t="s">
        <v>76</v>
      </c>
      <c r="Y3560" s="1443" t="s">
        <v>76</v>
      </c>
      <c r="Z3560" s="1443" t="s">
        <v>76</v>
      </c>
      <c r="AA3560" s="1443" t="s">
        <v>1876</v>
      </c>
      <c r="AB3560" s="1441" t="s">
        <v>1867</v>
      </c>
      <c r="AC3560" s="1441" t="s">
        <v>1343</v>
      </c>
      <c r="AD3560" s="1441" t="s">
        <v>1875</v>
      </c>
      <c r="AE3560" s="1441" t="s">
        <v>1885</v>
      </c>
      <c r="AF3560" s="1441">
        <v>15.5</v>
      </c>
      <c r="AG3560" s="1441" t="s">
        <v>1867</v>
      </c>
      <c r="AH3560" s="1441" t="s">
        <v>76</v>
      </c>
      <c r="AI3560" s="1441" t="s">
        <v>1842</v>
      </c>
      <c r="AJ3560" s="1441" t="s">
        <v>1665</v>
      </c>
      <c r="AK3560" s="1441" t="s">
        <v>2930</v>
      </c>
      <c r="AL3560" s="1441" t="s">
        <v>1875</v>
      </c>
      <c r="AM3560" s="1441" t="s">
        <v>1872</v>
      </c>
      <c r="AN3560" s="1441" t="s">
        <v>1883</v>
      </c>
      <c r="AO3560" s="1441" t="s">
        <v>3474</v>
      </c>
      <c r="AP3560" s="1441" t="s">
        <v>1875</v>
      </c>
      <c r="AQ3560" s="1441" t="s">
        <v>1907</v>
      </c>
      <c r="AR3560" s="1441" t="s">
        <v>1872</v>
      </c>
      <c r="AS3560" s="1441" t="s">
        <v>76</v>
      </c>
      <c r="AT3560" s="1441" t="s">
        <v>1550</v>
      </c>
      <c r="AU3560" s="1441" t="s">
        <v>1891</v>
      </c>
    </row>
    <row r="3561" spans="1:47">
      <c r="A3561" s="175"/>
      <c r="B3561" s="260" t="s">
        <v>402</v>
      </c>
      <c r="C3561" s="947" t="s">
        <v>76</v>
      </c>
      <c r="D3561" s="947">
        <v>16</v>
      </c>
      <c r="E3561" s="947" t="s">
        <v>76</v>
      </c>
      <c r="F3561" s="947" t="s">
        <v>76</v>
      </c>
      <c r="G3561" s="947">
        <v>15.5</v>
      </c>
      <c r="H3561" s="698" t="s">
        <v>76</v>
      </c>
      <c r="I3561" s="947" t="s">
        <v>76</v>
      </c>
      <c r="J3561" s="947" t="s">
        <v>76</v>
      </c>
      <c r="K3561" s="947" t="s">
        <v>76</v>
      </c>
      <c r="L3561" s="947" t="s">
        <v>76</v>
      </c>
      <c r="M3561" s="947" t="s">
        <v>76</v>
      </c>
      <c r="N3561" s="947" t="s">
        <v>76</v>
      </c>
      <c r="O3561" s="947" t="s">
        <v>76</v>
      </c>
      <c r="P3561" s="947" t="s">
        <v>76</v>
      </c>
      <c r="Q3561" s="947" t="s">
        <v>76</v>
      </c>
      <c r="R3561" s="698" t="s">
        <v>76</v>
      </c>
      <c r="S3561" s="698" t="s">
        <v>76</v>
      </c>
      <c r="T3561" s="698" t="s">
        <v>76</v>
      </c>
      <c r="U3561" s="698" t="s">
        <v>76</v>
      </c>
      <c r="V3561" s="698" t="s">
        <v>76</v>
      </c>
      <c r="W3561" s="698" t="s">
        <v>76</v>
      </c>
      <c r="X3561" s="698" t="s">
        <v>76</v>
      </c>
      <c r="Y3561" s="698" t="s">
        <v>76</v>
      </c>
      <c r="Z3561" s="698" t="s">
        <v>2320</v>
      </c>
      <c r="AA3561" s="698" t="s">
        <v>76</v>
      </c>
      <c r="AB3561" s="947" t="s">
        <v>76</v>
      </c>
      <c r="AC3561" s="947" t="s">
        <v>76</v>
      </c>
      <c r="AD3561" s="947" t="s">
        <v>76</v>
      </c>
      <c r="AE3561" s="947" t="s">
        <v>3768</v>
      </c>
      <c r="AF3561" s="947" t="s">
        <v>76</v>
      </c>
      <c r="AG3561" s="947" t="s">
        <v>76</v>
      </c>
      <c r="AH3561" s="947" t="s">
        <v>76</v>
      </c>
      <c r="AI3561" s="947" t="s">
        <v>76</v>
      </c>
      <c r="AJ3561" s="947" t="s">
        <v>76</v>
      </c>
      <c r="AK3561" s="947" t="s">
        <v>76</v>
      </c>
      <c r="AL3561" s="947" t="s">
        <v>76</v>
      </c>
      <c r="AM3561" s="947" t="s">
        <v>76</v>
      </c>
      <c r="AN3561" s="947" t="s">
        <v>1842</v>
      </c>
      <c r="AO3561" s="947" t="s">
        <v>76</v>
      </c>
      <c r="AP3561" s="947" t="s">
        <v>76</v>
      </c>
      <c r="AQ3561" s="947" t="s">
        <v>76</v>
      </c>
      <c r="AR3561" s="947" t="s">
        <v>76</v>
      </c>
      <c r="AS3561" s="947" t="s">
        <v>76</v>
      </c>
      <c r="AT3561" s="947" t="s">
        <v>76</v>
      </c>
      <c r="AU3561" s="947" t="s">
        <v>1893</v>
      </c>
    </row>
    <row r="3562" spans="1:47">
      <c r="A3562" s="2657" t="s">
        <v>211</v>
      </c>
      <c r="B3562" s="2657"/>
      <c r="C3562" s="1441">
        <v>7</v>
      </c>
      <c r="D3562" s="1441">
        <v>7</v>
      </c>
      <c r="E3562" s="1441">
        <v>7</v>
      </c>
      <c r="F3562" s="1441">
        <v>7</v>
      </c>
      <c r="G3562" s="1441">
        <v>7</v>
      </c>
      <c r="H3562" s="1443">
        <v>7</v>
      </c>
      <c r="I3562" s="1441">
        <v>7</v>
      </c>
      <c r="J3562" s="1441">
        <v>7</v>
      </c>
      <c r="K3562" s="1441">
        <v>7</v>
      </c>
      <c r="L3562" s="1441">
        <v>7</v>
      </c>
      <c r="M3562" s="1441">
        <v>7</v>
      </c>
      <c r="N3562" s="1441">
        <v>7</v>
      </c>
      <c r="O3562" s="1441">
        <v>7</v>
      </c>
      <c r="P3562" s="1441">
        <v>7</v>
      </c>
      <c r="Q3562" s="1441">
        <v>7</v>
      </c>
      <c r="R3562" s="1443">
        <v>7</v>
      </c>
      <c r="S3562" s="1443">
        <v>7</v>
      </c>
      <c r="T3562" s="1443">
        <v>7</v>
      </c>
      <c r="U3562" s="1443">
        <v>7</v>
      </c>
      <c r="V3562" s="1443">
        <v>7</v>
      </c>
      <c r="W3562" s="1443">
        <v>7</v>
      </c>
      <c r="X3562" s="1443">
        <v>7</v>
      </c>
      <c r="Y3562" s="1443">
        <v>7</v>
      </c>
      <c r="Z3562" s="1443">
        <v>7</v>
      </c>
      <c r="AA3562" s="1443">
        <v>7</v>
      </c>
      <c r="AB3562" s="1441">
        <v>7</v>
      </c>
      <c r="AC3562" s="1441">
        <v>7</v>
      </c>
      <c r="AD3562" s="1441">
        <v>7</v>
      </c>
      <c r="AE3562" s="1441">
        <v>7</v>
      </c>
      <c r="AF3562" s="1441">
        <v>7</v>
      </c>
      <c r="AG3562" s="1441">
        <v>7</v>
      </c>
      <c r="AH3562" s="1441">
        <v>7</v>
      </c>
      <c r="AI3562" s="1441">
        <v>7</v>
      </c>
      <c r="AJ3562" s="1441">
        <v>7</v>
      </c>
      <c r="AK3562" s="1441">
        <v>7</v>
      </c>
      <c r="AL3562" s="1441">
        <v>7</v>
      </c>
      <c r="AM3562" s="1441">
        <v>7</v>
      </c>
      <c r="AN3562" s="1441">
        <v>7</v>
      </c>
      <c r="AO3562" s="1441">
        <v>7</v>
      </c>
      <c r="AP3562" s="1441">
        <v>7</v>
      </c>
      <c r="AQ3562" s="1441">
        <v>7</v>
      </c>
      <c r="AR3562" s="1441">
        <v>7</v>
      </c>
      <c r="AS3562" s="1441" t="s">
        <v>76</v>
      </c>
      <c r="AT3562" s="1441">
        <v>7</v>
      </c>
      <c r="AU3562" s="1441" t="s">
        <v>76</v>
      </c>
    </row>
    <row r="3563" spans="1:47">
      <c r="A3563" s="2572" t="s">
        <v>408</v>
      </c>
      <c r="B3563" s="2572"/>
      <c r="C3563" s="947"/>
      <c r="D3563" s="947"/>
      <c r="E3563" s="947"/>
      <c r="F3563" s="947"/>
      <c r="G3563" s="947"/>
      <c r="H3563" s="698"/>
      <c r="I3563" s="947"/>
      <c r="J3563" s="947"/>
      <c r="K3563" s="947"/>
      <c r="L3563" s="947"/>
      <c r="M3563" s="947"/>
      <c r="N3563" s="947"/>
      <c r="O3563" s="947"/>
      <c r="P3563" s="949"/>
      <c r="Q3563" s="949"/>
      <c r="R3563" s="698"/>
      <c r="S3563" s="698"/>
      <c r="T3563" s="698"/>
      <c r="U3563" s="698"/>
      <c r="V3563" s="698"/>
      <c r="W3563" s="948"/>
      <c r="X3563" s="948"/>
      <c r="Y3563" s="948"/>
      <c r="Z3563" s="948"/>
      <c r="AA3563" s="698"/>
      <c r="AB3563" s="949"/>
      <c r="AC3563" s="949"/>
      <c r="AD3563" s="949"/>
      <c r="AE3563" s="949"/>
      <c r="AF3563" s="947"/>
      <c r="AG3563" s="947"/>
      <c r="AH3563" s="947"/>
      <c r="AI3563" s="947"/>
      <c r="AJ3563" s="947"/>
      <c r="AK3563" s="947"/>
      <c r="AL3563" s="947"/>
      <c r="AM3563" s="947"/>
      <c r="AN3563" s="947"/>
      <c r="AO3563" s="947"/>
      <c r="AP3563" s="947"/>
      <c r="AQ3563" s="949"/>
      <c r="AR3563" s="947"/>
      <c r="AS3563" s="947"/>
      <c r="AT3563" s="947"/>
      <c r="AU3563" s="947"/>
    </row>
    <row r="3564" spans="1:47" ht="20.25">
      <c r="A3564" s="1416"/>
      <c r="B3564" s="1450" t="s">
        <v>390</v>
      </c>
      <c r="C3564" s="1441" t="s">
        <v>1840</v>
      </c>
      <c r="D3564" s="1441">
        <v>16</v>
      </c>
      <c r="E3564" s="1443">
        <v>16</v>
      </c>
      <c r="F3564" s="1441">
        <v>15.5</v>
      </c>
      <c r="G3564" s="1441">
        <v>15.5</v>
      </c>
      <c r="H3564" s="1443">
        <v>15.5</v>
      </c>
      <c r="I3564" s="1441">
        <v>16</v>
      </c>
      <c r="J3564" s="1451" t="s">
        <v>1668</v>
      </c>
      <c r="K3564" s="1441" t="s">
        <v>1842</v>
      </c>
      <c r="L3564" s="1441" t="s">
        <v>1862</v>
      </c>
      <c r="M3564" s="1441" t="s">
        <v>1876</v>
      </c>
      <c r="N3564" s="1441" t="s">
        <v>1538</v>
      </c>
      <c r="O3564" s="1441" t="s">
        <v>1667</v>
      </c>
      <c r="P3564" s="1441" t="s">
        <v>1878</v>
      </c>
      <c r="Q3564" s="1451" t="s">
        <v>1882</v>
      </c>
      <c r="R3564" s="1443" t="s">
        <v>1876</v>
      </c>
      <c r="S3564" s="1443" t="s">
        <v>1867</v>
      </c>
      <c r="T3564" s="1443" t="s">
        <v>1847</v>
      </c>
      <c r="U3564" s="1443" t="s">
        <v>1876</v>
      </c>
      <c r="V3564" s="1443" t="s">
        <v>1842</v>
      </c>
      <c r="W3564" s="1443" t="s">
        <v>1876</v>
      </c>
      <c r="X3564" s="1443" t="s">
        <v>1538</v>
      </c>
      <c r="Y3564" s="1443" t="s">
        <v>2629</v>
      </c>
      <c r="Z3564" s="1443" t="s">
        <v>76</v>
      </c>
      <c r="AA3564" s="1443" t="s">
        <v>1876</v>
      </c>
      <c r="AB3564" s="1441" t="s">
        <v>1882</v>
      </c>
      <c r="AC3564" s="1441" t="s">
        <v>1876</v>
      </c>
      <c r="AD3564" s="1441" t="s">
        <v>1867</v>
      </c>
      <c r="AE3564" s="1441" t="s">
        <v>1891</v>
      </c>
      <c r="AF3564" s="1441">
        <v>15.5</v>
      </c>
      <c r="AG3564" s="1441" t="s">
        <v>1867</v>
      </c>
      <c r="AH3564" s="1441" t="s">
        <v>1867</v>
      </c>
      <c r="AI3564" s="1441" t="s">
        <v>1875</v>
      </c>
      <c r="AJ3564" s="1441" t="s">
        <v>1888</v>
      </c>
      <c r="AK3564" s="1441" t="s">
        <v>3787</v>
      </c>
      <c r="AL3564" s="1441" t="s">
        <v>1875</v>
      </c>
      <c r="AM3564" s="1441" t="s">
        <v>1872</v>
      </c>
      <c r="AN3564" s="1441" t="s">
        <v>2284</v>
      </c>
      <c r="AO3564" s="1441" t="s">
        <v>2272</v>
      </c>
      <c r="AP3564" s="1441" t="s">
        <v>1876</v>
      </c>
      <c r="AQ3564" s="1441" t="s">
        <v>1881</v>
      </c>
      <c r="AR3564" s="1441" t="s">
        <v>1867</v>
      </c>
      <c r="AS3564" s="1441" t="s">
        <v>1875</v>
      </c>
      <c r="AT3564" s="1441" t="s">
        <v>1846</v>
      </c>
      <c r="AU3564" s="1441" t="s">
        <v>76</v>
      </c>
    </row>
    <row r="3565" spans="1:47" ht="20.25">
      <c r="A3565" s="175"/>
      <c r="B3565" s="260" t="s">
        <v>391</v>
      </c>
      <c r="C3565" s="947" t="s">
        <v>76</v>
      </c>
      <c r="D3565" s="947" t="s">
        <v>76</v>
      </c>
      <c r="E3565" s="947" t="s">
        <v>76</v>
      </c>
      <c r="F3565" s="947" t="s">
        <v>76</v>
      </c>
      <c r="G3565" s="947" t="s">
        <v>76</v>
      </c>
      <c r="H3565" s="698" t="s">
        <v>76</v>
      </c>
      <c r="I3565" s="947" t="s">
        <v>76</v>
      </c>
      <c r="J3565" s="947" t="s">
        <v>76</v>
      </c>
      <c r="K3565" s="947" t="s">
        <v>1867</v>
      </c>
      <c r="L3565" s="947" t="s">
        <v>76</v>
      </c>
      <c r="M3565" s="947" t="s">
        <v>1842</v>
      </c>
      <c r="N3565" s="947" t="s">
        <v>76</v>
      </c>
      <c r="O3565" s="947" t="s">
        <v>76</v>
      </c>
      <c r="P3565" s="949" t="s">
        <v>76</v>
      </c>
      <c r="Q3565" s="949" t="s">
        <v>76</v>
      </c>
      <c r="R3565" s="698"/>
      <c r="S3565" s="698" t="s">
        <v>76</v>
      </c>
      <c r="T3565" s="698" t="s">
        <v>76</v>
      </c>
      <c r="U3565" s="698" t="s">
        <v>1842</v>
      </c>
      <c r="V3565" s="698" t="s">
        <v>76</v>
      </c>
      <c r="W3565" s="948" t="s">
        <v>76</v>
      </c>
      <c r="X3565" s="948" t="s">
        <v>76</v>
      </c>
      <c r="Y3565" s="948" t="s">
        <v>76</v>
      </c>
      <c r="Z3565" s="948" t="s">
        <v>2320</v>
      </c>
      <c r="AA3565" s="948" t="s">
        <v>76</v>
      </c>
      <c r="AB3565" s="947" t="s">
        <v>76</v>
      </c>
      <c r="AC3565" s="947" t="s">
        <v>76</v>
      </c>
      <c r="AD3565" s="949" t="s">
        <v>76</v>
      </c>
      <c r="AE3565" s="947" t="s">
        <v>1876</v>
      </c>
      <c r="AF3565" s="947" t="s">
        <v>76</v>
      </c>
      <c r="AG3565" s="947" t="s">
        <v>76</v>
      </c>
      <c r="AH3565" s="947" t="s">
        <v>76</v>
      </c>
      <c r="AI3565" s="947" t="s">
        <v>1842</v>
      </c>
      <c r="AJ3565" s="947" t="s">
        <v>76</v>
      </c>
      <c r="AK3565" s="947" t="s">
        <v>76</v>
      </c>
      <c r="AL3565" s="947" t="s">
        <v>76</v>
      </c>
      <c r="AM3565" s="947" t="s">
        <v>76</v>
      </c>
      <c r="AN3565" s="947" t="s">
        <v>1893</v>
      </c>
      <c r="AO3565" s="947" t="s">
        <v>1875</v>
      </c>
      <c r="AP3565" s="947" t="s">
        <v>76</v>
      </c>
      <c r="AQ3565" s="949" t="s">
        <v>76</v>
      </c>
      <c r="AR3565" s="947" t="s">
        <v>76</v>
      </c>
      <c r="AS3565" s="947" t="s">
        <v>1875</v>
      </c>
      <c r="AT3565" s="947" t="s">
        <v>76</v>
      </c>
      <c r="AU3565" s="947" t="s">
        <v>76</v>
      </c>
    </row>
    <row r="3566" spans="1:47">
      <c r="A3566" s="2657" t="s">
        <v>409</v>
      </c>
      <c r="B3566" s="2657"/>
      <c r="C3566" s="1441"/>
      <c r="D3566" s="1441"/>
      <c r="E3566" s="1441"/>
      <c r="F3566" s="1441"/>
      <c r="G3566" s="1441"/>
      <c r="H3566" s="1443"/>
      <c r="I3566" s="1448"/>
      <c r="J3566" s="1441"/>
      <c r="K3566" s="1441"/>
      <c r="L3566" s="1441"/>
      <c r="M3566" s="1441"/>
      <c r="N3566" s="1441"/>
      <c r="O3566" s="1441"/>
      <c r="P3566" s="1444"/>
      <c r="Q3566" s="1444"/>
      <c r="R3566" s="1443"/>
      <c r="S3566" s="1443"/>
      <c r="T3566" s="1443"/>
      <c r="U3566" s="1443"/>
      <c r="V3566" s="1443"/>
      <c r="W3566" s="1442"/>
      <c r="X3566" s="1442"/>
      <c r="Y3566" s="1442"/>
      <c r="Z3566" s="1442"/>
      <c r="AA3566" s="1442"/>
      <c r="AB3566" s="1441"/>
      <c r="AC3566" s="1441"/>
      <c r="AD3566" s="1444"/>
      <c r="AE3566" s="1441"/>
      <c r="AF3566" s="1441"/>
      <c r="AG3566" s="1441"/>
      <c r="AH3566" s="1441"/>
      <c r="AI3566" s="1441"/>
      <c r="AJ3566" s="1441"/>
      <c r="AK3566" s="1441"/>
      <c r="AL3566" s="1441"/>
      <c r="AM3566" s="1441"/>
      <c r="AN3566" s="1441"/>
      <c r="AO3566" s="1441"/>
      <c r="AP3566" s="1441"/>
      <c r="AQ3566" s="1444" t="s">
        <v>1285</v>
      </c>
      <c r="AR3566" s="1441"/>
      <c r="AS3566" s="1441"/>
      <c r="AT3566" s="1441"/>
      <c r="AU3566" s="1441"/>
    </row>
    <row r="3567" spans="1:47" ht="20.25">
      <c r="A3567" s="175"/>
      <c r="B3567" s="260" t="s">
        <v>390</v>
      </c>
      <c r="C3567" s="947" t="s">
        <v>1665</v>
      </c>
      <c r="D3567" s="947">
        <v>16</v>
      </c>
      <c r="E3567" s="698" t="s">
        <v>1840</v>
      </c>
      <c r="F3567" s="947" t="s">
        <v>1614</v>
      </c>
      <c r="G3567" s="947" t="s">
        <v>76</v>
      </c>
      <c r="H3567" s="698" t="s">
        <v>76</v>
      </c>
      <c r="I3567" s="947">
        <v>16</v>
      </c>
      <c r="J3567" s="947">
        <v>17</v>
      </c>
      <c r="K3567" s="947" t="s">
        <v>1872</v>
      </c>
      <c r="L3567" s="947" t="s">
        <v>1876</v>
      </c>
      <c r="M3567" s="947" t="s">
        <v>1842</v>
      </c>
      <c r="N3567" s="947" t="s">
        <v>1861</v>
      </c>
      <c r="O3567" s="947">
        <v>17.5</v>
      </c>
      <c r="P3567" s="947">
        <v>18</v>
      </c>
      <c r="Q3567" s="958" t="s">
        <v>1614</v>
      </c>
      <c r="R3567" s="698" t="s">
        <v>1876</v>
      </c>
      <c r="S3567" s="698" t="s">
        <v>1876</v>
      </c>
      <c r="T3567" s="698" t="s">
        <v>1867</v>
      </c>
      <c r="U3567" s="698" t="s">
        <v>1867</v>
      </c>
      <c r="V3567" s="698" t="s">
        <v>1873</v>
      </c>
      <c r="W3567" s="698" t="s">
        <v>1867</v>
      </c>
      <c r="X3567" s="698">
        <v>16</v>
      </c>
      <c r="Y3567" s="698" t="s">
        <v>2629</v>
      </c>
      <c r="Z3567" s="698" t="s">
        <v>76</v>
      </c>
      <c r="AA3567" s="698" t="s">
        <v>1882</v>
      </c>
      <c r="AB3567" s="947" t="s">
        <v>1882</v>
      </c>
      <c r="AC3567" s="947" t="s">
        <v>1343</v>
      </c>
      <c r="AD3567" s="947" t="s">
        <v>1842</v>
      </c>
      <c r="AE3567" s="947" t="s">
        <v>1891</v>
      </c>
      <c r="AF3567" s="947">
        <v>16</v>
      </c>
      <c r="AG3567" s="947" t="s">
        <v>1876</v>
      </c>
      <c r="AH3567" s="947" t="s">
        <v>1842</v>
      </c>
      <c r="AI3567" s="947" t="s">
        <v>76</v>
      </c>
      <c r="AJ3567" s="947" t="s">
        <v>3788</v>
      </c>
      <c r="AK3567" s="947" t="s">
        <v>3789</v>
      </c>
      <c r="AL3567" s="947" t="s">
        <v>1893</v>
      </c>
      <c r="AM3567" s="947" t="s">
        <v>1867</v>
      </c>
      <c r="AN3567" s="947" t="s">
        <v>1883</v>
      </c>
      <c r="AO3567" s="947" t="s">
        <v>3790</v>
      </c>
      <c r="AP3567" s="947" t="s">
        <v>1875</v>
      </c>
      <c r="AQ3567" s="956" t="s">
        <v>76</v>
      </c>
      <c r="AR3567" s="947">
        <v>18</v>
      </c>
      <c r="AS3567" s="947" t="s">
        <v>76</v>
      </c>
      <c r="AT3567" s="947" t="s">
        <v>2255</v>
      </c>
      <c r="AU3567" s="947" t="s">
        <v>2382</v>
      </c>
    </row>
    <row r="3568" spans="1:47">
      <c r="A3568" s="1416"/>
      <c r="B3568" s="1450" t="s">
        <v>391</v>
      </c>
      <c r="C3568" s="1441" t="s">
        <v>76</v>
      </c>
      <c r="D3568" s="1462" t="s">
        <v>76</v>
      </c>
      <c r="E3568" s="1441" t="s">
        <v>76</v>
      </c>
      <c r="F3568" s="1441" t="s">
        <v>76</v>
      </c>
      <c r="G3568" s="1441" t="s">
        <v>76</v>
      </c>
      <c r="H3568" s="1443" t="s">
        <v>76</v>
      </c>
      <c r="I3568" s="1448" t="s">
        <v>76</v>
      </c>
      <c r="J3568" s="1441">
        <v>19</v>
      </c>
      <c r="K3568" s="1441" t="s">
        <v>1867</v>
      </c>
      <c r="L3568" s="1441" t="s">
        <v>76</v>
      </c>
      <c r="M3568" s="1441" t="s">
        <v>76</v>
      </c>
      <c r="N3568" s="1441" t="s">
        <v>76</v>
      </c>
      <c r="O3568" s="1444" t="s">
        <v>76</v>
      </c>
      <c r="P3568" s="1441" t="s">
        <v>76</v>
      </c>
      <c r="Q3568" s="1441" t="s">
        <v>76</v>
      </c>
      <c r="R3568" s="1443"/>
      <c r="S3568" s="1443" t="s">
        <v>76</v>
      </c>
      <c r="T3568" s="1443" t="s">
        <v>76</v>
      </c>
      <c r="U3568" s="1443" t="s">
        <v>1876</v>
      </c>
      <c r="V3568" s="1443" t="s">
        <v>76</v>
      </c>
      <c r="W3568" s="1443" t="s">
        <v>76</v>
      </c>
      <c r="X3568" s="1443" t="s">
        <v>76</v>
      </c>
      <c r="Y3568" s="1443" t="s">
        <v>76</v>
      </c>
      <c r="Z3568" s="1443" t="s">
        <v>1888</v>
      </c>
      <c r="AA3568" s="1443" t="s">
        <v>76</v>
      </c>
      <c r="AB3568" s="1441" t="s">
        <v>76</v>
      </c>
      <c r="AC3568" s="1441" t="s">
        <v>76</v>
      </c>
      <c r="AD3568" s="1441">
        <v>15</v>
      </c>
      <c r="AE3568" s="1441" t="s">
        <v>1876</v>
      </c>
      <c r="AF3568" s="1441" t="s">
        <v>76</v>
      </c>
      <c r="AG3568" s="1441" t="s">
        <v>76</v>
      </c>
      <c r="AH3568" s="1441" t="s">
        <v>76</v>
      </c>
      <c r="AI3568" s="1441" t="s">
        <v>76</v>
      </c>
      <c r="AJ3568" s="1441" t="s">
        <v>76</v>
      </c>
      <c r="AK3568" s="1441" t="s">
        <v>76</v>
      </c>
      <c r="AL3568" s="1441" t="s">
        <v>76</v>
      </c>
      <c r="AM3568" s="1441" t="s">
        <v>76</v>
      </c>
      <c r="AN3568" s="1441" t="s">
        <v>1842</v>
      </c>
      <c r="AO3568" s="1448" t="s">
        <v>76</v>
      </c>
      <c r="AP3568" s="1441" t="s">
        <v>76</v>
      </c>
      <c r="AQ3568" s="1444" t="s">
        <v>76</v>
      </c>
      <c r="AR3568" s="1441" t="s">
        <v>76</v>
      </c>
      <c r="AS3568" s="1441" t="s">
        <v>76</v>
      </c>
      <c r="AT3568" s="1441" t="s">
        <v>76</v>
      </c>
      <c r="AU3568" s="1441" t="s">
        <v>1882</v>
      </c>
    </row>
    <row r="3569" spans="1:49">
      <c r="A3569" s="2572" t="s">
        <v>410</v>
      </c>
      <c r="B3569" s="2572"/>
      <c r="C3569" s="947"/>
      <c r="D3569" s="947"/>
      <c r="E3569" s="947"/>
      <c r="F3569" s="947"/>
      <c r="G3569" s="947"/>
      <c r="H3569" s="698"/>
      <c r="I3569" s="947"/>
      <c r="J3569" s="947"/>
      <c r="K3569" s="947"/>
      <c r="L3569" s="947"/>
      <c r="M3569" s="947"/>
      <c r="N3569" s="947"/>
      <c r="O3569" s="949"/>
      <c r="P3569" s="947"/>
      <c r="Q3569" s="949"/>
      <c r="R3569" s="698"/>
      <c r="S3569" s="698"/>
      <c r="T3569" s="698"/>
      <c r="U3569" s="698"/>
      <c r="V3569" s="698"/>
      <c r="W3569" s="698"/>
      <c r="X3569" s="698"/>
      <c r="Y3569" s="698"/>
      <c r="Z3569" s="698"/>
      <c r="AA3569" s="698"/>
      <c r="AB3569" s="947"/>
      <c r="AC3569" s="947"/>
      <c r="AD3569" s="949"/>
      <c r="AE3569" s="949"/>
      <c r="AF3569" s="947"/>
      <c r="AG3569" s="947"/>
      <c r="AH3569" s="947"/>
      <c r="AI3569" s="947"/>
      <c r="AJ3569" s="947"/>
      <c r="AK3569" s="947"/>
      <c r="AL3569" s="947"/>
      <c r="AM3569" s="947"/>
      <c r="AN3569" s="947"/>
      <c r="AO3569" s="947"/>
      <c r="AP3569" s="947"/>
      <c r="AQ3569" s="949"/>
      <c r="AR3569" s="947"/>
      <c r="AS3569" s="947"/>
      <c r="AT3569" s="947"/>
      <c r="AU3569" s="947"/>
    </row>
    <row r="3570" spans="1:49" ht="20.25">
      <c r="A3570" s="1416"/>
      <c r="B3570" s="1450" t="s">
        <v>390</v>
      </c>
      <c r="C3570" s="1441">
        <v>17</v>
      </c>
      <c r="D3570" s="1441">
        <v>16</v>
      </c>
      <c r="E3570" s="1441">
        <v>15.5</v>
      </c>
      <c r="F3570" s="1441">
        <v>15.5</v>
      </c>
      <c r="G3570" s="1441">
        <v>17</v>
      </c>
      <c r="H3570" s="1443">
        <v>17</v>
      </c>
      <c r="I3570" s="1441">
        <v>15</v>
      </c>
      <c r="J3570" s="1443" t="s">
        <v>2336</v>
      </c>
      <c r="K3570" s="1441" t="s">
        <v>1872</v>
      </c>
      <c r="L3570" s="1441" t="s">
        <v>3250</v>
      </c>
      <c r="M3570" s="1441" t="s">
        <v>1885</v>
      </c>
      <c r="N3570" s="1443">
        <v>16.5</v>
      </c>
      <c r="O3570" s="1441">
        <v>18</v>
      </c>
      <c r="P3570" s="1441" t="s">
        <v>1879</v>
      </c>
      <c r="Q3570" s="1454" t="s">
        <v>1343</v>
      </c>
      <c r="R3570" s="1443" t="s">
        <v>1884</v>
      </c>
      <c r="S3570" s="1443" t="s">
        <v>1872</v>
      </c>
      <c r="T3570" s="1443" t="s">
        <v>1913</v>
      </c>
      <c r="U3570" s="1443" t="s">
        <v>1872</v>
      </c>
      <c r="V3570" s="1443" t="s">
        <v>1873</v>
      </c>
      <c r="W3570" s="1443" t="s">
        <v>1885</v>
      </c>
      <c r="X3570" s="1443" t="s">
        <v>3770</v>
      </c>
      <c r="Y3570" s="1443" t="s">
        <v>1870</v>
      </c>
      <c r="Z3570" s="1443" t="s">
        <v>2320</v>
      </c>
      <c r="AA3570" s="1443">
        <v>18</v>
      </c>
      <c r="AB3570" s="1441" t="s">
        <v>1885</v>
      </c>
      <c r="AC3570" s="1441">
        <v>19</v>
      </c>
      <c r="AD3570" s="1441">
        <v>19</v>
      </c>
      <c r="AE3570" s="1441" t="s">
        <v>1885</v>
      </c>
      <c r="AF3570" s="1441">
        <v>16.5</v>
      </c>
      <c r="AG3570" s="1441" t="s">
        <v>3616</v>
      </c>
      <c r="AH3570" s="1441" t="s">
        <v>1873</v>
      </c>
      <c r="AI3570" s="1441" t="s">
        <v>1878</v>
      </c>
      <c r="AJ3570" s="1441" t="s">
        <v>1842</v>
      </c>
      <c r="AK3570" s="1441" t="s">
        <v>1872</v>
      </c>
      <c r="AL3570" s="1441" t="s">
        <v>2586</v>
      </c>
      <c r="AM3570" s="1441" t="s">
        <v>1885</v>
      </c>
      <c r="AN3570" s="1441" t="s">
        <v>1893</v>
      </c>
      <c r="AO3570" s="1441" t="s">
        <v>1876</v>
      </c>
      <c r="AP3570" s="1441" t="s">
        <v>1867</v>
      </c>
      <c r="AQ3570" s="1441" t="s">
        <v>1343</v>
      </c>
      <c r="AR3570" s="1441">
        <v>19.5</v>
      </c>
      <c r="AS3570" s="1441" t="s">
        <v>76</v>
      </c>
      <c r="AT3570" s="1441" t="s">
        <v>1847</v>
      </c>
      <c r="AU3570" s="1441" t="s">
        <v>1871</v>
      </c>
    </row>
    <row r="3571" spans="1:49">
      <c r="A3571" s="175"/>
      <c r="B3571" s="260" t="s">
        <v>391</v>
      </c>
      <c r="C3571" s="947" t="s">
        <v>76</v>
      </c>
      <c r="D3571" s="947" t="s">
        <v>76</v>
      </c>
      <c r="E3571" s="947" t="s">
        <v>76</v>
      </c>
      <c r="F3571" s="947" t="s">
        <v>76</v>
      </c>
      <c r="G3571" s="947" t="s">
        <v>76</v>
      </c>
      <c r="H3571" s="947" t="s">
        <v>76</v>
      </c>
      <c r="I3571" s="947" t="s">
        <v>76</v>
      </c>
      <c r="J3571" s="947" t="s">
        <v>76</v>
      </c>
      <c r="K3571" s="947" t="s">
        <v>1905</v>
      </c>
      <c r="L3571" s="947" t="s">
        <v>76</v>
      </c>
      <c r="M3571" s="947" t="s">
        <v>76</v>
      </c>
      <c r="N3571" s="947" t="s">
        <v>76</v>
      </c>
      <c r="O3571" s="949" t="s">
        <v>76</v>
      </c>
      <c r="P3571" s="949" t="s">
        <v>76</v>
      </c>
      <c r="Q3571" s="949" t="s">
        <v>76</v>
      </c>
      <c r="R3571" s="698" t="s">
        <v>76</v>
      </c>
      <c r="S3571" s="698" t="s">
        <v>76</v>
      </c>
      <c r="T3571" s="698" t="s">
        <v>76</v>
      </c>
      <c r="U3571" s="698" t="s">
        <v>1867</v>
      </c>
      <c r="V3571" s="698" t="s">
        <v>76</v>
      </c>
      <c r="W3571" s="698" t="s">
        <v>76</v>
      </c>
      <c r="X3571" s="698" t="s">
        <v>76</v>
      </c>
      <c r="Y3571" s="698" t="s">
        <v>76</v>
      </c>
      <c r="Z3571" s="698" t="s">
        <v>76</v>
      </c>
      <c r="AA3571" s="698" t="s">
        <v>76</v>
      </c>
      <c r="AB3571" s="947" t="s">
        <v>76</v>
      </c>
      <c r="AC3571" s="947" t="s">
        <v>76</v>
      </c>
      <c r="AD3571" s="947" t="s">
        <v>76</v>
      </c>
      <c r="AE3571" s="947" t="s">
        <v>1892</v>
      </c>
      <c r="AF3571" s="947" t="s">
        <v>76</v>
      </c>
      <c r="AG3571" s="947" t="s">
        <v>76</v>
      </c>
      <c r="AH3571" s="947" t="s">
        <v>76</v>
      </c>
      <c r="AI3571" s="947" t="s">
        <v>1871</v>
      </c>
      <c r="AJ3571" s="947" t="s">
        <v>76</v>
      </c>
      <c r="AK3571" s="947" t="s">
        <v>76</v>
      </c>
      <c r="AL3571" s="947" t="s">
        <v>76</v>
      </c>
      <c r="AM3571" s="947" t="s">
        <v>76</v>
      </c>
      <c r="AN3571" s="947" t="s">
        <v>1867</v>
      </c>
      <c r="AO3571" s="947" t="s">
        <v>3791</v>
      </c>
      <c r="AP3571" s="947" t="s">
        <v>76</v>
      </c>
      <c r="AQ3571" s="949" t="s">
        <v>76</v>
      </c>
      <c r="AR3571" s="947" t="s">
        <v>76</v>
      </c>
      <c r="AS3571" s="947" t="s">
        <v>76</v>
      </c>
      <c r="AT3571" s="947" t="s">
        <v>76</v>
      </c>
      <c r="AU3571" s="947" t="s">
        <v>1905</v>
      </c>
    </row>
    <row r="3572" spans="1:49">
      <c r="A3572" s="2657" t="s">
        <v>411</v>
      </c>
      <c r="B3572" s="2657"/>
      <c r="C3572" s="1416"/>
      <c r="D3572" s="1416"/>
      <c r="E3572" s="1416"/>
      <c r="F3572" s="1416"/>
      <c r="G3572" s="1416"/>
      <c r="H3572" s="1416"/>
      <c r="I3572" s="1416"/>
      <c r="J3572" s="1416"/>
      <c r="K3572" s="1416"/>
      <c r="L3572" s="1416"/>
      <c r="M3572" s="1416"/>
      <c r="N3572" s="1441"/>
      <c r="O3572" s="1444"/>
      <c r="P3572" s="1444"/>
      <c r="Q3572" s="1444"/>
      <c r="R3572" s="1443"/>
      <c r="S3572" s="1443"/>
      <c r="T3572" s="1443"/>
      <c r="U3572" s="1443"/>
      <c r="V3572" s="1443"/>
      <c r="W3572" s="1443"/>
      <c r="X3572" s="1443"/>
      <c r="Y3572" s="1443"/>
      <c r="Z3572" s="1443"/>
      <c r="AA3572" s="1443"/>
      <c r="AB3572" s="1441"/>
      <c r="AC3572" s="1441"/>
      <c r="AD3572" s="1441"/>
      <c r="AE3572" s="1441"/>
      <c r="AF3572" s="1441"/>
      <c r="AG3572" s="1441"/>
      <c r="AH3572" s="1441"/>
      <c r="AI3572" s="1441"/>
      <c r="AJ3572" s="1441"/>
      <c r="AK3572" s="1441"/>
      <c r="AL3572" s="1441"/>
      <c r="AM3572" s="1441"/>
      <c r="AN3572" s="1441"/>
      <c r="AO3572" s="1441"/>
      <c r="AP3572" s="1441"/>
      <c r="AQ3572" s="1444"/>
      <c r="AR3572" s="1441"/>
      <c r="AS3572" s="1441"/>
      <c r="AT3572" s="1441"/>
      <c r="AU3572" s="1441"/>
    </row>
    <row r="3573" spans="1:49" ht="20.25">
      <c r="A3573" s="173"/>
      <c r="B3573" s="260" t="s">
        <v>390</v>
      </c>
      <c r="C3573" s="946" t="s">
        <v>76</v>
      </c>
      <c r="D3573" s="947">
        <v>16</v>
      </c>
      <c r="E3573" s="698" t="s">
        <v>3769</v>
      </c>
      <c r="F3573" s="947" t="s">
        <v>3792</v>
      </c>
      <c r="G3573" s="947" t="s">
        <v>76</v>
      </c>
      <c r="H3573" s="698" t="s">
        <v>3793</v>
      </c>
      <c r="I3573" s="947" t="s">
        <v>1908</v>
      </c>
      <c r="J3573" s="958" t="s">
        <v>1666</v>
      </c>
      <c r="K3573" s="947" t="s">
        <v>1870</v>
      </c>
      <c r="L3573" s="946" t="s">
        <v>76</v>
      </c>
      <c r="M3573" s="946">
        <v>10</v>
      </c>
      <c r="N3573" s="698" t="s">
        <v>2336</v>
      </c>
      <c r="O3573" s="947" t="s">
        <v>1667</v>
      </c>
      <c r="P3573" s="947" t="s">
        <v>1880</v>
      </c>
      <c r="Q3573" s="947" t="s">
        <v>76</v>
      </c>
      <c r="R3573" s="698" t="s">
        <v>1876</v>
      </c>
      <c r="S3573" s="698" t="s">
        <v>1841</v>
      </c>
      <c r="T3573" s="698" t="s">
        <v>1867</v>
      </c>
      <c r="U3573" s="698" t="s">
        <v>1867</v>
      </c>
      <c r="V3573" s="948" t="s">
        <v>1880</v>
      </c>
      <c r="W3573" s="698" t="s">
        <v>1871</v>
      </c>
      <c r="X3573" s="698">
        <v>16</v>
      </c>
      <c r="Y3573" s="698" t="s">
        <v>1872</v>
      </c>
      <c r="Z3573" s="698" t="s">
        <v>76</v>
      </c>
      <c r="AA3573" s="698" t="s">
        <v>1867</v>
      </c>
      <c r="AB3573" s="947" t="s">
        <v>1876</v>
      </c>
      <c r="AC3573" s="947" t="s">
        <v>3615</v>
      </c>
      <c r="AD3573" s="947" t="s">
        <v>1873</v>
      </c>
      <c r="AE3573" s="947" t="s">
        <v>1893</v>
      </c>
      <c r="AF3573" s="947">
        <v>16</v>
      </c>
      <c r="AG3573" s="947" t="s">
        <v>2460</v>
      </c>
      <c r="AH3573" s="947" t="s">
        <v>1871</v>
      </c>
      <c r="AI3573" s="947" t="s">
        <v>76</v>
      </c>
      <c r="AJ3573" s="947" t="s">
        <v>1862</v>
      </c>
      <c r="AK3573" s="947" t="s">
        <v>1867</v>
      </c>
      <c r="AL3573" s="947" t="s">
        <v>1876</v>
      </c>
      <c r="AM3573" s="947" t="s">
        <v>1871</v>
      </c>
      <c r="AN3573" s="947" t="s">
        <v>1549</v>
      </c>
      <c r="AO3573" s="947" t="s">
        <v>1891</v>
      </c>
      <c r="AP3573" s="947" t="s">
        <v>1867</v>
      </c>
      <c r="AQ3573" s="947" t="s">
        <v>1908</v>
      </c>
      <c r="AR3573" s="947" t="s">
        <v>1867</v>
      </c>
      <c r="AS3573" s="947" t="s">
        <v>1883</v>
      </c>
      <c r="AT3573" s="947" t="s">
        <v>76</v>
      </c>
      <c r="AU3573" s="947" t="s">
        <v>2284</v>
      </c>
    </row>
    <row r="3574" spans="1:49" ht="21" thickBot="1">
      <c r="A3574" s="1455"/>
      <c r="B3574" s="1456" t="s">
        <v>391</v>
      </c>
      <c r="C3574" s="1457" t="s">
        <v>1862</v>
      </c>
      <c r="D3574" s="1463" t="s">
        <v>76</v>
      </c>
      <c r="E3574" s="1464" t="s">
        <v>76</v>
      </c>
      <c r="F3574" s="1463" t="s">
        <v>76</v>
      </c>
      <c r="G3574" s="1457" t="s">
        <v>1550</v>
      </c>
      <c r="H3574" s="1464" t="s">
        <v>76</v>
      </c>
      <c r="I3574" s="1464" t="s">
        <v>76</v>
      </c>
      <c r="J3574" s="1464" t="s">
        <v>76</v>
      </c>
      <c r="K3574" s="1457" t="s">
        <v>2382</v>
      </c>
      <c r="L3574" s="1464" t="s">
        <v>3232</v>
      </c>
      <c r="M3574" s="1464" t="s">
        <v>3794</v>
      </c>
      <c r="N3574" s="1457" t="s">
        <v>76</v>
      </c>
      <c r="O3574" s="1458" t="s">
        <v>76</v>
      </c>
      <c r="P3574" s="1458" t="s">
        <v>76</v>
      </c>
      <c r="Q3574" s="1459" t="s">
        <v>1906</v>
      </c>
      <c r="R3574" s="1460" t="s">
        <v>76</v>
      </c>
      <c r="S3574" s="1460" t="s">
        <v>76</v>
      </c>
      <c r="T3574" s="1461" t="s">
        <v>76</v>
      </c>
      <c r="U3574" s="1460" t="s">
        <v>1867</v>
      </c>
      <c r="V3574" s="1461" t="s">
        <v>76</v>
      </c>
      <c r="W3574" s="1461" t="s">
        <v>76</v>
      </c>
      <c r="X3574" s="1461" t="s">
        <v>76</v>
      </c>
      <c r="Y3574" s="1461" t="s">
        <v>76</v>
      </c>
      <c r="Z3574" s="1461" t="s">
        <v>1841</v>
      </c>
      <c r="AA3574" s="1461" t="s">
        <v>76</v>
      </c>
      <c r="AB3574" s="1457" t="s">
        <v>76</v>
      </c>
      <c r="AC3574" s="1457" t="s">
        <v>76</v>
      </c>
      <c r="AD3574" s="1458" t="s">
        <v>76</v>
      </c>
      <c r="AE3574" s="1457" t="s">
        <v>1867</v>
      </c>
      <c r="AF3574" s="1458" t="s">
        <v>76</v>
      </c>
      <c r="AG3574" s="1458" t="s">
        <v>76</v>
      </c>
      <c r="AH3574" s="1458" t="s">
        <v>76</v>
      </c>
      <c r="AI3574" s="1458" t="s">
        <v>1871</v>
      </c>
      <c r="AJ3574" s="1458" t="s">
        <v>76</v>
      </c>
      <c r="AK3574" s="1458" t="s">
        <v>76</v>
      </c>
      <c r="AL3574" s="1457" t="s">
        <v>2264</v>
      </c>
      <c r="AM3574" s="1458" t="s">
        <v>1871</v>
      </c>
      <c r="AN3574" s="1457" t="s">
        <v>1847</v>
      </c>
      <c r="AO3574" s="1457" t="s">
        <v>1883</v>
      </c>
      <c r="AP3574" s="1457" t="s">
        <v>76</v>
      </c>
      <c r="AQ3574" s="1458" t="s">
        <v>76</v>
      </c>
      <c r="AR3574" s="1458" t="s">
        <v>76</v>
      </c>
      <c r="AS3574" s="1457" t="s">
        <v>1845</v>
      </c>
      <c r="AT3574" s="1457" t="s">
        <v>76</v>
      </c>
      <c r="AU3574" s="1457" t="s">
        <v>1876</v>
      </c>
    </row>
    <row r="3575" spans="1:49">
      <c r="A3575" s="8"/>
      <c r="B3575" s="1397"/>
      <c r="C3575" s="1175"/>
      <c r="D3575" s="1175"/>
      <c r="E3575" s="1175"/>
      <c r="F3575" s="1175"/>
      <c r="G3575" s="1175"/>
      <c r="H3575" s="1175"/>
      <c r="I3575" s="1175"/>
      <c r="J3575" s="1175"/>
      <c r="K3575" s="1175"/>
      <c r="L3575" s="1175"/>
      <c r="M3575" s="1175"/>
      <c r="N3575" s="1175"/>
      <c r="O3575" s="1175"/>
      <c r="P3575" s="1175"/>
      <c r="Q3575" s="1175"/>
      <c r="R3575" s="1175"/>
      <c r="S3575" s="1175"/>
      <c r="T3575" s="1175"/>
      <c r="U3575" s="1175"/>
      <c r="V3575" s="1175"/>
      <c r="W3575" s="1175"/>
      <c r="X3575" s="1175"/>
      <c r="Y3575" s="1175"/>
      <c r="Z3575" s="1175"/>
      <c r="AA3575" s="1175"/>
      <c r="AB3575" s="8"/>
      <c r="AC3575" s="8"/>
      <c r="AD3575" s="8"/>
      <c r="AE3575" s="8"/>
      <c r="AF3575" s="8"/>
      <c r="AG3575" s="8"/>
      <c r="AH3575" s="8"/>
      <c r="AI3575" s="8"/>
      <c r="AJ3575" s="8"/>
      <c r="AK3575" s="8"/>
      <c r="AL3575" s="8"/>
      <c r="AM3575" s="8"/>
      <c r="AN3575" s="8"/>
      <c r="AO3575" s="8"/>
      <c r="AP3575" s="8"/>
      <c r="AQ3575" s="8"/>
      <c r="AR3575" s="8"/>
      <c r="AS3575" s="8"/>
      <c r="AT3575" s="8"/>
      <c r="AU3575" s="8"/>
    </row>
    <row r="3576" spans="1:49">
      <c r="A3576" s="2537" t="s">
        <v>548</v>
      </c>
      <c r="B3576" s="2537"/>
      <c r="C3576" s="2537"/>
      <c r="D3576" s="2537"/>
      <c r="E3576" s="2537"/>
      <c r="F3576" s="2537"/>
      <c r="G3576" s="2537"/>
      <c r="H3576" s="2537"/>
      <c r="I3576" s="2537"/>
      <c r="J3576" s="1432"/>
      <c r="K3576" s="1432"/>
      <c r="L3576" s="1432"/>
      <c r="M3576" s="1432"/>
      <c r="N3576" s="1432"/>
      <c r="O3576" s="1432"/>
      <c r="P3576" s="1432"/>
      <c r="Q3576" s="1432"/>
      <c r="R3576" s="2537"/>
      <c r="S3576" s="2537"/>
      <c r="T3576" s="2537"/>
      <c r="U3576" s="1433"/>
      <c r="V3576" s="1434"/>
      <c r="W3576" s="1434"/>
      <c r="X3576" s="1434"/>
      <c r="Y3576" s="1434"/>
      <c r="Z3576" s="1434"/>
      <c r="AA3576" s="1434"/>
      <c r="AB3576" s="2537"/>
      <c r="AC3576" s="2537"/>
      <c r="AD3576" s="2537"/>
      <c r="AE3576" s="8"/>
      <c r="AF3576" s="8"/>
      <c r="AG3576" s="8"/>
      <c r="AH3576" s="8"/>
      <c r="AI3576" s="8"/>
      <c r="AJ3576" s="8"/>
      <c r="AK3576" s="8"/>
      <c r="AL3576" s="8"/>
      <c r="AM3576" s="8"/>
      <c r="AN3576" s="2537"/>
      <c r="AO3576" s="2537"/>
      <c r="AP3576" s="2537"/>
      <c r="AQ3576" s="8"/>
      <c r="AR3576" s="8"/>
      <c r="AS3576" s="8"/>
      <c r="AT3576" s="8"/>
      <c r="AU3576" s="8"/>
    </row>
    <row r="3577" spans="1:49">
      <c r="A3577" s="8"/>
      <c r="B3577" s="14" t="s">
        <v>399</v>
      </c>
      <c r="C3577" s="8"/>
      <c r="D3577" s="8"/>
      <c r="E3577" s="8"/>
      <c r="F3577" s="8"/>
      <c r="G3577" s="8"/>
      <c r="H3577" s="8"/>
      <c r="I3577" s="8"/>
      <c r="J3577" s="8"/>
      <c r="K3577" s="8"/>
      <c r="L3577" s="8"/>
      <c r="M3577" s="8"/>
      <c r="N3577" s="8"/>
      <c r="O3577" s="8"/>
      <c r="P3577" s="8"/>
      <c r="Q3577" s="8"/>
      <c r="R3577" s="34"/>
      <c r="S3577" s="34"/>
      <c r="T3577" s="34"/>
      <c r="U3577" s="34"/>
      <c r="V3577" s="8"/>
      <c r="W3577" s="34"/>
      <c r="X3577" s="34"/>
      <c r="Y3577" s="34"/>
      <c r="Z3577" s="34"/>
      <c r="AA3577" s="34"/>
      <c r="AB3577" s="34"/>
      <c r="AC3577" s="34"/>
      <c r="AD3577" s="34"/>
      <c r="AE3577" s="8"/>
      <c r="AF3577" s="8"/>
      <c r="AG3577" s="8"/>
      <c r="AH3577" s="8"/>
      <c r="AI3577" s="8"/>
      <c r="AJ3577" s="8"/>
      <c r="AK3577" s="8"/>
      <c r="AL3577" s="8"/>
      <c r="AM3577" s="8"/>
      <c r="AN3577" s="34"/>
      <c r="AO3577" s="34"/>
      <c r="AP3577" s="34"/>
      <c r="AQ3577" s="8"/>
      <c r="AR3577" s="8"/>
      <c r="AS3577" s="8"/>
      <c r="AT3577" s="8"/>
      <c r="AU3577" s="8"/>
    </row>
    <row r="3579" spans="1:49" ht="12.75">
      <c r="A3579" s="2"/>
      <c r="B3579" s="2538" t="s">
        <v>1721</v>
      </c>
      <c r="C3579" s="2538"/>
      <c r="D3579" s="2538"/>
      <c r="E3579" s="2538"/>
      <c r="F3579" s="2538"/>
      <c r="G3579" s="2538"/>
      <c r="H3579" s="2538"/>
      <c r="I3579" s="2538"/>
      <c r="J3579" s="2538"/>
      <c r="K3579" s="2568" t="s">
        <v>3795</v>
      </c>
      <c r="L3579" s="2568"/>
      <c r="M3579" s="2568"/>
      <c r="N3579" s="2568"/>
      <c r="O3579" s="2568"/>
      <c r="P3579" s="2568"/>
      <c r="Q3579" s="2568"/>
      <c r="R3579" s="2538"/>
      <c r="S3579" s="2538"/>
      <c r="T3579" s="2538"/>
      <c r="U3579" s="2538"/>
      <c r="V3579" s="2538"/>
      <c r="W3579" s="2538"/>
      <c r="X3579" s="2568" t="s">
        <v>3795</v>
      </c>
      <c r="Y3579" s="2568"/>
      <c r="Z3579" s="2568"/>
      <c r="AA3579" s="2568"/>
      <c r="AB3579" s="2568"/>
      <c r="AC3579" s="2568"/>
      <c r="AD3579" s="2538"/>
      <c r="AE3579" s="2538"/>
      <c r="AF3579" s="2538"/>
      <c r="AG3579" s="2538"/>
      <c r="AH3579" s="2538"/>
      <c r="AI3579" s="2538"/>
      <c r="AJ3579" s="2568" t="s">
        <v>3795</v>
      </c>
      <c r="AK3579" s="2568"/>
      <c r="AL3579" s="2568"/>
      <c r="AM3579" s="2568"/>
      <c r="AN3579" s="2568"/>
      <c r="AO3579" s="2568"/>
      <c r="AP3579" s="2538" t="s">
        <v>1721</v>
      </c>
      <c r="AQ3579" s="2538"/>
      <c r="AR3579" s="2538"/>
      <c r="AS3579" s="2538"/>
      <c r="AT3579" s="2568" t="s">
        <v>3795</v>
      </c>
      <c r="AU3579" s="2568"/>
      <c r="AV3579" s="2568"/>
      <c r="AW3579" s="2568"/>
    </row>
    <row r="3580" spans="1:49">
      <c r="A3580" s="8"/>
      <c r="B3580" s="14"/>
      <c r="C3580" s="1429"/>
      <c r="D3580" s="1429"/>
      <c r="E3580" s="1429"/>
      <c r="F3580" s="1429"/>
      <c r="G3580" s="1429"/>
      <c r="H3580" s="1429"/>
      <c r="I3580" s="1430"/>
      <c r="J3580" s="2539"/>
      <c r="K3580" s="2539"/>
      <c r="L3580" s="2539"/>
      <c r="M3580" s="1431"/>
      <c r="N3580" s="1431"/>
      <c r="O3580" s="1431"/>
      <c r="P3580" s="1431"/>
      <c r="Q3580" s="8"/>
      <c r="R3580" s="8"/>
      <c r="S3580" s="8"/>
      <c r="T3580" s="2540"/>
      <c r="U3580" s="2540"/>
      <c r="V3580" s="17"/>
      <c r="W3580" s="17"/>
      <c r="X3580" s="17"/>
      <c r="Y3580" s="17"/>
      <c r="Z3580" s="17"/>
      <c r="AA3580" s="17"/>
      <c r="AB3580" s="17"/>
      <c r="AC3580" s="1431"/>
      <c r="AD3580" s="8"/>
      <c r="AE3580" s="1429"/>
      <c r="AF3580" s="1429"/>
      <c r="AG3580" s="1430"/>
      <c r="AH3580" s="17"/>
      <c r="AI3580" s="17"/>
      <c r="AJ3580" s="17"/>
      <c r="AK3580" s="17"/>
      <c r="AL3580" s="17"/>
      <c r="AM3580" s="17"/>
      <c r="AN3580" s="17"/>
      <c r="AO3580" s="1431"/>
      <c r="AP3580" s="1429"/>
      <c r="AQ3580" s="1429"/>
      <c r="AR3580" s="2541"/>
      <c r="AS3580" s="2541"/>
      <c r="AT3580" s="2539"/>
      <c r="AU3580" s="2539"/>
      <c r="AV3580" s="2539"/>
      <c r="AW3580" s="1431"/>
    </row>
    <row r="3581" spans="1:49" ht="12">
      <c r="A3581" s="2658" t="s">
        <v>369</v>
      </c>
      <c r="B3581" s="2659"/>
      <c r="C3581" s="2664" t="s">
        <v>230</v>
      </c>
      <c r="D3581" s="2664"/>
      <c r="E3581" s="2664"/>
      <c r="F3581" s="2664"/>
      <c r="G3581" s="2653" t="s">
        <v>370</v>
      </c>
      <c r="H3581" s="2654"/>
      <c r="I3581" s="2654"/>
      <c r="J3581" s="2655"/>
      <c r="K3581" s="2653" t="s">
        <v>371</v>
      </c>
      <c r="L3581" s="2654"/>
      <c r="M3581" s="2654"/>
      <c r="N3581" s="2654"/>
      <c r="O3581" s="2654"/>
      <c r="P3581" s="2654"/>
      <c r="Q3581" s="2655"/>
      <c r="R3581" s="2653" t="s">
        <v>3748</v>
      </c>
      <c r="S3581" s="2654"/>
      <c r="T3581" s="2654"/>
      <c r="U3581" s="2654"/>
      <c r="V3581" s="2654"/>
      <c r="W3581" s="2654"/>
      <c r="X3581" s="2654"/>
      <c r="Y3581" s="2654"/>
      <c r="Z3581" s="2654"/>
      <c r="AA3581" s="2654"/>
      <c r="AB3581" s="2654"/>
      <c r="AC3581" s="2655"/>
      <c r="AD3581" s="2653" t="s">
        <v>3749</v>
      </c>
      <c r="AE3581" s="2654"/>
      <c r="AF3581" s="2654"/>
      <c r="AG3581" s="2654"/>
      <c r="AH3581" s="2654"/>
      <c r="AI3581" s="2654"/>
      <c r="AJ3581" s="2654"/>
      <c r="AK3581" s="2654"/>
      <c r="AL3581" s="2654"/>
      <c r="AM3581" s="2654"/>
      <c r="AN3581" s="2654"/>
      <c r="AO3581" s="2655"/>
      <c r="AP3581" s="2653" t="s">
        <v>3750</v>
      </c>
      <c r="AQ3581" s="2654"/>
      <c r="AR3581" s="2654"/>
      <c r="AS3581" s="2654"/>
      <c r="AT3581" s="2654"/>
      <c r="AU3581" s="2654"/>
      <c r="AV3581" s="2654"/>
      <c r="AW3581" s="2655"/>
    </row>
    <row r="3582" spans="1:49" ht="29.25">
      <c r="A3582" s="2660"/>
      <c r="B3582" s="2661"/>
      <c r="C3582" s="1435" t="s">
        <v>372</v>
      </c>
      <c r="D3582" s="1435" t="s">
        <v>373</v>
      </c>
      <c r="E3582" s="1435" t="s">
        <v>374</v>
      </c>
      <c r="F3582" s="1435" t="s">
        <v>375</v>
      </c>
      <c r="G3582" s="1435" t="s">
        <v>376</v>
      </c>
      <c r="H3582" s="1435" t="s">
        <v>377</v>
      </c>
      <c r="I3582" s="1435" t="s">
        <v>1066</v>
      </c>
      <c r="J3582" s="1435" t="s">
        <v>378</v>
      </c>
      <c r="K3582" s="1436" t="s">
        <v>890</v>
      </c>
      <c r="L3582" s="1435" t="s">
        <v>379</v>
      </c>
      <c r="M3582" s="1435" t="s">
        <v>380</v>
      </c>
      <c r="N3582" s="1435" t="s">
        <v>381</v>
      </c>
      <c r="O3582" s="1435" t="s">
        <v>382</v>
      </c>
      <c r="P3582" s="1435" t="s">
        <v>383</v>
      </c>
      <c r="Q3582" s="1435" t="s">
        <v>384</v>
      </c>
      <c r="R3582" s="1435" t="s">
        <v>412</v>
      </c>
      <c r="S3582" s="1435" t="s">
        <v>413</v>
      </c>
      <c r="T3582" s="1435" t="s">
        <v>414</v>
      </c>
      <c r="U3582" s="1435" t="s">
        <v>415</v>
      </c>
      <c r="V3582" s="1435" t="s">
        <v>416</v>
      </c>
      <c r="W3582" s="1435" t="s">
        <v>417</v>
      </c>
      <c r="X3582" s="1435" t="s">
        <v>418</v>
      </c>
      <c r="Y3582" s="1435" t="s">
        <v>3796</v>
      </c>
      <c r="Z3582" s="1435" t="s">
        <v>3797</v>
      </c>
      <c r="AA3582" s="1435" t="s">
        <v>3751</v>
      </c>
      <c r="AB3582" s="1435" t="s">
        <v>3752</v>
      </c>
      <c r="AC3582" s="1435" t="s">
        <v>419</v>
      </c>
      <c r="AD3582" s="1435" t="s">
        <v>420</v>
      </c>
      <c r="AE3582" s="1435" t="s">
        <v>421</v>
      </c>
      <c r="AF3582" s="1435" t="s">
        <v>3753</v>
      </c>
      <c r="AG3582" s="1435" t="s">
        <v>423</v>
      </c>
      <c r="AH3582" s="1435" t="s">
        <v>424</v>
      </c>
      <c r="AI3582" s="1435" t="s">
        <v>3754</v>
      </c>
      <c r="AJ3582" s="1435" t="s">
        <v>3755</v>
      </c>
      <c r="AK3582" s="1435" t="s">
        <v>3756</v>
      </c>
      <c r="AL3582" s="1437" t="s">
        <v>3757</v>
      </c>
      <c r="AM3582" s="1435" t="s">
        <v>425</v>
      </c>
      <c r="AN3582" s="1435" t="s">
        <v>426</v>
      </c>
      <c r="AO3582" s="1435" t="s">
        <v>427</v>
      </c>
      <c r="AP3582" s="1436" t="s">
        <v>1733</v>
      </c>
      <c r="AQ3582" s="1435" t="s">
        <v>432</v>
      </c>
      <c r="AR3582" s="1435" t="s">
        <v>428</v>
      </c>
      <c r="AS3582" s="1435" t="s">
        <v>429</v>
      </c>
      <c r="AT3582" s="1436" t="s">
        <v>430</v>
      </c>
      <c r="AU3582" s="1435" t="s">
        <v>362</v>
      </c>
      <c r="AV3582" s="1435" t="s">
        <v>431</v>
      </c>
      <c r="AW3582" s="1435" t="s">
        <v>1260</v>
      </c>
    </row>
    <row r="3583" spans="1:49">
      <c r="A3583" s="2662"/>
      <c r="B3583" s="2663"/>
      <c r="C3583" s="1435">
        <v>1</v>
      </c>
      <c r="D3583" s="1438">
        <v>2</v>
      </c>
      <c r="E3583" s="1435">
        <v>3</v>
      </c>
      <c r="F3583" s="1438">
        <v>4</v>
      </c>
      <c r="G3583" s="1435">
        <v>5</v>
      </c>
      <c r="H3583" s="1438">
        <v>6</v>
      </c>
      <c r="I3583" s="1435">
        <v>7</v>
      </c>
      <c r="J3583" s="1435">
        <v>8</v>
      </c>
      <c r="K3583" s="1436">
        <v>9</v>
      </c>
      <c r="L3583" s="1438">
        <v>10</v>
      </c>
      <c r="M3583" s="1435">
        <v>11</v>
      </c>
      <c r="N3583" s="1438">
        <v>12</v>
      </c>
      <c r="O3583" s="1435">
        <v>13</v>
      </c>
      <c r="P3583" s="1438">
        <v>14</v>
      </c>
      <c r="Q3583" s="1435">
        <v>15</v>
      </c>
      <c r="R3583" s="1435">
        <v>16</v>
      </c>
      <c r="S3583" s="1438">
        <v>17</v>
      </c>
      <c r="T3583" s="1435">
        <v>18</v>
      </c>
      <c r="U3583" s="1435">
        <v>19</v>
      </c>
      <c r="V3583" s="1435">
        <v>20</v>
      </c>
      <c r="W3583" s="1435">
        <v>21</v>
      </c>
      <c r="X3583" s="1438">
        <v>22</v>
      </c>
      <c r="Y3583" s="1438"/>
      <c r="Z3583" s="1438"/>
      <c r="AA3583" s="1438">
        <v>23</v>
      </c>
      <c r="AB3583" s="1438">
        <v>24</v>
      </c>
      <c r="AC3583" s="1439">
        <v>25</v>
      </c>
      <c r="AD3583" s="1435">
        <v>26</v>
      </c>
      <c r="AE3583" s="1438">
        <v>27</v>
      </c>
      <c r="AF3583" s="1435">
        <v>28</v>
      </c>
      <c r="AG3583" s="1435">
        <v>29</v>
      </c>
      <c r="AH3583" s="1435">
        <v>30</v>
      </c>
      <c r="AI3583" s="1435">
        <v>31</v>
      </c>
      <c r="AJ3583" s="1435">
        <v>32</v>
      </c>
      <c r="AK3583" s="1435">
        <v>33</v>
      </c>
      <c r="AL3583" s="1435">
        <v>34</v>
      </c>
      <c r="AM3583" s="1435">
        <v>35</v>
      </c>
      <c r="AN3583" s="1438">
        <v>36</v>
      </c>
      <c r="AO3583" s="1435">
        <v>37</v>
      </c>
      <c r="AP3583" s="1436">
        <v>38</v>
      </c>
      <c r="AQ3583" s="1438">
        <v>39</v>
      </c>
      <c r="AR3583" s="1435">
        <v>40</v>
      </c>
      <c r="AS3583" s="1435">
        <v>41</v>
      </c>
      <c r="AT3583" s="1436">
        <v>42</v>
      </c>
      <c r="AU3583" s="1435">
        <v>43</v>
      </c>
      <c r="AV3583" s="1438">
        <v>44</v>
      </c>
      <c r="AW3583" s="1435">
        <v>45</v>
      </c>
    </row>
    <row r="3584" spans="1:49">
      <c r="A3584" s="2656" t="s">
        <v>44</v>
      </c>
      <c r="B3584" s="2656"/>
      <c r="C3584" s="1440">
        <v>5</v>
      </c>
      <c r="D3584" s="1440">
        <v>4</v>
      </c>
      <c r="E3584" s="1440" t="s">
        <v>3798</v>
      </c>
      <c r="F3584" s="1441" t="s">
        <v>1226</v>
      </c>
      <c r="G3584" s="1441" t="s">
        <v>2790</v>
      </c>
      <c r="H3584" s="1441" t="s">
        <v>1226</v>
      </c>
      <c r="I3584" s="1441" t="s">
        <v>397</v>
      </c>
      <c r="J3584" s="1443" t="s">
        <v>1536</v>
      </c>
      <c r="K3584" s="1441" t="s">
        <v>3076</v>
      </c>
      <c r="L3584" s="1441" t="s">
        <v>2735</v>
      </c>
      <c r="M3584" s="1441">
        <v>5</v>
      </c>
      <c r="N3584" s="1441">
        <v>5.5</v>
      </c>
      <c r="O3584" s="1441" t="s">
        <v>3129</v>
      </c>
      <c r="P3584" s="1441">
        <v>4.5</v>
      </c>
      <c r="Q3584" s="1441">
        <v>4</v>
      </c>
      <c r="R3584" s="1442" t="s">
        <v>3117</v>
      </c>
      <c r="S3584" s="1443">
        <v>5</v>
      </c>
      <c r="T3584" s="1443">
        <v>5</v>
      </c>
      <c r="U3584" s="1443">
        <v>5</v>
      </c>
      <c r="V3584" s="1443" t="s">
        <v>2573</v>
      </c>
      <c r="W3584" s="1443">
        <v>5.25</v>
      </c>
      <c r="X3584" s="1443" t="s">
        <v>3613</v>
      </c>
      <c r="Y3584" s="1443">
        <v>6</v>
      </c>
      <c r="Z3584" s="1443">
        <v>6</v>
      </c>
      <c r="AA3584" s="1443" t="s">
        <v>397</v>
      </c>
      <c r="AB3584" s="1443" t="s">
        <v>2764</v>
      </c>
      <c r="AC3584" s="1443">
        <v>6</v>
      </c>
      <c r="AD3584" s="1441" t="s">
        <v>3799</v>
      </c>
      <c r="AE3584" s="1441" t="s">
        <v>3018</v>
      </c>
      <c r="AF3584" s="1441">
        <v>5</v>
      </c>
      <c r="AG3584" s="1441" t="s">
        <v>3800</v>
      </c>
      <c r="AH3584" s="1441">
        <v>5</v>
      </c>
      <c r="AI3584" s="1441">
        <v>5</v>
      </c>
      <c r="AJ3584" s="1441">
        <v>6</v>
      </c>
      <c r="AK3584" s="1441" t="s">
        <v>2960</v>
      </c>
      <c r="AL3584" s="1441" t="s">
        <v>2764</v>
      </c>
      <c r="AM3584" s="1441" t="s">
        <v>3778</v>
      </c>
      <c r="AN3584" s="1441">
        <v>4.5</v>
      </c>
      <c r="AO3584" s="1441" t="s">
        <v>3264</v>
      </c>
      <c r="AP3584" s="1444" t="s">
        <v>3779</v>
      </c>
      <c r="AQ3584" s="1444" t="s">
        <v>3030</v>
      </c>
      <c r="AR3584" s="1441">
        <v>4</v>
      </c>
      <c r="AS3584" s="1441">
        <v>4.75</v>
      </c>
      <c r="AT3584" s="1441">
        <v>6</v>
      </c>
      <c r="AU3584" s="1441">
        <v>4</v>
      </c>
      <c r="AV3584" s="1441">
        <v>6</v>
      </c>
      <c r="AW3584" s="1441" t="s">
        <v>2990</v>
      </c>
    </row>
    <row r="3585" spans="1:49">
      <c r="A3585" s="2578" t="s">
        <v>1687</v>
      </c>
      <c r="B3585" s="2579"/>
      <c r="C3585" s="946"/>
      <c r="D3585" s="946"/>
      <c r="E3585" s="946"/>
      <c r="F3585" s="947"/>
      <c r="G3585" s="947"/>
      <c r="H3585" s="947"/>
      <c r="I3585" s="947"/>
      <c r="J3585" s="947"/>
      <c r="K3585" s="947"/>
      <c r="L3585" s="947"/>
      <c r="M3585" s="947"/>
      <c r="N3585" s="947"/>
      <c r="O3585" s="947"/>
      <c r="P3585" s="947"/>
      <c r="Q3585" s="947"/>
      <c r="R3585" s="948"/>
      <c r="S3585" s="698"/>
      <c r="T3585" s="698"/>
      <c r="U3585" s="698"/>
      <c r="V3585" s="698"/>
      <c r="W3585" s="698"/>
      <c r="X3585" s="698"/>
      <c r="Y3585" s="698"/>
      <c r="Z3585" s="698"/>
      <c r="AA3585" s="698"/>
      <c r="AB3585" s="698"/>
      <c r="AC3585" s="698"/>
      <c r="AD3585" s="947"/>
      <c r="AE3585" s="947"/>
      <c r="AF3585" s="947"/>
      <c r="AG3585" s="947"/>
      <c r="AH3585" s="947"/>
      <c r="AI3585" s="947"/>
      <c r="AJ3585" s="947"/>
      <c r="AK3585" s="947"/>
      <c r="AL3585" s="947"/>
      <c r="AM3585" s="947"/>
      <c r="AN3585" s="947"/>
      <c r="AO3585" s="947"/>
      <c r="AP3585" s="949"/>
      <c r="AQ3585" s="949"/>
      <c r="AR3585" s="947"/>
      <c r="AS3585" s="947"/>
      <c r="AT3585" s="947"/>
      <c r="AU3585" s="947"/>
      <c r="AV3585" s="947"/>
      <c r="AW3585" s="947"/>
    </row>
    <row r="3586" spans="1:49">
      <c r="A3586" s="1445" t="s">
        <v>856</v>
      </c>
      <c r="B3586" s="1446" t="s">
        <v>1677</v>
      </c>
      <c r="C3586" s="1440">
        <v>5</v>
      </c>
      <c r="D3586" s="1440">
        <v>5</v>
      </c>
      <c r="E3586" s="1440">
        <v>5.5</v>
      </c>
      <c r="F3586" s="1441">
        <v>5.5</v>
      </c>
      <c r="G3586" s="1441">
        <v>4</v>
      </c>
      <c r="H3586" s="1441">
        <v>4.25</v>
      </c>
      <c r="I3586" s="1441">
        <v>5</v>
      </c>
      <c r="J3586" s="1441">
        <v>6</v>
      </c>
      <c r="K3586" s="1441">
        <v>2.5</v>
      </c>
      <c r="L3586" s="1441">
        <v>4</v>
      </c>
      <c r="M3586" s="1441">
        <v>3.5</v>
      </c>
      <c r="N3586" s="1441">
        <v>2</v>
      </c>
      <c r="O3586" s="1441">
        <v>5</v>
      </c>
      <c r="P3586" s="1441">
        <v>4.5</v>
      </c>
      <c r="Q3586" s="1441">
        <v>3.5</v>
      </c>
      <c r="R3586" s="1443">
        <v>3</v>
      </c>
      <c r="S3586" s="1443">
        <v>5</v>
      </c>
      <c r="T3586" s="1443">
        <v>4.5</v>
      </c>
      <c r="U3586" s="1443">
        <v>4</v>
      </c>
      <c r="V3586" s="1443">
        <v>3</v>
      </c>
      <c r="W3586" s="1443">
        <v>3</v>
      </c>
      <c r="X3586" s="1443">
        <v>4</v>
      </c>
      <c r="Y3586" s="1443">
        <v>4</v>
      </c>
      <c r="Z3586" s="1443">
        <v>6</v>
      </c>
      <c r="AA3586" s="1443">
        <v>5.5</v>
      </c>
      <c r="AB3586" s="1443">
        <v>5</v>
      </c>
      <c r="AC3586" s="1443">
        <v>4</v>
      </c>
      <c r="AD3586" s="1441">
        <v>4</v>
      </c>
      <c r="AE3586" s="1441">
        <v>4</v>
      </c>
      <c r="AF3586" s="1441">
        <v>3</v>
      </c>
      <c r="AG3586" s="1441">
        <v>3</v>
      </c>
      <c r="AH3586" s="1441">
        <v>4</v>
      </c>
      <c r="AI3586" s="1441">
        <v>6</v>
      </c>
      <c r="AJ3586" s="1441">
        <v>6.5</v>
      </c>
      <c r="AK3586" s="1441">
        <v>6.25</v>
      </c>
      <c r="AL3586" s="1441">
        <v>5.5</v>
      </c>
      <c r="AM3586" s="1441">
        <v>5</v>
      </c>
      <c r="AN3586" s="1441">
        <v>3</v>
      </c>
      <c r="AO3586" s="1441">
        <v>3.5</v>
      </c>
      <c r="AP3586" s="1441">
        <v>3</v>
      </c>
      <c r="AQ3586" s="1441">
        <v>2.5</v>
      </c>
      <c r="AR3586" s="1441">
        <v>2</v>
      </c>
      <c r="AS3586" s="1441">
        <v>3.5</v>
      </c>
      <c r="AT3586" s="1441">
        <v>5</v>
      </c>
      <c r="AU3586" s="1441">
        <v>1.5</v>
      </c>
      <c r="AV3586" s="1441">
        <v>5</v>
      </c>
      <c r="AW3586" s="1441">
        <v>2</v>
      </c>
    </row>
    <row r="3587" spans="1:49">
      <c r="A3587" s="950" t="s">
        <v>1085</v>
      </c>
      <c r="B3587" s="951" t="s">
        <v>1678</v>
      </c>
      <c r="C3587" s="946">
        <v>5</v>
      </c>
      <c r="D3587" s="946">
        <v>5</v>
      </c>
      <c r="E3587" s="946">
        <v>5.5</v>
      </c>
      <c r="F3587" s="947">
        <v>5.5</v>
      </c>
      <c r="G3587" s="947">
        <v>4</v>
      </c>
      <c r="H3587" s="947">
        <v>4.25</v>
      </c>
      <c r="I3587" s="947">
        <v>5</v>
      </c>
      <c r="J3587" s="947">
        <v>6.5</v>
      </c>
      <c r="K3587" s="947">
        <v>4</v>
      </c>
      <c r="L3587" s="947">
        <v>5</v>
      </c>
      <c r="M3587" s="947">
        <v>4.5</v>
      </c>
      <c r="N3587" s="947">
        <v>4</v>
      </c>
      <c r="O3587" s="947">
        <v>6</v>
      </c>
      <c r="P3587" s="947">
        <v>5</v>
      </c>
      <c r="Q3587" s="947">
        <v>4</v>
      </c>
      <c r="R3587" s="698">
        <v>4</v>
      </c>
      <c r="S3587" s="698">
        <v>5.5</v>
      </c>
      <c r="T3587" s="698">
        <v>5</v>
      </c>
      <c r="U3587" s="698">
        <v>5</v>
      </c>
      <c r="V3587" s="698">
        <v>3.5</v>
      </c>
      <c r="W3587" s="698">
        <v>5.5</v>
      </c>
      <c r="X3587" s="698">
        <v>4</v>
      </c>
      <c r="Y3587" s="698">
        <v>4</v>
      </c>
      <c r="Z3587" s="698">
        <v>6.5</v>
      </c>
      <c r="AA3587" s="698">
        <v>5.5</v>
      </c>
      <c r="AB3587" s="698">
        <v>6</v>
      </c>
      <c r="AC3587" s="698">
        <v>5</v>
      </c>
      <c r="AD3587" s="947">
        <v>6</v>
      </c>
      <c r="AE3587" s="947">
        <v>4</v>
      </c>
      <c r="AF3587" s="947">
        <v>3.5</v>
      </c>
      <c r="AG3587" s="947">
        <v>5</v>
      </c>
      <c r="AH3587" s="947">
        <v>4.5</v>
      </c>
      <c r="AI3587" s="947">
        <v>6.5</v>
      </c>
      <c r="AJ3587" s="947">
        <v>7</v>
      </c>
      <c r="AK3587" s="947">
        <v>7</v>
      </c>
      <c r="AL3587" s="947">
        <v>5.75</v>
      </c>
      <c r="AM3587" s="947">
        <v>5</v>
      </c>
      <c r="AN3587" s="947">
        <v>4</v>
      </c>
      <c r="AO3587" s="947">
        <v>3.75</v>
      </c>
      <c r="AP3587" s="947">
        <v>4</v>
      </c>
      <c r="AQ3587" s="947">
        <v>2.5</v>
      </c>
      <c r="AR3587" s="947">
        <v>2.5</v>
      </c>
      <c r="AS3587" s="947">
        <v>5</v>
      </c>
      <c r="AT3587" s="947">
        <v>7</v>
      </c>
      <c r="AU3587" s="947">
        <v>2.5</v>
      </c>
      <c r="AV3587" s="947">
        <v>5</v>
      </c>
      <c r="AW3587" s="947">
        <v>3</v>
      </c>
    </row>
    <row r="3588" spans="1:49">
      <c r="A3588" s="1445" t="s">
        <v>827</v>
      </c>
      <c r="B3588" s="1446" t="s">
        <v>1679</v>
      </c>
      <c r="C3588" s="1440">
        <v>5</v>
      </c>
      <c r="D3588" s="1440">
        <v>5</v>
      </c>
      <c r="E3588" s="1440">
        <v>5.5</v>
      </c>
      <c r="F3588" s="1441">
        <v>5.5</v>
      </c>
      <c r="G3588" s="1441">
        <v>4</v>
      </c>
      <c r="H3588" s="1441">
        <v>4.25</v>
      </c>
      <c r="I3588" s="1441">
        <v>5</v>
      </c>
      <c r="J3588" s="1441">
        <v>6.75</v>
      </c>
      <c r="K3588" s="1441">
        <v>4.5</v>
      </c>
      <c r="L3588" s="1441">
        <v>6</v>
      </c>
      <c r="M3588" s="1441">
        <v>5.5</v>
      </c>
      <c r="N3588" s="1441">
        <v>6</v>
      </c>
      <c r="O3588" s="1441">
        <v>6.5</v>
      </c>
      <c r="P3588" s="1441">
        <v>6.5</v>
      </c>
      <c r="Q3588" s="1441">
        <v>7</v>
      </c>
      <c r="R3588" s="1443">
        <v>4.5</v>
      </c>
      <c r="S3588" s="1443">
        <v>6</v>
      </c>
      <c r="T3588" s="1443">
        <v>5.25</v>
      </c>
      <c r="U3588" s="1443">
        <v>6</v>
      </c>
      <c r="V3588" s="1443">
        <v>4</v>
      </c>
      <c r="W3588" s="1443">
        <v>7</v>
      </c>
      <c r="X3588" s="1443">
        <v>4</v>
      </c>
      <c r="Y3588" s="1443">
        <v>4</v>
      </c>
      <c r="Z3588" s="1443">
        <v>7</v>
      </c>
      <c r="AA3588" s="1443">
        <v>5.5</v>
      </c>
      <c r="AB3588" s="1443">
        <v>7</v>
      </c>
      <c r="AC3588" s="1443">
        <v>5.5</v>
      </c>
      <c r="AD3588" s="1441">
        <v>6</v>
      </c>
      <c r="AE3588" s="1441">
        <v>5</v>
      </c>
      <c r="AF3588" s="1441">
        <v>4</v>
      </c>
      <c r="AG3588" s="1441">
        <v>6</v>
      </c>
      <c r="AH3588" s="1441">
        <v>5</v>
      </c>
      <c r="AI3588" s="1441">
        <v>7</v>
      </c>
      <c r="AJ3588" s="1441">
        <v>8</v>
      </c>
      <c r="AK3588" s="1441">
        <v>7.25</v>
      </c>
      <c r="AL3588" s="1441">
        <v>6.5</v>
      </c>
      <c r="AM3588" s="1441">
        <v>5</v>
      </c>
      <c r="AN3588" s="1441">
        <v>5</v>
      </c>
      <c r="AO3588" s="1441">
        <v>4</v>
      </c>
      <c r="AP3588" s="1441">
        <v>5</v>
      </c>
      <c r="AQ3588" s="1441">
        <v>2.5</v>
      </c>
      <c r="AR3588" s="1441">
        <v>3</v>
      </c>
      <c r="AS3588" s="1441">
        <v>5.5</v>
      </c>
      <c r="AT3588" s="1441">
        <v>7</v>
      </c>
      <c r="AU3588" s="1441">
        <v>2.5</v>
      </c>
      <c r="AV3588" s="1441">
        <v>5</v>
      </c>
      <c r="AW3588" s="1441">
        <v>2.65</v>
      </c>
    </row>
    <row r="3589" spans="1:49">
      <c r="A3589" s="950" t="s">
        <v>828</v>
      </c>
      <c r="B3589" s="951" t="s">
        <v>1680</v>
      </c>
      <c r="C3589" s="946">
        <v>5</v>
      </c>
      <c r="D3589" s="946">
        <v>5</v>
      </c>
      <c r="E3589" s="946">
        <v>5.5</v>
      </c>
      <c r="F3589" s="947">
        <v>5.5</v>
      </c>
      <c r="G3589" s="947">
        <v>4</v>
      </c>
      <c r="H3589" s="947">
        <v>4.25</v>
      </c>
      <c r="I3589" s="947">
        <v>5</v>
      </c>
      <c r="J3589" s="947">
        <v>7</v>
      </c>
      <c r="K3589" s="947">
        <v>7</v>
      </c>
      <c r="L3589" s="947">
        <v>6.5</v>
      </c>
      <c r="M3589" s="947">
        <v>6.5</v>
      </c>
      <c r="N3589" s="947">
        <v>4</v>
      </c>
      <c r="O3589" s="947">
        <v>8</v>
      </c>
      <c r="P3589" s="947">
        <v>6.75</v>
      </c>
      <c r="Q3589" s="947">
        <v>7.5</v>
      </c>
      <c r="R3589" s="698">
        <v>5</v>
      </c>
      <c r="S3589" s="698">
        <v>6.5</v>
      </c>
      <c r="T3589" s="698">
        <v>5.5</v>
      </c>
      <c r="U3589" s="698">
        <v>7</v>
      </c>
      <c r="V3589" s="698">
        <v>4</v>
      </c>
      <c r="W3589" s="698">
        <v>7</v>
      </c>
      <c r="X3589" s="698">
        <v>4</v>
      </c>
      <c r="Y3589" s="698">
        <v>4</v>
      </c>
      <c r="Z3589" s="698">
        <v>7</v>
      </c>
      <c r="AA3589" s="698">
        <v>5.5</v>
      </c>
      <c r="AB3589" s="698">
        <v>8</v>
      </c>
      <c r="AC3589" s="698">
        <v>5.5</v>
      </c>
      <c r="AD3589" s="947">
        <v>6.25</v>
      </c>
      <c r="AE3589" s="947">
        <v>5</v>
      </c>
      <c r="AF3589" s="947">
        <v>4.5</v>
      </c>
      <c r="AG3589" s="947">
        <v>7</v>
      </c>
      <c r="AH3589" s="947">
        <v>6</v>
      </c>
      <c r="AI3589" s="947">
        <v>7.5</v>
      </c>
      <c r="AJ3589" s="947">
        <v>8</v>
      </c>
      <c r="AK3589" s="947">
        <v>9</v>
      </c>
      <c r="AL3589" s="947">
        <v>7</v>
      </c>
      <c r="AM3589" s="947">
        <v>5.5</v>
      </c>
      <c r="AN3589" s="947">
        <v>6</v>
      </c>
      <c r="AO3589" s="947">
        <v>4.5</v>
      </c>
      <c r="AP3589" s="947">
        <v>5</v>
      </c>
      <c r="AQ3589" s="947">
        <v>3</v>
      </c>
      <c r="AR3589" s="947">
        <v>3</v>
      </c>
      <c r="AS3589" s="947">
        <v>5.5</v>
      </c>
      <c r="AT3589" s="947">
        <v>7</v>
      </c>
      <c r="AU3589" s="947">
        <v>3</v>
      </c>
      <c r="AV3589" s="947">
        <v>5</v>
      </c>
      <c r="AW3589" s="947">
        <v>3.5</v>
      </c>
    </row>
    <row r="3590" spans="1:49">
      <c r="A3590" s="1445" t="s">
        <v>854</v>
      </c>
      <c r="B3590" s="1446" t="s">
        <v>1681</v>
      </c>
      <c r="C3590" s="1440">
        <v>5</v>
      </c>
      <c r="D3590" s="1440">
        <v>5</v>
      </c>
      <c r="E3590" s="1440">
        <v>5.5</v>
      </c>
      <c r="F3590" s="1441">
        <v>5.5</v>
      </c>
      <c r="G3590" s="1441">
        <v>5</v>
      </c>
      <c r="H3590" s="1441">
        <v>4.25</v>
      </c>
      <c r="I3590" s="1441">
        <v>5</v>
      </c>
      <c r="J3590" s="1441">
        <v>7.5</v>
      </c>
      <c r="K3590" s="1441">
        <v>7</v>
      </c>
      <c r="L3590" s="1441">
        <v>7</v>
      </c>
      <c r="M3590" s="1441">
        <v>7</v>
      </c>
      <c r="N3590" s="1441">
        <v>6</v>
      </c>
      <c r="O3590" s="1441">
        <v>8</v>
      </c>
      <c r="P3590" s="1441">
        <v>7</v>
      </c>
      <c r="Q3590" s="1441">
        <v>7.5</v>
      </c>
      <c r="R3590" s="1443">
        <v>5.5</v>
      </c>
      <c r="S3590" s="1443">
        <v>7</v>
      </c>
      <c r="T3590" s="1443">
        <v>6</v>
      </c>
      <c r="U3590" s="1443">
        <v>7.5</v>
      </c>
      <c r="V3590" s="1443">
        <v>4</v>
      </c>
      <c r="W3590" s="1443">
        <v>7</v>
      </c>
      <c r="X3590" s="1443">
        <v>4</v>
      </c>
      <c r="Y3590" s="1443">
        <v>4</v>
      </c>
      <c r="Z3590" s="1443">
        <v>7</v>
      </c>
      <c r="AA3590" s="1443">
        <v>5.5</v>
      </c>
      <c r="AB3590" s="1443">
        <v>8.5</v>
      </c>
      <c r="AC3590" s="1443">
        <v>6</v>
      </c>
      <c r="AD3590" s="1441">
        <v>8</v>
      </c>
      <c r="AE3590" s="1441">
        <v>6</v>
      </c>
      <c r="AF3590" s="1441">
        <v>4.5</v>
      </c>
      <c r="AG3590" s="1441">
        <v>8</v>
      </c>
      <c r="AH3590" s="1441">
        <v>7</v>
      </c>
      <c r="AI3590" s="1441">
        <v>8</v>
      </c>
      <c r="AJ3590" s="1441">
        <v>8</v>
      </c>
      <c r="AK3590" s="1441">
        <v>9</v>
      </c>
      <c r="AL3590" s="1441">
        <v>7.5</v>
      </c>
      <c r="AM3590" s="1441">
        <v>5.5</v>
      </c>
      <c r="AN3590" s="1441">
        <v>6</v>
      </c>
      <c r="AO3590" s="1441">
        <v>5.25</v>
      </c>
      <c r="AP3590" s="1441">
        <v>5</v>
      </c>
      <c r="AQ3590" s="1441">
        <v>3.5</v>
      </c>
      <c r="AR3590" s="1441">
        <v>3</v>
      </c>
      <c r="AS3590" s="1441">
        <v>5.5</v>
      </c>
      <c r="AT3590" s="1441">
        <v>7</v>
      </c>
      <c r="AU3590" s="1441">
        <v>3.25</v>
      </c>
      <c r="AV3590" s="1441">
        <v>5</v>
      </c>
      <c r="AW3590" s="1441">
        <v>4</v>
      </c>
    </row>
    <row r="3591" spans="1:49">
      <c r="A3591" s="2572" t="s">
        <v>45</v>
      </c>
      <c r="B3591" s="2572"/>
      <c r="C3591" s="952"/>
      <c r="D3591" s="952"/>
      <c r="E3591" s="952"/>
      <c r="F3591" s="952"/>
      <c r="G3591" s="952"/>
      <c r="H3591" s="952"/>
      <c r="I3591" s="952"/>
      <c r="J3591" s="952"/>
      <c r="K3591" s="953"/>
      <c r="L3591" s="952"/>
      <c r="M3591" s="952"/>
      <c r="N3591" s="952"/>
      <c r="O3591" s="952"/>
      <c r="P3591" s="952"/>
      <c r="Q3591" s="952"/>
      <c r="R3591" s="948"/>
      <c r="S3591" s="948"/>
      <c r="T3591" s="948"/>
      <c r="U3591" s="948"/>
      <c r="V3591" s="948"/>
      <c r="W3591" s="948"/>
      <c r="X3591" s="948"/>
      <c r="Y3591" s="948"/>
      <c r="Z3591" s="948"/>
      <c r="AA3591" s="948"/>
      <c r="AB3591" s="948"/>
      <c r="AC3591" s="698"/>
      <c r="AD3591" s="949"/>
      <c r="AE3591" s="949"/>
      <c r="AF3591" s="949"/>
      <c r="AG3591" s="949"/>
      <c r="AH3591" s="949"/>
      <c r="AI3591" s="949"/>
      <c r="AJ3591" s="949"/>
      <c r="AK3591" s="949"/>
      <c r="AL3591" s="949"/>
      <c r="AM3591" s="949"/>
      <c r="AN3591" s="949"/>
      <c r="AO3591" s="949"/>
      <c r="AP3591" s="949"/>
      <c r="AQ3591" s="949"/>
      <c r="AR3591" s="949"/>
      <c r="AS3591" s="949"/>
      <c r="AT3591" s="949"/>
      <c r="AU3591" s="949"/>
      <c r="AV3591" s="947"/>
      <c r="AW3591" s="947"/>
    </row>
    <row r="3592" spans="1:49">
      <c r="A3592" s="1445" t="s">
        <v>856</v>
      </c>
      <c r="B3592" s="1446" t="s">
        <v>1682</v>
      </c>
      <c r="C3592" s="1440">
        <v>8</v>
      </c>
      <c r="D3592" s="1440">
        <v>8</v>
      </c>
      <c r="E3592" s="1441">
        <v>8</v>
      </c>
      <c r="F3592" s="1441">
        <v>8</v>
      </c>
      <c r="G3592" s="1441">
        <v>8</v>
      </c>
      <c r="H3592" s="1441" t="s">
        <v>2627</v>
      </c>
      <c r="I3592" s="1441" t="s">
        <v>1856</v>
      </c>
      <c r="J3592" s="1441">
        <v>8.25</v>
      </c>
      <c r="K3592" s="1441">
        <v>8.25</v>
      </c>
      <c r="L3592" s="1441" t="s">
        <v>2482</v>
      </c>
      <c r="M3592" s="1441" t="s">
        <v>2549</v>
      </c>
      <c r="N3592" s="1441">
        <v>8.5</v>
      </c>
      <c r="O3592" s="1441" t="s">
        <v>2482</v>
      </c>
      <c r="P3592" s="1441">
        <v>7.75</v>
      </c>
      <c r="Q3592" s="1441">
        <v>8.25</v>
      </c>
      <c r="R3592" s="1443" t="s">
        <v>2847</v>
      </c>
      <c r="S3592" s="1443">
        <v>8.25</v>
      </c>
      <c r="T3592" s="1443" t="s">
        <v>2497</v>
      </c>
      <c r="U3592" s="1443" t="s">
        <v>2482</v>
      </c>
      <c r="V3592" s="1443" t="s">
        <v>2549</v>
      </c>
      <c r="W3592" s="1443" t="s">
        <v>2824</v>
      </c>
      <c r="X3592" s="1443">
        <v>7</v>
      </c>
      <c r="Y3592" s="1443" t="s">
        <v>2351</v>
      </c>
      <c r="Z3592" s="1443" t="s">
        <v>2570</v>
      </c>
      <c r="AA3592" s="1443" t="s">
        <v>2272</v>
      </c>
      <c r="AB3592" s="1443" t="s">
        <v>2501</v>
      </c>
      <c r="AC3592" s="1443" t="s">
        <v>2482</v>
      </c>
      <c r="AD3592" s="1441" t="s">
        <v>2384</v>
      </c>
      <c r="AE3592" s="1441">
        <v>9.5</v>
      </c>
      <c r="AF3592" s="1441" t="s">
        <v>2498</v>
      </c>
      <c r="AG3592" s="1444" t="s">
        <v>2819</v>
      </c>
      <c r="AH3592" s="1441">
        <v>9</v>
      </c>
      <c r="AI3592" s="1441">
        <v>10</v>
      </c>
      <c r="AJ3592" s="1441">
        <v>9.5</v>
      </c>
      <c r="AK3592" s="1441" t="s">
        <v>2950</v>
      </c>
      <c r="AL3592" s="1441" t="s">
        <v>2504</v>
      </c>
      <c r="AM3592" s="1441">
        <v>8.75</v>
      </c>
      <c r="AN3592" s="1441" t="s">
        <v>2502</v>
      </c>
      <c r="AO3592" s="1441" t="s">
        <v>2497</v>
      </c>
      <c r="AP3592" s="1441" t="s">
        <v>3801</v>
      </c>
      <c r="AQ3592" s="1441" t="s">
        <v>3035</v>
      </c>
      <c r="AR3592" s="1441" t="s">
        <v>2502</v>
      </c>
      <c r="AS3592" s="1441">
        <v>8</v>
      </c>
      <c r="AT3592" s="1441">
        <v>12.5</v>
      </c>
      <c r="AU3592" s="1441" t="s">
        <v>3802</v>
      </c>
      <c r="AV3592" s="1441" t="s">
        <v>2679</v>
      </c>
      <c r="AW3592" s="1441" t="s">
        <v>3803</v>
      </c>
    </row>
    <row r="3593" spans="1:49">
      <c r="A3593" s="950" t="s">
        <v>1085</v>
      </c>
      <c r="B3593" s="951" t="s">
        <v>1683</v>
      </c>
      <c r="C3593" s="946">
        <v>8.5</v>
      </c>
      <c r="D3593" s="946">
        <v>8.5</v>
      </c>
      <c r="E3593" s="947">
        <v>8.5</v>
      </c>
      <c r="F3593" s="947">
        <v>8.5</v>
      </c>
      <c r="G3593" s="947">
        <v>8.5</v>
      </c>
      <c r="H3593" s="698">
        <v>9</v>
      </c>
      <c r="I3593" s="947">
        <v>8.5</v>
      </c>
      <c r="J3593" s="947">
        <v>8.5</v>
      </c>
      <c r="K3593" s="947">
        <v>8.5</v>
      </c>
      <c r="L3593" s="947" t="s">
        <v>2482</v>
      </c>
      <c r="M3593" s="947" t="s">
        <v>2616</v>
      </c>
      <c r="N3593" s="947">
        <v>8.75</v>
      </c>
      <c r="O3593" s="947">
        <v>9</v>
      </c>
      <c r="P3593" s="947">
        <v>8</v>
      </c>
      <c r="Q3593" s="947">
        <v>8.75</v>
      </c>
      <c r="R3593" s="698" t="s">
        <v>2847</v>
      </c>
      <c r="S3593" s="698">
        <v>8.5</v>
      </c>
      <c r="T3593" s="698" t="s">
        <v>2497</v>
      </c>
      <c r="U3593" s="698" t="s">
        <v>2522</v>
      </c>
      <c r="V3593" s="698" t="s">
        <v>2549</v>
      </c>
      <c r="W3593" s="698">
        <v>8.5</v>
      </c>
      <c r="X3593" s="698">
        <v>7</v>
      </c>
      <c r="Y3593" s="698" t="s">
        <v>1936</v>
      </c>
      <c r="Z3593" s="698" t="s">
        <v>2553</v>
      </c>
      <c r="AA3593" s="698" t="s">
        <v>2323</v>
      </c>
      <c r="AB3593" s="698" t="s">
        <v>2501</v>
      </c>
      <c r="AC3593" s="698" t="s">
        <v>2482</v>
      </c>
      <c r="AD3593" s="947" t="s">
        <v>2497</v>
      </c>
      <c r="AE3593" s="947">
        <v>9.5</v>
      </c>
      <c r="AF3593" s="947" t="s">
        <v>2497</v>
      </c>
      <c r="AG3593" s="949" t="s">
        <v>3804</v>
      </c>
      <c r="AH3593" s="947" t="s">
        <v>2522</v>
      </c>
      <c r="AI3593" s="947">
        <v>9.5</v>
      </c>
      <c r="AJ3593" s="947">
        <v>9.5</v>
      </c>
      <c r="AK3593" s="947" t="s">
        <v>2954</v>
      </c>
      <c r="AL3593" s="947">
        <v>9.5</v>
      </c>
      <c r="AM3593" s="947">
        <v>8.75</v>
      </c>
      <c r="AN3593" s="947" t="s">
        <v>2502</v>
      </c>
      <c r="AO3593" s="947" t="s">
        <v>2497</v>
      </c>
      <c r="AP3593" s="947" t="s">
        <v>1856</v>
      </c>
      <c r="AQ3593" s="947" t="s">
        <v>3805</v>
      </c>
      <c r="AR3593" s="947" t="s">
        <v>2730</v>
      </c>
      <c r="AS3593" s="947">
        <v>8.5</v>
      </c>
      <c r="AT3593" s="947">
        <v>12.5</v>
      </c>
      <c r="AU3593" s="947">
        <v>4.2</v>
      </c>
      <c r="AV3593" s="947" t="s">
        <v>2351</v>
      </c>
      <c r="AW3593" s="947" t="s">
        <v>3806</v>
      </c>
    </row>
    <row r="3594" spans="1:49" ht="20.25">
      <c r="A3594" s="1445" t="s">
        <v>827</v>
      </c>
      <c r="B3594" s="1446" t="s">
        <v>1684</v>
      </c>
      <c r="C3594" s="1440">
        <v>9</v>
      </c>
      <c r="D3594" s="1447">
        <v>9</v>
      </c>
      <c r="E3594" s="1441">
        <v>9</v>
      </c>
      <c r="F3594" s="1441">
        <v>9</v>
      </c>
      <c r="G3594" s="1441">
        <v>9</v>
      </c>
      <c r="H3594" s="1443" t="s">
        <v>3807</v>
      </c>
      <c r="I3594" s="1441">
        <v>9</v>
      </c>
      <c r="J3594" s="1441">
        <v>9</v>
      </c>
      <c r="K3594" s="1441" t="s">
        <v>3808</v>
      </c>
      <c r="L3594" s="1441" t="s">
        <v>2482</v>
      </c>
      <c r="M3594" s="1441" t="s">
        <v>2570</v>
      </c>
      <c r="N3594" s="1441">
        <v>8.75</v>
      </c>
      <c r="O3594" s="1441">
        <v>9.25</v>
      </c>
      <c r="P3594" s="1441">
        <v>8</v>
      </c>
      <c r="Q3594" s="1441">
        <v>9</v>
      </c>
      <c r="R3594" s="1443" t="s">
        <v>2829</v>
      </c>
      <c r="S3594" s="1443">
        <v>50</v>
      </c>
      <c r="T3594" s="1443">
        <v>8.25</v>
      </c>
      <c r="U3594" s="1443" t="s">
        <v>2522</v>
      </c>
      <c r="V3594" s="1443">
        <v>9</v>
      </c>
      <c r="W3594" s="1443" t="s">
        <v>2482</v>
      </c>
      <c r="X3594" s="1443">
        <v>7</v>
      </c>
      <c r="Y3594" s="1443" t="s">
        <v>2328</v>
      </c>
      <c r="Z3594" s="1443" t="s">
        <v>2553</v>
      </c>
      <c r="AA3594" s="1443" t="s">
        <v>2323</v>
      </c>
      <c r="AB3594" s="1443" t="s">
        <v>2351</v>
      </c>
      <c r="AC3594" s="1443" t="s">
        <v>2482</v>
      </c>
      <c r="AD3594" s="1441">
        <v>8.5</v>
      </c>
      <c r="AE3594" s="1441">
        <v>9.5</v>
      </c>
      <c r="AF3594" s="1441" t="s">
        <v>2522</v>
      </c>
      <c r="AG3594" s="1444" t="s">
        <v>3123</v>
      </c>
      <c r="AH3594" s="1441" t="s">
        <v>2522</v>
      </c>
      <c r="AI3594" s="1441">
        <v>9.5</v>
      </c>
      <c r="AJ3594" s="1441" t="s">
        <v>2553</v>
      </c>
      <c r="AK3594" s="1441" t="s">
        <v>3809</v>
      </c>
      <c r="AL3594" s="1441" t="s">
        <v>2553</v>
      </c>
      <c r="AM3594" s="1441">
        <v>9</v>
      </c>
      <c r="AN3594" s="1441" t="s">
        <v>2502</v>
      </c>
      <c r="AO3594" s="1441" t="s">
        <v>2497</v>
      </c>
      <c r="AP3594" s="1444" t="s">
        <v>3810</v>
      </c>
      <c r="AQ3594" s="1444" t="s">
        <v>3805</v>
      </c>
      <c r="AR3594" s="1441" t="s">
        <v>2730</v>
      </c>
      <c r="AS3594" s="1441">
        <v>8.5</v>
      </c>
      <c r="AT3594" s="1441">
        <v>12.5</v>
      </c>
      <c r="AU3594" s="1441">
        <v>4.7</v>
      </c>
      <c r="AV3594" s="1441" t="s">
        <v>2481</v>
      </c>
      <c r="AW3594" s="1441" t="s">
        <v>3076</v>
      </c>
    </row>
    <row r="3595" spans="1:49">
      <c r="A3595" s="950" t="s">
        <v>828</v>
      </c>
      <c r="B3595" s="951" t="s">
        <v>1685</v>
      </c>
      <c r="C3595" s="946">
        <v>9</v>
      </c>
      <c r="D3595" s="954" t="s">
        <v>76</v>
      </c>
      <c r="E3595" s="947" t="s">
        <v>76</v>
      </c>
      <c r="F3595" s="947">
        <v>9</v>
      </c>
      <c r="G3595" s="947" t="s">
        <v>76</v>
      </c>
      <c r="H3595" s="698" t="s">
        <v>3811</v>
      </c>
      <c r="I3595" s="947">
        <v>9</v>
      </c>
      <c r="J3595" s="947">
        <v>8.5</v>
      </c>
      <c r="K3595" s="947" t="s">
        <v>2522</v>
      </c>
      <c r="L3595" s="947" t="s">
        <v>2482</v>
      </c>
      <c r="M3595" s="947">
        <v>10.75</v>
      </c>
      <c r="N3595" s="956" t="s">
        <v>76</v>
      </c>
      <c r="O3595" s="947">
        <v>9.25</v>
      </c>
      <c r="P3595" s="947">
        <v>8</v>
      </c>
      <c r="Q3595" s="698" t="s">
        <v>2557</v>
      </c>
      <c r="R3595" s="698">
        <v>7.5</v>
      </c>
      <c r="S3595" s="698" t="s">
        <v>76</v>
      </c>
      <c r="T3595" s="698">
        <v>8</v>
      </c>
      <c r="U3595" s="957" t="s">
        <v>76</v>
      </c>
      <c r="V3595" s="698">
        <v>9</v>
      </c>
      <c r="W3595" s="698" t="s">
        <v>2482</v>
      </c>
      <c r="X3595" s="698">
        <v>7</v>
      </c>
      <c r="Y3595" s="698" t="s">
        <v>76</v>
      </c>
      <c r="Z3595" s="698" t="s">
        <v>2553</v>
      </c>
      <c r="AA3595" s="698" t="s">
        <v>2323</v>
      </c>
      <c r="AB3595" s="698" t="s">
        <v>76</v>
      </c>
      <c r="AC3595" s="948" t="s">
        <v>76</v>
      </c>
      <c r="AD3595" s="947">
        <v>8.5</v>
      </c>
      <c r="AE3595" s="949" t="s">
        <v>76</v>
      </c>
      <c r="AF3595" s="947" t="s">
        <v>2522</v>
      </c>
      <c r="AG3595" s="949" t="s">
        <v>3812</v>
      </c>
      <c r="AH3595" s="947" t="s">
        <v>2522</v>
      </c>
      <c r="AI3595" s="947" t="s">
        <v>76</v>
      </c>
      <c r="AJ3595" s="947" t="s">
        <v>2553</v>
      </c>
      <c r="AK3595" s="947" t="s">
        <v>2555</v>
      </c>
      <c r="AL3595" s="947" t="s">
        <v>76</v>
      </c>
      <c r="AM3595" s="947">
        <v>9</v>
      </c>
      <c r="AN3595" s="947">
        <v>9.5</v>
      </c>
      <c r="AO3595" s="947" t="s">
        <v>76</v>
      </c>
      <c r="AP3595" s="949" t="s">
        <v>2788</v>
      </c>
      <c r="AQ3595" s="949" t="s">
        <v>3813</v>
      </c>
      <c r="AR3595" s="947" t="s">
        <v>2502</v>
      </c>
      <c r="AS3595" s="947">
        <v>8.5</v>
      </c>
      <c r="AT3595" s="947">
        <v>12.5</v>
      </c>
      <c r="AU3595" s="947">
        <v>5.5</v>
      </c>
      <c r="AV3595" s="947" t="s">
        <v>2481</v>
      </c>
      <c r="AW3595" s="947" t="s">
        <v>3160</v>
      </c>
    </row>
    <row r="3596" spans="1:49">
      <c r="A3596" s="1445" t="s">
        <v>854</v>
      </c>
      <c r="B3596" s="1446" t="s">
        <v>1686</v>
      </c>
      <c r="C3596" s="1440" t="s">
        <v>76</v>
      </c>
      <c r="D3596" s="1447" t="s">
        <v>76</v>
      </c>
      <c r="E3596" s="1441" t="s">
        <v>76</v>
      </c>
      <c r="F3596" s="1441">
        <v>9</v>
      </c>
      <c r="G3596" s="1441" t="s">
        <v>76</v>
      </c>
      <c r="H3596" s="1443" t="s">
        <v>3811</v>
      </c>
      <c r="I3596" s="1441">
        <v>9</v>
      </c>
      <c r="J3596" s="1441">
        <v>8.5</v>
      </c>
      <c r="K3596" s="1441" t="s">
        <v>3814</v>
      </c>
      <c r="L3596" s="1441" t="s">
        <v>2482</v>
      </c>
      <c r="M3596" s="1441" t="s">
        <v>76</v>
      </c>
      <c r="N3596" s="1441" t="s">
        <v>76</v>
      </c>
      <c r="O3596" s="1441">
        <v>9.25</v>
      </c>
      <c r="P3596" s="1441" t="s">
        <v>76</v>
      </c>
      <c r="Q3596" s="1441">
        <v>11</v>
      </c>
      <c r="R3596" s="1443">
        <v>7.5</v>
      </c>
      <c r="S3596" s="1443" t="s">
        <v>76</v>
      </c>
      <c r="T3596" s="1443">
        <v>10.41</v>
      </c>
      <c r="U3596" s="1443" t="s">
        <v>76</v>
      </c>
      <c r="V3596" s="1443">
        <v>9</v>
      </c>
      <c r="W3596" s="1443" t="s">
        <v>2482</v>
      </c>
      <c r="X3596" s="1443">
        <v>7</v>
      </c>
      <c r="Y3596" s="1443" t="s">
        <v>76</v>
      </c>
      <c r="Z3596" s="1443" t="s">
        <v>2553</v>
      </c>
      <c r="AA3596" s="1443" t="s">
        <v>2323</v>
      </c>
      <c r="AB3596" s="1443" t="s">
        <v>76</v>
      </c>
      <c r="AC3596" s="1443" t="s">
        <v>76</v>
      </c>
      <c r="AD3596" s="1441">
        <v>8.5</v>
      </c>
      <c r="AE3596" s="1444" t="s">
        <v>3815</v>
      </c>
      <c r="AF3596" s="1441" t="s">
        <v>2522</v>
      </c>
      <c r="AG3596" s="1444" t="s">
        <v>3816</v>
      </c>
      <c r="AH3596" s="1441" t="s">
        <v>2522</v>
      </c>
      <c r="AI3596" s="1441" t="s">
        <v>76</v>
      </c>
      <c r="AJ3596" s="1441" t="s">
        <v>2553</v>
      </c>
      <c r="AK3596" s="1441" t="s">
        <v>76</v>
      </c>
      <c r="AL3596" s="1441" t="s">
        <v>76</v>
      </c>
      <c r="AM3596" s="1441">
        <v>9.25</v>
      </c>
      <c r="AN3596" s="1441">
        <v>9.5</v>
      </c>
      <c r="AO3596" s="1441" t="s">
        <v>76</v>
      </c>
      <c r="AP3596" s="1444" t="s">
        <v>3785</v>
      </c>
      <c r="AQ3596" s="1441">
        <v>6</v>
      </c>
      <c r="AR3596" s="1441" t="s">
        <v>2502</v>
      </c>
      <c r="AS3596" s="1441">
        <v>8.5</v>
      </c>
      <c r="AT3596" s="1441">
        <v>12.5</v>
      </c>
      <c r="AU3596" s="1448" t="s">
        <v>76</v>
      </c>
      <c r="AV3596" s="1441" t="s">
        <v>2481</v>
      </c>
      <c r="AW3596" s="1441" t="s">
        <v>2826</v>
      </c>
    </row>
    <row r="3597" spans="1:49">
      <c r="A3597" s="2572" t="s">
        <v>388</v>
      </c>
      <c r="B3597" s="2572"/>
      <c r="C3597" s="947"/>
      <c r="D3597" s="947"/>
      <c r="E3597" s="947"/>
      <c r="F3597" s="947"/>
      <c r="G3597" s="947"/>
      <c r="H3597" s="947"/>
      <c r="I3597" s="947"/>
      <c r="J3597" s="947"/>
      <c r="K3597" s="947"/>
      <c r="L3597" s="947"/>
      <c r="M3597" s="947"/>
      <c r="N3597" s="947"/>
      <c r="O3597" s="949" t="s">
        <v>311</v>
      </c>
      <c r="P3597" s="947"/>
      <c r="Q3597" s="949"/>
      <c r="R3597" s="698"/>
      <c r="S3597" s="698"/>
      <c r="T3597" s="698"/>
      <c r="U3597" s="698"/>
      <c r="V3597" s="698"/>
      <c r="W3597" s="698"/>
      <c r="X3597" s="948"/>
      <c r="Y3597" s="948"/>
      <c r="Z3597" s="948"/>
      <c r="AA3597" s="948"/>
      <c r="AB3597" s="948"/>
      <c r="AC3597" s="698"/>
      <c r="AD3597" s="949"/>
      <c r="AE3597" s="949"/>
      <c r="AF3597" s="947"/>
      <c r="AG3597" s="949"/>
      <c r="AH3597" s="947"/>
      <c r="AI3597" s="947"/>
      <c r="AJ3597" s="947"/>
      <c r="AK3597" s="947"/>
      <c r="AL3597" s="947"/>
      <c r="AM3597" s="947"/>
      <c r="AN3597" s="947"/>
      <c r="AO3597" s="947"/>
      <c r="AP3597" s="949"/>
      <c r="AQ3597" s="949"/>
      <c r="AR3597" s="949"/>
      <c r="AS3597" s="949"/>
      <c r="AT3597" s="949"/>
      <c r="AU3597" s="949"/>
      <c r="AV3597" s="947"/>
      <c r="AW3597" s="947"/>
    </row>
    <row r="3598" spans="1:49">
      <c r="A3598" s="2657" t="s">
        <v>389</v>
      </c>
      <c r="B3598" s="2657"/>
      <c r="C3598" s="1441"/>
      <c r="D3598" s="1441"/>
      <c r="E3598" s="1441"/>
      <c r="F3598" s="1441"/>
      <c r="G3598" s="1441"/>
      <c r="H3598" s="1441"/>
      <c r="I3598" s="1441"/>
      <c r="J3598" s="1441"/>
      <c r="K3598" s="1441"/>
      <c r="L3598" s="1441"/>
      <c r="M3598" s="1441"/>
      <c r="N3598" s="1441"/>
      <c r="O3598" s="1444"/>
      <c r="P3598" s="1441"/>
      <c r="Q3598" s="1444"/>
      <c r="R3598" s="1449"/>
      <c r="S3598" s="1443"/>
      <c r="T3598" s="1443"/>
      <c r="U3598" s="1443"/>
      <c r="V3598" s="1443"/>
      <c r="W3598" s="1443"/>
      <c r="X3598" s="1442"/>
      <c r="Y3598" s="1442"/>
      <c r="Z3598" s="1442"/>
      <c r="AA3598" s="1442"/>
      <c r="AB3598" s="1442"/>
      <c r="AC3598" s="1443"/>
      <c r="AD3598" s="1444"/>
      <c r="AE3598" s="1444"/>
      <c r="AF3598" s="1441"/>
      <c r="AG3598" s="1444"/>
      <c r="AH3598" s="1441"/>
      <c r="AI3598" s="1441"/>
      <c r="AJ3598" s="1441"/>
      <c r="AK3598" s="1441"/>
      <c r="AL3598" s="1441"/>
      <c r="AM3598" s="1441"/>
      <c r="AN3598" s="1441"/>
      <c r="AO3598" s="1441"/>
      <c r="AP3598" s="1444"/>
      <c r="AQ3598" s="1444"/>
      <c r="AR3598" s="1444"/>
      <c r="AS3598" s="1444"/>
      <c r="AT3598" s="1444"/>
      <c r="AU3598" s="1444"/>
      <c r="AV3598" s="1441"/>
      <c r="AW3598" s="1441"/>
    </row>
    <row r="3599" spans="1:49">
      <c r="A3599" s="234"/>
      <c r="B3599" s="260" t="s">
        <v>390</v>
      </c>
      <c r="C3599" s="698" t="s">
        <v>2683</v>
      </c>
      <c r="D3599" s="947">
        <v>8</v>
      </c>
      <c r="E3599" s="698" t="s">
        <v>1855</v>
      </c>
      <c r="F3599" s="698" t="s">
        <v>1886</v>
      </c>
      <c r="G3599" s="698" t="s">
        <v>1669</v>
      </c>
      <c r="H3599" s="698" t="s">
        <v>1749</v>
      </c>
      <c r="I3599" s="947">
        <v>10</v>
      </c>
      <c r="J3599" s="958" t="s">
        <v>1749</v>
      </c>
      <c r="K3599" s="947">
        <v>11.5</v>
      </c>
      <c r="L3599" s="947">
        <v>13</v>
      </c>
      <c r="M3599" s="947">
        <v>13</v>
      </c>
      <c r="N3599" s="698" t="s">
        <v>1924</v>
      </c>
      <c r="O3599" s="947">
        <v>13</v>
      </c>
      <c r="P3599" s="947">
        <v>13</v>
      </c>
      <c r="Q3599" s="947">
        <v>13</v>
      </c>
      <c r="R3599" s="698" t="s">
        <v>1924</v>
      </c>
      <c r="S3599" s="698">
        <v>13</v>
      </c>
      <c r="T3599" s="698">
        <v>13</v>
      </c>
      <c r="U3599" s="698">
        <v>13</v>
      </c>
      <c r="V3599" s="698" t="s">
        <v>1549</v>
      </c>
      <c r="W3599" s="698" t="s">
        <v>1549</v>
      </c>
      <c r="X3599" s="698">
        <v>11</v>
      </c>
      <c r="Y3599" s="698">
        <v>13</v>
      </c>
      <c r="Z3599" s="698">
        <v>13</v>
      </c>
      <c r="AA3599" s="698" t="s">
        <v>2742</v>
      </c>
      <c r="AB3599" s="698">
        <v>13</v>
      </c>
      <c r="AC3599" s="698" t="s">
        <v>3247</v>
      </c>
      <c r="AD3599" s="947" t="s">
        <v>1549</v>
      </c>
      <c r="AE3599" s="947">
        <v>13</v>
      </c>
      <c r="AF3599" s="947" t="s">
        <v>1549</v>
      </c>
      <c r="AG3599" s="698" t="s">
        <v>1549</v>
      </c>
      <c r="AH3599" s="947">
        <v>13</v>
      </c>
      <c r="AI3599" s="947">
        <v>13</v>
      </c>
      <c r="AJ3599" s="947">
        <v>13</v>
      </c>
      <c r="AK3599" s="947" t="s">
        <v>1549</v>
      </c>
      <c r="AL3599" s="947" t="s">
        <v>1549</v>
      </c>
      <c r="AM3599" s="947">
        <v>13</v>
      </c>
      <c r="AN3599" s="947" t="s">
        <v>1549</v>
      </c>
      <c r="AO3599" s="947">
        <v>13</v>
      </c>
      <c r="AP3599" s="947" t="s">
        <v>2350</v>
      </c>
      <c r="AQ3599" s="947" t="s">
        <v>2284</v>
      </c>
      <c r="AR3599" s="947" t="s">
        <v>1549</v>
      </c>
      <c r="AS3599" s="947" t="s">
        <v>1669</v>
      </c>
      <c r="AT3599" s="947">
        <v>13</v>
      </c>
      <c r="AU3599" s="947" t="s">
        <v>2272</v>
      </c>
      <c r="AV3599" s="947" t="s">
        <v>2424</v>
      </c>
      <c r="AW3599" s="947">
        <v>13</v>
      </c>
    </row>
    <row r="3600" spans="1:49">
      <c r="A3600" s="1411"/>
      <c r="B3600" s="1450" t="s">
        <v>391</v>
      </c>
      <c r="C3600" s="1441" t="s">
        <v>76</v>
      </c>
      <c r="D3600" s="1441" t="s">
        <v>76</v>
      </c>
      <c r="E3600" s="1441" t="s">
        <v>76</v>
      </c>
      <c r="F3600" s="1441" t="s">
        <v>76</v>
      </c>
      <c r="G3600" s="1441" t="s">
        <v>76</v>
      </c>
      <c r="H3600" s="1443"/>
      <c r="I3600" s="1441" t="s">
        <v>76</v>
      </c>
      <c r="J3600" s="1441" t="s">
        <v>76</v>
      </c>
      <c r="K3600" s="1441" t="s">
        <v>76</v>
      </c>
      <c r="L3600" s="1441" t="s">
        <v>76</v>
      </c>
      <c r="M3600" s="1441" t="s">
        <v>76</v>
      </c>
      <c r="N3600" s="1441" t="s">
        <v>76</v>
      </c>
      <c r="O3600" s="1444" t="s">
        <v>76</v>
      </c>
      <c r="P3600" s="1441" t="s">
        <v>76</v>
      </c>
      <c r="Q3600" s="1441" t="s">
        <v>76</v>
      </c>
      <c r="R3600" s="1443"/>
      <c r="S3600" s="1443" t="s">
        <v>76</v>
      </c>
      <c r="T3600" s="1443" t="s">
        <v>76</v>
      </c>
      <c r="U3600" s="1443" t="s">
        <v>76</v>
      </c>
      <c r="V3600" s="1443" t="s">
        <v>76</v>
      </c>
      <c r="W3600" s="1443" t="s">
        <v>76</v>
      </c>
      <c r="X3600" s="1443">
        <v>13</v>
      </c>
      <c r="Y3600" s="1443" t="s">
        <v>76</v>
      </c>
      <c r="Z3600" s="1443" t="s">
        <v>76</v>
      </c>
      <c r="AA3600" s="1443" t="s">
        <v>76</v>
      </c>
      <c r="AB3600" s="1443">
        <v>13</v>
      </c>
      <c r="AC3600" s="1443" t="s">
        <v>76</v>
      </c>
      <c r="AD3600" s="1441" t="s">
        <v>76</v>
      </c>
      <c r="AE3600" s="1441"/>
      <c r="AF3600" s="1441" t="s">
        <v>76</v>
      </c>
      <c r="AG3600" s="1441" t="s">
        <v>76</v>
      </c>
      <c r="AH3600" s="1441" t="s">
        <v>76</v>
      </c>
      <c r="AI3600" s="1441" t="s">
        <v>76</v>
      </c>
      <c r="AJ3600" s="1441" t="s">
        <v>76</v>
      </c>
      <c r="AK3600" s="1441" t="s">
        <v>76</v>
      </c>
      <c r="AL3600" s="1441" t="s">
        <v>76</v>
      </c>
      <c r="AM3600" s="1441" t="s">
        <v>76</v>
      </c>
      <c r="AN3600" s="1441" t="s">
        <v>76</v>
      </c>
      <c r="AO3600" s="1441" t="s">
        <v>76</v>
      </c>
      <c r="AP3600" s="1441" t="s">
        <v>2839</v>
      </c>
      <c r="AQ3600" s="1441" t="s">
        <v>76</v>
      </c>
      <c r="AR3600" s="1441" t="s">
        <v>76</v>
      </c>
      <c r="AS3600" s="1444" t="s">
        <v>76</v>
      </c>
      <c r="AT3600" s="1441" t="s">
        <v>76</v>
      </c>
      <c r="AU3600" s="1441"/>
      <c r="AV3600" s="1441" t="s">
        <v>76</v>
      </c>
      <c r="AW3600" s="1441">
        <v>13</v>
      </c>
    </row>
    <row r="3601" spans="1:49">
      <c r="A3601" s="2572" t="s">
        <v>400</v>
      </c>
      <c r="B3601" s="2572"/>
      <c r="C3601" s="947"/>
      <c r="D3601" s="947"/>
      <c r="E3601" s="947"/>
      <c r="F3601" s="947"/>
      <c r="G3601" s="947"/>
      <c r="H3601" s="698"/>
      <c r="I3601" s="947"/>
      <c r="J3601" s="947"/>
      <c r="K3601" s="947"/>
      <c r="L3601" s="947"/>
      <c r="M3601" s="947"/>
      <c r="N3601" s="947"/>
      <c r="O3601" s="949"/>
      <c r="P3601" s="947"/>
      <c r="Q3601" s="949"/>
      <c r="R3601" s="698"/>
      <c r="S3601" s="698"/>
      <c r="T3601" s="698"/>
      <c r="U3601" s="698"/>
      <c r="V3601" s="698"/>
      <c r="W3601" s="698"/>
      <c r="X3601" s="698"/>
      <c r="Y3601" s="698"/>
      <c r="Z3601" s="698"/>
      <c r="AA3601" s="698"/>
      <c r="AB3601" s="698"/>
      <c r="AC3601" s="698"/>
      <c r="AD3601" s="949"/>
      <c r="AE3601" s="949"/>
      <c r="AF3601" s="947"/>
      <c r="AG3601" s="947"/>
      <c r="AH3601" s="947"/>
      <c r="AI3601" s="947"/>
      <c r="AJ3601" s="947"/>
      <c r="AK3601" s="947"/>
      <c r="AL3601" s="947"/>
      <c r="AM3601" s="947"/>
      <c r="AN3601" s="947"/>
      <c r="AO3601" s="947"/>
      <c r="AP3601" s="949"/>
      <c r="AQ3601" s="947"/>
      <c r="AR3601" s="947"/>
      <c r="AS3601" s="949"/>
      <c r="AT3601" s="947"/>
      <c r="AU3601" s="947"/>
      <c r="AV3601" s="947"/>
      <c r="AW3601" s="947"/>
    </row>
    <row r="3602" spans="1:49">
      <c r="A3602" s="1416"/>
      <c r="B3602" s="1450" t="s">
        <v>390</v>
      </c>
      <c r="C3602" s="1441">
        <v>14</v>
      </c>
      <c r="D3602" s="1441">
        <v>14.5</v>
      </c>
      <c r="E3602" s="1443" t="s">
        <v>1550</v>
      </c>
      <c r="F3602" s="1441">
        <v>14</v>
      </c>
      <c r="G3602" s="1441" t="s">
        <v>76</v>
      </c>
      <c r="H3602" s="1443" t="s">
        <v>1868</v>
      </c>
      <c r="I3602" s="1443" t="s">
        <v>1863</v>
      </c>
      <c r="J3602" s="1451" t="s">
        <v>1343</v>
      </c>
      <c r="K3602" s="1441">
        <v>14</v>
      </c>
      <c r="L3602" s="1441" t="s">
        <v>1883</v>
      </c>
      <c r="M3602" s="1443" t="s">
        <v>1875</v>
      </c>
      <c r="N3602" s="1443" t="s">
        <v>2379</v>
      </c>
      <c r="O3602" s="1441">
        <v>15.5</v>
      </c>
      <c r="P3602" s="1443" t="s">
        <v>1538</v>
      </c>
      <c r="Q3602" s="1451">
        <v>15</v>
      </c>
      <c r="R3602" s="1443" t="s">
        <v>3817</v>
      </c>
      <c r="S3602" s="1443" t="s">
        <v>1882</v>
      </c>
      <c r="T3602" s="1443" t="s">
        <v>1893</v>
      </c>
      <c r="U3602" s="1443" t="s">
        <v>76</v>
      </c>
      <c r="V3602" s="1443" t="s">
        <v>1876</v>
      </c>
      <c r="W3602" s="1443" t="s">
        <v>1893</v>
      </c>
      <c r="X3602" s="1443">
        <v>15.5</v>
      </c>
      <c r="Y3602" s="1443">
        <v>14.5</v>
      </c>
      <c r="Z3602" s="1443" t="s">
        <v>1538</v>
      </c>
      <c r="AA3602" s="1443" t="s">
        <v>1842</v>
      </c>
      <c r="AB3602" s="1443" t="s">
        <v>76</v>
      </c>
      <c r="AC3602" s="1443" t="s">
        <v>1893</v>
      </c>
      <c r="AD3602" s="1441" t="s">
        <v>1875</v>
      </c>
      <c r="AE3602" s="1441" t="s">
        <v>2261</v>
      </c>
      <c r="AF3602" s="1441" t="s">
        <v>1893</v>
      </c>
      <c r="AG3602" s="1441" t="s">
        <v>2272</v>
      </c>
      <c r="AH3602" s="1441">
        <v>14.5</v>
      </c>
      <c r="AI3602" s="1441" t="s">
        <v>1875</v>
      </c>
      <c r="AJ3602" s="1441" t="s">
        <v>1847</v>
      </c>
      <c r="AK3602" s="1441" t="s">
        <v>1876</v>
      </c>
      <c r="AL3602" s="1441" t="s">
        <v>1847</v>
      </c>
      <c r="AM3602" s="1441" t="s">
        <v>1875</v>
      </c>
      <c r="AN3602" s="1441" t="s">
        <v>1875</v>
      </c>
      <c r="AO3602" s="1441">
        <v>15</v>
      </c>
      <c r="AP3602" s="1441" t="s">
        <v>2273</v>
      </c>
      <c r="AQ3602" s="1441" t="s">
        <v>1891</v>
      </c>
      <c r="AR3602" s="1441" t="s">
        <v>1883</v>
      </c>
      <c r="AS3602" s="1441" t="s">
        <v>1881</v>
      </c>
      <c r="AT3602" s="1441">
        <v>15.5</v>
      </c>
      <c r="AU3602" s="1441" t="s">
        <v>1875</v>
      </c>
      <c r="AV3602" s="1441" t="s">
        <v>1669</v>
      </c>
      <c r="AW3602" s="1441" t="s">
        <v>1845</v>
      </c>
    </row>
    <row r="3603" spans="1:49">
      <c r="A3603" s="175"/>
      <c r="B3603" s="260" t="s">
        <v>391</v>
      </c>
      <c r="C3603" s="947" t="s">
        <v>76</v>
      </c>
      <c r="D3603" s="947" t="s">
        <v>76</v>
      </c>
      <c r="E3603" s="947" t="s">
        <v>76</v>
      </c>
      <c r="F3603" s="947" t="s">
        <v>76</v>
      </c>
      <c r="G3603" s="947">
        <v>14.5</v>
      </c>
      <c r="H3603" s="698" t="s">
        <v>76</v>
      </c>
      <c r="I3603" s="947" t="s">
        <v>76</v>
      </c>
      <c r="J3603" s="947" t="s">
        <v>76</v>
      </c>
      <c r="K3603" s="947" t="s">
        <v>76</v>
      </c>
      <c r="L3603" s="947" t="s">
        <v>76</v>
      </c>
      <c r="M3603" s="947" t="s">
        <v>76</v>
      </c>
      <c r="N3603" s="947" t="s">
        <v>76</v>
      </c>
      <c r="O3603" s="947" t="s">
        <v>76</v>
      </c>
      <c r="P3603" s="949" t="s">
        <v>76</v>
      </c>
      <c r="Q3603" s="949" t="s">
        <v>76</v>
      </c>
      <c r="R3603" s="698"/>
      <c r="S3603" s="698" t="s">
        <v>76</v>
      </c>
      <c r="T3603" s="698" t="s">
        <v>76</v>
      </c>
      <c r="U3603" s="698" t="s">
        <v>1875</v>
      </c>
      <c r="V3603" s="698" t="s">
        <v>76</v>
      </c>
      <c r="W3603" s="698" t="s">
        <v>76</v>
      </c>
      <c r="X3603" s="698" t="s">
        <v>76</v>
      </c>
      <c r="Y3603" s="698">
        <v>14.5</v>
      </c>
      <c r="Z3603" s="698" t="s">
        <v>76</v>
      </c>
      <c r="AA3603" s="698" t="s">
        <v>76</v>
      </c>
      <c r="AB3603" s="698" t="s">
        <v>1614</v>
      </c>
      <c r="AC3603" s="698" t="s">
        <v>76</v>
      </c>
      <c r="AD3603" s="947" t="s">
        <v>76</v>
      </c>
      <c r="AE3603" s="947" t="s">
        <v>2261</v>
      </c>
      <c r="AF3603" s="947" t="s">
        <v>76</v>
      </c>
      <c r="AG3603" s="947" t="s">
        <v>1891</v>
      </c>
      <c r="AH3603" s="947" t="s">
        <v>76</v>
      </c>
      <c r="AI3603" s="947" t="s">
        <v>76</v>
      </c>
      <c r="AJ3603" s="947" t="s">
        <v>76</v>
      </c>
      <c r="AK3603" s="947" t="s">
        <v>76</v>
      </c>
      <c r="AL3603" s="947" t="s">
        <v>76</v>
      </c>
      <c r="AM3603" s="947" t="s">
        <v>76</v>
      </c>
      <c r="AN3603" s="947" t="s">
        <v>76</v>
      </c>
      <c r="AO3603" s="947"/>
      <c r="AP3603" s="947" t="s">
        <v>1883</v>
      </c>
      <c r="AQ3603" s="947" t="s">
        <v>1875</v>
      </c>
      <c r="AR3603" s="947" t="s">
        <v>76</v>
      </c>
      <c r="AS3603" s="949" t="s">
        <v>76</v>
      </c>
      <c r="AT3603" s="947" t="s">
        <v>76</v>
      </c>
      <c r="AU3603" s="947"/>
      <c r="AV3603" s="947" t="s">
        <v>76</v>
      </c>
      <c r="AW3603" s="947" t="s">
        <v>1893</v>
      </c>
    </row>
    <row r="3604" spans="1:49">
      <c r="A3604" s="2657" t="s">
        <v>47</v>
      </c>
      <c r="B3604" s="2657"/>
      <c r="C3604" s="1441"/>
      <c r="D3604" s="1441"/>
      <c r="E3604" s="1441"/>
      <c r="F3604" s="1441"/>
      <c r="G3604" s="1441"/>
      <c r="H3604" s="1443"/>
      <c r="I3604" s="1441"/>
      <c r="J3604" s="1441"/>
      <c r="K3604" s="1441"/>
      <c r="L3604" s="1441"/>
      <c r="M3604" s="1441"/>
      <c r="N3604" s="1441"/>
      <c r="O3604" s="1441"/>
      <c r="P3604" s="1444"/>
      <c r="Q3604" s="1444"/>
      <c r="R3604" s="1443" t="s">
        <v>1285</v>
      </c>
      <c r="S3604" s="1443"/>
      <c r="T3604" s="1443"/>
      <c r="U3604" s="1443"/>
      <c r="V3604" s="1443"/>
      <c r="W3604" s="1443"/>
      <c r="X3604" s="1443"/>
      <c r="Y3604" s="1443"/>
      <c r="Z3604" s="1443"/>
      <c r="AA3604" s="1443"/>
      <c r="AB3604" s="1443"/>
      <c r="AC3604" s="1443"/>
      <c r="AD3604" s="1441"/>
      <c r="AE3604" s="1441"/>
      <c r="AF3604" s="1441"/>
      <c r="AG3604" s="1441"/>
      <c r="AH3604" s="1441"/>
      <c r="AI3604" s="1441"/>
      <c r="AJ3604" s="1441"/>
      <c r="AK3604" s="1441"/>
      <c r="AL3604" s="1441"/>
      <c r="AM3604" s="1441"/>
      <c r="AN3604" s="1441"/>
      <c r="AO3604" s="1441"/>
      <c r="AP3604" s="1441"/>
      <c r="AQ3604" s="1441"/>
      <c r="AR3604" s="1441"/>
      <c r="AS3604" s="1444"/>
      <c r="AT3604" s="1441"/>
      <c r="AU3604" s="1441"/>
      <c r="AV3604" s="1441"/>
      <c r="AW3604" s="1441"/>
    </row>
    <row r="3605" spans="1:49">
      <c r="A3605" s="175"/>
      <c r="B3605" s="260" t="s">
        <v>390</v>
      </c>
      <c r="C3605" s="947">
        <v>14</v>
      </c>
      <c r="D3605" s="698">
        <v>14.5</v>
      </c>
      <c r="E3605" s="698" t="s">
        <v>1863</v>
      </c>
      <c r="F3605" s="947">
        <v>14</v>
      </c>
      <c r="G3605" s="698" t="s">
        <v>76</v>
      </c>
      <c r="H3605" s="698" t="s">
        <v>1868</v>
      </c>
      <c r="I3605" s="947">
        <v>14</v>
      </c>
      <c r="J3605" s="958" t="s">
        <v>1538</v>
      </c>
      <c r="K3605" s="947" t="s">
        <v>2336</v>
      </c>
      <c r="L3605" s="947" t="s">
        <v>1875</v>
      </c>
      <c r="M3605" s="698" t="s">
        <v>1882</v>
      </c>
      <c r="N3605" s="947">
        <v>14.5</v>
      </c>
      <c r="O3605" s="947">
        <v>15.5</v>
      </c>
      <c r="P3605" s="698" t="s">
        <v>1878</v>
      </c>
      <c r="Q3605" s="959">
        <v>15</v>
      </c>
      <c r="R3605" s="698" t="s">
        <v>1876</v>
      </c>
      <c r="S3605" s="698" t="s">
        <v>1882</v>
      </c>
      <c r="T3605" s="698" t="s">
        <v>1876</v>
      </c>
      <c r="U3605" s="698" t="s">
        <v>1882</v>
      </c>
      <c r="V3605" s="698" t="s">
        <v>1871</v>
      </c>
      <c r="W3605" s="698" t="s">
        <v>1867</v>
      </c>
      <c r="X3605" s="698" t="s">
        <v>1868</v>
      </c>
      <c r="Y3605" s="698">
        <v>15</v>
      </c>
      <c r="Z3605" s="698" t="s">
        <v>1867</v>
      </c>
      <c r="AA3605" s="698" t="s">
        <v>1842</v>
      </c>
      <c r="AB3605" s="698" t="s">
        <v>76</v>
      </c>
      <c r="AC3605" s="698" t="s">
        <v>1847</v>
      </c>
      <c r="AD3605" s="947" t="s">
        <v>1867</v>
      </c>
      <c r="AE3605" s="947" t="s">
        <v>1882</v>
      </c>
      <c r="AF3605" s="947" t="s">
        <v>1893</v>
      </c>
      <c r="AG3605" s="698" t="s">
        <v>1885</v>
      </c>
      <c r="AH3605" s="947">
        <v>16.5</v>
      </c>
      <c r="AI3605" s="947" t="s">
        <v>1867</v>
      </c>
      <c r="AJ3605" s="947">
        <v>10</v>
      </c>
      <c r="AK3605" s="947" t="s">
        <v>3225</v>
      </c>
      <c r="AL3605" s="947" t="s">
        <v>1847</v>
      </c>
      <c r="AM3605" s="947" t="s">
        <v>1875</v>
      </c>
      <c r="AN3605" s="947" t="s">
        <v>1875</v>
      </c>
      <c r="AO3605" s="947" t="s">
        <v>1867</v>
      </c>
      <c r="AP3605" s="947" t="s">
        <v>1549</v>
      </c>
      <c r="AQ3605" s="947" t="s">
        <v>1882</v>
      </c>
      <c r="AR3605" s="947" t="s">
        <v>1847</v>
      </c>
      <c r="AS3605" s="947" t="s">
        <v>1667</v>
      </c>
      <c r="AT3605" s="947" t="s">
        <v>1872</v>
      </c>
      <c r="AU3605" s="947" t="s">
        <v>76</v>
      </c>
      <c r="AV3605" s="947" t="s">
        <v>1550</v>
      </c>
      <c r="AW3605" s="947" t="s">
        <v>2382</v>
      </c>
    </row>
    <row r="3606" spans="1:49">
      <c r="A3606" s="1416"/>
      <c r="B3606" s="1450" t="s">
        <v>391</v>
      </c>
      <c r="C3606" s="1441" t="s">
        <v>76</v>
      </c>
      <c r="D3606" s="1441" t="s">
        <v>76</v>
      </c>
      <c r="E3606" s="1441" t="s">
        <v>76</v>
      </c>
      <c r="F3606" s="1448" t="s">
        <v>76</v>
      </c>
      <c r="G3606" s="1441">
        <v>14.5</v>
      </c>
      <c r="H3606" s="1443" t="s">
        <v>76</v>
      </c>
      <c r="I3606" s="1441" t="s">
        <v>76</v>
      </c>
      <c r="J3606" s="1441" t="s">
        <v>76</v>
      </c>
      <c r="K3606" s="1448" t="s">
        <v>76</v>
      </c>
      <c r="L3606" s="1441" t="s">
        <v>76</v>
      </c>
      <c r="M3606" s="1441" t="s">
        <v>76</v>
      </c>
      <c r="N3606" s="1441" t="s">
        <v>76</v>
      </c>
      <c r="O3606" s="1441" t="s">
        <v>76</v>
      </c>
      <c r="P3606" s="1444" t="s">
        <v>76</v>
      </c>
      <c r="Q3606" s="1444" t="s">
        <v>76</v>
      </c>
      <c r="R3606" s="1443" t="s">
        <v>76</v>
      </c>
      <c r="S3606" s="1443" t="s">
        <v>76</v>
      </c>
      <c r="T3606" s="1443" t="s">
        <v>76</v>
      </c>
      <c r="U3606" s="1443" t="s">
        <v>76</v>
      </c>
      <c r="V3606" s="1443" t="s">
        <v>76</v>
      </c>
      <c r="W3606" s="1443" t="s">
        <v>76</v>
      </c>
      <c r="X3606" s="1443" t="s">
        <v>76</v>
      </c>
      <c r="Y3606" s="1443">
        <v>15</v>
      </c>
      <c r="Z3606" s="1443" t="s">
        <v>76</v>
      </c>
      <c r="AA3606" s="1443" t="s">
        <v>76</v>
      </c>
      <c r="AB3606" s="1443" t="s">
        <v>2320</v>
      </c>
      <c r="AC3606" s="1443" t="s">
        <v>76</v>
      </c>
      <c r="AD3606" s="1441" t="s">
        <v>76</v>
      </c>
      <c r="AE3606" s="1441" t="s">
        <v>1882</v>
      </c>
      <c r="AF3606" s="1441" t="s">
        <v>76</v>
      </c>
      <c r="AG3606" s="1443" t="s">
        <v>3768</v>
      </c>
      <c r="AH3606" s="1441" t="s">
        <v>76</v>
      </c>
      <c r="AI3606" s="1441" t="s">
        <v>76</v>
      </c>
      <c r="AJ3606" s="1441" t="s">
        <v>1876</v>
      </c>
      <c r="AK3606" s="1441" t="s">
        <v>76</v>
      </c>
      <c r="AL3606" s="1441" t="s">
        <v>76</v>
      </c>
      <c r="AM3606" s="1441" t="s">
        <v>76</v>
      </c>
      <c r="AN3606" s="1441" t="s">
        <v>76</v>
      </c>
      <c r="AO3606" s="1441" t="s">
        <v>76</v>
      </c>
      <c r="AP3606" s="1441" t="s">
        <v>1847</v>
      </c>
      <c r="AQ3606" s="1441" t="s">
        <v>1874</v>
      </c>
      <c r="AR3606" s="1441" t="s">
        <v>76</v>
      </c>
      <c r="AS3606" s="1444" t="s">
        <v>76</v>
      </c>
      <c r="AT3606" s="1441" t="s">
        <v>76</v>
      </c>
      <c r="AU3606" s="1441" t="s">
        <v>76</v>
      </c>
      <c r="AV3606" s="1441" t="s">
        <v>76</v>
      </c>
      <c r="AW3606" s="1441" t="s">
        <v>1893</v>
      </c>
    </row>
    <row r="3607" spans="1:49">
      <c r="A3607" s="2572" t="s">
        <v>407</v>
      </c>
      <c r="B3607" s="2572"/>
      <c r="C3607" s="947"/>
      <c r="D3607" s="947"/>
      <c r="E3607" s="947"/>
      <c r="F3607" s="947"/>
      <c r="G3607" s="947"/>
      <c r="H3607" s="698"/>
      <c r="I3607" s="947"/>
      <c r="J3607" s="947"/>
      <c r="K3607" s="947"/>
      <c r="L3607" s="947"/>
      <c r="M3607" s="947"/>
      <c r="N3607" s="947"/>
      <c r="O3607" s="947"/>
      <c r="P3607" s="949"/>
      <c r="Q3607" s="949"/>
      <c r="R3607" s="698"/>
      <c r="S3607" s="698"/>
      <c r="T3607" s="698"/>
      <c r="U3607" s="698"/>
      <c r="V3607" s="698"/>
      <c r="W3607" s="698"/>
      <c r="X3607" s="698"/>
      <c r="Y3607" s="698"/>
      <c r="Z3607" s="698"/>
      <c r="AA3607" s="698"/>
      <c r="AB3607" s="698"/>
      <c r="AC3607" s="698"/>
      <c r="AD3607" s="949"/>
      <c r="AE3607" s="949"/>
      <c r="AF3607" s="947"/>
      <c r="AG3607" s="280"/>
      <c r="AH3607" s="947"/>
      <c r="AI3607" s="947"/>
      <c r="AJ3607" s="947"/>
      <c r="AK3607" s="947"/>
      <c r="AL3607" s="947"/>
      <c r="AM3607" s="947"/>
      <c r="AN3607" s="947"/>
      <c r="AO3607" s="947"/>
      <c r="AP3607" s="947"/>
      <c r="AQ3607" s="947"/>
      <c r="AR3607" s="947"/>
      <c r="AS3607" s="949"/>
      <c r="AT3607" s="947"/>
      <c r="AU3607" s="947"/>
      <c r="AV3607" s="947"/>
      <c r="AW3607" s="947"/>
    </row>
    <row r="3608" spans="1:49">
      <c r="A3608" s="1452" t="s">
        <v>856</v>
      </c>
      <c r="B3608" s="1453" t="s">
        <v>1258</v>
      </c>
      <c r="C3608" s="1443"/>
      <c r="D3608" s="1443"/>
      <c r="E3608" s="1443"/>
      <c r="F3608" s="1443"/>
      <c r="G3608" s="1443"/>
      <c r="H3608" s="1443"/>
      <c r="I3608" s="1443"/>
      <c r="J3608" s="1443"/>
      <c r="K3608" s="1449"/>
      <c r="L3608" s="1443"/>
      <c r="M3608" s="1443"/>
      <c r="N3608" s="1443"/>
      <c r="O3608" s="1443"/>
      <c r="P3608" s="1442"/>
      <c r="Q3608" s="1442"/>
      <c r="R3608" s="1443"/>
      <c r="S3608" s="1443"/>
      <c r="T3608" s="1443"/>
      <c r="U3608" s="1443"/>
      <c r="V3608" s="1443"/>
      <c r="W3608" s="1443"/>
      <c r="X3608" s="1443"/>
      <c r="Y3608" s="1443"/>
      <c r="Z3608" s="1443"/>
      <c r="AA3608" s="1443"/>
      <c r="AB3608" s="1443"/>
      <c r="AC3608" s="1443"/>
      <c r="AD3608" s="1442"/>
      <c r="AE3608" s="1442"/>
      <c r="AF3608" s="1443"/>
      <c r="AG3608" s="1443"/>
      <c r="AH3608" s="1443"/>
      <c r="AI3608" s="1443"/>
      <c r="AJ3608" s="1443"/>
      <c r="AK3608" s="1443"/>
      <c r="AL3608" s="1443"/>
      <c r="AM3608" s="1443"/>
      <c r="AN3608" s="1443"/>
      <c r="AO3608" s="1443"/>
      <c r="AP3608" s="1443"/>
      <c r="AQ3608" s="1443"/>
      <c r="AR3608" s="1443"/>
      <c r="AS3608" s="1442"/>
      <c r="AT3608" s="1443"/>
      <c r="AU3608" s="1443"/>
      <c r="AV3608" s="1443"/>
      <c r="AW3608" s="1443"/>
    </row>
    <row r="3609" spans="1:49">
      <c r="A3609" s="960"/>
      <c r="B3609" s="260" t="s">
        <v>401</v>
      </c>
      <c r="C3609" s="698" t="s">
        <v>1910</v>
      </c>
      <c r="D3609" s="947" t="s">
        <v>76</v>
      </c>
      <c r="E3609" s="698" t="s">
        <v>1861</v>
      </c>
      <c r="F3609" s="947">
        <v>15</v>
      </c>
      <c r="G3609" s="947" t="s">
        <v>76</v>
      </c>
      <c r="H3609" s="698" t="s">
        <v>2455</v>
      </c>
      <c r="I3609" s="947">
        <v>14</v>
      </c>
      <c r="J3609" s="958" t="s">
        <v>1668</v>
      </c>
      <c r="K3609" s="947">
        <v>13.5</v>
      </c>
      <c r="L3609" s="947" t="s">
        <v>1883</v>
      </c>
      <c r="M3609" s="698" t="s">
        <v>1875</v>
      </c>
      <c r="N3609" s="698" t="s">
        <v>2379</v>
      </c>
      <c r="O3609" s="947">
        <v>15.5</v>
      </c>
      <c r="P3609" s="698" t="s">
        <v>1538</v>
      </c>
      <c r="Q3609" s="958">
        <v>15</v>
      </c>
      <c r="R3609" s="698" t="s">
        <v>1883</v>
      </c>
      <c r="S3609" s="698" t="s">
        <v>1882</v>
      </c>
      <c r="T3609" s="698" t="s">
        <v>1893</v>
      </c>
      <c r="U3609" s="698" t="s">
        <v>1875</v>
      </c>
      <c r="V3609" s="698" t="s">
        <v>1876</v>
      </c>
      <c r="W3609" s="698" t="s">
        <v>1891</v>
      </c>
      <c r="X3609" s="698">
        <v>15.5</v>
      </c>
      <c r="Y3609" s="698">
        <v>14</v>
      </c>
      <c r="Z3609" s="698" t="s">
        <v>1908</v>
      </c>
      <c r="AA3609" s="698" t="s">
        <v>1842</v>
      </c>
      <c r="AB3609" s="698" t="s">
        <v>76</v>
      </c>
      <c r="AC3609" s="698" t="s">
        <v>1893</v>
      </c>
      <c r="AD3609" s="947" t="s">
        <v>1875</v>
      </c>
      <c r="AE3609" s="962" t="s">
        <v>2261</v>
      </c>
      <c r="AF3609" s="947" t="s">
        <v>1893</v>
      </c>
      <c r="AG3609" s="698" t="s">
        <v>1549</v>
      </c>
      <c r="AH3609" s="947">
        <v>14.5</v>
      </c>
      <c r="AI3609" s="947" t="s">
        <v>1875</v>
      </c>
      <c r="AJ3609" s="947" t="s">
        <v>76</v>
      </c>
      <c r="AK3609" s="947" t="s">
        <v>1875</v>
      </c>
      <c r="AL3609" s="947" t="s">
        <v>1847</v>
      </c>
      <c r="AM3609" s="947" t="s">
        <v>3818</v>
      </c>
      <c r="AN3609" s="947" t="s">
        <v>1875</v>
      </c>
      <c r="AO3609" s="947">
        <v>15</v>
      </c>
      <c r="AP3609" s="947" t="s">
        <v>2272</v>
      </c>
      <c r="AQ3609" s="947" t="s">
        <v>2382</v>
      </c>
      <c r="AR3609" s="947" t="s">
        <v>1883</v>
      </c>
      <c r="AS3609" s="947" t="s">
        <v>2485</v>
      </c>
      <c r="AT3609" s="947" t="s">
        <v>1847</v>
      </c>
      <c r="AU3609" s="947" t="s">
        <v>3819</v>
      </c>
      <c r="AV3609" s="947" t="s">
        <v>1846</v>
      </c>
      <c r="AW3609" s="947" t="s">
        <v>2284</v>
      </c>
    </row>
    <row r="3610" spans="1:49">
      <c r="A3610" s="1452"/>
      <c r="B3610" s="1450" t="s">
        <v>402</v>
      </c>
      <c r="C3610" s="1441" t="s">
        <v>76</v>
      </c>
      <c r="D3610" s="1441">
        <v>15</v>
      </c>
      <c r="E3610" s="1441" t="s">
        <v>76</v>
      </c>
      <c r="F3610" s="1441" t="s">
        <v>76</v>
      </c>
      <c r="G3610" s="1441">
        <v>15</v>
      </c>
      <c r="H3610" s="1443" t="s">
        <v>76</v>
      </c>
      <c r="I3610" s="1441" t="s">
        <v>76</v>
      </c>
      <c r="J3610" s="1441" t="s">
        <v>76</v>
      </c>
      <c r="K3610" s="1441" t="s">
        <v>76</v>
      </c>
      <c r="L3610" s="1441"/>
      <c r="M3610" s="1441" t="s">
        <v>76</v>
      </c>
      <c r="N3610" s="1441" t="s">
        <v>76</v>
      </c>
      <c r="O3610" s="1441" t="s">
        <v>76</v>
      </c>
      <c r="P3610" s="1444" t="s">
        <v>76</v>
      </c>
      <c r="Q3610" s="1444" t="s">
        <v>76</v>
      </c>
      <c r="R3610" s="1443" t="s">
        <v>76</v>
      </c>
      <c r="S3610" s="1443" t="s">
        <v>76</v>
      </c>
      <c r="T3610" s="1443" t="s">
        <v>76</v>
      </c>
      <c r="U3610" s="1443" t="s">
        <v>1875</v>
      </c>
      <c r="V3610" s="1443" t="s">
        <v>76</v>
      </c>
      <c r="W3610" s="1443" t="s">
        <v>76</v>
      </c>
      <c r="X3610" s="1443" t="s">
        <v>1538</v>
      </c>
      <c r="Y3610" s="1443" t="s">
        <v>76</v>
      </c>
      <c r="Z3610" s="1443" t="s">
        <v>76</v>
      </c>
      <c r="AA3610" s="1443" t="s">
        <v>76</v>
      </c>
      <c r="AB3610" s="1443" t="s">
        <v>1888</v>
      </c>
      <c r="AC3610" s="1443" t="s">
        <v>76</v>
      </c>
      <c r="AD3610" s="1441" t="s">
        <v>76</v>
      </c>
      <c r="AE3610" s="1441" t="s">
        <v>76</v>
      </c>
      <c r="AF3610" s="1444" t="s">
        <v>76</v>
      </c>
      <c r="AG3610" s="1443" t="s">
        <v>1847</v>
      </c>
      <c r="AH3610" s="1441" t="s">
        <v>76</v>
      </c>
      <c r="AI3610" s="1441" t="s">
        <v>76</v>
      </c>
      <c r="AJ3610" s="1441" t="s">
        <v>76</v>
      </c>
      <c r="AK3610" s="1441" t="s">
        <v>76</v>
      </c>
      <c r="AL3610" s="1441" t="s">
        <v>76</v>
      </c>
      <c r="AM3610" s="1441" t="s">
        <v>76</v>
      </c>
      <c r="AN3610" s="1441" t="s">
        <v>76</v>
      </c>
      <c r="AO3610" s="1441" t="s">
        <v>76</v>
      </c>
      <c r="AP3610" s="1441" t="s">
        <v>1891</v>
      </c>
      <c r="AQ3610" s="1441" t="s">
        <v>1875</v>
      </c>
      <c r="AR3610" s="1441" t="s">
        <v>76</v>
      </c>
      <c r="AS3610" s="1444" t="s">
        <v>76</v>
      </c>
      <c r="AT3610" s="1441" t="s">
        <v>76</v>
      </c>
      <c r="AU3610" s="1441" t="s">
        <v>3819</v>
      </c>
      <c r="AV3610" s="1441" t="s">
        <v>76</v>
      </c>
      <c r="AW3610" s="1441" t="s">
        <v>1893</v>
      </c>
    </row>
    <row r="3611" spans="1:49">
      <c r="A3611" s="960" t="s">
        <v>1085</v>
      </c>
      <c r="B3611" s="862" t="s">
        <v>1259</v>
      </c>
      <c r="C3611" s="947"/>
      <c r="D3611" s="947"/>
      <c r="E3611" s="947"/>
      <c r="F3611" s="947"/>
      <c r="G3611" s="947"/>
      <c r="H3611" s="698"/>
      <c r="I3611" s="947"/>
      <c r="J3611" s="947"/>
      <c r="K3611" s="947"/>
      <c r="L3611" s="947"/>
      <c r="M3611" s="947"/>
      <c r="N3611" s="947"/>
      <c r="O3611" s="947"/>
      <c r="P3611" s="949"/>
      <c r="Q3611" s="949"/>
      <c r="R3611" s="698"/>
      <c r="S3611" s="698"/>
      <c r="T3611" s="698"/>
      <c r="U3611" s="698"/>
      <c r="V3611" s="698"/>
      <c r="W3611" s="698"/>
      <c r="X3611" s="698"/>
      <c r="Y3611" s="698"/>
      <c r="Z3611" s="698"/>
      <c r="AA3611" s="698"/>
      <c r="AB3611" s="698"/>
      <c r="AC3611" s="698"/>
      <c r="AD3611" s="947"/>
      <c r="AE3611" s="947"/>
      <c r="AF3611" s="949"/>
      <c r="AG3611" s="947"/>
      <c r="AH3611" s="947"/>
      <c r="AI3611" s="947"/>
      <c r="AJ3611" s="947"/>
      <c r="AK3611" s="947"/>
      <c r="AL3611" s="947"/>
      <c r="AM3611" s="947"/>
      <c r="AN3611" s="947"/>
      <c r="AO3611" s="947"/>
      <c r="AP3611" s="947"/>
      <c r="AQ3611" s="947"/>
      <c r="AR3611" s="947"/>
      <c r="AS3611" s="949"/>
      <c r="AT3611" s="947"/>
      <c r="AU3611" s="947"/>
      <c r="AV3611" s="947"/>
      <c r="AW3611" s="947"/>
    </row>
    <row r="3612" spans="1:49">
      <c r="A3612" s="1416"/>
      <c r="B3612" s="1450" t="s">
        <v>401</v>
      </c>
      <c r="C3612" s="1443" t="s">
        <v>1910</v>
      </c>
      <c r="D3612" s="1441" t="s">
        <v>76</v>
      </c>
      <c r="E3612" s="1443" t="s">
        <v>1861</v>
      </c>
      <c r="F3612" s="1441">
        <v>15</v>
      </c>
      <c r="G3612" s="1441" t="s">
        <v>76</v>
      </c>
      <c r="H3612" s="1443" t="s">
        <v>2455</v>
      </c>
      <c r="I3612" s="1441" t="s">
        <v>76</v>
      </c>
      <c r="J3612" s="1451" t="s">
        <v>1665</v>
      </c>
      <c r="K3612" s="1441">
        <v>16</v>
      </c>
      <c r="L3612" s="1441" t="s">
        <v>1847</v>
      </c>
      <c r="M3612" s="1443" t="s">
        <v>1882</v>
      </c>
      <c r="N3612" s="1441">
        <v>14.5</v>
      </c>
      <c r="O3612" s="1441">
        <v>15.5</v>
      </c>
      <c r="P3612" s="1443" t="s">
        <v>1878</v>
      </c>
      <c r="Q3612" s="1451">
        <v>15</v>
      </c>
      <c r="R3612" s="1443" t="s">
        <v>1876</v>
      </c>
      <c r="S3612" s="1443" t="s">
        <v>1876</v>
      </c>
      <c r="T3612" s="1443" t="s">
        <v>1876</v>
      </c>
      <c r="U3612" s="1443" t="s">
        <v>76</v>
      </c>
      <c r="V3612" s="1443" t="s">
        <v>1873</v>
      </c>
      <c r="W3612" s="1443" t="s">
        <v>1867</v>
      </c>
      <c r="X3612" s="1443" t="s">
        <v>76</v>
      </c>
      <c r="Y3612" s="1443">
        <v>14</v>
      </c>
      <c r="Z3612" s="1443" t="s">
        <v>1908</v>
      </c>
      <c r="AA3612" s="1443" t="s">
        <v>76</v>
      </c>
      <c r="AB3612" s="1443" t="s">
        <v>76</v>
      </c>
      <c r="AC3612" s="1443" t="s">
        <v>1893</v>
      </c>
      <c r="AD3612" s="1441" t="s">
        <v>1867</v>
      </c>
      <c r="AE3612" s="1441" t="s">
        <v>1882</v>
      </c>
      <c r="AF3612" s="1441" t="s">
        <v>1893</v>
      </c>
      <c r="AG3612" s="1443" t="s">
        <v>1885</v>
      </c>
      <c r="AH3612" s="1441">
        <v>14.5</v>
      </c>
      <c r="AI3612" s="1441" t="s">
        <v>1867</v>
      </c>
      <c r="AJ3612" s="1441" t="s">
        <v>76</v>
      </c>
      <c r="AK3612" s="1441" t="s">
        <v>1842</v>
      </c>
      <c r="AL3612" s="1441" t="s">
        <v>1847</v>
      </c>
      <c r="AM3612" s="1441" t="s">
        <v>2930</v>
      </c>
      <c r="AN3612" s="1441" t="s">
        <v>1875</v>
      </c>
      <c r="AO3612" s="1441" t="s">
        <v>1872</v>
      </c>
      <c r="AP3612" s="1441" t="s">
        <v>1883</v>
      </c>
      <c r="AQ3612" s="1441" t="s">
        <v>1882</v>
      </c>
      <c r="AR3612" s="1441" t="s">
        <v>1883</v>
      </c>
      <c r="AS3612" s="1441" t="s">
        <v>1907</v>
      </c>
      <c r="AT3612" s="1441" t="s">
        <v>2258</v>
      </c>
      <c r="AU3612" s="1441" t="s">
        <v>76</v>
      </c>
      <c r="AV3612" s="1441" t="s">
        <v>1550</v>
      </c>
      <c r="AW3612" s="1441" t="s">
        <v>1891</v>
      </c>
    </row>
    <row r="3613" spans="1:49">
      <c r="A3613" s="175"/>
      <c r="B3613" s="260" t="s">
        <v>402</v>
      </c>
      <c r="C3613" s="947" t="s">
        <v>76</v>
      </c>
      <c r="D3613" s="947">
        <v>15</v>
      </c>
      <c r="E3613" s="947" t="s">
        <v>76</v>
      </c>
      <c r="F3613" s="947" t="s">
        <v>76</v>
      </c>
      <c r="G3613" s="947">
        <v>15</v>
      </c>
      <c r="H3613" s="698" t="s">
        <v>76</v>
      </c>
      <c r="I3613" s="947" t="s">
        <v>76</v>
      </c>
      <c r="J3613" s="947" t="s">
        <v>76</v>
      </c>
      <c r="K3613" s="947" t="s">
        <v>76</v>
      </c>
      <c r="L3613" s="947" t="s">
        <v>76</v>
      </c>
      <c r="M3613" s="947" t="s">
        <v>76</v>
      </c>
      <c r="N3613" s="947" t="s">
        <v>76</v>
      </c>
      <c r="O3613" s="947" t="s">
        <v>76</v>
      </c>
      <c r="P3613" s="947" t="s">
        <v>76</v>
      </c>
      <c r="Q3613" s="947" t="s">
        <v>76</v>
      </c>
      <c r="R3613" s="698" t="s">
        <v>76</v>
      </c>
      <c r="S3613" s="698" t="s">
        <v>76</v>
      </c>
      <c r="T3613" s="698" t="s">
        <v>76</v>
      </c>
      <c r="U3613" s="698" t="s">
        <v>76</v>
      </c>
      <c r="V3613" s="698" t="s">
        <v>76</v>
      </c>
      <c r="W3613" s="698" t="s">
        <v>76</v>
      </c>
      <c r="X3613" s="698" t="s">
        <v>76</v>
      </c>
      <c r="Y3613" s="698" t="s">
        <v>76</v>
      </c>
      <c r="Z3613" s="698" t="s">
        <v>76</v>
      </c>
      <c r="AA3613" s="698" t="s">
        <v>76</v>
      </c>
      <c r="AB3613" s="698" t="s">
        <v>2320</v>
      </c>
      <c r="AC3613" s="698" t="s">
        <v>76</v>
      </c>
      <c r="AD3613" s="947" t="s">
        <v>76</v>
      </c>
      <c r="AE3613" s="947" t="s">
        <v>76</v>
      </c>
      <c r="AF3613" s="947" t="s">
        <v>76</v>
      </c>
      <c r="AG3613" s="698" t="s">
        <v>3768</v>
      </c>
      <c r="AH3613" s="947" t="s">
        <v>76</v>
      </c>
      <c r="AI3613" s="947" t="s">
        <v>76</v>
      </c>
      <c r="AJ3613" s="947" t="s">
        <v>76</v>
      </c>
      <c r="AK3613" s="947" t="s">
        <v>76</v>
      </c>
      <c r="AL3613" s="947" t="s">
        <v>76</v>
      </c>
      <c r="AM3613" s="947" t="s">
        <v>76</v>
      </c>
      <c r="AN3613" s="947" t="s">
        <v>76</v>
      </c>
      <c r="AO3613" s="947" t="s">
        <v>76</v>
      </c>
      <c r="AP3613" s="947" t="s">
        <v>1842</v>
      </c>
      <c r="AQ3613" s="947" t="s">
        <v>1874</v>
      </c>
      <c r="AR3613" s="947" t="s">
        <v>76</v>
      </c>
      <c r="AS3613" s="947" t="s">
        <v>76</v>
      </c>
      <c r="AT3613" s="947" t="s">
        <v>76</v>
      </c>
      <c r="AU3613" s="947" t="s">
        <v>76</v>
      </c>
      <c r="AV3613" s="947" t="s">
        <v>76</v>
      </c>
      <c r="AW3613" s="947" t="s">
        <v>1893</v>
      </c>
    </row>
    <row r="3614" spans="1:49">
      <c r="A3614" s="2657" t="s">
        <v>211</v>
      </c>
      <c r="B3614" s="2657"/>
      <c r="C3614" s="1441">
        <v>7</v>
      </c>
      <c r="D3614" s="1441">
        <v>7</v>
      </c>
      <c r="E3614" s="1441">
        <v>7</v>
      </c>
      <c r="F3614" s="1441">
        <v>7</v>
      </c>
      <c r="G3614" s="1441">
        <v>7</v>
      </c>
      <c r="H3614" s="1443">
        <v>7</v>
      </c>
      <c r="I3614" s="1441">
        <v>7</v>
      </c>
      <c r="J3614" s="1441">
        <v>7</v>
      </c>
      <c r="K3614" s="1441">
        <v>7</v>
      </c>
      <c r="L3614" s="1441">
        <v>7</v>
      </c>
      <c r="M3614" s="1441">
        <v>7</v>
      </c>
      <c r="N3614" s="1441">
        <v>7</v>
      </c>
      <c r="O3614" s="1441">
        <v>7</v>
      </c>
      <c r="P3614" s="1441">
        <v>7</v>
      </c>
      <c r="Q3614" s="1441">
        <v>7</v>
      </c>
      <c r="R3614" s="1443">
        <v>7</v>
      </c>
      <c r="S3614" s="1443">
        <v>7</v>
      </c>
      <c r="T3614" s="1443">
        <v>7</v>
      </c>
      <c r="U3614" s="1443">
        <v>7</v>
      </c>
      <c r="V3614" s="1443">
        <v>7</v>
      </c>
      <c r="W3614" s="1443">
        <v>7</v>
      </c>
      <c r="X3614" s="1443">
        <v>7</v>
      </c>
      <c r="Y3614" s="1443">
        <v>7</v>
      </c>
      <c r="Z3614" s="1443" t="s">
        <v>76</v>
      </c>
      <c r="AA3614" s="1443">
        <v>7</v>
      </c>
      <c r="AB3614" s="1443">
        <v>7</v>
      </c>
      <c r="AC3614" s="1443">
        <v>7</v>
      </c>
      <c r="AD3614" s="1441">
        <v>7</v>
      </c>
      <c r="AE3614" s="1441">
        <v>7</v>
      </c>
      <c r="AF3614" s="1441">
        <v>7</v>
      </c>
      <c r="AG3614" s="1441">
        <v>7</v>
      </c>
      <c r="AH3614" s="1441">
        <v>7</v>
      </c>
      <c r="AI3614" s="1441">
        <v>7</v>
      </c>
      <c r="AJ3614" s="1441">
        <v>7</v>
      </c>
      <c r="AK3614" s="1441">
        <v>7</v>
      </c>
      <c r="AL3614" s="1441">
        <v>7</v>
      </c>
      <c r="AM3614" s="1441">
        <v>7</v>
      </c>
      <c r="AN3614" s="1441">
        <v>7</v>
      </c>
      <c r="AO3614" s="1441">
        <v>7</v>
      </c>
      <c r="AP3614" s="1441">
        <v>7</v>
      </c>
      <c r="AQ3614" s="1441">
        <v>7</v>
      </c>
      <c r="AR3614" s="1441">
        <v>7</v>
      </c>
      <c r="AS3614" s="1441">
        <v>7</v>
      </c>
      <c r="AT3614" s="1441">
        <v>7</v>
      </c>
      <c r="AU3614" s="1441" t="s">
        <v>76</v>
      </c>
      <c r="AV3614" s="1441">
        <v>7</v>
      </c>
      <c r="AW3614" s="1441" t="s">
        <v>76</v>
      </c>
    </row>
    <row r="3615" spans="1:49">
      <c r="A3615" s="2572" t="s">
        <v>408</v>
      </c>
      <c r="B3615" s="2572"/>
      <c r="C3615" s="947"/>
      <c r="D3615" s="947"/>
      <c r="E3615" s="947"/>
      <c r="F3615" s="947"/>
      <c r="G3615" s="947"/>
      <c r="H3615" s="698"/>
      <c r="I3615" s="947"/>
      <c r="J3615" s="947"/>
      <c r="K3615" s="947"/>
      <c r="L3615" s="947"/>
      <c r="M3615" s="947"/>
      <c r="N3615" s="947"/>
      <c r="O3615" s="947"/>
      <c r="P3615" s="949"/>
      <c r="Q3615" s="949"/>
      <c r="R3615" s="698"/>
      <c r="S3615" s="698"/>
      <c r="T3615" s="698"/>
      <c r="U3615" s="698"/>
      <c r="V3615" s="698"/>
      <c r="W3615" s="948"/>
      <c r="X3615" s="948"/>
      <c r="Y3615" s="948"/>
      <c r="Z3615" s="948"/>
      <c r="AA3615" s="948"/>
      <c r="AB3615" s="948"/>
      <c r="AC3615" s="698"/>
      <c r="AD3615" s="949"/>
      <c r="AE3615" s="949"/>
      <c r="AF3615" s="949"/>
      <c r="AG3615" s="949"/>
      <c r="AH3615" s="947"/>
      <c r="AI3615" s="947"/>
      <c r="AJ3615" s="947"/>
      <c r="AK3615" s="947"/>
      <c r="AL3615" s="947"/>
      <c r="AM3615" s="947"/>
      <c r="AN3615" s="947"/>
      <c r="AO3615" s="947"/>
      <c r="AP3615" s="947"/>
      <c r="AQ3615" s="947"/>
      <c r="AR3615" s="947"/>
      <c r="AS3615" s="949"/>
      <c r="AT3615" s="947"/>
      <c r="AU3615" s="947"/>
      <c r="AV3615" s="947"/>
      <c r="AW3615" s="947"/>
    </row>
    <row r="3616" spans="1:49" ht="20.25">
      <c r="A3616" s="1416"/>
      <c r="B3616" s="1450" t="s">
        <v>390</v>
      </c>
      <c r="C3616" s="1441">
        <v>15</v>
      </c>
      <c r="D3616" s="1441">
        <v>15</v>
      </c>
      <c r="E3616" s="1443" t="s">
        <v>1840</v>
      </c>
      <c r="F3616" s="1441">
        <v>15</v>
      </c>
      <c r="G3616" s="1441">
        <v>15</v>
      </c>
      <c r="H3616" s="1443">
        <v>15.5</v>
      </c>
      <c r="I3616" s="1441">
        <v>14.5</v>
      </c>
      <c r="J3616" s="1451" t="s">
        <v>1668</v>
      </c>
      <c r="K3616" s="1441">
        <v>15.5</v>
      </c>
      <c r="L3616" s="1441" t="s">
        <v>2453</v>
      </c>
      <c r="M3616" s="1443" t="s">
        <v>1847</v>
      </c>
      <c r="N3616" s="1443" t="s">
        <v>2484</v>
      </c>
      <c r="O3616" s="1441" t="s">
        <v>1667</v>
      </c>
      <c r="P3616" s="1443" t="s">
        <v>1878</v>
      </c>
      <c r="Q3616" s="1451">
        <v>15</v>
      </c>
      <c r="R3616" s="1443" t="s">
        <v>1876</v>
      </c>
      <c r="S3616" s="1443" t="s">
        <v>1867</v>
      </c>
      <c r="T3616" s="1443" t="s">
        <v>1875</v>
      </c>
      <c r="U3616" s="1443" t="s">
        <v>1847</v>
      </c>
      <c r="V3616" s="1443" t="s">
        <v>1842</v>
      </c>
      <c r="W3616" s="1443" t="s">
        <v>1875</v>
      </c>
      <c r="X3616" s="1443" t="s">
        <v>1538</v>
      </c>
      <c r="Y3616" s="1443">
        <v>15</v>
      </c>
      <c r="Z3616" s="1443" t="s">
        <v>1867</v>
      </c>
      <c r="AA3616" s="1443" t="s">
        <v>2629</v>
      </c>
      <c r="AB3616" s="1443" t="s">
        <v>2320</v>
      </c>
      <c r="AC3616" s="1443" t="s">
        <v>1875</v>
      </c>
      <c r="AD3616" s="1441" t="s">
        <v>1882</v>
      </c>
      <c r="AE3616" s="1441" t="s">
        <v>1882</v>
      </c>
      <c r="AF3616" s="1441" t="s">
        <v>1867</v>
      </c>
      <c r="AG3616" s="1443" t="s">
        <v>1549</v>
      </c>
      <c r="AH3616" s="1441">
        <v>15</v>
      </c>
      <c r="AI3616" s="1441" t="s">
        <v>1867</v>
      </c>
      <c r="AJ3616" s="1441" t="s">
        <v>1847</v>
      </c>
      <c r="AK3616" s="1441" t="s">
        <v>1875</v>
      </c>
      <c r="AL3616" s="1441" t="s">
        <v>1847</v>
      </c>
      <c r="AM3616" s="1441" t="s">
        <v>3820</v>
      </c>
      <c r="AN3616" s="1441" t="s">
        <v>1875</v>
      </c>
      <c r="AO3616" s="1441" t="s">
        <v>1872</v>
      </c>
      <c r="AP3616" s="1441" t="s">
        <v>2272</v>
      </c>
      <c r="AQ3616" s="1441" t="s">
        <v>3819</v>
      </c>
      <c r="AR3616" s="1441" t="s">
        <v>1875</v>
      </c>
      <c r="AS3616" s="1441" t="s">
        <v>1881</v>
      </c>
      <c r="AT3616" s="1441" t="s">
        <v>1867</v>
      </c>
      <c r="AU3616" s="1441" t="s">
        <v>1875</v>
      </c>
      <c r="AV3616" s="1441" t="s">
        <v>1846</v>
      </c>
      <c r="AW3616" s="1441" t="s">
        <v>76</v>
      </c>
    </row>
    <row r="3617" spans="1:49">
      <c r="A3617" s="175"/>
      <c r="B3617" s="260" t="s">
        <v>391</v>
      </c>
      <c r="C3617" s="947" t="s">
        <v>76</v>
      </c>
      <c r="D3617" s="947" t="s">
        <v>76</v>
      </c>
      <c r="E3617" s="947" t="s">
        <v>76</v>
      </c>
      <c r="F3617" s="947" t="s">
        <v>76</v>
      </c>
      <c r="G3617" s="947" t="s">
        <v>76</v>
      </c>
      <c r="H3617" s="698" t="s">
        <v>76</v>
      </c>
      <c r="I3617" s="947" t="s">
        <v>76</v>
      </c>
      <c r="J3617" s="947" t="s">
        <v>76</v>
      </c>
      <c r="K3617" s="947">
        <v>16</v>
      </c>
      <c r="L3617" s="947" t="s">
        <v>76</v>
      </c>
      <c r="M3617" s="698" t="s">
        <v>1882</v>
      </c>
      <c r="N3617" s="947" t="s">
        <v>76</v>
      </c>
      <c r="O3617" s="947" t="s">
        <v>76</v>
      </c>
      <c r="P3617" s="949" t="s">
        <v>76</v>
      </c>
      <c r="Q3617" s="949" t="s">
        <v>76</v>
      </c>
      <c r="R3617" s="698"/>
      <c r="S3617" s="698" t="s">
        <v>76</v>
      </c>
      <c r="T3617" s="698" t="s">
        <v>76</v>
      </c>
      <c r="U3617" s="698" t="s">
        <v>1882</v>
      </c>
      <c r="V3617" s="698" t="s">
        <v>76</v>
      </c>
      <c r="W3617" s="948" t="s">
        <v>76</v>
      </c>
      <c r="X3617" s="948" t="s">
        <v>76</v>
      </c>
      <c r="Y3617" s="948" t="s">
        <v>76</v>
      </c>
      <c r="Z3617" s="948" t="s">
        <v>76</v>
      </c>
      <c r="AA3617" s="948" t="s">
        <v>76</v>
      </c>
      <c r="AB3617" s="948" t="s">
        <v>76</v>
      </c>
      <c r="AC3617" s="948" t="s">
        <v>76</v>
      </c>
      <c r="AD3617" s="947" t="s">
        <v>76</v>
      </c>
      <c r="AE3617" s="947" t="s">
        <v>76</v>
      </c>
      <c r="AF3617" s="949" t="s">
        <v>76</v>
      </c>
      <c r="AG3617" s="698" t="s">
        <v>1847</v>
      </c>
      <c r="AH3617" s="947" t="s">
        <v>76</v>
      </c>
      <c r="AI3617" s="947" t="s">
        <v>76</v>
      </c>
      <c r="AJ3617" s="947" t="s">
        <v>76</v>
      </c>
      <c r="AK3617" s="947" t="s">
        <v>1842</v>
      </c>
      <c r="AL3617" s="947" t="s">
        <v>76</v>
      </c>
      <c r="AM3617" s="947" t="s">
        <v>76</v>
      </c>
      <c r="AN3617" s="947" t="s">
        <v>76</v>
      </c>
      <c r="AO3617" s="947" t="s">
        <v>76</v>
      </c>
      <c r="AP3617" s="947" t="s">
        <v>1891</v>
      </c>
      <c r="AQ3617" s="947" t="s">
        <v>1875</v>
      </c>
      <c r="AR3617" s="947" t="s">
        <v>76</v>
      </c>
      <c r="AS3617" s="949" t="s">
        <v>76</v>
      </c>
      <c r="AT3617" s="947" t="s">
        <v>76</v>
      </c>
      <c r="AU3617" s="947" t="s">
        <v>1875</v>
      </c>
      <c r="AV3617" s="947" t="s">
        <v>76</v>
      </c>
      <c r="AW3617" s="947" t="s">
        <v>76</v>
      </c>
    </row>
    <row r="3618" spans="1:49">
      <c r="A3618" s="2657" t="s">
        <v>409</v>
      </c>
      <c r="B3618" s="2657"/>
      <c r="C3618" s="1441"/>
      <c r="D3618" s="1441"/>
      <c r="E3618" s="1441"/>
      <c r="F3618" s="1441"/>
      <c r="G3618" s="1441"/>
      <c r="H3618" s="1443"/>
      <c r="I3618" s="1448"/>
      <c r="J3618" s="1441"/>
      <c r="K3618" s="1441"/>
      <c r="L3618" s="1441"/>
      <c r="M3618" s="1441"/>
      <c r="N3618" s="1441"/>
      <c r="O3618" s="1441"/>
      <c r="P3618" s="1444"/>
      <c r="Q3618" s="1444"/>
      <c r="R3618" s="1443"/>
      <c r="S3618" s="1443"/>
      <c r="T3618" s="1443"/>
      <c r="U3618" s="1443"/>
      <c r="V3618" s="1443"/>
      <c r="W3618" s="1442"/>
      <c r="X3618" s="1442"/>
      <c r="Y3618" s="1442"/>
      <c r="Z3618" s="1442"/>
      <c r="AA3618" s="1442"/>
      <c r="AB3618" s="1442"/>
      <c r="AC3618" s="1442"/>
      <c r="AD3618" s="1441"/>
      <c r="AE3618" s="1441"/>
      <c r="AF3618" s="1444"/>
      <c r="AG3618" s="1441"/>
      <c r="AH3618" s="1441"/>
      <c r="AI3618" s="1441"/>
      <c r="AJ3618" s="1441"/>
      <c r="AK3618" s="1441"/>
      <c r="AL3618" s="1441"/>
      <c r="AM3618" s="1441"/>
      <c r="AN3618" s="1441"/>
      <c r="AO3618" s="1441"/>
      <c r="AP3618" s="1441"/>
      <c r="AQ3618" s="1441"/>
      <c r="AR3618" s="1441"/>
      <c r="AS3618" s="1444" t="s">
        <v>1285</v>
      </c>
      <c r="AT3618" s="1441"/>
      <c r="AU3618" s="1441"/>
      <c r="AV3618" s="1441"/>
      <c r="AW3618" s="1441"/>
    </row>
    <row r="3619" spans="1:49">
      <c r="A3619" s="175"/>
      <c r="B3619" s="260" t="s">
        <v>390</v>
      </c>
      <c r="C3619" s="698" t="s">
        <v>1861</v>
      </c>
      <c r="D3619" s="947">
        <v>15</v>
      </c>
      <c r="E3619" s="698" t="s">
        <v>1840</v>
      </c>
      <c r="F3619" s="698" t="s">
        <v>1538</v>
      </c>
      <c r="G3619" s="947" t="s">
        <v>76</v>
      </c>
      <c r="H3619" s="698" t="s">
        <v>76</v>
      </c>
      <c r="I3619" s="947">
        <v>15</v>
      </c>
      <c r="J3619" s="947">
        <v>17</v>
      </c>
      <c r="K3619" s="947">
        <v>17</v>
      </c>
      <c r="L3619" s="947" t="s">
        <v>3821</v>
      </c>
      <c r="M3619" s="698" t="s">
        <v>1882</v>
      </c>
      <c r="N3619" s="947">
        <v>13.5</v>
      </c>
      <c r="O3619" s="947">
        <v>17.5</v>
      </c>
      <c r="P3619" s="947">
        <v>18</v>
      </c>
      <c r="Q3619" s="958">
        <v>15.5</v>
      </c>
      <c r="R3619" s="698" t="s">
        <v>1876</v>
      </c>
      <c r="S3619" s="698" t="s">
        <v>1876</v>
      </c>
      <c r="T3619" s="698" t="s">
        <v>1847</v>
      </c>
      <c r="U3619" s="698" t="s">
        <v>1882</v>
      </c>
      <c r="V3619" s="698" t="s">
        <v>1873</v>
      </c>
      <c r="W3619" s="698" t="s">
        <v>1862</v>
      </c>
      <c r="X3619" s="698">
        <v>16</v>
      </c>
      <c r="Y3619" s="698">
        <v>16</v>
      </c>
      <c r="Z3619" s="698" t="s">
        <v>1665</v>
      </c>
      <c r="AA3619" s="698" t="s">
        <v>2629</v>
      </c>
      <c r="AB3619" s="698" t="s">
        <v>1888</v>
      </c>
      <c r="AC3619" s="698" t="s">
        <v>1882</v>
      </c>
      <c r="AD3619" s="947" t="s">
        <v>1882</v>
      </c>
      <c r="AE3619" s="947" t="s">
        <v>1882</v>
      </c>
      <c r="AF3619" s="947" t="s">
        <v>1842</v>
      </c>
      <c r="AG3619" s="947" t="s">
        <v>1891</v>
      </c>
      <c r="AH3619" s="947">
        <v>16</v>
      </c>
      <c r="AI3619" s="947" t="s">
        <v>1876</v>
      </c>
      <c r="AJ3619" s="947" t="s">
        <v>1882</v>
      </c>
      <c r="AK3619" s="947" t="s">
        <v>76</v>
      </c>
      <c r="AL3619" s="947" t="s">
        <v>1847</v>
      </c>
      <c r="AM3619" s="947" t="s">
        <v>2561</v>
      </c>
      <c r="AN3619" s="947" t="s">
        <v>1893</v>
      </c>
      <c r="AO3619" s="947" t="s">
        <v>1867</v>
      </c>
      <c r="AP3619" s="947" t="s">
        <v>1883</v>
      </c>
      <c r="AQ3619" s="947" t="s">
        <v>1883</v>
      </c>
      <c r="AR3619" s="947" t="s">
        <v>1875</v>
      </c>
      <c r="AS3619" s="956" t="s">
        <v>76</v>
      </c>
      <c r="AT3619" s="947">
        <v>18</v>
      </c>
      <c r="AU3619" s="947" t="s">
        <v>76</v>
      </c>
      <c r="AV3619" s="947" t="s">
        <v>2255</v>
      </c>
      <c r="AW3619" s="947" t="s">
        <v>1845</v>
      </c>
    </row>
    <row r="3620" spans="1:49">
      <c r="A3620" s="1416"/>
      <c r="B3620" s="1450" t="s">
        <v>391</v>
      </c>
      <c r="C3620" s="1441" t="s">
        <v>76</v>
      </c>
      <c r="D3620" s="1462" t="s">
        <v>76</v>
      </c>
      <c r="E3620" s="1441" t="s">
        <v>76</v>
      </c>
      <c r="F3620" s="1441" t="s">
        <v>76</v>
      </c>
      <c r="G3620" s="1441" t="s">
        <v>76</v>
      </c>
      <c r="H3620" s="1443" t="s">
        <v>76</v>
      </c>
      <c r="I3620" s="1448" t="s">
        <v>76</v>
      </c>
      <c r="J3620" s="1441">
        <v>19</v>
      </c>
      <c r="K3620" s="1441">
        <v>15</v>
      </c>
      <c r="L3620" s="1441" t="s">
        <v>76</v>
      </c>
      <c r="M3620" s="1441" t="s">
        <v>76</v>
      </c>
      <c r="N3620" s="1441" t="s">
        <v>76</v>
      </c>
      <c r="O3620" s="1444" t="s">
        <v>76</v>
      </c>
      <c r="P3620" s="1441" t="s">
        <v>76</v>
      </c>
      <c r="Q3620" s="1441" t="s">
        <v>76</v>
      </c>
      <c r="R3620" s="1443"/>
      <c r="S3620" s="1443" t="s">
        <v>76</v>
      </c>
      <c r="T3620" s="1443" t="s">
        <v>76</v>
      </c>
      <c r="U3620" s="1443" t="s">
        <v>1847</v>
      </c>
      <c r="V3620" s="1443" t="s">
        <v>76</v>
      </c>
      <c r="W3620" s="1443" t="s">
        <v>76</v>
      </c>
      <c r="X3620" s="1443" t="s">
        <v>76</v>
      </c>
      <c r="Y3620" s="1443" t="s">
        <v>76</v>
      </c>
      <c r="Z3620" s="1443" t="s">
        <v>76</v>
      </c>
      <c r="AA3620" s="1443" t="s">
        <v>76</v>
      </c>
      <c r="AB3620" s="1443" t="s">
        <v>76</v>
      </c>
      <c r="AC3620" s="1443" t="s">
        <v>76</v>
      </c>
      <c r="AD3620" s="1441" t="s">
        <v>76</v>
      </c>
      <c r="AE3620" s="1441" t="s">
        <v>1842</v>
      </c>
      <c r="AF3620" s="1441" t="s">
        <v>3822</v>
      </c>
      <c r="AG3620" s="1443" t="s">
        <v>1876</v>
      </c>
      <c r="AH3620" s="1441" t="s">
        <v>76</v>
      </c>
      <c r="AI3620" s="1441" t="s">
        <v>76</v>
      </c>
      <c r="AJ3620" s="1441" t="s">
        <v>76</v>
      </c>
      <c r="AK3620" s="1441" t="s">
        <v>76</v>
      </c>
      <c r="AL3620" s="1441" t="s">
        <v>76</v>
      </c>
      <c r="AM3620" s="1441" t="s">
        <v>76</v>
      </c>
      <c r="AN3620" s="1441" t="s">
        <v>76</v>
      </c>
      <c r="AO3620" s="1441" t="s">
        <v>76</v>
      </c>
      <c r="AP3620" s="1441" t="s">
        <v>1842</v>
      </c>
      <c r="AQ3620" s="1448" t="s">
        <v>76</v>
      </c>
      <c r="AR3620" s="1441" t="s">
        <v>76</v>
      </c>
      <c r="AS3620" s="1444" t="s">
        <v>76</v>
      </c>
      <c r="AT3620" s="1441" t="s">
        <v>76</v>
      </c>
      <c r="AU3620" s="1441" t="s">
        <v>76</v>
      </c>
      <c r="AV3620" s="1441" t="s">
        <v>76</v>
      </c>
      <c r="AW3620" s="1441" t="s">
        <v>1875</v>
      </c>
    </row>
    <row r="3621" spans="1:49">
      <c r="A3621" s="2572" t="s">
        <v>410</v>
      </c>
      <c r="B3621" s="2572"/>
      <c r="C3621" s="947"/>
      <c r="D3621" s="947"/>
      <c r="E3621" s="947"/>
      <c r="F3621" s="947"/>
      <c r="G3621" s="947"/>
      <c r="H3621" s="698"/>
      <c r="I3621" s="947"/>
      <c r="J3621" s="947"/>
      <c r="K3621" s="947"/>
      <c r="L3621" s="947"/>
      <c r="M3621" s="947"/>
      <c r="N3621" s="947"/>
      <c r="O3621" s="949"/>
      <c r="P3621" s="947"/>
      <c r="Q3621" s="949"/>
      <c r="R3621" s="698"/>
      <c r="S3621" s="698"/>
      <c r="T3621" s="698"/>
      <c r="U3621" s="698"/>
      <c r="V3621" s="698"/>
      <c r="W3621" s="698"/>
      <c r="X3621" s="698"/>
      <c r="Y3621" s="698"/>
      <c r="Z3621" s="698"/>
      <c r="AA3621" s="698"/>
      <c r="AB3621" s="698"/>
      <c r="AC3621" s="698"/>
      <c r="AD3621" s="947"/>
      <c r="AE3621" s="947"/>
      <c r="AF3621" s="949"/>
      <c r="AG3621" s="949"/>
      <c r="AH3621" s="947"/>
      <c r="AI3621" s="947"/>
      <c r="AJ3621" s="947"/>
      <c r="AK3621" s="947"/>
      <c r="AL3621" s="947"/>
      <c r="AM3621" s="947"/>
      <c r="AN3621" s="947"/>
      <c r="AO3621" s="947"/>
      <c r="AP3621" s="947"/>
      <c r="AQ3621" s="947"/>
      <c r="AR3621" s="947"/>
      <c r="AS3621" s="949"/>
      <c r="AT3621" s="947"/>
      <c r="AU3621" s="947"/>
      <c r="AV3621" s="947"/>
      <c r="AW3621" s="947"/>
    </row>
    <row r="3622" spans="1:49">
      <c r="A3622" s="1416"/>
      <c r="B3622" s="1450" t="s">
        <v>390</v>
      </c>
      <c r="C3622" s="1441">
        <v>15.5</v>
      </c>
      <c r="D3622" s="1441">
        <v>15</v>
      </c>
      <c r="E3622" s="1441">
        <v>15.5</v>
      </c>
      <c r="F3622" s="1441">
        <v>15</v>
      </c>
      <c r="G3622" s="1441">
        <v>17</v>
      </c>
      <c r="H3622" s="1443">
        <v>17</v>
      </c>
      <c r="I3622" s="1441">
        <v>14.5</v>
      </c>
      <c r="J3622" s="1443" t="s">
        <v>2336</v>
      </c>
      <c r="K3622" s="1441">
        <v>16</v>
      </c>
      <c r="L3622" s="1441" t="s">
        <v>2643</v>
      </c>
      <c r="M3622" s="1443" t="s">
        <v>1885</v>
      </c>
      <c r="N3622" s="1443">
        <v>16.5</v>
      </c>
      <c r="O3622" s="1441">
        <v>18</v>
      </c>
      <c r="P3622" s="1443" t="s">
        <v>1879</v>
      </c>
      <c r="Q3622" s="1454" t="s">
        <v>1343</v>
      </c>
      <c r="R3622" s="1443" t="s">
        <v>1884</v>
      </c>
      <c r="S3622" s="1443" t="s">
        <v>1872</v>
      </c>
      <c r="T3622" s="1443" t="s">
        <v>1847</v>
      </c>
      <c r="U3622" s="1443" t="s">
        <v>1882</v>
      </c>
      <c r="V3622" s="1443" t="s">
        <v>1873</v>
      </c>
      <c r="W3622" s="1443" t="s">
        <v>3823</v>
      </c>
      <c r="X3622" s="1443" t="s">
        <v>3770</v>
      </c>
      <c r="Y3622" s="1443" t="s">
        <v>1878</v>
      </c>
      <c r="Z3622" s="1443" t="s">
        <v>2336</v>
      </c>
      <c r="AA3622" s="1443" t="s">
        <v>1870</v>
      </c>
      <c r="AB3622" s="1443" t="s">
        <v>2320</v>
      </c>
      <c r="AC3622" s="1443">
        <v>14</v>
      </c>
      <c r="AD3622" s="1441" t="s">
        <v>1885</v>
      </c>
      <c r="AE3622" s="1441">
        <v>17</v>
      </c>
      <c r="AF3622" s="1441" t="s">
        <v>2459</v>
      </c>
      <c r="AG3622" s="1443" t="s">
        <v>1885</v>
      </c>
      <c r="AH3622" s="1441">
        <v>16.5</v>
      </c>
      <c r="AI3622" s="1441" t="s">
        <v>3616</v>
      </c>
      <c r="AJ3622" s="1441" t="s">
        <v>1872</v>
      </c>
      <c r="AK3622" s="1441" t="s">
        <v>1878</v>
      </c>
      <c r="AL3622" s="1441" t="s">
        <v>1847</v>
      </c>
      <c r="AM3622" s="1441" t="s">
        <v>1847</v>
      </c>
      <c r="AN3622" s="1441" t="s">
        <v>2586</v>
      </c>
      <c r="AO3622" s="1441" t="s">
        <v>1885</v>
      </c>
      <c r="AP3622" s="1441" t="s">
        <v>1893</v>
      </c>
      <c r="AQ3622" s="1441" t="s">
        <v>1882</v>
      </c>
      <c r="AR3622" s="1441" t="s">
        <v>1882</v>
      </c>
      <c r="AS3622" s="1441" t="s">
        <v>1343</v>
      </c>
      <c r="AT3622" s="1441">
        <v>19.5</v>
      </c>
      <c r="AU3622" s="1441" t="s">
        <v>76</v>
      </c>
      <c r="AV3622" s="1441" t="s">
        <v>1847</v>
      </c>
      <c r="AW3622" s="1441" t="s">
        <v>1871</v>
      </c>
    </row>
    <row r="3623" spans="1:49">
      <c r="A3623" s="175"/>
      <c r="B3623" s="260" t="s">
        <v>391</v>
      </c>
      <c r="C3623" s="947" t="s">
        <v>76</v>
      </c>
      <c r="D3623" s="947" t="s">
        <v>76</v>
      </c>
      <c r="E3623" s="947" t="s">
        <v>76</v>
      </c>
      <c r="F3623" s="947" t="s">
        <v>76</v>
      </c>
      <c r="G3623" s="947" t="s">
        <v>76</v>
      </c>
      <c r="H3623" s="947" t="s">
        <v>76</v>
      </c>
      <c r="I3623" s="947" t="s">
        <v>76</v>
      </c>
      <c r="J3623" s="947" t="s">
        <v>76</v>
      </c>
      <c r="K3623" s="947">
        <v>20.5</v>
      </c>
      <c r="L3623" s="947" t="s">
        <v>76</v>
      </c>
      <c r="M3623" s="947" t="s">
        <v>76</v>
      </c>
      <c r="N3623" s="947" t="s">
        <v>76</v>
      </c>
      <c r="O3623" s="949" t="s">
        <v>76</v>
      </c>
      <c r="P3623" s="949" t="s">
        <v>76</v>
      </c>
      <c r="Q3623" s="949" t="s">
        <v>76</v>
      </c>
      <c r="R3623" s="698" t="s">
        <v>76</v>
      </c>
      <c r="S3623" s="698" t="s">
        <v>76</v>
      </c>
      <c r="T3623" s="698" t="s">
        <v>76</v>
      </c>
      <c r="U3623" s="698" t="s">
        <v>1882</v>
      </c>
      <c r="V3623" s="698" t="s">
        <v>76</v>
      </c>
      <c r="W3623" s="698" t="s">
        <v>76</v>
      </c>
      <c r="X3623" s="698" t="s">
        <v>76</v>
      </c>
      <c r="Y3623" s="698" t="s">
        <v>76</v>
      </c>
      <c r="Z3623" s="698" t="s">
        <v>76</v>
      </c>
      <c r="AA3623" s="698" t="s">
        <v>76</v>
      </c>
      <c r="AB3623" s="698" t="s">
        <v>76</v>
      </c>
      <c r="AC3623" s="698" t="s">
        <v>76</v>
      </c>
      <c r="AD3623" s="947" t="s">
        <v>76</v>
      </c>
      <c r="AE3623" s="947" t="s">
        <v>76</v>
      </c>
      <c r="AF3623" s="947" t="s">
        <v>76</v>
      </c>
      <c r="AG3623" s="698" t="s">
        <v>1892</v>
      </c>
      <c r="AH3623" s="947" t="s">
        <v>76</v>
      </c>
      <c r="AI3623" s="947" t="s">
        <v>76</v>
      </c>
      <c r="AJ3623" s="947" t="s">
        <v>76</v>
      </c>
      <c r="AK3623" s="947" t="s">
        <v>1871</v>
      </c>
      <c r="AL3623" s="947" t="s">
        <v>76</v>
      </c>
      <c r="AM3623" s="947" t="s">
        <v>76</v>
      </c>
      <c r="AN3623" s="947" t="s">
        <v>76</v>
      </c>
      <c r="AO3623" s="947" t="s">
        <v>76</v>
      </c>
      <c r="AP3623" s="947" t="s">
        <v>1867</v>
      </c>
      <c r="AQ3623" s="947" t="s">
        <v>1885</v>
      </c>
      <c r="AR3623" s="947" t="s">
        <v>76</v>
      </c>
      <c r="AS3623" s="949" t="s">
        <v>76</v>
      </c>
      <c r="AT3623" s="947" t="s">
        <v>76</v>
      </c>
      <c r="AU3623" s="947" t="s">
        <v>76</v>
      </c>
      <c r="AV3623" s="947" t="s">
        <v>76</v>
      </c>
      <c r="AW3623" s="947" t="s">
        <v>1905</v>
      </c>
    </row>
    <row r="3624" spans="1:49">
      <c r="A3624" s="2657" t="s">
        <v>411</v>
      </c>
      <c r="B3624" s="2657"/>
      <c r="C3624" s="1416"/>
      <c r="D3624" s="1416"/>
      <c r="E3624" s="1416"/>
      <c r="F3624" s="1416"/>
      <c r="G3624" s="1416"/>
      <c r="H3624" s="1416"/>
      <c r="I3624" s="1416"/>
      <c r="J3624" s="1416"/>
      <c r="K3624" s="1416"/>
      <c r="L3624" s="1416"/>
      <c r="M3624" s="1416"/>
      <c r="N3624" s="1441"/>
      <c r="O3624" s="1444"/>
      <c r="P3624" s="1444"/>
      <c r="Q3624" s="1444"/>
      <c r="R3624" s="1443"/>
      <c r="S3624" s="1443"/>
      <c r="T3624" s="1443"/>
      <c r="U3624" s="1443"/>
      <c r="V3624" s="1443"/>
      <c r="W3624" s="1443"/>
      <c r="X3624" s="1443"/>
      <c r="Y3624" s="1443"/>
      <c r="Z3624" s="1443"/>
      <c r="AA3624" s="1443"/>
      <c r="AB3624" s="1443"/>
      <c r="AC3624" s="1443"/>
      <c r="AD3624" s="1441"/>
      <c r="AE3624" s="1441"/>
      <c r="AF3624" s="1441"/>
      <c r="AG3624" s="1441"/>
      <c r="AH3624" s="1441"/>
      <c r="AI3624" s="1441"/>
      <c r="AJ3624" s="1441"/>
      <c r="AK3624" s="1441"/>
      <c r="AL3624" s="1441"/>
      <c r="AM3624" s="1441"/>
      <c r="AN3624" s="1441"/>
      <c r="AO3624" s="1441"/>
      <c r="AP3624" s="1441"/>
      <c r="AQ3624" s="1441"/>
      <c r="AR3624" s="1441"/>
      <c r="AS3624" s="1444"/>
      <c r="AT3624" s="1441"/>
      <c r="AU3624" s="1441"/>
      <c r="AV3624" s="1441"/>
      <c r="AW3624" s="1441"/>
    </row>
    <row r="3625" spans="1:49" ht="20.25">
      <c r="A3625" s="173"/>
      <c r="B3625" s="260" t="s">
        <v>390</v>
      </c>
      <c r="C3625" s="946" t="s">
        <v>76</v>
      </c>
      <c r="D3625" s="947">
        <v>16</v>
      </c>
      <c r="E3625" s="698" t="s">
        <v>3612</v>
      </c>
      <c r="F3625" s="698" t="s">
        <v>1538</v>
      </c>
      <c r="G3625" s="947" t="s">
        <v>76</v>
      </c>
      <c r="H3625" s="698" t="s">
        <v>3793</v>
      </c>
      <c r="I3625" s="698" t="s">
        <v>1868</v>
      </c>
      <c r="J3625" s="958" t="s">
        <v>1666</v>
      </c>
      <c r="K3625" s="947">
        <v>19.5</v>
      </c>
      <c r="L3625" s="946" t="s">
        <v>76</v>
      </c>
      <c r="M3625" s="946">
        <v>10</v>
      </c>
      <c r="N3625" s="698">
        <v>15.5</v>
      </c>
      <c r="O3625" s="947" t="s">
        <v>1667</v>
      </c>
      <c r="P3625" s="698" t="s">
        <v>1880</v>
      </c>
      <c r="Q3625" s="947">
        <v>15.5</v>
      </c>
      <c r="R3625" s="698" t="s">
        <v>1876</v>
      </c>
      <c r="S3625" s="698" t="s">
        <v>1841</v>
      </c>
      <c r="T3625" s="698" t="s">
        <v>3787</v>
      </c>
      <c r="U3625" s="698" t="s">
        <v>1882</v>
      </c>
      <c r="V3625" s="948" t="s">
        <v>1880</v>
      </c>
      <c r="W3625" s="698" t="s">
        <v>1867</v>
      </c>
      <c r="X3625" s="698">
        <v>16</v>
      </c>
      <c r="Y3625" s="698">
        <v>10</v>
      </c>
      <c r="Z3625" s="698" t="s">
        <v>76</v>
      </c>
      <c r="AA3625" s="698" t="s">
        <v>1872</v>
      </c>
      <c r="AB3625" s="698" t="s">
        <v>1841</v>
      </c>
      <c r="AC3625" s="698" t="s">
        <v>1867</v>
      </c>
      <c r="AD3625" s="947" t="s">
        <v>1876</v>
      </c>
      <c r="AE3625" s="947" t="s">
        <v>1842</v>
      </c>
      <c r="AF3625" s="947" t="s">
        <v>2459</v>
      </c>
      <c r="AG3625" s="947" t="s">
        <v>1845</v>
      </c>
      <c r="AH3625" s="947">
        <v>16.5</v>
      </c>
      <c r="AI3625" s="947" t="s">
        <v>2460</v>
      </c>
      <c r="AJ3625" s="947" t="s">
        <v>1847</v>
      </c>
      <c r="AK3625" s="947" t="s">
        <v>2266</v>
      </c>
      <c r="AL3625" s="947" t="s">
        <v>1847</v>
      </c>
      <c r="AM3625" s="947" t="s">
        <v>1862</v>
      </c>
      <c r="AN3625" s="947" t="s">
        <v>1847</v>
      </c>
      <c r="AO3625" s="947" t="s">
        <v>1871</v>
      </c>
      <c r="AP3625" s="947" t="s">
        <v>1549</v>
      </c>
      <c r="AQ3625" s="947" t="s">
        <v>2272</v>
      </c>
      <c r="AR3625" s="947" t="s">
        <v>1847</v>
      </c>
      <c r="AS3625" s="947" t="s">
        <v>1908</v>
      </c>
      <c r="AT3625" s="947" t="s">
        <v>1867</v>
      </c>
      <c r="AU3625" s="947" t="s">
        <v>1883</v>
      </c>
      <c r="AV3625" s="947" t="s">
        <v>76</v>
      </c>
      <c r="AW3625" s="947" t="s">
        <v>3824</v>
      </c>
    </row>
    <row r="3626" spans="1:49" ht="12" thickBot="1">
      <c r="A3626" s="1455"/>
      <c r="B3626" s="1456" t="s">
        <v>391</v>
      </c>
      <c r="C3626" s="1457">
        <v>15</v>
      </c>
      <c r="D3626" s="1463" t="s">
        <v>76</v>
      </c>
      <c r="E3626" s="1464" t="s">
        <v>76</v>
      </c>
      <c r="F3626" s="1463" t="s">
        <v>76</v>
      </c>
      <c r="G3626" s="1460" t="s">
        <v>1550</v>
      </c>
      <c r="H3626" s="1464" t="s">
        <v>76</v>
      </c>
      <c r="I3626" s="1464" t="s">
        <v>76</v>
      </c>
      <c r="J3626" s="1464" t="s">
        <v>76</v>
      </c>
      <c r="K3626" s="1457">
        <v>10.5</v>
      </c>
      <c r="L3626" s="1457" t="s">
        <v>3825</v>
      </c>
      <c r="M3626" s="1460" t="s">
        <v>3794</v>
      </c>
      <c r="N3626" s="1457" t="s">
        <v>76</v>
      </c>
      <c r="O3626" s="1458" t="s">
        <v>76</v>
      </c>
      <c r="P3626" s="1458" t="s">
        <v>76</v>
      </c>
      <c r="Q3626" s="1459" t="s">
        <v>76</v>
      </c>
      <c r="R3626" s="1460" t="s">
        <v>76</v>
      </c>
      <c r="S3626" s="1460" t="s">
        <v>76</v>
      </c>
      <c r="T3626" s="1461" t="s">
        <v>76</v>
      </c>
      <c r="U3626" s="1460" t="s">
        <v>1882</v>
      </c>
      <c r="V3626" s="1461" t="s">
        <v>76</v>
      </c>
      <c r="W3626" s="1461" t="s">
        <v>76</v>
      </c>
      <c r="X3626" s="1461" t="s">
        <v>76</v>
      </c>
      <c r="Y3626" s="1461" t="s">
        <v>3792</v>
      </c>
      <c r="Z3626" s="1461" t="s">
        <v>76</v>
      </c>
      <c r="AA3626" s="1461" t="s">
        <v>76</v>
      </c>
      <c r="AB3626" s="1461" t="s">
        <v>76</v>
      </c>
      <c r="AC3626" s="1461" t="s">
        <v>76</v>
      </c>
      <c r="AD3626" s="1457" t="s">
        <v>76</v>
      </c>
      <c r="AE3626" s="1457" t="s">
        <v>76</v>
      </c>
      <c r="AF3626" s="1458" t="s">
        <v>76</v>
      </c>
      <c r="AG3626" s="1460" t="s">
        <v>1875</v>
      </c>
      <c r="AH3626" s="1458" t="s">
        <v>76</v>
      </c>
      <c r="AI3626" s="1458" t="s">
        <v>76</v>
      </c>
      <c r="AJ3626" s="1458" t="s">
        <v>76</v>
      </c>
      <c r="AK3626" s="1458" t="s">
        <v>1871</v>
      </c>
      <c r="AL3626" s="1458" t="s">
        <v>76</v>
      </c>
      <c r="AM3626" s="1458" t="s">
        <v>76</v>
      </c>
      <c r="AN3626" s="1457" t="s">
        <v>2264</v>
      </c>
      <c r="AO3626" s="1458" t="s">
        <v>1871</v>
      </c>
      <c r="AP3626" s="1457" t="s">
        <v>1847</v>
      </c>
      <c r="AQ3626" s="1457" t="s">
        <v>2273</v>
      </c>
      <c r="AR3626" s="1457" t="s">
        <v>76</v>
      </c>
      <c r="AS3626" s="1458" t="s">
        <v>76</v>
      </c>
      <c r="AT3626" s="1458" t="s">
        <v>76</v>
      </c>
      <c r="AU3626" s="1457" t="s">
        <v>1845</v>
      </c>
      <c r="AV3626" s="1457" t="s">
        <v>76</v>
      </c>
      <c r="AW3626" s="1457" t="s">
        <v>1847</v>
      </c>
    </row>
    <row r="3627" spans="1:49">
      <c r="A3627" s="8"/>
      <c r="B3627" s="1397"/>
      <c r="C3627" s="1175"/>
      <c r="D3627" s="1175"/>
      <c r="E3627" s="1175"/>
      <c r="F3627" s="1175"/>
      <c r="G3627" s="1175"/>
      <c r="H3627" s="1175"/>
      <c r="I3627" s="1175"/>
      <c r="J3627" s="1175"/>
      <c r="K3627" s="1175"/>
      <c r="L3627" s="1175"/>
      <c r="M3627" s="1175"/>
      <c r="N3627" s="1175"/>
      <c r="O3627" s="1175"/>
      <c r="P3627" s="1175"/>
      <c r="Q3627" s="1175"/>
      <c r="R3627" s="1175"/>
      <c r="S3627" s="1175"/>
      <c r="T3627" s="1175"/>
      <c r="U3627" s="1175"/>
      <c r="V3627" s="1175"/>
      <c r="W3627" s="1175"/>
      <c r="X3627" s="1175"/>
      <c r="Y3627" s="1175"/>
      <c r="Z3627" s="1175"/>
      <c r="AA3627" s="1175"/>
      <c r="AB3627" s="1175"/>
      <c r="AC3627" s="1175"/>
      <c r="AD3627" s="8"/>
      <c r="AE3627" s="8"/>
      <c r="AF3627" s="8"/>
      <c r="AG3627" s="8"/>
      <c r="AH3627" s="8"/>
      <c r="AI3627" s="8"/>
      <c r="AJ3627" s="8"/>
      <c r="AK3627" s="8"/>
      <c r="AL3627" s="8"/>
      <c r="AM3627" s="8"/>
      <c r="AN3627" s="8"/>
      <c r="AO3627" s="8"/>
      <c r="AP3627" s="8"/>
      <c r="AQ3627" s="8"/>
      <c r="AR3627" s="8"/>
      <c r="AS3627" s="8"/>
      <c r="AT3627" s="8"/>
      <c r="AU3627" s="8"/>
      <c r="AV3627" s="8"/>
      <c r="AW3627" s="8"/>
    </row>
    <row r="3628" spans="1:49">
      <c r="A3628" s="2537" t="s">
        <v>548</v>
      </c>
      <c r="B3628" s="2537"/>
      <c r="C3628" s="2537"/>
      <c r="D3628" s="2537"/>
      <c r="E3628" s="2537"/>
      <c r="F3628" s="2537"/>
      <c r="G3628" s="2537"/>
      <c r="H3628" s="2537"/>
      <c r="I3628" s="2537"/>
      <c r="J3628" s="1432"/>
      <c r="K3628" s="1432"/>
      <c r="L3628" s="1432"/>
      <c r="M3628" s="1432"/>
      <c r="N3628" s="1432"/>
      <c r="O3628" s="1432"/>
      <c r="P3628" s="1432"/>
      <c r="Q3628" s="1432"/>
      <c r="R3628" s="2537"/>
      <c r="S3628" s="2537"/>
      <c r="T3628" s="2537"/>
      <c r="U3628" s="1433"/>
      <c r="V3628" s="1434"/>
      <c r="W3628" s="1434"/>
      <c r="X3628" s="1434"/>
      <c r="Y3628" s="1434"/>
      <c r="Z3628" s="1434"/>
      <c r="AA3628" s="1434"/>
      <c r="AB3628" s="1434"/>
      <c r="AC3628" s="1434"/>
      <c r="AD3628" s="2537"/>
      <c r="AE3628" s="2537"/>
      <c r="AF3628" s="2537"/>
      <c r="AG3628" s="8"/>
      <c r="AH3628" s="8"/>
      <c r="AI3628" s="8"/>
      <c r="AJ3628" s="8"/>
      <c r="AK3628" s="8"/>
      <c r="AL3628" s="8"/>
      <c r="AM3628" s="8"/>
      <c r="AN3628" s="8"/>
      <c r="AO3628" s="8"/>
      <c r="AP3628" s="2537"/>
      <c r="AQ3628" s="2537"/>
      <c r="AR3628" s="2537"/>
      <c r="AS3628" s="8"/>
      <c r="AT3628" s="8"/>
      <c r="AU3628" s="8"/>
      <c r="AV3628" s="8"/>
      <c r="AW3628" s="8"/>
    </row>
    <row r="3629" spans="1:49">
      <c r="A3629" s="8"/>
      <c r="B3629" s="14" t="s">
        <v>399</v>
      </c>
      <c r="C3629" s="8"/>
      <c r="D3629" s="8"/>
      <c r="E3629" s="8"/>
      <c r="F3629" s="8"/>
      <c r="G3629" s="8"/>
      <c r="H3629" s="8"/>
      <c r="I3629" s="8"/>
      <c r="J3629" s="8"/>
      <c r="K3629" s="8"/>
      <c r="L3629" s="8"/>
      <c r="M3629" s="8"/>
      <c r="N3629" s="8"/>
      <c r="O3629" s="8"/>
      <c r="P3629" s="8"/>
      <c r="Q3629" s="8"/>
      <c r="R3629" s="34"/>
      <c r="S3629" s="34"/>
      <c r="T3629" s="34"/>
      <c r="U3629" s="34"/>
      <c r="V3629" s="8"/>
      <c r="W3629" s="34"/>
      <c r="X3629" s="34"/>
      <c r="Y3629" s="34"/>
      <c r="Z3629" s="34"/>
      <c r="AA3629" s="34"/>
      <c r="AB3629" s="34"/>
      <c r="AC3629" s="34"/>
      <c r="AD3629" s="34"/>
      <c r="AE3629" s="34"/>
      <c r="AF3629" s="34"/>
      <c r="AG3629" s="8"/>
      <c r="AH3629" s="8"/>
      <c r="AI3629" s="8"/>
      <c r="AJ3629" s="8"/>
      <c r="AK3629" s="8"/>
      <c r="AL3629" s="8"/>
      <c r="AM3629" s="8"/>
      <c r="AN3629" s="8"/>
      <c r="AO3629" s="8"/>
      <c r="AP3629" s="34"/>
      <c r="AQ3629" s="34"/>
      <c r="AR3629" s="34"/>
      <c r="AS3629" s="8"/>
      <c r="AT3629" s="8"/>
      <c r="AU3629" s="8"/>
      <c r="AV3629" s="8"/>
      <c r="AW3629" s="8"/>
    </row>
    <row r="3632" spans="1:49" ht="12.75">
      <c r="A3632" s="2"/>
      <c r="B3632" s="2538" t="s">
        <v>1721</v>
      </c>
      <c r="C3632" s="2538"/>
      <c r="D3632" s="2538"/>
      <c r="E3632" s="2538"/>
      <c r="F3632" s="2538"/>
      <c r="G3632" s="2538"/>
      <c r="H3632" s="2538"/>
      <c r="I3632" s="2538"/>
      <c r="J3632" s="2538"/>
      <c r="K3632" s="2568" t="s">
        <v>3826</v>
      </c>
      <c r="L3632" s="2568"/>
      <c r="M3632" s="2568"/>
      <c r="N3632" s="2568"/>
      <c r="O3632" s="2568"/>
      <c r="P3632" s="2568"/>
      <c r="Q3632" s="2568"/>
      <c r="R3632" s="2538"/>
      <c r="S3632" s="2538"/>
      <c r="T3632" s="2538"/>
      <c r="U3632" s="2538"/>
      <c r="V3632" s="2538"/>
      <c r="W3632" s="2538"/>
      <c r="X3632" s="2568" t="s">
        <v>3826</v>
      </c>
      <c r="Y3632" s="2568"/>
      <c r="Z3632" s="2568"/>
      <c r="AA3632" s="2568"/>
      <c r="AB3632" s="2568"/>
      <c r="AC3632" s="2568"/>
      <c r="AD3632" s="2538"/>
      <c r="AE3632" s="2538"/>
      <c r="AF3632" s="2538"/>
      <c r="AG3632" s="2538"/>
      <c r="AH3632" s="2538"/>
      <c r="AI3632" s="2538"/>
      <c r="AJ3632" s="2568" t="s">
        <v>3826</v>
      </c>
      <c r="AK3632" s="2568"/>
      <c r="AL3632" s="2568"/>
      <c r="AM3632" s="2568"/>
      <c r="AN3632" s="2568"/>
      <c r="AO3632" s="2568"/>
      <c r="AP3632" s="2538" t="s">
        <v>1721</v>
      </c>
      <c r="AQ3632" s="2538"/>
      <c r="AR3632" s="2538"/>
      <c r="AS3632" s="2538"/>
      <c r="AT3632" s="2568" t="s">
        <v>3826</v>
      </c>
      <c r="AU3632" s="2568"/>
      <c r="AV3632" s="2568"/>
      <c r="AW3632" s="2568"/>
    </row>
    <row r="3633" spans="1:49">
      <c r="A3633" s="8"/>
      <c r="B3633" s="14"/>
      <c r="C3633" s="1429"/>
      <c r="D3633" s="1429"/>
      <c r="E3633" s="1429"/>
      <c r="F3633" s="1429"/>
      <c r="G3633" s="1429"/>
      <c r="H3633" s="1429"/>
      <c r="I3633" s="1429"/>
      <c r="J3633" s="1429"/>
      <c r="K3633" s="2539"/>
      <c r="L3633" s="2539"/>
      <c r="M3633" s="1431"/>
      <c r="N3633" s="1431"/>
      <c r="O3633" s="1431"/>
      <c r="P3633" s="1431"/>
      <c r="Q3633" s="8"/>
      <c r="R3633" s="8"/>
      <c r="S3633" s="8"/>
      <c r="T3633" s="2540"/>
      <c r="U3633" s="2540"/>
      <c r="V3633" s="17"/>
      <c r="W3633" s="17"/>
      <c r="X3633" s="17"/>
      <c r="Y3633" s="17"/>
      <c r="Z3633" s="17"/>
      <c r="AA3633" s="17"/>
      <c r="AB3633" s="17"/>
      <c r="AC3633" s="1431"/>
      <c r="AD3633" s="8"/>
      <c r="AE3633" s="1429"/>
      <c r="AF3633" s="1429"/>
      <c r="AG3633" s="1430"/>
      <c r="AH3633" s="17"/>
      <c r="AI3633" s="17"/>
      <c r="AJ3633" s="17"/>
      <c r="AK3633" s="17"/>
      <c r="AL3633" s="17"/>
      <c r="AM3633" s="17"/>
      <c r="AN3633" s="17"/>
      <c r="AO3633" s="1431"/>
      <c r="AP3633" s="1429"/>
      <c r="AQ3633" s="1429"/>
      <c r="AR3633" s="2541"/>
      <c r="AS3633" s="2541"/>
      <c r="AT3633" s="2539"/>
      <c r="AU3633" s="2539"/>
      <c r="AV3633" s="2539"/>
      <c r="AW3633" s="1431"/>
    </row>
    <row r="3634" spans="1:49" ht="12">
      <c r="A3634" s="2658" t="s">
        <v>369</v>
      </c>
      <c r="B3634" s="2659"/>
      <c r="C3634" s="2653" t="s">
        <v>230</v>
      </c>
      <c r="D3634" s="2654"/>
      <c r="E3634" s="2654"/>
      <c r="F3634" s="2654"/>
      <c r="G3634" s="2654"/>
      <c r="H3634" s="2655"/>
      <c r="I3634" s="2653" t="s">
        <v>370</v>
      </c>
      <c r="J3634" s="2654"/>
      <c r="K3634" s="2653" t="s">
        <v>371</v>
      </c>
      <c r="L3634" s="2654"/>
      <c r="M3634" s="2654"/>
      <c r="N3634" s="2654"/>
      <c r="O3634" s="2654"/>
      <c r="P3634" s="2654"/>
      <c r="Q3634" s="2655"/>
      <c r="R3634" s="2653" t="s">
        <v>3748</v>
      </c>
      <c r="S3634" s="2654"/>
      <c r="T3634" s="2654"/>
      <c r="U3634" s="2654"/>
      <c r="V3634" s="2654"/>
      <c r="W3634" s="2654"/>
      <c r="X3634" s="2654"/>
      <c r="Y3634" s="2654"/>
      <c r="Z3634" s="2654"/>
      <c r="AA3634" s="2654"/>
      <c r="AB3634" s="2654"/>
      <c r="AC3634" s="2655"/>
      <c r="AD3634" s="2653" t="s">
        <v>3749</v>
      </c>
      <c r="AE3634" s="2654"/>
      <c r="AF3634" s="2654"/>
      <c r="AG3634" s="2654"/>
      <c r="AH3634" s="2654"/>
      <c r="AI3634" s="2654"/>
      <c r="AJ3634" s="2654"/>
      <c r="AK3634" s="2654"/>
      <c r="AL3634" s="2654"/>
      <c r="AM3634" s="2654"/>
      <c r="AN3634" s="2654"/>
      <c r="AO3634" s="2655"/>
      <c r="AP3634" s="2653" t="s">
        <v>3750</v>
      </c>
      <c r="AQ3634" s="2654"/>
      <c r="AR3634" s="2654"/>
      <c r="AS3634" s="2654"/>
      <c r="AT3634" s="2654"/>
      <c r="AU3634" s="2654"/>
      <c r="AV3634" s="2654"/>
      <c r="AW3634" s="2655"/>
    </row>
    <row r="3635" spans="1:49" ht="29.25">
      <c r="A3635" s="2660"/>
      <c r="B3635" s="2661"/>
      <c r="C3635" s="1435" t="s">
        <v>372</v>
      </c>
      <c r="D3635" s="1435" t="s">
        <v>373</v>
      </c>
      <c r="E3635" s="1435" t="s">
        <v>374</v>
      </c>
      <c r="F3635" s="1435" t="s">
        <v>375</v>
      </c>
      <c r="G3635" s="1435" t="s">
        <v>378</v>
      </c>
      <c r="H3635" s="1435" t="s">
        <v>1066</v>
      </c>
      <c r="I3635" s="1435" t="s">
        <v>376</v>
      </c>
      <c r="J3635" s="1435" t="s">
        <v>377</v>
      </c>
      <c r="K3635" s="1436" t="s">
        <v>890</v>
      </c>
      <c r="L3635" s="1435" t="s">
        <v>379</v>
      </c>
      <c r="M3635" s="1435" t="s">
        <v>380</v>
      </c>
      <c r="N3635" s="1435" t="s">
        <v>381</v>
      </c>
      <c r="O3635" s="1435" t="s">
        <v>382</v>
      </c>
      <c r="P3635" s="1435" t="s">
        <v>383</v>
      </c>
      <c r="Q3635" s="1435" t="s">
        <v>384</v>
      </c>
      <c r="R3635" s="1435" t="s">
        <v>412</v>
      </c>
      <c r="S3635" s="1435" t="s">
        <v>413</v>
      </c>
      <c r="T3635" s="1435" t="s">
        <v>414</v>
      </c>
      <c r="U3635" s="1435" t="s">
        <v>415</v>
      </c>
      <c r="V3635" s="1435" t="s">
        <v>416</v>
      </c>
      <c r="W3635" s="1435" t="s">
        <v>417</v>
      </c>
      <c r="X3635" s="1435" t="s">
        <v>418</v>
      </c>
      <c r="Y3635" s="1435" t="s">
        <v>3796</v>
      </c>
      <c r="Z3635" s="1435" t="s">
        <v>3797</v>
      </c>
      <c r="AA3635" s="1435" t="s">
        <v>3751</v>
      </c>
      <c r="AB3635" s="1435" t="s">
        <v>3752</v>
      </c>
      <c r="AC3635" s="1435" t="s">
        <v>419</v>
      </c>
      <c r="AD3635" s="1435" t="s">
        <v>420</v>
      </c>
      <c r="AE3635" s="1435" t="s">
        <v>421</v>
      </c>
      <c r="AF3635" s="1435" t="s">
        <v>3753</v>
      </c>
      <c r="AG3635" s="1435" t="s">
        <v>423</v>
      </c>
      <c r="AH3635" s="1435" t="s">
        <v>424</v>
      </c>
      <c r="AI3635" s="1435" t="s">
        <v>3754</v>
      </c>
      <c r="AJ3635" s="1435" t="s">
        <v>3755</v>
      </c>
      <c r="AK3635" s="1435" t="s">
        <v>3756</v>
      </c>
      <c r="AL3635" s="1437" t="s">
        <v>3757</v>
      </c>
      <c r="AM3635" s="1435" t="s">
        <v>425</v>
      </c>
      <c r="AN3635" s="1435" t="s">
        <v>426</v>
      </c>
      <c r="AO3635" s="1435" t="s">
        <v>427</v>
      </c>
      <c r="AP3635" s="1436" t="s">
        <v>1733</v>
      </c>
      <c r="AQ3635" s="1435" t="s">
        <v>432</v>
      </c>
      <c r="AR3635" s="1435" t="s">
        <v>428</v>
      </c>
      <c r="AS3635" s="1435" t="s">
        <v>429</v>
      </c>
      <c r="AT3635" s="1436" t="s">
        <v>430</v>
      </c>
      <c r="AU3635" s="1435" t="s">
        <v>362</v>
      </c>
      <c r="AV3635" s="1435" t="s">
        <v>431</v>
      </c>
      <c r="AW3635" s="1435" t="s">
        <v>1260</v>
      </c>
    </row>
    <row r="3636" spans="1:49">
      <c r="A3636" s="2662"/>
      <c r="B3636" s="2663"/>
      <c r="C3636" s="1435">
        <v>1</v>
      </c>
      <c r="D3636" s="1438">
        <v>2</v>
      </c>
      <c r="E3636" s="1435">
        <v>3</v>
      </c>
      <c r="F3636" s="1438">
        <v>4</v>
      </c>
      <c r="G3636" s="1435">
        <v>5</v>
      </c>
      <c r="H3636" s="1435">
        <v>8</v>
      </c>
      <c r="I3636" s="1435">
        <v>6</v>
      </c>
      <c r="J3636" s="1438">
        <v>7</v>
      </c>
      <c r="K3636" s="1436">
        <v>9</v>
      </c>
      <c r="L3636" s="1438">
        <v>10</v>
      </c>
      <c r="M3636" s="1435">
        <v>11</v>
      </c>
      <c r="N3636" s="1438">
        <v>12</v>
      </c>
      <c r="O3636" s="1435">
        <v>13</v>
      </c>
      <c r="P3636" s="1438">
        <v>14</v>
      </c>
      <c r="Q3636" s="1435">
        <v>15</v>
      </c>
      <c r="R3636" s="1435">
        <v>16</v>
      </c>
      <c r="S3636" s="1438">
        <v>17</v>
      </c>
      <c r="T3636" s="1435">
        <v>18</v>
      </c>
      <c r="U3636" s="1435">
        <v>19</v>
      </c>
      <c r="V3636" s="1435">
        <v>20</v>
      </c>
      <c r="W3636" s="1435">
        <v>21</v>
      </c>
      <c r="X3636" s="1438">
        <v>22</v>
      </c>
      <c r="Y3636" s="1438">
        <v>23</v>
      </c>
      <c r="Z3636" s="1438">
        <v>24</v>
      </c>
      <c r="AA3636" s="1438">
        <v>25</v>
      </c>
      <c r="AB3636" s="1438">
        <v>26</v>
      </c>
      <c r="AC3636" s="1439">
        <v>27</v>
      </c>
      <c r="AD3636" s="1435">
        <v>28</v>
      </c>
      <c r="AE3636" s="1438">
        <v>29</v>
      </c>
      <c r="AF3636" s="1435">
        <v>30</v>
      </c>
      <c r="AG3636" s="1438">
        <v>31</v>
      </c>
      <c r="AH3636" s="1435">
        <v>32</v>
      </c>
      <c r="AI3636" s="1438">
        <v>33</v>
      </c>
      <c r="AJ3636" s="1435">
        <v>34</v>
      </c>
      <c r="AK3636" s="1438">
        <v>35</v>
      </c>
      <c r="AL3636" s="1435">
        <v>36</v>
      </c>
      <c r="AM3636" s="1438">
        <v>37</v>
      </c>
      <c r="AN3636" s="1435">
        <v>38</v>
      </c>
      <c r="AO3636" s="1438">
        <v>39</v>
      </c>
      <c r="AP3636" s="1436">
        <v>40</v>
      </c>
      <c r="AQ3636" s="1438">
        <v>41</v>
      </c>
      <c r="AR3636" s="1436">
        <v>42</v>
      </c>
      <c r="AS3636" s="1438">
        <v>43</v>
      </c>
      <c r="AT3636" s="1436">
        <v>44</v>
      </c>
      <c r="AU3636" s="1438">
        <v>45</v>
      </c>
      <c r="AV3636" s="1436">
        <v>46</v>
      </c>
      <c r="AW3636" s="1438">
        <v>47</v>
      </c>
    </row>
    <row r="3637" spans="1:49">
      <c r="A3637" s="2656" t="s">
        <v>44</v>
      </c>
      <c r="B3637" s="2656"/>
      <c r="C3637" s="1440">
        <v>4</v>
      </c>
      <c r="D3637" s="1440">
        <v>4</v>
      </c>
      <c r="E3637" s="1440" t="s">
        <v>2969</v>
      </c>
      <c r="F3637" s="1441" t="s">
        <v>1226</v>
      </c>
      <c r="G3637" s="1443" t="s">
        <v>2704</v>
      </c>
      <c r="H3637" s="1441" t="s">
        <v>397</v>
      </c>
      <c r="I3637" s="1441" t="s">
        <v>2790</v>
      </c>
      <c r="J3637" s="1441" t="s">
        <v>1226</v>
      </c>
      <c r="K3637" s="1441" t="s">
        <v>3076</v>
      </c>
      <c r="L3637" s="1441" t="s">
        <v>2735</v>
      </c>
      <c r="M3637" s="1441">
        <v>5</v>
      </c>
      <c r="N3637" s="1441">
        <v>5.5</v>
      </c>
      <c r="O3637" s="1441" t="s">
        <v>2794</v>
      </c>
      <c r="P3637" s="1441">
        <v>4.5</v>
      </c>
      <c r="Q3637" s="1441">
        <v>4</v>
      </c>
      <c r="R3637" s="1442" t="s">
        <v>3117</v>
      </c>
      <c r="S3637" s="1443">
        <v>5</v>
      </c>
      <c r="T3637" s="1443">
        <v>5</v>
      </c>
      <c r="U3637" s="1443">
        <v>5</v>
      </c>
      <c r="V3637" s="1443" t="s">
        <v>2573</v>
      </c>
      <c r="W3637" s="1443">
        <v>5.25</v>
      </c>
      <c r="X3637" s="1443" t="s">
        <v>3800</v>
      </c>
      <c r="Y3637" s="1443">
        <v>6</v>
      </c>
      <c r="Z3637" s="1443">
        <v>6</v>
      </c>
      <c r="AA3637" s="1443" t="s">
        <v>397</v>
      </c>
      <c r="AB3637" s="1443" t="s">
        <v>2764</v>
      </c>
      <c r="AC3637" s="1443">
        <v>5.5</v>
      </c>
      <c r="AD3637" s="1441" t="s">
        <v>3799</v>
      </c>
      <c r="AE3637" s="1441" t="s">
        <v>3018</v>
      </c>
      <c r="AF3637" s="1441">
        <v>5</v>
      </c>
      <c r="AG3637" s="1441" t="s">
        <v>3800</v>
      </c>
      <c r="AH3637" s="1441">
        <v>5</v>
      </c>
      <c r="AI3637" s="1441">
        <v>5</v>
      </c>
      <c r="AJ3637" s="1441" t="s">
        <v>2765</v>
      </c>
      <c r="AK3637" s="1441" t="s">
        <v>2960</v>
      </c>
      <c r="AL3637" s="1441" t="s">
        <v>2764</v>
      </c>
      <c r="AM3637" s="1441" t="s">
        <v>2753</v>
      </c>
      <c r="AN3637" s="1441">
        <v>4.5</v>
      </c>
      <c r="AO3637" s="1441" t="s">
        <v>3264</v>
      </c>
      <c r="AP3637" s="1444" t="s">
        <v>3827</v>
      </c>
      <c r="AQ3637" s="1444" t="s">
        <v>3828</v>
      </c>
      <c r="AR3637" s="1441">
        <v>4</v>
      </c>
      <c r="AS3637" s="1441">
        <v>4.75</v>
      </c>
      <c r="AT3637" s="1441">
        <v>6</v>
      </c>
      <c r="AU3637" s="1441">
        <v>4</v>
      </c>
      <c r="AV3637" s="1441">
        <v>5</v>
      </c>
      <c r="AW3637" s="1441" t="s">
        <v>2990</v>
      </c>
    </row>
    <row r="3638" spans="1:49">
      <c r="A3638" s="2578" t="s">
        <v>1687</v>
      </c>
      <c r="B3638" s="2579"/>
      <c r="C3638" s="946"/>
      <c r="D3638" s="946"/>
      <c r="E3638" s="946"/>
      <c r="F3638" s="947"/>
      <c r="G3638" s="947"/>
      <c r="H3638" s="947"/>
      <c r="I3638" s="947"/>
      <c r="J3638" s="947"/>
      <c r="K3638" s="947"/>
      <c r="L3638" s="947"/>
      <c r="M3638" s="947"/>
      <c r="N3638" s="947"/>
      <c r="O3638" s="947"/>
      <c r="P3638" s="947"/>
      <c r="Q3638" s="947"/>
      <c r="R3638" s="948"/>
      <c r="S3638" s="698"/>
      <c r="T3638" s="698"/>
      <c r="U3638" s="698"/>
      <c r="V3638" s="698"/>
      <c r="W3638" s="698"/>
      <c r="X3638" s="698"/>
      <c r="Y3638" s="698"/>
      <c r="Z3638" s="698"/>
      <c r="AA3638" s="698"/>
      <c r="AB3638" s="698"/>
      <c r="AC3638" s="698"/>
      <c r="AD3638" s="947"/>
      <c r="AE3638" s="947"/>
      <c r="AF3638" s="947"/>
      <c r="AG3638" s="947"/>
      <c r="AH3638" s="947"/>
      <c r="AI3638" s="947"/>
      <c r="AJ3638" s="947"/>
      <c r="AK3638" s="947"/>
      <c r="AL3638" s="947"/>
      <c r="AM3638" s="947"/>
      <c r="AN3638" s="947"/>
      <c r="AO3638" s="947"/>
      <c r="AP3638" s="949"/>
      <c r="AQ3638" s="949"/>
      <c r="AR3638" s="947"/>
      <c r="AS3638" s="947"/>
      <c r="AT3638" s="947"/>
      <c r="AU3638" s="947"/>
      <c r="AV3638" s="947"/>
      <c r="AW3638" s="947"/>
    </row>
    <row r="3639" spans="1:49">
      <c r="A3639" s="1445" t="s">
        <v>856</v>
      </c>
      <c r="B3639" s="1446" t="s">
        <v>1677</v>
      </c>
      <c r="C3639" s="1440">
        <v>5</v>
      </c>
      <c r="D3639" s="1440">
        <v>5</v>
      </c>
      <c r="E3639" s="1440">
        <v>5</v>
      </c>
      <c r="F3639" s="1441">
        <v>5.5</v>
      </c>
      <c r="G3639" s="1441">
        <v>5.5</v>
      </c>
      <c r="H3639" s="1441">
        <v>5</v>
      </c>
      <c r="I3639" s="1441">
        <v>4</v>
      </c>
      <c r="J3639" s="1441">
        <v>4.25</v>
      </c>
      <c r="K3639" s="1441">
        <v>2.5</v>
      </c>
      <c r="L3639" s="1441">
        <v>4</v>
      </c>
      <c r="M3639" s="1441">
        <v>3.5</v>
      </c>
      <c r="N3639" s="1441">
        <v>2</v>
      </c>
      <c r="O3639" s="1441">
        <v>5</v>
      </c>
      <c r="P3639" s="1441">
        <v>4.5</v>
      </c>
      <c r="Q3639" s="1441">
        <v>3.5</v>
      </c>
      <c r="R3639" s="1443">
        <v>3</v>
      </c>
      <c r="S3639" s="1443">
        <v>5</v>
      </c>
      <c r="T3639" s="1443">
        <v>4</v>
      </c>
      <c r="U3639" s="1443">
        <v>4</v>
      </c>
      <c r="V3639" s="1443">
        <v>3</v>
      </c>
      <c r="W3639" s="1443">
        <v>3</v>
      </c>
      <c r="X3639" s="1443">
        <v>4</v>
      </c>
      <c r="Y3639" s="1443">
        <v>4</v>
      </c>
      <c r="Z3639" s="1443">
        <v>6</v>
      </c>
      <c r="AA3639" s="1443">
        <v>5.5</v>
      </c>
      <c r="AB3639" s="1443">
        <v>5</v>
      </c>
      <c r="AC3639" s="1443">
        <v>4</v>
      </c>
      <c r="AD3639" s="1441">
        <v>4</v>
      </c>
      <c r="AE3639" s="1441">
        <v>4</v>
      </c>
      <c r="AF3639" s="1441">
        <v>3</v>
      </c>
      <c r="AG3639" s="1441">
        <v>3</v>
      </c>
      <c r="AH3639" s="1441">
        <v>4</v>
      </c>
      <c r="AI3639" s="1441">
        <v>5</v>
      </c>
      <c r="AJ3639" s="1441">
        <v>6</v>
      </c>
      <c r="AK3639" s="1441">
        <v>6.25</v>
      </c>
      <c r="AL3639" s="1441">
        <v>5.5</v>
      </c>
      <c r="AM3639" s="1441">
        <v>4.25</v>
      </c>
      <c r="AN3639" s="1441">
        <v>3</v>
      </c>
      <c r="AO3639" s="1441">
        <v>3.5</v>
      </c>
      <c r="AP3639" s="1441">
        <v>3</v>
      </c>
      <c r="AQ3639" s="1441">
        <v>2</v>
      </c>
      <c r="AR3639" s="1441">
        <v>2</v>
      </c>
      <c r="AS3639" s="1441">
        <v>3.5</v>
      </c>
      <c r="AT3639" s="1441">
        <v>5</v>
      </c>
      <c r="AU3639" s="1441">
        <v>1.5</v>
      </c>
      <c r="AV3639" s="1441">
        <v>4</v>
      </c>
      <c r="AW3639" s="1441">
        <v>1.75</v>
      </c>
    </row>
    <row r="3640" spans="1:49">
      <c r="A3640" s="950" t="s">
        <v>1085</v>
      </c>
      <c r="B3640" s="951" t="s">
        <v>1678</v>
      </c>
      <c r="C3640" s="946">
        <v>5</v>
      </c>
      <c r="D3640" s="946">
        <v>5</v>
      </c>
      <c r="E3640" s="946">
        <v>5</v>
      </c>
      <c r="F3640" s="947">
        <v>5.5</v>
      </c>
      <c r="G3640" s="947">
        <v>6</v>
      </c>
      <c r="H3640" s="947">
        <v>5</v>
      </c>
      <c r="I3640" s="947">
        <v>4</v>
      </c>
      <c r="J3640" s="947">
        <v>4.25</v>
      </c>
      <c r="K3640" s="947">
        <v>4</v>
      </c>
      <c r="L3640" s="947">
        <v>5</v>
      </c>
      <c r="M3640" s="947">
        <v>4.5</v>
      </c>
      <c r="N3640" s="947">
        <v>4</v>
      </c>
      <c r="O3640" s="947">
        <v>6</v>
      </c>
      <c r="P3640" s="947">
        <v>5</v>
      </c>
      <c r="Q3640" s="947">
        <v>4</v>
      </c>
      <c r="R3640" s="698">
        <v>4</v>
      </c>
      <c r="S3640" s="698">
        <v>5.5</v>
      </c>
      <c r="T3640" s="698">
        <v>4.5</v>
      </c>
      <c r="U3640" s="698">
        <v>5</v>
      </c>
      <c r="V3640" s="698">
        <v>3.5</v>
      </c>
      <c r="W3640" s="698">
        <v>5</v>
      </c>
      <c r="X3640" s="698">
        <v>4</v>
      </c>
      <c r="Y3640" s="698">
        <v>4</v>
      </c>
      <c r="Z3640" s="698">
        <v>6.5</v>
      </c>
      <c r="AA3640" s="698">
        <v>5.5</v>
      </c>
      <c r="AB3640" s="698">
        <v>6</v>
      </c>
      <c r="AC3640" s="698">
        <v>5</v>
      </c>
      <c r="AD3640" s="947">
        <v>6</v>
      </c>
      <c r="AE3640" s="947">
        <v>4</v>
      </c>
      <c r="AF3640" s="947">
        <v>3.5</v>
      </c>
      <c r="AG3640" s="947">
        <v>5</v>
      </c>
      <c r="AH3640" s="947">
        <v>4.5</v>
      </c>
      <c r="AI3640" s="947">
        <v>5.5</v>
      </c>
      <c r="AJ3640" s="947">
        <v>6</v>
      </c>
      <c r="AK3640" s="947">
        <v>7</v>
      </c>
      <c r="AL3640" s="947">
        <v>5.75</v>
      </c>
      <c r="AM3640" s="947">
        <v>4.5</v>
      </c>
      <c r="AN3640" s="947">
        <v>4</v>
      </c>
      <c r="AO3640" s="947">
        <v>3.75</v>
      </c>
      <c r="AP3640" s="947">
        <v>4</v>
      </c>
      <c r="AQ3640" s="947">
        <v>2</v>
      </c>
      <c r="AR3640" s="947">
        <v>2.5</v>
      </c>
      <c r="AS3640" s="947">
        <v>5</v>
      </c>
      <c r="AT3640" s="947">
        <v>5</v>
      </c>
      <c r="AU3640" s="947">
        <v>1.55</v>
      </c>
      <c r="AV3640" s="947">
        <v>4</v>
      </c>
      <c r="AW3640" s="947">
        <v>1.75</v>
      </c>
    </row>
    <row r="3641" spans="1:49">
      <c r="A3641" s="1445" t="s">
        <v>827</v>
      </c>
      <c r="B3641" s="1446" t="s">
        <v>1679</v>
      </c>
      <c r="C3641" s="1440">
        <v>5</v>
      </c>
      <c r="D3641" s="1440">
        <v>5</v>
      </c>
      <c r="E3641" s="1440">
        <v>5</v>
      </c>
      <c r="F3641" s="1441">
        <v>5.5</v>
      </c>
      <c r="G3641" s="1441">
        <v>6.25</v>
      </c>
      <c r="H3641" s="1441">
        <v>5</v>
      </c>
      <c r="I3641" s="1441">
        <v>4</v>
      </c>
      <c r="J3641" s="1441">
        <v>4.25</v>
      </c>
      <c r="K3641" s="1441">
        <v>4.5</v>
      </c>
      <c r="L3641" s="1441">
        <v>6</v>
      </c>
      <c r="M3641" s="1441">
        <v>5.5</v>
      </c>
      <c r="N3641" s="1441">
        <v>4</v>
      </c>
      <c r="O3641" s="1441">
        <v>6.5</v>
      </c>
      <c r="P3641" s="1441">
        <v>6.5</v>
      </c>
      <c r="Q3641" s="1441">
        <v>7</v>
      </c>
      <c r="R3641" s="1443">
        <v>4.5</v>
      </c>
      <c r="S3641" s="1443">
        <v>5.75</v>
      </c>
      <c r="T3641" s="1443">
        <v>4.75</v>
      </c>
      <c r="U3641" s="1443">
        <v>6</v>
      </c>
      <c r="V3641" s="1443">
        <v>4</v>
      </c>
      <c r="W3641" s="1443">
        <v>5.25</v>
      </c>
      <c r="X3641" s="1443">
        <v>4</v>
      </c>
      <c r="Y3641" s="1443">
        <v>4</v>
      </c>
      <c r="Z3641" s="1443">
        <v>7</v>
      </c>
      <c r="AA3641" s="1443">
        <v>5.5</v>
      </c>
      <c r="AB3641" s="1443">
        <v>7</v>
      </c>
      <c r="AC3641" s="1443">
        <v>5.5</v>
      </c>
      <c r="AD3641" s="1441">
        <v>6</v>
      </c>
      <c r="AE3641" s="1441">
        <v>5</v>
      </c>
      <c r="AF3641" s="1441">
        <v>4</v>
      </c>
      <c r="AG3641" s="1441">
        <v>6</v>
      </c>
      <c r="AH3641" s="1441">
        <v>5</v>
      </c>
      <c r="AI3641" s="1441">
        <v>6</v>
      </c>
      <c r="AJ3641" s="1441">
        <v>6</v>
      </c>
      <c r="AK3641" s="1441">
        <v>7.25</v>
      </c>
      <c r="AL3641" s="1441">
        <v>6.5</v>
      </c>
      <c r="AM3641" s="1441">
        <v>4.75</v>
      </c>
      <c r="AN3641" s="1441">
        <v>5</v>
      </c>
      <c r="AO3641" s="1441">
        <v>4</v>
      </c>
      <c r="AP3641" s="1441">
        <v>4.5</v>
      </c>
      <c r="AQ3641" s="1441">
        <v>2</v>
      </c>
      <c r="AR3641" s="1441">
        <v>3</v>
      </c>
      <c r="AS3641" s="1441">
        <v>5.5</v>
      </c>
      <c r="AT3641" s="1441">
        <v>5</v>
      </c>
      <c r="AU3641" s="1441">
        <v>1.6</v>
      </c>
      <c r="AV3641" s="1441">
        <v>4</v>
      </c>
      <c r="AW3641" s="1441">
        <v>2</v>
      </c>
    </row>
    <row r="3642" spans="1:49">
      <c r="A3642" s="950" t="s">
        <v>828</v>
      </c>
      <c r="B3642" s="951" t="s">
        <v>1680</v>
      </c>
      <c r="C3642" s="946">
        <v>5</v>
      </c>
      <c r="D3642" s="946">
        <v>5</v>
      </c>
      <c r="E3642" s="946">
        <v>5</v>
      </c>
      <c r="F3642" s="947">
        <v>5.5</v>
      </c>
      <c r="G3642" s="947">
        <v>6.5</v>
      </c>
      <c r="H3642" s="947">
        <v>5</v>
      </c>
      <c r="I3642" s="947">
        <v>4</v>
      </c>
      <c r="J3642" s="947">
        <v>4.25</v>
      </c>
      <c r="K3642" s="947">
        <v>9</v>
      </c>
      <c r="L3642" s="947">
        <v>6.5</v>
      </c>
      <c r="M3642" s="947">
        <v>6.5</v>
      </c>
      <c r="N3642" s="947">
        <v>4</v>
      </c>
      <c r="O3642" s="947">
        <v>7</v>
      </c>
      <c r="P3642" s="947">
        <v>6.75</v>
      </c>
      <c r="Q3642" s="947">
        <v>7.5</v>
      </c>
      <c r="R3642" s="698">
        <v>5</v>
      </c>
      <c r="S3642" s="698">
        <v>6</v>
      </c>
      <c r="T3642" s="698">
        <v>5.5</v>
      </c>
      <c r="U3642" s="698">
        <v>7</v>
      </c>
      <c r="V3642" s="698">
        <v>4</v>
      </c>
      <c r="W3642" s="698">
        <v>5.25</v>
      </c>
      <c r="X3642" s="698">
        <v>4</v>
      </c>
      <c r="Y3642" s="698">
        <v>4</v>
      </c>
      <c r="Z3642" s="698">
        <v>7</v>
      </c>
      <c r="AA3642" s="698">
        <v>5.5</v>
      </c>
      <c r="AB3642" s="698">
        <v>8</v>
      </c>
      <c r="AC3642" s="698">
        <v>5.5</v>
      </c>
      <c r="AD3642" s="947">
        <v>6.25</v>
      </c>
      <c r="AE3642" s="947">
        <v>5</v>
      </c>
      <c r="AF3642" s="947">
        <v>4.5</v>
      </c>
      <c r="AG3642" s="947">
        <v>7</v>
      </c>
      <c r="AH3642" s="947">
        <v>6</v>
      </c>
      <c r="AI3642" s="947">
        <v>6.5</v>
      </c>
      <c r="AJ3642" s="947">
        <v>6</v>
      </c>
      <c r="AK3642" s="947">
        <v>8</v>
      </c>
      <c r="AL3642" s="947">
        <v>7</v>
      </c>
      <c r="AM3642" s="947">
        <v>5</v>
      </c>
      <c r="AN3642" s="947">
        <v>6</v>
      </c>
      <c r="AO3642" s="947">
        <v>4.5</v>
      </c>
      <c r="AP3642" s="947">
        <v>5</v>
      </c>
      <c r="AQ3642" s="947">
        <v>3</v>
      </c>
      <c r="AR3642" s="947">
        <v>3</v>
      </c>
      <c r="AS3642" s="947">
        <v>5.5</v>
      </c>
      <c r="AT3642" s="947">
        <v>5</v>
      </c>
      <c r="AU3642" s="947">
        <v>1.75</v>
      </c>
      <c r="AV3642" s="947">
        <v>4</v>
      </c>
      <c r="AW3642" s="947">
        <v>2.25</v>
      </c>
    </row>
    <row r="3643" spans="1:49">
      <c r="A3643" s="1445" t="s">
        <v>854</v>
      </c>
      <c r="B3643" s="1446" t="s">
        <v>1681</v>
      </c>
      <c r="C3643" s="1440">
        <v>5</v>
      </c>
      <c r="D3643" s="1440">
        <v>5</v>
      </c>
      <c r="E3643" s="1440">
        <v>5</v>
      </c>
      <c r="F3643" s="1441">
        <v>5.5</v>
      </c>
      <c r="G3643" s="1441">
        <v>7</v>
      </c>
      <c r="H3643" s="1441">
        <v>5</v>
      </c>
      <c r="I3643" s="1441">
        <v>5</v>
      </c>
      <c r="J3643" s="1441">
        <v>4.25</v>
      </c>
      <c r="K3643" s="1441">
        <v>9</v>
      </c>
      <c r="L3643" s="1441">
        <v>7</v>
      </c>
      <c r="M3643" s="1441">
        <v>7</v>
      </c>
      <c r="N3643" s="1441">
        <v>6</v>
      </c>
      <c r="O3643" s="1441">
        <v>7.5</v>
      </c>
      <c r="P3643" s="1441">
        <v>7</v>
      </c>
      <c r="Q3643" s="1441">
        <v>7.5</v>
      </c>
      <c r="R3643" s="1443">
        <v>5.5</v>
      </c>
      <c r="S3643" s="1443">
        <v>6.25</v>
      </c>
      <c r="T3643" s="1443">
        <v>5.5</v>
      </c>
      <c r="U3643" s="1443">
        <v>7.5</v>
      </c>
      <c r="V3643" s="1443">
        <v>4</v>
      </c>
      <c r="W3643" s="1443">
        <v>5.75</v>
      </c>
      <c r="X3643" s="1443">
        <v>4</v>
      </c>
      <c r="Y3643" s="1443">
        <v>4</v>
      </c>
      <c r="Z3643" s="1443">
        <v>7</v>
      </c>
      <c r="AA3643" s="1443">
        <v>5.5</v>
      </c>
      <c r="AB3643" s="1443">
        <v>8.5</v>
      </c>
      <c r="AC3643" s="1443">
        <v>6</v>
      </c>
      <c r="AD3643" s="1441">
        <v>8</v>
      </c>
      <c r="AE3643" s="1441">
        <v>6</v>
      </c>
      <c r="AF3643" s="1441">
        <v>4.5</v>
      </c>
      <c r="AG3643" s="1441">
        <v>8</v>
      </c>
      <c r="AH3643" s="1441">
        <v>7</v>
      </c>
      <c r="AI3643" s="1441">
        <v>7</v>
      </c>
      <c r="AJ3643" s="1441">
        <v>6</v>
      </c>
      <c r="AK3643" s="1441">
        <v>8.5</v>
      </c>
      <c r="AL3643" s="1441">
        <v>7.5</v>
      </c>
      <c r="AM3643" s="1441">
        <v>5.25</v>
      </c>
      <c r="AN3643" s="1441">
        <v>6</v>
      </c>
      <c r="AO3643" s="1441">
        <v>5.25</v>
      </c>
      <c r="AP3643" s="1441">
        <v>5.5</v>
      </c>
      <c r="AQ3643" s="1441">
        <v>3</v>
      </c>
      <c r="AR3643" s="1441">
        <v>3</v>
      </c>
      <c r="AS3643" s="1441">
        <v>5.5</v>
      </c>
      <c r="AT3643" s="1441">
        <v>5</v>
      </c>
      <c r="AU3643" s="1441">
        <v>2</v>
      </c>
      <c r="AV3643" s="1441">
        <v>4</v>
      </c>
      <c r="AW3643" s="1441">
        <v>3</v>
      </c>
    </row>
    <row r="3644" spans="1:49">
      <c r="A3644" s="2572" t="s">
        <v>45</v>
      </c>
      <c r="B3644" s="2572"/>
      <c r="C3644" s="952"/>
      <c r="D3644" s="952"/>
      <c r="E3644" s="952"/>
      <c r="F3644" s="952"/>
      <c r="G3644" s="952"/>
      <c r="H3644" s="952"/>
      <c r="I3644" s="952"/>
      <c r="J3644" s="952"/>
      <c r="K3644" s="953"/>
      <c r="L3644" s="952"/>
      <c r="M3644" s="952"/>
      <c r="N3644" s="952"/>
      <c r="O3644" s="952"/>
      <c r="P3644" s="952"/>
      <c r="Q3644" s="952"/>
      <c r="R3644" s="948"/>
      <c r="S3644" s="948"/>
      <c r="T3644" s="948"/>
      <c r="U3644" s="948"/>
      <c r="V3644" s="948"/>
      <c r="W3644" s="948"/>
      <c r="X3644" s="948"/>
      <c r="Y3644" s="948"/>
      <c r="Z3644" s="948"/>
      <c r="AA3644" s="948"/>
      <c r="AB3644" s="948"/>
      <c r="AC3644" s="698"/>
      <c r="AD3644" s="949"/>
      <c r="AE3644" s="949"/>
      <c r="AF3644" s="949"/>
      <c r="AG3644" s="949"/>
      <c r="AH3644" s="949"/>
      <c r="AI3644" s="949"/>
      <c r="AJ3644" s="949"/>
      <c r="AK3644" s="949"/>
      <c r="AL3644" s="949"/>
      <c r="AM3644" s="949"/>
      <c r="AN3644" s="949"/>
      <c r="AO3644" s="949"/>
      <c r="AP3644" s="949"/>
      <c r="AQ3644" s="949"/>
      <c r="AR3644" s="949"/>
      <c r="AS3644" s="949"/>
      <c r="AT3644" s="949"/>
      <c r="AU3644" s="949"/>
      <c r="AV3644" s="947"/>
      <c r="AW3644" s="947"/>
    </row>
    <row r="3645" spans="1:49">
      <c r="A3645" s="1445" t="s">
        <v>856</v>
      </c>
      <c r="B3645" s="1446" t="s">
        <v>1682</v>
      </c>
      <c r="C3645" s="1440">
        <v>7.5</v>
      </c>
      <c r="D3645" s="1440">
        <v>7.25</v>
      </c>
      <c r="E3645" s="1441">
        <v>7.5</v>
      </c>
      <c r="F3645" s="1441">
        <v>7.5</v>
      </c>
      <c r="G3645" s="1441">
        <v>7.5</v>
      </c>
      <c r="H3645" s="1441" t="s">
        <v>1856</v>
      </c>
      <c r="I3645" s="1441">
        <v>8</v>
      </c>
      <c r="J3645" s="1441" t="s">
        <v>1856</v>
      </c>
      <c r="K3645" s="1441" t="s">
        <v>2522</v>
      </c>
      <c r="L3645" s="1441" t="s">
        <v>2520</v>
      </c>
      <c r="M3645" s="1441">
        <v>9</v>
      </c>
      <c r="N3645" s="1441">
        <v>8.5</v>
      </c>
      <c r="O3645" s="1441" t="s">
        <v>2498</v>
      </c>
      <c r="P3645" s="1441">
        <v>7.75</v>
      </c>
      <c r="Q3645" s="1441">
        <v>8.25</v>
      </c>
      <c r="R3645" s="1443" t="s">
        <v>2847</v>
      </c>
      <c r="S3645" s="1443">
        <v>8</v>
      </c>
      <c r="T3645" s="1443" t="s">
        <v>2447</v>
      </c>
      <c r="U3645" s="1443">
        <v>8.5</v>
      </c>
      <c r="V3645" s="1443" t="s">
        <v>2549</v>
      </c>
      <c r="W3645" s="1443" t="s">
        <v>2671</v>
      </c>
      <c r="X3645" s="1443">
        <v>7</v>
      </c>
      <c r="Y3645" s="1443" t="s">
        <v>2522</v>
      </c>
      <c r="Z3645" s="1443" t="s">
        <v>2570</v>
      </c>
      <c r="AA3645" s="1443" t="s">
        <v>3819</v>
      </c>
      <c r="AB3645" s="1443" t="s">
        <v>2351</v>
      </c>
      <c r="AC3645" s="1443" t="s">
        <v>2505</v>
      </c>
      <c r="AD3645" s="1441" t="s">
        <v>2384</v>
      </c>
      <c r="AE3645" s="1441" t="s">
        <v>2351</v>
      </c>
      <c r="AF3645" s="1441" t="s">
        <v>2498</v>
      </c>
      <c r="AG3645" s="1444" t="s">
        <v>2847</v>
      </c>
      <c r="AH3645" s="1441">
        <v>9</v>
      </c>
      <c r="AI3645" s="1441">
        <v>9.25</v>
      </c>
      <c r="AJ3645" s="1441">
        <v>9</v>
      </c>
      <c r="AK3645" s="1441" t="s">
        <v>3829</v>
      </c>
      <c r="AL3645" s="1441">
        <v>9.5</v>
      </c>
      <c r="AM3645" s="1441">
        <v>8.5</v>
      </c>
      <c r="AN3645" s="1441">
        <v>8.25</v>
      </c>
      <c r="AO3645" s="1441" t="s">
        <v>2522</v>
      </c>
      <c r="AP3645" s="1441" t="s">
        <v>2736</v>
      </c>
      <c r="AQ3645" s="1441" t="s">
        <v>3035</v>
      </c>
      <c r="AR3645" s="1441" t="s">
        <v>2811</v>
      </c>
      <c r="AS3645" s="1441">
        <v>7</v>
      </c>
      <c r="AT3645" s="1441">
        <v>10</v>
      </c>
      <c r="AU3645" s="1441" t="s">
        <v>3830</v>
      </c>
      <c r="AV3645" s="1441" t="s">
        <v>3174</v>
      </c>
      <c r="AW3645" s="1441" t="s">
        <v>3008</v>
      </c>
    </row>
    <row r="3646" spans="1:49">
      <c r="A3646" s="950" t="s">
        <v>1085</v>
      </c>
      <c r="B3646" s="951" t="s">
        <v>1683</v>
      </c>
      <c r="C3646" s="946">
        <v>7.75</v>
      </c>
      <c r="D3646" s="946">
        <v>7.5</v>
      </c>
      <c r="E3646" s="947">
        <v>7.75</v>
      </c>
      <c r="F3646" s="947">
        <v>7.75</v>
      </c>
      <c r="G3646" s="947">
        <v>7.7</v>
      </c>
      <c r="H3646" s="947">
        <v>8.5</v>
      </c>
      <c r="I3646" s="947">
        <v>8.25</v>
      </c>
      <c r="J3646" s="698">
        <v>8</v>
      </c>
      <c r="K3646" s="947" t="s">
        <v>2482</v>
      </c>
      <c r="L3646" s="947" t="s">
        <v>2520</v>
      </c>
      <c r="M3646" s="947">
        <v>9.25</v>
      </c>
      <c r="N3646" s="947">
        <v>8.75</v>
      </c>
      <c r="O3646" s="947" t="s">
        <v>2498</v>
      </c>
      <c r="P3646" s="947">
        <v>8</v>
      </c>
      <c r="Q3646" s="947">
        <v>8.75</v>
      </c>
      <c r="R3646" s="698" t="s">
        <v>2847</v>
      </c>
      <c r="S3646" s="698">
        <v>8</v>
      </c>
      <c r="T3646" s="698" t="s">
        <v>2447</v>
      </c>
      <c r="U3646" s="698">
        <v>8.5</v>
      </c>
      <c r="V3646" s="698" t="s">
        <v>2549</v>
      </c>
      <c r="W3646" s="698">
        <v>7.5</v>
      </c>
      <c r="X3646" s="698">
        <v>7</v>
      </c>
      <c r="Y3646" s="698" t="s">
        <v>2482</v>
      </c>
      <c r="Z3646" s="698" t="s">
        <v>2738</v>
      </c>
      <c r="AA3646" s="698" t="s">
        <v>2328</v>
      </c>
      <c r="AB3646" s="698" t="s">
        <v>2351</v>
      </c>
      <c r="AC3646" s="698" t="s">
        <v>2505</v>
      </c>
      <c r="AD3646" s="947" t="s">
        <v>2478</v>
      </c>
      <c r="AE3646" s="947" t="s">
        <v>2351</v>
      </c>
      <c r="AF3646" s="947" t="s">
        <v>2497</v>
      </c>
      <c r="AG3646" s="949" t="s">
        <v>3201</v>
      </c>
      <c r="AH3646" s="947">
        <v>9</v>
      </c>
      <c r="AI3646" s="947">
        <v>9</v>
      </c>
      <c r="AJ3646" s="947">
        <v>9</v>
      </c>
      <c r="AK3646" s="947" t="s">
        <v>2944</v>
      </c>
      <c r="AL3646" s="947">
        <v>9.75</v>
      </c>
      <c r="AM3646" s="947">
        <v>8.5</v>
      </c>
      <c r="AN3646" s="947">
        <v>8.5</v>
      </c>
      <c r="AO3646" s="947" t="s">
        <v>2522</v>
      </c>
      <c r="AP3646" s="947">
        <v>7</v>
      </c>
      <c r="AQ3646" s="947" t="s">
        <v>3805</v>
      </c>
      <c r="AR3646" s="947" t="s">
        <v>2792</v>
      </c>
      <c r="AS3646" s="947">
        <v>7</v>
      </c>
      <c r="AT3646" s="947">
        <v>10.5</v>
      </c>
      <c r="AU3646" s="947">
        <v>2.1</v>
      </c>
      <c r="AV3646" s="947" t="s">
        <v>2481</v>
      </c>
      <c r="AW3646" s="947" t="s">
        <v>3831</v>
      </c>
    </row>
    <row r="3647" spans="1:49">
      <c r="A3647" s="1445" t="s">
        <v>827</v>
      </c>
      <c r="B3647" s="1446" t="s">
        <v>1684</v>
      </c>
      <c r="C3647" s="1440">
        <v>8</v>
      </c>
      <c r="D3647" s="1447">
        <v>8</v>
      </c>
      <c r="E3647" s="1441">
        <v>8</v>
      </c>
      <c r="F3647" s="1441">
        <v>8</v>
      </c>
      <c r="G3647" s="1441">
        <v>8</v>
      </c>
      <c r="H3647" s="1441" t="s">
        <v>2384</v>
      </c>
      <c r="I3647" s="1441">
        <v>8.5</v>
      </c>
      <c r="J3647" s="1443" t="s">
        <v>3832</v>
      </c>
      <c r="K3647" s="1441" t="s">
        <v>3833</v>
      </c>
      <c r="L3647" s="1441" t="s">
        <v>2520</v>
      </c>
      <c r="M3647" s="1443">
        <v>9.5</v>
      </c>
      <c r="N3647" s="1441">
        <v>8.75</v>
      </c>
      <c r="O3647" s="1441" t="s">
        <v>2479</v>
      </c>
      <c r="P3647" s="1441">
        <v>8</v>
      </c>
      <c r="Q3647" s="1441">
        <v>9</v>
      </c>
      <c r="R3647" s="1443">
        <v>8.5</v>
      </c>
      <c r="S3647" s="1443">
        <v>8</v>
      </c>
      <c r="T3647" s="1443" t="s">
        <v>2789</v>
      </c>
      <c r="U3647" s="1443">
        <v>8.5</v>
      </c>
      <c r="V3647" s="1443">
        <v>9</v>
      </c>
      <c r="W3647" s="1443">
        <v>7.5</v>
      </c>
      <c r="X3647" s="1443">
        <v>7</v>
      </c>
      <c r="Y3647" s="1443" t="s">
        <v>2549</v>
      </c>
      <c r="Z3647" s="1443" t="s">
        <v>2570</v>
      </c>
      <c r="AA3647" s="1443" t="s">
        <v>2618</v>
      </c>
      <c r="AB3647" s="1443" t="s">
        <v>2328</v>
      </c>
      <c r="AC3647" s="1443" t="s">
        <v>2505</v>
      </c>
      <c r="AD3647" s="1441" t="s">
        <v>2479</v>
      </c>
      <c r="AE3647" s="1441" t="s">
        <v>2351</v>
      </c>
      <c r="AF3647" s="1441" t="s">
        <v>2522</v>
      </c>
      <c r="AG3647" s="1444" t="s">
        <v>1856</v>
      </c>
      <c r="AH3647" s="1441">
        <v>9</v>
      </c>
      <c r="AI3647" s="1441">
        <v>9</v>
      </c>
      <c r="AJ3647" s="1441" t="s">
        <v>2500</v>
      </c>
      <c r="AK3647" s="1441" t="s">
        <v>3834</v>
      </c>
      <c r="AL3647" s="1441">
        <v>10</v>
      </c>
      <c r="AM3647" s="1441">
        <v>8.75</v>
      </c>
      <c r="AN3647" s="1441" t="s">
        <v>2522</v>
      </c>
      <c r="AO3647" s="1441" t="s">
        <v>2522</v>
      </c>
      <c r="AP3647" s="1444" t="s">
        <v>2442</v>
      </c>
      <c r="AQ3647" s="1444" t="s">
        <v>3805</v>
      </c>
      <c r="AR3647" s="1441" t="s">
        <v>2792</v>
      </c>
      <c r="AS3647" s="1441">
        <v>7.5</v>
      </c>
      <c r="AT3647" s="1441">
        <v>11</v>
      </c>
      <c r="AU3647" s="1441">
        <v>2.15</v>
      </c>
      <c r="AV3647" s="1441" t="s">
        <v>2500</v>
      </c>
      <c r="AW3647" s="1441" t="s">
        <v>3076</v>
      </c>
    </row>
    <row r="3648" spans="1:49">
      <c r="A3648" s="950" t="s">
        <v>828</v>
      </c>
      <c r="B3648" s="951" t="s">
        <v>1685</v>
      </c>
      <c r="C3648" s="946">
        <v>8</v>
      </c>
      <c r="D3648" s="954" t="s">
        <v>76</v>
      </c>
      <c r="E3648" s="947" t="s">
        <v>76</v>
      </c>
      <c r="F3648" s="947">
        <v>8</v>
      </c>
      <c r="G3648" s="947">
        <v>7.75</v>
      </c>
      <c r="H3648" s="947">
        <v>9</v>
      </c>
      <c r="I3648" s="947" t="s">
        <v>76</v>
      </c>
      <c r="J3648" s="698" t="s">
        <v>3832</v>
      </c>
      <c r="K3648" s="947" t="s">
        <v>2522</v>
      </c>
      <c r="L3648" s="947">
        <v>9.5</v>
      </c>
      <c r="M3648" s="947">
        <v>9.75</v>
      </c>
      <c r="N3648" s="956" t="s">
        <v>76</v>
      </c>
      <c r="O3648" s="947" t="s">
        <v>2479</v>
      </c>
      <c r="P3648" s="947">
        <v>8</v>
      </c>
      <c r="Q3648" s="698" t="s">
        <v>2557</v>
      </c>
      <c r="R3648" s="698">
        <v>7.5</v>
      </c>
      <c r="S3648" s="698" t="s">
        <v>76</v>
      </c>
      <c r="T3648" s="698">
        <v>7</v>
      </c>
      <c r="U3648" s="957" t="s">
        <v>76</v>
      </c>
      <c r="V3648" s="698">
        <v>9</v>
      </c>
      <c r="W3648" s="698">
        <v>7.5</v>
      </c>
      <c r="X3648" s="698">
        <v>7</v>
      </c>
      <c r="Y3648" s="698" t="s">
        <v>76</v>
      </c>
      <c r="Z3648" s="698" t="s">
        <v>2570</v>
      </c>
      <c r="AA3648" s="698" t="s">
        <v>2742</v>
      </c>
      <c r="AB3648" s="698" t="s">
        <v>76</v>
      </c>
      <c r="AC3648" s="948" t="s">
        <v>76</v>
      </c>
      <c r="AD3648" s="947" t="s">
        <v>2479</v>
      </c>
      <c r="AE3648" s="949" t="s">
        <v>76</v>
      </c>
      <c r="AF3648" s="947" t="s">
        <v>2522</v>
      </c>
      <c r="AG3648" s="949" t="s">
        <v>2972</v>
      </c>
      <c r="AH3648" s="947" t="s">
        <v>2522</v>
      </c>
      <c r="AI3648" s="947" t="s">
        <v>76</v>
      </c>
      <c r="AJ3648" s="947" t="s">
        <v>76</v>
      </c>
      <c r="AK3648" s="947" t="s">
        <v>2550</v>
      </c>
      <c r="AL3648" s="947">
        <v>10</v>
      </c>
      <c r="AM3648" s="947">
        <v>9</v>
      </c>
      <c r="AN3648" s="947" t="s">
        <v>2522</v>
      </c>
      <c r="AO3648" s="947" t="s">
        <v>76</v>
      </c>
      <c r="AP3648" s="949" t="s">
        <v>2788</v>
      </c>
      <c r="AQ3648" s="949" t="s">
        <v>3813</v>
      </c>
      <c r="AR3648" s="947" t="s">
        <v>2792</v>
      </c>
      <c r="AS3648" s="947">
        <v>7.5</v>
      </c>
      <c r="AT3648" s="947">
        <v>11</v>
      </c>
      <c r="AU3648" s="947">
        <v>5.5</v>
      </c>
      <c r="AV3648" s="947" t="s">
        <v>2500</v>
      </c>
      <c r="AW3648" s="947" t="s">
        <v>3160</v>
      </c>
    </row>
    <row r="3649" spans="1:49">
      <c r="A3649" s="1445" t="s">
        <v>854</v>
      </c>
      <c r="B3649" s="1446" t="s">
        <v>1686</v>
      </c>
      <c r="C3649" s="1440" t="s">
        <v>76</v>
      </c>
      <c r="D3649" s="1447" t="s">
        <v>76</v>
      </c>
      <c r="E3649" s="1441" t="s">
        <v>76</v>
      </c>
      <c r="F3649" s="1441">
        <v>8</v>
      </c>
      <c r="G3649" s="1441">
        <v>7.75</v>
      </c>
      <c r="H3649" s="1441">
        <v>9</v>
      </c>
      <c r="I3649" s="1441" t="s">
        <v>76</v>
      </c>
      <c r="J3649" s="1443" t="s">
        <v>3832</v>
      </c>
      <c r="K3649" s="1441" t="s">
        <v>3814</v>
      </c>
      <c r="L3649" s="1441">
        <v>10</v>
      </c>
      <c r="M3649" s="1441" t="s">
        <v>76</v>
      </c>
      <c r="N3649" s="1441" t="s">
        <v>76</v>
      </c>
      <c r="O3649" s="1441">
        <v>9</v>
      </c>
      <c r="P3649" s="1441" t="s">
        <v>76</v>
      </c>
      <c r="Q3649" s="1441">
        <v>11</v>
      </c>
      <c r="R3649" s="1443">
        <v>7.5</v>
      </c>
      <c r="S3649" s="1443" t="s">
        <v>76</v>
      </c>
      <c r="T3649" s="1443">
        <v>10.41</v>
      </c>
      <c r="U3649" s="1443" t="s">
        <v>76</v>
      </c>
      <c r="V3649" s="1443">
        <v>9</v>
      </c>
      <c r="W3649" s="1443">
        <v>7.5</v>
      </c>
      <c r="X3649" s="1443">
        <v>7</v>
      </c>
      <c r="Y3649" s="1443" t="s">
        <v>76</v>
      </c>
      <c r="Z3649" s="1443" t="s">
        <v>2570</v>
      </c>
      <c r="AA3649" s="1443" t="s">
        <v>2742</v>
      </c>
      <c r="AB3649" s="1443" t="s">
        <v>76</v>
      </c>
      <c r="AC3649" s="1443" t="s">
        <v>76</v>
      </c>
      <c r="AD3649" s="1441" t="s">
        <v>2479</v>
      </c>
      <c r="AE3649" s="1444" t="s">
        <v>3815</v>
      </c>
      <c r="AF3649" s="1441" t="s">
        <v>2522</v>
      </c>
      <c r="AG3649" s="1444" t="s">
        <v>3835</v>
      </c>
      <c r="AH3649" s="1441" t="s">
        <v>76</v>
      </c>
      <c r="AI3649" s="1441" t="s">
        <v>76</v>
      </c>
      <c r="AJ3649" s="1441" t="s">
        <v>76</v>
      </c>
      <c r="AK3649" s="1441" t="s">
        <v>76</v>
      </c>
      <c r="AL3649" s="1441" t="s">
        <v>76</v>
      </c>
      <c r="AM3649" s="1441">
        <v>9.15</v>
      </c>
      <c r="AN3649" s="1441" t="s">
        <v>2522</v>
      </c>
      <c r="AO3649" s="1441" t="s">
        <v>76</v>
      </c>
      <c r="AP3649" s="1444" t="s">
        <v>3836</v>
      </c>
      <c r="AQ3649" s="1441">
        <v>6</v>
      </c>
      <c r="AR3649" s="1441" t="s">
        <v>2792</v>
      </c>
      <c r="AS3649" s="1441">
        <v>7.5</v>
      </c>
      <c r="AT3649" s="1441">
        <v>11</v>
      </c>
      <c r="AU3649" s="1448" t="s">
        <v>76</v>
      </c>
      <c r="AV3649" s="1441" t="s">
        <v>2500</v>
      </c>
      <c r="AW3649" s="1441" t="s">
        <v>2826</v>
      </c>
    </row>
    <row r="3650" spans="1:49">
      <c r="A3650" s="2572" t="s">
        <v>388</v>
      </c>
      <c r="B3650" s="2572"/>
      <c r="C3650" s="947"/>
      <c r="D3650" s="947"/>
      <c r="E3650" s="947"/>
      <c r="F3650" s="947"/>
      <c r="G3650" s="947"/>
      <c r="H3650" s="947"/>
      <c r="I3650" s="947"/>
      <c r="J3650" s="947"/>
      <c r="K3650" s="947"/>
      <c r="L3650" s="947"/>
      <c r="M3650" s="947"/>
      <c r="N3650" s="947"/>
      <c r="O3650" s="949" t="s">
        <v>311</v>
      </c>
      <c r="P3650" s="947"/>
      <c r="Q3650" s="949"/>
      <c r="R3650" s="698"/>
      <c r="S3650" s="698"/>
      <c r="T3650" s="698"/>
      <c r="U3650" s="698"/>
      <c r="V3650" s="698"/>
      <c r="W3650" s="698"/>
      <c r="X3650" s="948"/>
      <c r="Y3650" s="948"/>
      <c r="Z3650" s="948"/>
      <c r="AA3650" s="948"/>
      <c r="AB3650" s="948"/>
      <c r="AC3650" s="698"/>
      <c r="AD3650" s="949"/>
      <c r="AE3650" s="949"/>
      <c r="AF3650" s="947"/>
      <c r="AG3650" s="949"/>
      <c r="AH3650" s="947"/>
      <c r="AI3650" s="947"/>
      <c r="AJ3650" s="947"/>
      <c r="AK3650" s="947"/>
      <c r="AL3650" s="947"/>
      <c r="AM3650" s="947"/>
      <c r="AN3650" s="947"/>
      <c r="AO3650" s="947"/>
      <c r="AP3650" s="949"/>
      <c r="AQ3650" s="949"/>
      <c r="AR3650" s="949"/>
      <c r="AS3650" s="949"/>
      <c r="AT3650" s="949"/>
      <c r="AU3650" s="949"/>
      <c r="AV3650" s="947"/>
      <c r="AW3650" s="947"/>
    </row>
    <row r="3651" spans="1:49">
      <c r="A3651" s="2657" t="s">
        <v>389</v>
      </c>
      <c r="B3651" s="2657"/>
      <c r="C3651" s="1441"/>
      <c r="D3651" s="1441"/>
      <c r="E3651" s="1441"/>
      <c r="F3651" s="1441"/>
      <c r="G3651" s="1441"/>
      <c r="H3651" s="1441"/>
      <c r="I3651" s="1441"/>
      <c r="J3651" s="1441"/>
      <c r="K3651" s="1441"/>
      <c r="L3651" s="1441"/>
      <c r="M3651" s="1441"/>
      <c r="N3651" s="1441"/>
      <c r="O3651" s="1444"/>
      <c r="P3651" s="1441"/>
      <c r="Q3651" s="1444"/>
      <c r="R3651" s="1449"/>
      <c r="S3651" s="1443"/>
      <c r="T3651" s="1443"/>
      <c r="U3651" s="1443"/>
      <c r="V3651" s="1443"/>
      <c r="W3651" s="1443"/>
      <c r="X3651" s="1442"/>
      <c r="Y3651" s="1442"/>
      <c r="Z3651" s="1442"/>
      <c r="AA3651" s="1442"/>
      <c r="AB3651" s="1442"/>
      <c r="AC3651" s="1443"/>
      <c r="AD3651" s="1444"/>
      <c r="AE3651" s="1444"/>
      <c r="AF3651" s="1441"/>
      <c r="AG3651" s="1444"/>
      <c r="AH3651" s="1441"/>
      <c r="AI3651" s="1441"/>
      <c r="AJ3651" s="1441"/>
      <c r="AK3651" s="1441"/>
      <c r="AL3651" s="1441"/>
      <c r="AM3651" s="1441"/>
      <c r="AN3651" s="1441"/>
      <c r="AO3651" s="1441"/>
      <c r="AP3651" s="1444"/>
      <c r="AQ3651" s="1444"/>
      <c r="AR3651" s="1444"/>
      <c r="AS3651" s="1444"/>
      <c r="AT3651" s="1444"/>
      <c r="AU3651" s="1444"/>
      <c r="AV3651" s="1441"/>
      <c r="AW3651" s="1441"/>
    </row>
    <row r="3652" spans="1:49">
      <c r="A3652" s="234"/>
      <c r="B3652" s="260" t="s">
        <v>390</v>
      </c>
      <c r="C3652" s="698" t="s">
        <v>1855</v>
      </c>
      <c r="D3652" s="947">
        <v>8</v>
      </c>
      <c r="E3652" s="698" t="s">
        <v>1855</v>
      </c>
      <c r="F3652" s="698" t="s">
        <v>3837</v>
      </c>
      <c r="G3652" s="958">
        <v>11</v>
      </c>
      <c r="H3652" s="947">
        <v>10</v>
      </c>
      <c r="I3652" s="698">
        <v>11</v>
      </c>
      <c r="J3652" s="698">
        <v>11</v>
      </c>
      <c r="K3652" s="947">
        <v>9.5</v>
      </c>
      <c r="L3652" s="947">
        <v>11</v>
      </c>
      <c r="M3652" s="947">
        <v>11</v>
      </c>
      <c r="N3652" s="698">
        <v>11</v>
      </c>
      <c r="O3652" s="947" t="s">
        <v>2272</v>
      </c>
      <c r="P3652" s="947">
        <v>11</v>
      </c>
      <c r="Q3652" s="947">
        <v>11</v>
      </c>
      <c r="R3652" s="698" t="s">
        <v>2555</v>
      </c>
      <c r="S3652" s="698">
        <v>11</v>
      </c>
      <c r="T3652" s="698">
        <v>11</v>
      </c>
      <c r="U3652" s="698">
        <v>11</v>
      </c>
      <c r="V3652" s="698" t="s">
        <v>2555</v>
      </c>
      <c r="W3652" s="698" t="s">
        <v>2272</v>
      </c>
      <c r="X3652" s="698">
        <v>11</v>
      </c>
      <c r="Y3652" s="698">
        <v>11</v>
      </c>
      <c r="Z3652" s="698">
        <v>11</v>
      </c>
      <c r="AA3652" s="698" t="s">
        <v>2323</v>
      </c>
      <c r="AB3652" s="698" t="s">
        <v>3837</v>
      </c>
      <c r="AC3652" s="698" t="s">
        <v>3837</v>
      </c>
      <c r="AD3652" s="947" t="s">
        <v>2555</v>
      </c>
      <c r="AE3652" s="947">
        <v>11</v>
      </c>
      <c r="AF3652" s="947" t="s">
        <v>2266</v>
      </c>
      <c r="AG3652" s="698" t="s">
        <v>2284</v>
      </c>
      <c r="AH3652" s="947">
        <v>11</v>
      </c>
      <c r="AI3652" s="947">
        <v>11</v>
      </c>
      <c r="AJ3652" s="947">
        <v>11</v>
      </c>
      <c r="AK3652" s="947">
        <v>11</v>
      </c>
      <c r="AL3652" s="947">
        <v>11</v>
      </c>
      <c r="AM3652" s="947">
        <v>11</v>
      </c>
      <c r="AN3652" s="947">
        <v>11</v>
      </c>
      <c r="AO3652" s="947">
        <v>11</v>
      </c>
      <c r="AP3652" s="947" t="s">
        <v>2272</v>
      </c>
      <c r="AQ3652" s="947" t="s">
        <v>2272</v>
      </c>
      <c r="AR3652" s="947" t="s">
        <v>2272</v>
      </c>
      <c r="AS3652" s="947" t="s">
        <v>2323</v>
      </c>
      <c r="AT3652" s="947">
        <v>11</v>
      </c>
      <c r="AU3652" s="947" t="s">
        <v>2272</v>
      </c>
      <c r="AV3652" s="947" t="s">
        <v>2424</v>
      </c>
      <c r="AW3652" s="947">
        <v>11</v>
      </c>
    </row>
    <row r="3653" spans="1:49">
      <c r="A3653" s="1411"/>
      <c r="B3653" s="1450" t="s">
        <v>391</v>
      </c>
      <c r="C3653" s="1441" t="s">
        <v>76</v>
      </c>
      <c r="D3653" s="1441" t="s">
        <v>76</v>
      </c>
      <c r="E3653" s="1441" t="s">
        <v>76</v>
      </c>
      <c r="F3653" s="1441" t="s">
        <v>76</v>
      </c>
      <c r="G3653" s="1441" t="s">
        <v>76</v>
      </c>
      <c r="H3653" s="1441" t="s">
        <v>76</v>
      </c>
      <c r="I3653" s="1441" t="s">
        <v>76</v>
      </c>
      <c r="J3653" s="1443"/>
      <c r="K3653" s="1441" t="s">
        <v>76</v>
      </c>
      <c r="L3653" s="1441" t="s">
        <v>76</v>
      </c>
      <c r="M3653" s="1441" t="s">
        <v>76</v>
      </c>
      <c r="N3653" s="1441" t="s">
        <v>76</v>
      </c>
      <c r="O3653" s="1444" t="s">
        <v>76</v>
      </c>
      <c r="P3653" s="1441" t="s">
        <v>76</v>
      </c>
      <c r="Q3653" s="1441" t="s">
        <v>76</v>
      </c>
      <c r="R3653" s="1443"/>
      <c r="S3653" s="1443" t="s">
        <v>76</v>
      </c>
      <c r="T3653" s="1443" t="s">
        <v>76</v>
      </c>
      <c r="U3653" s="1443" t="s">
        <v>76</v>
      </c>
      <c r="V3653" s="1443" t="s">
        <v>76</v>
      </c>
      <c r="W3653" s="1443" t="s">
        <v>76</v>
      </c>
      <c r="X3653" s="1443">
        <v>11</v>
      </c>
      <c r="Y3653" s="1443" t="s">
        <v>76</v>
      </c>
      <c r="Z3653" s="1443" t="s">
        <v>76</v>
      </c>
      <c r="AA3653" s="1443" t="s">
        <v>76</v>
      </c>
      <c r="AB3653" s="1443" t="s">
        <v>3837</v>
      </c>
      <c r="AC3653" s="1443" t="s">
        <v>76</v>
      </c>
      <c r="AD3653" s="1441" t="s">
        <v>76</v>
      </c>
      <c r="AE3653" s="1441"/>
      <c r="AF3653" s="1441" t="s">
        <v>76</v>
      </c>
      <c r="AG3653" s="1441" t="s">
        <v>76</v>
      </c>
      <c r="AH3653" s="1441" t="s">
        <v>76</v>
      </c>
      <c r="AI3653" s="1441" t="s">
        <v>76</v>
      </c>
      <c r="AJ3653" s="1441" t="s">
        <v>76</v>
      </c>
      <c r="AK3653" s="1441" t="s">
        <v>76</v>
      </c>
      <c r="AL3653" s="1441" t="s">
        <v>76</v>
      </c>
      <c r="AM3653" s="1441" t="s">
        <v>76</v>
      </c>
      <c r="AN3653" s="1441" t="s">
        <v>76</v>
      </c>
      <c r="AO3653" s="1441" t="s">
        <v>76</v>
      </c>
      <c r="AP3653" s="1441" t="s">
        <v>76</v>
      </c>
      <c r="AQ3653" s="1441" t="s">
        <v>76</v>
      </c>
      <c r="AR3653" s="1441" t="s">
        <v>76</v>
      </c>
      <c r="AS3653" s="1444" t="s">
        <v>76</v>
      </c>
      <c r="AT3653" s="1441" t="s">
        <v>76</v>
      </c>
      <c r="AU3653" s="1441" t="s">
        <v>76</v>
      </c>
      <c r="AV3653" s="1441" t="s">
        <v>76</v>
      </c>
      <c r="AW3653" s="1465" t="s">
        <v>76</v>
      </c>
    </row>
    <row r="3654" spans="1:49">
      <c r="A3654" s="2572" t="s">
        <v>400</v>
      </c>
      <c r="B3654" s="2572"/>
      <c r="C3654" s="947"/>
      <c r="D3654" s="947"/>
      <c r="E3654" s="947"/>
      <c r="F3654" s="947"/>
      <c r="G3654" s="947"/>
      <c r="H3654" s="947"/>
      <c r="I3654" s="947"/>
      <c r="J3654" s="698"/>
      <c r="K3654" s="947"/>
      <c r="L3654" s="947"/>
      <c r="M3654" s="947"/>
      <c r="N3654" s="947"/>
      <c r="O3654" s="949"/>
      <c r="P3654" s="947"/>
      <c r="Q3654" s="949"/>
      <c r="R3654" s="698"/>
      <c r="S3654" s="698"/>
      <c r="T3654" s="698"/>
      <c r="U3654" s="698"/>
      <c r="V3654" s="698"/>
      <c r="W3654" s="698"/>
      <c r="X3654" s="698"/>
      <c r="Y3654" s="698"/>
      <c r="Z3654" s="698"/>
      <c r="AA3654" s="698"/>
      <c r="AB3654" s="698"/>
      <c r="AC3654" s="698"/>
      <c r="AD3654" s="949"/>
      <c r="AE3654" s="949"/>
      <c r="AF3654" s="947"/>
      <c r="AG3654" s="947"/>
      <c r="AH3654" s="947"/>
      <c r="AI3654" s="947"/>
      <c r="AJ3654" s="947"/>
      <c r="AK3654" s="947"/>
      <c r="AL3654" s="947"/>
      <c r="AM3654" s="947"/>
      <c r="AN3654" s="947"/>
      <c r="AO3654" s="947"/>
      <c r="AP3654" s="949"/>
      <c r="AQ3654" s="947"/>
      <c r="AR3654" s="947"/>
      <c r="AS3654" s="949"/>
      <c r="AT3654" s="947"/>
      <c r="AU3654" s="947"/>
      <c r="AV3654" s="947"/>
      <c r="AW3654" s="947"/>
    </row>
    <row r="3655" spans="1:49" ht="20.25">
      <c r="A3655" s="1416"/>
      <c r="B3655" s="1450" t="s">
        <v>390</v>
      </c>
      <c r="C3655" s="1441">
        <v>14</v>
      </c>
      <c r="D3655" s="1441">
        <v>14.5</v>
      </c>
      <c r="E3655" s="1443" t="s">
        <v>1550</v>
      </c>
      <c r="F3655" s="1441">
        <v>14</v>
      </c>
      <c r="G3655" s="1451" t="s">
        <v>3838</v>
      </c>
      <c r="H3655" s="1443" t="s">
        <v>1863</v>
      </c>
      <c r="I3655" s="1441" t="s">
        <v>76</v>
      </c>
      <c r="J3655" s="1443">
        <v>14.5</v>
      </c>
      <c r="K3655" s="1441">
        <v>13.5</v>
      </c>
      <c r="L3655" s="1441" t="s">
        <v>1883</v>
      </c>
      <c r="M3655" s="1443" t="s">
        <v>1875</v>
      </c>
      <c r="N3655" s="1443" t="s">
        <v>2379</v>
      </c>
      <c r="O3655" s="1441" t="s">
        <v>1875</v>
      </c>
      <c r="P3655" s="1443" t="s">
        <v>1538</v>
      </c>
      <c r="Q3655" s="1451">
        <v>15</v>
      </c>
      <c r="R3655" s="1443" t="s">
        <v>1883</v>
      </c>
      <c r="S3655" s="1443" t="s">
        <v>1893</v>
      </c>
      <c r="T3655" s="1443" t="s">
        <v>1893</v>
      </c>
      <c r="U3655" s="1443" t="s">
        <v>76</v>
      </c>
      <c r="V3655" s="1443" t="s">
        <v>1847</v>
      </c>
      <c r="W3655" s="1443" t="s">
        <v>1891</v>
      </c>
      <c r="X3655" s="1443" t="s">
        <v>1893</v>
      </c>
      <c r="Y3655" s="1443">
        <v>13.5</v>
      </c>
      <c r="Z3655" s="1443" t="s">
        <v>1538</v>
      </c>
      <c r="AA3655" s="1443" t="s">
        <v>1893</v>
      </c>
      <c r="AB3655" s="1443" t="s">
        <v>1881</v>
      </c>
      <c r="AC3655" s="1443" t="s">
        <v>1893</v>
      </c>
      <c r="AD3655" s="1441" t="s">
        <v>3839</v>
      </c>
      <c r="AE3655" s="1441" t="s">
        <v>1875</v>
      </c>
      <c r="AF3655" s="1441" t="s">
        <v>1883</v>
      </c>
      <c r="AG3655" s="1441" t="s">
        <v>1549</v>
      </c>
      <c r="AH3655" s="1441">
        <v>13.5</v>
      </c>
      <c r="AI3655" s="1441" t="s">
        <v>1875</v>
      </c>
      <c r="AJ3655" s="1441" t="s">
        <v>1875</v>
      </c>
      <c r="AK3655" s="1441" t="s">
        <v>1847</v>
      </c>
      <c r="AL3655" s="1441" t="s">
        <v>1847</v>
      </c>
      <c r="AM3655" s="1441" t="s">
        <v>1875</v>
      </c>
      <c r="AN3655" s="1441" t="s">
        <v>1875</v>
      </c>
      <c r="AO3655" s="1441">
        <v>15</v>
      </c>
      <c r="AP3655" s="1441" t="s">
        <v>1549</v>
      </c>
      <c r="AQ3655" s="1441" t="s">
        <v>2382</v>
      </c>
      <c r="AR3655" s="1441" t="s">
        <v>1883</v>
      </c>
      <c r="AS3655" s="1441" t="s">
        <v>1881</v>
      </c>
      <c r="AT3655" s="1441" t="s">
        <v>1847</v>
      </c>
      <c r="AU3655" s="1441" t="s">
        <v>1875</v>
      </c>
      <c r="AV3655" s="1441" t="s">
        <v>1669</v>
      </c>
      <c r="AW3655" s="1441" t="s">
        <v>1549</v>
      </c>
    </row>
    <row r="3656" spans="1:49">
      <c r="A3656" s="175"/>
      <c r="B3656" s="260" t="s">
        <v>391</v>
      </c>
      <c r="C3656" s="947" t="s">
        <v>76</v>
      </c>
      <c r="D3656" s="947" t="s">
        <v>76</v>
      </c>
      <c r="E3656" s="947" t="s">
        <v>76</v>
      </c>
      <c r="F3656" s="947" t="s">
        <v>76</v>
      </c>
      <c r="G3656" s="947" t="s">
        <v>76</v>
      </c>
      <c r="H3656" s="947" t="s">
        <v>76</v>
      </c>
      <c r="I3656" s="947">
        <v>14.5</v>
      </c>
      <c r="J3656" s="698" t="s">
        <v>76</v>
      </c>
      <c r="K3656" s="947" t="s">
        <v>76</v>
      </c>
      <c r="L3656" s="947" t="s">
        <v>76</v>
      </c>
      <c r="M3656" s="947" t="s">
        <v>76</v>
      </c>
      <c r="N3656" s="947" t="s">
        <v>76</v>
      </c>
      <c r="O3656" s="947" t="s">
        <v>76</v>
      </c>
      <c r="P3656" s="949" t="s">
        <v>76</v>
      </c>
      <c r="Q3656" s="949" t="s">
        <v>76</v>
      </c>
      <c r="R3656" s="698"/>
      <c r="S3656" s="698" t="s">
        <v>76</v>
      </c>
      <c r="T3656" s="698" t="s">
        <v>76</v>
      </c>
      <c r="U3656" s="698" t="s">
        <v>1883</v>
      </c>
      <c r="V3656" s="698" t="s">
        <v>76</v>
      </c>
      <c r="W3656" s="698" t="s">
        <v>76</v>
      </c>
      <c r="X3656" s="698" t="s">
        <v>76</v>
      </c>
      <c r="Y3656" s="698">
        <v>13.5</v>
      </c>
      <c r="Z3656" s="698" t="s">
        <v>76</v>
      </c>
      <c r="AA3656" s="1469" t="s">
        <v>76</v>
      </c>
      <c r="AB3656" s="185" t="s">
        <v>76</v>
      </c>
      <c r="AC3656" s="698" t="s">
        <v>76</v>
      </c>
      <c r="AD3656" s="947" t="s">
        <v>76</v>
      </c>
      <c r="AE3656" s="947" t="s">
        <v>1875</v>
      </c>
      <c r="AF3656" s="947" t="s">
        <v>76</v>
      </c>
      <c r="AG3656" s="1470" t="s">
        <v>76</v>
      </c>
      <c r="AH3656" s="947" t="s">
        <v>76</v>
      </c>
      <c r="AI3656" s="947" t="s">
        <v>76</v>
      </c>
      <c r="AJ3656" s="947" t="s">
        <v>76</v>
      </c>
      <c r="AK3656" s="947" t="s">
        <v>76</v>
      </c>
      <c r="AL3656" s="947" t="s">
        <v>76</v>
      </c>
      <c r="AM3656" s="947" t="s">
        <v>76</v>
      </c>
      <c r="AN3656" s="947" t="s">
        <v>76</v>
      </c>
      <c r="AO3656" s="947"/>
      <c r="AP3656" s="947" t="s">
        <v>76</v>
      </c>
      <c r="AQ3656" s="947" t="s">
        <v>1883</v>
      </c>
      <c r="AR3656" s="947" t="s">
        <v>76</v>
      </c>
      <c r="AS3656" s="949" t="s">
        <v>76</v>
      </c>
      <c r="AT3656" s="947" t="s">
        <v>76</v>
      </c>
      <c r="AU3656" s="1470" t="s">
        <v>76</v>
      </c>
      <c r="AV3656" s="947" t="s">
        <v>76</v>
      </c>
      <c r="AW3656" s="1470" t="s">
        <v>76</v>
      </c>
    </row>
    <row r="3657" spans="1:49">
      <c r="A3657" s="2657" t="s">
        <v>47</v>
      </c>
      <c r="B3657" s="2657"/>
      <c r="C3657" s="1441"/>
      <c r="D3657" s="1441"/>
      <c r="E3657" s="1441"/>
      <c r="F3657" s="1441"/>
      <c r="G3657" s="1441"/>
      <c r="H3657" s="1441"/>
      <c r="I3657" s="1441"/>
      <c r="J3657" s="1443"/>
      <c r="K3657" s="1441"/>
      <c r="L3657" s="1441"/>
      <c r="M3657" s="1441"/>
      <c r="N3657" s="1441"/>
      <c r="O3657" s="1441"/>
      <c r="P3657" s="1444"/>
      <c r="Q3657" s="1444"/>
      <c r="R3657" s="1443" t="s">
        <v>1285</v>
      </c>
      <c r="S3657" s="1443"/>
      <c r="T3657" s="1443"/>
      <c r="U3657" s="1443"/>
      <c r="V3657" s="1443"/>
      <c r="W3657" s="1443"/>
      <c r="X3657" s="1443"/>
      <c r="Y3657" s="1443"/>
      <c r="Z3657" s="1443"/>
      <c r="AA3657" s="1443"/>
      <c r="AB3657" s="1443"/>
      <c r="AC3657" s="1443"/>
      <c r="AD3657" s="1441"/>
      <c r="AE3657" s="1441"/>
      <c r="AF3657" s="1441"/>
      <c r="AG3657" s="1441"/>
      <c r="AH3657" s="1441"/>
      <c r="AI3657" s="1441"/>
      <c r="AJ3657" s="1441"/>
      <c r="AK3657" s="1441"/>
      <c r="AL3657" s="1441"/>
      <c r="AM3657" s="1441"/>
      <c r="AN3657" s="1441"/>
      <c r="AO3657" s="1441"/>
      <c r="AP3657" s="1441"/>
      <c r="AQ3657" s="1441"/>
      <c r="AR3657" s="1441"/>
      <c r="AS3657" s="1444"/>
      <c r="AT3657" s="1441"/>
      <c r="AU3657" s="1441"/>
      <c r="AV3657" s="1441"/>
      <c r="AW3657" s="1441"/>
    </row>
    <row r="3658" spans="1:49" ht="20.25">
      <c r="A3658" s="175"/>
      <c r="B3658" s="260" t="s">
        <v>390</v>
      </c>
      <c r="C3658" s="947">
        <v>14</v>
      </c>
      <c r="D3658" s="698">
        <v>13</v>
      </c>
      <c r="E3658" s="698" t="s">
        <v>1863</v>
      </c>
      <c r="F3658" s="947">
        <v>14</v>
      </c>
      <c r="G3658" s="958" t="s">
        <v>2361</v>
      </c>
      <c r="H3658" s="947">
        <v>14</v>
      </c>
      <c r="I3658" s="698" t="s">
        <v>76</v>
      </c>
      <c r="J3658" s="698">
        <v>14.5</v>
      </c>
      <c r="K3658" s="947" t="s">
        <v>2336</v>
      </c>
      <c r="L3658" s="947" t="s">
        <v>1875</v>
      </c>
      <c r="M3658" s="698" t="s">
        <v>1882</v>
      </c>
      <c r="N3658" s="947">
        <v>14.5</v>
      </c>
      <c r="O3658" s="947" t="s">
        <v>1893</v>
      </c>
      <c r="P3658" s="698" t="s">
        <v>1878</v>
      </c>
      <c r="Q3658" s="959">
        <v>15</v>
      </c>
      <c r="R3658" s="698" t="s">
        <v>1876</v>
      </c>
      <c r="S3658" s="698" t="s">
        <v>1847</v>
      </c>
      <c r="T3658" s="698" t="s">
        <v>1876</v>
      </c>
      <c r="U3658" s="698" t="s">
        <v>1875</v>
      </c>
      <c r="V3658" s="698" t="s">
        <v>1873</v>
      </c>
      <c r="W3658" s="698" t="s">
        <v>1876</v>
      </c>
      <c r="X3658" s="698" t="s">
        <v>1893</v>
      </c>
      <c r="Y3658" s="698">
        <v>14.5</v>
      </c>
      <c r="Z3658" s="698" t="s">
        <v>1867</v>
      </c>
      <c r="AA3658" s="698" t="s">
        <v>1847</v>
      </c>
      <c r="AB3658" s="698" t="s">
        <v>1881</v>
      </c>
      <c r="AC3658" s="698" t="s">
        <v>1847</v>
      </c>
      <c r="AD3658" s="947" t="s">
        <v>1867</v>
      </c>
      <c r="AE3658" s="947" t="s">
        <v>1882</v>
      </c>
      <c r="AF3658" s="947" t="s">
        <v>1883</v>
      </c>
      <c r="AG3658" s="698" t="s">
        <v>1876</v>
      </c>
      <c r="AH3658" s="947">
        <v>14.5</v>
      </c>
      <c r="AI3658" s="947" t="s">
        <v>1867</v>
      </c>
      <c r="AJ3658" s="947" t="s">
        <v>1842</v>
      </c>
      <c r="AK3658" s="947" t="s">
        <v>1876</v>
      </c>
      <c r="AL3658" s="947" t="s">
        <v>1876</v>
      </c>
      <c r="AM3658" s="947" t="s">
        <v>1867</v>
      </c>
      <c r="AN3658" s="947" t="s">
        <v>1876</v>
      </c>
      <c r="AO3658" s="947" t="s">
        <v>1847</v>
      </c>
      <c r="AP3658" s="947" t="s">
        <v>1847</v>
      </c>
      <c r="AQ3658" s="947" t="s">
        <v>1847</v>
      </c>
      <c r="AR3658" s="947" t="s">
        <v>1847</v>
      </c>
      <c r="AS3658" s="947" t="s">
        <v>1906</v>
      </c>
      <c r="AT3658" s="947" t="s">
        <v>1842</v>
      </c>
      <c r="AU3658" s="947" t="s">
        <v>76</v>
      </c>
      <c r="AV3658" s="947" t="s">
        <v>1550</v>
      </c>
      <c r="AW3658" s="947" t="s">
        <v>2382</v>
      </c>
    </row>
    <row r="3659" spans="1:49">
      <c r="A3659" s="1416"/>
      <c r="B3659" s="1450" t="s">
        <v>391</v>
      </c>
      <c r="C3659" s="1441" t="s">
        <v>76</v>
      </c>
      <c r="D3659" s="1441" t="s">
        <v>76</v>
      </c>
      <c r="E3659" s="1441" t="s">
        <v>76</v>
      </c>
      <c r="F3659" s="1448" t="s">
        <v>76</v>
      </c>
      <c r="G3659" s="1441" t="s">
        <v>76</v>
      </c>
      <c r="H3659" s="1441" t="s">
        <v>76</v>
      </c>
      <c r="I3659" s="1441">
        <v>14.5</v>
      </c>
      <c r="J3659" s="1443" t="s">
        <v>76</v>
      </c>
      <c r="K3659" s="1448" t="s">
        <v>76</v>
      </c>
      <c r="L3659" s="1441" t="s">
        <v>76</v>
      </c>
      <c r="M3659" s="1441" t="s">
        <v>76</v>
      </c>
      <c r="N3659" s="1441" t="s">
        <v>76</v>
      </c>
      <c r="O3659" s="1441" t="s">
        <v>76</v>
      </c>
      <c r="P3659" s="1444" t="s">
        <v>76</v>
      </c>
      <c r="Q3659" s="1444" t="s">
        <v>76</v>
      </c>
      <c r="R3659" s="1443" t="s">
        <v>76</v>
      </c>
      <c r="S3659" s="1443" t="s">
        <v>76</v>
      </c>
      <c r="T3659" s="1443" t="s">
        <v>76</v>
      </c>
      <c r="U3659" s="1443" t="s">
        <v>76</v>
      </c>
      <c r="V3659" s="1443" t="s">
        <v>76</v>
      </c>
      <c r="W3659" s="1443" t="s">
        <v>76</v>
      </c>
      <c r="X3659" s="1443" t="s">
        <v>76</v>
      </c>
      <c r="Y3659" s="1443">
        <v>14.5</v>
      </c>
      <c r="Z3659" s="1443" t="s">
        <v>76</v>
      </c>
      <c r="AA3659" s="1443" t="s">
        <v>76</v>
      </c>
      <c r="AB3659" s="1443" t="s">
        <v>76</v>
      </c>
      <c r="AC3659" s="1443" t="s">
        <v>76</v>
      </c>
      <c r="AD3659" s="1441" t="s">
        <v>76</v>
      </c>
      <c r="AE3659" s="1441" t="s">
        <v>1882</v>
      </c>
      <c r="AF3659" s="1441" t="s">
        <v>76</v>
      </c>
      <c r="AG3659" s="1443" t="s">
        <v>3768</v>
      </c>
      <c r="AH3659" s="1441" t="s">
        <v>76</v>
      </c>
      <c r="AI3659" s="1441" t="s">
        <v>76</v>
      </c>
      <c r="AJ3659" s="1465" t="s">
        <v>76</v>
      </c>
      <c r="AK3659" s="1441" t="s">
        <v>76</v>
      </c>
      <c r="AL3659" s="1441" t="s">
        <v>76</v>
      </c>
      <c r="AM3659" s="1441" t="s">
        <v>76</v>
      </c>
      <c r="AN3659" s="1441" t="s">
        <v>76</v>
      </c>
      <c r="AO3659" s="1441" t="s">
        <v>76</v>
      </c>
      <c r="AP3659" s="1441" t="s">
        <v>76</v>
      </c>
      <c r="AQ3659" s="1441" t="s">
        <v>1885</v>
      </c>
      <c r="AR3659" s="1441" t="s">
        <v>76</v>
      </c>
      <c r="AS3659" s="1444" t="s">
        <v>76</v>
      </c>
      <c r="AT3659" s="1441" t="s">
        <v>76</v>
      </c>
      <c r="AU3659" s="1441" t="s">
        <v>76</v>
      </c>
      <c r="AV3659" s="1441" t="s">
        <v>76</v>
      </c>
      <c r="AW3659" s="1465" t="s">
        <v>76</v>
      </c>
    </row>
    <row r="3660" spans="1:49">
      <c r="A3660" s="2572" t="s">
        <v>407</v>
      </c>
      <c r="B3660" s="2572"/>
      <c r="C3660" s="947"/>
      <c r="D3660" s="947"/>
      <c r="E3660" s="947"/>
      <c r="F3660" s="947"/>
      <c r="G3660" s="947"/>
      <c r="H3660" s="947"/>
      <c r="I3660" s="947"/>
      <c r="J3660" s="698"/>
      <c r="K3660" s="947"/>
      <c r="L3660" s="947"/>
      <c r="M3660" s="947"/>
      <c r="N3660" s="947"/>
      <c r="O3660" s="947"/>
      <c r="P3660" s="949"/>
      <c r="Q3660" s="949"/>
      <c r="R3660" s="698"/>
      <c r="S3660" s="698"/>
      <c r="T3660" s="698"/>
      <c r="U3660" s="698"/>
      <c r="V3660" s="698"/>
      <c r="W3660" s="698"/>
      <c r="X3660" s="698"/>
      <c r="Y3660" s="698"/>
      <c r="Z3660" s="698"/>
      <c r="AA3660" s="698"/>
      <c r="AB3660" s="698"/>
      <c r="AC3660" s="698"/>
      <c r="AD3660" s="949"/>
      <c r="AE3660" s="949"/>
      <c r="AF3660" s="947"/>
      <c r="AG3660" s="280"/>
      <c r="AH3660" s="947"/>
      <c r="AI3660" s="947"/>
      <c r="AJ3660" s="947"/>
      <c r="AK3660" s="947"/>
      <c r="AL3660" s="947"/>
      <c r="AM3660" s="947"/>
      <c r="AN3660" s="947"/>
      <c r="AO3660" s="947"/>
      <c r="AP3660" s="947"/>
      <c r="AQ3660" s="947"/>
      <c r="AR3660" s="947"/>
      <c r="AS3660" s="949"/>
      <c r="AT3660" s="947"/>
      <c r="AU3660" s="947"/>
      <c r="AV3660" s="947"/>
      <c r="AW3660" s="947"/>
    </row>
    <row r="3661" spans="1:49">
      <c r="A3661" s="1452" t="s">
        <v>856</v>
      </c>
      <c r="B3661" s="1453" t="s">
        <v>1258</v>
      </c>
      <c r="C3661" s="1443"/>
      <c r="D3661" s="1443"/>
      <c r="E3661" s="1443"/>
      <c r="F3661" s="1443"/>
      <c r="G3661" s="1443"/>
      <c r="H3661" s="1443"/>
      <c r="I3661" s="1443"/>
      <c r="J3661" s="1443"/>
      <c r="K3661" s="1449"/>
      <c r="L3661" s="1443"/>
      <c r="M3661" s="1443"/>
      <c r="N3661" s="1443"/>
      <c r="O3661" s="1443"/>
      <c r="P3661" s="1442"/>
      <c r="Q3661" s="1442"/>
      <c r="R3661" s="1443"/>
      <c r="S3661" s="1443"/>
      <c r="T3661" s="1443"/>
      <c r="U3661" s="1443"/>
      <c r="V3661" s="1443"/>
      <c r="W3661" s="1443"/>
      <c r="X3661" s="1443"/>
      <c r="Y3661" s="1443"/>
      <c r="Z3661" s="1443"/>
      <c r="AA3661" s="1443"/>
      <c r="AB3661" s="1443"/>
      <c r="AC3661" s="1443"/>
      <c r="AD3661" s="1442"/>
      <c r="AE3661" s="1442"/>
      <c r="AF3661" s="1443"/>
      <c r="AG3661" s="1443"/>
      <c r="AH3661" s="1443"/>
      <c r="AI3661" s="1443"/>
      <c r="AJ3661" s="1443"/>
      <c r="AK3661" s="1443"/>
      <c r="AL3661" s="1443"/>
      <c r="AM3661" s="1443"/>
      <c r="AN3661" s="1443"/>
      <c r="AO3661" s="1443"/>
      <c r="AP3661" s="1443"/>
      <c r="AQ3661" s="1443"/>
      <c r="AR3661" s="1443"/>
      <c r="AS3661" s="1442"/>
      <c r="AT3661" s="1443"/>
      <c r="AU3661" s="1443"/>
      <c r="AV3661" s="1443"/>
      <c r="AW3661" s="1443"/>
    </row>
    <row r="3662" spans="1:49" ht="20.25">
      <c r="A3662" s="960"/>
      <c r="B3662" s="260" t="s">
        <v>401</v>
      </c>
      <c r="C3662" s="698" t="s">
        <v>1910</v>
      </c>
      <c r="D3662" s="947">
        <v>15</v>
      </c>
      <c r="E3662" s="698" t="s">
        <v>1868</v>
      </c>
      <c r="F3662" s="947">
        <v>15</v>
      </c>
      <c r="G3662" s="958" t="s">
        <v>2902</v>
      </c>
      <c r="H3662" s="947">
        <v>14</v>
      </c>
      <c r="I3662" s="947" t="s">
        <v>76</v>
      </c>
      <c r="J3662" s="698" t="s">
        <v>1550</v>
      </c>
      <c r="K3662" s="947">
        <v>13</v>
      </c>
      <c r="L3662" s="947" t="s">
        <v>1883</v>
      </c>
      <c r="M3662" s="698" t="s">
        <v>1875</v>
      </c>
      <c r="N3662" s="698" t="s">
        <v>2379</v>
      </c>
      <c r="O3662" s="947" t="s">
        <v>1875</v>
      </c>
      <c r="P3662" s="698" t="s">
        <v>1538</v>
      </c>
      <c r="Q3662" s="958">
        <v>15</v>
      </c>
      <c r="R3662" s="698" t="s">
        <v>1883</v>
      </c>
      <c r="S3662" s="698" t="s">
        <v>1875</v>
      </c>
      <c r="T3662" s="698" t="s">
        <v>1893</v>
      </c>
      <c r="U3662" s="698" t="s">
        <v>1875</v>
      </c>
      <c r="V3662" s="698" t="s">
        <v>1847</v>
      </c>
      <c r="W3662" s="698" t="s">
        <v>1891</v>
      </c>
      <c r="X3662" s="698" t="s">
        <v>1893</v>
      </c>
      <c r="Y3662" s="698">
        <v>13.5</v>
      </c>
      <c r="Z3662" s="698" t="s">
        <v>1908</v>
      </c>
      <c r="AA3662" s="698" t="s">
        <v>1893</v>
      </c>
      <c r="AB3662" s="698" t="s">
        <v>1881</v>
      </c>
      <c r="AC3662" s="698" t="s">
        <v>1893</v>
      </c>
      <c r="AD3662" s="947" t="s">
        <v>2454</v>
      </c>
      <c r="AE3662" s="962" t="s">
        <v>1875</v>
      </c>
      <c r="AF3662" s="947" t="s">
        <v>1883</v>
      </c>
      <c r="AG3662" s="698" t="s">
        <v>2284</v>
      </c>
      <c r="AH3662" s="947">
        <v>13.5</v>
      </c>
      <c r="AI3662" s="947" t="s">
        <v>1875</v>
      </c>
      <c r="AJ3662" s="947" t="s">
        <v>76</v>
      </c>
      <c r="AK3662" s="947" t="s">
        <v>1875</v>
      </c>
      <c r="AL3662" s="947" t="s">
        <v>1847</v>
      </c>
      <c r="AM3662" s="947" t="s">
        <v>3818</v>
      </c>
      <c r="AN3662" s="947" t="s">
        <v>1893</v>
      </c>
      <c r="AO3662" s="947">
        <v>15</v>
      </c>
      <c r="AP3662" s="947" t="s">
        <v>1549</v>
      </c>
      <c r="AQ3662" s="947" t="s">
        <v>2284</v>
      </c>
      <c r="AR3662" s="947" t="s">
        <v>1883</v>
      </c>
      <c r="AS3662" s="947" t="s">
        <v>2426</v>
      </c>
      <c r="AT3662" s="947" t="s">
        <v>1847</v>
      </c>
      <c r="AU3662" s="947" t="s">
        <v>2272</v>
      </c>
      <c r="AV3662" s="947" t="s">
        <v>1846</v>
      </c>
      <c r="AW3662" s="947" t="s">
        <v>1549</v>
      </c>
    </row>
    <row r="3663" spans="1:49">
      <c r="A3663" s="1452"/>
      <c r="B3663" s="1450" t="s">
        <v>402</v>
      </c>
      <c r="C3663" s="1441" t="s">
        <v>76</v>
      </c>
      <c r="D3663" s="1465" t="s">
        <v>76</v>
      </c>
      <c r="E3663" s="1441" t="s">
        <v>76</v>
      </c>
      <c r="F3663" s="1441" t="s">
        <v>76</v>
      </c>
      <c r="G3663" s="1441" t="s">
        <v>76</v>
      </c>
      <c r="H3663" s="1441" t="s">
        <v>76</v>
      </c>
      <c r="I3663" s="1441">
        <v>15</v>
      </c>
      <c r="J3663" s="1443" t="s">
        <v>76</v>
      </c>
      <c r="K3663" s="1441" t="s">
        <v>76</v>
      </c>
      <c r="L3663" s="1441"/>
      <c r="M3663" s="1441" t="s">
        <v>76</v>
      </c>
      <c r="N3663" s="1441" t="s">
        <v>76</v>
      </c>
      <c r="O3663" s="1441" t="s">
        <v>76</v>
      </c>
      <c r="P3663" s="1444" t="s">
        <v>76</v>
      </c>
      <c r="Q3663" s="1444" t="s">
        <v>76</v>
      </c>
      <c r="R3663" s="1443" t="s">
        <v>76</v>
      </c>
      <c r="S3663" s="1443" t="s">
        <v>76</v>
      </c>
      <c r="T3663" s="1443" t="s">
        <v>76</v>
      </c>
      <c r="U3663" s="1443" t="s">
        <v>1875</v>
      </c>
      <c r="V3663" s="1443" t="s">
        <v>76</v>
      </c>
      <c r="W3663" s="1443" t="s">
        <v>76</v>
      </c>
      <c r="X3663" s="1443" t="s">
        <v>1893</v>
      </c>
      <c r="Y3663" s="1443" t="s">
        <v>76</v>
      </c>
      <c r="Z3663" s="1443" t="s">
        <v>76</v>
      </c>
      <c r="AA3663" s="1466" t="s">
        <v>76</v>
      </c>
      <c r="AB3663" s="1443" t="s">
        <v>76</v>
      </c>
      <c r="AC3663" s="1443" t="s">
        <v>76</v>
      </c>
      <c r="AD3663" s="1441" t="s">
        <v>76</v>
      </c>
      <c r="AE3663" s="1441" t="s">
        <v>76</v>
      </c>
      <c r="AF3663" s="1444" t="s">
        <v>76</v>
      </c>
      <c r="AG3663" s="1466" t="s">
        <v>76</v>
      </c>
      <c r="AH3663" s="1441" t="s">
        <v>76</v>
      </c>
      <c r="AI3663" s="1441" t="s">
        <v>76</v>
      </c>
      <c r="AJ3663" s="1441" t="s">
        <v>76</v>
      </c>
      <c r="AK3663" s="1441" t="s">
        <v>76</v>
      </c>
      <c r="AL3663" s="1441" t="s">
        <v>76</v>
      </c>
      <c r="AM3663" s="1441" t="s">
        <v>76</v>
      </c>
      <c r="AN3663" s="1441" t="s">
        <v>76</v>
      </c>
      <c r="AO3663" s="1441" t="s">
        <v>76</v>
      </c>
      <c r="AP3663" s="1441" t="s">
        <v>76</v>
      </c>
      <c r="AQ3663" s="1441" t="s">
        <v>1891</v>
      </c>
      <c r="AR3663" s="1441" t="s">
        <v>76</v>
      </c>
      <c r="AS3663" s="1444" t="s">
        <v>76</v>
      </c>
      <c r="AT3663" s="1441" t="s">
        <v>76</v>
      </c>
      <c r="AU3663" s="1441" t="s">
        <v>2272</v>
      </c>
      <c r="AV3663" s="1441" t="s">
        <v>76</v>
      </c>
      <c r="AW3663" s="1465" t="s">
        <v>76</v>
      </c>
    </row>
    <row r="3664" spans="1:49">
      <c r="A3664" s="960" t="s">
        <v>1085</v>
      </c>
      <c r="B3664" s="862" t="s">
        <v>1259</v>
      </c>
      <c r="C3664" s="947"/>
      <c r="D3664" s="947"/>
      <c r="E3664" s="947"/>
      <c r="F3664" s="947"/>
      <c r="G3664" s="947"/>
      <c r="H3664" s="947"/>
      <c r="I3664" s="947"/>
      <c r="J3664" s="698"/>
      <c r="K3664" s="947"/>
      <c r="L3664" s="947"/>
      <c r="M3664" s="947"/>
      <c r="N3664" s="947"/>
      <c r="O3664" s="947"/>
      <c r="P3664" s="949"/>
      <c r="Q3664" s="949"/>
      <c r="R3664" s="698"/>
      <c r="S3664" s="698"/>
      <c r="T3664" s="698"/>
      <c r="U3664" s="698"/>
      <c r="V3664" s="698"/>
      <c r="W3664" s="698"/>
      <c r="X3664" s="698"/>
      <c r="Y3664" s="698"/>
      <c r="Z3664" s="698"/>
      <c r="AA3664" s="698"/>
      <c r="AB3664" s="698"/>
      <c r="AC3664" s="698"/>
      <c r="AD3664" s="947"/>
      <c r="AE3664" s="947"/>
      <c r="AF3664" s="949"/>
      <c r="AG3664" s="947"/>
      <c r="AH3664" s="947"/>
      <c r="AI3664" s="947"/>
      <c r="AJ3664" s="947"/>
      <c r="AK3664" s="947"/>
      <c r="AL3664" s="947"/>
      <c r="AM3664" s="947"/>
      <c r="AN3664" s="947"/>
      <c r="AO3664" s="947"/>
      <c r="AP3664" s="947"/>
      <c r="AQ3664" s="947"/>
      <c r="AR3664" s="947"/>
      <c r="AS3664" s="949"/>
      <c r="AT3664" s="947"/>
      <c r="AU3664" s="947"/>
      <c r="AV3664" s="947"/>
      <c r="AW3664" s="947"/>
    </row>
    <row r="3665" spans="1:49" ht="20.25">
      <c r="A3665" s="1416"/>
      <c r="B3665" s="1450" t="s">
        <v>401</v>
      </c>
      <c r="C3665" s="1443" t="s">
        <v>1910</v>
      </c>
      <c r="D3665" s="1441">
        <v>15</v>
      </c>
      <c r="E3665" s="1443" t="s">
        <v>1868</v>
      </c>
      <c r="F3665" s="1441">
        <v>15</v>
      </c>
      <c r="G3665" s="1451" t="s">
        <v>3840</v>
      </c>
      <c r="H3665" s="1441" t="s">
        <v>76</v>
      </c>
      <c r="I3665" s="1441" t="s">
        <v>76</v>
      </c>
      <c r="J3665" s="1443" t="s">
        <v>1550</v>
      </c>
      <c r="K3665" s="1441">
        <v>15.25</v>
      </c>
      <c r="L3665" s="1441" t="s">
        <v>1875</v>
      </c>
      <c r="M3665" s="1443" t="s">
        <v>1882</v>
      </c>
      <c r="N3665" s="1441">
        <v>14.5</v>
      </c>
      <c r="O3665" s="1441" t="s">
        <v>1875</v>
      </c>
      <c r="P3665" s="1443" t="s">
        <v>1878</v>
      </c>
      <c r="Q3665" s="1451">
        <v>15</v>
      </c>
      <c r="R3665" s="1443" t="s">
        <v>1876</v>
      </c>
      <c r="S3665" s="1443" t="s">
        <v>1847</v>
      </c>
      <c r="T3665" s="1443" t="s">
        <v>1876</v>
      </c>
      <c r="U3665" s="1443" t="s">
        <v>76</v>
      </c>
      <c r="V3665" s="1443" t="s">
        <v>1867</v>
      </c>
      <c r="W3665" s="1443" t="s">
        <v>1876</v>
      </c>
      <c r="X3665" s="1443" t="s">
        <v>76</v>
      </c>
      <c r="Y3665" s="1443">
        <v>13.5</v>
      </c>
      <c r="Z3665" s="1443" t="s">
        <v>1908</v>
      </c>
      <c r="AA3665" s="1443" t="s">
        <v>1847</v>
      </c>
      <c r="AB3665" s="1443" t="s">
        <v>1881</v>
      </c>
      <c r="AC3665" s="1443" t="s">
        <v>1893</v>
      </c>
      <c r="AD3665" s="1441" t="s">
        <v>1876</v>
      </c>
      <c r="AE3665" s="1441" t="s">
        <v>1882</v>
      </c>
      <c r="AF3665" s="1441" t="s">
        <v>1883</v>
      </c>
      <c r="AG3665" s="1443" t="s">
        <v>1876</v>
      </c>
      <c r="AH3665" s="1441">
        <v>13.5</v>
      </c>
      <c r="AI3665" s="1441" t="s">
        <v>1867</v>
      </c>
      <c r="AJ3665" s="1441" t="s">
        <v>76</v>
      </c>
      <c r="AK3665" s="1441" t="s">
        <v>1842</v>
      </c>
      <c r="AL3665" s="1441" t="s">
        <v>1908</v>
      </c>
      <c r="AM3665" s="1441" t="s">
        <v>1847</v>
      </c>
      <c r="AN3665" s="1465" t="s">
        <v>76</v>
      </c>
      <c r="AO3665" s="1441" t="s">
        <v>1882</v>
      </c>
      <c r="AP3665" s="1441" t="s">
        <v>1847</v>
      </c>
      <c r="AQ3665" s="1441" t="s">
        <v>1847</v>
      </c>
      <c r="AR3665" s="1441" t="s">
        <v>1883</v>
      </c>
      <c r="AS3665" s="1441" t="s">
        <v>1906</v>
      </c>
      <c r="AT3665" s="1441" t="s">
        <v>1847</v>
      </c>
      <c r="AU3665" s="1441" t="s">
        <v>76</v>
      </c>
      <c r="AV3665" s="1441" t="s">
        <v>1550</v>
      </c>
      <c r="AW3665" s="1441" t="s">
        <v>1891</v>
      </c>
    </row>
    <row r="3666" spans="1:49">
      <c r="A3666" s="175"/>
      <c r="B3666" s="260" t="s">
        <v>402</v>
      </c>
      <c r="C3666" s="947" t="s">
        <v>76</v>
      </c>
      <c r="D3666" s="1470" t="s">
        <v>76</v>
      </c>
      <c r="E3666" s="947" t="s">
        <v>76</v>
      </c>
      <c r="F3666" s="947" t="s">
        <v>76</v>
      </c>
      <c r="G3666" s="947" t="s">
        <v>76</v>
      </c>
      <c r="H3666" s="947" t="s">
        <v>76</v>
      </c>
      <c r="I3666" s="947">
        <v>15</v>
      </c>
      <c r="J3666" s="698" t="s">
        <v>76</v>
      </c>
      <c r="K3666" s="947" t="s">
        <v>76</v>
      </c>
      <c r="L3666" s="947" t="s">
        <v>76</v>
      </c>
      <c r="M3666" s="947" t="s">
        <v>76</v>
      </c>
      <c r="N3666" s="947" t="s">
        <v>76</v>
      </c>
      <c r="O3666" s="947" t="s">
        <v>76</v>
      </c>
      <c r="P3666" s="947" t="s">
        <v>76</v>
      </c>
      <c r="Q3666" s="947" t="s">
        <v>76</v>
      </c>
      <c r="R3666" s="698" t="s">
        <v>76</v>
      </c>
      <c r="S3666" s="698" t="s">
        <v>76</v>
      </c>
      <c r="T3666" s="698" t="s">
        <v>76</v>
      </c>
      <c r="U3666" s="698" t="s">
        <v>76</v>
      </c>
      <c r="V3666" s="698" t="s">
        <v>76</v>
      </c>
      <c r="W3666" s="698" t="s">
        <v>76</v>
      </c>
      <c r="X3666" s="698" t="s">
        <v>76</v>
      </c>
      <c r="Y3666" s="698" t="s">
        <v>76</v>
      </c>
      <c r="Z3666" s="698" t="s">
        <v>76</v>
      </c>
      <c r="AA3666" s="698" t="s">
        <v>76</v>
      </c>
      <c r="AB3666" s="698" t="s">
        <v>76</v>
      </c>
      <c r="AC3666" s="698" t="s">
        <v>76</v>
      </c>
      <c r="AD3666" s="947" t="s">
        <v>76</v>
      </c>
      <c r="AE3666" s="947" t="s">
        <v>76</v>
      </c>
      <c r="AF3666" s="947" t="s">
        <v>76</v>
      </c>
      <c r="AG3666" s="1469" t="s">
        <v>76</v>
      </c>
      <c r="AH3666" s="947" t="s">
        <v>76</v>
      </c>
      <c r="AI3666" s="947" t="s">
        <v>76</v>
      </c>
      <c r="AJ3666" s="947" t="s">
        <v>76</v>
      </c>
      <c r="AK3666" s="947" t="s">
        <v>76</v>
      </c>
      <c r="AL3666" s="947" t="s">
        <v>76</v>
      </c>
      <c r="AM3666" s="947" t="s">
        <v>76</v>
      </c>
      <c r="AN3666" s="947" t="s">
        <v>76</v>
      </c>
      <c r="AO3666" s="947" t="s">
        <v>76</v>
      </c>
      <c r="AP3666" s="947" t="s">
        <v>76</v>
      </c>
      <c r="AQ3666" s="947" t="s">
        <v>1885</v>
      </c>
      <c r="AR3666" s="947" t="s">
        <v>76</v>
      </c>
      <c r="AS3666" s="947" t="s">
        <v>76</v>
      </c>
      <c r="AT3666" s="947" t="s">
        <v>76</v>
      </c>
      <c r="AU3666" s="947" t="s">
        <v>76</v>
      </c>
      <c r="AV3666" s="947" t="s">
        <v>76</v>
      </c>
      <c r="AW3666" s="1470" t="s">
        <v>76</v>
      </c>
    </row>
    <row r="3667" spans="1:49">
      <c r="A3667" s="2657" t="s">
        <v>211</v>
      </c>
      <c r="B3667" s="2657"/>
      <c r="C3667" s="1441">
        <v>7</v>
      </c>
      <c r="D3667" s="1441">
        <v>7</v>
      </c>
      <c r="E3667" s="1441">
        <v>7</v>
      </c>
      <c r="F3667" s="1441">
        <v>7</v>
      </c>
      <c r="G3667" s="1441">
        <v>7</v>
      </c>
      <c r="H3667" s="1441">
        <v>7</v>
      </c>
      <c r="I3667" s="1441">
        <v>7</v>
      </c>
      <c r="J3667" s="1443">
        <v>7</v>
      </c>
      <c r="K3667" s="1441">
        <v>7</v>
      </c>
      <c r="L3667" s="1441">
        <v>7</v>
      </c>
      <c r="M3667" s="1441">
        <v>7</v>
      </c>
      <c r="N3667" s="1441">
        <v>7</v>
      </c>
      <c r="O3667" s="1441">
        <v>7</v>
      </c>
      <c r="P3667" s="1441">
        <v>7</v>
      </c>
      <c r="Q3667" s="1441">
        <v>7</v>
      </c>
      <c r="R3667" s="1443">
        <v>7</v>
      </c>
      <c r="S3667" s="1443">
        <v>7</v>
      </c>
      <c r="T3667" s="1443">
        <v>7</v>
      </c>
      <c r="U3667" s="1443">
        <v>7</v>
      </c>
      <c r="V3667" s="1443">
        <v>7</v>
      </c>
      <c r="W3667" s="1443">
        <v>7</v>
      </c>
      <c r="X3667" s="1443">
        <v>7</v>
      </c>
      <c r="Y3667" s="1443">
        <v>7</v>
      </c>
      <c r="Z3667" s="1443" t="s">
        <v>76</v>
      </c>
      <c r="AA3667" s="1443">
        <v>7</v>
      </c>
      <c r="AB3667" s="1443">
        <v>7</v>
      </c>
      <c r="AC3667" s="1443">
        <v>7</v>
      </c>
      <c r="AD3667" s="1441">
        <v>7</v>
      </c>
      <c r="AE3667" s="1441">
        <v>7</v>
      </c>
      <c r="AF3667" s="1441">
        <v>7</v>
      </c>
      <c r="AG3667" s="1441">
        <v>7</v>
      </c>
      <c r="AH3667" s="1441">
        <v>7</v>
      </c>
      <c r="AI3667" s="1441">
        <v>7</v>
      </c>
      <c r="AJ3667" s="1441">
        <v>7</v>
      </c>
      <c r="AK3667" s="1441">
        <v>7</v>
      </c>
      <c r="AL3667" s="1441">
        <v>7</v>
      </c>
      <c r="AM3667" s="1441">
        <v>7</v>
      </c>
      <c r="AN3667" s="1441">
        <v>7</v>
      </c>
      <c r="AO3667" s="1441">
        <v>7</v>
      </c>
      <c r="AP3667" s="1441">
        <v>7</v>
      </c>
      <c r="AQ3667" s="1441">
        <v>7</v>
      </c>
      <c r="AR3667" s="1441">
        <v>7</v>
      </c>
      <c r="AS3667" s="1441">
        <v>7</v>
      </c>
      <c r="AT3667" s="1441">
        <v>7</v>
      </c>
      <c r="AU3667" s="1441" t="s">
        <v>76</v>
      </c>
      <c r="AV3667" s="1441">
        <v>7</v>
      </c>
      <c r="AW3667" s="1441" t="s">
        <v>76</v>
      </c>
    </row>
    <row r="3668" spans="1:49">
      <c r="A3668" s="2572" t="s">
        <v>408</v>
      </c>
      <c r="B3668" s="2572"/>
      <c r="C3668" s="947"/>
      <c r="D3668" s="947"/>
      <c r="E3668" s="947"/>
      <c r="F3668" s="947"/>
      <c r="G3668" s="947"/>
      <c r="H3668" s="947"/>
      <c r="I3668" s="947"/>
      <c r="J3668" s="698"/>
      <c r="K3668" s="947"/>
      <c r="L3668" s="947"/>
      <c r="M3668" s="947"/>
      <c r="N3668" s="947"/>
      <c r="O3668" s="947"/>
      <c r="P3668" s="949"/>
      <c r="Q3668" s="949"/>
      <c r="R3668" s="698"/>
      <c r="S3668" s="698"/>
      <c r="T3668" s="698"/>
      <c r="U3668" s="698"/>
      <c r="V3668" s="698"/>
      <c r="W3668" s="948"/>
      <c r="X3668" s="948"/>
      <c r="Y3668" s="948"/>
      <c r="Z3668" s="948"/>
      <c r="AA3668" s="948"/>
      <c r="AB3668" s="948"/>
      <c r="AC3668" s="698"/>
      <c r="AD3668" s="949"/>
      <c r="AE3668" s="949"/>
      <c r="AF3668" s="949"/>
      <c r="AG3668" s="949"/>
      <c r="AH3668" s="947"/>
      <c r="AI3668" s="947"/>
      <c r="AJ3668" s="947"/>
      <c r="AK3668" s="947"/>
      <c r="AL3668" s="947"/>
      <c r="AM3668" s="947"/>
      <c r="AN3668" s="947"/>
      <c r="AO3668" s="947"/>
      <c r="AP3668" s="947"/>
      <c r="AQ3668" s="947"/>
      <c r="AR3668" s="947"/>
      <c r="AS3668" s="949"/>
      <c r="AT3668" s="947"/>
      <c r="AU3668" s="947"/>
      <c r="AV3668" s="947"/>
      <c r="AW3668" s="947"/>
    </row>
    <row r="3669" spans="1:49" ht="20.25">
      <c r="A3669" s="1416"/>
      <c r="B3669" s="1450" t="s">
        <v>390</v>
      </c>
      <c r="C3669" s="1441">
        <v>15</v>
      </c>
      <c r="D3669" s="1441">
        <v>15</v>
      </c>
      <c r="E3669" s="1443" t="s">
        <v>1868</v>
      </c>
      <c r="F3669" s="1441">
        <v>15</v>
      </c>
      <c r="G3669" s="1451" t="s">
        <v>1861</v>
      </c>
      <c r="H3669" s="1441">
        <v>14.5</v>
      </c>
      <c r="I3669" s="1441">
        <v>15</v>
      </c>
      <c r="J3669" s="1443">
        <v>15</v>
      </c>
      <c r="K3669" s="1441">
        <v>14</v>
      </c>
      <c r="L3669" s="1441" t="s">
        <v>1893</v>
      </c>
      <c r="M3669" s="1443" t="s">
        <v>1847</v>
      </c>
      <c r="N3669" s="1443" t="s">
        <v>1868</v>
      </c>
      <c r="O3669" s="1441" t="s">
        <v>2261</v>
      </c>
      <c r="P3669" s="1443" t="s">
        <v>1878</v>
      </c>
      <c r="Q3669" s="1451">
        <v>15</v>
      </c>
      <c r="R3669" s="1443" t="s">
        <v>1876</v>
      </c>
      <c r="S3669" s="1443" t="s">
        <v>1906</v>
      </c>
      <c r="T3669" s="1443" t="s">
        <v>1875</v>
      </c>
      <c r="U3669" s="1466" t="s">
        <v>76</v>
      </c>
      <c r="V3669" s="1443" t="s">
        <v>1882</v>
      </c>
      <c r="W3669" s="1443" t="s">
        <v>1893</v>
      </c>
      <c r="X3669" s="1443" t="s">
        <v>1893</v>
      </c>
      <c r="Y3669" s="1443">
        <v>14.5</v>
      </c>
      <c r="Z3669" s="1443" t="s">
        <v>1867</v>
      </c>
      <c r="AA3669" s="1443" t="s">
        <v>1847</v>
      </c>
      <c r="AB3669" s="1443" t="s">
        <v>1881</v>
      </c>
      <c r="AC3669" s="1443" t="s">
        <v>1875</v>
      </c>
      <c r="AD3669" s="1441" t="s">
        <v>2263</v>
      </c>
      <c r="AE3669" s="1441" t="s">
        <v>1882</v>
      </c>
      <c r="AF3669" s="1441" t="s">
        <v>1867</v>
      </c>
      <c r="AG3669" s="1443" t="s">
        <v>1549</v>
      </c>
      <c r="AH3669" s="1441">
        <v>14</v>
      </c>
      <c r="AI3669" s="1441" t="s">
        <v>1867</v>
      </c>
      <c r="AJ3669" s="1441" t="s">
        <v>1875</v>
      </c>
      <c r="AK3669" s="1441" t="s">
        <v>1875</v>
      </c>
      <c r="AL3669" s="1441" t="s">
        <v>1847</v>
      </c>
      <c r="AM3669" s="1441" t="s">
        <v>1876</v>
      </c>
      <c r="AN3669" s="1441" t="s">
        <v>1893</v>
      </c>
      <c r="AO3669" s="1441" t="s">
        <v>1882</v>
      </c>
      <c r="AP3669" s="1441" t="s">
        <v>1893</v>
      </c>
      <c r="AQ3669" s="1441" t="s">
        <v>1781</v>
      </c>
      <c r="AR3669" s="1441" t="s">
        <v>1875</v>
      </c>
      <c r="AS3669" s="1441" t="s">
        <v>1550</v>
      </c>
      <c r="AT3669" s="1441" t="s">
        <v>1867</v>
      </c>
      <c r="AU3669" s="1441" t="s">
        <v>1875</v>
      </c>
      <c r="AV3669" s="1441" t="s">
        <v>1846</v>
      </c>
      <c r="AW3669" s="1441" t="s">
        <v>76</v>
      </c>
    </row>
    <row r="3670" spans="1:49">
      <c r="A3670" s="175"/>
      <c r="B3670" s="260" t="s">
        <v>391</v>
      </c>
      <c r="C3670" s="947" t="s">
        <v>76</v>
      </c>
      <c r="D3670" s="947" t="s">
        <v>76</v>
      </c>
      <c r="E3670" s="947" t="s">
        <v>76</v>
      </c>
      <c r="F3670" s="947" t="s">
        <v>76</v>
      </c>
      <c r="G3670" s="947" t="s">
        <v>76</v>
      </c>
      <c r="H3670" s="947" t="s">
        <v>76</v>
      </c>
      <c r="I3670" s="947" t="s">
        <v>76</v>
      </c>
      <c r="J3670" s="698" t="s">
        <v>76</v>
      </c>
      <c r="K3670" s="947">
        <v>14.5</v>
      </c>
      <c r="L3670" s="947" t="s">
        <v>76</v>
      </c>
      <c r="M3670" s="698" t="s">
        <v>1847</v>
      </c>
      <c r="N3670" s="947" t="s">
        <v>76</v>
      </c>
      <c r="O3670" s="947" t="s">
        <v>76</v>
      </c>
      <c r="P3670" s="949" t="s">
        <v>76</v>
      </c>
      <c r="Q3670" s="949" t="s">
        <v>76</v>
      </c>
      <c r="R3670" s="698"/>
      <c r="S3670" s="698" t="s">
        <v>76</v>
      </c>
      <c r="T3670" s="698" t="s">
        <v>76</v>
      </c>
      <c r="U3670" s="698" t="s">
        <v>1875</v>
      </c>
      <c r="V3670" s="698" t="s">
        <v>76</v>
      </c>
      <c r="W3670" s="948" t="s">
        <v>76</v>
      </c>
      <c r="X3670" s="948" t="s">
        <v>76</v>
      </c>
      <c r="Y3670" s="948" t="s">
        <v>76</v>
      </c>
      <c r="Z3670" s="948" t="s">
        <v>76</v>
      </c>
      <c r="AA3670" s="1471" t="s">
        <v>76</v>
      </c>
      <c r="AB3670" s="948" t="s">
        <v>76</v>
      </c>
      <c r="AC3670" s="948" t="s">
        <v>76</v>
      </c>
      <c r="AD3670" s="947" t="s">
        <v>76</v>
      </c>
      <c r="AE3670" s="947" t="s">
        <v>76</v>
      </c>
      <c r="AF3670" s="949" t="s">
        <v>76</v>
      </c>
      <c r="AG3670" s="698" t="s">
        <v>1867</v>
      </c>
      <c r="AH3670" s="947" t="s">
        <v>76</v>
      </c>
      <c r="AI3670" s="947" t="s">
        <v>76</v>
      </c>
      <c r="AJ3670" s="947" t="s">
        <v>76</v>
      </c>
      <c r="AK3670" s="947" t="s">
        <v>1906</v>
      </c>
      <c r="AL3670" s="947" t="s">
        <v>76</v>
      </c>
      <c r="AM3670" s="947" t="s">
        <v>76</v>
      </c>
      <c r="AN3670" s="947" t="s">
        <v>76</v>
      </c>
      <c r="AO3670" s="947" t="s">
        <v>76</v>
      </c>
      <c r="AP3670" s="947" t="s">
        <v>76</v>
      </c>
      <c r="AQ3670" s="947" t="s">
        <v>1891</v>
      </c>
      <c r="AR3670" s="947" t="s">
        <v>76</v>
      </c>
      <c r="AS3670" s="949" t="s">
        <v>76</v>
      </c>
      <c r="AT3670" s="947" t="s">
        <v>76</v>
      </c>
      <c r="AU3670" s="947" t="s">
        <v>1875</v>
      </c>
      <c r="AV3670" s="947" t="s">
        <v>76</v>
      </c>
      <c r="AW3670" s="947" t="s">
        <v>76</v>
      </c>
    </row>
    <row r="3671" spans="1:49">
      <c r="A3671" s="2657" t="s">
        <v>409</v>
      </c>
      <c r="B3671" s="2657"/>
      <c r="C3671" s="1441"/>
      <c r="D3671" s="1441"/>
      <c r="E3671" s="1441"/>
      <c r="F3671" s="1441"/>
      <c r="G3671" s="1441"/>
      <c r="H3671" s="1448"/>
      <c r="I3671" s="1441"/>
      <c r="J3671" s="1443"/>
      <c r="K3671" s="1441"/>
      <c r="L3671" s="1441"/>
      <c r="M3671" s="1441"/>
      <c r="N3671" s="1441"/>
      <c r="O3671" s="1441"/>
      <c r="P3671" s="1444"/>
      <c r="Q3671" s="1444"/>
      <c r="R3671" s="1443"/>
      <c r="S3671" s="1443"/>
      <c r="T3671" s="1443"/>
      <c r="U3671" s="1443"/>
      <c r="V3671" s="1443"/>
      <c r="W3671" s="1442"/>
      <c r="X3671" s="1442"/>
      <c r="Y3671" s="1442"/>
      <c r="Z3671" s="1442"/>
      <c r="AA3671" s="1442"/>
      <c r="AB3671" s="1442"/>
      <c r="AC3671" s="1442"/>
      <c r="AD3671" s="1441"/>
      <c r="AE3671" s="1441"/>
      <c r="AF3671" s="1444"/>
      <c r="AG3671" s="1441"/>
      <c r="AH3671" s="1441"/>
      <c r="AI3671" s="1441"/>
      <c r="AJ3671" s="1441"/>
      <c r="AK3671" s="1441"/>
      <c r="AL3671" s="1441"/>
      <c r="AM3671" s="1441"/>
      <c r="AN3671" s="1441"/>
      <c r="AO3671" s="1441"/>
      <c r="AP3671" s="1441"/>
      <c r="AQ3671" s="1441"/>
      <c r="AR3671" s="1441"/>
      <c r="AS3671" s="1444" t="s">
        <v>1285</v>
      </c>
      <c r="AT3671" s="1441"/>
      <c r="AU3671" s="1441"/>
      <c r="AV3671" s="1441"/>
      <c r="AW3671" s="1441"/>
    </row>
    <row r="3672" spans="1:49" ht="20.25">
      <c r="A3672" s="175"/>
      <c r="B3672" s="260" t="s">
        <v>390</v>
      </c>
      <c r="C3672" s="698" t="s">
        <v>1861</v>
      </c>
      <c r="D3672" s="947">
        <v>15</v>
      </c>
      <c r="E3672" s="698" t="s">
        <v>2484</v>
      </c>
      <c r="F3672" s="698" t="s">
        <v>1538</v>
      </c>
      <c r="G3672" s="947">
        <v>15</v>
      </c>
      <c r="H3672" s="947">
        <v>15</v>
      </c>
      <c r="I3672" s="947" t="s">
        <v>76</v>
      </c>
      <c r="J3672" s="698" t="s">
        <v>76</v>
      </c>
      <c r="K3672" s="947">
        <v>16</v>
      </c>
      <c r="L3672" s="947" t="s">
        <v>1875</v>
      </c>
      <c r="M3672" s="698" t="s">
        <v>1882</v>
      </c>
      <c r="N3672" s="947">
        <v>13.45</v>
      </c>
      <c r="O3672" s="947" t="s">
        <v>1882</v>
      </c>
      <c r="P3672" s="947">
        <v>18</v>
      </c>
      <c r="Q3672" s="958">
        <v>15.5</v>
      </c>
      <c r="R3672" s="698" t="s">
        <v>1876</v>
      </c>
      <c r="S3672" s="698" t="s">
        <v>2484</v>
      </c>
      <c r="T3672" s="698" t="s">
        <v>1893</v>
      </c>
      <c r="U3672" s="698" t="s">
        <v>1893</v>
      </c>
      <c r="V3672" s="698" t="s">
        <v>1872</v>
      </c>
      <c r="W3672" s="698" t="s">
        <v>2262</v>
      </c>
      <c r="X3672" s="698" t="s">
        <v>1893</v>
      </c>
      <c r="Y3672" s="698">
        <v>14</v>
      </c>
      <c r="Z3672" s="698" t="s">
        <v>1665</v>
      </c>
      <c r="AA3672" s="698" t="s">
        <v>3841</v>
      </c>
      <c r="AB3672" s="698" t="s">
        <v>1881</v>
      </c>
      <c r="AC3672" s="698" t="s">
        <v>1882</v>
      </c>
      <c r="AD3672" s="947" t="s">
        <v>3839</v>
      </c>
      <c r="AE3672" s="947" t="s">
        <v>1882</v>
      </c>
      <c r="AF3672" s="947" t="s">
        <v>3842</v>
      </c>
      <c r="AG3672" s="947" t="s">
        <v>1883</v>
      </c>
      <c r="AH3672" s="947">
        <v>14.5</v>
      </c>
      <c r="AI3672" s="947" t="s">
        <v>1876</v>
      </c>
      <c r="AJ3672" s="947" t="s">
        <v>1882</v>
      </c>
      <c r="AK3672" s="947" t="s">
        <v>2426</v>
      </c>
      <c r="AL3672" s="947" t="s">
        <v>1847</v>
      </c>
      <c r="AM3672" s="947" t="s">
        <v>1847</v>
      </c>
      <c r="AN3672" s="947" t="s">
        <v>1875</v>
      </c>
      <c r="AO3672" s="947" t="s">
        <v>1882</v>
      </c>
      <c r="AP3672" s="947" t="s">
        <v>1893</v>
      </c>
      <c r="AQ3672" s="947" t="s">
        <v>1883</v>
      </c>
      <c r="AR3672" s="947" t="s">
        <v>1875</v>
      </c>
      <c r="AS3672" s="956" t="s">
        <v>76</v>
      </c>
      <c r="AT3672" s="947">
        <v>18</v>
      </c>
      <c r="AU3672" s="947" t="s">
        <v>76</v>
      </c>
      <c r="AV3672" s="947" t="s">
        <v>3843</v>
      </c>
      <c r="AW3672" s="947" t="s">
        <v>1893</v>
      </c>
    </row>
    <row r="3673" spans="1:49">
      <c r="A3673" s="1416"/>
      <c r="B3673" s="1450" t="s">
        <v>391</v>
      </c>
      <c r="C3673" s="1441" t="s">
        <v>76</v>
      </c>
      <c r="D3673" s="1462" t="s">
        <v>76</v>
      </c>
      <c r="E3673" s="1441" t="s">
        <v>76</v>
      </c>
      <c r="F3673" s="1441" t="s">
        <v>76</v>
      </c>
      <c r="G3673" s="1441">
        <v>16</v>
      </c>
      <c r="H3673" s="1448" t="s">
        <v>76</v>
      </c>
      <c r="I3673" s="1441" t="s">
        <v>76</v>
      </c>
      <c r="J3673" s="1443" t="s">
        <v>76</v>
      </c>
      <c r="K3673" s="1441">
        <v>15</v>
      </c>
      <c r="L3673" s="1441" t="s">
        <v>76</v>
      </c>
      <c r="M3673" s="1441" t="s">
        <v>76</v>
      </c>
      <c r="N3673" s="1441" t="s">
        <v>76</v>
      </c>
      <c r="O3673" s="1444" t="s">
        <v>76</v>
      </c>
      <c r="P3673" s="1441" t="s">
        <v>76</v>
      </c>
      <c r="Q3673" s="1441" t="s">
        <v>76</v>
      </c>
      <c r="R3673" s="1443"/>
      <c r="S3673" s="1443" t="s">
        <v>76</v>
      </c>
      <c r="T3673" s="1443" t="s">
        <v>76</v>
      </c>
      <c r="U3673" s="1443" t="s">
        <v>1893</v>
      </c>
      <c r="V3673" s="1443" t="s">
        <v>76</v>
      </c>
      <c r="W3673" s="1443" t="s">
        <v>76</v>
      </c>
      <c r="X3673" s="1443" t="s">
        <v>76</v>
      </c>
      <c r="Y3673" s="1443" t="s">
        <v>76</v>
      </c>
      <c r="Z3673" s="1443" t="s">
        <v>76</v>
      </c>
      <c r="AA3673" s="1443" t="s">
        <v>76</v>
      </c>
      <c r="AB3673" s="1443" t="s">
        <v>76</v>
      </c>
      <c r="AC3673" s="1443" t="s">
        <v>76</v>
      </c>
      <c r="AD3673" s="1441" t="s">
        <v>76</v>
      </c>
      <c r="AE3673" s="1441" t="s">
        <v>1882</v>
      </c>
      <c r="AF3673" s="1441">
        <v>12.99</v>
      </c>
      <c r="AG3673" s="1466" t="s">
        <v>76</v>
      </c>
      <c r="AH3673" s="1441" t="s">
        <v>76</v>
      </c>
      <c r="AI3673" s="1441" t="s">
        <v>76</v>
      </c>
      <c r="AJ3673" s="1441" t="s">
        <v>76</v>
      </c>
      <c r="AK3673" s="1441" t="s">
        <v>76</v>
      </c>
      <c r="AL3673" s="1441" t="s">
        <v>76</v>
      </c>
      <c r="AM3673" s="1441" t="s">
        <v>76</v>
      </c>
      <c r="AN3673" s="1441" t="s">
        <v>76</v>
      </c>
      <c r="AO3673" s="1441" t="s">
        <v>76</v>
      </c>
      <c r="AP3673" s="1441" t="s">
        <v>76</v>
      </c>
      <c r="AQ3673" s="1448" t="s">
        <v>76</v>
      </c>
      <c r="AR3673" s="1441" t="s">
        <v>76</v>
      </c>
      <c r="AS3673" s="1444" t="s">
        <v>76</v>
      </c>
      <c r="AT3673" s="1441" t="s">
        <v>76</v>
      </c>
      <c r="AU3673" s="1441" t="s">
        <v>76</v>
      </c>
      <c r="AV3673" s="1441" t="s">
        <v>76</v>
      </c>
      <c r="AW3673" s="1465" t="s">
        <v>76</v>
      </c>
    </row>
    <row r="3674" spans="1:49">
      <c r="A3674" s="2572" t="s">
        <v>410</v>
      </c>
      <c r="B3674" s="2572"/>
      <c r="C3674" s="947"/>
      <c r="D3674" s="947"/>
      <c r="E3674" s="947"/>
      <c r="F3674" s="947"/>
      <c r="G3674" s="947"/>
      <c r="H3674" s="947"/>
      <c r="I3674" s="947"/>
      <c r="J3674" s="698"/>
      <c r="K3674" s="947"/>
      <c r="L3674" s="947"/>
      <c r="M3674" s="947"/>
      <c r="N3674" s="947"/>
      <c r="O3674" s="949"/>
      <c r="P3674" s="947"/>
      <c r="Q3674" s="949"/>
      <c r="R3674" s="698"/>
      <c r="S3674" s="698"/>
      <c r="T3674" s="698"/>
      <c r="U3674" s="698"/>
      <c r="V3674" s="698"/>
      <c r="W3674" s="698"/>
      <c r="X3674" s="698"/>
      <c r="Y3674" s="698"/>
      <c r="Z3674" s="698"/>
      <c r="AA3674" s="698"/>
      <c r="AB3674" s="698"/>
      <c r="AC3674" s="698"/>
      <c r="AD3674" s="947"/>
      <c r="AE3674" s="947"/>
      <c r="AF3674" s="949"/>
      <c r="AG3674" s="949"/>
      <c r="AH3674" s="947"/>
      <c r="AI3674" s="947"/>
      <c r="AJ3674" s="947"/>
      <c r="AK3674" s="947"/>
      <c r="AL3674" s="947"/>
      <c r="AM3674" s="947"/>
      <c r="AN3674" s="947"/>
      <c r="AO3674" s="947"/>
      <c r="AP3674" s="947"/>
      <c r="AQ3674" s="947"/>
      <c r="AR3674" s="947"/>
      <c r="AS3674" s="949"/>
      <c r="AT3674" s="947"/>
      <c r="AU3674" s="947"/>
      <c r="AV3674" s="947"/>
      <c r="AW3674" s="947"/>
    </row>
    <row r="3675" spans="1:49" ht="20.25">
      <c r="A3675" s="1416"/>
      <c r="B3675" s="1450" t="s">
        <v>390</v>
      </c>
      <c r="C3675" s="1441">
        <v>15.5</v>
      </c>
      <c r="D3675" s="1441">
        <v>15</v>
      </c>
      <c r="E3675" s="1441">
        <v>15</v>
      </c>
      <c r="F3675" s="1441">
        <v>15</v>
      </c>
      <c r="G3675" s="1443">
        <v>15</v>
      </c>
      <c r="H3675" s="1441">
        <v>14.5</v>
      </c>
      <c r="I3675" s="1441">
        <v>17</v>
      </c>
      <c r="J3675" s="1443">
        <v>16.5</v>
      </c>
      <c r="K3675" s="1441">
        <v>16</v>
      </c>
      <c r="L3675" s="1441" t="s">
        <v>1842</v>
      </c>
      <c r="M3675" s="1443" t="s">
        <v>1871</v>
      </c>
      <c r="N3675" s="1443">
        <v>16.5</v>
      </c>
      <c r="O3675" s="1441" t="s">
        <v>1876</v>
      </c>
      <c r="P3675" s="1443">
        <v>18</v>
      </c>
      <c r="Q3675" s="1454" t="s">
        <v>1343</v>
      </c>
      <c r="R3675" s="1443" t="s">
        <v>1876</v>
      </c>
      <c r="S3675" s="1443" t="s">
        <v>1888</v>
      </c>
      <c r="T3675" s="1443" t="s">
        <v>1893</v>
      </c>
      <c r="U3675" s="1443" t="s">
        <v>1847</v>
      </c>
      <c r="V3675" s="1443" t="s">
        <v>1882</v>
      </c>
      <c r="W3675" s="1443" t="s">
        <v>3823</v>
      </c>
      <c r="X3675" s="1443" t="s">
        <v>1876</v>
      </c>
      <c r="Y3675" s="1443" t="s">
        <v>1869</v>
      </c>
      <c r="Z3675" s="1443" t="s">
        <v>2336</v>
      </c>
      <c r="AA3675" s="1443" t="s">
        <v>1847</v>
      </c>
      <c r="AB3675" s="1443" t="s">
        <v>1881</v>
      </c>
      <c r="AC3675" s="1443">
        <v>14</v>
      </c>
      <c r="AD3675" s="1441" t="s">
        <v>1867</v>
      </c>
      <c r="AE3675" s="1441">
        <v>17</v>
      </c>
      <c r="AF3675" s="1441" t="s">
        <v>3792</v>
      </c>
      <c r="AG3675" s="1443" t="s">
        <v>1876</v>
      </c>
      <c r="AH3675" s="1441">
        <v>15</v>
      </c>
      <c r="AI3675" s="1441" t="s">
        <v>1867</v>
      </c>
      <c r="AJ3675" s="1441" t="s">
        <v>1872</v>
      </c>
      <c r="AK3675" s="1441" t="s">
        <v>1878</v>
      </c>
      <c r="AL3675" s="1441" t="s">
        <v>1847</v>
      </c>
      <c r="AM3675" s="1441" t="s">
        <v>1847</v>
      </c>
      <c r="AN3675" s="1441" t="s">
        <v>1893</v>
      </c>
      <c r="AO3675" s="1441" t="s">
        <v>1867</v>
      </c>
      <c r="AP3675" s="1441" t="s">
        <v>1847</v>
      </c>
      <c r="AQ3675" s="1441" t="s">
        <v>1847</v>
      </c>
      <c r="AR3675" s="1441" t="s">
        <v>1882</v>
      </c>
      <c r="AS3675" s="1465" t="s">
        <v>76</v>
      </c>
      <c r="AT3675" s="1441">
        <v>18</v>
      </c>
      <c r="AU3675" s="1441" t="s">
        <v>76</v>
      </c>
      <c r="AV3675" s="1441" t="s">
        <v>2387</v>
      </c>
      <c r="AW3675" s="1441" t="s">
        <v>1867</v>
      </c>
    </row>
    <row r="3676" spans="1:49">
      <c r="A3676" s="175"/>
      <c r="B3676" s="260" t="s">
        <v>391</v>
      </c>
      <c r="C3676" s="947" t="s">
        <v>76</v>
      </c>
      <c r="D3676" s="947" t="s">
        <v>76</v>
      </c>
      <c r="E3676" s="947" t="s">
        <v>76</v>
      </c>
      <c r="F3676" s="947" t="s">
        <v>76</v>
      </c>
      <c r="G3676" s="947" t="s">
        <v>76</v>
      </c>
      <c r="H3676" s="947" t="s">
        <v>76</v>
      </c>
      <c r="I3676" s="947" t="s">
        <v>76</v>
      </c>
      <c r="J3676" s="947" t="s">
        <v>76</v>
      </c>
      <c r="K3676" s="947">
        <v>18.5</v>
      </c>
      <c r="L3676" s="947" t="s">
        <v>76</v>
      </c>
      <c r="M3676" s="947" t="s">
        <v>76</v>
      </c>
      <c r="N3676" s="947" t="s">
        <v>76</v>
      </c>
      <c r="O3676" s="949" t="s">
        <v>76</v>
      </c>
      <c r="P3676" s="949" t="s">
        <v>76</v>
      </c>
      <c r="Q3676" s="949" t="s">
        <v>76</v>
      </c>
      <c r="R3676" s="698" t="s">
        <v>76</v>
      </c>
      <c r="S3676" s="698" t="s">
        <v>76</v>
      </c>
      <c r="T3676" s="698" t="s">
        <v>76</v>
      </c>
      <c r="U3676" s="698" t="s">
        <v>1847</v>
      </c>
      <c r="V3676" s="698" t="s">
        <v>76</v>
      </c>
      <c r="W3676" s="698" t="s">
        <v>76</v>
      </c>
      <c r="X3676" s="698" t="s">
        <v>76</v>
      </c>
      <c r="Y3676" s="698" t="s">
        <v>76</v>
      </c>
      <c r="Z3676" s="698" t="s">
        <v>76</v>
      </c>
      <c r="AA3676" s="698" t="s">
        <v>76</v>
      </c>
      <c r="AB3676" s="698" t="s">
        <v>76</v>
      </c>
      <c r="AC3676" s="698" t="s">
        <v>76</v>
      </c>
      <c r="AD3676" s="947" t="s">
        <v>76</v>
      </c>
      <c r="AE3676" s="947" t="s">
        <v>76</v>
      </c>
      <c r="AF3676" s="947" t="s">
        <v>76</v>
      </c>
      <c r="AG3676" s="698" t="s">
        <v>1892</v>
      </c>
      <c r="AH3676" s="947" t="s">
        <v>76</v>
      </c>
      <c r="AI3676" s="947" t="s">
        <v>76</v>
      </c>
      <c r="AJ3676" s="947" t="s">
        <v>76</v>
      </c>
      <c r="AK3676" s="947" t="s">
        <v>1871</v>
      </c>
      <c r="AL3676" s="947" t="s">
        <v>76</v>
      </c>
      <c r="AM3676" s="947" t="s">
        <v>76</v>
      </c>
      <c r="AN3676" s="947" t="s">
        <v>76</v>
      </c>
      <c r="AO3676" s="947" t="s">
        <v>76</v>
      </c>
      <c r="AP3676" s="947" t="s">
        <v>76</v>
      </c>
      <c r="AQ3676" s="947" t="s">
        <v>1872</v>
      </c>
      <c r="AR3676" s="947" t="s">
        <v>76</v>
      </c>
      <c r="AS3676" s="949" t="s">
        <v>76</v>
      </c>
      <c r="AT3676" s="947" t="s">
        <v>76</v>
      </c>
      <c r="AU3676" s="947" t="s">
        <v>76</v>
      </c>
      <c r="AV3676" s="947" t="s">
        <v>76</v>
      </c>
      <c r="AW3676" s="1470" t="s">
        <v>76</v>
      </c>
    </row>
    <row r="3677" spans="1:49">
      <c r="A3677" s="2657" t="s">
        <v>411</v>
      </c>
      <c r="B3677" s="2657"/>
      <c r="C3677" s="1416"/>
      <c r="D3677" s="1416"/>
      <c r="E3677" s="1416"/>
      <c r="F3677" s="1416"/>
      <c r="G3677" s="1416"/>
      <c r="H3677" s="1416"/>
      <c r="I3677" s="1416"/>
      <c r="J3677" s="1416"/>
      <c r="K3677" s="1416"/>
      <c r="L3677" s="1416"/>
      <c r="M3677" s="1416"/>
      <c r="N3677" s="1441"/>
      <c r="O3677" s="1444"/>
      <c r="P3677" s="1444"/>
      <c r="Q3677" s="1444"/>
      <c r="R3677" s="1443"/>
      <c r="S3677" s="1443"/>
      <c r="T3677" s="1443"/>
      <c r="U3677" s="1443"/>
      <c r="V3677" s="1443"/>
      <c r="W3677" s="1443"/>
      <c r="X3677" s="1443"/>
      <c r="Y3677" s="1443"/>
      <c r="Z3677" s="1443"/>
      <c r="AA3677" s="1443"/>
      <c r="AB3677" s="1443"/>
      <c r="AC3677" s="1443"/>
      <c r="AD3677" s="1441"/>
      <c r="AE3677" s="1441"/>
      <c r="AF3677" s="1441"/>
      <c r="AG3677" s="1441"/>
      <c r="AH3677" s="1441"/>
      <c r="AI3677" s="1441"/>
      <c r="AJ3677" s="1441"/>
      <c r="AK3677" s="1441"/>
      <c r="AL3677" s="1441"/>
      <c r="AM3677" s="1441"/>
      <c r="AN3677" s="1441"/>
      <c r="AO3677" s="1441"/>
      <c r="AP3677" s="1441"/>
      <c r="AQ3677" s="1441"/>
      <c r="AR3677" s="1441"/>
      <c r="AS3677" s="1444"/>
      <c r="AT3677" s="1441"/>
      <c r="AU3677" s="1441"/>
      <c r="AV3677" s="1441"/>
      <c r="AW3677" s="1441"/>
    </row>
    <row r="3678" spans="1:49" ht="20.25">
      <c r="A3678" s="173"/>
      <c r="B3678" s="260" t="s">
        <v>390</v>
      </c>
      <c r="C3678" s="946" t="s">
        <v>76</v>
      </c>
      <c r="D3678" s="947">
        <v>16</v>
      </c>
      <c r="E3678" s="698" t="s">
        <v>3612</v>
      </c>
      <c r="F3678" s="698" t="s">
        <v>1538</v>
      </c>
      <c r="G3678" s="958" t="s">
        <v>1847</v>
      </c>
      <c r="H3678" s="698" t="s">
        <v>1868</v>
      </c>
      <c r="I3678" s="947" t="s">
        <v>76</v>
      </c>
      <c r="J3678" s="698">
        <v>15</v>
      </c>
      <c r="K3678" s="947">
        <v>19.5</v>
      </c>
      <c r="L3678" s="946" t="s">
        <v>1876</v>
      </c>
      <c r="M3678" s="946">
        <v>10</v>
      </c>
      <c r="N3678" s="698">
        <v>15.5</v>
      </c>
      <c r="O3678" s="947" t="s">
        <v>1882</v>
      </c>
      <c r="P3678" s="698" t="s">
        <v>1880</v>
      </c>
      <c r="Q3678" s="947">
        <v>13</v>
      </c>
      <c r="R3678" s="698" t="s">
        <v>1876</v>
      </c>
      <c r="S3678" s="698" t="s">
        <v>1882</v>
      </c>
      <c r="T3678" s="698" t="s">
        <v>2263</v>
      </c>
      <c r="U3678" s="698" t="s">
        <v>1875</v>
      </c>
      <c r="V3678" s="948" t="s">
        <v>1880</v>
      </c>
      <c r="W3678" s="698" t="s">
        <v>1876</v>
      </c>
      <c r="X3678" s="698" t="s">
        <v>1893</v>
      </c>
      <c r="Y3678" s="698">
        <v>10</v>
      </c>
      <c r="Z3678" s="698" t="s">
        <v>76</v>
      </c>
      <c r="AA3678" s="698" t="s">
        <v>1847</v>
      </c>
      <c r="AB3678" s="698" t="s">
        <v>1881</v>
      </c>
      <c r="AC3678" s="698" t="s">
        <v>1867</v>
      </c>
      <c r="AD3678" s="947" t="s">
        <v>2586</v>
      </c>
      <c r="AE3678" s="947" t="s">
        <v>1842</v>
      </c>
      <c r="AF3678" s="947" t="s">
        <v>2459</v>
      </c>
      <c r="AG3678" s="947" t="s">
        <v>1845</v>
      </c>
      <c r="AH3678" s="947">
        <v>15.5</v>
      </c>
      <c r="AI3678" s="947" t="s">
        <v>2460</v>
      </c>
      <c r="AJ3678" s="947" t="s">
        <v>3844</v>
      </c>
      <c r="AK3678" s="947" t="s">
        <v>2266</v>
      </c>
      <c r="AL3678" s="947" t="s">
        <v>1847</v>
      </c>
      <c r="AM3678" s="947" t="s">
        <v>1876</v>
      </c>
      <c r="AN3678" s="947" t="s">
        <v>1875</v>
      </c>
      <c r="AO3678" s="947" t="s">
        <v>1872</v>
      </c>
      <c r="AP3678" s="947" t="s">
        <v>1893</v>
      </c>
      <c r="AQ3678" s="947" t="s">
        <v>2680</v>
      </c>
      <c r="AR3678" s="947" t="s">
        <v>1847</v>
      </c>
      <c r="AS3678" s="947" t="s">
        <v>1908</v>
      </c>
      <c r="AT3678" s="947" t="s">
        <v>1867</v>
      </c>
      <c r="AU3678" s="947" t="s">
        <v>1883</v>
      </c>
      <c r="AV3678" s="947" t="s">
        <v>76</v>
      </c>
      <c r="AW3678" s="947" t="s">
        <v>3845</v>
      </c>
    </row>
    <row r="3679" spans="1:49" ht="12" thickBot="1">
      <c r="A3679" s="1455"/>
      <c r="B3679" s="1456" t="s">
        <v>391</v>
      </c>
      <c r="C3679" s="1457">
        <v>15</v>
      </c>
      <c r="D3679" s="1463" t="s">
        <v>76</v>
      </c>
      <c r="E3679" s="1464" t="s">
        <v>76</v>
      </c>
      <c r="F3679" s="1463" t="s">
        <v>76</v>
      </c>
      <c r="G3679" s="1464" t="s">
        <v>76</v>
      </c>
      <c r="H3679" s="1464" t="s">
        <v>76</v>
      </c>
      <c r="I3679" s="1460" t="s">
        <v>2259</v>
      </c>
      <c r="J3679" s="1464" t="s">
        <v>76</v>
      </c>
      <c r="K3679" s="1457">
        <v>10.5</v>
      </c>
      <c r="L3679" s="1467" t="s">
        <v>76</v>
      </c>
      <c r="M3679" s="1460" t="s">
        <v>3794</v>
      </c>
      <c r="N3679" s="1457" t="s">
        <v>76</v>
      </c>
      <c r="O3679" s="1458" t="s">
        <v>76</v>
      </c>
      <c r="P3679" s="1458" t="s">
        <v>76</v>
      </c>
      <c r="Q3679" s="1459" t="s">
        <v>76</v>
      </c>
      <c r="R3679" s="1460" t="s">
        <v>76</v>
      </c>
      <c r="S3679" s="1460" t="s">
        <v>76</v>
      </c>
      <c r="T3679" s="1461" t="s">
        <v>76</v>
      </c>
      <c r="U3679" s="1460" t="s">
        <v>1875</v>
      </c>
      <c r="V3679" s="1461" t="s">
        <v>76</v>
      </c>
      <c r="W3679" s="1461" t="s">
        <v>76</v>
      </c>
      <c r="X3679" s="1461" t="s">
        <v>2382</v>
      </c>
      <c r="Y3679" s="1461" t="s">
        <v>1343</v>
      </c>
      <c r="Z3679" s="1461" t="s">
        <v>76</v>
      </c>
      <c r="AA3679" s="1461" t="s">
        <v>76</v>
      </c>
      <c r="AB3679" s="1461" t="s">
        <v>76</v>
      </c>
      <c r="AC3679" s="1461" t="s">
        <v>76</v>
      </c>
      <c r="AD3679" s="1457" t="s">
        <v>76</v>
      </c>
      <c r="AE3679" s="1457" t="s">
        <v>76</v>
      </c>
      <c r="AF3679" s="1458" t="s">
        <v>76</v>
      </c>
      <c r="AG3679" s="1468" t="s">
        <v>76</v>
      </c>
      <c r="AH3679" s="1458" t="s">
        <v>76</v>
      </c>
      <c r="AI3679" s="1458" t="s">
        <v>76</v>
      </c>
      <c r="AJ3679" s="1458" t="s">
        <v>76</v>
      </c>
      <c r="AK3679" s="1458" t="s">
        <v>1871</v>
      </c>
      <c r="AL3679" s="1458" t="s">
        <v>76</v>
      </c>
      <c r="AM3679" s="1458" t="s">
        <v>76</v>
      </c>
      <c r="AN3679" s="1467" t="s">
        <v>76</v>
      </c>
      <c r="AO3679" s="1458" t="s">
        <v>1891</v>
      </c>
      <c r="AP3679" s="1457" t="s">
        <v>76</v>
      </c>
      <c r="AQ3679" s="1457" t="s">
        <v>1891</v>
      </c>
      <c r="AR3679" s="1457" t="s">
        <v>76</v>
      </c>
      <c r="AS3679" s="1458" t="s">
        <v>76</v>
      </c>
      <c r="AT3679" s="1458" t="s">
        <v>76</v>
      </c>
      <c r="AU3679" s="1457" t="s">
        <v>1845</v>
      </c>
      <c r="AV3679" s="1457" t="s">
        <v>76</v>
      </c>
      <c r="AW3679" s="1467" t="s">
        <v>76</v>
      </c>
    </row>
    <row r="3680" spans="1:49">
      <c r="A3680" s="8"/>
      <c r="B3680" s="1397"/>
      <c r="C3680" s="1175"/>
      <c r="D3680" s="1175"/>
      <c r="E3680" s="1175"/>
      <c r="F3680" s="1175"/>
      <c r="G3680" s="1175"/>
      <c r="H3680" s="1175"/>
      <c r="I3680" s="1175"/>
      <c r="J3680" s="1175"/>
      <c r="K3680" s="1175"/>
      <c r="L3680" s="1175"/>
      <c r="M3680" s="1175"/>
      <c r="N3680" s="1175"/>
      <c r="O3680" s="1175"/>
      <c r="P3680" s="1175"/>
      <c r="Q3680" s="1175"/>
      <c r="R3680" s="1175"/>
      <c r="S3680" s="1175"/>
      <c r="T3680" s="1175"/>
      <c r="U3680" s="1175"/>
      <c r="V3680" s="1175"/>
      <c r="W3680" s="1175"/>
      <c r="X3680" s="1175"/>
      <c r="Y3680" s="1175"/>
      <c r="Z3680" s="1175"/>
      <c r="AA3680" s="1175"/>
      <c r="AB3680" s="1175"/>
      <c r="AC3680" s="1175"/>
      <c r="AD3680" s="8"/>
      <c r="AE3680" s="8"/>
      <c r="AF3680" s="8"/>
      <c r="AG3680" s="8"/>
      <c r="AH3680" s="8"/>
      <c r="AI3680" s="8"/>
      <c r="AJ3680" s="8"/>
      <c r="AK3680" s="8"/>
      <c r="AL3680" s="8"/>
      <c r="AM3680" s="8"/>
      <c r="AN3680" s="8"/>
      <c r="AO3680" s="8"/>
      <c r="AP3680" s="8"/>
      <c r="AQ3680" s="8"/>
      <c r="AR3680" s="8"/>
      <c r="AS3680" s="8"/>
      <c r="AT3680" s="8"/>
      <c r="AU3680" s="8"/>
      <c r="AV3680" s="8"/>
      <c r="AW3680" s="8"/>
    </row>
    <row r="3681" spans="1:63">
      <c r="A3681" s="2537" t="s">
        <v>548</v>
      </c>
      <c r="B3681" s="2537"/>
      <c r="C3681" s="2537"/>
      <c r="D3681" s="2537"/>
      <c r="E3681" s="2537"/>
      <c r="F3681" s="2537"/>
      <c r="G3681" s="2537"/>
      <c r="H3681" s="2537"/>
      <c r="I3681" s="2537"/>
      <c r="J3681" s="2537"/>
      <c r="K3681" s="1432"/>
      <c r="L3681" s="1432"/>
      <c r="M3681" s="1432"/>
      <c r="N3681" s="1432"/>
      <c r="O3681" s="1432"/>
      <c r="P3681" s="1432"/>
      <c r="Q3681" s="1432"/>
      <c r="R3681" s="2537"/>
      <c r="S3681" s="2537"/>
      <c r="T3681" s="2537"/>
      <c r="U3681" s="1433"/>
      <c r="V3681" s="1434"/>
      <c r="W3681" s="1434"/>
      <c r="X3681" s="1434"/>
      <c r="Y3681" s="1434"/>
      <c r="Z3681" s="1434"/>
      <c r="AA3681" s="1434"/>
      <c r="AB3681" s="1434"/>
      <c r="AC3681" s="1434"/>
      <c r="AD3681" s="2537"/>
      <c r="AE3681" s="2537"/>
      <c r="AF3681" s="2537"/>
      <c r="AG3681" s="8"/>
      <c r="AH3681" s="8"/>
      <c r="AI3681" s="8"/>
      <c r="AJ3681" s="8"/>
      <c r="AK3681" s="8"/>
      <c r="AL3681" s="8"/>
      <c r="AM3681" s="8"/>
      <c r="AN3681" s="8"/>
      <c r="AO3681" s="8"/>
      <c r="AP3681" s="2537"/>
      <c r="AQ3681" s="2537"/>
      <c r="AR3681" s="2537"/>
      <c r="AS3681" s="8"/>
      <c r="AT3681" s="8"/>
      <c r="AU3681" s="8"/>
      <c r="AV3681" s="8"/>
      <c r="AW3681" s="8"/>
    </row>
    <row r="3682" spans="1:63">
      <c r="A3682" s="8"/>
      <c r="B3682" s="14" t="s">
        <v>399</v>
      </c>
      <c r="C3682" s="8"/>
      <c r="D3682" s="8"/>
      <c r="E3682" s="8"/>
      <c r="F3682" s="8"/>
      <c r="G3682" s="8"/>
      <c r="H3682" s="8"/>
      <c r="I3682" s="8"/>
      <c r="J3682" s="8"/>
      <c r="K3682" s="8"/>
      <c r="L3682" s="8"/>
      <c r="M3682" s="8"/>
      <c r="N3682" s="8"/>
      <c r="O3682" s="8"/>
      <c r="P3682" s="8"/>
      <c r="Q3682" s="8"/>
      <c r="R3682" s="34"/>
      <c r="S3682" s="34"/>
      <c r="T3682" s="34"/>
      <c r="U3682" s="34"/>
      <c r="V3682" s="8"/>
      <c r="W3682" s="34"/>
      <c r="X3682" s="34"/>
      <c r="Y3682" s="34"/>
      <c r="Z3682" s="34"/>
      <c r="AA3682" s="34"/>
      <c r="AB3682" s="34"/>
      <c r="AC3682" s="34"/>
      <c r="AD3682" s="34"/>
      <c r="AE3682" s="34"/>
      <c r="AF3682" s="34"/>
      <c r="AG3682" s="8"/>
      <c r="AH3682" s="8"/>
      <c r="AI3682" s="8"/>
      <c r="AJ3682" s="8"/>
      <c r="AK3682" s="8"/>
      <c r="AL3682" s="8"/>
      <c r="AM3682" s="8"/>
      <c r="AN3682" s="8"/>
      <c r="AO3682" s="8"/>
      <c r="AP3682" s="34"/>
      <c r="AQ3682" s="34"/>
      <c r="AR3682" s="34"/>
      <c r="AS3682" s="8"/>
      <c r="AT3682" s="8"/>
      <c r="AU3682" s="8"/>
      <c r="AV3682" s="8"/>
      <c r="AW3682" s="8"/>
    </row>
    <row r="3685" spans="1:63" ht="12.75">
      <c r="A3685" s="2"/>
      <c r="B3685" s="2538" t="s">
        <v>1721</v>
      </c>
      <c r="C3685" s="2538"/>
      <c r="D3685" s="2538"/>
      <c r="E3685" s="2538"/>
      <c r="F3685" s="2538"/>
      <c r="G3685" s="2538"/>
      <c r="H3685" s="2538"/>
      <c r="I3685" s="2538"/>
      <c r="J3685" s="2538"/>
      <c r="K3685" s="2568" t="s">
        <v>3995</v>
      </c>
      <c r="L3685" s="2568"/>
      <c r="M3685" s="2568"/>
      <c r="N3685" s="2568"/>
      <c r="O3685" s="2568"/>
      <c r="P3685" s="2568"/>
      <c r="Q3685" s="2568"/>
      <c r="R3685" s="2538" t="s">
        <v>3996</v>
      </c>
      <c r="S3685" s="2538"/>
      <c r="T3685" s="2538" t="s">
        <v>3997</v>
      </c>
      <c r="U3685" s="2538"/>
      <c r="V3685" s="2538"/>
      <c r="W3685" s="2538"/>
      <c r="X3685" s="2538"/>
      <c r="Y3685" s="2538"/>
      <c r="Z3685" s="2538"/>
      <c r="AA3685" s="2538"/>
      <c r="AB3685" s="2568" t="s">
        <v>3995</v>
      </c>
      <c r="AC3685" s="2568"/>
      <c r="AD3685" s="2568"/>
      <c r="AE3685" s="2568"/>
      <c r="AF3685" s="2568"/>
      <c r="AG3685" s="2568"/>
      <c r="AH3685" s="2538" t="s">
        <v>3996</v>
      </c>
      <c r="AI3685" s="2538"/>
      <c r="AJ3685" s="2538" t="s">
        <v>3998</v>
      </c>
      <c r="AK3685" s="2538"/>
      <c r="AL3685" s="2538"/>
      <c r="AM3685" s="2538"/>
      <c r="AN3685" s="2538"/>
      <c r="AO3685" s="2538"/>
      <c r="AP3685" s="2538"/>
      <c r="AQ3685" s="2538"/>
      <c r="AR3685" s="2568" t="s">
        <v>3995</v>
      </c>
      <c r="AS3685" s="2568"/>
      <c r="AT3685" s="2568"/>
      <c r="AU3685" s="2568"/>
      <c r="AV3685" s="2568"/>
      <c r="AW3685" s="2568"/>
      <c r="AX3685" s="2538" t="s">
        <v>3996</v>
      </c>
      <c r="AY3685" s="2538"/>
      <c r="AZ3685" s="2"/>
      <c r="BA3685" s="1580"/>
      <c r="BB3685" s="2538" t="s">
        <v>1721</v>
      </c>
      <c r="BC3685" s="2538"/>
      <c r="BD3685" s="2538"/>
      <c r="BE3685" s="2538"/>
      <c r="BF3685" s="2568" t="s">
        <v>3995</v>
      </c>
      <c r="BG3685" s="2568"/>
      <c r="BH3685" s="2568"/>
      <c r="BI3685" s="2568"/>
      <c r="BJ3685" s="2538" t="s">
        <v>3999</v>
      </c>
      <c r="BK3685" s="2538"/>
    </row>
    <row r="3686" spans="1:63" ht="22.5">
      <c r="A3686" s="8"/>
      <c r="B3686" s="14"/>
      <c r="C3686" s="1429"/>
      <c r="D3686" s="1429"/>
      <c r="E3686" s="1429"/>
      <c r="F3686" s="1429"/>
      <c r="G3686" s="1429"/>
      <c r="H3686" s="1429"/>
      <c r="I3686" s="1429"/>
      <c r="J3686" s="1429"/>
      <c r="K3686" s="2539"/>
      <c r="L3686" s="2539"/>
      <c r="M3686" s="1431"/>
      <c r="N3686" s="1431"/>
      <c r="O3686" s="1431"/>
      <c r="P3686" s="1431"/>
      <c r="Q3686" s="8"/>
      <c r="R3686" s="1581"/>
      <c r="S3686" s="1564" t="s">
        <v>1130</v>
      </c>
      <c r="T3686" s="8"/>
      <c r="U3686" s="14"/>
      <c r="V3686" s="8"/>
      <c r="W3686" s="8"/>
      <c r="X3686" s="2540"/>
      <c r="Y3686" s="2540"/>
      <c r="Z3686" s="1567"/>
      <c r="AA3686" s="1567"/>
      <c r="AB3686" s="1567"/>
      <c r="AC3686" s="1567"/>
      <c r="AD3686" s="1567"/>
      <c r="AE3686" s="1567"/>
      <c r="AF3686" s="1567"/>
      <c r="AG3686" s="1431"/>
      <c r="AH3686" s="1581"/>
      <c r="AI3686" s="1564" t="s">
        <v>1130</v>
      </c>
      <c r="AJ3686" s="1581"/>
      <c r="AK3686" s="1564"/>
      <c r="AL3686" s="8"/>
      <c r="AM3686" s="1429"/>
      <c r="AN3686" s="1429"/>
      <c r="AO3686" s="1568"/>
      <c r="AP3686" s="1567"/>
      <c r="AQ3686" s="1567"/>
      <c r="AR3686" s="1567"/>
      <c r="AS3686" s="1567"/>
      <c r="AT3686" s="1567"/>
      <c r="AU3686" s="1567"/>
      <c r="AV3686" s="1567"/>
      <c r="AW3686" s="1431"/>
      <c r="AX3686" s="1581"/>
      <c r="AY3686" s="1564" t="s">
        <v>1130</v>
      </c>
      <c r="AZ3686" s="8"/>
      <c r="BA3686" s="14"/>
      <c r="BB3686" s="1429"/>
      <c r="BC3686" s="1429"/>
      <c r="BD3686" s="2541"/>
      <c r="BE3686" s="2541"/>
      <c r="BF3686" s="2539"/>
      <c r="BG3686" s="2539"/>
      <c r="BH3686" s="2539"/>
      <c r="BI3686" s="1431"/>
      <c r="BJ3686" s="1581"/>
      <c r="BK3686" s="1564" t="s">
        <v>1130</v>
      </c>
    </row>
    <row r="3687" spans="1:63" ht="12">
      <c r="A3687" s="2542" t="s">
        <v>369</v>
      </c>
      <c r="B3687" s="2543"/>
      <c r="C3687" s="2548" t="s">
        <v>230</v>
      </c>
      <c r="D3687" s="2549"/>
      <c r="E3687" s="2549"/>
      <c r="F3687" s="2549"/>
      <c r="G3687" s="2549"/>
      <c r="H3687" s="2550"/>
      <c r="I3687" s="2548" t="s">
        <v>370</v>
      </c>
      <c r="J3687" s="2549"/>
      <c r="K3687" s="2548" t="s">
        <v>371</v>
      </c>
      <c r="L3687" s="2549"/>
      <c r="M3687" s="2549"/>
      <c r="N3687" s="2549"/>
      <c r="O3687" s="2549"/>
      <c r="P3687" s="2549"/>
      <c r="Q3687" s="2550"/>
      <c r="R3687" s="2542" t="s">
        <v>369</v>
      </c>
      <c r="S3687" s="2543"/>
      <c r="T3687" s="2542" t="s">
        <v>369</v>
      </c>
      <c r="U3687" s="2543"/>
      <c r="V3687" s="2548" t="s">
        <v>3748</v>
      </c>
      <c r="W3687" s="2549"/>
      <c r="X3687" s="2549"/>
      <c r="Y3687" s="2549"/>
      <c r="Z3687" s="2549"/>
      <c r="AA3687" s="2549"/>
      <c r="AB3687" s="2549"/>
      <c r="AC3687" s="2549"/>
      <c r="AD3687" s="2549"/>
      <c r="AE3687" s="2549"/>
      <c r="AF3687" s="2549"/>
      <c r="AG3687" s="2550"/>
      <c r="AH3687" s="2542" t="s">
        <v>369</v>
      </c>
      <c r="AI3687" s="2543"/>
      <c r="AJ3687" s="2554" t="s">
        <v>369</v>
      </c>
      <c r="AK3687" s="2555"/>
      <c r="AL3687" s="2548" t="s">
        <v>3749</v>
      </c>
      <c r="AM3687" s="2549"/>
      <c r="AN3687" s="2549"/>
      <c r="AO3687" s="2549"/>
      <c r="AP3687" s="2549"/>
      <c r="AQ3687" s="2549"/>
      <c r="AR3687" s="2549"/>
      <c r="AS3687" s="2549"/>
      <c r="AT3687" s="2549"/>
      <c r="AU3687" s="2549"/>
      <c r="AV3687" s="2549"/>
      <c r="AW3687" s="2550"/>
      <c r="AX3687" s="2542" t="s">
        <v>369</v>
      </c>
      <c r="AY3687" s="2543"/>
      <c r="AZ3687" s="2542" t="s">
        <v>369</v>
      </c>
      <c r="BA3687" s="2543"/>
      <c r="BB3687" s="2548" t="s">
        <v>3750</v>
      </c>
      <c r="BC3687" s="2549"/>
      <c r="BD3687" s="2549"/>
      <c r="BE3687" s="2549"/>
      <c r="BF3687" s="2549"/>
      <c r="BG3687" s="2549"/>
      <c r="BH3687" s="2549"/>
      <c r="BI3687" s="2550"/>
      <c r="BJ3687" s="2542" t="s">
        <v>369</v>
      </c>
      <c r="BK3687" s="2543"/>
    </row>
    <row r="3688" spans="1:63" ht="27">
      <c r="A3688" s="2544"/>
      <c r="B3688" s="2545"/>
      <c r="C3688" s="1582" t="s">
        <v>372</v>
      </c>
      <c r="D3688" s="1582" t="s">
        <v>373</v>
      </c>
      <c r="E3688" s="1582" t="s">
        <v>374</v>
      </c>
      <c r="F3688" s="1582" t="s">
        <v>375</v>
      </c>
      <c r="G3688" s="1582" t="s">
        <v>378</v>
      </c>
      <c r="H3688" s="1582" t="s">
        <v>1066</v>
      </c>
      <c r="I3688" s="1582" t="s">
        <v>376</v>
      </c>
      <c r="J3688" s="1582" t="s">
        <v>377</v>
      </c>
      <c r="K3688" s="1583" t="s">
        <v>890</v>
      </c>
      <c r="L3688" s="1582" t="s">
        <v>379</v>
      </c>
      <c r="M3688" s="1582" t="s">
        <v>380</v>
      </c>
      <c r="N3688" s="1582" t="s">
        <v>381</v>
      </c>
      <c r="O3688" s="1582" t="s">
        <v>382</v>
      </c>
      <c r="P3688" s="1582" t="s">
        <v>383</v>
      </c>
      <c r="Q3688" s="1582" t="s">
        <v>384</v>
      </c>
      <c r="R3688" s="2544"/>
      <c r="S3688" s="2545"/>
      <c r="T3688" s="2544"/>
      <c r="U3688" s="2545"/>
      <c r="V3688" s="1582" t="s">
        <v>412</v>
      </c>
      <c r="W3688" s="1582" t="s">
        <v>413</v>
      </c>
      <c r="X3688" s="1582" t="s">
        <v>414</v>
      </c>
      <c r="Y3688" s="1582" t="s">
        <v>415</v>
      </c>
      <c r="Z3688" s="1582" t="s">
        <v>416</v>
      </c>
      <c r="AA3688" s="1582" t="s">
        <v>417</v>
      </c>
      <c r="AB3688" s="1584" t="s">
        <v>418</v>
      </c>
      <c r="AC3688" s="1584" t="s">
        <v>3796</v>
      </c>
      <c r="AD3688" s="1584" t="s">
        <v>3797</v>
      </c>
      <c r="AE3688" s="1584" t="s">
        <v>3751</v>
      </c>
      <c r="AF3688" s="1584" t="s">
        <v>3752</v>
      </c>
      <c r="AG3688" s="1582" t="s">
        <v>419</v>
      </c>
      <c r="AH3688" s="2544"/>
      <c r="AI3688" s="2545"/>
      <c r="AJ3688" s="2556"/>
      <c r="AK3688" s="2557"/>
      <c r="AL3688" s="1582" t="s">
        <v>420</v>
      </c>
      <c r="AM3688" s="1582" t="s">
        <v>421</v>
      </c>
      <c r="AN3688" s="1582" t="s">
        <v>3753</v>
      </c>
      <c r="AO3688" s="1582" t="s">
        <v>423</v>
      </c>
      <c r="AP3688" s="1582" t="s">
        <v>424</v>
      </c>
      <c r="AQ3688" s="1582" t="s">
        <v>3754</v>
      </c>
      <c r="AR3688" s="1582" t="s">
        <v>3755</v>
      </c>
      <c r="AS3688" s="1582" t="s">
        <v>3756</v>
      </c>
      <c r="AT3688" s="1585" t="s">
        <v>3757</v>
      </c>
      <c r="AU3688" s="1582" t="s">
        <v>425</v>
      </c>
      <c r="AV3688" s="1582" t="s">
        <v>426</v>
      </c>
      <c r="AW3688" s="1582" t="s">
        <v>427</v>
      </c>
      <c r="AX3688" s="2544"/>
      <c r="AY3688" s="2545"/>
      <c r="AZ3688" s="2544"/>
      <c r="BA3688" s="2545"/>
      <c r="BB3688" s="1583" t="s">
        <v>1733</v>
      </c>
      <c r="BC3688" s="1582" t="s">
        <v>432</v>
      </c>
      <c r="BD3688" s="1582" t="s">
        <v>428</v>
      </c>
      <c r="BE3688" s="1582" t="s">
        <v>429</v>
      </c>
      <c r="BF3688" s="1583" t="s">
        <v>430</v>
      </c>
      <c r="BG3688" s="1582" t="s">
        <v>362</v>
      </c>
      <c r="BH3688" s="1582" t="s">
        <v>431</v>
      </c>
      <c r="BI3688" s="1582" t="s">
        <v>1260</v>
      </c>
      <c r="BJ3688" s="2544"/>
      <c r="BK3688" s="2545"/>
    </row>
    <row r="3689" spans="1:63">
      <c r="A3689" s="2546"/>
      <c r="B3689" s="2569"/>
      <c r="C3689" s="1582">
        <v>1</v>
      </c>
      <c r="D3689" s="1586">
        <v>2</v>
      </c>
      <c r="E3689" s="1582">
        <v>3</v>
      </c>
      <c r="F3689" s="1586">
        <v>4</v>
      </c>
      <c r="G3689" s="1582">
        <v>5</v>
      </c>
      <c r="H3689" s="1582">
        <v>6</v>
      </c>
      <c r="I3689" s="1582">
        <v>7</v>
      </c>
      <c r="J3689" s="1586">
        <v>8</v>
      </c>
      <c r="K3689" s="1583">
        <v>9</v>
      </c>
      <c r="L3689" s="1586">
        <v>10</v>
      </c>
      <c r="M3689" s="1582">
        <v>11</v>
      </c>
      <c r="N3689" s="1586">
        <v>12</v>
      </c>
      <c r="O3689" s="1582">
        <v>13</v>
      </c>
      <c r="P3689" s="1586">
        <v>14</v>
      </c>
      <c r="Q3689" s="1582">
        <v>15</v>
      </c>
      <c r="R3689" s="2546"/>
      <c r="S3689" s="2569"/>
      <c r="T3689" s="2546"/>
      <c r="U3689" s="2569"/>
      <c r="V3689" s="1582">
        <v>16</v>
      </c>
      <c r="W3689" s="1586">
        <v>17</v>
      </c>
      <c r="X3689" s="1582">
        <v>18</v>
      </c>
      <c r="Y3689" s="1582">
        <v>19</v>
      </c>
      <c r="Z3689" s="1582">
        <v>20</v>
      </c>
      <c r="AA3689" s="1582">
        <v>21</v>
      </c>
      <c r="AB3689" s="1586">
        <v>22</v>
      </c>
      <c r="AC3689" s="1586">
        <v>23</v>
      </c>
      <c r="AD3689" s="1586">
        <v>24</v>
      </c>
      <c r="AE3689" s="1586">
        <v>25</v>
      </c>
      <c r="AF3689" s="1586">
        <v>26</v>
      </c>
      <c r="AG3689" s="1587">
        <v>27</v>
      </c>
      <c r="AH3689" s="2546"/>
      <c r="AI3689" s="2569"/>
      <c r="AJ3689" s="2558"/>
      <c r="AK3689" s="2570"/>
      <c r="AL3689" s="1582">
        <v>28</v>
      </c>
      <c r="AM3689" s="1586">
        <v>29</v>
      </c>
      <c r="AN3689" s="1582">
        <v>30</v>
      </c>
      <c r="AO3689" s="1586">
        <v>31</v>
      </c>
      <c r="AP3689" s="1582">
        <v>32</v>
      </c>
      <c r="AQ3689" s="1586">
        <v>33</v>
      </c>
      <c r="AR3689" s="1582">
        <v>34</v>
      </c>
      <c r="AS3689" s="1586">
        <v>35</v>
      </c>
      <c r="AT3689" s="1582">
        <v>36</v>
      </c>
      <c r="AU3689" s="1586">
        <v>37</v>
      </c>
      <c r="AV3689" s="1582">
        <v>38</v>
      </c>
      <c r="AW3689" s="1586">
        <v>39</v>
      </c>
      <c r="AX3689" s="2546"/>
      <c r="AY3689" s="2569"/>
      <c r="AZ3689" s="2546"/>
      <c r="BA3689" s="2569"/>
      <c r="BB3689" s="1583">
        <v>40</v>
      </c>
      <c r="BC3689" s="1586">
        <v>41</v>
      </c>
      <c r="BD3689" s="1583">
        <v>42</v>
      </c>
      <c r="BE3689" s="1586">
        <v>43</v>
      </c>
      <c r="BF3689" s="1583">
        <v>44</v>
      </c>
      <c r="BG3689" s="1586">
        <v>45</v>
      </c>
      <c r="BH3689" s="1583">
        <v>46</v>
      </c>
      <c r="BI3689" s="1586">
        <v>47</v>
      </c>
      <c r="BJ3689" s="2546"/>
      <c r="BK3689" s="2569"/>
    </row>
    <row r="3690" spans="1:63">
      <c r="A3690" s="2553" t="s">
        <v>44</v>
      </c>
      <c r="B3690" s="2553"/>
      <c r="C3690" s="1588">
        <v>5</v>
      </c>
      <c r="D3690" s="1588">
        <v>4</v>
      </c>
      <c r="E3690" s="1588" t="s">
        <v>2790</v>
      </c>
      <c r="F3690" s="1589" t="s">
        <v>1226</v>
      </c>
      <c r="G3690" s="1590">
        <v>7</v>
      </c>
      <c r="H3690" s="1589" t="s">
        <v>2790</v>
      </c>
      <c r="I3690" s="1589" t="s">
        <v>2790</v>
      </c>
      <c r="J3690" s="1589" t="s">
        <v>1226</v>
      </c>
      <c r="K3690" s="1589" t="s">
        <v>3264</v>
      </c>
      <c r="L3690" s="1589" t="s">
        <v>2790</v>
      </c>
      <c r="M3690" s="1589">
        <v>5</v>
      </c>
      <c r="N3690" s="1589">
        <v>6</v>
      </c>
      <c r="O3690" s="1589" t="s">
        <v>3264</v>
      </c>
      <c r="P3690" s="1589">
        <v>4</v>
      </c>
      <c r="Q3690" s="1589">
        <v>4</v>
      </c>
      <c r="R3690" s="2533" t="s">
        <v>44</v>
      </c>
      <c r="S3690" s="2533"/>
      <c r="T3690" s="2533" t="s">
        <v>44</v>
      </c>
      <c r="U3690" s="2533"/>
      <c r="V3690" s="1591" t="s">
        <v>3032</v>
      </c>
      <c r="W3690" s="1590">
        <v>5</v>
      </c>
      <c r="X3690" s="1590">
        <v>4</v>
      </c>
      <c r="Y3690" s="1590">
        <v>4</v>
      </c>
      <c r="Z3690" s="1590" t="s">
        <v>3018</v>
      </c>
      <c r="AA3690" s="1590">
        <v>5</v>
      </c>
      <c r="AB3690" s="1590" t="s">
        <v>4000</v>
      </c>
      <c r="AC3690" s="1590" t="s">
        <v>3264</v>
      </c>
      <c r="AD3690" s="1590">
        <v>6</v>
      </c>
      <c r="AE3690" s="1590" t="s">
        <v>397</v>
      </c>
      <c r="AF3690" s="1590" t="s">
        <v>397</v>
      </c>
      <c r="AG3690" s="1590">
        <v>5</v>
      </c>
      <c r="AH3690" s="2533" t="s">
        <v>44</v>
      </c>
      <c r="AI3690" s="2533"/>
      <c r="AJ3690" s="2533" t="s">
        <v>44</v>
      </c>
      <c r="AK3690" s="2533"/>
      <c r="AL3690" s="1589" t="s">
        <v>3129</v>
      </c>
      <c r="AM3690" s="1589" t="s">
        <v>2984</v>
      </c>
      <c r="AN3690" s="1589">
        <v>4</v>
      </c>
      <c r="AO3690" s="1589" t="s">
        <v>4001</v>
      </c>
      <c r="AP3690" s="1589">
        <v>4</v>
      </c>
      <c r="AQ3690" s="1589">
        <v>5</v>
      </c>
      <c r="AR3690" s="1589" t="s">
        <v>1226</v>
      </c>
      <c r="AS3690" s="1589" t="s">
        <v>1537</v>
      </c>
      <c r="AT3690" s="1589" t="s">
        <v>1226</v>
      </c>
      <c r="AU3690" s="1589" t="s">
        <v>3018</v>
      </c>
      <c r="AV3690" s="1589">
        <v>5</v>
      </c>
      <c r="AW3690" s="1589" t="s">
        <v>3264</v>
      </c>
      <c r="AX3690" s="2533" t="s">
        <v>44</v>
      </c>
      <c r="AY3690" s="2533"/>
      <c r="AZ3690" s="2533" t="s">
        <v>44</v>
      </c>
      <c r="BA3690" s="2533"/>
      <c r="BB3690" s="1592" t="s">
        <v>3074</v>
      </c>
      <c r="BC3690" s="1592" t="s">
        <v>4002</v>
      </c>
      <c r="BD3690" s="1589">
        <v>4</v>
      </c>
      <c r="BE3690" s="1589">
        <v>4</v>
      </c>
      <c r="BF3690" s="1589">
        <v>6</v>
      </c>
      <c r="BG3690" s="1589">
        <v>4</v>
      </c>
      <c r="BH3690" s="1589">
        <v>5</v>
      </c>
      <c r="BI3690" s="1589" t="s">
        <v>4003</v>
      </c>
      <c r="BJ3690" s="2533" t="s">
        <v>44</v>
      </c>
      <c r="BK3690" s="2533"/>
    </row>
    <row r="3691" spans="1:63">
      <c r="A3691" s="2551" t="s">
        <v>1687</v>
      </c>
      <c r="B3691" s="2552"/>
      <c r="C3691" s="1593"/>
      <c r="D3691" s="1593"/>
      <c r="E3691" s="1593"/>
      <c r="F3691" s="1594"/>
      <c r="G3691" s="1594"/>
      <c r="H3691" s="1594"/>
      <c r="I3691" s="1594"/>
      <c r="J3691" s="1594"/>
      <c r="K3691" s="1594"/>
      <c r="L3691" s="1594"/>
      <c r="M3691" s="1594"/>
      <c r="N3691" s="1594"/>
      <c r="O3691" s="1594"/>
      <c r="P3691" s="1594"/>
      <c r="Q3691" s="1594"/>
      <c r="R3691" s="2551" t="s">
        <v>1687</v>
      </c>
      <c r="S3691" s="2552"/>
      <c r="T3691" s="2551" t="s">
        <v>1687</v>
      </c>
      <c r="U3691" s="2552"/>
      <c r="V3691" s="1595"/>
      <c r="W3691" s="1596"/>
      <c r="X3691" s="1596"/>
      <c r="Y3691" s="1596"/>
      <c r="Z3691" s="1596"/>
      <c r="AA3691" s="1596"/>
      <c r="AB3691" s="1596"/>
      <c r="AC3691" s="1596"/>
      <c r="AD3691" s="1596"/>
      <c r="AE3691" s="1596"/>
      <c r="AF3691" s="1596"/>
      <c r="AG3691" s="1596"/>
      <c r="AH3691" s="2551" t="s">
        <v>1687</v>
      </c>
      <c r="AI3691" s="2552"/>
      <c r="AJ3691" s="2551" t="s">
        <v>1687</v>
      </c>
      <c r="AK3691" s="2552"/>
      <c r="AL3691" s="1594"/>
      <c r="AM3691" s="1594"/>
      <c r="AN3691" s="1594"/>
      <c r="AO3691" s="1594"/>
      <c r="AP3691" s="1594"/>
      <c r="AQ3691" s="1594"/>
      <c r="AR3691" s="1594"/>
      <c r="AS3691" s="1594"/>
      <c r="AT3691" s="1594"/>
      <c r="AU3691" s="1594"/>
      <c r="AV3691" s="1594"/>
      <c r="AW3691" s="1594"/>
      <c r="AX3691" s="2551" t="s">
        <v>1687</v>
      </c>
      <c r="AY3691" s="2552"/>
      <c r="AZ3691" s="2551" t="s">
        <v>1687</v>
      </c>
      <c r="BA3691" s="2552"/>
      <c r="BB3691" s="1597"/>
      <c r="BC3691" s="1597"/>
      <c r="BD3691" s="1594"/>
      <c r="BE3691" s="1594"/>
      <c r="BF3691" s="1594"/>
      <c r="BG3691" s="1594"/>
      <c r="BH3691" s="1594"/>
      <c r="BI3691" s="1594"/>
      <c r="BJ3691" s="2551" t="s">
        <v>1687</v>
      </c>
      <c r="BK3691" s="2552"/>
    </row>
    <row r="3692" spans="1:63">
      <c r="A3692" s="1598" t="s">
        <v>856</v>
      </c>
      <c r="B3692" s="1599" t="s">
        <v>1677</v>
      </c>
      <c r="C3692" s="1588">
        <v>4</v>
      </c>
      <c r="D3692" s="1588">
        <v>4</v>
      </c>
      <c r="E3692" s="1588">
        <v>4</v>
      </c>
      <c r="F3692" s="1589">
        <v>4</v>
      </c>
      <c r="G3692" s="1589">
        <v>5</v>
      </c>
      <c r="H3692" s="1589">
        <v>4</v>
      </c>
      <c r="I3692" s="1589">
        <v>4</v>
      </c>
      <c r="J3692" s="1589">
        <v>4</v>
      </c>
      <c r="K3692" s="1589">
        <v>3</v>
      </c>
      <c r="L3692" s="1589">
        <v>4</v>
      </c>
      <c r="M3692" s="1589">
        <v>3</v>
      </c>
      <c r="N3692" s="1589">
        <v>2</v>
      </c>
      <c r="O3692" s="1589">
        <v>4</v>
      </c>
      <c r="P3692" s="1589">
        <v>4</v>
      </c>
      <c r="Q3692" s="1589">
        <v>3</v>
      </c>
      <c r="R3692" s="1598" t="s">
        <v>856</v>
      </c>
      <c r="S3692" s="1599" t="s">
        <v>1677</v>
      </c>
      <c r="T3692" s="1598" t="s">
        <v>856</v>
      </c>
      <c r="U3692" s="1599" t="s">
        <v>1677</v>
      </c>
      <c r="V3692" s="1590">
        <v>2</v>
      </c>
      <c r="W3692" s="1590">
        <v>4</v>
      </c>
      <c r="X3692" s="1590">
        <v>3</v>
      </c>
      <c r="Y3692" s="1590">
        <v>4</v>
      </c>
      <c r="Z3692" s="1590">
        <v>3</v>
      </c>
      <c r="AA3692" s="1590">
        <v>3</v>
      </c>
      <c r="AB3692" s="1590">
        <v>3</v>
      </c>
      <c r="AC3692" s="1590">
        <v>4</v>
      </c>
      <c r="AD3692" s="1590">
        <v>5</v>
      </c>
      <c r="AE3692" s="1590">
        <v>6</v>
      </c>
      <c r="AF3692" s="1590">
        <v>5</v>
      </c>
      <c r="AG3692" s="1590">
        <v>4</v>
      </c>
      <c r="AH3692" s="1598" t="s">
        <v>856</v>
      </c>
      <c r="AI3692" s="1599" t="s">
        <v>1677</v>
      </c>
      <c r="AJ3692" s="1598" t="s">
        <v>856</v>
      </c>
      <c r="AK3692" s="1599" t="s">
        <v>1677</v>
      </c>
      <c r="AL3692" s="1589">
        <v>4</v>
      </c>
      <c r="AM3692" s="1589">
        <v>2</v>
      </c>
      <c r="AN3692" s="1589">
        <v>3</v>
      </c>
      <c r="AO3692" s="1589">
        <v>1</v>
      </c>
      <c r="AP3692" s="1589">
        <v>4</v>
      </c>
      <c r="AQ3692" s="1589">
        <v>5</v>
      </c>
      <c r="AR3692" s="1589">
        <v>5</v>
      </c>
      <c r="AS3692" s="1589">
        <v>6</v>
      </c>
      <c r="AT3692" s="1589">
        <v>4</v>
      </c>
      <c r="AU3692" s="1589">
        <v>4</v>
      </c>
      <c r="AV3692" s="1589">
        <v>3</v>
      </c>
      <c r="AW3692" s="1589">
        <v>4</v>
      </c>
      <c r="AX3692" s="1598" t="s">
        <v>856</v>
      </c>
      <c r="AY3692" s="1599" t="s">
        <v>1677</v>
      </c>
      <c r="AZ3692" s="1598" t="s">
        <v>856</v>
      </c>
      <c r="BA3692" s="1599" t="s">
        <v>1677</v>
      </c>
      <c r="BB3692" s="1589">
        <v>3</v>
      </c>
      <c r="BC3692" s="1589">
        <v>2</v>
      </c>
      <c r="BD3692" s="1589">
        <v>1</v>
      </c>
      <c r="BE3692" s="1589">
        <v>3</v>
      </c>
      <c r="BF3692" s="1589">
        <v>4</v>
      </c>
      <c r="BG3692" s="1589">
        <v>1</v>
      </c>
      <c r="BH3692" s="1589">
        <v>4</v>
      </c>
      <c r="BI3692" s="1589">
        <v>2</v>
      </c>
      <c r="BJ3692" s="1598" t="s">
        <v>856</v>
      </c>
      <c r="BK3692" s="1599" t="s">
        <v>1677</v>
      </c>
    </row>
    <row r="3693" spans="1:63" ht="18">
      <c r="A3693" s="1600" t="s">
        <v>1085</v>
      </c>
      <c r="B3693" s="1601" t="s">
        <v>1678</v>
      </c>
      <c r="C3693" s="1593">
        <v>4</v>
      </c>
      <c r="D3693" s="1593">
        <v>4</v>
      </c>
      <c r="E3693" s="1593">
        <v>4</v>
      </c>
      <c r="F3693" s="1594">
        <v>4</v>
      </c>
      <c r="G3693" s="1594">
        <v>5</v>
      </c>
      <c r="H3693" s="1594">
        <v>4</v>
      </c>
      <c r="I3693" s="1594">
        <v>4</v>
      </c>
      <c r="J3693" s="1594">
        <v>4</v>
      </c>
      <c r="K3693" s="1594">
        <v>4</v>
      </c>
      <c r="L3693" s="1594">
        <v>4</v>
      </c>
      <c r="M3693" s="1594">
        <v>4</v>
      </c>
      <c r="N3693" s="1594">
        <v>4</v>
      </c>
      <c r="O3693" s="1594">
        <v>5</v>
      </c>
      <c r="P3693" s="1594">
        <v>4</v>
      </c>
      <c r="Q3693" s="1594">
        <v>4</v>
      </c>
      <c r="R3693" s="1600" t="s">
        <v>1085</v>
      </c>
      <c r="S3693" s="1601" t="s">
        <v>1678</v>
      </c>
      <c r="T3693" s="1600" t="s">
        <v>1085</v>
      </c>
      <c r="U3693" s="1601" t="s">
        <v>1678</v>
      </c>
      <c r="V3693" s="1596">
        <v>3</v>
      </c>
      <c r="W3693" s="1596">
        <v>4</v>
      </c>
      <c r="X3693" s="1596">
        <v>4</v>
      </c>
      <c r="Y3693" s="1596">
        <v>4</v>
      </c>
      <c r="Z3693" s="1596">
        <v>4</v>
      </c>
      <c r="AA3693" s="1596">
        <v>4</v>
      </c>
      <c r="AB3693" s="1596">
        <v>4</v>
      </c>
      <c r="AC3693" s="1596">
        <v>4</v>
      </c>
      <c r="AD3693" s="1596">
        <v>6</v>
      </c>
      <c r="AE3693" s="1596">
        <v>6</v>
      </c>
      <c r="AF3693" s="1596">
        <v>6</v>
      </c>
      <c r="AG3693" s="1596">
        <v>4</v>
      </c>
      <c r="AH3693" s="1600" t="s">
        <v>1085</v>
      </c>
      <c r="AI3693" s="1601" t="s">
        <v>1678</v>
      </c>
      <c r="AJ3693" s="1600" t="s">
        <v>1085</v>
      </c>
      <c r="AK3693" s="1601" t="s">
        <v>1678</v>
      </c>
      <c r="AL3693" s="1594">
        <v>4</v>
      </c>
      <c r="AM3693" s="1594">
        <v>3</v>
      </c>
      <c r="AN3693" s="1594">
        <v>3</v>
      </c>
      <c r="AO3693" s="1594">
        <v>2</v>
      </c>
      <c r="AP3693" s="1594">
        <v>4</v>
      </c>
      <c r="AQ3693" s="1594">
        <v>6</v>
      </c>
      <c r="AR3693" s="1594">
        <v>5</v>
      </c>
      <c r="AS3693" s="1594">
        <v>7</v>
      </c>
      <c r="AT3693" s="1594">
        <v>5</v>
      </c>
      <c r="AU3693" s="1594">
        <v>4</v>
      </c>
      <c r="AV3693" s="1594">
        <v>4</v>
      </c>
      <c r="AW3693" s="1594">
        <v>4</v>
      </c>
      <c r="AX3693" s="1600" t="s">
        <v>1085</v>
      </c>
      <c r="AY3693" s="1601" t="s">
        <v>1678</v>
      </c>
      <c r="AZ3693" s="1600" t="s">
        <v>1085</v>
      </c>
      <c r="BA3693" s="1601" t="s">
        <v>1678</v>
      </c>
      <c r="BB3693" s="1594">
        <v>3</v>
      </c>
      <c r="BC3693" s="1594">
        <v>2</v>
      </c>
      <c r="BD3693" s="1594">
        <v>2</v>
      </c>
      <c r="BE3693" s="1594">
        <v>4</v>
      </c>
      <c r="BF3693" s="1594">
        <v>5</v>
      </c>
      <c r="BG3693" s="1594">
        <v>1</v>
      </c>
      <c r="BH3693" s="1594">
        <v>4</v>
      </c>
      <c r="BI3693" s="1594">
        <v>2</v>
      </c>
      <c r="BJ3693" s="1600" t="s">
        <v>1085</v>
      </c>
      <c r="BK3693" s="1601" t="s">
        <v>1678</v>
      </c>
    </row>
    <row r="3694" spans="1:63" ht="27">
      <c r="A3694" s="1598" t="s">
        <v>827</v>
      </c>
      <c r="B3694" s="1599" t="s">
        <v>1679</v>
      </c>
      <c r="C3694" s="1588">
        <v>5</v>
      </c>
      <c r="D3694" s="1588">
        <v>4</v>
      </c>
      <c r="E3694" s="1588">
        <v>5</v>
      </c>
      <c r="F3694" s="1589">
        <v>5</v>
      </c>
      <c r="G3694" s="1589">
        <v>5</v>
      </c>
      <c r="H3694" s="1589">
        <v>5</v>
      </c>
      <c r="I3694" s="1589">
        <v>4</v>
      </c>
      <c r="J3694" s="1589">
        <v>4</v>
      </c>
      <c r="K3694" s="1589">
        <v>5</v>
      </c>
      <c r="L3694" s="1589">
        <v>4</v>
      </c>
      <c r="M3694" s="1589">
        <v>5</v>
      </c>
      <c r="N3694" s="1589">
        <v>4</v>
      </c>
      <c r="O3694" s="1589">
        <v>6</v>
      </c>
      <c r="P3694" s="1589">
        <v>5</v>
      </c>
      <c r="Q3694" s="1589">
        <v>5</v>
      </c>
      <c r="R3694" s="1598" t="s">
        <v>827</v>
      </c>
      <c r="S3694" s="1599" t="s">
        <v>1679</v>
      </c>
      <c r="T3694" s="1598" t="s">
        <v>827</v>
      </c>
      <c r="U3694" s="1599" t="s">
        <v>1679</v>
      </c>
      <c r="V3694" s="1590">
        <v>4</v>
      </c>
      <c r="W3694" s="1590">
        <v>4</v>
      </c>
      <c r="X3694" s="1590">
        <v>4</v>
      </c>
      <c r="Y3694" s="1590">
        <v>5</v>
      </c>
      <c r="Z3694" s="1590">
        <v>4</v>
      </c>
      <c r="AA3694" s="1590">
        <v>4</v>
      </c>
      <c r="AB3694" s="1590">
        <v>4</v>
      </c>
      <c r="AC3694" s="1590">
        <v>4</v>
      </c>
      <c r="AD3694" s="1590">
        <v>6</v>
      </c>
      <c r="AE3694" s="1590">
        <v>6</v>
      </c>
      <c r="AF3694" s="1590">
        <v>7</v>
      </c>
      <c r="AG3694" s="1590">
        <v>5</v>
      </c>
      <c r="AH3694" s="1598" t="s">
        <v>827</v>
      </c>
      <c r="AI3694" s="1599" t="s">
        <v>1679</v>
      </c>
      <c r="AJ3694" s="1598" t="s">
        <v>827</v>
      </c>
      <c r="AK3694" s="1599" t="s">
        <v>1679</v>
      </c>
      <c r="AL3694" s="1589">
        <v>4</v>
      </c>
      <c r="AM3694" s="1589">
        <v>4</v>
      </c>
      <c r="AN3694" s="1589">
        <v>4</v>
      </c>
      <c r="AO3694" s="1589">
        <v>3</v>
      </c>
      <c r="AP3694" s="1589">
        <v>4</v>
      </c>
      <c r="AQ3694" s="1589">
        <v>6</v>
      </c>
      <c r="AR3694" s="1589">
        <v>6</v>
      </c>
      <c r="AS3694" s="1589">
        <v>7</v>
      </c>
      <c r="AT3694" s="1589">
        <v>5</v>
      </c>
      <c r="AU3694" s="1589">
        <v>5</v>
      </c>
      <c r="AV3694" s="1589">
        <v>5</v>
      </c>
      <c r="AW3694" s="1589">
        <v>4</v>
      </c>
      <c r="AX3694" s="1598" t="s">
        <v>827</v>
      </c>
      <c r="AY3694" s="1599" t="s">
        <v>1679</v>
      </c>
      <c r="AZ3694" s="1598" t="s">
        <v>827</v>
      </c>
      <c r="BA3694" s="1599" t="s">
        <v>1679</v>
      </c>
      <c r="BB3694" s="1589">
        <v>3</v>
      </c>
      <c r="BC3694" s="1589">
        <v>2</v>
      </c>
      <c r="BD3694" s="1589">
        <v>3</v>
      </c>
      <c r="BE3694" s="1589">
        <v>4</v>
      </c>
      <c r="BF3694" s="1589">
        <v>5</v>
      </c>
      <c r="BG3694" s="1589">
        <v>1</v>
      </c>
      <c r="BH3694" s="1589">
        <v>4</v>
      </c>
      <c r="BI3694" s="1589">
        <v>2</v>
      </c>
      <c r="BJ3694" s="1598" t="s">
        <v>827</v>
      </c>
      <c r="BK3694" s="1599" t="s">
        <v>1679</v>
      </c>
    </row>
    <row r="3695" spans="1:63" ht="27">
      <c r="A3695" s="1600" t="s">
        <v>828</v>
      </c>
      <c r="B3695" s="1601" t="s">
        <v>1680</v>
      </c>
      <c r="C3695" s="1593">
        <v>5</v>
      </c>
      <c r="D3695" s="1593">
        <v>5</v>
      </c>
      <c r="E3695" s="1593">
        <v>5</v>
      </c>
      <c r="F3695" s="1594">
        <v>5</v>
      </c>
      <c r="G3695" s="1594">
        <v>5</v>
      </c>
      <c r="H3695" s="1594">
        <v>5</v>
      </c>
      <c r="I3695" s="1594">
        <v>4</v>
      </c>
      <c r="J3695" s="1594">
        <v>4</v>
      </c>
      <c r="K3695" s="1594">
        <v>6</v>
      </c>
      <c r="L3695" s="1594">
        <v>6</v>
      </c>
      <c r="M3695" s="1594">
        <v>6</v>
      </c>
      <c r="N3695" s="1594">
        <v>4</v>
      </c>
      <c r="O3695" s="1594">
        <v>6</v>
      </c>
      <c r="P3695" s="1594">
        <v>5</v>
      </c>
      <c r="Q3695" s="1594">
        <v>5</v>
      </c>
      <c r="R3695" s="1600" t="s">
        <v>828</v>
      </c>
      <c r="S3695" s="1601" t="s">
        <v>1680</v>
      </c>
      <c r="T3695" s="1600" t="s">
        <v>828</v>
      </c>
      <c r="U3695" s="1601" t="s">
        <v>1680</v>
      </c>
      <c r="V3695" s="1596">
        <v>4</v>
      </c>
      <c r="W3695" s="1596">
        <v>5</v>
      </c>
      <c r="X3695" s="1596">
        <v>5</v>
      </c>
      <c r="Y3695" s="1596">
        <v>6</v>
      </c>
      <c r="Z3695" s="1596">
        <v>4</v>
      </c>
      <c r="AA3695" s="1596">
        <v>4</v>
      </c>
      <c r="AB3695" s="1596">
        <v>4</v>
      </c>
      <c r="AC3695" s="1596">
        <v>4</v>
      </c>
      <c r="AD3695" s="1596">
        <v>6</v>
      </c>
      <c r="AE3695" s="1596">
        <v>6</v>
      </c>
      <c r="AF3695" s="1596">
        <v>8</v>
      </c>
      <c r="AG3695" s="1596">
        <v>5</v>
      </c>
      <c r="AH3695" s="1600" t="s">
        <v>828</v>
      </c>
      <c r="AI3695" s="1601" t="s">
        <v>1680</v>
      </c>
      <c r="AJ3695" s="1600" t="s">
        <v>828</v>
      </c>
      <c r="AK3695" s="1601" t="s">
        <v>1680</v>
      </c>
      <c r="AL3695" s="1594">
        <v>4</v>
      </c>
      <c r="AM3695" s="1594">
        <v>4</v>
      </c>
      <c r="AN3695" s="1594">
        <v>4</v>
      </c>
      <c r="AO3695" s="1594">
        <v>4</v>
      </c>
      <c r="AP3695" s="1594">
        <v>5</v>
      </c>
      <c r="AQ3695" s="1594">
        <v>7</v>
      </c>
      <c r="AR3695" s="1594">
        <v>6</v>
      </c>
      <c r="AS3695" s="1594">
        <v>8</v>
      </c>
      <c r="AT3695" s="1594">
        <v>5</v>
      </c>
      <c r="AU3695" s="1594">
        <v>5</v>
      </c>
      <c r="AV3695" s="1594">
        <v>5</v>
      </c>
      <c r="AW3695" s="1594">
        <v>5</v>
      </c>
      <c r="AX3695" s="1600" t="s">
        <v>828</v>
      </c>
      <c r="AY3695" s="1601" t="s">
        <v>1680</v>
      </c>
      <c r="AZ3695" s="1600" t="s">
        <v>828</v>
      </c>
      <c r="BA3695" s="1601" t="s">
        <v>1680</v>
      </c>
      <c r="BB3695" s="1594">
        <v>4</v>
      </c>
      <c r="BC3695" s="1594">
        <v>3</v>
      </c>
      <c r="BD3695" s="1594">
        <v>3</v>
      </c>
      <c r="BE3695" s="1594">
        <v>4</v>
      </c>
      <c r="BF3695" s="1594">
        <v>6</v>
      </c>
      <c r="BG3695" s="1594">
        <v>1</v>
      </c>
      <c r="BH3695" s="1594">
        <v>4</v>
      </c>
      <c r="BI3695" s="1594">
        <v>2</v>
      </c>
      <c r="BJ3695" s="1600" t="s">
        <v>828</v>
      </c>
      <c r="BK3695" s="1601" t="s">
        <v>1680</v>
      </c>
    </row>
    <row r="3696" spans="1:63" ht="18">
      <c r="A3696" s="1598" t="s">
        <v>854</v>
      </c>
      <c r="B3696" s="1599" t="s">
        <v>1681</v>
      </c>
      <c r="C3696" s="1588">
        <v>5</v>
      </c>
      <c r="D3696" s="1588">
        <v>5</v>
      </c>
      <c r="E3696" s="1588">
        <v>5</v>
      </c>
      <c r="F3696" s="1589">
        <v>5</v>
      </c>
      <c r="G3696" s="1589">
        <v>5</v>
      </c>
      <c r="H3696" s="1589">
        <v>5</v>
      </c>
      <c r="I3696" s="1589">
        <v>5</v>
      </c>
      <c r="J3696" s="1589">
        <v>4</v>
      </c>
      <c r="K3696" s="1589">
        <v>6</v>
      </c>
      <c r="L3696" s="1589">
        <v>6</v>
      </c>
      <c r="M3696" s="1589">
        <v>7</v>
      </c>
      <c r="N3696" s="1589">
        <v>5</v>
      </c>
      <c r="O3696" s="1589">
        <v>7</v>
      </c>
      <c r="P3696" s="1589">
        <v>6</v>
      </c>
      <c r="Q3696" s="1589">
        <v>5</v>
      </c>
      <c r="R3696" s="1598" t="s">
        <v>854</v>
      </c>
      <c r="S3696" s="1599" t="s">
        <v>1681</v>
      </c>
      <c r="T3696" s="1598" t="s">
        <v>854</v>
      </c>
      <c r="U3696" s="1599" t="s">
        <v>1681</v>
      </c>
      <c r="V3696" s="1590">
        <v>4</v>
      </c>
      <c r="W3696" s="1590">
        <v>5</v>
      </c>
      <c r="X3696" s="1590">
        <v>5</v>
      </c>
      <c r="Y3696" s="1590">
        <v>6</v>
      </c>
      <c r="Z3696" s="1590">
        <v>4</v>
      </c>
      <c r="AA3696" s="1590">
        <v>4</v>
      </c>
      <c r="AB3696" s="1590">
        <v>4</v>
      </c>
      <c r="AC3696" s="1590">
        <v>4</v>
      </c>
      <c r="AD3696" s="1590">
        <v>6</v>
      </c>
      <c r="AE3696" s="1590">
        <v>6</v>
      </c>
      <c r="AF3696" s="1590">
        <v>9</v>
      </c>
      <c r="AG3696" s="1590">
        <v>6</v>
      </c>
      <c r="AH3696" s="1598" t="s">
        <v>854</v>
      </c>
      <c r="AI3696" s="1599" t="s">
        <v>1681</v>
      </c>
      <c r="AJ3696" s="1598" t="s">
        <v>854</v>
      </c>
      <c r="AK3696" s="1599" t="s">
        <v>1681</v>
      </c>
      <c r="AL3696" s="1589">
        <v>4</v>
      </c>
      <c r="AM3696" s="1589">
        <v>5</v>
      </c>
      <c r="AN3696" s="1589">
        <v>4</v>
      </c>
      <c r="AO3696" s="1589">
        <v>5</v>
      </c>
      <c r="AP3696" s="1589">
        <v>5</v>
      </c>
      <c r="AQ3696" s="1589">
        <v>7</v>
      </c>
      <c r="AR3696" s="1589">
        <v>6</v>
      </c>
      <c r="AS3696" s="1589">
        <v>8</v>
      </c>
      <c r="AT3696" s="1589">
        <v>5</v>
      </c>
      <c r="AU3696" s="1589">
        <v>5</v>
      </c>
      <c r="AV3696" s="1589">
        <v>5</v>
      </c>
      <c r="AW3696" s="1589">
        <v>5</v>
      </c>
      <c r="AX3696" s="1598" t="s">
        <v>854</v>
      </c>
      <c r="AY3696" s="1599" t="s">
        <v>1681</v>
      </c>
      <c r="AZ3696" s="1598" t="s">
        <v>854</v>
      </c>
      <c r="BA3696" s="1599" t="s">
        <v>1681</v>
      </c>
      <c r="BB3696" s="1589">
        <v>4</v>
      </c>
      <c r="BC3696" s="1589">
        <v>3</v>
      </c>
      <c r="BD3696" s="1589">
        <v>3</v>
      </c>
      <c r="BE3696" s="1589">
        <v>4</v>
      </c>
      <c r="BF3696" s="1589">
        <v>6</v>
      </c>
      <c r="BG3696" s="1589">
        <v>1</v>
      </c>
      <c r="BH3696" s="1589">
        <v>4</v>
      </c>
      <c r="BI3696" s="1589">
        <v>3</v>
      </c>
      <c r="BJ3696" s="1598" t="s">
        <v>854</v>
      </c>
      <c r="BK3696" s="1599" t="s">
        <v>1681</v>
      </c>
    </row>
    <row r="3697" spans="1:63">
      <c r="A3697" s="2535" t="s">
        <v>45</v>
      </c>
      <c r="B3697" s="2535"/>
      <c r="C3697" s="1602"/>
      <c r="D3697" s="1602"/>
      <c r="E3697" s="1602"/>
      <c r="F3697" s="1602"/>
      <c r="G3697" s="1602"/>
      <c r="H3697" s="1602"/>
      <c r="I3697" s="1602"/>
      <c r="J3697" s="1602"/>
      <c r="K3697" s="1603"/>
      <c r="L3697" s="1602"/>
      <c r="M3697" s="1602"/>
      <c r="N3697" s="1602"/>
      <c r="O3697" s="1602"/>
      <c r="P3697" s="1602"/>
      <c r="Q3697" s="1602"/>
      <c r="R3697" s="2535" t="s">
        <v>45</v>
      </c>
      <c r="S3697" s="2535"/>
      <c r="T3697" s="2535" t="s">
        <v>45</v>
      </c>
      <c r="U3697" s="2535"/>
      <c r="V3697" s="1595"/>
      <c r="W3697" s="1595"/>
      <c r="X3697" s="1595"/>
      <c r="Y3697" s="1595"/>
      <c r="Z3697" s="1595"/>
      <c r="AA3697" s="1595"/>
      <c r="AB3697" s="1595"/>
      <c r="AC3697" s="1595"/>
      <c r="AD3697" s="1595"/>
      <c r="AE3697" s="1595"/>
      <c r="AF3697" s="1595"/>
      <c r="AG3697" s="1596"/>
      <c r="AH3697" s="2535" t="s">
        <v>45</v>
      </c>
      <c r="AI3697" s="2535"/>
      <c r="AJ3697" s="2535" t="s">
        <v>45</v>
      </c>
      <c r="AK3697" s="2535"/>
      <c r="AL3697" s="1597"/>
      <c r="AM3697" s="1597"/>
      <c r="AN3697" s="1597"/>
      <c r="AO3697" s="1597"/>
      <c r="AP3697" s="1597"/>
      <c r="AQ3697" s="1597"/>
      <c r="AR3697" s="1597"/>
      <c r="AS3697" s="1597"/>
      <c r="AT3697" s="1597"/>
      <c r="AU3697" s="1597"/>
      <c r="AV3697" s="1597"/>
      <c r="AW3697" s="1597"/>
      <c r="AX3697" s="2535" t="s">
        <v>45</v>
      </c>
      <c r="AY3697" s="2535"/>
      <c r="AZ3697" s="2535" t="s">
        <v>45</v>
      </c>
      <c r="BA3697" s="2535"/>
      <c r="BB3697" s="1597"/>
      <c r="BC3697" s="1597"/>
      <c r="BD3697" s="1597"/>
      <c r="BE3697" s="1597"/>
      <c r="BF3697" s="1597"/>
      <c r="BG3697" s="1597"/>
      <c r="BH3697" s="1594"/>
      <c r="BI3697" s="1594"/>
      <c r="BJ3697" s="2535" t="s">
        <v>45</v>
      </c>
      <c r="BK3697" s="2535"/>
    </row>
    <row r="3698" spans="1:63" ht="18">
      <c r="A3698" s="1598" t="s">
        <v>856</v>
      </c>
      <c r="B3698" s="1599" t="s">
        <v>1682</v>
      </c>
      <c r="C3698" s="1588">
        <v>7</v>
      </c>
      <c r="D3698" s="1588">
        <v>7</v>
      </c>
      <c r="E3698" s="1589">
        <v>7</v>
      </c>
      <c r="F3698" s="1589">
        <v>7</v>
      </c>
      <c r="G3698" s="1589">
        <v>7</v>
      </c>
      <c r="H3698" s="1589" t="s">
        <v>397</v>
      </c>
      <c r="I3698" s="1589">
        <v>7</v>
      </c>
      <c r="J3698" s="1589" t="s">
        <v>1456</v>
      </c>
      <c r="K3698" s="1589" t="s">
        <v>397</v>
      </c>
      <c r="L3698" s="1589">
        <v>7</v>
      </c>
      <c r="M3698" s="1589">
        <v>7</v>
      </c>
      <c r="N3698" s="1589">
        <v>7</v>
      </c>
      <c r="O3698" s="1589">
        <v>8</v>
      </c>
      <c r="P3698" s="1589">
        <v>6</v>
      </c>
      <c r="Q3698" s="1589">
        <v>6</v>
      </c>
      <c r="R3698" s="1598" t="s">
        <v>856</v>
      </c>
      <c r="S3698" s="1599" t="s">
        <v>1682</v>
      </c>
      <c r="T3698" s="1598" t="s">
        <v>856</v>
      </c>
      <c r="U3698" s="1599" t="s">
        <v>1682</v>
      </c>
      <c r="V3698" s="1590">
        <v>5</v>
      </c>
      <c r="W3698" s="1590">
        <v>7</v>
      </c>
      <c r="X3698" s="1590">
        <v>6</v>
      </c>
      <c r="Y3698" s="1590">
        <v>7</v>
      </c>
      <c r="Z3698" s="1590">
        <v>8</v>
      </c>
      <c r="AA3698" s="1590" t="s">
        <v>2790</v>
      </c>
      <c r="AB3698" s="1590" t="s">
        <v>2790</v>
      </c>
      <c r="AC3698" s="1590">
        <v>8</v>
      </c>
      <c r="AD3698" s="1590">
        <v>8</v>
      </c>
      <c r="AE3698" s="1590" t="s">
        <v>2679</v>
      </c>
      <c r="AF3698" s="1590" t="s">
        <v>2351</v>
      </c>
      <c r="AG3698" s="1590">
        <v>6</v>
      </c>
      <c r="AH3698" s="1598" t="s">
        <v>856</v>
      </c>
      <c r="AI3698" s="1599" t="s">
        <v>1682</v>
      </c>
      <c r="AJ3698" s="1598" t="s">
        <v>856</v>
      </c>
      <c r="AK3698" s="1599" t="s">
        <v>1682</v>
      </c>
      <c r="AL3698" s="1589">
        <v>6</v>
      </c>
      <c r="AM3698" s="1592" t="s">
        <v>2523</v>
      </c>
      <c r="AN3698" s="1589">
        <v>6</v>
      </c>
      <c r="AO3698" s="1592" t="s">
        <v>4002</v>
      </c>
      <c r="AP3698" s="1589">
        <v>8</v>
      </c>
      <c r="AQ3698" s="1589">
        <v>8</v>
      </c>
      <c r="AR3698" s="1589">
        <v>8</v>
      </c>
      <c r="AS3698" s="1589" t="s">
        <v>2679</v>
      </c>
      <c r="AT3698" s="1589">
        <v>8</v>
      </c>
      <c r="AU3698" s="1589">
        <v>7</v>
      </c>
      <c r="AV3698" s="1589" t="s">
        <v>397</v>
      </c>
      <c r="AW3698" s="1589">
        <v>6</v>
      </c>
      <c r="AX3698" s="1598" t="s">
        <v>856</v>
      </c>
      <c r="AY3698" s="1599" t="s">
        <v>1682</v>
      </c>
      <c r="AZ3698" s="1598" t="s">
        <v>856</v>
      </c>
      <c r="BA3698" s="1599" t="s">
        <v>1682</v>
      </c>
      <c r="BB3698" s="1589">
        <v>5</v>
      </c>
      <c r="BC3698" s="1589" t="s">
        <v>3032</v>
      </c>
      <c r="BD3698" s="1589" t="s">
        <v>3018</v>
      </c>
      <c r="BE3698" s="1589">
        <v>4</v>
      </c>
      <c r="BF3698" s="1589">
        <v>10</v>
      </c>
      <c r="BG3698" s="1589">
        <v>1</v>
      </c>
      <c r="BH3698" s="1589">
        <v>5</v>
      </c>
      <c r="BI3698" s="1589" t="s">
        <v>4004</v>
      </c>
      <c r="BJ3698" s="1598" t="s">
        <v>856</v>
      </c>
      <c r="BK3698" s="1599" t="s">
        <v>1682</v>
      </c>
    </row>
    <row r="3699" spans="1:63" ht="18">
      <c r="A3699" s="1600" t="s">
        <v>1085</v>
      </c>
      <c r="B3699" s="1601" t="s">
        <v>1683</v>
      </c>
      <c r="C3699" s="1593">
        <v>7</v>
      </c>
      <c r="D3699" s="1594">
        <v>7</v>
      </c>
      <c r="E3699" s="1594">
        <v>7</v>
      </c>
      <c r="F3699" s="1594">
        <v>7</v>
      </c>
      <c r="G3699" s="1594">
        <v>7</v>
      </c>
      <c r="H3699" s="1594">
        <v>8</v>
      </c>
      <c r="I3699" s="1594">
        <v>7</v>
      </c>
      <c r="J3699" s="1596">
        <v>8</v>
      </c>
      <c r="K3699" s="1596" t="s">
        <v>397</v>
      </c>
      <c r="L3699" s="1594">
        <v>7</v>
      </c>
      <c r="M3699" s="1594">
        <v>7</v>
      </c>
      <c r="N3699" s="1594">
        <v>7</v>
      </c>
      <c r="O3699" s="1594">
        <v>8</v>
      </c>
      <c r="P3699" s="1594">
        <v>6</v>
      </c>
      <c r="Q3699" s="1594">
        <v>6</v>
      </c>
      <c r="R3699" s="1600" t="s">
        <v>1085</v>
      </c>
      <c r="S3699" s="1601" t="s">
        <v>1683</v>
      </c>
      <c r="T3699" s="1600" t="s">
        <v>1085</v>
      </c>
      <c r="U3699" s="1601" t="s">
        <v>1683</v>
      </c>
      <c r="V3699" s="1596">
        <v>5</v>
      </c>
      <c r="W3699" s="1596">
        <v>7</v>
      </c>
      <c r="X3699" s="1596">
        <v>6</v>
      </c>
      <c r="Y3699" s="1596">
        <v>7</v>
      </c>
      <c r="Z3699" s="1596">
        <v>8</v>
      </c>
      <c r="AA3699" s="1596">
        <v>6</v>
      </c>
      <c r="AB3699" s="1596" t="s">
        <v>2790</v>
      </c>
      <c r="AC3699" s="1596" t="s">
        <v>2481</v>
      </c>
      <c r="AD3699" s="1596">
        <v>8</v>
      </c>
      <c r="AE3699" s="1596">
        <v>9</v>
      </c>
      <c r="AF3699" s="1596" t="s">
        <v>2351</v>
      </c>
      <c r="AG3699" s="1596">
        <v>6</v>
      </c>
      <c r="AH3699" s="1600" t="s">
        <v>1085</v>
      </c>
      <c r="AI3699" s="1601" t="s">
        <v>1683</v>
      </c>
      <c r="AJ3699" s="1600" t="s">
        <v>1085</v>
      </c>
      <c r="AK3699" s="1601" t="s">
        <v>1683</v>
      </c>
      <c r="AL3699" s="1594">
        <v>6</v>
      </c>
      <c r="AM3699" s="1594" t="s">
        <v>2523</v>
      </c>
      <c r="AN3699" s="1594">
        <v>6</v>
      </c>
      <c r="AO3699" s="1597" t="s">
        <v>3023</v>
      </c>
      <c r="AP3699" s="1594">
        <v>8</v>
      </c>
      <c r="AQ3699" s="1594">
        <v>8</v>
      </c>
      <c r="AR3699" s="1594">
        <v>8</v>
      </c>
      <c r="AS3699" s="1594" t="s">
        <v>1781</v>
      </c>
      <c r="AT3699" s="1594">
        <v>8</v>
      </c>
      <c r="AU3699" s="1594">
        <v>7</v>
      </c>
      <c r="AV3699" s="1594" t="s">
        <v>397</v>
      </c>
      <c r="AW3699" s="1594">
        <v>6</v>
      </c>
      <c r="AX3699" s="1600" t="s">
        <v>1085</v>
      </c>
      <c r="AY3699" s="1601" t="s">
        <v>1683</v>
      </c>
      <c r="AZ3699" s="1600" t="s">
        <v>1085</v>
      </c>
      <c r="BA3699" s="1601" t="s">
        <v>1683</v>
      </c>
      <c r="BB3699" s="1594">
        <v>5</v>
      </c>
      <c r="BC3699" s="1594">
        <v>3</v>
      </c>
      <c r="BD3699" s="1594" t="s">
        <v>3018</v>
      </c>
      <c r="BE3699" s="1594">
        <v>6</v>
      </c>
      <c r="BF3699" s="1594">
        <v>10</v>
      </c>
      <c r="BG3699" s="1594">
        <v>1</v>
      </c>
      <c r="BH3699" s="1594" t="s">
        <v>2523</v>
      </c>
      <c r="BI3699" s="1594" t="s">
        <v>4002</v>
      </c>
      <c r="BJ3699" s="1600" t="s">
        <v>1085</v>
      </c>
      <c r="BK3699" s="1601" t="s">
        <v>1683</v>
      </c>
    </row>
    <row r="3700" spans="1:63" ht="18">
      <c r="A3700" s="1598" t="s">
        <v>827</v>
      </c>
      <c r="B3700" s="1599" t="s">
        <v>1684</v>
      </c>
      <c r="C3700" s="1588">
        <v>8</v>
      </c>
      <c r="D3700" s="1604">
        <v>8</v>
      </c>
      <c r="E3700" s="1589">
        <v>8</v>
      </c>
      <c r="F3700" s="1589">
        <v>8</v>
      </c>
      <c r="G3700" s="1589">
        <v>8</v>
      </c>
      <c r="H3700" s="1589">
        <v>8</v>
      </c>
      <c r="I3700" s="1589">
        <v>8</v>
      </c>
      <c r="J3700" s="1590" t="s">
        <v>2272</v>
      </c>
      <c r="K3700" s="1589">
        <v>7</v>
      </c>
      <c r="L3700" s="1589">
        <v>7</v>
      </c>
      <c r="M3700" s="1590">
        <v>7</v>
      </c>
      <c r="N3700" s="1589">
        <v>8</v>
      </c>
      <c r="O3700" s="1589">
        <v>8</v>
      </c>
      <c r="P3700" s="1589">
        <v>6</v>
      </c>
      <c r="Q3700" s="1589">
        <v>6</v>
      </c>
      <c r="R3700" s="1598" t="s">
        <v>827</v>
      </c>
      <c r="S3700" s="1599" t="s">
        <v>1684</v>
      </c>
      <c r="T3700" s="1598" t="s">
        <v>827</v>
      </c>
      <c r="U3700" s="1599" t="s">
        <v>1684</v>
      </c>
      <c r="V3700" s="1590">
        <v>5</v>
      </c>
      <c r="W3700" s="1590">
        <v>7</v>
      </c>
      <c r="X3700" s="1590">
        <v>5</v>
      </c>
      <c r="Y3700" s="1590">
        <v>7</v>
      </c>
      <c r="Z3700" s="1590">
        <v>8</v>
      </c>
      <c r="AA3700" s="1590">
        <v>6</v>
      </c>
      <c r="AB3700" s="1590" t="s">
        <v>2790</v>
      </c>
      <c r="AC3700" s="1590">
        <v>9</v>
      </c>
      <c r="AD3700" s="1590">
        <v>8</v>
      </c>
      <c r="AE3700" s="1590">
        <v>9</v>
      </c>
      <c r="AF3700" s="1590" t="s">
        <v>2323</v>
      </c>
      <c r="AG3700" s="1590">
        <v>7</v>
      </c>
      <c r="AH3700" s="1598" t="s">
        <v>827</v>
      </c>
      <c r="AI3700" s="1599" t="s">
        <v>1684</v>
      </c>
      <c r="AJ3700" s="1598" t="s">
        <v>827</v>
      </c>
      <c r="AK3700" s="1599" t="s">
        <v>1684</v>
      </c>
      <c r="AL3700" s="1589">
        <v>6</v>
      </c>
      <c r="AM3700" s="1589" t="s">
        <v>2523</v>
      </c>
      <c r="AN3700" s="1589">
        <v>6</v>
      </c>
      <c r="AO3700" s="1592" t="s">
        <v>3032</v>
      </c>
      <c r="AP3700" s="1589">
        <v>8</v>
      </c>
      <c r="AQ3700" s="1589">
        <v>8</v>
      </c>
      <c r="AR3700" s="1589">
        <v>8</v>
      </c>
      <c r="AS3700" s="1589">
        <v>8</v>
      </c>
      <c r="AT3700" s="1589">
        <v>8</v>
      </c>
      <c r="AU3700" s="1589">
        <v>7</v>
      </c>
      <c r="AV3700" s="1589" t="s">
        <v>397</v>
      </c>
      <c r="AW3700" s="1589">
        <v>6</v>
      </c>
      <c r="AX3700" s="1598" t="s">
        <v>827</v>
      </c>
      <c r="AY3700" s="1599" t="s">
        <v>1684</v>
      </c>
      <c r="AZ3700" s="1598" t="s">
        <v>827</v>
      </c>
      <c r="BA3700" s="1599" t="s">
        <v>1684</v>
      </c>
      <c r="BB3700" s="1592" t="s">
        <v>2790</v>
      </c>
      <c r="BC3700" s="1592" t="s">
        <v>3018</v>
      </c>
      <c r="BD3700" s="1589" t="s">
        <v>3018</v>
      </c>
      <c r="BE3700" s="1589">
        <v>6</v>
      </c>
      <c r="BF3700" s="1589">
        <v>10</v>
      </c>
      <c r="BG3700" s="1589">
        <v>1</v>
      </c>
      <c r="BH3700" s="1589" t="s">
        <v>2523</v>
      </c>
      <c r="BI3700" s="1589" t="s">
        <v>3023</v>
      </c>
      <c r="BJ3700" s="1598" t="s">
        <v>827</v>
      </c>
      <c r="BK3700" s="1599" t="s">
        <v>1684</v>
      </c>
    </row>
    <row r="3701" spans="1:63" ht="18">
      <c r="A3701" s="1600" t="s">
        <v>828</v>
      </c>
      <c r="B3701" s="1601" t="s">
        <v>1685</v>
      </c>
      <c r="C3701" s="1593">
        <v>8</v>
      </c>
      <c r="D3701" s="1605" t="s">
        <v>76</v>
      </c>
      <c r="E3701" s="1594" t="s">
        <v>76</v>
      </c>
      <c r="F3701" s="1594">
        <v>8</v>
      </c>
      <c r="G3701" s="1594">
        <v>7</v>
      </c>
      <c r="H3701" s="1594">
        <v>8</v>
      </c>
      <c r="I3701" s="1594" t="s">
        <v>76</v>
      </c>
      <c r="J3701" s="1596" t="s">
        <v>2272</v>
      </c>
      <c r="K3701" s="1594">
        <v>7</v>
      </c>
      <c r="L3701" s="1594">
        <v>7</v>
      </c>
      <c r="M3701" s="1594">
        <v>7</v>
      </c>
      <c r="N3701" s="1606" t="s">
        <v>76</v>
      </c>
      <c r="O3701" s="1594">
        <v>8</v>
      </c>
      <c r="P3701" s="1594">
        <v>6</v>
      </c>
      <c r="Q3701" s="1596">
        <v>11</v>
      </c>
      <c r="R3701" s="1600" t="s">
        <v>828</v>
      </c>
      <c r="S3701" s="1601" t="s">
        <v>1685</v>
      </c>
      <c r="T3701" s="1600" t="s">
        <v>828</v>
      </c>
      <c r="U3701" s="1601" t="s">
        <v>1685</v>
      </c>
      <c r="V3701" s="1596">
        <v>5</v>
      </c>
      <c r="W3701" s="1596" t="s">
        <v>76</v>
      </c>
      <c r="X3701" s="1596">
        <v>5</v>
      </c>
      <c r="Y3701" s="1607" t="s">
        <v>76</v>
      </c>
      <c r="Z3701" s="1596">
        <v>8</v>
      </c>
      <c r="AA3701" s="1596">
        <v>6</v>
      </c>
      <c r="AB3701" s="1596" t="s">
        <v>2790</v>
      </c>
      <c r="AC3701" s="1596" t="s">
        <v>76</v>
      </c>
      <c r="AD3701" s="1596">
        <v>8</v>
      </c>
      <c r="AE3701" s="1596">
        <v>9</v>
      </c>
      <c r="AF3701" s="1596" t="s">
        <v>76</v>
      </c>
      <c r="AG3701" s="1596">
        <v>7</v>
      </c>
      <c r="AH3701" s="1600" t="s">
        <v>828</v>
      </c>
      <c r="AI3701" s="1601" t="s">
        <v>1685</v>
      </c>
      <c r="AJ3701" s="1600" t="s">
        <v>828</v>
      </c>
      <c r="AK3701" s="1601" t="s">
        <v>1685</v>
      </c>
      <c r="AL3701" s="1594">
        <v>6</v>
      </c>
      <c r="AM3701" s="1597" t="s">
        <v>76</v>
      </c>
      <c r="AN3701" s="1594">
        <v>6</v>
      </c>
      <c r="AO3701" s="1597" t="s">
        <v>3018</v>
      </c>
      <c r="AP3701" s="1594">
        <v>8</v>
      </c>
      <c r="AQ3701" s="1594" t="s">
        <v>76</v>
      </c>
      <c r="AR3701" s="1594" t="s">
        <v>76</v>
      </c>
      <c r="AS3701" s="1594">
        <v>8</v>
      </c>
      <c r="AT3701" s="1594">
        <v>8</v>
      </c>
      <c r="AU3701" s="1594">
        <v>8</v>
      </c>
      <c r="AV3701" s="1594">
        <v>7</v>
      </c>
      <c r="AW3701" s="1594" t="s">
        <v>76</v>
      </c>
      <c r="AX3701" s="1600" t="s">
        <v>828</v>
      </c>
      <c r="AY3701" s="1601" t="s">
        <v>1685</v>
      </c>
      <c r="AZ3701" s="1600" t="s">
        <v>828</v>
      </c>
      <c r="BA3701" s="1601" t="s">
        <v>1685</v>
      </c>
      <c r="BB3701" s="1597" t="s">
        <v>2790</v>
      </c>
      <c r="BC3701" s="1597" t="s">
        <v>3018</v>
      </c>
      <c r="BD3701" s="1594" t="s">
        <v>3018</v>
      </c>
      <c r="BE3701" s="1594">
        <v>6</v>
      </c>
      <c r="BF3701" s="1594">
        <v>10</v>
      </c>
      <c r="BG3701" s="1594">
        <v>6</v>
      </c>
      <c r="BH3701" s="1594" t="s">
        <v>2523</v>
      </c>
      <c r="BI3701" s="1594" t="s">
        <v>2965</v>
      </c>
      <c r="BJ3701" s="1600" t="s">
        <v>828</v>
      </c>
      <c r="BK3701" s="1601" t="s">
        <v>1685</v>
      </c>
    </row>
    <row r="3702" spans="1:63" ht="18">
      <c r="A3702" s="1598" t="s">
        <v>854</v>
      </c>
      <c r="B3702" s="1599" t="s">
        <v>1686</v>
      </c>
      <c r="C3702" s="1588" t="s">
        <v>76</v>
      </c>
      <c r="D3702" s="1604" t="s">
        <v>76</v>
      </c>
      <c r="E3702" s="1589" t="s">
        <v>76</v>
      </c>
      <c r="F3702" s="1589">
        <v>8</v>
      </c>
      <c r="G3702" s="1589">
        <v>7</v>
      </c>
      <c r="H3702" s="1589" t="s">
        <v>2481</v>
      </c>
      <c r="I3702" s="1589" t="s">
        <v>76</v>
      </c>
      <c r="J3702" s="1590" t="s">
        <v>2272</v>
      </c>
      <c r="K3702" s="1589" t="s">
        <v>2679</v>
      </c>
      <c r="L3702" s="1589">
        <v>8</v>
      </c>
      <c r="M3702" s="1589" t="s">
        <v>76</v>
      </c>
      <c r="N3702" s="1589" t="s">
        <v>76</v>
      </c>
      <c r="O3702" s="1589">
        <v>8</v>
      </c>
      <c r="P3702" s="1589" t="s">
        <v>76</v>
      </c>
      <c r="Q3702" s="1589">
        <v>9</v>
      </c>
      <c r="R3702" s="1598" t="s">
        <v>854</v>
      </c>
      <c r="S3702" s="1599" t="s">
        <v>1686</v>
      </c>
      <c r="T3702" s="1598" t="s">
        <v>854</v>
      </c>
      <c r="U3702" s="1599" t="s">
        <v>1686</v>
      </c>
      <c r="V3702" s="1590">
        <v>5</v>
      </c>
      <c r="W3702" s="1590" t="s">
        <v>76</v>
      </c>
      <c r="X3702" s="1590">
        <v>9</v>
      </c>
      <c r="Y3702" s="1590" t="s">
        <v>76</v>
      </c>
      <c r="Z3702" s="1590">
        <v>8</v>
      </c>
      <c r="AA3702" s="1590">
        <v>6</v>
      </c>
      <c r="AB3702" s="1590" t="s">
        <v>2790</v>
      </c>
      <c r="AC3702" s="1590" t="s">
        <v>76</v>
      </c>
      <c r="AD3702" s="1608">
        <v>8</v>
      </c>
      <c r="AE3702" s="1590">
        <v>9</v>
      </c>
      <c r="AF3702" s="1590" t="s">
        <v>76</v>
      </c>
      <c r="AG3702" s="1590">
        <v>7</v>
      </c>
      <c r="AH3702" s="1598" t="s">
        <v>854</v>
      </c>
      <c r="AI3702" s="1599" t="s">
        <v>1686</v>
      </c>
      <c r="AJ3702" s="1598" t="s">
        <v>854</v>
      </c>
      <c r="AK3702" s="1599" t="s">
        <v>1686</v>
      </c>
      <c r="AL3702" s="1589">
        <v>6</v>
      </c>
      <c r="AM3702" s="1589">
        <v>8</v>
      </c>
      <c r="AN3702" s="1589">
        <v>6</v>
      </c>
      <c r="AO3702" s="1592" t="s">
        <v>3018</v>
      </c>
      <c r="AP3702" s="1589" t="s">
        <v>76</v>
      </c>
      <c r="AQ3702" s="1589" t="s">
        <v>76</v>
      </c>
      <c r="AR3702" s="1589" t="s">
        <v>76</v>
      </c>
      <c r="AS3702" s="1589" t="s">
        <v>76</v>
      </c>
      <c r="AT3702" s="1589" t="s">
        <v>76</v>
      </c>
      <c r="AU3702" s="1589">
        <v>8</v>
      </c>
      <c r="AV3702" s="1589">
        <v>7</v>
      </c>
      <c r="AW3702" s="1589" t="s">
        <v>76</v>
      </c>
      <c r="AX3702" s="1598" t="s">
        <v>854</v>
      </c>
      <c r="AY3702" s="1599" t="s">
        <v>1686</v>
      </c>
      <c r="AZ3702" s="1598" t="s">
        <v>854</v>
      </c>
      <c r="BA3702" s="1599" t="s">
        <v>1686</v>
      </c>
      <c r="BB3702" s="1592" t="s">
        <v>2790</v>
      </c>
      <c r="BC3702" s="1589" t="s">
        <v>3264</v>
      </c>
      <c r="BD3702" s="1589" t="s">
        <v>3018</v>
      </c>
      <c r="BE3702" s="1589">
        <v>6</v>
      </c>
      <c r="BF3702" s="1589">
        <v>10</v>
      </c>
      <c r="BG3702" s="1609" t="s">
        <v>76</v>
      </c>
      <c r="BH3702" s="1589" t="s">
        <v>2523</v>
      </c>
      <c r="BI3702" s="1589" t="s">
        <v>2965</v>
      </c>
      <c r="BJ3702" s="1598" t="s">
        <v>854</v>
      </c>
      <c r="BK3702" s="1599" t="s">
        <v>1686</v>
      </c>
    </row>
    <row r="3703" spans="1:63">
      <c r="A3703" s="2535" t="s">
        <v>388</v>
      </c>
      <c r="B3703" s="2535"/>
      <c r="C3703" s="1594"/>
      <c r="D3703" s="1594"/>
      <c r="E3703" s="1594"/>
      <c r="F3703" s="1594"/>
      <c r="G3703" s="1594"/>
      <c r="H3703" s="1594"/>
      <c r="I3703" s="1594"/>
      <c r="J3703" s="1594"/>
      <c r="K3703" s="1594"/>
      <c r="L3703" s="1594"/>
      <c r="M3703" s="1594"/>
      <c r="N3703" s="1594"/>
      <c r="O3703" s="1597" t="s">
        <v>311</v>
      </c>
      <c r="P3703" s="1594"/>
      <c r="Q3703" s="1597"/>
      <c r="R3703" s="2535" t="s">
        <v>388</v>
      </c>
      <c r="S3703" s="2535"/>
      <c r="T3703" s="2535" t="s">
        <v>388</v>
      </c>
      <c r="U3703" s="2535"/>
      <c r="V3703" s="1596"/>
      <c r="W3703" s="1596"/>
      <c r="X3703" s="1596"/>
      <c r="Y3703" s="1596"/>
      <c r="Z3703" s="1596"/>
      <c r="AA3703" s="1596"/>
      <c r="AB3703" s="1595"/>
      <c r="AC3703" s="1595"/>
      <c r="AD3703" s="1595"/>
      <c r="AE3703" s="1595"/>
      <c r="AF3703" s="1595"/>
      <c r="AG3703" s="1596"/>
      <c r="AH3703" s="2535" t="s">
        <v>388</v>
      </c>
      <c r="AI3703" s="2535"/>
      <c r="AJ3703" s="2535" t="s">
        <v>388</v>
      </c>
      <c r="AK3703" s="2535"/>
      <c r="AL3703" s="1597"/>
      <c r="AM3703" s="1597"/>
      <c r="AN3703" s="1594"/>
      <c r="AO3703" s="1597"/>
      <c r="AP3703" s="1594"/>
      <c r="AQ3703" s="1594"/>
      <c r="AR3703" s="1594"/>
      <c r="AS3703" s="1594"/>
      <c r="AT3703" s="1594"/>
      <c r="AU3703" s="1594"/>
      <c r="AV3703" s="1594"/>
      <c r="AW3703" s="1594"/>
      <c r="AX3703" s="2535" t="s">
        <v>388</v>
      </c>
      <c r="AY3703" s="2535"/>
      <c r="AZ3703" s="2535" t="s">
        <v>388</v>
      </c>
      <c r="BA3703" s="2535"/>
      <c r="BB3703" s="1597"/>
      <c r="BC3703" s="1597"/>
      <c r="BD3703" s="1597"/>
      <c r="BE3703" s="1597"/>
      <c r="BF3703" s="1597"/>
      <c r="BG3703" s="1597"/>
      <c r="BH3703" s="1594"/>
      <c r="BI3703" s="1594"/>
      <c r="BJ3703" s="2535" t="s">
        <v>388</v>
      </c>
      <c r="BK3703" s="2535"/>
    </row>
    <row r="3704" spans="1:63">
      <c r="A3704" s="2533" t="s">
        <v>389</v>
      </c>
      <c r="B3704" s="2533"/>
      <c r="C3704" s="1589"/>
      <c r="D3704" s="1589"/>
      <c r="E3704" s="1589"/>
      <c r="F3704" s="1589"/>
      <c r="G3704" s="1589"/>
      <c r="H3704" s="1589"/>
      <c r="I3704" s="1589"/>
      <c r="J3704" s="1589"/>
      <c r="K3704" s="1589"/>
      <c r="L3704" s="1589"/>
      <c r="M3704" s="1589"/>
      <c r="N3704" s="1589"/>
      <c r="O3704" s="1592"/>
      <c r="P3704" s="1589"/>
      <c r="Q3704" s="1592"/>
      <c r="R3704" s="2533" t="s">
        <v>389</v>
      </c>
      <c r="S3704" s="2533"/>
      <c r="T3704" s="2533" t="s">
        <v>389</v>
      </c>
      <c r="U3704" s="2533"/>
      <c r="V3704" s="1610"/>
      <c r="W3704" s="1590"/>
      <c r="X3704" s="1590"/>
      <c r="Y3704" s="1590"/>
      <c r="Z3704" s="1590"/>
      <c r="AA3704" s="1590"/>
      <c r="AB3704" s="1591"/>
      <c r="AC3704" s="1591"/>
      <c r="AD3704" s="1591"/>
      <c r="AE3704" s="1591"/>
      <c r="AF3704" s="1591"/>
      <c r="AG3704" s="1590"/>
      <c r="AH3704" s="2533" t="s">
        <v>389</v>
      </c>
      <c r="AI3704" s="2533"/>
      <c r="AJ3704" s="2533" t="s">
        <v>389</v>
      </c>
      <c r="AK3704" s="2533"/>
      <c r="AL3704" s="1592"/>
      <c r="AM3704" s="1592"/>
      <c r="AN3704" s="1589"/>
      <c r="AO3704" s="1592"/>
      <c r="AP3704" s="1589"/>
      <c r="AQ3704" s="1589"/>
      <c r="AR3704" s="1589"/>
      <c r="AS3704" s="1589"/>
      <c r="AT3704" s="1589"/>
      <c r="AU3704" s="1589"/>
      <c r="AV3704" s="1589"/>
      <c r="AW3704" s="1589"/>
      <c r="AX3704" s="2533" t="s">
        <v>389</v>
      </c>
      <c r="AY3704" s="2533"/>
      <c r="AZ3704" s="2533" t="s">
        <v>389</v>
      </c>
      <c r="BA3704" s="2533"/>
      <c r="BB3704" s="1592"/>
      <c r="BC3704" s="1592"/>
      <c r="BD3704" s="1592"/>
      <c r="BE3704" s="1592"/>
      <c r="BF3704" s="1592"/>
      <c r="BG3704" s="1592"/>
      <c r="BH3704" s="1589"/>
      <c r="BI3704" s="1589"/>
      <c r="BJ3704" s="2533" t="s">
        <v>389</v>
      </c>
      <c r="BK3704" s="2533"/>
    </row>
    <row r="3705" spans="1:63" ht="22.5">
      <c r="A3705" s="1611"/>
      <c r="B3705" s="1612" t="s">
        <v>390</v>
      </c>
      <c r="C3705" s="1596" t="s">
        <v>1855</v>
      </c>
      <c r="D3705" s="1594">
        <v>8</v>
      </c>
      <c r="E3705" s="1596" t="s">
        <v>1855</v>
      </c>
      <c r="F3705" s="1596" t="s">
        <v>3837</v>
      </c>
      <c r="G3705" s="1613">
        <v>11</v>
      </c>
      <c r="H3705" s="1594">
        <v>10</v>
      </c>
      <c r="I3705" s="1596">
        <v>11</v>
      </c>
      <c r="J3705" s="1596">
        <v>11</v>
      </c>
      <c r="K3705" s="1594">
        <v>10</v>
      </c>
      <c r="L3705" s="1594">
        <v>11</v>
      </c>
      <c r="M3705" s="1594">
        <v>11</v>
      </c>
      <c r="N3705" s="1596">
        <v>11</v>
      </c>
      <c r="O3705" s="1594">
        <v>11</v>
      </c>
      <c r="P3705" s="1594">
        <v>11</v>
      </c>
      <c r="Q3705" s="1594">
        <v>11</v>
      </c>
      <c r="R3705" s="1614"/>
      <c r="S3705" s="1612" t="s">
        <v>390</v>
      </c>
      <c r="T3705" s="1614"/>
      <c r="U3705" s="1612" t="s">
        <v>390</v>
      </c>
      <c r="V3705" s="1596" t="s">
        <v>2323</v>
      </c>
      <c r="W3705" s="1596">
        <v>11</v>
      </c>
      <c r="X3705" s="1596">
        <v>11</v>
      </c>
      <c r="Y3705" s="1596">
        <v>11</v>
      </c>
      <c r="Z3705" s="1596">
        <v>11</v>
      </c>
      <c r="AA3705" s="1596" t="s">
        <v>2272</v>
      </c>
      <c r="AB3705" s="1596" t="s">
        <v>2272</v>
      </c>
      <c r="AC3705" s="1596">
        <v>11</v>
      </c>
      <c r="AD3705" s="1596">
        <v>11</v>
      </c>
      <c r="AE3705" s="1596" t="s">
        <v>2323</v>
      </c>
      <c r="AF3705" s="1596" t="s">
        <v>3837</v>
      </c>
      <c r="AG3705" s="1596" t="s">
        <v>3837</v>
      </c>
      <c r="AH3705" s="1614"/>
      <c r="AI3705" s="1612" t="s">
        <v>390</v>
      </c>
      <c r="AJ3705" s="1614"/>
      <c r="AK3705" s="1612" t="s">
        <v>390</v>
      </c>
      <c r="AL3705" s="1594" t="s">
        <v>2323</v>
      </c>
      <c r="AM3705" s="1594">
        <v>11</v>
      </c>
      <c r="AN3705" s="1594" t="s">
        <v>2266</v>
      </c>
      <c r="AO3705" s="1596" t="s">
        <v>2272</v>
      </c>
      <c r="AP3705" s="1594">
        <v>11</v>
      </c>
      <c r="AQ3705" s="1594">
        <v>11</v>
      </c>
      <c r="AR3705" s="1594">
        <v>11</v>
      </c>
      <c r="AS3705" s="1594">
        <v>11</v>
      </c>
      <c r="AT3705" s="1594" t="s">
        <v>1549</v>
      </c>
      <c r="AU3705" s="1594">
        <v>11</v>
      </c>
      <c r="AV3705" s="1594">
        <v>11</v>
      </c>
      <c r="AW3705" s="1594">
        <v>11</v>
      </c>
      <c r="AX3705" s="1614"/>
      <c r="AY3705" s="1612" t="s">
        <v>390</v>
      </c>
      <c r="AZ3705" s="1614"/>
      <c r="BA3705" s="1612" t="s">
        <v>390</v>
      </c>
      <c r="BB3705" s="1594" t="s">
        <v>2272</v>
      </c>
      <c r="BC3705" s="1594" t="s">
        <v>2680</v>
      </c>
      <c r="BD3705" s="1594" t="s">
        <v>2272</v>
      </c>
      <c r="BE3705" s="1594" t="s">
        <v>2323</v>
      </c>
      <c r="BF3705" s="1594">
        <v>11</v>
      </c>
      <c r="BG3705" s="1594" t="s">
        <v>2272</v>
      </c>
      <c r="BH3705" s="1594" t="s">
        <v>2272</v>
      </c>
      <c r="BI3705" s="1594">
        <v>11</v>
      </c>
      <c r="BJ3705" s="1614"/>
      <c r="BK3705" s="1612" t="s">
        <v>390</v>
      </c>
    </row>
    <row r="3706" spans="1:63" ht="22.5">
      <c r="A3706" s="37"/>
      <c r="B3706" s="148" t="s">
        <v>391</v>
      </c>
      <c r="C3706" s="1589" t="s">
        <v>76</v>
      </c>
      <c r="D3706" s="1589" t="s">
        <v>76</v>
      </c>
      <c r="E3706" s="1589" t="s">
        <v>76</v>
      </c>
      <c r="F3706" s="1589" t="s">
        <v>76</v>
      </c>
      <c r="G3706" s="1589" t="s">
        <v>76</v>
      </c>
      <c r="H3706" s="1589" t="s">
        <v>76</v>
      </c>
      <c r="I3706" s="1589" t="s">
        <v>76</v>
      </c>
      <c r="J3706" s="1590"/>
      <c r="K3706" s="1589" t="s">
        <v>76</v>
      </c>
      <c r="L3706" s="1589" t="s">
        <v>76</v>
      </c>
      <c r="M3706" s="1589" t="s">
        <v>76</v>
      </c>
      <c r="N3706" s="1589" t="s">
        <v>76</v>
      </c>
      <c r="O3706" s="1592" t="s">
        <v>76</v>
      </c>
      <c r="P3706" s="1589" t="s">
        <v>76</v>
      </c>
      <c r="Q3706" s="1589" t="s">
        <v>76</v>
      </c>
      <c r="R3706" s="8"/>
      <c r="S3706" s="148" t="s">
        <v>391</v>
      </c>
      <c r="T3706" s="8"/>
      <c r="U3706" s="148" t="s">
        <v>391</v>
      </c>
      <c r="V3706" s="1590"/>
      <c r="W3706" s="1590" t="s">
        <v>76</v>
      </c>
      <c r="X3706" s="1590" t="s">
        <v>76</v>
      </c>
      <c r="Y3706" s="1590" t="s">
        <v>76</v>
      </c>
      <c r="Z3706" s="1590" t="s">
        <v>76</v>
      </c>
      <c r="AA3706" s="1590" t="s">
        <v>76</v>
      </c>
      <c r="AB3706" s="1590" t="s">
        <v>2272</v>
      </c>
      <c r="AC3706" s="1590" t="s">
        <v>76</v>
      </c>
      <c r="AD3706" s="1590" t="s">
        <v>76</v>
      </c>
      <c r="AE3706" s="1590" t="s">
        <v>76</v>
      </c>
      <c r="AF3706" s="1590" t="s">
        <v>3837</v>
      </c>
      <c r="AG3706" s="1590" t="s">
        <v>76</v>
      </c>
      <c r="AH3706" s="8"/>
      <c r="AI3706" s="148" t="s">
        <v>391</v>
      </c>
      <c r="AJ3706" s="8"/>
      <c r="AK3706" s="148" t="s">
        <v>391</v>
      </c>
      <c r="AL3706" s="1589" t="s">
        <v>76</v>
      </c>
      <c r="AM3706" s="1589"/>
      <c r="AN3706" s="1589" t="s">
        <v>76</v>
      </c>
      <c r="AO3706" s="1589" t="s">
        <v>76</v>
      </c>
      <c r="AP3706" s="1589" t="s">
        <v>76</v>
      </c>
      <c r="AQ3706" s="1589" t="s">
        <v>76</v>
      </c>
      <c r="AR3706" s="1589" t="s">
        <v>76</v>
      </c>
      <c r="AS3706" s="1589" t="s">
        <v>76</v>
      </c>
      <c r="AT3706" s="1589" t="s">
        <v>76</v>
      </c>
      <c r="AU3706" s="1589" t="s">
        <v>76</v>
      </c>
      <c r="AV3706" s="1589" t="s">
        <v>76</v>
      </c>
      <c r="AW3706" s="1589" t="s">
        <v>76</v>
      </c>
      <c r="AX3706" s="8"/>
      <c r="AY3706" s="148" t="s">
        <v>391</v>
      </c>
      <c r="AZ3706" s="8"/>
      <c r="BA3706" s="148" t="s">
        <v>391</v>
      </c>
      <c r="BB3706" s="1589" t="s">
        <v>76</v>
      </c>
      <c r="BC3706" s="1589" t="s">
        <v>76</v>
      </c>
      <c r="BD3706" s="1589" t="s">
        <v>76</v>
      </c>
      <c r="BE3706" s="1592" t="s">
        <v>76</v>
      </c>
      <c r="BF3706" s="1589" t="s">
        <v>76</v>
      </c>
      <c r="BG3706" s="1589" t="s">
        <v>76</v>
      </c>
      <c r="BH3706" s="1589" t="s">
        <v>76</v>
      </c>
      <c r="BI3706" s="1615" t="s">
        <v>76</v>
      </c>
      <c r="BJ3706" s="8"/>
      <c r="BK3706" s="148" t="s">
        <v>391</v>
      </c>
    </row>
    <row r="3707" spans="1:63">
      <c r="A3707" s="2535" t="s">
        <v>400</v>
      </c>
      <c r="B3707" s="2535"/>
      <c r="C3707" s="1594"/>
      <c r="D3707" s="1594"/>
      <c r="E3707" s="1594"/>
      <c r="F3707" s="1594"/>
      <c r="G3707" s="1594"/>
      <c r="H3707" s="1594"/>
      <c r="I3707" s="1594"/>
      <c r="J3707" s="1596"/>
      <c r="K3707" s="1594"/>
      <c r="L3707" s="1594"/>
      <c r="M3707" s="1594"/>
      <c r="N3707" s="1594"/>
      <c r="O3707" s="1597"/>
      <c r="P3707" s="1594"/>
      <c r="Q3707" s="1597"/>
      <c r="R3707" s="2535" t="s">
        <v>400</v>
      </c>
      <c r="S3707" s="2535"/>
      <c r="T3707" s="2535" t="s">
        <v>400</v>
      </c>
      <c r="U3707" s="2535"/>
      <c r="V3707" s="1596"/>
      <c r="W3707" s="1596"/>
      <c r="X3707" s="1596"/>
      <c r="Y3707" s="1596"/>
      <c r="Z3707" s="1596"/>
      <c r="AA3707" s="1596"/>
      <c r="AB3707" s="1596"/>
      <c r="AC3707" s="1596"/>
      <c r="AD3707" s="1596"/>
      <c r="AE3707" s="1596"/>
      <c r="AF3707" s="1596"/>
      <c r="AG3707" s="1596"/>
      <c r="AH3707" s="2535" t="s">
        <v>400</v>
      </c>
      <c r="AI3707" s="2535"/>
      <c r="AJ3707" s="2535" t="s">
        <v>400</v>
      </c>
      <c r="AK3707" s="2535"/>
      <c r="AL3707" s="1597"/>
      <c r="AM3707" s="1597"/>
      <c r="AN3707" s="1594"/>
      <c r="AO3707" s="1594"/>
      <c r="AP3707" s="1594"/>
      <c r="AQ3707" s="1594"/>
      <c r="AR3707" s="1594"/>
      <c r="AS3707" s="1594"/>
      <c r="AT3707" s="1594"/>
      <c r="AU3707" s="1594"/>
      <c r="AV3707" s="1594"/>
      <c r="AW3707" s="1594"/>
      <c r="AX3707" s="2535" t="s">
        <v>400</v>
      </c>
      <c r="AY3707" s="2535"/>
      <c r="AZ3707" s="2535" t="s">
        <v>400</v>
      </c>
      <c r="BA3707" s="2535"/>
      <c r="BB3707" s="1597"/>
      <c r="BC3707" s="1594"/>
      <c r="BD3707" s="1594"/>
      <c r="BE3707" s="1597"/>
      <c r="BF3707" s="1594"/>
      <c r="BG3707" s="1594"/>
      <c r="BH3707" s="1594"/>
      <c r="BI3707" s="1594"/>
      <c r="BJ3707" s="2535" t="s">
        <v>400</v>
      </c>
      <c r="BK3707" s="2535"/>
    </row>
    <row r="3708" spans="1:63" ht="22.5">
      <c r="A3708" s="8"/>
      <c r="B3708" s="148" t="s">
        <v>390</v>
      </c>
      <c r="C3708" s="1589">
        <v>14</v>
      </c>
      <c r="D3708" s="1589">
        <v>15</v>
      </c>
      <c r="E3708" s="1590" t="s">
        <v>1550</v>
      </c>
      <c r="F3708" s="1589">
        <v>14</v>
      </c>
      <c r="G3708" s="1616" t="s">
        <v>1868</v>
      </c>
      <c r="H3708" s="1590" t="s">
        <v>1863</v>
      </c>
      <c r="I3708" s="1589" t="s">
        <v>76</v>
      </c>
      <c r="J3708" s="1590">
        <v>15</v>
      </c>
      <c r="K3708" s="1589">
        <v>13</v>
      </c>
      <c r="L3708" s="1589" t="s">
        <v>1891</v>
      </c>
      <c r="M3708" s="1590" t="s">
        <v>1891</v>
      </c>
      <c r="N3708" s="1590">
        <v>14</v>
      </c>
      <c r="O3708" s="1589" t="s">
        <v>1893</v>
      </c>
      <c r="P3708" s="698" t="s">
        <v>2269</v>
      </c>
      <c r="Q3708" s="1590">
        <v>14</v>
      </c>
      <c r="R3708" s="8"/>
      <c r="S3708" s="148" t="s">
        <v>390</v>
      </c>
      <c r="T3708" s="8"/>
      <c r="U3708" s="148" t="s">
        <v>390</v>
      </c>
      <c r="V3708" s="1590" t="s">
        <v>1891</v>
      </c>
      <c r="W3708" s="1590" t="s">
        <v>1891</v>
      </c>
      <c r="X3708" s="1590" t="s">
        <v>1891</v>
      </c>
      <c r="Y3708" s="1590" t="s">
        <v>76</v>
      </c>
      <c r="Z3708" s="1590">
        <v>15</v>
      </c>
      <c r="AA3708" s="1590" t="s">
        <v>1891</v>
      </c>
      <c r="AB3708" s="1590" t="s">
        <v>1891</v>
      </c>
      <c r="AC3708" s="1590">
        <v>14</v>
      </c>
      <c r="AD3708" s="1590" t="s">
        <v>1538</v>
      </c>
      <c r="AE3708" s="1590" t="s">
        <v>1893</v>
      </c>
      <c r="AF3708" s="698" t="s">
        <v>1847</v>
      </c>
      <c r="AG3708" s="1590" t="s">
        <v>1893</v>
      </c>
      <c r="AH3708" s="8"/>
      <c r="AI3708" s="148" t="s">
        <v>390</v>
      </c>
      <c r="AJ3708" s="8"/>
      <c r="AK3708" s="148" t="s">
        <v>390</v>
      </c>
      <c r="AL3708" s="1589" t="s">
        <v>1893</v>
      </c>
      <c r="AM3708" s="1589" t="s">
        <v>1893</v>
      </c>
      <c r="AN3708" s="1589" t="s">
        <v>1891</v>
      </c>
      <c r="AO3708" s="1589" t="s">
        <v>1549</v>
      </c>
      <c r="AP3708" s="1589">
        <v>13</v>
      </c>
      <c r="AQ3708" s="1589" t="s">
        <v>1847</v>
      </c>
      <c r="AR3708" s="1589" t="s">
        <v>1891</v>
      </c>
      <c r="AS3708" s="1589" t="s">
        <v>1847</v>
      </c>
      <c r="AT3708" s="1589" t="s">
        <v>1893</v>
      </c>
      <c r="AU3708" s="1589" t="s">
        <v>1891</v>
      </c>
      <c r="AV3708" s="1589" t="s">
        <v>1847</v>
      </c>
      <c r="AW3708" s="1589">
        <v>14</v>
      </c>
      <c r="AX3708" s="8"/>
      <c r="AY3708" s="148" t="s">
        <v>390</v>
      </c>
      <c r="AZ3708" s="8"/>
      <c r="BA3708" s="148" t="s">
        <v>390</v>
      </c>
      <c r="BB3708" s="1589" t="s">
        <v>2284</v>
      </c>
      <c r="BC3708" s="1589" t="s">
        <v>1549</v>
      </c>
      <c r="BD3708" s="1589" t="s">
        <v>1891</v>
      </c>
      <c r="BE3708" s="1589" t="s">
        <v>1847</v>
      </c>
      <c r="BF3708" s="1589" t="s">
        <v>1847</v>
      </c>
      <c r="BG3708" s="1589" t="s">
        <v>1847</v>
      </c>
      <c r="BH3708" s="1589" t="s">
        <v>2680</v>
      </c>
      <c r="BI3708" s="1589" t="s">
        <v>1549</v>
      </c>
      <c r="BJ3708" s="8"/>
      <c r="BK3708" s="148" t="s">
        <v>390</v>
      </c>
    </row>
    <row r="3709" spans="1:63" ht="22.5">
      <c r="A3709" s="1614"/>
      <c r="B3709" s="1612" t="s">
        <v>391</v>
      </c>
      <c r="C3709" s="1594" t="s">
        <v>76</v>
      </c>
      <c r="D3709" s="1594" t="s">
        <v>76</v>
      </c>
      <c r="E3709" s="1594" t="s">
        <v>76</v>
      </c>
      <c r="F3709" s="1594" t="s">
        <v>76</v>
      </c>
      <c r="G3709" s="1594" t="s">
        <v>76</v>
      </c>
      <c r="H3709" s="1594" t="s">
        <v>76</v>
      </c>
      <c r="I3709" s="1594">
        <v>15</v>
      </c>
      <c r="J3709" s="1596" t="s">
        <v>76</v>
      </c>
      <c r="K3709" s="1594" t="s">
        <v>76</v>
      </c>
      <c r="L3709" s="1594" t="s">
        <v>76</v>
      </c>
      <c r="M3709" s="1594" t="s">
        <v>76</v>
      </c>
      <c r="N3709" s="1594" t="s">
        <v>76</v>
      </c>
      <c r="O3709" s="1594" t="s">
        <v>76</v>
      </c>
      <c r="P3709" s="1597" t="s">
        <v>76</v>
      </c>
      <c r="Q3709" s="1597" t="s">
        <v>76</v>
      </c>
      <c r="R3709" s="1614"/>
      <c r="S3709" s="1612" t="s">
        <v>391</v>
      </c>
      <c r="T3709" s="1614"/>
      <c r="U3709" s="1612" t="s">
        <v>391</v>
      </c>
      <c r="V3709" s="1596"/>
      <c r="W3709" s="1596" t="s">
        <v>76</v>
      </c>
      <c r="X3709" s="1596" t="s">
        <v>76</v>
      </c>
      <c r="Y3709" s="1596" t="s">
        <v>1893</v>
      </c>
      <c r="Z3709" s="1596" t="s">
        <v>76</v>
      </c>
      <c r="AA3709" s="1596" t="s">
        <v>76</v>
      </c>
      <c r="AB3709" s="1596" t="s">
        <v>1891</v>
      </c>
      <c r="AC3709" s="1596">
        <v>14</v>
      </c>
      <c r="AD3709" s="1596" t="s">
        <v>76</v>
      </c>
      <c r="AE3709" s="1617" t="s">
        <v>76</v>
      </c>
      <c r="AF3709" s="1337" t="s">
        <v>76</v>
      </c>
      <c r="AG3709" s="1596" t="s">
        <v>76</v>
      </c>
      <c r="AH3709" s="1614"/>
      <c r="AI3709" s="1612" t="s">
        <v>391</v>
      </c>
      <c r="AJ3709" s="1614"/>
      <c r="AK3709" s="1612" t="s">
        <v>391</v>
      </c>
      <c r="AL3709" s="1618" t="s">
        <v>76</v>
      </c>
      <c r="AM3709" s="1594" t="s">
        <v>1893</v>
      </c>
      <c r="AN3709" s="1594" t="s">
        <v>76</v>
      </c>
      <c r="AO3709" s="1618" t="s">
        <v>76</v>
      </c>
      <c r="AP3709" s="1594" t="s">
        <v>76</v>
      </c>
      <c r="AQ3709" s="1594" t="s">
        <v>76</v>
      </c>
      <c r="AR3709" s="1594" t="s">
        <v>76</v>
      </c>
      <c r="AS3709" s="1594" t="s">
        <v>76</v>
      </c>
      <c r="AT3709" s="1594" t="s">
        <v>76</v>
      </c>
      <c r="AU3709" s="1594" t="s">
        <v>76</v>
      </c>
      <c r="AV3709" s="1594" t="s">
        <v>76</v>
      </c>
      <c r="AW3709" s="1594"/>
      <c r="AX3709" s="1614"/>
      <c r="AY3709" s="1612" t="s">
        <v>391</v>
      </c>
      <c r="AZ3709" s="1614"/>
      <c r="BA3709" s="1612" t="s">
        <v>391</v>
      </c>
      <c r="BB3709" s="1594" t="s">
        <v>76</v>
      </c>
      <c r="BC3709" s="1594" t="s">
        <v>1549</v>
      </c>
      <c r="BD3709" s="1594" t="s">
        <v>76</v>
      </c>
      <c r="BE3709" s="1597" t="s">
        <v>76</v>
      </c>
      <c r="BF3709" s="1594" t="s">
        <v>76</v>
      </c>
      <c r="BG3709" s="1618" t="s">
        <v>76</v>
      </c>
      <c r="BH3709" s="1594" t="s">
        <v>76</v>
      </c>
      <c r="BI3709" s="1618" t="s">
        <v>76</v>
      </c>
      <c r="BJ3709" s="1614"/>
      <c r="BK3709" s="1612" t="s">
        <v>391</v>
      </c>
    </row>
    <row r="3710" spans="1:63">
      <c r="A3710" s="2533" t="s">
        <v>47</v>
      </c>
      <c r="B3710" s="2533"/>
      <c r="C3710" s="1589"/>
      <c r="D3710" s="1589"/>
      <c r="E3710" s="1589"/>
      <c r="F3710" s="1589"/>
      <c r="G3710" s="1589"/>
      <c r="H3710" s="1589"/>
      <c r="I3710" s="1589"/>
      <c r="J3710" s="1590"/>
      <c r="K3710" s="1589"/>
      <c r="L3710" s="1589"/>
      <c r="M3710" s="1589"/>
      <c r="N3710" s="1589"/>
      <c r="O3710" s="1589"/>
      <c r="P3710" s="1592"/>
      <c r="Q3710" s="1592"/>
      <c r="R3710" s="2533" t="s">
        <v>47</v>
      </c>
      <c r="S3710" s="2533"/>
      <c r="T3710" s="2533" t="s">
        <v>47</v>
      </c>
      <c r="U3710" s="2533"/>
      <c r="V3710" s="1590" t="s">
        <v>1285</v>
      </c>
      <c r="W3710" s="1590"/>
      <c r="X3710" s="1590"/>
      <c r="Y3710" s="1590"/>
      <c r="Z3710" s="1590"/>
      <c r="AA3710" s="1590"/>
      <c r="AB3710" s="1590"/>
      <c r="AC3710" s="1590"/>
      <c r="AD3710" s="1590"/>
      <c r="AE3710" s="1590"/>
      <c r="AF3710" s="1590"/>
      <c r="AG3710" s="1590"/>
      <c r="AH3710" s="2533" t="s">
        <v>47</v>
      </c>
      <c r="AI3710" s="2533"/>
      <c r="AJ3710" s="2533" t="s">
        <v>47</v>
      </c>
      <c r="AK3710" s="2533"/>
      <c r="AL3710" s="1589"/>
      <c r="AM3710" s="1589"/>
      <c r="AN3710" s="1589"/>
      <c r="AO3710" s="1589"/>
      <c r="AP3710" s="1589"/>
      <c r="AQ3710" s="1589"/>
      <c r="AR3710" s="1589"/>
      <c r="AS3710" s="1589"/>
      <c r="AT3710" s="1589"/>
      <c r="AU3710" s="1589"/>
      <c r="AV3710" s="1589"/>
      <c r="AW3710" s="1589"/>
      <c r="AX3710" s="2533" t="s">
        <v>47</v>
      </c>
      <c r="AY3710" s="2533"/>
      <c r="AZ3710" s="2533" t="s">
        <v>47</v>
      </c>
      <c r="BA3710" s="2533"/>
      <c r="BB3710" s="1589"/>
      <c r="BC3710" s="1589"/>
      <c r="BD3710" s="1589"/>
      <c r="BE3710" s="1592"/>
      <c r="BF3710" s="1589"/>
      <c r="BG3710" s="1589"/>
      <c r="BH3710" s="1589"/>
      <c r="BI3710" s="1589"/>
      <c r="BJ3710" s="2533" t="s">
        <v>47</v>
      </c>
      <c r="BK3710" s="2533"/>
    </row>
    <row r="3711" spans="1:63" ht="22.5">
      <c r="A3711" s="1614"/>
      <c r="B3711" s="1612" t="s">
        <v>390</v>
      </c>
      <c r="C3711" s="1594">
        <v>14</v>
      </c>
      <c r="D3711" s="1596">
        <v>13</v>
      </c>
      <c r="E3711" s="1596" t="s">
        <v>1863</v>
      </c>
      <c r="F3711" s="1594">
        <v>14</v>
      </c>
      <c r="G3711" s="1613" t="s">
        <v>1863</v>
      </c>
      <c r="H3711" s="1594">
        <v>14</v>
      </c>
      <c r="I3711" s="1596" t="s">
        <v>76</v>
      </c>
      <c r="J3711" s="1596">
        <v>15</v>
      </c>
      <c r="K3711" s="1594" t="s">
        <v>1538</v>
      </c>
      <c r="L3711" s="1594" t="s">
        <v>1893</v>
      </c>
      <c r="M3711" s="1596" t="s">
        <v>1893</v>
      </c>
      <c r="N3711" s="1594">
        <v>15</v>
      </c>
      <c r="O3711" s="1594" t="s">
        <v>1893</v>
      </c>
      <c r="P3711" s="1596" t="s">
        <v>1847</v>
      </c>
      <c r="Q3711" s="1619">
        <v>14</v>
      </c>
      <c r="R3711" s="1614"/>
      <c r="S3711" s="1612" t="s">
        <v>390</v>
      </c>
      <c r="T3711" s="1614"/>
      <c r="U3711" s="1612" t="s">
        <v>390</v>
      </c>
      <c r="V3711" s="1596" t="s">
        <v>1847</v>
      </c>
      <c r="W3711" s="1596" t="s">
        <v>1893</v>
      </c>
      <c r="X3711" s="1596" t="s">
        <v>1847</v>
      </c>
      <c r="Y3711" s="1596" t="s">
        <v>1847</v>
      </c>
      <c r="Z3711" s="1596" t="s">
        <v>2336</v>
      </c>
      <c r="AA3711" s="1596" t="s">
        <v>1876</v>
      </c>
      <c r="AB3711" s="1596" t="s">
        <v>1893</v>
      </c>
      <c r="AC3711" s="1596">
        <v>15</v>
      </c>
      <c r="AD3711" s="1596" t="s">
        <v>1867</v>
      </c>
      <c r="AE3711" s="1596" t="s">
        <v>1847</v>
      </c>
      <c r="AF3711" s="1596" t="s">
        <v>1847</v>
      </c>
      <c r="AG3711" s="1596" t="s">
        <v>1847</v>
      </c>
      <c r="AH3711" s="1614"/>
      <c r="AI3711" s="1612" t="s">
        <v>390</v>
      </c>
      <c r="AJ3711" s="1614"/>
      <c r="AK3711" s="1612" t="s">
        <v>390</v>
      </c>
      <c r="AL3711" s="1594" t="s">
        <v>1876</v>
      </c>
      <c r="AM3711" s="1594" t="s">
        <v>1876</v>
      </c>
      <c r="AN3711" s="1594" t="s">
        <v>1891</v>
      </c>
      <c r="AO3711" s="1596" t="s">
        <v>1876</v>
      </c>
      <c r="AP3711" s="1594">
        <v>14</v>
      </c>
      <c r="AQ3711" s="1594" t="s">
        <v>1867</v>
      </c>
      <c r="AR3711" s="1594" t="s">
        <v>1876</v>
      </c>
      <c r="AS3711" s="1594" t="s">
        <v>1867</v>
      </c>
      <c r="AT3711" s="1594" t="s">
        <v>1876</v>
      </c>
      <c r="AU3711" s="1594" t="s">
        <v>1876</v>
      </c>
      <c r="AV3711" s="1594" t="s">
        <v>1876</v>
      </c>
      <c r="AW3711" s="1594" t="s">
        <v>1847</v>
      </c>
      <c r="AX3711" s="1614"/>
      <c r="AY3711" s="1612" t="s">
        <v>390</v>
      </c>
      <c r="AZ3711" s="1614"/>
      <c r="BA3711" s="1612" t="s">
        <v>390</v>
      </c>
      <c r="BB3711" s="1594" t="s">
        <v>1847</v>
      </c>
      <c r="BC3711" s="1594" t="s">
        <v>1876</v>
      </c>
      <c r="BD3711" s="1594" t="s">
        <v>1893</v>
      </c>
      <c r="BE3711" s="1594" t="s">
        <v>1908</v>
      </c>
      <c r="BF3711" s="1594" t="s">
        <v>1867</v>
      </c>
      <c r="BG3711" s="1594" t="s">
        <v>76</v>
      </c>
      <c r="BH3711" s="1594" t="s">
        <v>1549</v>
      </c>
      <c r="BI3711" s="1594" t="s">
        <v>1891</v>
      </c>
      <c r="BJ3711" s="1614"/>
      <c r="BK3711" s="1612" t="s">
        <v>390</v>
      </c>
    </row>
    <row r="3712" spans="1:63" ht="22.5">
      <c r="A3712" s="8"/>
      <c r="B3712" s="148" t="s">
        <v>391</v>
      </c>
      <c r="C3712" s="1589" t="s">
        <v>76</v>
      </c>
      <c r="D3712" s="1589" t="s">
        <v>76</v>
      </c>
      <c r="E3712" s="1589" t="s">
        <v>76</v>
      </c>
      <c r="F3712" s="1609" t="s">
        <v>76</v>
      </c>
      <c r="G3712" s="1589" t="s">
        <v>76</v>
      </c>
      <c r="H3712" s="1589" t="s">
        <v>76</v>
      </c>
      <c r="I3712" s="1589">
        <v>15</v>
      </c>
      <c r="J3712" s="1590" t="s">
        <v>76</v>
      </c>
      <c r="K3712" s="1609" t="s">
        <v>76</v>
      </c>
      <c r="L3712" s="1589" t="s">
        <v>76</v>
      </c>
      <c r="M3712" s="1589" t="s">
        <v>76</v>
      </c>
      <c r="N3712" s="1589" t="s">
        <v>76</v>
      </c>
      <c r="O3712" s="1589" t="s">
        <v>76</v>
      </c>
      <c r="P3712" s="1592" t="s">
        <v>76</v>
      </c>
      <c r="Q3712" s="1592" t="s">
        <v>76</v>
      </c>
      <c r="R3712" s="8"/>
      <c r="S3712" s="148" t="s">
        <v>391</v>
      </c>
      <c r="T3712" s="8"/>
      <c r="U3712" s="148" t="s">
        <v>391</v>
      </c>
      <c r="V3712" s="1590" t="s">
        <v>76</v>
      </c>
      <c r="W3712" s="1590" t="s">
        <v>76</v>
      </c>
      <c r="X3712" s="1590" t="s">
        <v>76</v>
      </c>
      <c r="Y3712" s="1590" t="s">
        <v>76</v>
      </c>
      <c r="Z3712" s="1590" t="s">
        <v>76</v>
      </c>
      <c r="AA3712" s="1590" t="s">
        <v>76</v>
      </c>
      <c r="AB3712" s="1590" t="s">
        <v>76</v>
      </c>
      <c r="AC3712" s="1590">
        <v>15</v>
      </c>
      <c r="AD3712" s="1590" t="s">
        <v>76</v>
      </c>
      <c r="AE3712" s="1590" t="s">
        <v>76</v>
      </c>
      <c r="AF3712" s="1590" t="s">
        <v>76</v>
      </c>
      <c r="AG3712" s="1590" t="s">
        <v>76</v>
      </c>
      <c r="AH3712" s="8"/>
      <c r="AI3712" s="148" t="s">
        <v>391</v>
      </c>
      <c r="AJ3712" s="8"/>
      <c r="AK3712" s="148" t="s">
        <v>391</v>
      </c>
      <c r="AL3712" s="1615" t="s">
        <v>76</v>
      </c>
      <c r="AM3712" s="1589" t="s">
        <v>1876</v>
      </c>
      <c r="AN3712" s="1589" t="s">
        <v>76</v>
      </c>
      <c r="AO3712" s="1608" t="s">
        <v>76</v>
      </c>
      <c r="AP3712" s="1589" t="s">
        <v>76</v>
      </c>
      <c r="AQ3712" s="1589" t="s">
        <v>76</v>
      </c>
      <c r="AR3712" s="1615" t="s">
        <v>76</v>
      </c>
      <c r="AS3712" s="1589" t="s">
        <v>76</v>
      </c>
      <c r="AT3712" s="1589" t="s">
        <v>76</v>
      </c>
      <c r="AU3712" s="1589" t="s">
        <v>76</v>
      </c>
      <c r="AV3712" s="1589" t="s">
        <v>76</v>
      </c>
      <c r="AW3712" s="1589" t="s">
        <v>76</v>
      </c>
      <c r="AX3712" s="8"/>
      <c r="AY3712" s="148" t="s">
        <v>391</v>
      </c>
      <c r="AZ3712" s="8"/>
      <c r="BA3712" s="148" t="s">
        <v>391</v>
      </c>
      <c r="BB3712" s="1589" t="s">
        <v>76</v>
      </c>
      <c r="BC3712" s="1589" t="s">
        <v>1876</v>
      </c>
      <c r="BD3712" s="1589" t="s">
        <v>76</v>
      </c>
      <c r="BE3712" s="1592" t="s">
        <v>76</v>
      </c>
      <c r="BF3712" s="1589" t="s">
        <v>76</v>
      </c>
      <c r="BG3712" s="1589" t="s">
        <v>76</v>
      </c>
      <c r="BH3712" s="1589" t="s">
        <v>76</v>
      </c>
      <c r="BI3712" s="1615" t="s">
        <v>76</v>
      </c>
      <c r="BJ3712" s="8"/>
      <c r="BK3712" s="148" t="s">
        <v>391</v>
      </c>
    </row>
    <row r="3713" spans="1:63">
      <c r="A3713" s="2535" t="s">
        <v>407</v>
      </c>
      <c r="B3713" s="2535"/>
      <c r="C3713" s="1594"/>
      <c r="D3713" s="1594"/>
      <c r="E3713" s="1594"/>
      <c r="F3713" s="1594"/>
      <c r="G3713" s="1594"/>
      <c r="H3713" s="1594"/>
      <c r="I3713" s="1594"/>
      <c r="J3713" s="1596"/>
      <c r="K3713" s="1594"/>
      <c r="L3713" s="1594"/>
      <c r="M3713" s="1594"/>
      <c r="N3713" s="1594"/>
      <c r="O3713" s="1594"/>
      <c r="P3713" s="1597"/>
      <c r="Q3713" s="1597"/>
      <c r="R3713" s="2535" t="s">
        <v>407</v>
      </c>
      <c r="S3713" s="2535"/>
      <c r="T3713" s="2535" t="s">
        <v>407</v>
      </c>
      <c r="U3713" s="2535"/>
      <c r="V3713" s="1596"/>
      <c r="W3713" s="1596"/>
      <c r="X3713" s="1596"/>
      <c r="Y3713" s="1596"/>
      <c r="Z3713" s="1596"/>
      <c r="AA3713" s="1596"/>
      <c r="AB3713" s="1596"/>
      <c r="AC3713" s="1596"/>
      <c r="AD3713" s="1596"/>
      <c r="AE3713" s="1596"/>
      <c r="AF3713" s="1596"/>
      <c r="AG3713" s="1596"/>
      <c r="AH3713" s="2535" t="s">
        <v>407</v>
      </c>
      <c r="AI3713" s="2535"/>
      <c r="AJ3713" s="2535" t="s">
        <v>407</v>
      </c>
      <c r="AK3713" s="2535"/>
      <c r="AL3713" s="1597"/>
      <c r="AM3713" s="1597"/>
      <c r="AN3713" s="1594"/>
      <c r="AO3713" s="1620"/>
      <c r="AP3713" s="1594"/>
      <c r="AQ3713" s="1594"/>
      <c r="AR3713" s="1594"/>
      <c r="AS3713" s="1594"/>
      <c r="AT3713" s="1594"/>
      <c r="AU3713" s="1594"/>
      <c r="AV3713" s="1594"/>
      <c r="AW3713" s="1594"/>
      <c r="AX3713" s="2535" t="s">
        <v>407</v>
      </c>
      <c r="AY3713" s="2535"/>
      <c r="AZ3713" s="2535" t="s">
        <v>407</v>
      </c>
      <c r="BA3713" s="2535"/>
      <c r="BB3713" s="1594"/>
      <c r="BC3713" s="1594"/>
      <c r="BD3713" s="1594"/>
      <c r="BE3713" s="1597"/>
      <c r="BF3713" s="1594"/>
      <c r="BG3713" s="1594"/>
      <c r="BH3713" s="1594"/>
      <c r="BI3713" s="1594"/>
      <c r="BJ3713" s="2535" t="s">
        <v>407</v>
      </c>
      <c r="BK3713" s="2535"/>
    </row>
    <row r="3714" spans="1:63" ht="54">
      <c r="A3714" s="1621" t="s">
        <v>856</v>
      </c>
      <c r="B3714" s="1622" t="s">
        <v>1258</v>
      </c>
      <c r="C3714" s="1590"/>
      <c r="D3714" s="1590"/>
      <c r="E3714" s="1590"/>
      <c r="F3714" s="1590"/>
      <c r="G3714" s="1590"/>
      <c r="H3714" s="1590"/>
      <c r="I3714" s="1590"/>
      <c r="J3714" s="1590"/>
      <c r="K3714" s="1610"/>
      <c r="L3714" s="1590"/>
      <c r="M3714" s="1590"/>
      <c r="N3714" s="1590"/>
      <c r="O3714" s="698"/>
      <c r="P3714" s="1591"/>
      <c r="Q3714" s="1591"/>
      <c r="R3714" s="1621" t="s">
        <v>856</v>
      </c>
      <c r="S3714" s="1622" t="s">
        <v>1258</v>
      </c>
      <c r="T3714" s="1621" t="s">
        <v>856</v>
      </c>
      <c r="U3714" s="1622" t="s">
        <v>1258</v>
      </c>
      <c r="V3714" s="1590"/>
      <c r="W3714" s="1590"/>
      <c r="X3714" s="1590"/>
      <c r="Y3714" s="1590"/>
      <c r="Z3714" s="1590"/>
      <c r="AA3714" s="1590"/>
      <c r="AB3714" s="1590"/>
      <c r="AC3714" s="1590"/>
      <c r="AD3714" s="1590"/>
      <c r="AE3714" s="1590"/>
      <c r="AF3714" s="1590"/>
      <c r="AG3714" s="1590"/>
      <c r="AH3714" s="1621" t="s">
        <v>856</v>
      </c>
      <c r="AI3714" s="1622" t="s">
        <v>1258</v>
      </c>
      <c r="AJ3714" s="1621" t="s">
        <v>856</v>
      </c>
      <c r="AK3714" s="1622" t="s">
        <v>1258</v>
      </c>
      <c r="AL3714" s="1591"/>
      <c r="AM3714" s="1591"/>
      <c r="AN3714" s="1590"/>
      <c r="AO3714" s="1590"/>
      <c r="AP3714" s="1590"/>
      <c r="AQ3714" s="1590"/>
      <c r="AR3714" s="1590"/>
      <c r="AS3714" s="1590"/>
      <c r="AT3714" s="1590"/>
      <c r="AU3714" s="1590"/>
      <c r="AV3714" s="1590"/>
      <c r="AW3714" s="1590"/>
      <c r="AX3714" s="1621" t="s">
        <v>856</v>
      </c>
      <c r="AY3714" s="1622" t="s">
        <v>1258</v>
      </c>
      <c r="AZ3714" s="1621" t="s">
        <v>856</v>
      </c>
      <c r="BA3714" s="1622" t="s">
        <v>1258</v>
      </c>
      <c r="BB3714" s="1590"/>
      <c r="BC3714" s="1590"/>
      <c r="BD3714" s="1590"/>
      <c r="BE3714" s="1591"/>
      <c r="BF3714" s="1590"/>
      <c r="BG3714" s="1590"/>
      <c r="BH3714" s="1590"/>
      <c r="BI3714" s="1590"/>
      <c r="BJ3714" s="1621" t="s">
        <v>856</v>
      </c>
      <c r="BK3714" s="1622" t="s">
        <v>1258</v>
      </c>
    </row>
    <row r="3715" spans="1:63" ht="22.5">
      <c r="A3715" s="1623"/>
      <c r="B3715" s="1612" t="s">
        <v>401</v>
      </c>
      <c r="C3715" s="1596" t="s">
        <v>1868</v>
      </c>
      <c r="D3715" s="1594">
        <v>15</v>
      </c>
      <c r="E3715" s="1596" t="s">
        <v>1868</v>
      </c>
      <c r="F3715" s="1594">
        <v>15</v>
      </c>
      <c r="G3715" s="1613" t="s">
        <v>1868</v>
      </c>
      <c r="H3715" s="1594">
        <v>14</v>
      </c>
      <c r="I3715" s="1594" t="s">
        <v>76</v>
      </c>
      <c r="J3715" s="1596" t="s">
        <v>1550</v>
      </c>
      <c r="K3715" s="1594">
        <v>12</v>
      </c>
      <c r="L3715" s="1594" t="s">
        <v>1549</v>
      </c>
      <c r="M3715" s="1596" t="s">
        <v>1891</v>
      </c>
      <c r="N3715" s="1596">
        <v>14</v>
      </c>
      <c r="O3715" s="1594" t="s">
        <v>1893</v>
      </c>
      <c r="P3715" s="1596" t="s">
        <v>1891</v>
      </c>
      <c r="Q3715" s="1596">
        <v>14</v>
      </c>
      <c r="R3715" s="1623"/>
      <c r="S3715" s="1612" t="s">
        <v>401</v>
      </c>
      <c r="T3715" s="1623"/>
      <c r="U3715" s="1612" t="s">
        <v>401</v>
      </c>
      <c r="V3715" s="1596" t="s">
        <v>1891</v>
      </c>
      <c r="W3715" s="1596" t="s">
        <v>1669</v>
      </c>
      <c r="X3715" s="1596" t="s">
        <v>1891</v>
      </c>
      <c r="Y3715" s="1596" t="s">
        <v>1847</v>
      </c>
      <c r="Z3715" s="1596">
        <v>15</v>
      </c>
      <c r="AA3715" s="1596" t="s">
        <v>1549</v>
      </c>
      <c r="AB3715" s="1596" t="s">
        <v>1891</v>
      </c>
      <c r="AC3715" s="1596">
        <v>14</v>
      </c>
      <c r="AD3715" s="1596" t="s">
        <v>1893</v>
      </c>
      <c r="AE3715" s="1596" t="s">
        <v>1893</v>
      </c>
      <c r="AF3715" s="1596" t="s">
        <v>1847</v>
      </c>
      <c r="AG3715" s="1596" t="s">
        <v>1893</v>
      </c>
      <c r="AH3715" s="1623"/>
      <c r="AI3715" s="1612" t="s">
        <v>401</v>
      </c>
      <c r="AJ3715" s="1623"/>
      <c r="AK3715" s="1612" t="s">
        <v>401</v>
      </c>
      <c r="AL3715" s="1594" t="s">
        <v>1893</v>
      </c>
      <c r="AM3715" s="1624" t="s">
        <v>1891</v>
      </c>
      <c r="AN3715" s="1594" t="s">
        <v>1891</v>
      </c>
      <c r="AO3715" s="1596" t="s">
        <v>1549</v>
      </c>
      <c r="AP3715" s="1594">
        <v>13</v>
      </c>
      <c r="AQ3715" s="1594" t="s">
        <v>1847</v>
      </c>
      <c r="AR3715" s="1594" t="s">
        <v>76</v>
      </c>
      <c r="AS3715" s="1594" t="s">
        <v>1847</v>
      </c>
      <c r="AT3715" s="1594" t="s">
        <v>1847</v>
      </c>
      <c r="AU3715" s="1594" t="s">
        <v>1891</v>
      </c>
      <c r="AV3715" s="1594" t="s">
        <v>1893</v>
      </c>
      <c r="AW3715" s="1594">
        <v>13</v>
      </c>
      <c r="AX3715" s="1623"/>
      <c r="AY3715" s="1612" t="s">
        <v>401</v>
      </c>
      <c r="AZ3715" s="1623"/>
      <c r="BA3715" s="1612" t="s">
        <v>401</v>
      </c>
      <c r="BB3715" s="1594" t="s">
        <v>2272</v>
      </c>
      <c r="BC3715" s="1594" t="s">
        <v>2272</v>
      </c>
      <c r="BD3715" s="1594" t="s">
        <v>1891</v>
      </c>
      <c r="BE3715" s="1594" t="s">
        <v>1868</v>
      </c>
      <c r="BF3715" s="1594" t="s">
        <v>1847</v>
      </c>
      <c r="BG3715" s="1594" t="s">
        <v>2680</v>
      </c>
      <c r="BH3715" s="1594" t="s">
        <v>1549</v>
      </c>
      <c r="BI3715" s="1594" t="s">
        <v>2272</v>
      </c>
      <c r="BJ3715" s="1623"/>
      <c r="BK3715" s="1612" t="s">
        <v>401</v>
      </c>
    </row>
    <row r="3716" spans="1:63" ht="22.5">
      <c r="A3716" s="1621"/>
      <c r="B3716" s="148" t="s">
        <v>402</v>
      </c>
      <c r="C3716" s="1589" t="s">
        <v>76</v>
      </c>
      <c r="D3716" s="1615" t="s">
        <v>76</v>
      </c>
      <c r="E3716" s="1589" t="s">
        <v>76</v>
      </c>
      <c r="F3716" s="1589" t="s">
        <v>76</v>
      </c>
      <c r="G3716" s="1589" t="s">
        <v>76</v>
      </c>
      <c r="H3716" s="1589" t="s">
        <v>76</v>
      </c>
      <c r="I3716" s="1589">
        <v>15</v>
      </c>
      <c r="J3716" s="1590" t="s">
        <v>76</v>
      </c>
      <c r="K3716" s="1589" t="s">
        <v>76</v>
      </c>
      <c r="L3716" s="1589"/>
      <c r="M3716" s="1589" t="s">
        <v>76</v>
      </c>
      <c r="N3716" s="1589" t="s">
        <v>76</v>
      </c>
      <c r="O3716" s="1589" t="s">
        <v>76</v>
      </c>
      <c r="P3716" s="1592" t="s">
        <v>76</v>
      </c>
      <c r="Q3716" s="1592" t="s">
        <v>76</v>
      </c>
      <c r="R3716" s="1621"/>
      <c r="S3716" s="148" t="s">
        <v>402</v>
      </c>
      <c r="T3716" s="1621"/>
      <c r="U3716" s="148" t="s">
        <v>402</v>
      </c>
      <c r="V3716" s="1590" t="s">
        <v>76</v>
      </c>
      <c r="W3716" s="1590" t="s">
        <v>76</v>
      </c>
      <c r="X3716" s="1590" t="s">
        <v>76</v>
      </c>
      <c r="Y3716" s="1590" t="s">
        <v>1847</v>
      </c>
      <c r="Z3716" s="1590" t="s">
        <v>76</v>
      </c>
      <c r="AA3716" s="1590" t="s">
        <v>76</v>
      </c>
      <c r="AB3716" s="1590" t="s">
        <v>1891</v>
      </c>
      <c r="AC3716" s="1590" t="s">
        <v>76</v>
      </c>
      <c r="AD3716" s="1590" t="s">
        <v>76</v>
      </c>
      <c r="AE3716" s="1608" t="s">
        <v>76</v>
      </c>
      <c r="AF3716" s="1590" t="s">
        <v>76</v>
      </c>
      <c r="AG3716" s="1590" t="s">
        <v>76</v>
      </c>
      <c r="AH3716" s="1621"/>
      <c r="AI3716" s="148" t="s">
        <v>402</v>
      </c>
      <c r="AJ3716" s="1621"/>
      <c r="AK3716" s="148" t="s">
        <v>402</v>
      </c>
      <c r="AL3716" s="1615" t="s">
        <v>76</v>
      </c>
      <c r="AM3716" s="1589" t="s">
        <v>76</v>
      </c>
      <c r="AN3716" s="1592" t="s">
        <v>76</v>
      </c>
      <c r="AO3716" s="1608" t="s">
        <v>76</v>
      </c>
      <c r="AP3716" s="1589" t="s">
        <v>76</v>
      </c>
      <c r="AQ3716" s="1589" t="s">
        <v>76</v>
      </c>
      <c r="AR3716" s="1589" t="s">
        <v>76</v>
      </c>
      <c r="AS3716" s="1589" t="s">
        <v>76</v>
      </c>
      <c r="AT3716" s="1589" t="s">
        <v>76</v>
      </c>
      <c r="AU3716" s="1589" t="s">
        <v>76</v>
      </c>
      <c r="AV3716" s="1589" t="s">
        <v>76</v>
      </c>
      <c r="AW3716" s="1589" t="s">
        <v>76</v>
      </c>
      <c r="AX3716" s="1621"/>
      <c r="AY3716" s="148" t="s">
        <v>402</v>
      </c>
      <c r="AZ3716" s="1621"/>
      <c r="BA3716" s="148" t="s">
        <v>402</v>
      </c>
      <c r="BB3716" s="1589" t="s">
        <v>76</v>
      </c>
      <c r="BC3716" s="1589" t="s">
        <v>2272</v>
      </c>
      <c r="BD3716" s="1589" t="s">
        <v>76</v>
      </c>
      <c r="BE3716" s="1592" t="s">
        <v>76</v>
      </c>
      <c r="BF3716" s="1589" t="s">
        <v>76</v>
      </c>
      <c r="BG3716" s="1589" t="s">
        <v>2680</v>
      </c>
      <c r="BH3716" s="1589" t="s">
        <v>76</v>
      </c>
      <c r="BI3716" s="1615" t="s">
        <v>76</v>
      </c>
      <c r="BJ3716" s="1621"/>
      <c r="BK3716" s="148" t="s">
        <v>402</v>
      </c>
    </row>
    <row r="3717" spans="1:63" ht="42">
      <c r="A3717" s="1623" t="s">
        <v>1085</v>
      </c>
      <c r="B3717" s="1625" t="s">
        <v>1259</v>
      </c>
      <c r="C3717" s="1594"/>
      <c r="D3717" s="1594"/>
      <c r="E3717" s="1594"/>
      <c r="F3717" s="1594"/>
      <c r="G3717" s="1594"/>
      <c r="H3717" s="1594"/>
      <c r="I3717" s="1594"/>
      <c r="J3717" s="1596"/>
      <c r="K3717" s="1594"/>
      <c r="L3717" s="1594"/>
      <c r="M3717" s="1594"/>
      <c r="N3717" s="1594"/>
      <c r="O3717" s="1594"/>
      <c r="P3717" s="1597"/>
      <c r="Q3717" s="1597"/>
      <c r="R3717" s="1623" t="s">
        <v>1085</v>
      </c>
      <c r="S3717" s="1625" t="s">
        <v>1259</v>
      </c>
      <c r="T3717" s="1623" t="s">
        <v>1085</v>
      </c>
      <c r="U3717" s="1625" t="s">
        <v>1259</v>
      </c>
      <c r="V3717" s="1596"/>
      <c r="W3717" s="1596"/>
      <c r="X3717" s="1596"/>
      <c r="Y3717" s="1596"/>
      <c r="Z3717" s="1596"/>
      <c r="AA3717" s="1596"/>
      <c r="AB3717" s="1596"/>
      <c r="AC3717" s="1596"/>
      <c r="AD3717" s="1596"/>
      <c r="AE3717" s="1596"/>
      <c r="AF3717" s="1596"/>
      <c r="AG3717" s="1596"/>
      <c r="AH3717" s="1623" t="s">
        <v>1085</v>
      </c>
      <c r="AI3717" s="1625" t="s">
        <v>1259</v>
      </c>
      <c r="AJ3717" s="1623" t="s">
        <v>1085</v>
      </c>
      <c r="AK3717" s="1625" t="s">
        <v>1259</v>
      </c>
      <c r="AL3717" s="1594"/>
      <c r="AM3717" s="1594"/>
      <c r="AN3717" s="1597"/>
      <c r="AO3717" s="1594"/>
      <c r="AP3717" s="1594"/>
      <c r="AQ3717" s="1594"/>
      <c r="AR3717" s="1594"/>
      <c r="AS3717" s="1594"/>
      <c r="AT3717" s="1594"/>
      <c r="AU3717" s="1594"/>
      <c r="AV3717" s="1594"/>
      <c r="AW3717" s="1594"/>
      <c r="AX3717" s="1623" t="s">
        <v>1085</v>
      </c>
      <c r="AY3717" s="1625" t="s">
        <v>1259</v>
      </c>
      <c r="AZ3717" s="1623" t="s">
        <v>1085</v>
      </c>
      <c r="BA3717" s="1625" t="s">
        <v>1259</v>
      </c>
      <c r="BB3717" s="1594"/>
      <c r="BC3717" s="1594"/>
      <c r="BD3717" s="1594"/>
      <c r="BE3717" s="1597"/>
      <c r="BF3717" s="1594"/>
      <c r="BG3717" s="1594"/>
      <c r="BH3717" s="1594"/>
      <c r="BI3717" s="1594"/>
      <c r="BJ3717" s="1623" t="s">
        <v>1085</v>
      </c>
      <c r="BK3717" s="1625" t="s">
        <v>1259</v>
      </c>
    </row>
    <row r="3718" spans="1:63" ht="22.5">
      <c r="A3718" s="8"/>
      <c r="B3718" s="148" t="s">
        <v>401</v>
      </c>
      <c r="C3718" s="698" t="s">
        <v>1868</v>
      </c>
      <c r="D3718" s="1589">
        <v>15</v>
      </c>
      <c r="E3718" s="1590" t="s">
        <v>1868</v>
      </c>
      <c r="F3718" s="1589">
        <v>15</v>
      </c>
      <c r="G3718" s="1616">
        <v>14</v>
      </c>
      <c r="H3718" s="1589" t="s">
        <v>76</v>
      </c>
      <c r="I3718" s="1589" t="s">
        <v>76</v>
      </c>
      <c r="J3718" s="1590" t="s">
        <v>1550</v>
      </c>
      <c r="K3718" s="1589">
        <v>14</v>
      </c>
      <c r="L3718" s="1589" t="s">
        <v>1893</v>
      </c>
      <c r="M3718" s="1590" t="s">
        <v>1893</v>
      </c>
      <c r="N3718" s="1589">
        <v>15</v>
      </c>
      <c r="O3718" s="1589" t="s">
        <v>1893</v>
      </c>
      <c r="P3718" s="1590" t="s">
        <v>1847</v>
      </c>
      <c r="Q3718" s="1590">
        <v>14</v>
      </c>
      <c r="R3718" s="8"/>
      <c r="S3718" s="148" t="s">
        <v>401</v>
      </c>
      <c r="T3718" s="8"/>
      <c r="U3718" s="148" t="s">
        <v>401</v>
      </c>
      <c r="V3718" s="1590" t="s">
        <v>1847</v>
      </c>
      <c r="W3718" s="1590" t="s">
        <v>1893</v>
      </c>
      <c r="X3718" s="1590" t="s">
        <v>1847</v>
      </c>
      <c r="Y3718" s="1590" t="s">
        <v>76</v>
      </c>
      <c r="Z3718" s="698" t="s">
        <v>2336</v>
      </c>
      <c r="AA3718" s="1590" t="s">
        <v>1893</v>
      </c>
      <c r="AB3718" s="1590" t="s">
        <v>1893</v>
      </c>
      <c r="AC3718" s="1590">
        <v>14</v>
      </c>
      <c r="AD3718" s="1590" t="s">
        <v>1908</v>
      </c>
      <c r="AE3718" s="1590" t="s">
        <v>1847</v>
      </c>
      <c r="AF3718" s="1590" t="s">
        <v>1847</v>
      </c>
      <c r="AG3718" s="1590" t="s">
        <v>1893</v>
      </c>
      <c r="AH3718" s="8"/>
      <c r="AI3718" s="148" t="s">
        <v>401</v>
      </c>
      <c r="AJ3718" s="8"/>
      <c r="AK3718" s="148" t="s">
        <v>401</v>
      </c>
      <c r="AL3718" s="1589" t="s">
        <v>1847</v>
      </c>
      <c r="AM3718" s="1589" t="s">
        <v>1876</v>
      </c>
      <c r="AN3718" s="1589" t="s">
        <v>1891</v>
      </c>
      <c r="AO3718" s="1590" t="s">
        <v>1890</v>
      </c>
      <c r="AP3718" s="1589">
        <v>13</v>
      </c>
      <c r="AQ3718" s="1589" t="s">
        <v>1867</v>
      </c>
      <c r="AR3718" s="1589" t="s">
        <v>76</v>
      </c>
      <c r="AS3718" s="1589" t="s">
        <v>1867</v>
      </c>
      <c r="AT3718" s="1589" t="s">
        <v>1893</v>
      </c>
      <c r="AU3718" s="1589" t="s">
        <v>1847</v>
      </c>
      <c r="AV3718" s="1615" t="s">
        <v>76</v>
      </c>
      <c r="AW3718" s="1589" t="s">
        <v>1847</v>
      </c>
      <c r="AX3718" s="8"/>
      <c r="AY3718" s="148" t="s">
        <v>401</v>
      </c>
      <c r="AZ3718" s="8"/>
      <c r="BA3718" s="148" t="s">
        <v>401</v>
      </c>
      <c r="BB3718" s="1589" t="s">
        <v>1893</v>
      </c>
      <c r="BC3718" s="1589" t="s">
        <v>1893</v>
      </c>
      <c r="BD3718" s="1589" t="s">
        <v>1893</v>
      </c>
      <c r="BE3718" s="1589" t="s">
        <v>1908</v>
      </c>
      <c r="BF3718" s="1589" t="s">
        <v>1847</v>
      </c>
      <c r="BG3718" s="1589" t="s">
        <v>76</v>
      </c>
      <c r="BH3718" s="1589" t="s">
        <v>1549</v>
      </c>
      <c r="BI3718" s="1589" t="s">
        <v>1891</v>
      </c>
      <c r="BJ3718" s="8"/>
      <c r="BK3718" s="148" t="s">
        <v>401</v>
      </c>
    </row>
    <row r="3719" spans="1:63" ht="22.5">
      <c r="A3719" s="1614"/>
      <c r="B3719" s="1612" t="s">
        <v>402</v>
      </c>
      <c r="C3719" s="1594" t="s">
        <v>76</v>
      </c>
      <c r="D3719" s="1618" t="s">
        <v>76</v>
      </c>
      <c r="E3719" s="1594" t="s">
        <v>76</v>
      </c>
      <c r="F3719" s="1594" t="s">
        <v>76</v>
      </c>
      <c r="G3719" s="1594" t="s">
        <v>76</v>
      </c>
      <c r="H3719" s="1594" t="s">
        <v>76</v>
      </c>
      <c r="I3719" s="1594">
        <v>15</v>
      </c>
      <c r="J3719" s="1596" t="s">
        <v>76</v>
      </c>
      <c r="K3719" s="1594" t="s">
        <v>76</v>
      </c>
      <c r="L3719" s="1594" t="s">
        <v>76</v>
      </c>
      <c r="M3719" s="1594" t="s">
        <v>76</v>
      </c>
      <c r="N3719" s="1594" t="s">
        <v>76</v>
      </c>
      <c r="O3719" s="1594" t="s">
        <v>76</v>
      </c>
      <c r="P3719" s="1594" t="s">
        <v>76</v>
      </c>
      <c r="Q3719" s="1594" t="s">
        <v>76</v>
      </c>
      <c r="R3719" s="1614"/>
      <c r="S3719" s="1612" t="s">
        <v>402</v>
      </c>
      <c r="T3719" s="1614"/>
      <c r="U3719" s="1612" t="s">
        <v>402</v>
      </c>
      <c r="V3719" s="1596" t="s">
        <v>76</v>
      </c>
      <c r="W3719" s="1596" t="s">
        <v>76</v>
      </c>
      <c r="X3719" s="1596" t="s">
        <v>76</v>
      </c>
      <c r="Y3719" s="1596" t="s">
        <v>76</v>
      </c>
      <c r="Z3719" s="1596" t="s">
        <v>76</v>
      </c>
      <c r="AA3719" s="1596" t="s">
        <v>76</v>
      </c>
      <c r="AB3719" s="1596" t="s">
        <v>76</v>
      </c>
      <c r="AC3719" s="1596" t="s">
        <v>76</v>
      </c>
      <c r="AD3719" s="1596" t="s">
        <v>76</v>
      </c>
      <c r="AE3719" s="1596" t="s">
        <v>76</v>
      </c>
      <c r="AF3719" s="1596" t="s">
        <v>76</v>
      </c>
      <c r="AG3719" s="1596" t="s">
        <v>76</v>
      </c>
      <c r="AH3719" s="1614"/>
      <c r="AI3719" s="1612" t="s">
        <v>402</v>
      </c>
      <c r="AJ3719" s="1614"/>
      <c r="AK3719" s="1612" t="s">
        <v>402</v>
      </c>
      <c r="AL3719" s="1618" t="s">
        <v>76</v>
      </c>
      <c r="AM3719" s="1594" t="s">
        <v>76</v>
      </c>
      <c r="AN3719" s="1594" t="s">
        <v>76</v>
      </c>
      <c r="AO3719" s="1617" t="s">
        <v>76</v>
      </c>
      <c r="AP3719" s="1594" t="s">
        <v>76</v>
      </c>
      <c r="AQ3719" s="1594" t="s">
        <v>76</v>
      </c>
      <c r="AR3719" s="1594" t="s">
        <v>76</v>
      </c>
      <c r="AS3719" s="1594" t="s">
        <v>76</v>
      </c>
      <c r="AT3719" s="1594" t="s">
        <v>76</v>
      </c>
      <c r="AU3719" s="1594" t="s">
        <v>76</v>
      </c>
      <c r="AV3719" s="1594" t="s">
        <v>76</v>
      </c>
      <c r="AW3719" s="1594" t="s">
        <v>76</v>
      </c>
      <c r="AX3719" s="1614"/>
      <c r="AY3719" s="1612" t="s">
        <v>402</v>
      </c>
      <c r="AZ3719" s="1614"/>
      <c r="BA3719" s="1612" t="s">
        <v>402</v>
      </c>
      <c r="BB3719" s="1594" t="s">
        <v>76</v>
      </c>
      <c r="BC3719" s="1594" t="s">
        <v>1893</v>
      </c>
      <c r="BD3719" s="1594" t="s">
        <v>76</v>
      </c>
      <c r="BE3719" s="1594" t="s">
        <v>76</v>
      </c>
      <c r="BF3719" s="1594" t="s">
        <v>76</v>
      </c>
      <c r="BG3719" s="1594" t="s">
        <v>76</v>
      </c>
      <c r="BH3719" s="1594" t="s">
        <v>76</v>
      </c>
      <c r="BI3719" s="1618" t="s">
        <v>76</v>
      </c>
      <c r="BJ3719" s="1614"/>
      <c r="BK3719" s="1612" t="s">
        <v>402</v>
      </c>
    </row>
    <row r="3720" spans="1:63">
      <c r="A3720" s="2533" t="s">
        <v>211</v>
      </c>
      <c r="B3720" s="2533"/>
      <c r="C3720" s="1589">
        <v>7</v>
      </c>
      <c r="D3720" s="1589">
        <v>7</v>
      </c>
      <c r="E3720" s="1589">
        <v>7</v>
      </c>
      <c r="F3720" s="1589">
        <v>7</v>
      </c>
      <c r="G3720" s="1589">
        <v>7</v>
      </c>
      <c r="H3720" s="1589">
        <v>7</v>
      </c>
      <c r="I3720" s="1589">
        <v>7</v>
      </c>
      <c r="J3720" s="1590">
        <v>7</v>
      </c>
      <c r="K3720" s="1589">
        <v>7</v>
      </c>
      <c r="L3720" s="1589">
        <v>7</v>
      </c>
      <c r="M3720" s="1589">
        <v>7</v>
      </c>
      <c r="N3720" s="1589">
        <v>7</v>
      </c>
      <c r="O3720" s="1589">
        <v>7</v>
      </c>
      <c r="P3720" s="1589">
        <v>7</v>
      </c>
      <c r="Q3720" s="1589">
        <v>7</v>
      </c>
      <c r="R3720" s="2533" t="s">
        <v>211</v>
      </c>
      <c r="S3720" s="2533"/>
      <c r="T3720" s="2533" t="s">
        <v>211</v>
      </c>
      <c r="U3720" s="2533"/>
      <c r="V3720" s="1590">
        <v>7</v>
      </c>
      <c r="W3720" s="1590">
        <v>7</v>
      </c>
      <c r="X3720" s="1590">
        <v>7</v>
      </c>
      <c r="Y3720" s="1590">
        <v>7</v>
      </c>
      <c r="Z3720" s="1590">
        <v>7</v>
      </c>
      <c r="AA3720" s="1590">
        <v>7</v>
      </c>
      <c r="AB3720" s="1590">
        <v>7</v>
      </c>
      <c r="AC3720" s="1590">
        <v>7</v>
      </c>
      <c r="AD3720" s="1590" t="s">
        <v>76</v>
      </c>
      <c r="AE3720" s="1590">
        <v>7</v>
      </c>
      <c r="AF3720" s="1590">
        <v>7</v>
      </c>
      <c r="AG3720" s="1590">
        <v>7</v>
      </c>
      <c r="AH3720" s="2533" t="s">
        <v>211</v>
      </c>
      <c r="AI3720" s="2533"/>
      <c r="AJ3720" s="2533" t="s">
        <v>211</v>
      </c>
      <c r="AK3720" s="2533"/>
      <c r="AL3720" s="1589">
        <v>7</v>
      </c>
      <c r="AM3720" s="1589">
        <v>7</v>
      </c>
      <c r="AN3720" s="1589">
        <v>7</v>
      </c>
      <c r="AO3720" s="1589">
        <v>7</v>
      </c>
      <c r="AP3720" s="1589">
        <v>7</v>
      </c>
      <c r="AQ3720" s="1589">
        <v>7</v>
      </c>
      <c r="AR3720" s="1589">
        <v>7</v>
      </c>
      <c r="AS3720" s="1589">
        <v>7</v>
      </c>
      <c r="AT3720" s="1589">
        <v>7</v>
      </c>
      <c r="AU3720" s="1589">
        <v>7</v>
      </c>
      <c r="AV3720" s="1589">
        <v>7</v>
      </c>
      <c r="AW3720" s="1589">
        <v>7</v>
      </c>
      <c r="AX3720" s="2533" t="s">
        <v>211</v>
      </c>
      <c r="AY3720" s="2533"/>
      <c r="AZ3720" s="2533" t="s">
        <v>211</v>
      </c>
      <c r="BA3720" s="2533"/>
      <c r="BB3720" s="1589">
        <v>7</v>
      </c>
      <c r="BC3720" s="1589">
        <v>7</v>
      </c>
      <c r="BD3720" s="1589">
        <v>7</v>
      </c>
      <c r="BE3720" s="1589">
        <v>7</v>
      </c>
      <c r="BF3720" s="1589">
        <v>7</v>
      </c>
      <c r="BG3720" s="1589" t="s">
        <v>76</v>
      </c>
      <c r="BH3720" s="1589">
        <v>8</v>
      </c>
      <c r="BI3720" s="1589" t="s">
        <v>76</v>
      </c>
      <c r="BJ3720" s="2533" t="s">
        <v>211</v>
      </c>
      <c r="BK3720" s="2533"/>
    </row>
    <row r="3721" spans="1:63">
      <c r="A3721" s="2535" t="s">
        <v>408</v>
      </c>
      <c r="B3721" s="2535"/>
      <c r="C3721" s="1594"/>
      <c r="D3721" s="1594"/>
      <c r="E3721" s="1594"/>
      <c r="F3721" s="1594"/>
      <c r="G3721" s="1594"/>
      <c r="H3721" s="1594"/>
      <c r="I3721" s="1594"/>
      <c r="J3721" s="1596"/>
      <c r="K3721" s="1594"/>
      <c r="L3721" s="1594"/>
      <c r="M3721" s="1594"/>
      <c r="N3721" s="1594"/>
      <c r="O3721" s="1594"/>
      <c r="P3721" s="1597"/>
      <c r="Q3721" s="1597"/>
      <c r="R3721" s="2535" t="s">
        <v>408</v>
      </c>
      <c r="S3721" s="2535"/>
      <c r="T3721" s="2535" t="s">
        <v>408</v>
      </c>
      <c r="U3721" s="2535"/>
      <c r="V3721" s="1596"/>
      <c r="W3721" s="1596"/>
      <c r="X3721" s="1596"/>
      <c r="Y3721" s="1596"/>
      <c r="Z3721" s="1596"/>
      <c r="AA3721" s="1595"/>
      <c r="AB3721" s="1595"/>
      <c r="AC3721" s="1595"/>
      <c r="AD3721" s="1595"/>
      <c r="AE3721" s="1595"/>
      <c r="AF3721" s="1595"/>
      <c r="AG3721" s="1596"/>
      <c r="AH3721" s="2535" t="s">
        <v>408</v>
      </c>
      <c r="AI3721" s="2535"/>
      <c r="AJ3721" s="2535" t="s">
        <v>408</v>
      </c>
      <c r="AK3721" s="2535"/>
      <c r="AL3721" s="1597"/>
      <c r="AM3721" s="1597"/>
      <c r="AN3721" s="1597"/>
      <c r="AO3721" s="1597"/>
      <c r="AP3721" s="1594"/>
      <c r="AQ3721" s="1594"/>
      <c r="AR3721" s="1594"/>
      <c r="AS3721" s="1594"/>
      <c r="AT3721" s="1594"/>
      <c r="AU3721" s="1594"/>
      <c r="AV3721" s="1594"/>
      <c r="AW3721" s="1594"/>
      <c r="AX3721" s="2535" t="s">
        <v>408</v>
      </c>
      <c r="AY3721" s="2535"/>
      <c r="AZ3721" s="2535" t="s">
        <v>408</v>
      </c>
      <c r="BA3721" s="2535"/>
      <c r="BB3721" s="1594"/>
      <c r="BC3721" s="1594"/>
      <c r="BD3721" s="1594"/>
      <c r="BE3721" s="1597"/>
      <c r="BF3721" s="1594"/>
      <c r="BG3721" s="1594"/>
      <c r="BH3721" s="1594"/>
      <c r="BI3721" s="1594"/>
      <c r="BJ3721" s="2535" t="s">
        <v>408</v>
      </c>
      <c r="BK3721" s="2535"/>
    </row>
    <row r="3722" spans="1:63" ht="22.5">
      <c r="A3722" s="8"/>
      <c r="B3722" s="148" t="s">
        <v>390</v>
      </c>
      <c r="C3722" s="1589">
        <v>15</v>
      </c>
      <c r="D3722" s="1589">
        <v>15</v>
      </c>
      <c r="E3722" s="1590" t="s">
        <v>1868</v>
      </c>
      <c r="F3722" s="1589">
        <v>15</v>
      </c>
      <c r="G3722" s="1616" t="s">
        <v>1868</v>
      </c>
      <c r="H3722" s="1589">
        <v>15</v>
      </c>
      <c r="I3722" s="1589">
        <v>15</v>
      </c>
      <c r="J3722" s="1590">
        <v>15</v>
      </c>
      <c r="K3722" s="1589">
        <v>14</v>
      </c>
      <c r="L3722" s="1589" t="s">
        <v>1891</v>
      </c>
      <c r="M3722" s="1590" t="s">
        <v>1891</v>
      </c>
      <c r="N3722" s="1590" t="s">
        <v>1868</v>
      </c>
      <c r="O3722" s="1589" t="s">
        <v>1893</v>
      </c>
      <c r="P3722" s="1590" t="s">
        <v>1891</v>
      </c>
      <c r="Q3722" s="1590">
        <v>15</v>
      </c>
      <c r="R3722" s="8"/>
      <c r="S3722" s="148" t="s">
        <v>390</v>
      </c>
      <c r="T3722" s="8"/>
      <c r="U3722" s="148" t="s">
        <v>390</v>
      </c>
      <c r="V3722" s="1590" t="s">
        <v>1847</v>
      </c>
      <c r="W3722" s="1590" t="s">
        <v>1908</v>
      </c>
      <c r="X3722" s="1590" t="s">
        <v>1893</v>
      </c>
      <c r="Y3722" s="1608" t="s">
        <v>76</v>
      </c>
      <c r="Z3722" s="1590">
        <v>15</v>
      </c>
      <c r="AA3722" s="1590" t="s">
        <v>1893</v>
      </c>
      <c r="AB3722" s="1590" t="s">
        <v>1893</v>
      </c>
      <c r="AC3722" s="1590">
        <v>15</v>
      </c>
      <c r="AD3722" s="1590" t="s">
        <v>1867</v>
      </c>
      <c r="AE3722" s="1590" t="s">
        <v>1847</v>
      </c>
      <c r="AF3722" s="1590" t="s">
        <v>1847</v>
      </c>
      <c r="AG3722" s="1590" t="s">
        <v>1847</v>
      </c>
      <c r="AH3722" s="8"/>
      <c r="AI3722" s="148" t="s">
        <v>390</v>
      </c>
      <c r="AJ3722" s="8"/>
      <c r="AK3722" s="148" t="s">
        <v>390</v>
      </c>
      <c r="AL3722" s="1589" t="s">
        <v>1893</v>
      </c>
      <c r="AM3722" s="1589" t="s">
        <v>1847</v>
      </c>
      <c r="AN3722" s="1589" t="s">
        <v>1876</v>
      </c>
      <c r="AO3722" s="1590" t="s">
        <v>1891</v>
      </c>
      <c r="AP3722" s="1589">
        <v>13</v>
      </c>
      <c r="AQ3722" s="1589" t="s">
        <v>1867</v>
      </c>
      <c r="AR3722" s="1589" t="s">
        <v>1891</v>
      </c>
      <c r="AS3722" s="1589" t="s">
        <v>1847</v>
      </c>
      <c r="AT3722" s="1589" t="s">
        <v>1893</v>
      </c>
      <c r="AU3722" s="1589" t="s">
        <v>1847</v>
      </c>
      <c r="AV3722" s="1589" t="s">
        <v>1893</v>
      </c>
      <c r="AW3722" s="1589" t="s">
        <v>1893</v>
      </c>
      <c r="AX3722" s="8"/>
      <c r="AY3722" s="148" t="s">
        <v>390</v>
      </c>
      <c r="AZ3722" s="8"/>
      <c r="BA3722" s="148" t="s">
        <v>390</v>
      </c>
      <c r="BB3722" s="1589" t="s">
        <v>1549</v>
      </c>
      <c r="BC3722" s="1589" t="s">
        <v>1891</v>
      </c>
      <c r="BD3722" s="1589" t="s">
        <v>1847</v>
      </c>
      <c r="BE3722" s="1589" t="s">
        <v>1847</v>
      </c>
      <c r="BF3722" s="1589" t="s">
        <v>1847</v>
      </c>
      <c r="BG3722" s="1589" t="s">
        <v>1847</v>
      </c>
      <c r="BH3722" s="1589" t="s">
        <v>1891</v>
      </c>
      <c r="BI3722" s="1589" t="s">
        <v>76</v>
      </c>
      <c r="BJ3722" s="8"/>
      <c r="BK3722" s="148" t="s">
        <v>390</v>
      </c>
    </row>
    <row r="3723" spans="1:63" ht="22.5">
      <c r="A3723" s="1614"/>
      <c r="B3723" s="1612" t="s">
        <v>391</v>
      </c>
      <c r="C3723" s="1594" t="s">
        <v>76</v>
      </c>
      <c r="D3723" s="1594" t="s">
        <v>76</v>
      </c>
      <c r="E3723" s="1594" t="s">
        <v>76</v>
      </c>
      <c r="F3723" s="1594" t="s">
        <v>76</v>
      </c>
      <c r="G3723" s="1594" t="s">
        <v>76</v>
      </c>
      <c r="H3723" s="1594" t="s">
        <v>76</v>
      </c>
      <c r="I3723" s="1594" t="s">
        <v>76</v>
      </c>
      <c r="J3723" s="1596" t="s">
        <v>76</v>
      </c>
      <c r="K3723" s="1594">
        <v>14</v>
      </c>
      <c r="L3723" s="1594" t="s">
        <v>76</v>
      </c>
      <c r="M3723" s="1596" t="s">
        <v>1893</v>
      </c>
      <c r="N3723" s="1594" t="s">
        <v>76</v>
      </c>
      <c r="O3723" s="1594" t="s">
        <v>76</v>
      </c>
      <c r="P3723" s="1597" t="s">
        <v>76</v>
      </c>
      <c r="Q3723" s="1597" t="s">
        <v>76</v>
      </c>
      <c r="R3723" s="1614"/>
      <c r="S3723" s="1612" t="s">
        <v>391</v>
      </c>
      <c r="T3723" s="1614"/>
      <c r="U3723" s="1612" t="s">
        <v>391</v>
      </c>
      <c r="V3723" s="1596"/>
      <c r="W3723" s="1596" t="s">
        <v>76</v>
      </c>
      <c r="X3723" s="1596" t="s">
        <v>76</v>
      </c>
      <c r="Y3723" s="1596" t="s">
        <v>1847</v>
      </c>
      <c r="Z3723" s="1596" t="s">
        <v>76</v>
      </c>
      <c r="AA3723" s="1595" t="s">
        <v>76</v>
      </c>
      <c r="AB3723" s="1595" t="s">
        <v>76</v>
      </c>
      <c r="AC3723" s="1595" t="s">
        <v>76</v>
      </c>
      <c r="AD3723" s="1595" t="s">
        <v>76</v>
      </c>
      <c r="AE3723" s="1626" t="s">
        <v>76</v>
      </c>
      <c r="AF3723" s="1595" t="s">
        <v>76</v>
      </c>
      <c r="AG3723" s="1595" t="s">
        <v>76</v>
      </c>
      <c r="AH3723" s="1614"/>
      <c r="AI3723" s="1612" t="s">
        <v>391</v>
      </c>
      <c r="AJ3723" s="1614"/>
      <c r="AK3723" s="1612" t="s">
        <v>391</v>
      </c>
      <c r="AL3723" s="1618" t="s">
        <v>76</v>
      </c>
      <c r="AM3723" s="1594" t="s">
        <v>76</v>
      </c>
      <c r="AN3723" s="1597" t="s">
        <v>76</v>
      </c>
      <c r="AO3723" s="1617" t="s">
        <v>76</v>
      </c>
      <c r="AP3723" s="1594" t="s">
        <v>76</v>
      </c>
      <c r="AQ3723" s="1594" t="s">
        <v>76</v>
      </c>
      <c r="AR3723" s="1594" t="s">
        <v>76</v>
      </c>
      <c r="AS3723" s="1594" t="s">
        <v>1908</v>
      </c>
      <c r="AT3723" s="1594" t="s">
        <v>76</v>
      </c>
      <c r="AU3723" s="1594" t="s">
        <v>76</v>
      </c>
      <c r="AV3723" s="1594" t="s">
        <v>76</v>
      </c>
      <c r="AW3723" s="1594" t="s">
        <v>76</v>
      </c>
      <c r="AX3723" s="1614"/>
      <c r="AY3723" s="1612" t="s">
        <v>391</v>
      </c>
      <c r="AZ3723" s="1614"/>
      <c r="BA3723" s="1612" t="s">
        <v>391</v>
      </c>
      <c r="BB3723" s="1594" t="s">
        <v>76</v>
      </c>
      <c r="BC3723" s="1594" t="s">
        <v>1891</v>
      </c>
      <c r="BD3723" s="1594" t="s">
        <v>76</v>
      </c>
      <c r="BE3723" s="1597" t="s">
        <v>76</v>
      </c>
      <c r="BF3723" s="1594" t="s">
        <v>76</v>
      </c>
      <c r="BG3723" s="1594" t="s">
        <v>1847</v>
      </c>
      <c r="BH3723" s="1594" t="s">
        <v>76</v>
      </c>
      <c r="BI3723" s="1594" t="s">
        <v>76</v>
      </c>
      <c r="BJ3723" s="1614"/>
      <c r="BK3723" s="1612" t="s">
        <v>391</v>
      </c>
    </row>
    <row r="3724" spans="1:63">
      <c r="A3724" s="2533" t="s">
        <v>409</v>
      </c>
      <c r="B3724" s="2533"/>
      <c r="C3724" s="1589"/>
      <c r="D3724" s="1589"/>
      <c r="E3724" s="1589"/>
      <c r="F3724" s="1589"/>
      <c r="G3724" s="1589"/>
      <c r="H3724" s="1609"/>
      <c r="I3724" s="1589"/>
      <c r="J3724" s="1590"/>
      <c r="K3724" s="1589"/>
      <c r="L3724" s="1589"/>
      <c r="M3724" s="1589"/>
      <c r="N3724" s="1589"/>
      <c r="O3724" s="1589"/>
      <c r="P3724" s="1592"/>
      <c r="Q3724" s="1592"/>
      <c r="R3724" s="2533" t="s">
        <v>409</v>
      </c>
      <c r="S3724" s="2533"/>
      <c r="T3724" s="2533" t="s">
        <v>409</v>
      </c>
      <c r="U3724" s="2533"/>
      <c r="V3724" s="1590"/>
      <c r="W3724" s="1590"/>
      <c r="X3724" s="1590"/>
      <c r="Y3724" s="1590"/>
      <c r="Z3724" s="1590"/>
      <c r="AA3724" s="1591"/>
      <c r="AB3724" s="1591"/>
      <c r="AC3724" s="1591"/>
      <c r="AD3724" s="1591"/>
      <c r="AE3724" s="1591"/>
      <c r="AF3724" s="1591"/>
      <c r="AG3724" s="1591"/>
      <c r="AH3724" s="2533" t="s">
        <v>409</v>
      </c>
      <c r="AI3724" s="2533"/>
      <c r="AJ3724" s="2533" t="s">
        <v>409</v>
      </c>
      <c r="AK3724" s="2533"/>
      <c r="AL3724" s="1589"/>
      <c r="AM3724" s="1589"/>
      <c r="AN3724" s="1592"/>
      <c r="AO3724" s="1589"/>
      <c r="AP3724" s="1589"/>
      <c r="AQ3724" s="1589"/>
      <c r="AR3724" s="1589"/>
      <c r="AS3724" s="1589"/>
      <c r="AT3724" s="1589"/>
      <c r="AU3724" s="1589"/>
      <c r="AV3724" s="1589"/>
      <c r="AW3724" s="1589"/>
      <c r="AX3724" s="2533" t="s">
        <v>409</v>
      </c>
      <c r="AY3724" s="2533"/>
      <c r="AZ3724" s="2533" t="s">
        <v>409</v>
      </c>
      <c r="BA3724" s="2533"/>
      <c r="BB3724" s="1589"/>
      <c r="BC3724" s="1589"/>
      <c r="BD3724" s="1589"/>
      <c r="BE3724" s="1592" t="s">
        <v>1285</v>
      </c>
      <c r="BF3724" s="1589"/>
      <c r="BG3724" s="1589"/>
      <c r="BH3724" s="1589"/>
      <c r="BI3724" s="1589"/>
      <c r="BJ3724" s="2533" t="s">
        <v>409</v>
      </c>
      <c r="BK3724" s="2533"/>
    </row>
    <row r="3725" spans="1:63" ht="22.5">
      <c r="A3725" s="1614"/>
      <c r="B3725" s="1612" t="s">
        <v>390</v>
      </c>
      <c r="C3725" s="1596" t="s">
        <v>1538</v>
      </c>
      <c r="D3725" s="1594">
        <v>15</v>
      </c>
      <c r="E3725" s="1596">
        <v>15</v>
      </c>
      <c r="F3725" s="1596" t="s">
        <v>1538</v>
      </c>
      <c r="G3725" s="1594">
        <v>15</v>
      </c>
      <c r="H3725" s="1594">
        <v>15</v>
      </c>
      <c r="I3725" s="1594" t="s">
        <v>76</v>
      </c>
      <c r="J3725" s="1596" t="s">
        <v>76</v>
      </c>
      <c r="K3725" s="1594">
        <v>15</v>
      </c>
      <c r="L3725" s="1594" t="s">
        <v>1847</v>
      </c>
      <c r="M3725" s="1596" t="s">
        <v>1893</v>
      </c>
      <c r="N3725" s="1596">
        <v>13</v>
      </c>
      <c r="O3725" s="1594" t="s">
        <v>1876</v>
      </c>
      <c r="P3725" s="1596" t="s">
        <v>1893</v>
      </c>
      <c r="Q3725" s="1596">
        <v>14</v>
      </c>
      <c r="R3725" s="1614"/>
      <c r="S3725" s="1612" t="s">
        <v>390</v>
      </c>
      <c r="T3725" s="1614"/>
      <c r="U3725" s="1612" t="s">
        <v>390</v>
      </c>
      <c r="V3725" s="1596" t="s">
        <v>1893</v>
      </c>
      <c r="W3725" s="1596" t="s">
        <v>1868</v>
      </c>
      <c r="X3725" s="1596" t="s">
        <v>1893</v>
      </c>
      <c r="Y3725" s="1596" t="s">
        <v>1893</v>
      </c>
      <c r="Z3725" s="1596">
        <v>17</v>
      </c>
      <c r="AA3725" s="1596" t="s">
        <v>1893</v>
      </c>
      <c r="AB3725" s="1596" t="s">
        <v>1893</v>
      </c>
      <c r="AC3725" s="1596" t="s">
        <v>1868</v>
      </c>
      <c r="AD3725" s="1596" t="s">
        <v>1665</v>
      </c>
      <c r="AE3725" s="1596" t="s">
        <v>1847</v>
      </c>
      <c r="AF3725" s="1596" t="s">
        <v>1847</v>
      </c>
      <c r="AG3725" s="1596" t="s">
        <v>1876</v>
      </c>
      <c r="AH3725" s="1614"/>
      <c r="AI3725" s="1612" t="s">
        <v>390</v>
      </c>
      <c r="AJ3725" s="1614"/>
      <c r="AK3725" s="1612" t="s">
        <v>390</v>
      </c>
      <c r="AL3725" s="1594" t="s">
        <v>1891</v>
      </c>
      <c r="AM3725" s="1594" t="s">
        <v>1847</v>
      </c>
      <c r="AN3725" s="1594" t="s">
        <v>1893</v>
      </c>
      <c r="AO3725" s="1594" t="s">
        <v>1893</v>
      </c>
      <c r="AP3725" s="1594">
        <v>14</v>
      </c>
      <c r="AQ3725" s="1594" t="s">
        <v>1893</v>
      </c>
      <c r="AR3725" s="1594" t="s">
        <v>1847</v>
      </c>
      <c r="AS3725" s="1594" t="s">
        <v>1868</v>
      </c>
      <c r="AT3725" s="1594" t="s">
        <v>1847</v>
      </c>
      <c r="AU3725" s="1594" t="s">
        <v>1893</v>
      </c>
      <c r="AV3725" s="1594" t="s">
        <v>1847</v>
      </c>
      <c r="AW3725" s="1594" t="s">
        <v>1893</v>
      </c>
      <c r="AX3725" s="1614"/>
      <c r="AY3725" s="1612" t="s">
        <v>390</v>
      </c>
      <c r="AZ3725" s="1614"/>
      <c r="BA3725" s="1612" t="s">
        <v>390</v>
      </c>
      <c r="BB3725" s="1594" t="s">
        <v>1893</v>
      </c>
      <c r="BC3725" s="1594" t="s">
        <v>1549</v>
      </c>
      <c r="BD3725" s="1594" t="s">
        <v>1893</v>
      </c>
      <c r="BE3725" s="1606" t="s">
        <v>76</v>
      </c>
      <c r="BF3725" s="1594">
        <v>18</v>
      </c>
      <c r="BG3725" s="1594" t="s">
        <v>76</v>
      </c>
      <c r="BH3725" s="1594">
        <v>13</v>
      </c>
      <c r="BI3725" s="1594" t="s">
        <v>1891</v>
      </c>
      <c r="BJ3725" s="1614"/>
      <c r="BK3725" s="1612" t="s">
        <v>390</v>
      </c>
    </row>
    <row r="3726" spans="1:63" ht="22.5">
      <c r="A3726" s="8"/>
      <c r="B3726" s="148" t="s">
        <v>391</v>
      </c>
      <c r="C3726" s="1589" t="s">
        <v>76</v>
      </c>
      <c r="D3726" s="1588">
        <v>15</v>
      </c>
      <c r="E3726" s="1589" t="s">
        <v>76</v>
      </c>
      <c r="F3726" s="1589" t="s">
        <v>76</v>
      </c>
      <c r="G3726" s="1589">
        <v>15</v>
      </c>
      <c r="H3726" s="1609" t="s">
        <v>76</v>
      </c>
      <c r="I3726" s="1589" t="s">
        <v>76</v>
      </c>
      <c r="J3726" s="1590" t="s">
        <v>76</v>
      </c>
      <c r="K3726" s="1589">
        <v>13</v>
      </c>
      <c r="L3726" s="1589" t="s">
        <v>76</v>
      </c>
      <c r="M3726" s="1589" t="s">
        <v>76</v>
      </c>
      <c r="N3726" s="1589" t="s">
        <v>76</v>
      </c>
      <c r="O3726" s="1592" t="s">
        <v>76</v>
      </c>
      <c r="P3726" s="1589" t="s">
        <v>76</v>
      </c>
      <c r="Q3726" s="1589" t="s">
        <v>76</v>
      </c>
      <c r="R3726" s="8"/>
      <c r="S3726" s="148" t="s">
        <v>391</v>
      </c>
      <c r="T3726" s="8"/>
      <c r="U3726" s="148" t="s">
        <v>391</v>
      </c>
      <c r="V3726" s="1590"/>
      <c r="W3726" s="1590" t="s">
        <v>76</v>
      </c>
      <c r="X3726" s="1590" t="s">
        <v>76</v>
      </c>
      <c r="Y3726" s="1590" t="s">
        <v>1893</v>
      </c>
      <c r="Z3726" s="1590" t="s">
        <v>76</v>
      </c>
      <c r="AA3726" s="1590" t="s">
        <v>76</v>
      </c>
      <c r="AB3726" s="1590" t="s">
        <v>76</v>
      </c>
      <c r="AC3726" s="1590" t="s">
        <v>76</v>
      </c>
      <c r="AD3726" s="1590" t="s">
        <v>76</v>
      </c>
      <c r="AE3726" s="1590" t="s">
        <v>76</v>
      </c>
      <c r="AF3726" s="1590" t="s">
        <v>76</v>
      </c>
      <c r="AG3726" s="1590" t="s">
        <v>76</v>
      </c>
      <c r="AH3726" s="8"/>
      <c r="AI3726" s="148" t="s">
        <v>391</v>
      </c>
      <c r="AJ3726" s="8"/>
      <c r="AK3726" s="148" t="s">
        <v>391</v>
      </c>
      <c r="AL3726" s="1615" t="s">
        <v>76</v>
      </c>
      <c r="AM3726" s="1589" t="s">
        <v>1847</v>
      </c>
      <c r="AN3726" s="1589">
        <v>12</v>
      </c>
      <c r="AO3726" s="1608" t="s">
        <v>76</v>
      </c>
      <c r="AP3726" s="1589" t="s">
        <v>76</v>
      </c>
      <c r="AQ3726" s="1589" t="s">
        <v>76</v>
      </c>
      <c r="AR3726" s="1589" t="s">
        <v>76</v>
      </c>
      <c r="AS3726" s="1589" t="s">
        <v>76</v>
      </c>
      <c r="AT3726" s="1589" t="s">
        <v>76</v>
      </c>
      <c r="AU3726" s="1589" t="s">
        <v>76</v>
      </c>
      <c r="AV3726" s="1589" t="s">
        <v>76</v>
      </c>
      <c r="AW3726" s="1589" t="s">
        <v>76</v>
      </c>
      <c r="AX3726" s="8"/>
      <c r="AY3726" s="148" t="s">
        <v>391</v>
      </c>
      <c r="AZ3726" s="8"/>
      <c r="BA3726" s="148" t="s">
        <v>391</v>
      </c>
      <c r="BB3726" s="1589" t="s">
        <v>76</v>
      </c>
      <c r="BC3726" s="1609" t="s">
        <v>76</v>
      </c>
      <c r="BD3726" s="1589" t="s">
        <v>76</v>
      </c>
      <c r="BE3726" s="1592" t="s">
        <v>76</v>
      </c>
      <c r="BF3726" s="1589" t="s">
        <v>76</v>
      </c>
      <c r="BG3726" s="1589" t="s">
        <v>76</v>
      </c>
      <c r="BH3726" s="1589" t="s">
        <v>76</v>
      </c>
      <c r="BI3726" s="1615" t="s">
        <v>76</v>
      </c>
      <c r="BJ3726" s="8"/>
      <c r="BK3726" s="148" t="s">
        <v>391</v>
      </c>
    </row>
    <row r="3727" spans="1:63">
      <c r="A3727" s="2535" t="s">
        <v>410</v>
      </c>
      <c r="B3727" s="2535"/>
      <c r="C3727" s="1594"/>
      <c r="D3727" s="1594"/>
      <c r="E3727" s="1594"/>
      <c r="F3727" s="1594"/>
      <c r="G3727" s="1594"/>
      <c r="H3727" s="1594"/>
      <c r="I3727" s="1594"/>
      <c r="J3727" s="1596"/>
      <c r="K3727" s="1594"/>
      <c r="L3727" s="1594"/>
      <c r="M3727" s="1594"/>
      <c r="N3727" s="1594"/>
      <c r="O3727" s="1597"/>
      <c r="P3727" s="1594"/>
      <c r="Q3727" s="1597"/>
      <c r="R3727" s="2535" t="s">
        <v>410</v>
      </c>
      <c r="S3727" s="2535"/>
      <c r="T3727" s="2535" t="s">
        <v>410</v>
      </c>
      <c r="U3727" s="2535"/>
      <c r="V3727" s="1596"/>
      <c r="W3727" s="1596"/>
      <c r="X3727" s="1596"/>
      <c r="Y3727" s="1596"/>
      <c r="Z3727" s="1596"/>
      <c r="AA3727" s="1596"/>
      <c r="AB3727" s="1596"/>
      <c r="AC3727" s="1596"/>
      <c r="AD3727" s="1596"/>
      <c r="AE3727" s="1596"/>
      <c r="AF3727" s="1596"/>
      <c r="AG3727" s="1596"/>
      <c r="AH3727" s="2535" t="s">
        <v>410</v>
      </c>
      <c r="AI3727" s="2535"/>
      <c r="AJ3727" s="2535" t="s">
        <v>410</v>
      </c>
      <c r="AK3727" s="2535"/>
      <c r="AL3727" s="1594"/>
      <c r="AM3727" s="1594"/>
      <c r="AN3727" s="1597"/>
      <c r="AO3727" s="1597"/>
      <c r="AP3727" s="1594"/>
      <c r="AQ3727" s="1594"/>
      <c r="AR3727" s="1594"/>
      <c r="AS3727" s="1594"/>
      <c r="AT3727" s="1594"/>
      <c r="AU3727" s="1594"/>
      <c r="AV3727" s="1594"/>
      <c r="AW3727" s="1594"/>
      <c r="AX3727" s="2535" t="s">
        <v>410</v>
      </c>
      <c r="AY3727" s="2535"/>
      <c r="AZ3727" s="2535" t="s">
        <v>410</v>
      </c>
      <c r="BA3727" s="2535"/>
      <c r="BB3727" s="1594"/>
      <c r="BC3727" s="1594"/>
      <c r="BD3727" s="1594"/>
      <c r="BE3727" s="1597"/>
      <c r="BF3727" s="1594"/>
      <c r="BG3727" s="1594"/>
      <c r="BH3727" s="1594"/>
      <c r="BI3727" s="1594"/>
      <c r="BJ3727" s="2535" t="s">
        <v>410</v>
      </c>
      <c r="BK3727" s="2535"/>
    </row>
    <row r="3728" spans="1:63" ht="22.5">
      <c r="A3728" s="8"/>
      <c r="B3728" s="148" t="s">
        <v>390</v>
      </c>
      <c r="C3728" s="1589">
        <v>16</v>
      </c>
      <c r="D3728" s="1589">
        <v>15</v>
      </c>
      <c r="E3728" s="1589">
        <v>15</v>
      </c>
      <c r="F3728" s="1589">
        <v>15</v>
      </c>
      <c r="G3728" s="1590">
        <v>15</v>
      </c>
      <c r="H3728" s="1615" t="s">
        <v>76</v>
      </c>
      <c r="I3728" s="1589">
        <v>17</v>
      </c>
      <c r="J3728" s="1590">
        <v>17</v>
      </c>
      <c r="K3728" s="1589">
        <v>15</v>
      </c>
      <c r="L3728" s="1589" t="s">
        <v>1876</v>
      </c>
      <c r="M3728" s="1590" t="s">
        <v>1876</v>
      </c>
      <c r="N3728" s="1590">
        <v>16</v>
      </c>
      <c r="O3728" s="1589" t="s">
        <v>1876</v>
      </c>
      <c r="P3728" s="1590" t="s">
        <v>1867</v>
      </c>
      <c r="Q3728" s="1627" t="s">
        <v>1343</v>
      </c>
      <c r="R3728" s="8"/>
      <c r="S3728" s="148" t="s">
        <v>390</v>
      </c>
      <c r="T3728" s="8"/>
      <c r="U3728" s="148" t="s">
        <v>390</v>
      </c>
      <c r="V3728" s="1590" t="s">
        <v>1876</v>
      </c>
      <c r="W3728" s="1590" t="s">
        <v>1908</v>
      </c>
      <c r="X3728" s="1590" t="s">
        <v>1893</v>
      </c>
      <c r="Y3728" s="1590" t="s">
        <v>1847</v>
      </c>
      <c r="Z3728" s="1590">
        <v>15</v>
      </c>
      <c r="AA3728" s="1590" t="s">
        <v>1893</v>
      </c>
      <c r="AB3728" s="1590" t="s">
        <v>1876</v>
      </c>
      <c r="AC3728" s="1590" t="s">
        <v>1876</v>
      </c>
      <c r="AD3728" s="1590" t="s">
        <v>2336</v>
      </c>
      <c r="AE3728" s="1590" t="s">
        <v>1847</v>
      </c>
      <c r="AF3728" s="1590" t="s">
        <v>1847</v>
      </c>
      <c r="AG3728" s="1590">
        <v>14</v>
      </c>
      <c r="AH3728" s="8"/>
      <c r="AI3728" s="148" t="s">
        <v>390</v>
      </c>
      <c r="AJ3728" s="8"/>
      <c r="AK3728" s="148" t="s">
        <v>390</v>
      </c>
      <c r="AL3728" s="1589" t="s">
        <v>1867</v>
      </c>
      <c r="AM3728" s="1589" t="s">
        <v>1876</v>
      </c>
      <c r="AN3728" s="1589" t="s">
        <v>1908</v>
      </c>
      <c r="AO3728" s="1590" t="s">
        <v>1847</v>
      </c>
      <c r="AP3728" s="1589">
        <v>15</v>
      </c>
      <c r="AQ3728" s="1589" t="s">
        <v>1867</v>
      </c>
      <c r="AR3728" s="1589" t="s">
        <v>1876</v>
      </c>
      <c r="AS3728" s="1589" t="s">
        <v>1867</v>
      </c>
      <c r="AT3728" s="1589" t="s">
        <v>1847</v>
      </c>
      <c r="AU3728" s="1589" t="s">
        <v>1893</v>
      </c>
      <c r="AV3728" s="1589" t="s">
        <v>1893</v>
      </c>
      <c r="AW3728" s="1589" t="s">
        <v>1876</v>
      </c>
      <c r="AX3728" s="8"/>
      <c r="AY3728" s="148" t="s">
        <v>390</v>
      </c>
      <c r="AZ3728" s="8"/>
      <c r="BA3728" s="148" t="s">
        <v>390</v>
      </c>
      <c r="BB3728" s="1589" t="s">
        <v>1847</v>
      </c>
      <c r="BC3728" s="1589" t="s">
        <v>1893</v>
      </c>
      <c r="BD3728" s="1589" t="s">
        <v>1847</v>
      </c>
      <c r="BE3728" s="1615" t="s">
        <v>76</v>
      </c>
      <c r="BF3728" s="1589">
        <v>18</v>
      </c>
      <c r="BG3728" s="1589" t="s">
        <v>76</v>
      </c>
      <c r="BH3728" s="1589" t="s">
        <v>1893</v>
      </c>
      <c r="BI3728" s="1589" t="s">
        <v>1867</v>
      </c>
      <c r="BJ3728" s="8"/>
      <c r="BK3728" s="148" t="s">
        <v>390</v>
      </c>
    </row>
    <row r="3729" spans="1:63" ht="22.5">
      <c r="A3729" s="1614"/>
      <c r="B3729" s="1612" t="s">
        <v>391</v>
      </c>
      <c r="C3729" s="1594" t="s">
        <v>76</v>
      </c>
      <c r="D3729" s="1594" t="s">
        <v>76</v>
      </c>
      <c r="E3729" s="1594" t="s">
        <v>76</v>
      </c>
      <c r="F3729" s="1594" t="s">
        <v>76</v>
      </c>
      <c r="G3729" s="1594" t="s">
        <v>76</v>
      </c>
      <c r="H3729" s="1618">
        <v>15</v>
      </c>
      <c r="I3729" s="1594" t="s">
        <v>76</v>
      </c>
      <c r="J3729" s="1594" t="s">
        <v>76</v>
      </c>
      <c r="K3729" s="1594">
        <v>16</v>
      </c>
      <c r="L3729" s="1594" t="s">
        <v>76</v>
      </c>
      <c r="M3729" s="1594" t="s">
        <v>76</v>
      </c>
      <c r="N3729" s="1594" t="s">
        <v>76</v>
      </c>
      <c r="O3729" s="1597" t="s">
        <v>76</v>
      </c>
      <c r="P3729" s="1597" t="s">
        <v>76</v>
      </c>
      <c r="Q3729" s="1597" t="s">
        <v>76</v>
      </c>
      <c r="R3729" s="1614"/>
      <c r="S3729" s="1612" t="s">
        <v>391</v>
      </c>
      <c r="T3729" s="1614"/>
      <c r="U3729" s="1612" t="s">
        <v>391</v>
      </c>
      <c r="V3729" s="1596" t="s">
        <v>76</v>
      </c>
      <c r="W3729" s="1596" t="s">
        <v>76</v>
      </c>
      <c r="X3729" s="1596" t="s">
        <v>76</v>
      </c>
      <c r="Y3729" s="1596" t="s">
        <v>1847</v>
      </c>
      <c r="Z3729" s="1596" t="s">
        <v>76</v>
      </c>
      <c r="AA3729" s="1596" t="s">
        <v>76</v>
      </c>
      <c r="AB3729" s="1596" t="s">
        <v>76</v>
      </c>
      <c r="AC3729" s="1596" t="s">
        <v>76</v>
      </c>
      <c r="AD3729" s="1596" t="s">
        <v>76</v>
      </c>
      <c r="AE3729" s="1596" t="s">
        <v>76</v>
      </c>
      <c r="AF3729" s="1596" t="s">
        <v>76</v>
      </c>
      <c r="AG3729" s="1596" t="s">
        <v>76</v>
      </c>
      <c r="AH3729" s="1614"/>
      <c r="AI3729" s="1612" t="s">
        <v>391</v>
      </c>
      <c r="AJ3729" s="1614"/>
      <c r="AK3729" s="1612" t="s">
        <v>391</v>
      </c>
      <c r="AL3729" s="1618" t="s">
        <v>76</v>
      </c>
      <c r="AM3729" s="1594" t="s">
        <v>76</v>
      </c>
      <c r="AN3729" s="1594" t="s">
        <v>76</v>
      </c>
      <c r="AO3729" s="1617" t="s">
        <v>76</v>
      </c>
      <c r="AP3729" s="1594" t="s">
        <v>76</v>
      </c>
      <c r="AQ3729" s="1594" t="s">
        <v>76</v>
      </c>
      <c r="AR3729" s="1594" t="s">
        <v>76</v>
      </c>
      <c r="AS3729" s="1618" t="s">
        <v>76</v>
      </c>
      <c r="AT3729" s="1594" t="s">
        <v>76</v>
      </c>
      <c r="AU3729" s="1594" t="s">
        <v>76</v>
      </c>
      <c r="AV3729" s="1594" t="s">
        <v>76</v>
      </c>
      <c r="AW3729" s="1594" t="s">
        <v>76</v>
      </c>
      <c r="AX3729" s="1614"/>
      <c r="AY3729" s="1612" t="s">
        <v>391</v>
      </c>
      <c r="AZ3729" s="1614"/>
      <c r="BA3729" s="1612" t="s">
        <v>391</v>
      </c>
      <c r="BB3729" s="1594" t="s">
        <v>76</v>
      </c>
      <c r="BC3729" s="1594" t="s">
        <v>1893</v>
      </c>
      <c r="BD3729" s="1594" t="s">
        <v>76</v>
      </c>
      <c r="BE3729" s="1597" t="s">
        <v>76</v>
      </c>
      <c r="BF3729" s="1594" t="s">
        <v>76</v>
      </c>
      <c r="BG3729" s="1594" t="s">
        <v>76</v>
      </c>
      <c r="BH3729" s="1594" t="s">
        <v>76</v>
      </c>
      <c r="BI3729" s="1618" t="s">
        <v>76</v>
      </c>
      <c r="BJ3729" s="1614"/>
      <c r="BK3729" s="1612" t="s">
        <v>391</v>
      </c>
    </row>
    <row r="3730" spans="1:63">
      <c r="A3730" s="2533" t="s">
        <v>411</v>
      </c>
      <c r="B3730" s="2533"/>
      <c r="C3730" s="8"/>
      <c r="D3730" s="8"/>
      <c r="E3730" s="8"/>
      <c r="F3730" s="8"/>
      <c r="G3730" s="8"/>
      <c r="H3730" s="8"/>
      <c r="I3730" s="8"/>
      <c r="J3730" s="8"/>
      <c r="K3730" s="8"/>
      <c r="L3730" s="8"/>
      <c r="M3730" s="8"/>
      <c r="N3730" s="1589"/>
      <c r="O3730" s="1592"/>
      <c r="P3730" s="1592"/>
      <c r="Q3730" s="1592"/>
      <c r="R3730" s="2533" t="s">
        <v>411</v>
      </c>
      <c r="S3730" s="2533"/>
      <c r="T3730" s="2533" t="s">
        <v>411</v>
      </c>
      <c r="U3730" s="2533"/>
      <c r="V3730" s="1590"/>
      <c r="W3730" s="1590"/>
      <c r="X3730" s="1590"/>
      <c r="Y3730" s="1590"/>
      <c r="Z3730" s="1590"/>
      <c r="AA3730" s="1590"/>
      <c r="AB3730" s="1590"/>
      <c r="AC3730" s="1590"/>
      <c r="AD3730" s="1590"/>
      <c r="AE3730" s="1590"/>
      <c r="AF3730" s="1590"/>
      <c r="AG3730" s="1590"/>
      <c r="AH3730" s="2533" t="s">
        <v>411</v>
      </c>
      <c r="AI3730" s="2533"/>
      <c r="AJ3730" s="2533" t="s">
        <v>411</v>
      </c>
      <c r="AK3730" s="2533"/>
      <c r="AL3730" s="1589"/>
      <c r="AM3730" s="1589"/>
      <c r="AN3730" s="1589"/>
      <c r="AO3730" s="1589"/>
      <c r="AP3730" s="1589"/>
      <c r="AQ3730" s="1589"/>
      <c r="AR3730" s="1589"/>
      <c r="AS3730" s="1589"/>
      <c r="AT3730" s="1589"/>
      <c r="AU3730" s="1589"/>
      <c r="AV3730" s="1589"/>
      <c r="AW3730" s="1589"/>
      <c r="AX3730" s="2533" t="s">
        <v>411</v>
      </c>
      <c r="AY3730" s="2533"/>
      <c r="AZ3730" s="2533" t="s">
        <v>411</v>
      </c>
      <c r="BA3730" s="2533"/>
      <c r="BB3730" s="1589"/>
      <c r="BC3730" s="1589"/>
      <c r="BD3730" s="1589"/>
      <c r="BE3730" s="1592"/>
      <c r="BF3730" s="1589"/>
      <c r="BG3730" s="1589"/>
      <c r="BH3730" s="1589"/>
      <c r="BI3730" s="1589"/>
      <c r="BJ3730" s="2533" t="s">
        <v>411</v>
      </c>
      <c r="BK3730" s="2533"/>
    </row>
    <row r="3731" spans="1:63" ht="22.5">
      <c r="A3731" s="1628"/>
      <c r="B3731" s="1612" t="s">
        <v>390</v>
      </c>
      <c r="C3731" s="1593" t="s">
        <v>76</v>
      </c>
      <c r="D3731" s="1594">
        <v>16</v>
      </c>
      <c r="E3731" s="1596" t="s">
        <v>1864</v>
      </c>
      <c r="F3731" s="1596" t="s">
        <v>1538</v>
      </c>
      <c r="G3731" s="1613" t="s">
        <v>1550</v>
      </c>
      <c r="H3731" s="1596" t="s">
        <v>1868</v>
      </c>
      <c r="I3731" s="1594" t="s">
        <v>76</v>
      </c>
      <c r="J3731" s="1596">
        <v>15</v>
      </c>
      <c r="K3731" s="1594">
        <v>19</v>
      </c>
      <c r="L3731" s="946" t="s">
        <v>1847</v>
      </c>
      <c r="M3731" s="1593">
        <v>10</v>
      </c>
      <c r="N3731" s="1596">
        <v>16</v>
      </c>
      <c r="O3731" s="1594" t="s">
        <v>1847</v>
      </c>
      <c r="P3731" s="1596" t="s">
        <v>1880</v>
      </c>
      <c r="Q3731" s="1594">
        <v>14</v>
      </c>
      <c r="R3731" s="1628"/>
      <c r="S3731" s="1612" t="s">
        <v>390</v>
      </c>
      <c r="T3731" s="1628"/>
      <c r="U3731" s="1612" t="s">
        <v>390</v>
      </c>
      <c r="V3731" s="1596" t="s">
        <v>1847</v>
      </c>
      <c r="W3731" s="1596" t="s">
        <v>1863</v>
      </c>
      <c r="X3731" s="1596" t="s">
        <v>2263</v>
      </c>
      <c r="Y3731" s="1596" t="s">
        <v>1847</v>
      </c>
      <c r="Z3731" s="1595" t="s">
        <v>1880</v>
      </c>
      <c r="AA3731" s="1596" t="s">
        <v>1876</v>
      </c>
      <c r="AB3731" s="1596" t="s">
        <v>1893</v>
      </c>
      <c r="AC3731" s="1596">
        <v>10</v>
      </c>
      <c r="AD3731" s="1596" t="s">
        <v>76</v>
      </c>
      <c r="AE3731" s="1596" t="s">
        <v>1847</v>
      </c>
      <c r="AF3731" s="1596" t="s">
        <v>1847</v>
      </c>
      <c r="AG3731" s="1596" t="s">
        <v>76</v>
      </c>
      <c r="AH3731" s="1628"/>
      <c r="AI3731" s="1612" t="s">
        <v>390</v>
      </c>
      <c r="AJ3731" s="1628"/>
      <c r="AK3731" s="1612" t="s">
        <v>390</v>
      </c>
      <c r="AL3731" s="1594" t="s">
        <v>2541</v>
      </c>
      <c r="AM3731" s="1594" t="s">
        <v>1876</v>
      </c>
      <c r="AN3731" s="1594" t="s">
        <v>2390</v>
      </c>
      <c r="AO3731" s="1594" t="s">
        <v>2274</v>
      </c>
      <c r="AP3731" s="1594">
        <v>15</v>
      </c>
      <c r="AQ3731" s="1594" t="s">
        <v>2460</v>
      </c>
      <c r="AR3731" s="1594" t="s">
        <v>2749</v>
      </c>
      <c r="AS3731" s="1594" t="s">
        <v>2266</v>
      </c>
      <c r="AT3731" s="1594" t="s">
        <v>1847</v>
      </c>
      <c r="AU3731" s="1594" t="s">
        <v>2390</v>
      </c>
      <c r="AV3731" s="1594" t="s">
        <v>1847</v>
      </c>
      <c r="AW3731" s="1594" t="s">
        <v>2844</v>
      </c>
      <c r="AX3731" s="1628"/>
      <c r="AY3731" s="1612" t="s">
        <v>390</v>
      </c>
      <c r="AZ3731" s="1628"/>
      <c r="BA3731" s="1612" t="s">
        <v>390</v>
      </c>
      <c r="BB3731" s="1594" t="s">
        <v>1893</v>
      </c>
      <c r="BC3731" s="1594" t="s">
        <v>1782</v>
      </c>
      <c r="BD3731" s="1594" t="s">
        <v>2284</v>
      </c>
      <c r="BE3731" s="1594" t="s">
        <v>1908</v>
      </c>
      <c r="BF3731" s="1594" t="s">
        <v>1867</v>
      </c>
      <c r="BG3731" s="1594" t="s">
        <v>1781</v>
      </c>
      <c r="BH3731" s="1594" t="s">
        <v>76</v>
      </c>
      <c r="BI3731" s="1594" t="s">
        <v>3769</v>
      </c>
      <c r="BJ3731" s="1628"/>
      <c r="BK3731" s="1612" t="s">
        <v>390</v>
      </c>
    </row>
    <row r="3732" spans="1:63" ht="23.25" thickBot="1">
      <c r="A3732" s="964"/>
      <c r="B3732" s="677" t="s">
        <v>391</v>
      </c>
      <c r="C3732" s="965">
        <v>15</v>
      </c>
      <c r="D3732" s="286" t="s">
        <v>76</v>
      </c>
      <c r="E3732" s="1629" t="s">
        <v>76</v>
      </c>
      <c r="F3732" s="286" t="s">
        <v>76</v>
      </c>
      <c r="G3732" s="1629" t="s">
        <v>76</v>
      </c>
      <c r="H3732" s="1629" t="s">
        <v>76</v>
      </c>
      <c r="I3732" s="968" t="s">
        <v>2259</v>
      </c>
      <c r="J3732" s="1629" t="s">
        <v>76</v>
      </c>
      <c r="K3732" s="965">
        <v>9</v>
      </c>
      <c r="L3732" s="1630" t="s">
        <v>76</v>
      </c>
      <c r="M3732" s="968" t="s">
        <v>1847</v>
      </c>
      <c r="N3732" s="965" t="s">
        <v>76</v>
      </c>
      <c r="O3732" s="966" t="s">
        <v>76</v>
      </c>
      <c r="P3732" s="966" t="s">
        <v>76</v>
      </c>
      <c r="Q3732" s="967" t="s">
        <v>76</v>
      </c>
      <c r="R3732" s="964"/>
      <c r="S3732" s="677" t="s">
        <v>391</v>
      </c>
      <c r="T3732" s="964"/>
      <c r="U3732" s="677" t="s">
        <v>391</v>
      </c>
      <c r="V3732" s="968" t="s">
        <v>76</v>
      </c>
      <c r="W3732" s="968" t="s">
        <v>76</v>
      </c>
      <c r="X3732" s="969" t="s">
        <v>76</v>
      </c>
      <c r="Y3732" s="968" t="s">
        <v>1847</v>
      </c>
      <c r="Z3732" s="969" t="s">
        <v>76</v>
      </c>
      <c r="AA3732" s="969" t="s">
        <v>76</v>
      </c>
      <c r="AB3732" s="969" t="s">
        <v>1549</v>
      </c>
      <c r="AC3732" s="969" t="s">
        <v>1876</v>
      </c>
      <c r="AD3732" s="969" t="s">
        <v>76</v>
      </c>
      <c r="AE3732" s="969" t="s">
        <v>76</v>
      </c>
      <c r="AF3732" s="969" t="s">
        <v>76</v>
      </c>
      <c r="AG3732" s="969" t="s">
        <v>76</v>
      </c>
      <c r="AH3732" s="964"/>
      <c r="AI3732" s="677" t="s">
        <v>391</v>
      </c>
      <c r="AJ3732" s="964"/>
      <c r="AK3732" s="677" t="s">
        <v>391</v>
      </c>
      <c r="AL3732" s="1630" t="s">
        <v>76</v>
      </c>
      <c r="AM3732" s="965" t="s">
        <v>76</v>
      </c>
      <c r="AN3732" s="966" t="s">
        <v>76</v>
      </c>
      <c r="AO3732" s="968" t="s">
        <v>4005</v>
      </c>
      <c r="AP3732" s="966" t="s">
        <v>76</v>
      </c>
      <c r="AQ3732" s="966" t="s">
        <v>76</v>
      </c>
      <c r="AR3732" s="966" t="s">
        <v>76</v>
      </c>
      <c r="AS3732" s="966" t="s">
        <v>1871</v>
      </c>
      <c r="AT3732" s="966" t="s">
        <v>76</v>
      </c>
      <c r="AU3732" s="966" t="s">
        <v>76</v>
      </c>
      <c r="AV3732" s="1630" t="s">
        <v>76</v>
      </c>
      <c r="AW3732" s="966" t="s">
        <v>1891</v>
      </c>
      <c r="AX3732" s="964"/>
      <c r="AY3732" s="677" t="s">
        <v>391</v>
      </c>
      <c r="AZ3732" s="964"/>
      <c r="BA3732" s="677" t="s">
        <v>391</v>
      </c>
      <c r="BB3732" s="965" t="s">
        <v>76</v>
      </c>
      <c r="BC3732" s="965" t="s">
        <v>1782</v>
      </c>
      <c r="BD3732" s="965" t="s">
        <v>76</v>
      </c>
      <c r="BE3732" s="966" t="s">
        <v>76</v>
      </c>
      <c r="BF3732" s="966" t="s">
        <v>76</v>
      </c>
      <c r="BG3732" s="965" t="s">
        <v>2284</v>
      </c>
      <c r="BH3732" s="965" t="s">
        <v>76</v>
      </c>
      <c r="BI3732" s="1630" t="s">
        <v>76</v>
      </c>
      <c r="BJ3732" s="964"/>
      <c r="BK3732" s="677" t="s">
        <v>391</v>
      </c>
    </row>
    <row r="3733" spans="1:63">
      <c r="A3733" s="8"/>
      <c r="B3733" s="1397"/>
      <c r="C3733" s="1175"/>
      <c r="D3733" s="1175"/>
      <c r="E3733" s="1175"/>
      <c r="F3733" s="1175"/>
      <c r="G3733" s="1175"/>
      <c r="H3733" s="1175"/>
      <c r="I3733" s="1175"/>
      <c r="J3733" s="1175"/>
      <c r="K3733" s="1175"/>
      <c r="L3733" s="1175"/>
      <c r="M3733" s="1175"/>
      <c r="N3733" s="1175"/>
      <c r="O3733" s="1175"/>
      <c r="P3733" s="1175"/>
      <c r="Q3733" s="1175"/>
      <c r="R3733" s="8"/>
      <c r="S3733" s="1397"/>
      <c r="T3733" s="8"/>
      <c r="U3733" s="1397"/>
      <c r="V3733" s="1175"/>
      <c r="W3733" s="1175"/>
      <c r="X3733" s="1175"/>
      <c r="Y3733" s="1175"/>
      <c r="Z3733" s="1175"/>
      <c r="AA3733" s="1175"/>
      <c r="AB3733" s="1175"/>
      <c r="AC3733" s="1175"/>
      <c r="AD3733" s="1175"/>
      <c r="AE3733" s="1175"/>
      <c r="AF3733" s="1175"/>
      <c r="AG3733" s="1175"/>
      <c r="AH3733" s="8"/>
      <c r="AI3733" s="14"/>
      <c r="AJ3733" s="8"/>
      <c r="AK3733" s="14"/>
      <c r="AL3733" s="8"/>
      <c r="AM3733" s="8"/>
      <c r="AN3733" s="8"/>
      <c r="AO3733" s="8"/>
      <c r="AP3733" s="8"/>
      <c r="AQ3733" s="8"/>
      <c r="AR3733" s="8"/>
      <c r="AS3733" s="8"/>
      <c r="AT3733" s="8"/>
      <c r="AU3733" s="8"/>
      <c r="AV3733" s="8"/>
      <c r="AW3733" s="8"/>
      <c r="AX3733" s="8"/>
      <c r="AY3733" s="14"/>
      <c r="AZ3733" s="8"/>
      <c r="BA3733" s="14"/>
      <c r="BB3733" s="8"/>
      <c r="BC3733" s="8"/>
      <c r="BD3733" s="8"/>
      <c r="BE3733" s="8"/>
      <c r="BF3733" s="8"/>
      <c r="BG3733" s="8"/>
      <c r="BH3733" s="8"/>
      <c r="BI3733" s="8"/>
      <c r="BJ3733" s="8"/>
      <c r="BK3733" s="14"/>
    </row>
    <row r="3734" spans="1:63">
      <c r="A3734" s="2537" t="s">
        <v>548</v>
      </c>
      <c r="B3734" s="2537"/>
      <c r="C3734" s="2537"/>
      <c r="D3734" s="2537"/>
      <c r="E3734" s="2537"/>
      <c r="F3734" s="2537"/>
      <c r="G3734" s="2537"/>
      <c r="H3734" s="2537"/>
      <c r="I3734" s="2537"/>
      <c r="J3734" s="2537"/>
      <c r="K3734" s="1569"/>
      <c r="L3734" s="1569"/>
      <c r="M3734" s="1569"/>
      <c r="N3734" s="1569"/>
      <c r="O3734" s="1569"/>
      <c r="P3734" s="1569"/>
      <c r="Q3734" s="1569"/>
      <c r="R3734" s="1569"/>
      <c r="S3734" s="1569"/>
      <c r="T3734" s="2537" t="s">
        <v>4006</v>
      </c>
      <c r="U3734" s="2537"/>
      <c r="V3734" s="2537"/>
      <c r="W3734" s="2537"/>
      <c r="X3734" s="2537"/>
      <c r="Y3734" s="1433"/>
      <c r="Z3734" s="1434"/>
      <c r="AA3734" s="1434"/>
      <c r="AB3734" s="1434"/>
      <c r="AC3734" s="1434"/>
      <c r="AD3734" s="1434"/>
      <c r="AE3734" s="1434"/>
      <c r="AF3734" s="1434"/>
      <c r="AG3734" s="1434"/>
      <c r="AH3734" s="8"/>
      <c r="AI3734" s="14"/>
      <c r="AJ3734" s="2537" t="s">
        <v>4006</v>
      </c>
      <c r="AK3734" s="2537"/>
      <c r="AL3734" s="2537"/>
      <c r="AM3734" s="2537"/>
      <c r="AN3734" s="2537"/>
      <c r="AO3734" s="8"/>
      <c r="AP3734" s="8"/>
      <c r="AQ3734" s="8"/>
      <c r="AR3734" s="8"/>
      <c r="AS3734" s="8"/>
      <c r="AT3734" s="8"/>
      <c r="AU3734" s="8"/>
      <c r="AV3734" s="8"/>
      <c r="AW3734" s="8"/>
      <c r="AX3734" s="8"/>
      <c r="AY3734" s="14"/>
      <c r="AZ3734" s="2537" t="s">
        <v>4006</v>
      </c>
      <c r="BA3734" s="2537"/>
      <c r="BB3734" s="2537"/>
      <c r="BC3734" s="2537"/>
      <c r="BD3734" s="2537"/>
      <c r="BE3734" s="8"/>
      <c r="BF3734" s="8"/>
      <c r="BG3734" s="8"/>
      <c r="BH3734" s="8"/>
      <c r="BI3734" s="8"/>
      <c r="BJ3734" s="8"/>
      <c r="BK3734" s="14"/>
    </row>
    <row r="3735" spans="1:63">
      <c r="A3735" s="8"/>
      <c r="B3735" s="14" t="s">
        <v>399</v>
      </c>
      <c r="C3735" s="8"/>
      <c r="D3735" s="8"/>
      <c r="E3735" s="8"/>
      <c r="F3735" s="8"/>
      <c r="G3735" s="8"/>
      <c r="H3735" s="8"/>
      <c r="I3735" s="8"/>
      <c r="J3735" s="8"/>
      <c r="K3735" s="8"/>
      <c r="L3735" s="8"/>
      <c r="M3735" s="8"/>
      <c r="N3735" s="8"/>
      <c r="O3735" s="8"/>
      <c r="P3735" s="8"/>
      <c r="Q3735" s="8"/>
      <c r="R3735" s="8"/>
      <c r="S3735" s="14"/>
      <c r="T3735" s="8"/>
      <c r="U3735" s="14" t="s">
        <v>399</v>
      </c>
      <c r="V3735" s="1565"/>
      <c r="W3735" s="1565"/>
      <c r="X3735" s="1565"/>
      <c r="Y3735" s="1565"/>
      <c r="Z3735" s="8"/>
      <c r="AA3735" s="1565"/>
      <c r="AB3735" s="1565"/>
      <c r="AC3735" s="1565"/>
      <c r="AD3735" s="1565"/>
      <c r="AE3735" s="1565"/>
      <c r="AF3735" s="1565"/>
      <c r="AG3735" s="1565"/>
      <c r="AH3735" s="8"/>
      <c r="AI3735" s="14"/>
      <c r="AJ3735" s="8"/>
      <c r="AK3735" s="14" t="s">
        <v>399</v>
      </c>
      <c r="AL3735" s="1565"/>
      <c r="AM3735" s="1565"/>
      <c r="AN3735" s="1565"/>
      <c r="AO3735" s="8"/>
      <c r="AP3735" s="8"/>
      <c r="AQ3735" s="8"/>
      <c r="AR3735" s="8"/>
      <c r="AS3735" s="8"/>
      <c r="AT3735" s="8"/>
      <c r="AU3735" s="8"/>
      <c r="AV3735" s="8"/>
      <c r="AW3735" s="8"/>
      <c r="AX3735" s="8"/>
      <c r="AY3735" s="14"/>
      <c r="AZ3735" s="8"/>
      <c r="BA3735" s="14" t="s">
        <v>399</v>
      </c>
      <c r="BB3735" s="1565"/>
      <c r="BC3735" s="1565"/>
      <c r="BD3735" s="1565"/>
      <c r="BE3735" s="8"/>
      <c r="BF3735" s="8"/>
      <c r="BG3735" s="8"/>
      <c r="BH3735" s="8"/>
      <c r="BI3735" s="8"/>
      <c r="BJ3735" s="8"/>
      <c r="BK3735" s="14"/>
    </row>
    <row r="3737" spans="1:63" ht="12.75">
      <c r="A3737" s="2"/>
      <c r="B3737" s="2538" t="s">
        <v>1721</v>
      </c>
      <c r="C3737" s="2538"/>
      <c r="D3737" s="2538"/>
      <c r="E3737" s="2538"/>
      <c r="F3737" s="2538"/>
      <c r="G3737" s="2538"/>
      <c r="H3737" s="2538"/>
      <c r="I3737" s="2538"/>
      <c r="J3737" s="2538"/>
      <c r="K3737" s="2568" t="s">
        <v>4007</v>
      </c>
      <c r="L3737" s="2568"/>
      <c r="M3737" s="2568"/>
      <c r="N3737" s="2568"/>
      <c r="O3737" s="2568"/>
      <c r="P3737" s="2568"/>
      <c r="Q3737" s="2568"/>
      <c r="R3737" s="2538" t="s">
        <v>3996</v>
      </c>
      <c r="S3737" s="2538"/>
      <c r="T3737" s="2538" t="s">
        <v>3997</v>
      </c>
      <c r="U3737" s="2538"/>
      <c r="V3737" s="2538"/>
      <c r="W3737" s="2538"/>
      <c r="X3737" s="2538"/>
      <c r="Y3737" s="2538"/>
      <c r="Z3737" s="2538"/>
      <c r="AA3737" s="2538"/>
      <c r="AB3737" s="2568" t="s">
        <v>4007</v>
      </c>
      <c r="AC3737" s="2568"/>
      <c r="AD3737" s="2568"/>
      <c r="AE3737" s="2568"/>
      <c r="AF3737" s="2568"/>
      <c r="AG3737" s="2568"/>
      <c r="AH3737" s="2538" t="s">
        <v>3996</v>
      </c>
      <c r="AI3737" s="2538"/>
      <c r="AJ3737" s="2538" t="s">
        <v>3998</v>
      </c>
      <c r="AK3737" s="2538"/>
      <c r="AL3737" s="2538"/>
      <c r="AM3737" s="2538"/>
      <c r="AN3737" s="2538"/>
      <c r="AO3737" s="2538"/>
      <c r="AP3737" s="2538"/>
      <c r="AQ3737" s="2538"/>
      <c r="AR3737" s="2568" t="s">
        <v>4007</v>
      </c>
      <c r="AS3737" s="2568"/>
      <c r="AT3737" s="2568"/>
      <c r="AU3737" s="2568"/>
      <c r="AV3737" s="2568"/>
      <c r="AW3737" s="2568"/>
      <c r="AX3737" s="2538" t="s">
        <v>3996</v>
      </c>
      <c r="AY3737" s="2538"/>
      <c r="AZ3737" s="2"/>
      <c r="BA3737" s="1580"/>
      <c r="BB3737" s="2538" t="s">
        <v>1721</v>
      </c>
      <c r="BC3737" s="2538"/>
      <c r="BD3737" s="2538"/>
      <c r="BE3737" s="2538"/>
      <c r="BF3737" s="2568" t="s">
        <v>4007</v>
      </c>
      <c r="BG3737" s="2568"/>
      <c r="BH3737" s="2568"/>
      <c r="BI3737" s="2568"/>
      <c r="BJ3737" s="2538" t="s">
        <v>3999</v>
      </c>
      <c r="BK3737" s="2538"/>
    </row>
    <row r="3738" spans="1:63" ht="22.5">
      <c r="A3738" s="8"/>
      <c r="B3738" s="14"/>
      <c r="C3738" s="1429"/>
      <c r="D3738" s="1429"/>
      <c r="E3738" s="1429"/>
      <c r="F3738" s="1429"/>
      <c r="G3738" s="1429"/>
      <c r="H3738" s="1429"/>
      <c r="I3738" s="1429"/>
      <c r="J3738" s="1429"/>
      <c r="K3738" s="2539"/>
      <c r="L3738" s="2539"/>
      <c r="M3738" s="1431"/>
      <c r="N3738" s="1431"/>
      <c r="O3738" s="1431"/>
      <c r="P3738" s="1431"/>
      <c r="Q3738" s="8"/>
      <c r="R3738" s="1581"/>
      <c r="S3738" s="1564" t="s">
        <v>1130</v>
      </c>
      <c r="T3738" s="8"/>
      <c r="U3738" s="14"/>
      <c r="V3738" s="8"/>
      <c r="W3738" s="8"/>
      <c r="X3738" s="2540"/>
      <c r="Y3738" s="2540"/>
      <c r="Z3738" s="1567"/>
      <c r="AA3738" s="1567"/>
      <c r="AB3738" s="1567"/>
      <c r="AC3738" s="1567"/>
      <c r="AD3738" s="1567"/>
      <c r="AE3738" s="1567"/>
      <c r="AF3738" s="1567"/>
      <c r="AG3738" s="1431"/>
      <c r="AH3738" s="1581"/>
      <c r="AI3738" s="1564" t="s">
        <v>1130</v>
      </c>
      <c r="AJ3738" s="1581"/>
      <c r="AK3738" s="1564"/>
      <c r="AL3738" s="8"/>
      <c r="AM3738" s="1429"/>
      <c r="AN3738" s="1429"/>
      <c r="AO3738" s="1568"/>
      <c r="AP3738" s="1567"/>
      <c r="AQ3738" s="1567"/>
      <c r="AR3738" s="1567"/>
      <c r="AS3738" s="1567"/>
      <c r="AT3738" s="1567"/>
      <c r="AU3738" s="1567"/>
      <c r="AV3738" s="1567"/>
      <c r="AW3738" s="1431"/>
      <c r="AX3738" s="1581"/>
      <c r="AY3738" s="1564" t="s">
        <v>1130</v>
      </c>
      <c r="AZ3738" s="8"/>
      <c r="BA3738" s="14"/>
      <c r="BB3738" s="1429"/>
      <c r="BC3738" s="1429"/>
      <c r="BD3738" s="2541"/>
      <c r="BE3738" s="2541"/>
      <c r="BF3738" s="2539"/>
      <c r="BG3738" s="2539"/>
      <c r="BH3738" s="2539"/>
      <c r="BI3738" s="1431"/>
      <c r="BJ3738" s="1581"/>
      <c r="BK3738" s="1564" t="s">
        <v>1130</v>
      </c>
    </row>
    <row r="3739" spans="1:63" ht="12">
      <c r="A3739" s="2542" t="s">
        <v>369</v>
      </c>
      <c r="B3739" s="2543"/>
      <c r="C3739" s="2548" t="s">
        <v>230</v>
      </c>
      <c r="D3739" s="2549"/>
      <c r="E3739" s="2549"/>
      <c r="F3739" s="2549"/>
      <c r="G3739" s="2549"/>
      <c r="H3739" s="2550"/>
      <c r="I3739" s="2548" t="s">
        <v>370</v>
      </c>
      <c r="J3739" s="2549"/>
      <c r="K3739" s="2548" t="s">
        <v>371</v>
      </c>
      <c r="L3739" s="2549"/>
      <c r="M3739" s="2549"/>
      <c r="N3739" s="2549"/>
      <c r="O3739" s="2549"/>
      <c r="P3739" s="2549"/>
      <c r="Q3739" s="2550"/>
      <c r="R3739" s="2542" t="s">
        <v>369</v>
      </c>
      <c r="S3739" s="2543"/>
      <c r="T3739" s="2542" t="s">
        <v>369</v>
      </c>
      <c r="U3739" s="2543"/>
      <c r="V3739" s="2548" t="s">
        <v>3748</v>
      </c>
      <c r="W3739" s="2549"/>
      <c r="X3739" s="2549"/>
      <c r="Y3739" s="2549"/>
      <c r="Z3739" s="2549"/>
      <c r="AA3739" s="2549"/>
      <c r="AB3739" s="2549"/>
      <c r="AC3739" s="2549"/>
      <c r="AD3739" s="2549"/>
      <c r="AE3739" s="2549"/>
      <c r="AF3739" s="2549"/>
      <c r="AG3739" s="2550"/>
      <c r="AH3739" s="2542" t="s">
        <v>369</v>
      </c>
      <c r="AI3739" s="2543"/>
      <c r="AJ3739" s="2554" t="s">
        <v>369</v>
      </c>
      <c r="AK3739" s="2555"/>
      <c r="AL3739" s="2548" t="s">
        <v>3749</v>
      </c>
      <c r="AM3739" s="2549"/>
      <c r="AN3739" s="2549"/>
      <c r="AO3739" s="2549"/>
      <c r="AP3739" s="2549"/>
      <c r="AQ3739" s="2549"/>
      <c r="AR3739" s="2549"/>
      <c r="AS3739" s="2549"/>
      <c r="AT3739" s="2549"/>
      <c r="AU3739" s="2549"/>
      <c r="AV3739" s="2549"/>
      <c r="AW3739" s="2550"/>
      <c r="AX3739" s="2542" t="s">
        <v>369</v>
      </c>
      <c r="AY3739" s="2543"/>
      <c r="AZ3739" s="2542" t="s">
        <v>369</v>
      </c>
      <c r="BA3739" s="2543"/>
      <c r="BB3739" s="2548" t="s">
        <v>3750</v>
      </c>
      <c r="BC3739" s="2549"/>
      <c r="BD3739" s="2549"/>
      <c r="BE3739" s="2549"/>
      <c r="BF3739" s="2549"/>
      <c r="BG3739" s="2549"/>
      <c r="BH3739" s="2549"/>
      <c r="BI3739" s="2550"/>
      <c r="BJ3739" s="2542" t="s">
        <v>369</v>
      </c>
      <c r="BK3739" s="2543"/>
    </row>
    <row r="3740" spans="1:63" ht="27">
      <c r="A3740" s="2544"/>
      <c r="B3740" s="2545"/>
      <c r="C3740" s="1582" t="s">
        <v>372</v>
      </c>
      <c r="D3740" s="1582" t="s">
        <v>373</v>
      </c>
      <c r="E3740" s="1582" t="s">
        <v>374</v>
      </c>
      <c r="F3740" s="1582" t="s">
        <v>375</v>
      </c>
      <c r="G3740" s="1582" t="s">
        <v>378</v>
      </c>
      <c r="H3740" s="1582" t="s">
        <v>1066</v>
      </c>
      <c r="I3740" s="1582" t="s">
        <v>376</v>
      </c>
      <c r="J3740" s="1582" t="s">
        <v>377</v>
      </c>
      <c r="K3740" s="1583" t="s">
        <v>890</v>
      </c>
      <c r="L3740" s="1582" t="s">
        <v>379</v>
      </c>
      <c r="M3740" s="1582" t="s">
        <v>380</v>
      </c>
      <c r="N3740" s="1582" t="s">
        <v>381</v>
      </c>
      <c r="O3740" s="1582" t="s">
        <v>382</v>
      </c>
      <c r="P3740" s="1582" t="s">
        <v>383</v>
      </c>
      <c r="Q3740" s="1582" t="s">
        <v>384</v>
      </c>
      <c r="R3740" s="2544"/>
      <c r="S3740" s="2545"/>
      <c r="T3740" s="2544"/>
      <c r="U3740" s="2545"/>
      <c r="V3740" s="1582" t="s">
        <v>412</v>
      </c>
      <c r="W3740" s="1582" t="s">
        <v>413</v>
      </c>
      <c r="X3740" s="1582" t="s">
        <v>414</v>
      </c>
      <c r="Y3740" s="1582" t="s">
        <v>415</v>
      </c>
      <c r="Z3740" s="1582" t="s">
        <v>416</v>
      </c>
      <c r="AA3740" s="1582" t="s">
        <v>417</v>
      </c>
      <c r="AB3740" s="1584" t="s">
        <v>418</v>
      </c>
      <c r="AC3740" s="1584" t="s">
        <v>3796</v>
      </c>
      <c r="AD3740" s="1584" t="s">
        <v>3797</v>
      </c>
      <c r="AE3740" s="1584" t="s">
        <v>3751</v>
      </c>
      <c r="AF3740" s="1584" t="s">
        <v>3752</v>
      </c>
      <c r="AG3740" s="1582" t="s">
        <v>419</v>
      </c>
      <c r="AH3740" s="2544"/>
      <c r="AI3740" s="2545"/>
      <c r="AJ3740" s="2556"/>
      <c r="AK3740" s="2557"/>
      <c r="AL3740" s="1582" t="s">
        <v>420</v>
      </c>
      <c r="AM3740" s="1582" t="s">
        <v>421</v>
      </c>
      <c r="AN3740" s="1582" t="s">
        <v>3753</v>
      </c>
      <c r="AO3740" s="1582" t="s">
        <v>423</v>
      </c>
      <c r="AP3740" s="1582" t="s">
        <v>424</v>
      </c>
      <c r="AQ3740" s="1582" t="s">
        <v>3754</v>
      </c>
      <c r="AR3740" s="1582" t="s">
        <v>3755</v>
      </c>
      <c r="AS3740" s="1582" t="s">
        <v>3756</v>
      </c>
      <c r="AT3740" s="1585" t="s">
        <v>3757</v>
      </c>
      <c r="AU3740" s="1582" t="s">
        <v>425</v>
      </c>
      <c r="AV3740" s="1582" t="s">
        <v>426</v>
      </c>
      <c r="AW3740" s="1582" t="s">
        <v>427</v>
      </c>
      <c r="AX3740" s="2544"/>
      <c r="AY3740" s="2545"/>
      <c r="AZ3740" s="2544"/>
      <c r="BA3740" s="2545"/>
      <c r="BB3740" s="1583" t="s">
        <v>1733</v>
      </c>
      <c r="BC3740" s="1582" t="s">
        <v>432</v>
      </c>
      <c r="BD3740" s="1582" t="s">
        <v>428</v>
      </c>
      <c r="BE3740" s="1582" t="s">
        <v>429</v>
      </c>
      <c r="BF3740" s="1583" t="s">
        <v>430</v>
      </c>
      <c r="BG3740" s="1582" t="s">
        <v>362</v>
      </c>
      <c r="BH3740" s="1582" t="s">
        <v>431</v>
      </c>
      <c r="BI3740" s="1582" t="s">
        <v>1260</v>
      </c>
      <c r="BJ3740" s="2544"/>
      <c r="BK3740" s="2545"/>
    </row>
    <row r="3741" spans="1:63">
      <c r="A3741" s="2546"/>
      <c r="B3741" s="2569"/>
      <c r="C3741" s="1582">
        <v>1</v>
      </c>
      <c r="D3741" s="1586">
        <v>2</v>
      </c>
      <c r="E3741" s="1582">
        <v>3</v>
      </c>
      <c r="F3741" s="1586">
        <v>4</v>
      </c>
      <c r="G3741" s="1582">
        <v>5</v>
      </c>
      <c r="H3741" s="1582">
        <v>6</v>
      </c>
      <c r="I3741" s="1582">
        <v>7</v>
      </c>
      <c r="J3741" s="1586">
        <v>8</v>
      </c>
      <c r="K3741" s="1583">
        <v>9</v>
      </c>
      <c r="L3741" s="1586">
        <v>10</v>
      </c>
      <c r="M3741" s="1582">
        <v>11</v>
      </c>
      <c r="N3741" s="1586">
        <v>12</v>
      </c>
      <c r="O3741" s="1582">
        <v>13</v>
      </c>
      <c r="P3741" s="1586">
        <v>14</v>
      </c>
      <c r="Q3741" s="1582">
        <v>15</v>
      </c>
      <c r="R3741" s="2546"/>
      <c r="S3741" s="2569"/>
      <c r="T3741" s="2546"/>
      <c r="U3741" s="2569"/>
      <c r="V3741" s="1582">
        <v>16</v>
      </c>
      <c r="W3741" s="1586">
        <v>17</v>
      </c>
      <c r="X3741" s="1582">
        <v>18</v>
      </c>
      <c r="Y3741" s="1582">
        <v>19</v>
      </c>
      <c r="Z3741" s="1582">
        <v>20</v>
      </c>
      <c r="AA3741" s="1582">
        <v>21</v>
      </c>
      <c r="AB3741" s="1586">
        <v>22</v>
      </c>
      <c r="AC3741" s="1586">
        <v>23</v>
      </c>
      <c r="AD3741" s="1586">
        <v>24</v>
      </c>
      <c r="AE3741" s="1586">
        <v>25</v>
      </c>
      <c r="AF3741" s="1586">
        <v>26</v>
      </c>
      <c r="AG3741" s="1587">
        <v>27</v>
      </c>
      <c r="AH3741" s="2546"/>
      <c r="AI3741" s="2569"/>
      <c r="AJ3741" s="2558"/>
      <c r="AK3741" s="2570"/>
      <c r="AL3741" s="1582">
        <v>28</v>
      </c>
      <c r="AM3741" s="1586">
        <v>29</v>
      </c>
      <c r="AN3741" s="1582">
        <v>30</v>
      </c>
      <c r="AO3741" s="1586">
        <v>31</v>
      </c>
      <c r="AP3741" s="1582">
        <v>32</v>
      </c>
      <c r="AQ3741" s="1586">
        <v>33</v>
      </c>
      <c r="AR3741" s="1582">
        <v>34</v>
      </c>
      <c r="AS3741" s="1586">
        <v>35</v>
      </c>
      <c r="AT3741" s="1582">
        <v>36</v>
      </c>
      <c r="AU3741" s="1586">
        <v>37</v>
      </c>
      <c r="AV3741" s="1582">
        <v>38</v>
      </c>
      <c r="AW3741" s="1586">
        <v>39</v>
      </c>
      <c r="AX3741" s="2546"/>
      <c r="AY3741" s="2569"/>
      <c r="AZ3741" s="2546"/>
      <c r="BA3741" s="2569"/>
      <c r="BB3741" s="1583">
        <v>40</v>
      </c>
      <c r="BC3741" s="1586">
        <v>41</v>
      </c>
      <c r="BD3741" s="1583">
        <v>42</v>
      </c>
      <c r="BE3741" s="1586">
        <v>43</v>
      </c>
      <c r="BF3741" s="1583">
        <v>44</v>
      </c>
      <c r="BG3741" s="1586">
        <v>45</v>
      </c>
      <c r="BH3741" s="1583">
        <v>46</v>
      </c>
      <c r="BI3741" s="1586">
        <v>47</v>
      </c>
      <c r="BJ3741" s="2546"/>
      <c r="BK3741" s="2569"/>
    </row>
    <row r="3742" spans="1:63">
      <c r="A3742" s="2553" t="s">
        <v>44</v>
      </c>
      <c r="B3742" s="2553"/>
      <c r="C3742" s="1588">
        <v>5</v>
      </c>
      <c r="D3742" s="1588">
        <v>4</v>
      </c>
      <c r="E3742" s="1588" t="s">
        <v>2969</v>
      </c>
      <c r="F3742" s="1589" t="s">
        <v>1226</v>
      </c>
      <c r="G3742" s="1590" t="s">
        <v>2704</v>
      </c>
      <c r="H3742" s="1589" t="s">
        <v>2790</v>
      </c>
      <c r="I3742" s="1589" t="s">
        <v>2790</v>
      </c>
      <c r="J3742" s="1589" t="s">
        <v>1226</v>
      </c>
      <c r="K3742" s="1589" t="s">
        <v>3018</v>
      </c>
      <c r="L3742" s="1589" t="s">
        <v>2994</v>
      </c>
      <c r="M3742" s="1589">
        <v>4.5</v>
      </c>
      <c r="N3742" s="1589">
        <v>4.5</v>
      </c>
      <c r="O3742" s="1589" t="s">
        <v>3018</v>
      </c>
      <c r="P3742" s="1589">
        <v>3.8</v>
      </c>
      <c r="Q3742" s="1589">
        <v>4</v>
      </c>
      <c r="R3742" s="2533" t="s">
        <v>44</v>
      </c>
      <c r="S3742" s="2533"/>
      <c r="T3742" s="2533" t="s">
        <v>44</v>
      </c>
      <c r="U3742" s="2533"/>
      <c r="V3742" s="1591" t="s">
        <v>3032</v>
      </c>
      <c r="W3742" s="1590">
        <v>4.5</v>
      </c>
      <c r="X3742" s="1590">
        <v>4</v>
      </c>
      <c r="Y3742" s="1590">
        <v>4.25</v>
      </c>
      <c r="Z3742" s="1590" t="s">
        <v>2755</v>
      </c>
      <c r="AA3742" s="1590">
        <v>4.5</v>
      </c>
      <c r="AB3742" s="1590" t="s">
        <v>4001</v>
      </c>
      <c r="AC3742" s="1590" t="s">
        <v>3264</v>
      </c>
      <c r="AD3742" s="1590">
        <v>5.5</v>
      </c>
      <c r="AE3742" s="1590" t="s">
        <v>397</v>
      </c>
      <c r="AF3742" s="1590" t="s">
        <v>2764</v>
      </c>
      <c r="AG3742" s="1590">
        <v>4.25</v>
      </c>
      <c r="AH3742" s="2533" t="s">
        <v>44</v>
      </c>
      <c r="AI3742" s="2533"/>
      <c r="AJ3742" s="2533" t="s">
        <v>44</v>
      </c>
      <c r="AK3742" s="2533"/>
      <c r="AL3742" s="1589" t="s">
        <v>4008</v>
      </c>
      <c r="AM3742" s="1589" t="s">
        <v>3007</v>
      </c>
      <c r="AN3742" s="1589">
        <v>4</v>
      </c>
      <c r="AO3742" s="1589" t="s">
        <v>4001</v>
      </c>
      <c r="AP3742" s="1589">
        <v>4</v>
      </c>
      <c r="AQ3742" s="1589">
        <v>5</v>
      </c>
      <c r="AR3742" s="1589" t="s">
        <v>1926</v>
      </c>
      <c r="AS3742" s="1589" t="s">
        <v>2960</v>
      </c>
      <c r="AT3742" s="1589" t="s">
        <v>3084</v>
      </c>
      <c r="AU3742" s="1589" t="s">
        <v>4009</v>
      </c>
      <c r="AV3742" s="1589">
        <v>4</v>
      </c>
      <c r="AW3742" s="1589" t="s">
        <v>3264</v>
      </c>
      <c r="AX3742" s="2533" t="s">
        <v>44</v>
      </c>
      <c r="AY3742" s="2533"/>
      <c r="AZ3742" s="2533" t="s">
        <v>44</v>
      </c>
      <c r="BA3742" s="2533"/>
      <c r="BB3742" s="1592" t="s">
        <v>3004</v>
      </c>
      <c r="BC3742" s="1592" t="s">
        <v>4010</v>
      </c>
      <c r="BD3742" s="1589">
        <v>3.5</v>
      </c>
      <c r="BE3742" s="1589">
        <v>4</v>
      </c>
      <c r="BF3742" s="1589">
        <v>6</v>
      </c>
      <c r="BG3742" s="1589">
        <v>0.7</v>
      </c>
      <c r="BH3742" s="1589">
        <v>4.5</v>
      </c>
      <c r="BI3742" s="1589" t="s">
        <v>4011</v>
      </c>
      <c r="BJ3742" s="2533" t="s">
        <v>44</v>
      </c>
      <c r="BK3742" s="2533"/>
    </row>
    <row r="3743" spans="1:63">
      <c r="A3743" s="2551" t="s">
        <v>1687</v>
      </c>
      <c r="B3743" s="2552"/>
      <c r="C3743" s="1593"/>
      <c r="D3743" s="1593"/>
      <c r="E3743" s="1593"/>
      <c r="F3743" s="1594"/>
      <c r="G3743" s="1594"/>
      <c r="H3743" s="1594"/>
      <c r="I3743" s="1594"/>
      <c r="J3743" s="1594"/>
      <c r="K3743" s="1594"/>
      <c r="L3743" s="1594"/>
      <c r="M3743" s="1594"/>
      <c r="N3743" s="1594"/>
      <c r="O3743" s="1594"/>
      <c r="P3743" s="1594"/>
      <c r="Q3743" s="1594"/>
      <c r="R3743" s="2551" t="s">
        <v>1687</v>
      </c>
      <c r="S3743" s="2552"/>
      <c r="T3743" s="2551" t="s">
        <v>1687</v>
      </c>
      <c r="U3743" s="2552"/>
      <c r="V3743" s="1595"/>
      <c r="W3743" s="1596"/>
      <c r="X3743" s="1596"/>
      <c r="Y3743" s="1596"/>
      <c r="Z3743" s="1596"/>
      <c r="AA3743" s="1596"/>
      <c r="AB3743" s="1596"/>
      <c r="AC3743" s="1596"/>
      <c r="AD3743" s="1596"/>
      <c r="AE3743" s="1596"/>
      <c r="AF3743" s="1596"/>
      <c r="AG3743" s="1596"/>
      <c r="AH3743" s="2551" t="s">
        <v>1687</v>
      </c>
      <c r="AI3743" s="2552"/>
      <c r="AJ3743" s="2551" t="s">
        <v>1687</v>
      </c>
      <c r="AK3743" s="2552"/>
      <c r="AL3743" s="1594" t="s">
        <v>4012</v>
      </c>
      <c r="AM3743" s="1594"/>
      <c r="AN3743" s="1594"/>
      <c r="AO3743" s="1594"/>
      <c r="AP3743" s="1594"/>
      <c r="AQ3743" s="1594"/>
      <c r="AR3743" s="1594"/>
      <c r="AS3743" s="1594"/>
      <c r="AT3743" s="1594"/>
      <c r="AU3743" s="1594"/>
      <c r="AV3743" s="1594"/>
      <c r="AW3743" s="1594"/>
      <c r="AX3743" s="2551" t="s">
        <v>1687</v>
      </c>
      <c r="AY3743" s="2552"/>
      <c r="AZ3743" s="2551" t="s">
        <v>1687</v>
      </c>
      <c r="BA3743" s="2552"/>
      <c r="BB3743" s="1597"/>
      <c r="BC3743" s="1597"/>
      <c r="BD3743" s="1594"/>
      <c r="BE3743" s="1594"/>
      <c r="BF3743" s="1594"/>
      <c r="BG3743" s="1594"/>
      <c r="BH3743" s="1594"/>
      <c r="BI3743" s="1594"/>
      <c r="BJ3743" s="2551" t="s">
        <v>1687</v>
      </c>
      <c r="BK3743" s="2552"/>
    </row>
    <row r="3744" spans="1:63">
      <c r="A3744" s="1598" t="s">
        <v>856</v>
      </c>
      <c r="B3744" s="1599" t="s">
        <v>1677</v>
      </c>
      <c r="C3744" s="1588">
        <v>4</v>
      </c>
      <c r="D3744" s="1588">
        <v>4</v>
      </c>
      <c r="E3744" s="1588">
        <v>4</v>
      </c>
      <c r="F3744" s="1589">
        <v>4</v>
      </c>
      <c r="G3744" s="1589">
        <v>4.5999999999999996</v>
      </c>
      <c r="H3744" s="1589">
        <v>4</v>
      </c>
      <c r="I3744" s="1589">
        <v>4</v>
      </c>
      <c r="J3744" s="1589">
        <v>4.25</v>
      </c>
      <c r="K3744" s="1589">
        <v>2.5</v>
      </c>
      <c r="L3744" s="1589">
        <v>4</v>
      </c>
      <c r="M3744" s="1589">
        <v>3.25</v>
      </c>
      <c r="N3744" s="1589">
        <v>2</v>
      </c>
      <c r="O3744" s="1589">
        <v>4</v>
      </c>
      <c r="P3744" s="1589">
        <v>3.5</v>
      </c>
      <c r="Q3744" s="1589">
        <v>3</v>
      </c>
      <c r="R3744" s="1598" t="s">
        <v>856</v>
      </c>
      <c r="S3744" s="1599" t="s">
        <v>1677</v>
      </c>
      <c r="T3744" s="1598" t="s">
        <v>856</v>
      </c>
      <c r="U3744" s="1599" t="s">
        <v>1677</v>
      </c>
      <c r="V3744" s="1590">
        <v>2</v>
      </c>
      <c r="W3744" s="1590">
        <v>3.5</v>
      </c>
      <c r="X3744" s="1590">
        <v>3</v>
      </c>
      <c r="Y3744" s="1590">
        <v>3.75</v>
      </c>
      <c r="Z3744" s="1590">
        <v>3</v>
      </c>
      <c r="AA3744" s="1590">
        <v>2.5</v>
      </c>
      <c r="AB3744" s="1590">
        <v>3</v>
      </c>
      <c r="AC3744" s="1590">
        <v>4</v>
      </c>
      <c r="AD3744" s="1590">
        <v>5</v>
      </c>
      <c r="AE3744" s="1590">
        <v>6</v>
      </c>
      <c r="AF3744" s="1590">
        <v>5</v>
      </c>
      <c r="AG3744" s="1590">
        <v>3.5</v>
      </c>
      <c r="AH3744" s="1598" t="s">
        <v>856</v>
      </c>
      <c r="AI3744" s="1599" t="s">
        <v>1677</v>
      </c>
      <c r="AJ3744" s="1598" t="s">
        <v>856</v>
      </c>
      <c r="AK3744" s="1599" t="s">
        <v>1677</v>
      </c>
      <c r="AL3744" s="1589">
        <v>3.5</v>
      </c>
      <c r="AM3744" s="1589">
        <v>2</v>
      </c>
      <c r="AN3744" s="1589">
        <v>3</v>
      </c>
      <c r="AO3744" s="1589">
        <v>1</v>
      </c>
      <c r="AP3744" s="1589">
        <v>3.75</v>
      </c>
      <c r="AQ3744" s="1589">
        <v>4</v>
      </c>
      <c r="AR3744" s="1589">
        <v>4.5</v>
      </c>
      <c r="AS3744" s="1589">
        <v>6</v>
      </c>
      <c r="AT3744" s="1589">
        <v>4.25</v>
      </c>
      <c r="AU3744" s="1589">
        <v>3.5</v>
      </c>
      <c r="AV3744" s="1589">
        <v>3</v>
      </c>
      <c r="AW3744" s="1589">
        <v>3.5</v>
      </c>
      <c r="AX3744" s="1598" t="s">
        <v>856</v>
      </c>
      <c r="AY3744" s="1599" t="s">
        <v>1677</v>
      </c>
      <c r="AZ3744" s="1598" t="s">
        <v>856</v>
      </c>
      <c r="BA3744" s="1599" t="s">
        <v>1677</v>
      </c>
      <c r="BB3744" s="1589">
        <v>2.5</v>
      </c>
      <c r="BC3744" s="1589">
        <v>1.75</v>
      </c>
      <c r="BD3744" s="1589">
        <v>1</v>
      </c>
      <c r="BE3744" s="1589">
        <v>3</v>
      </c>
      <c r="BF3744" s="1589">
        <v>4</v>
      </c>
      <c r="BG3744" s="1589">
        <v>0.3</v>
      </c>
      <c r="BH3744" s="1589">
        <v>4</v>
      </c>
      <c r="BI3744" s="1589">
        <v>1.5</v>
      </c>
      <c r="BJ3744" s="1598" t="s">
        <v>856</v>
      </c>
      <c r="BK3744" s="1599" t="s">
        <v>1677</v>
      </c>
    </row>
    <row r="3745" spans="1:63" ht="18">
      <c r="A3745" s="1600" t="s">
        <v>1085</v>
      </c>
      <c r="B3745" s="1601" t="s">
        <v>1678</v>
      </c>
      <c r="C3745" s="1593">
        <v>4</v>
      </c>
      <c r="D3745" s="1593">
        <v>4</v>
      </c>
      <c r="E3745" s="1593">
        <v>4</v>
      </c>
      <c r="F3745" s="1594">
        <v>4</v>
      </c>
      <c r="G3745" s="1594">
        <v>4.7</v>
      </c>
      <c r="H3745" s="1594">
        <v>4</v>
      </c>
      <c r="I3745" s="1594">
        <v>4</v>
      </c>
      <c r="J3745" s="1594">
        <v>4.25</v>
      </c>
      <c r="K3745" s="1594">
        <v>4</v>
      </c>
      <c r="L3745" s="1594">
        <v>4</v>
      </c>
      <c r="M3745" s="1594">
        <v>4.25</v>
      </c>
      <c r="N3745" s="1594">
        <v>4</v>
      </c>
      <c r="O3745" s="1594">
        <v>4.25</v>
      </c>
      <c r="P3745" s="1594">
        <v>4</v>
      </c>
      <c r="Q3745" s="1594">
        <v>3.5</v>
      </c>
      <c r="R3745" s="1600" t="s">
        <v>1085</v>
      </c>
      <c r="S3745" s="1601" t="s">
        <v>1678</v>
      </c>
      <c r="T3745" s="1600" t="s">
        <v>1085</v>
      </c>
      <c r="U3745" s="1601" t="s">
        <v>1678</v>
      </c>
      <c r="V3745" s="1596">
        <v>3</v>
      </c>
      <c r="W3745" s="1596">
        <v>3.65</v>
      </c>
      <c r="X3745" s="1596">
        <v>3.5</v>
      </c>
      <c r="Y3745" s="1596">
        <v>4.25</v>
      </c>
      <c r="Z3745" s="1596">
        <v>3.5</v>
      </c>
      <c r="AA3745" s="1596">
        <v>3</v>
      </c>
      <c r="AB3745" s="1596">
        <v>4</v>
      </c>
      <c r="AC3745" s="1596">
        <v>4</v>
      </c>
      <c r="AD3745" s="1596">
        <v>5.5</v>
      </c>
      <c r="AE3745" s="1596">
        <v>6</v>
      </c>
      <c r="AF3745" s="1596">
        <v>6</v>
      </c>
      <c r="AG3745" s="1596">
        <v>4</v>
      </c>
      <c r="AH3745" s="1600" t="s">
        <v>1085</v>
      </c>
      <c r="AI3745" s="1601" t="s">
        <v>1678</v>
      </c>
      <c r="AJ3745" s="1600" t="s">
        <v>1085</v>
      </c>
      <c r="AK3745" s="1601" t="s">
        <v>1678</v>
      </c>
      <c r="AL3745" s="1594">
        <v>3.5</v>
      </c>
      <c r="AM3745" s="1594">
        <v>3</v>
      </c>
      <c r="AN3745" s="1594">
        <v>3.25</v>
      </c>
      <c r="AO3745" s="1594">
        <v>2</v>
      </c>
      <c r="AP3745" s="1594">
        <v>3.75</v>
      </c>
      <c r="AQ3745" s="1594">
        <v>4.5</v>
      </c>
      <c r="AR3745" s="1594">
        <v>5.25</v>
      </c>
      <c r="AS3745" s="1594">
        <v>6.5</v>
      </c>
      <c r="AT3745" s="1594">
        <v>4.5</v>
      </c>
      <c r="AU3745" s="1594">
        <v>3.75</v>
      </c>
      <c r="AV3745" s="1594">
        <v>3.5</v>
      </c>
      <c r="AW3745" s="1594">
        <v>3.75</v>
      </c>
      <c r="AX3745" s="1600" t="s">
        <v>1085</v>
      </c>
      <c r="AY3745" s="1601" t="s">
        <v>1678</v>
      </c>
      <c r="AZ3745" s="1600" t="s">
        <v>1085</v>
      </c>
      <c r="BA3745" s="1601" t="s">
        <v>1678</v>
      </c>
      <c r="BB3745" s="1594">
        <v>2.5</v>
      </c>
      <c r="BC3745" s="1594">
        <v>1.75</v>
      </c>
      <c r="BD3745" s="1594">
        <v>1.5</v>
      </c>
      <c r="BE3745" s="1594">
        <v>4</v>
      </c>
      <c r="BF3745" s="1594">
        <v>4.5</v>
      </c>
      <c r="BG3745" s="1594">
        <v>0.4</v>
      </c>
      <c r="BH3745" s="1594">
        <v>4</v>
      </c>
      <c r="BI3745" s="1594">
        <v>1.5</v>
      </c>
      <c r="BJ3745" s="1600" t="s">
        <v>1085</v>
      </c>
      <c r="BK3745" s="1601" t="s">
        <v>1678</v>
      </c>
    </row>
    <row r="3746" spans="1:63" ht="27">
      <c r="A3746" s="1598" t="s">
        <v>827</v>
      </c>
      <c r="B3746" s="1599" t="s">
        <v>1679</v>
      </c>
      <c r="C3746" s="1588">
        <v>4.5</v>
      </c>
      <c r="D3746" s="1588">
        <v>4</v>
      </c>
      <c r="E3746" s="1588">
        <v>4.5</v>
      </c>
      <c r="F3746" s="1589">
        <v>4.5</v>
      </c>
      <c r="G3746" s="1589">
        <v>4.8</v>
      </c>
      <c r="H3746" s="1589">
        <v>4.5</v>
      </c>
      <c r="I3746" s="1589">
        <v>4</v>
      </c>
      <c r="J3746" s="1589">
        <v>4.25</v>
      </c>
      <c r="K3746" s="1589">
        <v>4.5</v>
      </c>
      <c r="L3746" s="1589">
        <v>4</v>
      </c>
      <c r="M3746" s="1589">
        <v>5.25</v>
      </c>
      <c r="N3746" s="1589">
        <v>4</v>
      </c>
      <c r="O3746" s="1589">
        <v>5</v>
      </c>
      <c r="P3746" s="1589">
        <v>5</v>
      </c>
      <c r="Q3746" s="1589">
        <v>4.5</v>
      </c>
      <c r="R3746" s="1598" t="s">
        <v>827</v>
      </c>
      <c r="S3746" s="1599" t="s">
        <v>1679</v>
      </c>
      <c r="T3746" s="1598" t="s">
        <v>827</v>
      </c>
      <c r="U3746" s="1599" t="s">
        <v>1679</v>
      </c>
      <c r="V3746" s="1590">
        <v>3.5</v>
      </c>
      <c r="W3746" s="1590">
        <v>3.75</v>
      </c>
      <c r="X3746" s="1590">
        <v>4</v>
      </c>
      <c r="Y3746" s="1590">
        <v>5</v>
      </c>
      <c r="Z3746" s="1590">
        <v>4</v>
      </c>
      <c r="AA3746" s="1590">
        <v>3</v>
      </c>
      <c r="AB3746" s="1590">
        <v>4</v>
      </c>
      <c r="AC3746" s="1590">
        <v>4</v>
      </c>
      <c r="AD3746" s="1590">
        <v>6</v>
      </c>
      <c r="AE3746" s="1590">
        <v>6</v>
      </c>
      <c r="AF3746" s="1590">
        <v>7</v>
      </c>
      <c r="AG3746" s="1590">
        <v>4.5</v>
      </c>
      <c r="AH3746" s="1598" t="s">
        <v>827</v>
      </c>
      <c r="AI3746" s="1599" t="s">
        <v>1679</v>
      </c>
      <c r="AJ3746" s="1598" t="s">
        <v>827</v>
      </c>
      <c r="AK3746" s="1599" t="s">
        <v>1679</v>
      </c>
      <c r="AL3746" s="1589">
        <v>3.5</v>
      </c>
      <c r="AM3746" s="1589">
        <v>3.5</v>
      </c>
      <c r="AN3746" s="1589">
        <v>3.5</v>
      </c>
      <c r="AO3746" s="1589">
        <v>3</v>
      </c>
      <c r="AP3746" s="1589">
        <v>4</v>
      </c>
      <c r="AQ3746" s="1589">
        <v>5</v>
      </c>
      <c r="AR3746" s="1589">
        <v>5.5</v>
      </c>
      <c r="AS3746" s="1589">
        <v>6.75</v>
      </c>
      <c r="AT3746" s="1589">
        <v>4.75</v>
      </c>
      <c r="AU3746" s="1589">
        <v>4</v>
      </c>
      <c r="AV3746" s="1589">
        <v>4</v>
      </c>
      <c r="AW3746" s="1589">
        <v>4</v>
      </c>
      <c r="AX3746" s="1598" t="s">
        <v>827</v>
      </c>
      <c r="AY3746" s="1599" t="s">
        <v>1679</v>
      </c>
      <c r="AZ3746" s="1598" t="s">
        <v>827</v>
      </c>
      <c r="BA3746" s="1599" t="s">
        <v>1679</v>
      </c>
      <c r="BB3746" s="1589">
        <v>3</v>
      </c>
      <c r="BC3746" s="1589">
        <v>1.75</v>
      </c>
      <c r="BD3746" s="1589">
        <v>2.5</v>
      </c>
      <c r="BE3746" s="1589">
        <v>4</v>
      </c>
      <c r="BF3746" s="1589">
        <v>5</v>
      </c>
      <c r="BG3746" s="1589">
        <v>0.4</v>
      </c>
      <c r="BH3746" s="1589">
        <v>4</v>
      </c>
      <c r="BI3746" s="1589">
        <v>1.75</v>
      </c>
      <c r="BJ3746" s="1598" t="s">
        <v>827</v>
      </c>
      <c r="BK3746" s="1599" t="s">
        <v>1679</v>
      </c>
    </row>
    <row r="3747" spans="1:63" ht="27">
      <c r="A3747" s="1600" t="s">
        <v>828</v>
      </c>
      <c r="B3747" s="1601" t="s">
        <v>1680</v>
      </c>
      <c r="C3747" s="1593">
        <v>4.5</v>
      </c>
      <c r="D3747" s="1593">
        <v>4.5</v>
      </c>
      <c r="E3747" s="1593">
        <v>4.5</v>
      </c>
      <c r="F3747" s="1594">
        <v>4.5</v>
      </c>
      <c r="G3747" s="1594">
        <v>4.9000000000000004</v>
      </c>
      <c r="H3747" s="1594">
        <v>5</v>
      </c>
      <c r="I3747" s="1594">
        <v>4</v>
      </c>
      <c r="J3747" s="1594">
        <v>4.25</v>
      </c>
      <c r="K3747" s="1594">
        <v>5</v>
      </c>
      <c r="L3747" s="1594">
        <v>5.5</v>
      </c>
      <c r="M3747" s="1594">
        <v>6.25</v>
      </c>
      <c r="N3747" s="1594">
        <v>4</v>
      </c>
      <c r="O3747" s="1594">
        <v>6</v>
      </c>
      <c r="P3747" s="1594">
        <v>5.25</v>
      </c>
      <c r="Q3747" s="1594">
        <v>5</v>
      </c>
      <c r="R3747" s="1600" t="s">
        <v>828</v>
      </c>
      <c r="S3747" s="1601" t="s">
        <v>1680</v>
      </c>
      <c r="T3747" s="1600" t="s">
        <v>828</v>
      </c>
      <c r="U3747" s="1601" t="s">
        <v>1680</v>
      </c>
      <c r="V3747" s="1596">
        <v>4</v>
      </c>
      <c r="W3747" s="1596">
        <v>4</v>
      </c>
      <c r="X3747" s="1596">
        <v>4.5</v>
      </c>
      <c r="Y3747" s="1596">
        <v>5.5</v>
      </c>
      <c r="Z3747" s="1596">
        <v>4</v>
      </c>
      <c r="AA3747" s="1596">
        <v>3</v>
      </c>
      <c r="AB3747" s="1596">
        <v>4</v>
      </c>
      <c r="AC3747" s="1596">
        <v>4</v>
      </c>
      <c r="AD3747" s="1596">
        <v>6</v>
      </c>
      <c r="AE3747" s="1596">
        <v>6</v>
      </c>
      <c r="AF3747" s="1596">
        <v>8</v>
      </c>
      <c r="AG3747" s="1596">
        <v>5</v>
      </c>
      <c r="AH3747" s="1600" t="s">
        <v>828</v>
      </c>
      <c r="AI3747" s="1601" t="s">
        <v>1680</v>
      </c>
      <c r="AJ3747" s="1600" t="s">
        <v>828</v>
      </c>
      <c r="AK3747" s="1601" t="s">
        <v>1680</v>
      </c>
      <c r="AL3747" s="1594">
        <v>3.7</v>
      </c>
      <c r="AM3747" s="1594">
        <v>3.5</v>
      </c>
      <c r="AN3747" s="1594">
        <v>3.75</v>
      </c>
      <c r="AO3747" s="1594">
        <v>4</v>
      </c>
      <c r="AP3747" s="1594">
        <v>4.5</v>
      </c>
      <c r="AQ3747" s="1594">
        <v>5.5</v>
      </c>
      <c r="AR3747" s="1594">
        <v>5.5</v>
      </c>
      <c r="AS3747" s="1594">
        <v>7.25</v>
      </c>
      <c r="AT3747" s="1594">
        <v>5</v>
      </c>
      <c r="AU3747" s="1594">
        <v>4.25</v>
      </c>
      <c r="AV3747" s="1594">
        <v>4.5</v>
      </c>
      <c r="AW3747" s="1594">
        <v>4.5</v>
      </c>
      <c r="AX3747" s="1600" t="s">
        <v>828</v>
      </c>
      <c r="AY3747" s="1601" t="s">
        <v>1680</v>
      </c>
      <c r="AZ3747" s="1600" t="s">
        <v>828</v>
      </c>
      <c r="BA3747" s="1601" t="s">
        <v>1680</v>
      </c>
      <c r="BB3747" s="1594">
        <v>3.5</v>
      </c>
      <c r="BC3747" s="1594">
        <v>2.5</v>
      </c>
      <c r="BD3747" s="1594">
        <v>2.5</v>
      </c>
      <c r="BE3747" s="1594">
        <v>4</v>
      </c>
      <c r="BF3747" s="1594">
        <v>5.5</v>
      </c>
      <c r="BG3747" s="1594">
        <v>0.5</v>
      </c>
      <c r="BH3747" s="1594">
        <v>4</v>
      </c>
      <c r="BI3747" s="1594">
        <v>2</v>
      </c>
      <c r="BJ3747" s="1600" t="s">
        <v>828</v>
      </c>
      <c r="BK3747" s="1601" t="s">
        <v>1680</v>
      </c>
    </row>
    <row r="3748" spans="1:63" ht="18">
      <c r="A3748" s="1598" t="s">
        <v>854</v>
      </c>
      <c r="B3748" s="1599" t="s">
        <v>1681</v>
      </c>
      <c r="C3748" s="1588">
        <v>5</v>
      </c>
      <c r="D3748" s="1588">
        <v>5</v>
      </c>
      <c r="E3748" s="1588">
        <v>5</v>
      </c>
      <c r="F3748" s="1589">
        <v>5</v>
      </c>
      <c r="G3748" s="1589">
        <v>5</v>
      </c>
      <c r="H3748" s="1589">
        <v>5</v>
      </c>
      <c r="I3748" s="1589">
        <v>5</v>
      </c>
      <c r="J3748" s="1589">
        <v>4.25</v>
      </c>
      <c r="K3748" s="1589">
        <v>5</v>
      </c>
      <c r="L3748" s="1589">
        <v>6</v>
      </c>
      <c r="M3748" s="1589">
        <v>6.5</v>
      </c>
      <c r="N3748" s="1589">
        <v>5</v>
      </c>
      <c r="O3748" s="1589">
        <v>6.5</v>
      </c>
      <c r="P3748" s="1589">
        <v>5.5</v>
      </c>
      <c r="Q3748" s="1589">
        <v>5</v>
      </c>
      <c r="R3748" s="1598" t="s">
        <v>854</v>
      </c>
      <c r="S3748" s="1599" t="s">
        <v>1681</v>
      </c>
      <c r="T3748" s="1598" t="s">
        <v>854</v>
      </c>
      <c r="U3748" s="1599" t="s">
        <v>1681</v>
      </c>
      <c r="V3748" s="1590">
        <v>4</v>
      </c>
      <c r="W3748" s="1590">
        <v>4.5</v>
      </c>
      <c r="X3748" s="1590">
        <v>4.5</v>
      </c>
      <c r="Y3748" s="1590">
        <v>5.75</v>
      </c>
      <c r="Z3748" s="1590">
        <v>4</v>
      </c>
      <c r="AA3748" s="1590">
        <v>3</v>
      </c>
      <c r="AB3748" s="1590">
        <v>4</v>
      </c>
      <c r="AC3748" s="1590">
        <v>4</v>
      </c>
      <c r="AD3748" s="1590">
        <v>6</v>
      </c>
      <c r="AE3748" s="1590">
        <v>6</v>
      </c>
      <c r="AF3748" s="1590">
        <v>8.5</v>
      </c>
      <c r="AG3748" s="1590">
        <v>5.5</v>
      </c>
      <c r="AH3748" s="1598" t="s">
        <v>854</v>
      </c>
      <c r="AI3748" s="1599" t="s">
        <v>1681</v>
      </c>
      <c r="AJ3748" s="1598" t="s">
        <v>854</v>
      </c>
      <c r="AK3748" s="1599" t="s">
        <v>1681</v>
      </c>
      <c r="AL3748" s="1589">
        <v>4</v>
      </c>
      <c r="AM3748" s="1589">
        <v>5</v>
      </c>
      <c r="AN3748" s="1589">
        <v>4</v>
      </c>
      <c r="AO3748" s="1589">
        <v>5</v>
      </c>
      <c r="AP3748" s="1589">
        <v>5</v>
      </c>
      <c r="AQ3748" s="1589">
        <v>6</v>
      </c>
      <c r="AR3748" s="1589">
        <v>6</v>
      </c>
      <c r="AS3748" s="1589">
        <v>7.25</v>
      </c>
      <c r="AT3748" s="1589">
        <v>5</v>
      </c>
      <c r="AU3748" s="1589">
        <v>4.5</v>
      </c>
      <c r="AV3748" s="1589">
        <v>4.5</v>
      </c>
      <c r="AW3748" s="1589">
        <v>5.25</v>
      </c>
      <c r="AX3748" s="1598" t="s">
        <v>854</v>
      </c>
      <c r="AY3748" s="1599" t="s">
        <v>1681</v>
      </c>
      <c r="AZ3748" s="1598" t="s">
        <v>854</v>
      </c>
      <c r="BA3748" s="1599" t="s">
        <v>1681</v>
      </c>
      <c r="BB3748" s="1589">
        <v>4</v>
      </c>
      <c r="BC3748" s="1589">
        <v>2.5</v>
      </c>
      <c r="BD3748" s="1589">
        <v>2.5</v>
      </c>
      <c r="BE3748" s="1589">
        <v>4</v>
      </c>
      <c r="BF3748" s="1589">
        <v>6</v>
      </c>
      <c r="BG3748" s="1589">
        <v>0.7</v>
      </c>
      <c r="BH3748" s="1589">
        <v>4</v>
      </c>
      <c r="BI3748" s="1589">
        <v>2.75</v>
      </c>
      <c r="BJ3748" s="1598" t="s">
        <v>854</v>
      </c>
      <c r="BK3748" s="1599" t="s">
        <v>1681</v>
      </c>
    </row>
    <row r="3749" spans="1:63">
      <c r="A3749" s="2535" t="s">
        <v>45</v>
      </c>
      <c r="B3749" s="2535"/>
      <c r="C3749" s="1602"/>
      <c r="D3749" s="1602"/>
      <c r="E3749" s="1602"/>
      <c r="F3749" s="1602"/>
      <c r="G3749" s="1602"/>
      <c r="H3749" s="1602"/>
      <c r="I3749" s="1602"/>
      <c r="J3749" s="1602"/>
      <c r="K3749" s="1603"/>
      <c r="L3749" s="1602"/>
      <c r="M3749" s="1602"/>
      <c r="N3749" s="1602"/>
      <c r="O3749" s="1602"/>
      <c r="P3749" s="1602"/>
      <c r="Q3749" s="1602"/>
      <c r="R3749" s="2535" t="s">
        <v>45</v>
      </c>
      <c r="S3749" s="2535"/>
      <c r="T3749" s="2535" t="s">
        <v>45</v>
      </c>
      <c r="U3749" s="2535"/>
      <c r="V3749" s="1595"/>
      <c r="W3749" s="1595"/>
      <c r="X3749" s="1595"/>
      <c r="Y3749" s="1595"/>
      <c r="Z3749" s="1595"/>
      <c r="AA3749" s="1595"/>
      <c r="AB3749" s="1595"/>
      <c r="AC3749" s="1595"/>
      <c r="AD3749" s="1595"/>
      <c r="AE3749" s="1595"/>
      <c r="AF3749" s="1595"/>
      <c r="AG3749" s="1596"/>
      <c r="AH3749" s="2535" t="s">
        <v>45</v>
      </c>
      <c r="AI3749" s="2535"/>
      <c r="AJ3749" s="2535" t="s">
        <v>45</v>
      </c>
      <c r="AK3749" s="2535"/>
      <c r="AL3749" s="1597"/>
      <c r="AM3749" s="1597"/>
      <c r="AN3749" s="1597"/>
      <c r="AO3749" s="1597"/>
      <c r="AP3749" s="1597"/>
      <c r="AQ3749" s="1597"/>
      <c r="AR3749" s="1597"/>
      <c r="AS3749" s="1597"/>
      <c r="AT3749" s="1597"/>
      <c r="AU3749" s="1597"/>
      <c r="AV3749" s="1597"/>
      <c r="AW3749" s="1597"/>
      <c r="AX3749" s="2535" t="s">
        <v>45</v>
      </c>
      <c r="AY3749" s="2535"/>
      <c r="AZ3749" s="2535" t="s">
        <v>45</v>
      </c>
      <c r="BA3749" s="2535"/>
      <c r="BB3749" s="1597"/>
      <c r="BC3749" s="1597"/>
      <c r="BD3749" s="1597"/>
      <c r="BE3749" s="1597"/>
      <c r="BF3749" s="1597"/>
      <c r="BG3749" s="1597"/>
      <c r="BH3749" s="1594"/>
      <c r="BI3749" s="1594"/>
      <c r="BJ3749" s="2535" t="s">
        <v>45</v>
      </c>
      <c r="BK3749" s="2535"/>
    </row>
    <row r="3750" spans="1:63" ht="18">
      <c r="A3750" s="1598" t="s">
        <v>856</v>
      </c>
      <c r="B3750" s="1599" t="s">
        <v>1682</v>
      </c>
      <c r="C3750" s="1588">
        <v>7</v>
      </c>
      <c r="D3750" s="1588">
        <v>7</v>
      </c>
      <c r="E3750" s="1589">
        <v>7</v>
      </c>
      <c r="F3750" s="1589">
        <v>7</v>
      </c>
      <c r="G3750" s="1589">
        <v>7.4</v>
      </c>
      <c r="H3750" s="1589" t="s">
        <v>4013</v>
      </c>
      <c r="I3750" s="1589">
        <v>7</v>
      </c>
      <c r="J3750" s="1589">
        <v>7.5</v>
      </c>
      <c r="K3750" s="1589" t="s">
        <v>2752</v>
      </c>
      <c r="L3750" s="1589" t="s">
        <v>2703</v>
      </c>
      <c r="M3750" s="1589">
        <v>6.75</v>
      </c>
      <c r="N3750" s="1589">
        <v>6</v>
      </c>
      <c r="O3750" s="1589">
        <v>6.75</v>
      </c>
      <c r="P3750" s="1589">
        <v>6.25</v>
      </c>
      <c r="Q3750" s="1589">
        <v>6</v>
      </c>
      <c r="R3750" s="1598" t="s">
        <v>856</v>
      </c>
      <c r="S3750" s="1599" t="s">
        <v>1682</v>
      </c>
      <c r="T3750" s="1598" t="s">
        <v>856</v>
      </c>
      <c r="U3750" s="1599" t="s">
        <v>1682</v>
      </c>
      <c r="V3750" s="1590">
        <v>4.5</v>
      </c>
      <c r="W3750" s="1590">
        <v>6</v>
      </c>
      <c r="X3750" s="1590" t="s">
        <v>4014</v>
      </c>
      <c r="Y3750" s="1590">
        <v>6</v>
      </c>
      <c r="Z3750" s="1590">
        <v>6.75</v>
      </c>
      <c r="AA3750" s="1590" t="s">
        <v>3018</v>
      </c>
      <c r="AB3750" s="1590" t="s">
        <v>2652</v>
      </c>
      <c r="AC3750" s="1590" t="s">
        <v>2789</v>
      </c>
      <c r="AD3750" s="1590" t="s">
        <v>2520</v>
      </c>
      <c r="AE3750" s="1590" t="s">
        <v>2523</v>
      </c>
      <c r="AF3750" s="1590" t="s">
        <v>2351</v>
      </c>
      <c r="AG3750" s="1590">
        <v>5.5</v>
      </c>
      <c r="AH3750" s="1598" t="s">
        <v>856</v>
      </c>
      <c r="AI3750" s="1599" t="s">
        <v>1682</v>
      </c>
      <c r="AJ3750" s="1598" t="s">
        <v>856</v>
      </c>
      <c r="AK3750" s="1599" t="s">
        <v>1682</v>
      </c>
      <c r="AL3750" s="1589">
        <v>6</v>
      </c>
      <c r="AM3750" s="1589">
        <v>7</v>
      </c>
      <c r="AN3750" s="1589" t="s">
        <v>4013</v>
      </c>
      <c r="AO3750" s="1592" t="s">
        <v>4002</v>
      </c>
      <c r="AP3750" s="1589">
        <v>7.25</v>
      </c>
      <c r="AQ3750" s="1589" t="s">
        <v>2787</v>
      </c>
      <c r="AR3750" s="1589" t="s">
        <v>2789</v>
      </c>
      <c r="AS3750" s="1589" t="s">
        <v>2523</v>
      </c>
      <c r="AT3750" s="1589" t="s">
        <v>1536</v>
      </c>
      <c r="AU3750" s="1589">
        <v>6</v>
      </c>
      <c r="AV3750" s="1589" t="s">
        <v>3185</v>
      </c>
      <c r="AW3750" s="1589" t="s">
        <v>2758</v>
      </c>
      <c r="AX3750" s="1598" t="s">
        <v>856</v>
      </c>
      <c r="AY3750" s="1599" t="s">
        <v>1682</v>
      </c>
      <c r="AZ3750" s="1598" t="s">
        <v>856</v>
      </c>
      <c r="BA3750" s="1599" t="s">
        <v>1682</v>
      </c>
      <c r="BB3750" s="1589">
        <v>5</v>
      </c>
      <c r="BC3750" s="1589" t="s">
        <v>4015</v>
      </c>
      <c r="BD3750" s="1589" t="s">
        <v>2755</v>
      </c>
      <c r="BE3750" s="1589">
        <v>4</v>
      </c>
      <c r="BF3750" s="1589">
        <v>9.5</v>
      </c>
      <c r="BG3750" s="1589" t="s">
        <v>4016</v>
      </c>
      <c r="BH3750" s="1589" t="s">
        <v>3235</v>
      </c>
      <c r="BI3750" s="1589" t="s">
        <v>3068</v>
      </c>
      <c r="BJ3750" s="1598" t="s">
        <v>856</v>
      </c>
      <c r="BK3750" s="1599" t="s">
        <v>1682</v>
      </c>
    </row>
    <row r="3751" spans="1:63" ht="18">
      <c r="A3751" s="1600" t="s">
        <v>1085</v>
      </c>
      <c r="B3751" s="1601" t="s">
        <v>1683</v>
      </c>
      <c r="C3751" s="1593">
        <v>7.25</v>
      </c>
      <c r="D3751" s="1594">
        <v>7.25</v>
      </c>
      <c r="E3751" s="1594">
        <v>7.25</v>
      </c>
      <c r="F3751" s="1594">
        <v>7.25</v>
      </c>
      <c r="G3751" s="1594">
        <v>7.45</v>
      </c>
      <c r="H3751" s="1594">
        <v>7.5</v>
      </c>
      <c r="I3751" s="1594">
        <v>7.25</v>
      </c>
      <c r="J3751" s="1596" t="s">
        <v>4017</v>
      </c>
      <c r="K3751" s="1596" t="s">
        <v>2752</v>
      </c>
      <c r="L3751" s="1594" t="s">
        <v>2703</v>
      </c>
      <c r="M3751" s="1594">
        <v>7</v>
      </c>
      <c r="N3751" s="1594">
        <v>6.25</v>
      </c>
      <c r="O3751" s="1594">
        <v>7</v>
      </c>
      <c r="P3751" s="1594">
        <v>6.25</v>
      </c>
      <c r="Q3751" s="1594">
        <v>6</v>
      </c>
      <c r="R3751" s="1600" t="s">
        <v>1085</v>
      </c>
      <c r="S3751" s="1601" t="s">
        <v>1683</v>
      </c>
      <c r="T3751" s="1600" t="s">
        <v>1085</v>
      </c>
      <c r="U3751" s="1601" t="s">
        <v>1683</v>
      </c>
      <c r="V3751" s="1596">
        <v>4.5</v>
      </c>
      <c r="W3751" s="1596">
        <v>6.25</v>
      </c>
      <c r="X3751" s="1596" t="s">
        <v>4014</v>
      </c>
      <c r="Y3751" s="1596">
        <v>6</v>
      </c>
      <c r="Z3751" s="1596">
        <v>7</v>
      </c>
      <c r="AA3751" s="1596">
        <v>5.5</v>
      </c>
      <c r="AB3751" s="1596" t="s">
        <v>2653</v>
      </c>
      <c r="AC3751" s="1596" t="s">
        <v>2447</v>
      </c>
      <c r="AD3751" s="1596" t="s">
        <v>2520</v>
      </c>
      <c r="AE3751" s="1596" t="s">
        <v>2523</v>
      </c>
      <c r="AF3751" s="1596" t="s">
        <v>2351</v>
      </c>
      <c r="AG3751" s="1596">
        <v>5.75</v>
      </c>
      <c r="AH3751" s="1600" t="s">
        <v>1085</v>
      </c>
      <c r="AI3751" s="1601" t="s">
        <v>1683</v>
      </c>
      <c r="AJ3751" s="1600" t="s">
        <v>1085</v>
      </c>
      <c r="AK3751" s="1601" t="s">
        <v>1683</v>
      </c>
      <c r="AL3751" s="1594">
        <v>6</v>
      </c>
      <c r="AM3751" s="1594">
        <v>7</v>
      </c>
      <c r="AN3751" s="1594" t="s">
        <v>4013</v>
      </c>
      <c r="AO3751" s="1597" t="s">
        <v>3023</v>
      </c>
      <c r="AP3751" s="1594">
        <v>7.25</v>
      </c>
      <c r="AQ3751" s="1594">
        <v>8</v>
      </c>
      <c r="AR3751" s="1594" t="s">
        <v>2789</v>
      </c>
      <c r="AS3751" s="1594" t="s">
        <v>2829</v>
      </c>
      <c r="AT3751" s="1594">
        <v>7.5</v>
      </c>
      <c r="AU3751" s="1594">
        <v>6</v>
      </c>
      <c r="AV3751" s="1594" t="s">
        <v>3185</v>
      </c>
      <c r="AW3751" s="1594" t="s">
        <v>2758</v>
      </c>
      <c r="AX3751" s="1600" t="s">
        <v>1085</v>
      </c>
      <c r="AY3751" s="1601" t="s">
        <v>1683</v>
      </c>
      <c r="AZ3751" s="1600" t="s">
        <v>1085</v>
      </c>
      <c r="BA3751" s="1601" t="s">
        <v>1683</v>
      </c>
      <c r="BB3751" s="1594">
        <v>5</v>
      </c>
      <c r="BC3751" s="1594" t="s">
        <v>4018</v>
      </c>
      <c r="BD3751" s="1594" t="s">
        <v>4019</v>
      </c>
      <c r="BE3751" s="1594">
        <v>5</v>
      </c>
      <c r="BF3751" s="1594">
        <v>9.5</v>
      </c>
      <c r="BG3751" s="1594">
        <v>0.55000000000000004</v>
      </c>
      <c r="BH3751" s="1594" t="s">
        <v>2521</v>
      </c>
      <c r="BI3751" s="1594" t="s">
        <v>3028</v>
      </c>
      <c r="BJ3751" s="1600" t="s">
        <v>1085</v>
      </c>
      <c r="BK3751" s="1601" t="s">
        <v>1683</v>
      </c>
    </row>
    <row r="3752" spans="1:63" ht="18">
      <c r="A3752" s="1598" t="s">
        <v>827</v>
      </c>
      <c r="B3752" s="1599" t="s">
        <v>1684</v>
      </c>
      <c r="C3752" s="1588">
        <v>7.5</v>
      </c>
      <c r="D3752" s="1604">
        <v>7.5</v>
      </c>
      <c r="E3752" s="1589">
        <v>7.5</v>
      </c>
      <c r="F3752" s="1589">
        <v>7.5</v>
      </c>
      <c r="G3752" s="1589">
        <v>7.5</v>
      </c>
      <c r="H3752" s="1589">
        <v>7.5</v>
      </c>
      <c r="I3752" s="1589">
        <v>7.5</v>
      </c>
      <c r="J3752" s="1590" t="s">
        <v>4017</v>
      </c>
      <c r="K3752" s="1589" t="s">
        <v>2752</v>
      </c>
      <c r="L3752" s="1589" t="s">
        <v>2703</v>
      </c>
      <c r="M3752" s="1590">
        <v>7.25</v>
      </c>
      <c r="N3752" s="1589" t="s">
        <v>2736</v>
      </c>
      <c r="O3752" s="1589">
        <v>7.25</v>
      </c>
      <c r="P3752" s="1589">
        <v>6.25</v>
      </c>
      <c r="Q3752" s="1589">
        <v>6</v>
      </c>
      <c r="R3752" s="1598" t="s">
        <v>827</v>
      </c>
      <c r="S3752" s="1599" t="s">
        <v>1684</v>
      </c>
      <c r="T3752" s="1598" t="s">
        <v>827</v>
      </c>
      <c r="U3752" s="1599" t="s">
        <v>1684</v>
      </c>
      <c r="V3752" s="1590">
        <v>5</v>
      </c>
      <c r="W3752" s="1590">
        <v>6.5</v>
      </c>
      <c r="X3752" s="1590">
        <v>5</v>
      </c>
      <c r="Y3752" s="1590">
        <v>6</v>
      </c>
      <c r="Z3752" s="1590">
        <v>7</v>
      </c>
      <c r="AA3752" s="1590">
        <v>5.5</v>
      </c>
      <c r="AB3752" s="1590" t="s">
        <v>2790</v>
      </c>
      <c r="AC3752" s="1590" t="s">
        <v>2520</v>
      </c>
      <c r="AD3752" s="1590" t="s">
        <v>2520</v>
      </c>
      <c r="AE3752" s="1590" t="s">
        <v>2523</v>
      </c>
      <c r="AF3752" s="1590" t="s">
        <v>2328</v>
      </c>
      <c r="AG3752" s="1590">
        <v>6</v>
      </c>
      <c r="AH3752" s="1598" t="s">
        <v>827</v>
      </c>
      <c r="AI3752" s="1599" t="s">
        <v>1684</v>
      </c>
      <c r="AJ3752" s="1598" t="s">
        <v>827</v>
      </c>
      <c r="AK3752" s="1599" t="s">
        <v>1684</v>
      </c>
      <c r="AL3752" s="1589">
        <v>6</v>
      </c>
      <c r="AM3752" s="1589">
        <v>7</v>
      </c>
      <c r="AN3752" s="1589" t="s">
        <v>4013</v>
      </c>
      <c r="AO3752" s="1592" t="s">
        <v>3032</v>
      </c>
      <c r="AP3752" s="1589">
        <v>7</v>
      </c>
      <c r="AQ3752" s="1589" t="s">
        <v>2520</v>
      </c>
      <c r="AR3752" s="1589">
        <v>8</v>
      </c>
      <c r="AS3752" s="1589" t="s">
        <v>2787</v>
      </c>
      <c r="AT3752" s="1589">
        <v>7.5</v>
      </c>
      <c r="AU3752" s="1589">
        <v>6.25</v>
      </c>
      <c r="AV3752" s="1589" t="s">
        <v>3185</v>
      </c>
      <c r="AW3752" s="1589" t="s">
        <v>2758</v>
      </c>
      <c r="AX3752" s="1598" t="s">
        <v>827</v>
      </c>
      <c r="AY3752" s="1599" t="s">
        <v>1684</v>
      </c>
      <c r="AZ3752" s="1598" t="s">
        <v>827</v>
      </c>
      <c r="BA3752" s="1599" t="s">
        <v>1684</v>
      </c>
      <c r="BB3752" s="1592" t="s">
        <v>4020</v>
      </c>
      <c r="BC3752" s="1592" t="s">
        <v>4021</v>
      </c>
      <c r="BD3752" s="1589" t="s">
        <v>4019</v>
      </c>
      <c r="BE3752" s="1589">
        <v>5.5</v>
      </c>
      <c r="BF3752" s="1589">
        <v>10</v>
      </c>
      <c r="BG3752" s="1589">
        <v>0.6</v>
      </c>
      <c r="BH3752" s="1589" t="s">
        <v>2523</v>
      </c>
      <c r="BI3752" s="1589" t="s">
        <v>3023</v>
      </c>
      <c r="BJ3752" s="1598" t="s">
        <v>827</v>
      </c>
      <c r="BK3752" s="1599" t="s">
        <v>1684</v>
      </c>
    </row>
    <row r="3753" spans="1:63" ht="18">
      <c r="A3753" s="1600" t="s">
        <v>828</v>
      </c>
      <c r="B3753" s="1601" t="s">
        <v>1685</v>
      </c>
      <c r="C3753" s="1593">
        <v>7.5</v>
      </c>
      <c r="D3753" s="1605" t="s">
        <v>76</v>
      </c>
      <c r="E3753" s="1594" t="s">
        <v>76</v>
      </c>
      <c r="F3753" s="1594">
        <v>7.5</v>
      </c>
      <c r="G3753" s="1594">
        <v>7.45</v>
      </c>
      <c r="H3753" s="1594">
        <v>7.5</v>
      </c>
      <c r="I3753" s="1594" t="s">
        <v>76</v>
      </c>
      <c r="J3753" s="1596" t="s">
        <v>4017</v>
      </c>
      <c r="K3753" s="1594" t="s">
        <v>2752</v>
      </c>
      <c r="L3753" s="1594">
        <v>7</v>
      </c>
      <c r="M3753" s="1594">
        <v>7</v>
      </c>
      <c r="N3753" s="1606" t="s">
        <v>76</v>
      </c>
      <c r="O3753" s="1594">
        <v>6.75</v>
      </c>
      <c r="P3753" s="1594">
        <v>6.25</v>
      </c>
      <c r="Q3753" s="1596" t="s">
        <v>2557</v>
      </c>
      <c r="R3753" s="1600" t="s">
        <v>828</v>
      </c>
      <c r="S3753" s="1601" t="s">
        <v>1685</v>
      </c>
      <c r="T3753" s="1600" t="s">
        <v>828</v>
      </c>
      <c r="U3753" s="1601" t="s">
        <v>1685</v>
      </c>
      <c r="V3753" s="1596">
        <v>5</v>
      </c>
      <c r="W3753" s="1596" t="s">
        <v>76</v>
      </c>
      <c r="X3753" s="1596">
        <v>4.5</v>
      </c>
      <c r="Y3753" s="1607" t="s">
        <v>76</v>
      </c>
      <c r="Z3753" s="1596">
        <v>7</v>
      </c>
      <c r="AA3753" s="1596">
        <v>5.5</v>
      </c>
      <c r="AB3753" s="1596" t="s">
        <v>2790</v>
      </c>
      <c r="AC3753" s="1596" t="s">
        <v>76</v>
      </c>
      <c r="AD3753" s="1596" t="s">
        <v>2520</v>
      </c>
      <c r="AE3753" s="1596" t="s">
        <v>2523</v>
      </c>
      <c r="AF3753" s="1596" t="s">
        <v>76</v>
      </c>
      <c r="AG3753" s="1596">
        <v>6.25</v>
      </c>
      <c r="AH3753" s="1600" t="s">
        <v>828</v>
      </c>
      <c r="AI3753" s="1601" t="s">
        <v>1685</v>
      </c>
      <c r="AJ3753" s="1600" t="s">
        <v>828</v>
      </c>
      <c r="AK3753" s="1601" t="s">
        <v>1685</v>
      </c>
      <c r="AL3753" s="1594">
        <v>6</v>
      </c>
      <c r="AM3753" s="1597" t="s">
        <v>76</v>
      </c>
      <c r="AN3753" s="1594" t="s">
        <v>4013</v>
      </c>
      <c r="AO3753" s="1597" t="s">
        <v>4022</v>
      </c>
      <c r="AP3753" s="1594">
        <v>6</v>
      </c>
      <c r="AQ3753" s="1594" t="s">
        <v>76</v>
      </c>
      <c r="AR3753" s="1594" t="s">
        <v>76</v>
      </c>
      <c r="AS3753" s="1594" t="s">
        <v>2447</v>
      </c>
      <c r="AT3753" s="1594">
        <v>8</v>
      </c>
      <c r="AU3753" s="1594">
        <v>6.5</v>
      </c>
      <c r="AV3753" s="1594">
        <v>6</v>
      </c>
      <c r="AW3753" s="1594" t="s">
        <v>76</v>
      </c>
      <c r="AX3753" s="1600" t="s">
        <v>828</v>
      </c>
      <c r="AY3753" s="1601" t="s">
        <v>1685</v>
      </c>
      <c r="AZ3753" s="1600" t="s">
        <v>828</v>
      </c>
      <c r="BA3753" s="1601" t="s">
        <v>1685</v>
      </c>
      <c r="BB3753" s="1597" t="s">
        <v>4023</v>
      </c>
      <c r="BC3753" s="1597" t="s">
        <v>2906</v>
      </c>
      <c r="BD3753" s="1594" t="s">
        <v>4019</v>
      </c>
      <c r="BE3753" s="1594">
        <v>5.5</v>
      </c>
      <c r="BF3753" s="1594">
        <v>10</v>
      </c>
      <c r="BG3753" s="1594" t="s">
        <v>76</v>
      </c>
      <c r="BH3753" s="1594" t="s">
        <v>2523</v>
      </c>
      <c r="BI3753" s="1594" t="s">
        <v>2965</v>
      </c>
      <c r="BJ3753" s="1600" t="s">
        <v>828</v>
      </c>
      <c r="BK3753" s="1601" t="s">
        <v>1685</v>
      </c>
    </row>
    <row r="3754" spans="1:63" ht="18">
      <c r="A3754" s="1598" t="s">
        <v>854</v>
      </c>
      <c r="B3754" s="1599" t="s">
        <v>1686</v>
      </c>
      <c r="C3754" s="1588" t="s">
        <v>76</v>
      </c>
      <c r="D3754" s="1604" t="s">
        <v>76</v>
      </c>
      <c r="E3754" s="1589" t="s">
        <v>76</v>
      </c>
      <c r="F3754" s="1589">
        <v>7.5</v>
      </c>
      <c r="G3754" s="1589">
        <v>7.45</v>
      </c>
      <c r="H3754" s="1589" t="s">
        <v>2480</v>
      </c>
      <c r="I3754" s="1589" t="s">
        <v>76</v>
      </c>
      <c r="J3754" s="1590" t="s">
        <v>4017</v>
      </c>
      <c r="K3754" s="1589" t="s">
        <v>4024</v>
      </c>
      <c r="L3754" s="1589">
        <v>7.5</v>
      </c>
      <c r="M3754" s="1589" t="s">
        <v>76</v>
      </c>
      <c r="N3754" s="1589" t="s">
        <v>76</v>
      </c>
      <c r="O3754" s="1589">
        <v>6.75</v>
      </c>
      <c r="P3754" s="1589" t="s">
        <v>76</v>
      </c>
      <c r="Q3754" s="1589">
        <v>9</v>
      </c>
      <c r="R3754" s="1598" t="s">
        <v>854</v>
      </c>
      <c r="S3754" s="1599" t="s">
        <v>1686</v>
      </c>
      <c r="T3754" s="1598" t="s">
        <v>854</v>
      </c>
      <c r="U3754" s="1599" t="s">
        <v>1686</v>
      </c>
      <c r="V3754" s="1590">
        <v>5</v>
      </c>
      <c r="W3754" s="1590" t="s">
        <v>76</v>
      </c>
      <c r="X3754" s="1590">
        <v>9.0500000000000007</v>
      </c>
      <c r="Y3754" s="1590" t="s">
        <v>76</v>
      </c>
      <c r="Z3754" s="1590">
        <v>7</v>
      </c>
      <c r="AA3754" s="1590">
        <v>5.5</v>
      </c>
      <c r="AB3754" s="1590" t="s">
        <v>2790</v>
      </c>
      <c r="AC3754" s="1590" t="s">
        <v>76</v>
      </c>
      <c r="AD3754" s="1608" t="s">
        <v>2520</v>
      </c>
      <c r="AE3754" s="1590" t="s">
        <v>2523</v>
      </c>
      <c r="AF3754" s="1590" t="s">
        <v>76</v>
      </c>
      <c r="AG3754" s="1590">
        <v>6.5</v>
      </c>
      <c r="AH3754" s="1598" t="s">
        <v>854</v>
      </c>
      <c r="AI3754" s="1599" t="s">
        <v>1686</v>
      </c>
      <c r="AJ3754" s="1598" t="s">
        <v>854</v>
      </c>
      <c r="AK3754" s="1599" t="s">
        <v>1686</v>
      </c>
      <c r="AL3754" s="1589">
        <v>6</v>
      </c>
      <c r="AM3754" s="1589">
        <v>7</v>
      </c>
      <c r="AN3754" s="1589" t="s">
        <v>4013</v>
      </c>
      <c r="AO3754" s="1592" t="s">
        <v>4022</v>
      </c>
      <c r="AP3754" s="1589" t="s">
        <v>76</v>
      </c>
      <c r="AQ3754" s="1589" t="s">
        <v>76</v>
      </c>
      <c r="AR3754" s="1589" t="s">
        <v>76</v>
      </c>
      <c r="AS3754" s="1589" t="s">
        <v>76</v>
      </c>
      <c r="AT3754" s="1589" t="s">
        <v>76</v>
      </c>
      <c r="AU3754" s="1589">
        <v>7</v>
      </c>
      <c r="AV3754" s="1589">
        <v>6</v>
      </c>
      <c r="AW3754" s="1589" t="s">
        <v>76</v>
      </c>
      <c r="AX3754" s="1598" t="s">
        <v>854</v>
      </c>
      <c r="AY3754" s="1599" t="s">
        <v>1686</v>
      </c>
      <c r="AZ3754" s="1598" t="s">
        <v>854</v>
      </c>
      <c r="BA3754" s="1599" t="s">
        <v>1686</v>
      </c>
      <c r="BB3754" s="1592" t="s">
        <v>4025</v>
      </c>
      <c r="BC3754" s="1589" t="s">
        <v>2985</v>
      </c>
      <c r="BD3754" s="1589" t="s">
        <v>4019</v>
      </c>
      <c r="BE3754" s="1589">
        <v>5.5</v>
      </c>
      <c r="BF3754" s="1589">
        <v>10</v>
      </c>
      <c r="BG3754" s="1609" t="s">
        <v>76</v>
      </c>
      <c r="BH3754" s="1589" t="s">
        <v>2523</v>
      </c>
      <c r="BI3754" s="1589" t="s">
        <v>2965</v>
      </c>
      <c r="BJ3754" s="1598" t="s">
        <v>854</v>
      </c>
      <c r="BK3754" s="1599" t="s">
        <v>1686</v>
      </c>
    </row>
    <row r="3755" spans="1:63">
      <c r="A3755" s="2535" t="s">
        <v>388</v>
      </c>
      <c r="B3755" s="2535"/>
      <c r="C3755" s="1594"/>
      <c r="D3755" s="1594"/>
      <c r="E3755" s="1594"/>
      <c r="F3755" s="1594"/>
      <c r="G3755" s="1594"/>
      <c r="H3755" s="1594"/>
      <c r="I3755" s="1594"/>
      <c r="J3755" s="1594"/>
      <c r="K3755" s="1594"/>
      <c r="L3755" s="1594"/>
      <c r="M3755" s="1594"/>
      <c r="N3755" s="1594"/>
      <c r="O3755" s="1597" t="s">
        <v>311</v>
      </c>
      <c r="P3755" s="1594"/>
      <c r="Q3755" s="1597"/>
      <c r="R3755" s="2535" t="s">
        <v>388</v>
      </c>
      <c r="S3755" s="2535"/>
      <c r="T3755" s="2535" t="s">
        <v>388</v>
      </c>
      <c r="U3755" s="2535"/>
      <c r="V3755" s="1596"/>
      <c r="W3755" s="1596"/>
      <c r="X3755" s="1596"/>
      <c r="Y3755" s="1596"/>
      <c r="Z3755" s="1596"/>
      <c r="AA3755" s="1596"/>
      <c r="AB3755" s="1595"/>
      <c r="AC3755" s="1595"/>
      <c r="AD3755" s="1595"/>
      <c r="AE3755" s="1595"/>
      <c r="AF3755" s="1595"/>
      <c r="AG3755" s="1596"/>
      <c r="AH3755" s="2535" t="s">
        <v>388</v>
      </c>
      <c r="AI3755" s="2535"/>
      <c r="AJ3755" s="2535" t="s">
        <v>388</v>
      </c>
      <c r="AK3755" s="2535"/>
      <c r="AL3755" s="1597"/>
      <c r="AM3755" s="1597"/>
      <c r="AN3755" s="1594"/>
      <c r="AO3755" s="1597"/>
      <c r="AP3755" s="1594"/>
      <c r="AQ3755" s="1594"/>
      <c r="AR3755" s="1594"/>
      <c r="AS3755" s="1594"/>
      <c r="AT3755" s="1594"/>
      <c r="AU3755" s="1594"/>
      <c r="AV3755" s="1594"/>
      <c r="AW3755" s="1594"/>
      <c r="AX3755" s="2535" t="s">
        <v>388</v>
      </c>
      <c r="AY3755" s="2535"/>
      <c r="AZ3755" s="2535" t="s">
        <v>388</v>
      </c>
      <c r="BA3755" s="2535"/>
      <c r="BB3755" s="1597"/>
      <c r="BC3755" s="1597"/>
      <c r="BD3755" s="1597"/>
      <c r="BE3755" s="1597"/>
      <c r="BF3755" s="1597"/>
      <c r="BG3755" s="1597"/>
      <c r="BH3755" s="1594"/>
      <c r="BI3755" s="1594"/>
      <c r="BJ3755" s="2535" t="s">
        <v>388</v>
      </c>
      <c r="BK3755" s="2535"/>
    </row>
    <row r="3756" spans="1:63">
      <c r="A3756" s="2533" t="s">
        <v>389</v>
      </c>
      <c r="B3756" s="2533"/>
      <c r="C3756" s="1589"/>
      <c r="D3756" s="1589"/>
      <c r="E3756" s="1589"/>
      <c r="F3756" s="1589"/>
      <c r="G3756" s="1589"/>
      <c r="H3756" s="1589"/>
      <c r="I3756" s="1589"/>
      <c r="J3756" s="1589"/>
      <c r="K3756" s="1589"/>
      <c r="L3756" s="1589"/>
      <c r="M3756" s="1589"/>
      <c r="N3756" s="1589"/>
      <c r="O3756" s="1592"/>
      <c r="P3756" s="1589"/>
      <c r="Q3756" s="1592"/>
      <c r="R3756" s="2533" t="s">
        <v>389</v>
      </c>
      <c r="S3756" s="2533"/>
      <c r="T3756" s="2533" t="s">
        <v>389</v>
      </c>
      <c r="U3756" s="2533"/>
      <c r="V3756" s="1610"/>
      <c r="W3756" s="1590"/>
      <c r="X3756" s="1590"/>
      <c r="Y3756" s="1590"/>
      <c r="Z3756" s="1590"/>
      <c r="AA3756" s="1590"/>
      <c r="AB3756" s="1591"/>
      <c r="AC3756" s="1591"/>
      <c r="AD3756" s="1591"/>
      <c r="AE3756" s="1591"/>
      <c r="AF3756" s="1591"/>
      <c r="AG3756" s="1590"/>
      <c r="AH3756" s="2533" t="s">
        <v>389</v>
      </c>
      <c r="AI3756" s="2533"/>
      <c r="AJ3756" s="2533" t="s">
        <v>389</v>
      </c>
      <c r="AK3756" s="2533"/>
      <c r="AL3756" s="1592"/>
      <c r="AM3756" s="1592"/>
      <c r="AN3756" s="1589"/>
      <c r="AO3756" s="1592"/>
      <c r="AP3756" s="1589"/>
      <c r="AQ3756" s="1589"/>
      <c r="AR3756" s="1589"/>
      <c r="AS3756" s="1589"/>
      <c r="AT3756" s="1589"/>
      <c r="AU3756" s="1589"/>
      <c r="AV3756" s="1589"/>
      <c r="AW3756" s="1589"/>
      <c r="AX3756" s="2533" t="s">
        <v>389</v>
      </c>
      <c r="AY3756" s="2533"/>
      <c r="AZ3756" s="2533" t="s">
        <v>389</v>
      </c>
      <c r="BA3756" s="2533"/>
      <c r="BB3756" s="1592"/>
      <c r="BC3756" s="1592"/>
      <c r="BD3756" s="1592"/>
      <c r="BE3756" s="1592"/>
      <c r="BF3756" s="1592"/>
      <c r="BG3756" s="1592"/>
      <c r="BH3756" s="1589"/>
      <c r="BI3756" s="1589"/>
      <c r="BJ3756" s="2533" t="s">
        <v>389</v>
      </c>
      <c r="BK3756" s="2533"/>
    </row>
    <row r="3757" spans="1:63" ht="22.5">
      <c r="A3757" s="1611"/>
      <c r="B3757" s="1612" t="s">
        <v>390</v>
      </c>
      <c r="C3757" s="1596" t="s">
        <v>1855</v>
      </c>
      <c r="D3757" s="1594">
        <v>8</v>
      </c>
      <c r="E3757" s="1596" t="s">
        <v>1855</v>
      </c>
      <c r="F3757" s="1596" t="s">
        <v>3837</v>
      </c>
      <c r="G3757" s="1594">
        <v>11</v>
      </c>
      <c r="H3757" s="1594">
        <v>10</v>
      </c>
      <c r="I3757" s="1596">
        <v>11</v>
      </c>
      <c r="J3757" s="1596">
        <v>11</v>
      </c>
      <c r="K3757" s="1594">
        <v>9.5</v>
      </c>
      <c r="L3757" s="1594">
        <v>11</v>
      </c>
      <c r="M3757" s="1594">
        <v>11</v>
      </c>
      <c r="N3757" s="1596">
        <v>11</v>
      </c>
      <c r="O3757" s="1594">
        <v>11</v>
      </c>
      <c r="P3757" s="1594">
        <v>11</v>
      </c>
      <c r="Q3757" s="1594">
        <v>11</v>
      </c>
      <c r="R3757" s="1614"/>
      <c r="S3757" s="1612" t="s">
        <v>390</v>
      </c>
      <c r="T3757" s="1614"/>
      <c r="U3757" s="1612" t="s">
        <v>390</v>
      </c>
      <c r="V3757" s="1596" t="s">
        <v>2555</v>
      </c>
      <c r="W3757" s="1596">
        <v>11</v>
      </c>
      <c r="X3757" s="1596">
        <v>11</v>
      </c>
      <c r="Y3757" s="1596">
        <v>11</v>
      </c>
      <c r="Z3757" s="1596">
        <v>11</v>
      </c>
      <c r="AA3757" s="1596" t="s">
        <v>2272</v>
      </c>
      <c r="AB3757" s="1596" t="s">
        <v>2272</v>
      </c>
      <c r="AC3757" s="1596">
        <v>11</v>
      </c>
      <c r="AD3757" s="1596">
        <v>11</v>
      </c>
      <c r="AE3757" s="1596" t="s">
        <v>2323</v>
      </c>
      <c r="AF3757" s="1596" t="s">
        <v>3837</v>
      </c>
      <c r="AG3757" s="1596" t="s">
        <v>3837</v>
      </c>
      <c r="AH3757" s="1614"/>
      <c r="AI3757" s="1612" t="s">
        <v>390</v>
      </c>
      <c r="AJ3757" s="1614"/>
      <c r="AK3757" s="1612" t="s">
        <v>390</v>
      </c>
      <c r="AL3757" s="1594" t="s">
        <v>2555</v>
      </c>
      <c r="AM3757" s="1594">
        <v>11</v>
      </c>
      <c r="AN3757" s="1594" t="s">
        <v>2266</v>
      </c>
      <c r="AO3757" s="1596" t="s">
        <v>2272</v>
      </c>
      <c r="AP3757" s="1594">
        <v>11</v>
      </c>
      <c r="AQ3757" s="1594">
        <v>11</v>
      </c>
      <c r="AR3757" s="1594">
        <v>11</v>
      </c>
      <c r="AS3757" s="1594">
        <v>11</v>
      </c>
      <c r="AT3757" s="1594" t="s">
        <v>2555</v>
      </c>
      <c r="AU3757" s="1594">
        <v>11</v>
      </c>
      <c r="AV3757" s="1594" t="s">
        <v>2272</v>
      </c>
      <c r="AW3757" s="1594">
        <v>11</v>
      </c>
      <c r="AX3757" s="1614"/>
      <c r="AY3757" s="1612" t="s">
        <v>390</v>
      </c>
      <c r="AZ3757" s="1614"/>
      <c r="BA3757" s="1612" t="s">
        <v>390</v>
      </c>
      <c r="BB3757" s="1594" t="s">
        <v>2272</v>
      </c>
      <c r="BC3757" s="1594" t="s">
        <v>2680</v>
      </c>
      <c r="BD3757" s="1594" t="s">
        <v>2272</v>
      </c>
      <c r="BE3757" s="1594" t="s">
        <v>2323</v>
      </c>
      <c r="BF3757" s="1594">
        <v>11</v>
      </c>
      <c r="BG3757" s="1594" t="s">
        <v>2272</v>
      </c>
      <c r="BH3757" s="1594" t="s">
        <v>2272</v>
      </c>
      <c r="BI3757" s="1594">
        <v>11</v>
      </c>
      <c r="BJ3757" s="1614"/>
      <c r="BK3757" s="1612" t="s">
        <v>390</v>
      </c>
    </row>
    <row r="3758" spans="1:63" ht="22.5">
      <c r="A3758" s="37"/>
      <c r="B3758" s="148" t="s">
        <v>391</v>
      </c>
      <c r="C3758" s="1589" t="s">
        <v>76</v>
      </c>
      <c r="D3758" s="1589" t="s">
        <v>76</v>
      </c>
      <c r="E3758" s="1589" t="s">
        <v>76</v>
      </c>
      <c r="F3758" s="1589" t="s">
        <v>76</v>
      </c>
      <c r="G3758" s="1589" t="s">
        <v>76</v>
      </c>
      <c r="H3758" s="1589" t="s">
        <v>76</v>
      </c>
      <c r="I3758" s="1589" t="s">
        <v>76</v>
      </c>
      <c r="J3758" s="1590"/>
      <c r="K3758" s="1589" t="s">
        <v>76</v>
      </c>
      <c r="L3758" s="1589" t="s">
        <v>76</v>
      </c>
      <c r="M3758" s="1589" t="s">
        <v>76</v>
      </c>
      <c r="N3758" s="1589" t="s">
        <v>76</v>
      </c>
      <c r="O3758" s="1592" t="s">
        <v>76</v>
      </c>
      <c r="P3758" s="1589" t="s">
        <v>76</v>
      </c>
      <c r="Q3758" s="1589" t="s">
        <v>76</v>
      </c>
      <c r="R3758" s="8"/>
      <c r="S3758" s="148" t="s">
        <v>391</v>
      </c>
      <c r="T3758" s="8"/>
      <c r="U3758" s="148" t="s">
        <v>391</v>
      </c>
      <c r="V3758" s="1590"/>
      <c r="W3758" s="1590" t="s">
        <v>76</v>
      </c>
      <c r="X3758" s="1590" t="s">
        <v>76</v>
      </c>
      <c r="Y3758" s="1590" t="s">
        <v>76</v>
      </c>
      <c r="Z3758" s="1590" t="s">
        <v>76</v>
      </c>
      <c r="AA3758" s="1590" t="s">
        <v>76</v>
      </c>
      <c r="AB3758" s="1590" t="s">
        <v>2272</v>
      </c>
      <c r="AC3758" s="1590" t="s">
        <v>76</v>
      </c>
      <c r="AD3758" s="1590" t="s">
        <v>76</v>
      </c>
      <c r="AE3758" s="1590" t="s">
        <v>76</v>
      </c>
      <c r="AF3758" s="1590" t="s">
        <v>3837</v>
      </c>
      <c r="AG3758" s="1590" t="s">
        <v>76</v>
      </c>
      <c r="AH3758" s="8"/>
      <c r="AI3758" s="148" t="s">
        <v>391</v>
      </c>
      <c r="AJ3758" s="8"/>
      <c r="AK3758" s="148" t="s">
        <v>391</v>
      </c>
      <c r="AL3758" s="1589" t="s">
        <v>76</v>
      </c>
      <c r="AM3758" s="1589"/>
      <c r="AN3758" s="1589" t="s">
        <v>76</v>
      </c>
      <c r="AO3758" s="1589" t="s">
        <v>76</v>
      </c>
      <c r="AP3758" s="1589" t="s">
        <v>76</v>
      </c>
      <c r="AQ3758" s="1589" t="s">
        <v>76</v>
      </c>
      <c r="AR3758" s="1589" t="s">
        <v>76</v>
      </c>
      <c r="AS3758" s="1589" t="s">
        <v>76</v>
      </c>
      <c r="AT3758" s="1589" t="s">
        <v>76</v>
      </c>
      <c r="AU3758" s="1589" t="s">
        <v>76</v>
      </c>
      <c r="AV3758" s="1589" t="s">
        <v>76</v>
      </c>
      <c r="AW3758" s="1589" t="s">
        <v>76</v>
      </c>
      <c r="AX3758" s="8"/>
      <c r="AY3758" s="148" t="s">
        <v>391</v>
      </c>
      <c r="AZ3758" s="8"/>
      <c r="BA3758" s="148" t="s">
        <v>391</v>
      </c>
      <c r="BB3758" s="1589" t="s">
        <v>76</v>
      </c>
      <c r="BC3758" s="1589" t="s">
        <v>76</v>
      </c>
      <c r="BD3758" s="1589" t="s">
        <v>76</v>
      </c>
      <c r="BE3758" s="1592" t="s">
        <v>76</v>
      </c>
      <c r="BF3758" s="1589" t="s">
        <v>76</v>
      </c>
      <c r="BG3758" s="1589" t="s">
        <v>76</v>
      </c>
      <c r="BH3758" s="1589" t="s">
        <v>76</v>
      </c>
      <c r="BI3758" s="1615" t="s">
        <v>76</v>
      </c>
      <c r="BJ3758" s="8"/>
      <c r="BK3758" s="148" t="s">
        <v>391</v>
      </c>
    </row>
    <row r="3759" spans="1:63">
      <c r="A3759" s="2535" t="s">
        <v>400</v>
      </c>
      <c r="B3759" s="2535"/>
      <c r="C3759" s="1594"/>
      <c r="D3759" s="1594"/>
      <c r="E3759" s="1594"/>
      <c r="F3759" s="1594"/>
      <c r="G3759" s="1594"/>
      <c r="H3759" s="1594"/>
      <c r="I3759" s="1594"/>
      <c r="J3759" s="1596"/>
      <c r="K3759" s="1594"/>
      <c r="L3759" s="1594"/>
      <c r="M3759" s="1594"/>
      <c r="N3759" s="1594"/>
      <c r="O3759" s="1597"/>
      <c r="P3759" s="1594"/>
      <c r="Q3759" s="1597"/>
      <c r="R3759" s="2535" t="s">
        <v>400</v>
      </c>
      <c r="S3759" s="2535"/>
      <c r="T3759" s="2535" t="s">
        <v>400</v>
      </c>
      <c r="U3759" s="2535"/>
      <c r="V3759" s="1596"/>
      <c r="W3759" s="1596"/>
      <c r="X3759" s="1596"/>
      <c r="Y3759" s="1596"/>
      <c r="Z3759" s="1596"/>
      <c r="AA3759" s="1596"/>
      <c r="AB3759" s="1596"/>
      <c r="AC3759" s="1596"/>
      <c r="AD3759" s="1596"/>
      <c r="AE3759" s="1596"/>
      <c r="AF3759" s="1596"/>
      <c r="AG3759" s="1596"/>
      <c r="AH3759" s="2535" t="s">
        <v>400</v>
      </c>
      <c r="AI3759" s="2535"/>
      <c r="AJ3759" s="2535" t="s">
        <v>400</v>
      </c>
      <c r="AK3759" s="2535"/>
      <c r="AL3759" s="1597"/>
      <c r="AM3759" s="1597"/>
      <c r="AN3759" s="1594"/>
      <c r="AO3759" s="1594"/>
      <c r="AP3759" s="1594"/>
      <c r="AQ3759" s="1594"/>
      <c r="AR3759" s="1594"/>
      <c r="AS3759" s="1594"/>
      <c r="AT3759" s="1594"/>
      <c r="AU3759" s="1594"/>
      <c r="AV3759" s="1594"/>
      <c r="AW3759" s="1594"/>
      <c r="AX3759" s="2535" t="s">
        <v>400</v>
      </c>
      <c r="AY3759" s="2535"/>
      <c r="AZ3759" s="2535" t="s">
        <v>400</v>
      </c>
      <c r="BA3759" s="2535"/>
      <c r="BB3759" s="1597"/>
      <c r="BC3759" s="1594"/>
      <c r="BD3759" s="1594"/>
      <c r="BE3759" s="1597"/>
      <c r="BF3759" s="1594"/>
      <c r="BG3759" s="1594"/>
      <c r="BH3759" s="1594"/>
      <c r="BI3759" s="1594"/>
      <c r="BJ3759" s="2535" t="s">
        <v>400</v>
      </c>
      <c r="BK3759" s="2535"/>
    </row>
    <row r="3760" spans="1:63" ht="22.5">
      <c r="A3760" s="8"/>
      <c r="B3760" s="148" t="s">
        <v>390</v>
      </c>
      <c r="C3760" s="1589">
        <v>14</v>
      </c>
      <c r="D3760" s="1589">
        <v>14.5</v>
      </c>
      <c r="E3760" s="1590" t="s">
        <v>2392</v>
      </c>
      <c r="F3760" s="1589">
        <v>14</v>
      </c>
      <c r="G3760" s="1589" t="s">
        <v>1910</v>
      </c>
      <c r="H3760" s="1590" t="s">
        <v>1863</v>
      </c>
      <c r="I3760" s="1589" t="s">
        <v>76</v>
      </c>
      <c r="J3760" s="1590">
        <v>14.5</v>
      </c>
      <c r="K3760" s="1589">
        <v>12.5</v>
      </c>
      <c r="L3760" s="1589" t="s">
        <v>1891</v>
      </c>
      <c r="M3760" s="1590" t="s">
        <v>2382</v>
      </c>
      <c r="N3760" s="1590">
        <v>12.5</v>
      </c>
      <c r="O3760" s="1589" t="s">
        <v>1893</v>
      </c>
      <c r="P3760" s="698" t="s">
        <v>2382</v>
      </c>
      <c r="Q3760" s="1590">
        <v>14</v>
      </c>
      <c r="R3760" s="8"/>
      <c r="S3760" s="148" t="s">
        <v>390</v>
      </c>
      <c r="T3760" s="8"/>
      <c r="U3760" s="148" t="s">
        <v>390</v>
      </c>
      <c r="V3760" s="1590" t="s">
        <v>1891</v>
      </c>
      <c r="W3760" s="1590" t="s">
        <v>2382</v>
      </c>
      <c r="X3760" s="1590" t="s">
        <v>1891</v>
      </c>
      <c r="Y3760" s="1590" t="s">
        <v>76</v>
      </c>
      <c r="Z3760" s="1590">
        <v>14.5</v>
      </c>
      <c r="AA3760" s="1590" t="s">
        <v>1891</v>
      </c>
      <c r="AB3760" s="1590" t="s">
        <v>1891</v>
      </c>
      <c r="AC3760" s="1590">
        <v>13.5</v>
      </c>
      <c r="AD3760" s="1590" t="s">
        <v>1538</v>
      </c>
      <c r="AE3760" s="1590" t="s">
        <v>1893</v>
      </c>
      <c r="AF3760" s="698" t="s">
        <v>1881</v>
      </c>
      <c r="AG3760" s="1590" t="s">
        <v>1893</v>
      </c>
      <c r="AH3760" s="8"/>
      <c r="AI3760" s="148" t="s">
        <v>390</v>
      </c>
      <c r="AJ3760" s="8"/>
      <c r="AK3760" s="148" t="s">
        <v>390</v>
      </c>
      <c r="AL3760" s="1589" t="s">
        <v>1893</v>
      </c>
      <c r="AM3760" s="1589" t="s">
        <v>1893</v>
      </c>
      <c r="AN3760" s="1589" t="s">
        <v>2382</v>
      </c>
      <c r="AO3760" s="1589" t="s">
        <v>1549</v>
      </c>
      <c r="AP3760" s="1589">
        <v>12.5</v>
      </c>
      <c r="AQ3760" s="1589" t="s">
        <v>1875</v>
      </c>
      <c r="AR3760" s="1589" t="s">
        <v>1891</v>
      </c>
      <c r="AS3760" s="1589" t="s">
        <v>1893</v>
      </c>
      <c r="AT3760" s="1589" t="s">
        <v>1893</v>
      </c>
      <c r="AU3760" s="1589" t="s">
        <v>1875</v>
      </c>
      <c r="AV3760" s="1589" t="s">
        <v>1891</v>
      </c>
      <c r="AW3760" s="1589">
        <v>13.5</v>
      </c>
      <c r="AX3760" s="8"/>
      <c r="AY3760" s="148" t="s">
        <v>390</v>
      </c>
      <c r="AZ3760" s="8"/>
      <c r="BA3760" s="148" t="s">
        <v>390</v>
      </c>
      <c r="BB3760" s="1589" t="s">
        <v>2284</v>
      </c>
      <c r="BC3760" s="1589" t="s">
        <v>1549</v>
      </c>
      <c r="BD3760" s="1589" t="s">
        <v>2382</v>
      </c>
      <c r="BE3760" s="1589" t="s">
        <v>1550</v>
      </c>
      <c r="BF3760" s="1589" t="s">
        <v>1847</v>
      </c>
      <c r="BG3760" s="1589" t="s">
        <v>1875</v>
      </c>
      <c r="BH3760" s="1589" t="s">
        <v>3824</v>
      </c>
      <c r="BI3760" s="1589" t="s">
        <v>1845</v>
      </c>
      <c r="BJ3760" s="8"/>
      <c r="BK3760" s="148" t="s">
        <v>390</v>
      </c>
    </row>
    <row r="3761" spans="1:63" ht="22.5">
      <c r="A3761" s="1614"/>
      <c r="B3761" s="1612" t="s">
        <v>391</v>
      </c>
      <c r="C3761" s="1594" t="s">
        <v>76</v>
      </c>
      <c r="D3761" s="1594" t="s">
        <v>76</v>
      </c>
      <c r="E3761" s="1594" t="s">
        <v>76</v>
      </c>
      <c r="F3761" s="1594" t="s">
        <v>76</v>
      </c>
      <c r="G3761" s="1594" t="s">
        <v>76</v>
      </c>
      <c r="H3761" s="1594" t="s">
        <v>76</v>
      </c>
      <c r="I3761" s="1594">
        <v>14.5</v>
      </c>
      <c r="J3761" s="1596" t="s">
        <v>76</v>
      </c>
      <c r="K3761" s="1594" t="s">
        <v>76</v>
      </c>
      <c r="L3761" s="1594" t="s">
        <v>76</v>
      </c>
      <c r="M3761" s="1594" t="s">
        <v>76</v>
      </c>
      <c r="N3761" s="1594" t="s">
        <v>76</v>
      </c>
      <c r="O3761" s="1594" t="s">
        <v>76</v>
      </c>
      <c r="P3761" s="1597" t="s">
        <v>76</v>
      </c>
      <c r="Q3761" s="1597" t="s">
        <v>76</v>
      </c>
      <c r="R3761" s="1614"/>
      <c r="S3761" s="1612" t="s">
        <v>391</v>
      </c>
      <c r="T3761" s="1614"/>
      <c r="U3761" s="1612" t="s">
        <v>391</v>
      </c>
      <c r="V3761" s="1596"/>
      <c r="W3761" s="1596" t="s">
        <v>76</v>
      </c>
      <c r="X3761" s="1596" t="s">
        <v>76</v>
      </c>
      <c r="Y3761" s="1596" t="s">
        <v>1883</v>
      </c>
      <c r="Z3761" s="1596" t="s">
        <v>76</v>
      </c>
      <c r="AA3761" s="1596" t="s">
        <v>76</v>
      </c>
      <c r="AB3761" s="1596" t="s">
        <v>1891</v>
      </c>
      <c r="AC3761" s="1596">
        <v>13.5</v>
      </c>
      <c r="AD3761" s="1596" t="s">
        <v>76</v>
      </c>
      <c r="AE3761" s="1617" t="s">
        <v>76</v>
      </c>
      <c r="AF3761" s="1337" t="s">
        <v>76</v>
      </c>
      <c r="AG3761" s="1596" t="s">
        <v>76</v>
      </c>
      <c r="AH3761" s="1614"/>
      <c r="AI3761" s="1612" t="s">
        <v>391</v>
      </c>
      <c r="AJ3761" s="1614"/>
      <c r="AK3761" s="1612" t="s">
        <v>391</v>
      </c>
      <c r="AL3761" s="1618" t="s">
        <v>76</v>
      </c>
      <c r="AM3761" s="1594" t="s">
        <v>1893</v>
      </c>
      <c r="AN3761" s="1594" t="s">
        <v>76</v>
      </c>
      <c r="AO3761" s="1618" t="s">
        <v>76</v>
      </c>
      <c r="AP3761" s="1594" t="s">
        <v>76</v>
      </c>
      <c r="AQ3761" s="1594" t="s">
        <v>76</v>
      </c>
      <c r="AR3761" s="1594" t="s">
        <v>76</v>
      </c>
      <c r="AS3761" s="1594" t="s">
        <v>76</v>
      </c>
      <c r="AT3761" s="1594" t="s">
        <v>76</v>
      </c>
      <c r="AU3761" s="1594" t="s">
        <v>76</v>
      </c>
      <c r="AV3761" s="1594" t="s">
        <v>76</v>
      </c>
      <c r="AW3761" s="1594"/>
      <c r="AX3761" s="1614"/>
      <c r="AY3761" s="1612" t="s">
        <v>391</v>
      </c>
      <c r="AZ3761" s="1614"/>
      <c r="BA3761" s="1612" t="s">
        <v>391</v>
      </c>
      <c r="BB3761" s="1594" t="s">
        <v>76</v>
      </c>
      <c r="BC3761" s="1594" t="s">
        <v>1549</v>
      </c>
      <c r="BD3761" s="1594" t="s">
        <v>76</v>
      </c>
      <c r="BE3761" s="1597" t="s">
        <v>76</v>
      </c>
      <c r="BF3761" s="1594" t="s">
        <v>76</v>
      </c>
      <c r="BG3761" s="1618" t="s">
        <v>76</v>
      </c>
      <c r="BH3761" s="1594" t="s">
        <v>76</v>
      </c>
      <c r="BI3761" s="1618" t="s">
        <v>76</v>
      </c>
      <c r="BJ3761" s="1614"/>
      <c r="BK3761" s="1612" t="s">
        <v>391</v>
      </c>
    </row>
    <row r="3762" spans="1:63">
      <c r="A3762" s="2533" t="s">
        <v>47</v>
      </c>
      <c r="B3762" s="2533"/>
      <c r="C3762" s="1589"/>
      <c r="D3762" s="1589"/>
      <c r="E3762" s="1589"/>
      <c r="F3762" s="1589"/>
      <c r="G3762" s="1589"/>
      <c r="H3762" s="1589"/>
      <c r="I3762" s="1589"/>
      <c r="J3762" s="1590"/>
      <c r="K3762" s="1589"/>
      <c r="L3762" s="1589"/>
      <c r="M3762" s="1589"/>
      <c r="N3762" s="1589"/>
      <c r="O3762" s="1589"/>
      <c r="P3762" s="1592"/>
      <c r="Q3762" s="1592"/>
      <c r="R3762" s="2533" t="s">
        <v>47</v>
      </c>
      <c r="S3762" s="2533"/>
      <c r="T3762" s="2533" t="s">
        <v>47</v>
      </c>
      <c r="U3762" s="2533"/>
      <c r="V3762" s="1590" t="s">
        <v>1285</v>
      </c>
      <c r="W3762" s="1590"/>
      <c r="X3762" s="1590"/>
      <c r="Y3762" s="1590"/>
      <c r="Z3762" s="1590"/>
      <c r="AA3762" s="1590"/>
      <c r="AB3762" s="1590"/>
      <c r="AC3762" s="1590"/>
      <c r="AD3762" s="1590"/>
      <c r="AE3762" s="1590"/>
      <c r="AF3762" s="1590"/>
      <c r="AG3762" s="1590"/>
      <c r="AH3762" s="2533" t="s">
        <v>47</v>
      </c>
      <c r="AI3762" s="2533"/>
      <c r="AJ3762" s="2533" t="s">
        <v>47</v>
      </c>
      <c r="AK3762" s="2533"/>
      <c r="AL3762" s="1589"/>
      <c r="AM3762" s="1589"/>
      <c r="AN3762" s="1589"/>
      <c r="AO3762" s="1589"/>
      <c r="AP3762" s="1589"/>
      <c r="AQ3762" s="1589"/>
      <c r="AR3762" s="1589"/>
      <c r="AS3762" s="1589"/>
      <c r="AT3762" s="1589"/>
      <c r="AU3762" s="1589"/>
      <c r="AV3762" s="1589"/>
      <c r="AW3762" s="1589"/>
      <c r="AX3762" s="2533" t="s">
        <v>47</v>
      </c>
      <c r="AY3762" s="2533"/>
      <c r="AZ3762" s="2533" t="s">
        <v>47</v>
      </c>
      <c r="BA3762" s="2533"/>
      <c r="BB3762" s="1589"/>
      <c r="BC3762" s="1589"/>
      <c r="BD3762" s="1589"/>
      <c r="BE3762" s="1592"/>
      <c r="BF3762" s="1589"/>
      <c r="BG3762" s="1589"/>
      <c r="BH3762" s="1589"/>
      <c r="BI3762" s="1589"/>
      <c r="BJ3762" s="2533" t="s">
        <v>47</v>
      </c>
      <c r="BK3762" s="2533"/>
    </row>
    <row r="3763" spans="1:63" ht="22.5">
      <c r="A3763" s="1614"/>
      <c r="B3763" s="1612" t="s">
        <v>390</v>
      </c>
      <c r="C3763" s="1594">
        <v>14</v>
      </c>
      <c r="D3763" s="1596">
        <v>13</v>
      </c>
      <c r="E3763" s="1596" t="s">
        <v>1863</v>
      </c>
      <c r="F3763" s="1594">
        <v>14</v>
      </c>
      <c r="G3763" s="1594" t="s">
        <v>1863</v>
      </c>
      <c r="H3763" s="1594">
        <v>14</v>
      </c>
      <c r="I3763" s="1596" t="s">
        <v>76</v>
      </c>
      <c r="J3763" s="1596">
        <v>14.5</v>
      </c>
      <c r="K3763" s="1594" t="s">
        <v>1538</v>
      </c>
      <c r="L3763" s="1594" t="s">
        <v>1883</v>
      </c>
      <c r="M3763" s="1596" t="s">
        <v>1883</v>
      </c>
      <c r="N3763" s="1594">
        <v>14.5</v>
      </c>
      <c r="O3763" s="1594" t="s">
        <v>1893</v>
      </c>
      <c r="P3763" s="1596" t="s">
        <v>1875</v>
      </c>
      <c r="Q3763" s="1619">
        <v>14</v>
      </c>
      <c r="R3763" s="1614"/>
      <c r="S3763" s="1612" t="s">
        <v>390</v>
      </c>
      <c r="T3763" s="1614"/>
      <c r="U3763" s="1612" t="s">
        <v>390</v>
      </c>
      <c r="V3763" s="1596" t="s">
        <v>1847</v>
      </c>
      <c r="W3763" s="1596" t="s">
        <v>1883</v>
      </c>
      <c r="X3763" s="1596" t="s">
        <v>1875</v>
      </c>
      <c r="Y3763" s="1596" t="s">
        <v>1875</v>
      </c>
      <c r="Z3763" s="1596">
        <v>20</v>
      </c>
      <c r="AA3763" s="1596" t="s">
        <v>1876</v>
      </c>
      <c r="AB3763" s="1596" t="s">
        <v>1893</v>
      </c>
      <c r="AC3763" s="1596">
        <v>14.5</v>
      </c>
      <c r="AD3763" s="1596" t="s">
        <v>1867</v>
      </c>
      <c r="AE3763" s="1596" t="s">
        <v>1847</v>
      </c>
      <c r="AF3763" s="1596" t="s">
        <v>1881</v>
      </c>
      <c r="AG3763" s="1596" t="s">
        <v>1847</v>
      </c>
      <c r="AH3763" s="1614"/>
      <c r="AI3763" s="1612" t="s">
        <v>390</v>
      </c>
      <c r="AJ3763" s="1614"/>
      <c r="AK3763" s="1612" t="s">
        <v>390</v>
      </c>
      <c r="AL3763" s="1594" t="s">
        <v>1876</v>
      </c>
      <c r="AM3763" s="1594" t="s">
        <v>1882</v>
      </c>
      <c r="AN3763" s="1594" t="s">
        <v>2382</v>
      </c>
      <c r="AO3763" s="1596" t="s">
        <v>1876</v>
      </c>
      <c r="AP3763" s="1594">
        <v>13.5</v>
      </c>
      <c r="AQ3763" s="1594" t="s">
        <v>1867</v>
      </c>
      <c r="AR3763" s="1594" t="s">
        <v>1882</v>
      </c>
      <c r="AS3763" s="1594" t="s">
        <v>1876</v>
      </c>
      <c r="AT3763" s="1594" t="s">
        <v>1882</v>
      </c>
      <c r="AU3763" s="1594" t="s">
        <v>1867</v>
      </c>
      <c r="AV3763" s="1594" t="s">
        <v>1876</v>
      </c>
      <c r="AW3763" s="1594" t="s">
        <v>1847</v>
      </c>
      <c r="AX3763" s="1614"/>
      <c r="AY3763" s="1612" t="s">
        <v>390</v>
      </c>
      <c r="AZ3763" s="1614"/>
      <c r="BA3763" s="1612" t="s">
        <v>390</v>
      </c>
      <c r="BB3763" s="1594" t="s">
        <v>1847</v>
      </c>
      <c r="BC3763" s="1594" t="s">
        <v>1876</v>
      </c>
      <c r="BD3763" s="1594" t="s">
        <v>1893</v>
      </c>
      <c r="BE3763" s="1594" t="s">
        <v>1550</v>
      </c>
      <c r="BF3763" s="1594" t="s">
        <v>1842</v>
      </c>
      <c r="BG3763" s="1594" t="s">
        <v>76</v>
      </c>
      <c r="BH3763" s="1594" t="s">
        <v>1549</v>
      </c>
      <c r="BI3763" s="1594" t="s">
        <v>2382</v>
      </c>
      <c r="BJ3763" s="1614"/>
      <c r="BK3763" s="1612" t="s">
        <v>390</v>
      </c>
    </row>
    <row r="3764" spans="1:63" ht="22.5">
      <c r="A3764" s="8"/>
      <c r="B3764" s="148" t="s">
        <v>391</v>
      </c>
      <c r="C3764" s="1589" t="s">
        <v>76</v>
      </c>
      <c r="D3764" s="1589" t="s">
        <v>76</v>
      </c>
      <c r="E3764" s="1589" t="s">
        <v>76</v>
      </c>
      <c r="F3764" s="1609" t="s">
        <v>76</v>
      </c>
      <c r="G3764" s="1589" t="s">
        <v>76</v>
      </c>
      <c r="H3764" s="1589" t="s">
        <v>76</v>
      </c>
      <c r="I3764" s="1589">
        <v>14.5</v>
      </c>
      <c r="J3764" s="1590" t="s">
        <v>76</v>
      </c>
      <c r="K3764" s="1609" t="s">
        <v>76</v>
      </c>
      <c r="L3764" s="1589" t="s">
        <v>76</v>
      </c>
      <c r="M3764" s="1589" t="s">
        <v>76</v>
      </c>
      <c r="N3764" s="1589" t="s">
        <v>76</v>
      </c>
      <c r="O3764" s="1589" t="s">
        <v>76</v>
      </c>
      <c r="P3764" s="1592" t="s">
        <v>76</v>
      </c>
      <c r="Q3764" s="1592" t="s">
        <v>76</v>
      </c>
      <c r="R3764" s="8"/>
      <c r="S3764" s="148" t="s">
        <v>391</v>
      </c>
      <c r="T3764" s="8"/>
      <c r="U3764" s="148" t="s">
        <v>391</v>
      </c>
      <c r="V3764" s="1590" t="s">
        <v>76</v>
      </c>
      <c r="W3764" s="1590" t="s">
        <v>76</v>
      </c>
      <c r="X3764" s="1590" t="s">
        <v>76</v>
      </c>
      <c r="Y3764" s="1590" t="s">
        <v>76</v>
      </c>
      <c r="Z3764" s="1590" t="s">
        <v>76</v>
      </c>
      <c r="AA3764" s="1590" t="s">
        <v>76</v>
      </c>
      <c r="AB3764" s="1590" t="s">
        <v>76</v>
      </c>
      <c r="AC3764" s="1590">
        <v>14.5</v>
      </c>
      <c r="AD3764" s="1590" t="s">
        <v>76</v>
      </c>
      <c r="AE3764" s="1590" t="s">
        <v>76</v>
      </c>
      <c r="AF3764" s="1590" t="s">
        <v>76</v>
      </c>
      <c r="AG3764" s="1590" t="s">
        <v>76</v>
      </c>
      <c r="AH3764" s="8"/>
      <c r="AI3764" s="148" t="s">
        <v>391</v>
      </c>
      <c r="AJ3764" s="8"/>
      <c r="AK3764" s="148" t="s">
        <v>391</v>
      </c>
      <c r="AL3764" s="1615" t="s">
        <v>76</v>
      </c>
      <c r="AM3764" s="1589" t="s">
        <v>1882</v>
      </c>
      <c r="AN3764" s="1589" t="s">
        <v>76</v>
      </c>
      <c r="AO3764" s="1608" t="s">
        <v>76</v>
      </c>
      <c r="AP3764" s="1589" t="s">
        <v>76</v>
      </c>
      <c r="AQ3764" s="1589" t="s">
        <v>76</v>
      </c>
      <c r="AR3764" s="1615" t="s">
        <v>76</v>
      </c>
      <c r="AS3764" s="1589" t="s">
        <v>76</v>
      </c>
      <c r="AT3764" s="1589" t="s">
        <v>76</v>
      </c>
      <c r="AU3764" s="1589" t="s">
        <v>76</v>
      </c>
      <c r="AV3764" s="1589" t="s">
        <v>76</v>
      </c>
      <c r="AW3764" s="1589" t="s">
        <v>76</v>
      </c>
      <c r="AX3764" s="8"/>
      <c r="AY3764" s="148" t="s">
        <v>391</v>
      </c>
      <c r="AZ3764" s="8"/>
      <c r="BA3764" s="148" t="s">
        <v>391</v>
      </c>
      <c r="BB3764" s="1589" t="s">
        <v>76</v>
      </c>
      <c r="BC3764" s="1589" t="s">
        <v>1876</v>
      </c>
      <c r="BD3764" s="1589" t="s">
        <v>76</v>
      </c>
      <c r="BE3764" s="1592" t="s">
        <v>76</v>
      </c>
      <c r="BF3764" s="1589" t="s">
        <v>76</v>
      </c>
      <c r="BG3764" s="1589" t="s">
        <v>76</v>
      </c>
      <c r="BH3764" s="1589" t="s">
        <v>76</v>
      </c>
      <c r="BI3764" s="1615" t="s">
        <v>76</v>
      </c>
      <c r="BJ3764" s="8"/>
      <c r="BK3764" s="148" t="s">
        <v>391</v>
      </c>
    </row>
    <row r="3765" spans="1:63">
      <c r="A3765" s="2535" t="s">
        <v>407</v>
      </c>
      <c r="B3765" s="2535"/>
      <c r="C3765" s="1594"/>
      <c r="D3765" s="1594"/>
      <c r="E3765" s="1594"/>
      <c r="F3765" s="1594"/>
      <c r="G3765" s="1594"/>
      <c r="H3765" s="1594"/>
      <c r="I3765" s="1594"/>
      <c r="J3765" s="1596"/>
      <c r="K3765" s="1594"/>
      <c r="L3765" s="1594"/>
      <c r="M3765" s="1594"/>
      <c r="N3765" s="1594"/>
      <c r="O3765" s="1594"/>
      <c r="P3765" s="1597"/>
      <c r="Q3765" s="1597"/>
      <c r="R3765" s="2535" t="s">
        <v>407</v>
      </c>
      <c r="S3765" s="2535"/>
      <c r="T3765" s="2535" t="s">
        <v>407</v>
      </c>
      <c r="U3765" s="2535"/>
      <c r="V3765" s="1596"/>
      <c r="W3765" s="1596"/>
      <c r="X3765" s="1596"/>
      <c r="Y3765" s="1596"/>
      <c r="Z3765" s="1596"/>
      <c r="AA3765" s="1596"/>
      <c r="AB3765" s="1596"/>
      <c r="AC3765" s="1596"/>
      <c r="AD3765" s="1596"/>
      <c r="AE3765" s="1596"/>
      <c r="AF3765" s="1596"/>
      <c r="AG3765" s="1596"/>
      <c r="AH3765" s="2535" t="s">
        <v>407</v>
      </c>
      <c r="AI3765" s="2535"/>
      <c r="AJ3765" s="2535" t="s">
        <v>407</v>
      </c>
      <c r="AK3765" s="2535"/>
      <c r="AL3765" s="1597"/>
      <c r="AM3765" s="1597"/>
      <c r="AN3765" s="1594"/>
      <c r="AO3765" s="1620"/>
      <c r="AP3765" s="1594"/>
      <c r="AQ3765" s="1594"/>
      <c r="AR3765" s="1594"/>
      <c r="AS3765" s="1594"/>
      <c r="AT3765" s="1594"/>
      <c r="AU3765" s="1594"/>
      <c r="AV3765" s="1594"/>
      <c r="AW3765" s="1594"/>
      <c r="AX3765" s="2535" t="s">
        <v>407</v>
      </c>
      <c r="AY3765" s="2535"/>
      <c r="AZ3765" s="2535" t="s">
        <v>407</v>
      </c>
      <c r="BA3765" s="2535"/>
      <c r="BB3765" s="1594"/>
      <c r="BC3765" s="1594"/>
      <c r="BD3765" s="1594"/>
      <c r="BE3765" s="1597"/>
      <c r="BF3765" s="1594"/>
      <c r="BG3765" s="1594"/>
      <c r="BH3765" s="1594"/>
      <c r="BI3765" s="1594"/>
      <c r="BJ3765" s="2535" t="s">
        <v>407</v>
      </c>
      <c r="BK3765" s="2535"/>
    </row>
    <row r="3766" spans="1:63" ht="54">
      <c r="A3766" s="1621" t="s">
        <v>856</v>
      </c>
      <c r="B3766" s="1622" t="s">
        <v>1258</v>
      </c>
      <c r="C3766" s="1590"/>
      <c r="D3766" s="1590"/>
      <c r="E3766" s="1590"/>
      <c r="F3766" s="1590"/>
      <c r="G3766" s="1590"/>
      <c r="H3766" s="1590"/>
      <c r="I3766" s="1590"/>
      <c r="J3766" s="1590"/>
      <c r="K3766" s="1610"/>
      <c r="L3766" s="1590"/>
      <c r="M3766" s="1590"/>
      <c r="N3766" s="1590"/>
      <c r="O3766" s="698"/>
      <c r="P3766" s="1591"/>
      <c r="Q3766" s="1591"/>
      <c r="R3766" s="1621" t="s">
        <v>856</v>
      </c>
      <c r="S3766" s="1622" t="s">
        <v>1258</v>
      </c>
      <c r="T3766" s="1621" t="s">
        <v>856</v>
      </c>
      <c r="U3766" s="1622" t="s">
        <v>1258</v>
      </c>
      <c r="V3766" s="1590"/>
      <c r="W3766" s="1590"/>
      <c r="X3766" s="1590"/>
      <c r="Y3766" s="1590"/>
      <c r="Z3766" s="1590"/>
      <c r="AA3766" s="1590"/>
      <c r="AB3766" s="1590"/>
      <c r="AC3766" s="1590"/>
      <c r="AD3766" s="1590"/>
      <c r="AE3766" s="1590"/>
      <c r="AF3766" s="1590"/>
      <c r="AG3766" s="1590"/>
      <c r="AH3766" s="1621" t="s">
        <v>856</v>
      </c>
      <c r="AI3766" s="1622" t="s">
        <v>1258</v>
      </c>
      <c r="AJ3766" s="1621" t="s">
        <v>856</v>
      </c>
      <c r="AK3766" s="1622" t="s">
        <v>1258</v>
      </c>
      <c r="AL3766" s="1591"/>
      <c r="AM3766" s="1591"/>
      <c r="AN3766" s="1590"/>
      <c r="AO3766" s="1590"/>
      <c r="AP3766" s="1590"/>
      <c r="AQ3766" s="1590"/>
      <c r="AR3766" s="1590"/>
      <c r="AS3766" s="1590"/>
      <c r="AT3766" s="1590"/>
      <c r="AU3766" s="1590"/>
      <c r="AV3766" s="1590"/>
      <c r="AW3766" s="1590"/>
      <c r="AX3766" s="1621" t="s">
        <v>856</v>
      </c>
      <c r="AY3766" s="1622" t="s">
        <v>1258</v>
      </c>
      <c r="AZ3766" s="1621" t="s">
        <v>856</v>
      </c>
      <c r="BA3766" s="1622" t="s">
        <v>1258</v>
      </c>
      <c r="BB3766" s="1590"/>
      <c r="BC3766" s="1590"/>
      <c r="BD3766" s="1590"/>
      <c r="BE3766" s="1591"/>
      <c r="BF3766" s="1590"/>
      <c r="BG3766" s="1590"/>
      <c r="BH3766" s="1590"/>
      <c r="BI3766" s="1590"/>
      <c r="BJ3766" s="1621" t="s">
        <v>856</v>
      </c>
      <c r="BK3766" s="1622" t="s">
        <v>1258</v>
      </c>
    </row>
    <row r="3767" spans="1:63" ht="22.5">
      <c r="A3767" s="1623"/>
      <c r="B3767" s="1612" t="s">
        <v>401</v>
      </c>
      <c r="C3767" s="1596" t="s">
        <v>1910</v>
      </c>
      <c r="D3767" s="1594">
        <v>15</v>
      </c>
      <c r="E3767" s="1596" t="s">
        <v>1910</v>
      </c>
      <c r="F3767" s="1594">
        <v>15</v>
      </c>
      <c r="G3767" s="1594" t="s">
        <v>3840</v>
      </c>
      <c r="H3767" s="1594">
        <v>14</v>
      </c>
      <c r="I3767" s="1594" t="s">
        <v>76</v>
      </c>
      <c r="J3767" s="1596" t="s">
        <v>1550</v>
      </c>
      <c r="K3767" s="1594">
        <v>11.5</v>
      </c>
      <c r="L3767" s="1594" t="s">
        <v>1845</v>
      </c>
      <c r="M3767" s="1596" t="s">
        <v>2382</v>
      </c>
      <c r="N3767" s="1596">
        <v>12</v>
      </c>
      <c r="O3767" s="1594" t="s">
        <v>1893</v>
      </c>
      <c r="P3767" s="1596" t="s">
        <v>2382</v>
      </c>
      <c r="Q3767" s="1596">
        <v>14</v>
      </c>
      <c r="R3767" s="1623"/>
      <c r="S3767" s="1612" t="s">
        <v>401</v>
      </c>
      <c r="T3767" s="1623"/>
      <c r="U3767" s="1612" t="s">
        <v>401</v>
      </c>
      <c r="V3767" s="1596" t="s">
        <v>1891</v>
      </c>
      <c r="W3767" s="1596" t="s">
        <v>1924</v>
      </c>
      <c r="X3767" s="1596" t="s">
        <v>1891</v>
      </c>
      <c r="Y3767" s="1596" t="s">
        <v>1875</v>
      </c>
      <c r="Z3767" s="1596">
        <v>14.5</v>
      </c>
      <c r="AA3767" s="1596" t="s">
        <v>2284</v>
      </c>
      <c r="AB3767" s="1596" t="s">
        <v>1891</v>
      </c>
      <c r="AC3767" s="1596">
        <v>13.5</v>
      </c>
      <c r="AD3767" s="1596" t="s">
        <v>1893</v>
      </c>
      <c r="AE3767" s="1596" t="s">
        <v>1893</v>
      </c>
      <c r="AF3767" s="1596" t="s">
        <v>1881</v>
      </c>
      <c r="AG3767" s="1596" t="s">
        <v>1893</v>
      </c>
      <c r="AH3767" s="1623"/>
      <c r="AI3767" s="1612" t="s">
        <v>401</v>
      </c>
      <c r="AJ3767" s="1623"/>
      <c r="AK3767" s="1612" t="s">
        <v>401</v>
      </c>
      <c r="AL3767" s="1594" t="s">
        <v>1893</v>
      </c>
      <c r="AM3767" s="1624" t="s">
        <v>2382</v>
      </c>
      <c r="AN3767" s="1594" t="s">
        <v>2382</v>
      </c>
      <c r="AO3767" s="1596" t="s">
        <v>1549</v>
      </c>
      <c r="AP3767" s="1594">
        <v>12.5</v>
      </c>
      <c r="AQ3767" s="1594" t="s">
        <v>1875</v>
      </c>
      <c r="AR3767" s="1594" t="s">
        <v>76</v>
      </c>
      <c r="AS3767" s="1594" t="s">
        <v>1893</v>
      </c>
      <c r="AT3767" s="1594" t="s">
        <v>1893</v>
      </c>
      <c r="AU3767" s="1594" t="s">
        <v>3818</v>
      </c>
      <c r="AV3767" s="1594" t="s">
        <v>2382</v>
      </c>
      <c r="AW3767" s="1594">
        <v>13</v>
      </c>
      <c r="AX3767" s="1623"/>
      <c r="AY3767" s="1612" t="s">
        <v>401</v>
      </c>
      <c r="AZ3767" s="1623"/>
      <c r="BA3767" s="1612" t="s">
        <v>401</v>
      </c>
      <c r="BB3767" s="1594" t="s">
        <v>2272</v>
      </c>
      <c r="BC3767" s="1594" t="s">
        <v>2272</v>
      </c>
      <c r="BD3767" s="1594" t="s">
        <v>2382</v>
      </c>
      <c r="BE3767" s="1594" t="s">
        <v>2426</v>
      </c>
      <c r="BF3767" s="1594" t="s">
        <v>1847</v>
      </c>
      <c r="BG3767" s="1594" t="s">
        <v>4026</v>
      </c>
      <c r="BH3767" s="1594" t="s">
        <v>4027</v>
      </c>
      <c r="BI3767" s="1594" t="s">
        <v>4028</v>
      </c>
      <c r="BJ3767" s="1623"/>
      <c r="BK3767" s="1612" t="s">
        <v>401</v>
      </c>
    </row>
    <row r="3768" spans="1:63" ht="22.5">
      <c r="A3768" s="1621"/>
      <c r="B3768" s="148" t="s">
        <v>402</v>
      </c>
      <c r="C3768" s="1589" t="s">
        <v>76</v>
      </c>
      <c r="D3768" s="1615" t="s">
        <v>76</v>
      </c>
      <c r="E3768" s="1589" t="s">
        <v>76</v>
      </c>
      <c r="F3768" s="1589" t="s">
        <v>76</v>
      </c>
      <c r="G3768" s="1589" t="s">
        <v>76</v>
      </c>
      <c r="H3768" s="1589" t="s">
        <v>76</v>
      </c>
      <c r="I3768" s="1589">
        <v>15</v>
      </c>
      <c r="J3768" s="1590" t="s">
        <v>76</v>
      </c>
      <c r="K3768" s="1589" t="s">
        <v>76</v>
      </c>
      <c r="L3768" s="1589"/>
      <c r="M3768" s="1589" t="s">
        <v>76</v>
      </c>
      <c r="N3768" s="1589" t="s">
        <v>76</v>
      </c>
      <c r="O3768" s="1589" t="s">
        <v>76</v>
      </c>
      <c r="P3768" s="1592" t="s">
        <v>76</v>
      </c>
      <c r="Q3768" s="1592" t="s">
        <v>76</v>
      </c>
      <c r="R3768" s="1621"/>
      <c r="S3768" s="148" t="s">
        <v>402</v>
      </c>
      <c r="T3768" s="1621"/>
      <c r="U3768" s="148" t="s">
        <v>402</v>
      </c>
      <c r="V3768" s="1590" t="s">
        <v>76</v>
      </c>
      <c r="W3768" s="1590" t="s">
        <v>76</v>
      </c>
      <c r="X3768" s="1590" t="s">
        <v>76</v>
      </c>
      <c r="Y3768" s="1590" t="s">
        <v>1875</v>
      </c>
      <c r="Z3768" s="1590" t="s">
        <v>76</v>
      </c>
      <c r="AA3768" s="1590" t="s">
        <v>76</v>
      </c>
      <c r="AB3768" s="1590" t="s">
        <v>1891</v>
      </c>
      <c r="AC3768" s="1590" t="s">
        <v>76</v>
      </c>
      <c r="AD3768" s="1590" t="s">
        <v>76</v>
      </c>
      <c r="AE3768" s="1608" t="s">
        <v>76</v>
      </c>
      <c r="AF3768" s="1590" t="s">
        <v>76</v>
      </c>
      <c r="AG3768" s="1590" t="s">
        <v>76</v>
      </c>
      <c r="AH3768" s="1621"/>
      <c r="AI3768" s="148" t="s">
        <v>402</v>
      </c>
      <c r="AJ3768" s="1621"/>
      <c r="AK3768" s="148" t="s">
        <v>402</v>
      </c>
      <c r="AL3768" s="1615" t="s">
        <v>76</v>
      </c>
      <c r="AM3768" s="1589" t="s">
        <v>76</v>
      </c>
      <c r="AN3768" s="1592" t="s">
        <v>76</v>
      </c>
      <c r="AO3768" s="1608" t="s">
        <v>76</v>
      </c>
      <c r="AP3768" s="1589" t="s">
        <v>76</v>
      </c>
      <c r="AQ3768" s="1589" t="s">
        <v>76</v>
      </c>
      <c r="AR3768" s="1589" t="s">
        <v>76</v>
      </c>
      <c r="AS3768" s="1589" t="s">
        <v>76</v>
      </c>
      <c r="AT3768" s="1589" t="s">
        <v>76</v>
      </c>
      <c r="AU3768" s="1589" t="s">
        <v>76</v>
      </c>
      <c r="AV3768" s="1589" t="s">
        <v>76</v>
      </c>
      <c r="AW3768" s="1589" t="s">
        <v>76</v>
      </c>
      <c r="AX3768" s="1621"/>
      <c r="AY3768" s="148" t="s">
        <v>402</v>
      </c>
      <c r="AZ3768" s="1621"/>
      <c r="BA3768" s="148" t="s">
        <v>402</v>
      </c>
      <c r="BB3768" s="1589" t="s">
        <v>76</v>
      </c>
      <c r="BC3768" s="1589" t="s">
        <v>2272</v>
      </c>
      <c r="BD3768" s="1589" t="s">
        <v>76</v>
      </c>
      <c r="BE3768" s="1592" t="s">
        <v>76</v>
      </c>
      <c r="BF3768" s="1589" t="s">
        <v>76</v>
      </c>
      <c r="BG3768" s="1589" t="s">
        <v>4026</v>
      </c>
      <c r="BH3768" s="1589" t="s">
        <v>76</v>
      </c>
      <c r="BI3768" s="1615" t="s">
        <v>76</v>
      </c>
      <c r="BJ3768" s="1621"/>
      <c r="BK3768" s="148" t="s">
        <v>402</v>
      </c>
    </row>
    <row r="3769" spans="1:63" ht="42">
      <c r="A3769" s="1623" t="s">
        <v>1085</v>
      </c>
      <c r="B3769" s="1625" t="s">
        <v>1259</v>
      </c>
      <c r="C3769" s="1594"/>
      <c r="D3769" s="1594"/>
      <c r="E3769" s="1594"/>
      <c r="F3769" s="1594"/>
      <c r="G3769" s="1594"/>
      <c r="H3769" s="1594"/>
      <c r="I3769" s="1594"/>
      <c r="J3769" s="1596"/>
      <c r="K3769" s="1594"/>
      <c r="L3769" s="1594"/>
      <c r="M3769" s="1594"/>
      <c r="N3769" s="1594"/>
      <c r="O3769" s="1594"/>
      <c r="P3769" s="1597"/>
      <c r="Q3769" s="1597"/>
      <c r="R3769" s="1623" t="s">
        <v>1085</v>
      </c>
      <c r="S3769" s="1625" t="s">
        <v>1259</v>
      </c>
      <c r="T3769" s="1623" t="s">
        <v>1085</v>
      </c>
      <c r="U3769" s="1625" t="s">
        <v>1259</v>
      </c>
      <c r="V3769" s="1596"/>
      <c r="W3769" s="1596"/>
      <c r="X3769" s="1596"/>
      <c r="Y3769" s="1596"/>
      <c r="Z3769" s="1596"/>
      <c r="AA3769" s="1596"/>
      <c r="AB3769" s="1596"/>
      <c r="AC3769" s="1596"/>
      <c r="AD3769" s="1596"/>
      <c r="AE3769" s="1596"/>
      <c r="AF3769" s="1596"/>
      <c r="AG3769" s="1596"/>
      <c r="AH3769" s="1623" t="s">
        <v>1085</v>
      </c>
      <c r="AI3769" s="1625" t="s">
        <v>1259</v>
      </c>
      <c r="AJ3769" s="1623" t="s">
        <v>1085</v>
      </c>
      <c r="AK3769" s="1625" t="s">
        <v>1259</v>
      </c>
      <c r="AL3769" s="1594"/>
      <c r="AM3769" s="1594"/>
      <c r="AN3769" s="1597"/>
      <c r="AO3769" s="1594"/>
      <c r="AP3769" s="1594"/>
      <c r="AQ3769" s="1594"/>
      <c r="AR3769" s="1594"/>
      <c r="AS3769" s="1594"/>
      <c r="AT3769" s="1594"/>
      <c r="AU3769" s="1594"/>
      <c r="AV3769" s="1594"/>
      <c r="AW3769" s="1594"/>
      <c r="AX3769" s="1623" t="s">
        <v>1085</v>
      </c>
      <c r="AY3769" s="1625" t="s">
        <v>1259</v>
      </c>
      <c r="AZ3769" s="1623" t="s">
        <v>1085</v>
      </c>
      <c r="BA3769" s="1625" t="s">
        <v>1259</v>
      </c>
      <c r="BB3769" s="1594"/>
      <c r="BC3769" s="1594"/>
      <c r="BD3769" s="1594"/>
      <c r="BE3769" s="1597"/>
      <c r="BF3769" s="1594"/>
      <c r="BG3769" s="1594"/>
      <c r="BH3769" s="1594"/>
      <c r="BI3769" s="1594"/>
      <c r="BJ3769" s="1623" t="s">
        <v>1085</v>
      </c>
      <c r="BK3769" s="1625" t="s">
        <v>1259</v>
      </c>
    </row>
    <row r="3770" spans="1:63" ht="22.5">
      <c r="A3770" s="8"/>
      <c r="B3770" s="148" t="s">
        <v>401</v>
      </c>
      <c r="C3770" s="698" t="s">
        <v>1910</v>
      </c>
      <c r="D3770" s="1589">
        <v>15</v>
      </c>
      <c r="E3770" s="1590" t="s">
        <v>1910</v>
      </c>
      <c r="F3770" s="1589">
        <v>15</v>
      </c>
      <c r="G3770" s="1589" t="s">
        <v>3822</v>
      </c>
      <c r="H3770" s="1589" t="s">
        <v>76</v>
      </c>
      <c r="I3770" s="1589" t="s">
        <v>76</v>
      </c>
      <c r="J3770" s="1590" t="s">
        <v>1550</v>
      </c>
      <c r="K3770" s="1589">
        <v>13.25</v>
      </c>
      <c r="L3770" s="1589" t="s">
        <v>1883</v>
      </c>
      <c r="M3770" s="1590" t="s">
        <v>1883</v>
      </c>
      <c r="N3770" s="1589">
        <v>14.5</v>
      </c>
      <c r="O3770" s="1589" t="s">
        <v>1893</v>
      </c>
      <c r="P3770" s="1590" t="s">
        <v>1875</v>
      </c>
      <c r="Q3770" s="1590">
        <v>14</v>
      </c>
      <c r="R3770" s="8"/>
      <c r="S3770" s="148" t="s">
        <v>401</v>
      </c>
      <c r="T3770" s="8"/>
      <c r="U3770" s="148" t="s">
        <v>401</v>
      </c>
      <c r="V3770" s="1590" t="s">
        <v>1847</v>
      </c>
      <c r="W3770" s="1590" t="s">
        <v>1893</v>
      </c>
      <c r="X3770" s="1590" t="s">
        <v>1875</v>
      </c>
      <c r="Y3770" s="1590" t="s">
        <v>76</v>
      </c>
      <c r="Z3770" s="698">
        <v>20</v>
      </c>
      <c r="AA3770" s="1590" t="s">
        <v>1893</v>
      </c>
      <c r="AB3770" s="1590" t="s">
        <v>1893</v>
      </c>
      <c r="AC3770" s="1590">
        <v>13.5</v>
      </c>
      <c r="AD3770" s="1590" t="s">
        <v>1908</v>
      </c>
      <c r="AE3770" s="1590" t="s">
        <v>1847</v>
      </c>
      <c r="AF3770" s="1590" t="s">
        <v>1881</v>
      </c>
      <c r="AG3770" s="1590" t="s">
        <v>1893</v>
      </c>
      <c r="AH3770" s="8"/>
      <c r="AI3770" s="148" t="s">
        <v>401</v>
      </c>
      <c r="AJ3770" s="8"/>
      <c r="AK3770" s="148" t="s">
        <v>401</v>
      </c>
      <c r="AL3770" s="1589" t="s">
        <v>1847</v>
      </c>
      <c r="AM3770" s="1589" t="s">
        <v>1882</v>
      </c>
      <c r="AN3770" s="1589" t="s">
        <v>2382</v>
      </c>
      <c r="AO3770" s="1590" t="s">
        <v>3768</v>
      </c>
      <c r="AP3770" s="1589">
        <v>12.5</v>
      </c>
      <c r="AQ3770" s="1589" t="s">
        <v>1867</v>
      </c>
      <c r="AR3770" s="1589" t="s">
        <v>76</v>
      </c>
      <c r="AS3770" s="1589" t="s">
        <v>1847</v>
      </c>
      <c r="AT3770" s="1589" t="s">
        <v>1882</v>
      </c>
      <c r="AU3770" s="1589" t="s">
        <v>1847</v>
      </c>
      <c r="AV3770" s="1615" t="s">
        <v>76</v>
      </c>
      <c r="AW3770" s="1589" t="s">
        <v>1875</v>
      </c>
      <c r="AX3770" s="8"/>
      <c r="AY3770" s="148" t="s">
        <v>401</v>
      </c>
      <c r="AZ3770" s="8"/>
      <c r="BA3770" s="148" t="s">
        <v>401</v>
      </c>
      <c r="BB3770" s="1589" t="s">
        <v>1893</v>
      </c>
      <c r="BC3770" s="1589" t="s">
        <v>1893</v>
      </c>
      <c r="BD3770" s="1589" t="s">
        <v>1893</v>
      </c>
      <c r="BE3770" s="1589" t="s">
        <v>1933</v>
      </c>
      <c r="BF3770" s="1589" t="s">
        <v>1847</v>
      </c>
      <c r="BG3770" s="1589" t="s">
        <v>76</v>
      </c>
      <c r="BH3770" s="1589" t="s">
        <v>4029</v>
      </c>
      <c r="BI3770" s="1589" t="s">
        <v>1891</v>
      </c>
      <c r="BJ3770" s="8"/>
      <c r="BK3770" s="148" t="s">
        <v>401</v>
      </c>
    </row>
    <row r="3771" spans="1:63" ht="22.5">
      <c r="A3771" s="1614"/>
      <c r="B3771" s="1612" t="s">
        <v>402</v>
      </c>
      <c r="C3771" s="1594" t="s">
        <v>76</v>
      </c>
      <c r="D3771" s="1618" t="s">
        <v>76</v>
      </c>
      <c r="E3771" s="1594" t="s">
        <v>76</v>
      </c>
      <c r="F3771" s="1594" t="s">
        <v>76</v>
      </c>
      <c r="G3771" s="1594" t="s">
        <v>76</v>
      </c>
      <c r="H3771" s="1594" t="s">
        <v>76</v>
      </c>
      <c r="I3771" s="1594">
        <v>15</v>
      </c>
      <c r="J3771" s="1596" t="s">
        <v>76</v>
      </c>
      <c r="K3771" s="1594" t="s">
        <v>76</v>
      </c>
      <c r="L3771" s="1594" t="s">
        <v>76</v>
      </c>
      <c r="M3771" s="1594" t="s">
        <v>76</v>
      </c>
      <c r="N3771" s="1594" t="s">
        <v>76</v>
      </c>
      <c r="O3771" s="1594" t="s">
        <v>76</v>
      </c>
      <c r="P3771" s="1594" t="s">
        <v>76</v>
      </c>
      <c r="Q3771" s="1594" t="s">
        <v>76</v>
      </c>
      <c r="R3771" s="1614"/>
      <c r="S3771" s="1612" t="s">
        <v>402</v>
      </c>
      <c r="T3771" s="1614"/>
      <c r="U3771" s="1612" t="s">
        <v>402</v>
      </c>
      <c r="V3771" s="1596" t="s">
        <v>76</v>
      </c>
      <c r="W3771" s="1596" t="s">
        <v>76</v>
      </c>
      <c r="X3771" s="1596" t="s">
        <v>76</v>
      </c>
      <c r="Y3771" s="1596" t="s">
        <v>76</v>
      </c>
      <c r="Z3771" s="1596" t="s">
        <v>76</v>
      </c>
      <c r="AA3771" s="1596" t="s">
        <v>76</v>
      </c>
      <c r="AB3771" s="1596" t="s">
        <v>76</v>
      </c>
      <c r="AC3771" s="1596" t="s">
        <v>76</v>
      </c>
      <c r="AD3771" s="1596" t="s">
        <v>76</v>
      </c>
      <c r="AE3771" s="1596" t="s">
        <v>76</v>
      </c>
      <c r="AF3771" s="1596" t="s">
        <v>76</v>
      </c>
      <c r="AG3771" s="1596" t="s">
        <v>76</v>
      </c>
      <c r="AH3771" s="1614"/>
      <c r="AI3771" s="1612" t="s">
        <v>402</v>
      </c>
      <c r="AJ3771" s="1614"/>
      <c r="AK3771" s="1612" t="s">
        <v>402</v>
      </c>
      <c r="AL3771" s="1618" t="s">
        <v>76</v>
      </c>
      <c r="AM3771" s="1594" t="s">
        <v>76</v>
      </c>
      <c r="AN3771" s="1594" t="s">
        <v>76</v>
      </c>
      <c r="AO3771" s="1617" t="s">
        <v>76</v>
      </c>
      <c r="AP3771" s="1594" t="s">
        <v>76</v>
      </c>
      <c r="AQ3771" s="1594" t="s">
        <v>76</v>
      </c>
      <c r="AR3771" s="1594" t="s">
        <v>76</v>
      </c>
      <c r="AS3771" s="1594" t="s">
        <v>76</v>
      </c>
      <c r="AT3771" s="1594" t="s">
        <v>76</v>
      </c>
      <c r="AU3771" s="1594" t="s">
        <v>76</v>
      </c>
      <c r="AV3771" s="1594" t="s">
        <v>76</v>
      </c>
      <c r="AW3771" s="1594" t="s">
        <v>76</v>
      </c>
      <c r="AX3771" s="1614"/>
      <c r="AY3771" s="1612" t="s">
        <v>402</v>
      </c>
      <c r="AZ3771" s="1614"/>
      <c r="BA3771" s="1612" t="s">
        <v>402</v>
      </c>
      <c r="BB3771" s="1594" t="s">
        <v>76</v>
      </c>
      <c r="BC3771" s="1594" t="s">
        <v>1893</v>
      </c>
      <c r="BD3771" s="1594" t="s">
        <v>76</v>
      </c>
      <c r="BE3771" s="1594" t="s">
        <v>76</v>
      </c>
      <c r="BF3771" s="1594" t="s">
        <v>76</v>
      </c>
      <c r="BG3771" s="1594" t="s">
        <v>76</v>
      </c>
      <c r="BH3771" s="1594" t="s">
        <v>76</v>
      </c>
      <c r="BI3771" s="1618" t="s">
        <v>76</v>
      </c>
      <c r="BJ3771" s="1614"/>
      <c r="BK3771" s="1612" t="s">
        <v>402</v>
      </c>
    </row>
    <row r="3772" spans="1:63">
      <c r="A3772" s="2533" t="s">
        <v>211</v>
      </c>
      <c r="B3772" s="2533"/>
      <c r="C3772" s="1589">
        <v>7</v>
      </c>
      <c r="D3772" s="1589">
        <v>7</v>
      </c>
      <c r="E3772" s="1589">
        <v>7</v>
      </c>
      <c r="F3772" s="1589">
        <v>7</v>
      </c>
      <c r="G3772" s="1589">
        <v>7</v>
      </c>
      <c r="H3772" s="1589">
        <v>7</v>
      </c>
      <c r="I3772" s="1589">
        <v>7</v>
      </c>
      <c r="J3772" s="1590">
        <v>7</v>
      </c>
      <c r="K3772" s="1589">
        <v>7</v>
      </c>
      <c r="L3772" s="1589">
        <v>7</v>
      </c>
      <c r="M3772" s="1589">
        <v>7</v>
      </c>
      <c r="N3772" s="1589">
        <v>7</v>
      </c>
      <c r="O3772" s="1589">
        <v>7</v>
      </c>
      <c r="P3772" s="1589">
        <v>7</v>
      </c>
      <c r="Q3772" s="1589">
        <v>7</v>
      </c>
      <c r="R3772" s="2533" t="s">
        <v>211</v>
      </c>
      <c r="S3772" s="2533"/>
      <c r="T3772" s="2533" t="s">
        <v>211</v>
      </c>
      <c r="U3772" s="2533"/>
      <c r="V3772" s="1590">
        <v>7</v>
      </c>
      <c r="W3772" s="1590">
        <v>7</v>
      </c>
      <c r="X3772" s="1590">
        <v>7</v>
      </c>
      <c r="Y3772" s="1590">
        <v>7</v>
      </c>
      <c r="Z3772" s="1590">
        <v>7</v>
      </c>
      <c r="AA3772" s="1590">
        <v>7</v>
      </c>
      <c r="AB3772" s="1590">
        <v>7</v>
      </c>
      <c r="AC3772" s="1590">
        <v>7</v>
      </c>
      <c r="AD3772" s="1590" t="s">
        <v>76</v>
      </c>
      <c r="AE3772" s="1590">
        <v>7</v>
      </c>
      <c r="AF3772" s="1590">
        <v>7</v>
      </c>
      <c r="AG3772" s="1590">
        <v>7</v>
      </c>
      <c r="AH3772" s="2533" t="s">
        <v>211</v>
      </c>
      <c r="AI3772" s="2533"/>
      <c r="AJ3772" s="2533" t="s">
        <v>211</v>
      </c>
      <c r="AK3772" s="2533"/>
      <c r="AL3772" s="1589">
        <v>7</v>
      </c>
      <c r="AM3772" s="1589">
        <v>7</v>
      </c>
      <c r="AN3772" s="1589">
        <v>7</v>
      </c>
      <c r="AO3772" s="1589">
        <v>7</v>
      </c>
      <c r="AP3772" s="1589">
        <v>7</v>
      </c>
      <c r="AQ3772" s="1589">
        <v>7</v>
      </c>
      <c r="AR3772" s="1589">
        <v>7</v>
      </c>
      <c r="AS3772" s="1589">
        <v>7</v>
      </c>
      <c r="AT3772" s="1589">
        <v>7</v>
      </c>
      <c r="AU3772" s="1589">
        <v>7</v>
      </c>
      <c r="AV3772" s="1589">
        <v>7</v>
      </c>
      <c r="AW3772" s="1589">
        <v>7</v>
      </c>
      <c r="AX3772" s="2533" t="s">
        <v>211</v>
      </c>
      <c r="AY3772" s="2533"/>
      <c r="AZ3772" s="2533" t="s">
        <v>211</v>
      </c>
      <c r="BA3772" s="2533"/>
      <c r="BB3772" s="1589">
        <v>7</v>
      </c>
      <c r="BC3772" s="1589">
        <v>7</v>
      </c>
      <c r="BD3772" s="1589">
        <v>7</v>
      </c>
      <c r="BE3772" s="1589">
        <v>7</v>
      </c>
      <c r="BF3772" s="1589">
        <v>7</v>
      </c>
      <c r="BG3772" s="1589" t="s">
        <v>76</v>
      </c>
      <c r="BH3772" s="1589">
        <v>7</v>
      </c>
      <c r="BI3772" s="1589" t="s">
        <v>76</v>
      </c>
      <c r="BJ3772" s="2533" t="s">
        <v>211</v>
      </c>
      <c r="BK3772" s="2533"/>
    </row>
    <row r="3773" spans="1:63">
      <c r="A3773" s="2535" t="s">
        <v>408</v>
      </c>
      <c r="B3773" s="2535"/>
      <c r="C3773" s="1594"/>
      <c r="D3773" s="1594"/>
      <c r="E3773" s="1594"/>
      <c r="F3773" s="1594"/>
      <c r="G3773" s="1594"/>
      <c r="H3773" s="1594"/>
      <c r="I3773" s="1594"/>
      <c r="J3773" s="1596"/>
      <c r="K3773" s="1594"/>
      <c r="L3773" s="1594"/>
      <c r="M3773" s="1594"/>
      <c r="N3773" s="1594"/>
      <c r="O3773" s="1594"/>
      <c r="P3773" s="1597"/>
      <c r="Q3773" s="1597"/>
      <c r="R3773" s="2535" t="s">
        <v>408</v>
      </c>
      <c r="S3773" s="2535"/>
      <c r="T3773" s="2535" t="s">
        <v>408</v>
      </c>
      <c r="U3773" s="2535"/>
      <c r="V3773" s="1596"/>
      <c r="W3773" s="1596"/>
      <c r="X3773" s="1596"/>
      <c r="Y3773" s="1596"/>
      <c r="Z3773" s="1596"/>
      <c r="AA3773" s="1595"/>
      <c r="AB3773" s="1595"/>
      <c r="AC3773" s="1595"/>
      <c r="AD3773" s="1595"/>
      <c r="AE3773" s="1595"/>
      <c r="AF3773" s="1595"/>
      <c r="AG3773" s="1596"/>
      <c r="AH3773" s="2535" t="s">
        <v>408</v>
      </c>
      <c r="AI3773" s="2535"/>
      <c r="AJ3773" s="2535" t="s">
        <v>408</v>
      </c>
      <c r="AK3773" s="2535"/>
      <c r="AL3773" s="1597"/>
      <c r="AM3773" s="1597"/>
      <c r="AN3773" s="1597"/>
      <c r="AO3773" s="1597"/>
      <c r="AP3773" s="1594"/>
      <c r="AQ3773" s="1594"/>
      <c r="AR3773" s="1594"/>
      <c r="AS3773" s="1594"/>
      <c r="AT3773" s="1594"/>
      <c r="AU3773" s="1594"/>
      <c r="AV3773" s="1594"/>
      <c r="AW3773" s="1594"/>
      <c r="AX3773" s="2535" t="s">
        <v>408</v>
      </c>
      <c r="AY3773" s="2535"/>
      <c r="AZ3773" s="2535" t="s">
        <v>408</v>
      </c>
      <c r="BA3773" s="2535"/>
      <c r="BB3773" s="1594"/>
      <c r="BC3773" s="1594"/>
      <c r="BD3773" s="1594"/>
      <c r="BE3773" s="1597"/>
      <c r="BF3773" s="1594"/>
      <c r="BG3773" s="1594"/>
      <c r="BH3773" s="1594"/>
      <c r="BI3773" s="1594"/>
      <c r="BJ3773" s="2535" t="s">
        <v>408</v>
      </c>
      <c r="BK3773" s="2535"/>
    </row>
    <row r="3774" spans="1:63" ht="22.5">
      <c r="A3774" s="8"/>
      <c r="B3774" s="148" t="s">
        <v>390</v>
      </c>
      <c r="C3774" s="1589">
        <v>15</v>
      </c>
      <c r="D3774" s="1589">
        <v>15</v>
      </c>
      <c r="E3774" s="1590" t="s">
        <v>1910</v>
      </c>
      <c r="F3774" s="1589">
        <v>15</v>
      </c>
      <c r="G3774" s="1589" t="s">
        <v>2361</v>
      </c>
      <c r="H3774" s="1589">
        <v>14.5</v>
      </c>
      <c r="I3774" s="1589">
        <v>15</v>
      </c>
      <c r="J3774" s="1590">
        <v>15</v>
      </c>
      <c r="K3774" s="1589">
        <v>13.5</v>
      </c>
      <c r="L3774" s="1589" t="s">
        <v>2382</v>
      </c>
      <c r="M3774" s="1590" t="s">
        <v>1891</v>
      </c>
      <c r="N3774" s="1590" t="s">
        <v>1868</v>
      </c>
      <c r="O3774" s="1589" t="s">
        <v>1893</v>
      </c>
      <c r="P3774" s="1590" t="s">
        <v>2382</v>
      </c>
      <c r="Q3774" s="1590">
        <v>15</v>
      </c>
      <c r="R3774" s="8"/>
      <c r="S3774" s="148" t="s">
        <v>390</v>
      </c>
      <c r="T3774" s="8"/>
      <c r="U3774" s="148" t="s">
        <v>390</v>
      </c>
      <c r="V3774" s="1590" t="s">
        <v>1847</v>
      </c>
      <c r="W3774" s="1590" t="s">
        <v>2455</v>
      </c>
      <c r="X3774" s="1590" t="s">
        <v>1893</v>
      </c>
      <c r="Y3774" s="1608" t="s">
        <v>76</v>
      </c>
      <c r="Z3774" s="1590">
        <v>15</v>
      </c>
      <c r="AA3774" s="1590" t="s">
        <v>1883</v>
      </c>
      <c r="AB3774" s="1590" t="s">
        <v>1893</v>
      </c>
      <c r="AC3774" s="1590">
        <v>14.5</v>
      </c>
      <c r="AD3774" s="1590" t="s">
        <v>1847</v>
      </c>
      <c r="AE3774" s="1590" t="s">
        <v>1847</v>
      </c>
      <c r="AF3774" s="1590" t="s">
        <v>1881</v>
      </c>
      <c r="AG3774" s="1590" t="s">
        <v>1875</v>
      </c>
      <c r="AH3774" s="8"/>
      <c r="AI3774" s="148" t="s">
        <v>390</v>
      </c>
      <c r="AJ3774" s="8"/>
      <c r="AK3774" s="148" t="s">
        <v>390</v>
      </c>
      <c r="AL3774" s="1589" t="s">
        <v>1893</v>
      </c>
      <c r="AM3774" s="1589" t="s">
        <v>1875</v>
      </c>
      <c r="AN3774" s="1589" t="s">
        <v>1883</v>
      </c>
      <c r="AO3774" s="1590" t="s">
        <v>1749</v>
      </c>
      <c r="AP3774" s="1589">
        <v>13</v>
      </c>
      <c r="AQ3774" s="1589" t="s">
        <v>1867</v>
      </c>
      <c r="AR3774" s="1589" t="s">
        <v>1891</v>
      </c>
      <c r="AS3774" s="1589" t="s">
        <v>2391</v>
      </c>
      <c r="AT3774" s="1589" t="s">
        <v>1893</v>
      </c>
      <c r="AU3774" s="1589" t="s">
        <v>1876</v>
      </c>
      <c r="AV3774" s="1589" t="s">
        <v>1893</v>
      </c>
      <c r="AW3774" s="1589" t="s">
        <v>1883</v>
      </c>
      <c r="AX3774" s="8"/>
      <c r="AY3774" s="148" t="s">
        <v>390</v>
      </c>
      <c r="AZ3774" s="8"/>
      <c r="BA3774" s="148" t="s">
        <v>390</v>
      </c>
      <c r="BB3774" s="1589" t="s">
        <v>1549</v>
      </c>
      <c r="BC3774" s="1589" t="s">
        <v>1891</v>
      </c>
      <c r="BD3774" s="1589" t="s">
        <v>4030</v>
      </c>
      <c r="BE3774" s="1589" t="s">
        <v>1550</v>
      </c>
      <c r="BF3774" s="1589" t="s">
        <v>1847</v>
      </c>
      <c r="BG3774" s="1589" t="s">
        <v>1875</v>
      </c>
      <c r="BH3774" s="1589" t="s">
        <v>2382</v>
      </c>
      <c r="BI3774" s="1589" t="s">
        <v>76</v>
      </c>
      <c r="BJ3774" s="8"/>
      <c r="BK3774" s="148" t="s">
        <v>390</v>
      </c>
    </row>
    <row r="3775" spans="1:63" ht="22.5">
      <c r="A3775" s="1614"/>
      <c r="B3775" s="1612" t="s">
        <v>391</v>
      </c>
      <c r="C3775" s="1594" t="s">
        <v>76</v>
      </c>
      <c r="D3775" s="1594" t="s">
        <v>76</v>
      </c>
      <c r="E3775" s="1594" t="s">
        <v>76</v>
      </c>
      <c r="F3775" s="1594" t="s">
        <v>76</v>
      </c>
      <c r="G3775" s="1594" t="s">
        <v>76</v>
      </c>
      <c r="H3775" s="1594" t="s">
        <v>76</v>
      </c>
      <c r="I3775" s="1594" t="s">
        <v>76</v>
      </c>
      <c r="J3775" s="1596" t="s">
        <v>76</v>
      </c>
      <c r="K3775" s="1594">
        <v>13.5</v>
      </c>
      <c r="L3775" s="1594" t="s">
        <v>76</v>
      </c>
      <c r="M3775" s="1596" t="s">
        <v>1883</v>
      </c>
      <c r="N3775" s="1594" t="s">
        <v>76</v>
      </c>
      <c r="O3775" s="1594" t="s">
        <v>76</v>
      </c>
      <c r="P3775" s="1597" t="s">
        <v>76</v>
      </c>
      <c r="Q3775" s="1597" t="s">
        <v>76</v>
      </c>
      <c r="R3775" s="1614"/>
      <c r="S3775" s="1612" t="s">
        <v>391</v>
      </c>
      <c r="T3775" s="1614"/>
      <c r="U3775" s="1612" t="s">
        <v>391</v>
      </c>
      <c r="V3775" s="1596"/>
      <c r="W3775" s="1596" t="s">
        <v>76</v>
      </c>
      <c r="X3775" s="1596" t="s">
        <v>76</v>
      </c>
      <c r="Y3775" s="1596" t="s">
        <v>1875</v>
      </c>
      <c r="Z3775" s="1596" t="s">
        <v>76</v>
      </c>
      <c r="AA3775" s="1595" t="s">
        <v>76</v>
      </c>
      <c r="AB3775" s="1595" t="s">
        <v>76</v>
      </c>
      <c r="AC3775" s="1595" t="s">
        <v>76</v>
      </c>
      <c r="AD3775" s="1595" t="s">
        <v>76</v>
      </c>
      <c r="AE3775" s="1626" t="s">
        <v>76</v>
      </c>
      <c r="AF3775" s="1595" t="s">
        <v>76</v>
      </c>
      <c r="AG3775" s="1595" t="s">
        <v>76</v>
      </c>
      <c r="AH3775" s="1614"/>
      <c r="AI3775" s="1612" t="s">
        <v>391</v>
      </c>
      <c r="AJ3775" s="1614"/>
      <c r="AK3775" s="1612" t="s">
        <v>391</v>
      </c>
      <c r="AL3775" s="1618" t="s">
        <v>76</v>
      </c>
      <c r="AM3775" s="1594" t="s">
        <v>76</v>
      </c>
      <c r="AN3775" s="1597" t="s">
        <v>76</v>
      </c>
      <c r="AO3775" s="1617" t="s">
        <v>76</v>
      </c>
      <c r="AP3775" s="1594" t="s">
        <v>76</v>
      </c>
      <c r="AQ3775" s="1594" t="s">
        <v>76</v>
      </c>
      <c r="AR3775" s="1594" t="s">
        <v>76</v>
      </c>
      <c r="AS3775" s="1594" t="s">
        <v>1883</v>
      </c>
      <c r="AT3775" s="1594" t="s">
        <v>76</v>
      </c>
      <c r="AU3775" s="1594" t="s">
        <v>76</v>
      </c>
      <c r="AV3775" s="1594" t="s">
        <v>76</v>
      </c>
      <c r="AW3775" s="1594" t="s">
        <v>76</v>
      </c>
      <c r="AX3775" s="1614"/>
      <c r="AY3775" s="1612" t="s">
        <v>391</v>
      </c>
      <c r="AZ3775" s="1614"/>
      <c r="BA3775" s="1612" t="s">
        <v>391</v>
      </c>
      <c r="BB3775" s="1594" t="s">
        <v>76</v>
      </c>
      <c r="BC3775" s="1594" t="s">
        <v>1891</v>
      </c>
      <c r="BD3775" s="1594" t="s">
        <v>76</v>
      </c>
      <c r="BE3775" s="1597" t="s">
        <v>76</v>
      </c>
      <c r="BF3775" s="1594" t="s">
        <v>76</v>
      </c>
      <c r="BG3775" s="1594" t="s">
        <v>1875</v>
      </c>
      <c r="BH3775" s="1594" t="s">
        <v>76</v>
      </c>
      <c r="BI3775" s="1594" t="s">
        <v>76</v>
      </c>
      <c r="BJ3775" s="1614"/>
      <c r="BK3775" s="1612" t="s">
        <v>391</v>
      </c>
    </row>
    <row r="3776" spans="1:63">
      <c r="A3776" s="2533" t="s">
        <v>409</v>
      </c>
      <c r="B3776" s="2533"/>
      <c r="C3776" s="1589"/>
      <c r="D3776" s="1589"/>
      <c r="E3776" s="1589"/>
      <c r="F3776" s="1589"/>
      <c r="G3776" s="1589"/>
      <c r="H3776" s="1609"/>
      <c r="I3776" s="1589"/>
      <c r="J3776" s="1590"/>
      <c r="K3776" s="1589"/>
      <c r="L3776" s="1589"/>
      <c r="M3776" s="1589"/>
      <c r="N3776" s="1589"/>
      <c r="O3776" s="1589"/>
      <c r="P3776" s="1592"/>
      <c r="Q3776" s="1592"/>
      <c r="R3776" s="2533" t="s">
        <v>409</v>
      </c>
      <c r="S3776" s="2533"/>
      <c r="T3776" s="2533" t="s">
        <v>409</v>
      </c>
      <c r="U3776" s="2533"/>
      <c r="V3776" s="1590"/>
      <c r="W3776" s="1590"/>
      <c r="X3776" s="1590"/>
      <c r="Y3776" s="1590"/>
      <c r="Z3776" s="1590"/>
      <c r="AA3776" s="1591"/>
      <c r="AB3776" s="1591"/>
      <c r="AC3776" s="1591"/>
      <c r="AD3776" s="1591"/>
      <c r="AE3776" s="1591"/>
      <c r="AF3776" s="1591"/>
      <c r="AG3776" s="1591"/>
      <c r="AH3776" s="2533" t="s">
        <v>409</v>
      </c>
      <c r="AI3776" s="2533"/>
      <c r="AJ3776" s="2533" t="s">
        <v>409</v>
      </c>
      <c r="AK3776" s="2533"/>
      <c r="AL3776" s="1589"/>
      <c r="AM3776" s="1589"/>
      <c r="AN3776" s="1592"/>
      <c r="AO3776" s="1589"/>
      <c r="AP3776" s="1589"/>
      <c r="AQ3776" s="1589"/>
      <c r="AR3776" s="1589"/>
      <c r="AS3776" s="1589"/>
      <c r="AT3776" s="1589"/>
      <c r="AU3776" s="1589"/>
      <c r="AV3776" s="1589"/>
      <c r="AW3776" s="1589"/>
      <c r="AX3776" s="2533" t="s">
        <v>409</v>
      </c>
      <c r="AY3776" s="2533"/>
      <c r="AZ3776" s="2533" t="s">
        <v>409</v>
      </c>
      <c r="BA3776" s="2533"/>
      <c r="BB3776" s="1589"/>
      <c r="BC3776" s="1589"/>
      <c r="BD3776" s="1589"/>
      <c r="BE3776" s="1592" t="s">
        <v>1285</v>
      </c>
      <c r="BF3776" s="1589"/>
      <c r="BG3776" s="1589"/>
      <c r="BH3776" s="1589"/>
      <c r="BI3776" s="1589"/>
      <c r="BJ3776" s="2533" t="s">
        <v>409</v>
      </c>
      <c r="BK3776" s="2533"/>
    </row>
    <row r="3777" spans="1:63" ht="22.5">
      <c r="A3777" s="1614"/>
      <c r="B3777" s="1612" t="s">
        <v>390</v>
      </c>
      <c r="C3777" s="1596" t="s">
        <v>1861</v>
      </c>
      <c r="D3777" s="1594">
        <v>15</v>
      </c>
      <c r="E3777" s="1596">
        <v>14.5</v>
      </c>
      <c r="F3777" s="1596" t="s">
        <v>1538</v>
      </c>
      <c r="G3777" s="1594">
        <v>15</v>
      </c>
      <c r="H3777" s="1594">
        <v>15</v>
      </c>
      <c r="I3777" s="1594" t="s">
        <v>76</v>
      </c>
      <c r="J3777" s="1596" t="s">
        <v>76</v>
      </c>
      <c r="K3777" s="1594">
        <v>14.5</v>
      </c>
      <c r="L3777" s="1594" t="s">
        <v>1875</v>
      </c>
      <c r="M3777" s="1596" t="s">
        <v>1893</v>
      </c>
      <c r="N3777" s="1596" t="s">
        <v>4031</v>
      </c>
      <c r="O3777" s="1594" t="s">
        <v>1875</v>
      </c>
      <c r="P3777" s="1596" t="s">
        <v>1893</v>
      </c>
      <c r="Q3777" s="1596">
        <v>14</v>
      </c>
      <c r="R3777" s="1614"/>
      <c r="S3777" s="1612" t="s">
        <v>390</v>
      </c>
      <c r="T3777" s="1614"/>
      <c r="U3777" s="1612" t="s">
        <v>390</v>
      </c>
      <c r="V3777" s="1596" t="s">
        <v>1883</v>
      </c>
      <c r="W3777" s="1596" t="s">
        <v>1910</v>
      </c>
      <c r="X3777" s="1596" t="s">
        <v>1893</v>
      </c>
      <c r="Y3777" s="1596" t="s">
        <v>1893</v>
      </c>
      <c r="Z3777" s="1596">
        <v>17</v>
      </c>
      <c r="AA3777" s="1596" t="s">
        <v>1893</v>
      </c>
      <c r="AB3777" s="1596" t="s">
        <v>1893</v>
      </c>
      <c r="AC3777" s="1596" t="s">
        <v>2426</v>
      </c>
      <c r="AD3777" s="1596" t="s">
        <v>1665</v>
      </c>
      <c r="AE3777" s="1596" t="s">
        <v>1847</v>
      </c>
      <c r="AF3777" s="1596" t="s">
        <v>1881</v>
      </c>
      <c r="AG3777" s="1596" t="s">
        <v>1882</v>
      </c>
      <c r="AH3777" s="1614"/>
      <c r="AI3777" s="1612" t="s">
        <v>390</v>
      </c>
      <c r="AJ3777" s="1614"/>
      <c r="AK3777" s="1612" t="s">
        <v>390</v>
      </c>
      <c r="AL3777" s="1594" t="s">
        <v>1891</v>
      </c>
      <c r="AM3777" s="1594" t="s">
        <v>1875</v>
      </c>
      <c r="AN3777" s="1594" t="s">
        <v>1883</v>
      </c>
      <c r="AO3777" s="1594" t="s">
        <v>2284</v>
      </c>
      <c r="AP3777" s="1594">
        <v>13.5</v>
      </c>
      <c r="AQ3777" s="1594" t="s">
        <v>1883</v>
      </c>
      <c r="AR3777" s="1594" t="s">
        <v>1875</v>
      </c>
      <c r="AS3777" s="1594" t="s">
        <v>2450</v>
      </c>
      <c r="AT3777" s="1594" t="s">
        <v>1847</v>
      </c>
      <c r="AU3777" s="1594" t="s">
        <v>1893</v>
      </c>
      <c r="AV3777" s="1594" t="s">
        <v>1883</v>
      </c>
      <c r="AW3777" s="1594" t="s">
        <v>1893</v>
      </c>
      <c r="AX3777" s="1614"/>
      <c r="AY3777" s="1612" t="s">
        <v>390</v>
      </c>
      <c r="AZ3777" s="1614"/>
      <c r="BA3777" s="1612" t="s">
        <v>390</v>
      </c>
      <c r="BB3777" s="1594" t="s">
        <v>1893</v>
      </c>
      <c r="BC3777" s="1594" t="s">
        <v>2284</v>
      </c>
      <c r="BD3777" s="1594" t="s">
        <v>1883</v>
      </c>
      <c r="BE3777" s="1606" t="s">
        <v>76</v>
      </c>
      <c r="BF3777" s="1594">
        <v>18</v>
      </c>
      <c r="BG3777" s="1594" t="s">
        <v>76</v>
      </c>
      <c r="BH3777" s="1594" t="s">
        <v>1669</v>
      </c>
      <c r="BI3777" s="1594" t="s">
        <v>1891</v>
      </c>
      <c r="BJ3777" s="1614"/>
      <c r="BK3777" s="1612" t="s">
        <v>390</v>
      </c>
    </row>
    <row r="3778" spans="1:63" ht="22.5">
      <c r="A3778" s="8"/>
      <c r="B3778" s="148" t="s">
        <v>391</v>
      </c>
      <c r="C3778" s="1589" t="s">
        <v>76</v>
      </c>
      <c r="D3778" s="1588">
        <v>14.5</v>
      </c>
      <c r="E3778" s="1589" t="s">
        <v>76</v>
      </c>
      <c r="F3778" s="1589" t="s">
        <v>76</v>
      </c>
      <c r="G3778" s="1589">
        <v>15</v>
      </c>
      <c r="H3778" s="1609" t="s">
        <v>76</v>
      </c>
      <c r="I3778" s="1589" t="s">
        <v>76</v>
      </c>
      <c r="J3778" s="1590" t="s">
        <v>76</v>
      </c>
      <c r="K3778" s="1589">
        <v>11</v>
      </c>
      <c r="L3778" s="1589" t="s">
        <v>76</v>
      </c>
      <c r="M3778" s="1589" t="s">
        <v>76</v>
      </c>
      <c r="N3778" s="1589" t="s">
        <v>76</v>
      </c>
      <c r="O3778" s="1592" t="s">
        <v>76</v>
      </c>
      <c r="P3778" s="1589" t="s">
        <v>76</v>
      </c>
      <c r="Q3778" s="1589" t="s">
        <v>76</v>
      </c>
      <c r="R3778" s="8"/>
      <c r="S3778" s="148" t="s">
        <v>391</v>
      </c>
      <c r="T3778" s="8"/>
      <c r="U3778" s="148" t="s">
        <v>391</v>
      </c>
      <c r="V3778" s="1590"/>
      <c r="W3778" s="1590" t="s">
        <v>76</v>
      </c>
      <c r="X3778" s="1590" t="s">
        <v>76</v>
      </c>
      <c r="Y3778" s="1590" t="s">
        <v>76</v>
      </c>
      <c r="Z3778" s="1590" t="s">
        <v>76</v>
      </c>
      <c r="AA3778" s="1590" t="s">
        <v>76</v>
      </c>
      <c r="AB3778" s="1590" t="s">
        <v>76</v>
      </c>
      <c r="AC3778" s="1590" t="s">
        <v>76</v>
      </c>
      <c r="AD3778" s="1590" t="s">
        <v>76</v>
      </c>
      <c r="AE3778" s="1590" t="s">
        <v>76</v>
      </c>
      <c r="AF3778" s="1590" t="s">
        <v>76</v>
      </c>
      <c r="AG3778" s="1590" t="s">
        <v>76</v>
      </c>
      <c r="AH3778" s="8"/>
      <c r="AI3778" s="148" t="s">
        <v>391</v>
      </c>
      <c r="AJ3778" s="8"/>
      <c r="AK3778" s="148" t="s">
        <v>391</v>
      </c>
      <c r="AL3778" s="1615" t="s">
        <v>76</v>
      </c>
      <c r="AM3778" s="1589" t="s">
        <v>1875</v>
      </c>
      <c r="AN3778" s="1589">
        <v>12</v>
      </c>
      <c r="AO3778" s="1608" t="s">
        <v>76</v>
      </c>
      <c r="AP3778" s="1589" t="s">
        <v>76</v>
      </c>
      <c r="AQ3778" s="1589" t="s">
        <v>76</v>
      </c>
      <c r="AR3778" s="1589" t="s">
        <v>76</v>
      </c>
      <c r="AS3778" s="1589" t="s">
        <v>76</v>
      </c>
      <c r="AT3778" s="1589" t="s">
        <v>76</v>
      </c>
      <c r="AU3778" s="1589" t="s">
        <v>76</v>
      </c>
      <c r="AV3778" s="1589" t="s">
        <v>76</v>
      </c>
      <c r="AW3778" s="1589" t="s">
        <v>76</v>
      </c>
      <c r="AX3778" s="8"/>
      <c r="AY3778" s="148" t="s">
        <v>391</v>
      </c>
      <c r="AZ3778" s="8"/>
      <c r="BA3778" s="148" t="s">
        <v>391</v>
      </c>
      <c r="BB3778" s="1589" t="s">
        <v>76</v>
      </c>
      <c r="BC3778" s="1609" t="s">
        <v>76</v>
      </c>
      <c r="BD3778" s="1589" t="s">
        <v>76</v>
      </c>
      <c r="BE3778" s="1592" t="s">
        <v>76</v>
      </c>
      <c r="BF3778" s="1589" t="s">
        <v>76</v>
      </c>
      <c r="BG3778" s="1589" t="s">
        <v>76</v>
      </c>
      <c r="BH3778" s="1589" t="s">
        <v>76</v>
      </c>
      <c r="BI3778" s="1615" t="s">
        <v>76</v>
      </c>
      <c r="BJ3778" s="8"/>
      <c r="BK3778" s="148" t="s">
        <v>391</v>
      </c>
    </row>
    <row r="3779" spans="1:63">
      <c r="A3779" s="2535" t="s">
        <v>410</v>
      </c>
      <c r="B3779" s="2535"/>
      <c r="C3779" s="1594"/>
      <c r="D3779" s="1594"/>
      <c r="E3779" s="1594"/>
      <c r="F3779" s="1594"/>
      <c r="G3779" s="1594"/>
      <c r="H3779" s="1594"/>
      <c r="I3779" s="1594"/>
      <c r="J3779" s="1596"/>
      <c r="K3779" s="1594"/>
      <c r="L3779" s="1594"/>
      <c r="M3779" s="1594"/>
      <c r="N3779" s="1594"/>
      <c r="O3779" s="1597"/>
      <c r="P3779" s="1594"/>
      <c r="Q3779" s="1597"/>
      <c r="R3779" s="2535" t="s">
        <v>410</v>
      </c>
      <c r="S3779" s="2535"/>
      <c r="T3779" s="2535" t="s">
        <v>410</v>
      </c>
      <c r="U3779" s="2535"/>
      <c r="V3779" s="1596"/>
      <c r="W3779" s="1596"/>
      <c r="X3779" s="1596"/>
      <c r="Y3779" s="1596"/>
      <c r="Z3779" s="1596"/>
      <c r="AA3779" s="1596"/>
      <c r="AB3779" s="1596"/>
      <c r="AC3779" s="1596"/>
      <c r="AD3779" s="1596"/>
      <c r="AE3779" s="1596"/>
      <c r="AF3779" s="1596"/>
      <c r="AG3779" s="1596"/>
      <c r="AH3779" s="2535" t="s">
        <v>410</v>
      </c>
      <c r="AI3779" s="2535"/>
      <c r="AJ3779" s="2535" t="s">
        <v>410</v>
      </c>
      <c r="AK3779" s="2535"/>
      <c r="AL3779" s="1594"/>
      <c r="AM3779" s="1594"/>
      <c r="AN3779" s="1597"/>
      <c r="AO3779" s="1597"/>
      <c r="AP3779" s="1594"/>
      <c r="AQ3779" s="1594"/>
      <c r="AR3779" s="1594"/>
      <c r="AS3779" s="1594"/>
      <c r="AT3779" s="1594"/>
      <c r="AU3779" s="1594"/>
      <c r="AV3779" s="1594"/>
      <c r="AW3779" s="1594"/>
      <c r="AX3779" s="2535" t="s">
        <v>410</v>
      </c>
      <c r="AY3779" s="2535"/>
      <c r="AZ3779" s="2535" t="s">
        <v>410</v>
      </c>
      <c r="BA3779" s="2535"/>
      <c r="BB3779" s="1594"/>
      <c r="BC3779" s="1594"/>
      <c r="BD3779" s="1594"/>
      <c r="BE3779" s="1597"/>
      <c r="BF3779" s="1594"/>
      <c r="BG3779" s="1594"/>
      <c r="BH3779" s="1594"/>
      <c r="BI3779" s="1594"/>
      <c r="BJ3779" s="2535" t="s">
        <v>410</v>
      </c>
      <c r="BK3779" s="2535"/>
    </row>
    <row r="3780" spans="1:63" ht="22.5">
      <c r="A3780" s="8"/>
      <c r="B3780" s="148" t="s">
        <v>390</v>
      </c>
      <c r="C3780" s="1589">
        <v>15.5</v>
      </c>
      <c r="D3780" s="1589">
        <v>15</v>
      </c>
      <c r="E3780" s="1589">
        <v>14.5</v>
      </c>
      <c r="F3780" s="1589">
        <v>15</v>
      </c>
      <c r="G3780" s="1590">
        <v>15</v>
      </c>
      <c r="H3780" s="1615" t="s">
        <v>76</v>
      </c>
      <c r="I3780" s="1589">
        <v>17</v>
      </c>
      <c r="J3780" s="1590">
        <v>16.5</v>
      </c>
      <c r="K3780" s="1589">
        <v>15</v>
      </c>
      <c r="L3780" s="1589" t="s">
        <v>1882</v>
      </c>
      <c r="M3780" s="1590" t="s">
        <v>1882</v>
      </c>
      <c r="N3780" s="1590">
        <v>15</v>
      </c>
      <c r="O3780" s="1589" t="s">
        <v>1876</v>
      </c>
      <c r="P3780" s="1590" t="s">
        <v>1867</v>
      </c>
      <c r="Q3780" s="1590" t="s">
        <v>1343</v>
      </c>
      <c r="R3780" s="8"/>
      <c r="S3780" s="148" t="s">
        <v>390</v>
      </c>
      <c r="T3780" s="8"/>
      <c r="U3780" s="148" t="s">
        <v>390</v>
      </c>
      <c r="V3780" s="1590" t="s">
        <v>1876</v>
      </c>
      <c r="W3780" s="1590" t="s">
        <v>2455</v>
      </c>
      <c r="X3780" s="1590" t="s">
        <v>1891</v>
      </c>
      <c r="Y3780" s="1590" t="s">
        <v>1893</v>
      </c>
      <c r="Z3780" s="1590">
        <v>15</v>
      </c>
      <c r="AA3780" s="1590" t="s">
        <v>1893</v>
      </c>
      <c r="AB3780" s="1590" t="s">
        <v>1876</v>
      </c>
      <c r="AC3780" s="1590" t="s">
        <v>1882</v>
      </c>
      <c r="AD3780" s="1590" t="s">
        <v>1668</v>
      </c>
      <c r="AE3780" s="1590" t="s">
        <v>1847</v>
      </c>
      <c r="AF3780" s="1590" t="s">
        <v>1881</v>
      </c>
      <c r="AG3780" s="1590">
        <v>14</v>
      </c>
      <c r="AH3780" s="8"/>
      <c r="AI3780" s="148" t="s">
        <v>390</v>
      </c>
      <c r="AJ3780" s="8"/>
      <c r="AK3780" s="148" t="s">
        <v>390</v>
      </c>
      <c r="AL3780" s="1589" t="s">
        <v>1867</v>
      </c>
      <c r="AM3780" s="1589" t="s">
        <v>1876</v>
      </c>
      <c r="AN3780" s="1589" t="s">
        <v>1908</v>
      </c>
      <c r="AO3780" s="1590" t="s">
        <v>1893</v>
      </c>
      <c r="AP3780" s="1589">
        <v>15</v>
      </c>
      <c r="AQ3780" s="1589" t="s">
        <v>1867</v>
      </c>
      <c r="AR3780" s="1589" t="s">
        <v>1882</v>
      </c>
      <c r="AS3780" s="1589" t="s">
        <v>1847</v>
      </c>
      <c r="AT3780" s="1589" t="s">
        <v>1847</v>
      </c>
      <c r="AU3780" s="1589" t="s">
        <v>1875</v>
      </c>
      <c r="AV3780" s="1589" t="s">
        <v>1893</v>
      </c>
      <c r="AW3780" s="1589" t="s">
        <v>1882</v>
      </c>
      <c r="AX3780" s="8"/>
      <c r="AY3780" s="148" t="s">
        <v>390</v>
      </c>
      <c r="AZ3780" s="8"/>
      <c r="BA3780" s="148" t="s">
        <v>390</v>
      </c>
      <c r="BB3780" s="1589" t="s">
        <v>1847</v>
      </c>
      <c r="BC3780" s="1589" t="s">
        <v>1891</v>
      </c>
      <c r="BD3780" s="1589" t="s">
        <v>1882</v>
      </c>
      <c r="BE3780" s="1615" t="s">
        <v>76</v>
      </c>
      <c r="BF3780" s="1589">
        <v>18</v>
      </c>
      <c r="BG3780" s="1589" t="s">
        <v>76</v>
      </c>
      <c r="BH3780" s="1589" t="s">
        <v>2748</v>
      </c>
      <c r="BI3780" s="1589" t="s">
        <v>1867</v>
      </c>
      <c r="BJ3780" s="8"/>
      <c r="BK3780" s="148" t="s">
        <v>390</v>
      </c>
    </row>
    <row r="3781" spans="1:63" ht="22.5">
      <c r="A3781" s="1614"/>
      <c r="B3781" s="1612" t="s">
        <v>391</v>
      </c>
      <c r="C3781" s="1594" t="s">
        <v>76</v>
      </c>
      <c r="D3781" s="1594" t="s">
        <v>76</v>
      </c>
      <c r="E3781" s="1594" t="s">
        <v>76</v>
      </c>
      <c r="F3781" s="1594" t="s">
        <v>76</v>
      </c>
      <c r="G3781" s="1594" t="s">
        <v>76</v>
      </c>
      <c r="H3781" s="1618">
        <v>14.5</v>
      </c>
      <c r="I3781" s="1594" t="s">
        <v>76</v>
      </c>
      <c r="J3781" s="1594" t="s">
        <v>76</v>
      </c>
      <c r="K3781" s="1594">
        <v>16</v>
      </c>
      <c r="L3781" s="1594" t="s">
        <v>76</v>
      </c>
      <c r="M3781" s="1594" t="s">
        <v>76</v>
      </c>
      <c r="N3781" s="1594" t="s">
        <v>76</v>
      </c>
      <c r="O3781" s="1597" t="s">
        <v>76</v>
      </c>
      <c r="P3781" s="1597" t="s">
        <v>76</v>
      </c>
      <c r="Q3781" s="1597" t="s">
        <v>76</v>
      </c>
      <c r="R3781" s="1614"/>
      <c r="S3781" s="1612" t="s">
        <v>391</v>
      </c>
      <c r="T3781" s="1614"/>
      <c r="U3781" s="1612" t="s">
        <v>391</v>
      </c>
      <c r="V3781" s="1596" t="s">
        <v>76</v>
      </c>
      <c r="W3781" s="1596" t="s">
        <v>76</v>
      </c>
      <c r="X3781" s="1596" t="s">
        <v>76</v>
      </c>
      <c r="Y3781" s="1596" t="s">
        <v>76</v>
      </c>
      <c r="Z3781" s="1596" t="s">
        <v>76</v>
      </c>
      <c r="AA3781" s="1596" t="s">
        <v>76</v>
      </c>
      <c r="AB3781" s="1596" t="s">
        <v>76</v>
      </c>
      <c r="AC3781" s="1596" t="s">
        <v>76</v>
      </c>
      <c r="AD3781" s="1596" t="s">
        <v>76</v>
      </c>
      <c r="AE3781" s="1596" t="s">
        <v>76</v>
      </c>
      <c r="AF3781" s="1596" t="s">
        <v>76</v>
      </c>
      <c r="AG3781" s="1596" t="s">
        <v>76</v>
      </c>
      <c r="AH3781" s="1614"/>
      <c r="AI3781" s="1612" t="s">
        <v>391</v>
      </c>
      <c r="AJ3781" s="1614"/>
      <c r="AK3781" s="1612" t="s">
        <v>391</v>
      </c>
      <c r="AL3781" s="1618" t="s">
        <v>76</v>
      </c>
      <c r="AM3781" s="1594" t="s">
        <v>76</v>
      </c>
      <c r="AN3781" s="1594" t="s">
        <v>76</v>
      </c>
      <c r="AO3781" s="1617" t="s">
        <v>76</v>
      </c>
      <c r="AP3781" s="1594" t="s">
        <v>76</v>
      </c>
      <c r="AQ3781" s="1594" t="s">
        <v>76</v>
      </c>
      <c r="AR3781" s="1594" t="s">
        <v>76</v>
      </c>
      <c r="AS3781" s="1618" t="s">
        <v>76</v>
      </c>
      <c r="AT3781" s="1594" t="s">
        <v>76</v>
      </c>
      <c r="AU3781" s="1594" t="s">
        <v>76</v>
      </c>
      <c r="AV3781" s="1594" t="s">
        <v>76</v>
      </c>
      <c r="AW3781" s="1594" t="s">
        <v>76</v>
      </c>
      <c r="AX3781" s="1614"/>
      <c r="AY3781" s="1612" t="s">
        <v>391</v>
      </c>
      <c r="AZ3781" s="1614"/>
      <c r="BA3781" s="1612" t="s">
        <v>391</v>
      </c>
      <c r="BB3781" s="1594" t="s">
        <v>76</v>
      </c>
      <c r="BC3781" s="1594" t="s">
        <v>1891</v>
      </c>
      <c r="BD3781" s="1594" t="s">
        <v>76</v>
      </c>
      <c r="BE3781" s="1597" t="s">
        <v>76</v>
      </c>
      <c r="BF3781" s="1594" t="s">
        <v>76</v>
      </c>
      <c r="BG3781" s="1594" t="s">
        <v>76</v>
      </c>
      <c r="BH3781" s="1594" t="s">
        <v>76</v>
      </c>
      <c r="BI3781" s="1618" t="s">
        <v>76</v>
      </c>
      <c r="BJ3781" s="1614"/>
      <c r="BK3781" s="1612" t="s">
        <v>391</v>
      </c>
    </row>
    <row r="3782" spans="1:63">
      <c r="A3782" s="2533" t="s">
        <v>411</v>
      </c>
      <c r="B3782" s="2533"/>
      <c r="C3782" s="8"/>
      <c r="D3782" s="8"/>
      <c r="E3782" s="8"/>
      <c r="F3782" s="8"/>
      <c r="G3782" s="8"/>
      <c r="H3782" s="8"/>
      <c r="I3782" s="8"/>
      <c r="J3782" s="8"/>
      <c r="K3782" s="8"/>
      <c r="L3782" s="8"/>
      <c r="M3782" s="8"/>
      <c r="N3782" s="1589"/>
      <c r="O3782" s="1592"/>
      <c r="P3782" s="1592"/>
      <c r="Q3782" s="1592"/>
      <c r="R3782" s="2533" t="s">
        <v>411</v>
      </c>
      <c r="S3782" s="2533"/>
      <c r="T3782" s="2533" t="s">
        <v>411</v>
      </c>
      <c r="U3782" s="2533"/>
      <c r="V3782" s="1590"/>
      <c r="W3782" s="1590"/>
      <c r="X3782" s="1590"/>
      <c r="Y3782" s="1590"/>
      <c r="Z3782" s="1590"/>
      <c r="AA3782" s="1590"/>
      <c r="AB3782" s="1590"/>
      <c r="AC3782" s="1590"/>
      <c r="AD3782" s="1590"/>
      <c r="AE3782" s="1590"/>
      <c r="AF3782" s="1590"/>
      <c r="AG3782" s="1590"/>
      <c r="AH3782" s="2533" t="s">
        <v>411</v>
      </c>
      <c r="AI3782" s="2533"/>
      <c r="AJ3782" s="2533" t="s">
        <v>411</v>
      </c>
      <c r="AK3782" s="2533"/>
      <c r="AL3782" s="1589"/>
      <c r="AM3782" s="1589"/>
      <c r="AN3782" s="1589"/>
      <c r="AO3782" s="1589"/>
      <c r="AP3782" s="1589"/>
      <c r="AQ3782" s="1589"/>
      <c r="AR3782" s="1589"/>
      <c r="AS3782" s="1589"/>
      <c r="AT3782" s="1589"/>
      <c r="AU3782" s="1589"/>
      <c r="AV3782" s="1589"/>
      <c r="AW3782" s="1589"/>
      <c r="AX3782" s="2533" t="s">
        <v>411</v>
      </c>
      <c r="AY3782" s="2533"/>
      <c r="AZ3782" s="2533" t="s">
        <v>411</v>
      </c>
      <c r="BA3782" s="2533"/>
      <c r="BB3782" s="1589"/>
      <c r="BC3782" s="1589"/>
      <c r="BD3782" s="1589"/>
      <c r="BE3782" s="1592"/>
      <c r="BF3782" s="1589"/>
      <c r="BG3782" s="1589"/>
      <c r="BH3782" s="1589"/>
      <c r="BI3782" s="1589"/>
      <c r="BJ3782" s="2533" t="s">
        <v>411</v>
      </c>
      <c r="BK3782" s="2533"/>
    </row>
    <row r="3783" spans="1:63" ht="22.5">
      <c r="A3783" s="1628"/>
      <c r="B3783" s="1612" t="s">
        <v>390</v>
      </c>
      <c r="C3783" s="1593" t="s">
        <v>76</v>
      </c>
      <c r="D3783" s="1594">
        <v>16</v>
      </c>
      <c r="E3783" s="1596" t="s">
        <v>4032</v>
      </c>
      <c r="F3783" s="1596" t="s">
        <v>1538</v>
      </c>
      <c r="G3783" s="1596" t="s">
        <v>1550</v>
      </c>
      <c r="H3783" s="1596" t="s">
        <v>1868</v>
      </c>
      <c r="I3783" s="1594" t="s">
        <v>76</v>
      </c>
      <c r="J3783" s="1596">
        <v>15</v>
      </c>
      <c r="K3783" s="1594">
        <v>19</v>
      </c>
      <c r="L3783" s="946" t="s">
        <v>1875</v>
      </c>
      <c r="M3783" s="1593">
        <v>10</v>
      </c>
      <c r="N3783" s="1596">
        <v>15</v>
      </c>
      <c r="O3783" s="1594" t="s">
        <v>1847</v>
      </c>
      <c r="P3783" s="1596" t="s">
        <v>1880</v>
      </c>
      <c r="Q3783" s="1594">
        <v>14</v>
      </c>
      <c r="R3783" s="1628"/>
      <c r="S3783" s="1612" t="s">
        <v>390</v>
      </c>
      <c r="T3783" s="1628"/>
      <c r="U3783" s="1612" t="s">
        <v>390</v>
      </c>
      <c r="V3783" s="1596" t="s">
        <v>1847</v>
      </c>
      <c r="W3783" s="1596" t="s">
        <v>1863</v>
      </c>
      <c r="X3783" s="1596" t="s">
        <v>2263</v>
      </c>
      <c r="Y3783" s="1596" t="s">
        <v>1875</v>
      </c>
      <c r="Z3783" s="1595" t="s">
        <v>1880</v>
      </c>
      <c r="AA3783" s="1596" t="s">
        <v>1876</v>
      </c>
      <c r="AB3783" s="1596" t="s">
        <v>1893</v>
      </c>
      <c r="AC3783" s="1596">
        <v>10</v>
      </c>
      <c r="AD3783" s="1596" t="s">
        <v>76</v>
      </c>
      <c r="AE3783" s="1596" t="s">
        <v>1847</v>
      </c>
      <c r="AF3783" s="1596" t="s">
        <v>1881</v>
      </c>
      <c r="AG3783" s="1596" t="s">
        <v>76</v>
      </c>
      <c r="AH3783" s="1628"/>
      <c r="AI3783" s="1612" t="s">
        <v>390</v>
      </c>
      <c r="AJ3783" s="1628"/>
      <c r="AK3783" s="1612" t="s">
        <v>390</v>
      </c>
      <c r="AL3783" s="1594" t="s">
        <v>2682</v>
      </c>
      <c r="AM3783" s="1594" t="s">
        <v>1876</v>
      </c>
      <c r="AN3783" s="1594" t="s">
        <v>2720</v>
      </c>
      <c r="AO3783" s="1594" t="s">
        <v>4033</v>
      </c>
      <c r="AP3783" s="1594">
        <v>14.5</v>
      </c>
      <c r="AQ3783" s="1594" t="s">
        <v>2460</v>
      </c>
      <c r="AR3783" s="1594" t="s">
        <v>4034</v>
      </c>
      <c r="AS3783" s="1594" t="s">
        <v>2266</v>
      </c>
      <c r="AT3783" s="1594" t="s">
        <v>1847</v>
      </c>
      <c r="AU3783" s="1594" t="s">
        <v>1876</v>
      </c>
      <c r="AV3783" s="1594" t="s">
        <v>1875</v>
      </c>
      <c r="AW3783" s="1594" t="s">
        <v>2630</v>
      </c>
      <c r="AX3783" s="1628"/>
      <c r="AY3783" s="1612" t="s">
        <v>390</v>
      </c>
      <c r="AZ3783" s="1628"/>
      <c r="BA3783" s="1612" t="s">
        <v>390</v>
      </c>
      <c r="BB3783" s="1594" t="s">
        <v>1893</v>
      </c>
      <c r="BC3783" s="1594" t="s">
        <v>1782</v>
      </c>
      <c r="BD3783" s="1594" t="s">
        <v>2272</v>
      </c>
      <c r="BE3783" s="1594" t="s">
        <v>1908</v>
      </c>
      <c r="BF3783" s="1594" t="s">
        <v>1867</v>
      </c>
      <c r="BG3783" s="1594" t="s">
        <v>1782</v>
      </c>
      <c r="BH3783" s="1594" t="s">
        <v>76</v>
      </c>
      <c r="BI3783" s="1594" t="s">
        <v>3769</v>
      </c>
      <c r="BJ3783" s="1628"/>
      <c r="BK3783" s="1612" t="s">
        <v>390</v>
      </c>
    </row>
    <row r="3784" spans="1:63" ht="23.25" thickBot="1">
      <c r="A3784" s="964"/>
      <c r="B3784" s="677" t="s">
        <v>391</v>
      </c>
      <c r="C3784" s="965">
        <v>15</v>
      </c>
      <c r="D3784" s="286" t="s">
        <v>76</v>
      </c>
      <c r="E3784" s="1629" t="s">
        <v>76</v>
      </c>
      <c r="F3784" s="286" t="s">
        <v>76</v>
      </c>
      <c r="G3784" s="1629" t="s">
        <v>76</v>
      </c>
      <c r="H3784" s="1629" t="s">
        <v>76</v>
      </c>
      <c r="I3784" s="968" t="s">
        <v>2259</v>
      </c>
      <c r="J3784" s="1629" t="s">
        <v>76</v>
      </c>
      <c r="K3784" s="965">
        <v>9</v>
      </c>
      <c r="L3784" s="1630" t="s">
        <v>76</v>
      </c>
      <c r="M3784" s="968" t="s">
        <v>1875</v>
      </c>
      <c r="N3784" s="965" t="s">
        <v>76</v>
      </c>
      <c r="O3784" s="966" t="s">
        <v>76</v>
      </c>
      <c r="P3784" s="966" t="s">
        <v>76</v>
      </c>
      <c r="Q3784" s="967" t="s">
        <v>76</v>
      </c>
      <c r="R3784" s="964"/>
      <c r="S3784" s="677" t="s">
        <v>391</v>
      </c>
      <c r="T3784" s="964"/>
      <c r="U3784" s="677" t="s">
        <v>391</v>
      </c>
      <c r="V3784" s="968" t="s">
        <v>76</v>
      </c>
      <c r="W3784" s="968" t="s">
        <v>76</v>
      </c>
      <c r="X3784" s="969" t="s">
        <v>76</v>
      </c>
      <c r="Y3784" s="968" t="s">
        <v>1875</v>
      </c>
      <c r="Z3784" s="969" t="s">
        <v>76</v>
      </c>
      <c r="AA3784" s="969" t="s">
        <v>76</v>
      </c>
      <c r="AB3784" s="969" t="s">
        <v>1549</v>
      </c>
      <c r="AC3784" s="969" t="s">
        <v>1876</v>
      </c>
      <c r="AD3784" s="969" t="s">
        <v>76</v>
      </c>
      <c r="AE3784" s="969" t="s">
        <v>76</v>
      </c>
      <c r="AF3784" s="969" t="s">
        <v>76</v>
      </c>
      <c r="AG3784" s="969" t="s">
        <v>76</v>
      </c>
      <c r="AH3784" s="964"/>
      <c r="AI3784" s="677" t="s">
        <v>391</v>
      </c>
      <c r="AJ3784" s="964"/>
      <c r="AK3784" s="677" t="s">
        <v>391</v>
      </c>
      <c r="AL3784" s="1630" t="s">
        <v>76</v>
      </c>
      <c r="AM3784" s="965" t="s">
        <v>76</v>
      </c>
      <c r="AN3784" s="966" t="s">
        <v>76</v>
      </c>
      <c r="AO3784" s="968" t="s">
        <v>4005</v>
      </c>
      <c r="AP3784" s="966" t="s">
        <v>76</v>
      </c>
      <c r="AQ3784" s="966" t="s">
        <v>76</v>
      </c>
      <c r="AR3784" s="966" t="s">
        <v>76</v>
      </c>
      <c r="AS3784" s="966" t="s">
        <v>1847</v>
      </c>
      <c r="AT3784" s="966" t="s">
        <v>76</v>
      </c>
      <c r="AU3784" s="966" t="s">
        <v>76</v>
      </c>
      <c r="AV3784" s="1630" t="s">
        <v>76</v>
      </c>
      <c r="AW3784" s="966" t="s">
        <v>1891</v>
      </c>
      <c r="AX3784" s="964"/>
      <c r="AY3784" s="677" t="s">
        <v>391</v>
      </c>
      <c r="AZ3784" s="964"/>
      <c r="BA3784" s="677" t="s">
        <v>391</v>
      </c>
      <c r="BB3784" s="965" t="s">
        <v>76</v>
      </c>
      <c r="BC3784" s="965" t="s">
        <v>1782</v>
      </c>
      <c r="BD3784" s="965" t="s">
        <v>76</v>
      </c>
      <c r="BE3784" s="966" t="s">
        <v>76</v>
      </c>
      <c r="BF3784" s="966" t="s">
        <v>76</v>
      </c>
      <c r="BG3784" s="965" t="s">
        <v>2284</v>
      </c>
      <c r="BH3784" s="965" t="s">
        <v>76</v>
      </c>
      <c r="BI3784" s="1630" t="s">
        <v>76</v>
      </c>
      <c r="BJ3784" s="964"/>
      <c r="BK3784" s="677" t="s">
        <v>391</v>
      </c>
    </row>
    <row r="3785" spans="1:63">
      <c r="A3785" s="8"/>
      <c r="B3785" s="1397"/>
      <c r="C3785" s="1175"/>
      <c r="D3785" s="1175"/>
      <c r="E3785" s="1175"/>
      <c r="F3785" s="1175"/>
      <c r="G3785" s="1175"/>
      <c r="H3785" s="1175"/>
      <c r="I3785" s="1175"/>
      <c r="J3785" s="1175"/>
      <c r="K3785" s="1175"/>
      <c r="L3785" s="1175"/>
      <c r="M3785" s="1175"/>
      <c r="N3785" s="1175"/>
      <c r="O3785" s="1175"/>
      <c r="P3785" s="1175"/>
      <c r="Q3785" s="1175"/>
      <c r="R3785" s="8"/>
      <c r="S3785" s="1397"/>
      <c r="T3785" s="8"/>
      <c r="U3785" s="1397"/>
      <c r="V3785" s="1175"/>
      <c r="W3785" s="1175"/>
      <c r="X3785" s="1175"/>
      <c r="Y3785" s="1175"/>
      <c r="Z3785" s="1175"/>
      <c r="AA3785" s="1175"/>
      <c r="AB3785" s="1175"/>
      <c r="AC3785" s="1175"/>
      <c r="AD3785" s="1175"/>
      <c r="AE3785" s="1175"/>
      <c r="AF3785" s="1175"/>
      <c r="AG3785" s="1175"/>
      <c r="AH3785" s="8"/>
      <c r="AI3785" s="14"/>
      <c r="AJ3785" s="8"/>
      <c r="AK3785" s="14"/>
      <c r="AL3785" s="8"/>
      <c r="AM3785" s="8"/>
      <c r="AN3785" s="8"/>
      <c r="AO3785" s="8"/>
      <c r="AP3785" s="8"/>
      <c r="AQ3785" s="8"/>
      <c r="AR3785" s="8"/>
      <c r="AS3785" s="8"/>
      <c r="AT3785" s="8"/>
      <c r="AU3785" s="8"/>
      <c r="AV3785" s="8"/>
      <c r="AW3785" s="8"/>
      <c r="AX3785" s="8"/>
      <c r="AY3785" s="14"/>
      <c r="AZ3785" s="8"/>
      <c r="BA3785" s="14"/>
      <c r="BB3785" s="8"/>
      <c r="BC3785" s="8"/>
      <c r="BD3785" s="8"/>
      <c r="BE3785" s="8"/>
      <c r="BF3785" s="8"/>
      <c r="BG3785" s="8"/>
      <c r="BH3785" s="8"/>
      <c r="BI3785" s="8"/>
      <c r="BJ3785" s="8"/>
      <c r="BK3785" s="14"/>
    </row>
    <row r="3786" spans="1:63">
      <c r="A3786" s="2537" t="s">
        <v>548</v>
      </c>
      <c r="B3786" s="2537"/>
      <c r="C3786" s="2537"/>
      <c r="D3786" s="2537"/>
      <c r="E3786" s="2537"/>
      <c r="F3786" s="2537"/>
      <c r="G3786" s="2537"/>
      <c r="H3786" s="2537"/>
      <c r="I3786" s="2537"/>
      <c r="J3786" s="2537"/>
      <c r="K3786" s="1569"/>
      <c r="L3786" s="1569"/>
      <c r="M3786" s="1569"/>
      <c r="N3786" s="1569"/>
      <c r="O3786" s="1569"/>
      <c r="P3786" s="1569"/>
      <c r="Q3786" s="1569"/>
      <c r="R3786" s="1569"/>
      <c r="S3786" s="1569"/>
      <c r="T3786" s="2537" t="s">
        <v>4006</v>
      </c>
      <c r="U3786" s="2537"/>
      <c r="V3786" s="2537"/>
      <c r="W3786" s="2537"/>
      <c r="X3786" s="2537"/>
      <c r="Y3786" s="1433"/>
      <c r="Z3786" s="1434"/>
      <c r="AA3786" s="1434"/>
      <c r="AB3786" s="1434"/>
      <c r="AC3786" s="1434"/>
      <c r="AD3786" s="1434"/>
      <c r="AE3786" s="1434"/>
      <c r="AF3786" s="1434"/>
      <c r="AG3786" s="1434"/>
      <c r="AH3786" s="8"/>
      <c r="AI3786" s="14"/>
      <c r="AJ3786" s="2537" t="s">
        <v>4006</v>
      </c>
      <c r="AK3786" s="2537"/>
      <c r="AL3786" s="2537"/>
      <c r="AM3786" s="2537"/>
      <c r="AN3786" s="2537"/>
      <c r="AO3786" s="8"/>
      <c r="AP3786" s="8"/>
      <c r="AQ3786" s="8"/>
      <c r="AR3786" s="8"/>
      <c r="AS3786" s="8"/>
      <c r="AT3786" s="8"/>
      <c r="AU3786" s="8"/>
      <c r="AV3786" s="8"/>
      <c r="AW3786" s="8"/>
      <c r="AX3786" s="8"/>
      <c r="AY3786" s="14"/>
      <c r="AZ3786" s="2537" t="s">
        <v>4006</v>
      </c>
      <c r="BA3786" s="2537"/>
      <c r="BB3786" s="2537"/>
      <c r="BC3786" s="2537"/>
      <c r="BD3786" s="2537"/>
      <c r="BE3786" s="8"/>
      <c r="BF3786" s="8"/>
      <c r="BG3786" s="8"/>
      <c r="BH3786" s="8"/>
      <c r="BI3786" s="8"/>
      <c r="BJ3786" s="8"/>
      <c r="BK3786" s="14"/>
    </row>
    <row r="3787" spans="1:63">
      <c r="A3787" s="8"/>
      <c r="B3787" s="14" t="s">
        <v>399</v>
      </c>
      <c r="C3787" s="8"/>
      <c r="D3787" s="8"/>
      <c r="E3787" s="8"/>
      <c r="F3787" s="8"/>
      <c r="G3787" s="8"/>
      <c r="H3787" s="8"/>
      <c r="I3787" s="8"/>
      <c r="J3787" s="8"/>
      <c r="K3787" s="8"/>
      <c r="L3787" s="8"/>
      <c r="M3787" s="8"/>
      <c r="N3787" s="8"/>
      <c r="O3787" s="8"/>
      <c r="P3787" s="8"/>
      <c r="Q3787" s="8"/>
      <c r="R3787" s="8"/>
      <c r="S3787" s="14"/>
      <c r="T3787" s="8"/>
      <c r="U3787" s="14" t="s">
        <v>399</v>
      </c>
      <c r="V3787" s="1565"/>
      <c r="W3787" s="1565"/>
      <c r="X3787" s="1565"/>
      <c r="Y3787" s="1565"/>
      <c r="Z3787" s="8"/>
      <c r="AA3787" s="1565"/>
      <c r="AB3787" s="1565"/>
      <c r="AC3787" s="1565"/>
      <c r="AD3787" s="1565"/>
      <c r="AE3787" s="1565"/>
      <c r="AF3787" s="1565"/>
      <c r="AG3787" s="1565"/>
      <c r="AH3787" s="8"/>
      <c r="AI3787" s="14"/>
      <c r="AJ3787" s="8"/>
      <c r="AK3787" s="14" t="s">
        <v>399</v>
      </c>
      <c r="AL3787" s="1565"/>
      <c r="AM3787" s="1565"/>
      <c r="AN3787" s="1565"/>
      <c r="AO3787" s="8"/>
      <c r="AP3787" s="8"/>
      <c r="AQ3787" s="8"/>
      <c r="AR3787" s="8"/>
      <c r="AS3787" s="8"/>
      <c r="AT3787" s="8"/>
      <c r="AU3787" s="8"/>
      <c r="AV3787" s="8"/>
      <c r="AW3787" s="8"/>
      <c r="AX3787" s="8"/>
      <c r="AY3787" s="14"/>
      <c r="AZ3787" s="8"/>
      <c r="BA3787" s="14" t="s">
        <v>399</v>
      </c>
      <c r="BB3787" s="1565"/>
      <c r="BC3787" s="1565"/>
      <c r="BD3787" s="1565"/>
      <c r="BE3787" s="8"/>
      <c r="BF3787" s="8"/>
      <c r="BG3787" s="8"/>
      <c r="BH3787" s="8"/>
      <c r="BI3787" s="8"/>
      <c r="BJ3787" s="8"/>
      <c r="BK3787" s="14"/>
    </row>
    <row r="3790" spans="1:63" ht="12.75">
      <c r="A3790" s="2"/>
      <c r="B3790" s="2538" t="s">
        <v>1721</v>
      </c>
      <c r="C3790" s="2538"/>
      <c r="D3790" s="2538"/>
      <c r="E3790" s="2538"/>
      <c r="F3790" s="2538"/>
      <c r="G3790" s="2538"/>
      <c r="H3790" s="2538"/>
      <c r="I3790" s="2538"/>
      <c r="J3790" s="2538"/>
      <c r="K3790" s="2568" t="s">
        <v>4035</v>
      </c>
      <c r="L3790" s="2568"/>
      <c r="M3790" s="2568"/>
      <c r="N3790" s="2568"/>
      <c r="O3790" s="2568"/>
      <c r="P3790" s="2568"/>
      <c r="Q3790" s="2568"/>
      <c r="R3790" s="2538" t="s">
        <v>3996</v>
      </c>
      <c r="S3790" s="2538"/>
      <c r="T3790" s="2538" t="s">
        <v>3997</v>
      </c>
      <c r="U3790" s="2538"/>
      <c r="V3790" s="2538"/>
      <c r="W3790" s="2538"/>
      <c r="X3790" s="2538"/>
      <c r="Y3790" s="2538"/>
      <c r="Z3790" s="2538"/>
      <c r="AA3790" s="2538"/>
      <c r="AB3790" s="2568" t="s">
        <v>4035</v>
      </c>
      <c r="AC3790" s="2568"/>
      <c r="AD3790" s="2568"/>
      <c r="AE3790" s="2568"/>
      <c r="AF3790" s="2568"/>
      <c r="AG3790" s="2568"/>
      <c r="AH3790" s="2538" t="s">
        <v>3996</v>
      </c>
      <c r="AI3790" s="2538"/>
      <c r="AJ3790" s="2538" t="s">
        <v>3998</v>
      </c>
      <c r="AK3790" s="2538"/>
      <c r="AL3790" s="2538"/>
      <c r="AM3790" s="2538"/>
      <c r="AN3790" s="2538"/>
      <c r="AO3790" s="2538"/>
      <c r="AP3790" s="2538"/>
      <c r="AQ3790" s="2538"/>
      <c r="AR3790" s="2568" t="s">
        <v>4035</v>
      </c>
      <c r="AS3790" s="2568"/>
      <c r="AT3790" s="2568"/>
      <c r="AU3790" s="2568"/>
      <c r="AV3790" s="2568"/>
      <c r="AW3790" s="2568"/>
      <c r="AX3790" s="2538" t="s">
        <v>3996</v>
      </c>
      <c r="AY3790" s="2538"/>
      <c r="AZ3790" s="2"/>
      <c r="BA3790" s="1580"/>
      <c r="BB3790" s="2538" t="s">
        <v>1721</v>
      </c>
      <c r="BC3790" s="2538"/>
      <c r="BD3790" s="2538"/>
      <c r="BE3790" s="2538"/>
      <c r="BF3790" s="2568" t="s">
        <v>4035</v>
      </c>
      <c r="BG3790" s="2568"/>
      <c r="BH3790" s="2568"/>
      <c r="BI3790" s="2568"/>
      <c r="BJ3790" s="2538" t="s">
        <v>3999</v>
      </c>
      <c r="BK3790" s="2538"/>
    </row>
    <row r="3791" spans="1:63" ht="22.5">
      <c r="A3791" s="8"/>
      <c r="B3791" s="14"/>
      <c r="C3791" s="1429"/>
      <c r="D3791" s="1429"/>
      <c r="E3791" s="1429"/>
      <c r="F3791" s="1429"/>
      <c r="G3791" s="1429"/>
      <c r="H3791" s="1429"/>
      <c r="I3791" s="1429"/>
      <c r="J3791" s="1429"/>
      <c r="K3791" s="2539"/>
      <c r="L3791" s="2539"/>
      <c r="M3791" s="1431"/>
      <c r="N3791" s="1431"/>
      <c r="O3791" s="1431"/>
      <c r="P3791" s="1431"/>
      <c r="Q3791" s="8"/>
      <c r="R3791" s="1581"/>
      <c r="S3791" s="1564" t="s">
        <v>1130</v>
      </c>
      <c r="T3791" s="8"/>
      <c r="U3791" s="14"/>
      <c r="V3791" s="8"/>
      <c r="W3791" s="8"/>
      <c r="X3791" s="2540"/>
      <c r="Y3791" s="2540"/>
      <c r="Z3791" s="1567"/>
      <c r="AA3791" s="1567"/>
      <c r="AB3791" s="1567"/>
      <c r="AC3791" s="1567"/>
      <c r="AD3791" s="1567"/>
      <c r="AE3791" s="1567"/>
      <c r="AF3791" s="1567"/>
      <c r="AG3791" s="1431"/>
      <c r="AH3791" s="1581"/>
      <c r="AI3791" s="1564" t="s">
        <v>1130</v>
      </c>
      <c r="AJ3791" s="1581"/>
      <c r="AK3791" s="1564"/>
      <c r="AL3791" s="8"/>
      <c r="AM3791" s="1429"/>
      <c r="AN3791" s="1429"/>
      <c r="AO3791" s="1568"/>
      <c r="AP3791" s="1567"/>
      <c r="AQ3791" s="1567"/>
      <c r="AR3791" s="1567"/>
      <c r="AS3791" s="1567"/>
      <c r="AT3791" s="1567"/>
      <c r="AU3791" s="1567"/>
      <c r="AV3791" s="1567"/>
      <c r="AW3791" s="1431"/>
      <c r="AX3791" s="1581"/>
      <c r="AY3791" s="1564" t="s">
        <v>1130</v>
      </c>
      <c r="AZ3791" s="8"/>
      <c r="BA3791" s="14"/>
      <c r="BB3791" s="1429"/>
      <c r="BC3791" s="1429"/>
      <c r="BD3791" s="2541"/>
      <c r="BE3791" s="2541"/>
      <c r="BF3791" s="2539"/>
      <c r="BG3791" s="2539"/>
      <c r="BH3791" s="2539"/>
      <c r="BI3791" s="1431"/>
      <c r="BJ3791" s="1581"/>
      <c r="BK3791" s="1564" t="s">
        <v>1130</v>
      </c>
    </row>
    <row r="3792" spans="1:63" ht="12">
      <c r="A3792" s="2542" t="s">
        <v>369</v>
      </c>
      <c r="B3792" s="2543"/>
      <c r="C3792" s="2548" t="s">
        <v>230</v>
      </c>
      <c r="D3792" s="2549"/>
      <c r="E3792" s="2549"/>
      <c r="F3792" s="2549"/>
      <c r="G3792" s="2549"/>
      <c r="H3792" s="2550"/>
      <c r="I3792" s="2548" t="s">
        <v>370</v>
      </c>
      <c r="J3792" s="2549"/>
      <c r="K3792" s="2548" t="s">
        <v>371</v>
      </c>
      <c r="L3792" s="2549"/>
      <c r="M3792" s="2549"/>
      <c r="N3792" s="2549"/>
      <c r="O3792" s="2549"/>
      <c r="P3792" s="2549"/>
      <c r="Q3792" s="2550"/>
      <c r="R3792" s="2542" t="s">
        <v>369</v>
      </c>
      <c r="S3792" s="2543"/>
      <c r="T3792" s="2542" t="s">
        <v>369</v>
      </c>
      <c r="U3792" s="2543"/>
      <c r="V3792" s="2548" t="s">
        <v>3748</v>
      </c>
      <c r="W3792" s="2549"/>
      <c r="X3792" s="2549"/>
      <c r="Y3792" s="2549"/>
      <c r="Z3792" s="2549"/>
      <c r="AA3792" s="2549"/>
      <c r="AB3792" s="2549"/>
      <c r="AC3792" s="2549"/>
      <c r="AD3792" s="2549"/>
      <c r="AE3792" s="2549"/>
      <c r="AF3792" s="2549"/>
      <c r="AG3792" s="2550"/>
      <c r="AH3792" s="2542" t="s">
        <v>369</v>
      </c>
      <c r="AI3792" s="2543"/>
      <c r="AJ3792" s="2554" t="s">
        <v>369</v>
      </c>
      <c r="AK3792" s="2555"/>
      <c r="AL3792" s="2548" t="s">
        <v>3749</v>
      </c>
      <c r="AM3792" s="2549"/>
      <c r="AN3792" s="2549"/>
      <c r="AO3792" s="2549"/>
      <c r="AP3792" s="2549"/>
      <c r="AQ3792" s="2549"/>
      <c r="AR3792" s="2549"/>
      <c r="AS3792" s="2549"/>
      <c r="AT3792" s="2549"/>
      <c r="AU3792" s="2549"/>
      <c r="AV3792" s="2549"/>
      <c r="AW3792" s="2550"/>
      <c r="AX3792" s="2542" t="s">
        <v>369</v>
      </c>
      <c r="AY3792" s="2543"/>
      <c r="AZ3792" s="2542" t="s">
        <v>369</v>
      </c>
      <c r="BA3792" s="2543"/>
      <c r="BB3792" s="2548" t="s">
        <v>3750</v>
      </c>
      <c r="BC3792" s="2549"/>
      <c r="BD3792" s="2549"/>
      <c r="BE3792" s="2549"/>
      <c r="BF3792" s="2549"/>
      <c r="BG3792" s="2549"/>
      <c r="BH3792" s="2549"/>
      <c r="BI3792" s="2550"/>
      <c r="BJ3792" s="2542" t="s">
        <v>369</v>
      </c>
      <c r="BK3792" s="2543"/>
    </row>
    <row r="3793" spans="1:63" ht="27">
      <c r="A3793" s="2544"/>
      <c r="B3793" s="2545"/>
      <c r="C3793" s="1582" t="s">
        <v>372</v>
      </c>
      <c r="D3793" s="1582" t="s">
        <v>373</v>
      </c>
      <c r="E3793" s="1582" t="s">
        <v>374</v>
      </c>
      <c r="F3793" s="1582" t="s">
        <v>375</v>
      </c>
      <c r="G3793" s="1582" t="s">
        <v>378</v>
      </c>
      <c r="H3793" s="1582" t="s">
        <v>1066</v>
      </c>
      <c r="I3793" s="1582" t="s">
        <v>376</v>
      </c>
      <c r="J3793" s="1582" t="s">
        <v>377</v>
      </c>
      <c r="K3793" s="1583" t="s">
        <v>890</v>
      </c>
      <c r="L3793" s="1582" t="s">
        <v>379</v>
      </c>
      <c r="M3793" s="1582" t="s">
        <v>380</v>
      </c>
      <c r="N3793" s="1582" t="s">
        <v>381</v>
      </c>
      <c r="O3793" s="1582" t="s">
        <v>382</v>
      </c>
      <c r="P3793" s="1582" t="s">
        <v>383</v>
      </c>
      <c r="Q3793" s="1582" t="s">
        <v>384</v>
      </c>
      <c r="R3793" s="2544"/>
      <c r="S3793" s="2545"/>
      <c r="T3793" s="2544"/>
      <c r="U3793" s="2545"/>
      <c r="V3793" s="1582" t="s">
        <v>412</v>
      </c>
      <c r="W3793" s="1582" t="s">
        <v>413</v>
      </c>
      <c r="X3793" s="1582" t="s">
        <v>414</v>
      </c>
      <c r="Y3793" s="1582" t="s">
        <v>415</v>
      </c>
      <c r="Z3793" s="1582" t="s">
        <v>416</v>
      </c>
      <c r="AA3793" s="1582" t="s">
        <v>417</v>
      </c>
      <c r="AB3793" s="1584" t="s">
        <v>418</v>
      </c>
      <c r="AC3793" s="1584" t="s">
        <v>3796</v>
      </c>
      <c r="AD3793" s="1584" t="s">
        <v>3797</v>
      </c>
      <c r="AE3793" s="1584" t="s">
        <v>3751</v>
      </c>
      <c r="AF3793" s="1584" t="s">
        <v>3752</v>
      </c>
      <c r="AG3793" s="1582" t="s">
        <v>419</v>
      </c>
      <c r="AH3793" s="2544"/>
      <c r="AI3793" s="2545"/>
      <c r="AJ3793" s="2556"/>
      <c r="AK3793" s="2557"/>
      <c r="AL3793" s="1582" t="s">
        <v>420</v>
      </c>
      <c r="AM3793" s="1582" t="s">
        <v>421</v>
      </c>
      <c r="AN3793" s="1582" t="s">
        <v>3753</v>
      </c>
      <c r="AO3793" s="1582" t="s">
        <v>423</v>
      </c>
      <c r="AP3793" s="1582" t="s">
        <v>424</v>
      </c>
      <c r="AQ3793" s="1582" t="s">
        <v>3754</v>
      </c>
      <c r="AR3793" s="1582" t="s">
        <v>3755</v>
      </c>
      <c r="AS3793" s="1582" t="s">
        <v>3756</v>
      </c>
      <c r="AT3793" s="1585" t="s">
        <v>3757</v>
      </c>
      <c r="AU3793" s="1582" t="s">
        <v>425</v>
      </c>
      <c r="AV3793" s="1582" t="s">
        <v>426</v>
      </c>
      <c r="AW3793" s="1582" t="s">
        <v>427</v>
      </c>
      <c r="AX3793" s="2544"/>
      <c r="AY3793" s="2545"/>
      <c r="AZ3793" s="2544"/>
      <c r="BA3793" s="2545"/>
      <c r="BB3793" s="1583" t="s">
        <v>1733</v>
      </c>
      <c r="BC3793" s="1582" t="s">
        <v>432</v>
      </c>
      <c r="BD3793" s="1582" t="s">
        <v>428</v>
      </c>
      <c r="BE3793" s="1582" t="s">
        <v>429</v>
      </c>
      <c r="BF3793" s="1583" t="s">
        <v>430</v>
      </c>
      <c r="BG3793" s="1582" t="s">
        <v>362</v>
      </c>
      <c r="BH3793" s="1582" t="s">
        <v>431</v>
      </c>
      <c r="BI3793" s="1582" t="s">
        <v>1260</v>
      </c>
      <c r="BJ3793" s="2544"/>
      <c r="BK3793" s="2545"/>
    </row>
    <row r="3794" spans="1:63">
      <c r="A3794" s="2546"/>
      <c r="B3794" s="2569"/>
      <c r="C3794" s="1582">
        <v>1</v>
      </c>
      <c r="D3794" s="1586">
        <v>2</v>
      </c>
      <c r="E3794" s="1582">
        <v>3</v>
      </c>
      <c r="F3794" s="1586">
        <v>4</v>
      </c>
      <c r="G3794" s="1582">
        <v>5</v>
      </c>
      <c r="H3794" s="1582">
        <v>6</v>
      </c>
      <c r="I3794" s="1582">
        <v>7</v>
      </c>
      <c r="J3794" s="1586">
        <v>8</v>
      </c>
      <c r="K3794" s="1583">
        <v>9</v>
      </c>
      <c r="L3794" s="1586">
        <v>10</v>
      </c>
      <c r="M3794" s="1582">
        <v>11</v>
      </c>
      <c r="N3794" s="1586">
        <v>12</v>
      </c>
      <c r="O3794" s="1582">
        <v>13</v>
      </c>
      <c r="P3794" s="1586">
        <v>14</v>
      </c>
      <c r="Q3794" s="1582">
        <v>15</v>
      </c>
      <c r="R3794" s="2546"/>
      <c r="S3794" s="2569"/>
      <c r="T3794" s="2546"/>
      <c r="U3794" s="2569"/>
      <c r="V3794" s="1582">
        <v>16</v>
      </c>
      <c r="W3794" s="1586">
        <v>17</v>
      </c>
      <c r="X3794" s="1582">
        <v>18</v>
      </c>
      <c r="Y3794" s="1582">
        <v>19</v>
      </c>
      <c r="Z3794" s="1582">
        <v>20</v>
      </c>
      <c r="AA3794" s="1582">
        <v>21</v>
      </c>
      <c r="AB3794" s="1586">
        <v>22</v>
      </c>
      <c r="AC3794" s="1586">
        <v>23</v>
      </c>
      <c r="AD3794" s="1586">
        <v>24</v>
      </c>
      <c r="AE3794" s="1586">
        <v>25</v>
      </c>
      <c r="AF3794" s="1586">
        <v>26</v>
      </c>
      <c r="AG3794" s="1587">
        <v>27</v>
      </c>
      <c r="AH3794" s="2546"/>
      <c r="AI3794" s="2569"/>
      <c r="AJ3794" s="2558"/>
      <c r="AK3794" s="2570"/>
      <c r="AL3794" s="1582">
        <v>28</v>
      </c>
      <c r="AM3794" s="1586">
        <v>29</v>
      </c>
      <c r="AN3794" s="1582">
        <v>30</v>
      </c>
      <c r="AO3794" s="1586">
        <v>31</v>
      </c>
      <c r="AP3794" s="1582">
        <v>32</v>
      </c>
      <c r="AQ3794" s="1586">
        <v>33</v>
      </c>
      <c r="AR3794" s="1582">
        <v>34</v>
      </c>
      <c r="AS3794" s="1586">
        <v>35</v>
      </c>
      <c r="AT3794" s="1582">
        <v>36</v>
      </c>
      <c r="AU3794" s="1586">
        <v>37</v>
      </c>
      <c r="AV3794" s="1582">
        <v>38</v>
      </c>
      <c r="AW3794" s="1586">
        <v>39</v>
      </c>
      <c r="AX3794" s="2546"/>
      <c r="AY3794" s="2569"/>
      <c r="AZ3794" s="2546"/>
      <c r="BA3794" s="2569"/>
      <c r="BB3794" s="1583">
        <v>40</v>
      </c>
      <c r="BC3794" s="1586">
        <v>41</v>
      </c>
      <c r="BD3794" s="1583">
        <v>42</v>
      </c>
      <c r="BE3794" s="1586">
        <v>43</v>
      </c>
      <c r="BF3794" s="1583">
        <v>44</v>
      </c>
      <c r="BG3794" s="1586">
        <v>45</v>
      </c>
      <c r="BH3794" s="1583">
        <v>46</v>
      </c>
      <c r="BI3794" s="1586">
        <v>47</v>
      </c>
      <c r="BJ3794" s="2546"/>
      <c r="BK3794" s="2569"/>
    </row>
    <row r="3795" spans="1:63">
      <c r="A3795" s="2553" t="s">
        <v>44</v>
      </c>
      <c r="B3795" s="2553"/>
      <c r="C3795" s="1588">
        <v>4</v>
      </c>
      <c r="D3795" s="1588">
        <v>3</v>
      </c>
      <c r="E3795" s="1588">
        <v>4</v>
      </c>
      <c r="F3795" s="1589" t="s">
        <v>3129</v>
      </c>
      <c r="G3795" s="1590" t="s">
        <v>4036</v>
      </c>
      <c r="H3795" s="1589">
        <v>5</v>
      </c>
      <c r="I3795" s="1589" t="s">
        <v>3018</v>
      </c>
      <c r="J3795" s="1589" t="s">
        <v>1226</v>
      </c>
      <c r="K3795" s="1589" t="s">
        <v>4015</v>
      </c>
      <c r="L3795" s="1589" t="s">
        <v>2991</v>
      </c>
      <c r="M3795" s="1589">
        <v>4.5</v>
      </c>
      <c r="N3795" s="1589">
        <v>4</v>
      </c>
      <c r="O3795" s="1589" t="s">
        <v>2984</v>
      </c>
      <c r="P3795" s="1589">
        <v>3.5</v>
      </c>
      <c r="Q3795" s="1589">
        <v>3</v>
      </c>
      <c r="R3795" s="2533" t="s">
        <v>44</v>
      </c>
      <c r="S3795" s="2533"/>
      <c r="T3795" s="2533" t="s">
        <v>44</v>
      </c>
      <c r="U3795" s="2533"/>
      <c r="V3795" s="1591" t="s">
        <v>4037</v>
      </c>
      <c r="W3795" s="1590">
        <v>4</v>
      </c>
      <c r="X3795" s="1590">
        <v>3</v>
      </c>
      <c r="Y3795" s="698">
        <v>4.25</v>
      </c>
      <c r="Z3795" s="1590" t="s">
        <v>2786</v>
      </c>
      <c r="AA3795" s="1590">
        <v>3</v>
      </c>
      <c r="AB3795" s="1590" t="s">
        <v>4001</v>
      </c>
      <c r="AC3795" s="1590" t="s">
        <v>4038</v>
      </c>
      <c r="AD3795" s="1590">
        <v>5</v>
      </c>
      <c r="AE3795" s="1590" t="s">
        <v>3018</v>
      </c>
      <c r="AF3795" s="1590" t="s">
        <v>2764</v>
      </c>
      <c r="AG3795" s="1590">
        <v>3.5</v>
      </c>
      <c r="AH3795" s="2533" t="s">
        <v>44</v>
      </c>
      <c r="AI3795" s="2533"/>
      <c r="AJ3795" s="2533" t="s">
        <v>44</v>
      </c>
      <c r="AK3795" s="2533"/>
      <c r="AL3795" s="1589" t="s">
        <v>4039</v>
      </c>
      <c r="AM3795" s="1589" t="s">
        <v>4036</v>
      </c>
      <c r="AN3795" s="1589">
        <v>3.5</v>
      </c>
      <c r="AO3795" s="1589" t="s">
        <v>4001</v>
      </c>
      <c r="AP3795" s="1589">
        <v>4</v>
      </c>
      <c r="AQ3795" s="1589">
        <v>5</v>
      </c>
      <c r="AR3795" s="1589" t="s">
        <v>2790</v>
      </c>
      <c r="AS3795" s="1589" t="s">
        <v>3264</v>
      </c>
      <c r="AT3795" s="1589" t="s">
        <v>2733</v>
      </c>
      <c r="AU3795" s="1589" t="s">
        <v>4040</v>
      </c>
      <c r="AV3795" s="1589" t="s">
        <v>4041</v>
      </c>
      <c r="AW3795" s="1589">
        <v>3</v>
      </c>
      <c r="AX3795" s="2533" t="s">
        <v>44</v>
      </c>
      <c r="AY3795" s="2533"/>
      <c r="AZ3795" s="2533" t="s">
        <v>44</v>
      </c>
      <c r="BA3795" s="2533"/>
      <c r="BB3795" s="1592" t="s">
        <v>4042</v>
      </c>
      <c r="BC3795" s="1592" t="s">
        <v>4043</v>
      </c>
      <c r="BD3795" s="1589">
        <v>3.5</v>
      </c>
      <c r="BE3795" s="1589">
        <v>4</v>
      </c>
      <c r="BF3795" s="1589">
        <v>6</v>
      </c>
      <c r="BG3795" s="1589">
        <v>0.4</v>
      </c>
      <c r="BH3795" s="1589">
        <v>3</v>
      </c>
      <c r="BI3795" s="1589" t="s">
        <v>4044</v>
      </c>
      <c r="BJ3795" s="2533" t="s">
        <v>44</v>
      </c>
      <c r="BK3795" s="2533"/>
    </row>
    <row r="3796" spans="1:63">
      <c r="A3796" s="2551" t="s">
        <v>1687</v>
      </c>
      <c r="B3796" s="2552"/>
      <c r="C3796" s="1593"/>
      <c r="D3796" s="1593"/>
      <c r="E3796" s="1593"/>
      <c r="F3796" s="1594"/>
      <c r="G3796" s="1594"/>
      <c r="H3796" s="1594"/>
      <c r="I3796" s="1594"/>
      <c r="J3796" s="1594"/>
      <c r="K3796" s="1594"/>
      <c r="L3796" s="1594"/>
      <c r="M3796" s="1594"/>
      <c r="N3796" s="1594"/>
      <c r="O3796" s="1594"/>
      <c r="P3796" s="1594"/>
      <c r="Q3796" s="1594"/>
      <c r="R3796" s="2551" t="s">
        <v>1687</v>
      </c>
      <c r="S3796" s="2552"/>
      <c r="T3796" s="2551" t="s">
        <v>1687</v>
      </c>
      <c r="U3796" s="2552"/>
      <c r="V3796" s="1595"/>
      <c r="W3796" s="1596"/>
      <c r="X3796" s="1596"/>
      <c r="Y3796" s="1596"/>
      <c r="Z3796" s="1596"/>
      <c r="AA3796" s="1596"/>
      <c r="AB3796" s="1596"/>
      <c r="AC3796" s="1596"/>
      <c r="AD3796" s="1596"/>
      <c r="AE3796" s="1596"/>
      <c r="AF3796" s="1596"/>
      <c r="AG3796" s="1596"/>
      <c r="AH3796" s="2551" t="s">
        <v>1687</v>
      </c>
      <c r="AI3796" s="2552"/>
      <c r="AJ3796" s="2551" t="s">
        <v>1687</v>
      </c>
      <c r="AK3796" s="2552"/>
      <c r="AL3796" s="1594" t="s">
        <v>4012</v>
      </c>
      <c r="AM3796" s="1594"/>
      <c r="AN3796" s="1594"/>
      <c r="AO3796" s="1594"/>
      <c r="AP3796" s="1594"/>
      <c r="AQ3796" s="1594"/>
      <c r="AR3796" s="1594"/>
      <c r="AS3796" s="1594"/>
      <c r="AT3796" s="1594"/>
      <c r="AU3796" s="1594"/>
      <c r="AV3796" s="1594"/>
      <c r="AW3796" s="1594"/>
      <c r="AX3796" s="2551" t="s">
        <v>1687</v>
      </c>
      <c r="AY3796" s="2552"/>
      <c r="AZ3796" s="2551" t="s">
        <v>1687</v>
      </c>
      <c r="BA3796" s="2552"/>
      <c r="BB3796" s="1597"/>
      <c r="BC3796" s="1597"/>
      <c r="BD3796" s="1594"/>
      <c r="BE3796" s="1594"/>
      <c r="BF3796" s="1594"/>
      <c r="BG3796" s="1594"/>
      <c r="BH3796" s="1594"/>
      <c r="BI3796" s="1594"/>
      <c r="BJ3796" s="2551" t="s">
        <v>1687</v>
      </c>
      <c r="BK3796" s="2552"/>
    </row>
    <row r="3797" spans="1:63">
      <c r="A3797" s="1598" t="s">
        <v>856</v>
      </c>
      <c r="B3797" s="1599" t="s">
        <v>1677</v>
      </c>
      <c r="C3797" s="1588">
        <v>4</v>
      </c>
      <c r="D3797" s="1588">
        <v>4</v>
      </c>
      <c r="E3797" s="1588">
        <v>4</v>
      </c>
      <c r="F3797" s="1589">
        <v>3</v>
      </c>
      <c r="G3797" s="1589">
        <v>4</v>
      </c>
      <c r="H3797" s="1589">
        <v>4</v>
      </c>
      <c r="I3797" s="1589">
        <v>4</v>
      </c>
      <c r="J3797" s="1589">
        <v>4.25</v>
      </c>
      <c r="K3797" s="1589">
        <v>2.5</v>
      </c>
      <c r="L3797" s="1589">
        <v>3</v>
      </c>
      <c r="M3797" s="1589">
        <v>3.25</v>
      </c>
      <c r="N3797" s="1589">
        <v>2</v>
      </c>
      <c r="O3797" s="1589">
        <v>3</v>
      </c>
      <c r="P3797" s="1589">
        <v>3.5</v>
      </c>
      <c r="Q3797" s="1589">
        <v>2.5</v>
      </c>
      <c r="R3797" s="1598" t="s">
        <v>856</v>
      </c>
      <c r="S3797" s="1599" t="s">
        <v>1677</v>
      </c>
      <c r="T3797" s="1598" t="s">
        <v>856</v>
      </c>
      <c r="U3797" s="1599" t="s">
        <v>1677</v>
      </c>
      <c r="V3797" s="1590">
        <v>1</v>
      </c>
      <c r="W3797" s="1590">
        <v>3.5</v>
      </c>
      <c r="X3797" s="1590">
        <v>3</v>
      </c>
      <c r="Y3797" s="1590">
        <v>3</v>
      </c>
      <c r="Z3797" s="1590">
        <v>3</v>
      </c>
      <c r="AA3797" s="1590">
        <v>2</v>
      </c>
      <c r="AB3797" s="1590">
        <v>3</v>
      </c>
      <c r="AC3797" s="1590">
        <v>3</v>
      </c>
      <c r="AD3797" s="1590">
        <v>4</v>
      </c>
      <c r="AE3797" s="1590">
        <v>4</v>
      </c>
      <c r="AF3797" s="1590">
        <v>5</v>
      </c>
      <c r="AG3797" s="1590">
        <v>2.5</v>
      </c>
      <c r="AH3797" s="1598" t="s">
        <v>856</v>
      </c>
      <c r="AI3797" s="1599" t="s">
        <v>1677</v>
      </c>
      <c r="AJ3797" s="1598" t="s">
        <v>856</v>
      </c>
      <c r="AK3797" s="1599" t="s">
        <v>1677</v>
      </c>
      <c r="AL3797" s="1589">
        <v>3.5</v>
      </c>
      <c r="AM3797" s="1589">
        <v>2.5</v>
      </c>
      <c r="AN3797" s="1589">
        <v>3</v>
      </c>
      <c r="AO3797" s="1589">
        <v>1</v>
      </c>
      <c r="AP3797" s="1589">
        <v>3.5</v>
      </c>
      <c r="AQ3797" s="1589">
        <v>3</v>
      </c>
      <c r="AR3797" s="1589">
        <v>4.25</v>
      </c>
      <c r="AS3797" s="1589">
        <v>3</v>
      </c>
      <c r="AT3797" s="1589">
        <v>2.5</v>
      </c>
      <c r="AU3797" s="1589">
        <v>3</v>
      </c>
      <c r="AV3797" s="1589">
        <v>2.5</v>
      </c>
      <c r="AW3797" s="1589">
        <v>2</v>
      </c>
      <c r="AX3797" s="1598" t="s">
        <v>856</v>
      </c>
      <c r="AY3797" s="1599" t="s">
        <v>1677</v>
      </c>
      <c r="AZ3797" s="1598" t="s">
        <v>856</v>
      </c>
      <c r="BA3797" s="1599" t="s">
        <v>1677</v>
      </c>
      <c r="BB3797" s="1589">
        <v>2.5</v>
      </c>
      <c r="BC3797" s="1589">
        <v>1.25</v>
      </c>
      <c r="BD3797" s="1589">
        <v>1</v>
      </c>
      <c r="BE3797" s="1589">
        <v>3</v>
      </c>
      <c r="BF3797" s="1589">
        <v>4</v>
      </c>
      <c r="BG3797" s="1589">
        <v>0.1</v>
      </c>
      <c r="BH3797" s="1589">
        <v>2.5</v>
      </c>
      <c r="BI3797" s="1589">
        <v>1</v>
      </c>
      <c r="BJ3797" s="1598" t="s">
        <v>856</v>
      </c>
      <c r="BK3797" s="1599" t="s">
        <v>1677</v>
      </c>
    </row>
    <row r="3798" spans="1:63" ht="18">
      <c r="A3798" s="1600" t="s">
        <v>1085</v>
      </c>
      <c r="B3798" s="1601" t="s">
        <v>1678</v>
      </c>
      <c r="C3798" s="1593">
        <v>4</v>
      </c>
      <c r="D3798" s="1593">
        <v>4</v>
      </c>
      <c r="E3798" s="1593">
        <v>4</v>
      </c>
      <c r="F3798" s="1594">
        <v>3</v>
      </c>
      <c r="G3798" s="1594">
        <v>4.05</v>
      </c>
      <c r="H3798" s="1594">
        <v>4</v>
      </c>
      <c r="I3798" s="1594">
        <v>4</v>
      </c>
      <c r="J3798" s="1594">
        <v>4.25</v>
      </c>
      <c r="K3798" s="1594">
        <v>4</v>
      </c>
      <c r="L3798" s="1594">
        <v>3</v>
      </c>
      <c r="M3798" s="1594">
        <v>4.25</v>
      </c>
      <c r="N3798" s="1594">
        <v>3</v>
      </c>
      <c r="O3798" s="1594">
        <v>3.25</v>
      </c>
      <c r="P3798" s="1594">
        <v>3.75</v>
      </c>
      <c r="Q3798" s="1594">
        <v>3</v>
      </c>
      <c r="R3798" s="1600" t="s">
        <v>1085</v>
      </c>
      <c r="S3798" s="1601" t="s">
        <v>1678</v>
      </c>
      <c r="T3798" s="1600" t="s">
        <v>1085</v>
      </c>
      <c r="U3798" s="1601" t="s">
        <v>1678</v>
      </c>
      <c r="V3798" s="1596">
        <v>2</v>
      </c>
      <c r="W3798" s="1596">
        <v>3.65</v>
      </c>
      <c r="X3798" s="1596">
        <v>3</v>
      </c>
      <c r="Y3798" s="1596">
        <v>3.25</v>
      </c>
      <c r="Z3798" s="1596">
        <v>3.5</v>
      </c>
      <c r="AA3798" s="1596">
        <v>2.5</v>
      </c>
      <c r="AB3798" s="1596">
        <v>4</v>
      </c>
      <c r="AC3798" s="1596">
        <v>3.5</v>
      </c>
      <c r="AD3798" s="1596">
        <v>4</v>
      </c>
      <c r="AE3798" s="1596">
        <v>4</v>
      </c>
      <c r="AF3798" s="1596">
        <v>6</v>
      </c>
      <c r="AG3798" s="1596">
        <v>3</v>
      </c>
      <c r="AH3798" s="1600" t="s">
        <v>1085</v>
      </c>
      <c r="AI3798" s="1601" t="s">
        <v>1678</v>
      </c>
      <c r="AJ3798" s="1600" t="s">
        <v>1085</v>
      </c>
      <c r="AK3798" s="1601" t="s">
        <v>1678</v>
      </c>
      <c r="AL3798" s="1594">
        <v>3.5</v>
      </c>
      <c r="AM3798" s="1594">
        <v>3</v>
      </c>
      <c r="AN3798" s="1594">
        <v>3.15</v>
      </c>
      <c r="AO3798" s="1594">
        <v>2</v>
      </c>
      <c r="AP3798" s="1594">
        <v>3.5</v>
      </c>
      <c r="AQ3798" s="1594">
        <v>3.5</v>
      </c>
      <c r="AR3798" s="1594">
        <v>5</v>
      </c>
      <c r="AS3798" s="1594">
        <v>4.5</v>
      </c>
      <c r="AT3798" s="1594">
        <v>3.5</v>
      </c>
      <c r="AU3798" s="1594">
        <v>3.25</v>
      </c>
      <c r="AV3798" s="1594">
        <v>3</v>
      </c>
      <c r="AW3798" s="1594">
        <v>2.5</v>
      </c>
      <c r="AX3798" s="1600" t="s">
        <v>1085</v>
      </c>
      <c r="AY3798" s="1601" t="s">
        <v>1678</v>
      </c>
      <c r="AZ3798" s="1600" t="s">
        <v>1085</v>
      </c>
      <c r="BA3798" s="1601" t="s">
        <v>1678</v>
      </c>
      <c r="BB3798" s="1594">
        <v>2.5</v>
      </c>
      <c r="BC3798" s="1594">
        <v>1.25</v>
      </c>
      <c r="BD3798" s="1594">
        <v>1.25</v>
      </c>
      <c r="BE3798" s="1594">
        <v>4</v>
      </c>
      <c r="BF3798" s="1594">
        <v>4.5</v>
      </c>
      <c r="BG3798" s="1594">
        <v>0.2</v>
      </c>
      <c r="BH3798" s="1594">
        <v>2.5</v>
      </c>
      <c r="BI3798" s="1594">
        <v>1.1499999999999999</v>
      </c>
      <c r="BJ3798" s="1600" t="s">
        <v>1085</v>
      </c>
      <c r="BK3798" s="1601" t="s">
        <v>1678</v>
      </c>
    </row>
    <row r="3799" spans="1:63" ht="27">
      <c r="A3799" s="1598" t="s">
        <v>827</v>
      </c>
      <c r="B3799" s="1599" t="s">
        <v>1679</v>
      </c>
      <c r="C3799" s="1588">
        <v>4</v>
      </c>
      <c r="D3799" s="1588">
        <v>4</v>
      </c>
      <c r="E3799" s="1588">
        <v>4</v>
      </c>
      <c r="F3799" s="1589">
        <v>3.5</v>
      </c>
      <c r="G3799" s="1589">
        <v>4.0999999999999996</v>
      </c>
      <c r="H3799" s="1589">
        <v>4.5</v>
      </c>
      <c r="I3799" s="1589">
        <v>4</v>
      </c>
      <c r="J3799" s="1589">
        <v>4.25</v>
      </c>
      <c r="K3799" s="1589">
        <v>4.5</v>
      </c>
      <c r="L3799" s="1589">
        <v>3</v>
      </c>
      <c r="M3799" s="1589">
        <v>5.25</v>
      </c>
      <c r="N3799" s="1589">
        <v>3</v>
      </c>
      <c r="O3799" s="1589">
        <v>4.25</v>
      </c>
      <c r="P3799" s="1589">
        <v>4</v>
      </c>
      <c r="Q3799" s="1589">
        <v>4</v>
      </c>
      <c r="R3799" s="1598" t="s">
        <v>827</v>
      </c>
      <c r="S3799" s="1599" t="s">
        <v>1679</v>
      </c>
      <c r="T3799" s="1598" t="s">
        <v>827</v>
      </c>
      <c r="U3799" s="1599" t="s">
        <v>1679</v>
      </c>
      <c r="V3799" s="1590">
        <v>2.5</v>
      </c>
      <c r="W3799" s="1590">
        <v>3.75</v>
      </c>
      <c r="X3799" s="1590">
        <v>3.5</v>
      </c>
      <c r="Y3799" s="1590">
        <v>3.75</v>
      </c>
      <c r="Z3799" s="1590">
        <v>4</v>
      </c>
      <c r="AA3799" s="1590">
        <v>2.5</v>
      </c>
      <c r="AB3799" s="1590">
        <v>4</v>
      </c>
      <c r="AC3799" s="1590">
        <v>3.5</v>
      </c>
      <c r="AD3799" s="1590">
        <v>4</v>
      </c>
      <c r="AE3799" s="1590">
        <v>4</v>
      </c>
      <c r="AF3799" s="1590">
        <v>7</v>
      </c>
      <c r="AG3799" s="1590">
        <v>3.5</v>
      </c>
      <c r="AH3799" s="1598" t="s">
        <v>827</v>
      </c>
      <c r="AI3799" s="1599" t="s">
        <v>1679</v>
      </c>
      <c r="AJ3799" s="1598" t="s">
        <v>827</v>
      </c>
      <c r="AK3799" s="1599" t="s">
        <v>1679</v>
      </c>
      <c r="AL3799" s="1589">
        <v>3.5</v>
      </c>
      <c r="AM3799" s="1589">
        <v>3.5</v>
      </c>
      <c r="AN3799" s="1589">
        <v>3.25</v>
      </c>
      <c r="AO3799" s="1589">
        <v>3</v>
      </c>
      <c r="AP3799" s="1589">
        <v>4</v>
      </c>
      <c r="AQ3799" s="1589">
        <v>4</v>
      </c>
      <c r="AR3799" s="1589">
        <v>5.25</v>
      </c>
      <c r="AS3799" s="1589">
        <v>5</v>
      </c>
      <c r="AT3799" s="1589">
        <v>3.5</v>
      </c>
      <c r="AU3799" s="1589">
        <v>3.5</v>
      </c>
      <c r="AV3799" s="1589">
        <v>3.5</v>
      </c>
      <c r="AW3799" s="1589">
        <v>3</v>
      </c>
      <c r="AX3799" s="1598" t="s">
        <v>827</v>
      </c>
      <c r="AY3799" s="1599" t="s">
        <v>1679</v>
      </c>
      <c r="AZ3799" s="1598" t="s">
        <v>827</v>
      </c>
      <c r="BA3799" s="1599" t="s">
        <v>1679</v>
      </c>
      <c r="BB3799" s="1589">
        <v>3</v>
      </c>
      <c r="BC3799" s="1589">
        <v>1.25</v>
      </c>
      <c r="BD3799" s="1589">
        <v>1.5</v>
      </c>
      <c r="BE3799" s="1589">
        <v>4</v>
      </c>
      <c r="BF3799" s="1589">
        <v>5</v>
      </c>
      <c r="BG3799" s="1589">
        <v>0.3</v>
      </c>
      <c r="BH3799" s="1589">
        <v>2.5</v>
      </c>
      <c r="BI3799" s="1589">
        <v>1.25</v>
      </c>
      <c r="BJ3799" s="1598" t="s">
        <v>827</v>
      </c>
      <c r="BK3799" s="1599" t="s">
        <v>1679</v>
      </c>
    </row>
    <row r="3800" spans="1:63" ht="27">
      <c r="A3800" s="1600" t="s">
        <v>828</v>
      </c>
      <c r="B3800" s="1601" t="s">
        <v>1680</v>
      </c>
      <c r="C3800" s="1593">
        <v>4</v>
      </c>
      <c r="D3800" s="1593">
        <v>4</v>
      </c>
      <c r="E3800" s="1593">
        <v>4</v>
      </c>
      <c r="F3800" s="1594">
        <v>3.5</v>
      </c>
      <c r="G3800" s="1594">
        <v>4.1500000000000004</v>
      </c>
      <c r="H3800" s="1594">
        <v>4.5</v>
      </c>
      <c r="I3800" s="1594">
        <v>4</v>
      </c>
      <c r="J3800" s="1594">
        <v>4.25</v>
      </c>
      <c r="K3800" s="1594">
        <v>5</v>
      </c>
      <c r="L3800" s="1594">
        <v>4</v>
      </c>
      <c r="M3800" s="1594">
        <v>6.25</v>
      </c>
      <c r="N3800" s="1594">
        <v>3</v>
      </c>
      <c r="O3800" s="1594">
        <v>4.5</v>
      </c>
      <c r="P3800" s="1594">
        <v>4.25</v>
      </c>
      <c r="Q3800" s="1594">
        <v>4.5</v>
      </c>
      <c r="R3800" s="1600" t="s">
        <v>828</v>
      </c>
      <c r="S3800" s="1601" t="s">
        <v>1680</v>
      </c>
      <c r="T3800" s="1600" t="s">
        <v>828</v>
      </c>
      <c r="U3800" s="1601" t="s">
        <v>1680</v>
      </c>
      <c r="V3800" s="1596">
        <v>3</v>
      </c>
      <c r="W3800" s="1596">
        <v>4</v>
      </c>
      <c r="X3800" s="1596">
        <v>4</v>
      </c>
      <c r="Y3800" s="1596">
        <v>4</v>
      </c>
      <c r="Z3800" s="1596">
        <v>4</v>
      </c>
      <c r="AA3800" s="1596">
        <v>2.5</v>
      </c>
      <c r="AB3800" s="1596">
        <v>4</v>
      </c>
      <c r="AC3800" s="1596">
        <v>3.5</v>
      </c>
      <c r="AD3800" s="1596">
        <v>4</v>
      </c>
      <c r="AE3800" s="1596">
        <v>4</v>
      </c>
      <c r="AF3800" s="1596">
        <v>8</v>
      </c>
      <c r="AG3800" s="1596">
        <v>4</v>
      </c>
      <c r="AH3800" s="1600" t="s">
        <v>828</v>
      </c>
      <c r="AI3800" s="1601" t="s">
        <v>1680</v>
      </c>
      <c r="AJ3800" s="1600" t="s">
        <v>828</v>
      </c>
      <c r="AK3800" s="1601" t="s">
        <v>1680</v>
      </c>
      <c r="AL3800" s="1594">
        <v>3.7</v>
      </c>
      <c r="AM3800" s="1594">
        <v>3.5</v>
      </c>
      <c r="AN3800" s="1594">
        <v>3.4</v>
      </c>
      <c r="AO3800" s="1594">
        <v>4</v>
      </c>
      <c r="AP3800" s="1594">
        <v>4</v>
      </c>
      <c r="AQ3800" s="1594">
        <v>4.5</v>
      </c>
      <c r="AR3800" s="1594">
        <v>5.25</v>
      </c>
      <c r="AS3800" s="1594">
        <v>5</v>
      </c>
      <c r="AT3800" s="1594">
        <v>4</v>
      </c>
      <c r="AU3800" s="1594">
        <v>3.7</v>
      </c>
      <c r="AV3800" s="1594">
        <v>4</v>
      </c>
      <c r="AW3800" s="1594">
        <v>3.5</v>
      </c>
      <c r="AX3800" s="1600" t="s">
        <v>828</v>
      </c>
      <c r="AY3800" s="1601" t="s">
        <v>1680</v>
      </c>
      <c r="AZ3800" s="1600" t="s">
        <v>828</v>
      </c>
      <c r="BA3800" s="1601" t="s">
        <v>1680</v>
      </c>
      <c r="BB3800" s="1594">
        <v>3.5</v>
      </c>
      <c r="BC3800" s="1594">
        <v>2</v>
      </c>
      <c r="BD3800" s="1594">
        <v>1.5</v>
      </c>
      <c r="BE3800" s="1594">
        <v>4</v>
      </c>
      <c r="BF3800" s="1594">
        <v>5.5</v>
      </c>
      <c r="BG3800" s="1594">
        <v>0.35</v>
      </c>
      <c r="BH3800" s="1594">
        <v>2.5</v>
      </c>
      <c r="BI3800" s="1594">
        <v>1.5</v>
      </c>
      <c r="BJ3800" s="1600" t="s">
        <v>828</v>
      </c>
      <c r="BK3800" s="1601" t="s">
        <v>1680</v>
      </c>
    </row>
    <row r="3801" spans="1:63" ht="18">
      <c r="A3801" s="1598" t="s">
        <v>854</v>
      </c>
      <c r="B3801" s="1599" t="s">
        <v>1681</v>
      </c>
      <c r="C3801" s="1588">
        <v>4</v>
      </c>
      <c r="D3801" s="1588">
        <v>4</v>
      </c>
      <c r="E3801" s="1588">
        <v>4</v>
      </c>
      <c r="F3801" s="1589">
        <v>4</v>
      </c>
      <c r="G3801" s="1589">
        <v>4.2</v>
      </c>
      <c r="H3801" s="1589">
        <v>5</v>
      </c>
      <c r="I3801" s="1589">
        <v>5</v>
      </c>
      <c r="J3801" s="1589">
        <v>4.25</v>
      </c>
      <c r="K3801" s="1589">
        <v>5</v>
      </c>
      <c r="L3801" s="1589">
        <v>4</v>
      </c>
      <c r="M3801" s="1589">
        <v>6.5</v>
      </c>
      <c r="N3801" s="1589">
        <v>4.5</v>
      </c>
      <c r="O3801" s="1589">
        <v>4.75</v>
      </c>
      <c r="P3801" s="1589">
        <v>4.5</v>
      </c>
      <c r="Q3801" s="1589">
        <v>4.5</v>
      </c>
      <c r="R3801" s="1598" t="s">
        <v>854</v>
      </c>
      <c r="S3801" s="1599" t="s">
        <v>1681</v>
      </c>
      <c r="T3801" s="1598" t="s">
        <v>854</v>
      </c>
      <c r="U3801" s="1599" t="s">
        <v>1681</v>
      </c>
      <c r="V3801" s="1590">
        <v>3</v>
      </c>
      <c r="W3801" s="1590">
        <v>4.5</v>
      </c>
      <c r="X3801" s="1590">
        <v>4</v>
      </c>
      <c r="Y3801" s="1590">
        <v>4.5</v>
      </c>
      <c r="Z3801" s="1590">
        <v>4</v>
      </c>
      <c r="AA3801" s="1590">
        <v>2.5</v>
      </c>
      <c r="AB3801" s="1590">
        <v>4</v>
      </c>
      <c r="AC3801" s="1590">
        <v>4</v>
      </c>
      <c r="AD3801" s="1590">
        <v>4</v>
      </c>
      <c r="AE3801" s="1590">
        <v>4</v>
      </c>
      <c r="AF3801" s="1590">
        <v>8.5</v>
      </c>
      <c r="AG3801" s="1590">
        <v>4.5</v>
      </c>
      <c r="AH3801" s="1598" t="s">
        <v>854</v>
      </c>
      <c r="AI3801" s="1599" t="s">
        <v>1681</v>
      </c>
      <c r="AJ3801" s="1598" t="s">
        <v>854</v>
      </c>
      <c r="AK3801" s="1599" t="s">
        <v>1681</v>
      </c>
      <c r="AL3801" s="1589">
        <v>4</v>
      </c>
      <c r="AM3801" s="1589">
        <v>5</v>
      </c>
      <c r="AN3801" s="1589">
        <v>3.5</v>
      </c>
      <c r="AO3801" s="1589">
        <v>5</v>
      </c>
      <c r="AP3801" s="1589">
        <v>4.5</v>
      </c>
      <c r="AQ3801" s="1589">
        <v>6.25</v>
      </c>
      <c r="AR3801" s="1589">
        <v>5.75</v>
      </c>
      <c r="AS3801" s="1589">
        <v>5.75</v>
      </c>
      <c r="AT3801" s="1589">
        <v>4</v>
      </c>
      <c r="AU3801" s="1589">
        <v>3.75</v>
      </c>
      <c r="AV3801" s="1589">
        <v>4</v>
      </c>
      <c r="AW3801" s="1589">
        <v>4</v>
      </c>
      <c r="AX3801" s="1598" t="s">
        <v>854</v>
      </c>
      <c r="AY3801" s="1599" t="s">
        <v>1681</v>
      </c>
      <c r="AZ3801" s="1598" t="s">
        <v>854</v>
      </c>
      <c r="BA3801" s="1599" t="s">
        <v>1681</v>
      </c>
      <c r="BB3801" s="1589">
        <v>3.5</v>
      </c>
      <c r="BC3801" s="1589">
        <v>2</v>
      </c>
      <c r="BD3801" s="1589">
        <v>1.5</v>
      </c>
      <c r="BE3801" s="1589">
        <v>4</v>
      </c>
      <c r="BF3801" s="1589">
        <v>6</v>
      </c>
      <c r="BG3801" s="1589">
        <v>0.4</v>
      </c>
      <c r="BH3801" s="1589">
        <v>2.5</v>
      </c>
      <c r="BI3801" s="1589">
        <v>1.6</v>
      </c>
      <c r="BJ3801" s="1598" t="s">
        <v>854</v>
      </c>
      <c r="BK3801" s="1599" t="s">
        <v>1681</v>
      </c>
    </row>
    <row r="3802" spans="1:63">
      <c r="A3802" s="2535" t="s">
        <v>45</v>
      </c>
      <c r="B3802" s="2535"/>
      <c r="C3802" s="1602"/>
      <c r="D3802" s="1602"/>
      <c r="E3802" s="1602"/>
      <c r="F3802" s="1602"/>
      <c r="G3802" s="1602"/>
      <c r="H3802" s="1602"/>
      <c r="I3802" s="1602"/>
      <c r="J3802" s="1602"/>
      <c r="K3802" s="1603"/>
      <c r="L3802" s="1602"/>
      <c r="M3802" s="1602"/>
      <c r="N3802" s="1602"/>
      <c r="O3802" s="1602"/>
      <c r="P3802" s="1602"/>
      <c r="Q3802" s="1602"/>
      <c r="R3802" s="2535" t="s">
        <v>45</v>
      </c>
      <c r="S3802" s="2535"/>
      <c r="T3802" s="2535" t="s">
        <v>45</v>
      </c>
      <c r="U3802" s="2535"/>
      <c r="V3802" s="1595"/>
      <c r="W3802" s="1595"/>
      <c r="X3802" s="1595"/>
      <c r="Y3802" s="1595"/>
      <c r="Z3802" s="1595"/>
      <c r="AA3802" s="1595"/>
      <c r="AB3802" s="1595"/>
      <c r="AC3802" s="1595"/>
      <c r="AD3802" s="1595"/>
      <c r="AE3802" s="1595"/>
      <c r="AF3802" s="1595"/>
      <c r="AG3802" s="1596"/>
      <c r="AH3802" s="2535" t="s">
        <v>45</v>
      </c>
      <c r="AI3802" s="2535"/>
      <c r="AJ3802" s="2535" t="s">
        <v>45</v>
      </c>
      <c r="AK3802" s="2535"/>
      <c r="AL3802" s="1597"/>
      <c r="AM3802" s="1597"/>
      <c r="AN3802" s="1597"/>
      <c r="AO3802" s="1597"/>
      <c r="AP3802" s="1597"/>
      <c r="AQ3802" s="1597"/>
      <c r="AR3802" s="1597"/>
      <c r="AS3802" s="1597"/>
      <c r="AT3802" s="1597"/>
      <c r="AU3802" s="1597"/>
      <c r="AV3802" s="1597"/>
      <c r="AW3802" s="1597"/>
      <c r="AX3802" s="2535" t="s">
        <v>45</v>
      </c>
      <c r="AY3802" s="2535"/>
      <c r="AZ3802" s="2535" t="s">
        <v>45</v>
      </c>
      <c r="BA3802" s="2535"/>
      <c r="BB3802" s="1597"/>
      <c r="BC3802" s="1597"/>
      <c r="BD3802" s="1597"/>
      <c r="BE3802" s="1597"/>
      <c r="BF3802" s="1597"/>
      <c r="BG3802" s="1597"/>
      <c r="BH3802" s="1594"/>
      <c r="BI3802" s="1594"/>
      <c r="BJ3802" s="2535" t="s">
        <v>45</v>
      </c>
      <c r="BK3802" s="2535"/>
    </row>
    <row r="3803" spans="1:63" ht="18">
      <c r="A3803" s="1598" t="s">
        <v>856</v>
      </c>
      <c r="B3803" s="1599" t="s">
        <v>1682</v>
      </c>
      <c r="C3803" s="1588">
        <v>5.5</v>
      </c>
      <c r="D3803" s="1588">
        <v>5</v>
      </c>
      <c r="E3803" s="1589">
        <v>5.5</v>
      </c>
      <c r="F3803" s="1589">
        <v>5.5</v>
      </c>
      <c r="G3803" s="1589">
        <v>5</v>
      </c>
      <c r="H3803" s="1589">
        <v>6</v>
      </c>
      <c r="I3803" s="1589">
        <v>5.5</v>
      </c>
      <c r="J3803" s="1589" t="s">
        <v>397</v>
      </c>
      <c r="K3803" s="1589" t="s">
        <v>3174</v>
      </c>
      <c r="L3803" s="1589" t="s">
        <v>4014</v>
      </c>
      <c r="M3803" s="1589">
        <v>6.75</v>
      </c>
      <c r="N3803" s="1589">
        <v>5.5</v>
      </c>
      <c r="O3803" s="1589" t="s">
        <v>1926</v>
      </c>
      <c r="P3803" s="1589">
        <v>5</v>
      </c>
      <c r="Q3803" s="1589">
        <v>5</v>
      </c>
      <c r="R3803" s="1598" t="s">
        <v>856</v>
      </c>
      <c r="S3803" s="1599" t="s">
        <v>1682</v>
      </c>
      <c r="T3803" s="1598" t="s">
        <v>856</v>
      </c>
      <c r="U3803" s="1599" t="s">
        <v>1682</v>
      </c>
      <c r="V3803" s="1590">
        <v>3.5</v>
      </c>
      <c r="W3803" s="1590" t="s">
        <v>2790</v>
      </c>
      <c r="X3803" s="1590" t="s">
        <v>1931</v>
      </c>
      <c r="Y3803" s="1590">
        <v>6</v>
      </c>
      <c r="Z3803" s="1590">
        <v>6.25</v>
      </c>
      <c r="AA3803" s="1590" t="s">
        <v>2815</v>
      </c>
      <c r="AB3803" s="1590" t="s">
        <v>2755</v>
      </c>
      <c r="AC3803" s="1590" t="s">
        <v>2704</v>
      </c>
      <c r="AD3803" s="1590" t="s">
        <v>1536</v>
      </c>
      <c r="AE3803" s="1590" t="s">
        <v>2740</v>
      </c>
      <c r="AF3803" s="1590" t="s">
        <v>2351</v>
      </c>
      <c r="AG3803" s="1590">
        <v>5</v>
      </c>
      <c r="AH3803" s="1598" t="s">
        <v>856</v>
      </c>
      <c r="AI3803" s="1599" t="s">
        <v>1682</v>
      </c>
      <c r="AJ3803" s="1598" t="s">
        <v>856</v>
      </c>
      <c r="AK3803" s="1599" t="s">
        <v>1682</v>
      </c>
      <c r="AL3803" s="1589">
        <v>6.5</v>
      </c>
      <c r="AM3803" s="1589" t="s">
        <v>2671</v>
      </c>
      <c r="AN3803" s="1589" t="s">
        <v>1927</v>
      </c>
      <c r="AO3803" s="1592" t="s">
        <v>4045</v>
      </c>
      <c r="AP3803" s="1589" t="s">
        <v>2443</v>
      </c>
      <c r="AQ3803" s="1589">
        <v>6.5</v>
      </c>
      <c r="AR3803" s="1589" t="s">
        <v>2704</v>
      </c>
      <c r="AS3803" s="1589" t="s">
        <v>397</v>
      </c>
      <c r="AT3803" s="1589" t="s">
        <v>2654</v>
      </c>
      <c r="AU3803" s="1589">
        <v>5.5</v>
      </c>
      <c r="AV3803" s="1589" t="s">
        <v>3778</v>
      </c>
      <c r="AW3803" s="1589" t="s">
        <v>2762</v>
      </c>
      <c r="AX3803" s="1598" t="s">
        <v>856</v>
      </c>
      <c r="AY3803" s="1599" t="s">
        <v>1682</v>
      </c>
      <c r="AZ3803" s="1598" t="s">
        <v>856</v>
      </c>
      <c r="BA3803" s="1599" t="s">
        <v>1682</v>
      </c>
      <c r="BB3803" s="1589" t="s">
        <v>3235</v>
      </c>
      <c r="BC3803" s="1589" t="s">
        <v>4046</v>
      </c>
      <c r="BD3803" s="1589" t="s">
        <v>2755</v>
      </c>
      <c r="BE3803" s="1589" t="s">
        <v>2755</v>
      </c>
      <c r="BF3803" s="1589">
        <v>9</v>
      </c>
      <c r="BG3803" s="1589" t="s">
        <v>4047</v>
      </c>
      <c r="BH3803" s="1589" t="s">
        <v>2989</v>
      </c>
      <c r="BI3803" s="1589" t="s">
        <v>4048</v>
      </c>
      <c r="BJ3803" s="1598" t="s">
        <v>856</v>
      </c>
      <c r="BK3803" s="1599" t="s">
        <v>1682</v>
      </c>
    </row>
    <row r="3804" spans="1:63" ht="18">
      <c r="A3804" s="1600" t="s">
        <v>1085</v>
      </c>
      <c r="B3804" s="1601" t="s">
        <v>1683</v>
      </c>
      <c r="C3804" s="1593">
        <v>5.75</v>
      </c>
      <c r="D3804" s="1594">
        <v>5.25</v>
      </c>
      <c r="E3804" s="1594">
        <v>5.75</v>
      </c>
      <c r="F3804" s="1594">
        <v>5.5</v>
      </c>
      <c r="G3804" s="1594">
        <v>5.25</v>
      </c>
      <c r="H3804" s="1594" t="s">
        <v>2811</v>
      </c>
      <c r="I3804" s="1594">
        <v>5.75</v>
      </c>
      <c r="J3804" s="1596" t="s">
        <v>4049</v>
      </c>
      <c r="K3804" s="1596" t="s">
        <v>3174</v>
      </c>
      <c r="L3804" s="1594" t="s">
        <v>4014</v>
      </c>
      <c r="M3804" s="1594" t="s">
        <v>4050</v>
      </c>
      <c r="N3804" s="1594">
        <v>5.75</v>
      </c>
      <c r="O3804" s="1594" t="s">
        <v>3778</v>
      </c>
      <c r="P3804" s="1594">
        <v>5</v>
      </c>
      <c r="Q3804" s="1594">
        <v>5.5</v>
      </c>
      <c r="R3804" s="1600" t="s">
        <v>1085</v>
      </c>
      <c r="S3804" s="1601" t="s">
        <v>1683</v>
      </c>
      <c r="T3804" s="1600" t="s">
        <v>1085</v>
      </c>
      <c r="U3804" s="1601" t="s">
        <v>1683</v>
      </c>
      <c r="V3804" s="1596">
        <v>3.5</v>
      </c>
      <c r="W3804" s="1596" t="s">
        <v>2640</v>
      </c>
      <c r="X3804" s="1596" t="s">
        <v>1931</v>
      </c>
      <c r="Y3804" s="1596">
        <v>6</v>
      </c>
      <c r="Z3804" s="1596">
        <v>6.75</v>
      </c>
      <c r="AA3804" s="1596">
        <v>5</v>
      </c>
      <c r="AB3804" s="1596" t="s">
        <v>4019</v>
      </c>
      <c r="AC3804" s="1596" t="s">
        <v>2704</v>
      </c>
      <c r="AD3804" s="1596" t="s">
        <v>2442</v>
      </c>
      <c r="AE3804" s="1596" t="s">
        <v>2740</v>
      </c>
      <c r="AF3804" s="1596" t="s">
        <v>2351</v>
      </c>
      <c r="AG3804" s="1596">
        <v>5</v>
      </c>
      <c r="AH3804" s="1600" t="s">
        <v>1085</v>
      </c>
      <c r="AI3804" s="1601" t="s">
        <v>1683</v>
      </c>
      <c r="AJ3804" s="1600" t="s">
        <v>1085</v>
      </c>
      <c r="AK3804" s="1601" t="s">
        <v>1683</v>
      </c>
      <c r="AL3804" s="1594">
        <v>5.5</v>
      </c>
      <c r="AM3804" s="1594" t="s">
        <v>2445</v>
      </c>
      <c r="AN3804" s="1594" t="s">
        <v>4051</v>
      </c>
      <c r="AO3804" s="1597" t="s">
        <v>4052</v>
      </c>
      <c r="AP3804" s="1594">
        <v>6.75</v>
      </c>
      <c r="AQ3804" s="1594">
        <v>6.75</v>
      </c>
      <c r="AR3804" s="1594">
        <v>7</v>
      </c>
      <c r="AS3804" s="1594" t="s">
        <v>2823</v>
      </c>
      <c r="AT3804" s="1594" t="s">
        <v>2654</v>
      </c>
      <c r="AU3804" s="1594">
        <v>5.6</v>
      </c>
      <c r="AV3804" s="1594" t="s">
        <v>3778</v>
      </c>
      <c r="AW3804" s="1594" t="s">
        <v>2762</v>
      </c>
      <c r="AX3804" s="1600" t="s">
        <v>1085</v>
      </c>
      <c r="AY3804" s="1601" t="s">
        <v>1683</v>
      </c>
      <c r="AZ3804" s="1600" t="s">
        <v>1085</v>
      </c>
      <c r="BA3804" s="1601" t="s">
        <v>1683</v>
      </c>
      <c r="BB3804" s="1594" t="s">
        <v>3235</v>
      </c>
      <c r="BC3804" s="1594" t="s">
        <v>2984</v>
      </c>
      <c r="BD3804" s="1594" t="s">
        <v>4019</v>
      </c>
      <c r="BE3804" s="1594" t="s">
        <v>2790</v>
      </c>
      <c r="BF3804" s="1594">
        <v>9</v>
      </c>
      <c r="BG3804" s="1594">
        <v>0.75</v>
      </c>
      <c r="BH3804" s="1594" t="s">
        <v>4014</v>
      </c>
      <c r="BI3804" s="1594" t="s">
        <v>4053</v>
      </c>
      <c r="BJ3804" s="1600" t="s">
        <v>1085</v>
      </c>
      <c r="BK3804" s="1601" t="s">
        <v>1683</v>
      </c>
    </row>
    <row r="3805" spans="1:63" ht="18">
      <c r="A3805" s="1598" t="s">
        <v>827</v>
      </c>
      <c r="B3805" s="1599" t="s">
        <v>1684</v>
      </c>
      <c r="C3805" s="1588">
        <v>6</v>
      </c>
      <c r="D3805" s="1604">
        <v>5.5</v>
      </c>
      <c r="E3805" s="1589">
        <v>6</v>
      </c>
      <c r="F3805" s="1589">
        <v>5.5</v>
      </c>
      <c r="G3805" s="1589">
        <v>5.5</v>
      </c>
      <c r="H3805" s="1589" t="s">
        <v>2443</v>
      </c>
      <c r="I3805" s="1589">
        <v>6</v>
      </c>
      <c r="J3805" s="1590" t="s">
        <v>4049</v>
      </c>
      <c r="K3805" s="1589" t="s">
        <v>3174</v>
      </c>
      <c r="L3805" s="1589" t="s">
        <v>4014</v>
      </c>
      <c r="M3805" s="1590" t="s">
        <v>2442</v>
      </c>
      <c r="N3805" s="1589" t="s">
        <v>2764</v>
      </c>
      <c r="O3805" s="1589" t="s">
        <v>2986</v>
      </c>
      <c r="P3805" s="1589">
        <v>5</v>
      </c>
      <c r="Q3805" s="1589">
        <v>6</v>
      </c>
      <c r="R3805" s="1598" t="s">
        <v>827</v>
      </c>
      <c r="S3805" s="1599" t="s">
        <v>1684</v>
      </c>
      <c r="T3805" s="1598" t="s">
        <v>827</v>
      </c>
      <c r="U3805" s="1599" t="s">
        <v>1684</v>
      </c>
      <c r="V3805" s="1590">
        <v>4</v>
      </c>
      <c r="W3805" s="1590" t="s">
        <v>2733</v>
      </c>
      <c r="X3805" s="1590">
        <v>4</v>
      </c>
      <c r="Y3805" s="1590">
        <v>6</v>
      </c>
      <c r="Z3805" s="1590">
        <v>6.75</v>
      </c>
      <c r="AA3805" s="1590">
        <v>5</v>
      </c>
      <c r="AB3805" s="1590" t="s">
        <v>3235</v>
      </c>
      <c r="AC3805" s="1590" t="s">
        <v>2704</v>
      </c>
      <c r="AD3805" s="1590" t="s">
        <v>2442</v>
      </c>
      <c r="AE3805" s="1590" t="s">
        <v>2740</v>
      </c>
      <c r="AF3805" s="1590" t="s">
        <v>2328</v>
      </c>
      <c r="AG3805" s="1590">
        <v>5</v>
      </c>
      <c r="AH3805" s="1598" t="s">
        <v>827</v>
      </c>
      <c r="AI3805" s="1599" t="s">
        <v>1684</v>
      </c>
      <c r="AJ3805" s="1598" t="s">
        <v>827</v>
      </c>
      <c r="AK3805" s="1599" t="s">
        <v>1684</v>
      </c>
      <c r="AL3805" s="1589">
        <v>5.5</v>
      </c>
      <c r="AM3805" s="1589">
        <v>7</v>
      </c>
      <c r="AN3805" s="1589" t="s">
        <v>4051</v>
      </c>
      <c r="AO3805" s="1592" t="s">
        <v>3014</v>
      </c>
      <c r="AP3805" s="1589">
        <v>6.75</v>
      </c>
      <c r="AQ3805" s="1589">
        <v>7</v>
      </c>
      <c r="AR3805" s="1589">
        <v>7</v>
      </c>
      <c r="AS3805" s="1589" t="s">
        <v>3209</v>
      </c>
      <c r="AT3805" s="1589" t="s">
        <v>2654</v>
      </c>
      <c r="AU3805" s="1589">
        <v>5.75</v>
      </c>
      <c r="AV3805" s="1589" t="s">
        <v>3778</v>
      </c>
      <c r="AW3805" s="1589" t="s">
        <v>2762</v>
      </c>
      <c r="AX3805" s="1598" t="s">
        <v>827</v>
      </c>
      <c r="AY3805" s="1599" t="s">
        <v>1684</v>
      </c>
      <c r="AZ3805" s="1598" t="s">
        <v>827</v>
      </c>
      <c r="BA3805" s="1599" t="s">
        <v>1684</v>
      </c>
      <c r="BB3805" s="1592" t="s">
        <v>4054</v>
      </c>
      <c r="BC3805" s="1592" t="s">
        <v>2991</v>
      </c>
      <c r="BD3805" s="1589" t="s">
        <v>4019</v>
      </c>
      <c r="BE3805" s="1589" t="s">
        <v>2790</v>
      </c>
      <c r="BF3805" s="1589">
        <v>9.5</v>
      </c>
      <c r="BG3805" s="1589">
        <v>0.7</v>
      </c>
      <c r="BH3805" s="1589" t="s">
        <v>2811</v>
      </c>
      <c r="BI3805" s="1589" t="s">
        <v>4053</v>
      </c>
      <c r="BJ3805" s="1598" t="s">
        <v>827</v>
      </c>
      <c r="BK3805" s="1599" t="s">
        <v>1684</v>
      </c>
    </row>
    <row r="3806" spans="1:63" ht="18">
      <c r="A3806" s="1600" t="s">
        <v>828</v>
      </c>
      <c r="B3806" s="1601" t="s">
        <v>1685</v>
      </c>
      <c r="C3806" s="1593">
        <v>6</v>
      </c>
      <c r="D3806" s="1605" t="s">
        <v>76</v>
      </c>
      <c r="E3806" s="1594" t="s">
        <v>76</v>
      </c>
      <c r="F3806" s="1594">
        <v>5.5</v>
      </c>
      <c r="G3806" s="1594">
        <v>5.75</v>
      </c>
      <c r="H3806" s="1594">
        <v>7</v>
      </c>
      <c r="I3806" s="1594" t="s">
        <v>76</v>
      </c>
      <c r="J3806" s="1596" t="s">
        <v>4049</v>
      </c>
      <c r="K3806" s="1594" t="s">
        <v>3174</v>
      </c>
      <c r="L3806" s="1594">
        <v>6</v>
      </c>
      <c r="M3806" s="1594" t="s">
        <v>4055</v>
      </c>
      <c r="N3806" s="1606" t="s">
        <v>76</v>
      </c>
      <c r="O3806" s="1594" t="s">
        <v>2758</v>
      </c>
      <c r="P3806" s="1594">
        <v>5</v>
      </c>
      <c r="Q3806" s="1596">
        <v>6</v>
      </c>
      <c r="R3806" s="1600" t="s">
        <v>828</v>
      </c>
      <c r="S3806" s="1601" t="s">
        <v>1685</v>
      </c>
      <c r="T3806" s="1600" t="s">
        <v>828</v>
      </c>
      <c r="U3806" s="1601" t="s">
        <v>1685</v>
      </c>
      <c r="V3806" s="1596">
        <v>4</v>
      </c>
      <c r="W3806" s="1596" t="s">
        <v>76</v>
      </c>
      <c r="X3806" s="1596">
        <v>4</v>
      </c>
      <c r="Y3806" s="1607" t="s">
        <v>76</v>
      </c>
      <c r="Z3806" s="1596">
        <v>6.75</v>
      </c>
      <c r="AA3806" s="1596">
        <v>5</v>
      </c>
      <c r="AB3806" s="1596" t="s">
        <v>3235</v>
      </c>
      <c r="AC3806" s="1596" t="s">
        <v>76</v>
      </c>
      <c r="AD3806" s="1596" t="s">
        <v>2442</v>
      </c>
      <c r="AE3806" s="1596" t="s">
        <v>2740</v>
      </c>
      <c r="AF3806" s="1596" t="s">
        <v>76</v>
      </c>
      <c r="AG3806" s="1596">
        <v>5</v>
      </c>
      <c r="AH3806" s="1600" t="s">
        <v>828</v>
      </c>
      <c r="AI3806" s="1601" t="s">
        <v>1685</v>
      </c>
      <c r="AJ3806" s="1600" t="s">
        <v>828</v>
      </c>
      <c r="AK3806" s="1601" t="s">
        <v>1685</v>
      </c>
      <c r="AL3806" s="1594">
        <v>5.5</v>
      </c>
      <c r="AM3806" s="1597" t="s">
        <v>76</v>
      </c>
      <c r="AN3806" s="1594" t="s">
        <v>4051</v>
      </c>
      <c r="AO3806" s="1597" t="s">
        <v>2807</v>
      </c>
      <c r="AP3806" s="1594">
        <v>5.5</v>
      </c>
      <c r="AQ3806" s="1594" t="s">
        <v>76</v>
      </c>
      <c r="AR3806" s="1594" t="s">
        <v>76</v>
      </c>
      <c r="AS3806" s="1594">
        <v>7.5</v>
      </c>
      <c r="AT3806" s="1594">
        <v>7</v>
      </c>
      <c r="AU3806" s="1594">
        <v>6</v>
      </c>
      <c r="AV3806" s="1594">
        <v>6</v>
      </c>
      <c r="AW3806" s="1594" t="s">
        <v>76</v>
      </c>
      <c r="AX3806" s="1600" t="s">
        <v>828</v>
      </c>
      <c r="AY3806" s="1601" t="s">
        <v>1685</v>
      </c>
      <c r="AZ3806" s="1600" t="s">
        <v>828</v>
      </c>
      <c r="BA3806" s="1601" t="s">
        <v>1685</v>
      </c>
      <c r="BB3806" s="1597" t="s">
        <v>4023</v>
      </c>
      <c r="BC3806" s="1597" t="s">
        <v>3057</v>
      </c>
      <c r="BD3806" s="1594" t="s">
        <v>4019</v>
      </c>
      <c r="BE3806" s="1594" t="s">
        <v>3174</v>
      </c>
      <c r="BF3806" s="1594">
        <v>9.5</v>
      </c>
      <c r="BG3806" s="1594" t="s">
        <v>76</v>
      </c>
      <c r="BH3806" s="1594" t="s">
        <v>2811</v>
      </c>
      <c r="BI3806" s="1594" t="s">
        <v>4056</v>
      </c>
      <c r="BJ3806" s="1600" t="s">
        <v>828</v>
      </c>
      <c r="BK3806" s="1601" t="s">
        <v>1685</v>
      </c>
    </row>
    <row r="3807" spans="1:63" ht="18">
      <c r="A3807" s="1598" t="s">
        <v>854</v>
      </c>
      <c r="B3807" s="1599" t="s">
        <v>1686</v>
      </c>
      <c r="C3807" s="1588" t="s">
        <v>76</v>
      </c>
      <c r="D3807" s="1604" t="s">
        <v>76</v>
      </c>
      <c r="E3807" s="1589" t="s">
        <v>76</v>
      </c>
      <c r="F3807" s="1589">
        <v>5.5</v>
      </c>
      <c r="G3807" s="1589">
        <v>5.75</v>
      </c>
      <c r="H3807" s="1589" t="s">
        <v>4057</v>
      </c>
      <c r="I3807" s="1589" t="s">
        <v>76</v>
      </c>
      <c r="J3807" s="1590" t="s">
        <v>4049</v>
      </c>
      <c r="K3807" s="1589" t="s">
        <v>4058</v>
      </c>
      <c r="L3807" s="1589">
        <v>6.5</v>
      </c>
      <c r="M3807" s="1589" t="s">
        <v>76</v>
      </c>
      <c r="N3807" s="1589" t="s">
        <v>76</v>
      </c>
      <c r="O3807" s="1589" t="s">
        <v>2758</v>
      </c>
      <c r="P3807" s="1589" t="s">
        <v>76</v>
      </c>
      <c r="Q3807" s="1631" t="s">
        <v>1781</v>
      </c>
      <c r="R3807" s="1598" t="s">
        <v>854</v>
      </c>
      <c r="S3807" s="1599" t="s">
        <v>1686</v>
      </c>
      <c r="T3807" s="1598" t="s">
        <v>854</v>
      </c>
      <c r="U3807" s="1599" t="s">
        <v>1686</v>
      </c>
      <c r="V3807" s="1590">
        <v>4</v>
      </c>
      <c r="W3807" s="1590" t="s">
        <v>76</v>
      </c>
      <c r="X3807" s="1590">
        <v>7.18</v>
      </c>
      <c r="Y3807" s="1590" t="s">
        <v>76</v>
      </c>
      <c r="Z3807" s="1590">
        <v>6.75</v>
      </c>
      <c r="AA3807" s="1590">
        <v>5</v>
      </c>
      <c r="AB3807" s="1590" t="s">
        <v>3235</v>
      </c>
      <c r="AC3807" s="1590" t="s">
        <v>76</v>
      </c>
      <c r="AD3807" s="1590" t="s">
        <v>2442</v>
      </c>
      <c r="AE3807" s="1590" t="s">
        <v>2740</v>
      </c>
      <c r="AF3807" s="1590" t="s">
        <v>76</v>
      </c>
      <c r="AG3807" s="1590">
        <v>5</v>
      </c>
      <c r="AH3807" s="1598" t="s">
        <v>854</v>
      </c>
      <c r="AI3807" s="1599" t="s">
        <v>1686</v>
      </c>
      <c r="AJ3807" s="1598" t="s">
        <v>854</v>
      </c>
      <c r="AK3807" s="1599" t="s">
        <v>1686</v>
      </c>
      <c r="AL3807" s="1589">
        <v>5.5</v>
      </c>
      <c r="AM3807" s="1589">
        <v>6.75</v>
      </c>
      <c r="AN3807" s="1589" t="s">
        <v>4051</v>
      </c>
      <c r="AO3807" s="1592" t="s">
        <v>4022</v>
      </c>
      <c r="AP3807" s="1589" t="s">
        <v>76</v>
      </c>
      <c r="AQ3807" s="1589" t="s">
        <v>76</v>
      </c>
      <c r="AR3807" s="1589" t="s">
        <v>76</v>
      </c>
      <c r="AS3807" s="1589" t="s">
        <v>76</v>
      </c>
      <c r="AT3807" s="1589" t="s">
        <v>76</v>
      </c>
      <c r="AU3807" s="1589">
        <v>6.25</v>
      </c>
      <c r="AV3807" s="1589">
        <v>6</v>
      </c>
      <c r="AW3807" s="1589" t="s">
        <v>76</v>
      </c>
      <c r="AX3807" s="1598" t="s">
        <v>854</v>
      </c>
      <c r="AY3807" s="1599" t="s">
        <v>1686</v>
      </c>
      <c r="AZ3807" s="1598" t="s">
        <v>854</v>
      </c>
      <c r="BA3807" s="1599" t="s">
        <v>1686</v>
      </c>
      <c r="BB3807" s="1592" t="s">
        <v>4025</v>
      </c>
      <c r="BC3807" s="1589" t="s">
        <v>3159</v>
      </c>
      <c r="BD3807" s="1589" t="s">
        <v>4019</v>
      </c>
      <c r="BE3807" s="1589">
        <v>5</v>
      </c>
      <c r="BF3807" s="1589">
        <v>9.5</v>
      </c>
      <c r="BG3807" s="1609" t="s">
        <v>76</v>
      </c>
      <c r="BH3807" s="1589" t="s">
        <v>2811</v>
      </c>
      <c r="BI3807" s="1589" t="s">
        <v>4056</v>
      </c>
      <c r="BJ3807" s="1598" t="s">
        <v>854</v>
      </c>
      <c r="BK3807" s="1599" t="s">
        <v>1686</v>
      </c>
    </row>
    <row r="3808" spans="1:63">
      <c r="A3808" s="2535" t="s">
        <v>388</v>
      </c>
      <c r="B3808" s="2535"/>
      <c r="C3808" s="1594"/>
      <c r="D3808" s="1594"/>
      <c r="E3808" s="1594"/>
      <c r="F3808" s="1594"/>
      <c r="G3808" s="1594"/>
      <c r="H3808" s="1594"/>
      <c r="I3808" s="1594"/>
      <c r="J3808" s="1594"/>
      <c r="K3808" s="1594"/>
      <c r="L3808" s="1594"/>
      <c r="M3808" s="1594"/>
      <c r="N3808" s="1594"/>
      <c r="O3808" s="1597" t="s">
        <v>311</v>
      </c>
      <c r="P3808" s="1594"/>
      <c r="Q3808" s="1597"/>
      <c r="R3808" s="2535" t="s">
        <v>388</v>
      </c>
      <c r="S3808" s="2535"/>
      <c r="T3808" s="2535" t="s">
        <v>388</v>
      </c>
      <c r="U3808" s="2535"/>
      <c r="V3808" s="1596"/>
      <c r="W3808" s="1596"/>
      <c r="X3808" s="1596"/>
      <c r="Y3808" s="1596"/>
      <c r="Z3808" s="1596"/>
      <c r="AA3808" s="1596"/>
      <c r="AB3808" s="1595"/>
      <c r="AC3808" s="1595"/>
      <c r="AD3808" s="1595"/>
      <c r="AE3808" s="1595"/>
      <c r="AF3808" s="1595"/>
      <c r="AG3808" s="1596"/>
      <c r="AH3808" s="2535" t="s">
        <v>388</v>
      </c>
      <c r="AI3808" s="2535"/>
      <c r="AJ3808" s="2535" t="s">
        <v>388</v>
      </c>
      <c r="AK3808" s="2535"/>
      <c r="AL3808" s="1597"/>
      <c r="AM3808" s="1597"/>
      <c r="AN3808" s="1594"/>
      <c r="AO3808" s="1597"/>
      <c r="AP3808" s="1594"/>
      <c r="AQ3808" s="1594"/>
      <c r="AR3808" s="1594"/>
      <c r="AS3808" s="1594"/>
      <c r="AT3808" s="1594"/>
      <c r="AU3808" s="1594"/>
      <c r="AV3808" s="1594"/>
      <c r="AW3808" s="1594"/>
      <c r="AX3808" s="2535" t="s">
        <v>388</v>
      </c>
      <c r="AY3808" s="2535"/>
      <c r="AZ3808" s="2535" t="s">
        <v>388</v>
      </c>
      <c r="BA3808" s="2535"/>
      <c r="BB3808" s="1597"/>
      <c r="BC3808" s="1597"/>
      <c r="BD3808" s="1597"/>
      <c r="BE3808" s="1597"/>
      <c r="BF3808" s="1597"/>
      <c r="BG3808" s="1597"/>
      <c r="BH3808" s="1594"/>
      <c r="BI3808" s="1594"/>
      <c r="BJ3808" s="2535" t="s">
        <v>388</v>
      </c>
      <c r="BK3808" s="2535"/>
    </row>
    <row r="3809" spans="1:63">
      <c r="A3809" s="2533" t="s">
        <v>389</v>
      </c>
      <c r="B3809" s="2533"/>
      <c r="C3809" s="1589"/>
      <c r="D3809" s="1589"/>
      <c r="E3809" s="1589"/>
      <c r="F3809" s="1589"/>
      <c r="G3809" s="1589"/>
      <c r="H3809" s="1589"/>
      <c r="I3809" s="1589"/>
      <c r="J3809" s="1589"/>
      <c r="K3809" s="1589"/>
      <c r="L3809" s="1589"/>
      <c r="M3809" s="1589"/>
      <c r="N3809" s="1589"/>
      <c r="O3809" s="1592"/>
      <c r="P3809" s="1589"/>
      <c r="Q3809" s="1592"/>
      <c r="R3809" s="2533" t="s">
        <v>389</v>
      </c>
      <c r="S3809" s="2533"/>
      <c r="T3809" s="2533" t="s">
        <v>389</v>
      </c>
      <c r="U3809" s="2533"/>
      <c r="V3809" s="1610"/>
      <c r="W3809" s="1590"/>
      <c r="X3809" s="1590"/>
      <c r="Y3809" s="1590"/>
      <c r="Z3809" s="1590"/>
      <c r="AA3809" s="1590"/>
      <c r="AB3809" s="1591"/>
      <c r="AC3809" s="1591"/>
      <c r="AD3809" s="1591"/>
      <c r="AE3809" s="1591"/>
      <c r="AF3809" s="1591"/>
      <c r="AG3809" s="1590"/>
      <c r="AH3809" s="2533" t="s">
        <v>389</v>
      </c>
      <c r="AI3809" s="2533"/>
      <c r="AJ3809" s="2533" t="s">
        <v>389</v>
      </c>
      <c r="AK3809" s="2533"/>
      <c r="AL3809" s="1592"/>
      <c r="AM3809" s="1592"/>
      <c r="AN3809" s="1589"/>
      <c r="AO3809" s="1592"/>
      <c r="AP3809" s="1589"/>
      <c r="AQ3809" s="1589"/>
      <c r="AR3809" s="1589"/>
      <c r="AS3809" s="1589"/>
      <c r="AT3809" s="1589"/>
      <c r="AU3809" s="1589"/>
      <c r="AV3809" s="1589"/>
      <c r="AW3809" s="1589"/>
      <c r="AX3809" s="2533" t="s">
        <v>389</v>
      </c>
      <c r="AY3809" s="2533"/>
      <c r="AZ3809" s="2533" t="s">
        <v>389</v>
      </c>
      <c r="BA3809" s="2533"/>
      <c r="BB3809" s="1592"/>
      <c r="BC3809" s="1592"/>
      <c r="BD3809" s="1592"/>
      <c r="BE3809" s="1592"/>
      <c r="BF3809" s="1592"/>
      <c r="BG3809" s="1592"/>
      <c r="BH3809" s="1589"/>
      <c r="BI3809" s="1589"/>
      <c r="BJ3809" s="2533" t="s">
        <v>389</v>
      </c>
      <c r="BK3809" s="2533"/>
    </row>
    <row r="3810" spans="1:63" ht="22.5">
      <c r="A3810" s="1611"/>
      <c r="B3810" s="1612" t="s">
        <v>390</v>
      </c>
      <c r="C3810" s="1596" t="s">
        <v>1855</v>
      </c>
      <c r="D3810" s="1594">
        <v>8</v>
      </c>
      <c r="E3810" s="1596" t="s">
        <v>1855</v>
      </c>
      <c r="F3810" s="1596" t="s">
        <v>3837</v>
      </c>
      <c r="G3810" s="1594">
        <v>10</v>
      </c>
      <c r="H3810" s="1594">
        <v>10</v>
      </c>
      <c r="I3810" s="1596">
        <v>11</v>
      </c>
      <c r="J3810" s="1596">
        <v>11</v>
      </c>
      <c r="K3810" s="1594">
        <v>9.5</v>
      </c>
      <c r="L3810" s="1594">
        <v>11</v>
      </c>
      <c r="M3810" s="1594">
        <v>11</v>
      </c>
      <c r="N3810" s="1596" t="s">
        <v>2272</v>
      </c>
      <c r="O3810" s="1594">
        <v>11</v>
      </c>
      <c r="P3810" s="1594">
        <v>11</v>
      </c>
      <c r="Q3810" s="1594">
        <v>11</v>
      </c>
      <c r="R3810" s="1614"/>
      <c r="S3810" s="1612" t="s">
        <v>390</v>
      </c>
      <c r="T3810" s="1614"/>
      <c r="U3810" s="1612" t="s">
        <v>390</v>
      </c>
      <c r="V3810" s="1596" t="s">
        <v>2555</v>
      </c>
      <c r="W3810" s="1596">
        <v>11</v>
      </c>
      <c r="X3810" s="1596">
        <v>11</v>
      </c>
      <c r="Y3810" s="1596">
        <v>11</v>
      </c>
      <c r="Z3810" s="1596">
        <v>11</v>
      </c>
      <c r="AA3810" s="1596" t="s">
        <v>2272</v>
      </c>
      <c r="AB3810" s="1596" t="s">
        <v>2272</v>
      </c>
      <c r="AC3810" s="1596">
        <v>11</v>
      </c>
      <c r="AD3810" s="1596">
        <v>11</v>
      </c>
      <c r="AE3810" s="1596" t="s">
        <v>2323</v>
      </c>
      <c r="AF3810" s="1596" t="s">
        <v>3837</v>
      </c>
      <c r="AG3810" s="1596" t="s">
        <v>3837</v>
      </c>
      <c r="AH3810" s="1614"/>
      <c r="AI3810" s="1612" t="s">
        <v>390</v>
      </c>
      <c r="AJ3810" s="1614"/>
      <c r="AK3810" s="1612" t="s">
        <v>390</v>
      </c>
      <c r="AL3810" s="1594" t="s">
        <v>2555</v>
      </c>
      <c r="AM3810" s="1594" t="s">
        <v>2266</v>
      </c>
      <c r="AN3810" s="1594" t="s">
        <v>2266</v>
      </c>
      <c r="AO3810" s="1596" t="s">
        <v>2272</v>
      </c>
      <c r="AP3810" s="1594">
        <v>11</v>
      </c>
      <c r="AQ3810" s="1594">
        <v>11</v>
      </c>
      <c r="AR3810" s="1594">
        <v>11</v>
      </c>
      <c r="AS3810" s="1594">
        <v>11</v>
      </c>
      <c r="AT3810" s="1594" t="s">
        <v>2555</v>
      </c>
      <c r="AU3810" s="1594">
        <v>11</v>
      </c>
      <c r="AV3810" s="1594" t="s">
        <v>2272</v>
      </c>
      <c r="AW3810" s="1594">
        <v>11</v>
      </c>
      <c r="AX3810" s="1614"/>
      <c r="AY3810" s="1612" t="s">
        <v>390</v>
      </c>
      <c r="AZ3810" s="1614"/>
      <c r="BA3810" s="1612" t="s">
        <v>390</v>
      </c>
      <c r="BB3810" s="1594" t="s">
        <v>2272</v>
      </c>
      <c r="BC3810" s="1594" t="s">
        <v>1781</v>
      </c>
      <c r="BD3810" s="1594" t="s">
        <v>2272</v>
      </c>
      <c r="BE3810" s="1594" t="s">
        <v>2323</v>
      </c>
      <c r="BF3810" s="1594">
        <v>10.75</v>
      </c>
      <c r="BG3810" s="1594" t="s">
        <v>3025</v>
      </c>
      <c r="BH3810" s="1594" t="s">
        <v>2507</v>
      </c>
      <c r="BI3810" s="1594">
        <v>11</v>
      </c>
      <c r="BJ3810" s="1614"/>
      <c r="BK3810" s="1612" t="s">
        <v>390</v>
      </c>
    </row>
    <row r="3811" spans="1:63" ht="22.5">
      <c r="A3811" s="37"/>
      <c r="B3811" s="148" t="s">
        <v>391</v>
      </c>
      <c r="C3811" s="1589" t="s">
        <v>76</v>
      </c>
      <c r="D3811" s="1589" t="s">
        <v>76</v>
      </c>
      <c r="E3811" s="1589" t="s">
        <v>76</v>
      </c>
      <c r="F3811" s="1589" t="s">
        <v>76</v>
      </c>
      <c r="G3811" s="1589" t="s">
        <v>76</v>
      </c>
      <c r="H3811" s="1589" t="s">
        <v>76</v>
      </c>
      <c r="I3811" s="1589" t="s">
        <v>76</v>
      </c>
      <c r="J3811" s="1590"/>
      <c r="K3811" s="1589" t="s">
        <v>76</v>
      </c>
      <c r="L3811" s="1589" t="s">
        <v>76</v>
      </c>
      <c r="M3811" s="1589" t="s">
        <v>76</v>
      </c>
      <c r="N3811" s="1589" t="s">
        <v>2680</v>
      </c>
      <c r="O3811" s="1592" t="s">
        <v>76</v>
      </c>
      <c r="P3811" s="1589" t="s">
        <v>76</v>
      </c>
      <c r="Q3811" s="1589" t="s">
        <v>76</v>
      </c>
      <c r="R3811" s="8"/>
      <c r="S3811" s="148" t="s">
        <v>391</v>
      </c>
      <c r="T3811" s="8"/>
      <c r="U3811" s="148" t="s">
        <v>391</v>
      </c>
      <c r="V3811" s="1590"/>
      <c r="W3811" s="1590" t="s">
        <v>76</v>
      </c>
      <c r="X3811" s="1590" t="s">
        <v>76</v>
      </c>
      <c r="Y3811" s="1590" t="s">
        <v>76</v>
      </c>
      <c r="Z3811" s="1590" t="s">
        <v>76</v>
      </c>
      <c r="AA3811" s="1590" t="s">
        <v>76</v>
      </c>
      <c r="AB3811" s="1590" t="s">
        <v>2272</v>
      </c>
      <c r="AC3811" s="1590" t="s">
        <v>76</v>
      </c>
      <c r="AD3811" s="1590" t="s">
        <v>76</v>
      </c>
      <c r="AE3811" s="1590" t="s">
        <v>76</v>
      </c>
      <c r="AF3811" s="1590" t="s">
        <v>3837</v>
      </c>
      <c r="AG3811" s="1590" t="s">
        <v>76</v>
      </c>
      <c r="AH3811" s="8"/>
      <c r="AI3811" s="148" t="s">
        <v>391</v>
      </c>
      <c r="AJ3811" s="8"/>
      <c r="AK3811" s="148" t="s">
        <v>391</v>
      </c>
      <c r="AL3811" s="1589" t="s">
        <v>76</v>
      </c>
      <c r="AM3811" s="1589"/>
      <c r="AN3811" s="1589" t="s">
        <v>76</v>
      </c>
      <c r="AO3811" s="1589" t="s">
        <v>76</v>
      </c>
      <c r="AP3811" s="1589" t="s">
        <v>76</v>
      </c>
      <c r="AQ3811" s="1589" t="s">
        <v>76</v>
      </c>
      <c r="AR3811" s="1589" t="s">
        <v>76</v>
      </c>
      <c r="AS3811" s="1589" t="s">
        <v>76</v>
      </c>
      <c r="AT3811" s="1589" t="s">
        <v>76</v>
      </c>
      <c r="AU3811" s="1589" t="s">
        <v>76</v>
      </c>
      <c r="AV3811" s="1589" t="s">
        <v>76</v>
      </c>
      <c r="AW3811" s="1589" t="s">
        <v>76</v>
      </c>
      <c r="AX3811" s="8"/>
      <c r="AY3811" s="148" t="s">
        <v>391</v>
      </c>
      <c r="AZ3811" s="8"/>
      <c r="BA3811" s="148" t="s">
        <v>391</v>
      </c>
      <c r="BB3811" s="1589" t="s">
        <v>76</v>
      </c>
      <c r="BC3811" s="1589" t="s">
        <v>76</v>
      </c>
      <c r="BD3811" s="1589" t="s">
        <v>76</v>
      </c>
      <c r="BE3811" s="1592" t="s">
        <v>76</v>
      </c>
      <c r="BF3811" s="1589" t="s">
        <v>76</v>
      </c>
      <c r="BG3811" s="1589" t="s">
        <v>76</v>
      </c>
      <c r="BH3811" s="1589" t="s">
        <v>76</v>
      </c>
      <c r="BI3811" s="1615" t="s">
        <v>76</v>
      </c>
      <c r="BJ3811" s="8"/>
      <c r="BK3811" s="148" t="s">
        <v>391</v>
      </c>
    </row>
    <row r="3812" spans="1:63">
      <c r="A3812" s="2535" t="s">
        <v>400</v>
      </c>
      <c r="B3812" s="2535"/>
      <c r="C3812" s="1594"/>
      <c r="D3812" s="1594"/>
      <c r="E3812" s="1594"/>
      <c r="F3812" s="1594"/>
      <c r="G3812" s="1594"/>
      <c r="H3812" s="1594"/>
      <c r="I3812" s="1594"/>
      <c r="J3812" s="1596"/>
      <c r="K3812" s="1594"/>
      <c r="L3812" s="1594"/>
      <c r="M3812" s="1594"/>
      <c r="N3812" s="1594"/>
      <c r="O3812" s="1597"/>
      <c r="P3812" s="1594"/>
      <c r="Q3812" s="1597"/>
      <c r="R3812" s="2535" t="s">
        <v>400</v>
      </c>
      <c r="S3812" s="2535"/>
      <c r="T3812" s="2535" t="s">
        <v>400</v>
      </c>
      <c r="U3812" s="2535"/>
      <c r="V3812" s="1596"/>
      <c r="W3812" s="1596"/>
      <c r="X3812" s="1596"/>
      <c r="Y3812" s="1596"/>
      <c r="Z3812" s="1596"/>
      <c r="AA3812" s="1596"/>
      <c r="AB3812" s="1596"/>
      <c r="AC3812" s="1596"/>
      <c r="AD3812" s="1596"/>
      <c r="AE3812" s="1596"/>
      <c r="AF3812" s="1596"/>
      <c r="AG3812" s="1596"/>
      <c r="AH3812" s="2535" t="s">
        <v>400</v>
      </c>
      <c r="AI3812" s="2535"/>
      <c r="AJ3812" s="2535" t="s">
        <v>400</v>
      </c>
      <c r="AK3812" s="2535"/>
      <c r="AL3812" s="1597"/>
      <c r="AM3812" s="1597"/>
      <c r="AN3812" s="1594"/>
      <c r="AO3812" s="1594"/>
      <c r="AP3812" s="1594"/>
      <c r="AQ3812" s="1594"/>
      <c r="AR3812" s="1594"/>
      <c r="AS3812" s="1594"/>
      <c r="AT3812" s="1594"/>
      <c r="AU3812" s="1594"/>
      <c r="AV3812" s="1594"/>
      <c r="AW3812" s="1594"/>
      <c r="AX3812" s="2535" t="s">
        <v>400</v>
      </c>
      <c r="AY3812" s="2535"/>
      <c r="AZ3812" s="2535" t="s">
        <v>400</v>
      </c>
      <c r="BA3812" s="2535"/>
      <c r="BB3812" s="1597"/>
      <c r="BC3812" s="1594"/>
      <c r="BD3812" s="1594"/>
      <c r="BE3812" s="1597"/>
      <c r="BF3812" s="1594"/>
      <c r="BG3812" s="1594"/>
      <c r="BH3812" s="1594"/>
      <c r="BI3812" s="1594"/>
      <c r="BJ3812" s="2535" t="s">
        <v>400</v>
      </c>
      <c r="BK3812" s="2535"/>
    </row>
    <row r="3813" spans="1:63" ht="22.5">
      <c r="A3813" s="8"/>
      <c r="B3813" s="148" t="s">
        <v>390</v>
      </c>
      <c r="C3813" s="1589">
        <v>13</v>
      </c>
      <c r="D3813" s="1631" t="s">
        <v>1846</v>
      </c>
      <c r="E3813" s="1590">
        <v>13</v>
      </c>
      <c r="F3813" s="1589">
        <v>13</v>
      </c>
      <c r="G3813" s="1631" t="s">
        <v>2891</v>
      </c>
      <c r="H3813" s="1590" t="s">
        <v>1846</v>
      </c>
      <c r="I3813" s="1589" t="s">
        <v>76</v>
      </c>
      <c r="J3813" s="1590">
        <v>14</v>
      </c>
      <c r="K3813" s="1589" t="s">
        <v>1663</v>
      </c>
      <c r="L3813" s="1589" t="s">
        <v>1845</v>
      </c>
      <c r="M3813" s="1590" t="s">
        <v>2382</v>
      </c>
      <c r="N3813" s="1590" t="s">
        <v>2382</v>
      </c>
      <c r="O3813" s="1589" t="s">
        <v>1883</v>
      </c>
      <c r="P3813" s="698" t="s">
        <v>2382</v>
      </c>
      <c r="Q3813" s="1631" t="s">
        <v>1863</v>
      </c>
      <c r="R3813" s="8"/>
      <c r="S3813" s="148" t="s">
        <v>390</v>
      </c>
      <c r="T3813" s="8"/>
      <c r="U3813" s="148" t="s">
        <v>390</v>
      </c>
      <c r="V3813" s="1590" t="s">
        <v>1891</v>
      </c>
      <c r="W3813" s="1590" t="s">
        <v>1549</v>
      </c>
      <c r="X3813" s="1590" t="s">
        <v>1549</v>
      </c>
      <c r="Y3813" s="1590" t="s">
        <v>76</v>
      </c>
      <c r="Z3813" s="1590">
        <v>14.5</v>
      </c>
      <c r="AA3813" s="1590" t="s">
        <v>1845</v>
      </c>
      <c r="AB3813" s="1590" t="s">
        <v>1549</v>
      </c>
      <c r="AC3813" s="1590">
        <v>13.5</v>
      </c>
      <c r="AD3813" s="1590" t="s">
        <v>1538</v>
      </c>
      <c r="AE3813" s="1590" t="s">
        <v>1893</v>
      </c>
      <c r="AF3813" s="698" t="s">
        <v>1881</v>
      </c>
      <c r="AG3813" s="1590" t="s">
        <v>1893</v>
      </c>
      <c r="AH3813" s="8"/>
      <c r="AI3813" s="148" t="s">
        <v>390</v>
      </c>
      <c r="AJ3813" s="8"/>
      <c r="AK3813" s="148" t="s">
        <v>390</v>
      </c>
      <c r="AL3813" s="1589" t="s">
        <v>1893</v>
      </c>
      <c r="AM3813" s="1589" t="s">
        <v>1891</v>
      </c>
      <c r="AN3813" s="1589" t="s">
        <v>2284</v>
      </c>
      <c r="AO3813" s="1589" t="s">
        <v>1549</v>
      </c>
      <c r="AP3813" s="1589">
        <v>12.5</v>
      </c>
      <c r="AQ3813" s="1589" t="s">
        <v>1893</v>
      </c>
      <c r="AR3813" s="1589" t="s">
        <v>1549</v>
      </c>
      <c r="AS3813" s="1589" t="s">
        <v>2259</v>
      </c>
      <c r="AT3813" s="1589" t="s">
        <v>2259</v>
      </c>
      <c r="AU3813" s="1589" t="s">
        <v>1845</v>
      </c>
      <c r="AV3813" s="1589" t="s">
        <v>1549</v>
      </c>
      <c r="AW3813" s="1589">
        <v>13.5</v>
      </c>
      <c r="AX3813" s="8"/>
      <c r="AY3813" s="148" t="s">
        <v>390</v>
      </c>
      <c r="AZ3813" s="8"/>
      <c r="BA3813" s="148" t="s">
        <v>390</v>
      </c>
      <c r="BB3813" s="1589" t="s">
        <v>2284</v>
      </c>
      <c r="BC3813" s="1589" t="s">
        <v>2272</v>
      </c>
      <c r="BD3813" s="1589" t="s">
        <v>1549</v>
      </c>
      <c r="BE3813" s="1589" t="s">
        <v>1550</v>
      </c>
      <c r="BF3813" s="1589" t="s">
        <v>4059</v>
      </c>
      <c r="BG3813" s="1589" t="s">
        <v>2273</v>
      </c>
      <c r="BH3813" s="1589" t="s">
        <v>2684</v>
      </c>
      <c r="BI3813" s="1589" t="s">
        <v>2284</v>
      </c>
      <c r="BJ3813" s="8"/>
      <c r="BK3813" s="148" t="s">
        <v>390</v>
      </c>
    </row>
    <row r="3814" spans="1:63" ht="22.5">
      <c r="A3814" s="1614"/>
      <c r="B3814" s="1612" t="s">
        <v>391</v>
      </c>
      <c r="C3814" s="1594" t="s">
        <v>76</v>
      </c>
      <c r="D3814" s="1594" t="s">
        <v>76</v>
      </c>
      <c r="E3814" s="1594" t="s">
        <v>76</v>
      </c>
      <c r="F3814" s="1594" t="s">
        <v>76</v>
      </c>
      <c r="G3814" s="1594" t="s">
        <v>76</v>
      </c>
      <c r="H3814" s="1594" t="s">
        <v>76</v>
      </c>
      <c r="I3814" s="1594">
        <v>14.5</v>
      </c>
      <c r="J3814" s="1596" t="s">
        <v>76</v>
      </c>
      <c r="K3814" s="1594" t="s">
        <v>76</v>
      </c>
      <c r="L3814" s="1594" t="s">
        <v>76</v>
      </c>
      <c r="M3814" s="1594" t="s">
        <v>76</v>
      </c>
      <c r="N3814" s="1594" t="s">
        <v>2382</v>
      </c>
      <c r="O3814" s="1594" t="s">
        <v>76</v>
      </c>
      <c r="P3814" s="1597" t="s">
        <v>76</v>
      </c>
      <c r="Q3814" s="1597" t="s">
        <v>76</v>
      </c>
      <c r="R3814" s="1614"/>
      <c r="S3814" s="1612" t="s">
        <v>391</v>
      </c>
      <c r="T3814" s="1614"/>
      <c r="U3814" s="1612" t="s">
        <v>391</v>
      </c>
      <c r="V3814" s="1596"/>
      <c r="W3814" s="1596" t="s">
        <v>76</v>
      </c>
      <c r="X3814" s="1596" t="s">
        <v>76</v>
      </c>
      <c r="Y3814" s="1596" t="s">
        <v>2382</v>
      </c>
      <c r="Z3814" s="1596" t="s">
        <v>76</v>
      </c>
      <c r="AA3814" s="1596" t="s">
        <v>76</v>
      </c>
      <c r="AB3814" s="1596" t="s">
        <v>1549</v>
      </c>
      <c r="AC3814" s="1596">
        <v>13.5</v>
      </c>
      <c r="AD3814" s="1596" t="s">
        <v>76</v>
      </c>
      <c r="AE3814" s="1617" t="s">
        <v>76</v>
      </c>
      <c r="AF3814" s="1337" t="s">
        <v>76</v>
      </c>
      <c r="AG3814" s="1596" t="s">
        <v>76</v>
      </c>
      <c r="AH3814" s="1614"/>
      <c r="AI3814" s="1612" t="s">
        <v>391</v>
      </c>
      <c r="AJ3814" s="1614"/>
      <c r="AK3814" s="1612" t="s">
        <v>391</v>
      </c>
      <c r="AL3814" s="1618" t="s">
        <v>76</v>
      </c>
      <c r="AM3814" s="1594" t="s">
        <v>1891</v>
      </c>
      <c r="AN3814" s="1594" t="s">
        <v>76</v>
      </c>
      <c r="AO3814" s="1618" t="s">
        <v>76</v>
      </c>
      <c r="AP3814" s="1594" t="s">
        <v>76</v>
      </c>
      <c r="AQ3814" s="1594" t="s">
        <v>76</v>
      </c>
      <c r="AR3814" s="1594" t="s">
        <v>76</v>
      </c>
      <c r="AS3814" s="1594" t="s">
        <v>76</v>
      </c>
      <c r="AT3814" s="1594" t="s">
        <v>76</v>
      </c>
      <c r="AU3814" s="1594" t="s">
        <v>76</v>
      </c>
      <c r="AV3814" s="1594" t="s">
        <v>76</v>
      </c>
      <c r="AW3814" s="1594"/>
      <c r="AX3814" s="1614"/>
      <c r="AY3814" s="1612" t="s">
        <v>391</v>
      </c>
      <c r="AZ3814" s="1614"/>
      <c r="BA3814" s="1612" t="s">
        <v>391</v>
      </c>
      <c r="BB3814" s="1594" t="s">
        <v>76</v>
      </c>
      <c r="BC3814" s="1594" t="s">
        <v>2272</v>
      </c>
      <c r="BD3814" s="1594" t="s">
        <v>76</v>
      </c>
      <c r="BE3814" s="1597" t="s">
        <v>76</v>
      </c>
      <c r="BF3814" s="1594" t="s">
        <v>76</v>
      </c>
      <c r="BG3814" s="1618" t="s">
        <v>76</v>
      </c>
      <c r="BH3814" s="1594" t="s">
        <v>76</v>
      </c>
      <c r="BI3814" s="1618" t="s">
        <v>76</v>
      </c>
      <c r="BJ3814" s="1614"/>
      <c r="BK3814" s="1612" t="s">
        <v>391</v>
      </c>
    </row>
    <row r="3815" spans="1:63">
      <c r="A3815" s="2533" t="s">
        <v>47</v>
      </c>
      <c r="B3815" s="2533"/>
      <c r="C3815" s="1589"/>
      <c r="D3815" s="1589"/>
      <c r="E3815" s="1589"/>
      <c r="F3815" s="1589"/>
      <c r="G3815" s="1589"/>
      <c r="H3815" s="1589"/>
      <c r="I3815" s="1589"/>
      <c r="J3815" s="1590"/>
      <c r="K3815" s="1589"/>
      <c r="L3815" s="1589"/>
      <c r="M3815" s="1589"/>
      <c r="N3815" s="1589"/>
      <c r="O3815" s="1589"/>
      <c r="P3815" s="1592"/>
      <c r="Q3815" s="1592"/>
      <c r="R3815" s="2533" t="s">
        <v>47</v>
      </c>
      <c r="S3815" s="2533"/>
      <c r="T3815" s="2533" t="s">
        <v>47</v>
      </c>
      <c r="U3815" s="2533"/>
      <c r="V3815" s="1590" t="s">
        <v>1285</v>
      </c>
      <c r="W3815" s="1590"/>
      <c r="X3815" s="1590"/>
      <c r="Y3815" s="1590"/>
      <c r="Z3815" s="1590"/>
      <c r="AA3815" s="1590"/>
      <c r="AB3815" s="1590"/>
      <c r="AC3815" s="1590"/>
      <c r="AD3815" s="1590"/>
      <c r="AE3815" s="1590"/>
      <c r="AF3815" s="1590"/>
      <c r="AG3815" s="1590"/>
      <c r="AH3815" s="2533" t="s">
        <v>47</v>
      </c>
      <c r="AI3815" s="2533"/>
      <c r="AJ3815" s="2533" t="s">
        <v>47</v>
      </c>
      <c r="AK3815" s="2533"/>
      <c r="AL3815" s="1589"/>
      <c r="AM3815" s="1589"/>
      <c r="AN3815" s="1589"/>
      <c r="AO3815" s="1589"/>
      <c r="AP3815" s="1589"/>
      <c r="AQ3815" s="1589"/>
      <c r="AR3815" s="1589"/>
      <c r="AS3815" s="1589"/>
      <c r="AT3815" s="1589"/>
      <c r="AU3815" s="1589"/>
      <c r="AV3815" s="1589"/>
      <c r="AW3815" s="1589"/>
      <c r="AX3815" s="2533" t="s">
        <v>47</v>
      </c>
      <c r="AY3815" s="2533"/>
      <c r="AZ3815" s="2533" t="s">
        <v>47</v>
      </c>
      <c r="BA3815" s="2533"/>
      <c r="BB3815" s="1589"/>
      <c r="BC3815" s="1589"/>
      <c r="BD3815" s="1589"/>
      <c r="BE3815" s="1592"/>
      <c r="BF3815" s="1589"/>
      <c r="BG3815" s="1589"/>
      <c r="BH3815" s="1589"/>
      <c r="BI3815" s="1589"/>
      <c r="BJ3815" s="2533" t="s">
        <v>47</v>
      </c>
      <c r="BK3815" s="2533"/>
    </row>
    <row r="3816" spans="1:63" ht="22.5">
      <c r="A3816" s="1614"/>
      <c r="B3816" s="1612" t="s">
        <v>390</v>
      </c>
      <c r="C3816" s="1594">
        <v>13</v>
      </c>
      <c r="D3816" s="1632" t="s">
        <v>1846</v>
      </c>
      <c r="E3816" s="1596">
        <v>13</v>
      </c>
      <c r="F3816" s="1594">
        <v>13</v>
      </c>
      <c r="G3816" s="1632" t="s">
        <v>1645</v>
      </c>
      <c r="H3816" s="1632" t="s">
        <v>1863</v>
      </c>
      <c r="I3816" s="1596" t="s">
        <v>76</v>
      </c>
      <c r="J3816" s="1596">
        <v>14</v>
      </c>
      <c r="K3816" s="1594">
        <v>15</v>
      </c>
      <c r="L3816" s="1594" t="s">
        <v>2382</v>
      </c>
      <c r="M3816" s="1596" t="s">
        <v>1883</v>
      </c>
      <c r="N3816" s="1632" t="s">
        <v>1883</v>
      </c>
      <c r="O3816" s="1594" t="s">
        <v>1883</v>
      </c>
      <c r="P3816" s="1596" t="s">
        <v>1891</v>
      </c>
      <c r="Q3816" s="1632" t="s">
        <v>1863</v>
      </c>
      <c r="R3816" s="1614"/>
      <c r="S3816" s="1612" t="s">
        <v>390</v>
      </c>
      <c r="T3816" s="1614"/>
      <c r="U3816" s="1612" t="s">
        <v>390</v>
      </c>
      <c r="V3816" s="1596" t="s">
        <v>1847</v>
      </c>
      <c r="W3816" s="1596" t="s">
        <v>2382</v>
      </c>
      <c r="X3816" s="1596" t="s">
        <v>1875</v>
      </c>
      <c r="Y3816" s="1596" t="s">
        <v>1883</v>
      </c>
      <c r="Z3816" s="1596">
        <v>20</v>
      </c>
      <c r="AA3816" s="1596" t="s">
        <v>1893</v>
      </c>
      <c r="AB3816" s="1596" t="s">
        <v>1549</v>
      </c>
      <c r="AC3816" s="1596">
        <v>14.5</v>
      </c>
      <c r="AD3816" s="1596" t="s">
        <v>1867</v>
      </c>
      <c r="AE3816" s="1596" t="s">
        <v>1847</v>
      </c>
      <c r="AF3816" s="1596" t="s">
        <v>1881</v>
      </c>
      <c r="AG3816" s="1596" t="s">
        <v>1847</v>
      </c>
      <c r="AH3816" s="1614"/>
      <c r="AI3816" s="1612" t="s">
        <v>390</v>
      </c>
      <c r="AJ3816" s="1614"/>
      <c r="AK3816" s="1612" t="s">
        <v>390</v>
      </c>
      <c r="AL3816" s="1594" t="s">
        <v>1876</v>
      </c>
      <c r="AM3816" s="1594" t="s">
        <v>1875</v>
      </c>
      <c r="AN3816" s="1594" t="s">
        <v>2284</v>
      </c>
      <c r="AO3816" s="1596" t="s">
        <v>1876</v>
      </c>
      <c r="AP3816" s="1594">
        <v>14</v>
      </c>
      <c r="AQ3816" s="1594" t="s">
        <v>1893</v>
      </c>
      <c r="AR3816" s="1594" t="s">
        <v>1893</v>
      </c>
      <c r="AS3816" s="1594" t="s">
        <v>1862</v>
      </c>
      <c r="AT3816" s="1594" t="s">
        <v>1882</v>
      </c>
      <c r="AU3816" s="1594" t="s">
        <v>1847</v>
      </c>
      <c r="AV3816" s="1594" t="s">
        <v>1875</v>
      </c>
      <c r="AW3816" s="1594" t="s">
        <v>1847</v>
      </c>
      <c r="AX3816" s="1614"/>
      <c r="AY3816" s="1612" t="s">
        <v>390</v>
      </c>
      <c r="AZ3816" s="1614"/>
      <c r="BA3816" s="1612" t="s">
        <v>390</v>
      </c>
      <c r="BB3816" s="1594" t="s">
        <v>1893</v>
      </c>
      <c r="BC3816" s="1594" t="s">
        <v>1847</v>
      </c>
      <c r="BD3816" s="1594" t="s">
        <v>2382</v>
      </c>
      <c r="BE3816" s="1594" t="s">
        <v>1550</v>
      </c>
      <c r="BF3816" s="1594" t="s">
        <v>4060</v>
      </c>
      <c r="BG3816" s="1594" t="s">
        <v>76</v>
      </c>
      <c r="BH3816" s="1594" t="s">
        <v>2684</v>
      </c>
      <c r="BI3816" s="1594" t="s">
        <v>2382</v>
      </c>
      <c r="BJ3816" s="1614"/>
      <c r="BK3816" s="1612" t="s">
        <v>390</v>
      </c>
    </row>
    <row r="3817" spans="1:63" ht="22.5">
      <c r="A3817" s="8"/>
      <c r="B3817" s="148" t="s">
        <v>391</v>
      </c>
      <c r="C3817" s="1589" t="s">
        <v>76</v>
      </c>
      <c r="D3817" s="1589" t="s">
        <v>76</v>
      </c>
      <c r="E3817" s="1589" t="s">
        <v>76</v>
      </c>
      <c r="F3817" s="1609" t="s">
        <v>76</v>
      </c>
      <c r="G3817" s="1589" t="s">
        <v>76</v>
      </c>
      <c r="H3817" s="1589" t="s">
        <v>76</v>
      </c>
      <c r="I3817" s="1589">
        <v>14.5</v>
      </c>
      <c r="J3817" s="1590" t="s">
        <v>76</v>
      </c>
      <c r="K3817" s="1609" t="s">
        <v>76</v>
      </c>
      <c r="L3817" s="1589" t="s">
        <v>76</v>
      </c>
      <c r="M3817" s="1589" t="s">
        <v>76</v>
      </c>
      <c r="N3817" s="1589" t="s">
        <v>76</v>
      </c>
      <c r="O3817" s="1589" t="s">
        <v>76</v>
      </c>
      <c r="P3817" s="1592" t="s">
        <v>76</v>
      </c>
      <c r="Q3817" s="1592" t="s">
        <v>76</v>
      </c>
      <c r="R3817" s="8"/>
      <c r="S3817" s="148" t="s">
        <v>391</v>
      </c>
      <c r="T3817" s="8"/>
      <c r="U3817" s="148" t="s">
        <v>391</v>
      </c>
      <c r="V3817" s="1590" t="s">
        <v>76</v>
      </c>
      <c r="W3817" s="1590" t="s">
        <v>76</v>
      </c>
      <c r="X3817" s="1590" t="s">
        <v>76</v>
      </c>
      <c r="Y3817" s="1590" t="s">
        <v>76</v>
      </c>
      <c r="Z3817" s="1590" t="s">
        <v>76</v>
      </c>
      <c r="AA3817" s="1590" t="s">
        <v>76</v>
      </c>
      <c r="AB3817" s="1590" t="s">
        <v>76</v>
      </c>
      <c r="AC3817" s="1590">
        <v>14.5</v>
      </c>
      <c r="AD3817" s="1590" t="s">
        <v>76</v>
      </c>
      <c r="AE3817" s="1590" t="s">
        <v>76</v>
      </c>
      <c r="AF3817" s="1590" t="s">
        <v>76</v>
      </c>
      <c r="AG3817" s="1590" t="s">
        <v>76</v>
      </c>
      <c r="AH3817" s="8"/>
      <c r="AI3817" s="148" t="s">
        <v>391</v>
      </c>
      <c r="AJ3817" s="8"/>
      <c r="AK3817" s="148" t="s">
        <v>391</v>
      </c>
      <c r="AL3817" s="1615" t="s">
        <v>76</v>
      </c>
      <c r="AM3817" s="1589" t="s">
        <v>1847</v>
      </c>
      <c r="AN3817" s="1589" t="s">
        <v>76</v>
      </c>
      <c r="AO3817" s="1608" t="s">
        <v>76</v>
      </c>
      <c r="AP3817" s="1589" t="s">
        <v>76</v>
      </c>
      <c r="AQ3817" s="1589" t="s">
        <v>76</v>
      </c>
      <c r="AR3817" s="1615" t="s">
        <v>76</v>
      </c>
      <c r="AS3817" s="1589" t="s">
        <v>76</v>
      </c>
      <c r="AT3817" s="1589" t="s">
        <v>76</v>
      </c>
      <c r="AU3817" s="1589" t="s">
        <v>76</v>
      </c>
      <c r="AV3817" s="1589" t="s">
        <v>76</v>
      </c>
      <c r="AW3817" s="1589" t="s">
        <v>76</v>
      </c>
      <c r="AX3817" s="8"/>
      <c r="AY3817" s="148" t="s">
        <v>391</v>
      </c>
      <c r="AZ3817" s="8"/>
      <c r="BA3817" s="148" t="s">
        <v>391</v>
      </c>
      <c r="BB3817" s="1589" t="s">
        <v>76</v>
      </c>
      <c r="BC3817" s="1589" t="s">
        <v>1847</v>
      </c>
      <c r="BD3817" s="1589" t="s">
        <v>76</v>
      </c>
      <c r="BE3817" s="1592" t="s">
        <v>76</v>
      </c>
      <c r="BF3817" s="1589" t="s">
        <v>76</v>
      </c>
      <c r="BG3817" s="1589" t="s">
        <v>76</v>
      </c>
      <c r="BH3817" s="1589" t="s">
        <v>76</v>
      </c>
      <c r="BI3817" s="1615" t="s">
        <v>76</v>
      </c>
      <c r="BJ3817" s="8"/>
      <c r="BK3817" s="148" t="s">
        <v>391</v>
      </c>
    </row>
    <row r="3818" spans="1:63">
      <c r="A3818" s="2535" t="s">
        <v>407</v>
      </c>
      <c r="B3818" s="2535"/>
      <c r="C3818" s="1594"/>
      <c r="D3818" s="1594"/>
      <c r="E3818" s="1594"/>
      <c r="F3818" s="1594"/>
      <c r="G3818" s="1594"/>
      <c r="H3818" s="1594"/>
      <c r="I3818" s="1594"/>
      <c r="J3818" s="1596"/>
      <c r="K3818" s="1594"/>
      <c r="L3818" s="1594"/>
      <c r="M3818" s="1594"/>
      <c r="N3818" s="1594"/>
      <c r="O3818" s="1594"/>
      <c r="P3818" s="1597"/>
      <c r="Q3818" s="1597"/>
      <c r="R3818" s="2535" t="s">
        <v>407</v>
      </c>
      <c r="S3818" s="2535"/>
      <c r="T3818" s="2535" t="s">
        <v>407</v>
      </c>
      <c r="U3818" s="2535"/>
      <c r="V3818" s="1596"/>
      <c r="W3818" s="1596"/>
      <c r="X3818" s="1596"/>
      <c r="Y3818" s="1596"/>
      <c r="Z3818" s="1596"/>
      <c r="AA3818" s="1596"/>
      <c r="AB3818" s="1596"/>
      <c r="AC3818" s="1596"/>
      <c r="AD3818" s="1596"/>
      <c r="AE3818" s="1596"/>
      <c r="AF3818" s="1596"/>
      <c r="AG3818" s="1596"/>
      <c r="AH3818" s="2535" t="s">
        <v>407</v>
      </c>
      <c r="AI3818" s="2535"/>
      <c r="AJ3818" s="2535" t="s">
        <v>407</v>
      </c>
      <c r="AK3818" s="2535"/>
      <c r="AL3818" s="1597"/>
      <c r="AM3818" s="1597"/>
      <c r="AN3818" s="1594"/>
      <c r="AO3818" s="1620"/>
      <c r="AP3818" s="1594"/>
      <c r="AQ3818" s="1594"/>
      <c r="AR3818" s="1594"/>
      <c r="AS3818" s="1594"/>
      <c r="AT3818" s="1594"/>
      <c r="AU3818" s="1594"/>
      <c r="AV3818" s="1594"/>
      <c r="AW3818" s="1594"/>
      <c r="AX3818" s="2535" t="s">
        <v>407</v>
      </c>
      <c r="AY3818" s="2535"/>
      <c r="AZ3818" s="2535" t="s">
        <v>407</v>
      </c>
      <c r="BA3818" s="2535"/>
      <c r="BB3818" s="1594"/>
      <c r="BC3818" s="1594"/>
      <c r="BD3818" s="1594"/>
      <c r="BE3818" s="1597"/>
      <c r="BF3818" s="1594"/>
      <c r="BG3818" s="1594"/>
      <c r="BH3818" s="1594"/>
      <c r="BI3818" s="1594"/>
      <c r="BJ3818" s="2535" t="s">
        <v>407</v>
      </c>
      <c r="BK3818" s="2535"/>
    </row>
    <row r="3819" spans="1:63" ht="54">
      <c r="A3819" s="1621" t="s">
        <v>856</v>
      </c>
      <c r="B3819" s="1633" t="s">
        <v>1258</v>
      </c>
      <c r="C3819" s="1590"/>
      <c r="D3819" s="1590"/>
      <c r="E3819" s="1590"/>
      <c r="F3819" s="1590"/>
      <c r="G3819" s="1590"/>
      <c r="H3819" s="1590"/>
      <c r="I3819" s="1590"/>
      <c r="J3819" s="1590"/>
      <c r="K3819" s="1610"/>
      <c r="L3819" s="1590"/>
      <c r="M3819" s="1590"/>
      <c r="N3819" s="1590"/>
      <c r="O3819" s="698"/>
      <c r="P3819" s="1591"/>
      <c r="Q3819" s="1591"/>
      <c r="R3819" s="1621" t="s">
        <v>856</v>
      </c>
      <c r="S3819" s="1622" t="s">
        <v>1258</v>
      </c>
      <c r="T3819" s="1621" t="s">
        <v>856</v>
      </c>
      <c r="U3819" s="1622" t="s">
        <v>1258</v>
      </c>
      <c r="V3819" s="1590"/>
      <c r="W3819" s="1590"/>
      <c r="X3819" s="1590"/>
      <c r="Y3819" s="1590"/>
      <c r="Z3819" s="1590"/>
      <c r="AA3819" s="1590"/>
      <c r="AB3819" s="1590"/>
      <c r="AC3819" s="1590"/>
      <c r="AD3819" s="1590"/>
      <c r="AE3819" s="1590"/>
      <c r="AF3819" s="1590"/>
      <c r="AG3819" s="1590"/>
      <c r="AH3819" s="1621" t="s">
        <v>856</v>
      </c>
      <c r="AI3819" s="1622" t="s">
        <v>1258</v>
      </c>
      <c r="AJ3819" s="1621" t="s">
        <v>856</v>
      </c>
      <c r="AK3819" s="1622" t="s">
        <v>1258</v>
      </c>
      <c r="AL3819" s="1591"/>
      <c r="AM3819" s="1591"/>
      <c r="AN3819" s="1590"/>
      <c r="AO3819" s="1590"/>
      <c r="AP3819" s="1590"/>
      <c r="AQ3819" s="1590"/>
      <c r="AR3819" s="1590"/>
      <c r="AS3819" s="1590"/>
      <c r="AT3819" s="1590"/>
      <c r="AU3819" s="1590"/>
      <c r="AV3819" s="1590"/>
      <c r="AW3819" s="1590"/>
      <c r="AX3819" s="1621" t="s">
        <v>856</v>
      </c>
      <c r="AY3819" s="1622" t="s">
        <v>1258</v>
      </c>
      <c r="AZ3819" s="1621" t="s">
        <v>856</v>
      </c>
      <c r="BA3819" s="1622" t="s">
        <v>1258</v>
      </c>
      <c r="BB3819" s="1590"/>
      <c r="BC3819" s="1590"/>
      <c r="BD3819" s="1590"/>
      <c r="BE3819" s="1591"/>
      <c r="BF3819" s="1590"/>
      <c r="BG3819" s="1590"/>
      <c r="BH3819" s="1590"/>
      <c r="BI3819" s="1590"/>
      <c r="BJ3819" s="1621" t="s">
        <v>856</v>
      </c>
      <c r="BK3819" s="1622" t="s">
        <v>1258</v>
      </c>
    </row>
    <row r="3820" spans="1:63" ht="22.5">
      <c r="A3820" s="1623"/>
      <c r="B3820" s="1612" t="s">
        <v>401</v>
      </c>
      <c r="C3820" s="1596">
        <v>13</v>
      </c>
      <c r="D3820" s="1632" t="s">
        <v>1891</v>
      </c>
      <c r="E3820" s="1596">
        <v>13</v>
      </c>
      <c r="F3820" s="1594">
        <v>14</v>
      </c>
      <c r="G3820" s="1632" t="s">
        <v>2880</v>
      </c>
      <c r="H3820" s="1594">
        <v>14</v>
      </c>
      <c r="I3820" s="1594" t="s">
        <v>76</v>
      </c>
      <c r="J3820" s="1596" t="s">
        <v>1863</v>
      </c>
      <c r="K3820" s="1594">
        <v>10.5</v>
      </c>
      <c r="L3820" s="1594" t="s">
        <v>1845</v>
      </c>
      <c r="M3820" s="1596" t="s">
        <v>2382</v>
      </c>
      <c r="N3820" s="1596" t="s">
        <v>2382</v>
      </c>
      <c r="O3820" s="1594" t="s">
        <v>1883</v>
      </c>
      <c r="P3820" s="1596" t="s">
        <v>1891</v>
      </c>
      <c r="Q3820" s="1596">
        <v>13</v>
      </c>
      <c r="R3820" s="1623"/>
      <c r="S3820" s="1612" t="s">
        <v>401</v>
      </c>
      <c r="T3820" s="1623"/>
      <c r="U3820" s="1612" t="s">
        <v>401</v>
      </c>
      <c r="V3820" s="1596" t="s">
        <v>1891</v>
      </c>
      <c r="W3820" s="1596" t="s">
        <v>1853</v>
      </c>
      <c r="X3820" s="1596" t="s">
        <v>1549</v>
      </c>
      <c r="Y3820" s="1596" t="s">
        <v>2382</v>
      </c>
      <c r="Z3820" s="1596">
        <v>14.5</v>
      </c>
      <c r="AA3820" s="1596" t="s">
        <v>2273</v>
      </c>
      <c r="AB3820" s="1596" t="s">
        <v>1549</v>
      </c>
      <c r="AC3820" s="1596">
        <v>13.5</v>
      </c>
      <c r="AD3820" s="1596" t="s">
        <v>1893</v>
      </c>
      <c r="AE3820" s="1596" t="s">
        <v>1893</v>
      </c>
      <c r="AF3820" s="1596" t="s">
        <v>1881</v>
      </c>
      <c r="AG3820" s="1596" t="s">
        <v>1893</v>
      </c>
      <c r="AH3820" s="1623"/>
      <c r="AI3820" s="1612" t="s">
        <v>401</v>
      </c>
      <c r="AJ3820" s="1623"/>
      <c r="AK3820" s="1612" t="s">
        <v>401</v>
      </c>
      <c r="AL3820" s="1594" t="s">
        <v>1893</v>
      </c>
      <c r="AM3820" s="1624" t="s">
        <v>2382</v>
      </c>
      <c r="AN3820" s="1594" t="s">
        <v>2284</v>
      </c>
      <c r="AO3820" s="1596" t="s">
        <v>2284</v>
      </c>
      <c r="AP3820" s="1594">
        <v>12.5</v>
      </c>
      <c r="AQ3820" s="1594" t="s">
        <v>1891</v>
      </c>
      <c r="AR3820" s="1594" t="s">
        <v>76</v>
      </c>
      <c r="AS3820" s="1594" t="s">
        <v>1891</v>
      </c>
      <c r="AT3820" s="1594" t="s">
        <v>2259</v>
      </c>
      <c r="AU3820" s="1594" t="s">
        <v>1845</v>
      </c>
      <c r="AV3820" s="1594" t="s">
        <v>2284</v>
      </c>
      <c r="AW3820" s="1594">
        <v>13</v>
      </c>
      <c r="AX3820" s="1623"/>
      <c r="AY3820" s="1612" t="s">
        <v>401</v>
      </c>
      <c r="AZ3820" s="1623"/>
      <c r="BA3820" s="1612" t="s">
        <v>401</v>
      </c>
      <c r="BB3820" s="1594" t="s">
        <v>2272</v>
      </c>
      <c r="BC3820" s="1594" t="s">
        <v>1781</v>
      </c>
      <c r="BD3820" s="1594" t="s">
        <v>1549</v>
      </c>
      <c r="BE3820" s="1594" t="s">
        <v>2426</v>
      </c>
      <c r="BF3820" s="1594" t="s">
        <v>4059</v>
      </c>
      <c r="BG3820" s="1594" t="s">
        <v>3762</v>
      </c>
      <c r="BH3820" s="1594" t="s">
        <v>2570</v>
      </c>
      <c r="BI3820" s="1594" t="s">
        <v>4028</v>
      </c>
      <c r="BJ3820" s="1623"/>
      <c r="BK3820" s="1612" t="s">
        <v>401</v>
      </c>
    </row>
    <row r="3821" spans="1:63" ht="22.5">
      <c r="A3821" s="1621"/>
      <c r="B3821" s="148" t="s">
        <v>402</v>
      </c>
      <c r="C3821" s="1589" t="s">
        <v>76</v>
      </c>
      <c r="D3821" s="1615" t="s">
        <v>76</v>
      </c>
      <c r="E3821" s="1589" t="s">
        <v>76</v>
      </c>
      <c r="F3821" s="1589" t="s">
        <v>76</v>
      </c>
      <c r="G3821" s="1589" t="s">
        <v>76</v>
      </c>
      <c r="H3821" s="1589" t="s">
        <v>76</v>
      </c>
      <c r="I3821" s="1589">
        <v>15</v>
      </c>
      <c r="J3821" s="1590" t="s">
        <v>76</v>
      </c>
      <c r="K3821" s="1589" t="s">
        <v>76</v>
      </c>
      <c r="L3821" s="1589"/>
      <c r="M3821" s="1589" t="s">
        <v>76</v>
      </c>
      <c r="N3821" s="1589" t="s">
        <v>2382</v>
      </c>
      <c r="O3821" s="1589" t="s">
        <v>76</v>
      </c>
      <c r="P3821" s="1592" t="s">
        <v>76</v>
      </c>
      <c r="Q3821" s="1592" t="s">
        <v>76</v>
      </c>
      <c r="R3821" s="1621"/>
      <c r="S3821" s="148" t="s">
        <v>402</v>
      </c>
      <c r="T3821" s="1621"/>
      <c r="U3821" s="148" t="s">
        <v>402</v>
      </c>
      <c r="V3821" s="1590" t="s">
        <v>76</v>
      </c>
      <c r="W3821" s="1590" t="s">
        <v>76</v>
      </c>
      <c r="X3821" s="1590" t="s">
        <v>76</v>
      </c>
      <c r="Y3821" s="1590" t="s">
        <v>2382</v>
      </c>
      <c r="Z3821" s="1590" t="s">
        <v>76</v>
      </c>
      <c r="AA3821" s="1590" t="s">
        <v>76</v>
      </c>
      <c r="AB3821" s="1590" t="s">
        <v>1549</v>
      </c>
      <c r="AC3821" s="1590" t="s">
        <v>76</v>
      </c>
      <c r="AD3821" s="1590" t="s">
        <v>76</v>
      </c>
      <c r="AE3821" s="1608" t="s">
        <v>76</v>
      </c>
      <c r="AF3821" s="1590" t="s">
        <v>76</v>
      </c>
      <c r="AG3821" s="1590" t="s">
        <v>76</v>
      </c>
      <c r="AH3821" s="1621"/>
      <c r="AI3821" s="148" t="s">
        <v>402</v>
      </c>
      <c r="AJ3821" s="1621"/>
      <c r="AK3821" s="148" t="s">
        <v>402</v>
      </c>
      <c r="AL3821" s="1615" t="s">
        <v>76</v>
      </c>
      <c r="AM3821" s="1589" t="s">
        <v>76</v>
      </c>
      <c r="AN3821" s="1592" t="s">
        <v>76</v>
      </c>
      <c r="AO3821" s="1608" t="s">
        <v>76</v>
      </c>
      <c r="AP3821" s="1589" t="s">
        <v>76</v>
      </c>
      <c r="AQ3821" s="1589" t="s">
        <v>76</v>
      </c>
      <c r="AR3821" s="1589" t="s">
        <v>76</v>
      </c>
      <c r="AS3821" s="1589" t="s">
        <v>76</v>
      </c>
      <c r="AT3821" s="1589" t="s">
        <v>76</v>
      </c>
      <c r="AU3821" s="1589" t="s">
        <v>76</v>
      </c>
      <c r="AV3821" s="1589" t="s">
        <v>76</v>
      </c>
      <c r="AW3821" s="1589" t="s">
        <v>76</v>
      </c>
      <c r="AX3821" s="1621"/>
      <c r="AY3821" s="148" t="s">
        <v>402</v>
      </c>
      <c r="AZ3821" s="1621"/>
      <c r="BA3821" s="148" t="s">
        <v>402</v>
      </c>
      <c r="BB3821" s="1589" t="s">
        <v>76</v>
      </c>
      <c r="BC3821" s="1589" t="s">
        <v>1781</v>
      </c>
      <c r="BD3821" s="1589" t="s">
        <v>76</v>
      </c>
      <c r="BE3821" s="1592" t="s">
        <v>76</v>
      </c>
      <c r="BF3821" s="1589" t="s">
        <v>76</v>
      </c>
      <c r="BG3821" s="1589" t="s">
        <v>3762</v>
      </c>
      <c r="BH3821" s="1589" t="s">
        <v>76</v>
      </c>
      <c r="BI3821" s="1615" t="s">
        <v>76</v>
      </c>
      <c r="BJ3821" s="1621"/>
      <c r="BK3821" s="148" t="s">
        <v>402</v>
      </c>
    </row>
    <row r="3822" spans="1:63" ht="42">
      <c r="A3822" s="1623" t="s">
        <v>1085</v>
      </c>
      <c r="B3822" s="1625" t="s">
        <v>1259</v>
      </c>
      <c r="C3822" s="1594"/>
      <c r="D3822" s="1594"/>
      <c r="E3822" s="1594"/>
      <c r="F3822" s="1594"/>
      <c r="G3822" s="1594"/>
      <c r="H3822" s="1594"/>
      <c r="I3822" s="1594"/>
      <c r="J3822" s="1596"/>
      <c r="K3822" s="1594"/>
      <c r="L3822" s="1594"/>
      <c r="M3822" s="1594"/>
      <c r="N3822" s="1594"/>
      <c r="O3822" s="1594"/>
      <c r="P3822" s="1597"/>
      <c r="Q3822" s="1597"/>
      <c r="R3822" s="1623" t="s">
        <v>1085</v>
      </c>
      <c r="S3822" s="1625" t="s">
        <v>1259</v>
      </c>
      <c r="T3822" s="1623" t="s">
        <v>1085</v>
      </c>
      <c r="U3822" s="1625" t="s">
        <v>1259</v>
      </c>
      <c r="V3822" s="1596"/>
      <c r="W3822" s="1596"/>
      <c r="X3822" s="1596"/>
      <c r="Y3822" s="1596"/>
      <c r="Z3822" s="1596"/>
      <c r="AA3822" s="1596"/>
      <c r="AB3822" s="1596"/>
      <c r="AC3822" s="1596"/>
      <c r="AD3822" s="1596"/>
      <c r="AE3822" s="1596"/>
      <c r="AF3822" s="1596"/>
      <c r="AG3822" s="1596"/>
      <c r="AH3822" s="1623" t="s">
        <v>1085</v>
      </c>
      <c r="AI3822" s="1625" t="s">
        <v>1259</v>
      </c>
      <c r="AJ3822" s="1623" t="s">
        <v>1085</v>
      </c>
      <c r="AK3822" s="1625" t="s">
        <v>1259</v>
      </c>
      <c r="AL3822" s="1594"/>
      <c r="AM3822" s="1594"/>
      <c r="AN3822" s="1597"/>
      <c r="AO3822" s="1594"/>
      <c r="AP3822" s="1594"/>
      <c r="AQ3822" s="1594"/>
      <c r="AR3822" s="1594"/>
      <c r="AS3822" s="1594"/>
      <c r="AT3822" s="1594"/>
      <c r="AU3822" s="1594"/>
      <c r="AV3822" s="1594"/>
      <c r="AW3822" s="1594"/>
      <c r="AX3822" s="1623" t="s">
        <v>1085</v>
      </c>
      <c r="AY3822" s="1625" t="s">
        <v>1259</v>
      </c>
      <c r="AZ3822" s="1623" t="s">
        <v>1085</v>
      </c>
      <c r="BA3822" s="1625" t="s">
        <v>1259</v>
      </c>
      <c r="BB3822" s="1594"/>
      <c r="BC3822" s="1594"/>
      <c r="BD3822" s="1594"/>
      <c r="BE3822" s="1597"/>
      <c r="BF3822" s="1594"/>
      <c r="BG3822" s="1594"/>
      <c r="BH3822" s="1594"/>
      <c r="BI3822" s="1594"/>
      <c r="BJ3822" s="1623" t="s">
        <v>1085</v>
      </c>
      <c r="BK3822" s="1625" t="s">
        <v>1259</v>
      </c>
    </row>
    <row r="3823" spans="1:63" ht="22.5">
      <c r="A3823" s="8"/>
      <c r="B3823" s="148" t="s">
        <v>401</v>
      </c>
      <c r="C3823" s="698">
        <v>13</v>
      </c>
      <c r="D3823" s="1631" t="s">
        <v>1891</v>
      </c>
      <c r="E3823" s="1590">
        <v>13</v>
      </c>
      <c r="F3823" s="1589">
        <v>14</v>
      </c>
      <c r="G3823" s="1631" t="s">
        <v>2894</v>
      </c>
      <c r="H3823" s="1589" t="s">
        <v>76</v>
      </c>
      <c r="I3823" s="1589" t="s">
        <v>76</v>
      </c>
      <c r="J3823" s="1590" t="s">
        <v>1863</v>
      </c>
      <c r="K3823" s="1589">
        <v>12.75</v>
      </c>
      <c r="L3823" s="1589" t="s">
        <v>2382</v>
      </c>
      <c r="M3823" s="1590" t="s">
        <v>1883</v>
      </c>
      <c r="N3823" s="1631" t="s">
        <v>1883</v>
      </c>
      <c r="O3823" s="1589" t="s">
        <v>1883</v>
      </c>
      <c r="P3823" s="1590" t="s">
        <v>1891</v>
      </c>
      <c r="Q3823" s="1590">
        <v>13</v>
      </c>
      <c r="R3823" s="8"/>
      <c r="S3823" s="148" t="s">
        <v>401</v>
      </c>
      <c r="T3823" s="8"/>
      <c r="U3823" s="148" t="s">
        <v>401</v>
      </c>
      <c r="V3823" s="1590" t="s">
        <v>1847</v>
      </c>
      <c r="W3823" s="1590" t="s">
        <v>1893</v>
      </c>
      <c r="X3823" s="1590" t="s">
        <v>1875</v>
      </c>
      <c r="Y3823" s="1590" t="s">
        <v>76</v>
      </c>
      <c r="Z3823" s="698">
        <v>20</v>
      </c>
      <c r="AA3823" s="1590" t="s">
        <v>1891</v>
      </c>
      <c r="AB3823" s="1590" t="s">
        <v>1549</v>
      </c>
      <c r="AC3823" s="1590">
        <v>13.5</v>
      </c>
      <c r="AD3823" s="1590" t="s">
        <v>1908</v>
      </c>
      <c r="AE3823" s="1590" t="s">
        <v>1847</v>
      </c>
      <c r="AF3823" s="1590" t="s">
        <v>1881</v>
      </c>
      <c r="AG3823" s="1590" t="s">
        <v>1893</v>
      </c>
      <c r="AH3823" s="8"/>
      <c r="AI3823" s="148" t="s">
        <v>401</v>
      </c>
      <c r="AJ3823" s="8"/>
      <c r="AK3823" s="148" t="s">
        <v>401</v>
      </c>
      <c r="AL3823" s="1589" t="s">
        <v>1893</v>
      </c>
      <c r="AM3823" s="1589" t="s">
        <v>1847</v>
      </c>
      <c r="AN3823" s="1589" t="s">
        <v>2284</v>
      </c>
      <c r="AO3823" s="1590" t="s">
        <v>1871</v>
      </c>
      <c r="AP3823" s="1589">
        <v>12.5</v>
      </c>
      <c r="AQ3823" s="1589" t="s">
        <v>1893</v>
      </c>
      <c r="AR3823" s="1589" t="s">
        <v>76</v>
      </c>
      <c r="AS3823" s="1589" t="s">
        <v>1847</v>
      </c>
      <c r="AT3823" s="1589" t="s">
        <v>1882</v>
      </c>
      <c r="AU3823" s="1589" t="s">
        <v>1883</v>
      </c>
      <c r="AV3823" s="1615" t="s">
        <v>76</v>
      </c>
      <c r="AW3823" s="1589" t="s">
        <v>1875</v>
      </c>
      <c r="AX3823" s="8"/>
      <c r="AY3823" s="148" t="s">
        <v>401</v>
      </c>
      <c r="AZ3823" s="8"/>
      <c r="BA3823" s="148" t="s">
        <v>401</v>
      </c>
      <c r="BB3823" s="1589" t="s">
        <v>1891</v>
      </c>
      <c r="BC3823" s="1589" t="s">
        <v>2382</v>
      </c>
      <c r="BD3823" s="1589" t="s">
        <v>1891</v>
      </c>
      <c r="BE3823" s="1589" t="s">
        <v>1933</v>
      </c>
      <c r="BF3823" s="1589" t="s">
        <v>4059</v>
      </c>
      <c r="BG3823" s="1589" t="s">
        <v>76</v>
      </c>
      <c r="BH3823" s="1589" t="s">
        <v>4061</v>
      </c>
      <c r="BI3823" s="1589" t="s">
        <v>1891</v>
      </c>
      <c r="BJ3823" s="8"/>
      <c r="BK3823" s="148" t="s">
        <v>401</v>
      </c>
    </row>
    <row r="3824" spans="1:63" ht="22.5">
      <c r="A3824" s="1614"/>
      <c r="B3824" s="1612" t="s">
        <v>402</v>
      </c>
      <c r="C3824" s="1594" t="s">
        <v>76</v>
      </c>
      <c r="D3824" s="1618" t="s">
        <v>76</v>
      </c>
      <c r="E3824" s="1594" t="s">
        <v>76</v>
      </c>
      <c r="F3824" s="1594" t="s">
        <v>76</v>
      </c>
      <c r="G3824" s="1594" t="s">
        <v>76</v>
      </c>
      <c r="H3824" s="1594" t="s">
        <v>76</v>
      </c>
      <c r="I3824" s="1594">
        <v>15</v>
      </c>
      <c r="J3824" s="1596" t="s">
        <v>76</v>
      </c>
      <c r="K3824" s="1594" t="s">
        <v>76</v>
      </c>
      <c r="L3824" s="1594" t="s">
        <v>76</v>
      </c>
      <c r="M3824" s="1594" t="s">
        <v>76</v>
      </c>
      <c r="N3824" s="1594" t="s">
        <v>76</v>
      </c>
      <c r="O3824" s="1594" t="s">
        <v>76</v>
      </c>
      <c r="P3824" s="1594" t="s">
        <v>76</v>
      </c>
      <c r="Q3824" s="1594" t="s">
        <v>76</v>
      </c>
      <c r="R3824" s="1614"/>
      <c r="S3824" s="1612" t="s">
        <v>402</v>
      </c>
      <c r="T3824" s="1614"/>
      <c r="U3824" s="1612" t="s">
        <v>402</v>
      </c>
      <c r="V3824" s="1596" t="s">
        <v>76</v>
      </c>
      <c r="W3824" s="1596" t="s">
        <v>76</v>
      </c>
      <c r="X3824" s="1596" t="s">
        <v>76</v>
      </c>
      <c r="Y3824" s="1596" t="s">
        <v>76</v>
      </c>
      <c r="Z3824" s="1596" t="s">
        <v>76</v>
      </c>
      <c r="AA3824" s="1596" t="s">
        <v>76</v>
      </c>
      <c r="AB3824" s="1596" t="s">
        <v>76</v>
      </c>
      <c r="AC3824" s="1596" t="s">
        <v>76</v>
      </c>
      <c r="AD3824" s="1596" t="s">
        <v>76</v>
      </c>
      <c r="AE3824" s="1596" t="s">
        <v>76</v>
      </c>
      <c r="AF3824" s="1596" t="s">
        <v>76</v>
      </c>
      <c r="AG3824" s="1596" t="s">
        <v>76</v>
      </c>
      <c r="AH3824" s="1614"/>
      <c r="AI3824" s="1612" t="s">
        <v>402</v>
      </c>
      <c r="AJ3824" s="1614"/>
      <c r="AK3824" s="1612" t="s">
        <v>402</v>
      </c>
      <c r="AL3824" s="1618" t="s">
        <v>76</v>
      </c>
      <c r="AM3824" s="1594" t="s">
        <v>76</v>
      </c>
      <c r="AN3824" s="1594" t="s">
        <v>76</v>
      </c>
      <c r="AO3824" s="1617" t="s">
        <v>76</v>
      </c>
      <c r="AP3824" s="1594" t="s">
        <v>76</v>
      </c>
      <c r="AQ3824" s="1594" t="s">
        <v>76</v>
      </c>
      <c r="AR3824" s="1594" t="s">
        <v>76</v>
      </c>
      <c r="AS3824" s="1594" t="s">
        <v>76</v>
      </c>
      <c r="AT3824" s="1594" t="s">
        <v>76</v>
      </c>
      <c r="AU3824" s="1594" t="s">
        <v>76</v>
      </c>
      <c r="AV3824" s="1594" t="s">
        <v>76</v>
      </c>
      <c r="AW3824" s="1594" t="s">
        <v>76</v>
      </c>
      <c r="AX3824" s="1614"/>
      <c r="AY3824" s="1612" t="s">
        <v>402</v>
      </c>
      <c r="AZ3824" s="1614"/>
      <c r="BA3824" s="1612" t="s">
        <v>402</v>
      </c>
      <c r="BB3824" s="1594" t="s">
        <v>76</v>
      </c>
      <c r="BC3824" s="1594" t="s">
        <v>2382</v>
      </c>
      <c r="BD3824" s="1594" t="s">
        <v>76</v>
      </c>
      <c r="BE3824" s="1594" t="s">
        <v>76</v>
      </c>
      <c r="BF3824" s="1594" t="s">
        <v>76</v>
      </c>
      <c r="BG3824" s="1594" t="s">
        <v>76</v>
      </c>
      <c r="BH3824" s="1594" t="s">
        <v>76</v>
      </c>
      <c r="BI3824" s="1618" t="s">
        <v>76</v>
      </c>
      <c r="BJ3824" s="1614"/>
      <c r="BK3824" s="1612" t="s">
        <v>402</v>
      </c>
    </row>
    <row r="3825" spans="1:63">
      <c r="A3825" s="2533" t="s">
        <v>211</v>
      </c>
      <c r="B3825" s="2533"/>
      <c r="C3825" s="1589">
        <v>7</v>
      </c>
      <c r="D3825" s="1589">
        <v>7</v>
      </c>
      <c r="E3825" s="1589">
        <v>7</v>
      </c>
      <c r="F3825" s="1589">
        <v>7</v>
      </c>
      <c r="G3825" s="1589">
        <v>7</v>
      </c>
      <c r="H3825" s="1589">
        <v>7</v>
      </c>
      <c r="I3825" s="1589">
        <v>7</v>
      </c>
      <c r="J3825" s="1590">
        <v>7</v>
      </c>
      <c r="K3825" s="1589">
        <v>7</v>
      </c>
      <c r="L3825" s="1589">
        <v>7</v>
      </c>
      <c r="M3825" s="1589">
        <v>7</v>
      </c>
      <c r="N3825" s="1589">
        <v>7</v>
      </c>
      <c r="O3825" s="1589">
        <v>7</v>
      </c>
      <c r="P3825" s="1589">
        <v>7</v>
      </c>
      <c r="Q3825" s="1589">
        <v>7</v>
      </c>
      <c r="R3825" s="2533" t="s">
        <v>211</v>
      </c>
      <c r="S3825" s="2533"/>
      <c r="T3825" s="2533" t="s">
        <v>211</v>
      </c>
      <c r="U3825" s="2533"/>
      <c r="V3825" s="1590">
        <v>7</v>
      </c>
      <c r="W3825" s="1590">
        <v>7</v>
      </c>
      <c r="X3825" s="1590">
        <v>7</v>
      </c>
      <c r="Y3825" s="1590">
        <v>7</v>
      </c>
      <c r="Z3825" s="1590">
        <v>7</v>
      </c>
      <c r="AA3825" s="1590">
        <v>7</v>
      </c>
      <c r="AB3825" s="1590">
        <v>7</v>
      </c>
      <c r="AC3825" s="1590">
        <v>7</v>
      </c>
      <c r="AD3825" s="1590" t="s">
        <v>76</v>
      </c>
      <c r="AE3825" s="1590">
        <v>7</v>
      </c>
      <c r="AF3825" s="1590">
        <v>7</v>
      </c>
      <c r="AG3825" s="1590">
        <v>7</v>
      </c>
      <c r="AH3825" s="2533" t="s">
        <v>211</v>
      </c>
      <c r="AI3825" s="2533"/>
      <c r="AJ3825" s="2533" t="s">
        <v>211</v>
      </c>
      <c r="AK3825" s="2533"/>
      <c r="AL3825" s="1589">
        <v>7</v>
      </c>
      <c r="AM3825" s="1589">
        <v>7</v>
      </c>
      <c r="AN3825" s="1589">
        <v>7</v>
      </c>
      <c r="AO3825" s="1589">
        <v>7</v>
      </c>
      <c r="AP3825" s="1589">
        <v>7</v>
      </c>
      <c r="AQ3825" s="1589">
        <v>7</v>
      </c>
      <c r="AR3825" s="1589">
        <v>7</v>
      </c>
      <c r="AS3825" s="1589">
        <v>7</v>
      </c>
      <c r="AT3825" s="1589">
        <v>7</v>
      </c>
      <c r="AU3825" s="1589">
        <v>7</v>
      </c>
      <c r="AV3825" s="1589">
        <v>7</v>
      </c>
      <c r="AW3825" s="1589">
        <v>7</v>
      </c>
      <c r="AX3825" s="2533" t="s">
        <v>211</v>
      </c>
      <c r="AY3825" s="2533"/>
      <c r="AZ3825" s="2533" t="s">
        <v>211</v>
      </c>
      <c r="BA3825" s="2533"/>
      <c r="BB3825" s="1589">
        <v>7</v>
      </c>
      <c r="BC3825" s="1589">
        <v>7</v>
      </c>
      <c r="BD3825" s="1589">
        <v>7</v>
      </c>
      <c r="BE3825" s="1589">
        <v>7</v>
      </c>
      <c r="BF3825" s="1589">
        <v>6.75</v>
      </c>
      <c r="BG3825" s="1589" t="s">
        <v>76</v>
      </c>
      <c r="BH3825" s="1589">
        <v>7</v>
      </c>
      <c r="BI3825" s="1589" t="s">
        <v>76</v>
      </c>
      <c r="BJ3825" s="2533" t="s">
        <v>211</v>
      </c>
      <c r="BK3825" s="2533"/>
    </row>
    <row r="3826" spans="1:63">
      <c r="A3826" s="2535" t="s">
        <v>408</v>
      </c>
      <c r="B3826" s="2535"/>
      <c r="C3826" s="1594"/>
      <c r="D3826" s="1594"/>
      <c r="E3826" s="1594"/>
      <c r="F3826" s="1594"/>
      <c r="G3826" s="1594"/>
      <c r="H3826" s="1594"/>
      <c r="I3826" s="1594"/>
      <c r="J3826" s="1596"/>
      <c r="K3826" s="1594"/>
      <c r="L3826" s="1594"/>
      <c r="M3826" s="1594"/>
      <c r="N3826" s="1594"/>
      <c r="O3826" s="1594"/>
      <c r="P3826" s="1597"/>
      <c r="Q3826" s="1597"/>
      <c r="R3826" s="2535" t="s">
        <v>408</v>
      </c>
      <c r="S3826" s="2535"/>
      <c r="T3826" s="2535" t="s">
        <v>408</v>
      </c>
      <c r="U3826" s="2535"/>
      <c r="V3826" s="1596"/>
      <c r="W3826" s="1596"/>
      <c r="X3826" s="1596"/>
      <c r="Y3826" s="1596"/>
      <c r="Z3826" s="1596"/>
      <c r="AA3826" s="1595"/>
      <c r="AB3826" s="1595"/>
      <c r="AC3826" s="1595"/>
      <c r="AD3826" s="1595"/>
      <c r="AE3826" s="1595"/>
      <c r="AF3826" s="1595"/>
      <c r="AG3826" s="1596"/>
      <c r="AH3826" s="2535" t="s">
        <v>408</v>
      </c>
      <c r="AI3826" s="2535"/>
      <c r="AJ3826" s="2535" t="s">
        <v>408</v>
      </c>
      <c r="AK3826" s="2535"/>
      <c r="AL3826" s="1597"/>
      <c r="AM3826" s="1597"/>
      <c r="AN3826" s="1597"/>
      <c r="AO3826" s="1597"/>
      <c r="AP3826" s="1594"/>
      <c r="AQ3826" s="1594"/>
      <c r="AR3826" s="1594"/>
      <c r="AS3826" s="1594"/>
      <c r="AT3826" s="1594"/>
      <c r="AU3826" s="1594"/>
      <c r="AV3826" s="1594"/>
      <c r="AW3826" s="1594"/>
      <c r="AX3826" s="2535" t="s">
        <v>408</v>
      </c>
      <c r="AY3826" s="2535"/>
      <c r="AZ3826" s="2535" t="s">
        <v>408</v>
      </c>
      <c r="BA3826" s="2535"/>
      <c r="BB3826" s="1594"/>
      <c r="BC3826" s="1594"/>
      <c r="BD3826" s="1594"/>
      <c r="BE3826" s="1597"/>
      <c r="BF3826" s="1594"/>
      <c r="BG3826" s="1594"/>
      <c r="BH3826" s="1594"/>
      <c r="BI3826" s="1594"/>
      <c r="BJ3826" s="2535" t="s">
        <v>408</v>
      </c>
      <c r="BK3826" s="2535"/>
    </row>
    <row r="3827" spans="1:63" ht="22.5">
      <c r="A3827" s="8"/>
      <c r="B3827" s="148" t="s">
        <v>390</v>
      </c>
      <c r="C3827" s="1631" t="s">
        <v>2706</v>
      </c>
      <c r="D3827" s="1589">
        <v>14</v>
      </c>
      <c r="E3827" s="1590">
        <v>13</v>
      </c>
      <c r="F3827" s="1589">
        <v>14</v>
      </c>
      <c r="G3827" s="1631" t="s">
        <v>2387</v>
      </c>
      <c r="H3827" s="1631" t="s">
        <v>1863</v>
      </c>
      <c r="I3827" s="1589">
        <v>15</v>
      </c>
      <c r="J3827" s="1590">
        <v>14</v>
      </c>
      <c r="K3827" s="1589">
        <v>12</v>
      </c>
      <c r="L3827" s="1589" t="s">
        <v>1549</v>
      </c>
      <c r="M3827" s="1590" t="s">
        <v>1891</v>
      </c>
      <c r="N3827" s="1590" t="s">
        <v>1893</v>
      </c>
      <c r="O3827" s="1589" t="s">
        <v>1883</v>
      </c>
      <c r="P3827" s="1590" t="s">
        <v>1883</v>
      </c>
      <c r="Q3827" s="1590">
        <v>13</v>
      </c>
      <c r="R3827" s="8"/>
      <c r="S3827" s="148" t="s">
        <v>390</v>
      </c>
      <c r="T3827" s="8"/>
      <c r="U3827" s="148" t="s">
        <v>390</v>
      </c>
      <c r="V3827" s="1590" t="s">
        <v>1847</v>
      </c>
      <c r="W3827" s="1590" t="s">
        <v>2451</v>
      </c>
      <c r="X3827" s="1590" t="s">
        <v>1875</v>
      </c>
      <c r="Y3827" s="1608" t="s">
        <v>76</v>
      </c>
      <c r="Z3827" s="1590">
        <v>15</v>
      </c>
      <c r="AA3827" s="1590" t="s">
        <v>1549</v>
      </c>
      <c r="AB3827" s="1590" t="s">
        <v>1891</v>
      </c>
      <c r="AC3827" s="1590">
        <v>14.5</v>
      </c>
      <c r="AD3827" s="1590" t="s">
        <v>1847</v>
      </c>
      <c r="AE3827" s="1590" t="s">
        <v>1847</v>
      </c>
      <c r="AF3827" s="1590" t="s">
        <v>1881</v>
      </c>
      <c r="AG3827" s="1590" t="s">
        <v>1875</v>
      </c>
      <c r="AH3827" s="8"/>
      <c r="AI3827" s="148" t="s">
        <v>390</v>
      </c>
      <c r="AJ3827" s="8"/>
      <c r="AK3827" s="148" t="s">
        <v>390</v>
      </c>
      <c r="AL3827" s="1589" t="s">
        <v>1893</v>
      </c>
      <c r="AM3827" s="1589" t="s">
        <v>1893</v>
      </c>
      <c r="AN3827" s="1589" t="s">
        <v>1883</v>
      </c>
      <c r="AO3827" s="1590" t="s">
        <v>2284</v>
      </c>
      <c r="AP3827" s="1589">
        <v>13</v>
      </c>
      <c r="AQ3827" s="1589" t="s">
        <v>1893</v>
      </c>
      <c r="AR3827" s="1589" t="s">
        <v>1549</v>
      </c>
      <c r="AS3827" s="1589" t="s">
        <v>1891</v>
      </c>
      <c r="AT3827" s="1589" t="s">
        <v>2259</v>
      </c>
      <c r="AU3827" s="1589" t="s">
        <v>1883</v>
      </c>
      <c r="AV3827" s="1589" t="s">
        <v>1893</v>
      </c>
      <c r="AW3827" s="1589" t="s">
        <v>1883</v>
      </c>
      <c r="AX3827" s="8"/>
      <c r="AY3827" s="148" t="s">
        <v>390</v>
      </c>
      <c r="AZ3827" s="8"/>
      <c r="BA3827" s="148" t="s">
        <v>390</v>
      </c>
      <c r="BB3827" s="1589" t="s">
        <v>1549</v>
      </c>
      <c r="BC3827" s="1589" t="s">
        <v>2284</v>
      </c>
      <c r="BD3827" s="1589" t="s">
        <v>1875</v>
      </c>
      <c r="BE3827" s="1589" t="s">
        <v>1550</v>
      </c>
      <c r="BF3827" s="1589" t="s">
        <v>4059</v>
      </c>
      <c r="BG3827" s="1589" t="s">
        <v>1875</v>
      </c>
      <c r="BH3827" s="1589" t="s">
        <v>4062</v>
      </c>
      <c r="BI3827" s="1589" t="s">
        <v>76</v>
      </c>
      <c r="BJ3827" s="8"/>
      <c r="BK3827" s="148" t="s">
        <v>390</v>
      </c>
    </row>
    <row r="3828" spans="1:63" ht="22.5">
      <c r="A3828" s="1614"/>
      <c r="B3828" s="1612" t="s">
        <v>391</v>
      </c>
      <c r="C3828" s="1594" t="s">
        <v>76</v>
      </c>
      <c r="D3828" s="1594" t="s">
        <v>76</v>
      </c>
      <c r="E3828" s="1594" t="s">
        <v>76</v>
      </c>
      <c r="F3828" s="1594" t="s">
        <v>76</v>
      </c>
      <c r="G3828" s="1594" t="s">
        <v>76</v>
      </c>
      <c r="H3828" s="1594" t="s">
        <v>76</v>
      </c>
      <c r="I3828" s="1594" t="s">
        <v>76</v>
      </c>
      <c r="J3828" s="1596" t="s">
        <v>76</v>
      </c>
      <c r="K3828" s="1594">
        <v>12</v>
      </c>
      <c r="L3828" s="1594" t="s">
        <v>76</v>
      </c>
      <c r="M3828" s="1596" t="s">
        <v>1883</v>
      </c>
      <c r="N3828" s="1594" t="s">
        <v>1893</v>
      </c>
      <c r="O3828" s="1594" t="s">
        <v>76</v>
      </c>
      <c r="P3828" s="1597" t="s">
        <v>76</v>
      </c>
      <c r="Q3828" s="1597" t="s">
        <v>76</v>
      </c>
      <c r="R3828" s="1614"/>
      <c r="S3828" s="1612" t="s">
        <v>391</v>
      </c>
      <c r="T3828" s="1614"/>
      <c r="U3828" s="1612" t="s">
        <v>391</v>
      </c>
      <c r="V3828" s="1596"/>
      <c r="W3828" s="1596" t="s">
        <v>76</v>
      </c>
      <c r="X3828" s="1596" t="s">
        <v>76</v>
      </c>
      <c r="Y3828" s="1596" t="s">
        <v>1883</v>
      </c>
      <c r="Z3828" s="1596" t="s">
        <v>76</v>
      </c>
      <c r="AA3828" s="1595" t="s">
        <v>76</v>
      </c>
      <c r="AB3828" s="1595" t="s">
        <v>76</v>
      </c>
      <c r="AC3828" s="1595" t="s">
        <v>76</v>
      </c>
      <c r="AD3828" s="1595" t="s">
        <v>76</v>
      </c>
      <c r="AE3828" s="1626" t="s">
        <v>76</v>
      </c>
      <c r="AF3828" s="1595" t="s">
        <v>76</v>
      </c>
      <c r="AG3828" s="1595" t="s">
        <v>76</v>
      </c>
      <c r="AH3828" s="1614"/>
      <c r="AI3828" s="1612" t="s">
        <v>391</v>
      </c>
      <c r="AJ3828" s="1614"/>
      <c r="AK3828" s="1612" t="s">
        <v>391</v>
      </c>
      <c r="AL3828" s="1618" t="s">
        <v>76</v>
      </c>
      <c r="AM3828" s="1594" t="s">
        <v>76</v>
      </c>
      <c r="AN3828" s="1597" t="s">
        <v>76</v>
      </c>
      <c r="AO3828" s="1617" t="s">
        <v>76</v>
      </c>
      <c r="AP3828" s="1594" t="s">
        <v>76</v>
      </c>
      <c r="AQ3828" s="1594" t="s">
        <v>76</v>
      </c>
      <c r="AR3828" s="1594" t="s">
        <v>76</v>
      </c>
      <c r="AS3828" s="1594" t="s">
        <v>1883</v>
      </c>
      <c r="AT3828" s="1594" t="s">
        <v>76</v>
      </c>
      <c r="AU3828" s="1594" t="s">
        <v>76</v>
      </c>
      <c r="AV3828" s="1594" t="s">
        <v>76</v>
      </c>
      <c r="AW3828" s="1594" t="s">
        <v>76</v>
      </c>
      <c r="AX3828" s="1614"/>
      <c r="AY3828" s="1612" t="s">
        <v>391</v>
      </c>
      <c r="AZ3828" s="1614"/>
      <c r="BA3828" s="1612" t="s">
        <v>391</v>
      </c>
      <c r="BB3828" s="1594" t="s">
        <v>76</v>
      </c>
      <c r="BC3828" s="1594" t="s">
        <v>2284</v>
      </c>
      <c r="BD3828" s="1594" t="s">
        <v>76</v>
      </c>
      <c r="BE3828" s="1597" t="s">
        <v>76</v>
      </c>
      <c r="BF3828" s="1594" t="s">
        <v>76</v>
      </c>
      <c r="BG3828" s="1594" t="s">
        <v>1875</v>
      </c>
      <c r="BH3828" s="1594" t="s">
        <v>76</v>
      </c>
      <c r="BI3828" s="1594" t="s">
        <v>76</v>
      </c>
      <c r="BJ3828" s="1614"/>
      <c r="BK3828" s="1612" t="s">
        <v>391</v>
      </c>
    </row>
    <row r="3829" spans="1:63">
      <c r="A3829" s="2533" t="s">
        <v>409</v>
      </c>
      <c r="B3829" s="2533"/>
      <c r="C3829" s="1589"/>
      <c r="D3829" s="1589"/>
      <c r="E3829" s="1589"/>
      <c r="F3829" s="1589"/>
      <c r="G3829" s="1589"/>
      <c r="H3829" s="1609"/>
      <c r="I3829" s="1589"/>
      <c r="J3829" s="1590"/>
      <c r="K3829" s="1589"/>
      <c r="L3829" s="1589"/>
      <c r="M3829" s="1589"/>
      <c r="N3829" s="1589"/>
      <c r="O3829" s="1589"/>
      <c r="P3829" s="1592"/>
      <c r="Q3829" s="1592"/>
      <c r="R3829" s="2533" t="s">
        <v>409</v>
      </c>
      <c r="S3829" s="2533"/>
      <c r="T3829" s="2533" t="s">
        <v>409</v>
      </c>
      <c r="U3829" s="2533"/>
      <c r="V3829" s="1590"/>
      <c r="W3829" s="1590"/>
      <c r="X3829" s="1590"/>
      <c r="Y3829" s="1590"/>
      <c r="Z3829" s="1590"/>
      <c r="AA3829" s="1591"/>
      <c r="AB3829" s="1591"/>
      <c r="AC3829" s="1591"/>
      <c r="AD3829" s="1591"/>
      <c r="AE3829" s="1591"/>
      <c r="AF3829" s="1591"/>
      <c r="AG3829" s="1591"/>
      <c r="AH3829" s="2533" t="s">
        <v>409</v>
      </c>
      <c r="AI3829" s="2533"/>
      <c r="AJ3829" s="2533" t="s">
        <v>409</v>
      </c>
      <c r="AK3829" s="2533"/>
      <c r="AL3829" s="1589"/>
      <c r="AM3829" s="1589"/>
      <c r="AN3829" s="1592"/>
      <c r="AO3829" s="1589"/>
      <c r="AP3829" s="1589"/>
      <c r="AQ3829" s="1589"/>
      <c r="AR3829" s="1589"/>
      <c r="AS3829" s="1589"/>
      <c r="AT3829" s="1589"/>
      <c r="AU3829" s="1589"/>
      <c r="AV3829" s="1589"/>
      <c r="AW3829" s="1589"/>
      <c r="AX3829" s="2533" t="s">
        <v>409</v>
      </c>
      <c r="AY3829" s="2533"/>
      <c r="AZ3829" s="2533" t="s">
        <v>409</v>
      </c>
      <c r="BA3829" s="2533"/>
      <c r="BB3829" s="1589"/>
      <c r="BC3829" s="1589"/>
      <c r="BD3829" s="1589"/>
      <c r="BE3829" s="1592" t="s">
        <v>1285</v>
      </c>
      <c r="BF3829" s="1589"/>
      <c r="BG3829" s="1589"/>
      <c r="BH3829" s="1589"/>
      <c r="BI3829" s="1589"/>
      <c r="BJ3829" s="2533" t="s">
        <v>409</v>
      </c>
      <c r="BK3829" s="2533"/>
    </row>
    <row r="3830" spans="1:63" ht="22.5">
      <c r="A3830" s="1614"/>
      <c r="B3830" s="1612" t="s">
        <v>390</v>
      </c>
      <c r="C3830" s="1596" t="s">
        <v>2706</v>
      </c>
      <c r="D3830" s="1632" t="s">
        <v>1846</v>
      </c>
      <c r="E3830" s="1596">
        <v>13</v>
      </c>
      <c r="F3830" s="1596" t="s">
        <v>2269</v>
      </c>
      <c r="G3830" s="1594">
        <v>12</v>
      </c>
      <c r="H3830" s="1596" t="s">
        <v>2387</v>
      </c>
      <c r="I3830" s="1594" t="s">
        <v>76</v>
      </c>
      <c r="J3830" s="1596" t="s">
        <v>76</v>
      </c>
      <c r="K3830" s="1594">
        <v>13</v>
      </c>
      <c r="L3830" s="1594" t="s">
        <v>1891</v>
      </c>
      <c r="M3830" s="1596" t="s">
        <v>1891</v>
      </c>
      <c r="N3830" s="1596" t="s">
        <v>4063</v>
      </c>
      <c r="O3830" s="1594" t="s">
        <v>1893</v>
      </c>
      <c r="P3830" s="1597" t="s">
        <v>1893</v>
      </c>
      <c r="Q3830" s="1596">
        <v>12</v>
      </c>
      <c r="R3830" s="1614"/>
      <c r="S3830" s="1612" t="s">
        <v>390</v>
      </c>
      <c r="T3830" s="1614"/>
      <c r="U3830" s="1612" t="s">
        <v>390</v>
      </c>
      <c r="V3830" s="1596" t="s">
        <v>1883</v>
      </c>
      <c r="W3830" s="1596" t="s">
        <v>2706</v>
      </c>
      <c r="X3830" s="1596" t="s">
        <v>1891</v>
      </c>
      <c r="Y3830" s="1596" t="s">
        <v>1891</v>
      </c>
      <c r="Z3830" s="1596">
        <v>16</v>
      </c>
      <c r="AA3830" s="1596" t="s">
        <v>1549</v>
      </c>
      <c r="AB3830" s="1596" t="s">
        <v>1549</v>
      </c>
      <c r="AC3830" s="1596" t="s">
        <v>2426</v>
      </c>
      <c r="AD3830" s="1596" t="s">
        <v>1665</v>
      </c>
      <c r="AE3830" s="1596" t="s">
        <v>1847</v>
      </c>
      <c r="AF3830" s="1596" t="s">
        <v>1881</v>
      </c>
      <c r="AG3830" s="1596" t="s">
        <v>1882</v>
      </c>
      <c r="AH3830" s="1614"/>
      <c r="AI3830" s="1612" t="s">
        <v>390</v>
      </c>
      <c r="AJ3830" s="1614"/>
      <c r="AK3830" s="1612" t="s">
        <v>390</v>
      </c>
      <c r="AL3830" s="1594" t="s">
        <v>1845</v>
      </c>
      <c r="AM3830" s="1594" t="s">
        <v>2382</v>
      </c>
      <c r="AN3830" s="1594" t="s">
        <v>1845</v>
      </c>
      <c r="AO3830" s="1594" t="s">
        <v>2272</v>
      </c>
      <c r="AP3830" s="1594">
        <v>13.5</v>
      </c>
      <c r="AQ3830" s="1594" t="s">
        <v>1883</v>
      </c>
      <c r="AR3830" s="1594" t="s">
        <v>1883</v>
      </c>
      <c r="AS3830" s="1594" t="s">
        <v>1663</v>
      </c>
      <c r="AT3830" s="1594" t="s">
        <v>1847</v>
      </c>
      <c r="AU3830" s="1594" t="s">
        <v>1883</v>
      </c>
      <c r="AV3830" s="1594" t="s">
        <v>1845</v>
      </c>
      <c r="AW3830" s="1594" t="s">
        <v>1893</v>
      </c>
      <c r="AX3830" s="1614"/>
      <c r="AY3830" s="1612" t="s">
        <v>390</v>
      </c>
      <c r="AZ3830" s="1614"/>
      <c r="BA3830" s="1612" t="s">
        <v>390</v>
      </c>
      <c r="BB3830" s="1594" t="s">
        <v>4064</v>
      </c>
      <c r="BC3830" s="1594" t="s">
        <v>2273</v>
      </c>
      <c r="BD3830" s="1594" t="s">
        <v>1549</v>
      </c>
      <c r="BE3830" s="1606" t="s">
        <v>76</v>
      </c>
      <c r="BF3830" s="1594">
        <v>17.75</v>
      </c>
      <c r="BG3830" s="1594" t="s">
        <v>76</v>
      </c>
      <c r="BH3830" s="1594" t="s">
        <v>2255</v>
      </c>
      <c r="BI3830" s="1594" t="s">
        <v>1845</v>
      </c>
      <c r="BJ3830" s="1614"/>
      <c r="BK3830" s="1612" t="s">
        <v>390</v>
      </c>
    </row>
    <row r="3831" spans="1:63" ht="22.5">
      <c r="A3831" s="8"/>
      <c r="B3831" s="148" t="s">
        <v>391</v>
      </c>
      <c r="C3831" s="1589" t="s">
        <v>76</v>
      </c>
      <c r="D3831" s="1634" t="s">
        <v>1846</v>
      </c>
      <c r="E3831" s="1589" t="s">
        <v>76</v>
      </c>
      <c r="F3831" s="1589" t="s">
        <v>76</v>
      </c>
      <c r="G3831" s="1589">
        <v>12</v>
      </c>
      <c r="H3831" s="1609" t="s">
        <v>76</v>
      </c>
      <c r="I3831" s="1589" t="s">
        <v>76</v>
      </c>
      <c r="J3831" s="1590" t="s">
        <v>76</v>
      </c>
      <c r="K3831" s="1589">
        <v>11</v>
      </c>
      <c r="L3831" s="1589" t="s">
        <v>76</v>
      </c>
      <c r="M3831" s="1589" t="s">
        <v>76</v>
      </c>
      <c r="N3831" s="1589" t="s">
        <v>4065</v>
      </c>
      <c r="O3831" s="1592" t="s">
        <v>76</v>
      </c>
      <c r="P3831" s="1589" t="s">
        <v>76</v>
      </c>
      <c r="Q3831" s="1589" t="s">
        <v>76</v>
      </c>
      <c r="R3831" s="8"/>
      <c r="S3831" s="148" t="s">
        <v>391</v>
      </c>
      <c r="T3831" s="8"/>
      <c r="U3831" s="148" t="s">
        <v>391</v>
      </c>
      <c r="V3831" s="1590"/>
      <c r="W3831" s="1590" t="s">
        <v>76</v>
      </c>
      <c r="X3831" s="1590" t="s">
        <v>76</v>
      </c>
      <c r="Y3831" s="1590" t="s">
        <v>76</v>
      </c>
      <c r="Z3831" s="1590" t="s">
        <v>76</v>
      </c>
      <c r="AA3831" s="1590" t="s">
        <v>76</v>
      </c>
      <c r="AB3831" s="1590" t="s">
        <v>76</v>
      </c>
      <c r="AC3831" s="1590" t="s">
        <v>76</v>
      </c>
      <c r="AD3831" s="1590" t="s">
        <v>76</v>
      </c>
      <c r="AE3831" s="1590" t="s">
        <v>76</v>
      </c>
      <c r="AF3831" s="1590" t="s">
        <v>76</v>
      </c>
      <c r="AG3831" s="1590" t="s">
        <v>76</v>
      </c>
      <c r="AH3831" s="8"/>
      <c r="AI3831" s="148" t="s">
        <v>391</v>
      </c>
      <c r="AJ3831" s="8"/>
      <c r="AK3831" s="148" t="s">
        <v>391</v>
      </c>
      <c r="AL3831" s="1615" t="s">
        <v>76</v>
      </c>
      <c r="AM3831" s="1589" t="s">
        <v>2382</v>
      </c>
      <c r="AN3831" s="1589">
        <v>9.5</v>
      </c>
      <c r="AO3831" s="1608" t="s">
        <v>76</v>
      </c>
      <c r="AP3831" s="1589" t="s">
        <v>76</v>
      </c>
      <c r="AQ3831" s="1589" t="s">
        <v>76</v>
      </c>
      <c r="AR3831" s="1589" t="s">
        <v>76</v>
      </c>
      <c r="AS3831" s="1589" t="s">
        <v>76</v>
      </c>
      <c r="AT3831" s="1589" t="s">
        <v>76</v>
      </c>
      <c r="AU3831" s="1589" t="s">
        <v>76</v>
      </c>
      <c r="AV3831" s="1589" t="s">
        <v>76</v>
      </c>
      <c r="AW3831" s="1589" t="s">
        <v>76</v>
      </c>
      <c r="AX3831" s="8"/>
      <c r="AY3831" s="148" t="s">
        <v>391</v>
      </c>
      <c r="AZ3831" s="8"/>
      <c r="BA3831" s="148" t="s">
        <v>391</v>
      </c>
      <c r="BB3831" s="1589" t="s">
        <v>76</v>
      </c>
      <c r="BC3831" s="1609" t="s">
        <v>76</v>
      </c>
      <c r="BD3831" s="1589" t="s">
        <v>76</v>
      </c>
      <c r="BE3831" s="1592" t="s">
        <v>76</v>
      </c>
      <c r="BF3831" s="1589" t="s">
        <v>76</v>
      </c>
      <c r="BG3831" s="1589" t="s">
        <v>76</v>
      </c>
      <c r="BH3831" s="1589" t="s">
        <v>76</v>
      </c>
      <c r="BI3831" s="1615" t="s">
        <v>76</v>
      </c>
      <c r="BJ3831" s="8"/>
      <c r="BK3831" s="148" t="s">
        <v>391</v>
      </c>
    </row>
    <row r="3832" spans="1:63">
      <c r="A3832" s="2535" t="s">
        <v>410</v>
      </c>
      <c r="B3832" s="2535"/>
      <c r="C3832" s="1594"/>
      <c r="D3832" s="1594"/>
      <c r="E3832" s="1594"/>
      <c r="F3832" s="1594"/>
      <c r="G3832" s="1594"/>
      <c r="H3832" s="1594"/>
      <c r="I3832" s="1594"/>
      <c r="J3832" s="1596"/>
      <c r="K3832" s="1594"/>
      <c r="L3832" s="1594"/>
      <c r="M3832" s="1594"/>
      <c r="N3832" s="1594"/>
      <c r="O3832" s="1597"/>
      <c r="P3832" s="1594"/>
      <c r="Q3832" s="1597"/>
      <c r="R3832" s="2535" t="s">
        <v>410</v>
      </c>
      <c r="S3832" s="2535"/>
      <c r="T3832" s="2535" t="s">
        <v>410</v>
      </c>
      <c r="U3832" s="2535"/>
      <c r="V3832" s="1596"/>
      <c r="W3832" s="1596"/>
      <c r="X3832" s="1596"/>
      <c r="Y3832" s="1596"/>
      <c r="Z3832" s="1596"/>
      <c r="AA3832" s="1596"/>
      <c r="AB3832" s="1596"/>
      <c r="AC3832" s="1596"/>
      <c r="AD3832" s="1596"/>
      <c r="AE3832" s="1596"/>
      <c r="AF3832" s="1596"/>
      <c r="AG3832" s="1596"/>
      <c r="AH3832" s="2535" t="s">
        <v>410</v>
      </c>
      <c r="AI3832" s="2535"/>
      <c r="AJ3832" s="2535" t="s">
        <v>410</v>
      </c>
      <c r="AK3832" s="2535"/>
      <c r="AL3832" s="1594"/>
      <c r="AM3832" s="1594"/>
      <c r="AN3832" s="1597"/>
      <c r="AO3832" s="1597"/>
      <c r="AP3832" s="1594"/>
      <c r="AQ3832" s="1594"/>
      <c r="AR3832" s="1594"/>
      <c r="AS3832" s="1594"/>
      <c r="AT3832" s="1594"/>
      <c r="AU3832" s="1594"/>
      <c r="AV3832" s="1594"/>
      <c r="AW3832" s="1594"/>
      <c r="AX3832" s="2535" t="s">
        <v>410</v>
      </c>
      <c r="AY3832" s="2535"/>
      <c r="AZ3832" s="2535" t="s">
        <v>410</v>
      </c>
      <c r="BA3832" s="2535"/>
      <c r="BB3832" s="1594"/>
      <c r="BC3832" s="1594"/>
      <c r="BD3832" s="1594"/>
      <c r="BE3832" s="1597"/>
      <c r="BF3832" s="1594"/>
      <c r="BG3832" s="1594"/>
      <c r="BH3832" s="1594"/>
      <c r="BI3832" s="1594"/>
      <c r="BJ3832" s="2535" t="s">
        <v>410</v>
      </c>
      <c r="BK3832" s="2535"/>
    </row>
    <row r="3833" spans="1:63" ht="22.5">
      <c r="A3833" s="8"/>
      <c r="B3833" s="148" t="s">
        <v>390</v>
      </c>
      <c r="C3833" s="1589">
        <v>13.5</v>
      </c>
      <c r="D3833" s="1589">
        <v>14</v>
      </c>
      <c r="E3833" s="1589">
        <v>13</v>
      </c>
      <c r="F3833" s="1589">
        <v>14</v>
      </c>
      <c r="G3833" s="1590" t="s">
        <v>1669</v>
      </c>
      <c r="H3833" s="1615" t="s">
        <v>76</v>
      </c>
      <c r="I3833" s="1589">
        <v>17</v>
      </c>
      <c r="J3833" s="1590">
        <v>14</v>
      </c>
      <c r="K3833" s="1589" t="s">
        <v>2425</v>
      </c>
      <c r="L3833" s="1589" t="s">
        <v>2382</v>
      </c>
      <c r="M3833" s="1590" t="s">
        <v>1882</v>
      </c>
      <c r="N3833" s="1590" t="s">
        <v>1875</v>
      </c>
      <c r="O3833" s="1589" t="s">
        <v>1876</v>
      </c>
      <c r="P3833" s="1590" t="s">
        <v>1847</v>
      </c>
      <c r="Q3833" s="1631" t="s">
        <v>2258</v>
      </c>
      <c r="R3833" s="8"/>
      <c r="S3833" s="148" t="s">
        <v>390</v>
      </c>
      <c r="T3833" s="8"/>
      <c r="U3833" s="148" t="s">
        <v>390</v>
      </c>
      <c r="V3833" s="1590" t="s">
        <v>1876</v>
      </c>
      <c r="W3833" s="1590" t="s">
        <v>1868</v>
      </c>
      <c r="X3833" s="1590" t="s">
        <v>1847</v>
      </c>
      <c r="Y3833" s="1590" t="s">
        <v>1893</v>
      </c>
      <c r="Z3833" s="1590">
        <v>15</v>
      </c>
      <c r="AA3833" s="1590" t="s">
        <v>4065</v>
      </c>
      <c r="AB3833" s="1590" t="s">
        <v>1749</v>
      </c>
      <c r="AC3833" s="1590" t="s">
        <v>1882</v>
      </c>
      <c r="AD3833" s="1590" t="s">
        <v>1668</v>
      </c>
      <c r="AE3833" s="1590" t="s">
        <v>1847</v>
      </c>
      <c r="AF3833" s="1590" t="s">
        <v>1881</v>
      </c>
      <c r="AG3833" s="1590">
        <v>14</v>
      </c>
      <c r="AH3833" s="8"/>
      <c r="AI3833" s="148" t="s">
        <v>390</v>
      </c>
      <c r="AJ3833" s="8"/>
      <c r="AK3833" s="148" t="s">
        <v>390</v>
      </c>
      <c r="AL3833" s="1589" t="s">
        <v>1867</v>
      </c>
      <c r="AM3833" s="1589" t="s">
        <v>1847</v>
      </c>
      <c r="AN3833" s="1589" t="s">
        <v>1846</v>
      </c>
      <c r="AO3833" s="1590" t="s">
        <v>1891</v>
      </c>
      <c r="AP3833" s="1589">
        <v>15</v>
      </c>
      <c r="AQ3833" s="1589" t="s">
        <v>1893</v>
      </c>
      <c r="AR3833" s="1589" t="s">
        <v>1875</v>
      </c>
      <c r="AS3833" s="1589" t="s">
        <v>1847</v>
      </c>
      <c r="AT3833" s="1589" t="s">
        <v>1847</v>
      </c>
      <c r="AU3833" s="1589" t="s">
        <v>4066</v>
      </c>
      <c r="AV3833" s="1589" t="s">
        <v>1549</v>
      </c>
      <c r="AW3833" s="1589" t="s">
        <v>1882</v>
      </c>
      <c r="AX3833" s="8"/>
      <c r="AY3833" s="148" t="s">
        <v>390</v>
      </c>
      <c r="AZ3833" s="8"/>
      <c r="BA3833" s="148" t="s">
        <v>390</v>
      </c>
      <c r="BB3833" s="1589" t="s">
        <v>1893</v>
      </c>
      <c r="BC3833" s="1589" t="s">
        <v>1845</v>
      </c>
      <c r="BD3833" s="1589" t="s">
        <v>1882</v>
      </c>
      <c r="BE3833" s="1615" t="s">
        <v>76</v>
      </c>
      <c r="BF3833" s="1589">
        <v>17.75</v>
      </c>
      <c r="BG3833" s="1589" t="s">
        <v>76</v>
      </c>
      <c r="BH3833" s="1589" t="s">
        <v>2258</v>
      </c>
      <c r="BI3833" s="1589" t="s">
        <v>1867</v>
      </c>
      <c r="BJ3833" s="8"/>
      <c r="BK3833" s="148" t="s">
        <v>390</v>
      </c>
    </row>
    <row r="3834" spans="1:63" ht="22.5">
      <c r="A3834" s="1614"/>
      <c r="B3834" s="1612" t="s">
        <v>391</v>
      </c>
      <c r="C3834" s="1594" t="s">
        <v>76</v>
      </c>
      <c r="D3834" s="1594" t="s">
        <v>76</v>
      </c>
      <c r="E3834" s="1594" t="s">
        <v>76</v>
      </c>
      <c r="F3834" s="1594" t="s">
        <v>76</v>
      </c>
      <c r="G3834" s="1594" t="s">
        <v>76</v>
      </c>
      <c r="H3834" s="1618">
        <v>14</v>
      </c>
      <c r="I3834" s="1594" t="s">
        <v>76</v>
      </c>
      <c r="J3834" s="1594" t="s">
        <v>76</v>
      </c>
      <c r="K3834" s="1594">
        <v>15</v>
      </c>
      <c r="L3834" s="1594" t="s">
        <v>76</v>
      </c>
      <c r="M3834" s="1594" t="s">
        <v>76</v>
      </c>
      <c r="N3834" s="1594" t="s">
        <v>1883</v>
      </c>
      <c r="O3834" s="1597" t="s">
        <v>76</v>
      </c>
      <c r="P3834" s="1597" t="s">
        <v>76</v>
      </c>
      <c r="Q3834" s="1597" t="s">
        <v>76</v>
      </c>
      <c r="R3834" s="1614"/>
      <c r="S3834" s="1612" t="s">
        <v>391</v>
      </c>
      <c r="T3834" s="1614"/>
      <c r="U3834" s="1612" t="s">
        <v>391</v>
      </c>
      <c r="V3834" s="1596" t="s">
        <v>76</v>
      </c>
      <c r="W3834" s="1596" t="s">
        <v>76</v>
      </c>
      <c r="X3834" s="1596" t="s">
        <v>76</v>
      </c>
      <c r="Y3834" s="1596" t="s">
        <v>76</v>
      </c>
      <c r="Z3834" s="1596" t="s">
        <v>76</v>
      </c>
      <c r="AA3834" s="1596" t="s">
        <v>76</v>
      </c>
      <c r="AB3834" s="1596" t="s">
        <v>76</v>
      </c>
      <c r="AC3834" s="1596" t="s">
        <v>76</v>
      </c>
      <c r="AD3834" s="1596" t="s">
        <v>76</v>
      </c>
      <c r="AE3834" s="1596" t="s">
        <v>76</v>
      </c>
      <c r="AF3834" s="1596" t="s">
        <v>76</v>
      </c>
      <c r="AG3834" s="1596" t="s">
        <v>76</v>
      </c>
      <c r="AH3834" s="1614"/>
      <c r="AI3834" s="1612" t="s">
        <v>391</v>
      </c>
      <c r="AJ3834" s="1614"/>
      <c r="AK3834" s="1612" t="s">
        <v>391</v>
      </c>
      <c r="AL3834" s="1618" t="s">
        <v>76</v>
      </c>
      <c r="AM3834" s="1594" t="s">
        <v>76</v>
      </c>
      <c r="AN3834" s="1594" t="s">
        <v>76</v>
      </c>
      <c r="AO3834" s="1617" t="s">
        <v>76</v>
      </c>
      <c r="AP3834" s="1594" t="s">
        <v>76</v>
      </c>
      <c r="AQ3834" s="1594" t="s">
        <v>76</v>
      </c>
      <c r="AR3834" s="1594" t="s">
        <v>76</v>
      </c>
      <c r="AS3834" s="1618" t="s">
        <v>76</v>
      </c>
      <c r="AT3834" s="1594" t="s">
        <v>76</v>
      </c>
      <c r="AU3834" s="1594" t="s">
        <v>76</v>
      </c>
      <c r="AV3834" s="1594" t="s">
        <v>76</v>
      </c>
      <c r="AW3834" s="1594" t="s">
        <v>76</v>
      </c>
      <c r="AX3834" s="1614"/>
      <c r="AY3834" s="1612" t="s">
        <v>391</v>
      </c>
      <c r="AZ3834" s="1614"/>
      <c r="BA3834" s="1612" t="s">
        <v>391</v>
      </c>
      <c r="BB3834" s="1594" t="s">
        <v>76</v>
      </c>
      <c r="BC3834" s="1594" t="s">
        <v>1845</v>
      </c>
      <c r="BD3834" s="1594" t="s">
        <v>76</v>
      </c>
      <c r="BE3834" s="1597" t="s">
        <v>76</v>
      </c>
      <c r="BF3834" s="1594" t="s">
        <v>76</v>
      </c>
      <c r="BG3834" s="1594" t="s">
        <v>76</v>
      </c>
      <c r="BH3834" s="1594" t="s">
        <v>76</v>
      </c>
      <c r="BI3834" s="1618" t="s">
        <v>76</v>
      </c>
      <c r="BJ3834" s="1614"/>
      <c r="BK3834" s="1612" t="s">
        <v>391</v>
      </c>
    </row>
    <row r="3835" spans="1:63">
      <c r="A3835" s="2533" t="s">
        <v>411</v>
      </c>
      <c r="B3835" s="2533"/>
      <c r="C3835" s="8"/>
      <c r="D3835" s="8"/>
      <c r="E3835" s="8"/>
      <c r="F3835" s="8"/>
      <c r="G3835" s="8"/>
      <c r="H3835" s="8"/>
      <c r="I3835" s="8"/>
      <c r="J3835" s="8"/>
      <c r="K3835" s="8"/>
      <c r="L3835" s="8"/>
      <c r="M3835" s="8"/>
      <c r="N3835" s="1589"/>
      <c r="O3835" s="1592"/>
      <c r="P3835" s="1592"/>
      <c r="Q3835" s="1592"/>
      <c r="R3835" s="2533" t="s">
        <v>411</v>
      </c>
      <c r="S3835" s="2533"/>
      <c r="T3835" s="2533" t="s">
        <v>411</v>
      </c>
      <c r="U3835" s="2533"/>
      <c r="V3835" s="1590"/>
      <c r="W3835" s="1590"/>
      <c r="X3835" s="1590"/>
      <c r="Y3835" s="1590"/>
      <c r="Z3835" s="1590"/>
      <c r="AA3835" s="1590"/>
      <c r="AB3835" s="1590"/>
      <c r="AC3835" s="1590"/>
      <c r="AD3835" s="1590"/>
      <c r="AE3835" s="1590"/>
      <c r="AF3835" s="1590"/>
      <c r="AG3835" s="1590"/>
      <c r="AH3835" s="2533" t="s">
        <v>411</v>
      </c>
      <c r="AI3835" s="2533"/>
      <c r="AJ3835" s="2533" t="s">
        <v>411</v>
      </c>
      <c r="AK3835" s="2533"/>
      <c r="AL3835" s="1589"/>
      <c r="AM3835" s="1589"/>
      <c r="AN3835" s="1589"/>
      <c r="AO3835" s="1589"/>
      <c r="AP3835" s="1589"/>
      <c r="AQ3835" s="1589"/>
      <c r="AR3835" s="1589"/>
      <c r="AS3835" s="1589"/>
      <c r="AT3835" s="1589"/>
      <c r="AU3835" s="1589"/>
      <c r="AV3835" s="1589"/>
      <c r="AW3835" s="1589"/>
      <c r="AX3835" s="2533" t="s">
        <v>411</v>
      </c>
      <c r="AY3835" s="2533"/>
      <c r="AZ3835" s="2533" t="s">
        <v>411</v>
      </c>
      <c r="BA3835" s="2533"/>
      <c r="BB3835" s="1589"/>
      <c r="BC3835" s="1589"/>
      <c r="BD3835" s="1589"/>
      <c r="BE3835" s="1592"/>
      <c r="BF3835" s="1589"/>
      <c r="BG3835" s="1589"/>
      <c r="BH3835" s="1589"/>
      <c r="BI3835" s="1589"/>
      <c r="BJ3835" s="2533" t="s">
        <v>411</v>
      </c>
      <c r="BK3835" s="2533"/>
    </row>
    <row r="3836" spans="1:63" ht="22.5">
      <c r="A3836" s="1628"/>
      <c r="B3836" s="1612" t="s">
        <v>390</v>
      </c>
      <c r="C3836" s="1593" t="s">
        <v>76</v>
      </c>
      <c r="D3836" s="1594" t="s">
        <v>1846</v>
      </c>
      <c r="E3836" s="1596" t="s">
        <v>4067</v>
      </c>
      <c r="F3836" s="1596">
        <v>14</v>
      </c>
      <c r="G3836" s="1596" t="s">
        <v>1749</v>
      </c>
      <c r="H3836" s="1596" t="s">
        <v>1863</v>
      </c>
      <c r="I3836" s="1594" t="s">
        <v>76</v>
      </c>
      <c r="J3836" s="1596">
        <v>14</v>
      </c>
      <c r="K3836" s="1594">
        <v>19</v>
      </c>
      <c r="L3836" s="1593" t="s">
        <v>1883</v>
      </c>
      <c r="M3836" s="1593">
        <v>10</v>
      </c>
      <c r="N3836" s="1596" t="s">
        <v>1875</v>
      </c>
      <c r="O3836" s="1594" t="s">
        <v>1847</v>
      </c>
      <c r="P3836" s="1596" t="s">
        <v>1880</v>
      </c>
      <c r="Q3836" s="1594">
        <v>13</v>
      </c>
      <c r="R3836" s="1628"/>
      <c r="S3836" s="1612" t="s">
        <v>390</v>
      </c>
      <c r="T3836" s="1628"/>
      <c r="U3836" s="1612" t="s">
        <v>390</v>
      </c>
      <c r="V3836" s="1596" t="s">
        <v>1847</v>
      </c>
      <c r="W3836" s="1596" t="s">
        <v>2377</v>
      </c>
      <c r="X3836" s="1596" t="s">
        <v>2264</v>
      </c>
      <c r="Y3836" s="1596" t="s">
        <v>1883</v>
      </c>
      <c r="Z3836" s="1595" t="s">
        <v>1880</v>
      </c>
      <c r="AA3836" s="1596" t="s">
        <v>1891</v>
      </c>
      <c r="AB3836" s="1596" t="s">
        <v>1549</v>
      </c>
      <c r="AC3836" s="1596">
        <v>10</v>
      </c>
      <c r="AD3836" s="1596" t="s">
        <v>76</v>
      </c>
      <c r="AE3836" s="1596" t="s">
        <v>1847</v>
      </c>
      <c r="AF3836" s="1596" t="s">
        <v>1881</v>
      </c>
      <c r="AG3836" s="1596" t="s">
        <v>76</v>
      </c>
      <c r="AH3836" s="1628"/>
      <c r="AI3836" s="1612" t="s">
        <v>390</v>
      </c>
      <c r="AJ3836" s="1628"/>
      <c r="AK3836" s="1612" t="s">
        <v>390</v>
      </c>
      <c r="AL3836" s="1594" t="s">
        <v>2682</v>
      </c>
      <c r="AM3836" s="1594" t="s">
        <v>1847</v>
      </c>
      <c r="AN3836" s="1594" t="s">
        <v>2731</v>
      </c>
      <c r="AO3836" s="1594" t="s">
        <v>4068</v>
      </c>
      <c r="AP3836" s="1594">
        <v>14.5</v>
      </c>
      <c r="AQ3836" s="1594" t="s">
        <v>1893</v>
      </c>
      <c r="AR3836" s="1594" t="s">
        <v>2560</v>
      </c>
      <c r="AS3836" s="1594" t="s">
        <v>2266</v>
      </c>
      <c r="AT3836" s="1594" t="s">
        <v>1847</v>
      </c>
      <c r="AU3836" s="1594" t="s">
        <v>3788</v>
      </c>
      <c r="AV3836" s="1594" t="s">
        <v>1893</v>
      </c>
      <c r="AW3836" s="1594" t="s">
        <v>2630</v>
      </c>
      <c r="AX3836" s="1628"/>
      <c r="AY3836" s="1612" t="s">
        <v>390</v>
      </c>
      <c r="AZ3836" s="1628"/>
      <c r="BA3836" s="1612" t="s">
        <v>390</v>
      </c>
      <c r="BB3836" s="1594" t="s">
        <v>1893</v>
      </c>
      <c r="BC3836" s="1594" t="s">
        <v>3129</v>
      </c>
      <c r="BD3836" s="1594" t="s">
        <v>2272</v>
      </c>
      <c r="BE3836" s="1594" t="s">
        <v>1908</v>
      </c>
      <c r="BF3836" s="1594" t="s">
        <v>4069</v>
      </c>
      <c r="BG3836" s="1594" t="s">
        <v>4070</v>
      </c>
      <c r="BH3836" s="1594" t="s">
        <v>76</v>
      </c>
      <c r="BI3836" s="1594" t="s">
        <v>4071</v>
      </c>
      <c r="BJ3836" s="1628"/>
      <c r="BK3836" s="1612" t="s">
        <v>390</v>
      </c>
    </row>
    <row r="3837" spans="1:63" ht="23.25" thickBot="1">
      <c r="A3837" s="964"/>
      <c r="B3837" s="677" t="s">
        <v>391</v>
      </c>
      <c r="C3837" s="965">
        <v>13</v>
      </c>
      <c r="D3837" s="1635" t="s">
        <v>76</v>
      </c>
      <c r="E3837" s="1629" t="s">
        <v>76</v>
      </c>
      <c r="F3837" s="286" t="s">
        <v>76</v>
      </c>
      <c r="G3837" s="1629" t="s">
        <v>76</v>
      </c>
      <c r="H3837" s="1629" t="s">
        <v>76</v>
      </c>
      <c r="I3837" s="968" t="s">
        <v>2259</v>
      </c>
      <c r="J3837" s="1629" t="s">
        <v>76</v>
      </c>
      <c r="K3837" s="965">
        <v>8.5</v>
      </c>
      <c r="L3837" s="1630" t="s">
        <v>76</v>
      </c>
      <c r="M3837" s="968" t="s">
        <v>1893</v>
      </c>
      <c r="N3837" s="965" t="s">
        <v>76</v>
      </c>
      <c r="O3837" s="966" t="s">
        <v>76</v>
      </c>
      <c r="P3837" s="966" t="s">
        <v>76</v>
      </c>
      <c r="Q3837" s="967" t="s">
        <v>76</v>
      </c>
      <c r="R3837" s="964"/>
      <c r="S3837" s="677" t="s">
        <v>391</v>
      </c>
      <c r="T3837" s="964"/>
      <c r="U3837" s="677" t="s">
        <v>391</v>
      </c>
      <c r="V3837" s="968" t="s">
        <v>76</v>
      </c>
      <c r="W3837" s="968" t="s">
        <v>76</v>
      </c>
      <c r="X3837" s="969" t="s">
        <v>76</v>
      </c>
      <c r="Y3837" s="968" t="s">
        <v>1883</v>
      </c>
      <c r="Z3837" s="969" t="s">
        <v>76</v>
      </c>
      <c r="AA3837" s="969" t="s">
        <v>76</v>
      </c>
      <c r="AB3837" s="969" t="s">
        <v>2273</v>
      </c>
      <c r="AC3837" s="969" t="s">
        <v>1876</v>
      </c>
      <c r="AD3837" s="969" t="s">
        <v>76</v>
      </c>
      <c r="AE3837" s="969" t="s">
        <v>76</v>
      </c>
      <c r="AF3837" s="969" t="s">
        <v>76</v>
      </c>
      <c r="AG3837" s="969" t="s">
        <v>76</v>
      </c>
      <c r="AH3837" s="964"/>
      <c r="AI3837" s="677" t="s">
        <v>391</v>
      </c>
      <c r="AJ3837" s="964"/>
      <c r="AK3837" s="677" t="s">
        <v>391</v>
      </c>
      <c r="AL3837" s="1630" t="s">
        <v>76</v>
      </c>
      <c r="AM3837" s="965" t="s">
        <v>76</v>
      </c>
      <c r="AN3837" s="966" t="s">
        <v>76</v>
      </c>
      <c r="AO3837" s="966" t="s">
        <v>76</v>
      </c>
      <c r="AP3837" s="966" t="s">
        <v>76</v>
      </c>
      <c r="AQ3837" s="966" t="s">
        <v>76</v>
      </c>
      <c r="AR3837" s="966" t="s">
        <v>76</v>
      </c>
      <c r="AS3837" s="966" t="s">
        <v>1847</v>
      </c>
      <c r="AT3837" s="966" t="s">
        <v>76</v>
      </c>
      <c r="AU3837" s="966" t="s">
        <v>76</v>
      </c>
      <c r="AV3837" s="1630" t="s">
        <v>76</v>
      </c>
      <c r="AW3837" s="966" t="s">
        <v>1891</v>
      </c>
      <c r="AX3837" s="964"/>
      <c r="AY3837" s="677" t="s">
        <v>391</v>
      </c>
      <c r="AZ3837" s="964"/>
      <c r="BA3837" s="677" t="s">
        <v>391</v>
      </c>
      <c r="BB3837" s="965" t="s">
        <v>76</v>
      </c>
      <c r="BC3837" s="965" t="s">
        <v>3129</v>
      </c>
      <c r="BD3837" s="965" t="s">
        <v>76</v>
      </c>
      <c r="BE3837" s="966" t="s">
        <v>76</v>
      </c>
      <c r="BF3837" s="966" t="s">
        <v>76</v>
      </c>
      <c r="BG3837" s="965" t="s">
        <v>3819</v>
      </c>
      <c r="BH3837" s="965" t="s">
        <v>76</v>
      </c>
      <c r="BI3837" s="1630" t="s">
        <v>76</v>
      </c>
      <c r="BJ3837" s="964"/>
      <c r="BK3837" s="677" t="s">
        <v>391</v>
      </c>
    </row>
    <row r="3838" spans="1:63">
      <c r="A3838" s="8"/>
      <c r="B3838" s="1397"/>
      <c r="C3838" s="1175"/>
      <c r="D3838" s="1175"/>
      <c r="E3838" s="1175"/>
      <c r="F3838" s="1175"/>
      <c r="G3838" s="1175"/>
      <c r="H3838" s="1175"/>
      <c r="I3838" s="1175"/>
      <c r="J3838" s="1175"/>
      <c r="K3838" s="1175"/>
      <c r="L3838" s="1175"/>
      <c r="M3838" s="1175"/>
      <c r="N3838" s="1175"/>
      <c r="O3838" s="1175"/>
      <c r="P3838" s="1175"/>
      <c r="Q3838" s="1175"/>
      <c r="R3838" s="8"/>
      <c r="S3838" s="1397"/>
      <c r="T3838" s="8"/>
      <c r="U3838" s="1397"/>
      <c r="V3838" s="1175"/>
      <c r="W3838" s="1175"/>
      <c r="X3838" s="1175"/>
      <c r="Y3838" s="1175"/>
      <c r="Z3838" s="1175"/>
      <c r="AA3838" s="1175"/>
      <c r="AB3838" s="1175"/>
      <c r="AC3838" s="1175"/>
      <c r="AD3838" s="1175"/>
      <c r="AE3838" s="1175"/>
      <c r="AF3838" s="1175"/>
      <c r="AG3838" s="1175"/>
      <c r="AH3838" s="8"/>
      <c r="AI3838" s="14"/>
      <c r="AJ3838" s="8"/>
      <c r="AK3838" s="14"/>
      <c r="AL3838" s="8"/>
      <c r="AM3838" s="8"/>
      <c r="AN3838" s="8"/>
      <c r="AO3838" s="8"/>
      <c r="AP3838" s="8"/>
      <c r="AQ3838" s="8"/>
      <c r="AR3838" s="8"/>
      <c r="AS3838" s="8"/>
      <c r="AT3838" s="8"/>
      <c r="AU3838" s="8"/>
      <c r="AV3838" s="8"/>
      <c r="AW3838" s="8"/>
      <c r="AX3838" s="8"/>
      <c r="AY3838" s="14"/>
      <c r="AZ3838" s="8"/>
      <c r="BA3838" s="14"/>
      <c r="BB3838" s="8"/>
      <c r="BC3838" s="8"/>
      <c r="BD3838" s="8"/>
      <c r="BE3838" s="8"/>
      <c r="BF3838" s="8"/>
      <c r="BG3838" s="8"/>
      <c r="BH3838" s="8"/>
      <c r="BI3838" s="8"/>
      <c r="BJ3838" s="8"/>
      <c r="BK3838" s="14"/>
    </row>
    <row r="3839" spans="1:63">
      <c r="A3839" s="2537" t="s">
        <v>548</v>
      </c>
      <c r="B3839" s="2537"/>
      <c r="C3839" s="2537"/>
      <c r="D3839" s="2537"/>
      <c r="E3839" s="2537"/>
      <c r="F3839" s="2537"/>
      <c r="G3839" s="2537"/>
      <c r="H3839" s="2537"/>
      <c r="I3839" s="2537"/>
      <c r="J3839" s="2537"/>
      <c r="K3839" s="1569"/>
      <c r="L3839" s="1569"/>
      <c r="M3839" s="1569"/>
      <c r="N3839" s="1569"/>
      <c r="O3839" s="1569"/>
      <c r="P3839" s="1569"/>
      <c r="Q3839" s="1569"/>
      <c r="R3839" s="1569"/>
      <c r="S3839" s="1569"/>
      <c r="T3839" s="2537" t="s">
        <v>4006</v>
      </c>
      <c r="U3839" s="2537"/>
      <c r="V3839" s="2537"/>
      <c r="W3839" s="2537"/>
      <c r="X3839" s="2537"/>
      <c r="Y3839" s="1433"/>
      <c r="Z3839" s="1434"/>
      <c r="AA3839" s="1434"/>
      <c r="AB3839" s="1434"/>
      <c r="AC3839" s="1434"/>
      <c r="AD3839" s="1434"/>
      <c r="AE3839" s="1434"/>
      <c r="AF3839" s="1434"/>
      <c r="AG3839" s="1434"/>
      <c r="AH3839" s="8"/>
      <c r="AI3839" s="14"/>
      <c r="AJ3839" s="2537" t="s">
        <v>4006</v>
      </c>
      <c r="AK3839" s="2537"/>
      <c r="AL3839" s="2537"/>
      <c r="AM3839" s="2537"/>
      <c r="AN3839" s="2537"/>
      <c r="AO3839" s="8"/>
      <c r="AP3839" s="8"/>
      <c r="AQ3839" s="8"/>
      <c r="AR3839" s="8"/>
      <c r="AS3839" s="8"/>
      <c r="AT3839" s="8"/>
      <c r="AU3839" s="8"/>
      <c r="AV3839" s="8"/>
      <c r="AW3839" s="8"/>
      <c r="AX3839" s="8"/>
      <c r="AY3839" s="14"/>
      <c r="AZ3839" s="2537" t="s">
        <v>4006</v>
      </c>
      <c r="BA3839" s="2537"/>
      <c r="BB3839" s="2537"/>
      <c r="BC3839" s="2537"/>
      <c r="BD3839" s="2537"/>
      <c r="BE3839" s="8"/>
      <c r="BF3839" s="8"/>
      <c r="BG3839" s="8"/>
      <c r="BH3839" s="8"/>
      <c r="BI3839" s="8"/>
      <c r="BJ3839" s="8"/>
      <c r="BK3839" s="14"/>
    </row>
    <row r="3840" spans="1:63">
      <c r="A3840" s="8"/>
      <c r="B3840" s="14" t="s">
        <v>399</v>
      </c>
      <c r="C3840" s="8"/>
      <c r="D3840" s="8"/>
      <c r="E3840" s="8"/>
      <c r="F3840" s="8"/>
      <c r="G3840" s="8"/>
      <c r="H3840" s="8"/>
      <c r="I3840" s="8"/>
      <c r="J3840" s="8"/>
      <c r="K3840" s="8"/>
      <c r="L3840" s="8"/>
      <c r="M3840" s="8"/>
      <c r="N3840" s="8"/>
      <c r="O3840" s="8"/>
      <c r="P3840" s="8"/>
      <c r="Q3840" s="8"/>
      <c r="R3840" s="8"/>
      <c r="S3840" s="14"/>
      <c r="T3840" s="8"/>
      <c r="U3840" s="14" t="s">
        <v>399</v>
      </c>
      <c r="V3840" s="1565"/>
      <c r="W3840" s="1565"/>
      <c r="X3840" s="1565"/>
      <c r="Y3840" s="1565"/>
      <c r="Z3840" s="8"/>
      <c r="AA3840" s="1565"/>
      <c r="AB3840" s="1565"/>
      <c r="AC3840" s="1565"/>
      <c r="AD3840" s="1565"/>
      <c r="AE3840" s="1565"/>
      <c r="AF3840" s="1565"/>
      <c r="AG3840" s="1565"/>
      <c r="AH3840" s="8"/>
      <c r="AI3840" s="14"/>
      <c r="AJ3840" s="8"/>
      <c r="AK3840" s="14" t="s">
        <v>399</v>
      </c>
      <c r="AL3840" s="1565"/>
      <c r="AM3840" s="1565"/>
      <c r="AN3840" s="1565"/>
      <c r="AO3840" s="8"/>
      <c r="AP3840" s="8"/>
      <c r="AQ3840" s="8"/>
      <c r="AR3840" s="8"/>
      <c r="AS3840" s="8"/>
      <c r="AT3840" s="8"/>
      <c r="AU3840" s="8"/>
      <c r="AV3840" s="8"/>
      <c r="AW3840" s="8"/>
      <c r="AX3840" s="8"/>
      <c r="AY3840" s="14"/>
      <c r="AZ3840" s="8"/>
      <c r="BA3840" s="14" t="s">
        <v>399</v>
      </c>
      <c r="BB3840" s="1565"/>
      <c r="BC3840" s="1565"/>
      <c r="BD3840" s="1565"/>
      <c r="BE3840" s="8"/>
      <c r="BF3840" s="8"/>
      <c r="BG3840" s="8"/>
      <c r="BH3840" s="8"/>
      <c r="BI3840" s="8"/>
      <c r="BJ3840" s="8"/>
      <c r="BK3840" s="14"/>
    </row>
    <row r="3842" spans="1:63" ht="12.75">
      <c r="A3842" s="2"/>
      <c r="B3842" s="2538" t="s">
        <v>1721</v>
      </c>
      <c r="C3842" s="2538"/>
      <c r="D3842" s="2538"/>
      <c r="E3842" s="2538"/>
      <c r="F3842" s="2538"/>
      <c r="G3842" s="2538"/>
      <c r="H3842" s="2538"/>
      <c r="I3842" s="2538"/>
      <c r="J3842" s="2538"/>
      <c r="K3842" s="2568" t="s">
        <v>4072</v>
      </c>
      <c r="L3842" s="2568"/>
      <c r="M3842" s="2568"/>
      <c r="N3842" s="2568"/>
      <c r="O3842" s="2568"/>
      <c r="P3842" s="2568"/>
      <c r="Q3842" s="2568"/>
      <c r="R3842" s="2538" t="s">
        <v>3996</v>
      </c>
      <c r="S3842" s="2538"/>
      <c r="T3842" s="2538" t="s">
        <v>3997</v>
      </c>
      <c r="U3842" s="2538"/>
      <c r="V3842" s="2538"/>
      <c r="W3842" s="2538"/>
      <c r="X3842" s="2538"/>
      <c r="Y3842" s="2538"/>
      <c r="Z3842" s="2538"/>
      <c r="AA3842" s="2538"/>
      <c r="AB3842" s="2568" t="s">
        <v>4072</v>
      </c>
      <c r="AC3842" s="2568"/>
      <c r="AD3842" s="2568"/>
      <c r="AE3842" s="2568"/>
      <c r="AF3842" s="2568"/>
      <c r="AG3842" s="2568"/>
      <c r="AH3842" s="2538" t="s">
        <v>3996</v>
      </c>
      <c r="AI3842" s="2538"/>
      <c r="AJ3842" s="2538" t="s">
        <v>3998</v>
      </c>
      <c r="AK3842" s="2538"/>
      <c r="AL3842" s="2538"/>
      <c r="AM3842" s="2538"/>
      <c r="AN3842" s="2538"/>
      <c r="AO3842" s="2538"/>
      <c r="AP3842" s="2538"/>
      <c r="AQ3842" s="2538"/>
      <c r="AR3842" s="2568" t="s">
        <v>4072</v>
      </c>
      <c r="AS3842" s="2568"/>
      <c r="AT3842" s="2568"/>
      <c r="AU3842" s="2568"/>
      <c r="AV3842" s="2568"/>
      <c r="AW3842" s="2568"/>
      <c r="AX3842" s="2538" t="s">
        <v>3996</v>
      </c>
      <c r="AY3842" s="2538"/>
      <c r="AZ3842" s="2"/>
      <c r="BA3842" s="1580"/>
      <c r="BB3842" s="2538" t="s">
        <v>1721</v>
      </c>
      <c r="BC3842" s="2538"/>
      <c r="BD3842" s="2538"/>
      <c r="BE3842" s="2538"/>
      <c r="BF3842" s="2571" t="s">
        <v>4073</v>
      </c>
      <c r="BG3842" s="2571"/>
      <c r="BH3842" s="2571"/>
      <c r="BI3842" s="2571"/>
      <c r="BJ3842" s="2538" t="s">
        <v>3999</v>
      </c>
      <c r="BK3842" s="2538"/>
    </row>
    <row r="3843" spans="1:63" ht="22.5">
      <c r="A3843" s="8"/>
      <c r="B3843" s="14"/>
      <c r="C3843" s="1429"/>
      <c r="D3843" s="1429"/>
      <c r="E3843" s="1429"/>
      <c r="F3843" s="1429"/>
      <c r="G3843" s="1429"/>
      <c r="H3843" s="1429"/>
      <c r="I3843" s="1429"/>
      <c r="J3843" s="1429"/>
      <c r="K3843" s="2539"/>
      <c r="L3843" s="2539"/>
      <c r="M3843" s="1431"/>
      <c r="N3843" s="1431"/>
      <c r="O3843" s="1431"/>
      <c r="P3843" s="1431"/>
      <c r="Q3843" s="8"/>
      <c r="R3843" s="1581"/>
      <c r="S3843" s="1564" t="s">
        <v>1130</v>
      </c>
      <c r="T3843" s="8"/>
      <c r="U3843" s="14"/>
      <c r="V3843" s="8"/>
      <c r="W3843" s="8"/>
      <c r="X3843" s="2540"/>
      <c r="Y3843" s="2540"/>
      <c r="Z3843" s="1567"/>
      <c r="AA3843" s="1567"/>
      <c r="AB3843" s="1567"/>
      <c r="AC3843" s="1567"/>
      <c r="AD3843" s="1567"/>
      <c r="AE3843" s="1567"/>
      <c r="AF3843" s="1567"/>
      <c r="AG3843" s="1431"/>
      <c r="AH3843" s="1581"/>
      <c r="AI3843" s="1564" t="s">
        <v>1130</v>
      </c>
      <c r="AJ3843" s="1581"/>
      <c r="AK3843" s="1564"/>
      <c r="AL3843" s="8"/>
      <c r="AM3843" s="1429"/>
      <c r="AN3843" s="1429"/>
      <c r="AO3843" s="1568"/>
      <c r="AP3843" s="1567"/>
      <c r="AQ3843" s="1567"/>
      <c r="AR3843" s="1567"/>
      <c r="AS3843" s="1567"/>
      <c r="AT3843" s="1567"/>
      <c r="AU3843" s="1567"/>
      <c r="AV3843" s="1567"/>
      <c r="AW3843" s="1431"/>
      <c r="AX3843" s="1581"/>
      <c r="AY3843" s="1564" t="s">
        <v>1130</v>
      </c>
      <c r="AZ3843" s="8"/>
      <c r="BA3843" s="14"/>
      <c r="BB3843" s="1429"/>
      <c r="BC3843" s="1429"/>
      <c r="BD3843" s="2541"/>
      <c r="BE3843" s="2541"/>
      <c r="BF3843" s="2539"/>
      <c r="BG3843" s="2539"/>
      <c r="BH3843" s="2539"/>
      <c r="BI3843" s="1431"/>
      <c r="BJ3843" s="1581"/>
      <c r="BK3843" s="1564" t="s">
        <v>1130</v>
      </c>
    </row>
    <row r="3844" spans="1:63" ht="12">
      <c r="A3844" s="2542" t="s">
        <v>369</v>
      </c>
      <c r="B3844" s="2543"/>
      <c r="C3844" s="2548" t="s">
        <v>230</v>
      </c>
      <c r="D3844" s="2549"/>
      <c r="E3844" s="2549"/>
      <c r="F3844" s="2549"/>
      <c r="G3844" s="2549"/>
      <c r="H3844" s="2550"/>
      <c r="I3844" s="2548" t="s">
        <v>370</v>
      </c>
      <c r="J3844" s="2549"/>
      <c r="K3844" s="2548" t="s">
        <v>371</v>
      </c>
      <c r="L3844" s="2549"/>
      <c r="M3844" s="2549"/>
      <c r="N3844" s="2549"/>
      <c r="O3844" s="2549"/>
      <c r="P3844" s="2549"/>
      <c r="Q3844" s="2550"/>
      <c r="R3844" s="2542" t="s">
        <v>369</v>
      </c>
      <c r="S3844" s="2543"/>
      <c r="T3844" s="2542" t="s">
        <v>369</v>
      </c>
      <c r="U3844" s="2543"/>
      <c r="V3844" s="2548" t="s">
        <v>3748</v>
      </c>
      <c r="W3844" s="2549"/>
      <c r="X3844" s="2549"/>
      <c r="Y3844" s="2549"/>
      <c r="Z3844" s="2549"/>
      <c r="AA3844" s="2549"/>
      <c r="AB3844" s="2549"/>
      <c r="AC3844" s="2549"/>
      <c r="AD3844" s="2549"/>
      <c r="AE3844" s="2549"/>
      <c r="AF3844" s="2549"/>
      <c r="AG3844" s="2550"/>
      <c r="AH3844" s="2542" t="s">
        <v>369</v>
      </c>
      <c r="AI3844" s="2543"/>
      <c r="AJ3844" s="2554" t="s">
        <v>369</v>
      </c>
      <c r="AK3844" s="2555"/>
      <c r="AL3844" s="2548" t="s">
        <v>3749</v>
      </c>
      <c r="AM3844" s="2549"/>
      <c r="AN3844" s="2549"/>
      <c r="AO3844" s="2549"/>
      <c r="AP3844" s="2549"/>
      <c r="AQ3844" s="2549"/>
      <c r="AR3844" s="2549"/>
      <c r="AS3844" s="2549"/>
      <c r="AT3844" s="2549"/>
      <c r="AU3844" s="2549"/>
      <c r="AV3844" s="2549"/>
      <c r="AW3844" s="2550"/>
      <c r="AX3844" s="2542" t="s">
        <v>369</v>
      </c>
      <c r="AY3844" s="2543"/>
      <c r="AZ3844" s="2542" t="s">
        <v>369</v>
      </c>
      <c r="BA3844" s="2543"/>
      <c r="BB3844" s="2548" t="s">
        <v>3750</v>
      </c>
      <c r="BC3844" s="2549"/>
      <c r="BD3844" s="2549"/>
      <c r="BE3844" s="2549"/>
      <c r="BF3844" s="2549"/>
      <c r="BG3844" s="2549"/>
      <c r="BH3844" s="2549"/>
      <c r="BI3844" s="2550"/>
      <c r="BJ3844" s="2542" t="s">
        <v>369</v>
      </c>
      <c r="BK3844" s="2543"/>
    </row>
    <row r="3845" spans="1:63" ht="27">
      <c r="A3845" s="2544"/>
      <c r="B3845" s="2545"/>
      <c r="C3845" s="1584" t="s">
        <v>372</v>
      </c>
      <c r="D3845" s="1584" t="s">
        <v>373</v>
      </c>
      <c r="E3845" s="1584" t="s">
        <v>374</v>
      </c>
      <c r="F3845" s="1584" t="s">
        <v>375</v>
      </c>
      <c r="G3845" s="1584" t="s">
        <v>378</v>
      </c>
      <c r="H3845" s="1584" t="s">
        <v>1066</v>
      </c>
      <c r="I3845" s="1584" t="s">
        <v>376</v>
      </c>
      <c r="J3845" s="1584" t="s">
        <v>377</v>
      </c>
      <c r="K3845" s="1636" t="s">
        <v>890</v>
      </c>
      <c r="L3845" s="1584" t="s">
        <v>379</v>
      </c>
      <c r="M3845" s="1584" t="s">
        <v>380</v>
      </c>
      <c r="N3845" s="1584" t="s">
        <v>381</v>
      </c>
      <c r="O3845" s="1584" t="s">
        <v>382</v>
      </c>
      <c r="P3845" s="1584" t="s">
        <v>383</v>
      </c>
      <c r="Q3845" s="1584" t="s">
        <v>384</v>
      </c>
      <c r="R3845" s="2544"/>
      <c r="S3845" s="2545"/>
      <c r="T3845" s="2544"/>
      <c r="U3845" s="2545"/>
      <c r="V3845" s="1584" t="s">
        <v>412</v>
      </c>
      <c r="W3845" s="1584" t="s">
        <v>413</v>
      </c>
      <c r="X3845" s="1584" t="s">
        <v>414</v>
      </c>
      <c r="Y3845" s="1584" t="s">
        <v>415</v>
      </c>
      <c r="Z3845" s="1584" t="s">
        <v>416</v>
      </c>
      <c r="AA3845" s="1584" t="s">
        <v>417</v>
      </c>
      <c r="AB3845" s="1584" t="s">
        <v>418</v>
      </c>
      <c r="AC3845" s="1584" t="s">
        <v>3796</v>
      </c>
      <c r="AD3845" s="1584" t="s">
        <v>3797</v>
      </c>
      <c r="AE3845" s="1584" t="s">
        <v>3751</v>
      </c>
      <c r="AF3845" s="1584" t="s">
        <v>3752</v>
      </c>
      <c r="AG3845" s="1584" t="s">
        <v>419</v>
      </c>
      <c r="AH3845" s="2544"/>
      <c r="AI3845" s="2545"/>
      <c r="AJ3845" s="2556"/>
      <c r="AK3845" s="2557"/>
      <c r="AL3845" s="1584" t="s">
        <v>420</v>
      </c>
      <c r="AM3845" s="1584" t="s">
        <v>421</v>
      </c>
      <c r="AN3845" s="1584" t="s">
        <v>3753</v>
      </c>
      <c r="AO3845" s="1584" t="s">
        <v>423</v>
      </c>
      <c r="AP3845" s="1584" t="s">
        <v>424</v>
      </c>
      <c r="AQ3845" s="1584" t="s">
        <v>3754</v>
      </c>
      <c r="AR3845" s="1584" t="s">
        <v>3755</v>
      </c>
      <c r="AS3845" s="1584" t="s">
        <v>3756</v>
      </c>
      <c r="AT3845" s="1637" t="s">
        <v>3757</v>
      </c>
      <c r="AU3845" s="1584" t="s">
        <v>425</v>
      </c>
      <c r="AV3845" s="1584" t="s">
        <v>426</v>
      </c>
      <c r="AW3845" s="1584" t="s">
        <v>427</v>
      </c>
      <c r="AX3845" s="2544"/>
      <c r="AY3845" s="2545"/>
      <c r="AZ3845" s="2544"/>
      <c r="BA3845" s="2545"/>
      <c r="BB3845" s="1636" t="s">
        <v>1733</v>
      </c>
      <c r="BC3845" s="1584" t="s">
        <v>432</v>
      </c>
      <c r="BD3845" s="1584" t="s">
        <v>428</v>
      </c>
      <c r="BE3845" s="1584" t="s">
        <v>429</v>
      </c>
      <c r="BF3845" s="1636" t="s">
        <v>430</v>
      </c>
      <c r="BG3845" s="1584" t="s">
        <v>362</v>
      </c>
      <c r="BH3845" s="1584" t="s">
        <v>431</v>
      </c>
      <c r="BI3845" s="1584" t="s">
        <v>1260</v>
      </c>
      <c r="BJ3845" s="2544"/>
      <c r="BK3845" s="2545"/>
    </row>
    <row r="3846" spans="1:63">
      <c r="A3846" s="2546"/>
      <c r="B3846" s="2569"/>
      <c r="C3846" s="1582">
        <v>1</v>
      </c>
      <c r="D3846" s="1586">
        <v>2</v>
      </c>
      <c r="E3846" s="1582">
        <v>3</v>
      </c>
      <c r="F3846" s="1586">
        <v>4</v>
      </c>
      <c r="G3846" s="1582">
        <v>5</v>
      </c>
      <c r="H3846" s="1582">
        <v>6</v>
      </c>
      <c r="I3846" s="1582">
        <v>7</v>
      </c>
      <c r="J3846" s="1586">
        <v>8</v>
      </c>
      <c r="K3846" s="1583">
        <v>9</v>
      </c>
      <c r="L3846" s="1586">
        <v>10</v>
      </c>
      <c r="M3846" s="1582">
        <v>11</v>
      </c>
      <c r="N3846" s="1586">
        <v>12</v>
      </c>
      <c r="O3846" s="1582">
        <v>13</v>
      </c>
      <c r="P3846" s="1586">
        <v>14</v>
      </c>
      <c r="Q3846" s="1582">
        <v>15</v>
      </c>
      <c r="R3846" s="2546"/>
      <c r="S3846" s="2569"/>
      <c r="T3846" s="2546"/>
      <c r="U3846" s="2569"/>
      <c r="V3846" s="1582">
        <v>16</v>
      </c>
      <c r="W3846" s="1586">
        <v>17</v>
      </c>
      <c r="X3846" s="1582">
        <v>18</v>
      </c>
      <c r="Y3846" s="1582">
        <v>19</v>
      </c>
      <c r="Z3846" s="1582">
        <v>20</v>
      </c>
      <c r="AA3846" s="1582">
        <v>21</v>
      </c>
      <c r="AB3846" s="1586">
        <v>22</v>
      </c>
      <c r="AC3846" s="1586">
        <v>23</v>
      </c>
      <c r="AD3846" s="1586">
        <v>24</v>
      </c>
      <c r="AE3846" s="1586">
        <v>25</v>
      </c>
      <c r="AF3846" s="1586">
        <v>26</v>
      </c>
      <c r="AG3846" s="1587">
        <v>27</v>
      </c>
      <c r="AH3846" s="2546"/>
      <c r="AI3846" s="2569"/>
      <c r="AJ3846" s="2558"/>
      <c r="AK3846" s="2570"/>
      <c r="AL3846" s="1582">
        <v>28</v>
      </c>
      <c r="AM3846" s="1586">
        <v>29</v>
      </c>
      <c r="AN3846" s="1582">
        <v>30</v>
      </c>
      <c r="AO3846" s="1586">
        <v>31</v>
      </c>
      <c r="AP3846" s="1582">
        <v>32</v>
      </c>
      <c r="AQ3846" s="1586">
        <v>33</v>
      </c>
      <c r="AR3846" s="1582">
        <v>34</v>
      </c>
      <c r="AS3846" s="1586">
        <v>35</v>
      </c>
      <c r="AT3846" s="1582">
        <v>36</v>
      </c>
      <c r="AU3846" s="1586">
        <v>37</v>
      </c>
      <c r="AV3846" s="1582">
        <v>38</v>
      </c>
      <c r="AW3846" s="1586">
        <v>39</v>
      </c>
      <c r="AX3846" s="2546"/>
      <c r="AY3846" s="2569"/>
      <c r="AZ3846" s="2546"/>
      <c r="BA3846" s="2569"/>
      <c r="BB3846" s="1583">
        <v>40</v>
      </c>
      <c r="BC3846" s="1586">
        <v>41</v>
      </c>
      <c r="BD3846" s="1583">
        <v>42</v>
      </c>
      <c r="BE3846" s="1586">
        <v>43</v>
      </c>
      <c r="BF3846" s="1583">
        <v>44</v>
      </c>
      <c r="BG3846" s="1586">
        <v>45</v>
      </c>
      <c r="BH3846" s="1583">
        <v>46</v>
      </c>
      <c r="BI3846" s="1586">
        <v>47</v>
      </c>
      <c r="BJ3846" s="2546"/>
      <c r="BK3846" s="2569"/>
    </row>
    <row r="3847" spans="1:63">
      <c r="A3847" s="2553" t="s">
        <v>44</v>
      </c>
      <c r="B3847" s="2553"/>
      <c r="C3847" s="1588">
        <v>4</v>
      </c>
      <c r="D3847" s="1588">
        <v>3</v>
      </c>
      <c r="E3847" s="1588">
        <v>4</v>
      </c>
      <c r="F3847" s="1589" t="s">
        <v>4074</v>
      </c>
      <c r="G3847" s="1589" t="s">
        <v>4036</v>
      </c>
      <c r="H3847" s="1589">
        <v>5</v>
      </c>
      <c r="I3847" s="1589" t="s">
        <v>3018</v>
      </c>
      <c r="J3847" s="1589" t="s">
        <v>1226</v>
      </c>
      <c r="K3847" s="1589" t="s">
        <v>4015</v>
      </c>
      <c r="L3847" s="1589" t="s">
        <v>2815</v>
      </c>
      <c r="M3847" s="1589">
        <v>3.5</v>
      </c>
      <c r="N3847" s="1589">
        <v>4</v>
      </c>
      <c r="O3847" s="1589" t="s">
        <v>2984</v>
      </c>
      <c r="P3847" s="1589">
        <v>3.25</v>
      </c>
      <c r="Q3847" s="1589">
        <v>3</v>
      </c>
      <c r="R3847" s="2533" t="s">
        <v>44</v>
      </c>
      <c r="S3847" s="2533"/>
      <c r="T3847" s="2533" t="s">
        <v>44</v>
      </c>
      <c r="U3847" s="2533"/>
      <c r="V3847" s="1591" t="s">
        <v>4037</v>
      </c>
      <c r="W3847" s="1590">
        <v>3.5</v>
      </c>
      <c r="X3847" s="1590">
        <v>3</v>
      </c>
      <c r="Y3847" s="698">
        <v>3.75</v>
      </c>
      <c r="Z3847" s="1590" t="s">
        <v>4041</v>
      </c>
      <c r="AA3847" s="1590">
        <v>3</v>
      </c>
      <c r="AB3847" s="1590" t="s">
        <v>4001</v>
      </c>
      <c r="AC3847" s="1590" t="s">
        <v>1930</v>
      </c>
      <c r="AD3847" s="1590">
        <v>5</v>
      </c>
      <c r="AE3847" s="1590" t="s">
        <v>3018</v>
      </c>
      <c r="AF3847" s="1590" t="s">
        <v>2764</v>
      </c>
      <c r="AG3847" s="1590">
        <v>3.5</v>
      </c>
      <c r="AH3847" s="2533" t="s">
        <v>44</v>
      </c>
      <c r="AI3847" s="2533"/>
      <c r="AJ3847" s="2533" t="s">
        <v>44</v>
      </c>
      <c r="AK3847" s="2533"/>
      <c r="AL3847" s="1589" t="s">
        <v>4075</v>
      </c>
      <c r="AM3847" s="1589" t="s">
        <v>4036</v>
      </c>
      <c r="AN3847" s="1589">
        <v>3</v>
      </c>
      <c r="AO3847" s="1589" t="s">
        <v>4004</v>
      </c>
      <c r="AP3847" s="1589">
        <v>3</v>
      </c>
      <c r="AQ3847" s="1589">
        <v>5</v>
      </c>
      <c r="AR3847" s="1589" t="s">
        <v>4076</v>
      </c>
      <c r="AS3847" s="1589" t="s">
        <v>3264</v>
      </c>
      <c r="AT3847" s="1589" t="s">
        <v>2733</v>
      </c>
      <c r="AU3847" s="1589" t="s">
        <v>4077</v>
      </c>
      <c r="AV3847" s="1589" t="s">
        <v>4041</v>
      </c>
      <c r="AW3847" s="1589">
        <v>3</v>
      </c>
      <c r="AX3847" s="2533" t="s">
        <v>44</v>
      </c>
      <c r="AY3847" s="2533"/>
      <c r="AZ3847" s="2533" t="s">
        <v>44</v>
      </c>
      <c r="BA3847" s="2533"/>
      <c r="BB3847" s="1592" t="s">
        <v>4042</v>
      </c>
      <c r="BC3847" s="1592" t="s">
        <v>4043</v>
      </c>
      <c r="BD3847" s="1589">
        <v>3.5</v>
      </c>
      <c r="BE3847" s="1589">
        <v>4</v>
      </c>
      <c r="BF3847" s="1589">
        <v>6</v>
      </c>
      <c r="BG3847" s="1589">
        <v>0.4</v>
      </c>
      <c r="BH3847" s="1589">
        <v>3</v>
      </c>
      <c r="BI3847" s="1589" t="s">
        <v>4078</v>
      </c>
      <c r="BJ3847" s="2533" t="s">
        <v>44</v>
      </c>
      <c r="BK3847" s="2533"/>
    </row>
    <row r="3848" spans="1:63">
      <c r="A3848" s="2551" t="s">
        <v>1687</v>
      </c>
      <c r="B3848" s="2552"/>
      <c r="C3848" s="1593"/>
      <c r="D3848" s="1593"/>
      <c r="E3848" s="1593"/>
      <c r="F3848" s="1594"/>
      <c r="G3848" s="1594"/>
      <c r="H3848" s="1594"/>
      <c r="I3848" s="1594"/>
      <c r="J3848" s="1594"/>
      <c r="K3848" s="1594"/>
      <c r="L3848" s="1594"/>
      <c r="M3848" s="1594"/>
      <c r="N3848" s="1594"/>
      <c r="O3848" s="1594"/>
      <c r="P3848" s="1594"/>
      <c r="Q3848" s="1594"/>
      <c r="R3848" s="2551" t="s">
        <v>1687</v>
      </c>
      <c r="S3848" s="2552"/>
      <c r="T3848" s="2551" t="s">
        <v>1687</v>
      </c>
      <c r="U3848" s="2552"/>
      <c r="V3848" s="1595"/>
      <c r="W3848" s="1596"/>
      <c r="X3848" s="1596"/>
      <c r="Y3848" s="1596"/>
      <c r="Z3848" s="1596"/>
      <c r="AA3848" s="1596"/>
      <c r="AB3848" s="1596"/>
      <c r="AC3848" s="1596"/>
      <c r="AD3848" s="1596"/>
      <c r="AE3848" s="1596"/>
      <c r="AF3848" s="1596"/>
      <c r="AG3848" s="1596"/>
      <c r="AH3848" s="2551" t="s">
        <v>1687</v>
      </c>
      <c r="AI3848" s="2552"/>
      <c r="AJ3848" s="2551" t="s">
        <v>1687</v>
      </c>
      <c r="AK3848" s="2552"/>
      <c r="AL3848" s="1594" t="s">
        <v>4012</v>
      </c>
      <c r="AM3848" s="1594"/>
      <c r="AN3848" s="1594"/>
      <c r="AO3848" s="1594"/>
      <c r="AP3848" s="1594"/>
      <c r="AQ3848" s="1594"/>
      <c r="AR3848" s="1594"/>
      <c r="AS3848" s="1594"/>
      <c r="AT3848" s="1594"/>
      <c r="AU3848" s="1594"/>
      <c r="AV3848" s="1594"/>
      <c r="AW3848" s="1594"/>
      <c r="AX3848" s="2551" t="s">
        <v>1687</v>
      </c>
      <c r="AY3848" s="2552"/>
      <c r="AZ3848" s="2551" t="s">
        <v>1687</v>
      </c>
      <c r="BA3848" s="2552"/>
      <c r="BB3848" s="1597"/>
      <c r="BC3848" s="1597"/>
      <c r="BD3848" s="1594"/>
      <c r="BE3848" s="1594"/>
      <c r="BF3848" s="1594"/>
      <c r="BG3848" s="1594"/>
      <c r="BH3848" s="1594"/>
      <c r="BI3848" s="1594"/>
      <c r="BJ3848" s="2551" t="s">
        <v>1687</v>
      </c>
      <c r="BK3848" s="2552"/>
    </row>
    <row r="3849" spans="1:63">
      <c r="A3849" s="1598" t="s">
        <v>856</v>
      </c>
      <c r="B3849" s="1599" t="s">
        <v>1677</v>
      </c>
      <c r="C3849" s="1588">
        <v>4</v>
      </c>
      <c r="D3849" s="1588">
        <v>3.5</v>
      </c>
      <c r="E3849" s="1588">
        <v>4</v>
      </c>
      <c r="F3849" s="1589">
        <v>3</v>
      </c>
      <c r="G3849" s="1589">
        <v>4</v>
      </c>
      <c r="H3849" s="1589">
        <v>4.5</v>
      </c>
      <c r="I3849" s="1589">
        <v>4</v>
      </c>
      <c r="J3849" s="1589">
        <v>4</v>
      </c>
      <c r="K3849" s="1589">
        <v>2.5</v>
      </c>
      <c r="L3849" s="1589">
        <v>3</v>
      </c>
      <c r="M3849" s="1589">
        <v>2.5</v>
      </c>
      <c r="N3849" s="1589">
        <v>2</v>
      </c>
      <c r="O3849" s="1589">
        <v>3</v>
      </c>
      <c r="P3849" s="1589">
        <v>3.5</v>
      </c>
      <c r="Q3849" s="1589">
        <v>2.5</v>
      </c>
      <c r="R3849" s="1598" t="s">
        <v>856</v>
      </c>
      <c r="S3849" s="1599" t="s">
        <v>1677</v>
      </c>
      <c r="T3849" s="1598" t="s">
        <v>856</v>
      </c>
      <c r="U3849" s="1599" t="s">
        <v>1677</v>
      </c>
      <c r="V3849" s="1590">
        <v>1</v>
      </c>
      <c r="W3849" s="1590">
        <v>3</v>
      </c>
      <c r="X3849" s="1590">
        <v>3</v>
      </c>
      <c r="Y3849" s="1590">
        <v>2.75</v>
      </c>
      <c r="Z3849" s="1590">
        <v>3</v>
      </c>
      <c r="AA3849" s="1590">
        <v>2</v>
      </c>
      <c r="AB3849" s="1590">
        <v>2</v>
      </c>
      <c r="AC3849" s="1590">
        <v>3</v>
      </c>
      <c r="AD3849" s="1590">
        <v>4</v>
      </c>
      <c r="AE3849" s="1590">
        <v>4</v>
      </c>
      <c r="AF3849" s="1590">
        <v>5</v>
      </c>
      <c r="AG3849" s="1590">
        <v>2.5</v>
      </c>
      <c r="AH3849" s="1598" t="s">
        <v>856</v>
      </c>
      <c r="AI3849" s="1599" t="s">
        <v>1677</v>
      </c>
      <c r="AJ3849" s="1598" t="s">
        <v>856</v>
      </c>
      <c r="AK3849" s="1599" t="s">
        <v>1677</v>
      </c>
      <c r="AL3849" s="1589">
        <v>3.5</v>
      </c>
      <c r="AM3849" s="1589">
        <v>2.5</v>
      </c>
      <c r="AN3849" s="1589">
        <v>3</v>
      </c>
      <c r="AO3849" s="1589">
        <v>1</v>
      </c>
      <c r="AP3849" s="1589">
        <v>2.5</v>
      </c>
      <c r="AQ3849" s="1589">
        <v>3</v>
      </c>
      <c r="AR3849" s="1589">
        <v>4.25</v>
      </c>
      <c r="AS3849" s="1589">
        <v>3</v>
      </c>
      <c r="AT3849" s="1589">
        <v>2.5</v>
      </c>
      <c r="AU3849" s="1589">
        <v>3</v>
      </c>
      <c r="AV3849" s="1589">
        <v>2.5</v>
      </c>
      <c r="AW3849" s="1589">
        <v>2</v>
      </c>
      <c r="AX3849" s="1598" t="s">
        <v>856</v>
      </c>
      <c r="AY3849" s="1599" t="s">
        <v>1677</v>
      </c>
      <c r="AZ3849" s="1598" t="s">
        <v>856</v>
      </c>
      <c r="BA3849" s="1599" t="s">
        <v>1677</v>
      </c>
      <c r="BB3849" s="1589">
        <v>2.5</v>
      </c>
      <c r="BC3849" s="1589">
        <v>1.25</v>
      </c>
      <c r="BD3849" s="1589">
        <v>1</v>
      </c>
      <c r="BE3849" s="1589">
        <v>3</v>
      </c>
      <c r="BF3849" s="1589">
        <v>3</v>
      </c>
      <c r="BG3849" s="1589">
        <v>0.1</v>
      </c>
      <c r="BH3849" s="1589">
        <v>1.5</v>
      </c>
      <c r="BI3849" s="1589">
        <v>1</v>
      </c>
      <c r="BJ3849" s="1598" t="s">
        <v>856</v>
      </c>
      <c r="BK3849" s="1599" t="s">
        <v>1677</v>
      </c>
    </row>
    <row r="3850" spans="1:63" ht="18">
      <c r="A3850" s="1600" t="s">
        <v>1085</v>
      </c>
      <c r="B3850" s="1601" t="s">
        <v>1678</v>
      </c>
      <c r="C3850" s="1593">
        <v>4</v>
      </c>
      <c r="D3850" s="1593">
        <v>3.5</v>
      </c>
      <c r="E3850" s="1593">
        <v>4</v>
      </c>
      <c r="F3850" s="1594">
        <v>3</v>
      </c>
      <c r="G3850" s="1594">
        <v>4</v>
      </c>
      <c r="H3850" s="1594">
        <v>4.5</v>
      </c>
      <c r="I3850" s="1594">
        <v>4</v>
      </c>
      <c r="J3850" s="1594">
        <v>4</v>
      </c>
      <c r="K3850" s="1594">
        <v>4</v>
      </c>
      <c r="L3850" s="1594">
        <v>3</v>
      </c>
      <c r="M3850" s="1594">
        <v>3.25</v>
      </c>
      <c r="N3850" s="1594">
        <v>3</v>
      </c>
      <c r="O3850" s="1594">
        <v>3.75</v>
      </c>
      <c r="P3850" s="1594">
        <v>3.75</v>
      </c>
      <c r="Q3850" s="1594">
        <v>3</v>
      </c>
      <c r="R3850" s="1600" t="s">
        <v>1085</v>
      </c>
      <c r="S3850" s="1601" t="s">
        <v>1678</v>
      </c>
      <c r="T3850" s="1600" t="s">
        <v>1085</v>
      </c>
      <c r="U3850" s="1601" t="s">
        <v>1678</v>
      </c>
      <c r="V3850" s="1596">
        <v>2</v>
      </c>
      <c r="W3850" s="1596">
        <v>3.1</v>
      </c>
      <c r="X3850" s="1596">
        <v>3</v>
      </c>
      <c r="Y3850" s="1596">
        <v>3</v>
      </c>
      <c r="Z3850" s="1596">
        <v>3</v>
      </c>
      <c r="AA3850" s="1596">
        <v>2.5</v>
      </c>
      <c r="AB3850" s="1596">
        <v>3</v>
      </c>
      <c r="AC3850" s="1596">
        <v>3.5</v>
      </c>
      <c r="AD3850" s="1596">
        <v>4</v>
      </c>
      <c r="AE3850" s="1596">
        <v>4</v>
      </c>
      <c r="AF3850" s="1596">
        <v>6</v>
      </c>
      <c r="AG3850" s="1596">
        <v>3</v>
      </c>
      <c r="AH3850" s="1600" t="s">
        <v>1085</v>
      </c>
      <c r="AI3850" s="1601" t="s">
        <v>1678</v>
      </c>
      <c r="AJ3850" s="1600" t="s">
        <v>1085</v>
      </c>
      <c r="AK3850" s="1601" t="s">
        <v>1678</v>
      </c>
      <c r="AL3850" s="1594">
        <v>3.5</v>
      </c>
      <c r="AM3850" s="1594">
        <v>3</v>
      </c>
      <c r="AN3850" s="1594">
        <v>3.15</v>
      </c>
      <c r="AO3850" s="1594">
        <v>1.5</v>
      </c>
      <c r="AP3850" s="1594">
        <v>2.5</v>
      </c>
      <c r="AQ3850" s="1594">
        <v>3.5</v>
      </c>
      <c r="AR3850" s="1594">
        <v>5</v>
      </c>
      <c r="AS3850" s="1594">
        <v>4.5</v>
      </c>
      <c r="AT3850" s="1594">
        <v>3.5</v>
      </c>
      <c r="AU3850" s="1594">
        <v>3.1</v>
      </c>
      <c r="AV3850" s="1594">
        <v>3</v>
      </c>
      <c r="AW3850" s="1594">
        <v>2.5</v>
      </c>
      <c r="AX3850" s="1600" t="s">
        <v>1085</v>
      </c>
      <c r="AY3850" s="1601" t="s">
        <v>1678</v>
      </c>
      <c r="AZ3850" s="1600" t="s">
        <v>1085</v>
      </c>
      <c r="BA3850" s="1601" t="s">
        <v>1678</v>
      </c>
      <c r="BB3850" s="1594">
        <v>2.5</v>
      </c>
      <c r="BC3850" s="1594">
        <v>1.25</v>
      </c>
      <c r="BD3850" s="1594">
        <v>1.25</v>
      </c>
      <c r="BE3850" s="1594">
        <v>5</v>
      </c>
      <c r="BF3850" s="1594">
        <v>3.5</v>
      </c>
      <c r="BG3850" s="1594">
        <v>0.2</v>
      </c>
      <c r="BH3850" s="1594">
        <v>1.5</v>
      </c>
      <c r="BI3850" s="1594">
        <v>1.1499999999999999</v>
      </c>
      <c r="BJ3850" s="1600" t="s">
        <v>1085</v>
      </c>
      <c r="BK3850" s="1601" t="s">
        <v>1678</v>
      </c>
    </row>
    <row r="3851" spans="1:63" ht="27">
      <c r="A3851" s="1598" t="s">
        <v>827</v>
      </c>
      <c r="B3851" s="1599" t="s">
        <v>1679</v>
      </c>
      <c r="C3851" s="1588">
        <v>4</v>
      </c>
      <c r="D3851" s="1588">
        <v>3.5</v>
      </c>
      <c r="E3851" s="1588">
        <v>4</v>
      </c>
      <c r="F3851" s="1589">
        <v>3</v>
      </c>
      <c r="G3851" s="1589">
        <v>4</v>
      </c>
      <c r="H3851" s="1589">
        <v>4.5</v>
      </c>
      <c r="I3851" s="1589">
        <v>4</v>
      </c>
      <c r="J3851" s="1589">
        <v>4</v>
      </c>
      <c r="K3851" s="1589">
        <v>4.5</v>
      </c>
      <c r="L3851" s="1589">
        <v>3</v>
      </c>
      <c r="M3851" s="1589">
        <v>4.25</v>
      </c>
      <c r="N3851" s="1589">
        <v>3</v>
      </c>
      <c r="O3851" s="1589">
        <v>4.25</v>
      </c>
      <c r="P3851" s="1589">
        <v>4</v>
      </c>
      <c r="Q3851" s="1589">
        <v>4</v>
      </c>
      <c r="R3851" s="1598" t="s">
        <v>827</v>
      </c>
      <c r="S3851" s="1599" t="s">
        <v>1679</v>
      </c>
      <c r="T3851" s="1598" t="s">
        <v>827</v>
      </c>
      <c r="U3851" s="1599" t="s">
        <v>1679</v>
      </c>
      <c r="V3851" s="1590">
        <v>2.5</v>
      </c>
      <c r="W3851" s="1590">
        <v>3.15</v>
      </c>
      <c r="X3851" s="1590">
        <v>3.5</v>
      </c>
      <c r="Y3851" s="1590">
        <v>3.5</v>
      </c>
      <c r="Z3851" s="1590">
        <v>3.5</v>
      </c>
      <c r="AA3851" s="1590">
        <v>2.5</v>
      </c>
      <c r="AB3851" s="1590">
        <v>3</v>
      </c>
      <c r="AC3851" s="1590">
        <v>3.5</v>
      </c>
      <c r="AD3851" s="1590">
        <v>4</v>
      </c>
      <c r="AE3851" s="1590">
        <v>4</v>
      </c>
      <c r="AF3851" s="1590">
        <v>7</v>
      </c>
      <c r="AG3851" s="1590">
        <v>3.5</v>
      </c>
      <c r="AH3851" s="1598" t="s">
        <v>827</v>
      </c>
      <c r="AI3851" s="1599" t="s">
        <v>1679</v>
      </c>
      <c r="AJ3851" s="1598" t="s">
        <v>827</v>
      </c>
      <c r="AK3851" s="1599" t="s">
        <v>1679</v>
      </c>
      <c r="AL3851" s="1589">
        <v>3.5</v>
      </c>
      <c r="AM3851" s="1589">
        <v>3.5</v>
      </c>
      <c r="AN3851" s="1589">
        <v>3.25</v>
      </c>
      <c r="AO3851" s="1589">
        <v>2</v>
      </c>
      <c r="AP3851" s="1589">
        <v>3</v>
      </c>
      <c r="AQ3851" s="1589">
        <v>4</v>
      </c>
      <c r="AR3851" s="1589">
        <v>5.25</v>
      </c>
      <c r="AS3851" s="1589">
        <v>5</v>
      </c>
      <c r="AT3851" s="1589">
        <v>3.5</v>
      </c>
      <c r="AU3851" s="1589">
        <v>3.25</v>
      </c>
      <c r="AV3851" s="1589">
        <v>3</v>
      </c>
      <c r="AW3851" s="1589">
        <v>3</v>
      </c>
      <c r="AX3851" s="1598" t="s">
        <v>827</v>
      </c>
      <c r="AY3851" s="1599" t="s">
        <v>1679</v>
      </c>
      <c r="AZ3851" s="1598" t="s">
        <v>827</v>
      </c>
      <c r="BA3851" s="1599" t="s">
        <v>1679</v>
      </c>
      <c r="BB3851" s="1589">
        <v>3</v>
      </c>
      <c r="BC3851" s="1589">
        <v>1.25</v>
      </c>
      <c r="BD3851" s="1589">
        <v>1.5</v>
      </c>
      <c r="BE3851" s="1589">
        <v>5</v>
      </c>
      <c r="BF3851" s="1589">
        <v>4</v>
      </c>
      <c r="BG3851" s="1589">
        <v>0.3</v>
      </c>
      <c r="BH3851" s="1589">
        <v>1.5</v>
      </c>
      <c r="BI3851" s="1589">
        <v>1.25</v>
      </c>
      <c r="BJ3851" s="1598" t="s">
        <v>827</v>
      </c>
      <c r="BK3851" s="1599" t="s">
        <v>1679</v>
      </c>
    </row>
    <row r="3852" spans="1:63" ht="27">
      <c r="A3852" s="1600" t="s">
        <v>828</v>
      </c>
      <c r="B3852" s="1601" t="s">
        <v>1680</v>
      </c>
      <c r="C3852" s="1593">
        <v>4</v>
      </c>
      <c r="D3852" s="1593">
        <v>3.5</v>
      </c>
      <c r="E3852" s="1593">
        <v>4</v>
      </c>
      <c r="F3852" s="1594">
        <v>3</v>
      </c>
      <c r="G3852" s="1594">
        <v>4</v>
      </c>
      <c r="H3852" s="1594">
        <v>4.5</v>
      </c>
      <c r="I3852" s="1594">
        <v>4</v>
      </c>
      <c r="J3852" s="1594">
        <v>4</v>
      </c>
      <c r="K3852" s="1594">
        <v>6.5</v>
      </c>
      <c r="L3852" s="1594">
        <v>4</v>
      </c>
      <c r="M3852" s="1594">
        <v>5</v>
      </c>
      <c r="N3852" s="1594">
        <v>3</v>
      </c>
      <c r="O3852" s="1594">
        <v>4.5</v>
      </c>
      <c r="P3852" s="1594">
        <v>4.25</v>
      </c>
      <c r="Q3852" s="1594">
        <v>4.5</v>
      </c>
      <c r="R3852" s="1600" t="s">
        <v>828</v>
      </c>
      <c r="S3852" s="1601" t="s">
        <v>1680</v>
      </c>
      <c r="T3852" s="1600" t="s">
        <v>828</v>
      </c>
      <c r="U3852" s="1601" t="s">
        <v>1680</v>
      </c>
      <c r="V3852" s="1596">
        <v>3</v>
      </c>
      <c r="W3852" s="1596">
        <v>3.25</v>
      </c>
      <c r="X3852" s="1596">
        <v>4</v>
      </c>
      <c r="Y3852" s="1596">
        <v>3.75</v>
      </c>
      <c r="Z3852" s="1596">
        <v>3.5</v>
      </c>
      <c r="AA3852" s="1596">
        <v>2.5</v>
      </c>
      <c r="AB3852" s="1596">
        <v>3</v>
      </c>
      <c r="AC3852" s="1596">
        <v>3.5</v>
      </c>
      <c r="AD3852" s="1596">
        <v>4</v>
      </c>
      <c r="AE3852" s="1596">
        <v>4</v>
      </c>
      <c r="AF3852" s="1596">
        <v>8</v>
      </c>
      <c r="AG3852" s="1596">
        <v>4</v>
      </c>
      <c r="AH3852" s="1600" t="s">
        <v>828</v>
      </c>
      <c r="AI3852" s="1601" t="s">
        <v>1680</v>
      </c>
      <c r="AJ3852" s="1600" t="s">
        <v>828</v>
      </c>
      <c r="AK3852" s="1601" t="s">
        <v>1680</v>
      </c>
      <c r="AL3852" s="1594">
        <v>3.7</v>
      </c>
      <c r="AM3852" s="1594">
        <v>3.5</v>
      </c>
      <c r="AN3852" s="1594">
        <v>3.4</v>
      </c>
      <c r="AO3852" s="1594">
        <v>3</v>
      </c>
      <c r="AP3852" s="1594">
        <v>3</v>
      </c>
      <c r="AQ3852" s="1594">
        <v>4.5</v>
      </c>
      <c r="AR3852" s="1594">
        <v>5.5</v>
      </c>
      <c r="AS3852" s="1594">
        <v>5</v>
      </c>
      <c r="AT3852" s="1594">
        <v>4</v>
      </c>
      <c r="AU3852" s="1594">
        <v>3.5</v>
      </c>
      <c r="AV3852" s="1594">
        <v>3</v>
      </c>
      <c r="AW3852" s="1594">
        <v>3.5</v>
      </c>
      <c r="AX3852" s="1600" t="s">
        <v>828</v>
      </c>
      <c r="AY3852" s="1601" t="s">
        <v>1680</v>
      </c>
      <c r="AZ3852" s="1600" t="s">
        <v>828</v>
      </c>
      <c r="BA3852" s="1601" t="s">
        <v>1680</v>
      </c>
      <c r="BB3852" s="1594">
        <v>3.5</v>
      </c>
      <c r="BC3852" s="1594">
        <v>2</v>
      </c>
      <c r="BD3852" s="1594">
        <v>1.5</v>
      </c>
      <c r="BE3852" s="1594">
        <v>5</v>
      </c>
      <c r="BF3852" s="1594">
        <v>4.5</v>
      </c>
      <c r="BG3852" s="1594">
        <v>0.35</v>
      </c>
      <c r="BH3852" s="1594">
        <v>1.5</v>
      </c>
      <c r="BI3852" s="1594">
        <v>1.5</v>
      </c>
      <c r="BJ3852" s="1600" t="s">
        <v>828</v>
      </c>
      <c r="BK3852" s="1601" t="s">
        <v>1680</v>
      </c>
    </row>
    <row r="3853" spans="1:63" ht="18">
      <c r="A3853" s="1598" t="s">
        <v>854</v>
      </c>
      <c r="B3853" s="1599" t="s">
        <v>1681</v>
      </c>
      <c r="C3853" s="1588">
        <v>4</v>
      </c>
      <c r="D3853" s="1588">
        <v>3.5</v>
      </c>
      <c r="E3853" s="1588">
        <v>4</v>
      </c>
      <c r="F3853" s="1589">
        <v>3</v>
      </c>
      <c r="G3853" s="1589">
        <v>4</v>
      </c>
      <c r="H3853" s="1589">
        <v>5</v>
      </c>
      <c r="I3853" s="1589">
        <v>5</v>
      </c>
      <c r="J3853" s="1589">
        <v>4</v>
      </c>
      <c r="K3853" s="1589">
        <v>6.5</v>
      </c>
      <c r="L3853" s="1589">
        <v>4</v>
      </c>
      <c r="M3853" s="1589">
        <v>5.5</v>
      </c>
      <c r="N3853" s="1589">
        <v>4</v>
      </c>
      <c r="O3853" s="1589">
        <v>4.75</v>
      </c>
      <c r="P3853" s="1589">
        <v>4.5</v>
      </c>
      <c r="Q3853" s="1589">
        <v>4.5</v>
      </c>
      <c r="R3853" s="1598" t="s">
        <v>854</v>
      </c>
      <c r="S3853" s="1599" t="s">
        <v>1681</v>
      </c>
      <c r="T3853" s="1598" t="s">
        <v>854</v>
      </c>
      <c r="U3853" s="1599" t="s">
        <v>1681</v>
      </c>
      <c r="V3853" s="1590">
        <v>3</v>
      </c>
      <c r="W3853" s="1590">
        <v>3.5</v>
      </c>
      <c r="X3853" s="1590">
        <v>4</v>
      </c>
      <c r="Y3853" s="1590">
        <v>4</v>
      </c>
      <c r="Z3853" s="1590">
        <v>3.5</v>
      </c>
      <c r="AA3853" s="1590">
        <v>2.5</v>
      </c>
      <c r="AB3853" s="1590">
        <v>3</v>
      </c>
      <c r="AC3853" s="1590">
        <v>4</v>
      </c>
      <c r="AD3853" s="1590">
        <v>4</v>
      </c>
      <c r="AE3853" s="1590">
        <v>4</v>
      </c>
      <c r="AF3853" s="1590">
        <v>8.5</v>
      </c>
      <c r="AG3853" s="1590">
        <v>4.5</v>
      </c>
      <c r="AH3853" s="1598" t="s">
        <v>854</v>
      </c>
      <c r="AI3853" s="1599" t="s">
        <v>1681</v>
      </c>
      <c r="AJ3853" s="1598" t="s">
        <v>854</v>
      </c>
      <c r="AK3853" s="1599" t="s">
        <v>1681</v>
      </c>
      <c r="AL3853" s="1589">
        <v>4</v>
      </c>
      <c r="AM3853" s="1589">
        <v>4</v>
      </c>
      <c r="AN3853" s="1589">
        <v>3.5</v>
      </c>
      <c r="AO3853" s="1589">
        <v>4</v>
      </c>
      <c r="AP3853" s="1589">
        <v>3.5</v>
      </c>
      <c r="AQ3853" s="1589">
        <v>6.25</v>
      </c>
      <c r="AR3853" s="1589">
        <v>5.75</v>
      </c>
      <c r="AS3853" s="1589">
        <v>5.75</v>
      </c>
      <c r="AT3853" s="1589">
        <v>4</v>
      </c>
      <c r="AU3853" s="1589">
        <v>3.75</v>
      </c>
      <c r="AV3853" s="1589">
        <v>3</v>
      </c>
      <c r="AW3853" s="1589">
        <v>4.5</v>
      </c>
      <c r="AX3853" s="1598" t="s">
        <v>854</v>
      </c>
      <c r="AY3853" s="1599" t="s">
        <v>1681</v>
      </c>
      <c r="AZ3853" s="1598" t="s">
        <v>854</v>
      </c>
      <c r="BA3853" s="1599" t="s">
        <v>1681</v>
      </c>
      <c r="BB3853" s="1589">
        <v>3.5</v>
      </c>
      <c r="BC3853" s="1589">
        <v>2</v>
      </c>
      <c r="BD3853" s="1589">
        <v>1.5</v>
      </c>
      <c r="BE3853" s="1589">
        <v>5</v>
      </c>
      <c r="BF3853" s="1589">
        <v>5</v>
      </c>
      <c r="BG3853" s="1589">
        <v>0.4</v>
      </c>
      <c r="BH3853" s="1589">
        <v>1.5</v>
      </c>
      <c r="BI3853" s="1589">
        <v>2.2000000000000002</v>
      </c>
      <c r="BJ3853" s="1598" t="s">
        <v>854</v>
      </c>
      <c r="BK3853" s="1599" t="s">
        <v>1681</v>
      </c>
    </row>
    <row r="3854" spans="1:63">
      <c r="A3854" s="2535" t="s">
        <v>45</v>
      </c>
      <c r="B3854" s="2535"/>
      <c r="C3854" s="1602"/>
      <c r="D3854" s="1602"/>
      <c r="E3854" s="1602"/>
      <c r="F3854" s="1602"/>
      <c r="G3854" s="1602"/>
      <c r="H3854" s="1602"/>
      <c r="I3854" s="1602"/>
      <c r="J3854" s="1602"/>
      <c r="K3854" s="1603"/>
      <c r="L3854" s="1602"/>
      <c r="M3854" s="1602"/>
      <c r="N3854" s="1602"/>
      <c r="O3854" s="1602"/>
      <c r="P3854" s="1602"/>
      <c r="Q3854" s="1602"/>
      <c r="R3854" s="2535" t="s">
        <v>45</v>
      </c>
      <c r="S3854" s="2535"/>
      <c r="T3854" s="2535" t="s">
        <v>45</v>
      </c>
      <c r="U3854" s="2535"/>
      <c r="V3854" s="1595"/>
      <c r="W3854" s="1595"/>
      <c r="X3854" s="1595"/>
      <c r="Y3854" s="1595"/>
      <c r="Z3854" s="1595"/>
      <c r="AA3854" s="1595"/>
      <c r="AB3854" s="1595"/>
      <c r="AC3854" s="1595"/>
      <c r="AD3854" s="1595"/>
      <c r="AE3854" s="1595"/>
      <c r="AF3854" s="1595"/>
      <c r="AG3854" s="1596"/>
      <c r="AH3854" s="2535" t="s">
        <v>45</v>
      </c>
      <c r="AI3854" s="2535"/>
      <c r="AJ3854" s="2535" t="s">
        <v>45</v>
      </c>
      <c r="AK3854" s="2535"/>
      <c r="AL3854" s="1597"/>
      <c r="AM3854" s="1597"/>
      <c r="AN3854" s="1597"/>
      <c r="AO3854" s="1597"/>
      <c r="AP3854" s="1597"/>
      <c r="AQ3854" s="1597"/>
      <c r="AR3854" s="1597"/>
      <c r="AS3854" s="1597"/>
      <c r="AT3854" s="1597"/>
      <c r="AU3854" s="1597"/>
      <c r="AV3854" s="1597"/>
      <c r="AW3854" s="1597"/>
      <c r="AX3854" s="2535" t="s">
        <v>45</v>
      </c>
      <c r="AY3854" s="2535"/>
      <c r="AZ3854" s="2535" t="s">
        <v>45</v>
      </c>
      <c r="BA3854" s="2535"/>
      <c r="BB3854" s="1597"/>
      <c r="BC3854" s="1597"/>
      <c r="BD3854" s="1597"/>
      <c r="BE3854" s="1597"/>
      <c r="BF3854" s="1597"/>
      <c r="BG3854" s="1597"/>
      <c r="BH3854" s="1594"/>
      <c r="BI3854" s="1594"/>
      <c r="BJ3854" s="2535" t="s">
        <v>45</v>
      </c>
      <c r="BK3854" s="2535"/>
    </row>
    <row r="3855" spans="1:63" ht="18">
      <c r="A3855" s="1598" t="s">
        <v>856</v>
      </c>
      <c r="B3855" s="1599" t="s">
        <v>1682</v>
      </c>
      <c r="C3855" s="1588">
        <v>5</v>
      </c>
      <c r="D3855" s="1588">
        <v>5</v>
      </c>
      <c r="E3855" s="1589">
        <v>5</v>
      </c>
      <c r="F3855" s="1589">
        <v>5</v>
      </c>
      <c r="G3855" s="1589">
        <v>5</v>
      </c>
      <c r="H3855" s="1589" t="s">
        <v>3174</v>
      </c>
      <c r="I3855" s="1589">
        <v>5</v>
      </c>
      <c r="J3855" s="1589" t="s">
        <v>1927</v>
      </c>
      <c r="K3855" s="1589" t="s">
        <v>3174</v>
      </c>
      <c r="L3855" s="1589" t="s">
        <v>3778</v>
      </c>
      <c r="M3855" s="1589">
        <v>5.5</v>
      </c>
      <c r="N3855" s="1589">
        <v>5</v>
      </c>
      <c r="O3855" s="1589" t="s">
        <v>2790</v>
      </c>
      <c r="P3855" s="1589">
        <v>4.75</v>
      </c>
      <c r="Q3855" s="1589">
        <v>5</v>
      </c>
      <c r="R3855" s="1598" t="s">
        <v>856</v>
      </c>
      <c r="S3855" s="1599" t="s">
        <v>1682</v>
      </c>
      <c r="T3855" s="1598" t="s">
        <v>856</v>
      </c>
      <c r="U3855" s="1599" t="s">
        <v>1682</v>
      </c>
      <c r="V3855" s="1590">
        <v>3.5</v>
      </c>
      <c r="W3855" s="1590" t="s">
        <v>2790</v>
      </c>
      <c r="X3855" s="1590" t="s">
        <v>1931</v>
      </c>
      <c r="Y3855" s="1590">
        <v>5.5</v>
      </c>
      <c r="Z3855" s="1590" t="s">
        <v>3208</v>
      </c>
      <c r="AA3855" s="1590" t="s">
        <v>2815</v>
      </c>
      <c r="AB3855" s="1590" t="s">
        <v>4074</v>
      </c>
      <c r="AC3855" s="1590">
        <v>6</v>
      </c>
      <c r="AD3855" s="1590" t="s">
        <v>2787</v>
      </c>
      <c r="AE3855" s="1590" t="s">
        <v>1226</v>
      </c>
      <c r="AF3855" s="1590" t="s">
        <v>2351</v>
      </c>
      <c r="AG3855" s="1590">
        <v>5</v>
      </c>
      <c r="AH3855" s="1598" t="s">
        <v>856</v>
      </c>
      <c r="AI3855" s="1599" t="s">
        <v>1682</v>
      </c>
      <c r="AJ3855" s="1598" t="s">
        <v>856</v>
      </c>
      <c r="AK3855" s="1599" t="s">
        <v>1682</v>
      </c>
      <c r="AL3855" s="1589">
        <v>5</v>
      </c>
      <c r="AM3855" s="1589" t="s">
        <v>1927</v>
      </c>
      <c r="AN3855" s="1589" t="s">
        <v>2758</v>
      </c>
      <c r="AO3855" s="1592" t="s">
        <v>4045</v>
      </c>
      <c r="AP3855" s="1589" t="s">
        <v>2736</v>
      </c>
      <c r="AQ3855" s="1589" t="s">
        <v>2443</v>
      </c>
      <c r="AR3855" s="1589" t="s">
        <v>2703</v>
      </c>
      <c r="AS3855" s="1589" t="s">
        <v>397</v>
      </c>
      <c r="AT3855" s="1589" t="s">
        <v>2703</v>
      </c>
      <c r="AU3855" s="1589">
        <v>5</v>
      </c>
      <c r="AV3855" s="1589">
        <v>5</v>
      </c>
      <c r="AW3855" s="1589" t="s">
        <v>4079</v>
      </c>
      <c r="AX3855" s="1598" t="s">
        <v>856</v>
      </c>
      <c r="AY3855" s="1599" t="s">
        <v>1682</v>
      </c>
      <c r="AZ3855" s="1598" t="s">
        <v>856</v>
      </c>
      <c r="BA3855" s="1599" t="s">
        <v>1682</v>
      </c>
      <c r="BB3855" s="1589" t="s">
        <v>4074</v>
      </c>
      <c r="BC3855" s="1589" t="s">
        <v>4080</v>
      </c>
      <c r="BD3855" s="1589" t="s">
        <v>2755</v>
      </c>
      <c r="BE3855" s="1589" t="s">
        <v>4081</v>
      </c>
      <c r="BF3855" s="1589">
        <v>9</v>
      </c>
      <c r="BG3855" s="1589" t="s">
        <v>4047</v>
      </c>
      <c r="BH3855" s="1589" t="s">
        <v>2989</v>
      </c>
      <c r="BI3855" s="1589" t="s">
        <v>4082</v>
      </c>
      <c r="BJ3855" s="1598" t="s">
        <v>856</v>
      </c>
      <c r="BK3855" s="1599" t="s">
        <v>1682</v>
      </c>
    </row>
    <row r="3856" spans="1:63" ht="18">
      <c r="A3856" s="1600" t="s">
        <v>1085</v>
      </c>
      <c r="B3856" s="1601" t="s">
        <v>1683</v>
      </c>
      <c r="C3856" s="1593">
        <v>5.25</v>
      </c>
      <c r="D3856" s="1594">
        <v>5.25</v>
      </c>
      <c r="E3856" s="1594">
        <v>5.25</v>
      </c>
      <c r="F3856" s="1594">
        <v>5</v>
      </c>
      <c r="G3856" s="1594">
        <v>5.25</v>
      </c>
      <c r="H3856" s="1594">
        <v>5.75</v>
      </c>
      <c r="I3856" s="1594">
        <v>5.25</v>
      </c>
      <c r="J3856" s="1596" t="s">
        <v>4051</v>
      </c>
      <c r="K3856" s="1594" t="s">
        <v>3174</v>
      </c>
      <c r="L3856" s="1594" t="s">
        <v>3778</v>
      </c>
      <c r="M3856" s="1594">
        <v>5.75</v>
      </c>
      <c r="N3856" s="1594">
        <v>5.25</v>
      </c>
      <c r="O3856" s="1594" t="s">
        <v>3084</v>
      </c>
      <c r="P3856" s="1594">
        <v>4.75</v>
      </c>
      <c r="Q3856" s="1594">
        <v>5.5</v>
      </c>
      <c r="R3856" s="1600" t="s">
        <v>1085</v>
      </c>
      <c r="S3856" s="1601" t="s">
        <v>1683</v>
      </c>
      <c r="T3856" s="1600" t="s">
        <v>1085</v>
      </c>
      <c r="U3856" s="1601" t="s">
        <v>1683</v>
      </c>
      <c r="V3856" s="1596">
        <v>3.5</v>
      </c>
      <c r="W3856" s="1596" t="s">
        <v>2640</v>
      </c>
      <c r="X3856" s="1596" t="s">
        <v>1931</v>
      </c>
      <c r="Y3856" s="1596">
        <v>5.75</v>
      </c>
      <c r="Z3856" s="1596" t="s">
        <v>2764</v>
      </c>
      <c r="AA3856" s="1596">
        <v>5</v>
      </c>
      <c r="AB3856" s="1596" t="s">
        <v>2755</v>
      </c>
      <c r="AC3856" s="1596">
        <v>6.25</v>
      </c>
      <c r="AD3856" s="1596" t="s">
        <v>2787</v>
      </c>
      <c r="AE3856" s="1596" t="s">
        <v>1226</v>
      </c>
      <c r="AF3856" s="1596" t="s">
        <v>2351</v>
      </c>
      <c r="AG3856" s="1596">
        <v>5</v>
      </c>
      <c r="AH3856" s="1600" t="s">
        <v>1085</v>
      </c>
      <c r="AI3856" s="1601" t="s">
        <v>1683</v>
      </c>
      <c r="AJ3856" s="1600" t="s">
        <v>1085</v>
      </c>
      <c r="AK3856" s="1601" t="s">
        <v>1683</v>
      </c>
      <c r="AL3856" s="1594">
        <v>5.5</v>
      </c>
      <c r="AM3856" s="1594" t="s">
        <v>4051</v>
      </c>
      <c r="AN3856" s="1594" t="s">
        <v>2758</v>
      </c>
      <c r="AO3856" s="1597" t="s">
        <v>4052</v>
      </c>
      <c r="AP3856" s="1594" t="s">
        <v>2736</v>
      </c>
      <c r="AQ3856" s="1594">
        <v>7</v>
      </c>
      <c r="AR3856" s="1594">
        <v>6.75</v>
      </c>
      <c r="AS3856" s="1594" t="s">
        <v>397</v>
      </c>
      <c r="AT3856" s="1594" t="s">
        <v>2704</v>
      </c>
      <c r="AU3856" s="1594">
        <v>5.25</v>
      </c>
      <c r="AV3856" s="1594">
        <v>5</v>
      </c>
      <c r="AW3856" s="1594" t="s">
        <v>4079</v>
      </c>
      <c r="AX3856" s="1600" t="s">
        <v>1085</v>
      </c>
      <c r="AY3856" s="1601" t="s">
        <v>1683</v>
      </c>
      <c r="AZ3856" s="1600" t="s">
        <v>1085</v>
      </c>
      <c r="BA3856" s="1601" t="s">
        <v>1683</v>
      </c>
      <c r="BB3856" s="1594" t="s">
        <v>3235</v>
      </c>
      <c r="BC3856" s="1594" t="s">
        <v>4083</v>
      </c>
      <c r="BD3856" s="1594" t="s">
        <v>4019</v>
      </c>
      <c r="BE3856" s="1594">
        <v>4</v>
      </c>
      <c r="BF3856" s="1594">
        <v>9</v>
      </c>
      <c r="BG3856" s="1594">
        <v>0.75</v>
      </c>
      <c r="BH3856" s="1594" t="s">
        <v>2753</v>
      </c>
      <c r="BI3856" s="1594" t="s">
        <v>4053</v>
      </c>
      <c r="BJ3856" s="1600" t="s">
        <v>1085</v>
      </c>
      <c r="BK3856" s="1601" t="s">
        <v>1683</v>
      </c>
    </row>
    <row r="3857" spans="1:63" ht="18">
      <c r="A3857" s="1598" t="s">
        <v>827</v>
      </c>
      <c r="B3857" s="1599" t="s">
        <v>1684</v>
      </c>
      <c r="C3857" s="1588">
        <v>5.5</v>
      </c>
      <c r="D3857" s="1588">
        <v>5.5</v>
      </c>
      <c r="E3857" s="1589">
        <v>5.5</v>
      </c>
      <c r="F3857" s="1589">
        <v>5</v>
      </c>
      <c r="G3857" s="1589">
        <v>5.5</v>
      </c>
      <c r="H3857" s="1589">
        <v>5.75</v>
      </c>
      <c r="I3857" s="1589">
        <v>5.5</v>
      </c>
      <c r="J3857" s="1590" t="s">
        <v>397</v>
      </c>
      <c r="K3857" s="1589" t="s">
        <v>2764</v>
      </c>
      <c r="L3857" s="1589" t="s">
        <v>3778</v>
      </c>
      <c r="M3857" s="1589">
        <v>6</v>
      </c>
      <c r="N3857" s="1589" t="s">
        <v>2752</v>
      </c>
      <c r="O3857" s="1589" t="s">
        <v>1927</v>
      </c>
      <c r="P3857" s="1589">
        <v>4.75</v>
      </c>
      <c r="Q3857" s="1589">
        <v>6</v>
      </c>
      <c r="R3857" s="1598" t="s">
        <v>827</v>
      </c>
      <c r="S3857" s="1599" t="s">
        <v>1684</v>
      </c>
      <c r="T3857" s="1598" t="s">
        <v>827</v>
      </c>
      <c r="U3857" s="1599" t="s">
        <v>1684</v>
      </c>
      <c r="V3857" s="1590">
        <v>4</v>
      </c>
      <c r="W3857" s="1590" t="s">
        <v>2733</v>
      </c>
      <c r="X3857" s="1590">
        <v>4</v>
      </c>
      <c r="Y3857" s="1590">
        <v>5.75</v>
      </c>
      <c r="Z3857" s="1590" t="s">
        <v>76</v>
      </c>
      <c r="AA3857" s="1590">
        <v>5</v>
      </c>
      <c r="AB3857" s="1590" t="s">
        <v>3235</v>
      </c>
      <c r="AC3857" s="1590">
        <v>6.5</v>
      </c>
      <c r="AD3857" s="1590" t="s">
        <v>2787</v>
      </c>
      <c r="AE3857" s="1590" t="s">
        <v>1226</v>
      </c>
      <c r="AF3857" s="1590" t="s">
        <v>2328</v>
      </c>
      <c r="AG3857" s="1590">
        <v>5</v>
      </c>
      <c r="AH3857" s="1598" t="s">
        <v>827</v>
      </c>
      <c r="AI3857" s="1599" t="s">
        <v>1684</v>
      </c>
      <c r="AJ3857" s="1598" t="s">
        <v>827</v>
      </c>
      <c r="AK3857" s="1599" t="s">
        <v>1684</v>
      </c>
      <c r="AL3857" s="1589">
        <v>5.5</v>
      </c>
      <c r="AM3857" s="1589" t="s">
        <v>1948</v>
      </c>
      <c r="AN3857" s="1589" t="s">
        <v>2758</v>
      </c>
      <c r="AO3857" s="1592" t="s">
        <v>3014</v>
      </c>
      <c r="AP3857" s="1589" t="s">
        <v>2736</v>
      </c>
      <c r="AQ3857" s="1589">
        <v>7</v>
      </c>
      <c r="AR3857" s="1589">
        <v>7</v>
      </c>
      <c r="AS3857" s="1589" t="s">
        <v>1948</v>
      </c>
      <c r="AT3857" s="1589">
        <v>7.25</v>
      </c>
      <c r="AU3857" s="1589">
        <v>5.5</v>
      </c>
      <c r="AV3857" s="1589">
        <v>5.5</v>
      </c>
      <c r="AW3857" s="1589" t="s">
        <v>4079</v>
      </c>
      <c r="AX3857" s="1598" t="s">
        <v>827</v>
      </c>
      <c r="AY3857" s="1599" t="s">
        <v>1684</v>
      </c>
      <c r="AZ3857" s="1598" t="s">
        <v>827</v>
      </c>
      <c r="BA3857" s="1599" t="s">
        <v>1684</v>
      </c>
      <c r="BB3857" s="1592" t="s">
        <v>4054</v>
      </c>
      <c r="BC3857" s="1592" t="s">
        <v>3009</v>
      </c>
      <c r="BD3857" s="1589" t="s">
        <v>4019</v>
      </c>
      <c r="BE3857" s="1589">
        <v>4</v>
      </c>
      <c r="BF3857" s="1589">
        <v>9.5</v>
      </c>
      <c r="BG3857" s="1589">
        <v>0.7</v>
      </c>
      <c r="BH3857" s="1589" t="s">
        <v>3778</v>
      </c>
      <c r="BI3857" s="1589" t="s">
        <v>4004</v>
      </c>
      <c r="BJ3857" s="1598" t="s">
        <v>827</v>
      </c>
      <c r="BK3857" s="1599" t="s">
        <v>1684</v>
      </c>
    </row>
    <row r="3858" spans="1:63" ht="18">
      <c r="A3858" s="1600" t="s">
        <v>828</v>
      </c>
      <c r="B3858" s="1601" t="s">
        <v>1685</v>
      </c>
      <c r="C3858" s="1593">
        <v>5.5</v>
      </c>
      <c r="D3858" s="1605" t="s">
        <v>76</v>
      </c>
      <c r="E3858" s="1594" t="s">
        <v>76</v>
      </c>
      <c r="F3858" s="1594">
        <v>5</v>
      </c>
      <c r="G3858" s="1594">
        <v>5.75</v>
      </c>
      <c r="H3858" s="1594">
        <v>5.75</v>
      </c>
      <c r="I3858" s="1594" t="s">
        <v>76</v>
      </c>
      <c r="J3858" s="1596" t="s">
        <v>397</v>
      </c>
      <c r="K3858" s="1594">
        <v>6.5</v>
      </c>
      <c r="L3858" s="1594">
        <v>5.25</v>
      </c>
      <c r="M3858" s="1594">
        <v>6</v>
      </c>
      <c r="N3858" s="1606" t="s">
        <v>76</v>
      </c>
      <c r="O3858" s="1594" t="s">
        <v>3164</v>
      </c>
      <c r="P3858" s="1594">
        <v>4.75</v>
      </c>
      <c r="Q3858" s="1594">
        <v>6</v>
      </c>
      <c r="R3858" s="1600" t="s">
        <v>828</v>
      </c>
      <c r="S3858" s="1601" t="s">
        <v>1685</v>
      </c>
      <c r="T3858" s="1600" t="s">
        <v>828</v>
      </c>
      <c r="U3858" s="1601" t="s">
        <v>1685</v>
      </c>
      <c r="V3858" s="1596">
        <v>4</v>
      </c>
      <c r="W3858" s="1596" t="s">
        <v>76</v>
      </c>
      <c r="X3858" s="1596">
        <v>4</v>
      </c>
      <c r="Y3858" s="1607" t="s">
        <v>76</v>
      </c>
      <c r="Z3858" s="1596" t="s">
        <v>76</v>
      </c>
      <c r="AA3858" s="1596">
        <v>5</v>
      </c>
      <c r="AB3858" s="1596" t="s">
        <v>3235</v>
      </c>
      <c r="AC3858" s="1596" t="s">
        <v>76</v>
      </c>
      <c r="AD3858" s="1596" t="s">
        <v>2787</v>
      </c>
      <c r="AE3858" s="1596" t="s">
        <v>1226</v>
      </c>
      <c r="AF3858" s="1596" t="s">
        <v>76</v>
      </c>
      <c r="AG3858" s="1596">
        <v>5</v>
      </c>
      <c r="AH3858" s="1600" t="s">
        <v>828</v>
      </c>
      <c r="AI3858" s="1601" t="s">
        <v>1685</v>
      </c>
      <c r="AJ3858" s="1600" t="s">
        <v>828</v>
      </c>
      <c r="AK3858" s="1601" t="s">
        <v>1685</v>
      </c>
      <c r="AL3858" s="1594">
        <v>5.5</v>
      </c>
      <c r="AM3858" s="1597" t="s">
        <v>76</v>
      </c>
      <c r="AN3858" s="1594" t="s">
        <v>2758</v>
      </c>
      <c r="AO3858" s="1597" t="s">
        <v>4084</v>
      </c>
      <c r="AP3858" s="1594">
        <v>5.5</v>
      </c>
      <c r="AQ3858" s="1594" t="s">
        <v>76</v>
      </c>
      <c r="AR3858" s="1594" t="s">
        <v>76</v>
      </c>
      <c r="AS3858" s="1594" t="s">
        <v>2442</v>
      </c>
      <c r="AT3858" s="1594">
        <v>7.5</v>
      </c>
      <c r="AU3858" s="1594">
        <v>5.75</v>
      </c>
      <c r="AV3858" s="1594">
        <v>6</v>
      </c>
      <c r="AW3858" s="1594" t="s">
        <v>76</v>
      </c>
      <c r="AX3858" s="1600" t="s">
        <v>828</v>
      </c>
      <c r="AY3858" s="1601" t="s">
        <v>1685</v>
      </c>
      <c r="AZ3858" s="1600" t="s">
        <v>828</v>
      </c>
      <c r="BA3858" s="1601" t="s">
        <v>1685</v>
      </c>
      <c r="BB3858" s="1597" t="s">
        <v>4023</v>
      </c>
      <c r="BC3858" s="1597" t="s">
        <v>4021</v>
      </c>
      <c r="BD3858" s="1594" t="s">
        <v>4019</v>
      </c>
      <c r="BE3858" s="1594">
        <v>5</v>
      </c>
      <c r="BF3858" s="1594">
        <v>9.5</v>
      </c>
      <c r="BG3858" s="1594" t="s">
        <v>76</v>
      </c>
      <c r="BH3858" s="1594" t="s">
        <v>3778</v>
      </c>
      <c r="BI3858" s="1594" t="s">
        <v>4085</v>
      </c>
      <c r="BJ3858" s="1600" t="s">
        <v>828</v>
      </c>
      <c r="BK3858" s="1601" t="s">
        <v>1685</v>
      </c>
    </row>
    <row r="3859" spans="1:63" ht="18">
      <c r="A3859" s="1598" t="s">
        <v>854</v>
      </c>
      <c r="B3859" s="1599" t="s">
        <v>1686</v>
      </c>
      <c r="C3859" s="1588" t="s">
        <v>76</v>
      </c>
      <c r="D3859" s="1604" t="s">
        <v>76</v>
      </c>
      <c r="E3859" s="1589" t="s">
        <v>76</v>
      </c>
      <c r="F3859" s="1589">
        <v>5</v>
      </c>
      <c r="G3859" s="1589">
        <v>5.75</v>
      </c>
      <c r="H3859" s="1589">
        <v>7</v>
      </c>
      <c r="I3859" s="1589" t="s">
        <v>76</v>
      </c>
      <c r="J3859" s="1590" t="s">
        <v>397</v>
      </c>
      <c r="K3859" s="1589" t="s">
        <v>4086</v>
      </c>
      <c r="L3859" s="1589">
        <v>5.75</v>
      </c>
      <c r="M3859" s="1589" t="s">
        <v>76</v>
      </c>
      <c r="N3859" s="1589" t="s">
        <v>76</v>
      </c>
      <c r="O3859" s="1589" t="s">
        <v>3164</v>
      </c>
      <c r="P3859" s="1589" t="s">
        <v>76</v>
      </c>
      <c r="Q3859" s="1638" t="s">
        <v>1781</v>
      </c>
      <c r="R3859" s="1598" t="s">
        <v>854</v>
      </c>
      <c r="S3859" s="1599" t="s">
        <v>1686</v>
      </c>
      <c r="T3859" s="1598" t="s">
        <v>854</v>
      </c>
      <c r="U3859" s="1599" t="s">
        <v>1686</v>
      </c>
      <c r="V3859" s="1590">
        <v>4</v>
      </c>
      <c r="W3859" s="1590" t="s">
        <v>76</v>
      </c>
      <c r="X3859" s="1590">
        <v>7.18</v>
      </c>
      <c r="Y3859" s="1590" t="s">
        <v>76</v>
      </c>
      <c r="Z3859" s="1590" t="s">
        <v>76</v>
      </c>
      <c r="AA3859" s="1590">
        <v>5</v>
      </c>
      <c r="AB3859" s="1590" t="s">
        <v>3235</v>
      </c>
      <c r="AC3859" s="1590" t="s">
        <v>76</v>
      </c>
      <c r="AD3859" s="1590" t="s">
        <v>2787</v>
      </c>
      <c r="AE3859" s="1590" t="s">
        <v>1226</v>
      </c>
      <c r="AF3859" s="1590" t="s">
        <v>76</v>
      </c>
      <c r="AG3859" s="1590">
        <v>5</v>
      </c>
      <c r="AH3859" s="1598" t="s">
        <v>854</v>
      </c>
      <c r="AI3859" s="1599" t="s">
        <v>1686</v>
      </c>
      <c r="AJ3859" s="1598" t="s">
        <v>854</v>
      </c>
      <c r="AK3859" s="1599" t="s">
        <v>1686</v>
      </c>
      <c r="AL3859" s="1589">
        <v>5.5</v>
      </c>
      <c r="AM3859" s="1589">
        <v>5.5</v>
      </c>
      <c r="AN3859" s="1589" t="s">
        <v>2758</v>
      </c>
      <c r="AO3859" s="1592" t="s">
        <v>4084</v>
      </c>
      <c r="AP3859" s="1589" t="s">
        <v>76</v>
      </c>
      <c r="AQ3859" s="1589" t="s">
        <v>76</v>
      </c>
      <c r="AR3859" s="1589" t="s">
        <v>76</v>
      </c>
      <c r="AS3859" s="1589" t="s">
        <v>76</v>
      </c>
      <c r="AT3859" s="1589">
        <v>8</v>
      </c>
      <c r="AU3859" s="1589">
        <v>6</v>
      </c>
      <c r="AV3859" s="1589">
        <v>6</v>
      </c>
      <c r="AW3859" s="1589" t="s">
        <v>76</v>
      </c>
      <c r="AX3859" s="1598" t="s">
        <v>854</v>
      </c>
      <c r="AY3859" s="1599" t="s">
        <v>1686</v>
      </c>
      <c r="AZ3859" s="1598" t="s">
        <v>854</v>
      </c>
      <c r="BA3859" s="1599" t="s">
        <v>1686</v>
      </c>
      <c r="BB3859" s="1592" t="s">
        <v>4087</v>
      </c>
      <c r="BC3859" s="1589" t="s">
        <v>2794</v>
      </c>
      <c r="BD3859" s="1589" t="s">
        <v>4019</v>
      </c>
      <c r="BE3859" s="1589">
        <v>5</v>
      </c>
      <c r="BF3859" s="1589">
        <v>9.5</v>
      </c>
      <c r="BG3859" s="1609" t="s">
        <v>76</v>
      </c>
      <c r="BH3859" s="1589" t="s">
        <v>3778</v>
      </c>
      <c r="BI3859" s="1589" t="s">
        <v>4088</v>
      </c>
      <c r="BJ3859" s="1598" t="s">
        <v>854</v>
      </c>
      <c r="BK3859" s="1599" t="s">
        <v>1686</v>
      </c>
    </row>
    <row r="3860" spans="1:63">
      <c r="A3860" s="2535" t="s">
        <v>388</v>
      </c>
      <c r="B3860" s="2535"/>
      <c r="C3860" s="1594"/>
      <c r="D3860" s="1594"/>
      <c r="E3860" s="1594"/>
      <c r="F3860" s="1594"/>
      <c r="G3860" s="1594"/>
      <c r="H3860" s="1594"/>
      <c r="I3860" s="1594"/>
      <c r="J3860" s="1594"/>
      <c r="K3860" s="1594"/>
      <c r="L3860" s="1594"/>
      <c r="M3860" s="1594"/>
      <c r="N3860" s="1594"/>
      <c r="O3860" s="1597" t="s">
        <v>311</v>
      </c>
      <c r="P3860" s="1594"/>
      <c r="Q3860" s="1597"/>
      <c r="R3860" s="2535" t="s">
        <v>388</v>
      </c>
      <c r="S3860" s="2535"/>
      <c r="T3860" s="2535" t="s">
        <v>388</v>
      </c>
      <c r="U3860" s="2535"/>
      <c r="V3860" s="1596"/>
      <c r="W3860" s="1596"/>
      <c r="X3860" s="1596"/>
      <c r="Y3860" s="1596"/>
      <c r="Z3860" s="1596"/>
      <c r="AA3860" s="1596"/>
      <c r="AB3860" s="1595"/>
      <c r="AC3860" s="1595"/>
      <c r="AD3860" s="1595"/>
      <c r="AE3860" s="1595"/>
      <c r="AF3860" s="1595"/>
      <c r="AG3860" s="1596"/>
      <c r="AH3860" s="2535" t="s">
        <v>388</v>
      </c>
      <c r="AI3860" s="2535"/>
      <c r="AJ3860" s="2535" t="s">
        <v>388</v>
      </c>
      <c r="AK3860" s="2535"/>
      <c r="AL3860" s="1597"/>
      <c r="AM3860" s="1597"/>
      <c r="AN3860" s="1594"/>
      <c r="AO3860" s="1597"/>
      <c r="AP3860" s="1594"/>
      <c r="AQ3860" s="1594"/>
      <c r="AR3860" s="1594"/>
      <c r="AS3860" s="1594"/>
      <c r="AT3860" s="1594"/>
      <c r="AU3860" s="1594"/>
      <c r="AV3860" s="1594"/>
      <c r="AW3860" s="1594"/>
      <c r="AX3860" s="2535" t="s">
        <v>388</v>
      </c>
      <c r="AY3860" s="2535"/>
      <c r="AZ3860" s="2535" t="s">
        <v>388</v>
      </c>
      <c r="BA3860" s="2535"/>
      <c r="BB3860" s="1597"/>
      <c r="BC3860" s="1597"/>
      <c r="BD3860" s="1597"/>
      <c r="BE3860" s="1597"/>
      <c r="BF3860" s="1597"/>
      <c r="BG3860" s="1597"/>
      <c r="BH3860" s="1594"/>
      <c r="BI3860" s="1594"/>
      <c r="BJ3860" s="2535" t="s">
        <v>388</v>
      </c>
      <c r="BK3860" s="2535"/>
    </row>
    <row r="3861" spans="1:63">
      <c r="A3861" s="2533" t="s">
        <v>389</v>
      </c>
      <c r="B3861" s="2533"/>
      <c r="C3861" s="1589"/>
      <c r="D3861" s="1589"/>
      <c r="E3861" s="1589"/>
      <c r="F3861" s="1589"/>
      <c r="G3861" s="1589"/>
      <c r="H3861" s="1589"/>
      <c r="I3861" s="1589"/>
      <c r="J3861" s="1589"/>
      <c r="K3861" s="1589"/>
      <c r="L3861" s="1589"/>
      <c r="M3861" s="1589"/>
      <c r="N3861" s="1589"/>
      <c r="O3861" s="1592"/>
      <c r="P3861" s="1589"/>
      <c r="Q3861" s="1592"/>
      <c r="R3861" s="2533" t="s">
        <v>389</v>
      </c>
      <c r="S3861" s="2533"/>
      <c r="T3861" s="2533" t="s">
        <v>389</v>
      </c>
      <c r="U3861" s="2533"/>
      <c r="V3861" s="1610"/>
      <c r="W3861" s="1590"/>
      <c r="X3861" s="1590"/>
      <c r="Y3861" s="1590"/>
      <c r="Z3861" s="1590"/>
      <c r="AA3861" s="1590"/>
      <c r="AB3861" s="1591"/>
      <c r="AC3861" s="1591"/>
      <c r="AD3861" s="1591"/>
      <c r="AE3861" s="1591"/>
      <c r="AF3861" s="1591"/>
      <c r="AG3861" s="1590"/>
      <c r="AH3861" s="2533" t="s">
        <v>389</v>
      </c>
      <c r="AI3861" s="2533"/>
      <c r="AJ3861" s="2533" t="s">
        <v>389</v>
      </c>
      <c r="AK3861" s="2533"/>
      <c r="AL3861" s="1592"/>
      <c r="AM3861" s="1592"/>
      <c r="AN3861" s="1589"/>
      <c r="AO3861" s="1592"/>
      <c r="AP3861" s="1589"/>
      <c r="AQ3861" s="1589"/>
      <c r="AR3861" s="1589"/>
      <c r="AS3861" s="1589"/>
      <c r="AT3861" s="1589"/>
      <c r="AU3861" s="1589"/>
      <c r="AV3861" s="1589"/>
      <c r="AW3861" s="1589"/>
      <c r="AX3861" s="2533" t="s">
        <v>389</v>
      </c>
      <c r="AY3861" s="2533"/>
      <c r="AZ3861" s="2533" t="s">
        <v>389</v>
      </c>
      <c r="BA3861" s="2533"/>
      <c r="BB3861" s="1592"/>
      <c r="BC3861" s="1592"/>
      <c r="BD3861" s="1592"/>
      <c r="BE3861" s="1592"/>
      <c r="BF3861" s="1592"/>
      <c r="BG3861" s="1592"/>
      <c r="BH3861" s="1589"/>
      <c r="BI3861" s="1589"/>
      <c r="BJ3861" s="2533" t="s">
        <v>389</v>
      </c>
      <c r="BK3861" s="2533"/>
    </row>
    <row r="3862" spans="1:63" ht="22.5">
      <c r="A3862" s="1611"/>
      <c r="B3862" s="1612" t="s">
        <v>390</v>
      </c>
      <c r="C3862" s="1596" t="s">
        <v>1855</v>
      </c>
      <c r="D3862" s="1594">
        <v>9</v>
      </c>
      <c r="E3862" s="1619" t="s">
        <v>1855</v>
      </c>
      <c r="F3862" s="1596" t="s">
        <v>1855</v>
      </c>
      <c r="G3862" s="1594">
        <v>10</v>
      </c>
      <c r="H3862" s="1594">
        <v>10</v>
      </c>
      <c r="I3862" s="1596">
        <v>10</v>
      </c>
      <c r="J3862" s="1596">
        <v>10</v>
      </c>
      <c r="K3862" s="1594">
        <v>8.5</v>
      </c>
      <c r="L3862" s="1594">
        <v>10</v>
      </c>
      <c r="M3862" s="1594">
        <v>10</v>
      </c>
      <c r="N3862" s="1596" t="s">
        <v>2680</v>
      </c>
      <c r="O3862" s="1594">
        <v>10</v>
      </c>
      <c r="P3862" s="1594">
        <v>10</v>
      </c>
      <c r="Q3862" s="1594">
        <v>10</v>
      </c>
      <c r="R3862" s="1614"/>
      <c r="S3862" s="1612" t="s">
        <v>390</v>
      </c>
      <c r="T3862" s="1614"/>
      <c r="U3862" s="1612" t="s">
        <v>390</v>
      </c>
      <c r="V3862" s="1596" t="s">
        <v>2385</v>
      </c>
      <c r="W3862" s="1596">
        <v>10</v>
      </c>
      <c r="X3862" s="1596">
        <v>10</v>
      </c>
      <c r="Y3862" s="1596">
        <v>10</v>
      </c>
      <c r="Z3862" s="1596">
        <v>10</v>
      </c>
      <c r="AA3862" s="1596" t="s">
        <v>2680</v>
      </c>
      <c r="AB3862" s="1596" t="s">
        <v>2680</v>
      </c>
      <c r="AC3862" s="1596">
        <v>10</v>
      </c>
      <c r="AD3862" s="1596">
        <v>10</v>
      </c>
      <c r="AE3862" s="1596">
        <v>10</v>
      </c>
      <c r="AF3862" s="1596" t="s">
        <v>1855</v>
      </c>
      <c r="AG3862" s="1596" t="s">
        <v>1855</v>
      </c>
      <c r="AH3862" s="1614"/>
      <c r="AI3862" s="1612" t="s">
        <v>390</v>
      </c>
      <c r="AJ3862" s="1614"/>
      <c r="AK3862" s="1612" t="s">
        <v>390</v>
      </c>
      <c r="AL3862" s="1594" t="s">
        <v>2385</v>
      </c>
      <c r="AM3862" s="1594" t="s">
        <v>2424</v>
      </c>
      <c r="AN3862" s="1594" t="s">
        <v>2351</v>
      </c>
      <c r="AO3862" s="1596" t="s">
        <v>2680</v>
      </c>
      <c r="AP3862" s="1594">
        <v>10</v>
      </c>
      <c r="AQ3862" s="1594">
        <v>10</v>
      </c>
      <c r="AR3862" s="1594">
        <v>10</v>
      </c>
      <c r="AS3862" s="1594">
        <v>10</v>
      </c>
      <c r="AT3862" s="1594" t="s">
        <v>2385</v>
      </c>
      <c r="AU3862" s="1594">
        <v>10</v>
      </c>
      <c r="AV3862" s="1594" t="s">
        <v>2424</v>
      </c>
      <c r="AW3862" s="1594">
        <v>10</v>
      </c>
      <c r="AX3862" s="1614"/>
      <c r="AY3862" s="1612" t="s">
        <v>390</v>
      </c>
      <c r="AZ3862" s="1614"/>
      <c r="BA3862" s="1612" t="s">
        <v>390</v>
      </c>
      <c r="BB3862" s="1594" t="s">
        <v>2680</v>
      </c>
      <c r="BC3862" s="1594" t="s">
        <v>1782</v>
      </c>
      <c r="BD3862" s="1594" t="s">
        <v>2680</v>
      </c>
      <c r="BE3862" s="1594" t="s">
        <v>2351</v>
      </c>
      <c r="BF3862" s="1594" t="s">
        <v>2981</v>
      </c>
      <c r="BG3862" s="1594" t="s">
        <v>3025</v>
      </c>
      <c r="BH3862" s="1594" t="s">
        <v>2841</v>
      </c>
      <c r="BI3862" s="1594">
        <v>10</v>
      </c>
      <c r="BJ3862" s="1614"/>
      <c r="BK3862" s="1612" t="s">
        <v>390</v>
      </c>
    </row>
    <row r="3863" spans="1:63" ht="22.5">
      <c r="A3863" s="37"/>
      <c r="B3863" s="148" t="s">
        <v>391</v>
      </c>
      <c r="C3863" s="1589" t="s">
        <v>76</v>
      </c>
      <c r="D3863" s="1589" t="s">
        <v>76</v>
      </c>
      <c r="E3863" s="1589" t="s">
        <v>76</v>
      </c>
      <c r="F3863" s="1589" t="s">
        <v>76</v>
      </c>
      <c r="G3863" s="1589" t="s">
        <v>76</v>
      </c>
      <c r="H3863" s="1589" t="s">
        <v>76</v>
      </c>
      <c r="I3863" s="1589" t="s">
        <v>76</v>
      </c>
      <c r="J3863" s="1590"/>
      <c r="K3863" s="1589" t="s">
        <v>76</v>
      </c>
      <c r="L3863" s="1589" t="s">
        <v>76</v>
      </c>
      <c r="M3863" s="1589" t="s">
        <v>76</v>
      </c>
      <c r="N3863" s="1631" t="s">
        <v>2680</v>
      </c>
      <c r="O3863" s="1592" t="s">
        <v>76</v>
      </c>
      <c r="P3863" s="1589" t="s">
        <v>76</v>
      </c>
      <c r="Q3863" s="1589" t="s">
        <v>76</v>
      </c>
      <c r="R3863" s="8"/>
      <c r="S3863" s="148" t="s">
        <v>391</v>
      </c>
      <c r="T3863" s="8"/>
      <c r="U3863" s="148" t="s">
        <v>391</v>
      </c>
      <c r="V3863" s="1590"/>
      <c r="W3863" s="1590" t="s">
        <v>76</v>
      </c>
      <c r="X3863" s="1590" t="s">
        <v>76</v>
      </c>
      <c r="Y3863" s="1590" t="s">
        <v>76</v>
      </c>
      <c r="Z3863" s="1590" t="s">
        <v>76</v>
      </c>
      <c r="AA3863" s="1590" t="s">
        <v>76</v>
      </c>
      <c r="AB3863" s="1590" t="s">
        <v>2680</v>
      </c>
      <c r="AC3863" s="1590" t="s">
        <v>76</v>
      </c>
      <c r="AD3863" s="1590" t="s">
        <v>76</v>
      </c>
      <c r="AE3863" s="1590" t="s">
        <v>76</v>
      </c>
      <c r="AF3863" s="1590" t="s">
        <v>1855</v>
      </c>
      <c r="AG3863" s="1590" t="s">
        <v>76</v>
      </c>
      <c r="AH3863" s="8"/>
      <c r="AI3863" s="148" t="s">
        <v>391</v>
      </c>
      <c r="AJ3863" s="8"/>
      <c r="AK3863" s="148" t="s">
        <v>391</v>
      </c>
      <c r="AL3863" s="1589" t="s">
        <v>76</v>
      </c>
      <c r="AM3863" s="1589"/>
      <c r="AN3863" s="1589" t="s">
        <v>76</v>
      </c>
      <c r="AO3863" s="1589" t="s">
        <v>76</v>
      </c>
      <c r="AP3863" s="1589" t="s">
        <v>76</v>
      </c>
      <c r="AQ3863" s="1589" t="s">
        <v>76</v>
      </c>
      <c r="AR3863" s="1589" t="s">
        <v>76</v>
      </c>
      <c r="AS3863" s="1589" t="s">
        <v>76</v>
      </c>
      <c r="AT3863" s="1589" t="s">
        <v>76</v>
      </c>
      <c r="AU3863" s="1589" t="s">
        <v>76</v>
      </c>
      <c r="AV3863" s="1589" t="s">
        <v>76</v>
      </c>
      <c r="AW3863" s="1589" t="s">
        <v>76</v>
      </c>
      <c r="AX3863" s="8"/>
      <c r="AY3863" s="148" t="s">
        <v>391</v>
      </c>
      <c r="AZ3863" s="8"/>
      <c r="BA3863" s="148" t="s">
        <v>391</v>
      </c>
      <c r="BB3863" s="1589" t="s">
        <v>76</v>
      </c>
      <c r="BC3863" s="1589" t="s">
        <v>76</v>
      </c>
      <c r="BD3863" s="1589" t="s">
        <v>76</v>
      </c>
      <c r="BE3863" s="1592" t="s">
        <v>76</v>
      </c>
      <c r="BF3863" s="1589" t="s">
        <v>76</v>
      </c>
      <c r="BG3863" s="1589" t="s">
        <v>76</v>
      </c>
      <c r="BH3863" s="1589" t="s">
        <v>76</v>
      </c>
      <c r="BI3863" s="1615" t="s">
        <v>76</v>
      </c>
      <c r="BJ3863" s="8"/>
      <c r="BK3863" s="148" t="s">
        <v>391</v>
      </c>
    </row>
    <row r="3864" spans="1:63">
      <c r="A3864" s="2535" t="s">
        <v>400</v>
      </c>
      <c r="B3864" s="2535"/>
      <c r="C3864" s="1594"/>
      <c r="D3864" s="1594"/>
      <c r="E3864" s="1594"/>
      <c r="F3864" s="1594"/>
      <c r="G3864" s="1594"/>
      <c r="H3864" s="1594"/>
      <c r="I3864" s="1594"/>
      <c r="J3864" s="1596"/>
      <c r="K3864" s="1594"/>
      <c r="L3864" s="1594"/>
      <c r="M3864" s="1594"/>
      <c r="N3864" s="1594"/>
      <c r="O3864" s="1597"/>
      <c r="P3864" s="1594"/>
      <c r="Q3864" s="1597"/>
      <c r="R3864" s="2535" t="s">
        <v>400</v>
      </c>
      <c r="S3864" s="2535"/>
      <c r="T3864" s="2535" t="s">
        <v>400</v>
      </c>
      <c r="U3864" s="2535"/>
      <c r="V3864" s="1596"/>
      <c r="W3864" s="1596"/>
      <c r="X3864" s="1596"/>
      <c r="Y3864" s="1596"/>
      <c r="Z3864" s="1596"/>
      <c r="AA3864" s="1596"/>
      <c r="AB3864" s="1596"/>
      <c r="AC3864" s="1596"/>
      <c r="AD3864" s="1596"/>
      <c r="AE3864" s="1596"/>
      <c r="AF3864" s="1596"/>
      <c r="AG3864" s="1596"/>
      <c r="AH3864" s="2535" t="s">
        <v>400</v>
      </c>
      <c r="AI3864" s="2535"/>
      <c r="AJ3864" s="2535" t="s">
        <v>400</v>
      </c>
      <c r="AK3864" s="2535"/>
      <c r="AL3864" s="1597"/>
      <c r="AM3864" s="1597"/>
      <c r="AN3864" s="1594"/>
      <c r="AO3864" s="1594"/>
      <c r="AP3864" s="1594"/>
      <c r="AQ3864" s="1594"/>
      <c r="AR3864" s="1594"/>
      <c r="AS3864" s="1594"/>
      <c r="AT3864" s="1594"/>
      <c r="AU3864" s="1594"/>
      <c r="AV3864" s="1594"/>
      <c r="AW3864" s="1594"/>
      <c r="AX3864" s="2535" t="s">
        <v>400</v>
      </c>
      <c r="AY3864" s="2535"/>
      <c r="AZ3864" s="2535" t="s">
        <v>400</v>
      </c>
      <c r="BA3864" s="2535"/>
      <c r="BB3864" s="1597"/>
      <c r="BC3864" s="1594"/>
      <c r="BD3864" s="1594"/>
      <c r="BE3864" s="1597"/>
      <c r="BF3864" s="1594"/>
      <c r="BG3864" s="1594"/>
      <c r="BH3864" s="1594"/>
      <c r="BI3864" s="1594"/>
      <c r="BJ3864" s="2535" t="s">
        <v>400</v>
      </c>
      <c r="BK3864" s="2535"/>
    </row>
    <row r="3865" spans="1:63" ht="22.5">
      <c r="A3865" s="8"/>
      <c r="B3865" s="148" t="s">
        <v>390</v>
      </c>
      <c r="C3865" s="1589">
        <v>13</v>
      </c>
      <c r="D3865" s="1631">
        <v>12</v>
      </c>
      <c r="E3865" s="1590">
        <v>13</v>
      </c>
      <c r="F3865" s="1589">
        <v>13</v>
      </c>
      <c r="G3865" s="1631" t="s">
        <v>2891</v>
      </c>
      <c r="H3865" s="1590" t="s">
        <v>1669</v>
      </c>
      <c r="I3865" s="1589" t="s">
        <v>76</v>
      </c>
      <c r="J3865" s="1590">
        <v>13</v>
      </c>
      <c r="K3865" s="1589" t="s">
        <v>2742</v>
      </c>
      <c r="L3865" s="1589" t="s">
        <v>2273</v>
      </c>
      <c r="M3865" s="1590" t="s">
        <v>1549</v>
      </c>
      <c r="N3865" s="1631" t="s">
        <v>1549</v>
      </c>
      <c r="O3865" s="1589" t="s">
        <v>1549</v>
      </c>
      <c r="P3865" s="698" t="s">
        <v>2382</v>
      </c>
      <c r="Q3865" s="1631" t="s">
        <v>1863</v>
      </c>
      <c r="R3865" s="8"/>
      <c r="S3865" s="148" t="s">
        <v>390</v>
      </c>
      <c r="T3865" s="8"/>
      <c r="U3865" s="148" t="s">
        <v>390</v>
      </c>
      <c r="V3865" s="1590" t="s">
        <v>2273</v>
      </c>
      <c r="W3865" s="1590" t="s">
        <v>2284</v>
      </c>
      <c r="X3865" s="1590" t="s">
        <v>3786</v>
      </c>
      <c r="Y3865" s="1590" t="s">
        <v>2382</v>
      </c>
      <c r="Z3865" s="1590">
        <v>13</v>
      </c>
      <c r="AA3865" s="1590" t="s">
        <v>2273</v>
      </c>
      <c r="AB3865" s="1590" t="s">
        <v>2284</v>
      </c>
      <c r="AC3865" s="1590" t="s">
        <v>1883</v>
      </c>
      <c r="AD3865" s="1590" t="s">
        <v>1538</v>
      </c>
      <c r="AE3865" s="1590" t="s">
        <v>1891</v>
      </c>
      <c r="AF3865" s="698" t="s">
        <v>1881</v>
      </c>
      <c r="AG3865" s="1590" t="s">
        <v>1893</v>
      </c>
      <c r="AH3865" s="8"/>
      <c r="AI3865" s="148" t="s">
        <v>390</v>
      </c>
      <c r="AJ3865" s="8"/>
      <c r="AK3865" s="148" t="s">
        <v>390</v>
      </c>
      <c r="AL3865" s="1589" t="s">
        <v>1893</v>
      </c>
      <c r="AM3865" s="1589" t="s">
        <v>1549</v>
      </c>
      <c r="AN3865" s="1589" t="s">
        <v>2272</v>
      </c>
      <c r="AO3865" s="1589" t="s">
        <v>1549</v>
      </c>
      <c r="AP3865" s="1589">
        <v>12.5</v>
      </c>
      <c r="AQ3865" s="1589" t="s">
        <v>1893</v>
      </c>
      <c r="AR3865" s="1589" t="s">
        <v>1845</v>
      </c>
      <c r="AS3865" s="1589" t="s">
        <v>1549</v>
      </c>
      <c r="AT3865" s="1589" t="s">
        <v>2382</v>
      </c>
      <c r="AU3865" s="1589" t="s">
        <v>1845</v>
      </c>
      <c r="AV3865" s="1589" t="s">
        <v>1549</v>
      </c>
      <c r="AW3865" s="1589">
        <v>13</v>
      </c>
      <c r="AX3865" s="8"/>
      <c r="AY3865" s="148" t="s">
        <v>390</v>
      </c>
      <c r="AZ3865" s="8"/>
      <c r="BA3865" s="148" t="s">
        <v>390</v>
      </c>
      <c r="BB3865" s="1589" t="s">
        <v>2272</v>
      </c>
      <c r="BC3865" s="1589" t="s">
        <v>2272</v>
      </c>
      <c r="BD3865" s="1589" t="s">
        <v>2284</v>
      </c>
      <c r="BE3865" s="1589" t="s">
        <v>1550</v>
      </c>
      <c r="BF3865" s="1589" t="s">
        <v>4059</v>
      </c>
      <c r="BG3865" s="1589" t="s">
        <v>2273</v>
      </c>
      <c r="BH3865" s="1589" t="s">
        <v>1781</v>
      </c>
      <c r="BI3865" s="1589" t="s">
        <v>2284</v>
      </c>
      <c r="BJ3865" s="8"/>
      <c r="BK3865" s="148" t="s">
        <v>390</v>
      </c>
    </row>
    <row r="3866" spans="1:63" ht="22.5">
      <c r="A3866" s="1614"/>
      <c r="B3866" s="1612" t="s">
        <v>391</v>
      </c>
      <c r="C3866" s="1594" t="s">
        <v>76</v>
      </c>
      <c r="D3866" s="1594" t="s">
        <v>76</v>
      </c>
      <c r="E3866" s="1594" t="s">
        <v>76</v>
      </c>
      <c r="F3866" s="1594" t="s">
        <v>76</v>
      </c>
      <c r="G3866" s="1594" t="s">
        <v>76</v>
      </c>
      <c r="H3866" s="1594" t="s">
        <v>76</v>
      </c>
      <c r="I3866" s="1594">
        <v>13</v>
      </c>
      <c r="J3866" s="1596" t="s">
        <v>76</v>
      </c>
      <c r="K3866" s="1594" t="s">
        <v>76</v>
      </c>
      <c r="L3866" s="1594" t="s">
        <v>76</v>
      </c>
      <c r="M3866" s="1594" t="s">
        <v>76</v>
      </c>
      <c r="N3866" s="1632" t="s">
        <v>1549</v>
      </c>
      <c r="O3866" s="1594" t="s">
        <v>76</v>
      </c>
      <c r="P3866" s="1597" t="s">
        <v>76</v>
      </c>
      <c r="Q3866" s="1597" t="s">
        <v>76</v>
      </c>
      <c r="R3866" s="1614"/>
      <c r="S3866" s="1612" t="s">
        <v>391</v>
      </c>
      <c r="T3866" s="1614"/>
      <c r="U3866" s="1612" t="s">
        <v>391</v>
      </c>
      <c r="V3866" s="1596"/>
      <c r="W3866" s="1596" t="s">
        <v>76</v>
      </c>
      <c r="X3866" s="1596" t="s">
        <v>76</v>
      </c>
      <c r="Y3866" s="1596" t="s">
        <v>76</v>
      </c>
      <c r="Z3866" s="1596" t="s">
        <v>76</v>
      </c>
      <c r="AA3866" s="1596" t="s">
        <v>76</v>
      </c>
      <c r="AB3866" s="1596" t="s">
        <v>2284</v>
      </c>
      <c r="AC3866" s="1596" t="s">
        <v>2378</v>
      </c>
      <c r="AD3866" s="1596" t="s">
        <v>76</v>
      </c>
      <c r="AE3866" s="1617" t="s">
        <v>76</v>
      </c>
      <c r="AF3866" s="1337" t="s">
        <v>76</v>
      </c>
      <c r="AG3866" s="1596" t="s">
        <v>76</v>
      </c>
      <c r="AH3866" s="1614"/>
      <c r="AI3866" s="1612" t="s">
        <v>391</v>
      </c>
      <c r="AJ3866" s="1614"/>
      <c r="AK3866" s="1612" t="s">
        <v>391</v>
      </c>
      <c r="AL3866" s="1618" t="s">
        <v>76</v>
      </c>
      <c r="AM3866" s="1594" t="s">
        <v>1549</v>
      </c>
      <c r="AN3866" s="1594" t="s">
        <v>76</v>
      </c>
      <c r="AO3866" s="1618" t="s">
        <v>76</v>
      </c>
      <c r="AP3866" s="1594" t="s">
        <v>76</v>
      </c>
      <c r="AQ3866" s="1594" t="s">
        <v>76</v>
      </c>
      <c r="AR3866" s="1594" t="s">
        <v>76</v>
      </c>
      <c r="AS3866" s="1594" t="s">
        <v>76</v>
      </c>
      <c r="AT3866" s="1594" t="s">
        <v>76</v>
      </c>
      <c r="AU3866" s="1594" t="s">
        <v>76</v>
      </c>
      <c r="AV3866" s="1594" t="s">
        <v>76</v>
      </c>
      <c r="AW3866" s="1594"/>
      <c r="AX3866" s="1614"/>
      <c r="AY3866" s="1612" t="s">
        <v>391</v>
      </c>
      <c r="AZ3866" s="1614"/>
      <c r="BA3866" s="1612" t="s">
        <v>391</v>
      </c>
      <c r="BB3866" s="1594" t="s">
        <v>76</v>
      </c>
      <c r="BC3866" s="1594" t="s">
        <v>2272</v>
      </c>
      <c r="BD3866" s="1594" t="s">
        <v>76</v>
      </c>
      <c r="BE3866" s="1597" t="s">
        <v>76</v>
      </c>
      <c r="BF3866" s="1594" t="s">
        <v>76</v>
      </c>
      <c r="BG3866" s="1618" t="s">
        <v>76</v>
      </c>
      <c r="BH3866" s="1594" t="s">
        <v>76</v>
      </c>
      <c r="BI3866" s="1618" t="s">
        <v>76</v>
      </c>
      <c r="BJ3866" s="1614"/>
      <c r="BK3866" s="1612" t="s">
        <v>391</v>
      </c>
    </row>
    <row r="3867" spans="1:63">
      <c r="A3867" s="2533" t="s">
        <v>47</v>
      </c>
      <c r="B3867" s="2533"/>
      <c r="C3867" s="1589"/>
      <c r="D3867" s="1589"/>
      <c r="E3867" s="1589"/>
      <c r="F3867" s="1589"/>
      <c r="G3867" s="1589"/>
      <c r="H3867" s="1589"/>
      <c r="I3867" s="1589"/>
      <c r="J3867" s="1590"/>
      <c r="K3867" s="1589"/>
      <c r="L3867" s="1589"/>
      <c r="M3867" s="1589"/>
      <c r="N3867" s="1589"/>
      <c r="O3867" s="1589"/>
      <c r="P3867" s="1592"/>
      <c r="Q3867" s="1592"/>
      <c r="R3867" s="2533" t="s">
        <v>47</v>
      </c>
      <c r="S3867" s="2533"/>
      <c r="T3867" s="2533" t="s">
        <v>47</v>
      </c>
      <c r="U3867" s="2533"/>
      <c r="V3867" s="1590" t="s">
        <v>1285</v>
      </c>
      <c r="W3867" s="1590"/>
      <c r="X3867" s="1590"/>
      <c r="Y3867" s="1590"/>
      <c r="Z3867" s="1590"/>
      <c r="AA3867" s="1590"/>
      <c r="AB3867" s="1590"/>
      <c r="AC3867" s="1590"/>
      <c r="AD3867" s="1590"/>
      <c r="AE3867" s="1590"/>
      <c r="AF3867" s="1590"/>
      <c r="AG3867" s="1590"/>
      <c r="AH3867" s="2533" t="s">
        <v>47</v>
      </c>
      <c r="AI3867" s="2533"/>
      <c r="AJ3867" s="2533" t="s">
        <v>47</v>
      </c>
      <c r="AK3867" s="2533"/>
      <c r="AL3867" s="1589"/>
      <c r="AM3867" s="1589"/>
      <c r="AN3867" s="1589"/>
      <c r="AO3867" s="1589"/>
      <c r="AP3867" s="1589"/>
      <c r="AQ3867" s="1589"/>
      <c r="AR3867" s="1589"/>
      <c r="AS3867" s="1589"/>
      <c r="AT3867" s="1589"/>
      <c r="AU3867" s="1589"/>
      <c r="AV3867" s="1589"/>
      <c r="AW3867" s="1589"/>
      <c r="AX3867" s="2533" t="s">
        <v>47</v>
      </c>
      <c r="AY3867" s="2533"/>
      <c r="AZ3867" s="2533" t="s">
        <v>47</v>
      </c>
      <c r="BA3867" s="2533"/>
      <c r="BB3867" s="1589"/>
      <c r="BC3867" s="1589"/>
      <c r="BD3867" s="1589"/>
      <c r="BE3867" s="1592"/>
      <c r="BF3867" s="1589"/>
      <c r="BG3867" s="1589"/>
      <c r="BH3867" s="1589"/>
      <c r="BI3867" s="1589"/>
      <c r="BJ3867" s="2533" t="s">
        <v>47</v>
      </c>
      <c r="BK3867" s="2533"/>
    </row>
    <row r="3868" spans="1:63" ht="22.5">
      <c r="A3868" s="1614"/>
      <c r="B3868" s="1612" t="s">
        <v>390</v>
      </c>
      <c r="C3868" s="1596">
        <v>13</v>
      </c>
      <c r="D3868" s="1632">
        <v>12</v>
      </c>
      <c r="E3868" s="1596">
        <v>13</v>
      </c>
      <c r="F3868" s="1594">
        <v>13</v>
      </c>
      <c r="G3868" s="1632" t="s">
        <v>1645</v>
      </c>
      <c r="H3868" s="1632" t="s">
        <v>1669</v>
      </c>
      <c r="I3868" s="1596" t="s">
        <v>76</v>
      </c>
      <c r="J3868" s="1596">
        <v>13</v>
      </c>
      <c r="K3868" s="1594">
        <v>15</v>
      </c>
      <c r="L3868" s="1594" t="s">
        <v>2382</v>
      </c>
      <c r="M3868" s="1596" t="s">
        <v>1891</v>
      </c>
      <c r="N3868" s="1632" t="s">
        <v>1883</v>
      </c>
      <c r="O3868" s="1594" t="s">
        <v>1549</v>
      </c>
      <c r="P3868" s="1596" t="s">
        <v>1891</v>
      </c>
      <c r="Q3868" s="1632" t="s">
        <v>1863</v>
      </c>
      <c r="R3868" s="1614"/>
      <c r="S3868" s="1612" t="s">
        <v>390</v>
      </c>
      <c r="T3868" s="1614"/>
      <c r="U3868" s="1612" t="s">
        <v>390</v>
      </c>
      <c r="V3868" s="1596" t="s">
        <v>1845</v>
      </c>
      <c r="W3868" s="1596" t="s">
        <v>2382</v>
      </c>
      <c r="X3868" s="1596" t="s">
        <v>1875</v>
      </c>
      <c r="Y3868" s="1596" t="s">
        <v>1883</v>
      </c>
      <c r="Z3868" s="1596" t="s">
        <v>4089</v>
      </c>
      <c r="AA3868" s="1596" t="s">
        <v>1893</v>
      </c>
      <c r="AB3868" s="1596" t="s">
        <v>1549</v>
      </c>
      <c r="AC3868" s="1596" t="s">
        <v>2484</v>
      </c>
      <c r="AD3868" s="1596" t="s">
        <v>1867</v>
      </c>
      <c r="AE3868" s="1596" t="s">
        <v>1893</v>
      </c>
      <c r="AF3868" s="1596" t="s">
        <v>1881</v>
      </c>
      <c r="AG3868" s="1596" t="s">
        <v>1847</v>
      </c>
      <c r="AH3868" s="1614"/>
      <c r="AI3868" s="1612" t="s">
        <v>390</v>
      </c>
      <c r="AJ3868" s="1614"/>
      <c r="AK3868" s="1612" t="s">
        <v>390</v>
      </c>
      <c r="AL3868" s="1594" t="s">
        <v>1876</v>
      </c>
      <c r="AM3868" s="1594" t="s">
        <v>1875</v>
      </c>
      <c r="AN3868" s="1594" t="s">
        <v>2272</v>
      </c>
      <c r="AO3868" s="1596" t="s">
        <v>1876</v>
      </c>
      <c r="AP3868" s="1594">
        <v>13</v>
      </c>
      <c r="AQ3868" s="1594" t="s">
        <v>1893</v>
      </c>
      <c r="AR3868" s="1594" t="s">
        <v>1891</v>
      </c>
      <c r="AS3868" s="1594" t="s">
        <v>2258</v>
      </c>
      <c r="AT3868" s="1594" t="s">
        <v>1875</v>
      </c>
      <c r="AU3868" s="1594" t="s">
        <v>1845</v>
      </c>
      <c r="AV3868" s="1594" t="s">
        <v>1893</v>
      </c>
      <c r="AW3868" s="1594">
        <v>13</v>
      </c>
      <c r="AX3868" s="1614"/>
      <c r="AY3868" s="1612" t="s">
        <v>390</v>
      </c>
      <c r="AZ3868" s="1614"/>
      <c r="BA3868" s="1612" t="s">
        <v>390</v>
      </c>
      <c r="BB3868" s="1594" t="s">
        <v>1891</v>
      </c>
      <c r="BC3868" s="1594" t="s">
        <v>1847</v>
      </c>
      <c r="BD3868" s="1594" t="s">
        <v>1549</v>
      </c>
      <c r="BE3868" s="1594" t="s">
        <v>1550</v>
      </c>
      <c r="BF3868" s="1594" t="s">
        <v>4060</v>
      </c>
      <c r="BG3868" s="1594" t="s">
        <v>76</v>
      </c>
      <c r="BH3868" s="1594" t="s">
        <v>1863</v>
      </c>
      <c r="BI3868" s="1594" t="s">
        <v>2382</v>
      </c>
      <c r="BJ3868" s="1614"/>
      <c r="BK3868" s="1612" t="s">
        <v>390</v>
      </c>
    </row>
    <row r="3869" spans="1:63" ht="22.5">
      <c r="A3869" s="8"/>
      <c r="B3869" s="148" t="s">
        <v>391</v>
      </c>
      <c r="C3869" s="1589" t="s">
        <v>76</v>
      </c>
      <c r="D3869" s="1589" t="s">
        <v>76</v>
      </c>
      <c r="E3869" s="1589" t="s">
        <v>76</v>
      </c>
      <c r="F3869" s="1609" t="s">
        <v>76</v>
      </c>
      <c r="G3869" s="1589" t="s">
        <v>76</v>
      </c>
      <c r="H3869" s="1589" t="s">
        <v>76</v>
      </c>
      <c r="I3869" s="1589">
        <v>13</v>
      </c>
      <c r="J3869" s="1590" t="s">
        <v>76</v>
      </c>
      <c r="K3869" s="1609" t="s">
        <v>76</v>
      </c>
      <c r="L3869" s="1589" t="s">
        <v>76</v>
      </c>
      <c r="M3869" s="1589" t="s">
        <v>76</v>
      </c>
      <c r="N3869" s="1589" t="s">
        <v>76</v>
      </c>
      <c r="O3869" s="1589" t="s">
        <v>76</v>
      </c>
      <c r="P3869" s="1592" t="s">
        <v>76</v>
      </c>
      <c r="Q3869" s="1592" t="s">
        <v>76</v>
      </c>
      <c r="R3869" s="8"/>
      <c r="S3869" s="148" t="s">
        <v>391</v>
      </c>
      <c r="T3869" s="8"/>
      <c r="U3869" s="148" t="s">
        <v>391</v>
      </c>
      <c r="V3869" s="1590" t="s">
        <v>76</v>
      </c>
      <c r="W3869" s="1590" t="s">
        <v>76</v>
      </c>
      <c r="X3869" s="1590" t="s">
        <v>76</v>
      </c>
      <c r="Y3869" s="1590" t="s">
        <v>76</v>
      </c>
      <c r="Z3869" s="1590" t="s">
        <v>76</v>
      </c>
      <c r="AA3869" s="1590" t="s">
        <v>76</v>
      </c>
      <c r="AB3869" s="1590" t="s">
        <v>76</v>
      </c>
      <c r="AC3869" s="1590" t="s">
        <v>76</v>
      </c>
      <c r="AD3869" s="1590" t="s">
        <v>76</v>
      </c>
      <c r="AE3869" s="1590" t="s">
        <v>76</v>
      </c>
      <c r="AF3869" s="1590" t="s">
        <v>76</v>
      </c>
      <c r="AG3869" s="1590" t="s">
        <v>76</v>
      </c>
      <c r="AH3869" s="8"/>
      <c r="AI3869" s="148" t="s">
        <v>391</v>
      </c>
      <c r="AJ3869" s="8"/>
      <c r="AK3869" s="148" t="s">
        <v>391</v>
      </c>
      <c r="AL3869" s="1615" t="s">
        <v>76</v>
      </c>
      <c r="AM3869" s="1589" t="s">
        <v>1847</v>
      </c>
      <c r="AN3869" s="1589" t="s">
        <v>76</v>
      </c>
      <c r="AO3869" s="1608" t="s">
        <v>76</v>
      </c>
      <c r="AP3869" s="1589" t="s">
        <v>76</v>
      </c>
      <c r="AQ3869" s="1589" t="s">
        <v>76</v>
      </c>
      <c r="AR3869" s="1615" t="s">
        <v>76</v>
      </c>
      <c r="AS3869" s="1589" t="s">
        <v>76</v>
      </c>
      <c r="AT3869" s="1589" t="s">
        <v>76</v>
      </c>
      <c r="AU3869" s="1589" t="s">
        <v>76</v>
      </c>
      <c r="AV3869" s="1589" t="s">
        <v>76</v>
      </c>
      <c r="AW3869" s="1589" t="s">
        <v>76</v>
      </c>
      <c r="AX3869" s="8"/>
      <c r="AY3869" s="148" t="s">
        <v>391</v>
      </c>
      <c r="AZ3869" s="8"/>
      <c r="BA3869" s="148" t="s">
        <v>391</v>
      </c>
      <c r="BB3869" s="1589" t="s">
        <v>76</v>
      </c>
      <c r="BC3869" s="1589" t="s">
        <v>1847</v>
      </c>
      <c r="BD3869" s="1589" t="s">
        <v>76</v>
      </c>
      <c r="BE3869" s="1592" t="s">
        <v>76</v>
      </c>
      <c r="BF3869" s="1589" t="s">
        <v>76</v>
      </c>
      <c r="BG3869" s="1589" t="s">
        <v>76</v>
      </c>
      <c r="BH3869" s="1589" t="s">
        <v>76</v>
      </c>
      <c r="BI3869" s="1615" t="s">
        <v>76</v>
      </c>
      <c r="BJ3869" s="8"/>
      <c r="BK3869" s="148" t="s">
        <v>391</v>
      </c>
    </row>
    <row r="3870" spans="1:63">
      <c r="A3870" s="2535" t="s">
        <v>407</v>
      </c>
      <c r="B3870" s="2535"/>
      <c r="C3870" s="1594"/>
      <c r="D3870" s="1594"/>
      <c r="E3870" s="1594"/>
      <c r="F3870" s="1594"/>
      <c r="G3870" s="1594"/>
      <c r="H3870" s="1594"/>
      <c r="I3870" s="1594"/>
      <c r="J3870" s="1596"/>
      <c r="K3870" s="1594"/>
      <c r="L3870" s="1594"/>
      <c r="M3870" s="1594"/>
      <c r="N3870" s="1594"/>
      <c r="O3870" s="1594"/>
      <c r="P3870" s="1597"/>
      <c r="Q3870" s="1597"/>
      <c r="R3870" s="2535" t="s">
        <v>407</v>
      </c>
      <c r="S3870" s="2535"/>
      <c r="T3870" s="2535" t="s">
        <v>407</v>
      </c>
      <c r="U3870" s="2535"/>
      <c r="V3870" s="1596"/>
      <c r="W3870" s="1596"/>
      <c r="X3870" s="1596"/>
      <c r="Y3870" s="1596"/>
      <c r="Z3870" s="1596"/>
      <c r="AA3870" s="1596"/>
      <c r="AB3870" s="1596"/>
      <c r="AC3870" s="1596"/>
      <c r="AD3870" s="1596"/>
      <c r="AE3870" s="1596"/>
      <c r="AF3870" s="1596"/>
      <c r="AG3870" s="1596"/>
      <c r="AH3870" s="2535" t="s">
        <v>407</v>
      </c>
      <c r="AI3870" s="2535"/>
      <c r="AJ3870" s="2535" t="s">
        <v>407</v>
      </c>
      <c r="AK3870" s="2535"/>
      <c r="AL3870" s="1597"/>
      <c r="AM3870" s="1597"/>
      <c r="AN3870" s="1594"/>
      <c r="AO3870" s="1620"/>
      <c r="AP3870" s="1594"/>
      <c r="AQ3870" s="1594"/>
      <c r="AR3870" s="1594"/>
      <c r="AS3870" s="1594"/>
      <c r="AT3870" s="1594"/>
      <c r="AU3870" s="1594"/>
      <c r="AV3870" s="1594"/>
      <c r="AW3870" s="1594"/>
      <c r="AX3870" s="2535" t="s">
        <v>407</v>
      </c>
      <c r="AY3870" s="2535"/>
      <c r="AZ3870" s="2535" t="s">
        <v>407</v>
      </c>
      <c r="BA3870" s="2535"/>
      <c r="BB3870" s="1594"/>
      <c r="BC3870" s="1594"/>
      <c r="BD3870" s="1594"/>
      <c r="BE3870" s="1597"/>
      <c r="BF3870" s="1594"/>
      <c r="BG3870" s="1594"/>
      <c r="BH3870" s="1594"/>
      <c r="BI3870" s="1594"/>
      <c r="BJ3870" s="2535" t="s">
        <v>407</v>
      </c>
      <c r="BK3870" s="2535"/>
    </row>
    <row r="3871" spans="1:63" ht="54">
      <c r="A3871" s="1621" t="s">
        <v>856</v>
      </c>
      <c r="B3871" s="1633" t="s">
        <v>1258</v>
      </c>
      <c r="C3871" s="1590"/>
      <c r="D3871" s="1590"/>
      <c r="E3871" s="1590"/>
      <c r="F3871" s="1590"/>
      <c r="G3871" s="1590"/>
      <c r="H3871" s="1590"/>
      <c r="I3871" s="1590"/>
      <c r="J3871" s="1590"/>
      <c r="K3871" s="1610"/>
      <c r="L3871" s="1590"/>
      <c r="M3871" s="1590"/>
      <c r="N3871" s="1590"/>
      <c r="O3871" s="698"/>
      <c r="P3871" s="1591"/>
      <c r="Q3871" s="1591"/>
      <c r="R3871" s="1621" t="s">
        <v>856</v>
      </c>
      <c r="S3871" s="1622" t="s">
        <v>1258</v>
      </c>
      <c r="T3871" s="1621" t="s">
        <v>856</v>
      </c>
      <c r="U3871" s="1622" t="s">
        <v>1258</v>
      </c>
      <c r="V3871" s="1590"/>
      <c r="W3871" s="1590"/>
      <c r="X3871" s="1590"/>
      <c r="Y3871" s="1590"/>
      <c r="Z3871" s="1590"/>
      <c r="AA3871" s="1590"/>
      <c r="AB3871" s="1590"/>
      <c r="AC3871" s="1590"/>
      <c r="AD3871" s="1590"/>
      <c r="AE3871" s="1590"/>
      <c r="AF3871" s="1590"/>
      <c r="AG3871" s="1590"/>
      <c r="AH3871" s="1621" t="s">
        <v>856</v>
      </c>
      <c r="AI3871" s="1622" t="s">
        <v>1258</v>
      </c>
      <c r="AJ3871" s="1621" t="s">
        <v>856</v>
      </c>
      <c r="AK3871" s="1622" t="s">
        <v>1258</v>
      </c>
      <c r="AL3871" s="1591"/>
      <c r="AM3871" s="1591"/>
      <c r="AN3871" s="1590"/>
      <c r="AO3871" s="1590"/>
      <c r="AP3871" s="1590"/>
      <c r="AQ3871" s="1590"/>
      <c r="AR3871" s="1590"/>
      <c r="AS3871" s="1590"/>
      <c r="AT3871" s="1590"/>
      <c r="AU3871" s="1590"/>
      <c r="AV3871" s="1590"/>
      <c r="AW3871" s="1590"/>
      <c r="AX3871" s="1621" t="s">
        <v>856</v>
      </c>
      <c r="AY3871" s="1622" t="s">
        <v>1258</v>
      </c>
      <c r="AZ3871" s="1621" t="s">
        <v>856</v>
      </c>
      <c r="BA3871" s="1622" t="s">
        <v>1258</v>
      </c>
      <c r="BB3871" s="1590"/>
      <c r="BC3871" s="1590"/>
      <c r="BD3871" s="1590"/>
      <c r="BE3871" s="1591"/>
      <c r="BF3871" s="1590"/>
      <c r="BG3871" s="1590"/>
      <c r="BH3871" s="1590"/>
      <c r="BI3871" s="1590"/>
      <c r="BJ3871" s="1621" t="s">
        <v>856</v>
      </c>
      <c r="BK3871" s="1622" t="s">
        <v>1258</v>
      </c>
    </row>
    <row r="3872" spans="1:63" ht="22.5">
      <c r="A3872" s="1623"/>
      <c r="B3872" s="1612" t="s">
        <v>401</v>
      </c>
      <c r="C3872" s="1596">
        <v>13</v>
      </c>
      <c r="D3872" s="1632">
        <v>13</v>
      </c>
      <c r="E3872" s="1596">
        <v>13</v>
      </c>
      <c r="F3872" s="1594">
        <v>14</v>
      </c>
      <c r="G3872" s="1632" t="s">
        <v>2880</v>
      </c>
      <c r="H3872" s="1594">
        <v>13</v>
      </c>
      <c r="I3872" s="1594" t="s">
        <v>76</v>
      </c>
      <c r="J3872" s="1632" t="s">
        <v>1669</v>
      </c>
      <c r="K3872" s="1594">
        <v>10.5</v>
      </c>
      <c r="L3872" s="1594" t="s">
        <v>2273</v>
      </c>
      <c r="M3872" s="1596" t="s">
        <v>1845</v>
      </c>
      <c r="N3872" s="1632" t="s">
        <v>1549</v>
      </c>
      <c r="O3872" s="1594" t="s">
        <v>1549</v>
      </c>
      <c r="P3872" s="1596" t="s">
        <v>1891</v>
      </c>
      <c r="Q3872" s="1596">
        <v>13</v>
      </c>
      <c r="R3872" s="1623"/>
      <c r="S3872" s="1612" t="s">
        <v>401</v>
      </c>
      <c r="T3872" s="1623"/>
      <c r="U3872" s="1612" t="s">
        <v>401</v>
      </c>
      <c r="V3872" s="1596" t="s">
        <v>2273</v>
      </c>
      <c r="W3872" s="1596" t="s">
        <v>1853</v>
      </c>
      <c r="X3872" s="1596" t="s">
        <v>3786</v>
      </c>
      <c r="Y3872" s="1596" t="s">
        <v>2382</v>
      </c>
      <c r="Z3872" s="1596">
        <v>13</v>
      </c>
      <c r="AA3872" s="1596" t="s">
        <v>2273</v>
      </c>
      <c r="AB3872" s="1596" t="s">
        <v>2284</v>
      </c>
      <c r="AC3872" s="1596">
        <v>11.5</v>
      </c>
      <c r="AD3872" s="1596" t="s">
        <v>1893</v>
      </c>
      <c r="AE3872" s="1596" t="s">
        <v>1891</v>
      </c>
      <c r="AF3872" s="1596" t="s">
        <v>1881</v>
      </c>
      <c r="AG3872" s="1596" t="s">
        <v>1893</v>
      </c>
      <c r="AH3872" s="1623"/>
      <c r="AI3872" s="1612" t="s">
        <v>401</v>
      </c>
      <c r="AJ3872" s="1623"/>
      <c r="AK3872" s="1612" t="s">
        <v>401</v>
      </c>
      <c r="AL3872" s="1594" t="s">
        <v>1893</v>
      </c>
      <c r="AM3872" s="1624" t="s">
        <v>1549</v>
      </c>
      <c r="AN3872" s="1594" t="s">
        <v>2272</v>
      </c>
      <c r="AO3872" s="1596" t="s">
        <v>2284</v>
      </c>
      <c r="AP3872" s="1594">
        <v>12.5</v>
      </c>
      <c r="AQ3872" s="1594" t="s">
        <v>1891</v>
      </c>
      <c r="AR3872" s="1594" t="s">
        <v>1845</v>
      </c>
      <c r="AS3872" s="1594" t="s">
        <v>1549</v>
      </c>
      <c r="AT3872" s="1594" t="s">
        <v>2382</v>
      </c>
      <c r="AU3872" s="1594" t="s">
        <v>1845</v>
      </c>
      <c r="AV3872" s="1594" t="s">
        <v>2284</v>
      </c>
      <c r="AW3872" s="1594">
        <v>13</v>
      </c>
      <c r="AX3872" s="1623"/>
      <c r="AY3872" s="1612" t="s">
        <v>401</v>
      </c>
      <c r="AZ3872" s="1623"/>
      <c r="BA3872" s="1612" t="s">
        <v>401</v>
      </c>
      <c r="BB3872" s="1594" t="s">
        <v>2272</v>
      </c>
      <c r="BC3872" s="1594" t="s">
        <v>1781</v>
      </c>
      <c r="BD3872" s="1594" t="s">
        <v>2284</v>
      </c>
      <c r="BE3872" s="1594" t="s">
        <v>2426</v>
      </c>
      <c r="BF3872" s="1594" t="s">
        <v>4059</v>
      </c>
      <c r="BG3872" s="1594" t="s">
        <v>3762</v>
      </c>
      <c r="BH3872" s="1594" t="s">
        <v>2284</v>
      </c>
      <c r="BI3872" s="1594" t="s">
        <v>4028</v>
      </c>
      <c r="BJ3872" s="1623"/>
      <c r="BK3872" s="1612" t="s">
        <v>401</v>
      </c>
    </row>
    <row r="3873" spans="1:63" ht="22.5">
      <c r="A3873" s="1621"/>
      <c r="B3873" s="148" t="s">
        <v>402</v>
      </c>
      <c r="C3873" s="1589" t="s">
        <v>76</v>
      </c>
      <c r="D3873" s="1615" t="s">
        <v>76</v>
      </c>
      <c r="E3873" s="1589" t="s">
        <v>76</v>
      </c>
      <c r="F3873" s="1589" t="s">
        <v>76</v>
      </c>
      <c r="G3873" s="1589" t="s">
        <v>76</v>
      </c>
      <c r="H3873" s="1589" t="s">
        <v>76</v>
      </c>
      <c r="I3873" s="1589">
        <v>13</v>
      </c>
      <c r="J3873" s="1590" t="s">
        <v>76</v>
      </c>
      <c r="K3873" s="1589" t="s">
        <v>76</v>
      </c>
      <c r="L3873" s="1589"/>
      <c r="M3873" s="1589" t="s">
        <v>76</v>
      </c>
      <c r="N3873" s="1631" t="s">
        <v>1549</v>
      </c>
      <c r="O3873" s="1589" t="s">
        <v>76</v>
      </c>
      <c r="P3873" s="1592" t="s">
        <v>76</v>
      </c>
      <c r="Q3873" s="1592" t="s">
        <v>76</v>
      </c>
      <c r="R3873" s="1621"/>
      <c r="S3873" s="148" t="s">
        <v>402</v>
      </c>
      <c r="T3873" s="1621"/>
      <c r="U3873" s="148" t="s">
        <v>402</v>
      </c>
      <c r="V3873" s="1590" t="s">
        <v>76</v>
      </c>
      <c r="W3873" s="1590" t="s">
        <v>76</v>
      </c>
      <c r="X3873" s="1590" t="s">
        <v>76</v>
      </c>
      <c r="Y3873" s="1590" t="s">
        <v>2382</v>
      </c>
      <c r="Z3873" s="1590" t="s">
        <v>76</v>
      </c>
      <c r="AA3873" s="1590" t="s">
        <v>76</v>
      </c>
      <c r="AB3873" s="1590" t="s">
        <v>2284</v>
      </c>
      <c r="AC3873" s="1590" t="s">
        <v>76</v>
      </c>
      <c r="AD3873" s="1590" t="s">
        <v>76</v>
      </c>
      <c r="AE3873" s="1608" t="s">
        <v>76</v>
      </c>
      <c r="AF3873" s="1590" t="s">
        <v>76</v>
      </c>
      <c r="AG3873" s="1590" t="s">
        <v>76</v>
      </c>
      <c r="AH3873" s="1621"/>
      <c r="AI3873" s="148" t="s">
        <v>402</v>
      </c>
      <c r="AJ3873" s="1621"/>
      <c r="AK3873" s="148" t="s">
        <v>402</v>
      </c>
      <c r="AL3873" s="1615" t="s">
        <v>76</v>
      </c>
      <c r="AM3873" s="1589" t="s">
        <v>76</v>
      </c>
      <c r="AN3873" s="1592" t="s">
        <v>76</v>
      </c>
      <c r="AO3873" s="1608" t="s">
        <v>76</v>
      </c>
      <c r="AP3873" s="1589" t="s">
        <v>76</v>
      </c>
      <c r="AQ3873" s="1589" t="s">
        <v>76</v>
      </c>
      <c r="AR3873" s="1589" t="s">
        <v>76</v>
      </c>
      <c r="AS3873" s="1589" t="s">
        <v>76</v>
      </c>
      <c r="AT3873" s="1589" t="s">
        <v>76</v>
      </c>
      <c r="AU3873" s="1589" t="s">
        <v>76</v>
      </c>
      <c r="AV3873" s="1589" t="s">
        <v>76</v>
      </c>
      <c r="AW3873" s="1589" t="s">
        <v>76</v>
      </c>
      <c r="AX3873" s="1621"/>
      <c r="AY3873" s="148" t="s">
        <v>402</v>
      </c>
      <c r="AZ3873" s="1621"/>
      <c r="BA3873" s="148" t="s">
        <v>402</v>
      </c>
      <c r="BB3873" s="1589" t="s">
        <v>76</v>
      </c>
      <c r="BC3873" s="1589" t="s">
        <v>1781</v>
      </c>
      <c r="BD3873" s="1589" t="s">
        <v>76</v>
      </c>
      <c r="BE3873" s="1592" t="s">
        <v>76</v>
      </c>
      <c r="BF3873" s="1589" t="s">
        <v>76</v>
      </c>
      <c r="BG3873" s="1589" t="s">
        <v>3762</v>
      </c>
      <c r="BH3873" s="1589" t="s">
        <v>76</v>
      </c>
      <c r="BI3873" s="1615" t="s">
        <v>76</v>
      </c>
      <c r="BJ3873" s="1621"/>
      <c r="BK3873" s="148" t="s">
        <v>402</v>
      </c>
    </row>
    <row r="3874" spans="1:63" ht="42">
      <c r="A3874" s="1623" t="s">
        <v>1085</v>
      </c>
      <c r="B3874" s="1625" t="s">
        <v>1259</v>
      </c>
      <c r="C3874" s="1594"/>
      <c r="D3874" s="1594"/>
      <c r="E3874" s="1594"/>
      <c r="F3874" s="1594"/>
      <c r="G3874" s="1594"/>
      <c r="H3874" s="1594"/>
      <c r="I3874" s="1594"/>
      <c r="J3874" s="1596"/>
      <c r="K3874" s="1594"/>
      <c r="L3874" s="1594"/>
      <c r="M3874" s="1594"/>
      <c r="N3874" s="1594"/>
      <c r="O3874" s="1594"/>
      <c r="P3874" s="1597"/>
      <c r="Q3874" s="1597"/>
      <c r="R3874" s="1623" t="s">
        <v>1085</v>
      </c>
      <c r="S3874" s="1625" t="s">
        <v>1259</v>
      </c>
      <c r="T3874" s="1623" t="s">
        <v>1085</v>
      </c>
      <c r="U3874" s="1625" t="s">
        <v>1259</v>
      </c>
      <c r="V3874" s="1596"/>
      <c r="W3874" s="1596"/>
      <c r="X3874" s="1596"/>
      <c r="Y3874" s="1596"/>
      <c r="Z3874" s="1596"/>
      <c r="AA3874" s="1596"/>
      <c r="AB3874" s="1596"/>
      <c r="AC3874" s="1596"/>
      <c r="AD3874" s="1596"/>
      <c r="AE3874" s="1596"/>
      <c r="AF3874" s="1596"/>
      <c r="AG3874" s="1596"/>
      <c r="AH3874" s="1623" t="s">
        <v>1085</v>
      </c>
      <c r="AI3874" s="1625" t="s">
        <v>1259</v>
      </c>
      <c r="AJ3874" s="1623" t="s">
        <v>1085</v>
      </c>
      <c r="AK3874" s="1625" t="s">
        <v>1259</v>
      </c>
      <c r="AL3874" s="1594"/>
      <c r="AM3874" s="1594"/>
      <c r="AN3874" s="1597"/>
      <c r="AO3874" s="1594"/>
      <c r="AP3874" s="1594"/>
      <c r="AQ3874" s="1594"/>
      <c r="AR3874" s="1594"/>
      <c r="AS3874" s="1594"/>
      <c r="AT3874" s="1594"/>
      <c r="AU3874" s="1594"/>
      <c r="AV3874" s="1594"/>
      <c r="AW3874" s="1594"/>
      <c r="AX3874" s="1623" t="s">
        <v>1085</v>
      </c>
      <c r="AY3874" s="1625" t="s">
        <v>1259</v>
      </c>
      <c r="AZ3874" s="1623" t="s">
        <v>1085</v>
      </c>
      <c r="BA3874" s="1625" t="s">
        <v>1259</v>
      </c>
      <c r="BB3874" s="1594"/>
      <c r="BC3874" s="1594"/>
      <c r="BD3874" s="1594"/>
      <c r="BE3874" s="1597"/>
      <c r="BF3874" s="1594"/>
      <c r="BG3874" s="1594"/>
      <c r="BH3874" s="1594"/>
      <c r="BI3874" s="1594"/>
      <c r="BJ3874" s="1623" t="s">
        <v>1085</v>
      </c>
      <c r="BK3874" s="1625" t="s">
        <v>1259</v>
      </c>
    </row>
    <row r="3875" spans="1:63" ht="22.5">
      <c r="A3875" s="8"/>
      <c r="B3875" s="148" t="s">
        <v>401</v>
      </c>
      <c r="C3875" s="698">
        <v>13</v>
      </c>
      <c r="D3875" s="1631">
        <v>13</v>
      </c>
      <c r="E3875" s="1590">
        <v>13</v>
      </c>
      <c r="F3875" s="1589">
        <v>14</v>
      </c>
      <c r="G3875" s="1631" t="s">
        <v>2894</v>
      </c>
      <c r="H3875" s="1589">
        <v>13</v>
      </c>
      <c r="I3875" s="1589" t="s">
        <v>76</v>
      </c>
      <c r="J3875" s="1631" t="s">
        <v>1669</v>
      </c>
      <c r="K3875" s="1590" t="s">
        <v>1854</v>
      </c>
      <c r="L3875" s="1590" t="s">
        <v>1549</v>
      </c>
      <c r="M3875" s="1590" t="s">
        <v>2382</v>
      </c>
      <c r="N3875" s="1631" t="s">
        <v>1883</v>
      </c>
      <c r="O3875" s="1589" t="s">
        <v>1549</v>
      </c>
      <c r="P3875" s="1590" t="s">
        <v>1891</v>
      </c>
      <c r="Q3875" s="1590">
        <v>13</v>
      </c>
      <c r="R3875" s="8"/>
      <c r="S3875" s="148" t="s">
        <v>401</v>
      </c>
      <c r="T3875" s="8"/>
      <c r="U3875" s="148" t="s">
        <v>401</v>
      </c>
      <c r="V3875" s="1590" t="s">
        <v>1845</v>
      </c>
      <c r="W3875" s="1590" t="s">
        <v>1893</v>
      </c>
      <c r="X3875" s="1590" t="s">
        <v>1891</v>
      </c>
      <c r="Y3875" s="1590" t="s">
        <v>76</v>
      </c>
      <c r="Z3875" s="698" t="s">
        <v>4089</v>
      </c>
      <c r="AA3875" s="1590" t="s">
        <v>1891</v>
      </c>
      <c r="AB3875" s="1590" t="s">
        <v>1845</v>
      </c>
      <c r="AC3875" s="1590" t="s">
        <v>2426</v>
      </c>
      <c r="AD3875" s="1590" t="s">
        <v>1908</v>
      </c>
      <c r="AE3875" s="1590" t="s">
        <v>1893</v>
      </c>
      <c r="AF3875" s="1590" t="s">
        <v>1881</v>
      </c>
      <c r="AG3875" s="1590" t="s">
        <v>1893</v>
      </c>
      <c r="AH3875" s="8"/>
      <c r="AI3875" s="148" t="s">
        <v>401</v>
      </c>
      <c r="AJ3875" s="8"/>
      <c r="AK3875" s="148" t="s">
        <v>401</v>
      </c>
      <c r="AL3875" s="1589" t="s">
        <v>1893</v>
      </c>
      <c r="AM3875" s="1589" t="s">
        <v>1847</v>
      </c>
      <c r="AN3875" s="1589" t="s">
        <v>2272</v>
      </c>
      <c r="AO3875" s="1590" t="s">
        <v>1871</v>
      </c>
      <c r="AP3875" s="1589">
        <v>12.5</v>
      </c>
      <c r="AQ3875" s="1589" t="s">
        <v>1893</v>
      </c>
      <c r="AR3875" s="1589" t="s">
        <v>1891</v>
      </c>
      <c r="AS3875" s="1589" t="s">
        <v>1893</v>
      </c>
      <c r="AT3875" s="1589" t="s">
        <v>1875</v>
      </c>
      <c r="AU3875" s="1589" t="s">
        <v>1883</v>
      </c>
      <c r="AV3875" s="1615" t="s">
        <v>2284</v>
      </c>
      <c r="AW3875" s="1589" t="s">
        <v>1875</v>
      </c>
      <c r="AX3875" s="8"/>
      <c r="AY3875" s="148" t="s">
        <v>401</v>
      </c>
      <c r="AZ3875" s="8"/>
      <c r="BA3875" s="148" t="s">
        <v>401</v>
      </c>
      <c r="BB3875" s="1589" t="s">
        <v>1891</v>
      </c>
      <c r="BC3875" s="1589" t="s">
        <v>1549</v>
      </c>
      <c r="BD3875" s="1589" t="s">
        <v>2382</v>
      </c>
      <c r="BE3875" s="1589" t="s">
        <v>1933</v>
      </c>
      <c r="BF3875" s="1589" t="s">
        <v>4059</v>
      </c>
      <c r="BG3875" s="1589" t="s">
        <v>76</v>
      </c>
      <c r="BH3875" s="1589" t="s">
        <v>1891</v>
      </c>
      <c r="BI3875" s="1589" t="s">
        <v>1891</v>
      </c>
      <c r="BJ3875" s="8"/>
      <c r="BK3875" s="148" t="s">
        <v>401</v>
      </c>
    </row>
    <row r="3876" spans="1:63" ht="22.5">
      <c r="A3876" s="1614"/>
      <c r="B3876" s="1612" t="s">
        <v>402</v>
      </c>
      <c r="C3876" s="1594" t="s">
        <v>76</v>
      </c>
      <c r="D3876" s="1618" t="s">
        <v>76</v>
      </c>
      <c r="E3876" s="1594" t="s">
        <v>76</v>
      </c>
      <c r="F3876" s="1594" t="s">
        <v>76</v>
      </c>
      <c r="G3876" s="1594" t="s">
        <v>76</v>
      </c>
      <c r="H3876" s="1594" t="s">
        <v>76</v>
      </c>
      <c r="I3876" s="1594">
        <v>13</v>
      </c>
      <c r="J3876" s="1596" t="s">
        <v>76</v>
      </c>
      <c r="K3876" s="1594" t="s">
        <v>76</v>
      </c>
      <c r="L3876" s="1594" t="s">
        <v>76</v>
      </c>
      <c r="M3876" s="1594" t="s">
        <v>76</v>
      </c>
      <c r="N3876" s="1594" t="s">
        <v>76</v>
      </c>
      <c r="O3876" s="1594" t="s">
        <v>76</v>
      </c>
      <c r="P3876" s="1594" t="s">
        <v>76</v>
      </c>
      <c r="Q3876" s="1594" t="s">
        <v>76</v>
      </c>
      <c r="R3876" s="1614"/>
      <c r="S3876" s="1612" t="s">
        <v>402</v>
      </c>
      <c r="T3876" s="1614"/>
      <c r="U3876" s="1612" t="s">
        <v>402</v>
      </c>
      <c r="V3876" s="1596" t="s">
        <v>76</v>
      </c>
      <c r="W3876" s="1596" t="s">
        <v>76</v>
      </c>
      <c r="X3876" s="1596" t="s">
        <v>76</v>
      </c>
      <c r="Y3876" s="1596" t="s">
        <v>76</v>
      </c>
      <c r="Z3876" s="1596" t="s">
        <v>76</v>
      </c>
      <c r="AA3876" s="1596" t="s">
        <v>76</v>
      </c>
      <c r="AB3876" s="1596" t="s">
        <v>76</v>
      </c>
      <c r="AC3876" s="1596" t="s">
        <v>76</v>
      </c>
      <c r="AD3876" s="1596" t="s">
        <v>76</v>
      </c>
      <c r="AE3876" s="1596" t="s">
        <v>76</v>
      </c>
      <c r="AF3876" s="1596" t="s">
        <v>76</v>
      </c>
      <c r="AG3876" s="1596" t="s">
        <v>76</v>
      </c>
      <c r="AH3876" s="1614"/>
      <c r="AI3876" s="1612" t="s">
        <v>402</v>
      </c>
      <c r="AJ3876" s="1614"/>
      <c r="AK3876" s="1612" t="s">
        <v>402</v>
      </c>
      <c r="AL3876" s="1618" t="s">
        <v>76</v>
      </c>
      <c r="AM3876" s="1594" t="s">
        <v>76</v>
      </c>
      <c r="AN3876" s="1594" t="s">
        <v>76</v>
      </c>
      <c r="AO3876" s="1617" t="s">
        <v>76</v>
      </c>
      <c r="AP3876" s="1594" t="s">
        <v>76</v>
      </c>
      <c r="AQ3876" s="1594" t="s">
        <v>76</v>
      </c>
      <c r="AR3876" s="1594" t="s">
        <v>76</v>
      </c>
      <c r="AS3876" s="1594" t="s">
        <v>76</v>
      </c>
      <c r="AT3876" s="1594" t="s">
        <v>76</v>
      </c>
      <c r="AU3876" s="1594" t="s">
        <v>76</v>
      </c>
      <c r="AV3876" s="1594" t="s">
        <v>76</v>
      </c>
      <c r="AW3876" s="1594" t="s">
        <v>76</v>
      </c>
      <c r="AX3876" s="1614"/>
      <c r="AY3876" s="1612" t="s">
        <v>402</v>
      </c>
      <c r="AZ3876" s="1614"/>
      <c r="BA3876" s="1612" t="s">
        <v>402</v>
      </c>
      <c r="BB3876" s="1594" t="s">
        <v>76</v>
      </c>
      <c r="BC3876" s="1594" t="s">
        <v>1549</v>
      </c>
      <c r="BD3876" s="1594" t="s">
        <v>76</v>
      </c>
      <c r="BE3876" s="1594" t="s">
        <v>76</v>
      </c>
      <c r="BF3876" s="1594" t="s">
        <v>76</v>
      </c>
      <c r="BG3876" s="1594" t="s">
        <v>76</v>
      </c>
      <c r="BH3876" s="1594" t="s">
        <v>76</v>
      </c>
      <c r="BI3876" s="1618" t="s">
        <v>76</v>
      </c>
      <c r="BJ3876" s="1614"/>
      <c r="BK3876" s="1612" t="s">
        <v>402</v>
      </c>
    </row>
    <row r="3877" spans="1:63">
      <c r="A3877" s="2533" t="s">
        <v>211</v>
      </c>
      <c r="B3877" s="2533"/>
      <c r="C3877" s="1589">
        <v>7</v>
      </c>
      <c r="D3877" s="1589">
        <v>7</v>
      </c>
      <c r="E3877" s="1589">
        <v>7</v>
      </c>
      <c r="F3877" s="1589">
        <v>7</v>
      </c>
      <c r="G3877" s="1589">
        <v>7</v>
      </c>
      <c r="H3877" s="1589">
        <v>7</v>
      </c>
      <c r="I3877" s="1589">
        <v>7</v>
      </c>
      <c r="J3877" s="1590">
        <v>7</v>
      </c>
      <c r="K3877" s="1589">
        <v>7</v>
      </c>
      <c r="L3877" s="1589">
        <v>7</v>
      </c>
      <c r="M3877" s="1589">
        <v>7</v>
      </c>
      <c r="N3877" s="1589">
        <v>7</v>
      </c>
      <c r="O3877" s="1589">
        <v>7</v>
      </c>
      <c r="P3877" s="1589">
        <v>7</v>
      </c>
      <c r="Q3877" s="1589">
        <v>7</v>
      </c>
      <c r="R3877" s="2533" t="s">
        <v>211</v>
      </c>
      <c r="S3877" s="2533"/>
      <c r="T3877" s="2533" t="s">
        <v>211</v>
      </c>
      <c r="U3877" s="2533"/>
      <c r="V3877" s="1590">
        <v>7</v>
      </c>
      <c r="W3877" s="1590">
        <v>7</v>
      </c>
      <c r="X3877" s="1590">
        <v>7</v>
      </c>
      <c r="Y3877" s="1590">
        <v>7</v>
      </c>
      <c r="Z3877" s="1590">
        <v>7</v>
      </c>
      <c r="AA3877" s="1590">
        <v>7</v>
      </c>
      <c r="AB3877" s="1590">
        <v>7</v>
      </c>
      <c r="AC3877" s="1590">
        <v>7</v>
      </c>
      <c r="AD3877" s="1590" t="s">
        <v>76</v>
      </c>
      <c r="AE3877" s="1590">
        <v>7</v>
      </c>
      <c r="AF3877" s="1590">
        <v>7</v>
      </c>
      <c r="AG3877" s="1590">
        <v>7</v>
      </c>
      <c r="AH3877" s="2533" t="s">
        <v>211</v>
      </c>
      <c r="AI3877" s="2533"/>
      <c r="AJ3877" s="2533" t="s">
        <v>211</v>
      </c>
      <c r="AK3877" s="2533"/>
      <c r="AL3877" s="1589">
        <v>7</v>
      </c>
      <c r="AM3877" s="1589">
        <v>7</v>
      </c>
      <c r="AN3877" s="1589">
        <v>7</v>
      </c>
      <c r="AO3877" s="1589">
        <v>7</v>
      </c>
      <c r="AP3877" s="1589">
        <v>7</v>
      </c>
      <c r="AQ3877" s="1589">
        <v>7</v>
      </c>
      <c r="AR3877" s="1589">
        <v>7</v>
      </c>
      <c r="AS3877" s="1589">
        <v>7</v>
      </c>
      <c r="AT3877" s="1589">
        <v>7</v>
      </c>
      <c r="AU3877" s="1589">
        <v>7</v>
      </c>
      <c r="AV3877" s="1589">
        <v>7</v>
      </c>
      <c r="AW3877" s="1589">
        <v>7</v>
      </c>
      <c r="AX3877" s="2533" t="s">
        <v>211</v>
      </c>
      <c r="AY3877" s="2533"/>
      <c r="AZ3877" s="2533" t="s">
        <v>211</v>
      </c>
      <c r="BA3877" s="2533"/>
      <c r="BB3877" s="1589">
        <v>7</v>
      </c>
      <c r="BC3877" s="1589">
        <v>7</v>
      </c>
      <c r="BD3877" s="1589">
        <v>7</v>
      </c>
      <c r="BE3877" s="1589">
        <v>7</v>
      </c>
      <c r="BF3877" s="1589">
        <v>6.75</v>
      </c>
      <c r="BG3877" s="1589" t="s">
        <v>76</v>
      </c>
      <c r="BH3877" s="1589" t="s">
        <v>76</v>
      </c>
      <c r="BI3877" s="1589" t="s">
        <v>76</v>
      </c>
      <c r="BJ3877" s="2533" t="s">
        <v>211</v>
      </c>
      <c r="BK3877" s="2533"/>
    </row>
    <row r="3878" spans="1:63">
      <c r="A3878" s="2535" t="s">
        <v>408</v>
      </c>
      <c r="B3878" s="2535"/>
      <c r="C3878" s="1594"/>
      <c r="D3878" s="1594"/>
      <c r="E3878" s="1594"/>
      <c r="F3878" s="1594"/>
      <c r="G3878" s="1594"/>
      <c r="H3878" s="1594"/>
      <c r="I3878" s="1594"/>
      <c r="J3878" s="1596"/>
      <c r="K3878" s="1594"/>
      <c r="L3878" s="1594"/>
      <c r="M3878" s="1594"/>
      <c r="N3878" s="1594"/>
      <c r="O3878" s="1594"/>
      <c r="P3878" s="1597"/>
      <c r="Q3878" s="1597"/>
      <c r="R3878" s="2535" t="s">
        <v>408</v>
      </c>
      <c r="S3878" s="2535"/>
      <c r="T3878" s="2535" t="s">
        <v>408</v>
      </c>
      <c r="U3878" s="2535"/>
      <c r="V3878" s="1596"/>
      <c r="W3878" s="1596"/>
      <c r="X3878" s="1596"/>
      <c r="Y3878" s="1596"/>
      <c r="Z3878" s="1596"/>
      <c r="AA3878" s="1595"/>
      <c r="AB3878" s="1595"/>
      <c r="AC3878" s="1595"/>
      <c r="AD3878" s="1595"/>
      <c r="AE3878" s="1595"/>
      <c r="AF3878" s="1595"/>
      <c r="AG3878" s="1596"/>
      <c r="AH3878" s="2535" t="s">
        <v>408</v>
      </c>
      <c r="AI3878" s="2535"/>
      <c r="AJ3878" s="2535" t="s">
        <v>408</v>
      </c>
      <c r="AK3878" s="2535"/>
      <c r="AL3878" s="1597"/>
      <c r="AM3878" s="1597"/>
      <c r="AN3878" s="1597"/>
      <c r="AO3878" s="1597"/>
      <c r="AP3878" s="1594"/>
      <c r="AQ3878" s="1594"/>
      <c r="AR3878" s="1594"/>
      <c r="AS3878" s="1594"/>
      <c r="AT3878" s="1594"/>
      <c r="AU3878" s="1594"/>
      <c r="AV3878" s="1594"/>
      <c r="AW3878" s="1594"/>
      <c r="AX3878" s="2535" t="s">
        <v>408</v>
      </c>
      <c r="AY3878" s="2535"/>
      <c r="AZ3878" s="2535" t="s">
        <v>408</v>
      </c>
      <c r="BA3878" s="2535"/>
      <c r="BB3878" s="1594"/>
      <c r="BC3878" s="1594"/>
      <c r="BD3878" s="1594"/>
      <c r="BE3878" s="1597"/>
      <c r="BF3878" s="1594"/>
      <c r="BG3878" s="1594"/>
      <c r="BH3878" s="1594"/>
      <c r="BI3878" s="1594"/>
      <c r="BJ3878" s="2535" t="s">
        <v>408</v>
      </c>
      <c r="BK3878" s="2535"/>
    </row>
    <row r="3879" spans="1:63" ht="22.5">
      <c r="A3879" s="8"/>
      <c r="B3879" s="148" t="s">
        <v>390</v>
      </c>
      <c r="C3879" s="1631" t="s">
        <v>2706</v>
      </c>
      <c r="D3879" s="1589">
        <v>13</v>
      </c>
      <c r="E3879" s="1590">
        <v>13</v>
      </c>
      <c r="F3879" s="1589">
        <v>14</v>
      </c>
      <c r="G3879" s="1631" t="s">
        <v>2387</v>
      </c>
      <c r="H3879" s="1631">
        <v>14</v>
      </c>
      <c r="I3879" s="1589">
        <v>13</v>
      </c>
      <c r="J3879" s="1590">
        <v>14</v>
      </c>
      <c r="K3879" s="1589">
        <v>12</v>
      </c>
      <c r="L3879" s="1589" t="s">
        <v>2284</v>
      </c>
      <c r="M3879" s="1590" t="s">
        <v>1549</v>
      </c>
      <c r="N3879" s="1631" t="s">
        <v>1893</v>
      </c>
      <c r="O3879" s="1589" t="s">
        <v>1549</v>
      </c>
      <c r="P3879" s="1590" t="s">
        <v>1883</v>
      </c>
      <c r="Q3879" s="1590">
        <v>13</v>
      </c>
      <c r="R3879" s="8"/>
      <c r="S3879" s="148" t="s">
        <v>390</v>
      </c>
      <c r="T3879" s="8"/>
      <c r="U3879" s="148" t="s">
        <v>390</v>
      </c>
      <c r="V3879" s="1590" t="s">
        <v>2284</v>
      </c>
      <c r="W3879" s="1590" t="s">
        <v>2451</v>
      </c>
      <c r="X3879" s="1590" t="s">
        <v>2382</v>
      </c>
      <c r="Y3879" s="1590" t="s">
        <v>76</v>
      </c>
      <c r="Z3879" s="1590">
        <v>15</v>
      </c>
      <c r="AA3879" s="1590" t="s">
        <v>1549</v>
      </c>
      <c r="AB3879" s="1590" t="s">
        <v>2382</v>
      </c>
      <c r="AC3879" s="1590" t="s">
        <v>1883</v>
      </c>
      <c r="AD3879" s="1590" t="s">
        <v>1847</v>
      </c>
      <c r="AE3879" s="1590" t="s">
        <v>1893</v>
      </c>
      <c r="AF3879" s="1590" t="s">
        <v>1881</v>
      </c>
      <c r="AG3879" s="1590" t="s">
        <v>1875</v>
      </c>
      <c r="AH3879" s="8"/>
      <c r="AI3879" s="148" t="s">
        <v>390</v>
      </c>
      <c r="AJ3879" s="8"/>
      <c r="AK3879" s="148" t="s">
        <v>390</v>
      </c>
      <c r="AL3879" s="1589" t="s">
        <v>1893</v>
      </c>
      <c r="AM3879" s="1589" t="s">
        <v>1893</v>
      </c>
      <c r="AN3879" s="1589" t="s">
        <v>1883</v>
      </c>
      <c r="AO3879" s="1590" t="s">
        <v>2284</v>
      </c>
      <c r="AP3879" s="1589">
        <v>12</v>
      </c>
      <c r="AQ3879" s="1589" t="s">
        <v>1893</v>
      </c>
      <c r="AR3879" s="1589" t="s">
        <v>1845</v>
      </c>
      <c r="AS3879" s="1589" t="s">
        <v>1549</v>
      </c>
      <c r="AT3879" s="1589" t="s">
        <v>1891</v>
      </c>
      <c r="AU3879" s="1589" t="s">
        <v>1883</v>
      </c>
      <c r="AV3879" s="1589" t="s">
        <v>1549</v>
      </c>
      <c r="AW3879" s="1589" t="s">
        <v>1883</v>
      </c>
      <c r="AX3879" s="8"/>
      <c r="AY3879" s="148" t="s">
        <v>390</v>
      </c>
      <c r="AZ3879" s="8"/>
      <c r="BA3879" s="148" t="s">
        <v>390</v>
      </c>
      <c r="BB3879" s="1589" t="s">
        <v>1549</v>
      </c>
      <c r="BC3879" s="1589" t="s">
        <v>2284</v>
      </c>
      <c r="BD3879" s="1589" t="s">
        <v>1549</v>
      </c>
      <c r="BE3879" s="1589" t="s">
        <v>1550</v>
      </c>
      <c r="BF3879" s="1589" t="s">
        <v>4059</v>
      </c>
      <c r="BG3879" s="1589" t="s">
        <v>1875</v>
      </c>
      <c r="BH3879" s="1589" t="s">
        <v>76</v>
      </c>
      <c r="BI3879" s="1589" t="s">
        <v>76</v>
      </c>
      <c r="BJ3879" s="8"/>
      <c r="BK3879" s="148" t="s">
        <v>390</v>
      </c>
    </row>
    <row r="3880" spans="1:63" ht="22.5">
      <c r="A3880" s="1614"/>
      <c r="B3880" s="1612" t="s">
        <v>391</v>
      </c>
      <c r="C3880" s="1594" t="s">
        <v>76</v>
      </c>
      <c r="D3880" s="1594" t="s">
        <v>76</v>
      </c>
      <c r="E3880" s="1594" t="s">
        <v>76</v>
      </c>
      <c r="F3880" s="1594" t="s">
        <v>76</v>
      </c>
      <c r="G3880" s="1594" t="s">
        <v>76</v>
      </c>
      <c r="H3880" s="1594" t="s">
        <v>76</v>
      </c>
      <c r="I3880" s="1594" t="s">
        <v>76</v>
      </c>
      <c r="J3880" s="1596" t="s">
        <v>76</v>
      </c>
      <c r="K3880" s="1594">
        <v>12</v>
      </c>
      <c r="L3880" s="1594" t="s">
        <v>76</v>
      </c>
      <c r="M3880" s="1596" t="s">
        <v>2382</v>
      </c>
      <c r="N3880" s="1632" t="s">
        <v>1893</v>
      </c>
      <c r="O3880" s="1594" t="s">
        <v>76</v>
      </c>
      <c r="P3880" s="1597" t="s">
        <v>76</v>
      </c>
      <c r="Q3880" s="1597" t="s">
        <v>76</v>
      </c>
      <c r="R3880" s="1614"/>
      <c r="S3880" s="1612" t="s">
        <v>391</v>
      </c>
      <c r="T3880" s="1614"/>
      <c r="U3880" s="1612" t="s">
        <v>391</v>
      </c>
      <c r="V3880" s="1596"/>
      <c r="W3880" s="1596" t="s">
        <v>76</v>
      </c>
      <c r="X3880" s="1596" t="s">
        <v>76</v>
      </c>
      <c r="Y3880" s="1596" t="s">
        <v>1883</v>
      </c>
      <c r="Z3880" s="1596" t="s">
        <v>76</v>
      </c>
      <c r="AA3880" s="1595" t="s">
        <v>76</v>
      </c>
      <c r="AB3880" s="1595" t="s">
        <v>76</v>
      </c>
      <c r="AC3880" s="1595" t="s">
        <v>76</v>
      </c>
      <c r="AD3880" s="1595" t="s">
        <v>76</v>
      </c>
      <c r="AE3880" s="1626" t="s">
        <v>76</v>
      </c>
      <c r="AF3880" s="1595" t="s">
        <v>76</v>
      </c>
      <c r="AG3880" s="1595" t="s">
        <v>76</v>
      </c>
      <c r="AH3880" s="1614"/>
      <c r="AI3880" s="1612" t="s">
        <v>391</v>
      </c>
      <c r="AJ3880" s="1614"/>
      <c r="AK3880" s="1612" t="s">
        <v>391</v>
      </c>
      <c r="AL3880" s="1618" t="s">
        <v>76</v>
      </c>
      <c r="AM3880" s="1594" t="s">
        <v>76</v>
      </c>
      <c r="AN3880" s="1597" t="s">
        <v>76</v>
      </c>
      <c r="AO3880" s="1617" t="s">
        <v>76</v>
      </c>
      <c r="AP3880" s="1594" t="s">
        <v>76</v>
      </c>
      <c r="AQ3880" s="1594" t="s">
        <v>76</v>
      </c>
      <c r="AR3880" s="1594" t="s">
        <v>76</v>
      </c>
      <c r="AS3880" s="1594" t="s">
        <v>1883</v>
      </c>
      <c r="AT3880" s="1594" t="s">
        <v>76</v>
      </c>
      <c r="AU3880" s="1594" t="s">
        <v>76</v>
      </c>
      <c r="AV3880" s="1594" t="s">
        <v>76</v>
      </c>
      <c r="AW3880" s="1594" t="s">
        <v>76</v>
      </c>
      <c r="AX3880" s="1614"/>
      <c r="AY3880" s="1612" t="s">
        <v>391</v>
      </c>
      <c r="AZ3880" s="1614"/>
      <c r="BA3880" s="1612" t="s">
        <v>391</v>
      </c>
      <c r="BB3880" s="1594" t="s">
        <v>76</v>
      </c>
      <c r="BC3880" s="1594" t="s">
        <v>2284</v>
      </c>
      <c r="BD3880" s="1594" t="s">
        <v>76</v>
      </c>
      <c r="BE3880" s="1597" t="s">
        <v>76</v>
      </c>
      <c r="BF3880" s="1594" t="s">
        <v>76</v>
      </c>
      <c r="BG3880" s="1594" t="s">
        <v>1875</v>
      </c>
      <c r="BH3880" s="1594" t="s">
        <v>76</v>
      </c>
      <c r="BI3880" s="1594" t="s">
        <v>76</v>
      </c>
      <c r="BJ3880" s="1614"/>
      <c r="BK3880" s="1612" t="s">
        <v>391</v>
      </c>
    </row>
    <row r="3881" spans="1:63">
      <c r="A3881" s="2533" t="s">
        <v>409</v>
      </c>
      <c r="B3881" s="2533"/>
      <c r="C3881" s="1589"/>
      <c r="D3881" s="1589"/>
      <c r="E3881" s="1589"/>
      <c r="F3881" s="1589"/>
      <c r="G3881" s="1589"/>
      <c r="H3881" s="1609"/>
      <c r="I3881" s="1589"/>
      <c r="J3881" s="1590"/>
      <c r="K3881" s="1589"/>
      <c r="L3881" s="1589"/>
      <c r="M3881" s="1589"/>
      <c r="N3881" s="1589"/>
      <c r="O3881" s="1589"/>
      <c r="P3881" s="1592"/>
      <c r="Q3881" s="1592"/>
      <c r="R3881" s="2533" t="s">
        <v>409</v>
      </c>
      <c r="S3881" s="2533"/>
      <c r="T3881" s="2533" t="s">
        <v>409</v>
      </c>
      <c r="U3881" s="2533"/>
      <c r="V3881" s="1590"/>
      <c r="W3881" s="1590"/>
      <c r="X3881" s="1590"/>
      <c r="Y3881" s="1590"/>
      <c r="Z3881" s="1590"/>
      <c r="AA3881" s="1591"/>
      <c r="AB3881" s="1591"/>
      <c r="AC3881" s="1591"/>
      <c r="AD3881" s="1591"/>
      <c r="AE3881" s="1591"/>
      <c r="AF3881" s="1591"/>
      <c r="AG3881" s="1591"/>
      <c r="AH3881" s="2533" t="s">
        <v>409</v>
      </c>
      <c r="AI3881" s="2533"/>
      <c r="AJ3881" s="2533" t="s">
        <v>409</v>
      </c>
      <c r="AK3881" s="2533"/>
      <c r="AL3881" s="1589"/>
      <c r="AM3881" s="1589"/>
      <c r="AN3881" s="1592"/>
      <c r="AO3881" s="1589"/>
      <c r="AP3881" s="1589"/>
      <c r="AQ3881" s="1589"/>
      <c r="AR3881" s="1589"/>
      <c r="AS3881" s="1589"/>
      <c r="AT3881" s="1589"/>
      <c r="AU3881" s="1589"/>
      <c r="AV3881" s="1589"/>
      <c r="AW3881" s="1589"/>
      <c r="AX3881" s="2533" t="s">
        <v>409</v>
      </c>
      <c r="AY3881" s="2533"/>
      <c r="AZ3881" s="2533" t="s">
        <v>409</v>
      </c>
      <c r="BA3881" s="2533"/>
      <c r="BB3881" s="1589"/>
      <c r="BC3881" s="1589"/>
      <c r="BD3881" s="1589"/>
      <c r="BE3881" s="1592" t="s">
        <v>1285</v>
      </c>
      <c r="BF3881" s="1589"/>
      <c r="BG3881" s="1589"/>
      <c r="BH3881" s="1589"/>
      <c r="BI3881" s="1589"/>
      <c r="BJ3881" s="2533" t="s">
        <v>409</v>
      </c>
      <c r="BK3881" s="2533"/>
    </row>
    <row r="3882" spans="1:63" ht="22.5">
      <c r="A3882" s="1614"/>
      <c r="B3882" s="1612" t="s">
        <v>390</v>
      </c>
      <c r="C3882" s="1639" t="s">
        <v>2706</v>
      </c>
      <c r="D3882" s="1619" t="s">
        <v>1669</v>
      </c>
      <c r="E3882" s="1596">
        <v>13</v>
      </c>
      <c r="F3882" s="1596" t="s">
        <v>2269</v>
      </c>
      <c r="G3882" s="1594">
        <v>12</v>
      </c>
      <c r="H3882" s="1596" t="s">
        <v>2387</v>
      </c>
      <c r="I3882" s="1594" t="s">
        <v>76</v>
      </c>
      <c r="J3882" s="1596" t="s">
        <v>76</v>
      </c>
      <c r="K3882" s="1594">
        <v>11</v>
      </c>
      <c r="L3882" s="1594" t="s">
        <v>2382</v>
      </c>
      <c r="M3882" s="1596" t="s">
        <v>2382</v>
      </c>
      <c r="N3882" s="1596" t="s">
        <v>2382</v>
      </c>
      <c r="O3882" s="1594" t="s">
        <v>1891</v>
      </c>
      <c r="P3882" s="1640" t="s">
        <v>1893</v>
      </c>
      <c r="Q3882" s="1596">
        <v>12</v>
      </c>
      <c r="R3882" s="1614"/>
      <c r="S3882" s="1612" t="s">
        <v>390</v>
      </c>
      <c r="T3882" s="1614"/>
      <c r="U3882" s="1612" t="s">
        <v>390</v>
      </c>
      <c r="V3882" s="1596">
        <v>9</v>
      </c>
      <c r="W3882" s="1596" t="s">
        <v>1924</v>
      </c>
      <c r="X3882" s="1596" t="s">
        <v>2382</v>
      </c>
      <c r="Y3882" s="1596" t="s">
        <v>1891</v>
      </c>
      <c r="Z3882" s="1596">
        <v>14.5</v>
      </c>
      <c r="AA3882" s="1596" t="s">
        <v>1549</v>
      </c>
      <c r="AB3882" s="1596" t="s">
        <v>1549</v>
      </c>
      <c r="AC3882" s="1596">
        <v>13</v>
      </c>
      <c r="AD3882" s="1596" t="s">
        <v>1665</v>
      </c>
      <c r="AE3882" s="1596" t="s">
        <v>1893</v>
      </c>
      <c r="AF3882" s="1596" t="s">
        <v>1881</v>
      </c>
      <c r="AG3882" s="1596" t="s">
        <v>1882</v>
      </c>
      <c r="AH3882" s="1614"/>
      <c r="AI3882" s="1612" t="s">
        <v>390</v>
      </c>
      <c r="AJ3882" s="1614"/>
      <c r="AK3882" s="1612" t="s">
        <v>390</v>
      </c>
      <c r="AL3882" s="1594" t="s">
        <v>2273</v>
      </c>
      <c r="AM3882" s="1594" t="s">
        <v>1891</v>
      </c>
      <c r="AN3882" s="1594" t="s">
        <v>2284</v>
      </c>
      <c r="AO3882" s="1594" t="s">
        <v>2272</v>
      </c>
      <c r="AP3882" s="1594">
        <v>12</v>
      </c>
      <c r="AQ3882" s="1594" t="s">
        <v>1883</v>
      </c>
      <c r="AR3882" s="1594" t="s">
        <v>1845</v>
      </c>
      <c r="AS3882" s="1594" t="s">
        <v>1663</v>
      </c>
      <c r="AT3882" s="1594" t="s">
        <v>1893</v>
      </c>
      <c r="AU3882" s="1594" t="s">
        <v>1549</v>
      </c>
      <c r="AV3882" s="1594" t="s">
        <v>1845</v>
      </c>
      <c r="AW3882" s="1594" t="s">
        <v>1891</v>
      </c>
      <c r="AX3882" s="1614"/>
      <c r="AY3882" s="1612" t="s">
        <v>390</v>
      </c>
      <c r="AZ3882" s="1614"/>
      <c r="BA3882" s="1612" t="s">
        <v>390</v>
      </c>
      <c r="BB3882" s="1594" t="s">
        <v>4064</v>
      </c>
      <c r="BC3882" s="1594" t="s">
        <v>2272</v>
      </c>
      <c r="BD3882" s="1594" t="s">
        <v>2284</v>
      </c>
      <c r="BE3882" s="1606" t="s">
        <v>76</v>
      </c>
      <c r="BF3882" s="1594">
        <v>17.75</v>
      </c>
      <c r="BG3882" s="1594" t="s">
        <v>76</v>
      </c>
      <c r="BH3882" s="1594" t="s">
        <v>76</v>
      </c>
      <c r="BI3882" s="1594" t="s">
        <v>2284</v>
      </c>
      <c r="BJ3882" s="1614"/>
      <c r="BK3882" s="1612" t="s">
        <v>390</v>
      </c>
    </row>
    <row r="3883" spans="1:63" ht="22.5">
      <c r="A3883" s="8"/>
      <c r="B3883" s="148" t="s">
        <v>391</v>
      </c>
      <c r="C3883" s="1631" t="s">
        <v>76</v>
      </c>
      <c r="D3883" s="1634" t="s">
        <v>1669</v>
      </c>
      <c r="E3883" s="1589" t="s">
        <v>76</v>
      </c>
      <c r="F3883" s="1589" t="s">
        <v>76</v>
      </c>
      <c r="G3883" s="1589">
        <v>12</v>
      </c>
      <c r="H3883" s="1609" t="s">
        <v>76</v>
      </c>
      <c r="I3883" s="1589" t="s">
        <v>76</v>
      </c>
      <c r="J3883" s="1590" t="s">
        <v>76</v>
      </c>
      <c r="K3883" s="1589">
        <v>9.5</v>
      </c>
      <c r="L3883" s="1589" t="s">
        <v>76</v>
      </c>
      <c r="M3883" s="1589" t="s">
        <v>76</v>
      </c>
      <c r="N3883" s="1589" t="s">
        <v>4064</v>
      </c>
      <c r="O3883" s="1592" t="s">
        <v>76</v>
      </c>
      <c r="P3883" s="1589" t="s">
        <v>76</v>
      </c>
      <c r="Q3883" s="1589" t="s">
        <v>76</v>
      </c>
      <c r="R3883" s="8"/>
      <c r="S3883" s="148" t="s">
        <v>391</v>
      </c>
      <c r="T3883" s="8"/>
      <c r="U3883" s="148" t="s">
        <v>391</v>
      </c>
      <c r="V3883" s="1590"/>
      <c r="W3883" s="1590" t="s">
        <v>76</v>
      </c>
      <c r="X3883" s="1590" t="s">
        <v>76</v>
      </c>
      <c r="Y3883" s="1590" t="s">
        <v>76</v>
      </c>
      <c r="Z3883" s="1590" t="s">
        <v>76</v>
      </c>
      <c r="AA3883" s="1590" t="s">
        <v>76</v>
      </c>
      <c r="AB3883" s="1590" t="s">
        <v>76</v>
      </c>
      <c r="AC3883" s="1590" t="s">
        <v>76</v>
      </c>
      <c r="AD3883" s="1590" t="s">
        <v>76</v>
      </c>
      <c r="AE3883" s="1590" t="s">
        <v>76</v>
      </c>
      <c r="AF3883" s="1590" t="s">
        <v>76</v>
      </c>
      <c r="AG3883" s="1590" t="s">
        <v>76</v>
      </c>
      <c r="AH3883" s="8"/>
      <c r="AI3883" s="148" t="s">
        <v>391</v>
      </c>
      <c r="AJ3883" s="8"/>
      <c r="AK3883" s="148" t="s">
        <v>391</v>
      </c>
      <c r="AL3883" s="1615" t="s">
        <v>76</v>
      </c>
      <c r="AM3883" s="1589" t="s">
        <v>1891</v>
      </c>
      <c r="AN3883" s="1589">
        <v>9</v>
      </c>
      <c r="AO3883" s="1608" t="s">
        <v>76</v>
      </c>
      <c r="AP3883" s="1589" t="s">
        <v>76</v>
      </c>
      <c r="AQ3883" s="1589" t="s">
        <v>76</v>
      </c>
      <c r="AR3883" s="1589" t="s">
        <v>76</v>
      </c>
      <c r="AS3883" s="1589" t="s">
        <v>76</v>
      </c>
      <c r="AT3883" s="1589" t="s">
        <v>76</v>
      </c>
      <c r="AU3883" s="1589" t="s">
        <v>76</v>
      </c>
      <c r="AV3883" s="1589" t="s">
        <v>76</v>
      </c>
      <c r="AW3883" s="1589" t="s">
        <v>76</v>
      </c>
      <c r="AX3883" s="8"/>
      <c r="AY3883" s="148" t="s">
        <v>391</v>
      </c>
      <c r="AZ3883" s="8"/>
      <c r="BA3883" s="148" t="s">
        <v>391</v>
      </c>
      <c r="BB3883" s="1589" t="s">
        <v>76</v>
      </c>
      <c r="BC3883" s="1609" t="s">
        <v>76</v>
      </c>
      <c r="BD3883" s="1589" t="s">
        <v>76</v>
      </c>
      <c r="BE3883" s="1592" t="s">
        <v>76</v>
      </c>
      <c r="BF3883" s="1589" t="s">
        <v>76</v>
      </c>
      <c r="BG3883" s="1589" t="s">
        <v>76</v>
      </c>
      <c r="BH3883" s="1589" t="s">
        <v>76</v>
      </c>
      <c r="BI3883" s="1615" t="s">
        <v>76</v>
      </c>
      <c r="BJ3883" s="8"/>
      <c r="BK3883" s="148" t="s">
        <v>391</v>
      </c>
    </row>
    <row r="3884" spans="1:63">
      <c r="A3884" s="2535" t="s">
        <v>410</v>
      </c>
      <c r="B3884" s="2535"/>
      <c r="C3884" s="1594"/>
      <c r="D3884" s="1594"/>
      <c r="E3884" s="1594"/>
      <c r="F3884" s="1594"/>
      <c r="G3884" s="1594"/>
      <c r="H3884" s="1594"/>
      <c r="I3884" s="1594"/>
      <c r="J3884" s="1596"/>
      <c r="K3884" s="1594"/>
      <c r="L3884" s="1594"/>
      <c r="M3884" s="1594"/>
      <c r="N3884" s="1594"/>
      <c r="O3884" s="1597"/>
      <c r="P3884" s="1594"/>
      <c r="Q3884" s="1597"/>
      <c r="R3884" s="2535" t="s">
        <v>410</v>
      </c>
      <c r="S3884" s="2535"/>
      <c r="T3884" s="2535" t="s">
        <v>410</v>
      </c>
      <c r="U3884" s="2535"/>
      <c r="V3884" s="1596"/>
      <c r="W3884" s="1596"/>
      <c r="X3884" s="1596"/>
      <c r="Y3884" s="1596"/>
      <c r="Z3884" s="1596"/>
      <c r="AA3884" s="1596"/>
      <c r="AB3884" s="1596"/>
      <c r="AC3884" s="1596"/>
      <c r="AD3884" s="1596"/>
      <c r="AE3884" s="1596"/>
      <c r="AF3884" s="1596"/>
      <c r="AG3884" s="1596"/>
      <c r="AH3884" s="2535" t="s">
        <v>410</v>
      </c>
      <c r="AI3884" s="2535"/>
      <c r="AJ3884" s="2535" t="s">
        <v>410</v>
      </c>
      <c r="AK3884" s="2535"/>
      <c r="AL3884" s="1594"/>
      <c r="AM3884" s="1594"/>
      <c r="AN3884" s="1597"/>
      <c r="AO3884" s="1597"/>
      <c r="AP3884" s="1594"/>
      <c r="AQ3884" s="1594"/>
      <c r="AR3884" s="1594"/>
      <c r="AS3884" s="1594"/>
      <c r="AT3884" s="1594"/>
      <c r="AU3884" s="1594"/>
      <c r="AV3884" s="1594"/>
      <c r="AW3884" s="1594"/>
      <c r="AX3884" s="2535" t="s">
        <v>410</v>
      </c>
      <c r="AY3884" s="2535"/>
      <c r="AZ3884" s="2535" t="s">
        <v>410</v>
      </c>
      <c r="BA3884" s="2535"/>
      <c r="BB3884" s="1594"/>
      <c r="BC3884" s="1594"/>
      <c r="BD3884" s="1594"/>
      <c r="BE3884" s="1597"/>
      <c r="BF3884" s="1594"/>
      <c r="BG3884" s="1594"/>
      <c r="BH3884" s="1594"/>
      <c r="BI3884" s="1594"/>
      <c r="BJ3884" s="2535" t="s">
        <v>410</v>
      </c>
      <c r="BK3884" s="2535"/>
    </row>
    <row r="3885" spans="1:63" ht="22.5">
      <c r="A3885" s="8"/>
      <c r="B3885" s="148" t="s">
        <v>390</v>
      </c>
      <c r="C3885" s="1589">
        <v>13.5</v>
      </c>
      <c r="D3885" s="1589">
        <v>14</v>
      </c>
      <c r="E3885" s="1589">
        <v>13</v>
      </c>
      <c r="F3885" s="1589">
        <v>14</v>
      </c>
      <c r="G3885" s="1590" t="s">
        <v>1669</v>
      </c>
      <c r="H3885" s="1615" t="s">
        <v>76</v>
      </c>
      <c r="I3885" s="1589">
        <v>14</v>
      </c>
      <c r="J3885" s="1590">
        <v>14</v>
      </c>
      <c r="K3885" s="1589">
        <v>11</v>
      </c>
      <c r="L3885" s="1589" t="s">
        <v>2382</v>
      </c>
      <c r="M3885" s="1590" t="s">
        <v>1875</v>
      </c>
      <c r="N3885" s="1631" t="s">
        <v>1883</v>
      </c>
      <c r="O3885" s="1589" t="s">
        <v>1893</v>
      </c>
      <c r="P3885" s="1590" t="s">
        <v>1847</v>
      </c>
      <c r="Q3885" s="1631" t="s">
        <v>2258</v>
      </c>
      <c r="R3885" s="8"/>
      <c r="S3885" s="148" t="s">
        <v>390</v>
      </c>
      <c r="T3885" s="8"/>
      <c r="U3885" s="148" t="s">
        <v>390</v>
      </c>
      <c r="V3885" s="1590">
        <v>12</v>
      </c>
      <c r="W3885" s="1590" t="s">
        <v>1868</v>
      </c>
      <c r="X3885" s="1590" t="s">
        <v>1847</v>
      </c>
      <c r="Y3885" s="1590" t="s">
        <v>1893</v>
      </c>
      <c r="Z3885" s="1590">
        <v>13.5</v>
      </c>
      <c r="AA3885" s="1590" t="s">
        <v>1891</v>
      </c>
      <c r="AB3885" s="1590" t="s">
        <v>1749</v>
      </c>
      <c r="AC3885" s="1590" t="s">
        <v>1893</v>
      </c>
      <c r="AD3885" s="1590" t="s">
        <v>1668</v>
      </c>
      <c r="AE3885" s="1590" t="s">
        <v>1893</v>
      </c>
      <c r="AF3885" s="1590" t="s">
        <v>1881</v>
      </c>
      <c r="AG3885" s="1590">
        <v>14</v>
      </c>
      <c r="AH3885" s="8"/>
      <c r="AI3885" s="148" t="s">
        <v>390</v>
      </c>
      <c r="AJ3885" s="8"/>
      <c r="AK3885" s="148" t="s">
        <v>390</v>
      </c>
      <c r="AL3885" s="1589" t="s">
        <v>1867</v>
      </c>
      <c r="AM3885" s="1589" t="s">
        <v>1847</v>
      </c>
      <c r="AN3885" s="1589" t="s">
        <v>1939</v>
      </c>
      <c r="AO3885" s="1590" t="s">
        <v>1891</v>
      </c>
      <c r="AP3885" s="1589">
        <v>12.5</v>
      </c>
      <c r="AQ3885" s="1589" t="s">
        <v>1893</v>
      </c>
      <c r="AR3885" s="1589" t="s">
        <v>1883</v>
      </c>
      <c r="AS3885" s="1589" t="s">
        <v>1893</v>
      </c>
      <c r="AT3885" s="1589" t="s">
        <v>1893</v>
      </c>
      <c r="AU3885" s="1589" t="s">
        <v>1549</v>
      </c>
      <c r="AV3885" s="1589" t="s">
        <v>1549</v>
      </c>
      <c r="AW3885" s="1589" t="s">
        <v>2269</v>
      </c>
      <c r="AX3885" s="8"/>
      <c r="AY3885" s="148" t="s">
        <v>390</v>
      </c>
      <c r="AZ3885" s="8"/>
      <c r="BA3885" s="148" t="s">
        <v>390</v>
      </c>
      <c r="BB3885" s="1589" t="s">
        <v>1893</v>
      </c>
      <c r="BC3885" s="1589" t="s">
        <v>2284</v>
      </c>
      <c r="BD3885" s="1589" t="s">
        <v>1882</v>
      </c>
      <c r="BE3885" s="1615" t="s">
        <v>76</v>
      </c>
      <c r="BF3885" s="1589">
        <v>17.75</v>
      </c>
      <c r="BG3885" s="1589" t="s">
        <v>76</v>
      </c>
      <c r="BH3885" s="1589" t="s">
        <v>4090</v>
      </c>
      <c r="BI3885" s="1589" t="s">
        <v>1867</v>
      </c>
      <c r="BJ3885" s="8"/>
      <c r="BK3885" s="148" t="s">
        <v>390</v>
      </c>
    </row>
    <row r="3886" spans="1:63" ht="22.5">
      <c r="A3886" s="1614"/>
      <c r="B3886" s="1612" t="s">
        <v>391</v>
      </c>
      <c r="C3886" s="1594" t="s">
        <v>76</v>
      </c>
      <c r="D3886" s="1594" t="s">
        <v>76</v>
      </c>
      <c r="E3886" s="1594" t="s">
        <v>76</v>
      </c>
      <c r="F3886" s="1594" t="s">
        <v>76</v>
      </c>
      <c r="G3886" s="1594" t="s">
        <v>76</v>
      </c>
      <c r="H3886" s="1618">
        <v>14</v>
      </c>
      <c r="I3886" s="1594" t="s">
        <v>76</v>
      </c>
      <c r="J3886" s="1594" t="s">
        <v>76</v>
      </c>
      <c r="K3886" s="1594">
        <v>11.5</v>
      </c>
      <c r="L3886" s="1594" t="s">
        <v>76</v>
      </c>
      <c r="M3886" s="1594" t="s">
        <v>76</v>
      </c>
      <c r="N3886" s="1632" t="s">
        <v>2382</v>
      </c>
      <c r="O3886" s="1597" t="s">
        <v>76</v>
      </c>
      <c r="P3886" s="1597" t="s">
        <v>76</v>
      </c>
      <c r="Q3886" s="1597" t="s">
        <v>76</v>
      </c>
      <c r="R3886" s="1614"/>
      <c r="S3886" s="1612" t="s">
        <v>391</v>
      </c>
      <c r="T3886" s="1614"/>
      <c r="U3886" s="1612" t="s">
        <v>391</v>
      </c>
      <c r="V3886" s="1596" t="s">
        <v>76</v>
      </c>
      <c r="W3886" s="1596" t="s">
        <v>76</v>
      </c>
      <c r="X3886" s="1596" t="s">
        <v>76</v>
      </c>
      <c r="Y3886" s="1596" t="s">
        <v>76</v>
      </c>
      <c r="Z3886" s="1596" t="s">
        <v>76</v>
      </c>
      <c r="AA3886" s="1596" t="s">
        <v>76</v>
      </c>
      <c r="AB3886" s="1596" t="s">
        <v>76</v>
      </c>
      <c r="AC3886" s="1596" t="s">
        <v>76</v>
      </c>
      <c r="AD3886" s="1596" t="s">
        <v>76</v>
      </c>
      <c r="AE3886" s="1596" t="s">
        <v>76</v>
      </c>
      <c r="AF3886" s="1596" t="s">
        <v>76</v>
      </c>
      <c r="AG3886" s="1596" t="s">
        <v>76</v>
      </c>
      <c r="AH3886" s="1614"/>
      <c r="AI3886" s="1612" t="s">
        <v>391</v>
      </c>
      <c r="AJ3886" s="1614"/>
      <c r="AK3886" s="1612" t="s">
        <v>391</v>
      </c>
      <c r="AL3886" s="1618" t="s">
        <v>76</v>
      </c>
      <c r="AM3886" s="1594" t="s">
        <v>76</v>
      </c>
      <c r="AN3886" s="1594" t="s">
        <v>76</v>
      </c>
      <c r="AO3886" s="1617" t="s">
        <v>76</v>
      </c>
      <c r="AP3886" s="1594" t="s">
        <v>76</v>
      </c>
      <c r="AQ3886" s="1594" t="s">
        <v>76</v>
      </c>
      <c r="AR3886" s="1594" t="s">
        <v>76</v>
      </c>
      <c r="AS3886" s="1618" t="s">
        <v>76</v>
      </c>
      <c r="AT3886" s="1594" t="s">
        <v>76</v>
      </c>
      <c r="AU3886" s="1594" t="s">
        <v>76</v>
      </c>
      <c r="AV3886" s="1594" t="s">
        <v>76</v>
      </c>
      <c r="AW3886" s="1594" t="s">
        <v>76</v>
      </c>
      <c r="AX3886" s="1614"/>
      <c r="AY3886" s="1612" t="s">
        <v>391</v>
      </c>
      <c r="AZ3886" s="1614"/>
      <c r="BA3886" s="1612" t="s">
        <v>391</v>
      </c>
      <c r="BB3886" s="1594" t="s">
        <v>76</v>
      </c>
      <c r="BC3886" s="1594" t="s">
        <v>2284</v>
      </c>
      <c r="BD3886" s="1594" t="s">
        <v>76</v>
      </c>
      <c r="BE3886" s="1597" t="s">
        <v>76</v>
      </c>
      <c r="BF3886" s="1594" t="s">
        <v>76</v>
      </c>
      <c r="BG3886" s="1594" t="s">
        <v>76</v>
      </c>
      <c r="BH3886" s="1594" t="s">
        <v>76</v>
      </c>
      <c r="BI3886" s="1618" t="s">
        <v>76</v>
      </c>
      <c r="BJ3886" s="1614"/>
      <c r="BK3886" s="1612" t="s">
        <v>391</v>
      </c>
    </row>
    <row r="3887" spans="1:63">
      <c r="A3887" s="2533" t="s">
        <v>411</v>
      </c>
      <c r="B3887" s="2533"/>
      <c r="C3887" s="8"/>
      <c r="D3887" s="8"/>
      <c r="E3887" s="8"/>
      <c r="F3887" s="8"/>
      <c r="G3887" s="8"/>
      <c r="H3887" s="8"/>
      <c r="I3887" s="8"/>
      <c r="J3887" s="8"/>
      <c r="K3887" s="8"/>
      <c r="L3887" s="8"/>
      <c r="M3887" s="8"/>
      <c r="N3887" s="1589"/>
      <c r="O3887" s="1592"/>
      <c r="P3887" s="1592"/>
      <c r="Q3887" s="1592"/>
      <c r="R3887" s="2533" t="s">
        <v>411</v>
      </c>
      <c r="S3887" s="2533"/>
      <c r="T3887" s="2533" t="s">
        <v>411</v>
      </c>
      <c r="U3887" s="2533"/>
      <c r="V3887" s="1590"/>
      <c r="W3887" s="1590"/>
      <c r="X3887" s="1590"/>
      <c r="Y3887" s="1590"/>
      <c r="Z3887" s="1590"/>
      <c r="AA3887" s="1590"/>
      <c r="AB3887" s="1590"/>
      <c r="AC3887" s="1590"/>
      <c r="AD3887" s="1590"/>
      <c r="AE3887" s="1590"/>
      <c r="AF3887" s="1590"/>
      <c r="AG3887" s="1590"/>
      <c r="AH3887" s="2533" t="s">
        <v>411</v>
      </c>
      <c r="AI3887" s="2533"/>
      <c r="AJ3887" s="2533" t="s">
        <v>411</v>
      </c>
      <c r="AK3887" s="2533"/>
      <c r="AL3887" s="1589"/>
      <c r="AM3887" s="1589"/>
      <c r="AN3887" s="1589"/>
      <c r="AO3887" s="1589"/>
      <c r="AP3887" s="1589"/>
      <c r="AQ3887" s="1589"/>
      <c r="AR3887" s="1589"/>
      <c r="AS3887" s="1589"/>
      <c r="AT3887" s="1589"/>
      <c r="AU3887" s="1589"/>
      <c r="AV3887" s="1589"/>
      <c r="AW3887" s="1589"/>
      <c r="AX3887" s="2533" t="s">
        <v>411</v>
      </c>
      <c r="AY3887" s="2533"/>
      <c r="AZ3887" s="2533" t="s">
        <v>411</v>
      </c>
      <c r="BA3887" s="2533"/>
      <c r="BB3887" s="1589"/>
      <c r="BC3887" s="1589"/>
      <c r="BD3887" s="1589"/>
      <c r="BE3887" s="1592"/>
      <c r="BF3887" s="1589"/>
      <c r="BG3887" s="1589"/>
      <c r="BH3887" s="1589"/>
      <c r="BI3887" s="1589"/>
      <c r="BJ3887" s="2533" t="s">
        <v>411</v>
      </c>
      <c r="BK3887" s="2533"/>
    </row>
    <row r="3888" spans="1:63" ht="22.5">
      <c r="A3888" s="1628"/>
      <c r="B3888" s="1612" t="s">
        <v>390</v>
      </c>
      <c r="C3888" s="1596" t="s">
        <v>76</v>
      </c>
      <c r="D3888" s="1619" t="s">
        <v>2377</v>
      </c>
      <c r="E3888" s="1639" t="s">
        <v>4067</v>
      </c>
      <c r="F3888" s="1596">
        <v>14</v>
      </c>
      <c r="G3888" s="1596" t="s">
        <v>1749</v>
      </c>
      <c r="H3888" s="1596" t="s">
        <v>1863</v>
      </c>
      <c r="I3888" s="1594" t="s">
        <v>76</v>
      </c>
      <c r="J3888" s="1596">
        <v>12</v>
      </c>
      <c r="K3888" s="1594">
        <v>19</v>
      </c>
      <c r="L3888" s="1593" t="s">
        <v>1883</v>
      </c>
      <c r="M3888" s="1593">
        <v>10</v>
      </c>
      <c r="N3888" s="1632" t="s">
        <v>1893</v>
      </c>
      <c r="O3888" s="1594" t="s">
        <v>1891</v>
      </c>
      <c r="P3888" s="1596" t="s">
        <v>1880</v>
      </c>
      <c r="Q3888" s="1594">
        <v>13</v>
      </c>
      <c r="R3888" s="1628"/>
      <c r="S3888" s="1612" t="s">
        <v>390</v>
      </c>
      <c r="T3888" s="1628"/>
      <c r="U3888" s="1612" t="s">
        <v>390</v>
      </c>
      <c r="V3888" s="1596" t="s">
        <v>1845</v>
      </c>
      <c r="W3888" s="1596" t="s">
        <v>2377</v>
      </c>
      <c r="X3888" s="1596" t="s">
        <v>2264</v>
      </c>
      <c r="Y3888" s="1596" t="s">
        <v>1883</v>
      </c>
      <c r="Z3888" s="1595" t="s">
        <v>1880</v>
      </c>
      <c r="AA3888" s="1596" t="s">
        <v>4091</v>
      </c>
      <c r="AB3888" s="1596" t="s">
        <v>1549</v>
      </c>
      <c r="AC3888" s="1596">
        <v>10</v>
      </c>
      <c r="AD3888" s="1596" t="s">
        <v>76</v>
      </c>
      <c r="AE3888" s="1596" t="s">
        <v>1893</v>
      </c>
      <c r="AF3888" s="1596" t="s">
        <v>1881</v>
      </c>
      <c r="AG3888" s="1596" t="s">
        <v>76</v>
      </c>
      <c r="AH3888" s="1628"/>
      <c r="AI3888" s="1612" t="s">
        <v>390</v>
      </c>
      <c r="AJ3888" s="1628"/>
      <c r="AK3888" s="1612" t="s">
        <v>390</v>
      </c>
      <c r="AL3888" s="1594" t="s">
        <v>2682</v>
      </c>
      <c r="AM3888" s="1594" t="s">
        <v>1875</v>
      </c>
      <c r="AN3888" s="1594" t="s">
        <v>2731</v>
      </c>
      <c r="AO3888" s="1594" t="s">
        <v>4092</v>
      </c>
      <c r="AP3888" s="1594">
        <v>13</v>
      </c>
      <c r="AQ3888" s="1594" t="s">
        <v>1893</v>
      </c>
      <c r="AR3888" s="1594" t="s">
        <v>2560</v>
      </c>
      <c r="AS3888" s="1594" t="s">
        <v>2266</v>
      </c>
      <c r="AT3888" s="1594" t="s">
        <v>1891</v>
      </c>
      <c r="AU3888" s="1594" t="s">
        <v>3788</v>
      </c>
      <c r="AV3888" s="1594" t="s">
        <v>1893</v>
      </c>
      <c r="AW3888" s="1594" t="s">
        <v>1864</v>
      </c>
      <c r="AX3888" s="1628"/>
      <c r="AY3888" s="1612" t="s">
        <v>390</v>
      </c>
      <c r="AZ3888" s="1628"/>
      <c r="BA3888" s="1612" t="s">
        <v>390</v>
      </c>
      <c r="BB3888" s="1594" t="s">
        <v>1893</v>
      </c>
      <c r="BC3888" s="1594" t="s">
        <v>4093</v>
      </c>
      <c r="BD3888" s="1594" t="s">
        <v>2272</v>
      </c>
      <c r="BE3888" s="1594" t="s">
        <v>1908</v>
      </c>
      <c r="BF3888" s="1594" t="s">
        <v>4069</v>
      </c>
      <c r="BG3888" s="1594" t="s">
        <v>4094</v>
      </c>
      <c r="BH3888" s="1594" t="s">
        <v>76</v>
      </c>
      <c r="BI3888" s="1594" t="s">
        <v>4095</v>
      </c>
      <c r="BJ3888" s="1628"/>
      <c r="BK3888" s="1612" t="s">
        <v>390</v>
      </c>
    </row>
    <row r="3889" spans="1:64" ht="23.25" thickBot="1">
      <c r="A3889" s="964"/>
      <c r="B3889" s="677" t="s">
        <v>391</v>
      </c>
      <c r="C3889" s="965">
        <v>13</v>
      </c>
      <c r="D3889" s="1635" t="s">
        <v>76</v>
      </c>
      <c r="E3889" s="1629" t="s">
        <v>76</v>
      </c>
      <c r="F3889" s="286" t="s">
        <v>76</v>
      </c>
      <c r="G3889" s="1629" t="s">
        <v>76</v>
      </c>
      <c r="H3889" s="1629" t="s">
        <v>76</v>
      </c>
      <c r="I3889" s="968" t="s">
        <v>2684</v>
      </c>
      <c r="J3889" s="1629" t="s">
        <v>76</v>
      </c>
      <c r="K3889" s="965">
        <v>8.5</v>
      </c>
      <c r="L3889" s="1630" t="s">
        <v>76</v>
      </c>
      <c r="M3889" s="968" t="s">
        <v>1891</v>
      </c>
      <c r="N3889" s="1641" t="s">
        <v>76</v>
      </c>
      <c r="O3889" s="966" t="s">
        <v>76</v>
      </c>
      <c r="P3889" s="966" t="s">
        <v>76</v>
      </c>
      <c r="Q3889" s="967" t="s">
        <v>76</v>
      </c>
      <c r="R3889" s="964"/>
      <c r="S3889" s="677" t="s">
        <v>391</v>
      </c>
      <c r="T3889" s="964"/>
      <c r="U3889" s="677" t="s">
        <v>391</v>
      </c>
      <c r="V3889" s="968" t="s">
        <v>76</v>
      </c>
      <c r="W3889" s="968" t="s">
        <v>76</v>
      </c>
      <c r="X3889" s="969" t="s">
        <v>76</v>
      </c>
      <c r="Y3889" s="968" t="s">
        <v>1883</v>
      </c>
      <c r="Z3889" s="969" t="s">
        <v>76</v>
      </c>
      <c r="AA3889" s="969" t="s">
        <v>76</v>
      </c>
      <c r="AB3889" s="969" t="s">
        <v>2680</v>
      </c>
      <c r="AC3889" s="969" t="s">
        <v>1888</v>
      </c>
      <c r="AD3889" s="969" t="s">
        <v>76</v>
      </c>
      <c r="AE3889" s="969" t="s">
        <v>76</v>
      </c>
      <c r="AF3889" s="969" t="s">
        <v>76</v>
      </c>
      <c r="AG3889" s="969" t="s">
        <v>76</v>
      </c>
      <c r="AH3889" s="964"/>
      <c r="AI3889" s="677" t="s">
        <v>391</v>
      </c>
      <c r="AJ3889" s="964"/>
      <c r="AK3889" s="677" t="s">
        <v>391</v>
      </c>
      <c r="AL3889" s="1630" t="s">
        <v>76</v>
      </c>
      <c r="AM3889" s="965" t="s">
        <v>76</v>
      </c>
      <c r="AN3889" s="966" t="s">
        <v>76</v>
      </c>
      <c r="AO3889" s="966" t="s">
        <v>76</v>
      </c>
      <c r="AP3889" s="966" t="s">
        <v>76</v>
      </c>
      <c r="AQ3889" s="966" t="s">
        <v>76</v>
      </c>
      <c r="AR3889" s="966" t="s">
        <v>76</v>
      </c>
      <c r="AS3889" s="966" t="s">
        <v>1669</v>
      </c>
      <c r="AT3889" s="966" t="s">
        <v>76</v>
      </c>
      <c r="AU3889" s="966" t="s">
        <v>76</v>
      </c>
      <c r="AV3889" s="1630" t="s">
        <v>76</v>
      </c>
      <c r="AW3889" s="966" t="s">
        <v>1891</v>
      </c>
      <c r="AX3889" s="964"/>
      <c r="AY3889" s="677" t="s">
        <v>391</v>
      </c>
      <c r="AZ3889" s="964"/>
      <c r="BA3889" s="677" t="s">
        <v>391</v>
      </c>
      <c r="BB3889" s="965" t="s">
        <v>76</v>
      </c>
      <c r="BC3889" s="965" t="s">
        <v>4093</v>
      </c>
      <c r="BD3889" s="965" t="s">
        <v>76</v>
      </c>
      <c r="BE3889" s="966" t="s">
        <v>76</v>
      </c>
      <c r="BF3889" s="966" t="s">
        <v>76</v>
      </c>
      <c r="BG3889" s="965" t="s">
        <v>3819</v>
      </c>
      <c r="BH3889" s="965" t="s">
        <v>76</v>
      </c>
      <c r="BI3889" s="1630" t="s">
        <v>76</v>
      </c>
      <c r="BJ3889" s="964"/>
      <c r="BK3889" s="677" t="s">
        <v>391</v>
      </c>
    </row>
    <row r="3890" spans="1:64">
      <c r="A3890" s="8"/>
      <c r="B3890" s="1397"/>
      <c r="C3890" s="1175"/>
      <c r="D3890" s="1175"/>
      <c r="E3890" s="1175"/>
      <c r="F3890" s="1175"/>
      <c r="G3890" s="1175"/>
      <c r="H3890" s="1175"/>
      <c r="I3890" s="1175"/>
      <c r="J3890" s="1175"/>
      <c r="K3890" s="1175"/>
      <c r="L3890" s="1175"/>
      <c r="M3890" s="1175"/>
      <c r="N3890" s="1175"/>
      <c r="O3890" s="1175"/>
      <c r="P3890" s="1175"/>
      <c r="Q3890" s="1175"/>
      <c r="R3890" s="8"/>
      <c r="S3890" s="1397"/>
      <c r="T3890" s="8"/>
      <c r="U3890" s="1397"/>
      <c r="V3890" s="1175"/>
      <c r="W3890" s="1175"/>
      <c r="X3890" s="1175"/>
      <c r="Y3890" s="1175"/>
      <c r="Z3890" s="1175"/>
      <c r="AA3890" s="1175"/>
      <c r="AB3890" s="1175"/>
      <c r="AC3890" s="1175"/>
      <c r="AD3890" s="1175"/>
      <c r="AE3890" s="1175"/>
      <c r="AF3890" s="1175"/>
      <c r="AG3890" s="1175"/>
      <c r="AH3890" s="8"/>
      <c r="AI3890" s="14"/>
      <c r="AJ3890" s="8"/>
      <c r="AK3890" s="14"/>
      <c r="AL3890" s="8"/>
      <c r="AM3890" s="8"/>
      <c r="AN3890" s="8"/>
      <c r="AO3890" s="8"/>
      <c r="AP3890" s="8"/>
      <c r="AQ3890" s="8"/>
      <c r="AR3890" s="8"/>
      <c r="AS3890" s="8"/>
      <c r="AT3890" s="8"/>
      <c r="AU3890" s="8"/>
      <c r="AV3890" s="8"/>
      <c r="AW3890" s="8"/>
      <c r="AX3890" s="8"/>
      <c r="AY3890" s="14"/>
      <c r="AZ3890" s="8"/>
      <c r="BA3890" s="14"/>
      <c r="BB3890" s="8"/>
      <c r="BC3890" s="8"/>
      <c r="BD3890" s="8"/>
      <c r="BE3890" s="8"/>
      <c r="BF3890" s="8"/>
      <c r="BG3890" s="8"/>
      <c r="BH3890" s="8"/>
      <c r="BI3890" s="8"/>
      <c r="BJ3890" s="8"/>
      <c r="BK3890" s="14"/>
    </row>
    <row r="3891" spans="1:64">
      <c r="A3891" s="2537" t="s">
        <v>548</v>
      </c>
      <c r="B3891" s="2537"/>
      <c r="C3891" s="2537"/>
      <c r="D3891" s="2537"/>
      <c r="E3891" s="2537"/>
      <c r="F3891" s="2537"/>
      <c r="G3891" s="2537"/>
      <c r="H3891" s="2537"/>
      <c r="I3891" s="2537"/>
      <c r="J3891" s="2537"/>
      <c r="K3891" s="1569"/>
      <c r="L3891" s="1569"/>
      <c r="M3891" s="1569"/>
      <c r="N3891" s="1569"/>
      <c r="O3891" s="1569"/>
      <c r="P3891" s="1569"/>
      <c r="Q3891" s="1569"/>
      <c r="R3891" s="1569"/>
      <c r="S3891" s="1569"/>
      <c r="T3891" s="2537" t="s">
        <v>4006</v>
      </c>
      <c r="U3891" s="2537"/>
      <c r="V3891" s="2537"/>
      <c r="W3891" s="2537"/>
      <c r="X3891" s="2537"/>
      <c r="Y3891" s="1433"/>
      <c r="Z3891" s="1434"/>
      <c r="AA3891" s="1434"/>
      <c r="AB3891" s="1434"/>
      <c r="AC3891" s="1434"/>
      <c r="AD3891" s="1434"/>
      <c r="AE3891" s="1434"/>
      <c r="AF3891" s="1434"/>
      <c r="AG3891" s="1434"/>
      <c r="AH3891" s="8"/>
      <c r="AI3891" s="14"/>
      <c r="AJ3891" s="2537" t="s">
        <v>4006</v>
      </c>
      <c r="AK3891" s="2537"/>
      <c r="AL3891" s="2537"/>
      <c r="AM3891" s="2537"/>
      <c r="AN3891" s="2537"/>
      <c r="AO3891" s="8"/>
      <c r="AP3891" s="8"/>
      <c r="AQ3891" s="8"/>
      <c r="AR3891" s="8"/>
      <c r="AS3891" s="8"/>
      <c r="AT3891" s="8"/>
      <c r="AU3891" s="8"/>
      <c r="AV3891" s="8"/>
      <c r="AW3891" s="8"/>
      <c r="AX3891" s="8"/>
      <c r="AY3891" s="14"/>
      <c r="AZ3891" s="2537" t="s">
        <v>4006</v>
      </c>
      <c r="BA3891" s="2537"/>
      <c r="BB3891" s="2537"/>
      <c r="BC3891" s="2537"/>
      <c r="BD3891" s="2537"/>
      <c r="BE3891" s="8"/>
      <c r="BF3891" s="8"/>
      <c r="BG3891" s="8"/>
      <c r="BH3891" s="8"/>
      <c r="BI3891" s="8"/>
      <c r="BJ3891" s="8"/>
      <c r="BK3891" s="14"/>
    </row>
    <row r="3892" spans="1:64">
      <c r="A3892" s="8"/>
      <c r="B3892" s="14" t="s">
        <v>399</v>
      </c>
      <c r="C3892" s="8"/>
      <c r="D3892" s="8"/>
      <c r="E3892" s="8"/>
      <c r="F3892" s="8"/>
      <c r="G3892" s="8"/>
      <c r="H3892" s="8"/>
      <c r="I3892" s="8"/>
      <c r="J3892" s="8"/>
      <c r="K3892" s="8"/>
      <c r="L3892" s="8"/>
      <c r="M3892" s="8"/>
      <c r="N3892" s="8"/>
      <c r="O3892" s="8"/>
      <c r="P3892" s="8"/>
      <c r="Q3892" s="8"/>
      <c r="R3892" s="8"/>
      <c r="S3892" s="14"/>
      <c r="T3892" s="8"/>
      <c r="U3892" s="14" t="s">
        <v>399</v>
      </c>
      <c r="V3892" s="1565"/>
      <c r="W3892" s="1565"/>
      <c r="X3892" s="1565"/>
      <c r="Y3892" s="1565"/>
      <c r="Z3892" s="8"/>
      <c r="AA3892" s="1565"/>
      <c r="AB3892" s="1565"/>
      <c r="AC3892" s="1565"/>
      <c r="AD3892" s="1565"/>
      <c r="AE3892" s="1565"/>
      <c r="AF3892" s="1565"/>
      <c r="AG3892" s="1565"/>
      <c r="AH3892" s="8"/>
      <c r="AI3892" s="14"/>
      <c r="AJ3892" s="8"/>
      <c r="AK3892" s="14" t="s">
        <v>399</v>
      </c>
      <c r="AL3892" s="1565"/>
      <c r="AM3892" s="1565"/>
      <c r="AN3892" s="1565"/>
      <c r="AO3892" s="8"/>
      <c r="AP3892" s="8"/>
      <c r="AQ3892" s="8"/>
      <c r="AR3892" s="8"/>
      <c r="AS3892" s="8"/>
      <c r="AT3892" s="8"/>
      <c r="AU3892" s="8"/>
      <c r="AV3892" s="8"/>
      <c r="AW3892" s="8"/>
      <c r="AX3892" s="8"/>
      <c r="AY3892" s="14"/>
      <c r="AZ3892" s="8"/>
      <c r="BA3892" s="14" t="s">
        <v>399</v>
      </c>
      <c r="BB3892" s="1565"/>
      <c r="BC3892" s="1565"/>
      <c r="BD3892" s="1565"/>
      <c r="BE3892" s="8"/>
      <c r="BF3892" s="8"/>
      <c r="BG3892" s="8"/>
      <c r="BH3892" s="8"/>
      <c r="BI3892" s="8"/>
      <c r="BJ3892" s="8"/>
      <c r="BK3892" s="14"/>
    </row>
    <row r="3893" spans="1:64" ht="12.75">
      <c r="A3893" s="2"/>
      <c r="B3893" s="2538" t="s">
        <v>1721</v>
      </c>
      <c r="C3893" s="2538"/>
      <c r="D3893" s="2538"/>
      <c r="E3893" s="2538"/>
      <c r="F3893" s="2538"/>
      <c r="G3893" s="2538"/>
      <c r="H3893" s="2538"/>
      <c r="I3893" s="2538"/>
      <c r="J3893" s="2538"/>
      <c r="K3893" s="2568" t="s">
        <v>4096</v>
      </c>
      <c r="L3893" s="2568"/>
      <c r="M3893" s="2568"/>
      <c r="N3893" s="2568"/>
      <c r="O3893" s="2568"/>
      <c r="P3893" s="2568"/>
      <c r="Q3893" s="2568"/>
      <c r="R3893" s="2538" t="s">
        <v>3996</v>
      </c>
      <c r="S3893" s="2538"/>
      <c r="T3893" s="2538" t="s">
        <v>3997</v>
      </c>
      <c r="U3893" s="2538"/>
      <c r="V3893" s="2538"/>
      <c r="W3893" s="2538"/>
      <c r="X3893" s="2538"/>
      <c r="Y3893" s="2538"/>
      <c r="Z3893" s="2538"/>
      <c r="AA3893" s="2538"/>
      <c r="AB3893" s="2568" t="s">
        <v>4096</v>
      </c>
      <c r="AC3893" s="2568"/>
      <c r="AD3893" s="2568"/>
      <c r="AE3893" s="2568"/>
      <c r="AF3893" s="2568"/>
      <c r="AG3893" s="2568"/>
      <c r="AH3893" s="2538" t="s">
        <v>3996</v>
      </c>
      <c r="AI3893" s="2538"/>
      <c r="AJ3893" s="2538" t="s">
        <v>3998</v>
      </c>
      <c r="AK3893" s="2538"/>
      <c r="AL3893" s="2538"/>
      <c r="AM3893" s="2538"/>
      <c r="AN3893" s="2538"/>
      <c r="AO3893" s="2538"/>
      <c r="AP3893" s="2538"/>
      <c r="AQ3893" s="2538"/>
      <c r="AR3893" s="2568" t="s">
        <v>4096</v>
      </c>
      <c r="AS3893" s="2568"/>
      <c r="AT3893" s="2568"/>
      <c r="AU3893" s="2568"/>
      <c r="AV3893" s="2568"/>
      <c r="AW3893" s="2568"/>
      <c r="AX3893" s="1566"/>
      <c r="AY3893" s="2538" t="s">
        <v>3996</v>
      </c>
      <c r="AZ3893" s="2538"/>
      <c r="BA3893" s="2"/>
      <c r="BB3893" s="1580"/>
      <c r="BC3893" s="2538" t="s">
        <v>1721</v>
      </c>
      <c r="BD3893" s="2538"/>
      <c r="BE3893" s="2538"/>
      <c r="BF3893" s="2538"/>
      <c r="BG3893" s="2571" t="s">
        <v>4097</v>
      </c>
      <c r="BH3893" s="2571"/>
      <c r="BI3893" s="2571"/>
      <c r="BJ3893" s="2571"/>
      <c r="BK3893" s="2538" t="s">
        <v>3999</v>
      </c>
      <c r="BL3893" s="2538"/>
    </row>
    <row r="3894" spans="1:64" ht="22.5">
      <c r="A3894" s="8"/>
      <c r="B3894" s="14"/>
      <c r="C3894" s="1429"/>
      <c r="D3894" s="1429"/>
      <c r="E3894" s="1429"/>
      <c r="F3894" s="1429"/>
      <c r="G3894" s="1429"/>
      <c r="H3894" s="1429"/>
      <c r="I3894" s="1429"/>
      <c r="J3894" s="1429"/>
      <c r="K3894" s="2539"/>
      <c r="L3894" s="2539"/>
      <c r="M3894" s="1431"/>
      <c r="N3894" s="1431"/>
      <c r="O3894" s="1431"/>
      <c r="P3894" s="1431"/>
      <c r="Q3894" s="8"/>
      <c r="R3894" s="1581"/>
      <c r="S3894" s="1564" t="s">
        <v>1130</v>
      </c>
      <c r="T3894" s="8"/>
      <c r="U3894" s="14"/>
      <c r="V3894" s="8"/>
      <c r="W3894" s="8"/>
      <c r="X3894" s="2540"/>
      <c r="Y3894" s="2540"/>
      <c r="Z3894" s="1567"/>
      <c r="AA3894" s="1567"/>
      <c r="AB3894" s="1567"/>
      <c r="AC3894" s="1567"/>
      <c r="AD3894" s="1567"/>
      <c r="AE3894" s="1567"/>
      <c r="AF3894" s="1567"/>
      <c r="AG3894" s="1431"/>
      <c r="AH3894" s="1581"/>
      <c r="AI3894" s="1564" t="s">
        <v>1130</v>
      </c>
      <c r="AJ3894" s="1581"/>
      <c r="AK3894" s="1564"/>
      <c r="AL3894" s="8"/>
      <c r="AM3894" s="1429"/>
      <c r="AN3894" s="1429"/>
      <c r="AO3894" s="1568"/>
      <c r="AP3894" s="1567"/>
      <c r="AQ3894" s="1567"/>
      <c r="AR3894" s="1567"/>
      <c r="AS3894" s="1567"/>
      <c r="AT3894" s="1567"/>
      <c r="AU3894" s="1567"/>
      <c r="AV3894" s="1567"/>
      <c r="AW3894" s="1431"/>
      <c r="AX3894" s="1431"/>
      <c r="AY3894" s="1581"/>
      <c r="AZ3894" s="1564" t="s">
        <v>1130</v>
      </c>
      <c r="BA3894" s="8"/>
      <c r="BB3894" s="14"/>
      <c r="BC3894" s="1429"/>
      <c r="BD3894" s="1429"/>
      <c r="BE3894" s="2541"/>
      <c r="BF3894" s="2541"/>
      <c r="BG3894" s="2539"/>
      <c r="BH3894" s="2539"/>
      <c r="BI3894" s="2539"/>
      <c r="BJ3894" s="1431"/>
      <c r="BK3894" s="1581"/>
      <c r="BL3894" s="1564" t="s">
        <v>1130</v>
      </c>
    </row>
    <row r="3895" spans="1:64" ht="12">
      <c r="A3895" s="2542" t="s">
        <v>369</v>
      </c>
      <c r="B3895" s="2543"/>
      <c r="C3895" s="2548" t="s">
        <v>230</v>
      </c>
      <c r="D3895" s="2549"/>
      <c r="E3895" s="2549"/>
      <c r="F3895" s="2549"/>
      <c r="G3895" s="2549"/>
      <c r="H3895" s="2550"/>
      <c r="I3895" s="2548" t="s">
        <v>370</v>
      </c>
      <c r="J3895" s="2549"/>
      <c r="K3895" s="2548" t="s">
        <v>371</v>
      </c>
      <c r="L3895" s="2549"/>
      <c r="M3895" s="2549"/>
      <c r="N3895" s="2549"/>
      <c r="O3895" s="2549"/>
      <c r="P3895" s="2549"/>
      <c r="Q3895" s="2550"/>
      <c r="R3895" s="2542" t="s">
        <v>369</v>
      </c>
      <c r="S3895" s="2543"/>
      <c r="T3895" s="2542" t="s">
        <v>369</v>
      </c>
      <c r="U3895" s="2543"/>
      <c r="V3895" s="2548" t="s">
        <v>3748</v>
      </c>
      <c r="W3895" s="2549"/>
      <c r="X3895" s="2549"/>
      <c r="Y3895" s="2549"/>
      <c r="Z3895" s="2549"/>
      <c r="AA3895" s="2549"/>
      <c r="AB3895" s="2549"/>
      <c r="AC3895" s="2549"/>
      <c r="AD3895" s="2549"/>
      <c r="AE3895" s="2549"/>
      <c r="AF3895" s="2549"/>
      <c r="AG3895" s="2550"/>
      <c r="AH3895" s="2542" t="s">
        <v>369</v>
      </c>
      <c r="AI3895" s="2543"/>
      <c r="AJ3895" s="2554" t="s">
        <v>369</v>
      </c>
      <c r="AK3895" s="2555"/>
      <c r="AL3895" s="2548" t="s">
        <v>3749</v>
      </c>
      <c r="AM3895" s="2549"/>
      <c r="AN3895" s="2549"/>
      <c r="AO3895" s="2549"/>
      <c r="AP3895" s="2549"/>
      <c r="AQ3895" s="2549"/>
      <c r="AR3895" s="2549"/>
      <c r="AS3895" s="2549"/>
      <c r="AT3895" s="2549"/>
      <c r="AU3895" s="2549"/>
      <c r="AV3895" s="2549"/>
      <c r="AW3895" s="2549"/>
      <c r="AX3895" s="2550"/>
      <c r="AY3895" s="2542" t="s">
        <v>369</v>
      </c>
      <c r="AZ3895" s="2543"/>
      <c r="BA3895" s="2542" t="s">
        <v>369</v>
      </c>
      <c r="BB3895" s="2543"/>
      <c r="BC3895" s="2548" t="s">
        <v>3750</v>
      </c>
      <c r="BD3895" s="2549"/>
      <c r="BE3895" s="2549"/>
      <c r="BF3895" s="2549"/>
      <c r="BG3895" s="2549"/>
      <c r="BH3895" s="2549"/>
      <c r="BI3895" s="2549"/>
      <c r="BJ3895" s="2550"/>
      <c r="BK3895" s="2542" t="s">
        <v>369</v>
      </c>
      <c r="BL3895" s="2543"/>
    </row>
    <row r="3896" spans="1:64" ht="29.25">
      <c r="A3896" s="2544"/>
      <c r="B3896" s="2545"/>
      <c r="C3896" s="1584" t="s">
        <v>372</v>
      </c>
      <c r="D3896" s="1584" t="s">
        <v>373</v>
      </c>
      <c r="E3896" s="1584" t="s">
        <v>374</v>
      </c>
      <c r="F3896" s="1584" t="s">
        <v>375</v>
      </c>
      <c r="G3896" s="1584" t="s">
        <v>378</v>
      </c>
      <c r="H3896" s="1584" t="s">
        <v>1066</v>
      </c>
      <c r="I3896" s="1584" t="s">
        <v>376</v>
      </c>
      <c r="J3896" s="1584" t="s">
        <v>377</v>
      </c>
      <c r="K3896" s="1636" t="s">
        <v>890</v>
      </c>
      <c r="L3896" s="1584" t="s">
        <v>379</v>
      </c>
      <c r="M3896" s="1584" t="s">
        <v>380</v>
      </c>
      <c r="N3896" s="1584" t="s">
        <v>381</v>
      </c>
      <c r="O3896" s="1584" t="s">
        <v>382</v>
      </c>
      <c r="P3896" s="1584" t="s">
        <v>383</v>
      </c>
      <c r="Q3896" s="1584" t="s">
        <v>384</v>
      </c>
      <c r="R3896" s="2544"/>
      <c r="S3896" s="2545"/>
      <c r="T3896" s="2544"/>
      <c r="U3896" s="2545"/>
      <c r="V3896" s="1584" t="s">
        <v>412</v>
      </c>
      <c r="W3896" s="1584" t="s">
        <v>413</v>
      </c>
      <c r="X3896" s="1584" t="s">
        <v>414</v>
      </c>
      <c r="Y3896" s="1584" t="s">
        <v>415</v>
      </c>
      <c r="Z3896" s="1584" t="s">
        <v>416</v>
      </c>
      <c r="AA3896" s="1584" t="s">
        <v>417</v>
      </c>
      <c r="AB3896" s="1584" t="s">
        <v>418</v>
      </c>
      <c r="AC3896" s="1584" t="s">
        <v>3796</v>
      </c>
      <c r="AD3896" s="1584" t="s">
        <v>3797</v>
      </c>
      <c r="AE3896" s="1584" t="s">
        <v>3751</v>
      </c>
      <c r="AF3896" s="1584" t="s">
        <v>3752</v>
      </c>
      <c r="AG3896" s="1584" t="s">
        <v>419</v>
      </c>
      <c r="AH3896" s="2544"/>
      <c r="AI3896" s="2545"/>
      <c r="AJ3896" s="2556"/>
      <c r="AK3896" s="2557"/>
      <c r="AL3896" s="1584" t="s">
        <v>420</v>
      </c>
      <c r="AM3896" s="1584" t="s">
        <v>421</v>
      </c>
      <c r="AN3896" s="1584" t="s">
        <v>3753</v>
      </c>
      <c r="AO3896" s="1584" t="s">
        <v>423</v>
      </c>
      <c r="AP3896" s="1584" t="s">
        <v>424</v>
      </c>
      <c r="AQ3896" s="1584" t="s">
        <v>3754</v>
      </c>
      <c r="AR3896" s="1584" t="s">
        <v>3755</v>
      </c>
      <c r="AS3896" s="1584" t="s">
        <v>3756</v>
      </c>
      <c r="AT3896" s="1637" t="s">
        <v>3757</v>
      </c>
      <c r="AU3896" s="1584" t="s">
        <v>425</v>
      </c>
      <c r="AV3896" s="1584" t="s">
        <v>426</v>
      </c>
      <c r="AW3896" s="1584" t="s">
        <v>427</v>
      </c>
      <c r="AX3896" s="1584" t="s">
        <v>4098</v>
      </c>
      <c r="AY3896" s="2544"/>
      <c r="AZ3896" s="2545"/>
      <c r="BA3896" s="2544"/>
      <c r="BB3896" s="2545"/>
      <c r="BC3896" s="1636" t="s">
        <v>1733</v>
      </c>
      <c r="BD3896" s="1584" t="s">
        <v>432</v>
      </c>
      <c r="BE3896" s="1584" t="s">
        <v>428</v>
      </c>
      <c r="BF3896" s="1584" t="s">
        <v>429</v>
      </c>
      <c r="BG3896" s="1636" t="s">
        <v>430</v>
      </c>
      <c r="BH3896" s="1584" t="s">
        <v>362</v>
      </c>
      <c r="BI3896" s="1584" t="s">
        <v>431</v>
      </c>
      <c r="BJ3896" s="1584" t="s">
        <v>1260</v>
      </c>
      <c r="BK3896" s="2544"/>
      <c r="BL3896" s="2545"/>
    </row>
    <row r="3897" spans="1:64">
      <c r="A3897" s="2546"/>
      <c r="B3897" s="2569"/>
      <c r="C3897" s="1582">
        <v>1</v>
      </c>
      <c r="D3897" s="1586">
        <v>2</v>
      </c>
      <c r="E3897" s="1582">
        <v>3</v>
      </c>
      <c r="F3897" s="1586">
        <v>4</v>
      </c>
      <c r="G3897" s="1582">
        <v>5</v>
      </c>
      <c r="H3897" s="1582">
        <v>6</v>
      </c>
      <c r="I3897" s="1582">
        <v>7</v>
      </c>
      <c r="J3897" s="1586">
        <v>8</v>
      </c>
      <c r="K3897" s="1583">
        <v>9</v>
      </c>
      <c r="L3897" s="1586">
        <v>10</v>
      </c>
      <c r="M3897" s="1582">
        <v>11</v>
      </c>
      <c r="N3897" s="1586">
        <v>12</v>
      </c>
      <c r="O3897" s="1582">
        <v>13</v>
      </c>
      <c r="P3897" s="1586">
        <v>14</v>
      </c>
      <c r="Q3897" s="1582">
        <v>15</v>
      </c>
      <c r="R3897" s="2546"/>
      <c r="S3897" s="2569"/>
      <c r="T3897" s="2546"/>
      <c r="U3897" s="2569"/>
      <c r="V3897" s="1582">
        <v>16</v>
      </c>
      <c r="W3897" s="1586">
        <v>17</v>
      </c>
      <c r="X3897" s="1582">
        <v>18</v>
      </c>
      <c r="Y3897" s="1582">
        <v>19</v>
      </c>
      <c r="Z3897" s="1582">
        <v>20</v>
      </c>
      <c r="AA3897" s="1582">
        <v>21</v>
      </c>
      <c r="AB3897" s="1586">
        <v>22</v>
      </c>
      <c r="AC3897" s="1586">
        <v>23</v>
      </c>
      <c r="AD3897" s="1586">
        <v>24</v>
      </c>
      <c r="AE3897" s="1586">
        <v>25</v>
      </c>
      <c r="AF3897" s="1586">
        <v>26</v>
      </c>
      <c r="AG3897" s="1587">
        <v>27</v>
      </c>
      <c r="AH3897" s="2546"/>
      <c r="AI3897" s="2569"/>
      <c r="AJ3897" s="2558"/>
      <c r="AK3897" s="2570"/>
      <c r="AL3897" s="1582">
        <v>28</v>
      </c>
      <c r="AM3897" s="1586">
        <v>29</v>
      </c>
      <c r="AN3897" s="1582">
        <v>30</v>
      </c>
      <c r="AO3897" s="1586">
        <v>31</v>
      </c>
      <c r="AP3897" s="1582">
        <v>32</v>
      </c>
      <c r="AQ3897" s="1586">
        <v>33</v>
      </c>
      <c r="AR3897" s="1582">
        <v>34</v>
      </c>
      <c r="AS3897" s="1586">
        <v>35</v>
      </c>
      <c r="AT3897" s="1582">
        <v>36</v>
      </c>
      <c r="AU3897" s="1586">
        <v>37</v>
      </c>
      <c r="AV3897" s="1582">
        <v>38</v>
      </c>
      <c r="AW3897" s="1582">
        <v>39</v>
      </c>
      <c r="AX3897" s="1642">
        <v>40</v>
      </c>
      <c r="AY3897" s="2546"/>
      <c r="AZ3897" s="2569"/>
      <c r="BA3897" s="2546"/>
      <c r="BB3897" s="2569"/>
      <c r="BC3897" s="1583">
        <v>41</v>
      </c>
      <c r="BD3897" s="1586">
        <v>42</v>
      </c>
      <c r="BE3897" s="1583">
        <v>43</v>
      </c>
      <c r="BF3897" s="1586">
        <v>44</v>
      </c>
      <c r="BG3897" s="1583">
        <v>45</v>
      </c>
      <c r="BH3897" s="1586">
        <v>46</v>
      </c>
      <c r="BI3897" s="1583">
        <v>47</v>
      </c>
      <c r="BJ3897" s="1586">
        <v>48</v>
      </c>
      <c r="BK3897" s="2546"/>
      <c r="BL3897" s="2569"/>
    </row>
    <row r="3898" spans="1:64">
      <c r="A3898" s="2553" t="s">
        <v>44</v>
      </c>
      <c r="B3898" s="2553"/>
      <c r="C3898" s="1588">
        <v>3.5</v>
      </c>
      <c r="D3898" s="1588">
        <v>3</v>
      </c>
      <c r="E3898" s="1588">
        <v>3.5</v>
      </c>
      <c r="F3898" s="1589" t="s">
        <v>2815</v>
      </c>
      <c r="G3898" s="1589">
        <v>4</v>
      </c>
      <c r="H3898" s="1589">
        <v>4</v>
      </c>
      <c r="I3898" s="1589">
        <v>3.5</v>
      </c>
      <c r="J3898" s="1589" t="s">
        <v>1226</v>
      </c>
      <c r="K3898" s="1589" t="s">
        <v>4099</v>
      </c>
      <c r="L3898" s="1589" t="s">
        <v>2984</v>
      </c>
      <c r="M3898" s="1589">
        <v>3.5</v>
      </c>
      <c r="N3898" s="1589">
        <v>4</v>
      </c>
      <c r="O3898" s="1589" t="s">
        <v>2984</v>
      </c>
      <c r="P3898" s="1589">
        <v>3</v>
      </c>
      <c r="Q3898" s="1589">
        <v>2.75</v>
      </c>
      <c r="R3898" s="2533" t="s">
        <v>44</v>
      </c>
      <c r="S3898" s="2533"/>
      <c r="T3898" s="2533" t="s">
        <v>44</v>
      </c>
      <c r="U3898" s="2533"/>
      <c r="V3898" s="1591" t="s">
        <v>4037</v>
      </c>
      <c r="W3898" s="1590">
        <v>3.25</v>
      </c>
      <c r="X3898" s="1590">
        <v>3</v>
      </c>
      <c r="Y3898" s="698">
        <v>3.75</v>
      </c>
      <c r="Z3898" s="1590" t="s">
        <v>4041</v>
      </c>
      <c r="AA3898" s="1590">
        <v>2.5</v>
      </c>
      <c r="AB3898" s="1590" t="s">
        <v>4001</v>
      </c>
      <c r="AC3898" s="1590" t="s">
        <v>2794</v>
      </c>
      <c r="AD3898" s="1590">
        <v>5</v>
      </c>
      <c r="AE3898" s="1590" t="s">
        <v>3018</v>
      </c>
      <c r="AF3898" s="1590" t="s">
        <v>2764</v>
      </c>
      <c r="AG3898" s="1590">
        <v>3.5</v>
      </c>
      <c r="AH3898" s="2533" t="s">
        <v>44</v>
      </c>
      <c r="AI3898" s="2533"/>
      <c r="AJ3898" s="2533" t="s">
        <v>44</v>
      </c>
      <c r="AK3898" s="2533"/>
      <c r="AL3898" s="1589" t="s">
        <v>4075</v>
      </c>
      <c r="AM3898" s="1589" t="s">
        <v>4036</v>
      </c>
      <c r="AN3898" s="1589">
        <v>3</v>
      </c>
      <c r="AO3898" s="1589" t="s">
        <v>4100</v>
      </c>
      <c r="AP3898" s="1589">
        <v>3</v>
      </c>
      <c r="AQ3898" s="1589">
        <v>5</v>
      </c>
      <c r="AR3898" s="1589" t="s">
        <v>3159</v>
      </c>
      <c r="AS3898" s="1589" t="s">
        <v>1930</v>
      </c>
      <c r="AT3898" s="1589" t="s">
        <v>3185</v>
      </c>
      <c r="AU3898" s="1589" t="s">
        <v>4101</v>
      </c>
      <c r="AV3898" s="1589" t="s">
        <v>4041</v>
      </c>
      <c r="AW3898" s="1589">
        <v>3</v>
      </c>
      <c r="AX3898" s="1589" t="s">
        <v>4102</v>
      </c>
      <c r="AY3898" s="2533" t="s">
        <v>44</v>
      </c>
      <c r="AZ3898" s="2533"/>
      <c r="BA3898" s="2533" t="s">
        <v>44</v>
      </c>
      <c r="BB3898" s="2533"/>
      <c r="BC3898" s="1592" t="s">
        <v>4056</v>
      </c>
      <c r="BD3898" s="1592" t="s">
        <v>4043</v>
      </c>
      <c r="BE3898" s="1589">
        <v>3.5</v>
      </c>
      <c r="BF3898" s="1589">
        <v>3.5</v>
      </c>
      <c r="BG3898" s="1589">
        <v>6</v>
      </c>
      <c r="BH3898" s="1589">
        <v>0.4</v>
      </c>
      <c r="BI3898" s="1589">
        <v>3.5</v>
      </c>
      <c r="BJ3898" s="1589" t="s">
        <v>4103</v>
      </c>
      <c r="BK3898" s="2533" t="s">
        <v>44</v>
      </c>
      <c r="BL3898" s="2533"/>
    </row>
    <row r="3899" spans="1:64">
      <c r="A3899" s="2551" t="s">
        <v>1687</v>
      </c>
      <c r="B3899" s="2552"/>
      <c r="C3899" s="1593"/>
      <c r="D3899" s="1593"/>
      <c r="E3899" s="1593"/>
      <c r="F3899" s="1594"/>
      <c r="G3899" s="1594"/>
      <c r="H3899" s="1594"/>
      <c r="I3899" s="1594"/>
      <c r="J3899" s="1594"/>
      <c r="K3899" s="1594"/>
      <c r="L3899" s="1594"/>
      <c r="M3899" s="1594"/>
      <c r="N3899" s="1594"/>
      <c r="O3899" s="1594"/>
      <c r="P3899" s="1594"/>
      <c r="Q3899" s="1594"/>
      <c r="R3899" s="2551" t="s">
        <v>1687</v>
      </c>
      <c r="S3899" s="2552"/>
      <c r="T3899" s="2551" t="s">
        <v>1687</v>
      </c>
      <c r="U3899" s="2552"/>
      <c r="V3899" s="1595"/>
      <c r="W3899" s="1596"/>
      <c r="X3899" s="1596"/>
      <c r="Y3899" s="1596"/>
      <c r="Z3899" s="1596"/>
      <c r="AA3899" s="1596"/>
      <c r="AB3899" s="1596"/>
      <c r="AC3899" s="1596"/>
      <c r="AD3899" s="1596"/>
      <c r="AE3899" s="1596"/>
      <c r="AF3899" s="1596"/>
      <c r="AG3899" s="1596"/>
      <c r="AH3899" s="2551" t="s">
        <v>1687</v>
      </c>
      <c r="AI3899" s="2552"/>
      <c r="AJ3899" s="2551" t="s">
        <v>1687</v>
      </c>
      <c r="AK3899" s="2552"/>
      <c r="AL3899" s="1594" t="s">
        <v>4012</v>
      </c>
      <c r="AM3899" s="1594"/>
      <c r="AN3899" s="1594"/>
      <c r="AO3899" s="1594"/>
      <c r="AP3899" s="1594"/>
      <c r="AQ3899" s="1594"/>
      <c r="AR3899" s="1594"/>
      <c r="AS3899" s="1594"/>
      <c r="AT3899" s="1594"/>
      <c r="AU3899" s="1594"/>
      <c r="AV3899" s="1594"/>
      <c r="AW3899" s="1594"/>
      <c r="AX3899" s="1594"/>
      <c r="AY3899" s="2551" t="s">
        <v>1687</v>
      </c>
      <c r="AZ3899" s="2552"/>
      <c r="BA3899" s="2551" t="s">
        <v>1687</v>
      </c>
      <c r="BB3899" s="2552"/>
      <c r="BC3899" s="1597"/>
      <c r="BD3899" s="1597"/>
      <c r="BE3899" s="1594"/>
      <c r="BF3899" s="1594"/>
      <c r="BG3899" s="1594"/>
      <c r="BH3899" s="1594"/>
      <c r="BI3899" s="1594"/>
      <c r="BJ3899" s="1594"/>
      <c r="BK3899" s="2551" t="s">
        <v>1687</v>
      </c>
      <c r="BL3899" s="2552"/>
    </row>
    <row r="3900" spans="1:64">
      <c r="A3900" s="1598" t="s">
        <v>856</v>
      </c>
      <c r="B3900" s="1599" t="s">
        <v>1677</v>
      </c>
      <c r="C3900" s="1588">
        <v>3.5</v>
      </c>
      <c r="D3900" s="1588">
        <v>3.5</v>
      </c>
      <c r="E3900" s="1588">
        <v>3.5</v>
      </c>
      <c r="F3900" s="1589">
        <v>3</v>
      </c>
      <c r="G3900" s="1589">
        <v>3.5</v>
      </c>
      <c r="H3900" s="1589">
        <v>3.5</v>
      </c>
      <c r="I3900" s="1589">
        <v>3.5</v>
      </c>
      <c r="J3900" s="1589">
        <v>4</v>
      </c>
      <c r="K3900" s="1589">
        <v>2</v>
      </c>
      <c r="L3900" s="1589">
        <v>2.5</v>
      </c>
      <c r="M3900" s="1589">
        <v>2.5</v>
      </c>
      <c r="N3900" s="1589">
        <v>2</v>
      </c>
      <c r="O3900" s="1589">
        <v>3.5</v>
      </c>
      <c r="P3900" s="1589">
        <v>3.5</v>
      </c>
      <c r="Q3900" s="1589">
        <v>2.5</v>
      </c>
      <c r="R3900" s="1598" t="s">
        <v>856</v>
      </c>
      <c r="S3900" s="1599" t="s">
        <v>1677</v>
      </c>
      <c r="T3900" s="1598" t="s">
        <v>856</v>
      </c>
      <c r="U3900" s="1599" t="s">
        <v>1677</v>
      </c>
      <c r="V3900" s="1590">
        <v>1</v>
      </c>
      <c r="W3900" s="1590">
        <v>3</v>
      </c>
      <c r="X3900" s="1590">
        <v>3</v>
      </c>
      <c r="Y3900" s="1590">
        <v>2.75</v>
      </c>
      <c r="Z3900" s="1590">
        <v>2.5</v>
      </c>
      <c r="AA3900" s="1590">
        <v>2</v>
      </c>
      <c r="AB3900" s="1590">
        <v>1</v>
      </c>
      <c r="AC3900" s="1590">
        <v>3</v>
      </c>
      <c r="AD3900" s="1590">
        <v>4</v>
      </c>
      <c r="AE3900" s="1590">
        <v>4</v>
      </c>
      <c r="AF3900" s="1590">
        <v>5</v>
      </c>
      <c r="AG3900" s="1590">
        <v>2.5</v>
      </c>
      <c r="AH3900" s="1598" t="s">
        <v>856</v>
      </c>
      <c r="AI3900" s="1599" t="s">
        <v>1677</v>
      </c>
      <c r="AJ3900" s="1598" t="s">
        <v>856</v>
      </c>
      <c r="AK3900" s="1599" t="s">
        <v>1677</v>
      </c>
      <c r="AL3900" s="1589">
        <v>3.5</v>
      </c>
      <c r="AM3900" s="1589">
        <v>2.5</v>
      </c>
      <c r="AN3900" s="1589">
        <v>1.5</v>
      </c>
      <c r="AO3900" s="1589">
        <v>1</v>
      </c>
      <c r="AP3900" s="1589">
        <v>2.5</v>
      </c>
      <c r="AQ3900" s="1589">
        <v>3</v>
      </c>
      <c r="AR3900" s="1589">
        <v>4.25</v>
      </c>
      <c r="AS3900" s="1589">
        <v>3</v>
      </c>
      <c r="AT3900" s="1589">
        <v>2</v>
      </c>
      <c r="AU3900" s="1589">
        <v>2.75</v>
      </c>
      <c r="AV3900" s="1589">
        <v>2.5</v>
      </c>
      <c r="AW3900" s="1589">
        <v>2</v>
      </c>
      <c r="AX3900" s="1589">
        <v>3.25</v>
      </c>
      <c r="AY3900" s="1598" t="s">
        <v>856</v>
      </c>
      <c r="AZ3900" s="1599" t="s">
        <v>1677</v>
      </c>
      <c r="BA3900" s="1598" t="s">
        <v>856</v>
      </c>
      <c r="BB3900" s="1599" t="s">
        <v>1677</v>
      </c>
      <c r="BC3900" s="1589">
        <v>2</v>
      </c>
      <c r="BD3900" s="1589">
        <v>0.75</v>
      </c>
      <c r="BE3900" s="1589">
        <v>1</v>
      </c>
      <c r="BF3900" s="1589">
        <v>3.5</v>
      </c>
      <c r="BG3900" s="1589">
        <v>2.5</v>
      </c>
      <c r="BH3900" s="1589">
        <v>0.1</v>
      </c>
      <c r="BI3900" s="1589">
        <v>1.5</v>
      </c>
      <c r="BJ3900" s="1589">
        <v>1</v>
      </c>
      <c r="BK3900" s="1598" t="s">
        <v>856</v>
      </c>
      <c r="BL3900" s="1599" t="s">
        <v>1677</v>
      </c>
    </row>
    <row r="3901" spans="1:64" ht="18">
      <c r="A3901" s="1600" t="s">
        <v>1085</v>
      </c>
      <c r="B3901" s="1601" t="s">
        <v>1678</v>
      </c>
      <c r="C3901" s="1593">
        <v>3.5</v>
      </c>
      <c r="D3901" s="1593">
        <v>3.5</v>
      </c>
      <c r="E3901" s="1593">
        <v>3.5</v>
      </c>
      <c r="F3901" s="1594">
        <v>3</v>
      </c>
      <c r="G3901" s="1594">
        <v>3.5</v>
      </c>
      <c r="H3901" s="1594">
        <v>3.5</v>
      </c>
      <c r="I3901" s="1594">
        <v>3.5</v>
      </c>
      <c r="J3901" s="1594">
        <v>4</v>
      </c>
      <c r="K3901" s="1594">
        <v>2.5</v>
      </c>
      <c r="L3901" s="1594">
        <v>2.5</v>
      </c>
      <c r="M3901" s="1594">
        <v>3.25</v>
      </c>
      <c r="N3901" s="1594">
        <v>3</v>
      </c>
      <c r="O3901" s="1594">
        <v>3.5</v>
      </c>
      <c r="P3901" s="1594">
        <v>3.75</v>
      </c>
      <c r="Q3901" s="1594">
        <v>3</v>
      </c>
      <c r="R3901" s="1600" t="s">
        <v>1085</v>
      </c>
      <c r="S3901" s="1601" t="s">
        <v>1678</v>
      </c>
      <c r="T3901" s="1600" t="s">
        <v>1085</v>
      </c>
      <c r="U3901" s="1601" t="s">
        <v>1678</v>
      </c>
      <c r="V3901" s="1596">
        <v>2</v>
      </c>
      <c r="W3901" s="1596">
        <v>3.1</v>
      </c>
      <c r="X3901" s="1596">
        <v>3</v>
      </c>
      <c r="Y3901" s="1596">
        <v>3</v>
      </c>
      <c r="Z3901" s="1596">
        <v>2.5</v>
      </c>
      <c r="AA3901" s="1596">
        <v>2.5</v>
      </c>
      <c r="AB3901" s="1596">
        <v>2</v>
      </c>
      <c r="AC3901" s="1596">
        <v>3</v>
      </c>
      <c r="AD3901" s="1596">
        <v>4</v>
      </c>
      <c r="AE3901" s="1596">
        <v>4</v>
      </c>
      <c r="AF3901" s="1596">
        <v>6</v>
      </c>
      <c r="AG3901" s="1596">
        <v>3</v>
      </c>
      <c r="AH3901" s="1600" t="s">
        <v>1085</v>
      </c>
      <c r="AI3901" s="1601" t="s">
        <v>1678</v>
      </c>
      <c r="AJ3901" s="1600" t="s">
        <v>1085</v>
      </c>
      <c r="AK3901" s="1601" t="s">
        <v>1678</v>
      </c>
      <c r="AL3901" s="1594">
        <v>3.5</v>
      </c>
      <c r="AM3901" s="1594">
        <v>3</v>
      </c>
      <c r="AN3901" s="1594">
        <v>1.65</v>
      </c>
      <c r="AO3901" s="1594">
        <v>1.5</v>
      </c>
      <c r="AP3901" s="1594">
        <v>2.5</v>
      </c>
      <c r="AQ3901" s="1594">
        <v>3.5</v>
      </c>
      <c r="AR3901" s="1594">
        <v>5</v>
      </c>
      <c r="AS3901" s="1594">
        <v>4</v>
      </c>
      <c r="AT3901" s="1594">
        <v>3</v>
      </c>
      <c r="AU3901" s="1594">
        <v>2.9</v>
      </c>
      <c r="AV3901" s="1594">
        <v>3</v>
      </c>
      <c r="AW3901" s="1594">
        <v>2.5</v>
      </c>
      <c r="AX3901" s="1594">
        <v>3.25</v>
      </c>
      <c r="AY3901" s="1600" t="s">
        <v>1085</v>
      </c>
      <c r="AZ3901" s="1601" t="s">
        <v>1678</v>
      </c>
      <c r="BA3901" s="1600" t="s">
        <v>1085</v>
      </c>
      <c r="BB3901" s="1601" t="s">
        <v>1678</v>
      </c>
      <c r="BC3901" s="1594">
        <v>2</v>
      </c>
      <c r="BD3901" s="1594">
        <v>0.75</v>
      </c>
      <c r="BE3901" s="1594">
        <v>1.25</v>
      </c>
      <c r="BF3901" s="1594">
        <v>3.5</v>
      </c>
      <c r="BG3901" s="1594">
        <v>3</v>
      </c>
      <c r="BH3901" s="1594">
        <v>0.2</v>
      </c>
      <c r="BI3901" s="1594">
        <v>1.5</v>
      </c>
      <c r="BJ3901" s="1594">
        <v>1.1499999999999999</v>
      </c>
      <c r="BK3901" s="1600" t="s">
        <v>1085</v>
      </c>
      <c r="BL3901" s="1601" t="s">
        <v>1678</v>
      </c>
    </row>
    <row r="3902" spans="1:64" ht="18">
      <c r="A3902" s="1598" t="s">
        <v>827</v>
      </c>
      <c r="B3902" s="1599" t="s">
        <v>1679</v>
      </c>
      <c r="C3902" s="1588">
        <v>3.5</v>
      </c>
      <c r="D3902" s="1588">
        <v>3.5</v>
      </c>
      <c r="E3902" s="1588">
        <v>3.5</v>
      </c>
      <c r="F3902" s="1589">
        <v>3</v>
      </c>
      <c r="G3902" s="1589">
        <v>3.5</v>
      </c>
      <c r="H3902" s="1589">
        <v>3.5</v>
      </c>
      <c r="I3902" s="1589">
        <v>3.5</v>
      </c>
      <c r="J3902" s="1589">
        <v>4</v>
      </c>
      <c r="K3902" s="1589">
        <v>3</v>
      </c>
      <c r="L3902" s="1589">
        <v>2.5</v>
      </c>
      <c r="M3902" s="1589">
        <v>4.25</v>
      </c>
      <c r="N3902" s="1589">
        <v>3</v>
      </c>
      <c r="O3902" s="1589">
        <v>4.5</v>
      </c>
      <c r="P3902" s="1589">
        <v>4</v>
      </c>
      <c r="Q3902" s="1589">
        <v>4</v>
      </c>
      <c r="R3902" s="1598" t="s">
        <v>827</v>
      </c>
      <c r="S3902" s="1599" t="s">
        <v>1679</v>
      </c>
      <c r="T3902" s="1598" t="s">
        <v>827</v>
      </c>
      <c r="U3902" s="1599" t="s">
        <v>1679</v>
      </c>
      <c r="V3902" s="1590">
        <v>2.5</v>
      </c>
      <c r="W3902" s="1590">
        <v>3.15</v>
      </c>
      <c r="X3902" s="1590">
        <v>3.5</v>
      </c>
      <c r="Y3902" s="1590">
        <v>3.5</v>
      </c>
      <c r="Z3902" s="1590">
        <v>2.5</v>
      </c>
      <c r="AA3902" s="1590">
        <v>2.5</v>
      </c>
      <c r="AB3902" s="1590">
        <v>2</v>
      </c>
      <c r="AC3902" s="1590">
        <v>3</v>
      </c>
      <c r="AD3902" s="1590">
        <v>4</v>
      </c>
      <c r="AE3902" s="1590">
        <v>4</v>
      </c>
      <c r="AF3902" s="1590">
        <v>7</v>
      </c>
      <c r="AG3902" s="1590">
        <v>3.5</v>
      </c>
      <c r="AH3902" s="1598" t="s">
        <v>827</v>
      </c>
      <c r="AI3902" s="1599" t="s">
        <v>1679</v>
      </c>
      <c r="AJ3902" s="1598" t="s">
        <v>827</v>
      </c>
      <c r="AK3902" s="1599" t="s">
        <v>1679</v>
      </c>
      <c r="AL3902" s="1589">
        <v>3.5</v>
      </c>
      <c r="AM3902" s="1589">
        <v>3.5</v>
      </c>
      <c r="AN3902" s="1589">
        <v>1.75</v>
      </c>
      <c r="AO3902" s="1589">
        <v>2</v>
      </c>
      <c r="AP3902" s="1589">
        <v>3</v>
      </c>
      <c r="AQ3902" s="1589">
        <v>4</v>
      </c>
      <c r="AR3902" s="1589">
        <v>5.25</v>
      </c>
      <c r="AS3902" s="1589">
        <v>5</v>
      </c>
      <c r="AT3902" s="1589">
        <v>3</v>
      </c>
      <c r="AU3902" s="1589">
        <v>3.05</v>
      </c>
      <c r="AV3902" s="1589">
        <v>3</v>
      </c>
      <c r="AW3902" s="1589">
        <v>3</v>
      </c>
      <c r="AX3902" s="1589">
        <v>3.5</v>
      </c>
      <c r="AY3902" s="1598" t="s">
        <v>827</v>
      </c>
      <c r="AZ3902" s="1599" t="s">
        <v>1679</v>
      </c>
      <c r="BA3902" s="1598" t="s">
        <v>827</v>
      </c>
      <c r="BB3902" s="1599" t="s">
        <v>1679</v>
      </c>
      <c r="BC3902" s="1589">
        <v>2.25</v>
      </c>
      <c r="BD3902" s="1589">
        <v>1.25</v>
      </c>
      <c r="BE3902" s="1589">
        <v>1.5</v>
      </c>
      <c r="BF3902" s="1589">
        <v>3.5</v>
      </c>
      <c r="BG3902" s="1589">
        <v>3.5</v>
      </c>
      <c r="BH3902" s="1589">
        <v>0.3</v>
      </c>
      <c r="BI3902" s="1589">
        <v>1.5</v>
      </c>
      <c r="BJ3902" s="1589">
        <v>1.25</v>
      </c>
      <c r="BK3902" s="1598" t="s">
        <v>827</v>
      </c>
      <c r="BL3902" s="1599" t="s">
        <v>1679</v>
      </c>
    </row>
    <row r="3903" spans="1:64" ht="18">
      <c r="A3903" s="1600" t="s">
        <v>828</v>
      </c>
      <c r="B3903" s="1601" t="s">
        <v>1680</v>
      </c>
      <c r="C3903" s="1593">
        <v>3.5</v>
      </c>
      <c r="D3903" s="1593">
        <v>3.5</v>
      </c>
      <c r="E3903" s="1593">
        <v>3.5</v>
      </c>
      <c r="F3903" s="1594">
        <v>3</v>
      </c>
      <c r="G3903" s="1594">
        <v>3.5</v>
      </c>
      <c r="H3903" s="1594">
        <v>3.5</v>
      </c>
      <c r="I3903" s="1594">
        <v>3.5</v>
      </c>
      <c r="J3903" s="1594">
        <v>4</v>
      </c>
      <c r="K3903" s="1594">
        <v>3.5</v>
      </c>
      <c r="L3903" s="1594">
        <v>3.5</v>
      </c>
      <c r="M3903" s="1594">
        <v>5</v>
      </c>
      <c r="N3903" s="1594">
        <v>3</v>
      </c>
      <c r="O3903" s="1594">
        <v>4.5</v>
      </c>
      <c r="P3903" s="1594">
        <v>4.25</v>
      </c>
      <c r="Q3903" s="1594">
        <v>4.5</v>
      </c>
      <c r="R3903" s="1600" t="s">
        <v>828</v>
      </c>
      <c r="S3903" s="1601" t="s">
        <v>1680</v>
      </c>
      <c r="T3903" s="1600" t="s">
        <v>828</v>
      </c>
      <c r="U3903" s="1601" t="s">
        <v>1680</v>
      </c>
      <c r="V3903" s="1596">
        <v>3</v>
      </c>
      <c r="W3903" s="1596">
        <v>3.25</v>
      </c>
      <c r="X3903" s="1596">
        <v>4</v>
      </c>
      <c r="Y3903" s="1596">
        <v>3.75</v>
      </c>
      <c r="Z3903" s="1596">
        <v>2.5</v>
      </c>
      <c r="AA3903" s="1596">
        <v>2.5</v>
      </c>
      <c r="AB3903" s="1596">
        <v>2</v>
      </c>
      <c r="AC3903" s="1596">
        <v>3.5</v>
      </c>
      <c r="AD3903" s="1596">
        <v>4</v>
      </c>
      <c r="AE3903" s="1596">
        <v>4</v>
      </c>
      <c r="AF3903" s="1596">
        <v>8</v>
      </c>
      <c r="AG3903" s="1596">
        <v>5.5</v>
      </c>
      <c r="AH3903" s="1600" t="s">
        <v>828</v>
      </c>
      <c r="AI3903" s="1601" t="s">
        <v>1680</v>
      </c>
      <c r="AJ3903" s="1600" t="s">
        <v>828</v>
      </c>
      <c r="AK3903" s="1601" t="s">
        <v>1680</v>
      </c>
      <c r="AL3903" s="1594">
        <v>3.7</v>
      </c>
      <c r="AM3903" s="1594">
        <v>3.5</v>
      </c>
      <c r="AN3903" s="1594">
        <v>1.9</v>
      </c>
      <c r="AO3903" s="1594">
        <v>3</v>
      </c>
      <c r="AP3903" s="1594">
        <v>3</v>
      </c>
      <c r="AQ3903" s="1594">
        <v>6.5</v>
      </c>
      <c r="AR3903" s="1594">
        <v>5.5</v>
      </c>
      <c r="AS3903" s="1594">
        <v>5</v>
      </c>
      <c r="AT3903" s="1594">
        <v>3.5</v>
      </c>
      <c r="AU3903" s="1594">
        <v>3.25</v>
      </c>
      <c r="AV3903" s="1594">
        <v>3</v>
      </c>
      <c r="AW3903" s="1594">
        <v>3.5</v>
      </c>
      <c r="AX3903" s="1594">
        <v>3.5</v>
      </c>
      <c r="AY3903" s="1600" t="s">
        <v>828</v>
      </c>
      <c r="AZ3903" s="1601" t="s">
        <v>1680</v>
      </c>
      <c r="BA3903" s="1600" t="s">
        <v>828</v>
      </c>
      <c r="BB3903" s="1601" t="s">
        <v>1680</v>
      </c>
      <c r="BC3903" s="1594">
        <v>2.5</v>
      </c>
      <c r="BD3903" s="1594">
        <v>2</v>
      </c>
      <c r="BE3903" s="1594">
        <v>1.5</v>
      </c>
      <c r="BF3903" s="1594">
        <v>4</v>
      </c>
      <c r="BG3903" s="1594">
        <v>4</v>
      </c>
      <c r="BH3903" s="1594">
        <v>0.35</v>
      </c>
      <c r="BI3903" s="1594">
        <v>1.5</v>
      </c>
      <c r="BJ3903" s="1594">
        <v>1.5</v>
      </c>
      <c r="BK3903" s="1600" t="s">
        <v>828</v>
      </c>
      <c r="BL3903" s="1601" t="s">
        <v>1680</v>
      </c>
    </row>
    <row r="3904" spans="1:64" ht="18">
      <c r="A3904" s="1598" t="s">
        <v>854</v>
      </c>
      <c r="B3904" s="1599" t="s">
        <v>4104</v>
      </c>
      <c r="C3904" s="1588">
        <v>3.5</v>
      </c>
      <c r="D3904" s="1588">
        <v>3.5</v>
      </c>
      <c r="E3904" s="1588">
        <v>3.5</v>
      </c>
      <c r="F3904" s="1589">
        <v>3</v>
      </c>
      <c r="G3904" s="1589">
        <v>3.5</v>
      </c>
      <c r="H3904" s="1589">
        <v>3.5</v>
      </c>
      <c r="I3904" s="1589">
        <v>3.5</v>
      </c>
      <c r="J3904" s="1589">
        <v>4</v>
      </c>
      <c r="K3904" s="1589">
        <v>4</v>
      </c>
      <c r="L3904" s="1589">
        <v>3.5</v>
      </c>
      <c r="M3904" s="1589">
        <v>5.5</v>
      </c>
      <c r="N3904" s="1589">
        <v>4</v>
      </c>
      <c r="O3904" s="1589">
        <v>4.5</v>
      </c>
      <c r="P3904" s="1589">
        <v>4.5</v>
      </c>
      <c r="Q3904" s="1589">
        <v>4.5</v>
      </c>
      <c r="R3904" s="1598" t="s">
        <v>854</v>
      </c>
      <c r="S3904" s="1599" t="s">
        <v>4104</v>
      </c>
      <c r="T3904" s="1598" t="s">
        <v>854</v>
      </c>
      <c r="U3904" s="1599" t="s">
        <v>4104</v>
      </c>
      <c r="V3904" s="1590">
        <v>3</v>
      </c>
      <c r="W3904" s="1590">
        <v>3.5</v>
      </c>
      <c r="X3904" s="1590">
        <v>4</v>
      </c>
      <c r="Y3904" s="1590">
        <v>4</v>
      </c>
      <c r="Z3904" s="1590">
        <v>3</v>
      </c>
      <c r="AA3904" s="1590">
        <v>2.5</v>
      </c>
      <c r="AB3904" s="1590">
        <v>2</v>
      </c>
      <c r="AC3904" s="1590">
        <v>4</v>
      </c>
      <c r="AD3904" s="1590">
        <v>4</v>
      </c>
      <c r="AE3904" s="1590">
        <v>4</v>
      </c>
      <c r="AF3904" s="1590">
        <v>8.5</v>
      </c>
      <c r="AG3904" s="1590">
        <v>6.5</v>
      </c>
      <c r="AH3904" s="1598" t="s">
        <v>854</v>
      </c>
      <c r="AI3904" s="1599" t="s">
        <v>4104</v>
      </c>
      <c r="AJ3904" s="1598" t="s">
        <v>854</v>
      </c>
      <c r="AK3904" s="1599" t="s">
        <v>4104</v>
      </c>
      <c r="AL3904" s="1589">
        <v>4</v>
      </c>
      <c r="AM3904" s="1589">
        <v>4</v>
      </c>
      <c r="AN3904" s="1589">
        <v>2</v>
      </c>
      <c r="AO3904" s="1589">
        <v>4</v>
      </c>
      <c r="AP3904" s="1589">
        <v>3.5</v>
      </c>
      <c r="AQ3904" s="1589">
        <v>6.75</v>
      </c>
      <c r="AR3904" s="1589">
        <v>5.75</v>
      </c>
      <c r="AS3904" s="1589">
        <v>5.5</v>
      </c>
      <c r="AT3904" s="1589">
        <v>3.5</v>
      </c>
      <c r="AU3904" s="1589">
        <v>3.5</v>
      </c>
      <c r="AV3904" s="1589">
        <v>3</v>
      </c>
      <c r="AW3904" s="1589">
        <v>4.5</v>
      </c>
      <c r="AX3904" s="1589">
        <v>4</v>
      </c>
      <c r="AY3904" s="1598" t="s">
        <v>854</v>
      </c>
      <c r="AZ3904" s="1599" t="s">
        <v>4104</v>
      </c>
      <c r="BA3904" s="1598" t="s">
        <v>854</v>
      </c>
      <c r="BB3904" s="1599" t="s">
        <v>4104</v>
      </c>
      <c r="BC3904" s="1589">
        <v>2.75</v>
      </c>
      <c r="BD3904" s="1589">
        <v>2</v>
      </c>
      <c r="BE3904" s="1589">
        <v>1.5</v>
      </c>
      <c r="BF3904" s="1589">
        <v>3.5</v>
      </c>
      <c r="BG3904" s="1589">
        <v>4.5</v>
      </c>
      <c r="BH3904" s="1589">
        <v>0.5</v>
      </c>
      <c r="BI3904" s="1589">
        <v>1.5</v>
      </c>
      <c r="BJ3904" s="1589">
        <v>2</v>
      </c>
      <c r="BK3904" s="1598" t="s">
        <v>854</v>
      </c>
      <c r="BL3904" s="1599" t="s">
        <v>4104</v>
      </c>
    </row>
    <row r="3905" spans="1:64">
      <c r="A3905" s="2535" t="s">
        <v>45</v>
      </c>
      <c r="B3905" s="2535"/>
      <c r="C3905" s="1602"/>
      <c r="D3905" s="1602"/>
      <c r="E3905" s="1602"/>
      <c r="F3905" s="1602"/>
      <c r="G3905" s="1602"/>
      <c r="H3905" s="1602"/>
      <c r="I3905" s="1602"/>
      <c r="J3905" s="1602"/>
      <c r="K3905" s="1603"/>
      <c r="L3905" s="1602"/>
      <c r="M3905" s="1602"/>
      <c r="N3905" s="1602"/>
      <c r="O3905" s="1602"/>
      <c r="P3905" s="1602"/>
      <c r="Q3905" s="1602"/>
      <c r="R3905" s="2535" t="s">
        <v>45</v>
      </c>
      <c r="S3905" s="2535"/>
      <c r="T3905" s="2535" t="s">
        <v>45</v>
      </c>
      <c r="U3905" s="2535"/>
      <c r="V3905" s="1595"/>
      <c r="W3905" s="1595"/>
      <c r="X3905" s="1595"/>
      <c r="Y3905" s="1595"/>
      <c r="Z3905" s="1595"/>
      <c r="AA3905" s="1595"/>
      <c r="AB3905" s="1595"/>
      <c r="AC3905" s="1595"/>
      <c r="AD3905" s="1595"/>
      <c r="AE3905" s="1595"/>
      <c r="AF3905" s="1595"/>
      <c r="AG3905" s="1596"/>
      <c r="AH3905" s="2535" t="s">
        <v>45</v>
      </c>
      <c r="AI3905" s="2535"/>
      <c r="AJ3905" s="2535" t="s">
        <v>45</v>
      </c>
      <c r="AK3905" s="2535"/>
      <c r="AL3905" s="1597"/>
      <c r="AM3905" s="1597"/>
      <c r="AN3905" s="1597"/>
      <c r="AO3905" s="1597"/>
      <c r="AP3905" s="1597"/>
      <c r="AQ3905" s="1597"/>
      <c r="AR3905" s="1597"/>
      <c r="AS3905" s="1597"/>
      <c r="AT3905" s="1597"/>
      <c r="AU3905" s="1597"/>
      <c r="AV3905" s="1597"/>
      <c r="AW3905" s="1597"/>
      <c r="AX3905" s="1597"/>
      <c r="AY3905" s="2535" t="s">
        <v>45</v>
      </c>
      <c r="AZ3905" s="2535"/>
      <c r="BA3905" s="2535" t="s">
        <v>45</v>
      </c>
      <c r="BB3905" s="2535"/>
      <c r="BC3905" s="1597"/>
      <c r="BD3905" s="1597"/>
      <c r="BE3905" s="1597"/>
      <c r="BF3905" s="1597"/>
      <c r="BG3905" s="1597"/>
      <c r="BH3905" s="1597"/>
      <c r="BI3905" s="1594"/>
      <c r="BJ3905" s="1594"/>
      <c r="BK3905" s="2535" t="s">
        <v>45</v>
      </c>
      <c r="BL3905" s="2535"/>
    </row>
    <row r="3906" spans="1:64" ht="18">
      <c r="A3906" s="1598" t="s">
        <v>856</v>
      </c>
      <c r="B3906" s="1599" t="s">
        <v>1682</v>
      </c>
      <c r="C3906" s="1588">
        <v>4.5</v>
      </c>
      <c r="D3906" s="1588">
        <v>4.5</v>
      </c>
      <c r="E3906" s="1589">
        <v>4.5</v>
      </c>
      <c r="F3906" s="1589">
        <v>4.5</v>
      </c>
      <c r="G3906" s="1589">
        <v>4.5</v>
      </c>
      <c r="H3906" s="1589">
        <v>4.5</v>
      </c>
      <c r="I3906" s="1589">
        <v>4.5</v>
      </c>
      <c r="J3906" s="1590" t="s">
        <v>1927</v>
      </c>
      <c r="K3906" s="1589" t="s">
        <v>3007</v>
      </c>
      <c r="L3906" s="1589" t="s">
        <v>2753</v>
      </c>
      <c r="M3906" s="1589" t="s">
        <v>4105</v>
      </c>
      <c r="N3906" s="1589">
        <v>5</v>
      </c>
      <c r="O3906" s="1589" t="s">
        <v>2765</v>
      </c>
      <c r="P3906" s="1589">
        <v>4.75</v>
      </c>
      <c r="Q3906" s="1589">
        <v>5</v>
      </c>
      <c r="R3906" s="1598" t="s">
        <v>856</v>
      </c>
      <c r="S3906" s="1599" t="s">
        <v>1682</v>
      </c>
      <c r="T3906" s="1598" t="s">
        <v>856</v>
      </c>
      <c r="U3906" s="1599" t="s">
        <v>1682</v>
      </c>
      <c r="V3906" s="1590" t="s">
        <v>2991</v>
      </c>
      <c r="W3906" s="1590" t="s">
        <v>2640</v>
      </c>
      <c r="X3906" s="1590" t="s">
        <v>3018</v>
      </c>
      <c r="Y3906" s="1590">
        <v>5.5</v>
      </c>
      <c r="Z3906" s="1590" t="s">
        <v>76</v>
      </c>
      <c r="AA3906" s="1590" t="s">
        <v>4074</v>
      </c>
      <c r="AB3906" s="1590" t="s">
        <v>4106</v>
      </c>
      <c r="AC3906" s="1590">
        <v>6.5</v>
      </c>
      <c r="AD3906" s="1590" t="s">
        <v>2787</v>
      </c>
      <c r="AE3906" s="1590" t="s">
        <v>4107</v>
      </c>
      <c r="AF3906" s="1590" t="s">
        <v>2351</v>
      </c>
      <c r="AG3906" s="1590">
        <v>5</v>
      </c>
      <c r="AH3906" s="1598" t="s">
        <v>856</v>
      </c>
      <c r="AI3906" s="1599" t="s">
        <v>1682</v>
      </c>
      <c r="AJ3906" s="1598" t="s">
        <v>856</v>
      </c>
      <c r="AK3906" s="1599" t="s">
        <v>1682</v>
      </c>
      <c r="AL3906" s="1589">
        <v>5.5</v>
      </c>
      <c r="AM3906" s="1589" t="s">
        <v>2765</v>
      </c>
      <c r="AN3906" s="1589" t="s">
        <v>2758</v>
      </c>
      <c r="AO3906" s="1592" t="s">
        <v>3014</v>
      </c>
      <c r="AP3906" s="1589">
        <v>6.75</v>
      </c>
      <c r="AQ3906" s="1590" t="s">
        <v>2654</v>
      </c>
      <c r="AR3906" s="1589">
        <v>6.75</v>
      </c>
      <c r="AS3906" s="1589" t="s">
        <v>397</v>
      </c>
      <c r="AT3906" s="1589" t="s">
        <v>4108</v>
      </c>
      <c r="AU3906" s="1589">
        <v>5.25</v>
      </c>
      <c r="AV3906" s="1589">
        <v>4.5</v>
      </c>
      <c r="AW3906" s="1589" t="s">
        <v>4109</v>
      </c>
      <c r="AX3906" s="1589" t="s">
        <v>2752</v>
      </c>
      <c r="AY3906" s="1598" t="s">
        <v>856</v>
      </c>
      <c r="AZ3906" s="1599" t="s">
        <v>1682</v>
      </c>
      <c r="BA3906" s="1598" t="s">
        <v>856</v>
      </c>
      <c r="BB3906" s="1599" t="s">
        <v>1682</v>
      </c>
      <c r="BC3906" s="1589">
        <v>3.5</v>
      </c>
      <c r="BD3906" s="1589" t="s">
        <v>4110</v>
      </c>
      <c r="BE3906" s="1589" t="s">
        <v>2755</v>
      </c>
      <c r="BF3906" s="1589" t="s">
        <v>3235</v>
      </c>
      <c r="BG3906" s="1589">
        <v>8</v>
      </c>
      <c r="BH3906" s="1589" t="s">
        <v>4047</v>
      </c>
      <c r="BI3906" s="1589" t="s">
        <v>2989</v>
      </c>
      <c r="BJ3906" s="1589" t="s">
        <v>4053</v>
      </c>
      <c r="BK3906" s="1598" t="s">
        <v>856</v>
      </c>
      <c r="BL3906" s="1599" t="s">
        <v>1682</v>
      </c>
    </row>
    <row r="3907" spans="1:64" ht="18">
      <c r="A3907" s="1600" t="s">
        <v>1085</v>
      </c>
      <c r="B3907" s="1601" t="s">
        <v>1683</v>
      </c>
      <c r="C3907" s="1593">
        <v>4.75</v>
      </c>
      <c r="D3907" s="1594">
        <v>4.75</v>
      </c>
      <c r="E3907" s="1594">
        <v>4.75</v>
      </c>
      <c r="F3907" s="1594">
        <v>4.75</v>
      </c>
      <c r="G3907" s="1594">
        <v>4.75</v>
      </c>
      <c r="H3907" s="1594">
        <v>4.75</v>
      </c>
      <c r="I3907" s="1594">
        <v>4.75</v>
      </c>
      <c r="J3907" s="1596" t="s">
        <v>4051</v>
      </c>
      <c r="K3907" s="1594" t="s">
        <v>3007</v>
      </c>
      <c r="L3907" s="1594" t="s">
        <v>2753</v>
      </c>
      <c r="M3907" s="1594" t="s">
        <v>2703</v>
      </c>
      <c r="N3907" s="1594">
        <v>5.25</v>
      </c>
      <c r="O3907" s="1594" t="s">
        <v>2765</v>
      </c>
      <c r="P3907" s="1594">
        <v>4.75</v>
      </c>
      <c r="Q3907" s="1594">
        <v>5.25</v>
      </c>
      <c r="R3907" s="1600" t="s">
        <v>1085</v>
      </c>
      <c r="S3907" s="1601" t="s">
        <v>1683</v>
      </c>
      <c r="T3907" s="1600" t="s">
        <v>1085</v>
      </c>
      <c r="U3907" s="1601" t="s">
        <v>1683</v>
      </c>
      <c r="V3907" s="1596" t="s">
        <v>2991</v>
      </c>
      <c r="W3907" s="1596" t="s">
        <v>2421</v>
      </c>
      <c r="X3907" s="1596" t="s">
        <v>3018</v>
      </c>
      <c r="Y3907" s="1596">
        <v>5.75</v>
      </c>
      <c r="Z3907" s="1596" t="s">
        <v>2764</v>
      </c>
      <c r="AA3907" s="1596">
        <v>4.25</v>
      </c>
      <c r="AB3907" s="1596" t="s">
        <v>4111</v>
      </c>
      <c r="AC3907" s="1596">
        <v>6.75</v>
      </c>
      <c r="AD3907" s="1596" t="s">
        <v>2787</v>
      </c>
      <c r="AE3907" s="1596" t="s">
        <v>4107</v>
      </c>
      <c r="AF3907" s="1596" t="s">
        <v>2351</v>
      </c>
      <c r="AG3907" s="1596">
        <v>5.5</v>
      </c>
      <c r="AH3907" s="1600" t="s">
        <v>1085</v>
      </c>
      <c r="AI3907" s="1601" t="s">
        <v>1683</v>
      </c>
      <c r="AJ3907" s="1600" t="s">
        <v>1085</v>
      </c>
      <c r="AK3907" s="1601" t="s">
        <v>1683</v>
      </c>
      <c r="AL3907" s="1594">
        <v>5.5</v>
      </c>
      <c r="AM3907" s="1594" t="s">
        <v>2765</v>
      </c>
      <c r="AN3907" s="1594" t="s">
        <v>2758</v>
      </c>
      <c r="AO3907" s="1597" t="s">
        <v>2794</v>
      </c>
      <c r="AP3907" s="1594">
        <v>6.75</v>
      </c>
      <c r="AQ3907" s="1596">
        <v>7</v>
      </c>
      <c r="AR3907" s="1594">
        <v>6.75</v>
      </c>
      <c r="AS3907" s="1594" t="s">
        <v>397</v>
      </c>
      <c r="AT3907" s="1594" t="s">
        <v>2704</v>
      </c>
      <c r="AU3907" s="1594">
        <v>5.5</v>
      </c>
      <c r="AV3907" s="1594">
        <v>4.5</v>
      </c>
      <c r="AW3907" s="1594" t="s">
        <v>2653</v>
      </c>
      <c r="AX3907" s="1594" t="s">
        <v>2752</v>
      </c>
      <c r="AY3907" s="1600" t="s">
        <v>1085</v>
      </c>
      <c r="AZ3907" s="1601" t="s">
        <v>1683</v>
      </c>
      <c r="BA3907" s="1600" t="s">
        <v>1085</v>
      </c>
      <c r="BB3907" s="1601" t="s">
        <v>1683</v>
      </c>
      <c r="BC3907" s="1594">
        <v>4.5</v>
      </c>
      <c r="BD3907" s="1594" t="s">
        <v>4112</v>
      </c>
      <c r="BE3907" s="1594" t="s">
        <v>4019</v>
      </c>
      <c r="BF3907" s="1594" t="s">
        <v>3174</v>
      </c>
      <c r="BG3907" s="1594">
        <v>8</v>
      </c>
      <c r="BH3907" s="1594">
        <v>0.75</v>
      </c>
      <c r="BI3907" s="1594" t="s">
        <v>2753</v>
      </c>
      <c r="BJ3907" s="1594" t="s">
        <v>4113</v>
      </c>
      <c r="BK3907" s="1600" t="s">
        <v>1085</v>
      </c>
      <c r="BL3907" s="1601" t="s">
        <v>1683</v>
      </c>
    </row>
    <row r="3908" spans="1:64" ht="18">
      <c r="A3908" s="1598" t="s">
        <v>827</v>
      </c>
      <c r="B3908" s="1599" t="s">
        <v>1684</v>
      </c>
      <c r="C3908" s="1588">
        <v>5</v>
      </c>
      <c r="D3908" s="1588">
        <v>5</v>
      </c>
      <c r="E3908" s="1589">
        <v>5</v>
      </c>
      <c r="F3908" s="1589">
        <v>5</v>
      </c>
      <c r="G3908" s="1589">
        <v>5</v>
      </c>
      <c r="H3908" s="1589">
        <v>5</v>
      </c>
      <c r="I3908" s="1589">
        <v>5</v>
      </c>
      <c r="J3908" s="1590" t="s">
        <v>397</v>
      </c>
      <c r="K3908" s="1589" t="s">
        <v>3018</v>
      </c>
      <c r="L3908" s="1589" t="s">
        <v>2753</v>
      </c>
      <c r="M3908" s="1589" t="s">
        <v>2442</v>
      </c>
      <c r="N3908" s="1589" t="s">
        <v>2752</v>
      </c>
      <c r="O3908" s="1589" t="s">
        <v>3209</v>
      </c>
      <c r="P3908" s="1589">
        <v>4.75</v>
      </c>
      <c r="Q3908" s="1589">
        <v>5.5</v>
      </c>
      <c r="R3908" s="1598" t="s">
        <v>827</v>
      </c>
      <c r="S3908" s="1599" t="s">
        <v>1684</v>
      </c>
      <c r="T3908" s="1598" t="s">
        <v>827</v>
      </c>
      <c r="U3908" s="1599" t="s">
        <v>1684</v>
      </c>
      <c r="V3908" s="1590" t="s">
        <v>3018</v>
      </c>
      <c r="W3908" s="1590" t="s">
        <v>2764</v>
      </c>
      <c r="X3908" s="1590" t="s">
        <v>2790</v>
      </c>
      <c r="Y3908" s="1590">
        <v>5.75</v>
      </c>
      <c r="Z3908" s="1590" t="s">
        <v>76</v>
      </c>
      <c r="AA3908" s="1590">
        <v>4.25</v>
      </c>
      <c r="AB3908" s="1590" t="s">
        <v>4114</v>
      </c>
      <c r="AC3908" s="1590">
        <v>7</v>
      </c>
      <c r="AD3908" s="1590" t="s">
        <v>2787</v>
      </c>
      <c r="AE3908" s="1590" t="s">
        <v>4107</v>
      </c>
      <c r="AF3908" s="1590" t="s">
        <v>2328</v>
      </c>
      <c r="AG3908" s="1590">
        <v>6</v>
      </c>
      <c r="AH3908" s="1598" t="s">
        <v>827</v>
      </c>
      <c r="AI3908" s="1599" t="s">
        <v>1684</v>
      </c>
      <c r="AJ3908" s="1598" t="s">
        <v>827</v>
      </c>
      <c r="AK3908" s="1599" t="s">
        <v>1684</v>
      </c>
      <c r="AL3908" s="1589">
        <v>5.5</v>
      </c>
      <c r="AM3908" s="1589" t="s">
        <v>1536</v>
      </c>
      <c r="AN3908" s="1589" t="s">
        <v>2758</v>
      </c>
      <c r="AO3908" s="1592" t="s">
        <v>1226</v>
      </c>
      <c r="AP3908" s="1589">
        <v>6.75</v>
      </c>
      <c r="AQ3908" s="1590" t="s">
        <v>2442</v>
      </c>
      <c r="AR3908" s="1589">
        <v>7</v>
      </c>
      <c r="AS3908" s="1589" t="s">
        <v>1948</v>
      </c>
      <c r="AT3908" s="1589" t="s">
        <v>2442</v>
      </c>
      <c r="AU3908" s="1589">
        <v>5.75</v>
      </c>
      <c r="AV3908" s="1589">
        <v>5</v>
      </c>
      <c r="AW3908" s="1589" t="s">
        <v>2653</v>
      </c>
      <c r="AX3908" s="1589" t="s">
        <v>2752</v>
      </c>
      <c r="AY3908" s="1598" t="s">
        <v>827</v>
      </c>
      <c r="AZ3908" s="1599" t="s">
        <v>1684</v>
      </c>
      <c r="BA3908" s="1598" t="s">
        <v>827</v>
      </c>
      <c r="BB3908" s="1599" t="s">
        <v>1684</v>
      </c>
      <c r="BC3908" s="1592" t="s">
        <v>4115</v>
      </c>
      <c r="BD3908" s="1592" t="s">
        <v>3032</v>
      </c>
      <c r="BE3908" s="1589" t="s">
        <v>4019</v>
      </c>
      <c r="BF3908" s="1589">
        <v>5.75</v>
      </c>
      <c r="BG3908" s="1589">
        <v>8.5</v>
      </c>
      <c r="BH3908" s="1589">
        <v>0.7</v>
      </c>
      <c r="BI3908" s="1589" t="s">
        <v>3778</v>
      </c>
      <c r="BJ3908" s="1589" t="s">
        <v>4116</v>
      </c>
      <c r="BK3908" s="1598" t="s">
        <v>827</v>
      </c>
      <c r="BL3908" s="1599" t="s">
        <v>1684</v>
      </c>
    </row>
    <row r="3909" spans="1:64" ht="18">
      <c r="A3909" s="1600" t="s">
        <v>828</v>
      </c>
      <c r="B3909" s="1601" t="s">
        <v>1685</v>
      </c>
      <c r="C3909" s="1593">
        <v>5</v>
      </c>
      <c r="D3909" s="1605" t="s">
        <v>76</v>
      </c>
      <c r="E3909" s="1594" t="s">
        <v>76</v>
      </c>
      <c r="F3909" s="1594">
        <v>5</v>
      </c>
      <c r="G3909" s="1594">
        <v>5.25</v>
      </c>
      <c r="H3909" s="1594" t="s">
        <v>76</v>
      </c>
      <c r="I3909" s="1594" t="s">
        <v>76</v>
      </c>
      <c r="J3909" s="1596" t="s">
        <v>397</v>
      </c>
      <c r="K3909" s="1594">
        <v>5</v>
      </c>
      <c r="L3909" s="1594">
        <v>5.25</v>
      </c>
      <c r="M3909" s="1594">
        <v>7.5</v>
      </c>
      <c r="N3909" s="1606" t="s">
        <v>76</v>
      </c>
      <c r="O3909" s="1594" t="s">
        <v>397</v>
      </c>
      <c r="P3909" s="1594">
        <v>4.75</v>
      </c>
      <c r="Q3909" s="1594">
        <v>6</v>
      </c>
      <c r="R3909" s="1600" t="s">
        <v>828</v>
      </c>
      <c r="S3909" s="1601" t="s">
        <v>1685</v>
      </c>
      <c r="T3909" s="1600" t="s">
        <v>828</v>
      </c>
      <c r="U3909" s="1601" t="s">
        <v>1685</v>
      </c>
      <c r="V3909" s="1596">
        <v>4</v>
      </c>
      <c r="W3909" s="1596" t="s">
        <v>76</v>
      </c>
      <c r="X3909" s="1596">
        <v>4</v>
      </c>
      <c r="Y3909" s="1607" t="s">
        <v>76</v>
      </c>
      <c r="Z3909" s="1596" t="s">
        <v>3208</v>
      </c>
      <c r="AA3909" s="1596">
        <v>4.25</v>
      </c>
      <c r="AB3909" s="1596" t="s">
        <v>4117</v>
      </c>
      <c r="AC3909" s="1596" t="s">
        <v>76</v>
      </c>
      <c r="AD3909" s="1596" t="s">
        <v>2787</v>
      </c>
      <c r="AE3909" s="1596" t="s">
        <v>4107</v>
      </c>
      <c r="AF3909" s="1596" t="s">
        <v>76</v>
      </c>
      <c r="AG3909" s="1596" t="s">
        <v>76</v>
      </c>
      <c r="AH3909" s="1600" t="s">
        <v>828</v>
      </c>
      <c r="AI3909" s="1601" t="s">
        <v>1685</v>
      </c>
      <c r="AJ3909" s="1600" t="s">
        <v>828</v>
      </c>
      <c r="AK3909" s="1601" t="s">
        <v>1685</v>
      </c>
      <c r="AL3909" s="1594">
        <v>5.5</v>
      </c>
      <c r="AM3909" s="1597" t="s">
        <v>76</v>
      </c>
      <c r="AN3909" s="1594" t="s">
        <v>2758</v>
      </c>
      <c r="AO3909" s="1594" t="s">
        <v>2790</v>
      </c>
      <c r="AP3909" s="1594">
        <v>5.5</v>
      </c>
      <c r="AQ3909" s="1596" t="s">
        <v>76</v>
      </c>
      <c r="AR3909" s="1594" t="s">
        <v>76</v>
      </c>
      <c r="AS3909" s="1594" t="s">
        <v>2443</v>
      </c>
      <c r="AT3909" s="1594">
        <v>7.5</v>
      </c>
      <c r="AU3909" s="1594">
        <v>6</v>
      </c>
      <c r="AV3909" s="1594">
        <v>6</v>
      </c>
      <c r="AW3909" s="1594" t="s">
        <v>76</v>
      </c>
      <c r="AX3909" s="1594">
        <v>5</v>
      </c>
      <c r="AY3909" s="1600" t="s">
        <v>828</v>
      </c>
      <c r="AZ3909" s="1601" t="s">
        <v>1685</v>
      </c>
      <c r="BA3909" s="1600" t="s">
        <v>828</v>
      </c>
      <c r="BB3909" s="1601" t="s">
        <v>1685</v>
      </c>
      <c r="BC3909" s="1597" t="s">
        <v>4118</v>
      </c>
      <c r="BD3909" s="1597" t="s">
        <v>4021</v>
      </c>
      <c r="BE3909" s="1594" t="s">
        <v>4019</v>
      </c>
      <c r="BF3909" s="1594" t="s">
        <v>2755</v>
      </c>
      <c r="BG3909" s="1594">
        <v>8.5</v>
      </c>
      <c r="BH3909" s="1606" t="s">
        <v>76</v>
      </c>
      <c r="BI3909" s="1594" t="s">
        <v>3778</v>
      </c>
      <c r="BJ3909" s="1594" t="s">
        <v>3030</v>
      </c>
      <c r="BK3909" s="1600" t="s">
        <v>828</v>
      </c>
      <c r="BL3909" s="1601" t="s">
        <v>1685</v>
      </c>
    </row>
    <row r="3910" spans="1:64">
      <c r="A3910" s="1598" t="s">
        <v>854</v>
      </c>
      <c r="B3910" s="1599" t="s">
        <v>1686</v>
      </c>
      <c r="C3910" s="1588" t="s">
        <v>76</v>
      </c>
      <c r="D3910" s="1604" t="s">
        <v>76</v>
      </c>
      <c r="E3910" s="1589" t="s">
        <v>76</v>
      </c>
      <c r="F3910" s="1589">
        <v>5</v>
      </c>
      <c r="G3910" s="1589">
        <v>5.25</v>
      </c>
      <c r="H3910" s="1589" t="s">
        <v>76</v>
      </c>
      <c r="I3910" s="1589" t="s">
        <v>76</v>
      </c>
      <c r="J3910" s="1590" t="s">
        <v>397</v>
      </c>
      <c r="K3910" s="1589" t="s">
        <v>4119</v>
      </c>
      <c r="L3910" s="1589">
        <v>5.75</v>
      </c>
      <c r="M3910" s="1589" t="s">
        <v>76</v>
      </c>
      <c r="N3910" s="1589" t="s">
        <v>76</v>
      </c>
      <c r="O3910" s="1589" t="s">
        <v>397</v>
      </c>
      <c r="P3910" s="1589" t="s">
        <v>76</v>
      </c>
      <c r="Q3910" s="1638" t="s">
        <v>1456</v>
      </c>
      <c r="R3910" s="1598" t="s">
        <v>854</v>
      </c>
      <c r="S3910" s="1599" t="s">
        <v>1686</v>
      </c>
      <c r="T3910" s="1598" t="s">
        <v>854</v>
      </c>
      <c r="U3910" s="1599" t="s">
        <v>1686</v>
      </c>
      <c r="V3910" s="1590">
        <v>4</v>
      </c>
      <c r="W3910" s="1590" t="s">
        <v>76</v>
      </c>
      <c r="X3910" s="1590">
        <v>7.18</v>
      </c>
      <c r="Y3910" s="1590" t="s">
        <v>76</v>
      </c>
      <c r="Z3910" s="1590" t="s">
        <v>76</v>
      </c>
      <c r="AA3910" s="1590">
        <v>4.25</v>
      </c>
      <c r="AB3910" s="1590" t="s">
        <v>4120</v>
      </c>
      <c r="AC3910" s="1590" t="s">
        <v>76</v>
      </c>
      <c r="AD3910" s="1590" t="s">
        <v>2787</v>
      </c>
      <c r="AE3910" s="1590" t="s">
        <v>4107</v>
      </c>
      <c r="AF3910" s="1590" t="s">
        <v>76</v>
      </c>
      <c r="AG3910" s="1590" t="s">
        <v>76</v>
      </c>
      <c r="AH3910" s="1598" t="s">
        <v>854</v>
      </c>
      <c r="AI3910" s="1599" t="s">
        <v>1686</v>
      </c>
      <c r="AJ3910" s="1598" t="s">
        <v>854</v>
      </c>
      <c r="AK3910" s="1599" t="s">
        <v>1686</v>
      </c>
      <c r="AL3910" s="1589">
        <v>5.5</v>
      </c>
      <c r="AM3910" s="1589">
        <v>5.5</v>
      </c>
      <c r="AN3910" s="1589" t="s">
        <v>2758</v>
      </c>
      <c r="AO3910" s="1589" t="s">
        <v>2790</v>
      </c>
      <c r="AP3910" s="1589" t="s">
        <v>76</v>
      </c>
      <c r="AQ3910" s="1590" t="s">
        <v>76</v>
      </c>
      <c r="AR3910" s="1589" t="s">
        <v>76</v>
      </c>
      <c r="AS3910" s="1589" t="s">
        <v>76</v>
      </c>
      <c r="AT3910" s="1589">
        <v>8</v>
      </c>
      <c r="AU3910" s="1589">
        <v>6.25</v>
      </c>
      <c r="AV3910" s="1589">
        <v>6</v>
      </c>
      <c r="AW3910" s="1589" t="s">
        <v>76</v>
      </c>
      <c r="AX3910" s="1589">
        <v>5.5</v>
      </c>
      <c r="AY3910" s="1598" t="s">
        <v>854</v>
      </c>
      <c r="AZ3910" s="1599" t="s">
        <v>1686</v>
      </c>
      <c r="BA3910" s="1598" t="s">
        <v>854</v>
      </c>
      <c r="BB3910" s="1599" t="s">
        <v>1686</v>
      </c>
      <c r="BC3910" s="1592" t="s">
        <v>4121</v>
      </c>
      <c r="BD3910" s="1589" t="s">
        <v>3264</v>
      </c>
      <c r="BE3910" s="1589" t="s">
        <v>4019</v>
      </c>
      <c r="BF3910" s="1589" t="s">
        <v>2755</v>
      </c>
      <c r="BG3910" s="1589">
        <v>8.5</v>
      </c>
      <c r="BH3910" s="1609" t="s">
        <v>76</v>
      </c>
      <c r="BI3910" s="1589" t="s">
        <v>3778</v>
      </c>
      <c r="BJ3910" s="1589" t="s">
        <v>4122</v>
      </c>
      <c r="BK3910" s="1598" t="s">
        <v>854</v>
      </c>
      <c r="BL3910" s="1599" t="s">
        <v>1686</v>
      </c>
    </row>
    <row r="3911" spans="1:64">
      <c r="A3911" s="2535" t="s">
        <v>388</v>
      </c>
      <c r="B3911" s="2535"/>
      <c r="C3911" s="1594"/>
      <c r="D3911" s="1594"/>
      <c r="E3911" s="1594"/>
      <c r="F3911" s="1594"/>
      <c r="G3911" s="1594"/>
      <c r="H3911" s="1594"/>
      <c r="I3911" s="1594"/>
      <c r="J3911" s="1594"/>
      <c r="K3911" s="1594"/>
      <c r="L3911" s="1594"/>
      <c r="M3911" s="1594"/>
      <c r="N3911" s="1594"/>
      <c r="O3911" s="1597" t="s">
        <v>311</v>
      </c>
      <c r="P3911" s="1594"/>
      <c r="Q3911" s="1597"/>
      <c r="R3911" s="2535" t="s">
        <v>388</v>
      </c>
      <c r="S3911" s="2535"/>
      <c r="T3911" s="2535" t="s">
        <v>388</v>
      </c>
      <c r="U3911" s="2535"/>
      <c r="V3911" s="1596"/>
      <c r="W3911" s="1596"/>
      <c r="X3911" s="1596"/>
      <c r="Y3911" s="1596"/>
      <c r="Z3911" s="1596"/>
      <c r="AA3911" s="1596"/>
      <c r="AB3911" s="1595"/>
      <c r="AC3911" s="1595"/>
      <c r="AD3911" s="1595"/>
      <c r="AE3911" s="1595"/>
      <c r="AF3911" s="1595"/>
      <c r="AG3911" s="1596"/>
      <c r="AH3911" s="2535" t="s">
        <v>388</v>
      </c>
      <c r="AI3911" s="2535"/>
      <c r="AJ3911" s="2535" t="s">
        <v>388</v>
      </c>
      <c r="AK3911" s="2535"/>
      <c r="AL3911" s="1597"/>
      <c r="AM3911" s="1597"/>
      <c r="AN3911" s="1594"/>
      <c r="AO3911" s="1597"/>
      <c r="AP3911" s="1594"/>
      <c r="AQ3911" s="1594"/>
      <c r="AR3911" s="1594"/>
      <c r="AS3911" s="1594"/>
      <c r="AT3911" s="1594"/>
      <c r="AU3911" s="1594"/>
      <c r="AV3911" s="1594"/>
      <c r="AW3911" s="1594"/>
      <c r="AX3911" s="1594"/>
      <c r="AY3911" s="2535" t="s">
        <v>388</v>
      </c>
      <c r="AZ3911" s="2535"/>
      <c r="BA3911" s="2535" t="s">
        <v>388</v>
      </c>
      <c r="BB3911" s="2535"/>
      <c r="BC3911" s="1597"/>
      <c r="BD3911" s="1597"/>
      <c r="BE3911" s="1597"/>
      <c r="BF3911" s="1597"/>
      <c r="BG3911" s="1597"/>
      <c r="BH3911" s="1597"/>
      <c r="BI3911" s="1594"/>
      <c r="BJ3911" s="1594"/>
      <c r="BK3911" s="2535" t="s">
        <v>388</v>
      </c>
      <c r="BL3911" s="2535"/>
    </row>
    <row r="3912" spans="1:64">
      <c r="A3912" s="2533" t="s">
        <v>389</v>
      </c>
      <c r="B3912" s="2533"/>
      <c r="C3912" s="1589"/>
      <c r="D3912" s="1589"/>
      <c r="E3912" s="1589"/>
      <c r="F3912" s="1589"/>
      <c r="G3912" s="1589"/>
      <c r="H3912" s="1589"/>
      <c r="I3912" s="1589"/>
      <c r="J3912" s="1589"/>
      <c r="K3912" s="1589"/>
      <c r="L3912" s="1589"/>
      <c r="M3912" s="1589"/>
      <c r="N3912" s="1589"/>
      <c r="O3912" s="1592"/>
      <c r="P3912" s="1589"/>
      <c r="Q3912" s="1592"/>
      <c r="R3912" s="2533" t="s">
        <v>389</v>
      </c>
      <c r="S3912" s="2533"/>
      <c r="T3912" s="2533" t="s">
        <v>389</v>
      </c>
      <c r="U3912" s="2533"/>
      <c r="V3912" s="1610"/>
      <c r="W3912" s="1590"/>
      <c r="X3912" s="1590"/>
      <c r="Y3912" s="1590"/>
      <c r="Z3912" s="1590"/>
      <c r="AA3912" s="1590"/>
      <c r="AB3912" s="1591"/>
      <c r="AC3912" s="1591"/>
      <c r="AD3912" s="1591"/>
      <c r="AE3912" s="1591"/>
      <c r="AF3912" s="1591"/>
      <c r="AG3912" s="1590"/>
      <c r="AH3912" s="2533" t="s">
        <v>389</v>
      </c>
      <c r="AI3912" s="2533"/>
      <c r="AJ3912" s="2533" t="s">
        <v>389</v>
      </c>
      <c r="AK3912" s="2533"/>
      <c r="AL3912" s="1592"/>
      <c r="AM3912" s="1592"/>
      <c r="AN3912" s="1589"/>
      <c r="AO3912" s="1592"/>
      <c r="AP3912" s="1589"/>
      <c r="AQ3912" s="1589"/>
      <c r="AR3912" s="1589"/>
      <c r="AS3912" s="1589"/>
      <c r="AT3912" s="1589"/>
      <c r="AU3912" s="1589"/>
      <c r="AV3912" s="1589"/>
      <c r="AW3912" s="1589"/>
      <c r="AX3912" s="1589"/>
      <c r="AY3912" s="2533" t="s">
        <v>389</v>
      </c>
      <c r="AZ3912" s="2533"/>
      <c r="BA3912" s="2533" t="s">
        <v>389</v>
      </c>
      <c r="BB3912" s="2533"/>
      <c r="BC3912" s="1592"/>
      <c r="BD3912" s="1592"/>
      <c r="BE3912" s="1592"/>
      <c r="BF3912" s="1592"/>
      <c r="BG3912" s="1592"/>
      <c r="BH3912" s="1592"/>
      <c r="BI3912" s="1589"/>
      <c r="BJ3912" s="1589"/>
      <c r="BK3912" s="2533" t="s">
        <v>389</v>
      </c>
      <c r="BL3912" s="2533"/>
    </row>
    <row r="3913" spans="1:64" ht="22.5">
      <c r="A3913" s="1611"/>
      <c r="B3913" s="1612" t="s">
        <v>390</v>
      </c>
      <c r="C3913" s="1596" t="s">
        <v>3837</v>
      </c>
      <c r="D3913" s="1594">
        <v>9</v>
      </c>
      <c r="E3913" s="1619" t="s">
        <v>1855</v>
      </c>
      <c r="F3913" s="1596" t="s">
        <v>1855</v>
      </c>
      <c r="G3913" s="1594">
        <v>10</v>
      </c>
      <c r="H3913" s="1594">
        <v>10</v>
      </c>
      <c r="I3913" s="1596">
        <v>10</v>
      </c>
      <c r="J3913" s="1596">
        <v>10</v>
      </c>
      <c r="K3913" s="1594">
        <v>8.5</v>
      </c>
      <c r="L3913" s="1594">
        <v>10</v>
      </c>
      <c r="M3913" s="1594">
        <v>10</v>
      </c>
      <c r="N3913" s="1596" t="s">
        <v>2680</v>
      </c>
      <c r="O3913" s="1594">
        <v>10</v>
      </c>
      <c r="P3913" s="1594">
        <v>10</v>
      </c>
      <c r="Q3913" s="1594">
        <v>10</v>
      </c>
      <c r="R3913" s="1614"/>
      <c r="S3913" s="1612" t="s">
        <v>390</v>
      </c>
      <c r="T3913" s="1614"/>
      <c r="U3913" s="1612" t="s">
        <v>390</v>
      </c>
      <c r="V3913" s="1596" t="s">
        <v>2385</v>
      </c>
      <c r="W3913" s="1596">
        <v>10</v>
      </c>
      <c r="X3913" s="1596">
        <v>10</v>
      </c>
      <c r="Y3913" s="1596">
        <v>10</v>
      </c>
      <c r="Z3913" s="1596">
        <v>10</v>
      </c>
      <c r="AA3913" s="1596" t="s">
        <v>2680</v>
      </c>
      <c r="AB3913" s="1596" t="s">
        <v>2680</v>
      </c>
      <c r="AC3913" s="1596">
        <v>10</v>
      </c>
      <c r="AD3913" s="1596">
        <v>10</v>
      </c>
      <c r="AE3913" s="1596" t="s">
        <v>2323</v>
      </c>
      <c r="AF3913" s="1596" t="s">
        <v>1855</v>
      </c>
      <c r="AG3913" s="1596" t="s">
        <v>1855</v>
      </c>
      <c r="AH3913" s="1614"/>
      <c r="AI3913" s="1612" t="s">
        <v>390</v>
      </c>
      <c r="AJ3913" s="1614"/>
      <c r="AK3913" s="1612" t="s">
        <v>390</v>
      </c>
      <c r="AL3913" s="1594" t="s">
        <v>2385</v>
      </c>
      <c r="AM3913" s="1594" t="s">
        <v>2424</v>
      </c>
      <c r="AN3913" s="1594" t="s">
        <v>2351</v>
      </c>
      <c r="AO3913" s="1596" t="s">
        <v>2680</v>
      </c>
      <c r="AP3913" s="1594">
        <v>10</v>
      </c>
      <c r="AQ3913" s="1594">
        <v>10</v>
      </c>
      <c r="AR3913" s="1594">
        <v>10</v>
      </c>
      <c r="AS3913" s="1594">
        <v>10</v>
      </c>
      <c r="AT3913" s="1594" t="s">
        <v>2273</v>
      </c>
      <c r="AU3913" s="1594">
        <v>10</v>
      </c>
      <c r="AV3913" s="1594" t="s">
        <v>2424</v>
      </c>
      <c r="AW3913" s="1594">
        <v>10</v>
      </c>
      <c r="AX3913" s="1594" t="s">
        <v>76</v>
      </c>
      <c r="AY3913" s="1614"/>
      <c r="AZ3913" s="1612" t="s">
        <v>390</v>
      </c>
      <c r="BA3913" s="1614"/>
      <c r="BB3913" s="1612" t="s">
        <v>390</v>
      </c>
      <c r="BC3913" s="1594" t="s">
        <v>2680</v>
      </c>
      <c r="BD3913" s="1594" t="s">
        <v>1782</v>
      </c>
      <c r="BE3913" s="1594" t="s">
        <v>2680</v>
      </c>
      <c r="BF3913" s="1594" t="s">
        <v>2351</v>
      </c>
      <c r="BG3913" s="1594" t="s">
        <v>2981</v>
      </c>
      <c r="BH3913" s="1594" t="s">
        <v>3025</v>
      </c>
      <c r="BI3913" s="1594" t="s">
        <v>2841</v>
      </c>
      <c r="BJ3913" s="1594">
        <v>10</v>
      </c>
      <c r="BK3913" s="1614"/>
      <c r="BL3913" s="1612" t="s">
        <v>390</v>
      </c>
    </row>
    <row r="3914" spans="1:64" ht="22.5">
      <c r="A3914" s="37"/>
      <c r="B3914" s="148" t="s">
        <v>391</v>
      </c>
      <c r="C3914" s="1589" t="s">
        <v>76</v>
      </c>
      <c r="D3914" s="1589" t="s">
        <v>76</v>
      </c>
      <c r="E3914" s="1589" t="s">
        <v>76</v>
      </c>
      <c r="F3914" s="1589" t="s">
        <v>76</v>
      </c>
      <c r="G3914" s="1589" t="s">
        <v>76</v>
      </c>
      <c r="H3914" s="1589" t="s">
        <v>76</v>
      </c>
      <c r="I3914" s="1589" t="s">
        <v>76</v>
      </c>
      <c r="J3914" s="1590"/>
      <c r="K3914" s="1589" t="s">
        <v>76</v>
      </c>
      <c r="L3914" s="1589" t="s">
        <v>76</v>
      </c>
      <c r="M3914" s="1589" t="s">
        <v>76</v>
      </c>
      <c r="N3914" s="1631" t="s">
        <v>2680</v>
      </c>
      <c r="O3914" s="1592" t="s">
        <v>76</v>
      </c>
      <c r="P3914" s="1589" t="s">
        <v>76</v>
      </c>
      <c r="Q3914" s="1589" t="s">
        <v>76</v>
      </c>
      <c r="R3914" s="8"/>
      <c r="S3914" s="148" t="s">
        <v>391</v>
      </c>
      <c r="T3914" s="8"/>
      <c r="U3914" s="148" t="s">
        <v>391</v>
      </c>
      <c r="V3914" s="1590"/>
      <c r="W3914" s="1590" t="s">
        <v>76</v>
      </c>
      <c r="X3914" s="1590" t="s">
        <v>76</v>
      </c>
      <c r="Y3914" s="1590" t="s">
        <v>76</v>
      </c>
      <c r="Z3914" s="1590" t="s">
        <v>76</v>
      </c>
      <c r="AA3914" s="1590" t="s">
        <v>76</v>
      </c>
      <c r="AB3914" s="1590" t="s">
        <v>2680</v>
      </c>
      <c r="AC3914" s="1590" t="s">
        <v>76</v>
      </c>
      <c r="AD3914" s="1590" t="s">
        <v>76</v>
      </c>
      <c r="AE3914" s="1590" t="s">
        <v>76</v>
      </c>
      <c r="AF3914" s="1590" t="s">
        <v>1855</v>
      </c>
      <c r="AG3914" s="1590" t="s">
        <v>76</v>
      </c>
      <c r="AH3914" s="8"/>
      <c r="AI3914" s="148" t="s">
        <v>391</v>
      </c>
      <c r="AJ3914" s="8"/>
      <c r="AK3914" s="148" t="s">
        <v>391</v>
      </c>
      <c r="AL3914" s="1589" t="s">
        <v>76</v>
      </c>
      <c r="AM3914" s="1589"/>
      <c r="AN3914" s="1589" t="s">
        <v>76</v>
      </c>
      <c r="AO3914" s="1589" t="s">
        <v>76</v>
      </c>
      <c r="AP3914" s="1589" t="s">
        <v>76</v>
      </c>
      <c r="AQ3914" s="1589" t="s">
        <v>76</v>
      </c>
      <c r="AR3914" s="1589" t="s">
        <v>76</v>
      </c>
      <c r="AS3914" s="1589" t="s">
        <v>76</v>
      </c>
      <c r="AT3914" s="1589" t="s">
        <v>76</v>
      </c>
      <c r="AU3914" s="1589" t="s">
        <v>76</v>
      </c>
      <c r="AV3914" s="1589" t="s">
        <v>76</v>
      </c>
      <c r="AW3914" s="1589" t="s">
        <v>76</v>
      </c>
      <c r="AX3914" s="1589" t="s">
        <v>76</v>
      </c>
      <c r="AY3914" s="8"/>
      <c r="AZ3914" s="148" t="s">
        <v>391</v>
      </c>
      <c r="BA3914" s="8"/>
      <c r="BB3914" s="148" t="s">
        <v>391</v>
      </c>
      <c r="BC3914" s="1589" t="s">
        <v>76</v>
      </c>
      <c r="BD3914" s="1589" t="s">
        <v>76</v>
      </c>
      <c r="BE3914" s="1589" t="s">
        <v>76</v>
      </c>
      <c r="BF3914" s="1592" t="s">
        <v>76</v>
      </c>
      <c r="BG3914" s="1589" t="s">
        <v>76</v>
      </c>
      <c r="BH3914" s="1589" t="s">
        <v>76</v>
      </c>
      <c r="BI3914" s="1589" t="s">
        <v>76</v>
      </c>
      <c r="BJ3914" s="1615" t="s">
        <v>76</v>
      </c>
      <c r="BK3914" s="8"/>
      <c r="BL3914" s="148" t="s">
        <v>391</v>
      </c>
    </row>
    <row r="3915" spans="1:64">
      <c r="A3915" s="2535" t="s">
        <v>400</v>
      </c>
      <c r="B3915" s="2535"/>
      <c r="C3915" s="1594"/>
      <c r="D3915" s="1594"/>
      <c r="E3915" s="1594"/>
      <c r="F3915" s="1594"/>
      <c r="G3915" s="1594"/>
      <c r="H3915" s="1594"/>
      <c r="I3915" s="1594"/>
      <c r="J3915" s="1596"/>
      <c r="K3915" s="1594"/>
      <c r="L3915" s="1594"/>
      <c r="M3915" s="1594"/>
      <c r="N3915" s="1594"/>
      <c r="O3915" s="1597"/>
      <c r="P3915" s="1594"/>
      <c r="Q3915" s="1597"/>
      <c r="R3915" s="2535" t="s">
        <v>400</v>
      </c>
      <c r="S3915" s="2535"/>
      <c r="T3915" s="2535" t="s">
        <v>400</v>
      </c>
      <c r="U3915" s="2535"/>
      <c r="V3915" s="1596"/>
      <c r="W3915" s="1596"/>
      <c r="X3915" s="1596"/>
      <c r="Y3915" s="1596"/>
      <c r="Z3915" s="1596"/>
      <c r="AA3915" s="1596"/>
      <c r="AB3915" s="1596"/>
      <c r="AC3915" s="1596"/>
      <c r="AD3915" s="1596"/>
      <c r="AE3915" s="1596"/>
      <c r="AF3915" s="1596"/>
      <c r="AG3915" s="1596"/>
      <c r="AH3915" s="2535" t="s">
        <v>400</v>
      </c>
      <c r="AI3915" s="2535"/>
      <c r="AJ3915" s="2535" t="s">
        <v>400</v>
      </c>
      <c r="AK3915" s="2535"/>
      <c r="AL3915" s="1597"/>
      <c r="AM3915" s="1597"/>
      <c r="AN3915" s="1594"/>
      <c r="AO3915" s="1594"/>
      <c r="AP3915" s="1594"/>
      <c r="AQ3915" s="1594"/>
      <c r="AR3915" s="1594"/>
      <c r="AS3915" s="1594"/>
      <c r="AT3915" s="1594"/>
      <c r="AU3915" s="1594"/>
      <c r="AV3915" s="1594"/>
      <c r="AW3915" s="1594"/>
      <c r="AX3915" s="1594"/>
      <c r="AY3915" s="2535" t="s">
        <v>400</v>
      </c>
      <c r="AZ3915" s="2535"/>
      <c r="BA3915" s="2535" t="s">
        <v>400</v>
      </c>
      <c r="BB3915" s="2535"/>
      <c r="BC3915" s="1597"/>
      <c r="BD3915" s="1594"/>
      <c r="BE3915" s="1594"/>
      <c r="BF3915" s="1597"/>
      <c r="BG3915" s="1594"/>
      <c r="BH3915" s="1594"/>
      <c r="BI3915" s="1594"/>
      <c r="BJ3915" s="1594"/>
      <c r="BK3915" s="2535" t="s">
        <v>400</v>
      </c>
      <c r="BL3915" s="2535"/>
    </row>
    <row r="3916" spans="1:64" ht="22.5">
      <c r="A3916" s="8"/>
      <c r="B3916" s="148" t="s">
        <v>390</v>
      </c>
      <c r="C3916" s="1589">
        <v>13</v>
      </c>
      <c r="D3916" s="1631">
        <v>11</v>
      </c>
      <c r="E3916" s="1590">
        <v>13</v>
      </c>
      <c r="F3916" s="1589" t="s">
        <v>2255</v>
      </c>
      <c r="G3916" s="1631" t="s">
        <v>2891</v>
      </c>
      <c r="H3916" s="1590" t="s">
        <v>1669</v>
      </c>
      <c r="I3916" s="1589" t="s">
        <v>76</v>
      </c>
      <c r="J3916" s="1590">
        <v>13</v>
      </c>
      <c r="K3916" s="1589" t="s">
        <v>2571</v>
      </c>
      <c r="L3916" s="1589" t="s">
        <v>2273</v>
      </c>
      <c r="M3916" s="1590" t="s">
        <v>1549</v>
      </c>
      <c r="N3916" s="1631" t="s">
        <v>1549</v>
      </c>
      <c r="O3916" s="1589" t="s">
        <v>1549</v>
      </c>
      <c r="P3916" s="698" t="s">
        <v>2382</v>
      </c>
      <c r="Q3916" s="1631" t="s">
        <v>1669</v>
      </c>
      <c r="R3916" s="8"/>
      <c r="S3916" s="148" t="s">
        <v>390</v>
      </c>
      <c r="T3916" s="8"/>
      <c r="U3916" s="148" t="s">
        <v>390</v>
      </c>
      <c r="V3916" s="1590" t="s">
        <v>2273</v>
      </c>
      <c r="W3916" s="1590" t="s">
        <v>2284</v>
      </c>
      <c r="X3916" s="1590" t="s">
        <v>2273</v>
      </c>
      <c r="Y3916" s="1590" t="s">
        <v>76</v>
      </c>
      <c r="Z3916" s="1590">
        <v>14</v>
      </c>
      <c r="AA3916" s="1590" t="s">
        <v>2273</v>
      </c>
      <c r="AB3916" s="1590" t="s">
        <v>2284</v>
      </c>
      <c r="AC3916" s="1590" t="s">
        <v>2377</v>
      </c>
      <c r="AD3916" s="1590" t="s">
        <v>1538</v>
      </c>
      <c r="AE3916" s="1590" t="s">
        <v>1891</v>
      </c>
      <c r="AF3916" s="698" t="s">
        <v>1881</v>
      </c>
      <c r="AG3916" s="1590" t="s">
        <v>1893</v>
      </c>
      <c r="AH3916" s="8"/>
      <c r="AI3916" s="148" t="s">
        <v>390</v>
      </c>
      <c r="AJ3916" s="8"/>
      <c r="AK3916" s="148" t="s">
        <v>390</v>
      </c>
      <c r="AL3916" s="1589" t="s">
        <v>1893</v>
      </c>
      <c r="AM3916" s="1589" t="s">
        <v>2382</v>
      </c>
      <c r="AN3916" s="1589" t="s">
        <v>2272</v>
      </c>
      <c r="AO3916" s="1589" t="s">
        <v>1549</v>
      </c>
      <c r="AP3916" s="1589">
        <v>12.5</v>
      </c>
      <c r="AQ3916" s="1589" t="s">
        <v>1893</v>
      </c>
      <c r="AR3916" s="1589" t="s">
        <v>2284</v>
      </c>
      <c r="AS3916" s="1589" t="s">
        <v>1549</v>
      </c>
      <c r="AT3916" s="1589" t="s">
        <v>2382</v>
      </c>
      <c r="AU3916" s="1589" t="s">
        <v>2284</v>
      </c>
      <c r="AV3916" s="1589" t="s">
        <v>2284</v>
      </c>
      <c r="AW3916" s="1589">
        <v>13</v>
      </c>
      <c r="AX3916" s="1589" t="s">
        <v>1891</v>
      </c>
      <c r="AY3916" s="8"/>
      <c r="AZ3916" s="148" t="s">
        <v>390</v>
      </c>
      <c r="BA3916" s="8"/>
      <c r="BB3916" s="148" t="s">
        <v>390</v>
      </c>
      <c r="BC3916" s="1589" t="s">
        <v>2272</v>
      </c>
      <c r="BD3916" s="1589" t="s">
        <v>3762</v>
      </c>
      <c r="BE3916" s="1589" t="s">
        <v>2284</v>
      </c>
      <c r="BF3916" s="1589" t="s">
        <v>2389</v>
      </c>
      <c r="BG3916" s="1589" t="s">
        <v>4059</v>
      </c>
      <c r="BH3916" s="1589" t="s">
        <v>2273</v>
      </c>
      <c r="BI3916" s="1589" t="s">
        <v>1781</v>
      </c>
      <c r="BJ3916" s="1589" t="s">
        <v>2272</v>
      </c>
      <c r="BK3916" s="8"/>
      <c r="BL3916" s="148" t="s">
        <v>390</v>
      </c>
    </row>
    <row r="3917" spans="1:64" ht="22.5">
      <c r="A3917" s="1614"/>
      <c r="B3917" s="1612" t="s">
        <v>391</v>
      </c>
      <c r="C3917" s="1594" t="s">
        <v>76</v>
      </c>
      <c r="D3917" s="1594" t="s">
        <v>76</v>
      </c>
      <c r="E3917" s="1594" t="s">
        <v>76</v>
      </c>
      <c r="F3917" s="1594" t="s">
        <v>76</v>
      </c>
      <c r="G3917" s="1594" t="s">
        <v>76</v>
      </c>
      <c r="H3917" s="1594" t="s">
        <v>76</v>
      </c>
      <c r="I3917" s="1594">
        <v>13</v>
      </c>
      <c r="J3917" s="1596" t="s">
        <v>76</v>
      </c>
      <c r="K3917" s="1594" t="s">
        <v>76</v>
      </c>
      <c r="L3917" s="1594" t="s">
        <v>76</v>
      </c>
      <c r="M3917" s="1594" t="s">
        <v>76</v>
      </c>
      <c r="N3917" s="1632" t="s">
        <v>1549</v>
      </c>
      <c r="O3917" s="1594" t="s">
        <v>76</v>
      </c>
      <c r="P3917" s="1597" t="s">
        <v>76</v>
      </c>
      <c r="Q3917" s="1597" t="s">
        <v>76</v>
      </c>
      <c r="R3917" s="1614"/>
      <c r="S3917" s="1612" t="s">
        <v>391</v>
      </c>
      <c r="T3917" s="1614"/>
      <c r="U3917" s="1612" t="s">
        <v>391</v>
      </c>
      <c r="V3917" s="1596"/>
      <c r="W3917" s="1596" t="s">
        <v>76</v>
      </c>
      <c r="X3917" s="1596" t="s">
        <v>76</v>
      </c>
      <c r="Y3917" s="1596" t="s">
        <v>2284</v>
      </c>
      <c r="Z3917" s="1596" t="s">
        <v>76</v>
      </c>
      <c r="AA3917" s="1596" t="s">
        <v>76</v>
      </c>
      <c r="AB3917" s="1596" t="s">
        <v>2284</v>
      </c>
      <c r="AC3917" s="1596" t="s">
        <v>2378</v>
      </c>
      <c r="AD3917" s="1596" t="s">
        <v>76</v>
      </c>
      <c r="AE3917" s="1617" t="s">
        <v>76</v>
      </c>
      <c r="AF3917" s="1337" t="s">
        <v>76</v>
      </c>
      <c r="AG3917" s="1596" t="s">
        <v>76</v>
      </c>
      <c r="AH3917" s="1614"/>
      <c r="AI3917" s="1612" t="s">
        <v>391</v>
      </c>
      <c r="AJ3917" s="1614"/>
      <c r="AK3917" s="1612" t="s">
        <v>391</v>
      </c>
      <c r="AL3917" s="1618" t="s">
        <v>76</v>
      </c>
      <c r="AM3917" s="1594" t="s">
        <v>2382</v>
      </c>
      <c r="AN3917" s="1594" t="s">
        <v>76</v>
      </c>
      <c r="AO3917" s="1618" t="s">
        <v>76</v>
      </c>
      <c r="AP3917" s="1594" t="s">
        <v>76</v>
      </c>
      <c r="AQ3917" s="1594" t="s">
        <v>76</v>
      </c>
      <c r="AR3917" s="1594" t="s">
        <v>76</v>
      </c>
      <c r="AS3917" s="1594" t="s">
        <v>76</v>
      </c>
      <c r="AT3917" s="1594" t="s">
        <v>76</v>
      </c>
      <c r="AU3917" s="1594" t="s">
        <v>76</v>
      </c>
      <c r="AV3917" s="1594" t="s">
        <v>76</v>
      </c>
      <c r="AW3917" s="1594" t="s">
        <v>76</v>
      </c>
      <c r="AX3917" s="1594" t="s">
        <v>76</v>
      </c>
      <c r="AY3917" s="1614"/>
      <c r="AZ3917" s="1612" t="s">
        <v>391</v>
      </c>
      <c r="BA3917" s="1614"/>
      <c r="BB3917" s="1612" t="s">
        <v>391</v>
      </c>
      <c r="BC3917" s="1594" t="s">
        <v>76</v>
      </c>
      <c r="BD3917" s="1594" t="s">
        <v>3762</v>
      </c>
      <c r="BE3917" s="1594" t="s">
        <v>76</v>
      </c>
      <c r="BF3917" s="1597" t="s">
        <v>76</v>
      </c>
      <c r="BG3917" s="1594" t="s">
        <v>76</v>
      </c>
      <c r="BH3917" s="1618" t="s">
        <v>76</v>
      </c>
      <c r="BI3917" s="1594" t="s">
        <v>76</v>
      </c>
      <c r="BJ3917" s="1618" t="s">
        <v>76</v>
      </c>
      <c r="BK3917" s="1614"/>
      <c r="BL3917" s="1612" t="s">
        <v>391</v>
      </c>
    </row>
    <row r="3918" spans="1:64">
      <c r="A3918" s="2533" t="s">
        <v>47</v>
      </c>
      <c r="B3918" s="2533"/>
      <c r="C3918" s="1589"/>
      <c r="D3918" s="1589"/>
      <c r="E3918" s="1589"/>
      <c r="F3918" s="1589"/>
      <c r="G3918" s="1589"/>
      <c r="H3918" s="1589"/>
      <c r="I3918" s="1589"/>
      <c r="J3918" s="1590"/>
      <c r="K3918" s="1589"/>
      <c r="L3918" s="1589"/>
      <c r="M3918" s="1589"/>
      <c r="N3918" s="1589"/>
      <c r="O3918" s="1589"/>
      <c r="P3918" s="1592"/>
      <c r="Q3918" s="1592"/>
      <c r="R3918" s="2533" t="s">
        <v>47</v>
      </c>
      <c r="S3918" s="2533"/>
      <c r="T3918" s="2533" t="s">
        <v>47</v>
      </c>
      <c r="U3918" s="2533"/>
      <c r="V3918" s="1590" t="s">
        <v>1285</v>
      </c>
      <c r="W3918" s="1590"/>
      <c r="X3918" s="1590"/>
      <c r="Y3918" s="1590"/>
      <c r="Z3918" s="1590"/>
      <c r="AA3918" s="1590"/>
      <c r="AB3918" s="1590"/>
      <c r="AC3918" s="1590"/>
      <c r="AD3918" s="1590"/>
      <c r="AE3918" s="1590"/>
      <c r="AF3918" s="1590"/>
      <c r="AG3918" s="1590"/>
      <c r="AH3918" s="2533" t="s">
        <v>47</v>
      </c>
      <c r="AI3918" s="2533"/>
      <c r="AJ3918" s="2533" t="s">
        <v>47</v>
      </c>
      <c r="AK3918" s="2533"/>
      <c r="AL3918" s="1589"/>
      <c r="AM3918" s="1589"/>
      <c r="AN3918" s="1589"/>
      <c r="AO3918" s="1589"/>
      <c r="AP3918" s="1589"/>
      <c r="AQ3918" s="1589"/>
      <c r="AR3918" s="1589"/>
      <c r="AS3918" s="1589"/>
      <c r="AT3918" s="1589"/>
      <c r="AU3918" s="1589"/>
      <c r="AV3918" s="1589"/>
      <c r="AW3918" s="1589"/>
      <c r="AX3918" s="1589"/>
      <c r="AY3918" s="2533" t="s">
        <v>47</v>
      </c>
      <c r="AZ3918" s="2533"/>
      <c r="BA3918" s="2533" t="s">
        <v>47</v>
      </c>
      <c r="BB3918" s="2533"/>
      <c r="BC3918" s="1589"/>
      <c r="BD3918" s="1589"/>
      <c r="BE3918" s="1589"/>
      <c r="BF3918" s="1592"/>
      <c r="BG3918" s="1589"/>
      <c r="BH3918" s="1589"/>
      <c r="BI3918" s="1589"/>
      <c r="BJ3918" s="1589"/>
      <c r="BK3918" s="2533" t="s">
        <v>47</v>
      </c>
      <c r="BL3918" s="2533"/>
    </row>
    <row r="3919" spans="1:64" ht="22.5">
      <c r="A3919" s="1614"/>
      <c r="B3919" s="1612" t="s">
        <v>390</v>
      </c>
      <c r="C3919" s="1596">
        <v>13</v>
      </c>
      <c r="D3919" s="1632">
        <v>11</v>
      </c>
      <c r="E3919" s="1596">
        <v>13</v>
      </c>
      <c r="F3919" s="1594" t="s">
        <v>2255</v>
      </c>
      <c r="G3919" s="1632" t="s">
        <v>1645</v>
      </c>
      <c r="H3919" s="1632" t="s">
        <v>76</v>
      </c>
      <c r="I3919" s="1596" t="s">
        <v>76</v>
      </c>
      <c r="J3919" s="1596">
        <v>13</v>
      </c>
      <c r="K3919" s="1594">
        <v>15</v>
      </c>
      <c r="L3919" s="1594" t="s">
        <v>2382</v>
      </c>
      <c r="M3919" s="1596" t="s">
        <v>1891</v>
      </c>
      <c r="N3919" s="1632" t="s">
        <v>1883</v>
      </c>
      <c r="O3919" s="1594" t="s">
        <v>1549</v>
      </c>
      <c r="P3919" s="1596" t="s">
        <v>1891</v>
      </c>
      <c r="Q3919" s="1632" t="s">
        <v>1669</v>
      </c>
      <c r="R3919" s="1614"/>
      <c r="S3919" s="1612" t="s">
        <v>390</v>
      </c>
      <c r="T3919" s="1614"/>
      <c r="U3919" s="1612" t="s">
        <v>390</v>
      </c>
      <c r="V3919" s="1596" t="s">
        <v>1845</v>
      </c>
      <c r="W3919" s="1596" t="s">
        <v>2382</v>
      </c>
      <c r="X3919" s="1596" t="s">
        <v>3818</v>
      </c>
      <c r="Y3919" s="1596" t="s">
        <v>1549</v>
      </c>
      <c r="Z3919" s="1596" t="s">
        <v>2706</v>
      </c>
      <c r="AA3919" s="1596" t="s">
        <v>1891</v>
      </c>
      <c r="AB3919" s="1596" t="s">
        <v>1549</v>
      </c>
      <c r="AC3919" s="1596" t="s">
        <v>2484</v>
      </c>
      <c r="AD3919" s="1596" t="s">
        <v>1867</v>
      </c>
      <c r="AE3919" s="1596" t="s">
        <v>1893</v>
      </c>
      <c r="AF3919" s="1596" t="s">
        <v>1881</v>
      </c>
      <c r="AG3919" s="1596" t="s">
        <v>1847</v>
      </c>
      <c r="AH3919" s="1614"/>
      <c r="AI3919" s="1612" t="s">
        <v>390</v>
      </c>
      <c r="AJ3919" s="1614"/>
      <c r="AK3919" s="1612" t="s">
        <v>390</v>
      </c>
      <c r="AL3919" s="1594" t="s">
        <v>1876</v>
      </c>
      <c r="AM3919" s="1594" t="s">
        <v>1891</v>
      </c>
      <c r="AN3919" s="1594" t="s">
        <v>2272</v>
      </c>
      <c r="AO3919" s="1596" t="s">
        <v>1876</v>
      </c>
      <c r="AP3919" s="1594">
        <v>12.5</v>
      </c>
      <c r="AQ3919" s="1594" t="s">
        <v>1893</v>
      </c>
      <c r="AR3919" s="1594" t="s">
        <v>1891</v>
      </c>
      <c r="AS3919" s="1594" t="s">
        <v>2258</v>
      </c>
      <c r="AT3919" s="1594" t="s">
        <v>1875</v>
      </c>
      <c r="AU3919" s="1594" t="s">
        <v>2284</v>
      </c>
      <c r="AV3919" s="1594" t="s">
        <v>1893</v>
      </c>
      <c r="AW3919" s="1594">
        <v>13</v>
      </c>
      <c r="AX3919" s="1594" t="s">
        <v>76</v>
      </c>
      <c r="AY3919" s="1614"/>
      <c r="AZ3919" s="1612" t="s">
        <v>390</v>
      </c>
      <c r="BA3919" s="1614"/>
      <c r="BB3919" s="1612" t="s">
        <v>390</v>
      </c>
      <c r="BC3919" s="1594" t="s">
        <v>1549</v>
      </c>
      <c r="BD3919" s="1594" t="s">
        <v>1847</v>
      </c>
      <c r="BE3919" s="1594" t="s">
        <v>1549</v>
      </c>
      <c r="BF3919" s="1594" t="s">
        <v>1749</v>
      </c>
      <c r="BG3919" s="1594" t="s">
        <v>4060</v>
      </c>
      <c r="BH3919" s="1594" t="s">
        <v>76</v>
      </c>
      <c r="BI3919" s="1594" t="s">
        <v>1863</v>
      </c>
      <c r="BJ3919" s="1594" t="s">
        <v>2382</v>
      </c>
      <c r="BK3919" s="1614"/>
      <c r="BL3919" s="1612" t="s">
        <v>390</v>
      </c>
    </row>
    <row r="3920" spans="1:64" ht="22.5">
      <c r="A3920" s="8"/>
      <c r="B3920" s="148" t="s">
        <v>391</v>
      </c>
      <c r="C3920" s="1589" t="s">
        <v>76</v>
      </c>
      <c r="D3920" s="1589" t="s">
        <v>76</v>
      </c>
      <c r="E3920" s="1589" t="s">
        <v>76</v>
      </c>
      <c r="F3920" s="1609" t="s">
        <v>76</v>
      </c>
      <c r="G3920" s="1589" t="s">
        <v>76</v>
      </c>
      <c r="H3920" s="1589" t="s">
        <v>76</v>
      </c>
      <c r="I3920" s="1589">
        <v>13</v>
      </c>
      <c r="J3920" s="1590" t="s">
        <v>76</v>
      </c>
      <c r="K3920" s="1609" t="s">
        <v>76</v>
      </c>
      <c r="L3920" s="1589" t="s">
        <v>76</v>
      </c>
      <c r="M3920" s="1589" t="s">
        <v>76</v>
      </c>
      <c r="N3920" s="1589" t="s">
        <v>76</v>
      </c>
      <c r="O3920" s="1589" t="s">
        <v>76</v>
      </c>
      <c r="P3920" s="1592" t="s">
        <v>76</v>
      </c>
      <c r="Q3920" s="1592" t="s">
        <v>76</v>
      </c>
      <c r="R3920" s="8"/>
      <c r="S3920" s="148" t="s">
        <v>391</v>
      </c>
      <c r="T3920" s="8"/>
      <c r="U3920" s="148" t="s">
        <v>391</v>
      </c>
      <c r="V3920" s="1590" t="s">
        <v>76</v>
      </c>
      <c r="W3920" s="1590" t="s">
        <v>76</v>
      </c>
      <c r="X3920" s="1590" t="s">
        <v>76</v>
      </c>
      <c r="Y3920" s="1590" t="s">
        <v>76</v>
      </c>
      <c r="Z3920" s="1590" t="s">
        <v>76</v>
      </c>
      <c r="AA3920" s="1590" t="s">
        <v>76</v>
      </c>
      <c r="AB3920" s="1590" t="s">
        <v>76</v>
      </c>
      <c r="AC3920" s="1590" t="s">
        <v>76</v>
      </c>
      <c r="AD3920" s="1590" t="s">
        <v>76</v>
      </c>
      <c r="AE3920" s="1590" t="s">
        <v>76</v>
      </c>
      <c r="AF3920" s="1590" t="s">
        <v>76</v>
      </c>
      <c r="AG3920" s="1590" t="s">
        <v>76</v>
      </c>
      <c r="AH3920" s="8"/>
      <c r="AI3920" s="148" t="s">
        <v>391</v>
      </c>
      <c r="AJ3920" s="8"/>
      <c r="AK3920" s="148" t="s">
        <v>391</v>
      </c>
      <c r="AL3920" s="1615" t="s">
        <v>76</v>
      </c>
      <c r="AM3920" s="1589" t="s">
        <v>1891</v>
      </c>
      <c r="AN3920" s="1589" t="s">
        <v>76</v>
      </c>
      <c r="AO3920" s="1608" t="s">
        <v>76</v>
      </c>
      <c r="AP3920" s="1589" t="s">
        <v>76</v>
      </c>
      <c r="AQ3920" s="1589" t="s">
        <v>76</v>
      </c>
      <c r="AR3920" s="1615" t="s">
        <v>76</v>
      </c>
      <c r="AS3920" s="1589" t="s">
        <v>76</v>
      </c>
      <c r="AT3920" s="1589" t="s">
        <v>76</v>
      </c>
      <c r="AU3920" s="1589" t="s">
        <v>76</v>
      </c>
      <c r="AV3920" s="1589" t="s">
        <v>76</v>
      </c>
      <c r="AW3920" s="1589" t="s">
        <v>76</v>
      </c>
      <c r="AX3920" s="1589"/>
      <c r="AY3920" s="8"/>
      <c r="AZ3920" s="148" t="s">
        <v>391</v>
      </c>
      <c r="BA3920" s="8"/>
      <c r="BB3920" s="148" t="s">
        <v>391</v>
      </c>
      <c r="BC3920" s="1589" t="s">
        <v>76</v>
      </c>
      <c r="BD3920" s="1589" t="s">
        <v>1847</v>
      </c>
      <c r="BE3920" s="1589" t="s">
        <v>76</v>
      </c>
      <c r="BF3920" s="1592" t="s">
        <v>76</v>
      </c>
      <c r="BG3920" s="1589" t="s">
        <v>76</v>
      </c>
      <c r="BH3920" s="1589" t="s">
        <v>76</v>
      </c>
      <c r="BI3920" s="1589" t="s">
        <v>76</v>
      </c>
      <c r="BJ3920" s="1615" t="s">
        <v>76</v>
      </c>
      <c r="BK3920" s="8"/>
      <c r="BL3920" s="148" t="s">
        <v>391</v>
      </c>
    </row>
    <row r="3921" spans="1:64" ht="18" customHeight="1">
      <c r="A3921" s="2535" t="s">
        <v>407</v>
      </c>
      <c r="B3921" s="2535"/>
      <c r="C3921" s="1594"/>
      <c r="D3921" s="1594"/>
      <c r="E3921" s="1594"/>
      <c r="F3921" s="1594"/>
      <c r="G3921" s="1594"/>
      <c r="H3921" s="1594"/>
      <c r="I3921" s="1594"/>
      <c r="J3921" s="1596"/>
      <c r="K3921" s="1594"/>
      <c r="L3921" s="1594"/>
      <c r="M3921" s="1594"/>
      <c r="N3921" s="1594"/>
      <c r="O3921" s="1594"/>
      <c r="P3921" s="1597"/>
      <c r="Q3921" s="1597"/>
      <c r="R3921" s="2535" t="s">
        <v>407</v>
      </c>
      <c r="S3921" s="2535"/>
      <c r="T3921" s="2535" t="s">
        <v>407</v>
      </c>
      <c r="U3921" s="2535"/>
      <c r="V3921" s="1596"/>
      <c r="W3921" s="1596"/>
      <c r="X3921" s="1596"/>
      <c r="Y3921" s="1596"/>
      <c r="Z3921" s="1596"/>
      <c r="AA3921" s="1596"/>
      <c r="AB3921" s="1596"/>
      <c r="AC3921" s="1596"/>
      <c r="AD3921" s="1596"/>
      <c r="AE3921" s="1596"/>
      <c r="AF3921" s="1596"/>
      <c r="AG3921" s="1596"/>
      <c r="AH3921" s="2535" t="s">
        <v>407</v>
      </c>
      <c r="AI3921" s="2535"/>
      <c r="AJ3921" s="2535" t="s">
        <v>407</v>
      </c>
      <c r="AK3921" s="2535"/>
      <c r="AL3921" s="1597"/>
      <c r="AM3921" s="1597"/>
      <c r="AN3921" s="1594"/>
      <c r="AO3921" s="1620"/>
      <c r="AP3921" s="1594"/>
      <c r="AQ3921" s="1594"/>
      <c r="AR3921" s="1594"/>
      <c r="AS3921" s="1594"/>
      <c r="AT3921" s="1594"/>
      <c r="AU3921" s="1594"/>
      <c r="AV3921" s="1594"/>
      <c r="AW3921" s="1594"/>
      <c r="AX3921" s="1594"/>
      <c r="AY3921" s="2535" t="s">
        <v>407</v>
      </c>
      <c r="AZ3921" s="2535"/>
      <c r="BA3921" s="2535" t="s">
        <v>407</v>
      </c>
      <c r="BB3921" s="2535"/>
      <c r="BC3921" s="1594"/>
      <c r="BD3921" s="1594"/>
      <c r="BE3921" s="1594"/>
      <c r="BF3921" s="1597"/>
      <c r="BG3921" s="1594"/>
      <c r="BH3921" s="1594"/>
      <c r="BI3921" s="1594"/>
      <c r="BJ3921" s="1594"/>
      <c r="BK3921" s="2535" t="s">
        <v>407</v>
      </c>
      <c r="BL3921" s="2535"/>
    </row>
    <row r="3922" spans="1:64" ht="54">
      <c r="A3922" s="1621" t="s">
        <v>856</v>
      </c>
      <c r="B3922" s="1633" t="s">
        <v>1258</v>
      </c>
      <c r="C3922" s="1590"/>
      <c r="D3922" s="1590"/>
      <c r="E3922" s="1590"/>
      <c r="F3922" s="1590"/>
      <c r="G3922" s="1590"/>
      <c r="H3922" s="1590"/>
      <c r="I3922" s="1590"/>
      <c r="J3922" s="1590"/>
      <c r="K3922" s="1610"/>
      <c r="L3922" s="1590"/>
      <c r="M3922" s="1590"/>
      <c r="N3922" s="1590"/>
      <c r="O3922" s="698"/>
      <c r="P3922" s="1591"/>
      <c r="Q3922" s="1591"/>
      <c r="R3922" s="1621" t="s">
        <v>856</v>
      </c>
      <c r="S3922" s="1622" t="s">
        <v>1258</v>
      </c>
      <c r="T3922" s="1621" t="s">
        <v>856</v>
      </c>
      <c r="U3922" s="1622" t="s">
        <v>1258</v>
      </c>
      <c r="V3922" s="1590"/>
      <c r="W3922" s="1590"/>
      <c r="X3922" s="1590"/>
      <c r="Y3922" s="1590"/>
      <c r="Z3922" s="1590"/>
      <c r="AA3922" s="1590"/>
      <c r="AB3922" s="1590"/>
      <c r="AC3922" s="1590"/>
      <c r="AD3922" s="1590"/>
      <c r="AE3922" s="1590"/>
      <c r="AF3922" s="1590"/>
      <c r="AG3922" s="1590"/>
      <c r="AH3922" s="1621" t="s">
        <v>856</v>
      </c>
      <c r="AI3922" s="1622" t="s">
        <v>1258</v>
      </c>
      <c r="AJ3922" s="1621" t="s">
        <v>856</v>
      </c>
      <c r="AK3922" s="1622" t="s">
        <v>1258</v>
      </c>
      <c r="AL3922" s="1591"/>
      <c r="AM3922" s="1591"/>
      <c r="AN3922" s="1590"/>
      <c r="AO3922" s="1590"/>
      <c r="AP3922" s="1590"/>
      <c r="AQ3922" s="1590"/>
      <c r="AR3922" s="1590"/>
      <c r="AS3922" s="1590"/>
      <c r="AT3922" s="1590"/>
      <c r="AU3922" s="1590"/>
      <c r="AV3922" s="1590"/>
      <c r="AW3922" s="1590"/>
      <c r="AX3922" s="1590"/>
      <c r="AY3922" s="1621" t="s">
        <v>856</v>
      </c>
      <c r="AZ3922" s="1622" t="s">
        <v>1258</v>
      </c>
      <c r="BA3922" s="1621" t="s">
        <v>856</v>
      </c>
      <c r="BB3922" s="1622" t="s">
        <v>1258</v>
      </c>
      <c r="BC3922" s="1590"/>
      <c r="BD3922" s="1590"/>
      <c r="BE3922" s="1590"/>
      <c r="BF3922" s="1591"/>
      <c r="BG3922" s="1590"/>
      <c r="BH3922" s="1590"/>
      <c r="BI3922" s="1590"/>
      <c r="BJ3922" s="1590"/>
      <c r="BK3922" s="1621" t="s">
        <v>856</v>
      </c>
      <c r="BL3922" s="1622" t="s">
        <v>1258</v>
      </c>
    </row>
    <row r="3923" spans="1:64" ht="22.5">
      <c r="A3923" s="1623"/>
      <c r="B3923" s="1612" t="s">
        <v>401</v>
      </c>
      <c r="C3923" s="1596">
        <v>13</v>
      </c>
      <c r="D3923" s="1632">
        <v>12</v>
      </c>
      <c r="E3923" s="1596">
        <v>13</v>
      </c>
      <c r="F3923" s="1594">
        <v>13</v>
      </c>
      <c r="G3923" s="1632" t="s">
        <v>2880</v>
      </c>
      <c r="H3923" s="1596">
        <v>13</v>
      </c>
      <c r="I3923" s="1594" t="s">
        <v>76</v>
      </c>
      <c r="J3923" s="1632" t="s">
        <v>1669</v>
      </c>
      <c r="K3923" s="1594" t="s">
        <v>2350</v>
      </c>
      <c r="L3923" s="1594" t="s">
        <v>2273</v>
      </c>
      <c r="M3923" s="1596" t="s">
        <v>1845</v>
      </c>
      <c r="N3923" s="1632" t="s">
        <v>1549</v>
      </c>
      <c r="O3923" s="1594" t="s">
        <v>1549</v>
      </c>
      <c r="P3923" s="1596" t="s">
        <v>1891</v>
      </c>
      <c r="Q3923" s="1596">
        <v>13</v>
      </c>
      <c r="R3923" s="1623"/>
      <c r="S3923" s="1612" t="s">
        <v>401</v>
      </c>
      <c r="T3923" s="1623"/>
      <c r="U3923" s="1612" t="s">
        <v>401</v>
      </c>
      <c r="V3923" s="1596" t="s">
        <v>2273</v>
      </c>
      <c r="W3923" s="1596" t="s">
        <v>1845</v>
      </c>
      <c r="X3923" s="1596" t="s">
        <v>2273</v>
      </c>
      <c r="Y3923" s="1596" t="s">
        <v>2284</v>
      </c>
      <c r="Z3923" s="1596">
        <v>14</v>
      </c>
      <c r="AA3923" s="1596" t="s">
        <v>2272</v>
      </c>
      <c r="AB3923" s="1596" t="s">
        <v>2284</v>
      </c>
      <c r="AC3923" s="1596">
        <v>11.5</v>
      </c>
      <c r="AD3923" s="1596" t="s">
        <v>1893</v>
      </c>
      <c r="AE3923" s="1596" t="s">
        <v>1891</v>
      </c>
      <c r="AF3923" s="1596" t="s">
        <v>1881</v>
      </c>
      <c r="AG3923" s="1596" t="s">
        <v>1893</v>
      </c>
      <c r="AH3923" s="1623"/>
      <c r="AI3923" s="1612" t="s">
        <v>401</v>
      </c>
      <c r="AJ3923" s="1623"/>
      <c r="AK3923" s="1612" t="s">
        <v>401</v>
      </c>
      <c r="AL3923" s="1594" t="s">
        <v>1893</v>
      </c>
      <c r="AM3923" s="1624" t="s">
        <v>2382</v>
      </c>
      <c r="AN3923" s="1594" t="s">
        <v>2272</v>
      </c>
      <c r="AO3923" s="1596" t="s">
        <v>2284</v>
      </c>
      <c r="AP3923" s="1594">
        <v>12.5</v>
      </c>
      <c r="AQ3923" s="1594" t="s">
        <v>1891</v>
      </c>
      <c r="AR3923" s="1594" t="s">
        <v>2284</v>
      </c>
      <c r="AS3923" s="1594" t="s">
        <v>1845</v>
      </c>
      <c r="AT3923" s="1594" t="s">
        <v>2382</v>
      </c>
      <c r="AU3923" s="1594" t="s">
        <v>2284</v>
      </c>
      <c r="AV3923" s="1594" t="s">
        <v>2273</v>
      </c>
      <c r="AW3923" s="1594">
        <v>13</v>
      </c>
      <c r="AX3923" s="1594" t="s">
        <v>76</v>
      </c>
      <c r="AY3923" s="1623"/>
      <c r="AZ3923" s="1612" t="s">
        <v>401</v>
      </c>
      <c r="BA3923" s="1623"/>
      <c r="BB3923" s="1612" t="s">
        <v>401</v>
      </c>
      <c r="BC3923" s="1594" t="s">
        <v>2272</v>
      </c>
      <c r="BD3923" s="1594" t="s">
        <v>1781</v>
      </c>
      <c r="BE3923" s="1594" t="s">
        <v>2284</v>
      </c>
      <c r="BF3923" s="1594" t="s">
        <v>1854</v>
      </c>
      <c r="BG3923" s="1594" t="s">
        <v>4059</v>
      </c>
      <c r="BH3923" s="1594" t="s">
        <v>4123</v>
      </c>
      <c r="BI3923" s="1594" t="s">
        <v>2284</v>
      </c>
      <c r="BJ3923" s="1594" t="s">
        <v>2680</v>
      </c>
      <c r="BK3923" s="1623"/>
      <c r="BL3923" s="1612" t="s">
        <v>401</v>
      </c>
    </row>
    <row r="3924" spans="1:64" ht="22.5">
      <c r="A3924" s="1621"/>
      <c r="B3924" s="148" t="s">
        <v>402</v>
      </c>
      <c r="C3924" s="1589" t="s">
        <v>76</v>
      </c>
      <c r="D3924" s="1615" t="s">
        <v>76</v>
      </c>
      <c r="E3924" s="1589" t="s">
        <v>76</v>
      </c>
      <c r="F3924" s="1589" t="s">
        <v>76</v>
      </c>
      <c r="G3924" s="1589" t="s">
        <v>76</v>
      </c>
      <c r="H3924" s="1589" t="s">
        <v>76</v>
      </c>
      <c r="I3924" s="1589">
        <v>13</v>
      </c>
      <c r="J3924" s="1590" t="s">
        <v>76</v>
      </c>
      <c r="K3924" s="1589" t="s">
        <v>76</v>
      </c>
      <c r="L3924" s="1589"/>
      <c r="M3924" s="1589" t="s">
        <v>76</v>
      </c>
      <c r="N3924" s="1631" t="s">
        <v>1549</v>
      </c>
      <c r="O3924" s="1589" t="s">
        <v>76</v>
      </c>
      <c r="P3924" s="1592" t="s">
        <v>76</v>
      </c>
      <c r="Q3924" s="1592" t="s">
        <v>76</v>
      </c>
      <c r="R3924" s="1621"/>
      <c r="S3924" s="148" t="s">
        <v>402</v>
      </c>
      <c r="T3924" s="1621"/>
      <c r="U3924" s="148" t="s">
        <v>402</v>
      </c>
      <c r="V3924" s="1590" t="s">
        <v>76</v>
      </c>
      <c r="W3924" s="1590" t="s">
        <v>76</v>
      </c>
      <c r="X3924" s="1590" t="s">
        <v>76</v>
      </c>
      <c r="Y3924" s="1590" t="s">
        <v>76</v>
      </c>
      <c r="Z3924" s="1590" t="s">
        <v>76</v>
      </c>
      <c r="AA3924" s="1590" t="s">
        <v>76</v>
      </c>
      <c r="AB3924" s="1590" t="s">
        <v>2284</v>
      </c>
      <c r="AC3924" s="1590" t="s">
        <v>76</v>
      </c>
      <c r="AD3924" s="1590" t="s">
        <v>76</v>
      </c>
      <c r="AE3924" s="1608" t="s">
        <v>76</v>
      </c>
      <c r="AF3924" s="1590" t="s">
        <v>76</v>
      </c>
      <c r="AG3924" s="1590" t="s">
        <v>76</v>
      </c>
      <c r="AH3924" s="1621"/>
      <c r="AI3924" s="148" t="s">
        <v>402</v>
      </c>
      <c r="AJ3924" s="1621"/>
      <c r="AK3924" s="148" t="s">
        <v>402</v>
      </c>
      <c r="AL3924" s="1615" t="s">
        <v>76</v>
      </c>
      <c r="AM3924" s="1589" t="s">
        <v>76</v>
      </c>
      <c r="AN3924" s="1592" t="s">
        <v>76</v>
      </c>
      <c r="AO3924" s="1608" t="s">
        <v>76</v>
      </c>
      <c r="AP3924" s="1589" t="s">
        <v>76</v>
      </c>
      <c r="AQ3924" s="1589" t="s">
        <v>76</v>
      </c>
      <c r="AR3924" s="1589" t="s">
        <v>76</v>
      </c>
      <c r="AS3924" s="1589" t="s">
        <v>76</v>
      </c>
      <c r="AT3924" s="1589" t="s">
        <v>76</v>
      </c>
      <c r="AU3924" s="1589" t="s">
        <v>76</v>
      </c>
      <c r="AV3924" s="1589" t="s">
        <v>76</v>
      </c>
      <c r="AW3924" s="1589" t="s">
        <v>76</v>
      </c>
      <c r="AX3924" s="1589" t="s">
        <v>76</v>
      </c>
      <c r="AY3924" s="1621"/>
      <c r="AZ3924" s="148" t="s">
        <v>402</v>
      </c>
      <c r="BA3924" s="1621"/>
      <c r="BB3924" s="148" t="s">
        <v>402</v>
      </c>
      <c r="BC3924" s="1589" t="s">
        <v>76</v>
      </c>
      <c r="BD3924" s="1589" t="s">
        <v>1781</v>
      </c>
      <c r="BE3924" s="1589" t="s">
        <v>76</v>
      </c>
      <c r="BF3924" s="1592" t="s">
        <v>76</v>
      </c>
      <c r="BG3924" s="1589" t="s">
        <v>76</v>
      </c>
      <c r="BH3924" s="1589" t="s">
        <v>4123</v>
      </c>
      <c r="BI3924" s="1589" t="s">
        <v>76</v>
      </c>
      <c r="BJ3924" s="1615" t="s">
        <v>76</v>
      </c>
      <c r="BK3924" s="1621"/>
      <c r="BL3924" s="148" t="s">
        <v>402</v>
      </c>
    </row>
    <row r="3925" spans="1:64" ht="42">
      <c r="A3925" s="1623" t="s">
        <v>1085</v>
      </c>
      <c r="B3925" s="1625" t="s">
        <v>1259</v>
      </c>
      <c r="C3925" s="1594"/>
      <c r="D3925" s="1594"/>
      <c r="E3925" s="1594"/>
      <c r="F3925" s="1594"/>
      <c r="G3925" s="1594"/>
      <c r="H3925" s="1594"/>
      <c r="I3925" s="1594"/>
      <c r="J3925" s="1596"/>
      <c r="K3925" s="1594"/>
      <c r="L3925" s="1594"/>
      <c r="M3925" s="1594"/>
      <c r="N3925" s="1594"/>
      <c r="O3925" s="1594"/>
      <c r="P3925" s="1597"/>
      <c r="Q3925" s="1597"/>
      <c r="R3925" s="1623" t="s">
        <v>1085</v>
      </c>
      <c r="S3925" s="1625" t="s">
        <v>1259</v>
      </c>
      <c r="T3925" s="1623" t="s">
        <v>1085</v>
      </c>
      <c r="U3925" s="1625" t="s">
        <v>1259</v>
      </c>
      <c r="V3925" s="1596"/>
      <c r="W3925" s="1596"/>
      <c r="X3925" s="1596"/>
      <c r="Y3925" s="1596"/>
      <c r="Z3925" s="1596"/>
      <c r="AA3925" s="1596"/>
      <c r="AB3925" s="1596"/>
      <c r="AC3925" s="1596"/>
      <c r="AD3925" s="1596"/>
      <c r="AE3925" s="1596"/>
      <c r="AF3925" s="1596"/>
      <c r="AG3925" s="1596"/>
      <c r="AH3925" s="1623" t="s">
        <v>1085</v>
      </c>
      <c r="AI3925" s="1625" t="s">
        <v>1259</v>
      </c>
      <c r="AJ3925" s="1623" t="s">
        <v>1085</v>
      </c>
      <c r="AK3925" s="1625" t="s">
        <v>1259</v>
      </c>
      <c r="AL3925" s="1594"/>
      <c r="AM3925" s="1594"/>
      <c r="AN3925" s="1597"/>
      <c r="AO3925" s="1594"/>
      <c r="AP3925" s="1594"/>
      <c r="AQ3925" s="1594"/>
      <c r="AR3925" s="1594"/>
      <c r="AS3925" s="1594"/>
      <c r="AT3925" s="1594"/>
      <c r="AU3925" s="1594"/>
      <c r="AV3925" s="1594"/>
      <c r="AW3925" s="1594"/>
      <c r="AX3925" s="1594"/>
      <c r="AY3925" s="1623" t="s">
        <v>1085</v>
      </c>
      <c r="AZ3925" s="1625" t="s">
        <v>1259</v>
      </c>
      <c r="BA3925" s="1623" t="s">
        <v>1085</v>
      </c>
      <c r="BB3925" s="1625" t="s">
        <v>1259</v>
      </c>
      <c r="BC3925" s="1594"/>
      <c r="BD3925" s="1594"/>
      <c r="BE3925" s="1594"/>
      <c r="BF3925" s="1597"/>
      <c r="BG3925" s="1594"/>
      <c r="BH3925" s="1594"/>
      <c r="BI3925" s="1594"/>
      <c r="BJ3925" s="1594"/>
      <c r="BK3925" s="1623" t="s">
        <v>1085</v>
      </c>
      <c r="BL3925" s="1625" t="s">
        <v>1259</v>
      </c>
    </row>
    <row r="3926" spans="1:64" ht="22.5">
      <c r="A3926" s="8"/>
      <c r="B3926" s="148" t="s">
        <v>401</v>
      </c>
      <c r="C3926" s="698">
        <v>13</v>
      </c>
      <c r="D3926" s="1631">
        <v>12</v>
      </c>
      <c r="E3926" s="1590">
        <v>13</v>
      </c>
      <c r="F3926" s="1589">
        <v>13</v>
      </c>
      <c r="G3926" s="1631" t="s">
        <v>2894</v>
      </c>
      <c r="H3926" s="1589">
        <v>13</v>
      </c>
      <c r="I3926" s="1589" t="s">
        <v>76</v>
      </c>
      <c r="J3926" s="1631" t="s">
        <v>1669</v>
      </c>
      <c r="K3926" s="1590">
        <v>12</v>
      </c>
      <c r="L3926" s="1590" t="s">
        <v>1549</v>
      </c>
      <c r="M3926" s="1590" t="s">
        <v>2382</v>
      </c>
      <c r="N3926" s="1631" t="s">
        <v>1883</v>
      </c>
      <c r="O3926" s="1589" t="s">
        <v>1549</v>
      </c>
      <c r="P3926" s="1590" t="s">
        <v>1891</v>
      </c>
      <c r="Q3926" s="1590">
        <v>13</v>
      </c>
      <c r="R3926" s="8"/>
      <c r="S3926" s="148" t="s">
        <v>401</v>
      </c>
      <c r="T3926" s="8"/>
      <c r="U3926" s="148" t="s">
        <v>401</v>
      </c>
      <c r="V3926" s="1590" t="s">
        <v>1845</v>
      </c>
      <c r="W3926" s="1590" t="s">
        <v>1893</v>
      </c>
      <c r="X3926" s="1590" t="s">
        <v>2382</v>
      </c>
      <c r="Y3926" s="1590" t="s">
        <v>1549</v>
      </c>
      <c r="Z3926" s="698">
        <v>14</v>
      </c>
      <c r="AA3926" s="1590" t="s">
        <v>1549</v>
      </c>
      <c r="AB3926" s="1590" t="s">
        <v>1549</v>
      </c>
      <c r="AC3926" s="1590" t="s">
        <v>2426</v>
      </c>
      <c r="AD3926" s="1590" t="s">
        <v>1908</v>
      </c>
      <c r="AE3926" s="1590" t="s">
        <v>1893</v>
      </c>
      <c r="AF3926" s="1590" t="s">
        <v>1881</v>
      </c>
      <c r="AG3926" s="1590" t="s">
        <v>1893</v>
      </c>
      <c r="AH3926" s="8"/>
      <c r="AI3926" s="148" t="s">
        <v>401</v>
      </c>
      <c r="AJ3926" s="8"/>
      <c r="AK3926" s="148" t="s">
        <v>401</v>
      </c>
      <c r="AL3926" s="1589" t="s">
        <v>1893</v>
      </c>
      <c r="AM3926" s="1589" t="s">
        <v>1891</v>
      </c>
      <c r="AN3926" s="1589" t="s">
        <v>2272</v>
      </c>
      <c r="AO3926" s="1590" t="s">
        <v>1871</v>
      </c>
      <c r="AP3926" s="1589">
        <v>12.5</v>
      </c>
      <c r="AQ3926" s="1589" t="s">
        <v>1893</v>
      </c>
      <c r="AR3926" s="1589" t="s">
        <v>1891</v>
      </c>
      <c r="AS3926" s="1589" t="s">
        <v>1893</v>
      </c>
      <c r="AT3926" s="1589" t="s">
        <v>1875</v>
      </c>
      <c r="AU3926" s="1589" t="s">
        <v>1883</v>
      </c>
      <c r="AV3926" s="1589" t="s">
        <v>1893</v>
      </c>
      <c r="AW3926" s="1589" t="s">
        <v>1875</v>
      </c>
      <c r="AX3926" s="1589" t="s">
        <v>76</v>
      </c>
      <c r="AY3926" s="8"/>
      <c r="AZ3926" s="148" t="s">
        <v>401</v>
      </c>
      <c r="BA3926" s="8"/>
      <c r="BB3926" s="148" t="s">
        <v>401</v>
      </c>
      <c r="BC3926" s="1589" t="s">
        <v>1549</v>
      </c>
      <c r="BD3926" s="1589" t="s">
        <v>2272</v>
      </c>
      <c r="BE3926" s="1589" t="s">
        <v>2382</v>
      </c>
      <c r="BF3926" s="1589" t="s">
        <v>1933</v>
      </c>
      <c r="BG3926" s="1589" t="s">
        <v>4059</v>
      </c>
      <c r="BH3926" s="1589" t="s">
        <v>76</v>
      </c>
      <c r="BI3926" s="1589" t="s">
        <v>1891</v>
      </c>
      <c r="BJ3926" s="1589" t="s">
        <v>1891</v>
      </c>
      <c r="BK3926" s="8"/>
      <c r="BL3926" s="148" t="s">
        <v>401</v>
      </c>
    </row>
    <row r="3927" spans="1:64" ht="22.5">
      <c r="A3927" s="1614"/>
      <c r="B3927" s="1612" t="s">
        <v>402</v>
      </c>
      <c r="C3927" s="1594" t="s">
        <v>76</v>
      </c>
      <c r="D3927" s="1618" t="s">
        <v>76</v>
      </c>
      <c r="E3927" s="1594" t="s">
        <v>76</v>
      </c>
      <c r="F3927" s="1594" t="s">
        <v>76</v>
      </c>
      <c r="G3927" s="1594" t="s">
        <v>76</v>
      </c>
      <c r="H3927" s="1594" t="s">
        <v>76</v>
      </c>
      <c r="I3927" s="1594">
        <v>13</v>
      </c>
      <c r="J3927" s="1596" t="s">
        <v>76</v>
      </c>
      <c r="K3927" s="1594" t="s">
        <v>76</v>
      </c>
      <c r="L3927" s="1594" t="s">
        <v>76</v>
      </c>
      <c r="M3927" s="1594" t="s">
        <v>76</v>
      </c>
      <c r="N3927" s="1594" t="s">
        <v>76</v>
      </c>
      <c r="O3927" s="1594" t="s">
        <v>76</v>
      </c>
      <c r="P3927" s="1594" t="s">
        <v>76</v>
      </c>
      <c r="Q3927" s="1594" t="s">
        <v>76</v>
      </c>
      <c r="R3927" s="1614"/>
      <c r="S3927" s="1612" t="s">
        <v>402</v>
      </c>
      <c r="T3927" s="1614"/>
      <c r="U3927" s="1612" t="s">
        <v>402</v>
      </c>
      <c r="V3927" s="1596" t="s">
        <v>76</v>
      </c>
      <c r="W3927" s="1596" t="s">
        <v>76</v>
      </c>
      <c r="X3927" s="1596" t="s">
        <v>76</v>
      </c>
      <c r="Y3927" s="1596" t="s">
        <v>76</v>
      </c>
      <c r="Z3927" s="1596" t="s">
        <v>76</v>
      </c>
      <c r="AA3927" s="1596" t="s">
        <v>76</v>
      </c>
      <c r="AB3927" s="1596" t="s">
        <v>76</v>
      </c>
      <c r="AC3927" s="1596" t="s">
        <v>76</v>
      </c>
      <c r="AD3927" s="1596" t="s">
        <v>76</v>
      </c>
      <c r="AE3927" s="1596" t="s">
        <v>76</v>
      </c>
      <c r="AF3927" s="1596" t="s">
        <v>76</v>
      </c>
      <c r="AG3927" s="1596" t="s">
        <v>76</v>
      </c>
      <c r="AH3927" s="1614"/>
      <c r="AI3927" s="1612" t="s">
        <v>402</v>
      </c>
      <c r="AJ3927" s="1614"/>
      <c r="AK3927" s="1612" t="s">
        <v>402</v>
      </c>
      <c r="AL3927" s="1618" t="s">
        <v>76</v>
      </c>
      <c r="AM3927" s="1594" t="s">
        <v>76</v>
      </c>
      <c r="AN3927" s="1594" t="s">
        <v>76</v>
      </c>
      <c r="AO3927" s="1617" t="s">
        <v>76</v>
      </c>
      <c r="AP3927" s="1594" t="s">
        <v>76</v>
      </c>
      <c r="AQ3927" s="1594" t="s">
        <v>76</v>
      </c>
      <c r="AR3927" s="1594" t="s">
        <v>76</v>
      </c>
      <c r="AS3927" s="1594" t="s">
        <v>76</v>
      </c>
      <c r="AT3927" s="1594" t="s">
        <v>76</v>
      </c>
      <c r="AU3927" s="1594" t="s">
        <v>76</v>
      </c>
      <c r="AV3927" s="1594" t="s">
        <v>76</v>
      </c>
      <c r="AW3927" s="1594" t="s">
        <v>76</v>
      </c>
      <c r="AX3927" s="1594" t="s">
        <v>76</v>
      </c>
      <c r="AY3927" s="1614"/>
      <c r="AZ3927" s="1612" t="s">
        <v>402</v>
      </c>
      <c r="BA3927" s="1614"/>
      <c r="BB3927" s="1612" t="s">
        <v>402</v>
      </c>
      <c r="BC3927" s="1594" t="s">
        <v>76</v>
      </c>
      <c r="BD3927" s="1594" t="s">
        <v>2272</v>
      </c>
      <c r="BE3927" s="1594" t="s">
        <v>76</v>
      </c>
      <c r="BF3927" s="1594" t="s">
        <v>76</v>
      </c>
      <c r="BG3927" s="1594" t="s">
        <v>76</v>
      </c>
      <c r="BH3927" s="1594" t="s">
        <v>76</v>
      </c>
      <c r="BI3927" s="1594" t="s">
        <v>76</v>
      </c>
      <c r="BJ3927" s="1618" t="s">
        <v>76</v>
      </c>
      <c r="BK3927" s="1614"/>
      <c r="BL3927" s="1612" t="s">
        <v>402</v>
      </c>
    </row>
    <row r="3928" spans="1:64">
      <c r="A3928" s="2533" t="s">
        <v>211</v>
      </c>
      <c r="B3928" s="2533"/>
      <c r="C3928" s="1589">
        <v>7</v>
      </c>
      <c r="D3928" s="1589">
        <v>7</v>
      </c>
      <c r="E3928" s="1589">
        <v>7</v>
      </c>
      <c r="F3928" s="1589">
        <v>7</v>
      </c>
      <c r="G3928" s="1589">
        <v>7</v>
      </c>
      <c r="H3928" s="1589">
        <v>7</v>
      </c>
      <c r="I3928" s="1589">
        <v>7</v>
      </c>
      <c r="J3928" s="1590">
        <v>7</v>
      </c>
      <c r="K3928" s="1589">
        <v>7</v>
      </c>
      <c r="L3928" s="1589">
        <v>7</v>
      </c>
      <c r="M3928" s="1589">
        <v>7</v>
      </c>
      <c r="N3928" s="1589">
        <v>7</v>
      </c>
      <c r="O3928" s="1589">
        <v>7</v>
      </c>
      <c r="P3928" s="1589">
        <v>7</v>
      </c>
      <c r="Q3928" s="1589">
        <v>7</v>
      </c>
      <c r="R3928" s="2533" t="s">
        <v>211</v>
      </c>
      <c r="S3928" s="2533"/>
      <c r="T3928" s="2533" t="s">
        <v>211</v>
      </c>
      <c r="U3928" s="2533"/>
      <c r="V3928" s="1590">
        <v>7</v>
      </c>
      <c r="W3928" s="1590">
        <v>7</v>
      </c>
      <c r="X3928" s="1590">
        <v>7</v>
      </c>
      <c r="Y3928" s="1590">
        <v>7</v>
      </c>
      <c r="Z3928" s="1590">
        <v>7</v>
      </c>
      <c r="AA3928" s="1590">
        <v>7</v>
      </c>
      <c r="AB3928" s="1590">
        <v>7</v>
      </c>
      <c r="AC3928" s="1590">
        <v>7</v>
      </c>
      <c r="AD3928" s="1590" t="s">
        <v>76</v>
      </c>
      <c r="AE3928" s="1590">
        <v>7</v>
      </c>
      <c r="AF3928" s="1590">
        <v>7</v>
      </c>
      <c r="AG3928" s="1590">
        <v>7</v>
      </c>
      <c r="AH3928" s="2533" t="s">
        <v>211</v>
      </c>
      <c r="AI3928" s="2533"/>
      <c r="AJ3928" s="2533" t="s">
        <v>211</v>
      </c>
      <c r="AK3928" s="2533"/>
      <c r="AL3928" s="1589">
        <v>7</v>
      </c>
      <c r="AM3928" s="1589">
        <v>7</v>
      </c>
      <c r="AN3928" s="1589">
        <v>7</v>
      </c>
      <c r="AO3928" s="1589">
        <v>7</v>
      </c>
      <c r="AP3928" s="1589">
        <v>7</v>
      </c>
      <c r="AQ3928" s="1589">
        <v>7</v>
      </c>
      <c r="AR3928" s="1589">
        <v>7</v>
      </c>
      <c r="AS3928" s="1589">
        <v>7</v>
      </c>
      <c r="AT3928" s="1589">
        <v>7</v>
      </c>
      <c r="AU3928" s="1589">
        <v>7</v>
      </c>
      <c r="AV3928" s="1589">
        <v>7</v>
      </c>
      <c r="AW3928" s="1589">
        <v>7</v>
      </c>
      <c r="AX3928" s="1589" t="s">
        <v>76</v>
      </c>
      <c r="AY3928" s="2533" t="s">
        <v>211</v>
      </c>
      <c r="AZ3928" s="2533"/>
      <c r="BA3928" s="2533" t="s">
        <v>211</v>
      </c>
      <c r="BB3928" s="2533"/>
      <c r="BC3928" s="1589">
        <v>7</v>
      </c>
      <c r="BD3928" s="1589">
        <v>7</v>
      </c>
      <c r="BE3928" s="1589">
        <v>7</v>
      </c>
      <c r="BF3928" s="1589" t="s">
        <v>397</v>
      </c>
      <c r="BG3928" s="1589">
        <v>6.75</v>
      </c>
      <c r="BH3928" s="1589" t="s">
        <v>76</v>
      </c>
      <c r="BI3928" s="1589" t="s">
        <v>76</v>
      </c>
      <c r="BJ3928" s="1589" t="s">
        <v>76</v>
      </c>
      <c r="BK3928" s="2533" t="s">
        <v>211</v>
      </c>
      <c r="BL3928" s="2533"/>
    </row>
    <row r="3929" spans="1:64">
      <c r="A3929" s="2535" t="s">
        <v>408</v>
      </c>
      <c r="B3929" s="2535"/>
      <c r="C3929" s="1594"/>
      <c r="D3929" s="1594"/>
      <c r="E3929" s="1594"/>
      <c r="F3929" s="1594"/>
      <c r="G3929" s="1594"/>
      <c r="H3929" s="1594"/>
      <c r="I3929" s="1594"/>
      <c r="J3929" s="1596"/>
      <c r="K3929" s="1594"/>
      <c r="L3929" s="1594"/>
      <c r="M3929" s="1594"/>
      <c r="N3929" s="1594"/>
      <c r="O3929" s="1594"/>
      <c r="P3929" s="1597"/>
      <c r="Q3929" s="1597"/>
      <c r="R3929" s="2535" t="s">
        <v>408</v>
      </c>
      <c r="S3929" s="2535"/>
      <c r="T3929" s="2535" t="s">
        <v>408</v>
      </c>
      <c r="U3929" s="2535"/>
      <c r="V3929" s="1596"/>
      <c r="W3929" s="1596"/>
      <c r="X3929" s="1596"/>
      <c r="Y3929" s="1596"/>
      <c r="Z3929" s="1596"/>
      <c r="AA3929" s="1595"/>
      <c r="AB3929" s="1595"/>
      <c r="AC3929" s="1595"/>
      <c r="AD3929" s="1595"/>
      <c r="AE3929" s="1595"/>
      <c r="AF3929" s="1595"/>
      <c r="AG3929" s="1596"/>
      <c r="AH3929" s="2535" t="s">
        <v>408</v>
      </c>
      <c r="AI3929" s="2535"/>
      <c r="AJ3929" s="2535" t="s">
        <v>408</v>
      </c>
      <c r="AK3929" s="2535"/>
      <c r="AL3929" s="1597"/>
      <c r="AM3929" s="1597"/>
      <c r="AN3929" s="1597"/>
      <c r="AO3929" s="1597"/>
      <c r="AP3929" s="1594"/>
      <c r="AQ3929" s="1594"/>
      <c r="AR3929" s="1594"/>
      <c r="AS3929" s="1594"/>
      <c r="AT3929" s="1594"/>
      <c r="AU3929" s="1594"/>
      <c r="AV3929" s="1594"/>
      <c r="AW3929" s="1594"/>
      <c r="AX3929" s="1594"/>
      <c r="AY3929" s="2535" t="s">
        <v>408</v>
      </c>
      <c r="AZ3929" s="2535"/>
      <c r="BA3929" s="2535" t="s">
        <v>408</v>
      </c>
      <c r="BB3929" s="2535"/>
      <c r="BC3929" s="1594"/>
      <c r="BD3929" s="1594"/>
      <c r="BE3929" s="1594"/>
      <c r="BF3929" s="1597"/>
      <c r="BG3929" s="1594"/>
      <c r="BH3929" s="1594"/>
      <c r="BI3929" s="1594"/>
      <c r="BJ3929" s="1594"/>
      <c r="BK3929" s="2535" t="s">
        <v>408</v>
      </c>
      <c r="BL3929" s="2535"/>
    </row>
    <row r="3930" spans="1:64" ht="22.5">
      <c r="A3930" s="8"/>
      <c r="B3930" s="148" t="s">
        <v>390</v>
      </c>
      <c r="C3930" s="1631">
        <v>13</v>
      </c>
      <c r="D3930" s="1589">
        <v>12</v>
      </c>
      <c r="E3930" s="1590">
        <v>13</v>
      </c>
      <c r="F3930" s="1589">
        <v>13</v>
      </c>
      <c r="G3930" s="1631" t="s">
        <v>2387</v>
      </c>
      <c r="H3930" s="1631">
        <v>14</v>
      </c>
      <c r="I3930" s="1589">
        <v>13</v>
      </c>
      <c r="J3930" s="1590">
        <v>14</v>
      </c>
      <c r="K3930" s="1589">
        <v>12</v>
      </c>
      <c r="L3930" s="1589" t="s">
        <v>2284</v>
      </c>
      <c r="M3930" s="1590" t="s">
        <v>1549</v>
      </c>
      <c r="N3930" s="1631" t="s">
        <v>1891</v>
      </c>
      <c r="O3930" s="1589" t="s">
        <v>1549</v>
      </c>
      <c r="P3930" s="1590" t="s">
        <v>1883</v>
      </c>
      <c r="Q3930" s="1590">
        <v>13</v>
      </c>
      <c r="R3930" s="8"/>
      <c r="S3930" s="148" t="s">
        <v>390</v>
      </c>
      <c r="T3930" s="8"/>
      <c r="U3930" s="148" t="s">
        <v>390</v>
      </c>
      <c r="V3930" s="1590" t="s">
        <v>2284</v>
      </c>
      <c r="W3930" s="1590" t="s">
        <v>2451</v>
      </c>
      <c r="X3930" s="1590" t="s">
        <v>2382</v>
      </c>
      <c r="Y3930" s="1590" t="s">
        <v>76</v>
      </c>
      <c r="Z3930" s="1590">
        <v>15</v>
      </c>
      <c r="AA3930" s="1590" t="s">
        <v>1549</v>
      </c>
      <c r="AB3930" s="1590" t="s">
        <v>1549</v>
      </c>
      <c r="AC3930" s="1590" t="s">
        <v>1883</v>
      </c>
      <c r="AD3930" s="1590" t="s">
        <v>1847</v>
      </c>
      <c r="AE3930" s="1590" t="s">
        <v>1893</v>
      </c>
      <c r="AF3930" s="1590" t="s">
        <v>1881</v>
      </c>
      <c r="AG3930" s="1590" t="s">
        <v>1875</v>
      </c>
      <c r="AH3930" s="8"/>
      <c r="AI3930" s="148" t="s">
        <v>390</v>
      </c>
      <c r="AJ3930" s="8"/>
      <c r="AK3930" s="148" t="s">
        <v>390</v>
      </c>
      <c r="AL3930" s="1589" t="s">
        <v>1893</v>
      </c>
      <c r="AM3930" s="1589" t="s">
        <v>1845</v>
      </c>
      <c r="AN3930" s="1589" t="s">
        <v>1883</v>
      </c>
      <c r="AO3930" s="1590" t="s">
        <v>2284</v>
      </c>
      <c r="AP3930" s="1589">
        <v>12</v>
      </c>
      <c r="AQ3930" s="1589" t="s">
        <v>1893</v>
      </c>
      <c r="AR3930" s="1589" t="s">
        <v>2284</v>
      </c>
      <c r="AS3930" s="1589" t="s">
        <v>1549</v>
      </c>
      <c r="AT3930" s="1589" t="s">
        <v>1891</v>
      </c>
      <c r="AU3930" s="1589" t="s">
        <v>1883</v>
      </c>
      <c r="AV3930" s="1589" t="s">
        <v>2284</v>
      </c>
      <c r="AW3930" s="1589" t="s">
        <v>1883</v>
      </c>
      <c r="AX3930" s="1589" t="s">
        <v>76</v>
      </c>
      <c r="AY3930" s="8"/>
      <c r="AZ3930" s="148" t="s">
        <v>390</v>
      </c>
      <c r="BA3930" s="8"/>
      <c r="BB3930" s="148" t="s">
        <v>390</v>
      </c>
      <c r="BC3930" s="1589" t="s">
        <v>1549</v>
      </c>
      <c r="BD3930" s="1589" t="s">
        <v>2284</v>
      </c>
      <c r="BE3930" s="1589" t="s">
        <v>1549</v>
      </c>
      <c r="BF3930" s="1589" t="s">
        <v>1669</v>
      </c>
      <c r="BG3930" s="1589" t="s">
        <v>4059</v>
      </c>
      <c r="BH3930" s="1589" t="s">
        <v>1875</v>
      </c>
      <c r="BI3930" s="1589" t="s">
        <v>76</v>
      </c>
      <c r="BJ3930" s="1589" t="s">
        <v>76</v>
      </c>
      <c r="BK3930" s="8"/>
      <c r="BL3930" s="148" t="s">
        <v>390</v>
      </c>
    </row>
    <row r="3931" spans="1:64" ht="22.5">
      <c r="A3931" s="1614"/>
      <c r="B3931" s="1612" t="s">
        <v>391</v>
      </c>
      <c r="C3931" s="1594" t="s">
        <v>76</v>
      </c>
      <c r="D3931" s="1594" t="s">
        <v>76</v>
      </c>
      <c r="E3931" s="1594" t="s">
        <v>76</v>
      </c>
      <c r="F3931" s="1594" t="s">
        <v>76</v>
      </c>
      <c r="G3931" s="1594" t="s">
        <v>76</v>
      </c>
      <c r="H3931" s="1594" t="s">
        <v>76</v>
      </c>
      <c r="I3931" s="1594" t="s">
        <v>76</v>
      </c>
      <c r="J3931" s="1596" t="s">
        <v>76</v>
      </c>
      <c r="K3931" s="1594">
        <v>12</v>
      </c>
      <c r="L3931" s="1594" t="s">
        <v>76</v>
      </c>
      <c r="M3931" s="1596" t="s">
        <v>2382</v>
      </c>
      <c r="N3931" s="1632" t="s">
        <v>1891</v>
      </c>
      <c r="O3931" s="1594" t="s">
        <v>76</v>
      </c>
      <c r="P3931" s="1597" t="s">
        <v>76</v>
      </c>
      <c r="Q3931" s="1597" t="s">
        <v>76</v>
      </c>
      <c r="R3931" s="1614"/>
      <c r="S3931" s="1612" t="s">
        <v>391</v>
      </c>
      <c r="T3931" s="1614"/>
      <c r="U3931" s="1612" t="s">
        <v>391</v>
      </c>
      <c r="V3931" s="1596"/>
      <c r="W3931" s="1596" t="s">
        <v>76</v>
      </c>
      <c r="X3931" s="1596" t="s">
        <v>76</v>
      </c>
      <c r="Y3931" s="1596" t="s">
        <v>1845</v>
      </c>
      <c r="Z3931" s="1596" t="s">
        <v>76</v>
      </c>
      <c r="AA3931" s="1595" t="s">
        <v>76</v>
      </c>
      <c r="AB3931" s="1595" t="s">
        <v>76</v>
      </c>
      <c r="AC3931" s="1595" t="s">
        <v>76</v>
      </c>
      <c r="AD3931" s="1595" t="s">
        <v>76</v>
      </c>
      <c r="AE3931" s="1626" t="s">
        <v>76</v>
      </c>
      <c r="AF3931" s="1595" t="s">
        <v>76</v>
      </c>
      <c r="AG3931" s="1595" t="s">
        <v>76</v>
      </c>
      <c r="AH3931" s="1614"/>
      <c r="AI3931" s="1612" t="s">
        <v>391</v>
      </c>
      <c r="AJ3931" s="1614"/>
      <c r="AK3931" s="1612" t="s">
        <v>391</v>
      </c>
      <c r="AL3931" s="1618" t="s">
        <v>76</v>
      </c>
      <c r="AM3931" s="1594" t="s">
        <v>76</v>
      </c>
      <c r="AN3931" s="1597" t="s">
        <v>76</v>
      </c>
      <c r="AO3931" s="1617" t="s">
        <v>76</v>
      </c>
      <c r="AP3931" s="1594" t="s">
        <v>76</v>
      </c>
      <c r="AQ3931" s="1594" t="s">
        <v>76</v>
      </c>
      <c r="AR3931" s="1594" t="s">
        <v>76</v>
      </c>
      <c r="AS3931" s="1594" t="s">
        <v>1883</v>
      </c>
      <c r="AT3931" s="1594" t="s">
        <v>76</v>
      </c>
      <c r="AU3931" s="1594" t="s">
        <v>76</v>
      </c>
      <c r="AV3931" s="1594" t="s">
        <v>76</v>
      </c>
      <c r="AW3931" s="1594" t="s">
        <v>76</v>
      </c>
      <c r="AX3931" s="1594" t="s">
        <v>76</v>
      </c>
      <c r="AY3931" s="1614"/>
      <c r="AZ3931" s="1612" t="s">
        <v>391</v>
      </c>
      <c r="BA3931" s="1614"/>
      <c r="BB3931" s="1612" t="s">
        <v>391</v>
      </c>
      <c r="BC3931" s="1594" t="s">
        <v>76</v>
      </c>
      <c r="BD3931" s="1594" t="s">
        <v>2284</v>
      </c>
      <c r="BE3931" s="1594" t="s">
        <v>76</v>
      </c>
      <c r="BF3931" s="1597" t="s">
        <v>76</v>
      </c>
      <c r="BG3931" s="1594" t="s">
        <v>76</v>
      </c>
      <c r="BH3931" s="1594" t="s">
        <v>1875</v>
      </c>
      <c r="BI3931" s="1594" t="s">
        <v>76</v>
      </c>
      <c r="BJ3931" s="1594" t="s">
        <v>76</v>
      </c>
      <c r="BK3931" s="1614"/>
      <c r="BL3931" s="1612" t="s">
        <v>391</v>
      </c>
    </row>
    <row r="3932" spans="1:64">
      <c r="A3932" s="2533" t="s">
        <v>409</v>
      </c>
      <c r="B3932" s="2533"/>
      <c r="C3932" s="1589"/>
      <c r="D3932" s="1589"/>
      <c r="E3932" s="1589"/>
      <c r="F3932" s="1589"/>
      <c r="G3932" s="1589"/>
      <c r="H3932" s="1609"/>
      <c r="I3932" s="1589"/>
      <c r="J3932" s="1590"/>
      <c r="K3932" s="1589"/>
      <c r="L3932" s="1589"/>
      <c r="M3932" s="1589"/>
      <c r="N3932" s="1589"/>
      <c r="O3932" s="1589"/>
      <c r="P3932" s="1592"/>
      <c r="Q3932" s="1592"/>
      <c r="R3932" s="2533" t="s">
        <v>409</v>
      </c>
      <c r="S3932" s="2533"/>
      <c r="T3932" s="2533" t="s">
        <v>409</v>
      </c>
      <c r="U3932" s="2533"/>
      <c r="V3932" s="1590"/>
      <c r="W3932" s="1590"/>
      <c r="X3932" s="1590"/>
      <c r="Y3932" s="1590"/>
      <c r="Z3932" s="1590"/>
      <c r="AA3932" s="1591"/>
      <c r="AB3932" s="1591"/>
      <c r="AC3932" s="1591"/>
      <c r="AD3932" s="1591"/>
      <c r="AE3932" s="1591"/>
      <c r="AF3932" s="1591"/>
      <c r="AG3932" s="1591"/>
      <c r="AH3932" s="2533" t="s">
        <v>409</v>
      </c>
      <c r="AI3932" s="2533"/>
      <c r="AJ3932" s="2533" t="s">
        <v>409</v>
      </c>
      <c r="AK3932" s="2533"/>
      <c r="AL3932" s="1589"/>
      <c r="AM3932" s="1589"/>
      <c r="AN3932" s="1592"/>
      <c r="AO3932" s="1589"/>
      <c r="AP3932" s="1589"/>
      <c r="AQ3932" s="1589"/>
      <c r="AR3932" s="1589"/>
      <c r="AS3932" s="1589"/>
      <c r="AT3932" s="1589"/>
      <c r="AU3932" s="1589"/>
      <c r="AV3932" s="1589"/>
      <c r="AW3932" s="1589"/>
      <c r="AX3932" s="1589"/>
      <c r="AY3932" s="2533" t="s">
        <v>409</v>
      </c>
      <c r="AZ3932" s="2533"/>
      <c r="BA3932" s="2533" t="s">
        <v>409</v>
      </c>
      <c r="BB3932" s="2533"/>
      <c r="BC3932" s="1589"/>
      <c r="BD3932" s="1589"/>
      <c r="BE3932" s="1589"/>
      <c r="BF3932" s="1592" t="s">
        <v>1285</v>
      </c>
      <c r="BG3932" s="1589"/>
      <c r="BH3932" s="1589"/>
      <c r="BI3932" s="1589"/>
      <c r="BJ3932" s="1589"/>
      <c r="BK3932" s="2533" t="s">
        <v>409</v>
      </c>
      <c r="BL3932" s="2533"/>
    </row>
    <row r="3933" spans="1:64" ht="22.5">
      <c r="A3933" s="1614"/>
      <c r="B3933" s="1612" t="s">
        <v>390</v>
      </c>
      <c r="C3933" s="1632" t="s">
        <v>2706</v>
      </c>
      <c r="D3933" s="1619">
        <v>12</v>
      </c>
      <c r="E3933" s="1596">
        <v>13</v>
      </c>
      <c r="F3933" s="1596" t="s">
        <v>1663</v>
      </c>
      <c r="G3933" s="1594">
        <v>12</v>
      </c>
      <c r="H3933" s="1596" t="s">
        <v>2387</v>
      </c>
      <c r="I3933" s="1594" t="s">
        <v>76</v>
      </c>
      <c r="J3933" s="1596" t="s">
        <v>76</v>
      </c>
      <c r="K3933" s="1594">
        <v>10.5</v>
      </c>
      <c r="L3933" s="1594" t="s">
        <v>2382</v>
      </c>
      <c r="M3933" s="1596" t="s">
        <v>2382</v>
      </c>
      <c r="N3933" s="1596" t="s">
        <v>2382</v>
      </c>
      <c r="O3933" s="1594" t="s">
        <v>1549</v>
      </c>
      <c r="P3933" s="1640" t="s">
        <v>2284</v>
      </c>
      <c r="Q3933" s="1596">
        <v>12</v>
      </c>
      <c r="R3933" s="1614"/>
      <c r="S3933" s="1612" t="s">
        <v>390</v>
      </c>
      <c r="T3933" s="1614"/>
      <c r="U3933" s="1612" t="s">
        <v>390</v>
      </c>
      <c r="V3933" s="1596">
        <v>8.5</v>
      </c>
      <c r="W3933" s="1596" t="s">
        <v>1749</v>
      </c>
      <c r="X3933" s="1596" t="s">
        <v>2382</v>
      </c>
      <c r="Y3933" s="1596" t="s">
        <v>1845</v>
      </c>
      <c r="Z3933" s="1596">
        <v>15</v>
      </c>
      <c r="AA3933" s="1596" t="s">
        <v>2284</v>
      </c>
      <c r="AB3933" s="1596" t="s">
        <v>2284</v>
      </c>
      <c r="AC3933" s="1596">
        <v>13</v>
      </c>
      <c r="AD3933" s="1596" t="s">
        <v>1665</v>
      </c>
      <c r="AE3933" s="1596" t="s">
        <v>1893</v>
      </c>
      <c r="AF3933" s="1596" t="s">
        <v>1881</v>
      </c>
      <c r="AG3933" s="1596" t="s">
        <v>1882</v>
      </c>
      <c r="AH3933" s="1614"/>
      <c r="AI3933" s="1612" t="s">
        <v>390</v>
      </c>
      <c r="AJ3933" s="1614"/>
      <c r="AK3933" s="1612" t="s">
        <v>390</v>
      </c>
      <c r="AL3933" s="1594" t="s">
        <v>2273</v>
      </c>
      <c r="AM3933" s="1594" t="s">
        <v>1549</v>
      </c>
      <c r="AN3933" s="1594" t="s">
        <v>2284</v>
      </c>
      <c r="AO3933" s="1594" t="s">
        <v>4124</v>
      </c>
      <c r="AP3933" s="1594">
        <v>12</v>
      </c>
      <c r="AQ3933" s="1594" t="s">
        <v>1883</v>
      </c>
      <c r="AR3933" s="1594" t="s">
        <v>2284</v>
      </c>
      <c r="AS3933" s="1594" t="s">
        <v>2323</v>
      </c>
      <c r="AT3933" s="1594" t="s">
        <v>1893</v>
      </c>
      <c r="AU3933" s="1594" t="s">
        <v>2284</v>
      </c>
      <c r="AV3933" s="1594" t="s">
        <v>2284</v>
      </c>
      <c r="AW3933" s="1594" t="s">
        <v>1891</v>
      </c>
      <c r="AX3933" s="1594" t="s">
        <v>4125</v>
      </c>
      <c r="AY3933" s="1614"/>
      <c r="AZ3933" s="1612" t="s">
        <v>390</v>
      </c>
      <c r="BA3933" s="1614"/>
      <c r="BB3933" s="1612" t="s">
        <v>390</v>
      </c>
      <c r="BC3933" s="1594" t="s">
        <v>2272</v>
      </c>
      <c r="BD3933" s="1594" t="s">
        <v>2272</v>
      </c>
      <c r="BE3933" s="1594" t="s">
        <v>2284</v>
      </c>
      <c r="BF3933" s="1606" t="s">
        <v>76</v>
      </c>
      <c r="BG3933" s="1594">
        <v>17.75</v>
      </c>
      <c r="BH3933" s="1594" t="s">
        <v>76</v>
      </c>
      <c r="BI3933" s="1594" t="s">
        <v>76</v>
      </c>
      <c r="BJ3933" s="1594" t="s">
        <v>2284</v>
      </c>
      <c r="BK3933" s="1614"/>
      <c r="BL3933" s="1612" t="s">
        <v>390</v>
      </c>
    </row>
    <row r="3934" spans="1:64" ht="22.5">
      <c r="A3934" s="8"/>
      <c r="B3934" s="148" t="s">
        <v>391</v>
      </c>
      <c r="C3934" s="1631" t="s">
        <v>76</v>
      </c>
      <c r="D3934" s="1634">
        <v>12</v>
      </c>
      <c r="E3934" s="1589" t="s">
        <v>76</v>
      </c>
      <c r="F3934" s="1589" t="s">
        <v>76</v>
      </c>
      <c r="G3934" s="1589">
        <v>12</v>
      </c>
      <c r="H3934" s="1609" t="s">
        <v>76</v>
      </c>
      <c r="I3934" s="1589" t="s">
        <v>76</v>
      </c>
      <c r="J3934" s="1590" t="s">
        <v>76</v>
      </c>
      <c r="K3934" s="1589">
        <v>9.5</v>
      </c>
      <c r="L3934" s="1589" t="s">
        <v>76</v>
      </c>
      <c r="M3934" s="1589" t="s">
        <v>76</v>
      </c>
      <c r="N3934" s="1589" t="s">
        <v>4064</v>
      </c>
      <c r="O3934" s="1592" t="s">
        <v>76</v>
      </c>
      <c r="P3934" s="1589" t="s">
        <v>76</v>
      </c>
      <c r="Q3934" s="1589" t="s">
        <v>76</v>
      </c>
      <c r="R3934" s="8"/>
      <c r="S3934" s="148" t="s">
        <v>391</v>
      </c>
      <c r="T3934" s="8"/>
      <c r="U3934" s="148" t="s">
        <v>391</v>
      </c>
      <c r="V3934" s="1590"/>
      <c r="W3934" s="1590" t="s">
        <v>76</v>
      </c>
      <c r="X3934" s="1590" t="s">
        <v>76</v>
      </c>
      <c r="Y3934" s="1590" t="s">
        <v>76</v>
      </c>
      <c r="Z3934" s="1590" t="s">
        <v>76</v>
      </c>
      <c r="AA3934" s="1590" t="s">
        <v>76</v>
      </c>
      <c r="AB3934" s="1590" t="s">
        <v>76</v>
      </c>
      <c r="AC3934" s="1590" t="s">
        <v>76</v>
      </c>
      <c r="AD3934" s="1590" t="s">
        <v>76</v>
      </c>
      <c r="AE3934" s="1590" t="s">
        <v>76</v>
      </c>
      <c r="AF3934" s="1590" t="s">
        <v>76</v>
      </c>
      <c r="AG3934" s="1590" t="s">
        <v>76</v>
      </c>
      <c r="AH3934" s="8"/>
      <c r="AI3934" s="148" t="s">
        <v>391</v>
      </c>
      <c r="AJ3934" s="8"/>
      <c r="AK3934" s="148" t="s">
        <v>391</v>
      </c>
      <c r="AL3934" s="1615" t="s">
        <v>76</v>
      </c>
      <c r="AM3934" s="1589" t="s">
        <v>1549</v>
      </c>
      <c r="AN3934" s="1589">
        <v>9</v>
      </c>
      <c r="AO3934" s="1608" t="s">
        <v>76</v>
      </c>
      <c r="AP3934" s="1589" t="s">
        <v>76</v>
      </c>
      <c r="AQ3934" s="1589" t="s">
        <v>76</v>
      </c>
      <c r="AR3934" s="1589" t="s">
        <v>76</v>
      </c>
      <c r="AS3934" s="1589" t="s">
        <v>76</v>
      </c>
      <c r="AT3934" s="1589" t="s">
        <v>76</v>
      </c>
      <c r="AU3934" s="1589" t="s">
        <v>76</v>
      </c>
      <c r="AV3934" s="1589" t="s">
        <v>76</v>
      </c>
      <c r="AW3934" s="1589" t="s">
        <v>76</v>
      </c>
      <c r="AX3934" s="1589" t="s">
        <v>76</v>
      </c>
      <c r="AY3934" s="8"/>
      <c r="AZ3934" s="148" t="s">
        <v>391</v>
      </c>
      <c r="BA3934" s="8"/>
      <c r="BB3934" s="148" t="s">
        <v>391</v>
      </c>
      <c r="BC3934" s="1589" t="s">
        <v>76</v>
      </c>
      <c r="BD3934" s="1609" t="s">
        <v>76</v>
      </c>
      <c r="BE3934" s="1589" t="s">
        <v>76</v>
      </c>
      <c r="BF3934" s="1592" t="s">
        <v>76</v>
      </c>
      <c r="BG3934" s="1589" t="s">
        <v>76</v>
      </c>
      <c r="BH3934" s="1589" t="s">
        <v>76</v>
      </c>
      <c r="BI3934" s="1589" t="s">
        <v>76</v>
      </c>
      <c r="BJ3934" s="1615" t="s">
        <v>76</v>
      </c>
      <c r="BK3934" s="8"/>
      <c r="BL3934" s="148" t="s">
        <v>391</v>
      </c>
    </row>
    <row r="3935" spans="1:64">
      <c r="A3935" s="2535" t="s">
        <v>410</v>
      </c>
      <c r="B3935" s="2535"/>
      <c r="C3935" s="1594"/>
      <c r="D3935" s="1594"/>
      <c r="E3935" s="1594"/>
      <c r="F3935" s="1594"/>
      <c r="G3935" s="1594"/>
      <c r="H3935" s="1594"/>
      <c r="I3935" s="1594"/>
      <c r="J3935" s="1596"/>
      <c r="K3935" s="1594"/>
      <c r="L3935" s="1594"/>
      <c r="M3935" s="1594"/>
      <c r="N3935" s="1594"/>
      <c r="O3935" s="1597"/>
      <c r="P3935" s="1594"/>
      <c r="Q3935" s="1597"/>
      <c r="R3935" s="2535" t="s">
        <v>410</v>
      </c>
      <c r="S3935" s="2535"/>
      <c r="T3935" s="2535" t="s">
        <v>410</v>
      </c>
      <c r="U3935" s="2535"/>
      <c r="V3935" s="1596"/>
      <c r="W3935" s="1596"/>
      <c r="X3935" s="1596"/>
      <c r="Y3935" s="1596"/>
      <c r="Z3935" s="1596"/>
      <c r="AA3935" s="1596"/>
      <c r="AB3935" s="1596"/>
      <c r="AC3935" s="1596"/>
      <c r="AD3935" s="1596"/>
      <c r="AE3935" s="1596"/>
      <c r="AF3935" s="1596"/>
      <c r="AG3935" s="1596"/>
      <c r="AH3935" s="2535" t="s">
        <v>410</v>
      </c>
      <c r="AI3935" s="2535"/>
      <c r="AJ3935" s="2535" t="s">
        <v>410</v>
      </c>
      <c r="AK3935" s="2535"/>
      <c r="AL3935" s="1594"/>
      <c r="AM3935" s="1594"/>
      <c r="AN3935" s="1597"/>
      <c r="AO3935" s="1597"/>
      <c r="AP3935" s="1594"/>
      <c r="AQ3935" s="1594"/>
      <c r="AR3935" s="1594"/>
      <c r="AS3935" s="1594"/>
      <c r="AT3935" s="1594"/>
      <c r="AU3935" s="1594"/>
      <c r="AV3935" s="1594"/>
      <c r="AW3935" s="1594"/>
      <c r="AX3935" s="1594"/>
      <c r="AY3935" s="2535" t="s">
        <v>410</v>
      </c>
      <c r="AZ3935" s="2535"/>
      <c r="BA3935" s="2535" t="s">
        <v>410</v>
      </c>
      <c r="BB3935" s="2535"/>
      <c r="BC3935" s="1594"/>
      <c r="BD3935" s="1594"/>
      <c r="BE3935" s="1594"/>
      <c r="BF3935" s="1597"/>
      <c r="BG3935" s="1594"/>
      <c r="BH3935" s="1594"/>
      <c r="BI3935" s="1594"/>
      <c r="BJ3935" s="1594"/>
      <c r="BK3935" s="2535" t="s">
        <v>410</v>
      </c>
      <c r="BL3935" s="2535"/>
    </row>
    <row r="3936" spans="1:64" ht="22.5">
      <c r="A3936" s="8"/>
      <c r="B3936" s="148" t="s">
        <v>390</v>
      </c>
      <c r="C3936" s="1589">
        <v>13.5</v>
      </c>
      <c r="D3936" s="1589">
        <v>12</v>
      </c>
      <c r="E3936" s="1589">
        <v>13</v>
      </c>
      <c r="F3936" s="1589">
        <v>14</v>
      </c>
      <c r="G3936" s="1590" t="s">
        <v>1669</v>
      </c>
      <c r="H3936" s="1615" t="s">
        <v>76</v>
      </c>
      <c r="I3936" s="1589">
        <v>14</v>
      </c>
      <c r="J3936" s="1590">
        <v>14</v>
      </c>
      <c r="K3936" s="1589">
        <v>11</v>
      </c>
      <c r="L3936" s="1589" t="s">
        <v>2284</v>
      </c>
      <c r="M3936" s="1590" t="s">
        <v>1893</v>
      </c>
      <c r="N3936" s="1631" t="s">
        <v>1883</v>
      </c>
      <c r="O3936" s="1589" t="s">
        <v>1893</v>
      </c>
      <c r="P3936" s="1590" t="s">
        <v>1847</v>
      </c>
      <c r="Q3936" s="1631" t="s">
        <v>2559</v>
      </c>
      <c r="R3936" s="8"/>
      <c r="S3936" s="148" t="s">
        <v>390</v>
      </c>
      <c r="T3936" s="8"/>
      <c r="U3936" s="148" t="s">
        <v>390</v>
      </c>
      <c r="V3936" s="1590">
        <v>10.5</v>
      </c>
      <c r="W3936" s="1590" t="s">
        <v>1868</v>
      </c>
      <c r="X3936" s="1590" t="s">
        <v>1847</v>
      </c>
      <c r="Y3936" s="1590" t="s">
        <v>1549</v>
      </c>
      <c r="Z3936" s="1590">
        <v>15</v>
      </c>
      <c r="AA3936" s="1590" t="s">
        <v>1891</v>
      </c>
      <c r="AB3936" s="1590" t="s">
        <v>1749</v>
      </c>
      <c r="AC3936" s="1590" t="s">
        <v>1893</v>
      </c>
      <c r="AD3936" s="1590" t="s">
        <v>1668</v>
      </c>
      <c r="AE3936" s="1590" t="s">
        <v>1893</v>
      </c>
      <c r="AF3936" s="1590" t="s">
        <v>1881</v>
      </c>
      <c r="AG3936" s="1590">
        <v>14</v>
      </c>
      <c r="AH3936" s="8"/>
      <c r="AI3936" s="148" t="s">
        <v>390</v>
      </c>
      <c r="AJ3936" s="8"/>
      <c r="AK3936" s="148" t="s">
        <v>390</v>
      </c>
      <c r="AL3936" s="1589" t="s">
        <v>1867</v>
      </c>
      <c r="AM3936" s="1589" t="s">
        <v>1893</v>
      </c>
      <c r="AN3936" s="1589" t="s">
        <v>1939</v>
      </c>
      <c r="AO3936" s="1590" t="s">
        <v>4126</v>
      </c>
      <c r="AP3936" s="1589">
        <v>12.5</v>
      </c>
      <c r="AQ3936" s="1589" t="s">
        <v>1749</v>
      </c>
      <c r="AR3936" s="1589" t="s">
        <v>1883</v>
      </c>
      <c r="AS3936" s="1589" t="s">
        <v>1893</v>
      </c>
      <c r="AT3936" s="1589" t="s">
        <v>1893</v>
      </c>
      <c r="AU3936" s="1589" t="s">
        <v>1549</v>
      </c>
      <c r="AV3936" s="1589" t="s">
        <v>2284</v>
      </c>
      <c r="AW3936" s="1589" t="s">
        <v>2269</v>
      </c>
      <c r="AX3936" s="1589" t="s">
        <v>4127</v>
      </c>
      <c r="AY3936" s="8"/>
      <c r="AZ3936" s="148" t="s">
        <v>390</v>
      </c>
      <c r="BA3936" s="8"/>
      <c r="BB3936" s="148" t="s">
        <v>390</v>
      </c>
      <c r="BC3936" s="1589" t="s">
        <v>1549</v>
      </c>
      <c r="BD3936" s="1589" t="s">
        <v>2284</v>
      </c>
      <c r="BE3936" s="1589" t="s">
        <v>1882</v>
      </c>
      <c r="BF3936" s="1615" t="s">
        <v>76</v>
      </c>
      <c r="BG3936" s="1589">
        <v>17.75</v>
      </c>
      <c r="BH3936" s="1589" t="s">
        <v>76</v>
      </c>
      <c r="BI3936" s="1589" t="s">
        <v>4128</v>
      </c>
      <c r="BJ3936" s="1589" t="s">
        <v>4129</v>
      </c>
      <c r="BK3936" s="8"/>
      <c r="BL3936" s="148" t="s">
        <v>390</v>
      </c>
    </row>
    <row r="3937" spans="1:64" ht="22.5">
      <c r="A3937" s="1614"/>
      <c r="B3937" s="1612" t="s">
        <v>391</v>
      </c>
      <c r="C3937" s="1594" t="s">
        <v>76</v>
      </c>
      <c r="D3937" s="1594" t="s">
        <v>76</v>
      </c>
      <c r="E3937" s="1594" t="s">
        <v>76</v>
      </c>
      <c r="F3937" s="1594" t="s">
        <v>76</v>
      </c>
      <c r="G3937" s="1594" t="s">
        <v>76</v>
      </c>
      <c r="H3937" s="1617">
        <v>14</v>
      </c>
      <c r="I3937" s="1594" t="s">
        <v>76</v>
      </c>
      <c r="J3937" s="1594" t="s">
        <v>76</v>
      </c>
      <c r="K3937" s="1594">
        <v>11.5</v>
      </c>
      <c r="L3937" s="1594" t="s">
        <v>76</v>
      </c>
      <c r="M3937" s="1594" t="s">
        <v>76</v>
      </c>
      <c r="N3937" s="1632" t="s">
        <v>2382</v>
      </c>
      <c r="O3937" s="1597" t="s">
        <v>76</v>
      </c>
      <c r="P3937" s="1597" t="s">
        <v>76</v>
      </c>
      <c r="Q3937" s="1597" t="s">
        <v>76</v>
      </c>
      <c r="R3937" s="1614"/>
      <c r="S3937" s="1612" t="s">
        <v>391</v>
      </c>
      <c r="T3937" s="1614"/>
      <c r="U3937" s="1612" t="s">
        <v>391</v>
      </c>
      <c r="V3937" s="1596" t="s">
        <v>76</v>
      </c>
      <c r="W3937" s="1596" t="s">
        <v>76</v>
      </c>
      <c r="X3937" s="1596" t="s">
        <v>76</v>
      </c>
      <c r="Y3937" s="1596" t="s">
        <v>76</v>
      </c>
      <c r="Z3937" s="1596" t="s">
        <v>76</v>
      </c>
      <c r="AA3937" s="1596" t="s">
        <v>76</v>
      </c>
      <c r="AB3937" s="1596" t="s">
        <v>76</v>
      </c>
      <c r="AC3937" s="1596" t="s">
        <v>76</v>
      </c>
      <c r="AD3937" s="1596" t="s">
        <v>76</v>
      </c>
      <c r="AE3937" s="1596" t="s">
        <v>76</v>
      </c>
      <c r="AF3937" s="1596" t="s">
        <v>76</v>
      </c>
      <c r="AG3937" s="1596" t="s">
        <v>76</v>
      </c>
      <c r="AH3937" s="1614"/>
      <c r="AI3937" s="1612" t="s">
        <v>391</v>
      </c>
      <c r="AJ3937" s="1614"/>
      <c r="AK3937" s="1612" t="s">
        <v>391</v>
      </c>
      <c r="AL3937" s="1618" t="s">
        <v>76</v>
      </c>
      <c r="AM3937" s="1594" t="s">
        <v>76</v>
      </c>
      <c r="AN3937" s="1594" t="s">
        <v>76</v>
      </c>
      <c r="AO3937" s="1617" t="s">
        <v>76</v>
      </c>
      <c r="AP3937" s="1594" t="s">
        <v>76</v>
      </c>
      <c r="AQ3937" s="1594" t="s">
        <v>76</v>
      </c>
      <c r="AR3937" s="1594" t="s">
        <v>76</v>
      </c>
      <c r="AS3937" s="1618" t="s">
        <v>76</v>
      </c>
      <c r="AT3937" s="1594" t="s">
        <v>76</v>
      </c>
      <c r="AU3937" s="1594" t="s">
        <v>76</v>
      </c>
      <c r="AV3937" s="1594" t="s">
        <v>76</v>
      </c>
      <c r="AW3937" s="1594" t="s">
        <v>76</v>
      </c>
      <c r="AX3937" s="1594" t="s">
        <v>76</v>
      </c>
      <c r="AY3937" s="1614"/>
      <c r="AZ3937" s="1612" t="s">
        <v>391</v>
      </c>
      <c r="BA3937" s="1614"/>
      <c r="BB3937" s="1612" t="s">
        <v>391</v>
      </c>
      <c r="BC3937" s="1594" t="s">
        <v>76</v>
      </c>
      <c r="BD3937" s="1594" t="s">
        <v>2284</v>
      </c>
      <c r="BE3937" s="1594" t="s">
        <v>76</v>
      </c>
      <c r="BF3937" s="1597" t="s">
        <v>76</v>
      </c>
      <c r="BG3937" s="1594" t="s">
        <v>76</v>
      </c>
      <c r="BH3937" s="1594" t="s">
        <v>76</v>
      </c>
      <c r="BI3937" s="1594" t="s">
        <v>76</v>
      </c>
      <c r="BJ3937" s="1618" t="s">
        <v>76</v>
      </c>
      <c r="BK3937" s="1614"/>
      <c r="BL3937" s="1612" t="s">
        <v>391</v>
      </c>
    </row>
    <row r="3938" spans="1:64">
      <c r="A3938" s="2533" t="s">
        <v>411</v>
      </c>
      <c r="B3938" s="2533"/>
      <c r="C3938" s="8"/>
      <c r="D3938" s="8"/>
      <c r="E3938" s="8"/>
      <c r="F3938" s="8"/>
      <c r="G3938" s="8"/>
      <c r="H3938" s="8"/>
      <c r="I3938" s="8"/>
      <c r="J3938" s="8"/>
      <c r="K3938" s="8"/>
      <c r="L3938" s="8"/>
      <c r="M3938" s="8"/>
      <c r="N3938" s="1589"/>
      <c r="O3938" s="1592"/>
      <c r="P3938" s="1592"/>
      <c r="Q3938" s="1592"/>
      <c r="R3938" s="2533" t="s">
        <v>411</v>
      </c>
      <c r="S3938" s="2533"/>
      <c r="T3938" s="2533" t="s">
        <v>411</v>
      </c>
      <c r="U3938" s="2533"/>
      <c r="V3938" s="1590"/>
      <c r="W3938" s="1590"/>
      <c r="X3938" s="1590"/>
      <c r="Y3938" s="1590"/>
      <c r="Z3938" s="1590"/>
      <c r="AA3938" s="1590"/>
      <c r="AB3938" s="1590"/>
      <c r="AC3938" s="1590"/>
      <c r="AD3938" s="1590"/>
      <c r="AE3938" s="1590"/>
      <c r="AF3938" s="1590"/>
      <c r="AG3938" s="1590"/>
      <c r="AH3938" s="2533" t="s">
        <v>411</v>
      </c>
      <c r="AI3938" s="2533"/>
      <c r="AJ3938" s="2533" t="s">
        <v>411</v>
      </c>
      <c r="AK3938" s="2533"/>
      <c r="AL3938" s="1589"/>
      <c r="AM3938" s="1589"/>
      <c r="AN3938" s="1589"/>
      <c r="AO3938" s="1589"/>
      <c r="AP3938" s="1589"/>
      <c r="AQ3938" s="1589"/>
      <c r="AR3938" s="1589"/>
      <c r="AS3938" s="1589"/>
      <c r="AT3938" s="1589"/>
      <c r="AU3938" s="1589"/>
      <c r="AV3938" s="1589"/>
      <c r="AW3938" s="1589"/>
      <c r="AX3938" s="1589"/>
      <c r="AY3938" s="2533" t="s">
        <v>411</v>
      </c>
      <c r="AZ3938" s="2533"/>
      <c r="BA3938" s="2533" t="s">
        <v>411</v>
      </c>
      <c r="BB3938" s="2533"/>
      <c r="BC3938" s="1589"/>
      <c r="BD3938" s="1589"/>
      <c r="BE3938" s="1589"/>
      <c r="BF3938" s="1592"/>
      <c r="BG3938" s="1589"/>
      <c r="BH3938" s="1589"/>
      <c r="BI3938" s="1589"/>
      <c r="BJ3938" s="1589"/>
      <c r="BK3938" s="2533" t="s">
        <v>411</v>
      </c>
      <c r="BL3938" s="2533"/>
    </row>
    <row r="3939" spans="1:64" ht="22.5">
      <c r="A3939" s="1628"/>
      <c r="B3939" s="1612" t="s">
        <v>390</v>
      </c>
      <c r="C3939" s="1596" t="s">
        <v>76</v>
      </c>
      <c r="D3939" s="1619" t="s">
        <v>1749</v>
      </c>
      <c r="E3939" s="1632" t="s">
        <v>4067</v>
      </c>
      <c r="F3939" s="1596" t="s">
        <v>2255</v>
      </c>
      <c r="G3939" s="1596" t="s">
        <v>1749</v>
      </c>
      <c r="H3939" s="1596" t="s">
        <v>1863</v>
      </c>
      <c r="I3939" s="1594" t="s">
        <v>76</v>
      </c>
      <c r="J3939" s="1596">
        <v>12</v>
      </c>
      <c r="K3939" s="1594">
        <v>19</v>
      </c>
      <c r="L3939" s="1593" t="s">
        <v>1883</v>
      </c>
      <c r="M3939" s="1593" t="s">
        <v>2351</v>
      </c>
      <c r="N3939" s="1632" t="s">
        <v>1891</v>
      </c>
      <c r="O3939" s="1594" t="s">
        <v>1891</v>
      </c>
      <c r="P3939" s="1596" t="s">
        <v>1880</v>
      </c>
      <c r="Q3939" s="1594">
        <v>13</v>
      </c>
      <c r="R3939" s="1628"/>
      <c r="S3939" s="1612" t="s">
        <v>390</v>
      </c>
      <c r="T3939" s="1628"/>
      <c r="U3939" s="1612" t="s">
        <v>390</v>
      </c>
      <c r="V3939" s="1596" t="s">
        <v>1845</v>
      </c>
      <c r="W3939" s="1596" t="s">
        <v>2377</v>
      </c>
      <c r="X3939" s="1596" t="s">
        <v>2458</v>
      </c>
      <c r="Y3939" s="1596" t="s">
        <v>2382</v>
      </c>
      <c r="Z3939" s="1595" t="s">
        <v>1880</v>
      </c>
      <c r="AA3939" s="1596" t="s">
        <v>4091</v>
      </c>
      <c r="AB3939" s="1596" t="s">
        <v>1549</v>
      </c>
      <c r="AC3939" s="1596">
        <v>10</v>
      </c>
      <c r="AD3939" s="1596" t="s">
        <v>76</v>
      </c>
      <c r="AE3939" s="1596" t="s">
        <v>1893</v>
      </c>
      <c r="AF3939" s="1596" t="s">
        <v>1881</v>
      </c>
      <c r="AG3939" s="1596" t="s">
        <v>76</v>
      </c>
      <c r="AH3939" s="1628"/>
      <c r="AI3939" s="1612" t="s">
        <v>390</v>
      </c>
      <c r="AJ3939" s="1628"/>
      <c r="AK3939" s="1612" t="s">
        <v>390</v>
      </c>
      <c r="AL3939" s="1594" t="s">
        <v>2682</v>
      </c>
      <c r="AM3939" s="1594" t="s">
        <v>1893</v>
      </c>
      <c r="AN3939" s="1594" t="s">
        <v>2731</v>
      </c>
      <c r="AO3939" s="1594" t="s">
        <v>4092</v>
      </c>
      <c r="AP3939" s="1594">
        <v>12.5</v>
      </c>
      <c r="AQ3939" s="1594" t="s">
        <v>1893</v>
      </c>
      <c r="AR3939" s="1594" t="s">
        <v>2560</v>
      </c>
      <c r="AS3939" s="1594" t="s">
        <v>2266</v>
      </c>
      <c r="AT3939" s="1594" t="s">
        <v>1891</v>
      </c>
      <c r="AU3939" s="1594" t="s">
        <v>4130</v>
      </c>
      <c r="AV3939" s="1594" t="s">
        <v>1893</v>
      </c>
      <c r="AW3939" s="1594" t="s">
        <v>1864</v>
      </c>
      <c r="AX3939" s="1594" t="s">
        <v>2681</v>
      </c>
      <c r="AY3939" s="1628"/>
      <c r="AZ3939" s="1612" t="s">
        <v>390</v>
      </c>
      <c r="BA3939" s="1628"/>
      <c r="BB3939" s="1612" t="s">
        <v>390</v>
      </c>
      <c r="BC3939" s="1594" t="s">
        <v>1891</v>
      </c>
      <c r="BD3939" s="1594" t="s">
        <v>4093</v>
      </c>
      <c r="BE3939" s="1594" t="s">
        <v>2272</v>
      </c>
      <c r="BF3939" s="1594" t="s">
        <v>1749</v>
      </c>
      <c r="BG3939" s="1594" t="s">
        <v>4069</v>
      </c>
      <c r="BH3939" s="1594" t="s">
        <v>4094</v>
      </c>
      <c r="BI3939" s="1594" t="s">
        <v>76</v>
      </c>
      <c r="BJ3939" s="1594" t="s">
        <v>4071</v>
      </c>
      <c r="BK3939" s="1628"/>
      <c r="BL3939" s="1612" t="s">
        <v>390</v>
      </c>
    </row>
    <row r="3940" spans="1:64" ht="23.25" thickBot="1">
      <c r="A3940" s="964"/>
      <c r="B3940" s="677" t="s">
        <v>391</v>
      </c>
      <c r="C3940" s="965">
        <v>13</v>
      </c>
      <c r="D3940" s="1635" t="s">
        <v>76</v>
      </c>
      <c r="E3940" s="1629" t="s">
        <v>76</v>
      </c>
      <c r="F3940" s="286" t="s">
        <v>76</v>
      </c>
      <c r="G3940" s="1629" t="s">
        <v>76</v>
      </c>
      <c r="H3940" s="1629" t="s">
        <v>76</v>
      </c>
      <c r="I3940" s="968" t="s">
        <v>2684</v>
      </c>
      <c r="J3940" s="1629" t="s">
        <v>76</v>
      </c>
      <c r="K3940" s="965">
        <v>8.5</v>
      </c>
      <c r="L3940" s="1630" t="s">
        <v>76</v>
      </c>
      <c r="M3940" s="968" t="s">
        <v>1891</v>
      </c>
      <c r="N3940" s="1641" t="s">
        <v>76</v>
      </c>
      <c r="O3940" s="966" t="s">
        <v>76</v>
      </c>
      <c r="P3940" s="966" t="s">
        <v>76</v>
      </c>
      <c r="Q3940" s="967" t="s">
        <v>76</v>
      </c>
      <c r="R3940" s="964"/>
      <c r="S3940" s="677" t="s">
        <v>391</v>
      </c>
      <c r="T3940" s="964"/>
      <c r="U3940" s="677" t="s">
        <v>391</v>
      </c>
      <c r="V3940" s="968" t="s">
        <v>76</v>
      </c>
      <c r="W3940" s="968" t="s">
        <v>76</v>
      </c>
      <c r="X3940" s="969" t="s">
        <v>76</v>
      </c>
      <c r="Y3940" s="968" t="s">
        <v>2382</v>
      </c>
      <c r="Z3940" s="969" t="s">
        <v>76</v>
      </c>
      <c r="AA3940" s="969" t="s">
        <v>76</v>
      </c>
      <c r="AB3940" s="969" t="s">
        <v>2680</v>
      </c>
      <c r="AC3940" s="969" t="s">
        <v>1888</v>
      </c>
      <c r="AD3940" s="969" t="s">
        <v>76</v>
      </c>
      <c r="AE3940" s="969" t="s">
        <v>76</v>
      </c>
      <c r="AF3940" s="969" t="s">
        <v>76</v>
      </c>
      <c r="AG3940" s="969" t="s">
        <v>76</v>
      </c>
      <c r="AH3940" s="964"/>
      <c r="AI3940" s="677" t="s">
        <v>391</v>
      </c>
      <c r="AJ3940" s="964"/>
      <c r="AK3940" s="677" t="s">
        <v>391</v>
      </c>
      <c r="AL3940" s="1630" t="s">
        <v>76</v>
      </c>
      <c r="AM3940" s="965" t="s">
        <v>76</v>
      </c>
      <c r="AN3940" s="966" t="s">
        <v>76</v>
      </c>
      <c r="AO3940" s="966" t="s">
        <v>76</v>
      </c>
      <c r="AP3940" s="966" t="s">
        <v>76</v>
      </c>
      <c r="AQ3940" s="966" t="s">
        <v>76</v>
      </c>
      <c r="AR3940" s="966" t="s">
        <v>76</v>
      </c>
      <c r="AS3940" s="966" t="s">
        <v>1669</v>
      </c>
      <c r="AT3940" s="966" t="s">
        <v>76</v>
      </c>
      <c r="AU3940" s="966" t="s">
        <v>76</v>
      </c>
      <c r="AV3940" s="1630" t="s">
        <v>76</v>
      </c>
      <c r="AW3940" s="966" t="s">
        <v>1891</v>
      </c>
      <c r="AX3940" s="966" t="s">
        <v>76</v>
      </c>
      <c r="AY3940" s="964"/>
      <c r="AZ3940" s="677" t="s">
        <v>391</v>
      </c>
      <c r="BA3940" s="964"/>
      <c r="BB3940" s="677" t="s">
        <v>391</v>
      </c>
      <c r="BC3940" s="965" t="s">
        <v>76</v>
      </c>
      <c r="BD3940" s="965" t="s">
        <v>4093</v>
      </c>
      <c r="BE3940" s="965" t="s">
        <v>76</v>
      </c>
      <c r="BF3940" s="966" t="s">
        <v>76</v>
      </c>
      <c r="BG3940" s="966" t="s">
        <v>76</v>
      </c>
      <c r="BH3940" s="965" t="s">
        <v>3819</v>
      </c>
      <c r="BI3940" s="965" t="s">
        <v>76</v>
      </c>
      <c r="BJ3940" s="1630" t="s">
        <v>76</v>
      </c>
      <c r="BK3940" s="964"/>
      <c r="BL3940" s="677" t="s">
        <v>391</v>
      </c>
    </row>
    <row r="3941" spans="1:64">
      <c r="A3941" s="2536" t="s">
        <v>4131</v>
      </c>
      <c r="B3941" s="2536"/>
      <c r="C3941" s="2536"/>
      <c r="D3941" s="2536"/>
      <c r="E3941" s="2536"/>
      <c r="F3941" s="2536"/>
      <c r="G3941" s="2536"/>
      <c r="H3941" s="2536"/>
      <c r="I3941" s="2536"/>
      <c r="J3941" s="2536"/>
      <c r="K3941" s="1569"/>
      <c r="L3941" s="1569"/>
      <c r="M3941" s="1569"/>
      <c r="N3941" s="1569"/>
      <c r="O3941" s="1569"/>
      <c r="P3941" s="1569"/>
      <c r="Q3941" s="1569"/>
      <c r="R3941" s="1569"/>
      <c r="S3941" s="1569"/>
      <c r="T3941" s="2537" t="s">
        <v>4132</v>
      </c>
      <c r="U3941" s="2537"/>
      <c r="V3941" s="2537"/>
      <c r="W3941" s="2537"/>
      <c r="X3941" s="2537"/>
      <c r="Y3941" s="1433"/>
      <c r="Z3941" s="1434"/>
      <c r="AA3941" s="1434"/>
      <c r="AB3941" s="1434"/>
      <c r="AC3941" s="1434"/>
      <c r="AD3941" s="1434"/>
      <c r="AE3941" s="1434"/>
      <c r="AF3941" s="1434"/>
      <c r="AG3941" s="1434"/>
      <c r="AH3941" s="8"/>
      <c r="AI3941" s="14"/>
      <c r="AJ3941" s="2537" t="s">
        <v>4132</v>
      </c>
      <c r="AK3941" s="2537"/>
      <c r="AL3941" s="2537"/>
      <c r="AM3941" s="2537"/>
      <c r="AN3941" s="2537"/>
      <c r="AO3941" s="8"/>
      <c r="AP3941" s="8"/>
      <c r="AQ3941" s="8"/>
      <c r="AR3941" s="8"/>
      <c r="AS3941" s="8"/>
      <c r="AT3941" s="8"/>
      <c r="AU3941" s="8"/>
      <c r="AV3941" s="8"/>
      <c r="AW3941" s="8"/>
      <c r="AX3941" s="8"/>
      <c r="AY3941" s="8"/>
      <c r="AZ3941" s="14"/>
      <c r="BA3941" s="2537" t="s">
        <v>4133</v>
      </c>
      <c r="BB3941" s="2537"/>
      <c r="BC3941" s="2537"/>
      <c r="BD3941" s="2537"/>
      <c r="BE3941" s="2537"/>
      <c r="BF3941" s="8"/>
      <c r="BG3941" s="8"/>
      <c r="BH3941" s="8"/>
      <c r="BI3941" s="8"/>
      <c r="BJ3941" s="8"/>
      <c r="BK3941" s="8"/>
      <c r="BL3941" s="14"/>
    </row>
    <row r="3942" spans="1:64">
      <c r="A3942" s="8"/>
      <c r="B3942" s="14" t="s">
        <v>399</v>
      </c>
      <c r="C3942" s="8"/>
      <c r="D3942" s="8"/>
      <c r="E3942" s="8"/>
      <c r="F3942" s="8"/>
      <c r="G3942" s="8"/>
      <c r="H3942" s="8"/>
      <c r="I3942" s="8"/>
      <c r="J3942" s="8"/>
      <c r="K3942" s="8"/>
      <c r="L3942" s="8"/>
      <c r="M3942" s="8"/>
      <c r="N3942" s="8"/>
      <c r="O3942" s="8"/>
      <c r="P3942" s="8"/>
      <c r="Q3942" s="8"/>
      <c r="R3942" s="8"/>
      <c r="S3942" s="14"/>
      <c r="T3942" s="8"/>
      <c r="U3942" s="14" t="s">
        <v>399</v>
      </c>
      <c r="V3942" s="1565"/>
      <c r="W3942" s="1565"/>
      <c r="X3942" s="1565"/>
      <c r="Y3942" s="1565"/>
      <c r="Z3942" s="8"/>
      <c r="AA3942" s="1565"/>
      <c r="AB3942" s="1565"/>
      <c r="AC3942" s="1565"/>
      <c r="AD3942" s="1565"/>
      <c r="AE3942" s="1565"/>
      <c r="AF3942" s="1565"/>
      <c r="AG3942" s="1565"/>
      <c r="AH3942" s="8"/>
      <c r="AI3942" s="14"/>
      <c r="AJ3942" s="8"/>
      <c r="AK3942" s="14" t="s">
        <v>399</v>
      </c>
      <c r="AL3942" s="1565"/>
      <c r="AM3942" s="1565"/>
      <c r="AN3942" s="1565"/>
      <c r="AO3942" s="8"/>
      <c r="AP3942" s="8"/>
      <c r="AQ3942" s="8"/>
      <c r="AR3942" s="8"/>
      <c r="AS3942" s="8"/>
      <c r="AT3942" s="8"/>
      <c r="AU3942" s="8"/>
      <c r="AV3942" s="8"/>
      <c r="AW3942" s="8"/>
      <c r="AX3942" s="8"/>
      <c r="AY3942" s="8"/>
      <c r="AZ3942" s="14"/>
      <c r="BA3942" s="8"/>
      <c r="BB3942" s="14" t="s">
        <v>399</v>
      </c>
      <c r="BC3942" s="1565"/>
      <c r="BD3942" s="1565"/>
      <c r="BE3942" s="1565"/>
      <c r="BF3942" s="8"/>
      <c r="BG3942" s="8"/>
      <c r="BH3942" s="8"/>
      <c r="BI3942" s="8"/>
      <c r="BJ3942" s="8"/>
      <c r="BK3942" s="8"/>
      <c r="BL3942" s="14"/>
    </row>
    <row r="3944" spans="1:64" ht="12.75">
      <c r="A3944" s="2"/>
      <c r="B3944" s="2538" t="s">
        <v>1721</v>
      </c>
      <c r="C3944" s="2538"/>
      <c r="D3944" s="2538"/>
      <c r="E3944" s="2538"/>
      <c r="F3944" s="2538"/>
      <c r="G3944" s="2538"/>
      <c r="H3944" s="2538"/>
      <c r="I3944" s="2538"/>
      <c r="J3944" s="2538"/>
      <c r="K3944" s="2568" t="s">
        <v>4134</v>
      </c>
      <c r="L3944" s="2568"/>
      <c r="M3944" s="2568"/>
      <c r="N3944" s="2568"/>
      <c r="O3944" s="2568"/>
      <c r="P3944" s="2568"/>
      <c r="Q3944" s="2568"/>
      <c r="R3944" s="2538" t="s">
        <v>3996</v>
      </c>
      <c r="S3944" s="2538"/>
      <c r="T3944" s="2538" t="s">
        <v>3997</v>
      </c>
      <c r="U3944" s="2538"/>
      <c r="V3944" s="2538"/>
      <c r="W3944" s="2538"/>
      <c r="X3944" s="2538"/>
      <c r="Y3944" s="2538"/>
      <c r="Z3944" s="2538"/>
      <c r="AA3944" s="2538"/>
      <c r="AB3944" s="2568" t="s">
        <v>4134</v>
      </c>
      <c r="AC3944" s="2568"/>
      <c r="AD3944" s="2568"/>
      <c r="AE3944" s="2568"/>
      <c r="AF3944" s="2568"/>
      <c r="AG3944" s="2568"/>
      <c r="AH3944" s="2538" t="s">
        <v>3996</v>
      </c>
      <c r="AI3944" s="2538"/>
      <c r="AJ3944" s="2538" t="s">
        <v>3998</v>
      </c>
      <c r="AK3944" s="2538"/>
      <c r="AL3944" s="2538"/>
      <c r="AM3944" s="2538"/>
      <c r="AN3944" s="2538"/>
      <c r="AO3944" s="2538"/>
      <c r="AP3944" s="2538"/>
      <c r="AQ3944" s="2538"/>
      <c r="AR3944" s="2565" t="s">
        <v>4134</v>
      </c>
      <c r="AS3944" s="2565"/>
      <c r="AT3944" s="2565"/>
      <c r="AU3944" s="2565"/>
      <c r="AV3944" s="2565"/>
      <c r="AW3944" s="2565"/>
      <c r="AX3944" s="1566"/>
      <c r="AY3944" s="2538" t="s">
        <v>3996</v>
      </c>
      <c r="AZ3944" s="2538"/>
      <c r="BA3944" s="2"/>
      <c r="BB3944" s="1580"/>
      <c r="BC3944" s="2538" t="s">
        <v>1721</v>
      </c>
      <c r="BD3944" s="2538"/>
      <c r="BE3944" s="2538"/>
      <c r="BF3944" s="2538"/>
      <c r="BG3944" s="2571" t="s">
        <v>4135</v>
      </c>
      <c r="BH3944" s="2571"/>
      <c r="BI3944" s="2571"/>
      <c r="BJ3944" s="2571"/>
      <c r="BK3944" s="2538" t="s">
        <v>3999</v>
      </c>
      <c r="BL3944" s="2538"/>
    </row>
    <row r="3945" spans="1:64" ht="22.5">
      <c r="A3945" s="8"/>
      <c r="B3945" s="14"/>
      <c r="C3945" s="1429"/>
      <c r="D3945" s="1429"/>
      <c r="E3945" s="1429"/>
      <c r="F3945" s="1429"/>
      <c r="G3945" s="1429"/>
      <c r="H3945" s="1429"/>
      <c r="I3945" s="1429"/>
      <c r="J3945" s="1429"/>
      <c r="K3945" s="2539"/>
      <c r="L3945" s="2539"/>
      <c r="M3945" s="1431"/>
      <c r="N3945" s="1431"/>
      <c r="O3945" s="1431"/>
      <c r="P3945" s="1431"/>
      <c r="Q3945" s="8"/>
      <c r="R3945" s="1581"/>
      <c r="S3945" s="1564" t="s">
        <v>1130</v>
      </c>
      <c r="T3945" s="8"/>
      <c r="U3945" s="14"/>
      <c r="V3945" s="8"/>
      <c r="W3945" s="8"/>
      <c r="X3945" s="2540"/>
      <c r="Y3945" s="2540"/>
      <c r="Z3945" s="1567"/>
      <c r="AA3945" s="1567"/>
      <c r="AB3945" s="1567"/>
      <c r="AC3945" s="1567"/>
      <c r="AD3945" s="1567"/>
      <c r="AE3945" s="1567"/>
      <c r="AF3945" s="1567"/>
      <c r="AG3945" s="1431"/>
      <c r="AH3945" s="1581"/>
      <c r="AI3945" s="1564" t="s">
        <v>1130</v>
      </c>
      <c r="AJ3945" s="1581"/>
      <c r="AK3945" s="1564"/>
      <c r="AL3945" s="8"/>
      <c r="AM3945" s="1429"/>
      <c r="AN3945" s="1429"/>
      <c r="AO3945" s="1568"/>
      <c r="AP3945" s="1567"/>
      <c r="AQ3945" s="1567"/>
      <c r="AR3945" s="1567"/>
      <c r="AS3945" s="1567"/>
      <c r="AT3945" s="1567"/>
      <c r="AU3945" s="1567"/>
      <c r="AV3945" s="1567"/>
      <c r="AW3945" s="1431"/>
      <c r="AX3945" s="1431"/>
      <c r="AY3945" s="1581"/>
      <c r="AZ3945" s="1564" t="s">
        <v>1130</v>
      </c>
      <c r="BA3945" s="8"/>
      <c r="BB3945" s="14"/>
      <c r="BC3945" s="1429"/>
      <c r="BD3945" s="1429"/>
      <c r="BE3945" s="2541"/>
      <c r="BF3945" s="2541"/>
      <c r="BG3945" s="2539"/>
      <c r="BH3945" s="2539"/>
      <c r="BI3945" s="2539"/>
      <c r="BJ3945" s="1431"/>
      <c r="BK3945" s="1581"/>
      <c r="BL3945" s="1564" t="s">
        <v>1130</v>
      </c>
    </row>
    <row r="3946" spans="1:64" ht="12">
      <c r="A3946" s="2542" t="s">
        <v>369</v>
      </c>
      <c r="B3946" s="2543"/>
      <c r="C3946" s="2548" t="s">
        <v>230</v>
      </c>
      <c r="D3946" s="2549"/>
      <c r="E3946" s="2549"/>
      <c r="F3946" s="2549"/>
      <c r="G3946" s="2549"/>
      <c r="H3946" s="2550"/>
      <c r="I3946" s="2548" t="s">
        <v>370</v>
      </c>
      <c r="J3946" s="2549"/>
      <c r="K3946" s="2548" t="s">
        <v>371</v>
      </c>
      <c r="L3946" s="2549"/>
      <c r="M3946" s="2549"/>
      <c r="N3946" s="2549"/>
      <c r="O3946" s="2549"/>
      <c r="P3946" s="2549"/>
      <c r="Q3946" s="2550"/>
      <c r="R3946" s="2542" t="s">
        <v>369</v>
      </c>
      <c r="S3946" s="2543"/>
      <c r="T3946" s="2542" t="s">
        <v>369</v>
      </c>
      <c r="U3946" s="2543"/>
      <c r="V3946" s="2548" t="s">
        <v>3748</v>
      </c>
      <c r="W3946" s="2549"/>
      <c r="X3946" s="2549"/>
      <c r="Y3946" s="2549"/>
      <c r="Z3946" s="2549"/>
      <c r="AA3946" s="2549"/>
      <c r="AB3946" s="2549"/>
      <c r="AC3946" s="2549"/>
      <c r="AD3946" s="2549"/>
      <c r="AE3946" s="2549"/>
      <c r="AF3946" s="2549"/>
      <c r="AG3946" s="2550"/>
      <c r="AH3946" s="2542" t="s">
        <v>369</v>
      </c>
      <c r="AI3946" s="2543"/>
      <c r="AJ3946" s="2554" t="s">
        <v>369</v>
      </c>
      <c r="AK3946" s="2555"/>
      <c r="AL3946" s="2548" t="s">
        <v>3749</v>
      </c>
      <c r="AM3946" s="2549"/>
      <c r="AN3946" s="2549"/>
      <c r="AO3946" s="2549"/>
      <c r="AP3946" s="2549"/>
      <c r="AQ3946" s="2549"/>
      <c r="AR3946" s="2549"/>
      <c r="AS3946" s="2549"/>
      <c r="AT3946" s="2549"/>
      <c r="AU3946" s="2549"/>
      <c r="AV3946" s="2549"/>
      <c r="AW3946" s="2549"/>
      <c r="AX3946" s="2550"/>
      <c r="AY3946" s="2542" t="s">
        <v>369</v>
      </c>
      <c r="AZ3946" s="2543"/>
      <c r="BA3946" s="2542" t="s">
        <v>369</v>
      </c>
      <c r="BB3946" s="2543"/>
      <c r="BC3946" s="2548" t="s">
        <v>3750</v>
      </c>
      <c r="BD3946" s="2549"/>
      <c r="BE3946" s="2549"/>
      <c r="BF3946" s="2549"/>
      <c r="BG3946" s="2549"/>
      <c r="BH3946" s="2549"/>
      <c r="BI3946" s="2549"/>
      <c r="BJ3946" s="2550"/>
      <c r="BK3946" s="2542" t="s">
        <v>369</v>
      </c>
      <c r="BL3946" s="2543"/>
    </row>
    <row r="3947" spans="1:64" ht="29.25">
      <c r="A3947" s="2544"/>
      <c r="B3947" s="2545"/>
      <c r="C3947" s="1584" t="s">
        <v>372</v>
      </c>
      <c r="D3947" s="1584" t="s">
        <v>373</v>
      </c>
      <c r="E3947" s="1584" t="s">
        <v>374</v>
      </c>
      <c r="F3947" s="1584" t="s">
        <v>375</v>
      </c>
      <c r="G3947" s="1584" t="s">
        <v>378</v>
      </c>
      <c r="H3947" s="1584" t="s">
        <v>1066</v>
      </c>
      <c r="I3947" s="1584" t="s">
        <v>4136</v>
      </c>
      <c r="J3947" s="1584" t="s">
        <v>377</v>
      </c>
      <c r="K3947" s="1636" t="s">
        <v>4137</v>
      </c>
      <c r="L3947" s="1584" t="s">
        <v>379</v>
      </c>
      <c r="M3947" s="1584" t="s">
        <v>380</v>
      </c>
      <c r="N3947" s="1584" t="s">
        <v>381</v>
      </c>
      <c r="O3947" s="1584" t="s">
        <v>382</v>
      </c>
      <c r="P3947" s="1584" t="s">
        <v>383</v>
      </c>
      <c r="Q3947" s="1584" t="s">
        <v>384</v>
      </c>
      <c r="R3947" s="2544"/>
      <c r="S3947" s="2545"/>
      <c r="T3947" s="2544"/>
      <c r="U3947" s="2545"/>
      <c r="V3947" s="1584" t="s">
        <v>412</v>
      </c>
      <c r="W3947" s="1584" t="s">
        <v>413</v>
      </c>
      <c r="X3947" s="1584" t="s">
        <v>4138</v>
      </c>
      <c r="Y3947" s="1584" t="s">
        <v>4139</v>
      </c>
      <c r="Z3947" s="1584" t="s">
        <v>416</v>
      </c>
      <c r="AA3947" s="1584" t="s">
        <v>4140</v>
      </c>
      <c r="AB3947" s="1584" t="s">
        <v>4141</v>
      </c>
      <c r="AC3947" s="1584" t="s">
        <v>3796</v>
      </c>
      <c r="AD3947" s="1584" t="s">
        <v>3797</v>
      </c>
      <c r="AE3947" s="1584" t="s">
        <v>3751</v>
      </c>
      <c r="AF3947" s="1584" t="s">
        <v>3752</v>
      </c>
      <c r="AG3947" s="1584" t="s">
        <v>419</v>
      </c>
      <c r="AH3947" s="2544"/>
      <c r="AI3947" s="2545"/>
      <c r="AJ3947" s="2556"/>
      <c r="AK3947" s="2557"/>
      <c r="AL3947" s="1584" t="s">
        <v>420</v>
      </c>
      <c r="AM3947" s="1584" t="s">
        <v>421</v>
      </c>
      <c r="AN3947" s="1584" t="s">
        <v>3753</v>
      </c>
      <c r="AO3947" s="1584" t="s">
        <v>4142</v>
      </c>
      <c r="AP3947" s="1584" t="s">
        <v>424</v>
      </c>
      <c r="AQ3947" s="1584" t="s">
        <v>3754</v>
      </c>
      <c r="AR3947" s="1584" t="s">
        <v>3755</v>
      </c>
      <c r="AS3947" s="1584" t="s">
        <v>3756</v>
      </c>
      <c r="AT3947" s="1637" t="s">
        <v>3757</v>
      </c>
      <c r="AU3947" s="1584" t="s">
        <v>4143</v>
      </c>
      <c r="AV3947" s="1584" t="s">
        <v>426</v>
      </c>
      <c r="AW3947" s="1584" t="s">
        <v>427</v>
      </c>
      <c r="AX3947" s="1584" t="s">
        <v>4098</v>
      </c>
      <c r="AY3947" s="2544"/>
      <c r="AZ3947" s="2545"/>
      <c r="BA3947" s="2544"/>
      <c r="BB3947" s="2545"/>
      <c r="BC3947" s="1636" t="s">
        <v>1733</v>
      </c>
      <c r="BD3947" s="1584" t="s">
        <v>432</v>
      </c>
      <c r="BE3947" s="1584" t="s">
        <v>428</v>
      </c>
      <c r="BF3947" s="1584" t="s">
        <v>4144</v>
      </c>
      <c r="BG3947" s="1636" t="s">
        <v>430</v>
      </c>
      <c r="BH3947" s="1584" t="s">
        <v>362</v>
      </c>
      <c r="BI3947" s="1584" t="s">
        <v>431</v>
      </c>
      <c r="BJ3947" s="1584" t="s">
        <v>1260</v>
      </c>
      <c r="BK3947" s="2544"/>
      <c r="BL3947" s="2545"/>
    </row>
    <row r="3948" spans="1:64">
      <c r="A3948" s="2546"/>
      <c r="B3948" s="2569"/>
      <c r="C3948" s="1582">
        <v>1</v>
      </c>
      <c r="D3948" s="1586">
        <v>2</v>
      </c>
      <c r="E3948" s="1582">
        <v>3</v>
      </c>
      <c r="F3948" s="1586">
        <v>4</v>
      </c>
      <c r="G3948" s="1582">
        <v>5</v>
      </c>
      <c r="H3948" s="1582">
        <v>6</v>
      </c>
      <c r="I3948" s="1582">
        <v>7</v>
      </c>
      <c r="J3948" s="1586">
        <v>8</v>
      </c>
      <c r="K3948" s="1583">
        <v>9</v>
      </c>
      <c r="L3948" s="1586">
        <v>10</v>
      </c>
      <c r="M3948" s="1582">
        <v>11</v>
      </c>
      <c r="N3948" s="1586">
        <v>12</v>
      </c>
      <c r="O3948" s="1582">
        <v>13</v>
      </c>
      <c r="P3948" s="1586">
        <v>14</v>
      </c>
      <c r="Q3948" s="1582">
        <v>15</v>
      </c>
      <c r="R3948" s="2546"/>
      <c r="S3948" s="2569"/>
      <c r="T3948" s="2546"/>
      <c r="U3948" s="2569"/>
      <c r="V3948" s="1582">
        <v>16</v>
      </c>
      <c r="W3948" s="1586">
        <v>17</v>
      </c>
      <c r="X3948" s="1582">
        <v>18</v>
      </c>
      <c r="Y3948" s="1582">
        <v>19</v>
      </c>
      <c r="Z3948" s="1582">
        <v>20</v>
      </c>
      <c r="AA3948" s="1582">
        <v>21</v>
      </c>
      <c r="AB3948" s="1586">
        <v>22</v>
      </c>
      <c r="AC3948" s="1586">
        <v>23</v>
      </c>
      <c r="AD3948" s="1586">
        <v>24</v>
      </c>
      <c r="AE3948" s="1586">
        <v>25</v>
      </c>
      <c r="AF3948" s="1586">
        <v>26</v>
      </c>
      <c r="AG3948" s="1587">
        <v>27</v>
      </c>
      <c r="AH3948" s="2546"/>
      <c r="AI3948" s="2569"/>
      <c r="AJ3948" s="2558"/>
      <c r="AK3948" s="2570"/>
      <c r="AL3948" s="1582">
        <v>28</v>
      </c>
      <c r="AM3948" s="1586">
        <v>29</v>
      </c>
      <c r="AN3948" s="1582">
        <v>30</v>
      </c>
      <c r="AO3948" s="1586">
        <v>31</v>
      </c>
      <c r="AP3948" s="1582">
        <v>32</v>
      </c>
      <c r="AQ3948" s="1586">
        <v>33</v>
      </c>
      <c r="AR3948" s="1582">
        <v>34</v>
      </c>
      <c r="AS3948" s="1586">
        <v>35</v>
      </c>
      <c r="AT3948" s="1582">
        <v>36</v>
      </c>
      <c r="AU3948" s="1586">
        <v>37</v>
      </c>
      <c r="AV3948" s="1582">
        <v>38</v>
      </c>
      <c r="AW3948" s="1582">
        <v>39</v>
      </c>
      <c r="AX3948" s="1642">
        <v>40</v>
      </c>
      <c r="AY3948" s="2546"/>
      <c r="AZ3948" s="2569"/>
      <c r="BA3948" s="2546"/>
      <c r="BB3948" s="2569"/>
      <c r="BC3948" s="1583">
        <v>41</v>
      </c>
      <c r="BD3948" s="1586">
        <v>42</v>
      </c>
      <c r="BE3948" s="1583">
        <v>43</v>
      </c>
      <c r="BF3948" s="1586">
        <v>44</v>
      </c>
      <c r="BG3948" s="1583">
        <v>45</v>
      </c>
      <c r="BH3948" s="1586">
        <v>46</v>
      </c>
      <c r="BI3948" s="1583">
        <v>47</v>
      </c>
      <c r="BJ3948" s="1586">
        <v>48</v>
      </c>
      <c r="BK3948" s="2546"/>
      <c r="BL3948" s="2569"/>
    </row>
    <row r="3949" spans="1:64">
      <c r="A3949" s="2553" t="s">
        <v>44</v>
      </c>
      <c r="B3949" s="2553"/>
      <c r="C3949" s="1588">
        <v>3.5</v>
      </c>
      <c r="D3949" s="1588">
        <v>3</v>
      </c>
      <c r="E3949" s="1588">
        <v>3.5</v>
      </c>
      <c r="F3949" s="1589" t="s">
        <v>2815</v>
      </c>
      <c r="G3949" s="1589">
        <v>4</v>
      </c>
      <c r="H3949" s="1589">
        <v>4</v>
      </c>
      <c r="I3949" s="1589">
        <v>3.5</v>
      </c>
      <c r="J3949" s="1589" t="s">
        <v>1226</v>
      </c>
      <c r="K3949" s="1589" t="s">
        <v>4099</v>
      </c>
      <c r="L3949" s="1589">
        <v>4</v>
      </c>
      <c r="M3949" s="1589">
        <v>3.5</v>
      </c>
      <c r="N3949" s="1589">
        <v>4</v>
      </c>
      <c r="O3949" s="1589" t="s">
        <v>2984</v>
      </c>
      <c r="P3949" s="1589">
        <v>3</v>
      </c>
      <c r="Q3949" s="1589">
        <v>2.75</v>
      </c>
      <c r="R3949" s="2533" t="s">
        <v>44</v>
      </c>
      <c r="S3949" s="2533"/>
      <c r="T3949" s="2533" t="s">
        <v>44</v>
      </c>
      <c r="U3949" s="2533"/>
      <c r="V3949" s="1591" t="s">
        <v>4037</v>
      </c>
      <c r="W3949" s="1590">
        <v>3.25</v>
      </c>
      <c r="X3949" s="1590">
        <v>3</v>
      </c>
      <c r="Y3949" s="698" t="s">
        <v>3110</v>
      </c>
      <c r="Z3949" s="1590" t="s">
        <v>4041</v>
      </c>
      <c r="AA3949" s="1590">
        <v>2.5</v>
      </c>
      <c r="AB3949" s="1590" t="s">
        <v>4001</v>
      </c>
      <c r="AC3949" s="1590" t="s">
        <v>3129</v>
      </c>
      <c r="AD3949" s="1590">
        <v>5</v>
      </c>
      <c r="AE3949" s="1590" t="s">
        <v>1930</v>
      </c>
      <c r="AF3949" s="1590" t="s">
        <v>2764</v>
      </c>
      <c r="AG3949" s="1590" t="s">
        <v>4145</v>
      </c>
      <c r="AH3949" s="2533" t="s">
        <v>44</v>
      </c>
      <c r="AI3949" s="2533"/>
      <c r="AJ3949" s="2533" t="s">
        <v>44</v>
      </c>
      <c r="AK3949" s="2533"/>
      <c r="AL3949" s="1589" t="s">
        <v>4075</v>
      </c>
      <c r="AM3949" s="1589" t="s">
        <v>4036</v>
      </c>
      <c r="AN3949" s="1589">
        <v>3</v>
      </c>
      <c r="AO3949" s="1589" t="s">
        <v>4100</v>
      </c>
      <c r="AP3949" s="1589">
        <v>2.5</v>
      </c>
      <c r="AQ3949" s="1589">
        <v>5</v>
      </c>
      <c r="AR3949" s="1589" t="s">
        <v>3159</v>
      </c>
      <c r="AS3949" s="1589" t="s">
        <v>1930</v>
      </c>
      <c r="AT3949" s="1589" t="s">
        <v>3185</v>
      </c>
      <c r="AU3949" s="1589" t="s">
        <v>4146</v>
      </c>
      <c r="AV3949" s="1589" t="s">
        <v>4041</v>
      </c>
      <c r="AW3949" s="1589">
        <v>3</v>
      </c>
      <c r="AX3949" s="1589" t="s">
        <v>4102</v>
      </c>
      <c r="AY3949" s="2533" t="s">
        <v>44</v>
      </c>
      <c r="AZ3949" s="2533"/>
      <c r="BA3949" s="2533" t="s">
        <v>44</v>
      </c>
      <c r="BB3949" s="2533"/>
      <c r="BC3949" s="1592" t="s">
        <v>4056</v>
      </c>
      <c r="BD3949" s="1592" t="s">
        <v>4043</v>
      </c>
      <c r="BE3949" s="1589">
        <v>3.5</v>
      </c>
      <c r="BF3949" s="1589">
        <v>4</v>
      </c>
      <c r="BG3949" s="1589">
        <v>6</v>
      </c>
      <c r="BH3949" s="1589">
        <v>0.4</v>
      </c>
      <c r="BI3949" s="1589">
        <v>3</v>
      </c>
      <c r="BJ3949" s="1589" t="s">
        <v>4147</v>
      </c>
      <c r="BK3949" s="2533" t="s">
        <v>44</v>
      </c>
      <c r="BL3949" s="2533"/>
    </row>
    <row r="3950" spans="1:64">
      <c r="A3950" s="2551" t="s">
        <v>1687</v>
      </c>
      <c r="B3950" s="2552"/>
      <c r="C3950" s="1593"/>
      <c r="D3950" s="1593"/>
      <c r="E3950" s="1593"/>
      <c r="F3950" s="1594"/>
      <c r="G3950" s="1594"/>
      <c r="H3950" s="1594"/>
      <c r="I3950" s="1594"/>
      <c r="J3950" s="1594"/>
      <c r="K3950" s="1594"/>
      <c r="L3950" s="1594"/>
      <c r="M3950" s="1594"/>
      <c r="N3950" s="1594"/>
      <c r="O3950" s="1594"/>
      <c r="P3950" s="1594"/>
      <c r="Q3950" s="1594"/>
      <c r="R3950" s="2551" t="s">
        <v>1687</v>
      </c>
      <c r="S3950" s="2552"/>
      <c r="T3950" s="2551" t="s">
        <v>1687</v>
      </c>
      <c r="U3950" s="2552"/>
      <c r="V3950" s="1595"/>
      <c r="W3950" s="1596"/>
      <c r="X3950" s="1596"/>
      <c r="Y3950" s="1596"/>
      <c r="Z3950" s="1596"/>
      <c r="AA3950" s="1596"/>
      <c r="AB3950" s="1596"/>
      <c r="AC3950" s="1596"/>
      <c r="AD3950" s="1596"/>
      <c r="AE3950" s="1596"/>
      <c r="AF3950" s="1596"/>
      <c r="AG3950" s="1596"/>
      <c r="AH3950" s="2551" t="s">
        <v>1687</v>
      </c>
      <c r="AI3950" s="2552"/>
      <c r="AJ3950" s="2551" t="s">
        <v>1687</v>
      </c>
      <c r="AK3950" s="2552"/>
      <c r="AL3950" s="1594" t="s">
        <v>4012</v>
      </c>
      <c r="AM3950" s="1594"/>
      <c r="AN3950" s="1594"/>
      <c r="AO3950" s="1594"/>
      <c r="AP3950" s="1594"/>
      <c r="AQ3950" s="1594"/>
      <c r="AR3950" s="1594"/>
      <c r="AS3950" s="1594"/>
      <c r="AT3950" s="1594"/>
      <c r="AU3950" s="1594"/>
      <c r="AV3950" s="1594"/>
      <c r="AW3950" s="1594"/>
      <c r="AX3950" s="1594"/>
      <c r="AY3950" s="2551" t="s">
        <v>1687</v>
      </c>
      <c r="AZ3950" s="2552"/>
      <c r="BA3950" s="2551" t="s">
        <v>1687</v>
      </c>
      <c r="BB3950" s="2552"/>
      <c r="BC3950" s="1597"/>
      <c r="BD3950" s="1597"/>
      <c r="BE3950" s="1594"/>
      <c r="BF3950" s="1594"/>
      <c r="BG3950" s="1594"/>
      <c r="BH3950" s="1594"/>
      <c r="BI3950" s="1594"/>
      <c r="BJ3950" s="1594"/>
      <c r="BK3950" s="2551" t="s">
        <v>1687</v>
      </c>
      <c r="BL3950" s="2552"/>
    </row>
    <row r="3951" spans="1:64">
      <c r="A3951" s="1598" t="s">
        <v>856</v>
      </c>
      <c r="B3951" s="1599" t="s">
        <v>1677</v>
      </c>
      <c r="C3951" s="1588">
        <v>3.5</v>
      </c>
      <c r="D3951" s="1588">
        <v>3</v>
      </c>
      <c r="E3951" s="1588">
        <v>3.5</v>
      </c>
      <c r="F3951" s="1589">
        <v>3</v>
      </c>
      <c r="G3951" s="1589">
        <v>3.5</v>
      </c>
      <c r="H3951" s="1589">
        <v>3.5</v>
      </c>
      <c r="I3951" s="1589">
        <v>3.5</v>
      </c>
      <c r="J3951" s="1589">
        <v>4</v>
      </c>
      <c r="K3951" s="1589">
        <v>2</v>
      </c>
      <c r="L3951" s="1589">
        <v>2.5</v>
      </c>
      <c r="M3951" s="1589">
        <v>2.5</v>
      </c>
      <c r="N3951" s="1589">
        <v>2</v>
      </c>
      <c r="O3951" s="1589">
        <v>3.5</v>
      </c>
      <c r="P3951" s="1589">
        <v>3.5</v>
      </c>
      <c r="Q3951" s="1589">
        <v>2.5</v>
      </c>
      <c r="R3951" s="1598" t="s">
        <v>856</v>
      </c>
      <c r="S3951" s="1599" t="s">
        <v>1677</v>
      </c>
      <c r="T3951" s="1598" t="s">
        <v>856</v>
      </c>
      <c r="U3951" s="1599" t="s">
        <v>1677</v>
      </c>
      <c r="V3951" s="1590">
        <v>1</v>
      </c>
      <c r="W3951" s="1590">
        <v>2.5</v>
      </c>
      <c r="X3951" s="1590">
        <v>3</v>
      </c>
      <c r="Y3951" s="1590">
        <v>2.5</v>
      </c>
      <c r="Z3951" s="1590">
        <v>2.5</v>
      </c>
      <c r="AA3951" s="1590">
        <v>2</v>
      </c>
      <c r="AB3951" s="1590">
        <v>1.5</v>
      </c>
      <c r="AC3951" s="1590">
        <v>3</v>
      </c>
      <c r="AD3951" s="1590">
        <v>4</v>
      </c>
      <c r="AE3951" s="1590">
        <v>4</v>
      </c>
      <c r="AF3951" s="1590">
        <v>5</v>
      </c>
      <c r="AG3951" s="1590">
        <v>2.5</v>
      </c>
      <c r="AH3951" s="1598" t="s">
        <v>856</v>
      </c>
      <c r="AI3951" s="1599" t="s">
        <v>1677</v>
      </c>
      <c r="AJ3951" s="1598" t="s">
        <v>856</v>
      </c>
      <c r="AK3951" s="1599" t="s">
        <v>1677</v>
      </c>
      <c r="AL3951" s="1589">
        <v>3.5</v>
      </c>
      <c r="AM3951" s="1589">
        <v>2.5</v>
      </c>
      <c r="AN3951" s="1589">
        <v>1.5</v>
      </c>
      <c r="AO3951" s="1589">
        <v>1</v>
      </c>
      <c r="AP3951" s="1589">
        <v>2.5</v>
      </c>
      <c r="AQ3951" s="1589">
        <v>3</v>
      </c>
      <c r="AR3951" s="1589">
        <v>4.25</v>
      </c>
      <c r="AS3951" s="1589">
        <v>3</v>
      </c>
      <c r="AT3951" s="1589">
        <v>2</v>
      </c>
      <c r="AU3951" s="1589">
        <v>2.75</v>
      </c>
      <c r="AV3951" s="1589">
        <v>2.5</v>
      </c>
      <c r="AW3951" s="1589">
        <v>2</v>
      </c>
      <c r="AX3951" s="1589">
        <v>3.25</v>
      </c>
      <c r="AY3951" s="1598" t="s">
        <v>856</v>
      </c>
      <c r="AZ3951" s="1599" t="s">
        <v>1677</v>
      </c>
      <c r="BA3951" s="1598" t="s">
        <v>856</v>
      </c>
      <c r="BB3951" s="1599" t="s">
        <v>1677</v>
      </c>
      <c r="BC3951" s="1589">
        <v>2</v>
      </c>
      <c r="BD3951" s="1589">
        <v>0.75</v>
      </c>
      <c r="BE3951" s="1589">
        <v>1</v>
      </c>
      <c r="BF3951" s="1589">
        <v>3</v>
      </c>
      <c r="BG3951" s="1589">
        <v>2.5</v>
      </c>
      <c r="BH3951" s="1589">
        <v>0.1</v>
      </c>
      <c r="BI3951" s="1589">
        <v>1.5</v>
      </c>
      <c r="BJ3951" s="1589">
        <v>1</v>
      </c>
      <c r="BK3951" s="1598" t="s">
        <v>856</v>
      </c>
      <c r="BL3951" s="1599" t="s">
        <v>1677</v>
      </c>
    </row>
    <row r="3952" spans="1:64" ht="18">
      <c r="A3952" s="1600" t="s">
        <v>1085</v>
      </c>
      <c r="B3952" s="1601" t="s">
        <v>1678</v>
      </c>
      <c r="C3952" s="1593">
        <v>3.5</v>
      </c>
      <c r="D3952" s="1593">
        <v>3</v>
      </c>
      <c r="E3952" s="1593">
        <v>3.5</v>
      </c>
      <c r="F3952" s="1594">
        <v>3</v>
      </c>
      <c r="G3952" s="1594">
        <v>3.5</v>
      </c>
      <c r="H3952" s="1594">
        <v>3.5</v>
      </c>
      <c r="I3952" s="1594">
        <v>3.5</v>
      </c>
      <c r="J3952" s="1594">
        <v>4</v>
      </c>
      <c r="K3952" s="1594">
        <v>2.5</v>
      </c>
      <c r="L3952" s="1594">
        <v>2.5</v>
      </c>
      <c r="M3952" s="1594">
        <v>3.25</v>
      </c>
      <c r="N3952" s="1594">
        <v>3</v>
      </c>
      <c r="O3952" s="1594">
        <v>3.5</v>
      </c>
      <c r="P3952" s="1594">
        <v>3.75</v>
      </c>
      <c r="Q3952" s="1594">
        <v>3</v>
      </c>
      <c r="R3952" s="1600" t="s">
        <v>1085</v>
      </c>
      <c r="S3952" s="1601" t="s">
        <v>1678</v>
      </c>
      <c r="T3952" s="1600" t="s">
        <v>1085</v>
      </c>
      <c r="U3952" s="1601" t="s">
        <v>1678</v>
      </c>
      <c r="V3952" s="1596">
        <v>2</v>
      </c>
      <c r="W3952" s="1596">
        <v>2.5</v>
      </c>
      <c r="X3952" s="1596">
        <v>3</v>
      </c>
      <c r="Y3952" s="1596">
        <v>2.75</v>
      </c>
      <c r="Z3952" s="1596">
        <v>3</v>
      </c>
      <c r="AA3952" s="1596">
        <v>2.5</v>
      </c>
      <c r="AB3952" s="1596">
        <v>2.5</v>
      </c>
      <c r="AC3952" s="1596">
        <v>3</v>
      </c>
      <c r="AD3952" s="1596">
        <v>4</v>
      </c>
      <c r="AE3952" s="1596">
        <v>4</v>
      </c>
      <c r="AF3952" s="1596">
        <v>6</v>
      </c>
      <c r="AG3952" s="1596">
        <v>3</v>
      </c>
      <c r="AH3952" s="1600" t="s">
        <v>1085</v>
      </c>
      <c r="AI3952" s="1601" t="s">
        <v>1678</v>
      </c>
      <c r="AJ3952" s="1600" t="s">
        <v>1085</v>
      </c>
      <c r="AK3952" s="1601" t="s">
        <v>1678</v>
      </c>
      <c r="AL3952" s="1594">
        <v>3.5</v>
      </c>
      <c r="AM3952" s="1594">
        <v>3</v>
      </c>
      <c r="AN3952" s="1594">
        <v>1.65</v>
      </c>
      <c r="AO3952" s="1594">
        <v>1.5</v>
      </c>
      <c r="AP3952" s="1594">
        <v>2.5</v>
      </c>
      <c r="AQ3952" s="1594">
        <v>3.5</v>
      </c>
      <c r="AR3952" s="1594">
        <v>5.5</v>
      </c>
      <c r="AS3952" s="1594">
        <v>4</v>
      </c>
      <c r="AT3952" s="1594">
        <v>3</v>
      </c>
      <c r="AU3952" s="1594">
        <v>2.9</v>
      </c>
      <c r="AV3952" s="1594">
        <v>3</v>
      </c>
      <c r="AW3952" s="1594">
        <v>2.5</v>
      </c>
      <c r="AX3952" s="1594">
        <v>3.25</v>
      </c>
      <c r="AY3952" s="1600" t="s">
        <v>1085</v>
      </c>
      <c r="AZ3952" s="1601" t="s">
        <v>1678</v>
      </c>
      <c r="BA3952" s="1600" t="s">
        <v>1085</v>
      </c>
      <c r="BB3952" s="1601" t="s">
        <v>1678</v>
      </c>
      <c r="BC3952" s="1594">
        <v>2</v>
      </c>
      <c r="BD3952" s="1594">
        <v>0.75</v>
      </c>
      <c r="BE3952" s="1594">
        <v>1.25</v>
      </c>
      <c r="BF3952" s="1594">
        <v>3.5</v>
      </c>
      <c r="BG3952" s="1594">
        <v>3</v>
      </c>
      <c r="BH3952" s="1594">
        <v>0.2</v>
      </c>
      <c r="BI3952" s="1594">
        <v>1.5</v>
      </c>
      <c r="BJ3952" s="1594">
        <v>1.1499999999999999</v>
      </c>
      <c r="BK3952" s="1600" t="s">
        <v>1085</v>
      </c>
      <c r="BL3952" s="1601" t="s">
        <v>1678</v>
      </c>
    </row>
    <row r="3953" spans="1:64" ht="18">
      <c r="A3953" s="1598" t="s">
        <v>827</v>
      </c>
      <c r="B3953" s="1599" t="s">
        <v>1679</v>
      </c>
      <c r="C3953" s="1588">
        <v>3.5</v>
      </c>
      <c r="D3953" s="1588">
        <v>3</v>
      </c>
      <c r="E3953" s="1588">
        <v>3.5</v>
      </c>
      <c r="F3953" s="1589">
        <v>3</v>
      </c>
      <c r="G3953" s="1589">
        <v>3.5</v>
      </c>
      <c r="H3953" s="1589">
        <v>3.5</v>
      </c>
      <c r="I3953" s="1589">
        <v>3.5</v>
      </c>
      <c r="J3953" s="1589">
        <v>4</v>
      </c>
      <c r="K3953" s="1589">
        <v>6.75</v>
      </c>
      <c r="L3953" s="1589">
        <v>2.5</v>
      </c>
      <c r="M3953" s="1589">
        <v>4.25</v>
      </c>
      <c r="N3953" s="1589">
        <v>3</v>
      </c>
      <c r="O3953" s="1589">
        <v>4.5</v>
      </c>
      <c r="P3953" s="1589">
        <v>4</v>
      </c>
      <c r="Q3953" s="1589">
        <v>4</v>
      </c>
      <c r="R3953" s="1598" t="s">
        <v>827</v>
      </c>
      <c r="S3953" s="1599" t="s">
        <v>1679</v>
      </c>
      <c r="T3953" s="1598" t="s">
        <v>827</v>
      </c>
      <c r="U3953" s="1599" t="s">
        <v>1679</v>
      </c>
      <c r="V3953" s="1590">
        <v>2.5</v>
      </c>
      <c r="W3953" s="1590">
        <v>2.5</v>
      </c>
      <c r="X3953" s="1590">
        <v>3.5</v>
      </c>
      <c r="Y3953" s="1590">
        <v>3.5</v>
      </c>
      <c r="Z3953" s="1590">
        <v>2.5</v>
      </c>
      <c r="AA3953" s="1590">
        <v>3.25</v>
      </c>
      <c r="AB3953" s="1590">
        <v>3</v>
      </c>
      <c r="AC3953" s="1590">
        <v>3</v>
      </c>
      <c r="AD3953" s="1590">
        <v>4</v>
      </c>
      <c r="AE3953" s="1590">
        <v>4</v>
      </c>
      <c r="AF3953" s="1590">
        <v>7</v>
      </c>
      <c r="AG3953" s="1590">
        <v>3.5</v>
      </c>
      <c r="AH3953" s="1598" t="s">
        <v>827</v>
      </c>
      <c r="AI3953" s="1599" t="s">
        <v>1679</v>
      </c>
      <c r="AJ3953" s="1598" t="s">
        <v>827</v>
      </c>
      <c r="AK3953" s="1599" t="s">
        <v>1679</v>
      </c>
      <c r="AL3953" s="1589">
        <v>3.5</v>
      </c>
      <c r="AM3953" s="1589">
        <v>3.5</v>
      </c>
      <c r="AN3953" s="1589">
        <v>1.75</v>
      </c>
      <c r="AO3953" s="1589">
        <v>2</v>
      </c>
      <c r="AP3953" s="1589">
        <v>3</v>
      </c>
      <c r="AQ3953" s="1589">
        <v>4</v>
      </c>
      <c r="AR3953" s="1589">
        <v>5.5</v>
      </c>
      <c r="AS3953" s="1589">
        <v>5</v>
      </c>
      <c r="AT3953" s="1589">
        <v>3</v>
      </c>
      <c r="AU3953" s="1589">
        <v>3.05</v>
      </c>
      <c r="AV3953" s="1589">
        <v>4</v>
      </c>
      <c r="AW3953" s="1589">
        <v>3</v>
      </c>
      <c r="AX3953" s="1589">
        <v>3.5</v>
      </c>
      <c r="AY3953" s="1598" t="s">
        <v>827</v>
      </c>
      <c r="AZ3953" s="1599" t="s">
        <v>1679</v>
      </c>
      <c r="BA3953" s="1598" t="s">
        <v>827</v>
      </c>
      <c r="BB3953" s="1599" t="s">
        <v>1679</v>
      </c>
      <c r="BC3953" s="1589">
        <v>2.25</v>
      </c>
      <c r="BD3953" s="1589">
        <v>1.25</v>
      </c>
      <c r="BE3953" s="1589">
        <v>1.5</v>
      </c>
      <c r="BF3953" s="1589">
        <v>4</v>
      </c>
      <c r="BG3953" s="1589">
        <v>3.5</v>
      </c>
      <c r="BH3953" s="1589">
        <v>0.3</v>
      </c>
      <c r="BI3953" s="1589">
        <v>1.5</v>
      </c>
      <c r="BJ3953" s="1589">
        <v>1.25</v>
      </c>
      <c r="BK3953" s="1598" t="s">
        <v>827</v>
      </c>
      <c r="BL3953" s="1599" t="s">
        <v>1679</v>
      </c>
    </row>
    <row r="3954" spans="1:64" ht="18">
      <c r="A3954" s="1600" t="s">
        <v>828</v>
      </c>
      <c r="B3954" s="1601" t="s">
        <v>1680</v>
      </c>
      <c r="C3954" s="1593">
        <v>3.5</v>
      </c>
      <c r="D3954" s="1593">
        <v>3</v>
      </c>
      <c r="E3954" s="1593">
        <v>3.5</v>
      </c>
      <c r="F3954" s="1594">
        <v>3</v>
      </c>
      <c r="G3954" s="1594">
        <v>3.5</v>
      </c>
      <c r="H3954" s="1594">
        <v>3.5</v>
      </c>
      <c r="I3954" s="1594">
        <v>3.5</v>
      </c>
      <c r="J3954" s="1594">
        <v>4</v>
      </c>
      <c r="K3954" s="1594">
        <v>6.75</v>
      </c>
      <c r="L3954" s="1594">
        <v>3.5</v>
      </c>
      <c r="M3954" s="1594">
        <v>5</v>
      </c>
      <c r="N3954" s="1594">
        <v>3</v>
      </c>
      <c r="O3954" s="1594">
        <v>4.5</v>
      </c>
      <c r="P3954" s="1594">
        <v>4.25</v>
      </c>
      <c r="Q3954" s="1594">
        <v>4.5</v>
      </c>
      <c r="R3954" s="1600" t="s">
        <v>828</v>
      </c>
      <c r="S3954" s="1601" t="s">
        <v>1680</v>
      </c>
      <c r="T3954" s="1600" t="s">
        <v>828</v>
      </c>
      <c r="U3954" s="1601" t="s">
        <v>1680</v>
      </c>
      <c r="V3954" s="1596">
        <v>3</v>
      </c>
      <c r="W3954" s="1596">
        <v>2.5</v>
      </c>
      <c r="X3954" s="1596">
        <v>4</v>
      </c>
      <c r="Y3954" s="1596">
        <v>3.75</v>
      </c>
      <c r="Z3954" s="1596">
        <v>2.5</v>
      </c>
      <c r="AA3954" s="1596">
        <v>3.25</v>
      </c>
      <c r="AB3954" s="1596">
        <v>3</v>
      </c>
      <c r="AC3954" s="1596">
        <v>3.5</v>
      </c>
      <c r="AD3954" s="1596">
        <v>4</v>
      </c>
      <c r="AE3954" s="1596">
        <v>4</v>
      </c>
      <c r="AF3954" s="1596">
        <v>8</v>
      </c>
      <c r="AG3954" s="1596">
        <v>4</v>
      </c>
      <c r="AH3954" s="1600" t="s">
        <v>828</v>
      </c>
      <c r="AI3954" s="1601" t="s">
        <v>1680</v>
      </c>
      <c r="AJ3954" s="1600" t="s">
        <v>828</v>
      </c>
      <c r="AK3954" s="1601" t="s">
        <v>1680</v>
      </c>
      <c r="AL3954" s="1594">
        <v>3.7</v>
      </c>
      <c r="AM3954" s="1594">
        <v>3.5</v>
      </c>
      <c r="AN3954" s="1594">
        <v>1.9</v>
      </c>
      <c r="AO3954" s="1594">
        <v>3</v>
      </c>
      <c r="AP3954" s="1594">
        <v>3</v>
      </c>
      <c r="AQ3954" s="1594">
        <v>6.5</v>
      </c>
      <c r="AR3954" s="1594">
        <v>5.75</v>
      </c>
      <c r="AS3954" s="1594">
        <v>5</v>
      </c>
      <c r="AT3954" s="1594">
        <v>3.5</v>
      </c>
      <c r="AU3954" s="1594">
        <v>3.25</v>
      </c>
      <c r="AV3954" s="1594">
        <v>4.5</v>
      </c>
      <c r="AW3954" s="1594">
        <v>3.5</v>
      </c>
      <c r="AX3954" s="1594">
        <v>3.5</v>
      </c>
      <c r="AY3954" s="1600" t="s">
        <v>828</v>
      </c>
      <c r="AZ3954" s="1601" t="s">
        <v>1680</v>
      </c>
      <c r="BA3954" s="1600" t="s">
        <v>828</v>
      </c>
      <c r="BB3954" s="1601" t="s">
        <v>1680</v>
      </c>
      <c r="BC3954" s="1594">
        <v>2.5</v>
      </c>
      <c r="BD3954" s="1594">
        <v>2</v>
      </c>
      <c r="BE3954" s="1594">
        <v>1.5</v>
      </c>
      <c r="BF3954" s="1594">
        <v>4.5</v>
      </c>
      <c r="BG3954" s="1594">
        <v>4</v>
      </c>
      <c r="BH3954" s="1594">
        <v>1</v>
      </c>
      <c r="BI3954" s="1594">
        <v>1.5</v>
      </c>
      <c r="BJ3954" s="1594">
        <v>1.5</v>
      </c>
      <c r="BK3954" s="1600" t="s">
        <v>828</v>
      </c>
      <c r="BL3954" s="1601" t="s">
        <v>1680</v>
      </c>
    </row>
    <row r="3955" spans="1:64" ht="18">
      <c r="A3955" s="1598" t="s">
        <v>854</v>
      </c>
      <c r="B3955" s="1599" t="s">
        <v>4104</v>
      </c>
      <c r="C3955" s="1588">
        <v>3.5</v>
      </c>
      <c r="D3955" s="1588">
        <v>3</v>
      </c>
      <c r="E3955" s="1588">
        <v>3.5</v>
      </c>
      <c r="F3955" s="1589">
        <v>3</v>
      </c>
      <c r="G3955" s="1589">
        <v>3.5</v>
      </c>
      <c r="H3955" s="1589">
        <v>3.5</v>
      </c>
      <c r="I3955" s="1589">
        <v>3.5</v>
      </c>
      <c r="J3955" s="1589">
        <v>4</v>
      </c>
      <c r="K3955" s="1589">
        <v>6.75</v>
      </c>
      <c r="L3955" s="1589">
        <v>3.5</v>
      </c>
      <c r="M3955" s="1589">
        <v>5.5</v>
      </c>
      <c r="N3955" s="1589">
        <v>4</v>
      </c>
      <c r="O3955" s="1589">
        <v>4.5</v>
      </c>
      <c r="P3955" s="1589">
        <v>4.5</v>
      </c>
      <c r="Q3955" s="1589">
        <v>4.5</v>
      </c>
      <c r="R3955" s="1598" t="s">
        <v>854</v>
      </c>
      <c r="S3955" s="1599" t="s">
        <v>4104</v>
      </c>
      <c r="T3955" s="1598" t="s">
        <v>854</v>
      </c>
      <c r="U3955" s="1599" t="s">
        <v>4104</v>
      </c>
      <c r="V3955" s="1590">
        <v>3</v>
      </c>
      <c r="W3955" s="1590">
        <v>2.5</v>
      </c>
      <c r="X3955" s="1590">
        <v>4</v>
      </c>
      <c r="Y3955" s="1590">
        <v>4</v>
      </c>
      <c r="Z3955" s="1590">
        <v>3</v>
      </c>
      <c r="AA3955" s="1590">
        <v>6</v>
      </c>
      <c r="AB3955" s="1590">
        <v>3</v>
      </c>
      <c r="AC3955" s="1590">
        <v>4</v>
      </c>
      <c r="AD3955" s="1590">
        <v>4</v>
      </c>
      <c r="AE3955" s="1590">
        <v>4</v>
      </c>
      <c r="AF3955" s="1590">
        <v>8.5</v>
      </c>
      <c r="AG3955" s="1590">
        <v>6.5</v>
      </c>
      <c r="AH3955" s="1598" t="s">
        <v>854</v>
      </c>
      <c r="AI3955" s="1599" t="s">
        <v>4104</v>
      </c>
      <c r="AJ3955" s="1598" t="s">
        <v>854</v>
      </c>
      <c r="AK3955" s="1599" t="s">
        <v>4104</v>
      </c>
      <c r="AL3955" s="1589">
        <v>4</v>
      </c>
      <c r="AM3955" s="1589">
        <v>4</v>
      </c>
      <c r="AN3955" s="1589">
        <v>2</v>
      </c>
      <c r="AO3955" s="1589">
        <v>4</v>
      </c>
      <c r="AP3955" s="1589">
        <v>3.5</v>
      </c>
      <c r="AQ3955" s="1589">
        <v>7</v>
      </c>
      <c r="AR3955" s="1589">
        <v>5.75</v>
      </c>
      <c r="AS3955" s="1589">
        <v>5.5</v>
      </c>
      <c r="AT3955" s="1589">
        <v>3.5</v>
      </c>
      <c r="AU3955" s="1589">
        <v>3.5</v>
      </c>
      <c r="AV3955" s="1589">
        <v>5</v>
      </c>
      <c r="AW3955" s="1589">
        <v>4.5</v>
      </c>
      <c r="AX3955" s="1589">
        <v>4</v>
      </c>
      <c r="AY3955" s="1598" t="s">
        <v>854</v>
      </c>
      <c r="AZ3955" s="1599" t="s">
        <v>4104</v>
      </c>
      <c r="BA3955" s="1598" t="s">
        <v>854</v>
      </c>
      <c r="BB3955" s="1599" t="s">
        <v>4104</v>
      </c>
      <c r="BC3955" s="1589">
        <v>4</v>
      </c>
      <c r="BD3955" s="1589">
        <v>2</v>
      </c>
      <c r="BE3955" s="1589">
        <v>1.5</v>
      </c>
      <c r="BF3955" s="1589">
        <v>3</v>
      </c>
      <c r="BG3955" s="1589">
        <v>4.5</v>
      </c>
      <c r="BH3955" s="1589">
        <v>1</v>
      </c>
      <c r="BI3955" s="1589">
        <v>1.5</v>
      </c>
      <c r="BJ3955" s="1589">
        <v>2</v>
      </c>
      <c r="BK3955" s="1598" t="s">
        <v>854</v>
      </c>
      <c r="BL3955" s="1599" t="s">
        <v>4104</v>
      </c>
    </row>
    <row r="3956" spans="1:64">
      <c r="A3956" s="2535" t="s">
        <v>45</v>
      </c>
      <c r="B3956" s="2535"/>
      <c r="C3956" s="1602"/>
      <c r="D3956" s="1602"/>
      <c r="E3956" s="1602"/>
      <c r="F3956" s="1602"/>
      <c r="G3956" s="1602"/>
      <c r="H3956" s="1602"/>
      <c r="I3956" s="1602"/>
      <c r="J3956" s="1602"/>
      <c r="K3956" s="1603"/>
      <c r="L3956" s="1602"/>
      <c r="M3956" s="1602"/>
      <c r="N3956" s="1602"/>
      <c r="O3956" s="1602"/>
      <c r="P3956" s="1602"/>
      <c r="Q3956" s="1602"/>
      <c r="R3956" s="2535" t="s">
        <v>45</v>
      </c>
      <c r="S3956" s="2535"/>
      <c r="T3956" s="2535" t="s">
        <v>45</v>
      </c>
      <c r="U3956" s="2535"/>
      <c r="V3956" s="1595"/>
      <c r="W3956" s="1595"/>
      <c r="X3956" s="1595"/>
      <c r="Y3956" s="1595"/>
      <c r="Z3956" s="1595"/>
      <c r="AA3956" s="1595"/>
      <c r="AB3956" s="1595"/>
      <c r="AC3956" s="1595"/>
      <c r="AD3956" s="1595"/>
      <c r="AE3956" s="1595"/>
      <c r="AF3956" s="1595"/>
      <c r="AG3956" s="1596"/>
      <c r="AH3956" s="2535" t="s">
        <v>45</v>
      </c>
      <c r="AI3956" s="2535"/>
      <c r="AJ3956" s="2535" t="s">
        <v>45</v>
      </c>
      <c r="AK3956" s="2535"/>
      <c r="AL3956" s="1597"/>
      <c r="AM3956" s="1597"/>
      <c r="AN3956" s="1597"/>
      <c r="AO3956" s="1597"/>
      <c r="AP3956" s="1597"/>
      <c r="AQ3956" s="1597"/>
      <c r="AR3956" s="1597"/>
      <c r="AS3956" s="1597"/>
      <c r="AT3956" s="1597"/>
      <c r="AU3956" s="1597"/>
      <c r="AV3956" s="1597"/>
      <c r="AW3956" s="1597"/>
      <c r="AX3956" s="1597"/>
      <c r="AY3956" s="2535" t="s">
        <v>45</v>
      </c>
      <c r="AZ3956" s="2535"/>
      <c r="BA3956" s="2535" t="s">
        <v>45</v>
      </c>
      <c r="BB3956" s="2535"/>
      <c r="BC3956" s="1597"/>
      <c r="BD3956" s="1597"/>
      <c r="BE3956" s="1597"/>
      <c r="BF3956" s="1597"/>
      <c r="BG3956" s="1597"/>
      <c r="BH3956" s="1597"/>
      <c r="BI3956" s="1594"/>
      <c r="BJ3956" s="1594"/>
      <c r="BK3956" s="2535" t="s">
        <v>45</v>
      </c>
      <c r="BL3956" s="2535"/>
    </row>
    <row r="3957" spans="1:64" ht="18">
      <c r="A3957" s="1598" t="s">
        <v>856</v>
      </c>
      <c r="B3957" s="1599" t="s">
        <v>1682</v>
      </c>
      <c r="C3957" s="1588">
        <v>4.5</v>
      </c>
      <c r="D3957" s="1588">
        <v>4.5</v>
      </c>
      <c r="E3957" s="1589">
        <v>4.5</v>
      </c>
      <c r="F3957" s="1589">
        <v>4.5</v>
      </c>
      <c r="G3957" s="1589">
        <v>4.5</v>
      </c>
      <c r="H3957" s="1589">
        <v>5</v>
      </c>
      <c r="I3957" s="1589">
        <v>4.5</v>
      </c>
      <c r="J3957" s="1590" t="s">
        <v>1927</v>
      </c>
      <c r="K3957" s="1589" t="s">
        <v>2812</v>
      </c>
      <c r="L3957" s="1589" t="s">
        <v>2794</v>
      </c>
      <c r="M3957" s="1589" t="s">
        <v>2442</v>
      </c>
      <c r="N3957" s="1589" t="s">
        <v>2443</v>
      </c>
      <c r="O3957" s="1589" t="s">
        <v>4148</v>
      </c>
      <c r="P3957" s="1589">
        <v>5</v>
      </c>
      <c r="Q3957" s="1589">
        <v>6</v>
      </c>
      <c r="R3957" s="1598" t="s">
        <v>856</v>
      </c>
      <c r="S3957" s="1599" t="s">
        <v>1682</v>
      </c>
      <c r="T3957" s="1598" t="s">
        <v>856</v>
      </c>
      <c r="U3957" s="1599" t="s">
        <v>1682</v>
      </c>
      <c r="V3957" s="1590" t="s">
        <v>4149</v>
      </c>
      <c r="W3957" s="1590" t="s">
        <v>2671</v>
      </c>
      <c r="X3957" s="1590" t="s">
        <v>2735</v>
      </c>
      <c r="Y3957" s="1590" t="s">
        <v>397</v>
      </c>
      <c r="Z3957" s="1590" t="s">
        <v>397</v>
      </c>
      <c r="AA3957" s="1590" t="s">
        <v>2740</v>
      </c>
      <c r="AB3957" s="1590" t="s">
        <v>4106</v>
      </c>
      <c r="AC3957" s="1590" t="s">
        <v>1536</v>
      </c>
      <c r="AD3957" s="1590" t="s">
        <v>2729</v>
      </c>
      <c r="AE3957" s="1590" t="s">
        <v>1782</v>
      </c>
      <c r="AF3957" s="1590" t="s">
        <v>2351</v>
      </c>
      <c r="AG3957" s="1590" t="s">
        <v>2443</v>
      </c>
      <c r="AH3957" s="1598" t="s">
        <v>856</v>
      </c>
      <c r="AI3957" s="1599" t="s">
        <v>1682</v>
      </c>
      <c r="AJ3957" s="1598" t="s">
        <v>856</v>
      </c>
      <c r="AK3957" s="1599" t="s">
        <v>1682</v>
      </c>
      <c r="AL3957" s="1589" t="s">
        <v>3174</v>
      </c>
      <c r="AM3957" s="1589" t="s">
        <v>3095</v>
      </c>
      <c r="AN3957" s="1589" t="s">
        <v>2758</v>
      </c>
      <c r="AO3957" s="1592" t="s">
        <v>3118</v>
      </c>
      <c r="AP3957" s="1589">
        <v>6.75</v>
      </c>
      <c r="AQ3957" s="1590" t="s">
        <v>2787</v>
      </c>
      <c r="AR3957" s="1589">
        <v>7.5</v>
      </c>
      <c r="AS3957" s="1589" t="s">
        <v>1856</v>
      </c>
      <c r="AT3957" s="1589" t="s">
        <v>2703</v>
      </c>
      <c r="AU3957" s="1589" t="s">
        <v>2765</v>
      </c>
      <c r="AV3957" s="1589" t="s">
        <v>2752</v>
      </c>
      <c r="AW3957" s="1589" t="s">
        <v>4107</v>
      </c>
      <c r="AX3957" s="1589" t="s">
        <v>2787</v>
      </c>
      <c r="AY3957" s="1598" t="s">
        <v>856</v>
      </c>
      <c r="AZ3957" s="1599" t="s">
        <v>1682</v>
      </c>
      <c r="BA3957" s="1598" t="s">
        <v>856</v>
      </c>
      <c r="BB3957" s="1599" t="s">
        <v>1682</v>
      </c>
      <c r="BC3957" s="1589" t="s">
        <v>2755</v>
      </c>
      <c r="BD3957" s="1589" t="s">
        <v>3074</v>
      </c>
      <c r="BE3957" s="1589" t="s">
        <v>2755</v>
      </c>
      <c r="BF3957" s="1589" t="s">
        <v>3174</v>
      </c>
      <c r="BG3957" s="1589">
        <v>8</v>
      </c>
      <c r="BH3957" s="1589" t="s">
        <v>4150</v>
      </c>
      <c r="BI3957" s="1589" t="s">
        <v>2989</v>
      </c>
      <c r="BJ3957" s="1589" t="s">
        <v>4100</v>
      </c>
      <c r="BK3957" s="1598" t="s">
        <v>856</v>
      </c>
      <c r="BL3957" s="1599" t="s">
        <v>1682</v>
      </c>
    </row>
    <row r="3958" spans="1:64" ht="18">
      <c r="A3958" s="1600" t="s">
        <v>1085</v>
      </c>
      <c r="B3958" s="1601" t="s">
        <v>1683</v>
      </c>
      <c r="C3958" s="1593">
        <v>4.75</v>
      </c>
      <c r="D3958" s="1594">
        <v>4.75</v>
      </c>
      <c r="E3958" s="1594">
        <v>4.75</v>
      </c>
      <c r="F3958" s="1594">
        <v>4.75</v>
      </c>
      <c r="G3958" s="1594">
        <v>4.75</v>
      </c>
      <c r="H3958" s="1594">
        <v>5</v>
      </c>
      <c r="I3958" s="1594">
        <v>4.75</v>
      </c>
      <c r="J3958" s="1596" t="s">
        <v>4051</v>
      </c>
      <c r="K3958" s="1594" t="s">
        <v>3235</v>
      </c>
      <c r="L3958" s="1594" t="s">
        <v>2807</v>
      </c>
      <c r="M3958" s="1594" t="s">
        <v>2789</v>
      </c>
      <c r="N3958" s="1594">
        <v>7</v>
      </c>
      <c r="O3958" s="1594" t="s">
        <v>2523</v>
      </c>
      <c r="P3958" s="1594">
        <v>5.25</v>
      </c>
      <c r="Q3958" s="1594">
        <v>6</v>
      </c>
      <c r="R3958" s="1600" t="s">
        <v>1085</v>
      </c>
      <c r="S3958" s="1601" t="s">
        <v>1683</v>
      </c>
      <c r="T3958" s="1600" t="s">
        <v>1085</v>
      </c>
      <c r="U3958" s="1601" t="s">
        <v>1683</v>
      </c>
      <c r="V3958" s="1596" t="s">
        <v>4149</v>
      </c>
      <c r="W3958" s="1596" t="s">
        <v>2671</v>
      </c>
      <c r="X3958" s="1596" t="s">
        <v>2735</v>
      </c>
      <c r="Y3958" s="1596" t="s">
        <v>2641</v>
      </c>
      <c r="Z3958" s="1596" t="s">
        <v>2671</v>
      </c>
      <c r="AA3958" s="1596" t="s">
        <v>2565</v>
      </c>
      <c r="AB3958" s="1596" t="s">
        <v>4111</v>
      </c>
      <c r="AC3958" s="1596" t="s">
        <v>2788</v>
      </c>
      <c r="AD3958" s="1596" t="s">
        <v>2502</v>
      </c>
      <c r="AE3958" s="1596" t="s">
        <v>1782</v>
      </c>
      <c r="AF3958" s="1596" t="s">
        <v>2351</v>
      </c>
      <c r="AG3958" s="1596" t="s">
        <v>2764</v>
      </c>
      <c r="AH3958" s="1600" t="s">
        <v>1085</v>
      </c>
      <c r="AI3958" s="1601" t="s">
        <v>1683</v>
      </c>
      <c r="AJ3958" s="1600" t="s">
        <v>1085</v>
      </c>
      <c r="AK3958" s="1601" t="s">
        <v>1683</v>
      </c>
      <c r="AL3958" s="1594">
        <v>6.5</v>
      </c>
      <c r="AM3958" s="1594" t="s">
        <v>3095</v>
      </c>
      <c r="AN3958" s="1594" t="s">
        <v>2758</v>
      </c>
      <c r="AO3958" s="1597" t="s">
        <v>807</v>
      </c>
      <c r="AP3958" s="1594">
        <v>6.75</v>
      </c>
      <c r="AQ3958" s="1596">
        <v>7.5</v>
      </c>
      <c r="AR3958" s="1594">
        <v>7.5</v>
      </c>
      <c r="AS3958" s="1594" t="s">
        <v>1856</v>
      </c>
      <c r="AT3958" s="1594" t="s">
        <v>2704</v>
      </c>
      <c r="AU3958" s="1594" t="s">
        <v>2641</v>
      </c>
      <c r="AV3958" s="1594" t="s">
        <v>397</v>
      </c>
      <c r="AW3958" s="1594" t="s">
        <v>4107</v>
      </c>
      <c r="AX3958" s="1594" t="s">
        <v>1456</v>
      </c>
      <c r="AY3958" s="1600" t="s">
        <v>1085</v>
      </c>
      <c r="AZ3958" s="1601" t="s">
        <v>1683</v>
      </c>
      <c r="BA3958" s="1600" t="s">
        <v>1085</v>
      </c>
      <c r="BB3958" s="1601" t="s">
        <v>1683</v>
      </c>
      <c r="BC3958" s="1594" t="s">
        <v>2573</v>
      </c>
      <c r="BD3958" s="1594" t="s">
        <v>4151</v>
      </c>
      <c r="BE3958" s="1594" t="s">
        <v>4019</v>
      </c>
      <c r="BF3958" s="1594" t="s">
        <v>2764</v>
      </c>
      <c r="BG3958" s="1594">
        <v>8</v>
      </c>
      <c r="BH3958" s="1594" t="s">
        <v>4152</v>
      </c>
      <c r="BI3958" s="1594" t="s">
        <v>2753</v>
      </c>
      <c r="BJ3958" s="1594" t="s">
        <v>3145</v>
      </c>
      <c r="BK3958" s="1600" t="s">
        <v>1085</v>
      </c>
      <c r="BL3958" s="1601" t="s">
        <v>1683</v>
      </c>
    </row>
    <row r="3959" spans="1:64" ht="18">
      <c r="A3959" s="1598" t="s">
        <v>827</v>
      </c>
      <c r="B3959" s="1599" t="s">
        <v>1684</v>
      </c>
      <c r="C3959" s="1588">
        <v>5</v>
      </c>
      <c r="D3959" s="1588">
        <v>5</v>
      </c>
      <c r="E3959" s="1589">
        <v>5</v>
      </c>
      <c r="F3959" s="1589">
        <v>5</v>
      </c>
      <c r="G3959" s="1589">
        <v>5</v>
      </c>
      <c r="H3959" s="1589">
        <v>5</v>
      </c>
      <c r="I3959" s="1589">
        <v>5</v>
      </c>
      <c r="J3959" s="1590" t="s">
        <v>397</v>
      </c>
      <c r="K3959" s="1589" t="s">
        <v>4153</v>
      </c>
      <c r="L3959" s="1589" t="s">
        <v>2972</v>
      </c>
      <c r="M3959" s="1589" t="s">
        <v>2787</v>
      </c>
      <c r="N3959" s="1589">
        <v>7.5</v>
      </c>
      <c r="O3959" s="1589" t="s">
        <v>4154</v>
      </c>
      <c r="P3959" s="1589">
        <v>5.5</v>
      </c>
      <c r="Q3959" s="1589">
        <v>6.5</v>
      </c>
      <c r="R3959" s="1598" t="s">
        <v>827</v>
      </c>
      <c r="S3959" s="1599" t="s">
        <v>1684</v>
      </c>
      <c r="T3959" s="1598" t="s">
        <v>827</v>
      </c>
      <c r="U3959" s="1599" t="s">
        <v>1684</v>
      </c>
      <c r="V3959" s="1590" t="s">
        <v>3129</v>
      </c>
      <c r="W3959" s="1590" t="s">
        <v>2671</v>
      </c>
      <c r="X3959" s="1590" t="s">
        <v>1226</v>
      </c>
      <c r="Y3959" s="1590" t="s">
        <v>2565</v>
      </c>
      <c r="Z3959" s="1590" t="s">
        <v>2671</v>
      </c>
      <c r="AA3959" s="1590" t="s">
        <v>2654</v>
      </c>
      <c r="AB3959" s="1590" t="s">
        <v>4114</v>
      </c>
      <c r="AC3959" s="1590" t="s">
        <v>2787</v>
      </c>
      <c r="AD3959" s="1590" t="s">
        <v>2502</v>
      </c>
      <c r="AE3959" s="1590" t="s">
        <v>1782</v>
      </c>
      <c r="AF3959" s="1590" t="s">
        <v>2328</v>
      </c>
      <c r="AG3959" s="1590" t="s">
        <v>2671</v>
      </c>
      <c r="AH3959" s="1598" t="s">
        <v>827</v>
      </c>
      <c r="AI3959" s="1599" t="s">
        <v>1684</v>
      </c>
      <c r="AJ3959" s="1598" t="s">
        <v>827</v>
      </c>
      <c r="AK3959" s="1599" t="s">
        <v>1684</v>
      </c>
      <c r="AL3959" s="1589" t="s">
        <v>2736</v>
      </c>
      <c r="AM3959" s="1589" t="s">
        <v>3095</v>
      </c>
      <c r="AN3959" s="1589" t="s">
        <v>2758</v>
      </c>
      <c r="AO3959" s="1592" t="s">
        <v>1782</v>
      </c>
      <c r="AP3959" s="1589">
        <v>6.75</v>
      </c>
      <c r="AQ3959" s="1590" t="s">
        <v>2789</v>
      </c>
      <c r="AR3959" s="1589">
        <v>7.5</v>
      </c>
      <c r="AS3959" s="1589" t="s">
        <v>2523</v>
      </c>
      <c r="AT3959" s="1589">
        <v>7.25</v>
      </c>
      <c r="AU3959" s="1589" t="s">
        <v>2443</v>
      </c>
      <c r="AV3959" s="1589">
        <v>7</v>
      </c>
      <c r="AW3959" s="1589" t="s">
        <v>4107</v>
      </c>
      <c r="AX3959" s="1589" t="s">
        <v>2523</v>
      </c>
      <c r="AY3959" s="1598" t="s">
        <v>827</v>
      </c>
      <c r="AZ3959" s="1599" t="s">
        <v>1684</v>
      </c>
      <c r="BA3959" s="1598" t="s">
        <v>827</v>
      </c>
      <c r="BB3959" s="1599" t="s">
        <v>1684</v>
      </c>
      <c r="BC3959" s="1592" t="s">
        <v>4023</v>
      </c>
      <c r="BD3959" s="1592" t="s">
        <v>2995</v>
      </c>
      <c r="BE3959" s="1589" t="s">
        <v>4019</v>
      </c>
      <c r="BF3959" s="1589" t="s">
        <v>2736</v>
      </c>
      <c r="BG3959" s="1589">
        <v>8.5</v>
      </c>
      <c r="BH3959" s="1589">
        <v>2.2999999999999998</v>
      </c>
      <c r="BI3959" s="1589" t="s">
        <v>3778</v>
      </c>
      <c r="BJ3959" s="1589" t="s">
        <v>4155</v>
      </c>
      <c r="BK3959" s="1598" t="s">
        <v>827</v>
      </c>
      <c r="BL3959" s="1599" t="s">
        <v>1684</v>
      </c>
    </row>
    <row r="3960" spans="1:64" ht="18">
      <c r="A3960" s="1600" t="s">
        <v>828</v>
      </c>
      <c r="B3960" s="1601" t="s">
        <v>1685</v>
      </c>
      <c r="C3960" s="1593">
        <v>5</v>
      </c>
      <c r="D3960" s="1605" t="s">
        <v>76</v>
      </c>
      <c r="E3960" s="1594" t="s">
        <v>76</v>
      </c>
      <c r="F3960" s="1594">
        <v>5</v>
      </c>
      <c r="G3960" s="1594">
        <v>5.25</v>
      </c>
      <c r="H3960" s="1594" t="s">
        <v>76</v>
      </c>
      <c r="I3960" s="1594" t="s">
        <v>76</v>
      </c>
      <c r="J3960" s="1596" t="s">
        <v>397</v>
      </c>
      <c r="K3960" s="1594" t="s">
        <v>2991</v>
      </c>
      <c r="L3960" s="1594" t="s">
        <v>1456</v>
      </c>
      <c r="M3960" s="1594">
        <v>8</v>
      </c>
      <c r="N3960" s="1594" t="s">
        <v>76</v>
      </c>
      <c r="O3960" s="1594" t="s">
        <v>4154</v>
      </c>
      <c r="P3960" s="1594">
        <v>5.5</v>
      </c>
      <c r="Q3960" s="1594">
        <v>6</v>
      </c>
      <c r="R3960" s="1600" t="s">
        <v>828</v>
      </c>
      <c r="S3960" s="1601" t="s">
        <v>1685</v>
      </c>
      <c r="T3960" s="1600" t="s">
        <v>828</v>
      </c>
      <c r="U3960" s="1601" t="s">
        <v>1685</v>
      </c>
      <c r="V3960" s="1596">
        <v>6</v>
      </c>
      <c r="W3960" s="1596" t="s">
        <v>76</v>
      </c>
      <c r="X3960" s="1596" t="s">
        <v>1226</v>
      </c>
      <c r="Y3960" s="1596" t="s">
        <v>2671</v>
      </c>
      <c r="Z3960" s="1596" t="s">
        <v>76</v>
      </c>
      <c r="AA3960" s="1596" t="s">
        <v>2654</v>
      </c>
      <c r="AB3960" s="1596" t="s">
        <v>4117</v>
      </c>
      <c r="AC3960" s="1596" t="s">
        <v>76</v>
      </c>
      <c r="AD3960" s="1596" t="s">
        <v>2502</v>
      </c>
      <c r="AE3960" s="1596" t="s">
        <v>1782</v>
      </c>
      <c r="AF3960" s="1596" t="s">
        <v>76</v>
      </c>
      <c r="AG3960" s="1596" t="s">
        <v>76</v>
      </c>
      <c r="AH3960" s="1600" t="s">
        <v>828</v>
      </c>
      <c r="AI3960" s="1601" t="s">
        <v>1685</v>
      </c>
      <c r="AJ3960" s="1600" t="s">
        <v>828</v>
      </c>
      <c r="AK3960" s="1601" t="s">
        <v>1685</v>
      </c>
      <c r="AL3960" s="1594" t="s">
        <v>2736</v>
      </c>
      <c r="AM3960" s="1597" t="s">
        <v>76</v>
      </c>
      <c r="AN3960" s="1594" t="s">
        <v>2758</v>
      </c>
      <c r="AO3960" s="1594" t="s">
        <v>2740</v>
      </c>
      <c r="AP3960" s="1594">
        <v>5.5</v>
      </c>
      <c r="AQ3960" s="1596" t="s">
        <v>76</v>
      </c>
      <c r="AR3960" s="1594" t="s">
        <v>76</v>
      </c>
      <c r="AS3960" s="1594" t="s">
        <v>1856</v>
      </c>
      <c r="AT3960" s="1594">
        <v>7.5</v>
      </c>
      <c r="AU3960" s="1594">
        <v>6</v>
      </c>
      <c r="AV3960" s="1594">
        <v>7.5</v>
      </c>
      <c r="AW3960" s="1594" t="s">
        <v>76</v>
      </c>
      <c r="AX3960" s="1594">
        <v>5</v>
      </c>
      <c r="AY3960" s="1600" t="s">
        <v>828</v>
      </c>
      <c r="AZ3960" s="1601" t="s">
        <v>1685</v>
      </c>
      <c r="BA3960" s="1600" t="s">
        <v>828</v>
      </c>
      <c r="BB3960" s="1601" t="s">
        <v>1685</v>
      </c>
      <c r="BC3960" s="1594" t="s">
        <v>4025</v>
      </c>
      <c r="BD3960" s="1597" t="s">
        <v>4149</v>
      </c>
      <c r="BE3960" s="1594" t="s">
        <v>4019</v>
      </c>
      <c r="BF3960" s="1594">
        <v>5</v>
      </c>
      <c r="BG3960" s="1594">
        <v>8.5</v>
      </c>
      <c r="BH3960" s="1606" t="s">
        <v>76</v>
      </c>
      <c r="BI3960" s="1594" t="s">
        <v>3778</v>
      </c>
      <c r="BJ3960" s="1594" t="s">
        <v>3010</v>
      </c>
      <c r="BK3960" s="1600" t="s">
        <v>828</v>
      </c>
      <c r="BL3960" s="1601" t="s">
        <v>1685</v>
      </c>
    </row>
    <row r="3961" spans="1:64">
      <c r="A3961" s="1598" t="s">
        <v>854</v>
      </c>
      <c r="B3961" s="1599" t="s">
        <v>1686</v>
      </c>
      <c r="C3961" s="1588" t="s">
        <v>76</v>
      </c>
      <c r="D3961" s="1604" t="s">
        <v>76</v>
      </c>
      <c r="E3961" s="1589" t="s">
        <v>76</v>
      </c>
      <c r="F3961" s="1589">
        <v>5</v>
      </c>
      <c r="G3961" s="1589">
        <v>5.25</v>
      </c>
      <c r="H3961" s="1589" t="s">
        <v>76</v>
      </c>
      <c r="I3961" s="1589" t="s">
        <v>76</v>
      </c>
      <c r="J3961" s="1590" t="s">
        <v>397</v>
      </c>
      <c r="K3961" s="1589" t="s">
        <v>4156</v>
      </c>
      <c r="L3961" s="1589">
        <v>6.5</v>
      </c>
      <c r="M3961" s="1589" t="s">
        <v>76</v>
      </c>
      <c r="N3961" s="1589" t="s">
        <v>76</v>
      </c>
      <c r="O3961" s="1589" t="s">
        <v>4154</v>
      </c>
      <c r="P3961" s="1589" t="s">
        <v>76</v>
      </c>
      <c r="Q3961" s="1638" t="s">
        <v>1456</v>
      </c>
      <c r="R3961" s="1598" t="s">
        <v>854</v>
      </c>
      <c r="S3961" s="1599" t="s">
        <v>1686</v>
      </c>
      <c r="T3961" s="1598" t="s">
        <v>854</v>
      </c>
      <c r="U3961" s="1599" t="s">
        <v>1686</v>
      </c>
      <c r="V3961" s="1590">
        <v>6</v>
      </c>
      <c r="W3961" s="1590" t="s">
        <v>76</v>
      </c>
      <c r="X3961" s="1590">
        <v>7.18</v>
      </c>
      <c r="Y3961" s="1590" t="s">
        <v>76</v>
      </c>
      <c r="Z3961" s="1590" t="s">
        <v>76</v>
      </c>
      <c r="AA3961" s="1590" t="s">
        <v>2654</v>
      </c>
      <c r="AB3961" s="1590" t="s">
        <v>4120</v>
      </c>
      <c r="AC3961" s="1590" t="s">
        <v>76</v>
      </c>
      <c r="AD3961" s="1590" t="s">
        <v>2502</v>
      </c>
      <c r="AE3961" s="1590" t="s">
        <v>1782</v>
      </c>
      <c r="AF3961" s="1590" t="s">
        <v>76</v>
      </c>
      <c r="AG3961" s="1590" t="s">
        <v>76</v>
      </c>
      <c r="AH3961" s="1598" t="s">
        <v>854</v>
      </c>
      <c r="AI3961" s="1599" t="s">
        <v>1686</v>
      </c>
      <c r="AJ3961" s="1598" t="s">
        <v>854</v>
      </c>
      <c r="AK3961" s="1599" t="s">
        <v>1686</v>
      </c>
      <c r="AL3961" s="1589" t="s">
        <v>2736</v>
      </c>
      <c r="AM3961" s="1589">
        <v>5.5</v>
      </c>
      <c r="AN3961" s="1589" t="s">
        <v>2758</v>
      </c>
      <c r="AO3961" s="1589" t="s">
        <v>2740</v>
      </c>
      <c r="AP3961" s="1589" t="s">
        <v>76</v>
      </c>
      <c r="AQ3961" s="1590" t="s">
        <v>76</v>
      </c>
      <c r="AR3961" s="1589" t="s">
        <v>76</v>
      </c>
      <c r="AS3961" s="1589" t="s">
        <v>76</v>
      </c>
      <c r="AT3961" s="1589">
        <v>8</v>
      </c>
      <c r="AU3961" s="1589">
        <v>6</v>
      </c>
      <c r="AV3961" s="1589">
        <v>7.5</v>
      </c>
      <c r="AW3961" s="1589" t="s">
        <v>76</v>
      </c>
      <c r="AX3961" s="1589">
        <v>5.5</v>
      </c>
      <c r="AY3961" s="1598" t="s">
        <v>854</v>
      </c>
      <c r="AZ3961" s="1599" t="s">
        <v>1686</v>
      </c>
      <c r="BA3961" s="1598" t="s">
        <v>854</v>
      </c>
      <c r="BB3961" s="1599" t="s">
        <v>1686</v>
      </c>
      <c r="BC3961" s="1592" t="s">
        <v>4087</v>
      </c>
      <c r="BD3961" s="1589" t="s">
        <v>3129</v>
      </c>
      <c r="BE3961" s="1589" t="s">
        <v>4019</v>
      </c>
      <c r="BF3961" s="1589">
        <v>5</v>
      </c>
      <c r="BG3961" s="1589">
        <v>8.5</v>
      </c>
      <c r="BH3961" s="1609" t="s">
        <v>76</v>
      </c>
      <c r="BI3961" s="1589" t="s">
        <v>3778</v>
      </c>
      <c r="BJ3961" s="1589" t="s">
        <v>3010</v>
      </c>
      <c r="BK3961" s="1598" t="s">
        <v>854</v>
      </c>
      <c r="BL3961" s="1599" t="s">
        <v>1686</v>
      </c>
    </row>
    <row r="3962" spans="1:64">
      <c r="A3962" s="2535" t="s">
        <v>388</v>
      </c>
      <c r="B3962" s="2535"/>
      <c r="C3962" s="1594"/>
      <c r="D3962" s="1594"/>
      <c r="E3962" s="1594"/>
      <c r="F3962" s="1594"/>
      <c r="G3962" s="1594"/>
      <c r="H3962" s="1594"/>
      <c r="I3962" s="1594"/>
      <c r="J3962" s="1594"/>
      <c r="K3962" s="1594"/>
      <c r="L3962" s="1594"/>
      <c r="M3962" s="1594"/>
      <c r="N3962" s="1594"/>
      <c r="O3962" s="1597" t="s">
        <v>311</v>
      </c>
      <c r="P3962" s="1594"/>
      <c r="Q3962" s="1597"/>
      <c r="R3962" s="2535" t="s">
        <v>388</v>
      </c>
      <c r="S3962" s="2535"/>
      <c r="T3962" s="2535" t="s">
        <v>388</v>
      </c>
      <c r="U3962" s="2535"/>
      <c r="V3962" s="1596"/>
      <c r="W3962" s="1596"/>
      <c r="X3962" s="1596"/>
      <c r="Y3962" s="1596"/>
      <c r="Z3962" s="1596"/>
      <c r="AA3962" s="1596"/>
      <c r="AB3962" s="1595"/>
      <c r="AC3962" s="1595"/>
      <c r="AD3962" s="1595"/>
      <c r="AE3962" s="1595"/>
      <c r="AF3962" s="1595"/>
      <c r="AG3962" s="1596"/>
      <c r="AH3962" s="2535" t="s">
        <v>388</v>
      </c>
      <c r="AI3962" s="2535"/>
      <c r="AJ3962" s="2535" t="s">
        <v>388</v>
      </c>
      <c r="AK3962" s="2535"/>
      <c r="AL3962" s="1597"/>
      <c r="AM3962" s="1597"/>
      <c r="AN3962" s="1594"/>
      <c r="AO3962" s="1597"/>
      <c r="AP3962" s="1594"/>
      <c r="AQ3962" s="1594"/>
      <c r="AR3962" s="1594"/>
      <c r="AS3962" s="1594"/>
      <c r="AT3962" s="1594"/>
      <c r="AU3962" s="1594"/>
      <c r="AV3962" s="1594"/>
      <c r="AW3962" s="1594"/>
      <c r="AX3962" s="1594"/>
      <c r="AY3962" s="2535" t="s">
        <v>388</v>
      </c>
      <c r="AZ3962" s="2535"/>
      <c r="BA3962" s="2535" t="s">
        <v>388</v>
      </c>
      <c r="BB3962" s="2535"/>
      <c r="BC3962" s="1597"/>
      <c r="BD3962" s="1597"/>
      <c r="BE3962" s="1597"/>
      <c r="BF3962" s="1597"/>
      <c r="BG3962" s="1597"/>
      <c r="BH3962" s="1597"/>
      <c r="BI3962" s="1594"/>
      <c r="BJ3962" s="1594"/>
      <c r="BK3962" s="2535" t="s">
        <v>388</v>
      </c>
      <c r="BL3962" s="2535"/>
    </row>
    <row r="3963" spans="1:64">
      <c r="A3963" s="2533" t="s">
        <v>389</v>
      </c>
      <c r="B3963" s="2533"/>
      <c r="C3963" s="1589"/>
      <c r="D3963" s="1589"/>
      <c r="E3963" s="1589"/>
      <c r="F3963" s="1589"/>
      <c r="G3963" s="1589"/>
      <c r="H3963" s="1589"/>
      <c r="I3963" s="1589"/>
      <c r="J3963" s="1589"/>
      <c r="K3963" s="1589"/>
      <c r="L3963" s="1589"/>
      <c r="M3963" s="1589"/>
      <c r="N3963" s="1589"/>
      <c r="O3963" s="1592"/>
      <c r="P3963" s="1589"/>
      <c r="Q3963" s="1592"/>
      <c r="R3963" s="2533" t="s">
        <v>389</v>
      </c>
      <c r="S3963" s="2533"/>
      <c r="T3963" s="2533" t="s">
        <v>389</v>
      </c>
      <c r="U3963" s="2533"/>
      <c r="V3963" s="1610"/>
      <c r="W3963" s="1590"/>
      <c r="X3963" s="1590"/>
      <c r="Y3963" s="1590"/>
      <c r="Z3963" s="1590"/>
      <c r="AA3963" s="1590"/>
      <c r="AB3963" s="1591"/>
      <c r="AC3963" s="1591"/>
      <c r="AD3963" s="1591"/>
      <c r="AE3963" s="1591"/>
      <c r="AF3963" s="1591"/>
      <c r="AG3963" s="1590"/>
      <c r="AH3963" s="2533" t="s">
        <v>389</v>
      </c>
      <c r="AI3963" s="2533"/>
      <c r="AJ3963" s="2533" t="s">
        <v>389</v>
      </c>
      <c r="AK3963" s="2533"/>
      <c r="AL3963" s="1592"/>
      <c r="AM3963" s="1592"/>
      <c r="AN3963" s="1589"/>
      <c r="AO3963" s="1592"/>
      <c r="AP3963" s="1589"/>
      <c r="AQ3963" s="1589"/>
      <c r="AR3963" s="1589"/>
      <c r="AS3963" s="1589"/>
      <c r="AT3963" s="1589"/>
      <c r="AU3963" s="1589"/>
      <c r="AV3963" s="1589"/>
      <c r="AW3963" s="1589"/>
      <c r="AX3963" s="1589"/>
      <c r="AY3963" s="2533" t="s">
        <v>389</v>
      </c>
      <c r="AZ3963" s="2533"/>
      <c r="BA3963" s="2533" t="s">
        <v>389</v>
      </c>
      <c r="BB3963" s="2533"/>
      <c r="BC3963" s="1592"/>
      <c r="BD3963" s="1592"/>
      <c r="BE3963" s="1592"/>
      <c r="BF3963" s="1592"/>
      <c r="BG3963" s="1592"/>
      <c r="BH3963" s="1592"/>
      <c r="BI3963" s="1589"/>
      <c r="BJ3963" s="1589"/>
      <c r="BK3963" s="2533" t="s">
        <v>389</v>
      </c>
      <c r="BL3963" s="2533"/>
    </row>
    <row r="3964" spans="1:64" ht="22.5">
      <c r="A3964" s="1611"/>
      <c r="B3964" s="1612" t="s">
        <v>390</v>
      </c>
      <c r="C3964" s="1596" t="s">
        <v>1537</v>
      </c>
      <c r="D3964" s="1594">
        <v>9</v>
      </c>
      <c r="E3964" s="1619" t="s">
        <v>1537</v>
      </c>
      <c r="F3964" s="1596" t="s">
        <v>1537</v>
      </c>
      <c r="G3964" s="1594">
        <v>9</v>
      </c>
      <c r="H3964" s="1594">
        <v>9</v>
      </c>
      <c r="I3964" s="1596">
        <v>9</v>
      </c>
      <c r="J3964" s="1596">
        <v>9</v>
      </c>
      <c r="K3964" s="1594">
        <v>7.5</v>
      </c>
      <c r="L3964" s="1594">
        <v>9</v>
      </c>
      <c r="M3964" s="1594">
        <v>9</v>
      </c>
      <c r="N3964" s="1596" t="s">
        <v>1781</v>
      </c>
      <c r="O3964" s="1594">
        <v>9</v>
      </c>
      <c r="P3964" s="1594">
        <v>9</v>
      </c>
      <c r="Q3964" s="1594" t="s">
        <v>1537</v>
      </c>
      <c r="R3964" s="1614"/>
      <c r="S3964" s="1612" t="s">
        <v>390</v>
      </c>
      <c r="T3964" s="1614"/>
      <c r="U3964" s="1612" t="s">
        <v>390</v>
      </c>
      <c r="V3964" s="1596" t="s">
        <v>2627</v>
      </c>
      <c r="W3964" s="1596">
        <v>9</v>
      </c>
      <c r="X3964" s="1596">
        <v>9</v>
      </c>
      <c r="Y3964" s="1596">
        <v>9</v>
      </c>
      <c r="Z3964" s="1596">
        <v>9</v>
      </c>
      <c r="AA3964" s="1596" t="s">
        <v>1781</v>
      </c>
      <c r="AB3964" s="1596" t="s">
        <v>2679</v>
      </c>
      <c r="AC3964" s="1596">
        <v>9</v>
      </c>
      <c r="AD3964" s="1596">
        <v>9</v>
      </c>
      <c r="AE3964" s="1596">
        <v>9</v>
      </c>
      <c r="AF3964" s="1596" t="s">
        <v>1537</v>
      </c>
      <c r="AG3964" s="1596" t="s">
        <v>1537</v>
      </c>
      <c r="AH3964" s="1614"/>
      <c r="AI3964" s="1612" t="s">
        <v>390</v>
      </c>
      <c r="AJ3964" s="1614"/>
      <c r="AK3964" s="1612" t="s">
        <v>390</v>
      </c>
      <c r="AL3964" s="1594" t="s">
        <v>2384</v>
      </c>
      <c r="AM3964" s="1594">
        <v>9</v>
      </c>
      <c r="AN3964" s="1594">
        <v>9</v>
      </c>
      <c r="AO3964" s="1596" t="s">
        <v>2481</v>
      </c>
      <c r="AP3964" s="1594">
        <v>9</v>
      </c>
      <c r="AQ3964" s="1594">
        <v>9</v>
      </c>
      <c r="AR3964" s="1594">
        <v>9</v>
      </c>
      <c r="AS3964" s="1594">
        <v>9</v>
      </c>
      <c r="AT3964" s="1594" t="s">
        <v>2627</v>
      </c>
      <c r="AU3964" s="1594">
        <v>9</v>
      </c>
      <c r="AV3964" s="1594" t="s">
        <v>2481</v>
      </c>
      <c r="AW3964" s="1594">
        <v>9</v>
      </c>
      <c r="AX3964" s="1594" t="s">
        <v>76</v>
      </c>
      <c r="AY3964" s="1614"/>
      <c r="AZ3964" s="1612" t="s">
        <v>390</v>
      </c>
      <c r="BA3964" s="1614"/>
      <c r="BB3964" s="1612" t="s">
        <v>390</v>
      </c>
      <c r="BC3964" s="1594" t="s">
        <v>1781</v>
      </c>
      <c r="BD3964" s="1594" t="s">
        <v>1782</v>
      </c>
      <c r="BE3964" s="1594" t="s">
        <v>2679</v>
      </c>
      <c r="BF3964" s="1594" t="s">
        <v>2481</v>
      </c>
      <c r="BG3964" s="1594" t="s">
        <v>1781</v>
      </c>
      <c r="BH3964" s="1594" t="s">
        <v>3025</v>
      </c>
      <c r="BI3964" s="1594" t="s">
        <v>2826</v>
      </c>
      <c r="BJ3964" s="1594">
        <v>9</v>
      </c>
      <c r="BK3964" s="1614"/>
      <c r="BL3964" s="1612" t="s">
        <v>390</v>
      </c>
    </row>
    <row r="3965" spans="1:64" ht="22.5">
      <c r="A3965" s="37"/>
      <c r="B3965" s="148" t="s">
        <v>391</v>
      </c>
      <c r="C3965" s="1589" t="s">
        <v>76</v>
      </c>
      <c r="D3965" s="1589" t="s">
        <v>76</v>
      </c>
      <c r="E3965" s="1589" t="s">
        <v>76</v>
      </c>
      <c r="F3965" s="1589" t="s">
        <v>76</v>
      </c>
      <c r="G3965" s="1589" t="s">
        <v>76</v>
      </c>
      <c r="H3965" s="1589" t="s">
        <v>76</v>
      </c>
      <c r="I3965" s="1589" t="s">
        <v>76</v>
      </c>
      <c r="J3965" s="1590"/>
      <c r="K3965" s="1589" t="s">
        <v>76</v>
      </c>
      <c r="L3965" s="1589" t="s">
        <v>76</v>
      </c>
      <c r="M3965" s="1589" t="s">
        <v>76</v>
      </c>
      <c r="N3965" s="1631" t="s">
        <v>1781</v>
      </c>
      <c r="O3965" s="1592" t="s">
        <v>76</v>
      </c>
      <c r="P3965" s="1589" t="s">
        <v>76</v>
      </c>
      <c r="Q3965" s="1589" t="s">
        <v>76</v>
      </c>
      <c r="R3965" s="8"/>
      <c r="S3965" s="148" t="s">
        <v>391</v>
      </c>
      <c r="T3965" s="8"/>
      <c r="U3965" s="148" t="s">
        <v>391</v>
      </c>
      <c r="V3965" s="1590"/>
      <c r="W3965" s="1590" t="s">
        <v>76</v>
      </c>
      <c r="X3965" s="1590" t="s">
        <v>76</v>
      </c>
      <c r="Y3965" s="1590" t="s">
        <v>76</v>
      </c>
      <c r="Z3965" s="1590" t="s">
        <v>76</v>
      </c>
      <c r="AA3965" s="1590" t="s">
        <v>76</v>
      </c>
      <c r="AB3965" s="1590" t="s">
        <v>2679</v>
      </c>
      <c r="AC3965" s="1590" t="s">
        <v>76</v>
      </c>
      <c r="AD3965" s="1590" t="s">
        <v>76</v>
      </c>
      <c r="AE3965" s="1590" t="s">
        <v>76</v>
      </c>
      <c r="AF3965" s="1590" t="s">
        <v>1537</v>
      </c>
      <c r="AG3965" s="1590" t="s">
        <v>76</v>
      </c>
      <c r="AH3965" s="8"/>
      <c r="AI3965" s="148" t="s">
        <v>391</v>
      </c>
      <c r="AJ3965" s="8"/>
      <c r="AK3965" s="148" t="s">
        <v>391</v>
      </c>
      <c r="AL3965" s="1589" t="s">
        <v>76</v>
      </c>
      <c r="AM3965" s="1589" t="s">
        <v>76</v>
      </c>
      <c r="AN3965" s="1589" t="s">
        <v>76</v>
      </c>
      <c r="AO3965" s="1589" t="s">
        <v>76</v>
      </c>
      <c r="AP3965" s="1589" t="s">
        <v>76</v>
      </c>
      <c r="AQ3965" s="1589" t="s">
        <v>76</v>
      </c>
      <c r="AR3965" s="1589" t="s">
        <v>76</v>
      </c>
      <c r="AS3965" s="1589" t="s">
        <v>76</v>
      </c>
      <c r="AT3965" s="1589" t="s">
        <v>76</v>
      </c>
      <c r="AU3965" s="1589" t="s">
        <v>76</v>
      </c>
      <c r="AV3965" s="1589" t="s">
        <v>76</v>
      </c>
      <c r="AW3965" s="1589" t="s">
        <v>76</v>
      </c>
      <c r="AX3965" s="1589" t="s">
        <v>76</v>
      </c>
      <c r="AY3965" s="8"/>
      <c r="AZ3965" s="148" t="s">
        <v>391</v>
      </c>
      <c r="BA3965" s="8"/>
      <c r="BB3965" s="148" t="s">
        <v>391</v>
      </c>
      <c r="BC3965" s="1589" t="s">
        <v>76</v>
      </c>
      <c r="BD3965" s="1589" t="s">
        <v>76</v>
      </c>
      <c r="BE3965" s="1589" t="s">
        <v>76</v>
      </c>
      <c r="BF3965" s="1592" t="s">
        <v>76</v>
      </c>
      <c r="BG3965" s="1589" t="s">
        <v>76</v>
      </c>
      <c r="BH3965" s="1589" t="s">
        <v>76</v>
      </c>
      <c r="BI3965" s="1589" t="s">
        <v>76</v>
      </c>
      <c r="BJ3965" s="1615" t="s">
        <v>76</v>
      </c>
      <c r="BK3965" s="8"/>
      <c r="BL3965" s="148" t="s">
        <v>391</v>
      </c>
    </row>
    <row r="3966" spans="1:64">
      <c r="A3966" s="2535" t="s">
        <v>400</v>
      </c>
      <c r="B3966" s="2535"/>
      <c r="C3966" s="1594"/>
      <c r="D3966" s="1594"/>
      <c r="E3966" s="1594"/>
      <c r="F3966" s="1594"/>
      <c r="G3966" s="1594"/>
      <c r="H3966" s="1594"/>
      <c r="I3966" s="1594"/>
      <c r="J3966" s="1596"/>
      <c r="K3966" s="1594"/>
      <c r="L3966" s="1594"/>
      <c r="M3966" s="1594"/>
      <c r="N3966" s="1594"/>
      <c r="O3966" s="1597"/>
      <c r="P3966" s="1594"/>
      <c r="Q3966" s="1597"/>
      <c r="R3966" s="2535" t="s">
        <v>400</v>
      </c>
      <c r="S3966" s="2535"/>
      <c r="T3966" s="2535" t="s">
        <v>400</v>
      </c>
      <c r="U3966" s="2535"/>
      <c r="V3966" s="1596"/>
      <c r="W3966" s="1596"/>
      <c r="X3966" s="1596"/>
      <c r="Y3966" s="1596"/>
      <c r="Z3966" s="1596"/>
      <c r="AA3966" s="1596"/>
      <c r="AB3966" s="1596"/>
      <c r="AC3966" s="1596"/>
      <c r="AD3966" s="1596"/>
      <c r="AE3966" s="1596"/>
      <c r="AF3966" s="1596"/>
      <c r="AG3966" s="1596"/>
      <c r="AH3966" s="2535" t="s">
        <v>400</v>
      </c>
      <c r="AI3966" s="2535"/>
      <c r="AJ3966" s="2535" t="s">
        <v>400</v>
      </c>
      <c r="AK3966" s="2535"/>
      <c r="AL3966" s="1597"/>
      <c r="AM3966" s="1597"/>
      <c r="AN3966" s="1594"/>
      <c r="AO3966" s="1594"/>
      <c r="AP3966" s="1594"/>
      <c r="AQ3966" s="1594"/>
      <c r="AR3966" s="1594"/>
      <c r="AS3966" s="1594"/>
      <c r="AT3966" s="1594"/>
      <c r="AU3966" s="1594"/>
      <c r="AV3966" s="1594"/>
      <c r="AW3966" s="1594"/>
      <c r="AX3966" s="1594"/>
      <c r="AY3966" s="2535" t="s">
        <v>400</v>
      </c>
      <c r="AZ3966" s="2535"/>
      <c r="BA3966" s="2535" t="s">
        <v>400</v>
      </c>
      <c r="BB3966" s="2535"/>
      <c r="BC3966" s="1597"/>
      <c r="BD3966" s="1594"/>
      <c r="BE3966" s="1594"/>
      <c r="BF3966" s="1597"/>
      <c r="BG3966" s="1594"/>
      <c r="BH3966" s="1594"/>
      <c r="BI3966" s="1594"/>
      <c r="BJ3966" s="1594"/>
      <c r="BK3966" s="2535" t="s">
        <v>400</v>
      </c>
      <c r="BL3966" s="2535"/>
    </row>
    <row r="3967" spans="1:64" ht="22.5">
      <c r="A3967" s="8"/>
      <c r="B3967" s="148" t="s">
        <v>390</v>
      </c>
      <c r="C3967" s="1589">
        <v>13</v>
      </c>
      <c r="D3967" s="1631">
        <v>11</v>
      </c>
      <c r="E3967" s="1590">
        <v>12</v>
      </c>
      <c r="F3967" s="1589" t="s">
        <v>2255</v>
      </c>
      <c r="G3967" s="1631" t="s">
        <v>2891</v>
      </c>
      <c r="H3967" s="1590" t="s">
        <v>2389</v>
      </c>
      <c r="I3967" s="1589" t="s">
        <v>76</v>
      </c>
      <c r="J3967" s="1590">
        <v>13</v>
      </c>
      <c r="K3967" s="1589" t="s">
        <v>2571</v>
      </c>
      <c r="L3967" s="1589" t="s">
        <v>2273</v>
      </c>
      <c r="M3967" s="1590" t="s">
        <v>2382</v>
      </c>
      <c r="N3967" s="1631" t="s">
        <v>1549</v>
      </c>
      <c r="O3967" s="1589" t="s">
        <v>1549</v>
      </c>
      <c r="P3967" s="698" t="s">
        <v>2382</v>
      </c>
      <c r="Q3967" s="1631">
        <v>12</v>
      </c>
      <c r="R3967" s="8"/>
      <c r="S3967" s="148" t="s">
        <v>390</v>
      </c>
      <c r="T3967" s="8"/>
      <c r="U3967" s="148" t="s">
        <v>390</v>
      </c>
      <c r="V3967" s="1590" t="s">
        <v>2273</v>
      </c>
      <c r="W3967" s="1590" t="s">
        <v>2284</v>
      </c>
      <c r="X3967" s="1590" t="s">
        <v>2273</v>
      </c>
      <c r="Y3967" s="1590" t="s">
        <v>76</v>
      </c>
      <c r="Z3967" s="1590">
        <v>14</v>
      </c>
      <c r="AA3967" s="1590" t="s">
        <v>2272</v>
      </c>
      <c r="AB3967" s="1590" t="s">
        <v>2284</v>
      </c>
      <c r="AC3967" s="1590" t="s">
        <v>2377</v>
      </c>
      <c r="AD3967" s="1590" t="s">
        <v>1538</v>
      </c>
      <c r="AE3967" s="1590" t="s">
        <v>1891</v>
      </c>
      <c r="AF3967" s="698" t="s">
        <v>1881</v>
      </c>
      <c r="AG3967" s="1590" t="s">
        <v>1893</v>
      </c>
      <c r="AH3967" s="8"/>
      <c r="AI3967" s="148" t="s">
        <v>390</v>
      </c>
      <c r="AJ3967" s="8"/>
      <c r="AK3967" s="148" t="s">
        <v>390</v>
      </c>
      <c r="AL3967" s="1589" t="s">
        <v>1893</v>
      </c>
      <c r="AM3967" s="1589" t="s">
        <v>2382</v>
      </c>
      <c r="AN3967" s="1589" t="s">
        <v>2272</v>
      </c>
      <c r="AO3967" s="1589" t="s">
        <v>1891</v>
      </c>
      <c r="AP3967" s="1589">
        <v>12.5</v>
      </c>
      <c r="AQ3967" s="1589" t="s">
        <v>1893</v>
      </c>
      <c r="AR3967" s="1589" t="s">
        <v>2284</v>
      </c>
      <c r="AS3967" s="1589" t="s">
        <v>1549</v>
      </c>
      <c r="AT3967" s="1589" t="s">
        <v>1549</v>
      </c>
      <c r="AU3967" s="1589" t="s">
        <v>2284</v>
      </c>
      <c r="AV3967" s="1589" t="s">
        <v>2284</v>
      </c>
      <c r="AW3967" s="1589">
        <v>13</v>
      </c>
      <c r="AX3967" s="1589" t="s">
        <v>1891</v>
      </c>
      <c r="AY3967" s="8"/>
      <c r="AZ3967" s="148" t="s">
        <v>390</v>
      </c>
      <c r="BA3967" s="8"/>
      <c r="BB3967" s="148" t="s">
        <v>390</v>
      </c>
      <c r="BC3967" s="1589" t="s">
        <v>2272</v>
      </c>
      <c r="BD3967" s="1589" t="s">
        <v>3762</v>
      </c>
      <c r="BE3967" s="1589" t="s">
        <v>2284</v>
      </c>
      <c r="BF3967" s="1589" t="s">
        <v>2351</v>
      </c>
      <c r="BG3967" s="1589" t="s">
        <v>4059</v>
      </c>
      <c r="BH3967" s="1589" t="s">
        <v>2273</v>
      </c>
      <c r="BI3967" s="1589" t="s">
        <v>1781</v>
      </c>
      <c r="BJ3967" s="1589" t="s">
        <v>3824</v>
      </c>
      <c r="BK3967" s="8"/>
      <c r="BL3967" s="148" t="s">
        <v>390</v>
      </c>
    </row>
    <row r="3968" spans="1:64" ht="22.5">
      <c r="A3968" s="1614"/>
      <c r="B3968" s="1612" t="s">
        <v>391</v>
      </c>
      <c r="C3968" s="1594" t="s">
        <v>76</v>
      </c>
      <c r="D3968" s="1594" t="s">
        <v>76</v>
      </c>
      <c r="E3968" s="1594" t="s">
        <v>76</v>
      </c>
      <c r="F3968" s="1594" t="s">
        <v>76</v>
      </c>
      <c r="G3968" s="1594" t="s">
        <v>76</v>
      </c>
      <c r="H3968" s="1594" t="s">
        <v>76</v>
      </c>
      <c r="I3968" s="1594">
        <v>13</v>
      </c>
      <c r="J3968" s="1596" t="s">
        <v>76</v>
      </c>
      <c r="K3968" s="1594" t="s">
        <v>76</v>
      </c>
      <c r="L3968" s="1594" t="s">
        <v>76</v>
      </c>
      <c r="M3968" s="1594" t="s">
        <v>76</v>
      </c>
      <c r="N3968" s="1632" t="s">
        <v>1549</v>
      </c>
      <c r="O3968" s="1594" t="s">
        <v>76</v>
      </c>
      <c r="P3968" s="1597" t="s">
        <v>76</v>
      </c>
      <c r="Q3968" s="1597" t="s">
        <v>76</v>
      </c>
      <c r="R3968" s="1614"/>
      <c r="S3968" s="1612" t="s">
        <v>391</v>
      </c>
      <c r="T3968" s="1614"/>
      <c r="U3968" s="1612" t="s">
        <v>391</v>
      </c>
      <c r="V3968" s="1596"/>
      <c r="W3968" s="1596" t="s">
        <v>76</v>
      </c>
      <c r="X3968" s="1596" t="s">
        <v>76</v>
      </c>
      <c r="Y3968" s="1596" t="s">
        <v>2284</v>
      </c>
      <c r="Z3968" s="1596" t="s">
        <v>76</v>
      </c>
      <c r="AA3968" s="1596" t="s">
        <v>76</v>
      </c>
      <c r="AB3968" s="1596" t="s">
        <v>2284</v>
      </c>
      <c r="AC3968" s="1596" t="s">
        <v>2378</v>
      </c>
      <c r="AD3968" s="1596" t="s">
        <v>76</v>
      </c>
      <c r="AE3968" s="1617" t="s">
        <v>76</v>
      </c>
      <c r="AF3968" s="1337" t="s">
        <v>76</v>
      </c>
      <c r="AG3968" s="1596" t="s">
        <v>76</v>
      </c>
      <c r="AH3968" s="1614"/>
      <c r="AI3968" s="1612" t="s">
        <v>391</v>
      </c>
      <c r="AJ3968" s="1614"/>
      <c r="AK3968" s="1612" t="s">
        <v>391</v>
      </c>
      <c r="AL3968" s="1618" t="s">
        <v>76</v>
      </c>
      <c r="AM3968" s="1594" t="s">
        <v>2382</v>
      </c>
      <c r="AN3968" s="1594" t="s">
        <v>76</v>
      </c>
      <c r="AO3968" s="1618" t="s">
        <v>76</v>
      </c>
      <c r="AP3968" s="1594" t="s">
        <v>76</v>
      </c>
      <c r="AQ3968" s="1594" t="s">
        <v>76</v>
      </c>
      <c r="AR3968" s="1594" t="s">
        <v>76</v>
      </c>
      <c r="AS3968" s="1594" t="s">
        <v>76</v>
      </c>
      <c r="AT3968" s="1594" t="s">
        <v>76</v>
      </c>
      <c r="AU3968" s="1594" t="s">
        <v>76</v>
      </c>
      <c r="AV3968" s="1594" t="s">
        <v>76</v>
      </c>
      <c r="AW3968" s="1594" t="s">
        <v>76</v>
      </c>
      <c r="AX3968" s="1594" t="s">
        <v>76</v>
      </c>
      <c r="AY3968" s="1614"/>
      <c r="AZ3968" s="1612" t="s">
        <v>391</v>
      </c>
      <c r="BA3968" s="1614"/>
      <c r="BB3968" s="1612" t="s">
        <v>391</v>
      </c>
      <c r="BC3968" s="1594" t="s">
        <v>76</v>
      </c>
      <c r="BD3968" s="1594" t="s">
        <v>3762</v>
      </c>
      <c r="BE3968" s="1594" t="s">
        <v>76</v>
      </c>
      <c r="BF3968" s="1597" t="s">
        <v>76</v>
      </c>
      <c r="BG3968" s="1594" t="s">
        <v>76</v>
      </c>
      <c r="BH3968" s="1618" t="s">
        <v>76</v>
      </c>
      <c r="BI3968" s="1594" t="s">
        <v>76</v>
      </c>
      <c r="BJ3968" s="1618" t="s">
        <v>76</v>
      </c>
      <c r="BK3968" s="1614"/>
      <c r="BL3968" s="1612" t="s">
        <v>391</v>
      </c>
    </row>
    <row r="3969" spans="1:64">
      <c r="A3969" s="2533" t="s">
        <v>47</v>
      </c>
      <c r="B3969" s="2533"/>
      <c r="C3969" s="1589"/>
      <c r="D3969" s="1589"/>
      <c r="E3969" s="1589"/>
      <c r="F3969" s="1589"/>
      <c r="G3969" s="1589"/>
      <c r="H3969" s="1589"/>
      <c r="I3969" s="1589"/>
      <c r="J3969" s="1590"/>
      <c r="K3969" s="1589"/>
      <c r="L3969" s="1589"/>
      <c r="M3969" s="1589"/>
      <c r="N3969" s="1589"/>
      <c r="O3969" s="1589"/>
      <c r="P3969" s="1592"/>
      <c r="Q3969" s="1592"/>
      <c r="R3969" s="2533" t="s">
        <v>47</v>
      </c>
      <c r="S3969" s="2533"/>
      <c r="T3969" s="2533" t="s">
        <v>47</v>
      </c>
      <c r="U3969" s="2533"/>
      <c r="V3969" s="1590" t="s">
        <v>1285</v>
      </c>
      <c r="W3969" s="1590"/>
      <c r="X3969" s="1590"/>
      <c r="Y3969" s="1590"/>
      <c r="Z3969" s="1590"/>
      <c r="AA3969" s="1590"/>
      <c r="AB3969" s="1590"/>
      <c r="AC3969" s="1590"/>
      <c r="AD3969" s="1590"/>
      <c r="AE3969" s="1590"/>
      <c r="AF3969" s="1590"/>
      <c r="AG3969" s="1590"/>
      <c r="AH3969" s="2533" t="s">
        <v>47</v>
      </c>
      <c r="AI3969" s="2533"/>
      <c r="AJ3969" s="2533" t="s">
        <v>47</v>
      </c>
      <c r="AK3969" s="2533"/>
      <c r="AL3969" s="1589"/>
      <c r="AM3969" s="1589"/>
      <c r="AN3969" s="1589"/>
      <c r="AO3969" s="1589"/>
      <c r="AP3969" s="1589"/>
      <c r="AQ3969" s="1589"/>
      <c r="AR3969" s="1589"/>
      <c r="AS3969" s="1589"/>
      <c r="AT3969" s="1589"/>
      <c r="AU3969" s="1589"/>
      <c r="AV3969" s="1589"/>
      <c r="AW3969" s="1589"/>
      <c r="AX3969" s="1589"/>
      <c r="AY3969" s="2533" t="s">
        <v>47</v>
      </c>
      <c r="AZ3969" s="2533"/>
      <c r="BA3969" s="2533" t="s">
        <v>47</v>
      </c>
      <c r="BB3969" s="2533"/>
      <c r="BC3969" s="1589"/>
      <c r="BD3969" s="1589"/>
      <c r="BE3969" s="1589"/>
      <c r="BF3969" s="1592"/>
      <c r="BG3969" s="1589"/>
      <c r="BH3969" s="1589"/>
      <c r="BI3969" s="1589"/>
      <c r="BJ3969" s="1589"/>
      <c r="BK3969" s="2533" t="s">
        <v>47</v>
      </c>
      <c r="BL3969" s="2533"/>
    </row>
    <row r="3970" spans="1:64" ht="22.5">
      <c r="A3970" s="1614"/>
      <c r="B3970" s="1612" t="s">
        <v>390</v>
      </c>
      <c r="C3970" s="1596">
        <v>12</v>
      </c>
      <c r="D3970" s="1632">
        <v>11</v>
      </c>
      <c r="E3970" s="1596">
        <v>12</v>
      </c>
      <c r="F3970" s="1594" t="s">
        <v>2255</v>
      </c>
      <c r="G3970" s="1632" t="s">
        <v>1645</v>
      </c>
      <c r="H3970" s="1632">
        <v>12</v>
      </c>
      <c r="I3970" s="1596" t="s">
        <v>76</v>
      </c>
      <c r="J3970" s="1596">
        <v>13</v>
      </c>
      <c r="K3970" s="1594">
        <v>15</v>
      </c>
      <c r="L3970" s="1594" t="s">
        <v>2382</v>
      </c>
      <c r="M3970" s="1596" t="s">
        <v>1883</v>
      </c>
      <c r="N3970" s="1632" t="s">
        <v>1883</v>
      </c>
      <c r="O3970" s="1594" t="s">
        <v>1549</v>
      </c>
      <c r="P3970" s="1596" t="s">
        <v>1891</v>
      </c>
      <c r="Q3970" s="1632">
        <v>12</v>
      </c>
      <c r="R3970" s="1614"/>
      <c r="S3970" s="1612" t="s">
        <v>390</v>
      </c>
      <c r="T3970" s="1614"/>
      <c r="U3970" s="1612" t="s">
        <v>390</v>
      </c>
      <c r="V3970" s="1596" t="s">
        <v>1845</v>
      </c>
      <c r="W3970" s="1596" t="s">
        <v>2382</v>
      </c>
      <c r="X3970" s="1596" t="s">
        <v>3818</v>
      </c>
      <c r="Y3970" s="1596" t="s">
        <v>1549</v>
      </c>
      <c r="Z3970" s="1596">
        <v>14</v>
      </c>
      <c r="AA3970" s="1596" t="s">
        <v>2382</v>
      </c>
      <c r="AB3970" s="1596" t="s">
        <v>1549</v>
      </c>
      <c r="AC3970" s="1596" t="s">
        <v>2484</v>
      </c>
      <c r="AD3970" s="1596" t="s">
        <v>1867</v>
      </c>
      <c r="AE3970" s="1596" t="s">
        <v>1893</v>
      </c>
      <c r="AF3970" s="1596" t="s">
        <v>1881</v>
      </c>
      <c r="AG3970" s="1596" t="s">
        <v>1847</v>
      </c>
      <c r="AH3970" s="1614"/>
      <c r="AI3970" s="1612" t="s">
        <v>390</v>
      </c>
      <c r="AJ3970" s="1614"/>
      <c r="AK3970" s="1612" t="s">
        <v>390</v>
      </c>
      <c r="AL3970" s="1594" t="s">
        <v>1876</v>
      </c>
      <c r="AM3970" s="1594" t="s">
        <v>1891</v>
      </c>
      <c r="AN3970" s="1594" t="s">
        <v>2272</v>
      </c>
      <c r="AO3970" s="1596" t="s">
        <v>1876</v>
      </c>
      <c r="AP3970" s="1594">
        <v>12.5</v>
      </c>
      <c r="AQ3970" s="1594" t="s">
        <v>1893</v>
      </c>
      <c r="AR3970" s="1594" t="s">
        <v>1883</v>
      </c>
      <c r="AS3970" s="1594" t="s">
        <v>2258</v>
      </c>
      <c r="AT3970" s="1594" t="s">
        <v>1883</v>
      </c>
      <c r="AU3970" s="1594" t="s">
        <v>2284</v>
      </c>
      <c r="AV3970" s="1594" t="s">
        <v>1893</v>
      </c>
      <c r="AW3970" s="1594">
        <v>13</v>
      </c>
      <c r="AX3970" s="1594" t="s">
        <v>76</v>
      </c>
      <c r="AY3970" s="1614"/>
      <c r="AZ3970" s="1612" t="s">
        <v>390</v>
      </c>
      <c r="BA3970" s="1614"/>
      <c r="BB3970" s="1612" t="s">
        <v>390</v>
      </c>
      <c r="BC3970" s="1594" t="s">
        <v>1549</v>
      </c>
      <c r="BD3970" s="1594" t="s">
        <v>1876</v>
      </c>
      <c r="BE3970" s="1594" t="s">
        <v>1549</v>
      </c>
      <c r="BF3970" s="1594" t="s">
        <v>1749</v>
      </c>
      <c r="BG3970" s="1594" t="s">
        <v>4060</v>
      </c>
      <c r="BH3970" s="1594" t="s">
        <v>76</v>
      </c>
      <c r="BI3970" s="1594" t="s">
        <v>1863</v>
      </c>
      <c r="BJ3970" s="1594" t="s">
        <v>2382</v>
      </c>
      <c r="BK3970" s="1614"/>
      <c r="BL3970" s="1612" t="s">
        <v>390</v>
      </c>
    </row>
    <row r="3971" spans="1:64" ht="22.5">
      <c r="A3971" s="8"/>
      <c r="B3971" s="148" t="s">
        <v>391</v>
      </c>
      <c r="C3971" s="1589" t="s">
        <v>76</v>
      </c>
      <c r="D3971" s="1589" t="s">
        <v>76</v>
      </c>
      <c r="E3971" s="1589" t="s">
        <v>76</v>
      </c>
      <c r="F3971" s="1609" t="s">
        <v>76</v>
      </c>
      <c r="G3971" s="1589" t="s">
        <v>76</v>
      </c>
      <c r="H3971" s="1589" t="s">
        <v>76</v>
      </c>
      <c r="I3971" s="1589">
        <v>13</v>
      </c>
      <c r="J3971" s="1590" t="s">
        <v>76</v>
      </c>
      <c r="K3971" s="1609" t="s">
        <v>76</v>
      </c>
      <c r="L3971" s="1589" t="s">
        <v>76</v>
      </c>
      <c r="M3971" s="1589" t="s">
        <v>76</v>
      </c>
      <c r="N3971" s="1589" t="s">
        <v>76</v>
      </c>
      <c r="O3971" s="1589" t="s">
        <v>76</v>
      </c>
      <c r="P3971" s="1592" t="s">
        <v>76</v>
      </c>
      <c r="Q3971" s="1592" t="s">
        <v>76</v>
      </c>
      <c r="R3971" s="8"/>
      <c r="S3971" s="148" t="s">
        <v>391</v>
      </c>
      <c r="T3971" s="8"/>
      <c r="U3971" s="148" t="s">
        <v>391</v>
      </c>
      <c r="V3971" s="1590" t="s">
        <v>76</v>
      </c>
      <c r="W3971" s="1590" t="s">
        <v>76</v>
      </c>
      <c r="X3971" s="1590" t="s">
        <v>76</v>
      </c>
      <c r="Y3971" s="1590" t="s">
        <v>76</v>
      </c>
      <c r="Z3971" s="1590" t="s">
        <v>76</v>
      </c>
      <c r="AA3971" s="1590" t="s">
        <v>76</v>
      </c>
      <c r="AB3971" s="1590" t="s">
        <v>76</v>
      </c>
      <c r="AC3971" s="1590" t="s">
        <v>76</v>
      </c>
      <c r="AD3971" s="1590" t="s">
        <v>76</v>
      </c>
      <c r="AE3971" s="1590" t="s">
        <v>76</v>
      </c>
      <c r="AF3971" s="1590" t="s">
        <v>76</v>
      </c>
      <c r="AG3971" s="1590" t="s">
        <v>76</v>
      </c>
      <c r="AH3971" s="8"/>
      <c r="AI3971" s="148" t="s">
        <v>391</v>
      </c>
      <c r="AJ3971" s="8"/>
      <c r="AK3971" s="148" t="s">
        <v>391</v>
      </c>
      <c r="AL3971" s="1615" t="s">
        <v>76</v>
      </c>
      <c r="AM3971" s="1589" t="s">
        <v>1891</v>
      </c>
      <c r="AN3971" s="1589" t="s">
        <v>76</v>
      </c>
      <c r="AO3971" s="1608" t="s">
        <v>76</v>
      </c>
      <c r="AP3971" s="1589" t="s">
        <v>76</v>
      </c>
      <c r="AQ3971" s="1589" t="s">
        <v>76</v>
      </c>
      <c r="AR3971" s="1615" t="s">
        <v>76</v>
      </c>
      <c r="AS3971" s="1589" t="s">
        <v>76</v>
      </c>
      <c r="AT3971" s="1589" t="s">
        <v>76</v>
      </c>
      <c r="AU3971" s="1589" t="s">
        <v>76</v>
      </c>
      <c r="AV3971" s="1589" t="s">
        <v>76</v>
      </c>
      <c r="AW3971" s="1589" t="s">
        <v>76</v>
      </c>
      <c r="AX3971" s="1589"/>
      <c r="AY3971" s="8"/>
      <c r="AZ3971" s="148" t="s">
        <v>391</v>
      </c>
      <c r="BA3971" s="8"/>
      <c r="BB3971" s="148" t="s">
        <v>391</v>
      </c>
      <c r="BC3971" s="1589" t="s">
        <v>76</v>
      </c>
      <c r="BD3971" s="1589" t="s">
        <v>1876</v>
      </c>
      <c r="BE3971" s="1589" t="s">
        <v>76</v>
      </c>
      <c r="BF3971" s="1592" t="s">
        <v>76</v>
      </c>
      <c r="BG3971" s="1589" t="s">
        <v>76</v>
      </c>
      <c r="BH3971" s="1589" t="s">
        <v>76</v>
      </c>
      <c r="BI3971" s="1589" t="s">
        <v>76</v>
      </c>
      <c r="BJ3971" s="1615" t="s">
        <v>76</v>
      </c>
      <c r="BK3971" s="8"/>
      <c r="BL3971" s="148" t="s">
        <v>391</v>
      </c>
    </row>
    <row r="3972" spans="1:64">
      <c r="A3972" s="2535" t="s">
        <v>407</v>
      </c>
      <c r="B3972" s="2535"/>
      <c r="C3972" s="1594"/>
      <c r="D3972" s="1594"/>
      <c r="E3972" s="1594"/>
      <c r="F3972" s="1594"/>
      <c r="G3972" s="1594"/>
      <c r="H3972" s="1594"/>
      <c r="I3972" s="1594"/>
      <c r="J3972" s="1596"/>
      <c r="K3972" s="1594"/>
      <c r="L3972" s="1594"/>
      <c r="M3972" s="1594"/>
      <c r="N3972" s="1594"/>
      <c r="O3972" s="1594"/>
      <c r="P3972" s="1597"/>
      <c r="Q3972" s="1597"/>
      <c r="R3972" s="2535" t="s">
        <v>407</v>
      </c>
      <c r="S3972" s="2535"/>
      <c r="T3972" s="2535" t="s">
        <v>407</v>
      </c>
      <c r="U3972" s="2535"/>
      <c r="V3972" s="1596"/>
      <c r="W3972" s="1596"/>
      <c r="X3972" s="1596"/>
      <c r="Y3972" s="1596"/>
      <c r="Z3972" s="1596"/>
      <c r="AA3972" s="1596"/>
      <c r="AB3972" s="1596"/>
      <c r="AC3972" s="1596"/>
      <c r="AD3972" s="1596"/>
      <c r="AE3972" s="1596"/>
      <c r="AF3972" s="1596"/>
      <c r="AG3972" s="1596"/>
      <c r="AH3972" s="2535" t="s">
        <v>407</v>
      </c>
      <c r="AI3972" s="2535"/>
      <c r="AJ3972" s="2535" t="s">
        <v>407</v>
      </c>
      <c r="AK3972" s="2535"/>
      <c r="AL3972" s="1597"/>
      <c r="AM3972" s="1597"/>
      <c r="AN3972" s="1594"/>
      <c r="AO3972" s="1620"/>
      <c r="AP3972" s="1594"/>
      <c r="AQ3972" s="1594"/>
      <c r="AR3972" s="1594"/>
      <c r="AS3972" s="1594"/>
      <c r="AT3972" s="1594"/>
      <c r="AU3972" s="1594"/>
      <c r="AV3972" s="1594"/>
      <c r="AW3972" s="1594"/>
      <c r="AX3972" s="1594"/>
      <c r="AY3972" s="2535" t="s">
        <v>407</v>
      </c>
      <c r="AZ3972" s="2535"/>
      <c r="BA3972" s="2535" t="s">
        <v>407</v>
      </c>
      <c r="BB3972" s="2535"/>
      <c r="BC3972" s="1594"/>
      <c r="BD3972" s="1594"/>
      <c r="BE3972" s="1594"/>
      <c r="BF3972" s="1597"/>
      <c r="BG3972" s="1594"/>
      <c r="BH3972" s="1594"/>
      <c r="BI3972" s="1594"/>
      <c r="BJ3972" s="1594"/>
      <c r="BK3972" s="2535" t="s">
        <v>407</v>
      </c>
      <c r="BL3972" s="2535"/>
    </row>
    <row r="3973" spans="1:64" ht="54">
      <c r="A3973" s="1621" t="s">
        <v>856</v>
      </c>
      <c r="B3973" s="1633" t="s">
        <v>1258</v>
      </c>
      <c r="C3973" s="1590"/>
      <c r="D3973" s="1590"/>
      <c r="E3973" s="1590"/>
      <c r="F3973" s="1590"/>
      <c r="G3973" s="1590"/>
      <c r="H3973" s="1590"/>
      <c r="I3973" s="1590"/>
      <c r="J3973" s="1590"/>
      <c r="K3973" s="1610"/>
      <c r="L3973" s="1590"/>
      <c r="M3973" s="1590"/>
      <c r="N3973" s="1590"/>
      <c r="O3973" s="698"/>
      <c r="P3973" s="1591"/>
      <c r="Q3973" s="1591"/>
      <c r="R3973" s="1621" t="s">
        <v>856</v>
      </c>
      <c r="S3973" s="1622" t="s">
        <v>1258</v>
      </c>
      <c r="T3973" s="1621" t="s">
        <v>856</v>
      </c>
      <c r="U3973" s="1622" t="s">
        <v>1258</v>
      </c>
      <c r="V3973" s="1590"/>
      <c r="W3973" s="1590"/>
      <c r="X3973" s="1590"/>
      <c r="Y3973" s="1590"/>
      <c r="Z3973" s="1590"/>
      <c r="AA3973" s="1590"/>
      <c r="AB3973" s="1590"/>
      <c r="AC3973" s="1590"/>
      <c r="AD3973" s="1590"/>
      <c r="AE3973" s="1590"/>
      <c r="AF3973" s="1590"/>
      <c r="AG3973" s="1590"/>
      <c r="AH3973" s="1621" t="s">
        <v>856</v>
      </c>
      <c r="AI3973" s="1622" t="s">
        <v>1258</v>
      </c>
      <c r="AJ3973" s="1621" t="s">
        <v>856</v>
      </c>
      <c r="AK3973" s="1622" t="s">
        <v>1258</v>
      </c>
      <c r="AL3973" s="1591"/>
      <c r="AM3973" s="1591"/>
      <c r="AN3973" s="1590"/>
      <c r="AO3973" s="1590"/>
      <c r="AP3973" s="1590"/>
      <c r="AQ3973" s="1590"/>
      <c r="AR3973" s="1590"/>
      <c r="AS3973" s="1590"/>
      <c r="AT3973" s="1590"/>
      <c r="AU3973" s="1590"/>
      <c r="AV3973" s="1590"/>
      <c r="AW3973" s="1590"/>
      <c r="AX3973" s="1590"/>
      <c r="AY3973" s="1621" t="s">
        <v>856</v>
      </c>
      <c r="AZ3973" s="1622" t="s">
        <v>1258</v>
      </c>
      <c r="BA3973" s="1621" t="s">
        <v>856</v>
      </c>
      <c r="BB3973" s="1622" t="s">
        <v>1258</v>
      </c>
      <c r="BC3973" s="1590"/>
      <c r="BD3973" s="1590"/>
      <c r="BE3973" s="1590"/>
      <c r="BF3973" s="1591"/>
      <c r="BG3973" s="1590"/>
      <c r="BH3973" s="1590"/>
      <c r="BI3973" s="1590"/>
      <c r="BJ3973" s="1590"/>
      <c r="BK3973" s="1621" t="s">
        <v>856</v>
      </c>
      <c r="BL3973" s="1622" t="s">
        <v>1258</v>
      </c>
    </row>
    <row r="3974" spans="1:64" ht="22.5">
      <c r="A3974" s="1623"/>
      <c r="B3974" s="1612" t="s">
        <v>401</v>
      </c>
      <c r="C3974" s="1596">
        <v>13</v>
      </c>
      <c r="D3974" s="1632">
        <v>11</v>
      </c>
      <c r="E3974" s="1596">
        <v>12</v>
      </c>
      <c r="F3974" s="1594">
        <v>13</v>
      </c>
      <c r="G3974" s="1632" t="s">
        <v>2880</v>
      </c>
      <c r="H3974" s="1596">
        <v>12</v>
      </c>
      <c r="I3974" s="1594" t="s">
        <v>76</v>
      </c>
      <c r="J3974" s="1632" t="s">
        <v>1669</v>
      </c>
      <c r="K3974" s="1594" t="s">
        <v>2555</v>
      </c>
      <c r="L3974" s="1594" t="s">
        <v>2273</v>
      </c>
      <c r="M3974" s="1596" t="s">
        <v>1549</v>
      </c>
      <c r="N3974" s="1632" t="s">
        <v>1549</v>
      </c>
      <c r="O3974" s="1594" t="s">
        <v>1549</v>
      </c>
      <c r="P3974" s="1596" t="s">
        <v>1891</v>
      </c>
      <c r="Q3974" s="1596">
        <v>12</v>
      </c>
      <c r="R3974" s="1623"/>
      <c r="S3974" s="1612" t="s">
        <v>401</v>
      </c>
      <c r="T3974" s="1623"/>
      <c r="U3974" s="1612" t="s">
        <v>401</v>
      </c>
      <c r="V3974" s="1596" t="s">
        <v>2273</v>
      </c>
      <c r="W3974" s="1596" t="s">
        <v>2571</v>
      </c>
      <c r="X3974" s="1596" t="s">
        <v>2273</v>
      </c>
      <c r="Y3974" s="1596" t="s">
        <v>2284</v>
      </c>
      <c r="Z3974" s="1596">
        <v>14</v>
      </c>
      <c r="AA3974" s="1596" t="s">
        <v>2680</v>
      </c>
      <c r="AB3974" s="1596" t="s">
        <v>2284</v>
      </c>
      <c r="AC3974" s="1596">
        <v>11.5</v>
      </c>
      <c r="AD3974" s="1596" t="s">
        <v>1893</v>
      </c>
      <c r="AE3974" s="1596" t="s">
        <v>1891</v>
      </c>
      <c r="AF3974" s="1596" t="s">
        <v>1881</v>
      </c>
      <c r="AG3974" s="1596" t="s">
        <v>1893</v>
      </c>
      <c r="AH3974" s="1623"/>
      <c r="AI3974" s="1612" t="s">
        <v>401</v>
      </c>
      <c r="AJ3974" s="1623"/>
      <c r="AK3974" s="1612" t="s">
        <v>401</v>
      </c>
      <c r="AL3974" s="1594" t="s">
        <v>1893</v>
      </c>
      <c r="AM3974" s="1624" t="s">
        <v>2382</v>
      </c>
      <c r="AN3974" s="1594" t="s">
        <v>2272</v>
      </c>
      <c r="AO3974" s="1596" t="s">
        <v>2272</v>
      </c>
      <c r="AP3974" s="1594">
        <v>12.5</v>
      </c>
      <c r="AQ3974" s="1594" t="s">
        <v>1891</v>
      </c>
      <c r="AR3974" s="1594" t="s">
        <v>2284</v>
      </c>
      <c r="AS3974" s="1594" t="s">
        <v>1845</v>
      </c>
      <c r="AT3974" s="1594" t="s">
        <v>1549</v>
      </c>
      <c r="AU3974" s="1594" t="s">
        <v>2284</v>
      </c>
      <c r="AV3974" s="1594" t="s">
        <v>2273</v>
      </c>
      <c r="AW3974" s="1594">
        <v>13</v>
      </c>
      <c r="AX3974" s="1594" t="s">
        <v>76</v>
      </c>
      <c r="AY3974" s="1623"/>
      <c r="AZ3974" s="1612" t="s">
        <v>401</v>
      </c>
      <c r="BA3974" s="1623"/>
      <c r="BB3974" s="1612" t="s">
        <v>401</v>
      </c>
      <c r="BC3974" s="1594" t="s">
        <v>2272</v>
      </c>
      <c r="BD3974" s="1594" t="s">
        <v>1781</v>
      </c>
      <c r="BE3974" s="1594" t="s">
        <v>2284</v>
      </c>
      <c r="BF3974" s="1594" t="s">
        <v>2351</v>
      </c>
      <c r="BG3974" s="1594" t="s">
        <v>4059</v>
      </c>
      <c r="BH3974" s="1594" t="s">
        <v>4123</v>
      </c>
      <c r="BI3974" s="1594" t="s">
        <v>2284</v>
      </c>
      <c r="BJ3974" s="1594" t="s">
        <v>2680</v>
      </c>
      <c r="BK3974" s="1623"/>
      <c r="BL3974" s="1612" t="s">
        <v>401</v>
      </c>
    </row>
    <row r="3975" spans="1:64" ht="22.5">
      <c r="A3975" s="1621"/>
      <c r="B3975" s="148" t="s">
        <v>402</v>
      </c>
      <c r="C3975" s="1589" t="s">
        <v>76</v>
      </c>
      <c r="D3975" s="1615" t="s">
        <v>76</v>
      </c>
      <c r="E3975" s="1589" t="s">
        <v>76</v>
      </c>
      <c r="F3975" s="1589" t="s">
        <v>76</v>
      </c>
      <c r="G3975" s="1589" t="s">
        <v>76</v>
      </c>
      <c r="H3975" s="1589" t="s">
        <v>76</v>
      </c>
      <c r="I3975" s="1589">
        <v>13</v>
      </c>
      <c r="J3975" s="1590" t="s">
        <v>76</v>
      </c>
      <c r="K3975" s="1589" t="s">
        <v>76</v>
      </c>
      <c r="L3975" s="1589"/>
      <c r="M3975" s="1589" t="s">
        <v>76</v>
      </c>
      <c r="N3975" s="1631" t="s">
        <v>1549</v>
      </c>
      <c r="O3975" s="1589" t="s">
        <v>76</v>
      </c>
      <c r="P3975" s="1592" t="s">
        <v>76</v>
      </c>
      <c r="Q3975" s="1592" t="s">
        <v>76</v>
      </c>
      <c r="R3975" s="1621"/>
      <c r="S3975" s="148" t="s">
        <v>402</v>
      </c>
      <c r="T3975" s="1621"/>
      <c r="U3975" s="148" t="s">
        <v>402</v>
      </c>
      <c r="V3975" s="1590" t="s">
        <v>76</v>
      </c>
      <c r="W3975" s="1590" t="s">
        <v>76</v>
      </c>
      <c r="X3975" s="1590" t="s">
        <v>76</v>
      </c>
      <c r="Y3975" s="1590" t="s">
        <v>76</v>
      </c>
      <c r="Z3975" s="1590" t="s">
        <v>76</v>
      </c>
      <c r="AA3975" s="1590" t="s">
        <v>76</v>
      </c>
      <c r="AB3975" s="1590" t="s">
        <v>2284</v>
      </c>
      <c r="AC3975" s="1590" t="s">
        <v>76</v>
      </c>
      <c r="AD3975" s="1590" t="s">
        <v>76</v>
      </c>
      <c r="AE3975" s="1608" t="s">
        <v>76</v>
      </c>
      <c r="AF3975" s="1590" t="s">
        <v>76</v>
      </c>
      <c r="AG3975" s="1590" t="s">
        <v>76</v>
      </c>
      <c r="AH3975" s="1621"/>
      <c r="AI3975" s="148" t="s">
        <v>402</v>
      </c>
      <c r="AJ3975" s="1621"/>
      <c r="AK3975" s="148" t="s">
        <v>402</v>
      </c>
      <c r="AL3975" s="1615" t="s">
        <v>76</v>
      </c>
      <c r="AM3975" s="1589" t="s">
        <v>76</v>
      </c>
      <c r="AN3975" s="1592" t="s">
        <v>76</v>
      </c>
      <c r="AO3975" s="1608" t="s">
        <v>76</v>
      </c>
      <c r="AP3975" s="1589" t="s">
        <v>76</v>
      </c>
      <c r="AQ3975" s="1589" t="s">
        <v>76</v>
      </c>
      <c r="AR3975" s="1589" t="s">
        <v>76</v>
      </c>
      <c r="AS3975" s="1589" t="s">
        <v>76</v>
      </c>
      <c r="AT3975" s="1589" t="s">
        <v>76</v>
      </c>
      <c r="AU3975" s="1589" t="s">
        <v>76</v>
      </c>
      <c r="AV3975" s="1589" t="s">
        <v>76</v>
      </c>
      <c r="AW3975" s="1589" t="s">
        <v>76</v>
      </c>
      <c r="AX3975" s="1589" t="s">
        <v>76</v>
      </c>
      <c r="AY3975" s="1621"/>
      <c r="AZ3975" s="148" t="s">
        <v>402</v>
      </c>
      <c r="BA3975" s="1621"/>
      <c r="BB3975" s="148" t="s">
        <v>402</v>
      </c>
      <c r="BC3975" s="1589" t="s">
        <v>76</v>
      </c>
      <c r="BD3975" s="1589" t="s">
        <v>1781</v>
      </c>
      <c r="BE3975" s="1589" t="s">
        <v>76</v>
      </c>
      <c r="BF3975" s="1592" t="s">
        <v>76</v>
      </c>
      <c r="BG3975" s="1589" t="s">
        <v>76</v>
      </c>
      <c r="BH3975" s="1589" t="s">
        <v>4123</v>
      </c>
      <c r="BI3975" s="1589" t="s">
        <v>76</v>
      </c>
      <c r="BJ3975" s="1615" t="s">
        <v>76</v>
      </c>
      <c r="BK3975" s="1621"/>
      <c r="BL3975" s="148" t="s">
        <v>402</v>
      </c>
    </row>
    <row r="3976" spans="1:64" ht="42">
      <c r="A3976" s="1623" t="s">
        <v>1085</v>
      </c>
      <c r="B3976" s="1625" t="s">
        <v>1259</v>
      </c>
      <c r="C3976" s="1594"/>
      <c r="D3976" s="1594"/>
      <c r="E3976" s="1594"/>
      <c r="F3976" s="1594"/>
      <c r="G3976" s="1594"/>
      <c r="H3976" s="1594"/>
      <c r="I3976" s="1594"/>
      <c r="J3976" s="1596"/>
      <c r="K3976" s="1594"/>
      <c r="L3976" s="1594"/>
      <c r="M3976" s="1594"/>
      <c r="N3976" s="1594"/>
      <c r="O3976" s="1594"/>
      <c r="P3976" s="1597"/>
      <c r="Q3976" s="1597"/>
      <c r="R3976" s="1623" t="s">
        <v>1085</v>
      </c>
      <c r="S3976" s="1625" t="s">
        <v>1259</v>
      </c>
      <c r="T3976" s="1623" t="s">
        <v>1085</v>
      </c>
      <c r="U3976" s="1625" t="s">
        <v>1259</v>
      </c>
      <c r="V3976" s="1596"/>
      <c r="W3976" s="1596"/>
      <c r="X3976" s="1596"/>
      <c r="Y3976" s="1596"/>
      <c r="Z3976" s="1596"/>
      <c r="AA3976" s="1596"/>
      <c r="AB3976" s="1596"/>
      <c r="AC3976" s="1596"/>
      <c r="AD3976" s="1596"/>
      <c r="AE3976" s="1596"/>
      <c r="AF3976" s="1596"/>
      <c r="AG3976" s="1596"/>
      <c r="AH3976" s="1623" t="s">
        <v>1085</v>
      </c>
      <c r="AI3976" s="1625" t="s">
        <v>1259</v>
      </c>
      <c r="AJ3976" s="1623" t="s">
        <v>1085</v>
      </c>
      <c r="AK3976" s="1625" t="s">
        <v>1259</v>
      </c>
      <c r="AL3976" s="1594"/>
      <c r="AM3976" s="1594"/>
      <c r="AN3976" s="1597"/>
      <c r="AO3976" s="1594"/>
      <c r="AP3976" s="1594"/>
      <c r="AQ3976" s="1594"/>
      <c r="AR3976" s="1594"/>
      <c r="AS3976" s="1594"/>
      <c r="AT3976" s="1594"/>
      <c r="AU3976" s="1594"/>
      <c r="AV3976" s="1594"/>
      <c r="AW3976" s="1594"/>
      <c r="AX3976" s="1594"/>
      <c r="AY3976" s="1623" t="s">
        <v>1085</v>
      </c>
      <c r="AZ3976" s="1625" t="s">
        <v>1259</v>
      </c>
      <c r="BA3976" s="1623" t="s">
        <v>1085</v>
      </c>
      <c r="BB3976" s="1625" t="s">
        <v>1259</v>
      </c>
      <c r="BC3976" s="1594"/>
      <c r="BD3976" s="1594"/>
      <c r="BE3976" s="1594"/>
      <c r="BF3976" s="1597"/>
      <c r="BG3976" s="1594"/>
      <c r="BH3976" s="1594"/>
      <c r="BI3976" s="1594"/>
      <c r="BJ3976" s="1594"/>
      <c r="BK3976" s="1623" t="s">
        <v>1085</v>
      </c>
      <c r="BL3976" s="1625" t="s">
        <v>1259</v>
      </c>
    </row>
    <row r="3977" spans="1:64" ht="22.5">
      <c r="A3977" s="8"/>
      <c r="B3977" s="148" t="s">
        <v>401</v>
      </c>
      <c r="C3977" s="698">
        <v>12</v>
      </c>
      <c r="D3977" s="1631">
        <v>11</v>
      </c>
      <c r="E3977" s="1590">
        <v>12</v>
      </c>
      <c r="F3977" s="1589">
        <v>13</v>
      </c>
      <c r="G3977" s="1631" t="s">
        <v>2894</v>
      </c>
      <c r="H3977" s="1589">
        <v>12</v>
      </c>
      <c r="I3977" s="1589" t="s">
        <v>76</v>
      </c>
      <c r="J3977" s="1631" t="s">
        <v>1669</v>
      </c>
      <c r="K3977" s="1590">
        <v>13</v>
      </c>
      <c r="L3977" s="1590" t="s">
        <v>4027</v>
      </c>
      <c r="M3977" s="1590" t="s">
        <v>1891</v>
      </c>
      <c r="N3977" s="1631" t="s">
        <v>1883</v>
      </c>
      <c r="O3977" s="1589" t="s">
        <v>1549</v>
      </c>
      <c r="P3977" s="1590" t="s">
        <v>1891</v>
      </c>
      <c r="Q3977" s="1590">
        <v>12</v>
      </c>
      <c r="R3977" s="8"/>
      <c r="S3977" s="148" t="s">
        <v>401</v>
      </c>
      <c r="T3977" s="8"/>
      <c r="U3977" s="148" t="s">
        <v>401</v>
      </c>
      <c r="V3977" s="1590" t="s">
        <v>1845</v>
      </c>
      <c r="W3977" s="1590" t="s">
        <v>1891</v>
      </c>
      <c r="X3977" s="1590" t="s">
        <v>1549</v>
      </c>
      <c r="Y3977" s="1590" t="s">
        <v>1549</v>
      </c>
      <c r="Z3977" s="698">
        <v>14</v>
      </c>
      <c r="AA3977" s="1590" t="s">
        <v>4126</v>
      </c>
      <c r="AB3977" s="1590" t="s">
        <v>1549</v>
      </c>
      <c r="AC3977" s="1590" t="s">
        <v>2426</v>
      </c>
      <c r="AD3977" s="1590" t="s">
        <v>1908</v>
      </c>
      <c r="AE3977" s="1590" t="s">
        <v>1893</v>
      </c>
      <c r="AF3977" s="1590" t="s">
        <v>1881</v>
      </c>
      <c r="AG3977" s="1590" t="s">
        <v>1893</v>
      </c>
      <c r="AH3977" s="8"/>
      <c r="AI3977" s="148" t="s">
        <v>401</v>
      </c>
      <c r="AJ3977" s="8"/>
      <c r="AK3977" s="148" t="s">
        <v>401</v>
      </c>
      <c r="AL3977" s="1589" t="s">
        <v>1893</v>
      </c>
      <c r="AM3977" s="1589" t="s">
        <v>1891</v>
      </c>
      <c r="AN3977" s="1589" t="s">
        <v>2272</v>
      </c>
      <c r="AO3977" s="1590" t="s">
        <v>1885</v>
      </c>
      <c r="AP3977" s="1589">
        <v>12.5</v>
      </c>
      <c r="AQ3977" s="1589" t="s">
        <v>1893</v>
      </c>
      <c r="AR3977" s="1589" t="s">
        <v>1883</v>
      </c>
      <c r="AS3977" s="1589" t="s">
        <v>1893</v>
      </c>
      <c r="AT3977" s="1589" t="s">
        <v>1883</v>
      </c>
      <c r="AU3977" s="1589" t="s">
        <v>1883</v>
      </c>
      <c r="AV3977" s="1589" t="s">
        <v>1893</v>
      </c>
      <c r="AW3977" s="1643" t="s">
        <v>1875</v>
      </c>
      <c r="AX3977" s="1589" t="s">
        <v>76</v>
      </c>
      <c r="AY3977" s="8"/>
      <c r="AZ3977" s="148" t="s">
        <v>401</v>
      </c>
      <c r="BA3977" s="8"/>
      <c r="BB3977" s="148" t="s">
        <v>401</v>
      </c>
      <c r="BC3977" s="1589" t="s">
        <v>1549</v>
      </c>
      <c r="BD3977" s="1589" t="s">
        <v>2272</v>
      </c>
      <c r="BE3977" s="1589" t="s">
        <v>2382</v>
      </c>
      <c r="BF3977" s="1589" t="s">
        <v>1846</v>
      </c>
      <c r="BG3977" s="1589" t="s">
        <v>4059</v>
      </c>
      <c r="BH3977" s="1589" t="s">
        <v>76</v>
      </c>
      <c r="BI3977" s="1589" t="s">
        <v>1891</v>
      </c>
      <c r="BJ3977" s="1589" t="s">
        <v>1891</v>
      </c>
      <c r="BK3977" s="8"/>
      <c r="BL3977" s="148" t="s">
        <v>401</v>
      </c>
    </row>
    <row r="3978" spans="1:64" ht="22.5">
      <c r="A3978" s="1614"/>
      <c r="B3978" s="1612" t="s">
        <v>402</v>
      </c>
      <c r="C3978" s="1594" t="s">
        <v>76</v>
      </c>
      <c r="D3978" s="1618" t="s">
        <v>76</v>
      </c>
      <c r="E3978" s="1594" t="s">
        <v>76</v>
      </c>
      <c r="F3978" s="1594" t="s">
        <v>76</v>
      </c>
      <c r="G3978" s="1594" t="s">
        <v>76</v>
      </c>
      <c r="H3978" s="1594" t="s">
        <v>76</v>
      </c>
      <c r="I3978" s="1594">
        <v>13</v>
      </c>
      <c r="J3978" s="1596" t="s">
        <v>76</v>
      </c>
      <c r="K3978" s="1594" t="s">
        <v>76</v>
      </c>
      <c r="L3978" s="1594" t="s">
        <v>76</v>
      </c>
      <c r="M3978" s="1594" t="s">
        <v>76</v>
      </c>
      <c r="N3978" s="1594" t="s">
        <v>76</v>
      </c>
      <c r="O3978" s="1594" t="s">
        <v>76</v>
      </c>
      <c r="P3978" s="1594" t="s">
        <v>76</v>
      </c>
      <c r="Q3978" s="1594" t="s">
        <v>76</v>
      </c>
      <c r="R3978" s="1614"/>
      <c r="S3978" s="1612" t="s">
        <v>402</v>
      </c>
      <c r="T3978" s="1614"/>
      <c r="U3978" s="1612" t="s">
        <v>402</v>
      </c>
      <c r="V3978" s="1596" t="s">
        <v>76</v>
      </c>
      <c r="W3978" s="1596" t="s">
        <v>76</v>
      </c>
      <c r="X3978" s="1596" t="s">
        <v>76</v>
      </c>
      <c r="Y3978" s="1596" t="s">
        <v>76</v>
      </c>
      <c r="Z3978" s="1596" t="s">
        <v>76</v>
      </c>
      <c r="AA3978" s="1596" t="s">
        <v>76</v>
      </c>
      <c r="AB3978" s="1596" t="s">
        <v>76</v>
      </c>
      <c r="AC3978" s="1596" t="s">
        <v>76</v>
      </c>
      <c r="AD3978" s="1596" t="s">
        <v>76</v>
      </c>
      <c r="AE3978" s="1596" t="s">
        <v>76</v>
      </c>
      <c r="AF3978" s="1596" t="s">
        <v>76</v>
      </c>
      <c r="AG3978" s="1596" t="s">
        <v>76</v>
      </c>
      <c r="AH3978" s="1614"/>
      <c r="AI3978" s="1612" t="s">
        <v>402</v>
      </c>
      <c r="AJ3978" s="1614"/>
      <c r="AK3978" s="1612" t="s">
        <v>402</v>
      </c>
      <c r="AL3978" s="1618" t="s">
        <v>76</v>
      </c>
      <c r="AM3978" s="1594" t="s">
        <v>76</v>
      </c>
      <c r="AN3978" s="1594" t="s">
        <v>76</v>
      </c>
      <c r="AO3978" s="1617" t="s">
        <v>76</v>
      </c>
      <c r="AP3978" s="1594" t="s">
        <v>76</v>
      </c>
      <c r="AQ3978" s="1594" t="s">
        <v>76</v>
      </c>
      <c r="AR3978" s="1594" t="s">
        <v>76</v>
      </c>
      <c r="AS3978" s="1594" t="s">
        <v>76</v>
      </c>
      <c r="AT3978" s="1594" t="s">
        <v>76</v>
      </c>
      <c r="AU3978" s="1594" t="s">
        <v>76</v>
      </c>
      <c r="AV3978" s="1594" t="s">
        <v>76</v>
      </c>
      <c r="AW3978" s="1594" t="s">
        <v>76</v>
      </c>
      <c r="AX3978" s="1594" t="s">
        <v>76</v>
      </c>
      <c r="AY3978" s="1614"/>
      <c r="AZ3978" s="1612" t="s">
        <v>402</v>
      </c>
      <c r="BA3978" s="1614"/>
      <c r="BB3978" s="1612" t="s">
        <v>402</v>
      </c>
      <c r="BC3978" s="1594" t="s">
        <v>76</v>
      </c>
      <c r="BD3978" s="1594" t="s">
        <v>2272</v>
      </c>
      <c r="BE3978" s="1594" t="s">
        <v>76</v>
      </c>
      <c r="BF3978" s="1594" t="s">
        <v>76</v>
      </c>
      <c r="BG3978" s="1594" t="s">
        <v>76</v>
      </c>
      <c r="BH3978" s="1594" t="s">
        <v>76</v>
      </c>
      <c r="BI3978" s="1594" t="s">
        <v>76</v>
      </c>
      <c r="BJ3978" s="1618" t="s">
        <v>76</v>
      </c>
      <c r="BK3978" s="1614"/>
      <c r="BL3978" s="1612" t="s">
        <v>402</v>
      </c>
    </row>
    <row r="3979" spans="1:64">
      <c r="A3979" s="2533" t="s">
        <v>211</v>
      </c>
      <c r="B3979" s="2533"/>
      <c r="C3979" s="1589">
        <v>7</v>
      </c>
      <c r="D3979" s="1589">
        <v>7</v>
      </c>
      <c r="E3979" s="1589">
        <v>7</v>
      </c>
      <c r="F3979" s="1589">
        <v>7</v>
      </c>
      <c r="G3979" s="1589">
        <v>7</v>
      </c>
      <c r="H3979" s="1589">
        <v>7</v>
      </c>
      <c r="I3979" s="1589">
        <v>7</v>
      </c>
      <c r="J3979" s="1590">
        <v>7</v>
      </c>
      <c r="K3979" s="1589">
        <v>7</v>
      </c>
      <c r="L3979" s="1589">
        <v>7</v>
      </c>
      <c r="M3979" s="1589">
        <v>7</v>
      </c>
      <c r="N3979" s="1589">
        <v>7</v>
      </c>
      <c r="O3979" s="1589">
        <v>7</v>
      </c>
      <c r="P3979" s="1589">
        <v>7</v>
      </c>
      <c r="Q3979" s="1589">
        <v>7</v>
      </c>
      <c r="R3979" s="2533" t="s">
        <v>211</v>
      </c>
      <c r="S3979" s="2533"/>
      <c r="T3979" s="2533" t="s">
        <v>211</v>
      </c>
      <c r="U3979" s="2533"/>
      <c r="V3979" s="1590">
        <v>7</v>
      </c>
      <c r="W3979" s="1590">
        <v>7</v>
      </c>
      <c r="X3979" s="1590">
        <v>7</v>
      </c>
      <c r="Y3979" s="1590">
        <v>7</v>
      </c>
      <c r="Z3979" s="1590">
        <v>7</v>
      </c>
      <c r="AA3979" s="1590">
        <v>7</v>
      </c>
      <c r="AB3979" s="1590">
        <v>7</v>
      </c>
      <c r="AC3979" s="1590">
        <v>7</v>
      </c>
      <c r="AD3979" s="1590" t="s">
        <v>76</v>
      </c>
      <c r="AE3979" s="1590">
        <v>7</v>
      </c>
      <c r="AF3979" s="1590">
        <v>7</v>
      </c>
      <c r="AG3979" s="1590">
        <v>7</v>
      </c>
      <c r="AH3979" s="2533" t="s">
        <v>211</v>
      </c>
      <c r="AI3979" s="2533"/>
      <c r="AJ3979" s="2533" t="s">
        <v>211</v>
      </c>
      <c r="AK3979" s="2533"/>
      <c r="AL3979" s="1589">
        <v>7</v>
      </c>
      <c r="AM3979" s="1589">
        <v>7</v>
      </c>
      <c r="AN3979" s="1589">
        <v>7</v>
      </c>
      <c r="AO3979" s="1589">
        <v>7</v>
      </c>
      <c r="AP3979" s="1589">
        <v>7</v>
      </c>
      <c r="AQ3979" s="1589">
        <v>7</v>
      </c>
      <c r="AR3979" s="1589">
        <v>7</v>
      </c>
      <c r="AS3979" s="1589">
        <v>7</v>
      </c>
      <c r="AT3979" s="1589">
        <v>7</v>
      </c>
      <c r="AU3979" s="1589">
        <v>7</v>
      </c>
      <c r="AV3979" s="1589">
        <v>7</v>
      </c>
      <c r="AW3979" s="1589">
        <v>7</v>
      </c>
      <c r="AX3979" s="1589" t="s">
        <v>76</v>
      </c>
      <c r="AY3979" s="2533" t="s">
        <v>211</v>
      </c>
      <c r="AZ3979" s="2533"/>
      <c r="BA3979" s="2533" t="s">
        <v>211</v>
      </c>
      <c r="BB3979" s="2533"/>
      <c r="BC3979" s="1589">
        <v>7</v>
      </c>
      <c r="BD3979" s="1589">
        <v>7</v>
      </c>
      <c r="BE3979" s="1589">
        <v>7</v>
      </c>
      <c r="BF3979" s="1589">
        <v>7</v>
      </c>
      <c r="BG3979" s="1589">
        <v>6.75</v>
      </c>
      <c r="BH3979" s="1589" t="s">
        <v>76</v>
      </c>
      <c r="BI3979" s="1589" t="s">
        <v>76</v>
      </c>
      <c r="BJ3979" s="1589" t="s">
        <v>76</v>
      </c>
      <c r="BK3979" s="2533" t="s">
        <v>211</v>
      </c>
      <c r="BL3979" s="2533"/>
    </row>
    <row r="3980" spans="1:64">
      <c r="A3980" s="2535" t="s">
        <v>408</v>
      </c>
      <c r="B3980" s="2535"/>
      <c r="C3980" s="1594"/>
      <c r="D3980" s="1594"/>
      <c r="E3980" s="1594"/>
      <c r="F3980" s="1594"/>
      <c r="G3980" s="1594"/>
      <c r="H3980" s="1594"/>
      <c r="I3980" s="1594"/>
      <c r="J3980" s="1596"/>
      <c r="K3980" s="1594"/>
      <c r="L3980" s="1594"/>
      <c r="M3980" s="1594"/>
      <c r="N3980" s="1594"/>
      <c r="O3980" s="1594"/>
      <c r="P3980" s="1597"/>
      <c r="Q3980" s="1597"/>
      <c r="R3980" s="2535" t="s">
        <v>408</v>
      </c>
      <c r="S3980" s="2535"/>
      <c r="T3980" s="2535" t="s">
        <v>408</v>
      </c>
      <c r="U3980" s="2535"/>
      <c r="V3980" s="1596"/>
      <c r="W3980" s="1596"/>
      <c r="X3980" s="1596"/>
      <c r="Y3980" s="1596"/>
      <c r="Z3980" s="1596"/>
      <c r="AA3980" s="1595"/>
      <c r="AB3980" s="1595"/>
      <c r="AC3980" s="1595"/>
      <c r="AD3980" s="1595"/>
      <c r="AE3980" s="1595"/>
      <c r="AF3980" s="1595"/>
      <c r="AG3980" s="1596"/>
      <c r="AH3980" s="2535" t="s">
        <v>408</v>
      </c>
      <c r="AI3980" s="2535"/>
      <c r="AJ3980" s="2535" t="s">
        <v>408</v>
      </c>
      <c r="AK3980" s="2535"/>
      <c r="AL3980" s="1597"/>
      <c r="AM3980" s="1597"/>
      <c r="AN3980" s="1597"/>
      <c r="AO3980" s="1597"/>
      <c r="AP3980" s="1594"/>
      <c r="AQ3980" s="1594"/>
      <c r="AR3980" s="1594"/>
      <c r="AS3980" s="1594"/>
      <c r="AT3980" s="1594"/>
      <c r="AU3980" s="1594"/>
      <c r="AV3980" s="1594"/>
      <c r="AW3980" s="1594"/>
      <c r="AX3980" s="1594"/>
      <c r="AY3980" s="2535" t="s">
        <v>408</v>
      </c>
      <c r="AZ3980" s="2535"/>
      <c r="BA3980" s="2535" t="s">
        <v>408</v>
      </c>
      <c r="BB3980" s="2535"/>
      <c r="BC3980" s="1594"/>
      <c r="BD3980" s="1594"/>
      <c r="BE3980" s="1594"/>
      <c r="BF3980" s="1597"/>
      <c r="BG3980" s="1594"/>
      <c r="BH3980" s="1594"/>
      <c r="BI3980" s="1594"/>
      <c r="BJ3980" s="1594"/>
      <c r="BK3980" s="2535" t="s">
        <v>408</v>
      </c>
      <c r="BL3980" s="2535"/>
    </row>
    <row r="3981" spans="1:64" ht="22.5">
      <c r="A3981" s="8"/>
      <c r="B3981" s="148" t="s">
        <v>390</v>
      </c>
      <c r="C3981" s="1631">
        <v>12</v>
      </c>
      <c r="D3981" s="1589">
        <v>12</v>
      </c>
      <c r="E3981" s="1590" t="s">
        <v>2389</v>
      </c>
      <c r="F3981" s="1589">
        <v>13</v>
      </c>
      <c r="G3981" s="1631" t="s">
        <v>2387</v>
      </c>
      <c r="H3981" s="1631">
        <v>12</v>
      </c>
      <c r="I3981" s="1589">
        <v>13</v>
      </c>
      <c r="J3981" s="1590">
        <v>14</v>
      </c>
      <c r="K3981" s="1589">
        <v>13</v>
      </c>
      <c r="L3981" s="1589" t="s">
        <v>2284</v>
      </c>
      <c r="M3981" s="1590" t="s">
        <v>2382</v>
      </c>
      <c r="N3981" s="1631" t="s">
        <v>1891</v>
      </c>
      <c r="O3981" s="1589" t="s">
        <v>1549</v>
      </c>
      <c r="P3981" s="1590" t="s">
        <v>1883</v>
      </c>
      <c r="Q3981" s="1590">
        <v>12</v>
      </c>
      <c r="R3981" s="8"/>
      <c r="S3981" s="148" t="s">
        <v>390</v>
      </c>
      <c r="T3981" s="8"/>
      <c r="U3981" s="148" t="s">
        <v>390</v>
      </c>
      <c r="V3981" s="1590" t="s">
        <v>2284</v>
      </c>
      <c r="W3981" s="1590" t="s">
        <v>2378</v>
      </c>
      <c r="X3981" s="1590" t="s">
        <v>2382</v>
      </c>
      <c r="Y3981" s="1590" t="s">
        <v>76</v>
      </c>
      <c r="Z3981" s="1590">
        <v>15</v>
      </c>
      <c r="AA3981" s="1590" t="s">
        <v>1549</v>
      </c>
      <c r="AB3981" s="1590" t="s">
        <v>1549</v>
      </c>
      <c r="AC3981" s="1590" t="s">
        <v>1883</v>
      </c>
      <c r="AD3981" s="1590" t="s">
        <v>1847</v>
      </c>
      <c r="AE3981" s="1590" t="s">
        <v>1893</v>
      </c>
      <c r="AF3981" s="1590" t="s">
        <v>1881</v>
      </c>
      <c r="AG3981" s="1590" t="s">
        <v>1875</v>
      </c>
      <c r="AH3981" s="8"/>
      <c r="AI3981" s="148" t="s">
        <v>390</v>
      </c>
      <c r="AJ3981" s="8"/>
      <c r="AK3981" s="148" t="s">
        <v>390</v>
      </c>
      <c r="AL3981" s="1589" t="s">
        <v>1893</v>
      </c>
      <c r="AM3981" s="1589" t="s">
        <v>1845</v>
      </c>
      <c r="AN3981" s="1589" t="s">
        <v>1883</v>
      </c>
      <c r="AO3981" s="1590" t="s">
        <v>2284</v>
      </c>
      <c r="AP3981" s="1589">
        <v>12</v>
      </c>
      <c r="AQ3981" s="1589" t="s">
        <v>1893</v>
      </c>
      <c r="AR3981" s="1589" t="s">
        <v>2284</v>
      </c>
      <c r="AS3981" s="1589" t="s">
        <v>1549</v>
      </c>
      <c r="AT3981" s="1589" t="s">
        <v>1891</v>
      </c>
      <c r="AU3981" s="1589" t="s">
        <v>1883</v>
      </c>
      <c r="AV3981" s="1589" t="s">
        <v>2284</v>
      </c>
      <c r="AW3981" s="1643" t="s">
        <v>1883</v>
      </c>
      <c r="AX3981" s="1589" t="s">
        <v>76</v>
      </c>
      <c r="AY3981" s="8"/>
      <c r="AZ3981" s="148" t="s">
        <v>390</v>
      </c>
      <c r="BA3981" s="8"/>
      <c r="BB3981" s="148" t="s">
        <v>390</v>
      </c>
      <c r="BC3981" s="1589" t="s">
        <v>1549</v>
      </c>
      <c r="BD3981" s="1589" t="s">
        <v>2284</v>
      </c>
      <c r="BE3981" s="1589" t="s">
        <v>1549</v>
      </c>
      <c r="BF3981" s="1589" t="s">
        <v>2351</v>
      </c>
      <c r="BG3981" s="1589" t="s">
        <v>4059</v>
      </c>
      <c r="BH3981" s="1589" t="s">
        <v>1875</v>
      </c>
      <c r="BI3981" s="1589" t="s">
        <v>76</v>
      </c>
      <c r="BJ3981" s="1589" t="s">
        <v>76</v>
      </c>
      <c r="BK3981" s="8"/>
      <c r="BL3981" s="148" t="s">
        <v>390</v>
      </c>
    </row>
    <row r="3982" spans="1:64" ht="22.5">
      <c r="A3982" s="1614"/>
      <c r="B3982" s="1612" t="s">
        <v>391</v>
      </c>
      <c r="C3982" s="1594" t="s">
        <v>76</v>
      </c>
      <c r="D3982" s="1594" t="s">
        <v>76</v>
      </c>
      <c r="E3982" s="1594" t="s">
        <v>76</v>
      </c>
      <c r="F3982" s="1594" t="s">
        <v>76</v>
      </c>
      <c r="G3982" s="1594" t="s">
        <v>76</v>
      </c>
      <c r="H3982" s="1594" t="s">
        <v>76</v>
      </c>
      <c r="I3982" s="1594" t="s">
        <v>76</v>
      </c>
      <c r="J3982" s="1596" t="s">
        <v>76</v>
      </c>
      <c r="K3982" s="1594">
        <v>13</v>
      </c>
      <c r="L3982" s="1594" t="s">
        <v>76</v>
      </c>
      <c r="M3982" s="1596" t="s">
        <v>1891</v>
      </c>
      <c r="N3982" s="1632" t="s">
        <v>1891</v>
      </c>
      <c r="O3982" s="1594" t="s">
        <v>76</v>
      </c>
      <c r="P3982" s="1597" t="s">
        <v>76</v>
      </c>
      <c r="Q3982" s="1597" t="s">
        <v>76</v>
      </c>
      <c r="R3982" s="1614"/>
      <c r="S3982" s="1612" t="s">
        <v>391</v>
      </c>
      <c r="T3982" s="1614"/>
      <c r="U3982" s="1612" t="s">
        <v>391</v>
      </c>
      <c r="V3982" s="1596"/>
      <c r="W3982" s="1596" t="s">
        <v>76</v>
      </c>
      <c r="X3982" s="1596" t="s">
        <v>76</v>
      </c>
      <c r="Y3982" s="1596" t="s">
        <v>1845</v>
      </c>
      <c r="Z3982" s="1596" t="s">
        <v>76</v>
      </c>
      <c r="AA3982" s="1595" t="s">
        <v>76</v>
      </c>
      <c r="AB3982" s="1595" t="s">
        <v>76</v>
      </c>
      <c r="AC3982" s="1595" t="s">
        <v>76</v>
      </c>
      <c r="AD3982" s="1595" t="s">
        <v>76</v>
      </c>
      <c r="AE3982" s="1626" t="s">
        <v>76</v>
      </c>
      <c r="AF3982" s="1595" t="s">
        <v>76</v>
      </c>
      <c r="AG3982" s="1595" t="s">
        <v>76</v>
      </c>
      <c r="AH3982" s="1614"/>
      <c r="AI3982" s="1612" t="s">
        <v>391</v>
      </c>
      <c r="AJ3982" s="1614"/>
      <c r="AK3982" s="1612" t="s">
        <v>391</v>
      </c>
      <c r="AL3982" s="1618" t="s">
        <v>76</v>
      </c>
      <c r="AM3982" s="1594" t="s">
        <v>76</v>
      </c>
      <c r="AN3982" s="1597" t="s">
        <v>76</v>
      </c>
      <c r="AO3982" s="1617" t="s">
        <v>76</v>
      </c>
      <c r="AP3982" s="1594" t="s">
        <v>76</v>
      </c>
      <c r="AQ3982" s="1594" t="s">
        <v>76</v>
      </c>
      <c r="AR3982" s="1594" t="s">
        <v>76</v>
      </c>
      <c r="AS3982" s="1594" t="s">
        <v>1883</v>
      </c>
      <c r="AT3982" s="1594" t="s">
        <v>76</v>
      </c>
      <c r="AU3982" s="1594" t="s">
        <v>76</v>
      </c>
      <c r="AV3982" s="1594" t="s">
        <v>76</v>
      </c>
      <c r="AW3982" s="1594" t="s">
        <v>76</v>
      </c>
      <c r="AX3982" s="1594" t="s">
        <v>76</v>
      </c>
      <c r="AY3982" s="1614"/>
      <c r="AZ3982" s="1612" t="s">
        <v>391</v>
      </c>
      <c r="BA3982" s="1614"/>
      <c r="BB3982" s="1612" t="s">
        <v>391</v>
      </c>
      <c r="BC3982" s="1594" t="s">
        <v>76</v>
      </c>
      <c r="BD3982" s="1594" t="s">
        <v>2284</v>
      </c>
      <c r="BE3982" s="1594" t="s">
        <v>76</v>
      </c>
      <c r="BF3982" s="1597" t="s">
        <v>76</v>
      </c>
      <c r="BG3982" s="1594" t="s">
        <v>76</v>
      </c>
      <c r="BH3982" s="1594" t="s">
        <v>1875</v>
      </c>
      <c r="BI3982" s="1594" t="s">
        <v>76</v>
      </c>
      <c r="BJ3982" s="1594" t="s">
        <v>76</v>
      </c>
      <c r="BK3982" s="1614"/>
      <c r="BL3982" s="1612" t="s">
        <v>391</v>
      </c>
    </row>
    <row r="3983" spans="1:64">
      <c r="A3983" s="2533" t="s">
        <v>409</v>
      </c>
      <c r="B3983" s="2533"/>
      <c r="C3983" s="1589"/>
      <c r="D3983" s="1589"/>
      <c r="E3983" s="1589"/>
      <c r="F3983" s="1589"/>
      <c r="G3983" s="1589"/>
      <c r="H3983" s="1609"/>
      <c r="I3983" s="1589"/>
      <c r="J3983" s="1590"/>
      <c r="K3983" s="1589"/>
      <c r="L3983" s="1589"/>
      <c r="M3983" s="1589"/>
      <c r="N3983" s="1589"/>
      <c r="O3983" s="1589"/>
      <c r="P3983" s="1592"/>
      <c r="Q3983" s="1592"/>
      <c r="R3983" s="2533" t="s">
        <v>409</v>
      </c>
      <c r="S3983" s="2533"/>
      <c r="T3983" s="2533" t="s">
        <v>409</v>
      </c>
      <c r="U3983" s="2533"/>
      <c r="V3983" s="1590"/>
      <c r="W3983" s="1590"/>
      <c r="X3983" s="1590"/>
      <c r="Y3983" s="1590"/>
      <c r="Z3983" s="1590"/>
      <c r="AA3983" s="1591"/>
      <c r="AB3983" s="1591"/>
      <c r="AC3983" s="1591"/>
      <c r="AD3983" s="1591"/>
      <c r="AE3983" s="1591"/>
      <c r="AF3983" s="1591"/>
      <c r="AG3983" s="1591"/>
      <c r="AH3983" s="2533" t="s">
        <v>409</v>
      </c>
      <c r="AI3983" s="2533"/>
      <c r="AJ3983" s="2533" t="s">
        <v>409</v>
      </c>
      <c r="AK3983" s="2533"/>
      <c r="AL3983" s="1589"/>
      <c r="AM3983" s="1589"/>
      <c r="AN3983" s="1592"/>
      <c r="AO3983" s="1589"/>
      <c r="AP3983" s="1589"/>
      <c r="AQ3983" s="1589"/>
      <c r="AR3983" s="1589"/>
      <c r="AS3983" s="1589"/>
      <c r="AT3983" s="1589"/>
      <c r="AU3983" s="1589"/>
      <c r="AV3983" s="1589"/>
      <c r="AW3983" s="1589"/>
      <c r="AX3983" s="1589"/>
      <c r="AY3983" s="2533" t="s">
        <v>409</v>
      </c>
      <c r="AZ3983" s="2533"/>
      <c r="BA3983" s="2533" t="s">
        <v>409</v>
      </c>
      <c r="BB3983" s="2533"/>
      <c r="BC3983" s="1589"/>
      <c r="BD3983" s="1589"/>
      <c r="BE3983" s="1589"/>
      <c r="BF3983" s="1592" t="s">
        <v>1285</v>
      </c>
      <c r="BG3983" s="1589"/>
      <c r="BH3983" s="1589"/>
      <c r="BI3983" s="1589"/>
      <c r="BJ3983" s="1589"/>
      <c r="BK3983" s="2533" t="s">
        <v>409</v>
      </c>
      <c r="BL3983" s="2533"/>
    </row>
    <row r="3984" spans="1:64" ht="22.5">
      <c r="A3984" s="1614"/>
      <c r="B3984" s="1612" t="s">
        <v>390</v>
      </c>
      <c r="C3984" s="1632">
        <v>9</v>
      </c>
      <c r="D3984" s="1619">
        <v>10</v>
      </c>
      <c r="E3984" s="1596" t="s">
        <v>2389</v>
      </c>
      <c r="F3984" s="1596" t="s">
        <v>1663</v>
      </c>
      <c r="G3984" s="1594">
        <v>12</v>
      </c>
      <c r="H3984" s="1596" t="s">
        <v>1663</v>
      </c>
      <c r="I3984" s="1594" t="s">
        <v>76</v>
      </c>
      <c r="J3984" s="1596" t="s">
        <v>76</v>
      </c>
      <c r="K3984" s="1594">
        <v>10.5</v>
      </c>
      <c r="L3984" s="1594" t="s">
        <v>2382</v>
      </c>
      <c r="M3984" s="1596" t="s">
        <v>1891</v>
      </c>
      <c r="N3984" s="1596" t="s">
        <v>2382</v>
      </c>
      <c r="O3984" s="1594" t="s">
        <v>1549</v>
      </c>
      <c r="P3984" s="1640" t="s">
        <v>2284</v>
      </c>
      <c r="Q3984" s="1596">
        <v>10</v>
      </c>
      <c r="R3984" s="1614"/>
      <c r="S3984" s="1612" t="s">
        <v>390</v>
      </c>
      <c r="T3984" s="1614"/>
      <c r="U3984" s="1612" t="s">
        <v>390</v>
      </c>
      <c r="V3984" s="1596" t="s">
        <v>2497</v>
      </c>
      <c r="W3984" s="1596" t="s">
        <v>2284</v>
      </c>
      <c r="X3984" s="1596" t="s">
        <v>2382</v>
      </c>
      <c r="Y3984" s="1596" t="s">
        <v>1845</v>
      </c>
      <c r="Z3984" s="1596">
        <v>15</v>
      </c>
      <c r="AA3984" s="1596" t="s">
        <v>2284</v>
      </c>
      <c r="AB3984" s="1596" t="s">
        <v>2284</v>
      </c>
      <c r="AC3984" s="1596">
        <v>13</v>
      </c>
      <c r="AD3984" s="1596" t="s">
        <v>1665</v>
      </c>
      <c r="AE3984" s="1596" t="s">
        <v>1893</v>
      </c>
      <c r="AF3984" s="1596" t="s">
        <v>1881</v>
      </c>
      <c r="AG3984" s="1596" t="s">
        <v>1882</v>
      </c>
      <c r="AH3984" s="1614"/>
      <c r="AI3984" s="1612" t="s">
        <v>390</v>
      </c>
      <c r="AJ3984" s="1614"/>
      <c r="AK3984" s="1612" t="s">
        <v>390</v>
      </c>
      <c r="AL3984" s="1594" t="s">
        <v>2273</v>
      </c>
      <c r="AM3984" s="1594" t="s">
        <v>1549</v>
      </c>
      <c r="AN3984" s="1594" t="s">
        <v>2284</v>
      </c>
      <c r="AO3984" s="1594" t="s">
        <v>2273</v>
      </c>
      <c r="AP3984" s="1594">
        <v>12</v>
      </c>
      <c r="AQ3984" s="1594" t="s">
        <v>1883</v>
      </c>
      <c r="AR3984" s="1594" t="s">
        <v>2284</v>
      </c>
      <c r="AS3984" s="1594" t="s">
        <v>2323</v>
      </c>
      <c r="AT3984" s="1594" t="s">
        <v>1891</v>
      </c>
      <c r="AU3984" s="1594" t="s">
        <v>2284</v>
      </c>
      <c r="AV3984" s="1594" t="s">
        <v>2284</v>
      </c>
      <c r="AW3984" s="1644" t="s">
        <v>2284</v>
      </c>
      <c r="AX3984" s="1594" t="s">
        <v>2384</v>
      </c>
      <c r="AY3984" s="1614"/>
      <c r="AZ3984" s="1612" t="s">
        <v>390</v>
      </c>
      <c r="BA3984" s="1614"/>
      <c r="BB3984" s="1612" t="s">
        <v>390</v>
      </c>
      <c r="BC3984" s="1594" t="s">
        <v>2272</v>
      </c>
      <c r="BD3984" s="1594" t="s">
        <v>2272</v>
      </c>
      <c r="BE3984" s="1594" t="s">
        <v>2284</v>
      </c>
      <c r="BF3984" s="1606" t="s">
        <v>76</v>
      </c>
      <c r="BG3984" s="1594">
        <v>17.75</v>
      </c>
      <c r="BH3984" s="1594" t="s">
        <v>76</v>
      </c>
      <c r="BI3984" s="1594" t="s">
        <v>76</v>
      </c>
      <c r="BJ3984" s="1594" t="s">
        <v>2284</v>
      </c>
      <c r="BK3984" s="1614"/>
      <c r="BL3984" s="1612" t="s">
        <v>390</v>
      </c>
    </row>
    <row r="3985" spans="1:64" ht="22.5">
      <c r="A3985" s="8"/>
      <c r="B3985" s="148" t="s">
        <v>391</v>
      </c>
      <c r="C3985" s="1631" t="s">
        <v>76</v>
      </c>
      <c r="D3985" s="1634">
        <v>11</v>
      </c>
      <c r="E3985" s="1589" t="s">
        <v>76</v>
      </c>
      <c r="F3985" s="1589" t="s">
        <v>76</v>
      </c>
      <c r="G3985" s="1589">
        <v>12</v>
      </c>
      <c r="H3985" s="1609" t="s">
        <v>76</v>
      </c>
      <c r="I3985" s="1589" t="s">
        <v>76</v>
      </c>
      <c r="J3985" s="1590" t="s">
        <v>76</v>
      </c>
      <c r="K3985" s="1589">
        <v>9.5</v>
      </c>
      <c r="L3985" s="1589" t="s">
        <v>76</v>
      </c>
      <c r="M3985" s="1589" t="s">
        <v>76</v>
      </c>
      <c r="N3985" s="1589" t="s">
        <v>4064</v>
      </c>
      <c r="O3985" s="1592" t="s">
        <v>76</v>
      </c>
      <c r="P3985" s="1589" t="s">
        <v>76</v>
      </c>
      <c r="Q3985" s="1589" t="s">
        <v>76</v>
      </c>
      <c r="R3985" s="8"/>
      <c r="S3985" s="148" t="s">
        <v>391</v>
      </c>
      <c r="T3985" s="8"/>
      <c r="U3985" s="148" t="s">
        <v>391</v>
      </c>
      <c r="V3985" s="1590"/>
      <c r="W3985" s="1590" t="s">
        <v>76</v>
      </c>
      <c r="X3985" s="1590" t="s">
        <v>76</v>
      </c>
      <c r="Y3985" s="1590" t="s">
        <v>76</v>
      </c>
      <c r="Z3985" s="1590" t="s">
        <v>76</v>
      </c>
      <c r="AA3985" s="1590" t="s">
        <v>76</v>
      </c>
      <c r="AB3985" s="1590" t="s">
        <v>76</v>
      </c>
      <c r="AC3985" s="1590" t="s">
        <v>76</v>
      </c>
      <c r="AD3985" s="1590" t="s">
        <v>76</v>
      </c>
      <c r="AE3985" s="1590" t="s">
        <v>76</v>
      </c>
      <c r="AF3985" s="1590" t="s">
        <v>76</v>
      </c>
      <c r="AG3985" s="1590" t="s">
        <v>76</v>
      </c>
      <c r="AH3985" s="8"/>
      <c r="AI3985" s="148" t="s">
        <v>391</v>
      </c>
      <c r="AJ3985" s="8"/>
      <c r="AK3985" s="148" t="s">
        <v>391</v>
      </c>
      <c r="AL3985" s="1615" t="s">
        <v>76</v>
      </c>
      <c r="AM3985" s="1589" t="s">
        <v>1549</v>
      </c>
      <c r="AN3985" s="1589">
        <v>9</v>
      </c>
      <c r="AO3985" s="1608" t="s">
        <v>76</v>
      </c>
      <c r="AP3985" s="1589" t="s">
        <v>76</v>
      </c>
      <c r="AQ3985" s="1589" t="s">
        <v>76</v>
      </c>
      <c r="AR3985" s="1589" t="s">
        <v>76</v>
      </c>
      <c r="AS3985" s="1589" t="s">
        <v>76</v>
      </c>
      <c r="AT3985" s="1589" t="s">
        <v>76</v>
      </c>
      <c r="AU3985" s="1589" t="s">
        <v>76</v>
      </c>
      <c r="AV3985" s="1589" t="s">
        <v>76</v>
      </c>
      <c r="AW3985" s="1589" t="s">
        <v>76</v>
      </c>
      <c r="AX3985" s="1589" t="s">
        <v>76</v>
      </c>
      <c r="AY3985" s="8"/>
      <c r="AZ3985" s="148" t="s">
        <v>391</v>
      </c>
      <c r="BA3985" s="8"/>
      <c r="BB3985" s="148" t="s">
        <v>391</v>
      </c>
      <c r="BC3985" s="1589" t="s">
        <v>76</v>
      </c>
      <c r="BD3985" s="1609" t="s">
        <v>76</v>
      </c>
      <c r="BE3985" s="1589" t="s">
        <v>76</v>
      </c>
      <c r="BF3985" s="1592" t="s">
        <v>76</v>
      </c>
      <c r="BG3985" s="1589" t="s">
        <v>76</v>
      </c>
      <c r="BH3985" s="1589" t="s">
        <v>76</v>
      </c>
      <c r="BI3985" s="1589" t="s">
        <v>76</v>
      </c>
      <c r="BJ3985" s="1615" t="s">
        <v>76</v>
      </c>
      <c r="BK3985" s="8"/>
      <c r="BL3985" s="148" t="s">
        <v>391</v>
      </c>
    </row>
    <row r="3986" spans="1:64">
      <c r="A3986" s="2535" t="s">
        <v>410</v>
      </c>
      <c r="B3986" s="2535"/>
      <c r="C3986" s="1594"/>
      <c r="D3986" s="1594"/>
      <c r="E3986" s="1594"/>
      <c r="F3986" s="1594"/>
      <c r="G3986" s="1594"/>
      <c r="H3986" s="1594"/>
      <c r="I3986" s="1594"/>
      <c r="J3986" s="1596"/>
      <c r="K3986" s="1594"/>
      <c r="L3986" s="1594"/>
      <c r="M3986" s="1594"/>
      <c r="N3986" s="1594"/>
      <c r="O3986" s="1597"/>
      <c r="P3986" s="1594"/>
      <c r="Q3986" s="1597"/>
      <c r="R3986" s="2535" t="s">
        <v>410</v>
      </c>
      <c r="S3986" s="2535"/>
      <c r="T3986" s="2535" t="s">
        <v>410</v>
      </c>
      <c r="U3986" s="2535"/>
      <c r="V3986" s="1596"/>
      <c r="W3986" s="1596"/>
      <c r="X3986" s="1596"/>
      <c r="Y3986" s="1596"/>
      <c r="Z3986" s="1596"/>
      <c r="AA3986" s="1596"/>
      <c r="AB3986" s="1596"/>
      <c r="AC3986" s="1596"/>
      <c r="AD3986" s="1596"/>
      <c r="AE3986" s="1596"/>
      <c r="AF3986" s="1596"/>
      <c r="AG3986" s="1596"/>
      <c r="AH3986" s="2535" t="s">
        <v>410</v>
      </c>
      <c r="AI3986" s="2535"/>
      <c r="AJ3986" s="2535" t="s">
        <v>410</v>
      </c>
      <c r="AK3986" s="2535"/>
      <c r="AL3986" s="1594"/>
      <c r="AM3986" s="1594"/>
      <c r="AN3986" s="1597"/>
      <c r="AO3986" s="1597"/>
      <c r="AP3986" s="1594"/>
      <c r="AQ3986" s="1594"/>
      <c r="AR3986" s="1594"/>
      <c r="AS3986" s="1594"/>
      <c r="AT3986" s="1594"/>
      <c r="AU3986" s="1594"/>
      <c r="AV3986" s="1594"/>
      <c r="AW3986" s="1594"/>
      <c r="AX3986" s="1594"/>
      <c r="AY3986" s="2535" t="s">
        <v>410</v>
      </c>
      <c r="AZ3986" s="2535"/>
      <c r="BA3986" s="2535" t="s">
        <v>410</v>
      </c>
      <c r="BB3986" s="2535"/>
      <c r="BC3986" s="1594"/>
      <c r="BD3986" s="1594"/>
      <c r="BE3986" s="1594"/>
      <c r="BF3986" s="1597"/>
      <c r="BG3986" s="1594"/>
      <c r="BH3986" s="1594"/>
      <c r="BI3986" s="1594"/>
      <c r="BJ3986" s="1594"/>
      <c r="BK3986" s="2535" t="s">
        <v>410</v>
      </c>
      <c r="BL3986" s="2535"/>
    </row>
    <row r="3987" spans="1:64" ht="22.5">
      <c r="A3987" s="8"/>
      <c r="B3987" s="148" t="s">
        <v>390</v>
      </c>
      <c r="C3987" s="1589">
        <v>13</v>
      </c>
      <c r="D3987" s="1589">
        <v>12</v>
      </c>
      <c r="E3987" s="1590" t="s">
        <v>2389</v>
      </c>
      <c r="F3987" s="1589">
        <v>14</v>
      </c>
      <c r="G3987" s="1590" t="s">
        <v>1669</v>
      </c>
      <c r="H3987" s="1615" t="s">
        <v>76</v>
      </c>
      <c r="I3987" s="1589">
        <v>14</v>
      </c>
      <c r="J3987" s="1590">
        <v>13</v>
      </c>
      <c r="K3987" s="1589">
        <v>11</v>
      </c>
      <c r="L3987" s="1589" t="s">
        <v>1845</v>
      </c>
      <c r="M3987" s="1590" t="s">
        <v>1875</v>
      </c>
      <c r="N3987" s="1631" t="s">
        <v>1883</v>
      </c>
      <c r="O3987" s="1589" t="s">
        <v>1893</v>
      </c>
      <c r="P3987" s="1590" t="s">
        <v>1847</v>
      </c>
      <c r="Q3987" s="1631" t="s">
        <v>2559</v>
      </c>
      <c r="R3987" s="8"/>
      <c r="S3987" s="148" t="s">
        <v>390</v>
      </c>
      <c r="T3987" s="8"/>
      <c r="U3987" s="148" t="s">
        <v>390</v>
      </c>
      <c r="V3987" s="1590" t="s">
        <v>2328</v>
      </c>
      <c r="W3987" s="1590" t="s">
        <v>4157</v>
      </c>
      <c r="X3987" s="1590" t="s">
        <v>1549</v>
      </c>
      <c r="Y3987" s="1590" t="s">
        <v>1883</v>
      </c>
      <c r="Z3987" s="1590">
        <v>15</v>
      </c>
      <c r="AA3987" s="1590" t="s">
        <v>2382</v>
      </c>
      <c r="AB3987" s="1590" t="s">
        <v>1549</v>
      </c>
      <c r="AC3987" s="1590" t="s">
        <v>1893</v>
      </c>
      <c r="AD3987" s="1590" t="s">
        <v>1668</v>
      </c>
      <c r="AE3987" s="1590" t="s">
        <v>1893</v>
      </c>
      <c r="AF3987" s="1590" t="s">
        <v>1881</v>
      </c>
      <c r="AG3987" s="1590">
        <v>14</v>
      </c>
      <c r="AH3987" s="8"/>
      <c r="AI3987" s="148" t="s">
        <v>390</v>
      </c>
      <c r="AJ3987" s="8"/>
      <c r="AK3987" s="148" t="s">
        <v>390</v>
      </c>
      <c r="AL3987" s="1589" t="s">
        <v>1867</v>
      </c>
      <c r="AM3987" s="1589" t="s">
        <v>1893</v>
      </c>
      <c r="AN3987" s="1589" t="s">
        <v>2507</v>
      </c>
      <c r="AO3987" s="1590" t="s">
        <v>1549</v>
      </c>
      <c r="AP3987" s="1589">
        <v>12.5</v>
      </c>
      <c r="AQ3987" s="1589" t="s">
        <v>1749</v>
      </c>
      <c r="AR3987" s="1589" t="s">
        <v>1883</v>
      </c>
      <c r="AS3987" s="1589" t="s">
        <v>1891</v>
      </c>
      <c r="AT3987" s="1589" t="s">
        <v>1891</v>
      </c>
      <c r="AU3987" s="1589" t="s">
        <v>1549</v>
      </c>
      <c r="AV3987" s="1589" t="s">
        <v>2284</v>
      </c>
      <c r="AW3987" s="1643" t="s">
        <v>2269</v>
      </c>
      <c r="AX3987" s="1589" t="s">
        <v>2551</v>
      </c>
      <c r="AY3987" s="8"/>
      <c r="AZ3987" s="148" t="s">
        <v>390</v>
      </c>
      <c r="BA3987" s="8"/>
      <c r="BB3987" s="148" t="s">
        <v>390</v>
      </c>
      <c r="BC3987" s="1589" t="s">
        <v>1549</v>
      </c>
      <c r="BD3987" s="1589" t="s">
        <v>2284</v>
      </c>
      <c r="BE3987" s="1589" t="s">
        <v>1882</v>
      </c>
      <c r="BF3987" s="1615" t="s">
        <v>76</v>
      </c>
      <c r="BG3987" s="1589">
        <v>17.75</v>
      </c>
      <c r="BH3987" s="1589" t="s">
        <v>76</v>
      </c>
      <c r="BI3987" s="1589" t="s">
        <v>4128</v>
      </c>
      <c r="BJ3987" s="1589" t="s">
        <v>4129</v>
      </c>
      <c r="BK3987" s="8"/>
      <c r="BL3987" s="148" t="s">
        <v>390</v>
      </c>
    </row>
    <row r="3988" spans="1:64" ht="22.5">
      <c r="A3988" s="1614"/>
      <c r="B3988" s="1612" t="s">
        <v>391</v>
      </c>
      <c r="C3988" s="1594" t="s">
        <v>76</v>
      </c>
      <c r="D3988" s="1594" t="s">
        <v>76</v>
      </c>
      <c r="E3988" s="1594" t="s">
        <v>76</v>
      </c>
      <c r="F3988" s="1594" t="s">
        <v>76</v>
      </c>
      <c r="G3988" s="1594" t="s">
        <v>76</v>
      </c>
      <c r="H3988" s="1596" t="s">
        <v>1669</v>
      </c>
      <c r="I3988" s="1594" t="s">
        <v>76</v>
      </c>
      <c r="J3988" s="1594" t="s">
        <v>76</v>
      </c>
      <c r="K3988" s="1594">
        <v>11.5</v>
      </c>
      <c r="L3988" s="1594" t="s">
        <v>76</v>
      </c>
      <c r="M3988" s="1594" t="s">
        <v>76</v>
      </c>
      <c r="N3988" s="1632" t="s">
        <v>2382</v>
      </c>
      <c r="O3988" s="1597" t="s">
        <v>76</v>
      </c>
      <c r="P3988" s="1597" t="s">
        <v>76</v>
      </c>
      <c r="Q3988" s="1597" t="s">
        <v>76</v>
      </c>
      <c r="R3988" s="1614"/>
      <c r="S3988" s="1612" t="s">
        <v>391</v>
      </c>
      <c r="T3988" s="1614"/>
      <c r="U3988" s="1612" t="s">
        <v>391</v>
      </c>
      <c r="V3988" s="1596" t="s">
        <v>76</v>
      </c>
      <c r="W3988" s="1596" t="s">
        <v>76</v>
      </c>
      <c r="X3988" s="1596" t="s">
        <v>76</v>
      </c>
      <c r="Y3988" s="1596" t="s">
        <v>76</v>
      </c>
      <c r="Z3988" s="1596" t="s">
        <v>76</v>
      </c>
      <c r="AA3988" s="1596" t="s">
        <v>76</v>
      </c>
      <c r="AB3988" s="1596" t="s">
        <v>76</v>
      </c>
      <c r="AC3988" s="1596" t="s">
        <v>76</v>
      </c>
      <c r="AD3988" s="1596" t="s">
        <v>76</v>
      </c>
      <c r="AE3988" s="1596" t="s">
        <v>76</v>
      </c>
      <c r="AF3988" s="1596" t="s">
        <v>76</v>
      </c>
      <c r="AG3988" s="1596" t="s">
        <v>76</v>
      </c>
      <c r="AH3988" s="1614"/>
      <c r="AI3988" s="1612" t="s">
        <v>391</v>
      </c>
      <c r="AJ3988" s="1614"/>
      <c r="AK3988" s="1612" t="s">
        <v>391</v>
      </c>
      <c r="AL3988" s="1618" t="s">
        <v>76</v>
      </c>
      <c r="AM3988" s="1594" t="s">
        <v>76</v>
      </c>
      <c r="AN3988" s="1594" t="s">
        <v>76</v>
      </c>
      <c r="AO3988" s="1617" t="s">
        <v>76</v>
      </c>
      <c r="AP3988" s="1594" t="s">
        <v>76</v>
      </c>
      <c r="AQ3988" s="1594" t="s">
        <v>76</v>
      </c>
      <c r="AR3988" s="1594" t="s">
        <v>76</v>
      </c>
      <c r="AS3988" s="1618" t="s">
        <v>76</v>
      </c>
      <c r="AT3988" s="1594" t="s">
        <v>76</v>
      </c>
      <c r="AU3988" s="1594" t="s">
        <v>76</v>
      </c>
      <c r="AV3988" s="1594" t="s">
        <v>76</v>
      </c>
      <c r="AW3988" s="1594" t="s">
        <v>76</v>
      </c>
      <c r="AX3988" s="1594" t="s">
        <v>76</v>
      </c>
      <c r="AY3988" s="1614"/>
      <c r="AZ3988" s="1612" t="s">
        <v>391</v>
      </c>
      <c r="BA3988" s="1614"/>
      <c r="BB3988" s="1612" t="s">
        <v>391</v>
      </c>
      <c r="BC3988" s="1594" t="s">
        <v>76</v>
      </c>
      <c r="BD3988" s="1594" t="s">
        <v>2284</v>
      </c>
      <c r="BE3988" s="1594" t="s">
        <v>76</v>
      </c>
      <c r="BF3988" s="1597" t="s">
        <v>76</v>
      </c>
      <c r="BG3988" s="1594" t="s">
        <v>76</v>
      </c>
      <c r="BH3988" s="1594" t="s">
        <v>76</v>
      </c>
      <c r="BI3988" s="1594" t="s">
        <v>76</v>
      </c>
      <c r="BJ3988" s="1618" t="s">
        <v>76</v>
      </c>
      <c r="BK3988" s="1614"/>
      <c r="BL3988" s="1612" t="s">
        <v>391</v>
      </c>
    </row>
    <row r="3989" spans="1:64">
      <c r="A3989" s="2533" t="s">
        <v>411</v>
      </c>
      <c r="B3989" s="2533"/>
      <c r="C3989" s="8"/>
      <c r="D3989" s="8"/>
      <c r="E3989" s="8"/>
      <c r="F3989" s="8"/>
      <c r="G3989" s="8"/>
      <c r="H3989" s="8"/>
      <c r="I3989" s="8"/>
      <c r="J3989" s="8"/>
      <c r="K3989" s="8"/>
      <c r="L3989" s="8"/>
      <c r="M3989" s="8"/>
      <c r="N3989" s="1589"/>
      <c r="O3989" s="1592"/>
      <c r="P3989" s="1592"/>
      <c r="Q3989" s="1592"/>
      <c r="R3989" s="2533" t="s">
        <v>411</v>
      </c>
      <c r="S3989" s="2533"/>
      <c r="T3989" s="2533" t="s">
        <v>411</v>
      </c>
      <c r="U3989" s="2533"/>
      <c r="V3989" s="1590"/>
      <c r="W3989" s="1590"/>
      <c r="X3989" s="1590"/>
      <c r="Y3989" s="1590"/>
      <c r="Z3989" s="1590"/>
      <c r="AA3989" s="1590"/>
      <c r="AB3989" s="1590"/>
      <c r="AC3989" s="1590"/>
      <c r="AD3989" s="1590"/>
      <c r="AE3989" s="1590"/>
      <c r="AF3989" s="1590"/>
      <c r="AG3989" s="1590"/>
      <c r="AH3989" s="2533" t="s">
        <v>411</v>
      </c>
      <c r="AI3989" s="2533"/>
      <c r="AJ3989" s="2533" t="s">
        <v>411</v>
      </c>
      <c r="AK3989" s="2533"/>
      <c r="AL3989" s="1589"/>
      <c r="AM3989" s="1589"/>
      <c r="AN3989" s="1589"/>
      <c r="AO3989" s="1589"/>
      <c r="AP3989" s="1589"/>
      <c r="AQ3989" s="1589"/>
      <c r="AR3989" s="1589"/>
      <c r="AS3989" s="1589"/>
      <c r="AT3989" s="1589"/>
      <c r="AU3989" s="1589"/>
      <c r="AV3989" s="1589"/>
      <c r="AW3989" s="1589"/>
      <c r="AX3989" s="1589"/>
      <c r="AY3989" s="2533" t="s">
        <v>411</v>
      </c>
      <c r="AZ3989" s="2533"/>
      <c r="BA3989" s="2533" t="s">
        <v>411</v>
      </c>
      <c r="BB3989" s="2533"/>
      <c r="BC3989" s="1589"/>
      <c r="BD3989" s="1589"/>
      <c r="BE3989" s="1589"/>
      <c r="BF3989" s="1592"/>
      <c r="BG3989" s="1589"/>
      <c r="BH3989" s="1589"/>
      <c r="BI3989" s="1589"/>
      <c r="BJ3989" s="1589"/>
      <c r="BK3989" s="2533" t="s">
        <v>411</v>
      </c>
      <c r="BL3989" s="2533"/>
    </row>
    <row r="3990" spans="1:64" ht="22.5">
      <c r="A3990" s="1628"/>
      <c r="B3990" s="1612" t="s">
        <v>390</v>
      </c>
      <c r="C3990" s="1596" t="s">
        <v>76</v>
      </c>
      <c r="D3990" s="1619" t="s">
        <v>1749</v>
      </c>
      <c r="E3990" s="1632" t="s">
        <v>3198</v>
      </c>
      <c r="F3990" s="1596" t="s">
        <v>2255</v>
      </c>
      <c r="G3990" s="1596" t="s">
        <v>1749</v>
      </c>
      <c r="H3990" s="1596">
        <v>12</v>
      </c>
      <c r="I3990" s="1594" t="s">
        <v>76</v>
      </c>
      <c r="J3990" s="1596">
        <v>12</v>
      </c>
      <c r="K3990" s="1594">
        <v>19</v>
      </c>
      <c r="L3990" s="1593" t="s">
        <v>1883</v>
      </c>
      <c r="M3990" s="1593" t="s">
        <v>2351</v>
      </c>
      <c r="N3990" s="1632" t="s">
        <v>1891</v>
      </c>
      <c r="O3990" s="1594" t="s">
        <v>1891</v>
      </c>
      <c r="P3990" s="1596" t="s">
        <v>1880</v>
      </c>
      <c r="Q3990" s="1594">
        <v>12</v>
      </c>
      <c r="R3990" s="1628"/>
      <c r="S3990" s="1612" t="s">
        <v>390</v>
      </c>
      <c r="T3990" s="1628"/>
      <c r="U3990" s="1612" t="s">
        <v>390</v>
      </c>
      <c r="V3990" s="1596" t="s">
        <v>1845</v>
      </c>
      <c r="W3990" s="1596" t="s">
        <v>4158</v>
      </c>
      <c r="X3990" s="1596" t="s">
        <v>4159</v>
      </c>
      <c r="Y3990" s="1596" t="s">
        <v>2382</v>
      </c>
      <c r="Z3990" s="1595" t="s">
        <v>1880</v>
      </c>
      <c r="AA3990" s="1596" t="s">
        <v>4160</v>
      </c>
      <c r="AB3990" s="1596" t="s">
        <v>1549</v>
      </c>
      <c r="AC3990" s="1596">
        <v>10</v>
      </c>
      <c r="AD3990" s="1596" t="s">
        <v>76</v>
      </c>
      <c r="AE3990" s="1596" t="s">
        <v>1893</v>
      </c>
      <c r="AF3990" s="1596" t="s">
        <v>1881</v>
      </c>
      <c r="AG3990" s="1596" t="s">
        <v>76</v>
      </c>
      <c r="AH3990" s="1628"/>
      <c r="AI3990" s="1612" t="s">
        <v>390</v>
      </c>
      <c r="AJ3990" s="1628"/>
      <c r="AK3990" s="1612" t="s">
        <v>390</v>
      </c>
      <c r="AL3990" s="1594" t="s">
        <v>2682</v>
      </c>
      <c r="AM3990" s="1594" t="s">
        <v>1893</v>
      </c>
      <c r="AN3990" s="1594" t="s">
        <v>2731</v>
      </c>
      <c r="AO3990" s="1594" t="s">
        <v>4161</v>
      </c>
      <c r="AP3990" s="1594">
        <v>12.5</v>
      </c>
      <c r="AQ3990" s="1594" t="s">
        <v>1893</v>
      </c>
      <c r="AR3990" s="1594" t="s">
        <v>2560</v>
      </c>
      <c r="AS3990" s="1594" t="s">
        <v>2266</v>
      </c>
      <c r="AT3990" s="1594" t="s">
        <v>2382</v>
      </c>
      <c r="AU3990" s="1594" t="s">
        <v>2461</v>
      </c>
      <c r="AV3990" s="1594" t="s">
        <v>1893</v>
      </c>
      <c r="AW3990" s="1644" t="s">
        <v>1864</v>
      </c>
      <c r="AX3990" s="1594" t="s">
        <v>2681</v>
      </c>
      <c r="AY3990" s="1628"/>
      <c r="AZ3990" s="1612" t="s">
        <v>390</v>
      </c>
      <c r="BA3990" s="1628"/>
      <c r="BB3990" s="1612" t="s">
        <v>390</v>
      </c>
      <c r="BC3990" s="1594" t="s">
        <v>1891</v>
      </c>
      <c r="BD3990" s="1594" t="s">
        <v>4093</v>
      </c>
      <c r="BE3990" s="1594" t="s">
        <v>2272</v>
      </c>
      <c r="BF3990" s="1594" t="s">
        <v>2266</v>
      </c>
      <c r="BG3990" s="1594" t="s">
        <v>4069</v>
      </c>
      <c r="BH3990" s="1594" t="s">
        <v>4094</v>
      </c>
      <c r="BI3990" s="1594" t="s">
        <v>76</v>
      </c>
      <c r="BJ3990" s="1594" t="s">
        <v>4162</v>
      </c>
      <c r="BK3990" s="1628"/>
      <c r="BL3990" s="1612" t="s">
        <v>390</v>
      </c>
    </row>
    <row r="3991" spans="1:64" ht="23.25" thickBot="1">
      <c r="A3991" s="964"/>
      <c r="B3991" s="677" t="s">
        <v>391</v>
      </c>
      <c r="C3991" s="965">
        <v>13</v>
      </c>
      <c r="D3991" s="1635" t="s">
        <v>76</v>
      </c>
      <c r="E3991" s="1629" t="s">
        <v>76</v>
      </c>
      <c r="F3991" s="286" t="s">
        <v>76</v>
      </c>
      <c r="G3991" s="1629" t="s">
        <v>76</v>
      </c>
      <c r="H3991" s="1629" t="s">
        <v>76</v>
      </c>
      <c r="I3991" s="968" t="s">
        <v>2684</v>
      </c>
      <c r="J3991" s="1629" t="s">
        <v>76</v>
      </c>
      <c r="K3991" s="965">
        <v>9.5</v>
      </c>
      <c r="L3991" s="1630" t="s">
        <v>76</v>
      </c>
      <c r="M3991" s="968" t="s">
        <v>1883</v>
      </c>
      <c r="N3991" s="1641" t="s">
        <v>76</v>
      </c>
      <c r="O3991" s="966" t="s">
        <v>76</v>
      </c>
      <c r="P3991" s="966" t="s">
        <v>76</v>
      </c>
      <c r="Q3991" s="967" t="s">
        <v>76</v>
      </c>
      <c r="R3991" s="964"/>
      <c r="S3991" s="677" t="s">
        <v>391</v>
      </c>
      <c r="T3991" s="964"/>
      <c r="U3991" s="677" t="s">
        <v>391</v>
      </c>
      <c r="V3991" s="968" t="s">
        <v>76</v>
      </c>
      <c r="W3991" s="968" t="s">
        <v>76</v>
      </c>
      <c r="X3991" s="969" t="s">
        <v>76</v>
      </c>
      <c r="Y3991" s="968" t="s">
        <v>2382</v>
      </c>
      <c r="Z3991" s="969" t="s">
        <v>76</v>
      </c>
      <c r="AA3991" s="969" t="s">
        <v>76</v>
      </c>
      <c r="AB3991" s="969" t="s">
        <v>2680</v>
      </c>
      <c r="AC3991" s="969" t="s">
        <v>1888</v>
      </c>
      <c r="AD3991" s="969" t="s">
        <v>76</v>
      </c>
      <c r="AE3991" s="969" t="s">
        <v>76</v>
      </c>
      <c r="AF3991" s="969" t="s">
        <v>76</v>
      </c>
      <c r="AG3991" s="969" t="s">
        <v>76</v>
      </c>
      <c r="AH3991" s="964"/>
      <c r="AI3991" s="677" t="s">
        <v>391</v>
      </c>
      <c r="AJ3991" s="964"/>
      <c r="AK3991" s="677" t="s">
        <v>391</v>
      </c>
      <c r="AL3991" s="1630" t="s">
        <v>76</v>
      </c>
      <c r="AM3991" s="965" t="s">
        <v>76</v>
      </c>
      <c r="AN3991" s="966" t="s">
        <v>76</v>
      </c>
      <c r="AO3991" s="966" t="s">
        <v>76</v>
      </c>
      <c r="AP3991" s="966" t="s">
        <v>76</v>
      </c>
      <c r="AQ3991" s="966" t="s">
        <v>76</v>
      </c>
      <c r="AR3991" s="966" t="s">
        <v>76</v>
      </c>
      <c r="AS3991" s="966" t="s">
        <v>1669</v>
      </c>
      <c r="AT3991" s="966" t="s">
        <v>76</v>
      </c>
      <c r="AU3991" s="966" t="s">
        <v>76</v>
      </c>
      <c r="AV3991" s="1630" t="s">
        <v>76</v>
      </c>
      <c r="AW3991" s="1645" t="s">
        <v>1891</v>
      </c>
      <c r="AX3991" s="966" t="s">
        <v>76</v>
      </c>
      <c r="AY3991" s="964"/>
      <c r="AZ3991" s="677" t="s">
        <v>391</v>
      </c>
      <c r="BA3991" s="964"/>
      <c r="BB3991" s="677" t="s">
        <v>391</v>
      </c>
      <c r="BC3991" s="965" t="s">
        <v>76</v>
      </c>
      <c r="BD3991" s="965" t="s">
        <v>1885</v>
      </c>
      <c r="BE3991" s="965" t="s">
        <v>76</v>
      </c>
      <c r="BF3991" s="966" t="s">
        <v>76</v>
      </c>
      <c r="BG3991" s="966" t="s">
        <v>76</v>
      </c>
      <c r="BH3991" s="965" t="s">
        <v>3819</v>
      </c>
      <c r="BI3991" s="965" t="s">
        <v>76</v>
      </c>
      <c r="BJ3991" s="1630" t="s">
        <v>76</v>
      </c>
      <c r="BK3991" s="964"/>
      <c r="BL3991" s="677" t="s">
        <v>391</v>
      </c>
    </row>
    <row r="3992" spans="1:64">
      <c r="A3992" s="2536" t="s">
        <v>4131</v>
      </c>
      <c r="B3992" s="2536"/>
      <c r="C3992" s="2536"/>
      <c r="D3992" s="2536"/>
      <c r="E3992" s="2536"/>
      <c r="F3992" s="2536"/>
      <c r="G3992" s="2536"/>
      <c r="H3992" s="2536"/>
      <c r="I3992" s="2536"/>
      <c r="J3992" s="2536"/>
      <c r="K3992" s="1569"/>
      <c r="L3992" s="1569"/>
      <c r="M3992" s="1569"/>
      <c r="N3992" s="1569"/>
      <c r="O3992" s="1569"/>
      <c r="P3992" s="1569"/>
      <c r="Q3992" s="1569"/>
      <c r="R3992" s="1569"/>
      <c r="S3992" s="1569"/>
      <c r="T3992" s="2537" t="s">
        <v>4163</v>
      </c>
      <c r="U3992" s="2537"/>
      <c r="V3992" s="2537"/>
      <c r="W3992" s="2537"/>
      <c r="X3992" s="2537"/>
      <c r="Y3992" s="1433"/>
      <c r="Z3992" s="1434"/>
      <c r="AA3992" s="1434"/>
      <c r="AB3992" s="1434"/>
      <c r="AC3992" s="1434"/>
      <c r="AD3992" s="1434"/>
      <c r="AE3992" s="1434"/>
      <c r="AF3992" s="1434"/>
      <c r="AG3992" s="1434"/>
      <c r="AH3992" s="8"/>
      <c r="AI3992" s="14"/>
      <c r="AJ3992" s="2537" t="s">
        <v>4163</v>
      </c>
      <c r="AK3992" s="2537"/>
      <c r="AL3992" s="2537"/>
      <c r="AM3992" s="2537"/>
      <c r="AN3992" s="2537"/>
      <c r="AO3992" s="8"/>
      <c r="AP3992" s="8"/>
      <c r="AQ3992" s="8"/>
      <c r="AR3992" s="8"/>
      <c r="AS3992" s="8"/>
      <c r="AT3992" s="8"/>
      <c r="AU3992" s="8"/>
      <c r="AV3992" s="8"/>
      <c r="AW3992" s="8"/>
      <c r="AX3992" s="8"/>
      <c r="AY3992" s="8"/>
      <c r="AZ3992" s="14"/>
      <c r="BA3992" s="2537" t="s">
        <v>4164</v>
      </c>
      <c r="BB3992" s="2537"/>
      <c r="BC3992" s="2537"/>
      <c r="BD3992" s="2537"/>
      <c r="BE3992" s="2537"/>
      <c r="BF3992" s="8"/>
      <c r="BG3992" s="8"/>
      <c r="BH3992" s="8"/>
      <c r="BI3992" s="8"/>
      <c r="BJ3992" s="8"/>
      <c r="BK3992" s="8"/>
      <c r="BL3992" s="14"/>
    </row>
    <row r="3993" spans="1:64">
      <c r="A3993" s="8"/>
      <c r="B3993" s="14" t="s">
        <v>399</v>
      </c>
      <c r="C3993" s="8"/>
      <c r="D3993" s="8"/>
      <c r="E3993" s="8"/>
      <c r="F3993" s="8"/>
      <c r="G3993" s="8"/>
      <c r="H3993" s="8"/>
      <c r="I3993" s="8"/>
      <c r="J3993" s="8"/>
      <c r="K3993" s="8"/>
      <c r="L3993" s="8"/>
      <c r="M3993" s="8"/>
      <c r="N3993" s="8"/>
      <c r="O3993" s="8"/>
      <c r="P3993" s="8"/>
      <c r="Q3993" s="8"/>
      <c r="R3993" s="8"/>
      <c r="S3993" s="14"/>
      <c r="T3993" s="8"/>
      <c r="U3993" s="14" t="s">
        <v>399</v>
      </c>
      <c r="V3993" s="1565"/>
      <c r="W3993" s="1565"/>
      <c r="X3993" s="1565"/>
      <c r="Y3993" s="1565"/>
      <c r="Z3993" s="8"/>
      <c r="AA3993" s="1565"/>
      <c r="AB3993" s="1565"/>
      <c r="AC3993" s="1565"/>
      <c r="AD3993" s="1565"/>
      <c r="AE3993" s="1565"/>
      <c r="AF3993" s="1565"/>
      <c r="AG3993" s="1565"/>
      <c r="AH3993" s="8"/>
      <c r="AI3993" s="14"/>
      <c r="AJ3993" s="8"/>
      <c r="AK3993" s="14" t="s">
        <v>399</v>
      </c>
      <c r="AL3993" s="1565"/>
      <c r="AM3993" s="1565"/>
      <c r="AN3993" s="1565"/>
      <c r="AO3993" s="8"/>
      <c r="AP3993" s="8"/>
      <c r="AQ3993" s="8"/>
      <c r="AR3993" s="8"/>
      <c r="AS3993" s="8"/>
      <c r="AT3993" s="8"/>
      <c r="AU3993" s="8"/>
      <c r="AV3993" s="8"/>
      <c r="AW3993" s="8"/>
      <c r="AX3993" s="8"/>
      <c r="AY3993" s="8"/>
      <c r="AZ3993" s="14"/>
      <c r="BA3993" s="8"/>
      <c r="BB3993" s="14" t="s">
        <v>399</v>
      </c>
      <c r="BC3993" s="1565"/>
      <c r="BD3993" s="1565"/>
      <c r="BE3993" s="1565"/>
      <c r="BF3993" s="8"/>
      <c r="BG3993" s="8"/>
      <c r="BH3993" s="8"/>
      <c r="BI3993" s="8"/>
      <c r="BJ3993" s="8"/>
      <c r="BK3993" s="8"/>
      <c r="BL3993" s="14"/>
    </row>
    <row r="3997" spans="1:64" ht="12.75">
      <c r="A3997" s="2"/>
      <c r="B3997" s="2538" t="s">
        <v>1721</v>
      </c>
      <c r="C3997" s="2538"/>
      <c r="D3997" s="2538"/>
      <c r="E3997" s="2538"/>
      <c r="F3997" s="2538"/>
      <c r="G3997" s="2538"/>
      <c r="H3997" s="2538"/>
      <c r="I3997" s="2538"/>
      <c r="J3997" s="2538"/>
      <c r="K3997" s="2568" t="s">
        <v>4602</v>
      </c>
      <c r="L3997" s="2568"/>
      <c r="M3997" s="2568"/>
      <c r="N3997" s="2568"/>
      <c r="O3997" s="2568"/>
      <c r="P3997" s="2568"/>
      <c r="Q3997" s="2568"/>
      <c r="R3997" s="2538" t="s">
        <v>3996</v>
      </c>
      <c r="S3997" s="2538"/>
      <c r="T3997" s="2538" t="s">
        <v>3997</v>
      </c>
      <c r="U3997" s="2538"/>
      <c r="V3997" s="2538"/>
      <c r="W3997" s="2538"/>
      <c r="X3997" s="2538"/>
      <c r="Y3997" s="2538"/>
      <c r="Z3997" s="2538"/>
      <c r="AA3997" s="2538"/>
      <c r="AB3997" s="2568" t="s">
        <v>4603</v>
      </c>
      <c r="AC3997" s="2568"/>
      <c r="AD3997" s="2568"/>
      <c r="AE3997" s="2568"/>
      <c r="AF3997" s="2568"/>
      <c r="AG3997" s="2568"/>
      <c r="AH3997" s="2538" t="s">
        <v>3996</v>
      </c>
      <c r="AI3997" s="2538"/>
      <c r="AJ3997" s="2538" t="s">
        <v>3998</v>
      </c>
      <c r="AK3997" s="2538"/>
      <c r="AL3997" s="2538"/>
      <c r="AM3997" s="2538"/>
      <c r="AN3997" s="2538"/>
      <c r="AO3997" s="2538"/>
      <c r="AP3997" s="2538"/>
      <c r="AQ3997" s="2538"/>
      <c r="AR3997" s="2565" t="s">
        <v>4602</v>
      </c>
      <c r="AS3997" s="2565"/>
      <c r="AT3997" s="2565"/>
      <c r="AU3997" s="2565"/>
      <c r="AV3997" s="2565"/>
      <c r="AW3997" s="2565"/>
      <c r="AX3997" s="1687"/>
      <c r="AY3997" s="2538" t="s">
        <v>3996</v>
      </c>
      <c r="AZ3997" s="2538"/>
      <c r="BA3997" s="2"/>
      <c r="BB3997" s="1693"/>
      <c r="BC3997" s="2538" t="s">
        <v>1721</v>
      </c>
      <c r="BD3997" s="2538"/>
      <c r="BE3997" s="2538"/>
      <c r="BF3997" s="2538"/>
      <c r="BG3997" s="2571" t="s">
        <v>4602</v>
      </c>
      <c r="BH3997" s="2571"/>
      <c r="BI3997" s="2571"/>
      <c r="BJ3997" s="2571"/>
      <c r="BK3997" s="2538" t="s">
        <v>3999</v>
      </c>
      <c r="BL3997" s="2538"/>
    </row>
    <row r="3998" spans="1:64" ht="22.5">
      <c r="A3998" s="8"/>
      <c r="B3998" s="14"/>
      <c r="C3998" s="1429"/>
      <c r="D3998" s="1429"/>
      <c r="E3998" s="1429"/>
      <c r="F3998" s="1429"/>
      <c r="G3998" s="1429"/>
      <c r="H3998" s="1429"/>
      <c r="I3998" s="1429"/>
      <c r="J3998" s="1429"/>
      <c r="K3998" s="2539"/>
      <c r="L3998" s="2539"/>
      <c r="M3998" s="1431"/>
      <c r="N3998" s="1431"/>
      <c r="O3998" s="1431"/>
      <c r="P3998" s="1431"/>
      <c r="Q3998" s="8"/>
      <c r="R3998" s="1581"/>
      <c r="S3998" s="1686" t="s">
        <v>1130</v>
      </c>
      <c r="T3998" s="8"/>
      <c r="U3998" s="14"/>
      <c r="V3998" s="8"/>
      <c r="W3998" s="8"/>
      <c r="X3998" s="2540"/>
      <c r="Y3998" s="2540"/>
      <c r="Z3998" s="1688"/>
      <c r="AA3998" s="1688"/>
      <c r="AB3998" s="1688"/>
      <c r="AC3998" s="1688"/>
      <c r="AD3998" s="1688"/>
      <c r="AE3998" s="1688"/>
      <c r="AF3998" s="1688"/>
      <c r="AG3998" s="1431"/>
      <c r="AH3998" s="1581"/>
      <c r="AI3998" s="1686" t="s">
        <v>1130</v>
      </c>
      <c r="AJ3998" s="1581"/>
      <c r="AK3998" s="1686"/>
      <c r="AL3998" s="8"/>
      <c r="AM3998" s="1429"/>
      <c r="AN3998" s="1429"/>
      <c r="AO3998" s="1689"/>
      <c r="AP3998" s="1688"/>
      <c r="AQ3998" s="1688"/>
      <c r="AR3998" s="1688"/>
      <c r="AS3998" s="1688"/>
      <c r="AT3998" s="1688"/>
      <c r="AU3998" s="1688"/>
      <c r="AV3998" s="1688"/>
      <c r="AW3998" s="1431"/>
      <c r="AX3998" s="1431"/>
      <c r="AY3998" s="1581"/>
      <c r="AZ3998" s="1686" t="s">
        <v>1130</v>
      </c>
      <c r="BA3998" s="8"/>
      <c r="BB3998" s="14"/>
      <c r="BC3998" s="1429"/>
      <c r="BD3998" s="1429"/>
      <c r="BE3998" s="2541"/>
      <c r="BF3998" s="2541"/>
      <c r="BG3998" s="2539"/>
      <c r="BH3998" s="2539"/>
      <c r="BI3998" s="2539"/>
      <c r="BJ3998" s="1431"/>
      <c r="BK3998" s="1581"/>
      <c r="BL3998" s="1686" t="s">
        <v>1130</v>
      </c>
    </row>
    <row r="3999" spans="1:64" ht="12">
      <c r="A3999" s="2542" t="s">
        <v>369</v>
      </c>
      <c r="B3999" s="2543"/>
      <c r="C3999" s="2548" t="s">
        <v>230</v>
      </c>
      <c r="D3999" s="2549"/>
      <c r="E3999" s="2549"/>
      <c r="F3999" s="2549"/>
      <c r="G3999" s="2549"/>
      <c r="H3999" s="2550"/>
      <c r="I3999" s="2548" t="s">
        <v>370</v>
      </c>
      <c r="J3999" s="2549"/>
      <c r="K3999" s="2548" t="s">
        <v>371</v>
      </c>
      <c r="L3999" s="2549"/>
      <c r="M3999" s="2549"/>
      <c r="N3999" s="2549"/>
      <c r="O3999" s="2549"/>
      <c r="P3999" s="2549"/>
      <c r="Q3999" s="2550"/>
      <c r="R3999" s="2542" t="s">
        <v>369</v>
      </c>
      <c r="S3999" s="2543"/>
      <c r="T3999" s="2542" t="s">
        <v>369</v>
      </c>
      <c r="U3999" s="2543"/>
      <c r="V3999" s="2548" t="s">
        <v>3748</v>
      </c>
      <c r="W3999" s="2549"/>
      <c r="X3999" s="2549"/>
      <c r="Y3999" s="2549"/>
      <c r="Z3999" s="2549"/>
      <c r="AA3999" s="2549"/>
      <c r="AB3999" s="2549"/>
      <c r="AC3999" s="2549"/>
      <c r="AD3999" s="2549"/>
      <c r="AE3999" s="2549"/>
      <c r="AF3999" s="2549"/>
      <c r="AG3999" s="2550"/>
      <c r="AH3999" s="2542" t="s">
        <v>369</v>
      </c>
      <c r="AI3999" s="2543"/>
      <c r="AJ3999" s="2554" t="s">
        <v>369</v>
      </c>
      <c r="AK3999" s="2555"/>
      <c r="AL3999" s="2548" t="s">
        <v>3749</v>
      </c>
      <c r="AM3999" s="2549"/>
      <c r="AN3999" s="2549"/>
      <c r="AO3999" s="2549"/>
      <c r="AP3999" s="2549"/>
      <c r="AQ3999" s="2549"/>
      <c r="AR3999" s="2549"/>
      <c r="AS3999" s="2549"/>
      <c r="AT3999" s="2549"/>
      <c r="AU3999" s="2549"/>
      <c r="AV3999" s="2549"/>
      <c r="AW3999" s="2549"/>
      <c r="AX3999" s="2550"/>
      <c r="AY3999" s="2542" t="s">
        <v>369</v>
      </c>
      <c r="AZ3999" s="2543"/>
      <c r="BA3999" s="2542" t="s">
        <v>369</v>
      </c>
      <c r="BB3999" s="2543"/>
      <c r="BC3999" s="2548" t="s">
        <v>3750</v>
      </c>
      <c r="BD3999" s="2549"/>
      <c r="BE3999" s="2549"/>
      <c r="BF3999" s="2549"/>
      <c r="BG3999" s="2549"/>
      <c r="BH3999" s="2549"/>
      <c r="BI3999" s="2549"/>
      <c r="BJ3999" s="2550"/>
      <c r="BK3999" s="2542" t="s">
        <v>369</v>
      </c>
      <c r="BL3999" s="2543"/>
    </row>
    <row r="4000" spans="1:64" ht="29.25">
      <c r="A4000" s="2544"/>
      <c r="B4000" s="2545"/>
      <c r="C4000" s="1584" t="s">
        <v>372</v>
      </c>
      <c r="D4000" s="1584" t="s">
        <v>373</v>
      </c>
      <c r="E4000" s="1584" t="s">
        <v>374</v>
      </c>
      <c r="F4000" s="1584" t="s">
        <v>375</v>
      </c>
      <c r="G4000" s="1584" t="s">
        <v>378</v>
      </c>
      <c r="H4000" s="1584" t="s">
        <v>1066</v>
      </c>
      <c r="I4000" s="1584" t="s">
        <v>4136</v>
      </c>
      <c r="J4000" s="1584" t="s">
        <v>377</v>
      </c>
      <c r="K4000" s="1636" t="s">
        <v>4137</v>
      </c>
      <c r="L4000" s="1584" t="s">
        <v>379</v>
      </c>
      <c r="M4000" s="1584" t="s">
        <v>380</v>
      </c>
      <c r="N4000" s="1584" t="s">
        <v>381</v>
      </c>
      <c r="O4000" s="1584" t="s">
        <v>382</v>
      </c>
      <c r="P4000" s="1584" t="s">
        <v>383</v>
      </c>
      <c r="Q4000" s="1584" t="s">
        <v>384</v>
      </c>
      <c r="R4000" s="2544"/>
      <c r="S4000" s="2545"/>
      <c r="T4000" s="2544"/>
      <c r="U4000" s="2545"/>
      <c r="V4000" s="1584" t="s">
        <v>412</v>
      </c>
      <c r="W4000" s="1584" t="s">
        <v>413</v>
      </c>
      <c r="X4000" s="1584" t="s">
        <v>4138</v>
      </c>
      <c r="Y4000" s="1584" t="s">
        <v>4139</v>
      </c>
      <c r="Z4000" s="1584" t="s">
        <v>416</v>
      </c>
      <c r="AA4000" s="1584" t="s">
        <v>4140</v>
      </c>
      <c r="AB4000" s="1584" t="s">
        <v>4141</v>
      </c>
      <c r="AC4000" s="1584" t="s">
        <v>3796</v>
      </c>
      <c r="AD4000" s="1584" t="s">
        <v>3797</v>
      </c>
      <c r="AE4000" s="1584" t="s">
        <v>3751</v>
      </c>
      <c r="AF4000" s="1584" t="s">
        <v>3752</v>
      </c>
      <c r="AG4000" s="1584" t="s">
        <v>419</v>
      </c>
      <c r="AH4000" s="2544"/>
      <c r="AI4000" s="2545"/>
      <c r="AJ4000" s="2556"/>
      <c r="AK4000" s="2557"/>
      <c r="AL4000" s="1584" t="s">
        <v>420</v>
      </c>
      <c r="AM4000" s="1584" t="s">
        <v>421</v>
      </c>
      <c r="AN4000" s="1584" t="s">
        <v>3753</v>
      </c>
      <c r="AO4000" s="1584" t="s">
        <v>4142</v>
      </c>
      <c r="AP4000" s="1584" t="s">
        <v>424</v>
      </c>
      <c r="AQ4000" s="1584" t="s">
        <v>3754</v>
      </c>
      <c r="AR4000" s="1584" t="s">
        <v>3755</v>
      </c>
      <c r="AS4000" s="1584" t="s">
        <v>3756</v>
      </c>
      <c r="AT4000" s="1700" t="s">
        <v>3757</v>
      </c>
      <c r="AU4000" s="1584" t="s">
        <v>4143</v>
      </c>
      <c r="AV4000" s="1584" t="s">
        <v>426</v>
      </c>
      <c r="AW4000" s="1584" t="s">
        <v>427</v>
      </c>
      <c r="AX4000" s="1584" t="s">
        <v>4098</v>
      </c>
      <c r="AY4000" s="2544"/>
      <c r="AZ4000" s="2545"/>
      <c r="BA4000" s="2544"/>
      <c r="BB4000" s="2545"/>
      <c r="BC4000" s="1636" t="s">
        <v>1733</v>
      </c>
      <c r="BD4000" s="1584" t="s">
        <v>432</v>
      </c>
      <c r="BE4000" s="1584" t="s">
        <v>428</v>
      </c>
      <c r="BF4000" s="1584" t="s">
        <v>4144</v>
      </c>
      <c r="BG4000" s="1636" t="s">
        <v>430</v>
      </c>
      <c r="BH4000" s="1584" t="s">
        <v>362</v>
      </c>
      <c r="BI4000" s="1584" t="s">
        <v>431</v>
      </c>
      <c r="BJ4000" s="1584" t="s">
        <v>1260</v>
      </c>
      <c r="BK4000" s="2544"/>
      <c r="BL4000" s="2545"/>
    </row>
    <row r="4001" spans="1:64">
      <c r="A4001" s="2546"/>
      <c r="B4001" s="2569"/>
      <c r="C4001" s="1582">
        <v>1</v>
      </c>
      <c r="D4001" s="1586">
        <v>2</v>
      </c>
      <c r="E4001" s="1582">
        <v>3</v>
      </c>
      <c r="F4001" s="1586">
        <v>4</v>
      </c>
      <c r="G4001" s="1582">
        <v>5</v>
      </c>
      <c r="H4001" s="1582">
        <v>6</v>
      </c>
      <c r="I4001" s="1582">
        <v>7</v>
      </c>
      <c r="J4001" s="1586">
        <v>8</v>
      </c>
      <c r="K4001" s="1583">
        <v>9</v>
      </c>
      <c r="L4001" s="1586">
        <v>10</v>
      </c>
      <c r="M4001" s="1582">
        <v>11</v>
      </c>
      <c r="N4001" s="1586">
        <v>12</v>
      </c>
      <c r="O4001" s="1582">
        <v>13</v>
      </c>
      <c r="P4001" s="1586">
        <v>14</v>
      </c>
      <c r="Q4001" s="1582">
        <v>15</v>
      </c>
      <c r="R4001" s="2546"/>
      <c r="S4001" s="2569"/>
      <c r="T4001" s="2546"/>
      <c r="U4001" s="2569"/>
      <c r="V4001" s="1582">
        <v>16</v>
      </c>
      <c r="W4001" s="1586">
        <v>17</v>
      </c>
      <c r="X4001" s="1582">
        <v>18</v>
      </c>
      <c r="Y4001" s="1582">
        <v>19</v>
      </c>
      <c r="Z4001" s="1582">
        <v>20</v>
      </c>
      <c r="AA4001" s="1582">
        <v>21</v>
      </c>
      <c r="AB4001" s="1586">
        <v>22</v>
      </c>
      <c r="AC4001" s="1586">
        <v>23</v>
      </c>
      <c r="AD4001" s="1586">
        <v>24</v>
      </c>
      <c r="AE4001" s="1586">
        <v>25</v>
      </c>
      <c r="AF4001" s="1586">
        <v>26</v>
      </c>
      <c r="AG4001" s="1587">
        <v>27</v>
      </c>
      <c r="AH4001" s="2546"/>
      <c r="AI4001" s="2569"/>
      <c r="AJ4001" s="2558"/>
      <c r="AK4001" s="2570"/>
      <c r="AL4001" s="1582">
        <v>28</v>
      </c>
      <c r="AM4001" s="1586">
        <v>29</v>
      </c>
      <c r="AN4001" s="1582">
        <v>30</v>
      </c>
      <c r="AO4001" s="1586">
        <v>31</v>
      </c>
      <c r="AP4001" s="1582">
        <v>32</v>
      </c>
      <c r="AQ4001" s="1586">
        <v>33</v>
      </c>
      <c r="AR4001" s="1582">
        <v>34</v>
      </c>
      <c r="AS4001" s="1586">
        <v>35</v>
      </c>
      <c r="AT4001" s="1582">
        <v>36</v>
      </c>
      <c r="AU4001" s="1586">
        <v>37</v>
      </c>
      <c r="AV4001" s="1582">
        <v>38</v>
      </c>
      <c r="AW4001" s="1582">
        <v>39</v>
      </c>
      <c r="AX4001" s="1642">
        <v>40</v>
      </c>
      <c r="AY4001" s="2546"/>
      <c r="AZ4001" s="2569"/>
      <c r="BA4001" s="2546"/>
      <c r="BB4001" s="2569"/>
      <c r="BC4001" s="1583">
        <v>41</v>
      </c>
      <c r="BD4001" s="1586">
        <v>42</v>
      </c>
      <c r="BE4001" s="1583">
        <v>43</v>
      </c>
      <c r="BF4001" s="1586">
        <v>44</v>
      </c>
      <c r="BG4001" s="1583">
        <v>45</v>
      </c>
      <c r="BH4001" s="1586">
        <v>46</v>
      </c>
      <c r="BI4001" s="1583">
        <v>47</v>
      </c>
      <c r="BJ4001" s="1586">
        <v>48</v>
      </c>
      <c r="BK4001" s="2546"/>
      <c r="BL4001" s="2569"/>
    </row>
    <row r="4002" spans="1:64">
      <c r="A4002" s="2553" t="s">
        <v>44</v>
      </c>
      <c r="B4002" s="2553"/>
      <c r="C4002" s="1588">
        <v>3.5</v>
      </c>
      <c r="D4002" s="1588">
        <v>3.5</v>
      </c>
      <c r="E4002" s="1588">
        <v>3.5</v>
      </c>
      <c r="F4002" s="1589" t="s">
        <v>2755</v>
      </c>
      <c r="G4002" s="1589">
        <v>4</v>
      </c>
      <c r="H4002" s="1589">
        <v>4</v>
      </c>
      <c r="I4002" s="1589">
        <v>3.5</v>
      </c>
      <c r="J4002" s="1589" t="s">
        <v>1226</v>
      </c>
      <c r="K4002" s="1589" t="s">
        <v>3019</v>
      </c>
      <c r="L4002" s="1589">
        <v>4</v>
      </c>
      <c r="M4002" s="1589">
        <v>3.5</v>
      </c>
      <c r="N4002" s="1589">
        <v>4</v>
      </c>
      <c r="O4002" s="1589">
        <v>4</v>
      </c>
      <c r="P4002" s="1589">
        <v>3.5</v>
      </c>
      <c r="Q4002" s="1589">
        <v>2.75</v>
      </c>
      <c r="R4002" s="2533" t="s">
        <v>44</v>
      </c>
      <c r="S4002" s="2533"/>
      <c r="T4002" s="2533" t="s">
        <v>44</v>
      </c>
      <c r="U4002" s="2533"/>
      <c r="V4002" s="1591" t="s">
        <v>3074</v>
      </c>
      <c r="W4002" s="1590">
        <v>3.5</v>
      </c>
      <c r="X4002" s="1590">
        <v>3</v>
      </c>
      <c r="Y4002" s="698" t="s">
        <v>3110</v>
      </c>
      <c r="Z4002" s="1590" t="s">
        <v>4041</v>
      </c>
      <c r="AA4002" s="1590" t="s">
        <v>4604</v>
      </c>
      <c r="AB4002" s="1590" t="s">
        <v>4001</v>
      </c>
      <c r="AC4002" s="1590" t="s">
        <v>4605</v>
      </c>
      <c r="AD4002" s="1590">
        <v>5</v>
      </c>
      <c r="AE4002" s="1590" t="s">
        <v>1930</v>
      </c>
      <c r="AF4002" s="1590" t="s">
        <v>2764</v>
      </c>
      <c r="AG4002" s="1590" t="s">
        <v>4606</v>
      </c>
      <c r="AH4002" s="2533" t="s">
        <v>44</v>
      </c>
      <c r="AI4002" s="2533"/>
      <c r="AJ4002" s="2533" t="s">
        <v>44</v>
      </c>
      <c r="AK4002" s="2533"/>
      <c r="AL4002" s="1589" t="s">
        <v>4075</v>
      </c>
      <c r="AM4002" s="1589" t="s">
        <v>4036</v>
      </c>
      <c r="AN4002" s="1589">
        <v>5</v>
      </c>
      <c r="AO4002" s="1589" t="s">
        <v>4100</v>
      </c>
      <c r="AP4002" s="1589">
        <v>2.75</v>
      </c>
      <c r="AQ4002" s="1589">
        <v>5</v>
      </c>
      <c r="AR4002" s="1589" t="s">
        <v>3264</v>
      </c>
      <c r="AS4002" s="1589" t="s">
        <v>2652</v>
      </c>
      <c r="AT4002" s="1589" t="s">
        <v>3185</v>
      </c>
      <c r="AU4002" s="1589">
        <v>4.5</v>
      </c>
      <c r="AV4002" s="1589" t="s">
        <v>4074</v>
      </c>
      <c r="AW4002" s="1589">
        <v>3</v>
      </c>
      <c r="AX4002" s="1589" t="s">
        <v>4607</v>
      </c>
      <c r="AY4002" s="2533" t="s">
        <v>44</v>
      </c>
      <c r="AZ4002" s="2533"/>
      <c r="BA4002" s="2533" t="s">
        <v>44</v>
      </c>
      <c r="BB4002" s="2533"/>
      <c r="BC4002" s="1592" t="s">
        <v>4052</v>
      </c>
      <c r="BD4002" s="1592" t="s">
        <v>4043</v>
      </c>
      <c r="BE4002" s="1589">
        <v>3.5</v>
      </c>
      <c r="BF4002" s="1589">
        <v>4</v>
      </c>
      <c r="BG4002" s="1589">
        <v>6</v>
      </c>
      <c r="BH4002" s="1589">
        <v>0.4</v>
      </c>
      <c r="BI4002" s="1589">
        <v>3</v>
      </c>
      <c r="BJ4002" s="1589" t="s">
        <v>4608</v>
      </c>
      <c r="BK4002" s="2533" t="s">
        <v>44</v>
      </c>
      <c r="BL4002" s="2533"/>
    </row>
    <row r="4003" spans="1:64">
      <c r="A4003" s="2551" t="s">
        <v>1687</v>
      </c>
      <c r="B4003" s="2552"/>
      <c r="C4003" s="1593"/>
      <c r="D4003" s="1593"/>
      <c r="E4003" s="1593"/>
      <c r="F4003" s="1594"/>
      <c r="G4003" s="1594"/>
      <c r="H4003" s="1594"/>
      <c r="I4003" s="1594"/>
      <c r="J4003" s="1594"/>
      <c r="K4003" s="1594"/>
      <c r="L4003" s="1594"/>
      <c r="M4003" s="1594"/>
      <c r="N4003" s="1594"/>
      <c r="O4003" s="1594"/>
      <c r="P4003" s="1594"/>
      <c r="Q4003" s="1594"/>
      <c r="R4003" s="2551" t="s">
        <v>1687</v>
      </c>
      <c r="S4003" s="2552"/>
      <c r="T4003" s="2551" t="s">
        <v>1687</v>
      </c>
      <c r="U4003" s="2552"/>
      <c r="V4003" s="1595"/>
      <c r="W4003" s="1596"/>
      <c r="X4003" s="1596"/>
      <c r="Y4003" s="1596"/>
      <c r="Z4003" s="1596"/>
      <c r="AA4003" s="1596"/>
      <c r="AB4003" s="1596"/>
      <c r="AC4003" s="1596"/>
      <c r="AD4003" s="1596"/>
      <c r="AE4003" s="1596"/>
      <c r="AF4003" s="1596"/>
      <c r="AG4003" s="1596"/>
      <c r="AH4003" s="2551" t="s">
        <v>1687</v>
      </c>
      <c r="AI4003" s="2552"/>
      <c r="AJ4003" s="2551" t="s">
        <v>1687</v>
      </c>
      <c r="AK4003" s="2552"/>
      <c r="AL4003" s="1594" t="s">
        <v>4012</v>
      </c>
      <c r="AM4003" s="1594"/>
      <c r="AN4003" s="1594"/>
      <c r="AO4003" s="1594"/>
      <c r="AP4003" s="1594"/>
      <c r="AQ4003" s="1594"/>
      <c r="AR4003" s="1594"/>
      <c r="AS4003" s="1594"/>
      <c r="AT4003" s="1594"/>
      <c r="AU4003" s="1594"/>
      <c r="AV4003" s="1594"/>
      <c r="AW4003" s="1594"/>
      <c r="AX4003" s="1594"/>
      <c r="AY4003" s="2551" t="s">
        <v>1687</v>
      </c>
      <c r="AZ4003" s="2552"/>
      <c r="BA4003" s="2551" t="s">
        <v>1687</v>
      </c>
      <c r="BB4003" s="2552"/>
      <c r="BC4003" s="1597"/>
      <c r="BD4003" s="1597"/>
      <c r="BE4003" s="1594"/>
      <c r="BF4003" s="1594"/>
      <c r="BG4003" s="1594"/>
      <c r="BH4003" s="1594"/>
      <c r="BI4003" s="1594"/>
      <c r="BJ4003" s="1594"/>
      <c r="BK4003" s="2551" t="s">
        <v>1687</v>
      </c>
      <c r="BL4003" s="2552"/>
    </row>
    <row r="4004" spans="1:64">
      <c r="A4004" s="1598" t="s">
        <v>856</v>
      </c>
      <c r="B4004" s="1599" t="s">
        <v>1677</v>
      </c>
      <c r="C4004" s="1588">
        <v>3.5</v>
      </c>
      <c r="D4004" s="1588">
        <v>3.5</v>
      </c>
      <c r="E4004" s="1588">
        <v>3.75</v>
      </c>
      <c r="F4004" s="1589">
        <v>4</v>
      </c>
      <c r="G4004" s="1589">
        <v>3.5</v>
      </c>
      <c r="H4004" s="1589">
        <v>3.5</v>
      </c>
      <c r="I4004" s="1589">
        <v>3.5</v>
      </c>
      <c r="J4004" s="1589">
        <v>3.5</v>
      </c>
      <c r="K4004" s="1589">
        <v>3</v>
      </c>
      <c r="L4004" s="1589">
        <v>2.5</v>
      </c>
      <c r="M4004" s="1589">
        <v>2.5</v>
      </c>
      <c r="N4004" s="1589">
        <v>2</v>
      </c>
      <c r="O4004" s="1589">
        <v>4.5</v>
      </c>
      <c r="P4004" s="1589">
        <v>3.5</v>
      </c>
      <c r="Q4004" s="1589">
        <v>4</v>
      </c>
      <c r="R4004" s="1598" t="s">
        <v>856</v>
      </c>
      <c r="S4004" s="1599" t="s">
        <v>1677</v>
      </c>
      <c r="T4004" s="1598" t="s">
        <v>856</v>
      </c>
      <c r="U4004" s="1599" t="s">
        <v>1677</v>
      </c>
      <c r="V4004" s="1590">
        <v>1</v>
      </c>
      <c r="W4004" s="1590">
        <v>2.5</v>
      </c>
      <c r="X4004" s="1590">
        <v>3</v>
      </c>
      <c r="Y4004" s="1590">
        <v>2.5</v>
      </c>
      <c r="Z4004" s="1590">
        <v>2.5</v>
      </c>
      <c r="AA4004" s="1590">
        <v>2</v>
      </c>
      <c r="AB4004" s="1590">
        <v>2</v>
      </c>
      <c r="AC4004" s="1590">
        <v>3</v>
      </c>
      <c r="AD4004" s="1590">
        <v>4</v>
      </c>
      <c r="AE4004" s="1590">
        <v>4</v>
      </c>
      <c r="AF4004" s="1590">
        <v>5</v>
      </c>
      <c r="AG4004" s="1590">
        <v>2.5</v>
      </c>
      <c r="AH4004" s="1598" t="s">
        <v>856</v>
      </c>
      <c r="AI4004" s="1599" t="s">
        <v>1677</v>
      </c>
      <c r="AJ4004" s="1598" t="s">
        <v>856</v>
      </c>
      <c r="AK4004" s="1599" t="s">
        <v>1677</v>
      </c>
      <c r="AL4004" s="1589">
        <v>3.5</v>
      </c>
      <c r="AM4004" s="1589">
        <v>2.5</v>
      </c>
      <c r="AN4004" s="1589">
        <v>1.5</v>
      </c>
      <c r="AO4004" s="1589">
        <v>1</v>
      </c>
      <c r="AP4004" s="1589">
        <v>2.75</v>
      </c>
      <c r="AQ4004" s="1589">
        <v>3</v>
      </c>
      <c r="AR4004" s="1589">
        <v>4.25</v>
      </c>
      <c r="AS4004" s="1589">
        <v>3</v>
      </c>
      <c r="AT4004" s="1589">
        <v>2</v>
      </c>
      <c r="AU4004" s="1589">
        <v>4.75</v>
      </c>
      <c r="AV4004" s="1589">
        <v>2.5</v>
      </c>
      <c r="AW4004" s="1589">
        <v>2</v>
      </c>
      <c r="AX4004" s="1589">
        <v>3.25</v>
      </c>
      <c r="AY4004" s="1598" t="s">
        <v>856</v>
      </c>
      <c r="AZ4004" s="1599" t="s">
        <v>1677</v>
      </c>
      <c r="BA4004" s="1598" t="s">
        <v>856</v>
      </c>
      <c r="BB4004" s="1599" t="s">
        <v>1677</v>
      </c>
      <c r="BC4004" s="1589">
        <v>2</v>
      </c>
      <c r="BD4004" s="1589">
        <v>0.75</v>
      </c>
      <c r="BE4004" s="1589">
        <v>1</v>
      </c>
      <c r="BF4004" s="1589">
        <v>3</v>
      </c>
      <c r="BG4004" s="1589">
        <v>1.5</v>
      </c>
      <c r="BH4004" s="1589">
        <v>0.1</v>
      </c>
      <c r="BI4004" s="1589">
        <v>1.5</v>
      </c>
      <c r="BJ4004" s="1589">
        <v>1</v>
      </c>
      <c r="BK4004" s="1598" t="s">
        <v>856</v>
      </c>
      <c r="BL4004" s="1599" t="s">
        <v>1677</v>
      </c>
    </row>
    <row r="4005" spans="1:64" ht="18">
      <c r="A4005" s="1600" t="s">
        <v>1085</v>
      </c>
      <c r="B4005" s="1601" t="s">
        <v>1678</v>
      </c>
      <c r="C4005" s="1593">
        <v>3.5</v>
      </c>
      <c r="D4005" s="1593">
        <v>3.5</v>
      </c>
      <c r="E4005" s="1593">
        <v>3.75</v>
      </c>
      <c r="F4005" s="1594">
        <v>4</v>
      </c>
      <c r="G4005" s="1594">
        <v>3.5</v>
      </c>
      <c r="H4005" s="1594">
        <v>3.5</v>
      </c>
      <c r="I4005" s="1594">
        <v>3.5</v>
      </c>
      <c r="J4005" s="1594">
        <v>3.5</v>
      </c>
      <c r="K4005" s="1594">
        <v>4.25</v>
      </c>
      <c r="L4005" s="1594">
        <v>2.5</v>
      </c>
      <c r="M4005" s="1594">
        <v>3.25</v>
      </c>
      <c r="N4005" s="1594">
        <v>3</v>
      </c>
      <c r="O4005" s="1594">
        <v>4.5</v>
      </c>
      <c r="P4005" s="1594">
        <v>3.75</v>
      </c>
      <c r="Q4005" s="1594">
        <v>4.5</v>
      </c>
      <c r="R4005" s="1600" t="s">
        <v>1085</v>
      </c>
      <c r="S4005" s="1601" t="s">
        <v>1678</v>
      </c>
      <c r="T4005" s="1600" t="s">
        <v>1085</v>
      </c>
      <c r="U4005" s="1601" t="s">
        <v>1678</v>
      </c>
      <c r="V4005" s="1596">
        <v>2</v>
      </c>
      <c r="W4005" s="1596">
        <v>2.5</v>
      </c>
      <c r="X4005" s="1596">
        <v>3</v>
      </c>
      <c r="Y4005" s="1596">
        <v>2.75</v>
      </c>
      <c r="Z4005" s="1596">
        <v>3</v>
      </c>
      <c r="AA4005" s="1596">
        <v>2.5</v>
      </c>
      <c r="AB4005" s="1596">
        <v>3</v>
      </c>
      <c r="AC4005" s="1596">
        <v>3</v>
      </c>
      <c r="AD4005" s="1596">
        <v>4</v>
      </c>
      <c r="AE4005" s="1596">
        <v>4</v>
      </c>
      <c r="AF4005" s="1596">
        <v>6</v>
      </c>
      <c r="AG4005" s="1596">
        <v>3</v>
      </c>
      <c r="AH4005" s="1600" t="s">
        <v>1085</v>
      </c>
      <c r="AI4005" s="1601" t="s">
        <v>1678</v>
      </c>
      <c r="AJ4005" s="1600" t="s">
        <v>1085</v>
      </c>
      <c r="AK4005" s="1601" t="s">
        <v>1678</v>
      </c>
      <c r="AL4005" s="1594">
        <v>3.5</v>
      </c>
      <c r="AM4005" s="1594">
        <v>3</v>
      </c>
      <c r="AN4005" s="1594">
        <v>1.65</v>
      </c>
      <c r="AO4005" s="1594">
        <v>1.5</v>
      </c>
      <c r="AP4005" s="1594">
        <v>3</v>
      </c>
      <c r="AQ4005" s="1594">
        <v>3.5</v>
      </c>
      <c r="AR4005" s="1594">
        <v>5.5</v>
      </c>
      <c r="AS4005" s="1594">
        <v>4</v>
      </c>
      <c r="AT4005" s="1594">
        <v>3</v>
      </c>
      <c r="AU4005" s="1594">
        <v>5</v>
      </c>
      <c r="AV4005" s="1594">
        <v>4</v>
      </c>
      <c r="AW4005" s="1594">
        <v>2.5</v>
      </c>
      <c r="AX4005" s="1594">
        <v>3.25</v>
      </c>
      <c r="AY4005" s="1600" t="s">
        <v>1085</v>
      </c>
      <c r="AZ4005" s="1601" t="s">
        <v>1678</v>
      </c>
      <c r="BA4005" s="1600" t="s">
        <v>1085</v>
      </c>
      <c r="BB4005" s="1601" t="s">
        <v>1678</v>
      </c>
      <c r="BC4005" s="1594">
        <v>2</v>
      </c>
      <c r="BD4005" s="1594">
        <v>0.75</v>
      </c>
      <c r="BE4005" s="1594">
        <v>1.5</v>
      </c>
      <c r="BF4005" s="1594">
        <v>3.5</v>
      </c>
      <c r="BG4005" s="1594">
        <v>2</v>
      </c>
      <c r="BH4005" s="1594">
        <v>0.2</v>
      </c>
      <c r="BI4005" s="1594">
        <v>1.5</v>
      </c>
      <c r="BJ4005" s="1594">
        <v>1.1499999999999999</v>
      </c>
      <c r="BK4005" s="1600" t="s">
        <v>1085</v>
      </c>
      <c r="BL4005" s="1601" t="s">
        <v>1678</v>
      </c>
    </row>
    <row r="4006" spans="1:64" ht="18">
      <c r="A4006" s="1598" t="s">
        <v>827</v>
      </c>
      <c r="B4006" s="1599" t="s">
        <v>1679</v>
      </c>
      <c r="C4006" s="1588">
        <v>3.5</v>
      </c>
      <c r="D4006" s="1588">
        <v>3.5</v>
      </c>
      <c r="E4006" s="1588">
        <v>3.75</v>
      </c>
      <c r="F4006" s="1589">
        <v>4</v>
      </c>
      <c r="G4006" s="1589">
        <v>3.5</v>
      </c>
      <c r="H4006" s="1589">
        <v>3.5</v>
      </c>
      <c r="I4006" s="1589">
        <v>3.5</v>
      </c>
      <c r="J4006" s="1589">
        <v>3.5</v>
      </c>
      <c r="K4006" s="1589">
        <v>7.5</v>
      </c>
      <c r="L4006" s="1589">
        <v>2.5</v>
      </c>
      <c r="M4006" s="1589">
        <v>4.25</v>
      </c>
      <c r="N4006" s="1589">
        <v>3</v>
      </c>
      <c r="O4006" s="1589">
        <v>4.5</v>
      </c>
      <c r="P4006" s="1589">
        <v>4</v>
      </c>
      <c r="Q4006" s="1589">
        <v>5.5</v>
      </c>
      <c r="R4006" s="1598" t="s">
        <v>827</v>
      </c>
      <c r="S4006" s="1599" t="s">
        <v>1679</v>
      </c>
      <c r="T4006" s="1598" t="s">
        <v>827</v>
      </c>
      <c r="U4006" s="1599" t="s">
        <v>1679</v>
      </c>
      <c r="V4006" s="1590">
        <v>2.5</v>
      </c>
      <c r="W4006" s="1590">
        <v>2.5</v>
      </c>
      <c r="X4006" s="1590">
        <v>3.5</v>
      </c>
      <c r="Y4006" s="1590">
        <v>3.5</v>
      </c>
      <c r="Z4006" s="1590">
        <v>2.5</v>
      </c>
      <c r="AA4006" s="1590">
        <v>3.25</v>
      </c>
      <c r="AB4006" s="1590">
        <v>3.5</v>
      </c>
      <c r="AC4006" s="1590">
        <v>3</v>
      </c>
      <c r="AD4006" s="1590">
        <v>4</v>
      </c>
      <c r="AE4006" s="1590">
        <v>4</v>
      </c>
      <c r="AF4006" s="1590">
        <v>7</v>
      </c>
      <c r="AG4006" s="1590">
        <v>3.5</v>
      </c>
      <c r="AH4006" s="1598" t="s">
        <v>827</v>
      </c>
      <c r="AI4006" s="1599" t="s">
        <v>1679</v>
      </c>
      <c r="AJ4006" s="1598" t="s">
        <v>827</v>
      </c>
      <c r="AK4006" s="1599" t="s">
        <v>1679</v>
      </c>
      <c r="AL4006" s="1589">
        <v>3.5</v>
      </c>
      <c r="AM4006" s="1589">
        <v>3.5</v>
      </c>
      <c r="AN4006" s="1589">
        <v>1.75</v>
      </c>
      <c r="AO4006" s="1589">
        <v>2</v>
      </c>
      <c r="AP4006" s="1589">
        <v>3.25</v>
      </c>
      <c r="AQ4006" s="1589">
        <v>4</v>
      </c>
      <c r="AR4006" s="1589">
        <v>5.5</v>
      </c>
      <c r="AS4006" s="1589">
        <v>5</v>
      </c>
      <c r="AT4006" s="1589">
        <v>3</v>
      </c>
      <c r="AU4006" s="1589">
        <v>5.25</v>
      </c>
      <c r="AV4006" s="1589">
        <v>6</v>
      </c>
      <c r="AW4006" s="1589">
        <v>3</v>
      </c>
      <c r="AX4006" s="1589">
        <v>3.5</v>
      </c>
      <c r="AY4006" s="1598" t="s">
        <v>827</v>
      </c>
      <c r="AZ4006" s="1599" t="s">
        <v>1679</v>
      </c>
      <c r="BA4006" s="1598" t="s">
        <v>827</v>
      </c>
      <c r="BB4006" s="1599" t="s">
        <v>1679</v>
      </c>
      <c r="BC4006" s="1589">
        <v>2.25</v>
      </c>
      <c r="BD4006" s="1589">
        <v>1.25</v>
      </c>
      <c r="BE4006" s="1589">
        <v>1.5</v>
      </c>
      <c r="BF4006" s="1589">
        <v>4</v>
      </c>
      <c r="BG4006" s="1589">
        <v>2.5</v>
      </c>
      <c r="BH4006" s="1589">
        <v>0.3</v>
      </c>
      <c r="BI4006" s="1589">
        <v>1.5</v>
      </c>
      <c r="BJ4006" s="1589">
        <v>1.25</v>
      </c>
      <c r="BK4006" s="1598" t="s">
        <v>827</v>
      </c>
      <c r="BL4006" s="1599" t="s">
        <v>1679</v>
      </c>
    </row>
    <row r="4007" spans="1:64" ht="18">
      <c r="A4007" s="1600" t="s">
        <v>828</v>
      </c>
      <c r="B4007" s="1601" t="s">
        <v>1680</v>
      </c>
      <c r="C4007" s="1593">
        <v>3.75</v>
      </c>
      <c r="D4007" s="1593">
        <v>3.75</v>
      </c>
      <c r="E4007" s="1593">
        <v>3.75</v>
      </c>
      <c r="F4007" s="1594">
        <v>4</v>
      </c>
      <c r="G4007" s="1594">
        <v>4</v>
      </c>
      <c r="H4007" s="1594">
        <v>3.5</v>
      </c>
      <c r="I4007" s="1594">
        <v>3.5</v>
      </c>
      <c r="J4007" s="1594">
        <v>3.5</v>
      </c>
      <c r="K4007" s="1594">
        <v>7.5</v>
      </c>
      <c r="L4007" s="1594">
        <v>3.5</v>
      </c>
      <c r="M4007" s="1594">
        <v>5</v>
      </c>
      <c r="N4007" s="1594">
        <v>3</v>
      </c>
      <c r="O4007" s="1594">
        <v>4.5</v>
      </c>
      <c r="P4007" s="1594">
        <v>7.5</v>
      </c>
      <c r="Q4007" s="1594">
        <v>6</v>
      </c>
      <c r="R4007" s="1600" t="s">
        <v>828</v>
      </c>
      <c r="S4007" s="1601" t="s">
        <v>1680</v>
      </c>
      <c r="T4007" s="1600" t="s">
        <v>828</v>
      </c>
      <c r="U4007" s="1601" t="s">
        <v>1680</v>
      </c>
      <c r="V4007" s="1596">
        <v>3</v>
      </c>
      <c r="W4007" s="1596">
        <v>2.5</v>
      </c>
      <c r="X4007" s="1596">
        <v>4</v>
      </c>
      <c r="Y4007" s="1596">
        <v>3.75</v>
      </c>
      <c r="Z4007" s="1596">
        <v>2.5</v>
      </c>
      <c r="AA4007" s="1596">
        <v>3.25</v>
      </c>
      <c r="AB4007" s="1596">
        <v>3.5</v>
      </c>
      <c r="AC4007" s="1596">
        <v>3.5</v>
      </c>
      <c r="AD4007" s="1596">
        <v>4</v>
      </c>
      <c r="AE4007" s="1596">
        <v>4</v>
      </c>
      <c r="AF4007" s="1596">
        <v>8</v>
      </c>
      <c r="AG4007" s="1596">
        <v>4</v>
      </c>
      <c r="AH4007" s="1600" t="s">
        <v>828</v>
      </c>
      <c r="AI4007" s="1601" t="s">
        <v>1680</v>
      </c>
      <c r="AJ4007" s="1600" t="s">
        <v>828</v>
      </c>
      <c r="AK4007" s="1601" t="s">
        <v>1680</v>
      </c>
      <c r="AL4007" s="1594">
        <v>3.7</v>
      </c>
      <c r="AM4007" s="1594">
        <v>3.5</v>
      </c>
      <c r="AN4007" s="1594">
        <v>1.9</v>
      </c>
      <c r="AO4007" s="1594">
        <v>3</v>
      </c>
      <c r="AP4007" s="1594">
        <v>3.25</v>
      </c>
      <c r="AQ4007" s="1594">
        <v>6.5</v>
      </c>
      <c r="AR4007" s="1594">
        <v>5.75</v>
      </c>
      <c r="AS4007" s="1594">
        <v>5</v>
      </c>
      <c r="AT4007" s="1594">
        <v>3.5</v>
      </c>
      <c r="AU4007" s="1594">
        <v>5.5</v>
      </c>
      <c r="AV4007" s="1594">
        <v>7</v>
      </c>
      <c r="AW4007" s="1594">
        <v>3.5</v>
      </c>
      <c r="AX4007" s="1594">
        <v>3.5</v>
      </c>
      <c r="AY4007" s="1600" t="s">
        <v>828</v>
      </c>
      <c r="AZ4007" s="1601" t="s">
        <v>1680</v>
      </c>
      <c r="BA4007" s="1600" t="s">
        <v>828</v>
      </c>
      <c r="BB4007" s="1601" t="s">
        <v>1680</v>
      </c>
      <c r="BC4007" s="1594">
        <v>2.5</v>
      </c>
      <c r="BD4007" s="1594">
        <v>2</v>
      </c>
      <c r="BE4007" s="1594">
        <v>1.5</v>
      </c>
      <c r="BF4007" s="1594">
        <v>4.5</v>
      </c>
      <c r="BG4007" s="1594">
        <v>3</v>
      </c>
      <c r="BH4007" s="1594">
        <v>2</v>
      </c>
      <c r="BI4007" s="1594">
        <v>1.5</v>
      </c>
      <c r="BJ4007" s="1594">
        <v>1.5</v>
      </c>
      <c r="BK4007" s="1600" t="s">
        <v>828</v>
      </c>
      <c r="BL4007" s="1601" t="s">
        <v>1680</v>
      </c>
    </row>
    <row r="4008" spans="1:64" ht="18">
      <c r="A4008" s="1598" t="s">
        <v>854</v>
      </c>
      <c r="B4008" s="1599" t="s">
        <v>4104</v>
      </c>
      <c r="C4008" s="1588">
        <v>4</v>
      </c>
      <c r="D4008" s="1588">
        <v>4</v>
      </c>
      <c r="E4008" s="1588">
        <v>3.75</v>
      </c>
      <c r="F4008" s="1589">
        <v>4</v>
      </c>
      <c r="G4008" s="1589">
        <v>4</v>
      </c>
      <c r="H4008" s="1589">
        <v>3.5</v>
      </c>
      <c r="I4008" s="1589">
        <v>3.5</v>
      </c>
      <c r="J4008" s="1589">
        <v>3.5</v>
      </c>
      <c r="K4008" s="1589">
        <v>7.5</v>
      </c>
      <c r="L4008" s="1589">
        <v>3.5</v>
      </c>
      <c r="M4008" s="1589">
        <v>5.5</v>
      </c>
      <c r="N4008" s="1589">
        <v>4</v>
      </c>
      <c r="O4008" s="1589">
        <v>4.5</v>
      </c>
      <c r="P4008" s="1589">
        <v>7.5</v>
      </c>
      <c r="Q4008" s="1589">
        <v>6</v>
      </c>
      <c r="R4008" s="1598" t="s">
        <v>854</v>
      </c>
      <c r="S4008" s="1599" t="s">
        <v>4104</v>
      </c>
      <c r="T4008" s="1598" t="s">
        <v>854</v>
      </c>
      <c r="U4008" s="1599" t="s">
        <v>4104</v>
      </c>
      <c r="V4008" s="1590">
        <v>3</v>
      </c>
      <c r="W4008" s="1590">
        <v>2.5</v>
      </c>
      <c r="X4008" s="1590">
        <v>4</v>
      </c>
      <c r="Y4008" s="1590">
        <v>4</v>
      </c>
      <c r="Z4008" s="1590">
        <v>3</v>
      </c>
      <c r="AA4008" s="1590">
        <v>6</v>
      </c>
      <c r="AB4008" s="1590">
        <v>3.5</v>
      </c>
      <c r="AC4008" s="1590">
        <v>4</v>
      </c>
      <c r="AD4008" s="1590">
        <v>4</v>
      </c>
      <c r="AE4008" s="1590">
        <v>4</v>
      </c>
      <c r="AF4008" s="1590">
        <v>8.5</v>
      </c>
      <c r="AG4008" s="1590">
        <v>7</v>
      </c>
      <c r="AH4008" s="1598" t="s">
        <v>854</v>
      </c>
      <c r="AI4008" s="1599" t="s">
        <v>4104</v>
      </c>
      <c r="AJ4008" s="1598" t="s">
        <v>854</v>
      </c>
      <c r="AK4008" s="1599" t="s">
        <v>4104</v>
      </c>
      <c r="AL4008" s="1589">
        <v>4</v>
      </c>
      <c r="AM4008" s="1589">
        <v>4</v>
      </c>
      <c r="AN4008" s="1589">
        <v>2</v>
      </c>
      <c r="AO4008" s="1589">
        <v>4</v>
      </c>
      <c r="AP4008" s="1589">
        <v>3.75</v>
      </c>
      <c r="AQ4008" s="1589">
        <v>7.5</v>
      </c>
      <c r="AR4008" s="1589">
        <v>5.75</v>
      </c>
      <c r="AS4008" s="1589">
        <v>5.5</v>
      </c>
      <c r="AT4008" s="1589">
        <v>3.5</v>
      </c>
      <c r="AU4008" s="1589">
        <v>5.75</v>
      </c>
      <c r="AV4008" s="1589">
        <v>7</v>
      </c>
      <c r="AW4008" s="1589">
        <v>5.5</v>
      </c>
      <c r="AX4008" s="1589">
        <v>4</v>
      </c>
      <c r="AY4008" s="1598" t="s">
        <v>854</v>
      </c>
      <c r="AZ4008" s="1599" t="s">
        <v>4104</v>
      </c>
      <c r="BA4008" s="1598" t="s">
        <v>854</v>
      </c>
      <c r="BB4008" s="1599" t="s">
        <v>4104</v>
      </c>
      <c r="BC4008" s="1589">
        <v>4</v>
      </c>
      <c r="BD4008" s="1589">
        <v>2</v>
      </c>
      <c r="BE4008" s="1589">
        <v>1.5</v>
      </c>
      <c r="BF4008" s="1589">
        <v>3</v>
      </c>
      <c r="BG4008" s="1589">
        <v>3.5</v>
      </c>
      <c r="BH4008" s="1589">
        <v>1</v>
      </c>
      <c r="BI4008" s="1589">
        <v>1.5</v>
      </c>
      <c r="BJ4008" s="1589">
        <v>2</v>
      </c>
      <c r="BK4008" s="1598" t="s">
        <v>854</v>
      </c>
      <c r="BL4008" s="1599" t="s">
        <v>4104</v>
      </c>
    </row>
    <row r="4009" spans="1:64">
      <c r="A4009" s="2535" t="s">
        <v>45</v>
      </c>
      <c r="B4009" s="2535"/>
      <c r="C4009" s="1602"/>
      <c r="D4009" s="1602"/>
      <c r="E4009" s="1602"/>
      <c r="F4009" s="1602"/>
      <c r="G4009" s="1602"/>
      <c r="H4009" s="1602"/>
      <c r="I4009" s="1602"/>
      <c r="J4009" s="1602"/>
      <c r="K4009" s="1603"/>
      <c r="L4009" s="1602"/>
      <c r="M4009" s="1602"/>
      <c r="N4009" s="1602"/>
      <c r="O4009" s="1602"/>
      <c r="P4009" s="1602"/>
      <c r="Q4009" s="1602"/>
      <c r="R4009" s="2535" t="s">
        <v>45</v>
      </c>
      <c r="S4009" s="2535"/>
      <c r="T4009" s="2535" t="s">
        <v>45</v>
      </c>
      <c r="U4009" s="2535"/>
      <c r="V4009" s="1595"/>
      <c r="W4009" s="1595"/>
      <c r="X4009" s="1595"/>
      <c r="Y4009" s="1595"/>
      <c r="Z4009" s="1595"/>
      <c r="AA4009" s="1595"/>
      <c r="AB4009" s="1595"/>
      <c r="AC4009" s="1595"/>
      <c r="AD4009" s="1595"/>
      <c r="AE4009" s="1595"/>
      <c r="AF4009" s="1595"/>
      <c r="AG4009" s="1596"/>
      <c r="AH4009" s="2535" t="s">
        <v>45</v>
      </c>
      <c r="AI4009" s="2535"/>
      <c r="AJ4009" s="2535" t="s">
        <v>45</v>
      </c>
      <c r="AK4009" s="2535"/>
      <c r="AL4009" s="1597"/>
      <c r="AM4009" s="1597"/>
      <c r="AN4009" s="1597"/>
      <c r="AO4009" s="1597"/>
      <c r="AP4009" s="1597"/>
      <c r="AQ4009" s="1597"/>
      <c r="AR4009" s="1597"/>
      <c r="AS4009" s="1597"/>
      <c r="AT4009" s="1597"/>
      <c r="AU4009" s="1597"/>
      <c r="AV4009" s="1597"/>
      <c r="AW4009" s="1597"/>
      <c r="AX4009" s="1597"/>
      <c r="AY4009" s="2535" t="s">
        <v>45</v>
      </c>
      <c r="AZ4009" s="2535"/>
      <c r="BA4009" s="2535" t="s">
        <v>45</v>
      </c>
      <c r="BB4009" s="2535"/>
      <c r="BC4009" s="1597"/>
      <c r="BD4009" s="1597"/>
      <c r="BE4009" s="1597"/>
      <c r="BF4009" s="1597"/>
      <c r="BG4009" s="1597"/>
      <c r="BH4009" s="1597"/>
      <c r="BI4009" s="1594"/>
      <c r="BJ4009" s="1594"/>
      <c r="BK4009" s="2535" t="s">
        <v>45</v>
      </c>
      <c r="BL4009" s="2535"/>
    </row>
    <row r="4010" spans="1:64" ht="20.25">
      <c r="A4010" s="1598" t="s">
        <v>856</v>
      </c>
      <c r="B4010" s="1599" t="s">
        <v>1682</v>
      </c>
      <c r="C4010" s="1588">
        <v>5</v>
      </c>
      <c r="D4010" s="1588">
        <v>4.5</v>
      </c>
      <c r="E4010" s="1589">
        <v>5.25</v>
      </c>
      <c r="F4010" s="1589">
        <v>5.25</v>
      </c>
      <c r="G4010" s="1589">
        <v>5</v>
      </c>
      <c r="H4010" s="1589">
        <v>5.5</v>
      </c>
      <c r="I4010" s="1589">
        <v>4.5</v>
      </c>
      <c r="J4010" s="1590" t="s">
        <v>2735</v>
      </c>
      <c r="K4010" s="1589" t="s">
        <v>2847</v>
      </c>
      <c r="L4010" s="1589" t="s">
        <v>4609</v>
      </c>
      <c r="M4010" s="1589" t="s">
        <v>1664</v>
      </c>
      <c r="N4010" s="1589">
        <v>10</v>
      </c>
      <c r="O4010" s="1589" t="s">
        <v>2479</v>
      </c>
      <c r="P4010" s="1589">
        <v>7.5</v>
      </c>
      <c r="Q4010" s="1589" t="s">
        <v>2480</v>
      </c>
      <c r="R4010" s="1598" t="s">
        <v>856</v>
      </c>
      <c r="S4010" s="1599" t="s">
        <v>1682</v>
      </c>
      <c r="T4010" s="1598" t="s">
        <v>856</v>
      </c>
      <c r="U4010" s="1599" t="s">
        <v>1682</v>
      </c>
      <c r="V4010" s="1590" t="s">
        <v>3776</v>
      </c>
      <c r="W4010" s="1590" t="s">
        <v>2523</v>
      </c>
      <c r="X4010" s="1590" t="s">
        <v>2959</v>
      </c>
      <c r="Y4010" s="1590" t="s">
        <v>2478</v>
      </c>
      <c r="Z4010" s="1590" t="s">
        <v>2448</v>
      </c>
      <c r="AA4010" s="1590" t="s">
        <v>4610</v>
      </c>
      <c r="AB4010" s="1590" t="s">
        <v>2755</v>
      </c>
      <c r="AC4010" s="1590" t="s">
        <v>2351</v>
      </c>
      <c r="AD4010" s="1590" t="s">
        <v>2323</v>
      </c>
      <c r="AE4010" s="1590" t="s">
        <v>2734</v>
      </c>
      <c r="AF4010" s="1590" t="s">
        <v>2681</v>
      </c>
      <c r="AG4010" s="1590" t="s">
        <v>3117</v>
      </c>
      <c r="AH4010" s="1598" t="s">
        <v>856</v>
      </c>
      <c r="AI4010" s="1599" t="s">
        <v>1682</v>
      </c>
      <c r="AJ4010" s="1598" t="s">
        <v>856</v>
      </c>
      <c r="AK4010" s="1599" t="s">
        <v>1682</v>
      </c>
      <c r="AL4010" s="1589" t="s">
        <v>2384</v>
      </c>
      <c r="AM4010" s="1589">
        <v>9</v>
      </c>
      <c r="AN4010" s="1589" t="s">
        <v>4125</v>
      </c>
      <c r="AO4010" s="1592" t="s">
        <v>4611</v>
      </c>
      <c r="AP4010" s="1589" t="s">
        <v>2442</v>
      </c>
      <c r="AQ4010" s="1590" t="s">
        <v>2328</v>
      </c>
      <c r="AR4010" s="1589" t="s">
        <v>2614</v>
      </c>
      <c r="AS4010" s="1589" t="s">
        <v>2954</v>
      </c>
      <c r="AT4010" s="1589">
        <v>8.5</v>
      </c>
      <c r="AU4010" s="1589" t="s">
        <v>2584</v>
      </c>
      <c r="AV4010" s="1589" t="s">
        <v>1456</v>
      </c>
      <c r="AW4010" s="1589" t="s">
        <v>2769</v>
      </c>
      <c r="AX4010" s="1589" t="s">
        <v>3834</v>
      </c>
      <c r="AY4010" s="1598" t="s">
        <v>856</v>
      </c>
      <c r="AZ4010" s="1599" t="s">
        <v>1682</v>
      </c>
      <c r="BA4010" s="1598" t="s">
        <v>856</v>
      </c>
      <c r="BB4010" s="1599" t="s">
        <v>1682</v>
      </c>
      <c r="BC4010" s="1589" t="s">
        <v>2985</v>
      </c>
      <c r="BD4010" s="1589" t="s">
        <v>4612</v>
      </c>
      <c r="BE4010" s="1589" t="s">
        <v>2755</v>
      </c>
      <c r="BF4010" s="1589" t="s">
        <v>2765</v>
      </c>
      <c r="BG4010" s="1589">
        <v>9</v>
      </c>
      <c r="BH4010" s="1589" t="s">
        <v>4150</v>
      </c>
      <c r="BI4010" s="1589" t="s">
        <v>4036</v>
      </c>
      <c r="BJ4010" s="1589" t="s">
        <v>4613</v>
      </c>
      <c r="BK4010" s="1598" t="s">
        <v>856</v>
      </c>
      <c r="BL4010" s="1599" t="s">
        <v>1682</v>
      </c>
    </row>
    <row r="4011" spans="1:64" ht="20.25">
      <c r="A4011" s="1600" t="s">
        <v>1085</v>
      </c>
      <c r="B4011" s="1601" t="s">
        <v>1683</v>
      </c>
      <c r="C4011" s="1593">
        <v>5.25</v>
      </c>
      <c r="D4011" s="1594">
        <v>4.75</v>
      </c>
      <c r="E4011" s="1594">
        <v>5.5</v>
      </c>
      <c r="F4011" s="1594">
        <v>5.5</v>
      </c>
      <c r="G4011" s="1594">
        <v>5.25</v>
      </c>
      <c r="H4011" s="1594">
        <v>5.5</v>
      </c>
      <c r="I4011" s="1594">
        <v>4.75</v>
      </c>
      <c r="J4011" s="1596" t="s">
        <v>397</v>
      </c>
      <c r="K4011" s="1594" t="s">
        <v>3041</v>
      </c>
      <c r="L4011" s="1594" t="s">
        <v>4614</v>
      </c>
      <c r="M4011" s="1594" t="s">
        <v>2804</v>
      </c>
      <c r="N4011" s="1594">
        <v>10</v>
      </c>
      <c r="O4011" s="1594" t="s">
        <v>2479</v>
      </c>
      <c r="P4011" s="1594" t="s">
        <v>2582</v>
      </c>
      <c r="Q4011" s="1594" t="s">
        <v>2480</v>
      </c>
      <c r="R4011" s="1600" t="s">
        <v>1085</v>
      </c>
      <c r="S4011" s="1601" t="s">
        <v>1683</v>
      </c>
      <c r="T4011" s="1600" t="s">
        <v>1085</v>
      </c>
      <c r="U4011" s="1601" t="s">
        <v>1683</v>
      </c>
      <c r="V4011" s="1596" t="s">
        <v>3776</v>
      </c>
      <c r="W4011" s="1596" t="s">
        <v>2824</v>
      </c>
      <c r="X4011" s="1596" t="s">
        <v>2959</v>
      </c>
      <c r="Y4011" s="1596" t="s">
        <v>2500</v>
      </c>
      <c r="Z4011" s="1596">
        <v>9</v>
      </c>
      <c r="AA4011" s="1596" t="s">
        <v>3011</v>
      </c>
      <c r="AB4011" s="1596" t="s">
        <v>3235</v>
      </c>
      <c r="AC4011" s="1596" t="s">
        <v>2351</v>
      </c>
      <c r="AD4011" s="1596" t="s">
        <v>2323</v>
      </c>
      <c r="AE4011" s="1596" t="s">
        <v>1935</v>
      </c>
      <c r="AF4011" s="1596" t="s">
        <v>2585</v>
      </c>
      <c r="AG4011" s="1596" t="s">
        <v>2384</v>
      </c>
      <c r="AH4011" s="1600" t="s">
        <v>1085</v>
      </c>
      <c r="AI4011" s="1601" t="s">
        <v>1683</v>
      </c>
      <c r="AJ4011" s="1600" t="s">
        <v>1085</v>
      </c>
      <c r="AK4011" s="1601" t="s">
        <v>1683</v>
      </c>
      <c r="AL4011" s="1594" t="s">
        <v>2549</v>
      </c>
      <c r="AM4011" s="1594">
        <v>9</v>
      </c>
      <c r="AN4011" s="1594">
        <v>8.25</v>
      </c>
      <c r="AO4011" s="1597" t="s">
        <v>4615</v>
      </c>
      <c r="AP4011" s="1594" t="s">
        <v>2789</v>
      </c>
      <c r="AQ4011" s="1596" t="s">
        <v>3256</v>
      </c>
      <c r="AR4011" s="1594" t="s">
        <v>2567</v>
      </c>
      <c r="AS4011" s="1594" t="s">
        <v>2680</v>
      </c>
      <c r="AT4011" s="1594">
        <v>8.75</v>
      </c>
      <c r="AU4011" s="1594" t="s">
        <v>2584</v>
      </c>
      <c r="AV4011" s="1594" t="s">
        <v>2679</v>
      </c>
      <c r="AW4011" s="1594" t="s">
        <v>2769</v>
      </c>
      <c r="AX4011" s="1594" t="s">
        <v>2981</v>
      </c>
      <c r="AY4011" s="1600" t="s">
        <v>1085</v>
      </c>
      <c r="AZ4011" s="1601" t="s">
        <v>1683</v>
      </c>
      <c r="BA4011" s="1600" t="s">
        <v>1085</v>
      </c>
      <c r="BB4011" s="1601" t="s">
        <v>1683</v>
      </c>
      <c r="BC4011" s="1594" t="s">
        <v>2948</v>
      </c>
      <c r="BD4011" s="1594" t="s">
        <v>4616</v>
      </c>
      <c r="BE4011" s="1594" t="s">
        <v>3264</v>
      </c>
      <c r="BF4011" s="1594" t="s">
        <v>1928</v>
      </c>
      <c r="BG4011" s="1594">
        <v>9.5</v>
      </c>
      <c r="BH4011" s="1594" t="s">
        <v>4152</v>
      </c>
      <c r="BI4011" s="1594" t="s">
        <v>2753</v>
      </c>
      <c r="BJ4011" s="1594" t="s">
        <v>4617</v>
      </c>
      <c r="BK4011" s="1600" t="s">
        <v>1085</v>
      </c>
      <c r="BL4011" s="1601" t="s">
        <v>1683</v>
      </c>
    </row>
    <row r="4012" spans="1:64" ht="20.25">
      <c r="A4012" s="1598" t="s">
        <v>827</v>
      </c>
      <c r="B4012" s="1599" t="s">
        <v>1684</v>
      </c>
      <c r="C4012" s="1588">
        <v>5.5</v>
      </c>
      <c r="D4012" s="1588">
        <v>5</v>
      </c>
      <c r="E4012" s="1589">
        <v>6</v>
      </c>
      <c r="F4012" s="1589">
        <v>6</v>
      </c>
      <c r="G4012" s="1589">
        <v>5.5</v>
      </c>
      <c r="H4012" s="1589">
        <v>6</v>
      </c>
      <c r="I4012" s="1589">
        <v>5</v>
      </c>
      <c r="J4012" s="1590" t="s">
        <v>1948</v>
      </c>
      <c r="K4012" s="1589" t="s">
        <v>4153</v>
      </c>
      <c r="L4012" s="1589" t="s">
        <v>4127</v>
      </c>
      <c r="M4012" s="1589" t="s">
        <v>2804</v>
      </c>
      <c r="N4012" s="1589">
        <v>10</v>
      </c>
      <c r="O4012" s="1589" t="s">
        <v>2479</v>
      </c>
      <c r="P4012" s="1589" t="s">
        <v>2501</v>
      </c>
      <c r="Q4012" s="1589" t="s">
        <v>2480</v>
      </c>
      <c r="R4012" s="1598" t="s">
        <v>827</v>
      </c>
      <c r="S4012" s="1599" t="s">
        <v>1684</v>
      </c>
      <c r="T4012" s="1598" t="s">
        <v>827</v>
      </c>
      <c r="U4012" s="1599" t="s">
        <v>1684</v>
      </c>
      <c r="V4012" s="1590" t="s">
        <v>1537</v>
      </c>
      <c r="W4012" s="1590" t="s">
        <v>2824</v>
      </c>
      <c r="X4012" s="1590" t="s">
        <v>2765</v>
      </c>
      <c r="Y4012" s="1590" t="s">
        <v>2501</v>
      </c>
      <c r="Z4012" s="1590">
        <v>9.5</v>
      </c>
      <c r="AA4012" s="1590" t="s">
        <v>4618</v>
      </c>
      <c r="AB4012" s="1590" t="s">
        <v>3174</v>
      </c>
      <c r="AC4012" s="1590" t="s">
        <v>2351</v>
      </c>
      <c r="AD4012" s="1590" t="s">
        <v>2323</v>
      </c>
      <c r="AE4012" s="1590" t="s">
        <v>1935</v>
      </c>
      <c r="AF4012" s="1590" t="s">
        <v>2424</v>
      </c>
      <c r="AG4012" s="1590" t="s">
        <v>2549</v>
      </c>
      <c r="AH4012" s="1598" t="s">
        <v>827</v>
      </c>
      <c r="AI4012" s="1599" t="s">
        <v>1684</v>
      </c>
      <c r="AJ4012" s="1598" t="s">
        <v>827</v>
      </c>
      <c r="AK4012" s="1599" t="s">
        <v>1684</v>
      </c>
      <c r="AL4012" s="1589" t="s">
        <v>2504</v>
      </c>
      <c r="AM4012" s="1589">
        <v>9</v>
      </c>
      <c r="AN4012" s="1589">
        <v>8.25</v>
      </c>
      <c r="AO4012" s="1592" t="s">
        <v>4619</v>
      </c>
      <c r="AP4012" s="1589" t="s">
        <v>2729</v>
      </c>
      <c r="AQ4012" s="1590" t="s">
        <v>1664</v>
      </c>
      <c r="AR4012" s="1589" t="s">
        <v>2619</v>
      </c>
      <c r="AS4012" s="1589" t="s">
        <v>4620</v>
      </c>
      <c r="AT4012" s="1589">
        <v>8.75</v>
      </c>
      <c r="AU4012" s="1589" t="s">
        <v>2501</v>
      </c>
      <c r="AV4012" s="1589" t="s">
        <v>2627</v>
      </c>
      <c r="AW4012" s="1589" t="s">
        <v>3041</v>
      </c>
      <c r="AX4012" s="1589" t="s">
        <v>2583</v>
      </c>
      <c r="AY4012" s="1598" t="s">
        <v>827</v>
      </c>
      <c r="AZ4012" s="1599" t="s">
        <v>1684</v>
      </c>
      <c r="BA4012" s="1598" t="s">
        <v>827</v>
      </c>
      <c r="BB4012" s="1599" t="s">
        <v>1684</v>
      </c>
      <c r="BC4012" s="1592" t="s">
        <v>4621</v>
      </c>
      <c r="BD4012" s="1592" t="s">
        <v>4622</v>
      </c>
      <c r="BE4012" s="1589" t="s">
        <v>3264</v>
      </c>
      <c r="BF4012" s="1589" t="s">
        <v>2736</v>
      </c>
      <c r="BG4012" s="1589">
        <v>8.5</v>
      </c>
      <c r="BH4012" s="1589">
        <v>2.2999999999999998</v>
      </c>
      <c r="BI4012" s="1589" t="s">
        <v>2986</v>
      </c>
      <c r="BJ4012" s="1589" t="s">
        <v>4617</v>
      </c>
      <c r="BK4012" s="1598" t="s">
        <v>827</v>
      </c>
      <c r="BL4012" s="1599" t="s">
        <v>1684</v>
      </c>
    </row>
    <row r="4013" spans="1:64" ht="18">
      <c r="A4013" s="1600" t="s">
        <v>828</v>
      </c>
      <c r="B4013" s="1601" t="s">
        <v>1685</v>
      </c>
      <c r="C4013" s="1593">
        <v>5.5</v>
      </c>
      <c r="D4013" s="1605" t="s">
        <v>76</v>
      </c>
      <c r="E4013" s="1594" t="s">
        <v>76</v>
      </c>
      <c r="F4013" s="1594">
        <v>6</v>
      </c>
      <c r="G4013" s="1594">
        <v>6</v>
      </c>
      <c r="H4013" s="1594" t="s">
        <v>76</v>
      </c>
      <c r="I4013" s="1594" t="s">
        <v>76</v>
      </c>
      <c r="J4013" s="1596" t="s">
        <v>2443</v>
      </c>
      <c r="K4013" s="1594" t="s">
        <v>2803</v>
      </c>
      <c r="L4013" s="1594" t="s">
        <v>2566</v>
      </c>
      <c r="M4013" s="1594">
        <v>10</v>
      </c>
      <c r="N4013" s="1594">
        <v>11</v>
      </c>
      <c r="O4013" s="1594" t="s">
        <v>2479</v>
      </c>
      <c r="P4013" s="1594">
        <v>8.5</v>
      </c>
      <c r="Q4013" s="1594" t="s">
        <v>2480</v>
      </c>
      <c r="R4013" s="1600" t="s">
        <v>828</v>
      </c>
      <c r="S4013" s="1601" t="s">
        <v>1685</v>
      </c>
      <c r="T4013" s="1600" t="s">
        <v>828</v>
      </c>
      <c r="U4013" s="1601" t="s">
        <v>1685</v>
      </c>
      <c r="V4013" s="1596" t="s">
        <v>2764</v>
      </c>
      <c r="W4013" s="1596" t="s">
        <v>2671</v>
      </c>
      <c r="X4013" s="1596" t="s">
        <v>2350</v>
      </c>
      <c r="Y4013" s="1596" t="s">
        <v>76</v>
      </c>
      <c r="Z4013" s="1596" t="s">
        <v>76</v>
      </c>
      <c r="AA4013" s="1596" t="s">
        <v>2505</v>
      </c>
      <c r="AB4013" s="1596" t="s">
        <v>3174</v>
      </c>
      <c r="AC4013" s="1596" t="s">
        <v>76</v>
      </c>
      <c r="AD4013" s="1596" t="s">
        <v>2323</v>
      </c>
      <c r="AE4013" s="1596" t="s">
        <v>1935</v>
      </c>
      <c r="AF4013" s="1596" t="s">
        <v>76</v>
      </c>
      <c r="AG4013" s="1596" t="s">
        <v>76</v>
      </c>
      <c r="AH4013" s="1600" t="s">
        <v>828</v>
      </c>
      <c r="AI4013" s="1601" t="s">
        <v>1685</v>
      </c>
      <c r="AJ4013" s="1600" t="s">
        <v>828</v>
      </c>
      <c r="AK4013" s="1601" t="s">
        <v>1685</v>
      </c>
      <c r="AL4013" s="1594" t="s">
        <v>2504</v>
      </c>
      <c r="AM4013" s="1597" t="s">
        <v>76</v>
      </c>
      <c r="AN4013" s="1594" t="s">
        <v>2758</v>
      </c>
      <c r="AO4013" s="1594" t="s">
        <v>4619</v>
      </c>
      <c r="AP4013" s="1594" t="s">
        <v>2497</v>
      </c>
      <c r="AQ4013" s="1596" t="s">
        <v>76</v>
      </c>
      <c r="AR4013" s="1594" t="s">
        <v>76</v>
      </c>
      <c r="AS4013" s="1594" t="s">
        <v>2619</v>
      </c>
      <c r="AT4013" s="1594">
        <v>9</v>
      </c>
      <c r="AU4013" s="1594">
        <v>8.25</v>
      </c>
      <c r="AV4013" s="1594" t="s">
        <v>2584</v>
      </c>
      <c r="AW4013" s="1594" t="s">
        <v>76</v>
      </c>
      <c r="AX4013" s="1594">
        <v>6</v>
      </c>
      <c r="AY4013" s="1600" t="s">
        <v>828</v>
      </c>
      <c r="AZ4013" s="1601" t="s">
        <v>1685</v>
      </c>
      <c r="BA4013" s="1600" t="s">
        <v>828</v>
      </c>
      <c r="BB4013" s="1601" t="s">
        <v>1685</v>
      </c>
      <c r="BC4013" s="1594" t="s">
        <v>4623</v>
      </c>
      <c r="BD4013" s="1597" t="s">
        <v>4624</v>
      </c>
      <c r="BE4013" s="1594" t="s">
        <v>3264</v>
      </c>
      <c r="BF4013" s="1594" t="s">
        <v>4625</v>
      </c>
      <c r="BG4013" s="1594">
        <v>8.5</v>
      </c>
      <c r="BH4013" s="1606" t="s">
        <v>76</v>
      </c>
      <c r="BI4013" s="1594" t="s">
        <v>4014</v>
      </c>
      <c r="BJ4013" s="1594" t="s">
        <v>4617</v>
      </c>
      <c r="BK4013" s="1600" t="s">
        <v>828</v>
      </c>
      <c r="BL4013" s="1601" t="s">
        <v>1685</v>
      </c>
    </row>
    <row r="4014" spans="1:64">
      <c r="A4014" s="1598" t="s">
        <v>854</v>
      </c>
      <c r="B4014" s="1599" t="s">
        <v>1686</v>
      </c>
      <c r="C4014" s="1588" t="s">
        <v>76</v>
      </c>
      <c r="D4014" s="1604" t="s">
        <v>76</v>
      </c>
      <c r="E4014" s="1589" t="s">
        <v>76</v>
      </c>
      <c r="F4014" s="1589">
        <v>6</v>
      </c>
      <c r="G4014" s="1589">
        <v>6</v>
      </c>
      <c r="H4014" s="1589" t="s">
        <v>76</v>
      </c>
      <c r="I4014" s="1589" t="s">
        <v>76</v>
      </c>
      <c r="J4014" s="1590" t="s">
        <v>3045</v>
      </c>
      <c r="K4014" s="1589" t="s">
        <v>4156</v>
      </c>
      <c r="L4014" s="1589">
        <v>6.5</v>
      </c>
      <c r="M4014" s="1589" t="s">
        <v>76</v>
      </c>
      <c r="N4014" s="1589">
        <v>11</v>
      </c>
      <c r="O4014" s="1589" t="s">
        <v>2479</v>
      </c>
      <c r="P4014" s="1589" t="s">
        <v>76</v>
      </c>
      <c r="Q4014" s="1638" t="s">
        <v>4626</v>
      </c>
      <c r="R4014" s="1598" t="s">
        <v>854</v>
      </c>
      <c r="S4014" s="1599" t="s">
        <v>1686</v>
      </c>
      <c r="T4014" s="1598" t="s">
        <v>854</v>
      </c>
      <c r="U4014" s="1599" t="s">
        <v>1686</v>
      </c>
      <c r="V4014" s="1590" t="s">
        <v>2764</v>
      </c>
      <c r="W4014" s="1590" t="s">
        <v>2671</v>
      </c>
      <c r="X4014" s="1590">
        <v>9.35</v>
      </c>
      <c r="Y4014" s="1590" t="s">
        <v>76</v>
      </c>
      <c r="Z4014" s="1590" t="s">
        <v>76</v>
      </c>
      <c r="AA4014" s="1590" t="s">
        <v>2505</v>
      </c>
      <c r="AB4014" s="1590" t="s">
        <v>3174</v>
      </c>
      <c r="AC4014" s="1590" t="s">
        <v>76</v>
      </c>
      <c r="AD4014" s="1590" t="s">
        <v>2323</v>
      </c>
      <c r="AE4014" s="1590" t="s">
        <v>1935</v>
      </c>
      <c r="AF4014" s="1590" t="s">
        <v>76</v>
      </c>
      <c r="AG4014" s="1590" t="s">
        <v>76</v>
      </c>
      <c r="AH4014" s="1598" t="s">
        <v>854</v>
      </c>
      <c r="AI4014" s="1599" t="s">
        <v>1686</v>
      </c>
      <c r="AJ4014" s="1598" t="s">
        <v>854</v>
      </c>
      <c r="AK4014" s="1599" t="s">
        <v>1686</v>
      </c>
      <c r="AL4014" s="1589" t="s">
        <v>2504</v>
      </c>
      <c r="AM4014" s="1589">
        <v>5.5</v>
      </c>
      <c r="AN4014" s="1589" t="s">
        <v>2758</v>
      </c>
      <c r="AO4014" s="1589" t="s">
        <v>4619</v>
      </c>
      <c r="AP4014" s="1589" t="s">
        <v>76</v>
      </c>
      <c r="AQ4014" s="1590" t="s">
        <v>76</v>
      </c>
      <c r="AR4014" s="1589" t="s">
        <v>76</v>
      </c>
      <c r="AS4014" s="1589" t="s">
        <v>76</v>
      </c>
      <c r="AT4014" s="1589">
        <v>9.5</v>
      </c>
      <c r="AU4014" s="1589">
        <v>8.25</v>
      </c>
      <c r="AV4014" s="1589" t="s">
        <v>2351</v>
      </c>
      <c r="AW4014" s="1589" t="s">
        <v>76</v>
      </c>
      <c r="AX4014" s="1589">
        <v>7</v>
      </c>
      <c r="AY4014" s="1598" t="s">
        <v>854</v>
      </c>
      <c r="AZ4014" s="1599" t="s">
        <v>1686</v>
      </c>
      <c r="BA4014" s="1598" t="s">
        <v>854</v>
      </c>
      <c r="BB4014" s="1599" t="s">
        <v>1686</v>
      </c>
      <c r="BC4014" s="1592" t="s">
        <v>3158</v>
      </c>
      <c r="BD4014" s="1589" t="s">
        <v>3129</v>
      </c>
      <c r="BE4014" s="1589" t="s">
        <v>3264</v>
      </c>
      <c r="BF4014" s="1589">
        <v>4.7699999999999996</v>
      </c>
      <c r="BG4014" s="1589">
        <v>8.5</v>
      </c>
      <c r="BH4014" s="1609" t="s">
        <v>76</v>
      </c>
      <c r="BI4014" s="1589" t="s">
        <v>2792</v>
      </c>
      <c r="BJ4014" s="1589" t="s">
        <v>4617</v>
      </c>
      <c r="BK4014" s="1598" t="s">
        <v>854</v>
      </c>
      <c r="BL4014" s="1599" t="s">
        <v>1686</v>
      </c>
    </row>
    <row r="4015" spans="1:64">
      <c r="A4015" s="2535" t="s">
        <v>388</v>
      </c>
      <c r="B4015" s="2535"/>
      <c r="C4015" s="1594"/>
      <c r="D4015" s="1594"/>
      <c r="E4015" s="1594"/>
      <c r="F4015" s="1594"/>
      <c r="G4015" s="1594"/>
      <c r="H4015" s="1594"/>
      <c r="I4015" s="1594"/>
      <c r="J4015" s="1594"/>
      <c r="K4015" s="1594"/>
      <c r="L4015" s="1594"/>
      <c r="M4015" s="1594"/>
      <c r="N4015" s="1594"/>
      <c r="O4015" s="1597" t="s">
        <v>311</v>
      </c>
      <c r="P4015" s="1594"/>
      <c r="Q4015" s="1597"/>
      <c r="R4015" s="2535" t="s">
        <v>388</v>
      </c>
      <c r="S4015" s="2535"/>
      <c r="T4015" s="2535" t="s">
        <v>388</v>
      </c>
      <c r="U4015" s="2535"/>
      <c r="V4015" s="1596"/>
      <c r="W4015" s="1596"/>
      <c r="X4015" s="1596"/>
      <c r="Y4015" s="1596"/>
      <c r="Z4015" s="1596"/>
      <c r="AA4015" s="1596"/>
      <c r="AB4015" s="1595"/>
      <c r="AC4015" s="1595"/>
      <c r="AD4015" s="1595"/>
      <c r="AE4015" s="1595"/>
      <c r="AF4015" s="1595"/>
      <c r="AG4015" s="1596"/>
      <c r="AH4015" s="2535" t="s">
        <v>388</v>
      </c>
      <c r="AI4015" s="2535"/>
      <c r="AJ4015" s="2535" t="s">
        <v>388</v>
      </c>
      <c r="AK4015" s="2535"/>
      <c r="AL4015" s="1597"/>
      <c r="AM4015" s="1597"/>
      <c r="AN4015" s="1594"/>
      <c r="AO4015" s="1597"/>
      <c r="AP4015" s="1594"/>
      <c r="AQ4015" s="1594"/>
      <c r="AR4015" s="1594"/>
      <c r="AS4015" s="1594"/>
      <c r="AT4015" s="1594"/>
      <c r="AU4015" s="1594"/>
      <c r="AV4015" s="1594"/>
      <c r="AW4015" s="1594"/>
      <c r="AX4015" s="1594"/>
      <c r="AY4015" s="2535" t="s">
        <v>388</v>
      </c>
      <c r="AZ4015" s="2535"/>
      <c r="BA4015" s="2535" t="s">
        <v>388</v>
      </c>
      <c r="BB4015" s="2535"/>
      <c r="BC4015" s="1597"/>
      <c r="BD4015" s="1597"/>
      <c r="BE4015" s="1597"/>
      <c r="BF4015" s="1597"/>
      <c r="BG4015" s="1597"/>
      <c r="BH4015" s="1597"/>
      <c r="BI4015" s="1594"/>
      <c r="BJ4015" s="1594"/>
      <c r="BK4015" s="2535" t="s">
        <v>388</v>
      </c>
      <c r="BL4015" s="2535"/>
    </row>
    <row r="4016" spans="1:64">
      <c r="A4016" s="2533" t="s">
        <v>389</v>
      </c>
      <c r="B4016" s="2533"/>
      <c r="C4016" s="1589"/>
      <c r="D4016" s="1589"/>
      <c r="E4016" s="1589"/>
      <c r="F4016" s="1589"/>
      <c r="G4016" s="1589"/>
      <c r="H4016" s="1589"/>
      <c r="I4016" s="1589"/>
      <c r="J4016" s="1589"/>
      <c r="K4016" s="1589"/>
      <c r="L4016" s="1589"/>
      <c r="M4016" s="1589"/>
      <c r="N4016" s="1589"/>
      <c r="O4016" s="1592"/>
      <c r="P4016" s="1589"/>
      <c r="Q4016" s="1592"/>
      <c r="R4016" s="2533" t="s">
        <v>389</v>
      </c>
      <c r="S4016" s="2533"/>
      <c r="T4016" s="2533" t="s">
        <v>389</v>
      </c>
      <c r="U4016" s="2533"/>
      <c r="V4016" s="1610"/>
      <c r="W4016" s="1590"/>
      <c r="X4016" s="1590"/>
      <c r="Y4016" s="1590"/>
      <c r="Z4016" s="1590"/>
      <c r="AA4016" s="1590"/>
      <c r="AB4016" s="1591"/>
      <c r="AC4016" s="1591"/>
      <c r="AD4016" s="1591"/>
      <c r="AE4016" s="1591"/>
      <c r="AF4016" s="1591"/>
      <c r="AG4016" s="1590"/>
      <c r="AH4016" s="2533" t="s">
        <v>389</v>
      </c>
      <c r="AI4016" s="2533"/>
      <c r="AJ4016" s="2533" t="s">
        <v>389</v>
      </c>
      <c r="AK4016" s="2533"/>
      <c r="AL4016" s="1592"/>
      <c r="AM4016" s="1592"/>
      <c r="AN4016" s="1589"/>
      <c r="AO4016" s="1592"/>
      <c r="AP4016" s="1589"/>
      <c r="AQ4016" s="1589"/>
      <c r="AR4016" s="1589"/>
      <c r="AS4016" s="1589"/>
      <c r="AT4016" s="1589"/>
      <c r="AU4016" s="1589"/>
      <c r="AV4016" s="1589"/>
      <c r="AW4016" s="1589"/>
      <c r="AX4016" s="1589"/>
      <c r="AY4016" s="2533" t="s">
        <v>389</v>
      </c>
      <c r="AZ4016" s="2533"/>
      <c r="BA4016" s="2533" t="s">
        <v>389</v>
      </c>
      <c r="BB4016" s="2533"/>
      <c r="BC4016" s="1592"/>
      <c r="BD4016" s="1592"/>
      <c r="BE4016" s="1592"/>
      <c r="BF4016" s="1592"/>
      <c r="BG4016" s="1592"/>
      <c r="BH4016" s="1592"/>
      <c r="BI4016" s="1589"/>
      <c r="BJ4016" s="1589"/>
      <c r="BK4016" s="2533" t="s">
        <v>389</v>
      </c>
      <c r="BL4016" s="2533"/>
    </row>
    <row r="4017" spans="1:64" ht="22.5">
      <c r="A4017" s="1611"/>
      <c r="B4017" s="1612" t="s">
        <v>390</v>
      </c>
      <c r="C4017" s="1596" t="s">
        <v>1537</v>
      </c>
      <c r="D4017" s="1594" t="s">
        <v>1537</v>
      </c>
      <c r="E4017" s="1619" t="s">
        <v>1537</v>
      </c>
      <c r="F4017" s="1596" t="s">
        <v>1537</v>
      </c>
      <c r="G4017" s="1594">
        <v>9</v>
      </c>
      <c r="H4017" s="1594">
        <v>9</v>
      </c>
      <c r="I4017" s="1596">
        <v>9</v>
      </c>
      <c r="J4017" s="1596">
        <v>9</v>
      </c>
      <c r="K4017" s="1594">
        <v>7.5</v>
      </c>
      <c r="L4017" s="1594">
        <v>9</v>
      </c>
      <c r="M4017" s="1594">
        <v>9</v>
      </c>
      <c r="N4017" s="1596" t="s">
        <v>1781</v>
      </c>
      <c r="O4017" s="1594">
        <v>9</v>
      </c>
      <c r="P4017" s="1594">
        <v>9</v>
      </c>
      <c r="Q4017" s="1594" t="s">
        <v>1537</v>
      </c>
      <c r="R4017" s="1614"/>
      <c r="S4017" s="1612" t="s">
        <v>390</v>
      </c>
      <c r="T4017" s="1614"/>
      <c r="U4017" s="1612" t="s">
        <v>390</v>
      </c>
      <c r="V4017" s="1596" t="s">
        <v>2627</v>
      </c>
      <c r="W4017" s="1596">
        <v>9</v>
      </c>
      <c r="X4017" s="1596">
        <v>9</v>
      </c>
      <c r="Y4017" s="1596">
        <v>9</v>
      </c>
      <c r="Z4017" s="1596">
        <v>9</v>
      </c>
      <c r="AA4017" s="1596" t="s">
        <v>1781</v>
      </c>
      <c r="AB4017" s="1596" t="s">
        <v>2679</v>
      </c>
      <c r="AC4017" s="1596">
        <v>9</v>
      </c>
      <c r="AD4017" s="1596">
        <v>9</v>
      </c>
      <c r="AE4017" s="1596">
        <v>9</v>
      </c>
      <c r="AF4017" s="1596" t="s">
        <v>1537</v>
      </c>
      <c r="AG4017" s="1596">
        <v>9</v>
      </c>
      <c r="AH4017" s="1614"/>
      <c r="AI4017" s="1612" t="s">
        <v>390</v>
      </c>
      <c r="AJ4017" s="1614"/>
      <c r="AK4017" s="1612" t="s">
        <v>390</v>
      </c>
      <c r="AL4017" s="1594" t="s">
        <v>2384</v>
      </c>
      <c r="AM4017" s="1594">
        <v>9</v>
      </c>
      <c r="AN4017" s="1594">
        <v>9</v>
      </c>
      <c r="AO4017" s="1596">
        <v>9</v>
      </c>
      <c r="AP4017" s="1594">
        <v>9</v>
      </c>
      <c r="AQ4017" s="1594">
        <v>9</v>
      </c>
      <c r="AR4017" s="1594">
        <v>9</v>
      </c>
      <c r="AS4017" s="1594">
        <v>9</v>
      </c>
      <c r="AT4017" s="1594" t="s">
        <v>2627</v>
      </c>
      <c r="AU4017" s="1594">
        <v>9</v>
      </c>
      <c r="AV4017" s="1594">
        <v>9</v>
      </c>
      <c r="AW4017" s="1594">
        <v>9</v>
      </c>
      <c r="AX4017" s="1594" t="s">
        <v>76</v>
      </c>
      <c r="AY4017" s="1614"/>
      <c r="AZ4017" s="1612" t="s">
        <v>390</v>
      </c>
      <c r="BA4017" s="1614"/>
      <c r="BB4017" s="1612" t="s">
        <v>390</v>
      </c>
      <c r="BC4017" s="1594" t="s">
        <v>1781</v>
      </c>
      <c r="BD4017" s="1594" t="s">
        <v>1781</v>
      </c>
      <c r="BE4017" s="1594" t="s">
        <v>2679</v>
      </c>
      <c r="BF4017" s="1594" t="s">
        <v>2481</v>
      </c>
      <c r="BG4017" s="1594" t="s">
        <v>1781</v>
      </c>
      <c r="BH4017" s="1594" t="s">
        <v>3025</v>
      </c>
      <c r="BI4017" s="1594" t="s">
        <v>3477</v>
      </c>
      <c r="BJ4017" s="1594">
        <v>9</v>
      </c>
      <c r="BK4017" s="1614"/>
      <c r="BL4017" s="1612" t="s">
        <v>390</v>
      </c>
    </row>
    <row r="4018" spans="1:64" ht="22.5">
      <c r="A4018" s="37"/>
      <c r="B4018" s="148" t="s">
        <v>391</v>
      </c>
      <c r="C4018" s="1589" t="s">
        <v>76</v>
      </c>
      <c r="D4018" s="1589" t="s">
        <v>76</v>
      </c>
      <c r="E4018" s="1589" t="s">
        <v>76</v>
      </c>
      <c r="F4018" s="1589" t="s">
        <v>76</v>
      </c>
      <c r="G4018" s="1589" t="s">
        <v>76</v>
      </c>
      <c r="H4018" s="1589" t="s">
        <v>76</v>
      </c>
      <c r="I4018" s="1589" t="s">
        <v>76</v>
      </c>
      <c r="J4018" s="1590"/>
      <c r="K4018" s="1589" t="s">
        <v>76</v>
      </c>
      <c r="L4018" s="1589" t="s">
        <v>76</v>
      </c>
      <c r="M4018" s="1589" t="s">
        <v>76</v>
      </c>
      <c r="N4018" s="1631" t="s">
        <v>1781</v>
      </c>
      <c r="O4018" s="1592" t="s">
        <v>76</v>
      </c>
      <c r="P4018" s="1589" t="s">
        <v>76</v>
      </c>
      <c r="Q4018" s="1589" t="s">
        <v>76</v>
      </c>
      <c r="R4018" s="8"/>
      <c r="S4018" s="148" t="s">
        <v>391</v>
      </c>
      <c r="T4018" s="8"/>
      <c r="U4018" s="148" t="s">
        <v>391</v>
      </c>
      <c r="V4018" s="1590"/>
      <c r="W4018" s="1590" t="s">
        <v>76</v>
      </c>
      <c r="X4018" s="1590" t="s">
        <v>76</v>
      </c>
      <c r="Y4018" s="1590" t="s">
        <v>76</v>
      </c>
      <c r="Z4018" s="1590" t="s">
        <v>76</v>
      </c>
      <c r="AA4018" s="1590" t="s">
        <v>76</v>
      </c>
      <c r="AB4018" s="1590" t="s">
        <v>2679</v>
      </c>
      <c r="AC4018" s="1590" t="s">
        <v>76</v>
      </c>
      <c r="AD4018" s="1590" t="s">
        <v>76</v>
      </c>
      <c r="AE4018" s="1590" t="s">
        <v>76</v>
      </c>
      <c r="AF4018" s="1590" t="s">
        <v>1537</v>
      </c>
      <c r="AG4018" s="1590" t="s">
        <v>76</v>
      </c>
      <c r="AH4018" s="8"/>
      <c r="AI4018" s="148" t="s">
        <v>391</v>
      </c>
      <c r="AJ4018" s="8"/>
      <c r="AK4018" s="148" t="s">
        <v>391</v>
      </c>
      <c r="AL4018" s="1589" t="s">
        <v>76</v>
      </c>
      <c r="AM4018" s="1589" t="s">
        <v>76</v>
      </c>
      <c r="AN4018" s="1589" t="s">
        <v>76</v>
      </c>
      <c r="AO4018" s="1589" t="s">
        <v>76</v>
      </c>
      <c r="AP4018" s="1589" t="s">
        <v>76</v>
      </c>
      <c r="AQ4018" s="1589" t="s">
        <v>76</v>
      </c>
      <c r="AR4018" s="1589" t="s">
        <v>76</v>
      </c>
      <c r="AS4018" s="1589" t="s">
        <v>76</v>
      </c>
      <c r="AT4018" s="1589" t="s">
        <v>76</v>
      </c>
      <c r="AU4018" s="1589" t="s">
        <v>76</v>
      </c>
      <c r="AV4018" s="1589" t="s">
        <v>76</v>
      </c>
      <c r="AW4018" s="1589" t="s">
        <v>76</v>
      </c>
      <c r="AX4018" s="1589" t="s">
        <v>76</v>
      </c>
      <c r="AY4018" s="8"/>
      <c r="AZ4018" s="148" t="s">
        <v>391</v>
      </c>
      <c r="BA4018" s="8"/>
      <c r="BB4018" s="148" t="s">
        <v>391</v>
      </c>
      <c r="BC4018" s="1589" t="s">
        <v>76</v>
      </c>
      <c r="BD4018" s="1589" t="s">
        <v>76</v>
      </c>
      <c r="BE4018" s="1589" t="s">
        <v>76</v>
      </c>
      <c r="BF4018" s="1592" t="s">
        <v>76</v>
      </c>
      <c r="BG4018" s="1589" t="s">
        <v>76</v>
      </c>
      <c r="BH4018" s="1589" t="s">
        <v>76</v>
      </c>
      <c r="BI4018" s="1589" t="s">
        <v>76</v>
      </c>
      <c r="BJ4018" s="1615" t="s">
        <v>76</v>
      </c>
      <c r="BK4018" s="8"/>
      <c r="BL4018" s="148" t="s">
        <v>391</v>
      </c>
    </row>
    <row r="4019" spans="1:64">
      <c r="A4019" s="2535" t="s">
        <v>400</v>
      </c>
      <c r="B4019" s="2535"/>
      <c r="C4019" s="1594"/>
      <c r="D4019" s="1594"/>
      <c r="E4019" s="1594"/>
      <c r="F4019" s="1594"/>
      <c r="G4019" s="1594"/>
      <c r="H4019" s="1594"/>
      <c r="I4019" s="1594"/>
      <c r="J4019" s="1596"/>
      <c r="K4019" s="1594"/>
      <c r="L4019" s="1594"/>
      <c r="M4019" s="1594"/>
      <c r="N4019" s="1594"/>
      <c r="O4019" s="1597"/>
      <c r="P4019" s="1594"/>
      <c r="Q4019" s="1597"/>
      <c r="R4019" s="2535" t="s">
        <v>400</v>
      </c>
      <c r="S4019" s="2535"/>
      <c r="T4019" s="2535" t="s">
        <v>400</v>
      </c>
      <c r="U4019" s="2535"/>
      <c r="V4019" s="1596"/>
      <c r="W4019" s="1596"/>
      <c r="X4019" s="1596"/>
      <c r="Y4019" s="1596"/>
      <c r="Z4019" s="1596"/>
      <c r="AA4019" s="1596"/>
      <c r="AB4019" s="1596"/>
      <c r="AC4019" s="1596"/>
      <c r="AD4019" s="1596"/>
      <c r="AE4019" s="1596"/>
      <c r="AF4019" s="1596"/>
      <c r="AG4019" s="1596"/>
      <c r="AH4019" s="2535" t="s">
        <v>400</v>
      </c>
      <c r="AI4019" s="2535"/>
      <c r="AJ4019" s="2535" t="s">
        <v>400</v>
      </c>
      <c r="AK4019" s="2535"/>
      <c r="AL4019" s="1597"/>
      <c r="AM4019" s="1597"/>
      <c r="AN4019" s="1594"/>
      <c r="AO4019" s="1594"/>
      <c r="AP4019" s="1594"/>
      <c r="AQ4019" s="1594"/>
      <c r="AR4019" s="1594"/>
      <c r="AS4019" s="1594"/>
      <c r="AT4019" s="1594"/>
      <c r="AU4019" s="1594"/>
      <c r="AV4019" s="1594"/>
      <c r="AW4019" s="1594"/>
      <c r="AX4019" s="1594"/>
      <c r="AY4019" s="2535" t="s">
        <v>400</v>
      </c>
      <c r="AZ4019" s="2535"/>
      <c r="BA4019" s="2535" t="s">
        <v>400</v>
      </c>
      <c r="BB4019" s="2535"/>
      <c r="BC4019" s="1597"/>
      <c r="BD4019" s="1594"/>
      <c r="BE4019" s="1594"/>
      <c r="BF4019" s="1597"/>
      <c r="BG4019" s="1594"/>
      <c r="BH4019" s="1594"/>
      <c r="BI4019" s="1594"/>
      <c r="BJ4019" s="1594"/>
      <c r="BK4019" s="2535" t="s">
        <v>400</v>
      </c>
      <c r="BL4019" s="2535"/>
    </row>
    <row r="4020" spans="1:64" ht="22.5">
      <c r="A4020" s="8"/>
      <c r="B4020" s="148" t="s">
        <v>390</v>
      </c>
      <c r="C4020" s="1589">
        <v>11</v>
      </c>
      <c r="D4020" s="1631" t="s">
        <v>2683</v>
      </c>
      <c r="E4020" s="1590" t="s">
        <v>2397</v>
      </c>
      <c r="F4020" s="1589" t="s">
        <v>2266</v>
      </c>
      <c r="G4020" s="1631" t="s">
        <v>2891</v>
      </c>
      <c r="H4020" s="1590" t="s">
        <v>2389</v>
      </c>
      <c r="I4020" s="1589" t="s">
        <v>76</v>
      </c>
      <c r="J4020" s="1590">
        <v>13</v>
      </c>
      <c r="K4020" s="1589" t="s">
        <v>4627</v>
      </c>
      <c r="L4020" s="1589" t="s">
        <v>1883</v>
      </c>
      <c r="M4020" s="1590" t="s">
        <v>1893</v>
      </c>
      <c r="N4020" s="1631" t="s">
        <v>1549</v>
      </c>
      <c r="O4020" s="1589" t="s">
        <v>1893</v>
      </c>
      <c r="P4020" s="698" t="s">
        <v>2382</v>
      </c>
      <c r="Q4020" s="1631" t="s">
        <v>2379</v>
      </c>
      <c r="R4020" s="8"/>
      <c r="S4020" s="148" t="s">
        <v>390</v>
      </c>
      <c r="T4020" s="8"/>
      <c r="U4020" s="148" t="s">
        <v>390</v>
      </c>
      <c r="V4020" s="1590" t="s">
        <v>2273</v>
      </c>
      <c r="W4020" s="1590" t="s">
        <v>2284</v>
      </c>
      <c r="X4020" s="1590" t="s">
        <v>2382</v>
      </c>
      <c r="Y4020" s="1590" t="s">
        <v>76</v>
      </c>
      <c r="Z4020" s="1590">
        <v>14</v>
      </c>
      <c r="AA4020" s="1590" t="s">
        <v>1845</v>
      </c>
      <c r="AB4020" s="1590" t="s">
        <v>1845</v>
      </c>
      <c r="AC4020" s="1590" t="s">
        <v>2377</v>
      </c>
      <c r="AD4020" s="1590" t="s">
        <v>1538</v>
      </c>
      <c r="AE4020" s="1590" t="s">
        <v>1891</v>
      </c>
      <c r="AF4020" s="698" t="s">
        <v>1867</v>
      </c>
      <c r="AG4020" s="1590" t="s">
        <v>2382</v>
      </c>
      <c r="AH4020" s="8"/>
      <c r="AI4020" s="148" t="s">
        <v>390</v>
      </c>
      <c r="AJ4020" s="8"/>
      <c r="AK4020" s="148" t="s">
        <v>390</v>
      </c>
      <c r="AL4020" s="1589" t="s">
        <v>1893</v>
      </c>
      <c r="AM4020" s="1589" t="s">
        <v>1891</v>
      </c>
      <c r="AN4020" s="1589" t="s">
        <v>2382</v>
      </c>
      <c r="AO4020" s="1589" t="s">
        <v>1891</v>
      </c>
      <c r="AP4020" s="1589" t="s">
        <v>1891</v>
      </c>
      <c r="AQ4020" s="1589" t="s">
        <v>1893</v>
      </c>
      <c r="AR4020" s="1589" t="s">
        <v>2382</v>
      </c>
      <c r="AS4020" s="1589" t="s">
        <v>1549</v>
      </c>
      <c r="AT4020" s="1589" t="s">
        <v>1883</v>
      </c>
      <c r="AU4020" s="1589" t="s">
        <v>1549</v>
      </c>
      <c r="AV4020" s="1589" t="s">
        <v>2382</v>
      </c>
      <c r="AW4020" s="1589">
        <v>13.5</v>
      </c>
      <c r="AX4020" s="1589" t="s">
        <v>2259</v>
      </c>
      <c r="AY4020" s="8"/>
      <c r="AZ4020" s="148" t="s">
        <v>390</v>
      </c>
      <c r="BA4020" s="8"/>
      <c r="BB4020" s="148" t="s">
        <v>390</v>
      </c>
      <c r="BC4020" s="1589" t="s">
        <v>4126</v>
      </c>
      <c r="BD4020" s="1589" t="s">
        <v>4124</v>
      </c>
      <c r="BE4020" s="1589" t="s">
        <v>2284</v>
      </c>
      <c r="BF4020" s="1589" t="s">
        <v>1854</v>
      </c>
      <c r="BG4020" s="1589" t="s">
        <v>4059</v>
      </c>
      <c r="BH4020" s="1589" t="s">
        <v>2273</v>
      </c>
      <c r="BI4020" s="1589" t="s">
        <v>3762</v>
      </c>
      <c r="BJ4020" s="1589" t="s">
        <v>2284</v>
      </c>
      <c r="BK4020" s="8"/>
      <c r="BL4020" s="148" t="s">
        <v>390</v>
      </c>
    </row>
    <row r="4021" spans="1:64" ht="22.5">
      <c r="A4021" s="1614"/>
      <c r="B4021" s="1612" t="s">
        <v>391</v>
      </c>
      <c r="C4021" s="1594" t="s">
        <v>76</v>
      </c>
      <c r="D4021" s="1594" t="s">
        <v>76</v>
      </c>
      <c r="E4021" s="1594" t="s">
        <v>76</v>
      </c>
      <c r="F4021" s="1594" t="s">
        <v>76</v>
      </c>
      <c r="G4021" s="1594" t="s">
        <v>76</v>
      </c>
      <c r="H4021" s="1594" t="s">
        <v>76</v>
      </c>
      <c r="I4021" s="1594">
        <v>13</v>
      </c>
      <c r="J4021" s="1596" t="s">
        <v>76</v>
      </c>
      <c r="K4021" s="1594" t="s">
        <v>76</v>
      </c>
      <c r="L4021" s="1594" t="s">
        <v>1876</v>
      </c>
      <c r="M4021" s="1594" t="s">
        <v>76</v>
      </c>
      <c r="N4021" s="1632" t="s">
        <v>1549</v>
      </c>
      <c r="O4021" s="1594" t="s">
        <v>76</v>
      </c>
      <c r="P4021" s="1597" t="s">
        <v>76</v>
      </c>
      <c r="Q4021" s="1597" t="s">
        <v>76</v>
      </c>
      <c r="R4021" s="1614"/>
      <c r="S4021" s="1612" t="s">
        <v>391</v>
      </c>
      <c r="T4021" s="1614"/>
      <c r="U4021" s="1612" t="s">
        <v>391</v>
      </c>
      <c r="V4021" s="1596"/>
      <c r="W4021" s="1596" t="s">
        <v>76</v>
      </c>
      <c r="X4021" s="1596" t="s">
        <v>76</v>
      </c>
      <c r="Y4021" s="1596" t="s">
        <v>1549</v>
      </c>
      <c r="Z4021" s="1596" t="s">
        <v>76</v>
      </c>
      <c r="AA4021" s="1596" t="s">
        <v>76</v>
      </c>
      <c r="AB4021" s="1596" t="s">
        <v>1845</v>
      </c>
      <c r="AC4021" s="1596" t="s">
        <v>2378</v>
      </c>
      <c r="AD4021" s="1596" t="s">
        <v>76</v>
      </c>
      <c r="AE4021" s="1617" t="s">
        <v>76</v>
      </c>
      <c r="AF4021" s="1337" t="s">
        <v>76</v>
      </c>
      <c r="AG4021" s="1596" t="s">
        <v>76</v>
      </c>
      <c r="AH4021" s="1614"/>
      <c r="AI4021" s="1612" t="s">
        <v>391</v>
      </c>
      <c r="AJ4021" s="1614"/>
      <c r="AK4021" s="1612" t="s">
        <v>391</v>
      </c>
      <c r="AL4021" s="1618" t="s">
        <v>76</v>
      </c>
      <c r="AM4021" s="1594" t="s">
        <v>1883</v>
      </c>
      <c r="AN4021" s="1594" t="s">
        <v>76</v>
      </c>
      <c r="AO4021" s="1618" t="s">
        <v>76</v>
      </c>
      <c r="AP4021" s="1594" t="s">
        <v>76</v>
      </c>
      <c r="AQ4021" s="1594" t="s">
        <v>76</v>
      </c>
      <c r="AR4021" s="1594" t="s">
        <v>76</v>
      </c>
      <c r="AS4021" s="1594" t="s">
        <v>76</v>
      </c>
      <c r="AT4021" s="1594" t="s">
        <v>76</v>
      </c>
      <c r="AU4021" s="1594" t="s">
        <v>76</v>
      </c>
      <c r="AV4021" s="1594" t="s">
        <v>76</v>
      </c>
      <c r="AW4021" s="1594" t="s">
        <v>76</v>
      </c>
      <c r="AX4021" s="1594" t="s">
        <v>76</v>
      </c>
      <c r="AY4021" s="1614"/>
      <c r="AZ4021" s="1612" t="s">
        <v>391</v>
      </c>
      <c r="BA4021" s="1614"/>
      <c r="BB4021" s="1612" t="s">
        <v>391</v>
      </c>
      <c r="BC4021" s="1594" t="s">
        <v>76</v>
      </c>
      <c r="BD4021" s="1594" t="s">
        <v>4124</v>
      </c>
      <c r="BE4021" s="1594" t="s">
        <v>76</v>
      </c>
      <c r="BF4021" s="1597" t="s">
        <v>76</v>
      </c>
      <c r="BG4021" s="1594" t="s">
        <v>76</v>
      </c>
      <c r="BH4021" s="1618" t="s">
        <v>76</v>
      </c>
      <c r="BI4021" s="1594" t="s">
        <v>76</v>
      </c>
      <c r="BJ4021" s="1618" t="s">
        <v>76</v>
      </c>
      <c r="BK4021" s="1614"/>
      <c r="BL4021" s="1612" t="s">
        <v>391</v>
      </c>
    </row>
    <row r="4022" spans="1:64">
      <c r="A4022" s="2533" t="s">
        <v>47</v>
      </c>
      <c r="B4022" s="2533"/>
      <c r="C4022" s="1589"/>
      <c r="D4022" s="1589"/>
      <c r="E4022" s="1589"/>
      <c r="F4022" s="1589"/>
      <c r="G4022" s="1589"/>
      <c r="H4022" s="1589"/>
      <c r="I4022" s="1589"/>
      <c r="J4022" s="1590"/>
      <c r="K4022" s="1589"/>
      <c r="L4022" s="1589"/>
      <c r="M4022" s="1589"/>
      <c r="N4022" s="1589"/>
      <c r="O4022" s="1589"/>
      <c r="P4022" s="1592"/>
      <c r="Q4022" s="1592"/>
      <c r="R4022" s="2533" t="s">
        <v>47</v>
      </c>
      <c r="S4022" s="2533"/>
      <c r="T4022" s="2533" t="s">
        <v>47</v>
      </c>
      <c r="U4022" s="2533"/>
      <c r="V4022" s="1590" t="s">
        <v>1285</v>
      </c>
      <c r="W4022" s="1590"/>
      <c r="X4022" s="1590"/>
      <c r="Y4022" s="1590"/>
      <c r="Z4022" s="1590"/>
      <c r="AA4022" s="1590"/>
      <c r="AB4022" s="1590"/>
      <c r="AC4022" s="1590"/>
      <c r="AD4022" s="1590"/>
      <c r="AE4022" s="1590"/>
      <c r="AF4022" s="1590"/>
      <c r="AG4022" s="1590"/>
      <c r="AH4022" s="2533" t="s">
        <v>47</v>
      </c>
      <c r="AI4022" s="2533"/>
      <c r="AJ4022" s="2533" t="s">
        <v>47</v>
      </c>
      <c r="AK4022" s="2533"/>
      <c r="AL4022" s="1589"/>
      <c r="AM4022" s="1589"/>
      <c r="AN4022" s="1589"/>
      <c r="AO4022" s="1589"/>
      <c r="AP4022" s="1589"/>
      <c r="AQ4022" s="1589"/>
      <c r="AR4022" s="1589"/>
      <c r="AS4022" s="1589"/>
      <c r="AT4022" s="1589"/>
      <c r="AU4022" s="1589"/>
      <c r="AV4022" s="1589"/>
      <c r="AW4022" s="1589"/>
      <c r="AX4022" s="1589"/>
      <c r="AY4022" s="2533" t="s">
        <v>47</v>
      </c>
      <c r="AZ4022" s="2533"/>
      <c r="BA4022" s="2533" t="s">
        <v>47</v>
      </c>
      <c r="BB4022" s="2533"/>
      <c r="BC4022" s="1589"/>
      <c r="BD4022" s="1589"/>
      <c r="BE4022" s="1589"/>
      <c r="BF4022" s="1592"/>
      <c r="BG4022" s="1589"/>
      <c r="BH4022" s="1589"/>
      <c r="BI4022" s="1589"/>
      <c r="BJ4022" s="1589"/>
      <c r="BK4022" s="2533" t="s">
        <v>47</v>
      </c>
      <c r="BL4022" s="2533"/>
    </row>
    <row r="4023" spans="1:64" ht="22.5">
      <c r="A4023" s="1614"/>
      <c r="B4023" s="1612" t="s">
        <v>390</v>
      </c>
      <c r="C4023" s="1596">
        <v>11</v>
      </c>
      <c r="D4023" s="1632">
        <v>11</v>
      </c>
      <c r="E4023" s="1596" t="s">
        <v>1749</v>
      </c>
      <c r="F4023" s="1594" t="s">
        <v>2266</v>
      </c>
      <c r="G4023" s="1632" t="s">
        <v>1645</v>
      </c>
      <c r="H4023" s="1632">
        <v>12</v>
      </c>
      <c r="I4023" s="1596" t="s">
        <v>76</v>
      </c>
      <c r="J4023" s="1596">
        <v>13</v>
      </c>
      <c r="K4023" s="1594">
        <v>15</v>
      </c>
      <c r="L4023" s="1594" t="s">
        <v>1875</v>
      </c>
      <c r="M4023" s="1596" t="s">
        <v>1875</v>
      </c>
      <c r="N4023" s="1632" t="s">
        <v>1883</v>
      </c>
      <c r="O4023" s="1594" t="s">
        <v>1893</v>
      </c>
      <c r="P4023" s="1596" t="s">
        <v>1891</v>
      </c>
      <c r="Q4023" s="1632" t="s">
        <v>2379</v>
      </c>
      <c r="R4023" s="1614"/>
      <c r="S4023" s="1612" t="s">
        <v>390</v>
      </c>
      <c r="T4023" s="1614"/>
      <c r="U4023" s="1612" t="s">
        <v>390</v>
      </c>
      <c r="V4023" s="1596" t="s">
        <v>1845</v>
      </c>
      <c r="W4023" s="1596" t="s">
        <v>2382</v>
      </c>
      <c r="X4023" s="1596" t="s">
        <v>1893</v>
      </c>
      <c r="Y4023" s="1596" t="s">
        <v>1891</v>
      </c>
      <c r="Z4023" s="1596">
        <v>14</v>
      </c>
      <c r="AA4023" s="1596" t="s">
        <v>1875</v>
      </c>
      <c r="AB4023" s="1596" t="s">
        <v>2382</v>
      </c>
      <c r="AC4023" s="1596" t="s">
        <v>2484</v>
      </c>
      <c r="AD4023" s="1596" t="s">
        <v>1867</v>
      </c>
      <c r="AE4023" s="1596" t="s">
        <v>1893</v>
      </c>
      <c r="AF4023" s="1596" t="s">
        <v>1867</v>
      </c>
      <c r="AG4023" s="1596" t="s">
        <v>1883</v>
      </c>
      <c r="AH4023" s="1614"/>
      <c r="AI4023" s="1612" t="s">
        <v>390</v>
      </c>
      <c r="AJ4023" s="1614"/>
      <c r="AK4023" s="1612" t="s">
        <v>390</v>
      </c>
      <c r="AL4023" s="1594" t="s">
        <v>1876</v>
      </c>
      <c r="AM4023" s="1594" t="s">
        <v>1875</v>
      </c>
      <c r="AN4023" s="1594" t="s">
        <v>2382</v>
      </c>
      <c r="AO4023" s="1596" t="s">
        <v>1876</v>
      </c>
      <c r="AP4023" s="1594" t="s">
        <v>1891</v>
      </c>
      <c r="AQ4023" s="1594" t="s">
        <v>1847</v>
      </c>
      <c r="AR4023" s="1594" t="s">
        <v>1875</v>
      </c>
      <c r="AS4023" s="1594" t="s">
        <v>2291</v>
      </c>
      <c r="AT4023" s="1594" t="s">
        <v>1893</v>
      </c>
      <c r="AU4023" s="1594" t="s">
        <v>1549</v>
      </c>
      <c r="AV4023" s="1594" t="s">
        <v>1847</v>
      </c>
      <c r="AW4023" s="1594">
        <v>13.5</v>
      </c>
      <c r="AX4023" s="1594" t="s">
        <v>76</v>
      </c>
      <c r="AY4023" s="1614"/>
      <c r="AZ4023" s="1612" t="s">
        <v>390</v>
      </c>
      <c r="BA4023" s="1614"/>
      <c r="BB4023" s="1612" t="s">
        <v>390</v>
      </c>
      <c r="BC4023" s="1594" t="s">
        <v>1893</v>
      </c>
      <c r="BD4023" s="1594" t="s">
        <v>1876</v>
      </c>
      <c r="BE4023" s="1594" t="s">
        <v>1549</v>
      </c>
      <c r="BF4023" s="1594" t="s">
        <v>1749</v>
      </c>
      <c r="BG4023" s="1594" t="s">
        <v>4060</v>
      </c>
      <c r="BH4023" s="1594" t="s">
        <v>76</v>
      </c>
      <c r="BI4023" s="1594" t="s">
        <v>1891</v>
      </c>
      <c r="BJ4023" s="1594" t="s">
        <v>2382</v>
      </c>
      <c r="BK4023" s="1614"/>
      <c r="BL4023" s="1612" t="s">
        <v>390</v>
      </c>
    </row>
    <row r="4024" spans="1:64" ht="22.5">
      <c r="A4024" s="8"/>
      <c r="B4024" s="148" t="s">
        <v>391</v>
      </c>
      <c r="C4024" s="1589" t="s">
        <v>76</v>
      </c>
      <c r="D4024" s="1589" t="s">
        <v>76</v>
      </c>
      <c r="E4024" s="1589" t="s">
        <v>76</v>
      </c>
      <c r="F4024" s="1609" t="s">
        <v>76</v>
      </c>
      <c r="G4024" s="1589" t="s">
        <v>76</v>
      </c>
      <c r="H4024" s="1589" t="s">
        <v>76</v>
      </c>
      <c r="I4024" s="1589">
        <v>13</v>
      </c>
      <c r="J4024" s="1590" t="s">
        <v>76</v>
      </c>
      <c r="K4024" s="1609" t="s">
        <v>76</v>
      </c>
      <c r="L4024" s="1589" t="s">
        <v>1876</v>
      </c>
      <c r="M4024" s="1589" t="s">
        <v>76</v>
      </c>
      <c r="N4024" s="1589" t="s">
        <v>2382</v>
      </c>
      <c r="O4024" s="1589" t="s">
        <v>76</v>
      </c>
      <c r="P4024" s="1592" t="s">
        <v>76</v>
      </c>
      <c r="Q4024" s="1592" t="s">
        <v>76</v>
      </c>
      <c r="R4024" s="8"/>
      <c r="S4024" s="148" t="s">
        <v>391</v>
      </c>
      <c r="T4024" s="8"/>
      <c r="U4024" s="148" t="s">
        <v>391</v>
      </c>
      <c r="V4024" s="1590" t="s">
        <v>76</v>
      </c>
      <c r="W4024" s="1590" t="s">
        <v>76</v>
      </c>
      <c r="X4024" s="1590" t="s">
        <v>76</v>
      </c>
      <c r="Y4024" s="1590" t="s">
        <v>76</v>
      </c>
      <c r="Z4024" s="1590" t="s">
        <v>76</v>
      </c>
      <c r="AA4024" s="1590" t="s">
        <v>76</v>
      </c>
      <c r="AB4024" s="1590" t="s">
        <v>76</v>
      </c>
      <c r="AC4024" s="1590" t="s">
        <v>76</v>
      </c>
      <c r="AD4024" s="1590" t="s">
        <v>76</v>
      </c>
      <c r="AE4024" s="1590" t="s">
        <v>76</v>
      </c>
      <c r="AF4024" s="1590" t="s">
        <v>76</v>
      </c>
      <c r="AG4024" s="1590" t="s">
        <v>76</v>
      </c>
      <c r="AH4024" s="8"/>
      <c r="AI4024" s="148" t="s">
        <v>391</v>
      </c>
      <c r="AJ4024" s="8"/>
      <c r="AK4024" s="148" t="s">
        <v>391</v>
      </c>
      <c r="AL4024" s="1615" t="s">
        <v>76</v>
      </c>
      <c r="AM4024" s="1589" t="s">
        <v>1875</v>
      </c>
      <c r="AN4024" s="1589" t="s">
        <v>76</v>
      </c>
      <c r="AO4024" s="1608" t="s">
        <v>76</v>
      </c>
      <c r="AP4024" s="1589" t="s">
        <v>76</v>
      </c>
      <c r="AQ4024" s="1589" t="s">
        <v>76</v>
      </c>
      <c r="AR4024" s="1615" t="s">
        <v>76</v>
      </c>
      <c r="AS4024" s="1589" t="s">
        <v>76</v>
      </c>
      <c r="AT4024" s="1589" t="s">
        <v>76</v>
      </c>
      <c r="AU4024" s="1589" t="s">
        <v>76</v>
      </c>
      <c r="AV4024" s="1589" t="s">
        <v>76</v>
      </c>
      <c r="AW4024" s="1589" t="s">
        <v>76</v>
      </c>
      <c r="AX4024" s="1589"/>
      <c r="AY4024" s="8"/>
      <c r="AZ4024" s="148" t="s">
        <v>391</v>
      </c>
      <c r="BA4024" s="8"/>
      <c r="BB4024" s="148" t="s">
        <v>391</v>
      </c>
      <c r="BC4024" s="1589" t="s">
        <v>76</v>
      </c>
      <c r="BD4024" s="1589" t="s">
        <v>1876</v>
      </c>
      <c r="BE4024" s="1589" t="s">
        <v>76</v>
      </c>
      <c r="BF4024" s="1592" t="s">
        <v>76</v>
      </c>
      <c r="BG4024" s="1589" t="s">
        <v>76</v>
      </c>
      <c r="BH4024" s="1589" t="s">
        <v>76</v>
      </c>
      <c r="BI4024" s="1589" t="s">
        <v>76</v>
      </c>
      <c r="BJ4024" s="1615" t="s">
        <v>76</v>
      </c>
      <c r="BK4024" s="8"/>
      <c r="BL4024" s="148" t="s">
        <v>391</v>
      </c>
    </row>
    <row r="4025" spans="1:64">
      <c r="A4025" s="2535" t="s">
        <v>407</v>
      </c>
      <c r="B4025" s="2535"/>
      <c r="C4025" s="1594"/>
      <c r="D4025" s="1594"/>
      <c r="E4025" s="1594"/>
      <c r="F4025" s="1594"/>
      <c r="G4025" s="1594"/>
      <c r="H4025" s="1594"/>
      <c r="I4025" s="1594"/>
      <c r="J4025" s="1596"/>
      <c r="K4025" s="1594"/>
      <c r="L4025" s="1594"/>
      <c r="M4025" s="1594"/>
      <c r="N4025" s="1594"/>
      <c r="O4025" s="1594"/>
      <c r="P4025" s="1597"/>
      <c r="Q4025" s="1597"/>
      <c r="R4025" s="2535" t="s">
        <v>407</v>
      </c>
      <c r="S4025" s="2535"/>
      <c r="T4025" s="2535" t="s">
        <v>407</v>
      </c>
      <c r="U4025" s="2535"/>
      <c r="V4025" s="1596"/>
      <c r="W4025" s="1596"/>
      <c r="X4025" s="1596"/>
      <c r="Y4025" s="1596"/>
      <c r="Z4025" s="1596"/>
      <c r="AA4025" s="1596"/>
      <c r="AB4025" s="1596"/>
      <c r="AC4025" s="1596"/>
      <c r="AD4025" s="1596"/>
      <c r="AE4025" s="1596"/>
      <c r="AF4025" s="1596"/>
      <c r="AG4025" s="1596"/>
      <c r="AH4025" s="2535" t="s">
        <v>407</v>
      </c>
      <c r="AI4025" s="2535"/>
      <c r="AJ4025" s="2535" t="s">
        <v>407</v>
      </c>
      <c r="AK4025" s="2535"/>
      <c r="AL4025" s="1597"/>
      <c r="AM4025" s="1597"/>
      <c r="AN4025" s="1594"/>
      <c r="AO4025" s="1620"/>
      <c r="AP4025" s="1594"/>
      <c r="AQ4025" s="1594"/>
      <c r="AR4025" s="1594"/>
      <c r="AS4025" s="1594"/>
      <c r="AT4025" s="1594"/>
      <c r="AU4025" s="1594"/>
      <c r="AV4025" s="1594"/>
      <c r="AW4025" s="1594"/>
      <c r="AX4025" s="1594"/>
      <c r="AY4025" s="2535" t="s">
        <v>407</v>
      </c>
      <c r="AZ4025" s="2535"/>
      <c r="BA4025" s="2535" t="s">
        <v>407</v>
      </c>
      <c r="BB4025" s="2535"/>
      <c r="BC4025" s="1594"/>
      <c r="BD4025" s="1594"/>
      <c r="BE4025" s="1594"/>
      <c r="BF4025" s="1597"/>
      <c r="BG4025" s="1594"/>
      <c r="BH4025" s="1594"/>
      <c r="BI4025" s="1594"/>
      <c r="BJ4025" s="1594"/>
      <c r="BK4025" s="2535" t="s">
        <v>407</v>
      </c>
      <c r="BL4025" s="2535"/>
    </row>
    <row r="4026" spans="1:64" ht="54">
      <c r="A4026" s="1621" t="s">
        <v>856</v>
      </c>
      <c r="B4026" s="1633" t="s">
        <v>1258</v>
      </c>
      <c r="C4026" s="1590"/>
      <c r="D4026" s="1590"/>
      <c r="E4026" s="1590"/>
      <c r="F4026" s="1590"/>
      <c r="G4026" s="1590"/>
      <c r="H4026" s="1590"/>
      <c r="I4026" s="1590"/>
      <c r="J4026" s="1590"/>
      <c r="K4026" s="1610"/>
      <c r="L4026" s="1590"/>
      <c r="M4026" s="1590"/>
      <c r="N4026" s="1590"/>
      <c r="O4026" s="698"/>
      <c r="P4026" s="1591"/>
      <c r="Q4026" s="1591"/>
      <c r="R4026" s="1621" t="s">
        <v>856</v>
      </c>
      <c r="S4026" s="1622" t="s">
        <v>1258</v>
      </c>
      <c r="T4026" s="1621" t="s">
        <v>856</v>
      </c>
      <c r="U4026" s="1622" t="s">
        <v>1258</v>
      </c>
      <c r="V4026" s="1590"/>
      <c r="W4026" s="1590"/>
      <c r="X4026" s="1590"/>
      <c r="Y4026" s="1590"/>
      <c r="Z4026" s="1590"/>
      <c r="AA4026" s="1590"/>
      <c r="AB4026" s="1590"/>
      <c r="AC4026" s="1590"/>
      <c r="AD4026" s="1590"/>
      <c r="AE4026" s="1590"/>
      <c r="AF4026" s="1590"/>
      <c r="AG4026" s="1590"/>
      <c r="AH4026" s="1621" t="s">
        <v>856</v>
      </c>
      <c r="AI4026" s="1622" t="s">
        <v>1258</v>
      </c>
      <c r="AJ4026" s="1621" t="s">
        <v>856</v>
      </c>
      <c r="AK4026" s="1622" t="s">
        <v>1258</v>
      </c>
      <c r="AL4026" s="1591"/>
      <c r="AM4026" s="1591"/>
      <c r="AN4026" s="1590"/>
      <c r="AO4026" s="1590"/>
      <c r="AP4026" s="1590"/>
      <c r="AQ4026" s="1590"/>
      <c r="AR4026" s="1590"/>
      <c r="AS4026" s="1590"/>
      <c r="AT4026" s="1590"/>
      <c r="AU4026" s="1590"/>
      <c r="AV4026" s="1590"/>
      <c r="AW4026" s="1590"/>
      <c r="AX4026" s="1590"/>
      <c r="AY4026" s="1621" t="s">
        <v>856</v>
      </c>
      <c r="AZ4026" s="1622" t="s">
        <v>1258</v>
      </c>
      <c r="BA4026" s="1621" t="s">
        <v>856</v>
      </c>
      <c r="BB4026" s="1622" t="s">
        <v>1258</v>
      </c>
      <c r="BC4026" s="1590"/>
      <c r="BD4026" s="1590"/>
      <c r="BE4026" s="1590"/>
      <c r="BF4026" s="1591"/>
      <c r="BG4026" s="1590"/>
      <c r="BH4026" s="1590"/>
      <c r="BI4026" s="1590"/>
      <c r="BJ4026" s="1590"/>
      <c r="BK4026" s="1621" t="s">
        <v>856</v>
      </c>
      <c r="BL4026" s="1622" t="s">
        <v>1258</v>
      </c>
    </row>
    <row r="4027" spans="1:64" ht="22.5">
      <c r="A4027" s="1623"/>
      <c r="B4027" s="1612" t="s">
        <v>401</v>
      </c>
      <c r="C4027" s="1596">
        <v>11</v>
      </c>
      <c r="D4027" s="1632" t="s">
        <v>2683</v>
      </c>
      <c r="E4027" s="1596" t="s">
        <v>1749</v>
      </c>
      <c r="F4027" s="1594">
        <v>11</v>
      </c>
      <c r="G4027" s="1632" t="s">
        <v>2880</v>
      </c>
      <c r="H4027" s="1596">
        <v>12</v>
      </c>
      <c r="I4027" s="1594" t="s">
        <v>76</v>
      </c>
      <c r="J4027" s="1632" t="s">
        <v>1669</v>
      </c>
      <c r="K4027" s="1594" t="s">
        <v>2858</v>
      </c>
      <c r="L4027" s="1594" t="s">
        <v>1883</v>
      </c>
      <c r="M4027" s="1596" t="s">
        <v>1893</v>
      </c>
      <c r="N4027" s="1632" t="s">
        <v>2382</v>
      </c>
      <c r="O4027" s="1594" t="s">
        <v>1893</v>
      </c>
      <c r="P4027" s="1596" t="s">
        <v>1891</v>
      </c>
      <c r="Q4027" s="1596">
        <v>13.5</v>
      </c>
      <c r="R4027" s="1623"/>
      <c r="S4027" s="1612" t="s">
        <v>401</v>
      </c>
      <c r="T4027" s="1623"/>
      <c r="U4027" s="1612" t="s">
        <v>401</v>
      </c>
      <c r="V4027" s="1596" t="s">
        <v>2273</v>
      </c>
      <c r="W4027" s="1596" t="s">
        <v>2571</v>
      </c>
      <c r="X4027" s="1596" t="s">
        <v>2382</v>
      </c>
      <c r="Y4027" s="1596" t="s">
        <v>1549</v>
      </c>
      <c r="Z4027" s="1596">
        <v>14</v>
      </c>
      <c r="AA4027" s="1596" t="s">
        <v>3786</v>
      </c>
      <c r="AB4027" s="1596" t="s">
        <v>1845</v>
      </c>
      <c r="AC4027" s="1596">
        <v>11.5</v>
      </c>
      <c r="AD4027" s="1596" t="s">
        <v>1893</v>
      </c>
      <c r="AE4027" s="1596" t="s">
        <v>1891</v>
      </c>
      <c r="AF4027" s="1596" t="s">
        <v>1876</v>
      </c>
      <c r="AG4027" s="1596" t="s">
        <v>2382</v>
      </c>
      <c r="AH4027" s="1623"/>
      <c r="AI4027" s="1612" t="s">
        <v>401</v>
      </c>
      <c r="AJ4027" s="1623"/>
      <c r="AK4027" s="1612" t="s">
        <v>401</v>
      </c>
      <c r="AL4027" s="1594" t="s">
        <v>1893</v>
      </c>
      <c r="AM4027" s="1624" t="s">
        <v>1883</v>
      </c>
      <c r="AN4027" s="1594" t="s">
        <v>2382</v>
      </c>
      <c r="AO4027" s="1596" t="s">
        <v>2284</v>
      </c>
      <c r="AP4027" s="1594" t="s">
        <v>1891</v>
      </c>
      <c r="AQ4027" s="1594" t="s">
        <v>1893</v>
      </c>
      <c r="AR4027" s="1594" t="s">
        <v>2382</v>
      </c>
      <c r="AS4027" s="1594" t="s">
        <v>1845</v>
      </c>
      <c r="AT4027" s="1594" t="s">
        <v>1883</v>
      </c>
      <c r="AU4027" s="1594" t="s">
        <v>1549</v>
      </c>
      <c r="AV4027" s="1594" t="s">
        <v>2382</v>
      </c>
      <c r="AW4027" s="1594">
        <v>13.5</v>
      </c>
      <c r="AX4027" s="1594" t="s">
        <v>76</v>
      </c>
      <c r="AY4027" s="1623"/>
      <c r="AZ4027" s="1612" t="s">
        <v>401</v>
      </c>
      <c r="BA4027" s="1623"/>
      <c r="BB4027" s="1612" t="s">
        <v>401</v>
      </c>
      <c r="BC4027" s="1594" t="s">
        <v>4126</v>
      </c>
      <c r="BD4027" s="1594" t="s">
        <v>2272</v>
      </c>
      <c r="BE4027" s="1594" t="s">
        <v>2284</v>
      </c>
      <c r="BF4027" s="1594" t="s">
        <v>1854</v>
      </c>
      <c r="BG4027" s="1594" t="s">
        <v>4059</v>
      </c>
      <c r="BH4027" s="1594" t="s">
        <v>4628</v>
      </c>
      <c r="BI4027" s="1594" t="s">
        <v>3819</v>
      </c>
      <c r="BJ4027" s="1594" t="s">
        <v>2273</v>
      </c>
      <c r="BK4027" s="1623"/>
      <c r="BL4027" s="1612" t="s">
        <v>401</v>
      </c>
    </row>
    <row r="4028" spans="1:64" ht="22.5">
      <c r="A4028" s="1621"/>
      <c r="B4028" s="148" t="s">
        <v>402</v>
      </c>
      <c r="C4028" s="1589" t="s">
        <v>76</v>
      </c>
      <c r="D4028" s="1615" t="s">
        <v>76</v>
      </c>
      <c r="E4028" s="1589" t="s">
        <v>76</v>
      </c>
      <c r="F4028" s="1589" t="s">
        <v>76</v>
      </c>
      <c r="G4028" s="1589" t="s">
        <v>76</v>
      </c>
      <c r="H4028" s="1589" t="s">
        <v>76</v>
      </c>
      <c r="I4028" s="1589">
        <v>13</v>
      </c>
      <c r="J4028" s="1590" t="s">
        <v>76</v>
      </c>
      <c r="K4028" s="1589" t="s">
        <v>76</v>
      </c>
      <c r="L4028" s="1589" t="s">
        <v>1876</v>
      </c>
      <c r="M4028" s="1589" t="s">
        <v>76</v>
      </c>
      <c r="N4028" s="1631" t="s">
        <v>2382</v>
      </c>
      <c r="O4028" s="1589"/>
      <c r="P4028" s="1592" t="s">
        <v>76</v>
      </c>
      <c r="Q4028" s="1592" t="s">
        <v>76</v>
      </c>
      <c r="R4028" s="1621"/>
      <c r="S4028" s="148" t="s">
        <v>402</v>
      </c>
      <c r="T4028" s="1621"/>
      <c r="U4028" s="148" t="s">
        <v>402</v>
      </c>
      <c r="V4028" s="1590" t="s">
        <v>76</v>
      </c>
      <c r="W4028" s="1590" t="s">
        <v>76</v>
      </c>
      <c r="X4028" s="1590" t="s">
        <v>76</v>
      </c>
      <c r="Y4028" s="1590" t="s">
        <v>76</v>
      </c>
      <c r="Z4028" s="1590" t="s">
        <v>76</v>
      </c>
      <c r="AA4028" s="1590" t="s">
        <v>76</v>
      </c>
      <c r="AB4028" s="1590" t="s">
        <v>1845</v>
      </c>
      <c r="AC4028" s="1590" t="s">
        <v>76</v>
      </c>
      <c r="AD4028" s="1590" t="s">
        <v>76</v>
      </c>
      <c r="AE4028" s="1608" t="s">
        <v>76</v>
      </c>
      <c r="AF4028" s="1590" t="s">
        <v>76</v>
      </c>
      <c r="AG4028" s="1590" t="s">
        <v>1883</v>
      </c>
      <c r="AH4028" s="1621"/>
      <c r="AI4028" s="148" t="s">
        <v>402</v>
      </c>
      <c r="AJ4028" s="1621"/>
      <c r="AK4028" s="148" t="s">
        <v>402</v>
      </c>
      <c r="AL4028" s="1615" t="s">
        <v>76</v>
      </c>
      <c r="AM4028" s="1589" t="s">
        <v>76</v>
      </c>
      <c r="AN4028" s="1592" t="s">
        <v>76</v>
      </c>
      <c r="AO4028" s="1608" t="s">
        <v>76</v>
      </c>
      <c r="AP4028" s="1589" t="s">
        <v>76</v>
      </c>
      <c r="AQ4028" s="1589" t="s">
        <v>76</v>
      </c>
      <c r="AR4028" s="1589" t="s">
        <v>76</v>
      </c>
      <c r="AS4028" s="1589" t="s">
        <v>76</v>
      </c>
      <c r="AT4028" s="1589" t="s">
        <v>76</v>
      </c>
      <c r="AU4028" s="1589" t="s">
        <v>76</v>
      </c>
      <c r="AV4028" s="1589" t="s">
        <v>76</v>
      </c>
      <c r="AW4028" s="1589" t="s">
        <v>76</v>
      </c>
      <c r="AX4028" s="1589" t="s">
        <v>76</v>
      </c>
      <c r="AY4028" s="1621"/>
      <c r="AZ4028" s="148" t="s">
        <v>402</v>
      </c>
      <c r="BA4028" s="1621"/>
      <c r="BB4028" s="148" t="s">
        <v>402</v>
      </c>
      <c r="BC4028" s="1589" t="s">
        <v>76</v>
      </c>
      <c r="BD4028" s="1589" t="s">
        <v>2272</v>
      </c>
      <c r="BE4028" s="1589" t="s">
        <v>76</v>
      </c>
      <c r="BF4028" s="1592" t="s">
        <v>76</v>
      </c>
      <c r="BG4028" s="1589" t="s">
        <v>76</v>
      </c>
      <c r="BH4028" s="1589" t="s">
        <v>4628</v>
      </c>
      <c r="BI4028" s="1589" t="s">
        <v>76</v>
      </c>
      <c r="BJ4028" s="1615" t="s">
        <v>76</v>
      </c>
      <c r="BK4028" s="1621"/>
      <c r="BL4028" s="148" t="s">
        <v>402</v>
      </c>
    </row>
    <row r="4029" spans="1:64" ht="42">
      <c r="A4029" s="1623" t="s">
        <v>1085</v>
      </c>
      <c r="B4029" s="1692" t="s">
        <v>1259</v>
      </c>
      <c r="C4029" s="1594"/>
      <c r="D4029" s="1594"/>
      <c r="E4029" s="1594"/>
      <c r="F4029" s="1594"/>
      <c r="G4029" s="1594"/>
      <c r="H4029" s="1594"/>
      <c r="I4029" s="1594"/>
      <c r="J4029" s="1596"/>
      <c r="K4029" s="1594"/>
      <c r="L4029" s="1594"/>
      <c r="M4029" s="1594"/>
      <c r="N4029" s="1594"/>
      <c r="O4029" s="1594"/>
      <c r="P4029" s="1597"/>
      <c r="Q4029" s="1597"/>
      <c r="R4029" s="1623" t="s">
        <v>1085</v>
      </c>
      <c r="S4029" s="1692" t="s">
        <v>1259</v>
      </c>
      <c r="T4029" s="1623" t="s">
        <v>1085</v>
      </c>
      <c r="U4029" s="1692" t="s">
        <v>1259</v>
      </c>
      <c r="V4029" s="1596"/>
      <c r="W4029" s="1596"/>
      <c r="X4029" s="1596"/>
      <c r="Y4029" s="1596"/>
      <c r="Z4029" s="1596"/>
      <c r="AA4029" s="1596"/>
      <c r="AB4029" s="1596"/>
      <c r="AC4029" s="1596"/>
      <c r="AD4029" s="1596"/>
      <c r="AE4029" s="1596"/>
      <c r="AF4029" s="1596"/>
      <c r="AG4029" s="1596"/>
      <c r="AH4029" s="1623" t="s">
        <v>1085</v>
      </c>
      <c r="AI4029" s="1692" t="s">
        <v>1259</v>
      </c>
      <c r="AJ4029" s="1623" t="s">
        <v>1085</v>
      </c>
      <c r="AK4029" s="1692" t="s">
        <v>1259</v>
      </c>
      <c r="AL4029" s="1594"/>
      <c r="AM4029" s="1594"/>
      <c r="AN4029" s="1597"/>
      <c r="AO4029" s="1594"/>
      <c r="AP4029" s="1594"/>
      <c r="AQ4029" s="1594"/>
      <c r="AR4029" s="1594"/>
      <c r="AS4029" s="1594"/>
      <c r="AT4029" s="1594"/>
      <c r="AU4029" s="1594"/>
      <c r="AV4029" s="1594"/>
      <c r="AW4029" s="1594"/>
      <c r="AX4029" s="1594"/>
      <c r="AY4029" s="1623" t="s">
        <v>1085</v>
      </c>
      <c r="AZ4029" s="1692" t="s">
        <v>1259</v>
      </c>
      <c r="BA4029" s="1623" t="s">
        <v>1085</v>
      </c>
      <c r="BB4029" s="1692" t="s">
        <v>1259</v>
      </c>
      <c r="BC4029" s="1594"/>
      <c r="BD4029" s="1594"/>
      <c r="BE4029" s="1594"/>
      <c r="BF4029" s="1597"/>
      <c r="BG4029" s="1594"/>
      <c r="BH4029" s="1594"/>
      <c r="BI4029" s="1594"/>
      <c r="BJ4029" s="1594"/>
      <c r="BK4029" s="1623" t="s">
        <v>1085</v>
      </c>
      <c r="BL4029" s="1692" t="s">
        <v>1259</v>
      </c>
    </row>
    <row r="4030" spans="1:64" ht="22.5">
      <c r="A4030" s="8"/>
      <c r="B4030" s="148" t="s">
        <v>401</v>
      </c>
      <c r="C4030" s="698">
        <v>11</v>
      </c>
      <c r="D4030" s="1631">
        <v>11</v>
      </c>
      <c r="E4030" s="1590" t="s">
        <v>1749</v>
      </c>
      <c r="F4030" s="1589">
        <v>11</v>
      </c>
      <c r="G4030" s="1631" t="s">
        <v>2894</v>
      </c>
      <c r="H4030" s="1589">
        <v>12</v>
      </c>
      <c r="I4030" s="1589" t="s">
        <v>76</v>
      </c>
      <c r="J4030" s="1631" t="s">
        <v>1669</v>
      </c>
      <c r="K4030" s="1590">
        <v>13.5</v>
      </c>
      <c r="L4030" s="1590" t="s">
        <v>1875</v>
      </c>
      <c r="M4030" s="1590" t="s">
        <v>1875</v>
      </c>
      <c r="N4030" s="1631" t="s">
        <v>1883</v>
      </c>
      <c r="O4030" s="1589" t="s">
        <v>1893</v>
      </c>
      <c r="P4030" s="1590" t="s">
        <v>1891</v>
      </c>
      <c r="Q4030" s="1590">
        <v>13.5</v>
      </c>
      <c r="R4030" s="8"/>
      <c r="S4030" s="148" t="s">
        <v>401</v>
      </c>
      <c r="T4030" s="8"/>
      <c r="U4030" s="148" t="s">
        <v>401</v>
      </c>
      <c r="V4030" s="1590" t="s">
        <v>1845</v>
      </c>
      <c r="W4030" s="1590" t="s">
        <v>1891</v>
      </c>
      <c r="X4030" s="1590" t="s">
        <v>1893</v>
      </c>
      <c r="Y4030" s="1590" t="s">
        <v>1891</v>
      </c>
      <c r="Z4030" s="698">
        <v>14</v>
      </c>
      <c r="AA4030" s="1590" t="s">
        <v>1875</v>
      </c>
      <c r="AB4030" s="1590" t="s">
        <v>2382</v>
      </c>
      <c r="AC4030" s="1590" t="s">
        <v>2426</v>
      </c>
      <c r="AD4030" s="1590" t="s">
        <v>1908</v>
      </c>
      <c r="AE4030" s="1590" t="s">
        <v>1893</v>
      </c>
      <c r="AF4030" s="1590" t="s">
        <v>1872</v>
      </c>
      <c r="AG4030" s="1590" t="s">
        <v>1883</v>
      </c>
      <c r="AH4030" s="8"/>
      <c r="AI4030" s="148" t="s">
        <v>401</v>
      </c>
      <c r="AJ4030" s="8"/>
      <c r="AK4030" s="148" t="s">
        <v>401</v>
      </c>
      <c r="AL4030" s="1589" t="s">
        <v>1893</v>
      </c>
      <c r="AM4030" s="1589" t="s">
        <v>1875</v>
      </c>
      <c r="AN4030" s="1589" t="s">
        <v>2382</v>
      </c>
      <c r="AO4030" s="1590" t="s">
        <v>1905</v>
      </c>
      <c r="AP4030" s="1589" t="s">
        <v>1893</v>
      </c>
      <c r="AQ4030" s="1589" t="s">
        <v>1847</v>
      </c>
      <c r="AR4030" s="1589" t="s">
        <v>1875</v>
      </c>
      <c r="AS4030" s="1589" t="s">
        <v>1893</v>
      </c>
      <c r="AT4030" s="1589" t="s">
        <v>1893</v>
      </c>
      <c r="AU4030" s="1589" t="s">
        <v>4629</v>
      </c>
      <c r="AV4030" s="1589" t="s">
        <v>1847</v>
      </c>
      <c r="AW4030" s="1643" t="s">
        <v>1875</v>
      </c>
      <c r="AX4030" s="1589" t="s">
        <v>1894</v>
      </c>
      <c r="AY4030" s="8"/>
      <c r="AZ4030" s="148" t="s">
        <v>401</v>
      </c>
      <c r="BA4030" s="8"/>
      <c r="BB4030" s="148" t="s">
        <v>401</v>
      </c>
      <c r="BC4030" s="1589" t="s">
        <v>1893</v>
      </c>
      <c r="BD4030" s="1589" t="s">
        <v>2284</v>
      </c>
      <c r="BE4030" s="1589" t="s">
        <v>2382</v>
      </c>
      <c r="BF4030" s="1589" t="s">
        <v>1846</v>
      </c>
      <c r="BG4030" s="1589" t="s">
        <v>4059</v>
      </c>
      <c r="BH4030" s="1589" t="s">
        <v>76</v>
      </c>
      <c r="BI4030" s="1589" t="s">
        <v>1891</v>
      </c>
      <c r="BJ4030" s="1589" t="s">
        <v>1891</v>
      </c>
      <c r="BK4030" s="8"/>
      <c r="BL4030" s="148" t="s">
        <v>401</v>
      </c>
    </row>
    <row r="4031" spans="1:64" ht="22.5">
      <c r="A4031" s="1614"/>
      <c r="B4031" s="1612" t="s">
        <v>402</v>
      </c>
      <c r="C4031" s="1594" t="s">
        <v>76</v>
      </c>
      <c r="D4031" s="1618" t="s">
        <v>76</v>
      </c>
      <c r="E4031" s="1594" t="s">
        <v>76</v>
      </c>
      <c r="F4031" s="1594" t="s">
        <v>76</v>
      </c>
      <c r="G4031" s="1594" t="s">
        <v>76</v>
      </c>
      <c r="H4031" s="1594" t="s">
        <v>76</v>
      </c>
      <c r="I4031" s="1594">
        <v>13</v>
      </c>
      <c r="J4031" s="1596" t="s">
        <v>76</v>
      </c>
      <c r="K4031" s="1594" t="s">
        <v>76</v>
      </c>
      <c r="L4031" s="1596" t="s">
        <v>1876</v>
      </c>
      <c r="M4031" s="1594" t="s">
        <v>76</v>
      </c>
      <c r="N4031" s="1594"/>
      <c r="O4031" s="1594" t="s">
        <v>76</v>
      </c>
      <c r="P4031" s="1594" t="s">
        <v>76</v>
      </c>
      <c r="Q4031" s="1594" t="s">
        <v>76</v>
      </c>
      <c r="R4031" s="1614"/>
      <c r="S4031" s="1612" t="s">
        <v>402</v>
      </c>
      <c r="T4031" s="1614"/>
      <c r="U4031" s="1612" t="s">
        <v>402</v>
      </c>
      <c r="V4031" s="1596" t="s">
        <v>76</v>
      </c>
      <c r="W4031" s="1596" t="s">
        <v>76</v>
      </c>
      <c r="X4031" s="1596" t="s">
        <v>76</v>
      </c>
      <c r="Y4031" s="1596" t="s">
        <v>76</v>
      </c>
      <c r="Z4031" s="1596" t="s">
        <v>76</v>
      </c>
      <c r="AA4031" s="1596" t="s">
        <v>76</v>
      </c>
      <c r="AB4031" s="1596" t="s">
        <v>76</v>
      </c>
      <c r="AC4031" s="1596" t="s">
        <v>76</v>
      </c>
      <c r="AD4031" s="1596" t="s">
        <v>76</v>
      </c>
      <c r="AE4031" s="1596" t="s">
        <v>76</v>
      </c>
      <c r="AF4031" s="1596" t="s">
        <v>76</v>
      </c>
      <c r="AG4031" s="1596" t="s">
        <v>76</v>
      </c>
      <c r="AH4031" s="1614"/>
      <c r="AI4031" s="1612" t="s">
        <v>402</v>
      </c>
      <c r="AJ4031" s="1614"/>
      <c r="AK4031" s="1612" t="s">
        <v>402</v>
      </c>
      <c r="AL4031" s="1618" t="s">
        <v>76</v>
      </c>
      <c r="AM4031" s="1594" t="s">
        <v>76</v>
      </c>
      <c r="AN4031" s="1594" t="s">
        <v>76</v>
      </c>
      <c r="AO4031" s="1617" t="s">
        <v>76</v>
      </c>
      <c r="AP4031" s="1594" t="s">
        <v>76</v>
      </c>
      <c r="AQ4031" s="1594" t="s">
        <v>76</v>
      </c>
      <c r="AR4031" s="1594" t="s">
        <v>76</v>
      </c>
      <c r="AS4031" s="1594" t="s">
        <v>76</v>
      </c>
      <c r="AT4031" s="1594" t="s">
        <v>76</v>
      </c>
      <c r="AU4031" s="1594" t="s">
        <v>76</v>
      </c>
      <c r="AV4031" s="1594" t="s">
        <v>76</v>
      </c>
      <c r="AW4031" s="1594" t="s">
        <v>76</v>
      </c>
      <c r="AX4031" s="1594" t="s">
        <v>76</v>
      </c>
      <c r="AY4031" s="1614"/>
      <c r="AZ4031" s="1612" t="s">
        <v>402</v>
      </c>
      <c r="BA4031" s="1614"/>
      <c r="BB4031" s="1612" t="s">
        <v>402</v>
      </c>
      <c r="BC4031" s="1594" t="s">
        <v>76</v>
      </c>
      <c r="BD4031" s="1594" t="s">
        <v>2284</v>
      </c>
      <c r="BE4031" s="1594" t="s">
        <v>76</v>
      </c>
      <c r="BF4031" s="1594" t="s">
        <v>76</v>
      </c>
      <c r="BG4031" s="1594" t="s">
        <v>76</v>
      </c>
      <c r="BH4031" s="1594" t="s">
        <v>76</v>
      </c>
      <c r="BI4031" s="1594" t="s">
        <v>76</v>
      </c>
      <c r="BJ4031" s="1618" t="s">
        <v>76</v>
      </c>
      <c r="BK4031" s="1614"/>
      <c r="BL4031" s="1612" t="s">
        <v>402</v>
      </c>
    </row>
    <row r="4032" spans="1:64">
      <c r="A4032" s="2533" t="s">
        <v>211</v>
      </c>
      <c r="B4032" s="2533"/>
      <c r="C4032" s="1589">
        <v>7</v>
      </c>
      <c r="D4032" s="1589">
        <v>7</v>
      </c>
      <c r="E4032" s="1589">
        <v>7</v>
      </c>
      <c r="F4032" s="1589">
        <v>7</v>
      </c>
      <c r="G4032" s="1589">
        <v>7</v>
      </c>
      <c r="H4032" s="1589">
        <v>7</v>
      </c>
      <c r="I4032" s="1589">
        <v>7</v>
      </c>
      <c r="J4032" s="1590">
        <v>7</v>
      </c>
      <c r="K4032" s="1589">
        <v>7</v>
      </c>
      <c r="L4032" s="1589">
        <v>7</v>
      </c>
      <c r="M4032" s="1589">
        <v>7</v>
      </c>
      <c r="N4032" s="1589">
        <v>7</v>
      </c>
      <c r="O4032" s="1589">
        <v>7</v>
      </c>
      <c r="P4032" s="1589">
        <v>7</v>
      </c>
      <c r="Q4032" s="1589">
        <v>7</v>
      </c>
      <c r="R4032" s="2533" t="s">
        <v>211</v>
      </c>
      <c r="S4032" s="2533"/>
      <c r="T4032" s="2533" t="s">
        <v>211</v>
      </c>
      <c r="U4032" s="2533"/>
      <c r="V4032" s="1590">
        <v>7</v>
      </c>
      <c r="W4032" s="1590">
        <v>7</v>
      </c>
      <c r="X4032" s="1590">
        <v>7</v>
      </c>
      <c r="Y4032" s="1590">
        <v>7</v>
      </c>
      <c r="Z4032" s="1590">
        <v>7</v>
      </c>
      <c r="AA4032" s="1590">
        <v>7</v>
      </c>
      <c r="AB4032" s="1590">
        <v>7</v>
      </c>
      <c r="AC4032" s="1590">
        <v>7</v>
      </c>
      <c r="AD4032" s="1590" t="s">
        <v>76</v>
      </c>
      <c r="AE4032" s="1590">
        <v>7</v>
      </c>
      <c r="AF4032" s="1590">
        <v>7</v>
      </c>
      <c r="AG4032" s="1590">
        <v>7</v>
      </c>
      <c r="AH4032" s="2533" t="s">
        <v>211</v>
      </c>
      <c r="AI4032" s="2533"/>
      <c r="AJ4032" s="2533" t="s">
        <v>211</v>
      </c>
      <c r="AK4032" s="2533"/>
      <c r="AL4032" s="1589">
        <v>7</v>
      </c>
      <c r="AM4032" s="1589">
        <v>7</v>
      </c>
      <c r="AN4032" s="1589">
        <v>7</v>
      </c>
      <c r="AO4032" s="1589">
        <v>7</v>
      </c>
      <c r="AP4032" s="1589">
        <v>7</v>
      </c>
      <c r="AQ4032" s="1589">
        <v>7</v>
      </c>
      <c r="AR4032" s="1589">
        <v>7</v>
      </c>
      <c r="AS4032" s="1589">
        <v>7</v>
      </c>
      <c r="AT4032" s="1589">
        <v>7</v>
      </c>
      <c r="AU4032" s="1589">
        <v>7</v>
      </c>
      <c r="AV4032" s="1589">
        <v>7</v>
      </c>
      <c r="AW4032" s="1589">
        <v>7</v>
      </c>
      <c r="AX4032" s="1589" t="s">
        <v>76</v>
      </c>
      <c r="AY4032" s="2533" t="s">
        <v>211</v>
      </c>
      <c r="AZ4032" s="2533"/>
      <c r="BA4032" s="2533" t="s">
        <v>211</v>
      </c>
      <c r="BB4032" s="2533"/>
      <c r="BC4032" s="1589">
        <v>7</v>
      </c>
      <c r="BD4032" s="1589">
        <v>7</v>
      </c>
      <c r="BE4032" s="1589">
        <v>7</v>
      </c>
      <c r="BF4032" s="1589">
        <v>7</v>
      </c>
      <c r="BG4032" s="1589">
        <v>6.75</v>
      </c>
      <c r="BH4032" s="1589" t="s">
        <v>76</v>
      </c>
      <c r="BI4032" s="1589" t="s">
        <v>76</v>
      </c>
      <c r="BJ4032" s="1589" t="s">
        <v>76</v>
      </c>
      <c r="BK4032" s="2533" t="s">
        <v>211</v>
      </c>
      <c r="BL4032" s="2533"/>
    </row>
    <row r="4033" spans="1:64">
      <c r="A4033" s="2535" t="s">
        <v>408</v>
      </c>
      <c r="B4033" s="2535"/>
      <c r="C4033" s="1594"/>
      <c r="D4033" s="1594"/>
      <c r="E4033" s="1594"/>
      <c r="F4033" s="1594"/>
      <c r="G4033" s="1594"/>
      <c r="H4033" s="1594"/>
      <c r="I4033" s="1594"/>
      <c r="J4033" s="1596"/>
      <c r="K4033" s="1594"/>
      <c r="L4033" s="1594"/>
      <c r="M4033" s="1594"/>
      <c r="N4033" s="1594"/>
      <c r="O4033" s="1594"/>
      <c r="P4033" s="1597"/>
      <c r="Q4033" s="1597"/>
      <c r="R4033" s="2535" t="s">
        <v>408</v>
      </c>
      <c r="S4033" s="2535"/>
      <c r="T4033" s="2535" t="s">
        <v>408</v>
      </c>
      <c r="U4033" s="2535"/>
      <c r="V4033" s="1596"/>
      <c r="W4033" s="1596"/>
      <c r="X4033" s="1596"/>
      <c r="Y4033" s="1596"/>
      <c r="Z4033" s="1596"/>
      <c r="AA4033" s="1595"/>
      <c r="AB4033" s="1595"/>
      <c r="AC4033" s="1595"/>
      <c r="AD4033" s="1595"/>
      <c r="AE4033" s="1595"/>
      <c r="AF4033" s="1595"/>
      <c r="AG4033" s="1596"/>
      <c r="AH4033" s="2535" t="s">
        <v>408</v>
      </c>
      <c r="AI4033" s="2535"/>
      <c r="AJ4033" s="2535" t="s">
        <v>408</v>
      </c>
      <c r="AK4033" s="2535"/>
      <c r="AL4033" s="1597"/>
      <c r="AM4033" s="1597"/>
      <c r="AN4033" s="1597"/>
      <c r="AO4033" s="1597"/>
      <c r="AP4033" s="1594"/>
      <c r="AQ4033" s="1594"/>
      <c r="AR4033" s="1594"/>
      <c r="AS4033" s="1594"/>
      <c r="AT4033" s="1594"/>
      <c r="AU4033" s="1594"/>
      <c r="AV4033" s="1594"/>
      <c r="AW4033" s="1594"/>
      <c r="AX4033" s="1594"/>
      <c r="AY4033" s="2535" t="s">
        <v>408</v>
      </c>
      <c r="AZ4033" s="2535"/>
      <c r="BA4033" s="2535" t="s">
        <v>408</v>
      </c>
      <c r="BB4033" s="2535"/>
      <c r="BC4033" s="1594"/>
      <c r="BD4033" s="1594"/>
      <c r="BE4033" s="1594"/>
      <c r="BF4033" s="1597"/>
      <c r="BG4033" s="1594"/>
      <c r="BH4033" s="1594"/>
      <c r="BI4033" s="1594"/>
      <c r="BJ4033" s="1594"/>
      <c r="BK4033" s="2535" t="s">
        <v>408</v>
      </c>
      <c r="BL4033" s="2535"/>
    </row>
    <row r="4034" spans="1:64" ht="22.5">
      <c r="A4034" s="8"/>
      <c r="B4034" s="148" t="s">
        <v>390</v>
      </c>
      <c r="C4034" s="1631">
        <v>11</v>
      </c>
      <c r="D4034" s="1589">
        <v>12</v>
      </c>
      <c r="E4034" s="1590" t="s">
        <v>1749</v>
      </c>
      <c r="F4034" s="1589">
        <v>11</v>
      </c>
      <c r="G4034" s="1631" t="s">
        <v>2387</v>
      </c>
      <c r="H4034" s="1631">
        <v>12</v>
      </c>
      <c r="I4034" s="1589">
        <v>13</v>
      </c>
      <c r="J4034" s="1590">
        <v>14</v>
      </c>
      <c r="K4034" s="1589">
        <v>13.5</v>
      </c>
      <c r="L4034" s="1589" t="s">
        <v>2284</v>
      </c>
      <c r="M4034" s="1590" t="s">
        <v>1875</v>
      </c>
      <c r="N4034" s="1631" t="s">
        <v>1891</v>
      </c>
      <c r="O4034" s="1589" t="s">
        <v>1893</v>
      </c>
      <c r="P4034" s="1590" t="s">
        <v>1883</v>
      </c>
      <c r="Q4034" s="1590">
        <v>13.5</v>
      </c>
      <c r="R4034" s="8"/>
      <c r="S4034" s="148" t="s">
        <v>390</v>
      </c>
      <c r="T4034" s="8"/>
      <c r="U4034" s="148" t="s">
        <v>390</v>
      </c>
      <c r="V4034" s="1590" t="s">
        <v>2284</v>
      </c>
      <c r="W4034" s="1590" t="s">
        <v>2378</v>
      </c>
      <c r="X4034" s="1590" t="s">
        <v>2382</v>
      </c>
      <c r="Y4034" s="1590" t="s">
        <v>76</v>
      </c>
      <c r="Z4034" s="1590">
        <v>15</v>
      </c>
      <c r="AA4034" s="1590" t="s">
        <v>1893</v>
      </c>
      <c r="AB4034" s="1590" t="s">
        <v>2382</v>
      </c>
      <c r="AC4034" s="1590" t="s">
        <v>1883</v>
      </c>
      <c r="AD4034" s="1590" t="s">
        <v>1847</v>
      </c>
      <c r="AE4034" s="1590" t="s">
        <v>1893</v>
      </c>
      <c r="AF4034" s="1590" t="s">
        <v>1876</v>
      </c>
      <c r="AG4034" s="1590" t="s">
        <v>1883</v>
      </c>
      <c r="AH4034" s="8"/>
      <c r="AI4034" s="148" t="s">
        <v>390</v>
      </c>
      <c r="AJ4034" s="8"/>
      <c r="AK4034" s="148" t="s">
        <v>390</v>
      </c>
      <c r="AL4034" s="1589" t="s">
        <v>1893</v>
      </c>
      <c r="AM4034" s="1589" t="s">
        <v>1893</v>
      </c>
      <c r="AN4034" s="1589" t="s">
        <v>1883</v>
      </c>
      <c r="AO4034" s="1590" t="s">
        <v>1883</v>
      </c>
      <c r="AP4034" s="1589" t="s">
        <v>1893</v>
      </c>
      <c r="AQ4034" s="1589" t="s">
        <v>1847</v>
      </c>
      <c r="AR4034" s="1589" t="s">
        <v>2382</v>
      </c>
      <c r="AS4034" s="1589" t="s">
        <v>1549</v>
      </c>
      <c r="AT4034" s="1589" t="s">
        <v>1883</v>
      </c>
      <c r="AU4034" s="1589" t="s">
        <v>4630</v>
      </c>
      <c r="AV4034" s="1589" t="s">
        <v>1891</v>
      </c>
      <c r="AW4034" s="1643" t="s">
        <v>1893</v>
      </c>
      <c r="AX4034" s="1589" t="s">
        <v>76</v>
      </c>
      <c r="AY4034" s="8"/>
      <c r="AZ4034" s="148" t="s">
        <v>390</v>
      </c>
      <c r="BA4034" s="8"/>
      <c r="BB4034" s="148" t="s">
        <v>390</v>
      </c>
      <c r="BC4034" s="1589" t="s">
        <v>1891</v>
      </c>
      <c r="BD4034" s="1589" t="s">
        <v>1845</v>
      </c>
      <c r="BE4034" s="1589" t="s">
        <v>1549</v>
      </c>
      <c r="BF4034" s="1589" t="s">
        <v>1669</v>
      </c>
      <c r="BG4034" s="1589" t="s">
        <v>4059</v>
      </c>
      <c r="BH4034" s="1589" t="s">
        <v>1875</v>
      </c>
      <c r="BI4034" s="1589" t="s">
        <v>76</v>
      </c>
      <c r="BJ4034" s="1589" t="s">
        <v>76</v>
      </c>
      <c r="BK4034" s="8"/>
      <c r="BL4034" s="148" t="s">
        <v>390</v>
      </c>
    </row>
    <row r="4035" spans="1:64" ht="22.5">
      <c r="A4035" s="1614"/>
      <c r="B4035" s="1612" t="s">
        <v>391</v>
      </c>
      <c r="C4035" s="1594" t="s">
        <v>76</v>
      </c>
      <c r="D4035" s="1594" t="s">
        <v>76</v>
      </c>
      <c r="E4035" s="1594" t="s">
        <v>76</v>
      </c>
      <c r="F4035" s="1594" t="s">
        <v>76</v>
      </c>
      <c r="G4035" s="1594" t="s">
        <v>76</v>
      </c>
      <c r="H4035" s="1594" t="s">
        <v>76</v>
      </c>
      <c r="I4035" s="1594" t="s">
        <v>76</v>
      </c>
      <c r="J4035" s="1596" t="s">
        <v>76</v>
      </c>
      <c r="K4035" s="1594">
        <v>13.5</v>
      </c>
      <c r="L4035" s="1594" t="s">
        <v>1893</v>
      </c>
      <c r="M4035" s="1596" t="s">
        <v>1847</v>
      </c>
      <c r="N4035" s="1632" t="s">
        <v>1891</v>
      </c>
      <c r="O4035" s="1594" t="s">
        <v>76</v>
      </c>
      <c r="P4035" s="1597" t="s">
        <v>76</v>
      </c>
      <c r="Q4035" s="1597" t="s">
        <v>76</v>
      </c>
      <c r="R4035" s="1614"/>
      <c r="S4035" s="1612" t="s">
        <v>391</v>
      </c>
      <c r="T4035" s="1614"/>
      <c r="U4035" s="1612" t="s">
        <v>391</v>
      </c>
      <c r="V4035" s="1596"/>
      <c r="W4035" s="1596" t="s">
        <v>76</v>
      </c>
      <c r="X4035" s="1596" t="s">
        <v>76</v>
      </c>
      <c r="Y4035" s="1596" t="s">
        <v>1891</v>
      </c>
      <c r="Z4035" s="1596" t="s">
        <v>76</v>
      </c>
      <c r="AA4035" s="1595" t="s">
        <v>76</v>
      </c>
      <c r="AB4035" s="1595" t="s">
        <v>76</v>
      </c>
      <c r="AC4035" s="1595" t="s">
        <v>76</v>
      </c>
      <c r="AD4035" s="1595" t="s">
        <v>76</v>
      </c>
      <c r="AE4035" s="1626" t="s">
        <v>76</v>
      </c>
      <c r="AF4035" s="1595" t="s">
        <v>76</v>
      </c>
      <c r="AG4035" s="1595" t="s">
        <v>76</v>
      </c>
      <c r="AH4035" s="1614"/>
      <c r="AI4035" s="1612" t="s">
        <v>391</v>
      </c>
      <c r="AJ4035" s="1614"/>
      <c r="AK4035" s="1612" t="s">
        <v>391</v>
      </c>
      <c r="AL4035" s="1618" t="s">
        <v>76</v>
      </c>
      <c r="AM4035" s="1594" t="s">
        <v>76</v>
      </c>
      <c r="AN4035" s="1597" t="s">
        <v>76</v>
      </c>
      <c r="AO4035" s="1617" t="s">
        <v>76</v>
      </c>
      <c r="AP4035" s="1594" t="s">
        <v>76</v>
      </c>
      <c r="AQ4035" s="1594" t="s">
        <v>76</v>
      </c>
      <c r="AR4035" s="1594" t="s">
        <v>76</v>
      </c>
      <c r="AS4035" s="1594" t="s">
        <v>1883</v>
      </c>
      <c r="AT4035" s="1594" t="s">
        <v>76</v>
      </c>
      <c r="AU4035" s="1594" t="s">
        <v>76</v>
      </c>
      <c r="AV4035" s="1594" t="s">
        <v>76</v>
      </c>
      <c r="AW4035" s="1594" t="s">
        <v>76</v>
      </c>
      <c r="AX4035" s="1594" t="s">
        <v>76</v>
      </c>
      <c r="AY4035" s="1614"/>
      <c r="AZ4035" s="1612" t="s">
        <v>391</v>
      </c>
      <c r="BA4035" s="1614"/>
      <c r="BB4035" s="1612" t="s">
        <v>391</v>
      </c>
      <c r="BC4035" s="1594" t="s">
        <v>76</v>
      </c>
      <c r="BD4035" s="1594" t="s">
        <v>1845</v>
      </c>
      <c r="BE4035" s="1594" t="s">
        <v>76</v>
      </c>
      <c r="BF4035" s="1597" t="s">
        <v>76</v>
      </c>
      <c r="BG4035" s="1594" t="s">
        <v>76</v>
      </c>
      <c r="BH4035" s="1594" t="s">
        <v>1875</v>
      </c>
      <c r="BI4035" s="1594" t="s">
        <v>76</v>
      </c>
      <c r="BJ4035" s="1594" t="s">
        <v>76</v>
      </c>
      <c r="BK4035" s="1614"/>
      <c r="BL4035" s="1612" t="s">
        <v>391</v>
      </c>
    </row>
    <row r="4036" spans="1:64">
      <c r="A4036" s="2533" t="s">
        <v>409</v>
      </c>
      <c r="B4036" s="2533"/>
      <c r="C4036" s="1589"/>
      <c r="D4036" s="1589"/>
      <c r="E4036" s="1589"/>
      <c r="F4036" s="1589"/>
      <c r="G4036" s="1589"/>
      <c r="H4036" s="1609"/>
      <c r="I4036" s="1589"/>
      <c r="J4036" s="1590"/>
      <c r="K4036" s="1589"/>
      <c r="L4036" s="1589"/>
      <c r="M4036" s="1589"/>
      <c r="N4036" s="1589"/>
      <c r="O4036" s="1589"/>
      <c r="P4036" s="1592"/>
      <c r="Q4036" s="1592"/>
      <c r="R4036" s="2533" t="s">
        <v>409</v>
      </c>
      <c r="S4036" s="2533"/>
      <c r="T4036" s="2533" t="s">
        <v>409</v>
      </c>
      <c r="U4036" s="2533"/>
      <c r="V4036" s="1590"/>
      <c r="W4036" s="1590"/>
      <c r="X4036" s="1590"/>
      <c r="Y4036" s="1590"/>
      <c r="Z4036" s="1590"/>
      <c r="AA4036" s="1591"/>
      <c r="AB4036" s="1591"/>
      <c r="AC4036" s="1591"/>
      <c r="AD4036" s="1591"/>
      <c r="AE4036" s="1591"/>
      <c r="AF4036" s="1591"/>
      <c r="AG4036" s="1591"/>
      <c r="AH4036" s="2533" t="s">
        <v>409</v>
      </c>
      <c r="AI4036" s="2533"/>
      <c r="AJ4036" s="2533" t="s">
        <v>409</v>
      </c>
      <c r="AK4036" s="2533"/>
      <c r="AL4036" s="1589"/>
      <c r="AM4036" s="1589"/>
      <c r="AN4036" s="1592"/>
      <c r="AO4036" s="1589"/>
      <c r="AP4036" s="1589"/>
      <c r="AQ4036" s="1589"/>
      <c r="AR4036" s="1589"/>
      <c r="AS4036" s="1589"/>
      <c r="AT4036" s="1589"/>
      <c r="AU4036" s="1589"/>
      <c r="AV4036" s="1589"/>
      <c r="AW4036" s="1589"/>
      <c r="AX4036" s="1589"/>
      <c r="AY4036" s="2533" t="s">
        <v>409</v>
      </c>
      <c r="AZ4036" s="2533"/>
      <c r="BA4036" s="2533" t="s">
        <v>409</v>
      </c>
      <c r="BB4036" s="2533"/>
      <c r="BC4036" s="1589"/>
      <c r="BD4036" s="1589"/>
      <c r="BE4036" s="1589"/>
      <c r="BF4036" s="1592" t="s">
        <v>1285</v>
      </c>
      <c r="BG4036" s="1589"/>
      <c r="BH4036" s="1589"/>
      <c r="BI4036" s="1589"/>
      <c r="BJ4036" s="1589"/>
      <c r="BK4036" s="2533" t="s">
        <v>409</v>
      </c>
      <c r="BL4036" s="2533"/>
    </row>
    <row r="4037" spans="1:64" ht="22.5">
      <c r="A4037" s="1614"/>
      <c r="B4037" s="1612" t="s">
        <v>390</v>
      </c>
      <c r="C4037" s="1632">
        <v>9</v>
      </c>
      <c r="D4037" s="1632" t="s">
        <v>2323</v>
      </c>
      <c r="E4037" s="1596" t="s">
        <v>1749</v>
      </c>
      <c r="F4037" s="1596" t="s">
        <v>2266</v>
      </c>
      <c r="G4037" s="1594">
        <v>12</v>
      </c>
      <c r="H4037" s="1596" t="s">
        <v>1663</v>
      </c>
      <c r="I4037" s="1594" t="s">
        <v>76</v>
      </c>
      <c r="J4037" s="1596" t="s">
        <v>76</v>
      </c>
      <c r="K4037" s="1594">
        <v>10.5</v>
      </c>
      <c r="L4037" s="1594" t="s">
        <v>1875</v>
      </c>
      <c r="M4037" s="1596" t="s">
        <v>1893</v>
      </c>
      <c r="N4037" s="1596" t="s">
        <v>2382</v>
      </c>
      <c r="O4037" s="1594" t="s">
        <v>1893</v>
      </c>
      <c r="P4037" s="1640" t="s">
        <v>1749</v>
      </c>
      <c r="Q4037" s="1596">
        <v>12.5</v>
      </c>
      <c r="R4037" s="1614"/>
      <c r="S4037" s="1612" t="s">
        <v>390</v>
      </c>
      <c r="T4037" s="1614"/>
      <c r="U4037" s="1612" t="s">
        <v>390</v>
      </c>
      <c r="V4037" s="1596" t="s">
        <v>1960</v>
      </c>
      <c r="W4037" s="1596" t="s">
        <v>2284</v>
      </c>
      <c r="X4037" s="1596" t="s">
        <v>1893</v>
      </c>
      <c r="Y4037" s="1596" t="s">
        <v>1891</v>
      </c>
      <c r="Z4037" s="1596">
        <v>15</v>
      </c>
      <c r="AA4037" s="1596" t="s">
        <v>1549</v>
      </c>
      <c r="AB4037" s="1596" t="s">
        <v>1845</v>
      </c>
      <c r="AC4037" s="1596">
        <v>13</v>
      </c>
      <c r="AD4037" s="1596" t="s">
        <v>1665</v>
      </c>
      <c r="AE4037" s="1596" t="s">
        <v>1893</v>
      </c>
      <c r="AF4037" s="1596" t="s">
        <v>1867</v>
      </c>
      <c r="AG4037" s="1596" t="s">
        <v>1891</v>
      </c>
      <c r="AH4037" s="1614"/>
      <c r="AI4037" s="1612" t="s">
        <v>390</v>
      </c>
      <c r="AJ4037" s="1614"/>
      <c r="AK4037" s="1612" t="s">
        <v>390</v>
      </c>
      <c r="AL4037" s="1594" t="s">
        <v>2273</v>
      </c>
      <c r="AM4037" s="1594" t="s">
        <v>1847</v>
      </c>
      <c r="AN4037" s="1594" t="s">
        <v>2284</v>
      </c>
      <c r="AO4037" s="1594" t="s">
        <v>1549</v>
      </c>
      <c r="AP4037" s="1594" t="s">
        <v>1893</v>
      </c>
      <c r="AQ4037" s="1594" t="s">
        <v>1875</v>
      </c>
      <c r="AR4037" s="1594" t="s">
        <v>1893</v>
      </c>
      <c r="AS4037" s="1594" t="s">
        <v>2323</v>
      </c>
      <c r="AT4037" s="1594" t="s">
        <v>1891</v>
      </c>
      <c r="AU4037" s="1594" t="s">
        <v>1549</v>
      </c>
      <c r="AV4037" s="1594" t="s">
        <v>1891</v>
      </c>
      <c r="AW4037" s="1644" t="s">
        <v>1883</v>
      </c>
      <c r="AX4037" s="1594" t="s">
        <v>2582</v>
      </c>
      <c r="AY4037" s="1614"/>
      <c r="AZ4037" s="1612" t="s">
        <v>390</v>
      </c>
      <c r="BA4037" s="1614"/>
      <c r="BB4037" s="1612" t="s">
        <v>390</v>
      </c>
      <c r="BC4037" s="1594" t="s">
        <v>4631</v>
      </c>
      <c r="BD4037" s="1594" t="s">
        <v>2272</v>
      </c>
      <c r="BE4037" s="1594" t="s">
        <v>2284</v>
      </c>
      <c r="BF4037" s="1606" t="s">
        <v>76</v>
      </c>
      <c r="BG4037" s="1594">
        <v>17.75</v>
      </c>
      <c r="BH4037" s="1594" t="s">
        <v>76</v>
      </c>
      <c r="BI4037" s="1594" t="s">
        <v>76</v>
      </c>
      <c r="BJ4037" s="1594" t="s">
        <v>2284</v>
      </c>
      <c r="BK4037" s="1614"/>
      <c r="BL4037" s="1612" t="s">
        <v>390</v>
      </c>
    </row>
    <row r="4038" spans="1:64" ht="22.5">
      <c r="A4038" s="8"/>
      <c r="B4038" s="148" t="s">
        <v>391</v>
      </c>
      <c r="C4038" s="1631" t="s">
        <v>76</v>
      </c>
      <c r="D4038" s="1634" t="s">
        <v>2323</v>
      </c>
      <c r="E4038" s="1589" t="s">
        <v>76</v>
      </c>
      <c r="F4038" s="1589" t="s">
        <v>76</v>
      </c>
      <c r="G4038" s="1589">
        <v>12</v>
      </c>
      <c r="H4038" s="1609" t="s">
        <v>76</v>
      </c>
      <c r="I4038" s="1589" t="s">
        <v>76</v>
      </c>
      <c r="J4038" s="1590" t="s">
        <v>76</v>
      </c>
      <c r="K4038" s="1589">
        <v>11.5</v>
      </c>
      <c r="L4038" s="1589" t="s">
        <v>76</v>
      </c>
      <c r="M4038" s="1589" t="s">
        <v>76</v>
      </c>
      <c r="N4038" s="1589" t="s">
        <v>2284</v>
      </c>
      <c r="O4038" s="1592" t="s">
        <v>76</v>
      </c>
      <c r="P4038" s="1589" t="s">
        <v>76</v>
      </c>
      <c r="Q4038" s="1589" t="s">
        <v>76</v>
      </c>
      <c r="R4038" s="8"/>
      <c r="S4038" s="148" t="s">
        <v>391</v>
      </c>
      <c r="T4038" s="8"/>
      <c r="U4038" s="148" t="s">
        <v>391</v>
      </c>
      <c r="V4038" s="1590"/>
      <c r="W4038" s="1590" t="s">
        <v>76</v>
      </c>
      <c r="X4038" s="1590" t="s">
        <v>76</v>
      </c>
      <c r="Y4038" s="1590" t="s">
        <v>76</v>
      </c>
      <c r="Z4038" s="1590" t="s">
        <v>76</v>
      </c>
      <c r="AA4038" s="1590" t="s">
        <v>76</v>
      </c>
      <c r="AB4038" s="1590" t="s">
        <v>76</v>
      </c>
      <c r="AC4038" s="1590" t="s">
        <v>76</v>
      </c>
      <c r="AD4038" s="1590" t="s">
        <v>76</v>
      </c>
      <c r="AE4038" s="1590" t="s">
        <v>76</v>
      </c>
      <c r="AF4038" s="1590" t="s">
        <v>76</v>
      </c>
      <c r="AG4038" s="1590" t="s">
        <v>1883</v>
      </c>
      <c r="AH4038" s="8"/>
      <c r="AI4038" s="148" t="s">
        <v>391</v>
      </c>
      <c r="AJ4038" s="8"/>
      <c r="AK4038" s="148" t="s">
        <v>391</v>
      </c>
      <c r="AL4038" s="1615" t="s">
        <v>76</v>
      </c>
      <c r="AM4038" s="1589" t="s">
        <v>1847</v>
      </c>
      <c r="AN4038" s="1589" t="s">
        <v>2738</v>
      </c>
      <c r="AO4038" s="1608" t="s">
        <v>76</v>
      </c>
      <c r="AP4038" s="1589" t="s">
        <v>76</v>
      </c>
      <c r="AQ4038" s="1589" t="s">
        <v>76</v>
      </c>
      <c r="AR4038" s="1589" t="s">
        <v>76</v>
      </c>
      <c r="AS4038" s="1589" t="s">
        <v>76</v>
      </c>
      <c r="AT4038" s="1589" t="s">
        <v>76</v>
      </c>
      <c r="AU4038" s="1589" t="s">
        <v>76</v>
      </c>
      <c r="AV4038" s="1589" t="s">
        <v>76</v>
      </c>
      <c r="AW4038" s="1589" t="s">
        <v>76</v>
      </c>
      <c r="AX4038" s="1589" t="s">
        <v>76</v>
      </c>
      <c r="AY4038" s="8"/>
      <c r="AZ4038" s="148" t="s">
        <v>391</v>
      </c>
      <c r="BA4038" s="8"/>
      <c r="BB4038" s="148" t="s">
        <v>391</v>
      </c>
      <c r="BC4038" s="1589" t="s">
        <v>76</v>
      </c>
      <c r="BD4038" s="1609" t="s">
        <v>76</v>
      </c>
      <c r="BE4038" s="1589" t="s">
        <v>76</v>
      </c>
      <c r="BF4038" s="1592" t="s">
        <v>76</v>
      </c>
      <c r="BG4038" s="1589" t="s">
        <v>76</v>
      </c>
      <c r="BH4038" s="1589" t="s">
        <v>76</v>
      </c>
      <c r="BI4038" s="1589" t="s">
        <v>76</v>
      </c>
      <c r="BJ4038" s="1615" t="s">
        <v>76</v>
      </c>
      <c r="BK4038" s="8"/>
      <c r="BL4038" s="148" t="s">
        <v>391</v>
      </c>
    </row>
    <row r="4039" spans="1:64">
      <c r="A4039" s="2535" t="s">
        <v>410</v>
      </c>
      <c r="B4039" s="2535"/>
      <c r="C4039" s="1594"/>
      <c r="D4039" s="1594"/>
      <c r="E4039" s="1594"/>
      <c r="F4039" s="1594"/>
      <c r="G4039" s="1594"/>
      <c r="H4039" s="1594"/>
      <c r="I4039" s="1594"/>
      <c r="J4039" s="1596"/>
      <c r="K4039" s="1594"/>
      <c r="L4039" s="1594"/>
      <c r="M4039" s="1594"/>
      <c r="N4039" s="1594"/>
      <c r="O4039" s="1597"/>
      <c r="P4039" s="1594"/>
      <c r="Q4039" s="1597"/>
      <c r="R4039" s="2535" t="s">
        <v>410</v>
      </c>
      <c r="S4039" s="2535"/>
      <c r="T4039" s="2535" t="s">
        <v>410</v>
      </c>
      <c r="U4039" s="2535"/>
      <c r="V4039" s="1596"/>
      <c r="W4039" s="1596"/>
      <c r="X4039" s="1596"/>
      <c r="Y4039" s="1596"/>
      <c r="Z4039" s="1596"/>
      <c r="AA4039" s="1596"/>
      <c r="AB4039" s="1596"/>
      <c r="AC4039" s="1596"/>
      <c r="AD4039" s="1596"/>
      <c r="AE4039" s="1596"/>
      <c r="AF4039" s="1596"/>
      <c r="AG4039" s="1596"/>
      <c r="AH4039" s="2535" t="s">
        <v>410</v>
      </c>
      <c r="AI4039" s="2535"/>
      <c r="AJ4039" s="2535" t="s">
        <v>410</v>
      </c>
      <c r="AK4039" s="2535"/>
      <c r="AL4039" s="1594"/>
      <c r="AM4039" s="1594"/>
      <c r="AN4039" s="1597"/>
      <c r="AO4039" s="1597"/>
      <c r="AP4039" s="1594"/>
      <c r="AQ4039" s="1594"/>
      <c r="AR4039" s="1594"/>
      <c r="AS4039" s="1594"/>
      <c r="AT4039" s="1594"/>
      <c r="AU4039" s="1594"/>
      <c r="AV4039" s="1594"/>
      <c r="AW4039" s="1594"/>
      <c r="AX4039" s="1594"/>
      <c r="AY4039" s="2535" t="s">
        <v>410</v>
      </c>
      <c r="AZ4039" s="2535"/>
      <c r="BA4039" s="2535" t="s">
        <v>410</v>
      </c>
      <c r="BB4039" s="2535"/>
      <c r="BC4039" s="1594"/>
      <c r="BD4039" s="1594"/>
      <c r="BE4039" s="1594"/>
      <c r="BF4039" s="1597"/>
      <c r="BG4039" s="1594"/>
      <c r="BH4039" s="1594"/>
      <c r="BI4039" s="1594"/>
      <c r="BJ4039" s="1594"/>
      <c r="BK4039" s="2535" t="s">
        <v>410</v>
      </c>
      <c r="BL4039" s="2535"/>
    </row>
    <row r="4040" spans="1:64" ht="22.5">
      <c r="A4040" s="8"/>
      <c r="B4040" s="148" t="s">
        <v>390</v>
      </c>
      <c r="C4040" s="1589">
        <v>13</v>
      </c>
      <c r="D4040" s="1589">
        <v>12</v>
      </c>
      <c r="E4040" s="1590" t="s">
        <v>1749</v>
      </c>
      <c r="F4040" s="1589">
        <v>13</v>
      </c>
      <c r="G4040" s="1590" t="s">
        <v>1669</v>
      </c>
      <c r="H4040" s="1615" t="s">
        <v>76</v>
      </c>
      <c r="I4040" s="1589">
        <v>14</v>
      </c>
      <c r="J4040" s="1590">
        <v>13</v>
      </c>
      <c r="K4040" s="1589">
        <v>12</v>
      </c>
      <c r="L4040" s="1589" t="s">
        <v>2382</v>
      </c>
      <c r="M4040" s="1590" t="s">
        <v>1871</v>
      </c>
      <c r="N4040" s="1631" t="s">
        <v>2406</v>
      </c>
      <c r="O4040" s="1589" t="s">
        <v>1893</v>
      </c>
      <c r="P4040" s="1590" t="s">
        <v>1847</v>
      </c>
      <c r="Q4040" s="1631" t="s">
        <v>2558</v>
      </c>
      <c r="R4040" s="8"/>
      <c r="S4040" s="148" t="s">
        <v>390</v>
      </c>
      <c r="T4040" s="8"/>
      <c r="U4040" s="148" t="s">
        <v>390</v>
      </c>
      <c r="V4040" s="1590" t="s">
        <v>1647</v>
      </c>
      <c r="W4040" s="1590" t="s">
        <v>4157</v>
      </c>
      <c r="X4040" s="1590" t="s">
        <v>1549</v>
      </c>
      <c r="Y4040" s="1590" t="s">
        <v>1883</v>
      </c>
      <c r="Z4040" s="1590">
        <v>15</v>
      </c>
      <c r="AA4040" s="1590" t="s">
        <v>1893</v>
      </c>
      <c r="AB4040" s="1590" t="s">
        <v>1549</v>
      </c>
      <c r="AC4040" s="1590" t="s">
        <v>1893</v>
      </c>
      <c r="AD4040" s="1590" t="s">
        <v>1668</v>
      </c>
      <c r="AE4040" s="1590" t="s">
        <v>1893</v>
      </c>
      <c r="AF4040" s="1590" t="s">
        <v>1872</v>
      </c>
      <c r="AG4040" s="1590" t="s">
        <v>1549</v>
      </c>
      <c r="AH4040" s="8"/>
      <c r="AI4040" s="148" t="s">
        <v>390</v>
      </c>
      <c r="AJ4040" s="8"/>
      <c r="AK4040" s="148" t="s">
        <v>390</v>
      </c>
      <c r="AL4040" s="1589" t="s">
        <v>1867</v>
      </c>
      <c r="AM4040" s="1589" t="s">
        <v>1875</v>
      </c>
      <c r="AN4040" s="1589" t="s">
        <v>4632</v>
      </c>
      <c r="AO4040" s="1590" t="s">
        <v>1891</v>
      </c>
      <c r="AP4040" s="1589" t="s">
        <v>1847</v>
      </c>
      <c r="AQ4040" s="1589" t="s">
        <v>1867</v>
      </c>
      <c r="AR4040" s="1589" t="s">
        <v>1875</v>
      </c>
      <c r="AS4040" s="1589" t="s">
        <v>1891</v>
      </c>
      <c r="AT4040" s="1589" t="s">
        <v>1883</v>
      </c>
      <c r="AU4040" s="1589" t="s">
        <v>1549</v>
      </c>
      <c r="AV4040" s="1589" t="s">
        <v>1549</v>
      </c>
      <c r="AW4040" s="1643" t="s">
        <v>2383</v>
      </c>
      <c r="AX4040" s="1589" t="s">
        <v>2555</v>
      </c>
      <c r="AY4040" s="8"/>
      <c r="AZ4040" s="148" t="s">
        <v>390</v>
      </c>
      <c r="BA4040" s="8"/>
      <c r="BB4040" s="148" t="s">
        <v>390</v>
      </c>
      <c r="BC4040" s="1589" t="s">
        <v>1893</v>
      </c>
      <c r="BD4040" s="1589" t="s">
        <v>1845</v>
      </c>
      <c r="BE4040" s="1589" t="s">
        <v>1882</v>
      </c>
      <c r="BF4040" s="1615" t="s">
        <v>76</v>
      </c>
      <c r="BG4040" s="1589">
        <v>17.75</v>
      </c>
      <c r="BH4040" s="1589" t="s">
        <v>76</v>
      </c>
      <c r="BI4040" s="1589" t="s">
        <v>2350</v>
      </c>
      <c r="BJ4040" s="1589" t="s">
        <v>4129</v>
      </c>
      <c r="BK4040" s="8"/>
      <c r="BL4040" s="148" t="s">
        <v>390</v>
      </c>
    </row>
    <row r="4041" spans="1:64" ht="22.5">
      <c r="A4041" s="1614"/>
      <c r="B4041" s="1612" t="s">
        <v>391</v>
      </c>
      <c r="C4041" s="1594" t="s">
        <v>76</v>
      </c>
      <c r="D4041" s="1594" t="s">
        <v>76</v>
      </c>
      <c r="E4041" s="1594" t="s">
        <v>76</v>
      </c>
      <c r="F4041" s="1594" t="s">
        <v>76</v>
      </c>
      <c r="G4041" s="1594" t="s">
        <v>76</v>
      </c>
      <c r="H4041" s="1596" t="s">
        <v>1669</v>
      </c>
      <c r="I4041" s="1594" t="s">
        <v>76</v>
      </c>
      <c r="J4041" s="1594" t="s">
        <v>76</v>
      </c>
      <c r="K4041" s="1594">
        <v>12.5</v>
      </c>
      <c r="L4041" s="1594" t="s">
        <v>76</v>
      </c>
      <c r="M4041" s="1594" t="s">
        <v>76</v>
      </c>
      <c r="N4041" s="1632" t="s">
        <v>2382</v>
      </c>
      <c r="O4041" s="1597" t="s">
        <v>76</v>
      </c>
      <c r="P4041" s="1597" t="s">
        <v>76</v>
      </c>
      <c r="Q4041" s="1597" t="s">
        <v>76</v>
      </c>
      <c r="R4041" s="1614"/>
      <c r="S4041" s="1612" t="s">
        <v>391</v>
      </c>
      <c r="T4041" s="1614"/>
      <c r="U4041" s="1612" t="s">
        <v>391</v>
      </c>
      <c r="V4041" s="1596" t="s">
        <v>76</v>
      </c>
      <c r="W4041" s="1596" t="s">
        <v>76</v>
      </c>
      <c r="X4041" s="1596" t="s">
        <v>76</v>
      </c>
      <c r="Y4041" s="1596" t="s">
        <v>76</v>
      </c>
      <c r="Z4041" s="1596" t="s">
        <v>76</v>
      </c>
      <c r="AA4041" s="1596" t="s">
        <v>76</v>
      </c>
      <c r="AB4041" s="1596" t="s">
        <v>76</v>
      </c>
      <c r="AC4041" s="1596" t="s">
        <v>76</v>
      </c>
      <c r="AD4041" s="1596" t="s">
        <v>76</v>
      </c>
      <c r="AE4041" s="1596" t="s">
        <v>76</v>
      </c>
      <c r="AF4041" s="1596" t="s">
        <v>76</v>
      </c>
      <c r="AG4041" s="1596" t="s">
        <v>1885</v>
      </c>
      <c r="AH4041" s="1614"/>
      <c r="AI4041" s="1612" t="s">
        <v>391</v>
      </c>
      <c r="AJ4041" s="1614"/>
      <c r="AK4041" s="1612" t="s">
        <v>391</v>
      </c>
      <c r="AL4041" s="1618" t="s">
        <v>76</v>
      </c>
      <c r="AM4041" s="1594" t="s">
        <v>76</v>
      </c>
      <c r="AN4041" s="1594" t="s">
        <v>76</v>
      </c>
      <c r="AO4041" s="1617" t="s">
        <v>76</v>
      </c>
      <c r="AP4041" s="1594" t="s">
        <v>76</v>
      </c>
      <c r="AQ4041" s="1594" t="s">
        <v>76</v>
      </c>
      <c r="AR4041" s="1594" t="s">
        <v>76</v>
      </c>
      <c r="AS4041" s="1618" t="s">
        <v>76</v>
      </c>
      <c r="AT4041" s="1594" t="s">
        <v>76</v>
      </c>
      <c r="AU4041" s="1594" t="s">
        <v>76</v>
      </c>
      <c r="AV4041" s="1594" t="s">
        <v>76</v>
      </c>
      <c r="AW4041" s="1594" t="s">
        <v>76</v>
      </c>
      <c r="AX4041" s="1594" t="s">
        <v>76</v>
      </c>
      <c r="AY4041" s="1614"/>
      <c r="AZ4041" s="1612" t="s">
        <v>391</v>
      </c>
      <c r="BA4041" s="1614"/>
      <c r="BB4041" s="1612" t="s">
        <v>391</v>
      </c>
      <c r="BC4041" s="1594" t="s">
        <v>76</v>
      </c>
      <c r="BD4041" s="1594" t="s">
        <v>1845</v>
      </c>
      <c r="BE4041" s="1594" t="s">
        <v>76</v>
      </c>
      <c r="BF4041" s="1597" t="s">
        <v>76</v>
      </c>
      <c r="BG4041" s="1594" t="s">
        <v>76</v>
      </c>
      <c r="BH4041" s="1594" t="s">
        <v>76</v>
      </c>
      <c r="BI4041" s="1594" t="s">
        <v>76</v>
      </c>
      <c r="BJ4041" s="1618" t="s">
        <v>76</v>
      </c>
      <c r="BK4041" s="1614"/>
      <c r="BL4041" s="1612" t="s">
        <v>391</v>
      </c>
    </row>
    <row r="4042" spans="1:64">
      <c r="A4042" s="2533" t="s">
        <v>411</v>
      </c>
      <c r="B4042" s="2533"/>
      <c r="C4042" s="8"/>
      <c r="D4042" s="8"/>
      <c r="E4042" s="8"/>
      <c r="F4042" s="8"/>
      <c r="G4042" s="8"/>
      <c r="H4042" s="8"/>
      <c r="I4042" s="8"/>
      <c r="J4042" s="8"/>
      <c r="K4042" s="8"/>
      <c r="L4042" s="8"/>
      <c r="M4042" s="8"/>
      <c r="N4042" s="1589"/>
      <c r="O4042" s="1592"/>
      <c r="P4042" s="1592"/>
      <c r="Q4042" s="1592"/>
      <c r="R4042" s="2533" t="s">
        <v>411</v>
      </c>
      <c r="S4042" s="2533"/>
      <c r="T4042" s="2533" t="s">
        <v>411</v>
      </c>
      <c r="U4042" s="2533"/>
      <c r="V4042" s="1590"/>
      <c r="W4042" s="1590"/>
      <c r="X4042" s="1590"/>
      <c r="Y4042" s="1590"/>
      <c r="Z4042" s="1590"/>
      <c r="AA4042" s="1590"/>
      <c r="AB4042" s="1590"/>
      <c r="AC4042" s="1590"/>
      <c r="AD4042" s="1590"/>
      <c r="AE4042" s="1590"/>
      <c r="AF4042" s="1590"/>
      <c r="AG4042" s="1590"/>
      <c r="AH4042" s="2533" t="s">
        <v>411</v>
      </c>
      <c r="AI4042" s="2533"/>
      <c r="AJ4042" s="2533" t="s">
        <v>411</v>
      </c>
      <c r="AK4042" s="2533"/>
      <c r="AL4042" s="1589"/>
      <c r="AM4042" s="1589"/>
      <c r="AN4042" s="1589"/>
      <c r="AO4042" s="1589"/>
      <c r="AP4042" s="1589"/>
      <c r="AQ4042" s="1589"/>
      <c r="AR4042" s="1589"/>
      <c r="AS4042" s="1589"/>
      <c r="AT4042" s="1589"/>
      <c r="AU4042" s="1589"/>
      <c r="AV4042" s="1589"/>
      <c r="AW4042" s="1589"/>
      <c r="AX4042" s="1589"/>
      <c r="AY4042" s="2533" t="s">
        <v>411</v>
      </c>
      <c r="AZ4042" s="2533"/>
      <c r="BA4042" s="2533" t="s">
        <v>411</v>
      </c>
      <c r="BB4042" s="2533"/>
      <c r="BC4042" s="1589"/>
      <c r="BD4042" s="1589"/>
      <c r="BE4042" s="1589"/>
      <c r="BF4042" s="1592"/>
      <c r="BG4042" s="1589"/>
      <c r="BH4042" s="1589"/>
      <c r="BI4042" s="1589"/>
      <c r="BJ4042" s="1589"/>
      <c r="BK4042" s="2533" t="s">
        <v>411</v>
      </c>
      <c r="BL4042" s="2533"/>
    </row>
    <row r="4043" spans="1:64" ht="22.5">
      <c r="A4043" s="1628"/>
      <c r="B4043" s="1612" t="s">
        <v>390</v>
      </c>
      <c r="C4043" s="1596" t="s">
        <v>76</v>
      </c>
      <c r="D4043" s="1632" t="s">
        <v>2255</v>
      </c>
      <c r="E4043" s="1632" t="s">
        <v>4067</v>
      </c>
      <c r="F4043" s="1596" t="s">
        <v>2707</v>
      </c>
      <c r="G4043" s="1596" t="s">
        <v>1749</v>
      </c>
      <c r="H4043" s="1596">
        <v>12</v>
      </c>
      <c r="I4043" s="1594" t="s">
        <v>76</v>
      </c>
      <c r="J4043" s="1596">
        <v>12</v>
      </c>
      <c r="K4043" s="1594">
        <v>20.5</v>
      </c>
      <c r="L4043" s="1593" t="s">
        <v>1883</v>
      </c>
      <c r="M4043" s="1593" t="s">
        <v>2351</v>
      </c>
      <c r="N4043" s="1632" t="s">
        <v>1891</v>
      </c>
      <c r="O4043" s="1594" t="s">
        <v>1893</v>
      </c>
      <c r="P4043" s="1596" t="s">
        <v>1880</v>
      </c>
      <c r="Q4043" s="1594">
        <v>13.5</v>
      </c>
      <c r="R4043" s="1628"/>
      <c r="S4043" s="1612" t="s">
        <v>390</v>
      </c>
      <c r="T4043" s="1628"/>
      <c r="U4043" s="1612" t="s">
        <v>390</v>
      </c>
      <c r="V4043" s="1596" t="s">
        <v>1845</v>
      </c>
      <c r="W4043" s="1596" t="s">
        <v>4158</v>
      </c>
      <c r="X4043" s="1596" t="s">
        <v>2382</v>
      </c>
      <c r="Y4043" s="1596" t="s">
        <v>1871</v>
      </c>
      <c r="Z4043" s="1595" t="s">
        <v>1880</v>
      </c>
      <c r="AA4043" s="1596" t="s">
        <v>4633</v>
      </c>
      <c r="AB4043" s="1596" t="s">
        <v>2382</v>
      </c>
      <c r="AC4043" s="1596">
        <v>10</v>
      </c>
      <c r="AD4043" s="1596" t="s">
        <v>76</v>
      </c>
      <c r="AE4043" s="1596" t="s">
        <v>1893</v>
      </c>
      <c r="AF4043" s="1596" t="s">
        <v>1881</v>
      </c>
      <c r="AG4043" s="1596" t="s">
        <v>1883</v>
      </c>
      <c r="AH4043" s="1628"/>
      <c r="AI4043" s="1612" t="s">
        <v>390</v>
      </c>
      <c r="AJ4043" s="1628"/>
      <c r="AK4043" s="1612" t="s">
        <v>390</v>
      </c>
      <c r="AL4043" s="1594" t="s">
        <v>2682</v>
      </c>
      <c r="AM4043" s="1594" t="s">
        <v>1875</v>
      </c>
      <c r="AN4043" s="1594" t="s">
        <v>2425</v>
      </c>
      <c r="AO4043" s="1594" t="s">
        <v>4634</v>
      </c>
      <c r="AP4043" s="1594" t="s">
        <v>1847</v>
      </c>
      <c r="AQ4043" s="1594" t="s">
        <v>1847</v>
      </c>
      <c r="AR4043" s="1594" t="s">
        <v>3234</v>
      </c>
      <c r="AS4043" s="1594" t="s">
        <v>2266</v>
      </c>
      <c r="AT4043" s="1594" t="s">
        <v>1891</v>
      </c>
      <c r="AU4043" s="1594" t="s">
        <v>1891</v>
      </c>
      <c r="AV4043" s="1594" t="s">
        <v>1885</v>
      </c>
      <c r="AW4043" s="1644" t="s">
        <v>4092</v>
      </c>
      <c r="AX4043" s="1594" t="s">
        <v>76</v>
      </c>
      <c r="AY4043" s="1628"/>
      <c r="AZ4043" s="1612" t="s">
        <v>390</v>
      </c>
      <c r="BA4043" s="1628"/>
      <c r="BB4043" s="1612" t="s">
        <v>390</v>
      </c>
      <c r="BC4043" s="1594" t="s">
        <v>1893</v>
      </c>
      <c r="BD4043" s="1594" t="s">
        <v>3129</v>
      </c>
      <c r="BE4043" s="1594" t="s">
        <v>2272</v>
      </c>
      <c r="BF4043" s="1594" t="s">
        <v>2389</v>
      </c>
      <c r="BG4043" s="1594" t="s">
        <v>4069</v>
      </c>
      <c r="BH4043" s="1594" t="s">
        <v>76</v>
      </c>
      <c r="BI4043" s="1594" t="s">
        <v>76</v>
      </c>
      <c r="BJ4043" s="1594" t="s">
        <v>2678</v>
      </c>
      <c r="BK4043" s="1628"/>
      <c r="BL4043" s="1612" t="s">
        <v>390</v>
      </c>
    </row>
    <row r="4044" spans="1:64" ht="23.25" thickBot="1">
      <c r="A4044" s="964"/>
      <c r="B4044" s="677" t="s">
        <v>391</v>
      </c>
      <c r="C4044" s="965">
        <v>13</v>
      </c>
      <c r="D4044" s="1635" t="s">
        <v>76</v>
      </c>
      <c r="E4044" s="1629" t="s">
        <v>76</v>
      </c>
      <c r="F4044" s="286" t="s">
        <v>76</v>
      </c>
      <c r="G4044" s="1629" t="s">
        <v>76</v>
      </c>
      <c r="H4044" s="1629" t="s">
        <v>76</v>
      </c>
      <c r="I4044" s="968" t="s">
        <v>2684</v>
      </c>
      <c r="J4044" s="1629" t="s">
        <v>76</v>
      </c>
      <c r="K4044" s="965">
        <v>10.75</v>
      </c>
      <c r="L4044" s="1630" t="s">
        <v>76</v>
      </c>
      <c r="M4044" s="968" t="s">
        <v>1876</v>
      </c>
      <c r="N4044" s="1641" t="s">
        <v>76</v>
      </c>
      <c r="O4044" s="966" t="s">
        <v>76</v>
      </c>
      <c r="P4044" s="966" t="s">
        <v>76</v>
      </c>
      <c r="Q4044" s="967" t="s">
        <v>76</v>
      </c>
      <c r="R4044" s="964"/>
      <c r="S4044" s="677" t="s">
        <v>391</v>
      </c>
      <c r="T4044" s="964"/>
      <c r="U4044" s="677" t="s">
        <v>391</v>
      </c>
      <c r="V4044" s="968" t="s">
        <v>76</v>
      </c>
      <c r="W4044" s="968" t="s">
        <v>76</v>
      </c>
      <c r="X4044" s="969" t="s">
        <v>76</v>
      </c>
      <c r="Y4044" s="968" t="s">
        <v>76</v>
      </c>
      <c r="Z4044" s="969" t="s">
        <v>76</v>
      </c>
      <c r="AA4044" s="969" t="s">
        <v>76</v>
      </c>
      <c r="AB4044" s="969" t="s">
        <v>3819</v>
      </c>
      <c r="AC4044" s="969" t="s">
        <v>3792</v>
      </c>
      <c r="AD4044" s="969" t="s">
        <v>76</v>
      </c>
      <c r="AE4044" s="969" t="s">
        <v>76</v>
      </c>
      <c r="AF4044" s="969" t="s">
        <v>76</v>
      </c>
      <c r="AG4044" s="969" t="s">
        <v>1847</v>
      </c>
      <c r="AH4044" s="964"/>
      <c r="AI4044" s="677" t="s">
        <v>391</v>
      </c>
      <c r="AJ4044" s="964"/>
      <c r="AK4044" s="677" t="s">
        <v>391</v>
      </c>
      <c r="AL4044" s="1630" t="s">
        <v>76</v>
      </c>
      <c r="AM4044" s="965" t="s">
        <v>76</v>
      </c>
      <c r="AN4044" s="966" t="s">
        <v>76</v>
      </c>
      <c r="AO4044" s="966" t="s">
        <v>76</v>
      </c>
      <c r="AP4044" s="966" t="s">
        <v>76</v>
      </c>
      <c r="AQ4044" s="966" t="s">
        <v>76</v>
      </c>
      <c r="AR4044" s="966" t="s">
        <v>76</v>
      </c>
      <c r="AS4044" s="966" t="s">
        <v>1669</v>
      </c>
      <c r="AT4044" s="966" t="s">
        <v>76</v>
      </c>
      <c r="AU4044" s="966" t="s">
        <v>76</v>
      </c>
      <c r="AV4044" s="1630" t="s">
        <v>76</v>
      </c>
      <c r="AW4044" s="1645" t="s">
        <v>1883</v>
      </c>
      <c r="AX4044" s="966" t="s">
        <v>76</v>
      </c>
      <c r="AY4044" s="964"/>
      <c r="AZ4044" s="677" t="s">
        <v>391</v>
      </c>
      <c r="BA4044" s="964"/>
      <c r="BB4044" s="677" t="s">
        <v>391</v>
      </c>
      <c r="BC4044" s="965" t="s">
        <v>76</v>
      </c>
      <c r="BD4044" s="965" t="s">
        <v>1885</v>
      </c>
      <c r="BE4044" s="965" t="s">
        <v>76</v>
      </c>
      <c r="BF4044" s="966" t="s">
        <v>76</v>
      </c>
      <c r="BG4044" s="966" t="s">
        <v>76</v>
      </c>
      <c r="BH4044" s="965" t="s">
        <v>76</v>
      </c>
      <c r="BI4044" s="965" t="s">
        <v>76</v>
      </c>
      <c r="BJ4044" s="1630" t="s">
        <v>76</v>
      </c>
      <c r="BK4044" s="964"/>
      <c r="BL4044" s="677" t="s">
        <v>391</v>
      </c>
    </row>
    <row r="4045" spans="1:64">
      <c r="A4045" s="2536" t="s">
        <v>4131</v>
      </c>
      <c r="B4045" s="2536"/>
      <c r="C4045" s="2536"/>
      <c r="D4045" s="2536"/>
      <c r="E4045" s="2536"/>
      <c r="F4045" s="2536"/>
      <c r="G4045" s="2536"/>
      <c r="H4045" s="2536"/>
      <c r="I4045" s="2536"/>
      <c r="J4045" s="2536"/>
      <c r="K4045" s="1690"/>
      <c r="L4045" s="1690"/>
      <c r="M4045" s="1690"/>
      <c r="N4045" s="1690"/>
      <c r="O4045" s="1690"/>
      <c r="P4045" s="1690"/>
      <c r="Q4045" s="1690"/>
      <c r="R4045" s="1690"/>
      <c r="S4045" s="1690"/>
      <c r="T4045" s="2537" t="s">
        <v>4163</v>
      </c>
      <c r="U4045" s="2537"/>
      <c r="V4045" s="2537"/>
      <c r="W4045" s="2537"/>
      <c r="X4045" s="2537"/>
      <c r="Y4045" s="1433"/>
      <c r="Z4045" s="1434"/>
      <c r="AA4045" s="1434"/>
      <c r="AB4045" s="1434"/>
      <c r="AC4045" s="1434"/>
      <c r="AD4045" s="1434"/>
      <c r="AE4045" s="1434"/>
      <c r="AF4045" s="1434"/>
      <c r="AG4045" s="1434"/>
      <c r="AH4045" s="8"/>
      <c r="AI4045" s="14"/>
      <c r="AJ4045" s="2537" t="s">
        <v>4163</v>
      </c>
      <c r="AK4045" s="2537"/>
      <c r="AL4045" s="2537"/>
      <c r="AM4045" s="2537"/>
      <c r="AN4045" s="2537"/>
      <c r="AO4045" s="8"/>
      <c r="AP4045" s="8"/>
      <c r="AQ4045" s="8"/>
      <c r="AR4045" s="8"/>
      <c r="AS4045" s="8"/>
      <c r="AT4045" s="8"/>
      <c r="AU4045" s="8"/>
      <c r="AV4045" s="8"/>
      <c r="AW4045" s="8"/>
      <c r="AX4045" s="8"/>
      <c r="AY4045" s="8"/>
      <c r="AZ4045" s="14"/>
      <c r="BA4045" s="2537" t="s">
        <v>4164</v>
      </c>
      <c r="BB4045" s="2537"/>
      <c r="BC4045" s="2537"/>
      <c r="BD4045" s="2537"/>
      <c r="BE4045" s="2537"/>
      <c r="BF4045" s="8"/>
      <c r="BG4045" s="8"/>
      <c r="BH4045" s="8"/>
      <c r="BI4045" s="8"/>
      <c r="BJ4045" s="8"/>
      <c r="BK4045" s="8"/>
      <c r="BL4045" s="14"/>
    </row>
    <row r="4046" spans="1:64">
      <c r="A4046" s="8"/>
      <c r="B4046" s="14" t="s">
        <v>399</v>
      </c>
      <c r="C4046" s="8"/>
      <c r="D4046" s="8"/>
      <c r="E4046" s="8"/>
      <c r="F4046" s="8"/>
      <c r="G4046" s="8"/>
      <c r="H4046" s="8"/>
      <c r="I4046" s="8"/>
      <c r="J4046" s="8"/>
      <c r="K4046" s="8"/>
      <c r="L4046" s="8"/>
      <c r="M4046" s="8"/>
      <c r="N4046" s="8"/>
      <c r="O4046" s="8"/>
      <c r="P4046" s="8"/>
      <c r="Q4046" s="8"/>
      <c r="R4046" s="8"/>
      <c r="S4046" s="14"/>
      <c r="T4046" s="8"/>
      <c r="U4046" s="14" t="s">
        <v>399</v>
      </c>
      <c r="V4046" s="1691"/>
      <c r="W4046" s="1691"/>
      <c r="X4046" s="1691"/>
      <c r="Y4046" s="1691"/>
      <c r="Z4046" s="8"/>
      <c r="AA4046" s="1691"/>
      <c r="AB4046" s="1691"/>
      <c r="AC4046" s="1691"/>
      <c r="AD4046" s="1691"/>
      <c r="AE4046" s="1691"/>
      <c r="AF4046" s="1691"/>
      <c r="AG4046" s="1691"/>
      <c r="AH4046" s="8"/>
      <c r="AI4046" s="14"/>
      <c r="AJ4046" s="8"/>
      <c r="AK4046" s="14" t="s">
        <v>399</v>
      </c>
      <c r="AL4046" s="1691"/>
      <c r="AM4046" s="1691"/>
      <c r="AN4046" s="1691"/>
      <c r="AO4046" s="8"/>
      <c r="AP4046" s="8"/>
      <c r="AQ4046" s="8"/>
      <c r="AR4046" s="8"/>
      <c r="AS4046" s="8"/>
      <c r="AT4046" s="8"/>
      <c r="AU4046" s="8"/>
      <c r="AV4046" s="8"/>
      <c r="AW4046" s="8"/>
      <c r="AX4046" s="8"/>
      <c r="AY4046" s="8"/>
      <c r="AZ4046" s="14"/>
      <c r="BA4046" s="8"/>
      <c r="BB4046" s="14" t="s">
        <v>399</v>
      </c>
      <c r="BC4046" s="1691"/>
      <c r="BD4046" s="1691"/>
      <c r="BE4046" s="1691"/>
      <c r="BF4046" s="8"/>
      <c r="BG4046" s="8"/>
      <c r="BH4046" s="8"/>
      <c r="BI4046" s="8"/>
      <c r="BJ4046" s="8"/>
      <c r="BK4046" s="8"/>
      <c r="BL4046" s="14"/>
    </row>
    <row r="4047" spans="1:64">
      <c r="A4047" s="8"/>
      <c r="B4047" s="14"/>
      <c r="C4047" s="8"/>
      <c r="D4047" s="8"/>
      <c r="E4047" s="8"/>
      <c r="F4047" s="8"/>
      <c r="G4047" s="8"/>
      <c r="H4047" s="8"/>
      <c r="I4047" s="8"/>
      <c r="J4047" s="8"/>
      <c r="K4047" s="8"/>
      <c r="L4047" s="8"/>
      <c r="M4047" s="8"/>
      <c r="N4047" s="8"/>
      <c r="O4047" s="8"/>
      <c r="P4047" s="8"/>
      <c r="Q4047" s="8"/>
      <c r="R4047" s="8"/>
      <c r="S4047" s="14"/>
      <c r="T4047" s="8"/>
      <c r="U4047" s="14"/>
      <c r="V4047" s="8"/>
      <c r="W4047" s="8"/>
      <c r="X4047" s="8"/>
      <c r="Y4047" s="8"/>
      <c r="Z4047" s="8"/>
      <c r="AA4047" s="8"/>
      <c r="AB4047" s="8"/>
      <c r="AC4047" s="8"/>
      <c r="AD4047" s="8"/>
      <c r="AE4047" s="8"/>
      <c r="AF4047" s="8"/>
      <c r="AG4047" s="8"/>
      <c r="AH4047" s="8"/>
      <c r="AI4047" s="14"/>
      <c r="AJ4047" s="8"/>
      <c r="AK4047" s="14"/>
      <c r="AL4047" s="8"/>
      <c r="AM4047" s="8"/>
      <c r="AN4047" s="8"/>
      <c r="AO4047" s="8"/>
      <c r="AP4047" s="8"/>
      <c r="AQ4047" s="8"/>
      <c r="AR4047" s="8"/>
      <c r="AS4047" s="8"/>
      <c r="AT4047" s="8"/>
      <c r="AU4047" s="8"/>
      <c r="AV4047" s="8"/>
      <c r="AW4047" s="8"/>
      <c r="AX4047" s="8"/>
      <c r="AY4047" s="8"/>
      <c r="AZ4047" s="14"/>
      <c r="BA4047" s="8"/>
      <c r="BB4047" s="14"/>
      <c r="BC4047" s="8"/>
      <c r="BD4047" s="8"/>
      <c r="BE4047" s="8"/>
      <c r="BF4047" s="8"/>
      <c r="BG4047" s="8"/>
      <c r="BH4047" s="8"/>
      <c r="BI4047" s="8"/>
      <c r="BJ4047" s="8"/>
      <c r="BK4047" s="8"/>
      <c r="BL4047" s="14"/>
    </row>
    <row r="4049" spans="1:64" ht="12.75">
      <c r="A4049" s="2"/>
      <c r="B4049" s="2538" t="s">
        <v>1721</v>
      </c>
      <c r="C4049" s="2538"/>
      <c r="D4049" s="2538"/>
      <c r="E4049" s="2538"/>
      <c r="F4049" s="2538"/>
      <c r="G4049" s="2538"/>
      <c r="H4049" s="2538"/>
      <c r="I4049" s="2538"/>
      <c r="J4049" s="2538"/>
      <c r="K4049" s="2568" t="s">
        <v>4635</v>
      </c>
      <c r="L4049" s="2568"/>
      <c r="M4049" s="2568"/>
      <c r="N4049" s="2568"/>
      <c r="O4049" s="2568"/>
      <c r="P4049" s="2568"/>
      <c r="Q4049" s="2568"/>
      <c r="R4049" s="2538" t="s">
        <v>3996</v>
      </c>
      <c r="S4049" s="2538"/>
      <c r="T4049" s="2538" t="s">
        <v>3997</v>
      </c>
      <c r="U4049" s="2538"/>
      <c r="V4049" s="2538"/>
      <c r="W4049" s="2538"/>
      <c r="X4049" s="2538"/>
      <c r="Y4049" s="2538"/>
      <c r="Z4049" s="2538"/>
      <c r="AA4049" s="2538"/>
      <c r="AB4049" s="2568" t="s">
        <v>4635</v>
      </c>
      <c r="AC4049" s="2568"/>
      <c r="AD4049" s="2568"/>
      <c r="AE4049" s="2568"/>
      <c r="AF4049" s="2568"/>
      <c r="AG4049" s="2568"/>
      <c r="AH4049" s="2538" t="s">
        <v>3996</v>
      </c>
      <c r="AI4049" s="2538"/>
      <c r="AJ4049" s="2538" t="s">
        <v>3998</v>
      </c>
      <c r="AK4049" s="2538"/>
      <c r="AL4049" s="2538"/>
      <c r="AM4049" s="2538"/>
      <c r="AN4049" s="2538"/>
      <c r="AO4049" s="2538"/>
      <c r="AP4049" s="2538"/>
      <c r="AQ4049" s="2538"/>
      <c r="AR4049" s="2565" t="s">
        <v>4635</v>
      </c>
      <c r="AS4049" s="2565"/>
      <c r="AT4049" s="2565"/>
      <c r="AU4049" s="2565"/>
      <c r="AV4049" s="2565"/>
      <c r="AW4049" s="2565"/>
      <c r="AX4049" s="1687"/>
      <c r="AY4049" s="2538" t="s">
        <v>3996</v>
      </c>
      <c r="AZ4049" s="2538"/>
      <c r="BA4049" s="2"/>
      <c r="BB4049" s="1693"/>
      <c r="BC4049" s="2538" t="s">
        <v>1721</v>
      </c>
      <c r="BD4049" s="2538"/>
      <c r="BE4049" s="2538"/>
      <c r="BF4049" s="2538"/>
      <c r="BG4049" s="2571" t="s">
        <v>4635</v>
      </c>
      <c r="BH4049" s="2571"/>
      <c r="BI4049" s="2571"/>
      <c r="BJ4049" s="2571"/>
      <c r="BK4049" s="2538" t="s">
        <v>3999</v>
      </c>
      <c r="BL4049" s="2538"/>
    </row>
    <row r="4050" spans="1:64" ht="22.5">
      <c r="A4050" s="8"/>
      <c r="B4050" s="14"/>
      <c r="C4050" s="1429"/>
      <c r="D4050" s="1429"/>
      <c r="E4050" s="1429"/>
      <c r="F4050" s="1429"/>
      <c r="G4050" s="1429"/>
      <c r="H4050" s="1429"/>
      <c r="I4050" s="1429"/>
      <c r="J4050" s="1429"/>
      <c r="K4050" s="2539"/>
      <c r="L4050" s="2539"/>
      <c r="M4050" s="1431"/>
      <c r="N4050" s="1431"/>
      <c r="O4050" s="1431"/>
      <c r="P4050" s="1431"/>
      <c r="Q4050" s="8"/>
      <c r="R4050" s="1581"/>
      <c r="S4050" s="1686" t="s">
        <v>1130</v>
      </c>
      <c r="T4050" s="8"/>
      <c r="U4050" s="14"/>
      <c r="V4050" s="8"/>
      <c r="W4050" s="8"/>
      <c r="X4050" s="2540"/>
      <c r="Y4050" s="2540"/>
      <c r="Z4050" s="1688"/>
      <c r="AA4050" s="1688"/>
      <c r="AB4050" s="1688"/>
      <c r="AC4050" s="1688"/>
      <c r="AD4050" s="1688"/>
      <c r="AE4050" s="1688"/>
      <c r="AF4050" s="1688"/>
      <c r="AG4050" s="1431"/>
      <c r="AH4050" s="1581"/>
      <c r="AI4050" s="1686" t="s">
        <v>1130</v>
      </c>
      <c r="AJ4050" s="1581"/>
      <c r="AK4050" s="1686"/>
      <c r="AL4050" s="8"/>
      <c r="AM4050" s="1429"/>
      <c r="AN4050" s="1429"/>
      <c r="AO4050" s="1689"/>
      <c r="AP4050" s="1688"/>
      <c r="AQ4050" s="1688"/>
      <c r="AR4050" s="1688"/>
      <c r="AS4050" s="1688"/>
      <c r="AT4050" s="1688"/>
      <c r="AU4050" s="1688"/>
      <c r="AV4050" s="1688"/>
      <c r="AW4050" s="1431"/>
      <c r="AX4050" s="1431"/>
      <c r="AY4050" s="1581"/>
      <c r="AZ4050" s="1686" t="s">
        <v>1130</v>
      </c>
      <c r="BA4050" s="8"/>
      <c r="BB4050" s="14"/>
      <c r="BC4050" s="1429"/>
      <c r="BD4050" s="1429"/>
      <c r="BE4050" s="2541"/>
      <c r="BF4050" s="2541"/>
      <c r="BG4050" s="2539"/>
      <c r="BH4050" s="2539"/>
      <c r="BI4050" s="2539"/>
      <c r="BJ4050" s="1431"/>
      <c r="BK4050" s="1581"/>
      <c r="BL4050" s="1686" t="s">
        <v>1130</v>
      </c>
    </row>
    <row r="4051" spans="1:64" ht="12">
      <c r="A4051" s="2542" t="s">
        <v>369</v>
      </c>
      <c r="B4051" s="2543"/>
      <c r="C4051" s="2548" t="s">
        <v>230</v>
      </c>
      <c r="D4051" s="2549"/>
      <c r="E4051" s="2549"/>
      <c r="F4051" s="2549"/>
      <c r="G4051" s="2549"/>
      <c r="H4051" s="2550"/>
      <c r="I4051" s="2548" t="s">
        <v>370</v>
      </c>
      <c r="J4051" s="2549"/>
      <c r="K4051" s="2548" t="s">
        <v>371</v>
      </c>
      <c r="L4051" s="2549"/>
      <c r="M4051" s="2549"/>
      <c r="N4051" s="2549"/>
      <c r="O4051" s="2549"/>
      <c r="P4051" s="2549"/>
      <c r="Q4051" s="2550"/>
      <c r="R4051" s="2542" t="s">
        <v>369</v>
      </c>
      <c r="S4051" s="2543"/>
      <c r="T4051" s="2542" t="s">
        <v>369</v>
      </c>
      <c r="U4051" s="2543"/>
      <c r="V4051" s="2548" t="s">
        <v>3748</v>
      </c>
      <c r="W4051" s="2549"/>
      <c r="X4051" s="2549"/>
      <c r="Y4051" s="2549"/>
      <c r="Z4051" s="2549"/>
      <c r="AA4051" s="2549"/>
      <c r="AB4051" s="2549"/>
      <c r="AC4051" s="2549"/>
      <c r="AD4051" s="2549"/>
      <c r="AE4051" s="2549"/>
      <c r="AF4051" s="2549"/>
      <c r="AG4051" s="2550"/>
      <c r="AH4051" s="2542" t="s">
        <v>369</v>
      </c>
      <c r="AI4051" s="2543"/>
      <c r="AJ4051" s="2554" t="s">
        <v>369</v>
      </c>
      <c r="AK4051" s="2555"/>
      <c r="AL4051" s="2548" t="s">
        <v>3749</v>
      </c>
      <c r="AM4051" s="2549"/>
      <c r="AN4051" s="2549"/>
      <c r="AO4051" s="2549"/>
      <c r="AP4051" s="2549"/>
      <c r="AQ4051" s="2549"/>
      <c r="AR4051" s="2549"/>
      <c r="AS4051" s="2549"/>
      <c r="AT4051" s="2549"/>
      <c r="AU4051" s="2549"/>
      <c r="AV4051" s="2549"/>
      <c r="AW4051" s="2549"/>
      <c r="AX4051" s="2550"/>
      <c r="AY4051" s="2542" t="s">
        <v>369</v>
      </c>
      <c r="AZ4051" s="2543"/>
      <c r="BA4051" s="2542" t="s">
        <v>369</v>
      </c>
      <c r="BB4051" s="2543"/>
      <c r="BC4051" s="2548" t="s">
        <v>3750</v>
      </c>
      <c r="BD4051" s="2549"/>
      <c r="BE4051" s="2549"/>
      <c r="BF4051" s="2549"/>
      <c r="BG4051" s="2549"/>
      <c r="BH4051" s="2549"/>
      <c r="BI4051" s="2549"/>
      <c r="BJ4051" s="2550"/>
      <c r="BK4051" s="2542" t="s">
        <v>369</v>
      </c>
      <c r="BL4051" s="2543"/>
    </row>
    <row r="4052" spans="1:64" ht="33.75">
      <c r="A4052" s="2544"/>
      <c r="B4052" s="2545"/>
      <c r="C4052" s="1584" t="s">
        <v>4636</v>
      </c>
      <c r="D4052" s="1584" t="s">
        <v>4637</v>
      </c>
      <c r="E4052" s="1584" t="s">
        <v>4638</v>
      </c>
      <c r="F4052" s="1584" t="s">
        <v>4639</v>
      </c>
      <c r="G4052" s="1584" t="s">
        <v>4640</v>
      </c>
      <c r="H4052" s="1584" t="s">
        <v>1066</v>
      </c>
      <c r="I4052" s="1584" t="s">
        <v>4136</v>
      </c>
      <c r="J4052" s="1584" t="s">
        <v>377</v>
      </c>
      <c r="K4052" s="1636" t="s">
        <v>4641</v>
      </c>
      <c r="L4052" s="1584" t="s">
        <v>379</v>
      </c>
      <c r="M4052" s="1584" t="s">
        <v>4642</v>
      </c>
      <c r="N4052" s="1584" t="s">
        <v>4643</v>
      </c>
      <c r="O4052" s="1584" t="s">
        <v>4644</v>
      </c>
      <c r="P4052" s="1584" t="s">
        <v>4645</v>
      </c>
      <c r="Q4052" s="1584" t="s">
        <v>4646</v>
      </c>
      <c r="R4052" s="2544"/>
      <c r="S4052" s="2545"/>
      <c r="T4052" s="2544"/>
      <c r="U4052" s="2545"/>
      <c r="V4052" s="1584" t="s">
        <v>4647</v>
      </c>
      <c r="W4052" s="1584" t="s">
        <v>413</v>
      </c>
      <c r="X4052" s="1584" t="s">
        <v>4648</v>
      </c>
      <c r="Y4052" s="1584" t="s">
        <v>4649</v>
      </c>
      <c r="Z4052" s="1584" t="s">
        <v>416</v>
      </c>
      <c r="AA4052" s="1584" t="s">
        <v>4650</v>
      </c>
      <c r="AB4052" s="1584" t="s">
        <v>4651</v>
      </c>
      <c r="AC4052" s="1584" t="s">
        <v>4652</v>
      </c>
      <c r="AD4052" s="1584" t="s">
        <v>4653</v>
      </c>
      <c r="AE4052" s="1584" t="s">
        <v>4654</v>
      </c>
      <c r="AF4052" s="1584" t="s">
        <v>4655</v>
      </c>
      <c r="AG4052" s="1584" t="s">
        <v>4656</v>
      </c>
      <c r="AH4052" s="2544"/>
      <c r="AI4052" s="2545"/>
      <c r="AJ4052" s="2556"/>
      <c r="AK4052" s="2557"/>
      <c r="AL4052" s="1584" t="s">
        <v>4657</v>
      </c>
      <c r="AM4052" s="1584" t="s">
        <v>4658</v>
      </c>
      <c r="AN4052" s="1584" t="s">
        <v>4659</v>
      </c>
      <c r="AO4052" s="1584" t="s">
        <v>4660</v>
      </c>
      <c r="AP4052" s="1584" t="s">
        <v>4661</v>
      </c>
      <c r="AQ4052" s="1584" t="s">
        <v>4662</v>
      </c>
      <c r="AR4052" s="1584" t="s">
        <v>4663</v>
      </c>
      <c r="AS4052" s="1584" t="s">
        <v>4664</v>
      </c>
      <c r="AT4052" s="1584" t="s">
        <v>4665</v>
      </c>
      <c r="AU4052" s="1584" t="s">
        <v>4666</v>
      </c>
      <c r="AV4052" s="1584" t="s">
        <v>426</v>
      </c>
      <c r="AW4052" s="1584" t="s">
        <v>4667</v>
      </c>
      <c r="AX4052" s="1584" t="s">
        <v>4668</v>
      </c>
      <c r="AY4052" s="2544"/>
      <c r="AZ4052" s="2545"/>
      <c r="BA4052" s="2544"/>
      <c r="BB4052" s="2545"/>
      <c r="BC4052" s="1582" t="s">
        <v>4669</v>
      </c>
      <c r="BD4052" s="1582" t="s">
        <v>4670</v>
      </c>
      <c r="BE4052" s="1582" t="s">
        <v>4671</v>
      </c>
      <c r="BF4052" s="1701" t="s">
        <v>4144</v>
      </c>
      <c r="BG4052" s="1584" t="s">
        <v>4672</v>
      </c>
      <c r="BH4052" s="1584" t="s">
        <v>4673</v>
      </c>
      <c r="BI4052" s="1584" t="s">
        <v>431</v>
      </c>
      <c r="BJ4052" s="1584" t="s">
        <v>1260</v>
      </c>
      <c r="BK4052" s="2544"/>
      <c r="BL4052" s="2545"/>
    </row>
    <row r="4053" spans="1:64">
      <c r="A4053" s="2546"/>
      <c r="B4053" s="2569"/>
      <c r="C4053" s="1582">
        <v>1</v>
      </c>
      <c r="D4053" s="1586">
        <v>2</v>
      </c>
      <c r="E4053" s="1582">
        <v>3</v>
      </c>
      <c r="F4053" s="1586">
        <v>4</v>
      </c>
      <c r="G4053" s="1582">
        <v>5</v>
      </c>
      <c r="H4053" s="1582">
        <v>6</v>
      </c>
      <c r="I4053" s="1582">
        <v>7</v>
      </c>
      <c r="J4053" s="1586">
        <v>8</v>
      </c>
      <c r="K4053" s="1583">
        <v>9</v>
      </c>
      <c r="L4053" s="1586">
        <v>10</v>
      </c>
      <c r="M4053" s="1582">
        <v>11</v>
      </c>
      <c r="N4053" s="1586">
        <v>12</v>
      </c>
      <c r="O4053" s="1582">
        <v>13</v>
      </c>
      <c r="P4053" s="1586">
        <v>14</v>
      </c>
      <c r="Q4053" s="1582">
        <v>15</v>
      </c>
      <c r="R4053" s="2546"/>
      <c r="S4053" s="2569"/>
      <c r="T4053" s="2546"/>
      <c r="U4053" s="2569"/>
      <c r="V4053" s="1582">
        <v>16</v>
      </c>
      <c r="W4053" s="1586">
        <v>17</v>
      </c>
      <c r="X4053" s="1582">
        <v>18</v>
      </c>
      <c r="Y4053" s="1582">
        <v>19</v>
      </c>
      <c r="Z4053" s="1582">
        <v>20</v>
      </c>
      <c r="AA4053" s="1582">
        <v>21</v>
      </c>
      <c r="AB4053" s="1586">
        <v>22</v>
      </c>
      <c r="AC4053" s="1586">
        <v>23</v>
      </c>
      <c r="AD4053" s="1586">
        <v>24</v>
      </c>
      <c r="AE4053" s="1586">
        <v>25</v>
      </c>
      <c r="AF4053" s="1586">
        <v>26</v>
      </c>
      <c r="AG4053" s="1587">
        <v>27</v>
      </c>
      <c r="AH4053" s="2546"/>
      <c r="AI4053" s="2569"/>
      <c r="AJ4053" s="2558"/>
      <c r="AK4053" s="2570"/>
      <c r="AL4053" s="1582">
        <v>28</v>
      </c>
      <c r="AM4053" s="1586">
        <v>29</v>
      </c>
      <c r="AN4053" s="1582">
        <v>30</v>
      </c>
      <c r="AO4053" s="1586">
        <v>31</v>
      </c>
      <c r="AP4053" s="1582">
        <v>32</v>
      </c>
      <c r="AQ4053" s="1586">
        <v>33</v>
      </c>
      <c r="AR4053" s="1582">
        <v>34</v>
      </c>
      <c r="AS4053" s="1586">
        <v>35</v>
      </c>
      <c r="AT4053" s="1582">
        <v>36</v>
      </c>
      <c r="AU4053" s="1586">
        <v>37</v>
      </c>
      <c r="AV4053" s="1582">
        <v>38</v>
      </c>
      <c r="AW4053" s="1582">
        <v>39</v>
      </c>
      <c r="AX4053" s="1642">
        <v>40</v>
      </c>
      <c r="AY4053" s="2546"/>
      <c r="AZ4053" s="2569"/>
      <c r="BA4053" s="2546"/>
      <c r="BB4053" s="2569"/>
      <c r="BC4053" s="1583">
        <v>41</v>
      </c>
      <c r="BD4053" s="1586">
        <v>42</v>
      </c>
      <c r="BE4053" s="1702" t="s">
        <v>4674</v>
      </c>
      <c r="BF4053" s="1586">
        <v>44</v>
      </c>
      <c r="BG4053" s="1583">
        <v>45</v>
      </c>
      <c r="BH4053" s="1586">
        <v>46</v>
      </c>
      <c r="BI4053" s="1583">
        <v>47</v>
      </c>
      <c r="BJ4053" s="1586">
        <v>48</v>
      </c>
      <c r="BK4053" s="2546"/>
      <c r="BL4053" s="2569"/>
    </row>
    <row r="4054" spans="1:64">
      <c r="A4054" s="2553" t="s">
        <v>44</v>
      </c>
      <c r="B4054" s="2553"/>
      <c r="C4054" s="1588" t="s">
        <v>4675</v>
      </c>
      <c r="D4054" s="1588" t="s">
        <v>4675</v>
      </c>
      <c r="E4054" s="1588" t="s">
        <v>4675</v>
      </c>
      <c r="F4054" s="1588" t="s">
        <v>3007</v>
      </c>
      <c r="G4054" s="1588" t="s">
        <v>4676</v>
      </c>
      <c r="H4054" s="1588" t="s">
        <v>4676</v>
      </c>
      <c r="I4054" s="1588" t="s">
        <v>4675</v>
      </c>
      <c r="J4054" s="1588" t="s">
        <v>4676</v>
      </c>
      <c r="K4054" s="1588" t="s">
        <v>4015</v>
      </c>
      <c r="L4054" s="1588" t="s">
        <v>4677</v>
      </c>
      <c r="M4054" s="1588" t="s">
        <v>4675</v>
      </c>
      <c r="N4054" s="1588" t="s">
        <v>2995</v>
      </c>
      <c r="O4054" s="1588" t="s">
        <v>4678</v>
      </c>
      <c r="P4054" s="1588" t="s">
        <v>3018</v>
      </c>
      <c r="Q4054" s="1588" t="s">
        <v>4679</v>
      </c>
      <c r="R4054" s="2533" t="s">
        <v>44</v>
      </c>
      <c r="S4054" s="2533"/>
      <c r="T4054" s="2533" t="s">
        <v>44</v>
      </c>
      <c r="U4054" s="2533"/>
      <c r="V4054" s="946" t="s">
        <v>4112</v>
      </c>
      <c r="W4054" s="1588" t="s">
        <v>4675</v>
      </c>
      <c r="X4054" s="1588" t="s">
        <v>4053</v>
      </c>
      <c r="Y4054" s="1588" t="s">
        <v>3110</v>
      </c>
      <c r="Z4054" s="1588" t="s">
        <v>4077</v>
      </c>
      <c r="AA4054" s="1588" t="s">
        <v>4015</v>
      </c>
      <c r="AB4054" s="1588" t="s">
        <v>4676</v>
      </c>
      <c r="AC4054" s="1588" t="s">
        <v>4680</v>
      </c>
      <c r="AD4054" s="1588" t="s">
        <v>4676</v>
      </c>
      <c r="AE4054" s="1588" t="s">
        <v>4676</v>
      </c>
      <c r="AF4054" s="1588" t="s">
        <v>4681</v>
      </c>
      <c r="AG4054" s="1588" t="s">
        <v>4676</v>
      </c>
      <c r="AH4054" s="2533" t="s">
        <v>44</v>
      </c>
      <c r="AI4054" s="2533"/>
      <c r="AJ4054" s="2533" t="s">
        <v>44</v>
      </c>
      <c r="AK4054" s="2533"/>
      <c r="AL4054" s="1588" t="s">
        <v>4075</v>
      </c>
      <c r="AM4054" s="1588" t="s">
        <v>3007</v>
      </c>
      <c r="AN4054" s="1588" t="s">
        <v>4676</v>
      </c>
      <c r="AO4054" s="1588" t="s">
        <v>4002</v>
      </c>
      <c r="AP4054" s="1588" t="s">
        <v>4678</v>
      </c>
      <c r="AQ4054" s="1588" t="s">
        <v>3074</v>
      </c>
      <c r="AR4054" s="1588" t="s">
        <v>3018</v>
      </c>
      <c r="AS4054" s="1588" t="s">
        <v>3009</v>
      </c>
      <c r="AT4054" s="1588" t="s">
        <v>4038</v>
      </c>
      <c r="AU4054" s="1588" t="s">
        <v>4675</v>
      </c>
      <c r="AV4054" s="1588" t="s">
        <v>3013</v>
      </c>
      <c r="AW4054" s="1588" t="s">
        <v>4678</v>
      </c>
      <c r="AX4054" s="1588" t="s">
        <v>4607</v>
      </c>
      <c r="AY4054" s="2533" t="s">
        <v>44</v>
      </c>
      <c r="AZ4054" s="2533"/>
      <c r="BA4054" s="2533" t="s">
        <v>44</v>
      </c>
      <c r="BB4054" s="2533"/>
      <c r="BC4054" s="1588" t="s">
        <v>2990</v>
      </c>
      <c r="BD4054" s="1588" t="s">
        <v>4043</v>
      </c>
      <c r="BE4054" s="1588" t="s">
        <v>4675</v>
      </c>
      <c r="BF4054" s="1588" t="s">
        <v>4676</v>
      </c>
      <c r="BG4054" s="1588" t="s">
        <v>4681</v>
      </c>
      <c r="BH4054" s="1588" t="s">
        <v>4682</v>
      </c>
      <c r="BI4054" s="1588" t="s">
        <v>4675</v>
      </c>
      <c r="BJ4054" s="1588" t="s">
        <v>4683</v>
      </c>
      <c r="BK4054" s="2533" t="s">
        <v>44</v>
      </c>
      <c r="BL4054" s="2533"/>
    </row>
    <row r="4055" spans="1:64">
      <c r="A4055" s="2551" t="s">
        <v>1687</v>
      </c>
      <c r="B4055" s="2552"/>
      <c r="C4055" s="1593"/>
      <c r="D4055" s="1593"/>
      <c r="E4055" s="1593"/>
      <c r="F4055" s="1594"/>
      <c r="G4055" s="1594"/>
      <c r="H4055" s="1594"/>
      <c r="I4055" s="1594"/>
      <c r="J4055" s="1594"/>
      <c r="K4055" s="1594"/>
      <c r="L4055" s="1594"/>
      <c r="M4055" s="1594"/>
      <c r="N4055" s="1594"/>
      <c r="O4055" s="1594"/>
      <c r="P4055" s="1594"/>
      <c r="Q4055" s="1594"/>
      <c r="R4055" s="2551" t="s">
        <v>1687</v>
      </c>
      <c r="S4055" s="2552"/>
      <c r="T4055" s="2551" t="s">
        <v>1687</v>
      </c>
      <c r="U4055" s="2552"/>
      <c r="V4055" s="1595"/>
      <c r="W4055" s="1596"/>
      <c r="X4055" s="1596"/>
      <c r="Y4055" s="1596"/>
      <c r="Z4055" s="1596"/>
      <c r="AA4055" s="1596"/>
      <c r="AB4055" s="1596"/>
      <c r="AC4055" s="1596"/>
      <c r="AD4055" s="1596"/>
      <c r="AE4055" s="1596"/>
      <c r="AF4055" s="1596"/>
      <c r="AG4055" s="1596"/>
      <c r="AH4055" s="2551" t="s">
        <v>1687</v>
      </c>
      <c r="AI4055" s="2552"/>
      <c r="AJ4055" s="2551" t="s">
        <v>1687</v>
      </c>
      <c r="AK4055" s="2552"/>
      <c r="AL4055" s="1594" t="s">
        <v>4012</v>
      </c>
      <c r="AM4055" s="1594"/>
      <c r="AN4055" s="1594"/>
      <c r="AO4055" s="1594"/>
      <c r="AP4055" s="1594"/>
      <c r="AQ4055" s="1594"/>
      <c r="AR4055" s="1594"/>
      <c r="AS4055" s="1594"/>
      <c r="AT4055" s="1594"/>
      <c r="AU4055" s="1594"/>
      <c r="AV4055" s="1594"/>
      <c r="AW4055" s="1594"/>
      <c r="AX4055" s="1594"/>
      <c r="AY4055" s="2551" t="s">
        <v>1687</v>
      </c>
      <c r="AZ4055" s="2552"/>
      <c r="BA4055" s="2551" t="s">
        <v>1687</v>
      </c>
      <c r="BB4055" s="2552"/>
      <c r="BC4055" s="1597"/>
      <c r="BD4055" s="1597"/>
      <c r="BE4055" s="1594"/>
      <c r="BF4055" s="1594"/>
      <c r="BG4055" s="1594"/>
      <c r="BH4055" s="1594"/>
      <c r="BI4055" s="1594"/>
      <c r="BJ4055" s="1594"/>
      <c r="BK4055" s="2551" t="s">
        <v>1687</v>
      </c>
      <c r="BL4055" s="2552"/>
    </row>
    <row r="4056" spans="1:64">
      <c r="A4056" s="1598" t="s">
        <v>856</v>
      </c>
      <c r="B4056" s="1599" t="s">
        <v>1677</v>
      </c>
      <c r="C4056" s="1588" t="s">
        <v>4675</v>
      </c>
      <c r="D4056" s="1588" t="s">
        <v>4675</v>
      </c>
      <c r="E4056" s="1588" t="s">
        <v>4684</v>
      </c>
      <c r="F4056" s="1588" t="s">
        <v>4676</v>
      </c>
      <c r="G4056" s="1588" t="s">
        <v>4676</v>
      </c>
      <c r="H4056" s="1588" t="s">
        <v>4675</v>
      </c>
      <c r="I4056" s="1588" t="s">
        <v>4676</v>
      </c>
      <c r="J4056" s="1588" t="s">
        <v>4676</v>
      </c>
      <c r="K4056" s="1588" t="s">
        <v>4685</v>
      </c>
      <c r="L4056" s="1588" t="s">
        <v>4686</v>
      </c>
      <c r="M4056" s="1588" t="s">
        <v>4686</v>
      </c>
      <c r="N4056" s="1588" t="s">
        <v>4687</v>
      </c>
      <c r="O4056" s="1588" t="s">
        <v>4688</v>
      </c>
      <c r="P4056" s="1588">
        <v>4</v>
      </c>
      <c r="Q4056" s="1588" t="s">
        <v>4675</v>
      </c>
      <c r="R4056" s="1598" t="s">
        <v>856</v>
      </c>
      <c r="S4056" s="1599" t="s">
        <v>1677</v>
      </c>
      <c r="T4056" s="1598" t="s">
        <v>856</v>
      </c>
      <c r="U4056" s="1599" t="s">
        <v>1677</v>
      </c>
      <c r="V4056" s="1590" t="s">
        <v>4689</v>
      </c>
      <c r="W4056" s="1590" t="s">
        <v>4687</v>
      </c>
      <c r="X4056" s="1590" t="s">
        <v>4678</v>
      </c>
      <c r="Y4056" s="1590" t="s">
        <v>4686</v>
      </c>
      <c r="Z4056" s="1590" t="s">
        <v>4686</v>
      </c>
      <c r="AA4056" s="1590" t="s">
        <v>4687</v>
      </c>
      <c r="AB4056" s="1590" t="s">
        <v>4687</v>
      </c>
      <c r="AC4056" s="1590" t="s">
        <v>4678</v>
      </c>
      <c r="AD4056" s="1590" t="s">
        <v>4676</v>
      </c>
      <c r="AE4056" s="1590" t="s">
        <v>4676</v>
      </c>
      <c r="AF4056" s="1590" t="s">
        <v>4681</v>
      </c>
      <c r="AG4056" s="1590" t="s">
        <v>4686</v>
      </c>
      <c r="AH4056" s="1598" t="s">
        <v>856</v>
      </c>
      <c r="AI4056" s="1599" t="s">
        <v>1677</v>
      </c>
      <c r="AJ4056" s="1598" t="s">
        <v>856</v>
      </c>
      <c r="AK4056" s="1599" t="s">
        <v>1677</v>
      </c>
      <c r="AL4056" s="1589" t="s">
        <v>4675</v>
      </c>
      <c r="AM4056" s="1589" t="s">
        <v>4686</v>
      </c>
      <c r="AN4056" s="1589" t="s">
        <v>4690</v>
      </c>
      <c r="AO4056" s="1589" t="s">
        <v>4689</v>
      </c>
      <c r="AP4056" s="1589" t="s">
        <v>4678</v>
      </c>
      <c r="AQ4056" s="1589" t="s">
        <v>4688</v>
      </c>
      <c r="AR4056" s="1589" t="s">
        <v>4691</v>
      </c>
      <c r="AS4056" s="1589" t="s">
        <v>4678</v>
      </c>
      <c r="AT4056" s="1589" t="s">
        <v>4687</v>
      </c>
      <c r="AU4056" s="1589" t="s">
        <v>4686</v>
      </c>
      <c r="AV4056" s="1589" t="s">
        <v>4686</v>
      </c>
      <c r="AW4056" s="1589" t="s">
        <v>4687</v>
      </c>
      <c r="AX4056" s="1589" t="s">
        <v>4692</v>
      </c>
      <c r="AY4056" s="1598" t="s">
        <v>856</v>
      </c>
      <c r="AZ4056" s="1599" t="s">
        <v>1677</v>
      </c>
      <c r="BA4056" s="1598" t="s">
        <v>856</v>
      </c>
      <c r="BB4056" s="1599" t="s">
        <v>1677</v>
      </c>
      <c r="BC4056" s="1589" t="s">
        <v>4687</v>
      </c>
      <c r="BD4056" s="1589" t="s">
        <v>4693</v>
      </c>
      <c r="BE4056" s="1589" t="s">
        <v>4689</v>
      </c>
      <c r="BF4056" s="1589" t="s">
        <v>4678</v>
      </c>
      <c r="BG4056" s="1589" t="s">
        <v>4687</v>
      </c>
      <c r="BH4056" s="1589" t="s">
        <v>4694</v>
      </c>
      <c r="BI4056" s="1589" t="s">
        <v>4690</v>
      </c>
      <c r="BJ4056" s="1589" t="s">
        <v>4693</v>
      </c>
      <c r="BK4056" s="1598" t="s">
        <v>856</v>
      </c>
      <c r="BL4056" s="1599" t="s">
        <v>1677</v>
      </c>
    </row>
    <row r="4057" spans="1:64" ht="18">
      <c r="A4057" s="1600" t="s">
        <v>1085</v>
      </c>
      <c r="B4057" s="1601" t="s">
        <v>1678</v>
      </c>
      <c r="C4057" s="1593" t="s">
        <v>4675</v>
      </c>
      <c r="D4057" s="1593" t="s">
        <v>4675</v>
      </c>
      <c r="E4057" s="1593" t="s">
        <v>4684</v>
      </c>
      <c r="F4057" s="1594" t="s">
        <v>4676</v>
      </c>
      <c r="G4057" s="1594" t="s">
        <v>4676</v>
      </c>
      <c r="H4057" s="1594" t="s">
        <v>4675</v>
      </c>
      <c r="I4057" s="1594" t="s">
        <v>4676</v>
      </c>
      <c r="J4057" s="1594" t="s">
        <v>4676</v>
      </c>
      <c r="K4057" s="1594" t="s">
        <v>4678</v>
      </c>
      <c r="L4057" s="1594" t="s">
        <v>4686</v>
      </c>
      <c r="M4057" s="1594" t="s">
        <v>4692</v>
      </c>
      <c r="N4057" s="1594" t="s">
        <v>4678</v>
      </c>
      <c r="O4057" s="1594" t="s">
        <v>4688</v>
      </c>
      <c r="P4057" s="1594">
        <v>4</v>
      </c>
      <c r="Q4057" s="1594" t="s">
        <v>4676</v>
      </c>
      <c r="R4057" s="1600" t="s">
        <v>1085</v>
      </c>
      <c r="S4057" s="1601" t="s">
        <v>1678</v>
      </c>
      <c r="T4057" s="1600" t="s">
        <v>1085</v>
      </c>
      <c r="U4057" s="1601" t="s">
        <v>1678</v>
      </c>
      <c r="V4057" s="1596" t="s">
        <v>4687</v>
      </c>
      <c r="W4057" s="1596" t="s">
        <v>4687</v>
      </c>
      <c r="X4057" s="1596" t="s">
        <v>4678</v>
      </c>
      <c r="Y4057" s="1596" t="s">
        <v>4679</v>
      </c>
      <c r="Z4057" s="1596" t="s">
        <v>4678</v>
      </c>
      <c r="AA4057" s="1596" t="s">
        <v>4686</v>
      </c>
      <c r="AB4057" s="1596" t="s">
        <v>4678</v>
      </c>
      <c r="AC4057" s="1596" t="s">
        <v>4678</v>
      </c>
      <c r="AD4057" s="1596" t="s">
        <v>4676</v>
      </c>
      <c r="AE4057" s="1596" t="s">
        <v>4688</v>
      </c>
      <c r="AF4057" s="1596" t="s">
        <v>4695</v>
      </c>
      <c r="AG4057" s="1596" t="s">
        <v>4678</v>
      </c>
      <c r="AH4057" s="1600" t="s">
        <v>1085</v>
      </c>
      <c r="AI4057" s="1601" t="s">
        <v>1678</v>
      </c>
      <c r="AJ4057" s="1600" t="s">
        <v>1085</v>
      </c>
      <c r="AK4057" s="1601" t="s">
        <v>1678</v>
      </c>
      <c r="AL4057" s="1594" t="s">
        <v>4675</v>
      </c>
      <c r="AM4057" s="1594" t="s">
        <v>4678</v>
      </c>
      <c r="AN4057" s="1594" t="s">
        <v>4696</v>
      </c>
      <c r="AO4057" s="1594" t="s">
        <v>4690</v>
      </c>
      <c r="AP4057" s="1594" t="s">
        <v>4676</v>
      </c>
      <c r="AQ4057" s="1594" t="s">
        <v>4681</v>
      </c>
      <c r="AR4057" s="1594" t="s">
        <v>4697</v>
      </c>
      <c r="AS4057" s="1594" t="s">
        <v>4676</v>
      </c>
      <c r="AT4057" s="1594" t="s">
        <v>4678</v>
      </c>
      <c r="AU4057" s="1594" t="s">
        <v>4679</v>
      </c>
      <c r="AV4057" s="1594" t="s">
        <v>4676</v>
      </c>
      <c r="AW4057" s="1594" t="s">
        <v>4686</v>
      </c>
      <c r="AX4057" s="1594" t="s">
        <v>4692</v>
      </c>
      <c r="AY4057" s="1600" t="s">
        <v>1085</v>
      </c>
      <c r="AZ4057" s="1601" t="s">
        <v>1678</v>
      </c>
      <c r="BA4057" s="1600" t="s">
        <v>1085</v>
      </c>
      <c r="BB4057" s="1601" t="s">
        <v>1678</v>
      </c>
      <c r="BC4057" s="1594" t="s">
        <v>4687</v>
      </c>
      <c r="BD4057" s="1594" t="s">
        <v>4693</v>
      </c>
      <c r="BE4057" s="1594" t="s">
        <v>4690</v>
      </c>
      <c r="BF4057" s="1594" t="s">
        <v>4678</v>
      </c>
      <c r="BG4057" s="1594" t="s">
        <v>4685</v>
      </c>
      <c r="BH4057" s="1594" t="s">
        <v>4698</v>
      </c>
      <c r="BI4057" s="1594" t="s">
        <v>4690</v>
      </c>
      <c r="BJ4057" s="1594" t="s">
        <v>4699</v>
      </c>
      <c r="BK4057" s="1600" t="s">
        <v>1085</v>
      </c>
      <c r="BL4057" s="1601" t="s">
        <v>1678</v>
      </c>
    </row>
    <row r="4058" spans="1:64" ht="18">
      <c r="A4058" s="1598" t="s">
        <v>827</v>
      </c>
      <c r="B4058" s="1599" t="s">
        <v>1679</v>
      </c>
      <c r="C4058" s="1588" t="s">
        <v>4675</v>
      </c>
      <c r="D4058" s="1588" t="s">
        <v>4675</v>
      </c>
      <c r="E4058" s="1588" t="s">
        <v>4684</v>
      </c>
      <c r="F4058" s="1589" t="s">
        <v>4676</v>
      </c>
      <c r="G4058" s="1589" t="s">
        <v>4676</v>
      </c>
      <c r="H4058" s="1589" t="s">
        <v>4675</v>
      </c>
      <c r="I4058" s="1589" t="s">
        <v>4676</v>
      </c>
      <c r="J4058" s="1589" t="s">
        <v>4676</v>
      </c>
      <c r="K4058" s="1589" t="s">
        <v>4675</v>
      </c>
      <c r="L4058" s="1589" t="s">
        <v>4686</v>
      </c>
      <c r="M4058" s="1589" t="s">
        <v>4691</v>
      </c>
      <c r="N4058" s="1589" t="s">
        <v>4678</v>
      </c>
      <c r="O4058" s="1589" t="s">
        <v>4688</v>
      </c>
      <c r="P4058" s="1589" t="s">
        <v>4681</v>
      </c>
      <c r="Q4058" s="1589" t="s">
        <v>4681</v>
      </c>
      <c r="R4058" s="1598" t="s">
        <v>827</v>
      </c>
      <c r="S4058" s="1599" t="s">
        <v>1679</v>
      </c>
      <c r="T4058" s="1598" t="s">
        <v>827</v>
      </c>
      <c r="U4058" s="1599" t="s">
        <v>1679</v>
      </c>
      <c r="V4058" s="1590" t="s">
        <v>4686</v>
      </c>
      <c r="W4058" s="1590" t="s">
        <v>4687</v>
      </c>
      <c r="X4058" s="1590" t="s">
        <v>4675</v>
      </c>
      <c r="Y4058" s="1590" t="s">
        <v>4675</v>
      </c>
      <c r="Z4058" s="1590" t="s">
        <v>4686</v>
      </c>
      <c r="AA4058" s="1590" t="s">
        <v>4692</v>
      </c>
      <c r="AB4058" s="1590" t="s">
        <v>4675</v>
      </c>
      <c r="AC4058" s="1590" t="s">
        <v>4678</v>
      </c>
      <c r="AD4058" s="1590" t="s">
        <v>4676</v>
      </c>
      <c r="AE4058" s="1590" t="s">
        <v>4681</v>
      </c>
      <c r="AF4058" s="1590" t="s">
        <v>4697</v>
      </c>
      <c r="AG4058" s="1590" t="s">
        <v>4675</v>
      </c>
      <c r="AH4058" s="1598" t="s">
        <v>827</v>
      </c>
      <c r="AI4058" s="1599" t="s">
        <v>1679</v>
      </c>
      <c r="AJ4058" s="1598" t="s">
        <v>827</v>
      </c>
      <c r="AK4058" s="1599" t="s">
        <v>1679</v>
      </c>
      <c r="AL4058" s="1589" t="s">
        <v>4676</v>
      </c>
      <c r="AM4058" s="1589" t="s">
        <v>4675</v>
      </c>
      <c r="AN4058" s="1589" t="s">
        <v>4700</v>
      </c>
      <c r="AO4058" s="1589" t="s">
        <v>4687</v>
      </c>
      <c r="AP4058" s="1589" t="s">
        <v>4681</v>
      </c>
      <c r="AQ4058" s="1589" t="s">
        <v>4697</v>
      </c>
      <c r="AR4058" s="1589" t="s">
        <v>4697</v>
      </c>
      <c r="AS4058" s="1589">
        <v>5.5</v>
      </c>
      <c r="AT4058" s="1589" t="s">
        <v>4678</v>
      </c>
      <c r="AU4058" s="1589" t="s">
        <v>4678</v>
      </c>
      <c r="AV4058" s="1589" t="s">
        <v>4701</v>
      </c>
      <c r="AW4058" s="1589" t="s">
        <v>4678</v>
      </c>
      <c r="AX4058" s="1589" t="s">
        <v>4675</v>
      </c>
      <c r="AY4058" s="1598" t="s">
        <v>827</v>
      </c>
      <c r="AZ4058" s="1599" t="s">
        <v>1679</v>
      </c>
      <c r="BA4058" s="1598" t="s">
        <v>827</v>
      </c>
      <c r="BB4058" s="1599" t="s">
        <v>1679</v>
      </c>
      <c r="BC4058" s="1589" t="s">
        <v>4685</v>
      </c>
      <c r="BD4058" s="1589" t="s">
        <v>4702</v>
      </c>
      <c r="BE4058" s="1589" t="s">
        <v>4690</v>
      </c>
      <c r="BF4058" s="1589" t="s">
        <v>4678</v>
      </c>
      <c r="BG4058" s="1589" t="s">
        <v>4686</v>
      </c>
      <c r="BH4058" s="1589" t="s">
        <v>4703</v>
      </c>
      <c r="BI4058" s="1589" t="s">
        <v>4690</v>
      </c>
      <c r="BJ4058" s="1589" t="s">
        <v>4689</v>
      </c>
      <c r="BK4058" s="1598" t="s">
        <v>827</v>
      </c>
      <c r="BL4058" s="1599" t="s">
        <v>1679</v>
      </c>
    </row>
    <row r="4059" spans="1:64" ht="18">
      <c r="A4059" s="1600" t="s">
        <v>828</v>
      </c>
      <c r="B4059" s="1601" t="s">
        <v>1680</v>
      </c>
      <c r="C4059" s="1593" t="s">
        <v>4684</v>
      </c>
      <c r="D4059" s="1593" t="s">
        <v>4684</v>
      </c>
      <c r="E4059" s="1593" t="s">
        <v>4684</v>
      </c>
      <c r="F4059" s="1594" t="s">
        <v>4676</v>
      </c>
      <c r="G4059" s="1594" t="s">
        <v>4676</v>
      </c>
      <c r="H4059" s="1594" t="s">
        <v>4675</v>
      </c>
      <c r="I4059" s="1594" t="s">
        <v>4676</v>
      </c>
      <c r="J4059" s="1594" t="s">
        <v>4676</v>
      </c>
      <c r="K4059" s="1594" t="s">
        <v>4675</v>
      </c>
      <c r="L4059" s="1594" t="s">
        <v>4675</v>
      </c>
      <c r="M4059" s="1594" t="s">
        <v>4681</v>
      </c>
      <c r="N4059" s="1594" t="s">
        <v>4678</v>
      </c>
      <c r="O4059" s="1594" t="s">
        <v>4688</v>
      </c>
      <c r="P4059" s="1594">
        <v>7</v>
      </c>
      <c r="Q4059" s="1594" t="s">
        <v>4701</v>
      </c>
      <c r="R4059" s="1600" t="s">
        <v>828</v>
      </c>
      <c r="S4059" s="1601" t="s">
        <v>1680</v>
      </c>
      <c r="T4059" s="1600" t="s">
        <v>828</v>
      </c>
      <c r="U4059" s="1601" t="s">
        <v>1680</v>
      </c>
      <c r="V4059" s="1596" t="s">
        <v>4678</v>
      </c>
      <c r="W4059" s="1596" t="s">
        <v>4687</v>
      </c>
      <c r="X4059" s="1596" t="s">
        <v>4676</v>
      </c>
      <c r="Y4059" s="1596" t="s">
        <v>4684</v>
      </c>
      <c r="Z4059" s="1596" t="s">
        <v>4686</v>
      </c>
      <c r="AA4059" s="1596" t="s">
        <v>4692</v>
      </c>
      <c r="AB4059" s="1596" t="s">
        <v>4675</v>
      </c>
      <c r="AC4059" s="1596" t="s">
        <v>4675</v>
      </c>
      <c r="AD4059" s="1596" t="s">
        <v>4676</v>
      </c>
      <c r="AE4059" s="1596" t="s">
        <v>4697</v>
      </c>
      <c r="AF4059" s="1596" t="s">
        <v>4704</v>
      </c>
      <c r="AG4059" s="1596" t="s">
        <v>4681</v>
      </c>
      <c r="AH4059" s="1600" t="s">
        <v>828</v>
      </c>
      <c r="AI4059" s="1601" t="s">
        <v>1680</v>
      </c>
      <c r="AJ4059" s="1600" t="s">
        <v>828</v>
      </c>
      <c r="AK4059" s="1601" t="s">
        <v>1680</v>
      </c>
      <c r="AL4059" s="1594" t="s">
        <v>4681</v>
      </c>
      <c r="AM4059" s="1594" t="s">
        <v>4675</v>
      </c>
      <c r="AN4059" s="1594" t="s">
        <v>4705</v>
      </c>
      <c r="AO4059" s="1594" t="s">
        <v>4678</v>
      </c>
      <c r="AP4059" s="1594" t="s">
        <v>4701</v>
      </c>
      <c r="AQ4059" s="1594" t="s">
        <v>4704</v>
      </c>
      <c r="AR4059" s="1594" t="s">
        <v>4704</v>
      </c>
      <c r="AS4059" s="1594">
        <v>5.5</v>
      </c>
      <c r="AT4059" s="1594" t="s">
        <v>4675</v>
      </c>
      <c r="AU4059" s="1594" t="s">
        <v>4692</v>
      </c>
      <c r="AV4059" s="1594">
        <v>7</v>
      </c>
      <c r="AW4059" s="1594" t="s">
        <v>4675</v>
      </c>
      <c r="AX4059" s="1594" t="s">
        <v>4675</v>
      </c>
      <c r="AY4059" s="1600" t="s">
        <v>828</v>
      </c>
      <c r="AZ4059" s="1601" t="s">
        <v>1680</v>
      </c>
      <c r="BA4059" s="1600" t="s">
        <v>828</v>
      </c>
      <c r="BB4059" s="1601" t="s">
        <v>1680</v>
      </c>
      <c r="BC4059" s="1594" t="s">
        <v>4686</v>
      </c>
      <c r="BD4059" s="1594" t="s">
        <v>4687</v>
      </c>
      <c r="BE4059" s="1594" t="s">
        <v>4690</v>
      </c>
      <c r="BF4059" s="1594" t="s">
        <v>4678</v>
      </c>
      <c r="BG4059" s="1594" t="s">
        <v>4678</v>
      </c>
      <c r="BH4059" s="1594">
        <v>1</v>
      </c>
      <c r="BI4059" s="1594" t="s">
        <v>4690</v>
      </c>
      <c r="BJ4059" s="1594" t="s">
        <v>4700</v>
      </c>
      <c r="BK4059" s="1600" t="s">
        <v>828</v>
      </c>
      <c r="BL4059" s="1601" t="s">
        <v>1680</v>
      </c>
    </row>
    <row r="4060" spans="1:64" ht="18">
      <c r="A4060" s="1598" t="s">
        <v>854</v>
      </c>
      <c r="B4060" s="1599" t="s">
        <v>4104</v>
      </c>
      <c r="C4060" s="1588" t="s">
        <v>4676</v>
      </c>
      <c r="D4060" s="1588" t="s">
        <v>4676</v>
      </c>
      <c r="E4060" s="1588" t="s">
        <v>4684</v>
      </c>
      <c r="F4060" s="1589" t="s">
        <v>4676</v>
      </c>
      <c r="G4060" s="1589" t="s">
        <v>4676</v>
      </c>
      <c r="H4060" s="1589" t="s">
        <v>4675</v>
      </c>
      <c r="I4060" s="1589" t="s">
        <v>4676</v>
      </c>
      <c r="J4060" s="1589" t="s">
        <v>4676</v>
      </c>
      <c r="K4060" s="1589" t="s">
        <v>4675</v>
      </c>
      <c r="L4060" s="1589" t="s">
        <v>4675</v>
      </c>
      <c r="M4060" s="1589" t="s">
        <v>4697</v>
      </c>
      <c r="N4060" s="1589" t="s">
        <v>4701</v>
      </c>
      <c r="O4060" s="1589" t="s">
        <v>4688</v>
      </c>
      <c r="P4060" s="1589" t="s">
        <v>4706</v>
      </c>
      <c r="Q4060" s="1589" t="s">
        <v>4701</v>
      </c>
      <c r="R4060" s="1598" t="s">
        <v>854</v>
      </c>
      <c r="S4060" s="1599" t="s">
        <v>4104</v>
      </c>
      <c r="T4060" s="1598" t="s">
        <v>854</v>
      </c>
      <c r="U4060" s="1599" t="s">
        <v>4104</v>
      </c>
      <c r="V4060" s="1590" t="s">
        <v>4678</v>
      </c>
      <c r="W4060" s="1590" t="s">
        <v>4687</v>
      </c>
      <c r="X4060" s="1590" t="s">
        <v>4676</v>
      </c>
      <c r="Y4060" s="1590" t="s">
        <v>4676</v>
      </c>
      <c r="Z4060" s="1590" t="s">
        <v>4678</v>
      </c>
      <c r="AA4060" s="1590" t="s">
        <v>4676</v>
      </c>
      <c r="AB4060" s="1590" t="s">
        <v>4675</v>
      </c>
      <c r="AC4060" s="1590" t="s">
        <v>4676</v>
      </c>
      <c r="AD4060" s="1590" t="s">
        <v>4676</v>
      </c>
      <c r="AE4060" s="1590" t="s">
        <v>4701</v>
      </c>
      <c r="AF4060" s="1590" t="s">
        <v>4701</v>
      </c>
      <c r="AG4060" s="1590" t="s">
        <v>4701</v>
      </c>
      <c r="AH4060" s="1598" t="s">
        <v>854</v>
      </c>
      <c r="AI4060" s="1599" t="s">
        <v>4104</v>
      </c>
      <c r="AJ4060" s="1598" t="s">
        <v>854</v>
      </c>
      <c r="AK4060" s="1599" t="s">
        <v>4104</v>
      </c>
      <c r="AL4060" s="1589" t="s">
        <v>4701</v>
      </c>
      <c r="AM4060" s="1589" t="s">
        <v>4676</v>
      </c>
      <c r="AN4060" s="1589" t="s">
        <v>4687</v>
      </c>
      <c r="AO4060" s="1589">
        <v>4</v>
      </c>
      <c r="AP4060" s="1589" t="s">
        <v>4701</v>
      </c>
      <c r="AQ4060" s="1589" t="s">
        <v>4701</v>
      </c>
      <c r="AR4060" s="1589" t="s">
        <v>4704</v>
      </c>
      <c r="AS4060" s="1589" t="s">
        <v>4697</v>
      </c>
      <c r="AT4060" s="1589" t="s">
        <v>4675</v>
      </c>
      <c r="AU4060" s="1589" t="s">
        <v>4675</v>
      </c>
      <c r="AV4060" s="1589">
        <v>8</v>
      </c>
      <c r="AW4060" s="1589" t="s">
        <v>4697</v>
      </c>
      <c r="AX4060" s="1589" t="s">
        <v>4676</v>
      </c>
      <c r="AY4060" s="1598" t="s">
        <v>854</v>
      </c>
      <c r="AZ4060" s="1599" t="s">
        <v>4104</v>
      </c>
      <c r="BA4060" s="1598" t="s">
        <v>854</v>
      </c>
      <c r="BB4060" s="1599" t="s">
        <v>4104</v>
      </c>
      <c r="BC4060" s="1589" t="s">
        <v>4676</v>
      </c>
      <c r="BD4060" s="1589" t="s">
        <v>4687</v>
      </c>
      <c r="BE4060" s="1589" t="s">
        <v>4690</v>
      </c>
      <c r="BF4060" s="1589" t="s">
        <v>4678</v>
      </c>
      <c r="BG4060" s="1589" t="s">
        <v>4675</v>
      </c>
      <c r="BH4060" s="1589">
        <v>0.75</v>
      </c>
      <c r="BI4060" s="1589" t="s">
        <v>4690</v>
      </c>
      <c r="BJ4060" s="1589">
        <v>2.25</v>
      </c>
      <c r="BK4060" s="1598" t="s">
        <v>854</v>
      </c>
      <c r="BL4060" s="1599" t="s">
        <v>4104</v>
      </c>
    </row>
    <row r="4061" spans="1:64">
      <c r="A4061" s="2535" t="s">
        <v>45</v>
      </c>
      <c r="B4061" s="2535"/>
      <c r="C4061" s="1602"/>
      <c r="D4061" s="1602"/>
      <c r="E4061" s="1602"/>
      <c r="F4061" s="1602"/>
      <c r="G4061" s="1602"/>
      <c r="H4061" s="1602"/>
      <c r="I4061" s="1602"/>
      <c r="J4061" s="1602"/>
      <c r="K4061" s="1603"/>
      <c r="L4061" s="1602"/>
      <c r="M4061" s="1602"/>
      <c r="N4061" s="1602"/>
      <c r="O4061" s="1602"/>
      <c r="P4061" s="1602"/>
      <c r="Q4061" s="1602"/>
      <c r="R4061" s="2535" t="s">
        <v>45</v>
      </c>
      <c r="S4061" s="2535"/>
      <c r="T4061" s="2535" t="s">
        <v>45</v>
      </c>
      <c r="U4061" s="2535"/>
      <c r="V4061" s="1595"/>
      <c r="W4061" s="1595"/>
      <c r="X4061" s="1595"/>
      <c r="Y4061" s="1595"/>
      <c r="Z4061" s="1595"/>
      <c r="AA4061" s="1595"/>
      <c r="AB4061" s="1595"/>
      <c r="AC4061" s="1595"/>
      <c r="AD4061" s="1595"/>
      <c r="AE4061" s="1595"/>
      <c r="AF4061" s="1595"/>
      <c r="AG4061" s="1596"/>
      <c r="AH4061" s="2535" t="s">
        <v>45</v>
      </c>
      <c r="AI4061" s="2535"/>
      <c r="AJ4061" s="2535" t="s">
        <v>45</v>
      </c>
      <c r="AK4061" s="2535"/>
      <c r="AL4061" s="1597"/>
      <c r="AM4061" s="1597"/>
      <c r="AN4061" s="1597"/>
      <c r="AO4061" s="1597"/>
      <c r="AP4061" s="1597"/>
      <c r="AQ4061" s="1597"/>
      <c r="AR4061" s="1597"/>
      <c r="AS4061" s="1597"/>
      <c r="AT4061" s="1597"/>
      <c r="AU4061" s="1597"/>
      <c r="AV4061" s="1597"/>
      <c r="AW4061" s="1597"/>
      <c r="AX4061" s="1597"/>
      <c r="AY4061" s="2535" t="s">
        <v>45</v>
      </c>
      <c r="AZ4061" s="2535"/>
      <c r="BA4061" s="2535" t="s">
        <v>45</v>
      </c>
      <c r="BB4061" s="2535"/>
      <c r="BC4061" s="1597"/>
      <c r="BD4061" s="1597"/>
      <c r="BE4061" s="1597"/>
      <c r="BF4061" s="1597"/>
      <c r="BG4061" s="1597"/>
      <c r="BH4061" s="1597"/>
      <c r="BI4061" s="1594"/>
      <c r="BJ4061" s="1594"/>
      <c r="BK4061" s="2535" t="s">
        <v>45</v>
      </c>
      <c r="BL4061" s="2535"/>
    </row>
    <row r="4062" spans="1:64" ht="18">
      <c r="A4062" s="1598" t="s">
        <v>856</v>
      </c>
      <c r="B4062" s="1599" t="s">
        <v>1682</v>
      </c>
      <c r="C4062" s="1588" t="s">
        <v>3778</v>
      </c>
      <c r="D4062" s="1588" t="s">
        <v>4704</v>
      </c>
      <c r="E4062" s="1589" t="s">
        <v>4695</v>
      </c>
      <c r="F4062" s="1589" t="s">
        <v>4695</v>
      </c>
      <c r="G4062" s="1589" t="s">
        <v>4697</v>
      </c>
      <c r="H4062" s="1589" t="s">
        <v>4701</v>
      </c>
      <c r="I4062" s="1589" t="s">
        <v>4704</v>
      </c>
      <c r="J4062" s="1590" t="s">
        <v>2735</v>
      </c>
      <c r="K4062" s="1589" t="s">
        <v>4701</v>
      </c>
      <c r="L4062" s="1589" t="s">
        <v>3264</v>
      </c>
      <c r="M4062" s="1589" t="s">
        <v>4701</v>
      </c>
      <c r="N4062" s="1589">
        <v>7</v>
      </c>
      <c r="O4062" s="1589" t="s">
        <v>2829</v>
      </c>
      <c r="P4062" s="1589" t="s">
        <v>4701</v>
      </c>
      <c r="Q4062" s="1589" t="s">
        <v>3264</v>
      </c>
      <c r="R4062" s="1598" t="s">
        <v>856</v>
      </c>
      <c r="S4062" s="1599" t="s">
        <v>1682</v>
      </c>
      <c r="T4062" s="1598" t="s">
        <v>856</v>
      </c>
      <c r="U4062" s="1599" t="s">
        <v>1682</v>
      </c>
      <c r="V4062" s="1590" t="s">
        <v>2933</v>
      </c>
      <c r="W4062" s="1590" t="s">
        <v>4701</v>
      </c>
      <c r="X4062" s="1590" t="s">
        <v>2752</v>
      </c>
      <c r="Y4062" s="1590" t="s">
        <v>4701</v>
      </c>
      <c r="Z4062" s="1590" t="s">
        <v>4701</v>
      </c>
      <c r="AA4062" s="1590" t="s">
        <v>2803</v>
      </c>
      <c r="AB4062" s="1590" t="s">
        <v>2755</v>
      </c>
      <c r="AC4062" s="1590" t="s">
        <v>4701</v>
      </c>
      <c r="AD4062" s="1590" t="s">
        <v>2764</v>
      </c>
      <c r="AE4062" s="1590" t="s">
        <v>3025</v>
      </c>
      <c r="AF4062" s="1590" t="s">
        <v>4707</v>
      </c>
      <c r="AG4062" s="1590" t="s">
        <v>2994</v>
      </c>
      <c r="AH4062" s="1598" t="s">
        <v>856</v>
      </c>
      <c r="AI4062" s="1599" t="s">
        <v>1682</v>
      </c>
      <c r="AJ4062" s="1598" t="s">
        <v>856</v>
      </c>
      <c r="AK4062" s="1599" t="s">
        <v>1682</v>
      </c>
      <c r="AL4062" s="1589" t="s">
        <v>4701</v>
      </c>
      <c r="AM4062" s="1589" t="s">
        <v>2765</v>
      </c>
      <c r="AN4062" s="1589" t="s">
        <v>3074</v>
      </c>
      <c r="AO4062" s="1592" t="s">
        <v>2985</v>
      </c>
      <c r="AP4062" s="1589" t="s">
        <v>4701</v>
      </c>
      <c r="AQ4062" s="1590" t="s">
        <v>1456</v>
      </c>
      <c r="AR4062" s="1589" t="s">
        <v>3798</v>
      </c>
      <c r="AS4062" s="1589" t="s">
        <v>4701</v>
      </c>
      <c r="AT4062" s="1589" t="s">
        <v>1456</v>
      </c>
      <c r="AU4062" s="1589" t="s">
        <v>4701</v>
      </c>
      <c r="AV4062" s="1589" t="s">
        <v>4701</v>
      </c>
      <c r="AW4062" s="1589" t="s">
        <v>2752</v>
      </c>
      <c r="AX4062" s="1589" t="s">
        <v>4701</v>
      </c>
      <c r="AY4062" s="1598" t="s">
        <v>856</v>
      </c>
      <c r="AZ4062" s="1599" t="s">
        <v>1682</v>
      </c>
      <c r="BA4062" s="1598" t="s">
        <v>856</v>
      </c>
      <c r="BB4062" s="1599" t="s">
        <v>1682</v>
      </c>
      <c r="BC4062" s="1589" t="s">
        <v>3264</v>
      </c>
      <c r="BD4062" s="1589" t="s">
        <v>3180</v>
      </c>
      <c r="BE4062" s="1589" t="s">
        <v>4681</v>
      </c>
      <c r="BF4062" s="1589" t="s">
        <v>2765</v>
      </c>
      <c r="BG4062" s="1589" t="s">
        <v>4701</v>
      </c>
      <c r="BH4062" s="1589" t="s">
        <v>4708</v>
      </c>
      <c r="BI4062" s="1589" t="s">
        <v>4036</v>
      </c>
      <c r="BJ4062" s="1589" t="s">
        <v>4709</v>
      </c>
      <c r="BK4062" s="1598" t="s">
        <v>856</v>
      </c>
      <c r="BL4062" s="1599" t="s">
        <v>1682</v>
      </c>
    </row>
    <row r="4063" spans="1:64" ht="18">
      <c r="A4063" s="1600" t="s">
        <v>1085</v>
      </c>
      <c r="B4063" s="1601" t="s">
        <v>1683</v>
      </c>
      <c r="C4063" s="1593" t="s">
        <v>2986</v>
      </c>
      <c r="D4063" s="1594" t="s">
        <v>4710</v>
      </c>
      <c r="E4063" s="1594" t="s">
        <v>4697</v>
      </c>
      <c r="F4063" s="1594" t="s">
        <v>4697</v>
      </c>
      <c r="G4063" s="1594" t="s">
        <v>4704</v>
      </c>
      <c r="H4063" s="1594" t="s">
        <v>4701</v>
      </c>
      <c r="I4063" s="1594" t="s">
        <v>4710</v>
      </c>
      <c r="J4063" s="1596" t="s">
        <v>1927</v>
      </c>
      <c r="K4063" s="1594" t="s">
        <v>2765</v>
      </c>
      <c r="L4063" s="1594" t="s">
        <v>807</v>
      </c>
      <c r="M4063" s="1594" t="s">
        <v>4711</v>
      </c>
      <c r="N4063" s="1594">
        <v>7.5</v>
      </c>
      <c r="O4063" s="1594" t="s">
        <v>4711</v>
      </c>
      <c r="P4063" s="1594">
        <v>7</v>
      </c>
      <c r="Q4063" s="1594" t="s">
        <v>4712</v>
      </c>
      <c r="R4063" s="1600" t="s">
        <v>1085</v>
      </c>
      <c r="S4063" s="1601" t="s">
        <v>1683</v>
      </c>
      <c r="T4063" s="1600" t="s">
        <v>1085</v>
      </c>
      <c r="U4063" s="1601" t="s">
        <v>1683</v>
      </c>
      <c r="V4063" s="1596" t="s">
        <v>2933</v>
      </c>
      <c r="W4063" s="1596" t="s">
        <v>1536</v>
      </c>
      <c r="X4063" s="1596" t="s">
        <v>2752</v>
      </c>
      <c r="Y4063" s="1596" t="s">
        <v>2443</v>
      </c>
      <c r="Z4063" s="1596" t="s">
        <v>4706</v>
      </c>
      <c r="AA4063" s="1596">
        <v>7</v>
      </c>
      <c r="AB4063" s="1596" t="s">
        <v>3235</v>
      </c>
      <c r="AC4063" s="1596" t="s">
        <v>2481</v>
      </c>
      <c r="AD4063" s="1596" t="s">
        <v>2672</v>
      </c>
      <c r="AE4063" s="1596" t="s">
        <v>3025</v>
      </c>
      <c r="AF4063" s="1596" t="s">
        <v>1935</v>
      </c>
      <c r="AG4063" s="1596" t="s">
        <v>1536</v>
      </c>
      <c r="AH4063" s="1600" t="s">
        <v>1085</v>
      </c>
      <c r="AI4063" s="1601" t="s">
        <v>1683</v>
      </c>
      <c r="AJ4063" s="1600" t="s">
        <v>1085</v>
      </c>
      <c r="AK4063" s="1601" t="s">
        <v>1683</v>
      </c>
      <c r="AL4063" s="1594" t="s">
        <v>4701</v>
      </c>
      <c r="AM4063" s="1594" t="s">
        <v>4713</v>
      </c>
      <c r="AN4063" s="1594" t="s">
        <v>4706</v>
      </c>
      <c r="AO4063" s="1597" t="s">
        <v>3096</v>
      </c>
      <c r="AP4063" s="1594" t="s">
        <v>4701</v>
      </c>
      <c r="AQ4063" s="1596" t="s">
        <v>2523</v>
      </c>
      <c r="AR4063" s="1594" t="s">
        <v>2756</v>
      </c>
      <c r="AS4063" s="1594" t="s">
        <v>2728</v>
      </c>
      <c r="AT4063" s="1594" t="s">
        <v>2728</v>
      </c>
      <c r="AU4063" s="1594" t="s">
        <v>2736</v>
      </c>
      <c r="AV4063" s="1594" t="s">
        <v>1781</v>
      </c>
      <c r="AW4063" s="1594" t="s">
        <v>2847</v>
      </c>
      <c r="AX4063" s="1594" t="s">
        <v>2765</v>
      </c>
      <c r="AY4063" s="1600" t="s">
        <v>1085</v>
      </c>
      <c r="AZ4063" s="1601" t="s">
        <v>1683</v>
      </c>
      <c r="BA4063" s="1600" t="s">
        <v>1085</v>
      </c>
      <c r="BB4063" s="1601" t="s">
        <v>1683</v>
      </c>
      <c r="BC4063" s="1594" t="s">
        <v>397</v>
      </c>
      <c r="BD4063" s="1594" t="s">
        <v>3004</v>
      </c>
      <c r="BE4063" s="1594">
        <v>7.5</v>
      </c>
      <c r="BF4063" s="1594" t="s">
        <v>4714</v>
      </c>
      <c r="BG4063" s="1594" t="s">
        <v>4701</v>
      </c>
      <c r="BH4063" s="1594" t="s">
        <v>4715</v>
      </c>
      <c r="BI4063" s="1594" t="s">
        <v>2753</v>
      </c>
      <c r="BJ4063" s="1594" t="s">
        <v>4716</v>
      </c>
      <c r="BK4063" s="1600" t="s">
        <v>1085</v>
      </c>
      <c r="BL4063" s="1601" t="s">
        <v>1683</v>
      </c>
    </row>
    <row r="4064" spans="1:64" ht="18">
      <c r="A4064" s="1598" t="s">
        <v>827</v>
      </c>
      <c r="B4064" s="1599" t="s">
        <v>1684</v>
      </c>
      <c r="C4064" s="1588" t="s">
        <v>2758</v>
      </c>
      <c r="D4064" s="1588" t="s">
        <v>4701</v>
      </c>
      <c r="E4064" s="1589" t="s">
        <v>4701</v>
      </c>
      <c r="F4064" s="1589" t="s">
        <v>4701</v>
      </c>
      <c r="G4064" s="1589" t="s">
        <v>4701</v>
      </c>
      <c r="H4064" s="1589" t="s">
        <v>4701</v>
      </c>
      <c r="I4064" s="1589" t="s">
        <v>4701</v>
      </c>
      <c r="J4064" s="1590" t="s">
        <v>4051</v>
      </c>
      <c r="K4064" s="1589" t="s">
        <v>4628</v>
      </c>
      <c r="L4064" s="1589" t="s">
        <v>3025</v>
      </c>
      <c r="M4064" s="1589" t="s">
        <v>4717</v>
      </c>
      <c r="N4064" s="1589">
        <v>7.75</v>
      </c>
      <c r="O4064" s="1589" t="s">
        <v>4711</v>
      </c>
      <c r="P4064" s="1589">
        <v>7</v>
      </c>
      <c r="Q4064" s="1589" t="s">
        <v>4706</v>
      </c>
      <c r="R4064" s="1598" t="s">
        <v>827</v>
      </c>
      <c r="S4064" s="1599" t="s">
        <v>1684</v>
      </c>
      <c r="T4064" s="1598" t="s">
        <v>827</v>
      </c>
      <c r="U4064" s="1599" t="s">
        <v>1684</v>
      </c>
      <c r="V4064" s="1590" t="s">
        <v>4718</v>
      </c>
      <c r="W4064" s="1590" t="s">
        <v>2787</v>
      </c>
      <c r="X4064" s="1590" t="s">
        <v>4701</v>
      </c>
      <c r="Y4064" s="1590" t="s">
        <v>1536</v>
      </c>
      <c r="Z4064" s="1590" t="s">
        <v>4719</v>
      </c>
      <c r="AA4064" s="1590">
        <v>7</v>
      </c>
      <c r="AB4064" s="1590" t="s">
        <v>3174</v>
      </c>
      <c r="AC4064" s="1590" t="s">
        <v>4717</v>
      </c>
      <c r="AD4064" s="1590" t="s">
        <v>2616</v>
      </c>
      <c r="AE4064" s="1590" t="s">
        <v>3025</v>
      </c>
      <c r="AF4064" s="1590" t="s">
        <v>4717</v>
      </c>
      <c r="AG4064" s="1590" t="s">
        <v>2502</v>
      </c>
      <c r="AH4064" s="1598" t="s">
        <v>827</v>
      </c>
      <c r="AI4064" s="1599" t="s">
        <v>1684</v>
      </c>
      <c r="AJ4064" s="1598" t="s">
        <v>827</v>
      </c>
      <c r="AK4064" s="1599" t="s">
        <v>1684</v>
      </c>
      <c r="AL4064" s="1589" t="s">
        <v>4701</v>
      </c>
      <c r="AM4064" s="1589" t="s">
        <v>2520</v>
      </c>
      <c r="AN4064" s="1589" t="s">
        <v>4713</v>
      </c>
      <c r="AO4064" s="1592" t="s">
        <v>1781</v>
      </c>
      <c r="AP4064" s="1589" t="s">
        <v>4701</v>
      </c>
      <c r="AQ4064" s="1590" t="s">
        <v>2502</v>
      </c>
      <c r="AR4064" s="1589" t="s">
        <v>2478</v>
      </c>
      <c r="AS4064" s="1589" t="s">
        <v>2527</v>
      </c>
      <c r="AT4064" s="1589" t="s">
        <v>2522</v>
      </c>
      <c r="AU4064" s="1589" t="s">
        <v>4706</v>
      </c>
      <c r="AV4064" s="1589" t="s">
        <v>1781</v>
      </c>
      <c r="AW4064" s="1589" t="s">
        <v>2948</v>
      </c>
      <c r="AX4064" s="1589" t="s">
        <v>2765</v>
      </c>
      <c r="AY4064" s="1598" t="s">
        <v>827</v>
      </c>
      <c r="AZ4064" s="1599" t="s">
        <v>1684</v>
      </c>
      <c r="BA4064" s="1598" t="s">
        <v>827</v>
      </c>
      <c r="BB4064" s="1599" t="s">
        <v>1684</v>
      </c>
      <c r="BC4064" s="1592" t="s">
        <v>2671</v>
      </c>
      <c r="BD4064" s="1592" t="s">
        <v>2995</v>
      </c>
      <c r="BE4064" s="1589">
        <v>7</v>
      </c>
      <c r="BF4064" s="1589" t="s">
        <v>4720</v>
      </c>
      <c r="BG4064" s="1589" t="s">
        <v>4721</v>
      </c>
      <c r="BH4064" s="1589" t="s">
        <v>4687</v>
      </c>
      <c r="BI4064" s="1589" t="s">
        <v>2986</v>
      </c>
      <c r="BJ4064" s="1589" t="s">
        <v>4709</v>
      </c>
      <c r="BK4064" s="1598" t="s">
        <v>827</v>
      </c>
      <c r="BL4064" s="1599" t="s">
        <v>1684</v>
      </c>
    </row>
    <row r="4065" spans="1:64" ht="18">
      <c r="A4065" s="1600" t="s">
        <v>828</v>
      </c>
      <c r="B4065" s="1601" t="s">
        <v>1685</v>
      </c>
      <c r="C4065" s="1593" t="s">
        <v>2758</v>
      </c>
      <c r="D4065" s="1605" t="s">
        <v>76</v>
      </c>
      <c r="E4065" s="1594" t="s">
        <v>76</v>
      </c>
      <c r="F4065" s="1594" t="s">
        <v>4701</v>
      </c>
      <c r="G4065" s="1594" t="s">
        <v>4701</v>
      </c>
      <c r="H4065" s="1594" t="s">
        <v>76</v>
      </c>
      <c r="I4065" s="1594" t="s">
        <v>76</v>
      </c>
      <c r="J4065" s="1596" t="s">
        <v>397</v>
      </c>
      <c r="K4065" s="1594" t="s">
        <v>2421</v>
      </c>
      <c r="L4065" s="1594" t="s">
        <v>2829</v>
      </c>
      <c r="M4065" s="1594" t="s">
        <v>4717</v>
      </c>
      <c r="N4065" s="1594">
        <v>7.75</v>
      </c>
      <c r="O4065" s="1594" t="s">
        <v>4711</v>
      </c>
      <c r="P4065" s="1594" t="s">
        <v>4701</v>
      </c>
      <c r="Q4065" s="1594" t="s">
        <v>4721</v>
      </c>
      <c r="R4065" s="1600" t="s">
        <v>828</v>
      </c>
      <c r="S4065" s="1601" t="s">
        <v>1685</v>
      </c>
      <c r="T4065" s="1600" t="s">
        <v>828</v>
      </c>
      <c r="U4065" s="1601" t="s">
        <v>1685</v>
      </c>
      <c r="V4065" s="1596" t="s">
        <v>4681</v>
      </c>
      <c r="W4065" s="1596" t="s">
        <v>76</v>
      </c>
      <c r="X4065" s="1596" t="s">
        <v>4701</v>
      </c>
      <c r="Y4065" s="1596" t="s">
        <v>1536</v>
      </c>
      <c r="Z4065" s="1596" t="s">
        <v>76</v>
      </c>
      <c r="AA4065" s="1596" t="s">
        <v>76</v>
      </c>
      <c r="AB4065" s="1596" t="s">
        <v>3174</v>
      </c>
      <c r="AC4065" s="1596" t="s">
        <v>76</v>
      </c>
      <c r="AD4065" s="1596" t="s">
        <v>2616</v>
      </c>
      <c r="AE4065" s="1596" t="s">
        <v>3025</v>
      </c>
      <c r="AF4065" s="1596" t="s">
        <v>76</v>
      </c>
      <c r="AG4065" s="1596" t="s">
        <v>76</v>
      </c>
      <c r="AH4065" s="1600" t="s">
        <v>828</v>
      </c>
      <c r="AI4065" s="1601" t="s">
        <v>1685</v>
      </c>
      <c r="AJ4065" s="1600" t="s">
        <v>828</v>
      </c>
      <c r="AK4065" s="1601" t="s">
        <v>1685</v>
      </c>
      <c r="AL4065" s="1594" t="s">
        <v>4701</v>
      </c>
      <c r="AM4065" s="1597" t="s">
        <v>4711</v>
      </c>
      <c r="AN4065" s="1594" t="s">
        <v>4713</v>
      </c>
      <c r="AO4065" s="1594" t="s">
        <v>2829</v>
      </c>
      <c r="AP4065" s="1594" t="s">
        <v>4701</v>
      </c>
      <c r="AQ4065" s="1596" t="s">
        <v>76</v>
      </c>
      <c r="AR4065" s="1594" t="s">
        <v>76</v>
      </c>
      <c r="AS4065" s="1594" t="s">
        <v>2502</v>
      </c>
      <c r="AT4065" s="1594" t="s">
        <v>2482</v>
      </c>
      <c r="AU4065" s="1594" t="s">
        <v>4713</v>
      </c>
      <c r="AV4065" s="1594" t="s">
        <v>1781</v>
      </c>
      <c r="AW4065" s="1594" t="s">
        <v>76</v>
      </c>
      <c r="AX4065" s="1594" t="s">
        <v>4701</v>
      </c>
      <c r="AY4065" s="1600" t="s">
        <v>828</v>
      </c>
      <c r="AZ4065" s="1601" t="s">
        <v>1685</v>
      </c>
      <c r="BA4065" s="1600" t="s">
        <v>828</v>
      </c>
      <c r="BB4065" s="1601" t="s">
        <v>1685</v>
      </c>
      <c r="BC4065" s="1594" t="s">
        <v>2448</v>
      </c>
      <c r="BD4065" s="1597" t="s">
        <v>2803</v>
      </c>
      <c r="BE4065" s="1594" t="s">
        <v>3129</v>
      </c>
      <c r="BF4065" s="1594" t="s">
        <v>4688</v>
      </c>
      <c r="BG4065" s="1594" t="s">
        <v>4722</v>
      </c>
      <c r="BH4065" s="1606" t="s">
        <v>76</v>
      </c>
      <c r="BI4065" s="1594" t="s">
        <v>4014</v>
      </c>
      <c r="BJ4065" s="1594" t="s">
        <v>4716</v>
      </c>
      <c r="BK4065" s="1600" t="s">
        <v>828</v>
      </c>
      <c r="BL4065" s="1601" t="s">
        <v>1685</v>
      </c>
    </row>
    <row r="4066" spans="1:64">
      <c r="A4066" s="1598" t="s">
        <v>854</v>
      </c>
      <c r="B4066" s="1599" t="s">
        <v>1686</v>
      </c>
      <c r="C4066" s="1588" t="s">
        <v>76</v>
      </c>
      <c r="D4066" s="1604" t="s">
        <v>76</v>
      </c>
      <c r="E4066" s="1589" t="s">
        <v>76</v>
      </c>
      <c r="F4066" s="1589" t="s">
        <v>4701</v>
      </c>
      <c r="G4066" s="1589" t="s">
        <v>4701</v>
      </c>
      <c r="H4066" s="1589" t="s">
        <v>76</v>
      </c>
      <c r="I4066" s="1589" t="s">
        <v>76</v>
      </c>
      <c r="J4066" s="1590" t="s">
        <v>1781</v>
      </c>
      <c r="K4066" s="1589" t="s">
        <v>4723</v>
      </c>
      <c r="L4066" s="1589" t="s">
        <v>4701</v>
      </c>
      <c r="M4066" s="1589" t="s">
        <v>76</v>
      </c>
      <c r="N4066" s="1589">
        <v>7.75</v>
      </c>
      <c r="O4066" s="1589" t="s">
        <v>4711</v>
      </c>
      <c r="P4066" s="1589" t="s">
        <v>76</v>
      </c>
      <c r="Q4066" s="1638" t="s">
        <v>2681</v>
      </c>
      <c r="R4066" s="1598" t="s">
        <v>854</v>
      </c>
      <c r="S4066" s="1599" t="s">
        <v>1686</v>
      </c>
      <c r="T4066" s="1598" t="s">
        <v>854</v>
      </c>
      <c r="U4066" s="1599" t="s">
        <v>1686</v>
      </c>
      <c r="V4066" s="1590" t="s">
        <v>4681</v>
      </c>
      <c r="W4066" s="1590" t="s">
        <v>76</v>
      </c>
      <c r="X4066" s="1590" t="s">
        <v>4724</v>
      </c>
      <c r="Y4066" s="1590" t="s">
        <v>76</v>
      </c>
      <c r="Z4066" s="1590" t="s">
        <v>76</v>
      </c>
      <c r="AA4066" s="1590" t="s">
        <v>76</v>
      </c>
      <c r="AB4066" s="1590" t="s">
        <v>3174</v>
      </c>
      <c r="AC4066" s="1590" t="s">
        <v>76</v>
      </c>
      <c r="AD4066" s="1590" t="s">
        <v>2616</v>
      </c>
      <c r="AE4066" s="1590" t="s">
        <v>3025</v>
      </c>
      <c r="AF4066" s="1590" t="s">
        <v>76</v>
      </c>
      <c r="AG4066" s="1590" t="s">
        <v>76</v>
      </c>
      <c r="AH4066" s="1598" t="s">
        <v>854</v>
      </c>
      <c r="AI4066" s="1599" t="s">
        <v>1686</v>
      </c>
      <c r="AJ4066" s="1598" t="s">
        <v>854</v>
      </c>
      <c r="AK4066" s="1599" t="s">
        <v>1686</v>
      </c>
      <c r="AL4066" s="1589" t="s">
        <v>4701</v>
      </c>
      <c r="AM4066" s="1589" t="s">
        <v>4697</v>
      </c>
      <c r="AN4066" s="1589" t="s">
        <v>4713</v>
      </c>
      <c r="AO4066" s="1589" t="s">
        <v>2829</v>
      </c>
      <c r="AP4066" s="1589" t="s">
        <v>76</v>
      </c>
      <c r="AQ4066" s="1590" t="s">
        <v>76</v>
      </c>
      <c r="AR4066" s="1589" t="s">
        <v>76</v>
      </c>
      <c r="AS4066" s="1589" t="s">
        <v>76</v>
      </c>
      <c r="AT4066" s="1589" t="s">
        <v>2549</v>
      </c>
      <c r="AU4066" s="1589" t="s">
        <v>4719</v>
      </c>
      <c r="AV4066" s="1589" t="s">
        <v>1781</v>
      </c>
      <c r="AW4066" s="1589" t="s">
        <v>76</v>
      </c>
      <c r="AX4066" s="1589" t="s">
        <v>4701</v>
      </c>
      <c r="AY4066" s="1598" t="s">
        <v>854</v>
      </c>
      <c r="AZ4066" s="1599" t="s">
        <v>1686</v>
      </c>
      <c r="BA4066" s="1598" t="s">
        <v>854</v>
      </c>
      <c r="BB4066" s="1599" t="s">
        <v>1686</v>
      </c>
      <c r="BC4066" s="1592" t="s">
        <v>3834</v>
      </c>
      <c r="BD4066" s="1589" t="s">
        <v>4038</v>
      </c>
      <c r="BE4066" s="1589" t="s">
        <v>2794</v>
      </c>
      <c r="BF4066" s="1589" t="s">
        <v>4688</v>
      </c>
      <c r="BG4066" s="1589" t="s">
        <v>4722</v>
      </c>
      <c r="BH4066" s="1609" t="s">
        <v>76</v>
      </c>
      <c r="BI4066" s="1589" t="s">
        <v>2792</v>
      </c>
      <c r="BJ4066" s="1589" t="s">
        <v>4716</v>
      </c>
      <c r="BK4066" s="1598" t="s">
        <v>854</v>
      </c>
      <c r="BL4066" s="1599" t="s">
        <v>1686</v>
      </c>
    </row>
    <row r="4067" spans="1:64">
      <c r="A4067" s="2535" t="s">
        <v>388</v>
      </c>
      <c r="B4067" s="2535"/>
      <c r="C4067" s="1594"/>
      <c r="D4067" s="1594"/>
      <c r="E4067" s="1594"/>
      <c r="F4067" s="1594"/>
      <c r="G4067" s="1594"/>
      <c r="H4067" s="1594"/>
      <c r="I4067" s="1594"/>
      <c r="J4067" s="1594"/>
      <c r="K4067" s="1594"/>
      <c r="L4067" s="1594"/>
      <c r="M4067" s="1594"/>
      <c r="N4067" s="1594"/>
      <c r="O4067" s="1597" t="s">
        <v>311</v>
      </c>
      <c r="P4067" s="1594"/>
      <c r="Q4067" s="1597"/>
      <c r="R4067" s="2535" t="s">
        <v>388</v>
      </c>
      <c r="S4067" s="2535"/>
      <c r="T4067" s="2535" t="s">
        <v>388</v>
      </c>
      <c r="U4067" s="2535"/>
      <c r="V4067" s="1596"/>
      <c r="W4067" s="1596"/>
      <c r="X4067" s="1596"/>
      <c r="Y4067" s="1596"/>
      <c r="Z4067" s="1596"/>
      <c r="AA4067" s="1596"/>
      <c r="AB4067" s="1595"/>
      <c r="AC4067" s="1595"/>
      <c r="AD4067" s="1595"/>
      <c r="AE4067" s="1595"/>
      <c r="AF4067" s="1595"/>
      <c r="AG4067" s="1596"/>
      <c r="AH4067" s="2535" t="s">
        <v>388</v>
      </c>
      <c r="AI4067" s="2535"/>
      <c r="AJ4067" s="2535" t="s">
        <v>388</v>
      </c>
      <c r="AK4067" s="2535"/>
      <c r="AL4067" s="1597"/>
      <c r="AM4067" s="1597"/>
      <c r="AN4067" s="1594"/>
      <c r="AO4067" s="1597"/>
      <c r="AP4067" s="1594"/>
      <c r="AQ4067" s="1594"/>
      <c r="AR4067" s="1594"/>
      <c r="AS4067" s="1594"/>
      <c r="AT4067" s="1594"/>
      <c r="AU4067" s="1594"/>
      <c r="AV4067" s="1594"/>
      <c r="AW4067" s="1594"/>
      <c r="AX4067" s="1594"/>
      <c r="AY4067" s="2535" t="s">
        <v>388</v>
      </c>
      <c r="AZ4067" s="2535"/>
      <c r="BA4067" s="2535" t="s">
        <v>388</v>
      </c>
      <c r="BB4067" s="2535"/>
      <c r="BC4067" s="1597"/>
      <c r="BD4067" s="1597"/>
      <c r="BE4067" s="1597"/>
      <c r="BF4067" s="1597"/>
      <c r="BG4067" s="1597"/>
      <c r="BH4067" s="1597"/>
      <c r="BI4067" s="1594"/>
      <c r="BJ4067" s="1594"/>
      <c r="BK4067" s="2535" t="s">
        <v>388</v>
      </c>
      <c r="BL4067" s="2535"/>
    </row>
    <row r="4068" spans="1:64">
      <c r="A4068" s="2533" t="s">
        <v>389</v>
      </c>
      <c r="B4068" s="2533"/>
      <c r="C4068" s="1589"/>
      <c r="D4068" s="1589"/>
      <c r="E4068" s="1589"/>
      <c r="F4068" s="1589"/>
      <c r="G4068" s="1589"/>
      <c r="H4068" s="1589"/>
      <c r="I4068" s="1589"/>
      <c r="J4068" s="1589"/>
      <c r="K4068" s="1589"/>
      <c r="L4068" s="1589"/>
      <c r="M4068" s="1589"/>
      <c r="N4068" s="1589"/>
      <c r="O4068" s="1592"/>
      <c r="P4068" s="1589"/>
      <c r="Q4068" s="1592"/>
      <c r="R4068" s="2533" t="s">
        <v>389</v>
      </c>
      <c r="S4068" s="2533"/>
      <c r="T4068" s="2533" t="s">
        <v>389</v>
      </c>
      <c r="U4068" s="2533"/>
      <c r="V4068" s="1610"/>
      <c r="W4068" s="1590"/>
      <c r="X4068" s="1590"/>
      <c r="Y4068" s="1590"/>
      <c r="Z4068" s="1590"/>
      <c r="AA4068" s="1590"/>
      <c r="AB4068" s="1591"/>
      <c r="AC4068" s="1591"/>
      <c r="AD4068" s="1591"/>
      <c r="AE4068" s="1591"/>
      <c r="AF4068" s="1591"/>
      <c r="AG4068" s="1590"/>
      <c r="AH4068" s="2533" t="s">
        <v>389</v>
      </c>
      <c r="AI4068" s="2533"/>
      <c r="AJ4068" s="2533" t="s">
        <v>389</v>
      </c>
      <c r="AK4068" s="2533"/>
      <c r="AL4068" s="1592"/>
      <c r="AM4068" s="1592"/>
      <c r="AN4068" s="1589"/>
      <c r="AO4068" s="1592"/>
      <c r="AP4068" s="1589"/>
      <c r="AQ4068" s="1589"/>
      <c r="AR4068" s="1589"/>
      <c r="AS4068" s="1589"/>
      <c r="AT4068" s="1589"/>
      <c r="AU4068" s="1589"/>
      <c r="AV4068" s="1589"/>
      <c r="AW4068" s="1589"/>
      <c r="AX4068" s="1589"/>
      <c r="AY4068" s="2533" t="s">
        <v>389</v>
      </c>
      <c r="AZ4068" s="2533"/>
      <c r="BA4068" s="2533" t="s">
        <v>389</v>
      </c>
      <c r="BB4068" s="2533"/>
      <c r="BC4068" s="1592"/>
      <c r="BD4068" s="1592"/>
      <c r="BE4068" s="1592"/>
      <c r="BF4068" s="1592"/>
      <c r="BG4068" s="1592"/>
      <c r="BH4068" s="1592"/>
      <c r="BI4068" s="1589"/>
      <c r="BJ4068" s="1589"/>
      <c r="BK4068" s="2533" t="s">
        <v>389</v>
      </c>
      <c r="BL4068" s="2533"/>
    </row>
    <row r="4069" spans="1:64" ht="22.5">
      <c r="A4069" s="1611"/>
      <c r="B4069" s="1612" t="s">
        <v>390</v>
      </c>
      <c r="C4069" s="1596" t="s">
        <v>1537</v>
      </c>
      <c r="D4069" s="1594" t="s">
        <v>1537</v>
      </c>
      <c r="E4069" s="1596" t="s">
        <v>1537</v>
      </c>
      <c r="F4069" s="1596" t="s">
        <v>1537</v>
      </c>
      <c r="G4069" s="1594" t="s">
        <v>4717</v>
      </c>
      <c r="H4069" s="1594" t="s">
        <v>4717</v>
      </c>
      <c r="I4069" s="1596" t="s">
        <v>4717</v>
      </c>
      <c r="J4069" s="1596" t="s">
        <v>4717</v>
      </c>
      <c r="K4069" s="1594" t="s">
        <v>4713</v>
      </c>
      <c r="L4069" s="1594" t="s">
        <v>4717</v>
      </c>
      <c r="M4069" s="1594" t="s">
        <v>4717</v>
      </c>
      <c r="N4069" s="1596" t="s">
        <v>1537</v>
      </c>
      <c r="O4069" s="1594" t="s">
        <v>4717</v>
      </c>
      <c r="P4069" s="1594" t="s">
        <v>4717</v>
      </c>
      <c r="Q4069" s="1594" t="s">
        <v>1537</v>
      </c>
      <c r="R4069" s="1614"/>
      <c r="S4069" s="1612" t="s">
        <v>390</v>
      </c>
      <c r="T4069" s="1614"/>
      <c r="U4069" s="1612" t="s">
        <v>390</v>
      </c>
      <c r="V4069" s="1596" t="s">
        <v>2627</v>
      </c>
      <c r="W4069" s="1596" t="s">
        <v>4717</v>
      </c>
      <c r="X4069" s="1596" t="s">
        <v>1781</v>
      </c>
      <c r="Y4069" s="1596" t="s">
        <v>4717</v>
      </c>
      <c r="Z4069" s="1596" t="s">
        <v>4717</v>
      </c>
      <c r="AA4069" s="1596" t="s">
        <v>1781</v>
      </c>
      <c r="AB4069" s="1596" t="s">
        <v>2679</v>
      </c>
      <c r="AC4069" s="1596" t="s">
        <v>4717</v>
      </c>
      <c r="AD4069" s="1596" t="s">
        <v>1537</v>
      </c>
      <c r="AE4069" s="1596" t="s">
        <v>4717</v>
      </c>
      <c r="AF4069" s="1596" t="s">
        <v>1537</v>
      </c>
      <c r="AG4069" s="1596" t="s">
        <v>4717</v>
      </c>
      <c r="AH4069" s="1614"/>
      <c r="AI4069" s="1612" t="s">
        <v>390</v>
      </c>
      <c r="AJ4069" s="1614"/>
      <c r="AK4069" s="1612" t="s">
        <v>390</v>
      </c>
      <c r="AL4069" s="1594" t="s">
        <v>2627</v>
      </c>
      <c r="AM4069" s="1594" t="s">
        <v>4717</v>
      </c>
      <c r="AN4069" s="1594" t="s">
        <v>4717</v>
      </c>
      <c r="AO4069" s="1596" t="s">
        <v>1781</v>
      </c>
      <c r="AP4069" s="1594" t="s">
        <v>4717</v>
      </c>
      <c r="AQ4069" s="1594" t="s">
        <v>4717</v>
      </c>
      <c r="AR4069" s="1594" t="s">
        <v>4717</v>
      </c>
      <c r="AS4069" s="1594" t="s">
        <v>4717</v>
      </c>
      <c r="AT4069" s="1594" t="s">
        <v>2627</v>
      </c>
      <c r="AU4069" s="1594" t="s">
        <v>4717</v>
      </c>
      <c r="AV4069" s="1594" t="s">
        <v>4717</v>
      </c>
      <c r="AW4069" s="1594" t="s">
        <v>4717</v>
      </c>
      <c r="AX4069" s="1594" t="s">
        <v>4717</v>
      </c>
      <c r="AY4069" s="1614"/>
      <c r="AZ4069" s="1612" t="s">
        <v>390</v>
      </c>
      <c r="BA4069" s="1614"/>
      <c r="BB4069" s="1612" t="s">
        <v>390</v>
      </c>
      <c r="BC4069" s="1594" t="s">
        <v>1781</v>
      </c>
      <c r="BD4069" s="1594" t="s">
        <v>1781</v>
      </c>
      <c r="BE4069" s="1594" t="s">
        <v>2679</v>
      </c>
      <c r="BF4069" s="1594" t="s">
        <v>2481</v>
      </c>
      <c r="BG4069" s="1594" t="s">
        <v>4717</v>
      </c>
      <c r="BH4069" s="1594" t="s">
        <v>3025</v>
      </c>
      <c r="BI4069" s="1594" t="s">
        <v>2679</v>
      </c>
      <c r="BJ4069" s="1594" t="s">
        <v>4717</v>
      </c>
      <c r="BK4069" s="1614"/>
      <c r="BL4069" s="1612" t="s">
        <v>390</v>
      </c>
    </row>
    <row r="4070" spans="1:64" ht="22.5">
      <c r="A4070" s="37"/>
      <c r="B4070" s="148" t="s">
        <v>391</v>
      </c>
      <c r="C4070" s="698" t="s">
        <v>76</v>
      </c>
      <c r="D4070" s="1589" t="s">
        <v>76</v>
      </c>
      <c r="E4070" s="698" t="s">
        <v>76</v>
      </c>
      <c r="F4070" s="1589" t="s">
        <v>76</v>
      </c>
      <c r="G4070" s="1589" t="s">
        <v>76</v>
      </c>
      <c r="H4070" s="1589" t="s">
        <v>76</v>
      </c>
      <c r="I4070" s="1589" t="s">
        <v>76</v>
      </c>
      <c r="J4070" s="1590" t="s">
        <v>76</v>
      </c>
      <c r="K4070" s="1589" t="s">
        <v>76</v>
      </c>
      <c r="L4070" s="1589" t="s">
        <v>76</v>
      </c>
      <c r="M4070" s="1589" t="s">
        <v>76</v>
      </c>
      <c r="N4070" s="1631" t="s">
        <v>4717</v>
      </c>
      <c r="O4070" s="1592" t="s">
        <v>76</v>
      </c>
      <c r="P4070" s="1589" t="s">
        <v>76</v>
      </c>
      <c r="Q4070" s="1589" t="s">
        <v>76</v>
      </c>
      <c r="R4070" s="8"/>
      <c r="S4070" s="148" t="s">
        <v>391</v>
      </c>
      <c r="T4070" s="8"/>
      <c r="U4070" s="148" t="s">
        <v>391</v>
      </c>
      <c r="V4070" s="1590" t="s">
        <v>76</v>
      </c>
      <c r="W4070" s="1590" t="s">
        <v>76</v>
      </c>
      <c r="X4070" s="1590" t="s">
        <v>76</v>
      </c>
      <c r="Y4070" s="1590" t="s">
        <v>76</v>
      </c>
      <c r="Z4070" s="1590" t="s">
        <v>76</v>
      </c>
      <c r="AA4070" s="1590" t="s">
        <v>76</v>
      </c>
      <c r="AB4070" s="1590" t="s">
        <v>2679</v>
      </c>
      <c r="AC4070" s="1590" t="s">
        <v>76</v>
      </c>
      <c r="AD4070" s="1590" t="s">
        <v>76</v>
      </c>
      <c r="AE4070" s="1590" t="s">
        <v>76</v>
      </c>
      <c r="AF4070" s="1590" t="s">
        <v>1537</v>
      </c>
      <c r="AG4070" s="1590" t="s">
        <v>76</v>
      </c>
      <c r="AH4070" s="8"/>
      <c r="AI4070" s="148" t="s">
        <v>391</v>
      </c>
      <c r="AJ4070" s="8"/>
      <c r="AK4070" s="148" t="s">
        <v>391</v>
      </c>
      <c r="AL4070" s="1589" t="s">
        <v>76</v>
      </c>
      <c r="AM4070" s="1589" t="s">
        <v>76</v>
      </c>
      <c r="AN4070" s="1589" t="s">
        <v>76</v>
      </c>
      <c r="AO4070" s="1589" t="s">
        <v>76</v>
      </c>
      <c r="AP4070" s="1589" t="s">
        <v>76</v>
      </c>
      <c r="AQ4070" s="1589" t="s">
        <v>76</v>
      </c>
      <c r="AR4070" s="1589" t="s">
        <v>76</v>
      </c>
      <c r="AS4070" s="1589" t="s">
        <v>76</v>
      </c>
      <c r="AT4070" s="1589" t="s">
        <v>76</v>
      </c>
      <c r="AU4070" s="1589" t="s">
        <v>76</v>
      </c>
      <c r="AV4070" s="1589" t="s">
        <v>76</v>
      </c>
      <c r="AW4070" s="1589" t="s">
        <v>76</v>
      </c>
      <c r="AX4070" s="1589" t="s">
        <v>76</v>
      </c>
      <c r="AY4070" s="8"/>
      <c r="AZ4070" s="148" t="s">
        <v>391</v>
      </c>
      <c r="BA4070" s="8"/>
      <c r="BB4070" s="148" t="s">
        <v>391</v>
      </c>
      <c r="BC4070" s="1589" t="s">
        <v>76</v>
      </c>
      <c r="BD4070" s="1589" t="s">
        <v>76</v>
      </c>
      <c r="BE4070" s="1589" t="s">
        <v>76</v>
      </c>
      <c r="BF4070" s="1592" t="s">
        <v>76</v>
      </c>
      <c r="BG4070" s="1589" t="s">
        <v>76</v>
      </c>
      <c r="BH4070" s="1589" t="s">
        <v>76</v>
      </c>
      <c r="BI4070" s="1589" t="s">
        <v>76</v>
      </c>
      <c r="BJ4070" s="1615" t="s">
        <v>76</v>
      </c>
      <c r="BK4070" s="8"/>
      <c r="BL4070" s="148" t="s">
        <v>391</v>
      </c>
    </row>
    <row r="4071" spans="1:64">
      <c r="A4071" s="2535" t="s">
        <v>400</v>
      </c>
      <c r="B4071" s="2535"/>
      <c r="C4071" s="1594"/>
      <c r="D4071" s="1594"/>
      <c r="E4071" s="1594"/>
      <c r="F4071" s="1594"/>
      <c r="G4071" s="1594"/>
      <c r="H4071" s="1594"/>
      <c r="I4071" s="1594"/>
      <c r="J4071" s="1596"/>
      <c r="K4071" s="1594"/>
      <c r="L4071" s="1594"/>
      <c r="M4071" s="1594"/>
      <c r="N4071" s="1594"/>
      <c r="O4071" s="1597"/>
      <c r="P4071" s="1594"/>
      <c r="Q4071" s="1597"/>
      <c r="R4071" s="2535" t="s">
        <v>400</v>
      </c>
      <c r="S4071" s="2535"/>
      <c r="T4071" s="2535" t="s">
        <v>400</v>
      </c>
      <c r="U4071" s="2535"/>
      <c r="V4071" s="1596"/>
      <c r="W4071" s="1596"/>
      <c r="X4071" s="1596"/>
      <c r="Y4071" s="1596"/>
      <c r="Z4071" s="1596"/>
      <c r="AA4071" s="1596"/>
      <c r="AB4071" s="1596"/>
      <c r="AC4071" s="1596"/>
      <c r="AD4071" s="1596"/>
      <c r="AE4071" s="1596"/>
      <c r="AF4071" s="1596"/>
      <c r="AG4071" s="1596"/>
      <c r="AH4071" s="2535" t="s">
        <v>400</v>
      </c>
      <c r="AI4071" s="2535"/>
      <c r="AJ4071" s="2535" t="s">
        <v>400</v>
      </c>
      <c r="AK4071" s="2535"/>
      <c r="AL4071" s="1597"/>
      <c r="AM4071" s="1597"/>
      <c r="AN4071" s="1594"/>
      <c r="AO4071" s="1594"/>
      <c r="AP4071" s="1594"/>
      <c r="AQ4071" s="1594"/>
      <c r="AR4071" s="1594"/>
      <c r="AS4071" s="1594"/>
      <c r="AT4071" s="1594"/>
      <c r="AU4071" s="1594"/>
      <c r="AV4071" s="1594"/>
      <c r="AW4071" s="1594"/>
      <c r="AX4071" s="1594"/>
      <c r="AY4071" s="2535" t="s">
        <v>400</v>
      </c>
      <c r="AZ4071" s="2535"/>
      <c r="BA4071" s="2535" t="s">
        <v>400</v>
      </c>
      <c r="BB4071" s="2535"/>
      <c r="BC4071" s="1597"/>
      <c r="BD4071" s="1594"/>
      <c r="BE4071" s="1594"/>
      <c r="BF4071" s="1597"/>
      <c r="BG4071" s="1594"/>
      <c r="BH4071" s="1594"/>
      <c r="BI4071" s="1594"/>
      <c r="BJ4071" s="1594"/>
      <c r="BK4071" s="2535" t="s">
        <v>400</v>
      </c>
      <c r="BL4071" s="2535"/>
    </row>
    <row r="4072" spans="1:64" ht="22.5">
      <c r="A4072" s="8"/>
      <c r="B4072" s="148" t="s">
        <v>390</v>
      </c>
      <c r="C4072" s="1589" t="s">
        <v>4717</v>
      </c>
      <c r="D4072" s="1631" t="s">
        <v>4717</v>
      </c>
      <c r="E4072" s="1590" t="s">
        <v>4717</v>
      </c>
      <c r="F4072" s="1589" t="s">
        <v>2266</v>
      </c>
      <c r="G4072" s="1631" t="s">
        <v>4717</v>
      </c>
      <c r="H4072" s="1590" t="s">
        <v>4717</v>
      </c>
      <c r="I4072" s="1589" t="s">
        <v>76</v>
      </c>
      <c r="J4072" s="1590" t="s">
        <v>4717</v>
      </c>
      <c r="K4072" s="1589" t="s">
        <v>1669</v>
      </c>
      <c r="L4072" s="1589" t="s">
        <v>2284</v>
      </c>
      <c r="M4072" s="1590" t="s">
        <v>1893</v>
      </c>
      <c r="N4072" s="1631" t="s">
        <v>2284</v>
      </c>
      <c r="O4072" s="1589" t="s">
        <v>4717</v>
      </c>
      <c r="P4072" s="698" t="s">
        <v>2284</v>
      </c>
      <c r="Q4072" s="1631" t="s">
        <v>2255</v>
      </c>
      <c r="R4072" s="8"/>
      <c r="S4072" s="148" t="s">
        <v>390</v>
      </c>
      <c r="T4072" s="8"/>
      <c r="U4072" s="148" t="s">
        <v>390</v>
      </c>
      <c r="V4072" s="1590" t="s">
        <v>2284</v>
      </c>
      <c r="W4072" s="1590" t="s">
        <v>2284</v>
      </c>
      <c r="X4072" s="1590" t="s">
        <v>4717</v>
      </c>
      <c r="Y4072" s="1590" t="s">
        <v>76</v>
      </c>
      <c r="Z4072" s="1590" t="s">
        <v>4717</v>
      </c>
      <c r="AA4072" s="1590" t="s">
        <v>2284</v>
      </c>
      <c r="AB4072" s="1590" t="s">
        <v>2284</v>
      </c>
      <c r="AC4072" s="1590" t="s">
        <v>4725</v>
      </c>
      <c r="AD4072" s="1590" t="s">
        <v>4717</v>
      </c>
      <c r="AE4072" s="1590" t="s">
        <v>2424</v>
      </c>
      <c r="AF4072" s="698" t="s">
        <v>4726</v>
      </c>
      <c r="AG4072" s="1590" t="s">
        <v>4717</v>
      </c>
      <c r="AH4072" s="8"/>
      <c r="AI4072" s="148" t="s">
        <v>390</v>
      </c>
      <c r="AJ4072" s="8"/>
      <c r="AK4072" s="148" t="s">
        <v>390</v>
      </c>
      <c r="AL4072" s="1589" t="s">
        <v>1549</v>
      </c>
      <c r="AM4072" s="1589" t="s">
        <v>2284</v>
      </c>
      <c r="AN4072" s="1589" t="s">
        <v>2284</v>
      </c>
      <c r="AO4072" s="1589" t="s">
        <v>2284</v>
      </c>
      <c r="AP4072" s="1589" t="s">
        <v>4717</v>
      </c>
      <c r="AQ4072" s="1589" t="s">
        <v>2284</v>
      </c>
      <c r="AR4072" s="1589" t="s">
        <v>1891</v>
      </c>
      <c r="AS4072" s="1589" t="s">
        <v>2284</v>
      </c>
      <c r="AT4072" s="1589" t="s">
        <v>1549</v>
      </c>
      <c r="AU4072" s="1589" t="s">
        <v>3819</v>
      </c>
      <c r="AV4072" s="1589" t="s">
        <v>2284</v>
      </c>
      <c r="AW4072" s="1589" t="s">
        <v>2284</v>
      </c>
      <c r="AX4072" s="1589" t="s">
        <v>4717</v>
      </c>
      <c r="AY4072" s="8"/>
      <c r="AZ4072" s="148" t="s">
        <v>390</v>
      </c>
      <c r="BA4072" s="8"/>
      <c r="BB4072" s="148" t="s">
        <v>390</v>
      </c>
      <c r="BC4072" s="1589" t="s">
        <v>4727</v>
      </c>
      <c r="BD4072" s="1589" t="s">
        <v>4728</v>
      </c>
      <c r="BE4072" s="1589" t="s">
        <v>2284</v>
      </c>
      <c r="BF4072" s="1589" t="s">
        <v>2624</v>
      </c>
      <c r="BG4072" s="1589" t="s">
        <v>1960</v>
      </c>
      <c r="BH4072" s="1589" t="s">
        <v>1781</v>
      </c>
      <c r="BI4072" s="1589" t="s">
        <v>1781</v>
      </c>
      <c r="BJ4072" s="1589" t="s">
        <v>2273</v>
      </c>
      <c r="BK4072" s="8"/>
      <c r="BL4072" s="148" t="s">
        <v>390</v>
      </c>
    </row>
    <row r="4073" spans="1:64" ht="22.5">
      <c r="A4073" s="1614"/>
      <c r="B4073" s="1612" t="s">
        <v>391</v>
      </c>
      <c r="C4073" s="1594" t="s">
        <v>76</v>
      </c>
      <c r="D4073" s="1594" t="s">
        <v>76</v>
      </c>
      <c r="E4073" s="1594" t="s">
        <v>76</v>
      </c>
      <c r="F4073" s="1594" t="s">
        <v>76</v>
      </c>
      <c r="G4073" s="1594" t="s">
        <v>76</v>
      </c>
      <c r="H4073" s="1594" t="s">
        <v>76</v>
      </c>
      <c r="I4073" s="1594" t="s">
        <v>4717</v>
      </c>
      <c r="J4073" s="1596" t="s">
        <v>76</v>
      </c>
      <c r="K4073" s="1594" t="s">
        <v>76</v>
      </c>
      <c r="L4073" s="1594" t="s">
        <v>1876</v>
      </c>
      <c r="M4073" s="1594" t="s">
        <v>1875</v>
      </c>
      <c r="N4073" s="1632" t="s">
        <v>2284</v>
      </c>
      <c r="O4073" s="1594" t="s">
        <v>76</v>
      </c>
      <c r="P4073" s="1597" t="s">
        <v>2684</v>
      </c>
      <c r="Q4073" s="1597" t="s">
        <v>76</v>
      </c>
      <c r="R4073" s="1614"/>
      <c r="S4073" s="1612" t="s">
        <v>391</v>
      </c>
      <c r="T4073" s="1614"/>
      <c r="U4073" s="1612" t="s">
        <v>391</v>
      </c>
      <c r="V4073" s="1596" t="s">
        <v>76</v>
      </c>
      <c r="W4073" s="1596" t="s">
        <v>76</v>
      </c>
      <c r="X4073" s="1596" t="s">
        <v>76</v>
      </c>
      <c r="Y4073" s="1596" t="s">
        <v>2284</v>
      </c>
      <c r="Z4073" s="1596" t="s">
        <v>76</v>
      </c>
      <c r="AA4073" s="1596" t="s">
        <v>76</v>
      </c>
      <c r="AB4073" s="1596" t="s">
        <v>2284</v>
      </c>
      <c r="AC4073" s="1596" t="s">
        <v>2378</v>
      </c>
      <c r="AD4073" s="1596" t="s">
        <v>76</v>
      </c>
      <c r="AE4073" s="1617" t="s">
        <v>1891</v>
      </c>
      <c r="AF4073" s="1337" t="s">
        <v>76</v>
      </c>
      <c r="AG4073" s="1596" t="s">
        <v>76</v>
      </c>
      <c r="AH4073" s="1614"/>
      <c r="AI4073" s="1612" t="s">
        <v>391</v>
      </c>
      <c r="AJ4073" s="1614"/>
      <c r="AK4073" s="1612" t="s">
        <v>391</v>
      </c>
      <c r="AL4073" s="1618" t="s">
        <v>76</v>
      </c>
      <c r="AM4073" s="1594" t="s">
        <v>2284</v>
      </c>
      <c r="AN4073" s="1594" t="s">
        <v>76</v>
      </c>
      <c r="AO4073" s="1618" t="s">
        <v>76</v>
      </c>
      <c r="AP4073" s="1594" t="s">
        <v>76</v>
      </c>
      <c r="AQ4073" s="1594" t="s">
        <v>76</v>
      </c>
      <c r="AR4073" s="1594" t="s">
        <v>76</v>
      </c>
      <c r="AS4073" s="1594" t="s">
        <v>76</v>
      </c>
      <c r="AT4073" s="1594" t="s">
        <v>76</v>
      </c>
      <c r="AU4073" s="1594" t="s">
        <v>76</v>
      </c>
      <c r="AV4073" s="1594" t="s">
        <v>76</v>
      </c>
      <c r="AW4073" s="1594" t="s">
        <v>76</v>
      </c>
      <c r="AX4073" s="1594" t="s">
        <v>76</v>
      </c>
      <c r="AY4073" s="1614"/>
      <c r="AZ4073" s="1612" t="s">
        <v>391</v>
      </c>
      <c r="BA4073" s="1614"/>
      <c r="BB4073" s="1612" t="s">
        <v>391</v>
      </c>
      <c r="BC4073" s="1594" t="s">
        <v>76</v>
      </c>
      <c r="BD4073" s="1594" t="s">
        <v>4728</v>
      </c>
      <c r="BE4073" s="1594" t="s">
        <v>76</v>
      </c>
      <c r="BF4073" s="1597" t="s">
        <v>76</v>
      </c>
      <c r="BG4073" s="1594" t="s">
        <v>76</v>
      </c>
      <c r="BH4073" s="1618" t="s">
        <v>76</v>
      </c>
      <c r="BI4073" s="1594" t="s">
        <v>76</v>
      </c>
      <c r="BJ4073" s="1618" t="s">
        <v>76</v>
      </c>
      <c r="BK4073" s="1614"/>
      <c r="BL4073" s="1612" t="s">
        <v>391</v>
      </c>
    </row>
    <row r="4074" spans="1:64">
      <c r="A4074" s="2533" t="s">
        <v>47</v>
      </c>
      <c r="B4074" s="2533"/>
      <c r="C4074" s="1589"/>
      <c r="D4074" s="1589"/>
      <c r="E4074" s="1589"/>
      <c r="F4074" s="1589"/>
      <c r="G4074" s="1589"/>
      <c r="H4074" s="1589"/>
      <c r="I4074" s="1589"/>
      <c r="J4074" s="1590"/>
      <c r="K4074" s="1589"/>
      <c r="L4074" s="1589"/>
      <c r="M4074" s="1589"/>
      <c r="N4074" s="1589"/>
      <c r="O4074" s="1589"/>
      <c r="P4074" s="1592"/>
      <c r="Q4074" s="1592"/>
      <c r="R4074" s="2533" t="s">
        <v>47</v>
      </c>
      <c r="S4074" s="2533"/>
      <c r="T4074" s="2533" t="s">
        <v>47</v>
      </c>
      <c r="U4074" s="2533"/>
      <c r="V4074" s="1590" t="s">
        <v>1285</v>
      </c>
      <c r="W4074" s="1590"/>
      <c r="X4074" s="1590"/>
      <c r="Y4074" s="1590"/>
      <c r="Z4074" s="1590"/>
      <c r="AA4074" s="1590"/>
      <c r="AB4074" s="1590"/>
      <c r="AC4074" s="1590"/>
      <c r="AD4074" s="1590"/>
      <c r="AE4074" s="1590"/>
      <c r="AF4074" s="1590"/>
      <c r="AG4074" s="1590"/>
      <c r="AH4074" s="2533" t="s">
        <v>47</v>
      </c>
      <c r="AI4074" s="2533"/>
      <c r="AJ4074" s="2533" t="s">
        <v>47</v>
      </c>
      <c r="AK4074" s="2533"/>
      <c r="AL4074" s="1589"/>
      <c r="AM4074" s="1589"/>
      <c r="AN4074" s="1589"/>
      <c r="AO4074" s="1589"/>
      <c r="AP4074" s="1589"/>
      <c r="AQ4074" s="1589"/>
      <c r="AR4074" s="1589"/>
      <c r="AS4074" s="1589"/>
      <c r="AT4074" s="1589"/>
      <c r="AU4074" s="1589"/>
      <c r="AV4074" s="1589"/>
      <c r="AW4074" s="1589"/>
      <c r="AX4074" s="1589"/>
      <c r="AY4074" s="2533" t="s">
        <v>47</v>
      </c>
      <c r="AZ4074" s="2533"/>
      <c r="BA4074" s="2533" t="s">
        <v>47</v>
      </c>
      <c r="BB4074" s="2533"/>
      <c r="BC4074" s="1589"/>
      <c r="BD4074" s="1589"/>
      <c r="BE4074" s="1589"/>
      <c r="BF4074" s="1592"/>
      <c r="BG4074" s="1589"/>
      <c r="BH4074" s="1589"/>
      <c r="BI4074" s="1589"/>
      <c r="BJ4074" s="1589"/>
      <c r="BK4074" s="2533" t="s">
        <v>47</v>
      </c>
      <c r="BL4074" s="2533"/>
    </row>
    <row r="4075" spans="1:64" ht="22.5">
      <c r="A4075" s="1614"/>
      <c r="B4075" s="1612" t="s">
        <v>390</v>
      </c>
      <c r="C4075" s="1596" t="s">
        <v>4717</v>
      </c>
      <c r="D4075" s="1632" t="s">
        <v>4717</v>
      </c>
      <c r="E4075" s="1596" t="s">
        <v>4717</v>
      </c>
      <c r="F4075" s="1594" t="s">
        <v>2266</v>
      </c>
      <c r="G4075" s="1632" t="s">
        <v>4717</v>
      </c>
      <c r="H4075" s="1632" t="s">
        <v>4717</v>
      </c>
      <c r="I4075" s="1596" t="s">
        <v>76</v>
      </c>
      <c r="J4075" s="1596" t="s">
        <v>4717</v>
      </c>
      <c r="K4075" s="1594" t="s">
        <v>4729</v>
      </c>
      <c r="L4075" s="1594" t="s">
        <v>1875</v>
      </c>
      <c r="M4075" s="1596" t="s">
        <v>1893</v>
      </c>
      <c r="N4075" s="1632" t="s">
        <v>2284</v>
      </c>
      <c r="O4075" s="1594" t="s">
        <v>1893</v>
      </c>
      <c r="P4075" s="1596" t="s">
        <v>2284</v>
      </c>
      <c r="Q4075" s="1632" t="s">
        <v>2255</v>
      </c>
      <c r="R4075" s="1614"/>
      <c r="S4075" s="1612" t="s">
        <v>390</v>
      </c>
      <c r="T4075" s="1614"/>
      <c r="U4075" s="1612" t="s">
        <v>390</v>
      </c>
      <c r="V4075" s="1596" t="s">
        <v>1883</v>
      </c>
      <c r="W4075" s="1596" t="s">
        <v>2284</v>
      </c>
      <c r="X4075" s="1596" t="s">
        <v>4717</v>
      </c>
      <c r="Y4075" s="1596" t="s">
        <v>2284</v>
      </c>
      <c r="Z4075" s="1596" t="s">
        <v>4717</v>
      </c>
      <c r="AA4075" s="1596" t="s">
        <v>1882</v>
      </c>
      <c r="AB4075" s="1596" t="s">
        <v>4126</v>
      </c>
      <c r="AC4075" s="1596" t="s">
        <v>2484</v>
      </c>
      <c r="AD4075" s="1596" t="s">
        <v>4717</v>
      </c>
      <c r="AE4075" s="1596" t="s">
        <v>2424</v>
      </c>
      <c r="AF4075" s="1596" t="s">
        <v>4730</v>
      </c>
      <c r="AG4075" s="1596" t="s">
        <v>4717</v>
      </c>
      <c r="AH4075" s="1614"/>
      <c r="AI4075" s="1612" t="s">
        <v>390</v>
      </c>
      <c r="AJ4075" s="1614"/>
      <c r="AK4075" s="1612" t="s">
        <v>390</v>
      </c>
      <c r="AL4075" s="1594" t="s">
        <v>1893</v>
      </c>
      <c r="AM4075" s="1594" t="s">
        <v>1891</v>
      </c>
      <c r="AN4075" s="1594" t="s">
        <v>1883</v>
      </c>
      <c r="AO4075" s="1596" t="s">
        <v>1867</v>
      </c>
      <c r="AP4075" s="1594" t="s">
        <v>4717</v>
      </c>
      <c r="AQ4075" s="1594" t="s">
        <v>1893</v>
      </c>
      <c r="AR4075" s="1594" t="s">
        <v>1875</v>
      </c>
      <c r="AS4075" s="1594" t="s">
        <v>3770</v>
      </c>
      <c r="AT4075" s="1594" t="s">
        <v>1891</v>
      </c>
      <c r="AU4075" s="1594" t="s">
        <v>1906</v>
      </c>
      <c r="AV4075" s="1594" t="s">
        <v>2284</v>
      </c>
      <c r="AW4075" s="1594" t="s">
        <v>2284</v>
      </c>
      <c r="AX4075" s="1594" t="s">
        <v>76</v>
      </c>
      <c r="AY4075" s="1614"/>
      <c r="AZ4075" s="1612" t="s">
        <v>390</v>
      </c>
      <c r="BA4075" s="1614"/>
      <c r="BB4075" s="1612" t="s">
        <v>390</v>
      </c>
      <c r="BC4075" s="1594" t="s">
        <v>2284</v>
      </c>
      <c r="BD4075" s="1594" t="s">
        <v>1876</v>
      </c>
      <c r="BE4075" s="1594" t="s">
        <v>1549</v>
      </c>
      <c r="BF4075" s="1594" t="s">
        <v>1853</v>
      </c>
      <c r="BG4075" s="1594" t="s">
        <v>1647</v>
      </c>
      <c r="BH4075" s="1594" t="s">
        <v>76</v>
      </c>
      <c r="BI4075" s="1594" t="s">
        <v>1891</v>
      </c>
      <c r="BJ4075" s="1594" t="s">
        <v>2382</v>
      </c>
      <c r="BK4075" s="1614"/>
      <c r="BL4075" s="1612" t="s">
        <v>390</v>
      </c>
    </row>
    <row r="4076" spans="1:64" ht="22.5">
      <c r="A4076" s="8"/>
      <c r="B4076" s="148" t="s">
        <v>391</v>
      </c>
      <c r="C4076" s="1589" t="s">
        <v>76</v>
      </c>
      <c r="D4076" s="1589" t="s">
        <v>76</v>
      </c>
      <c r="E4076" s="1589" t="s">
        <v>76</v>
      </c>
      <c r="F4076" s="1609" t="s">
        <v>76</v>
      </c>
      <c r="G4076" s="1589" t="s">
        <v>76</v>
      </c>
      <c r="H4076" s="1589" t="s">
        <v>76</v>
      </c>
      <c r="I4076" s="1589" t="s">
        <v>4717</v>
      </c>
      <c r="J4076" s="1590" t="s">
        <v>76</v>
      </c>
      <c r="K4076" s="1609" t="s">
        <v>76</v>
      </c>
      <c r="L4076" s="1589" t="s">
        <v>1876</v>
      </c>
      <c r="M4076" s="1589" t="s">
        <v>2457</v>
      </c>
      <c r="N4076" s="1589" t="s">
        <v>76</v>
      </c>
      <c r="O4076" s="1589" t="s">
        <v>76</v>
      </c>
      <c r="P4076" s="1592" t="s">
        <v>1891</v>
      </c>
      <c r="Q4076" s="1592" t="s">
        <v>76</v>
      </c>
      <c r="R4076" s="8"/>
      <c r="S4076" s="148" t="s">
        <v>391</v>
      </c>
      <c r="T4076" s="8"/>
      <c r="U4076" s="148" t="s">
        <v>391</v>
      </c>
      <c r="V4076" s="1590" t="s">
        <v>76</v>
      </c>
      <c r="W4076" s="1590" t="s">
        <v>76</v>
      </c>
      <c r="X4076" s="1590" t="s">
        <v>76</v>
      </c>
      <c r="Y4076" s="1590" t="s">
        <v>76</v>
      </c>
      <c r="Z4076" s="1590" t="s">
        <v>76</v>
      </c>
      <c r="AA4076" s="1590" t="s">
        <v>76</v>
      </c>
      <c r="AB4076" s="1590" t="s">
        <v>76</v>
      </c>
      <c r="AC4076" s="1590" t="s">
        <v>76</v>
      </c>
      <c r="AD4076" s="1590" t="s">
        <v>76</v>
      </c>
      <c r="AE4076" s="1590" t="s">
        <v>1891</v>
      </c>
      <c r="AF4076" s="1590" t="s">
        <v>76</v>
      </c>
      <c r="AG4076" s="1590" t="s">
        <v>76</v>
      </c>
      <c r="AH4076" s="8"/>
      <c r="AI4076" s="148" t="s">
        <v>391</v>
      </c>
      <c r="AJ4076" s="8"/>
      <c r="AK4076" s="148" t="s">
        <v>391</v>
      </c>
      <c r="AL4076" s="1615" t="s">
        <v>76</v>
      </c>
      <c r="AM4076" s="1589" t="s">
        <v>1891</v>
      </c>
      <c r="AN4076" s="1589" t="s">
        <v>76</v>
      </c>
      <c r="AO4076" s="1608" t="s">
        <v>76</v>
      </c>
      <c r="AP4076" s="1589" t="s">
        <v>76</v>
      </c>
      <c r="AQ4076" s="1589" t="s">
        <v>76</v>
      </c>
      <c r="AR4076" s="1615" t="s">
        <v>76</v>
      </c>
      <c r="AS4076" s="1589" t="s">
        <v>76</v>
      </c>
      <c r="AT4076" s="1589" t="s">
        <v>76</v>
      </c>
      <c r="AU4076" s="1589" t="s">
        <v>76</v>
      </c>
      <c r="AV4076" s="1589" t="s">
        <v>76</v>
      </c>
      <c r="AW4076" s="1589" t="s">
        <v>76</v>
      </c>
      <c r="AX4076" s="1589" t="s">
        <v>76</v>
      </c>
      <c r="AY4076" s="8"/>
      <c r="AZ4076" s="148" t="s">
        <v>391</v>
      </c>
      <c r="BA4076" s="8"/>
      <c r="BB4076" s="148" t="s">
        <v>391</v>
      </c>
      <c r="BC4076" s="1589" t="s">
        <v>76</v>
      </c>
      <c r="BD4076" s="1589" t="s">
        <v>1876</v>
      </c>
      <c r="BE4076" s="1589" t="s">
        <v>76</v>
      </c>
      <c r="BF4076" s="1592" t="s">
        <v>76</v>
      </c>
      <c r="BG4076" s="1589" t="s">
        <v>76</v>
      </c>
      <c r="BH4076" s="1589" t="s">
        <v>76</v>
      </c>
      <c r="BI4076" s="1589" t="s">
        <v>76</v>
      </c>
      <c r="BJ4076" s="1615" t="s">
        <v>76</v>
      </c>
      <c r="BK4076" s="8"/>
      <c r="BL4076" s="148" t="s">
        <v>391</v>
      </c>
    </row>
    <row r="4077" spans="1:64">
      <c r="A4077" s="2534" t="s">
        <v>407</v>
      </c>
      <c r="B4077" s="2534"/>
      <c r="C4077" s="1594"/>
      <c r="D4077" s="1594"/>
      <c r="E4077" s="1594"/>
      <c r="F4077" s="1594"/>
      <c r="G4077" s="1594"/>
      <c r="H4077" s="1594"/>
      <c r="I4077" s="1594"/>
      <c r="J4077" s="1596"/>
      <c r="K4077" s="1594"/>
      <c r="L4077" s="1594"/>
      <c r="M4077" s="1594"/>
      <c r="N4077" s="1594"/>
      <c r="O4077" s="1594"/>
      <c r="P4077" s="1597"/>
      <c r="Q4077" s="1597"/>
      <c r="R4077" s="2535" t="s">
        <v>407</v>
      </c>
      <c r="S4077" s="2535"/>
      <c r="T4077" s="2535" t="s">
        <v>407</v>
      </c>
      <c r="U4077" s="2535"/>
      <c r="V4077" s="1596"/>
      <c r="W4077" s="1596"/>
      <c r="X4077" s="1596"/>
      <c r="Y4077" s="1596"/>
      <c r="Z4077" s="1596"/>
      <c r="AA4077" s="1596"/>
      <c r="AB4077" s="1596"/>
      <c r="AC4077" s="1596"/>
      <c r="AD4077" s="1596"/>
      <c r="AE4077" s="1596"/>
      <c r="AF4077" s="1596"/>
      <c r="AG4077" s="1596"/>
      <c r="AH4077" s="2535" t="s">
        <v>407</v>
      </c>
      <c r="AI4077" s="2535"/>
      <c r="AJ4077" s="2535" t="s">
        <v>407</v>
      </c>
      <c r="AK4077" s="2535"/>
      <c r="AL4077" s="1597"/>
      <c r="AM4077" s="1597"/>
      <c r="AN4077" s="1594"/>
      <c r="AO4077" s="1620"/>
      <c r="AP4077" s="1594"/>
      <c r="AQ4077" s="1594"/>
      <c r="AR4077" s="1594"/>
      <c r="AS4077" s="1594"/>
      <c r="AT4077" s="1594"/>
      <c r="AU4077" s="1594"/>
      <c r="AV4077" s="1594"/>
      <c r="AW4077" s="1594"/>
      <c r="AX4077" s="1594"/>
      <c r="AY4077" s="2535" t="s">
        <v>407</v>
      </c>
      <c r="AZ4077" s="2535"/>
      <c r="BA4077" s="2535" t="s">
        <v>407</v>
      </c>
      <c r="BB4077" s="2535"/>
      <c r="BC4077" s="1594"/>
      <c r="BD4077" s="1594"/>
      <c r="BE4077" s="1594"/>
      <c r="BF4077" s="1597"/>
      <c r="BG4077" s="1594"/>
      <c r="BH4077" s="1594"/>
      <c r="BI4077" s="1594"/>
      <c r="BJ4077" s="1594"/>
      <c r="BK4077" s="2535" t="s">
        <v>407</v>
      </c>
      <c r="BL4077" s="2535"/>
    </row>
    <row r="4078" spans="1:64" ht="54">
      <c r="A4078" s="1621" t="s">
        <v>856</v>
      </c>
      <c r="B4078" s="1633" t="s">
        <v>1258</v>
      </c>
      <c r="C4078" s="1590"/>
      <c r="D4078" s="1590"/>
      <c r="E4078" s="1590"/>
      <c r="F4078" s="1590"/>
      <c r="G4078" s="1590"/>
      <c r="H4078" s="1590"/>
      <c r="I4078" s="1590"/>
      <c r="J4078" s="1590"/>
      <c r="K4078" s="1610"/>
      <c r="L4078" s="1590"/>
      <c r="M4078" s="1590"/>
      <c r="N4078" s="1590"/>
      <c r="O4078" s="698"/>
      <c r="P4078" s="1591"/>
      <c r="Q4078" s="1591"/>
      <c r="R4078" s="1621" t="s">
        <v>856</v>
      </c>
      <c r="S4078" s="1622" t="s">
        <v>1258</v>
      </c>
      <c r="T4078" s="1621" t="s">
        <v>856</v>
      </c>
      <c r="U4078" s="1622" t="s">
        <v>1258</v>
      </c>
      <c r="V4078" s="1590"/>
      <c r="W4078" s="1590"/>
      <c r="X4078" s="1590"/>
      <c r="Y4078" s="1590"/>
      <c r="Z4078" s="1590"/>
      <c r="AA4078" s="1590"/>
      <c r="AB4078" s="1590"/>
      <c r="AC4078" s="1590"/>
      <c r="AD4078" s="1590"/>
      <c r="AE4078" s="1590"/>
      <c r="AF4078" s="1590"/>
      <c r="AG4078" s="1590"/>
      <c r="AH4078" s="1621" t="s">
        <v>856</v>
      </c>
      <c r="AI4078" s="1622" t="s">
        <v>1258</v>
      </c>
      <c r="AJ4078" s="1621" t="s">
        <v>856</v>
      </c>
      <c r="AK4078" s="1622" t="s">
        <v>1258</v>
      </c>
      <c r="AL4078" s="1591"/>
      <c r="AM4078" s="1591"/>
      <c r="AN4078" s="1590"/>
      <c r="AO4078" s="1590"/>
      <c r="AP4078" s="1590"/>
      <c r="AQ4078" s="1590"/>
      <c r="AR4078" s="1590"/>
      <c r="AS4078" s="1590"/>
      <c r="AT4078" s="1590"/>
      <c r="AU4078" s="1590"/>
      <c r="AV4078" s="1590"/>
      <c r="AW4078" s="1590"/>
      <c r="AX4078" s="1590"/>
      <c r="AY4078" s="1621" t="s">
        <v>856</v>
      </c>
      <c r="AZ4078" s="1622" t="s">
        <v>1258</v>
      </c>
      <c r="BA4078" s="1621" t="s">
        <v>856</v>
      </c>
      <c r="BB4078" s="1622" t="s">
        <v>1258</v>
      </c>
      <c r="BC4078" s="1590"/>
      <c r="BD4078" s="1590"/>
      <c r="BE4078" s="1590"/>
      <c r="BF4078" s="1591"/>
      <c r="BG4078" s="1590"/>
      <c r="BH4078" s="1590"/>
      <c r="BI4078" s="1590"/>
      <c r="BJ4078" s="1590"/>
      <c r="BK4078" s="1621" t="s">
        <v>856</v>
      </c>
      <c r="BL4078" s="1622" t="s">
        <v>1258</v>
      </c>
    </row>
    <row r="4079" spans="1:64" ht="22.5">
      <c r="A4079" s="1623"/>
      <c r="B4079" s="1612" t="s">
        <v>401</v>
      </c>
      <c r="C4079" s="1596" t="s">
        <v>4717</v>
      </c>
      <c r="D4079" s="1632" t="s">
        <v>4717</v>
      </c>
      <c r="E4079" s="1596" t="s">
        <v>4717</v>
      </c>
      <c r="F4079" s="1594" t="s">
        <v>2266</v>
      </c>
      <c r="G4079" s="1632" t="s">
        <v>4717</v>
      </c>
      <c r="H4079" s="1596" t="s">
        <v>4717</v>
      </c>
      <c r="I4079" s="1594" t="s">
        <v>76</v>
      </c>
      <c r="J4079" s="1632" t="s">
        <v>4717</v>
      </c>
      <c r="K4079" s="1594" t="s">
        <v>4731</v>
      </c>
      <c r="L4079" s="1594" t="s">
        <v>2284</v>
      </c>
      <c r="M4079" s="1596" t="s">
        <v>1893</v>
      </c>
      <c r="N4079" s="1632" t="s">
        <v>2284</v>
      </c>
      <c r="O4079" s="1594" t="s">
        <v>4717</v>
      </c>
      <c r="P4079" s="1596" t="s">
        <v>4717</v>
      </c>
      <c r="Q4079" s="1596" t="s">
        <v>4717</v>
      </c>
      <c r="R4079" s="1623"/>
      <c r="S4079" s="1612" t="s">
        <v>390</v>
      </c>
      <c r="T4079" s="1623"/>
      <c r="U4079" s="1612" t="s">
        <v>390</v>
      </c>
      <c r="V4079" s="1596" t="s">
        <v>2284</v>
      </c>
      <c r="W4079" s="1596" t="s">
        <v>2284</v>
      </c>
      <c r="X4079" s="1596" t="s">
        <v>4717</v>
      </c>
      <c r="Y4079" s="1596" t="s">
        <v>2284</v>
      </c>
      <c r="Z4079" s="1596" t="s">
        <v>4717</v>
      </c>
      <c r="AA4079" s="1596" t="s">
        <v>2284</v>
      </c>
      <c r="AB4079" s="1596" t="s">
        <v>2284</v>
      </c>
      <c r="AC4079" s="1596">
        <v>11.25</v>
      </c>
      <c r="AD4079" s="1596" t="s">
        <v>4717</v>
      </c>
      <c r="AE4079" s="1596" t="s">
        <v>2424</v>
      </c>
      <c r="AF4079" s="1596" t="s">
        <v>4732</v>
      </c>
      <c r="AG4079" s="1596" t="s">
        <v>4717</v>
      </c>
      <c r="AH4079" s="1623"/>
      <c r="AI4079" s="1612" t="s">
        <v>390</v>
      </c>
      <c r="AJ4079" s="1623"/>
      <c r="AK4079" s="1612" t="s">
        <v>390</v>
      </c>
      <c r="AL4079" s="1594" t="s">
        <v>2284</v>
      </c>
      <c r="AM4079" s="1624" t="s">
        <v>2284</v>
      </c>
      <c r="AN4079" s="1594" t="s">
        <v>2284</v>
      </c>
      <c r="AO4079" s="1596" t="s">
        <v>2284</v>
      </c>
      <c r="AP4079" s="1594" t="s">
        <v>4717</v>
      </c>
      <c r="AQ4079" s="1594" t="s">
        <v>2773</v>
      </c>
      <c r="AR4079" s="1594" t="s">
        <v>1891</v>
      </c>
      <c r="AS4079" s="1594" t="s">
        <v>2284</v>
      </c>
      <c r="AT4079" s="1594" t="s">
        <v>1549</v>
      </c>
      <c r="AU4079" s="1594" t="s">
        <v>3819</v>
      </c>
      <c r="AV4079" s="1594" t="s">
        <v>2284</v>
      </c>
      <c r="AW4079" s="1594" t="s">
        <v>2284</v>
      </c>
      <c r="AX4079" s="1594" t="s">
        <v>76</v>
      </c>
      <c r="AY4079" s="1623"/>
      <c r="AZ4079" s="1612" t="s">
        <v>390</v>
      </c>
      <c r="BA4079" s="1623"/>
      <c r="BB4079" s="1612" t="s">
        <v>390</v>
      </c>
      <c r="BC4079" s="1594" t="s">
        <v>4727</v>
      </c>
      <c r="BD4079" s="1594" t="s">
        <v>4728</v>
      </c>
      <c r="BE4079" s="1594" t="s">
        <v>2284</v>
      </c>
      <c r="BF4079" s="1594" t="s">
        <v>4733</v>
      </c>
      <c r="BG4079" s="1594" t="s">
        <v>1960</v>
      </c>
      <c r="BH4079" s="1594" t="s">
        <v>4628</v>
      </c>
      <c r="BI4079" s="1594" t="s">
        <v>3819</v>
      </c>
      <c r="BJ4079" s="1594" t="s">
        <v>2273</v>
      </c>
      <c r="BK4079" s="1623"/>
      <c r="BL4079" s="1612" t="s">
        <v>390</v>
      </c>
    </row>
    <row r="4080" spans="1:64" ht="22.5">
      <c r="A4080" s="1621"/>
      <c r="B4080" s="148" t="s">
        <v>402</v>
      </c>
      <c r="C4080" s="1589" t="s">
        <v>76</v>
      </c>
      <c r="D4080" s="1615" t="s">
        <v>76</v>
      </c>
      <c r="E4080" s="1589" t="s">
        <v>76</v>
      </c>
      <c r="F4080" s="1589" t="s">
        <v>76</v>
      </c>
      <c r="G4080" s="1589" t="s">
        <v>76</v>
      </c>
      <c r="H4080" s="1589" t="s">
        <v>76</v>
      </c>
      <c r="I4080" s="1589" t="s">
        <v>4717</v>
      </c>
      <c r="J4080" s="1590" t="s">
        <v>76</v>
      </c>
      <c r="K4080" s="1589" t="s">
        <v>76</v>
      </c>
      <c r="L4080" s="1589" t="s">
        <v>1876</v>
      </c>
      <c r="M4080" s="1589" t="s">
        <v>1875</v>
      </c>
      <c r="N4080" s="1631" t="s">
        <v>2284</v>
      </c>
      <c r="O4080" s="1589" t="s">
        <v>76</v>
      </c>
      <c r="P4080" s="1592" t="s">
        <v>2284</v>
      </c>
      <c r="Q4080" s="1592" t="s">
        <v>76</v>
      </c>
      <c r="R4080" s="1621"/>
      <c r="S4080" s="148" t="s">
        <v>391</v>
      </c>
      <c r="T4080" s="1621"/>
      <c r="U4080" s="148" t="s">
        <v>391</v>
      </c>
      <c r="V4080" s="1590" t="s">
        <v>76</v>
      </c>
      <c r="W4080" s="1590" t="s">
        <v>76</v>
      </c>
      <c r="X4080" s="1590" t="s">
        <v>76</v>
      </c>
      <c r="Y4080" s="1590" t="s">
        <v>76</v>
      </c>
      <c r="Z4080" s="1590" t="s">
        <v>76</v>
      </c>
      <c r="AA4080" s="1590" t="s">
        <v>76</v>
      </c>
      <c r="AB4080" s="1590" t="s">
        <v>2284</v>
      </c>
      <c r="AC4080" s="1590" t="s">
        <v>76</v>
      </c>
      <c r="AD4080" s="1590" t="s">
        <v>76</v>
      </c>
      <c r="AE4080" s="1608" t="s">
        <v>1891</v>
      </c>
      <c r="AF4080" s="1590" t="s">
        <v>76</v>
      </c>
      <c r="AG4080" s="1590" t="s">
        <v>76</v>
      </c>
      <c r="AH4080" s="1621"/>
      <c r="AI4080" s="148" t="s">
        <v>391</v>
      </c>
      <c r="AJ4080" s="1621"/>
      <c r="AK4080" s="148" t="s">
        <v>391</v>
      </c>
      <c r="AL4080" s="1615" t="s">
        <v>76</v>
      </c>
      <c r="AM4080" s="1589" t="s">
        <v>76</v>
      </c>
      <c r="AN4080" s="1592" t="s">
        <v>76</v>
      </c>
      <c r="AO4080" s="1608" t="s">
        <v>76</v>
      </c>
      <c r="AP4080" s="1589" t="s">
        <v>76</v>
      </c>
      <c r="AQ4080" s="1589" t="s">
        <v>76</v>
      </c>
      <c r="AR4080" s="1589" t="s">
        <v>76</v>
      </c>
      <c r="AS4080" s="1589" t="s">
        <v>76</v>
      </c>
      <c r="AT4080" s="1589" t="s">
        <v>76</v>
      </c>
      <c r="AU4080" s="1589" t="s">
        <v>76</v>
      </c>
      <c r="AV4080" s="1589" t="s">
        <v>76</v>
      </c>
      <c r="AW4080" s="1589" t="s">
        <v>76</v>
      </c>
      <c r="AX4080" s="1589" t="s">
        <v>76</v>
      </c>
      <c r="AY4080" s="1621"/>
      <c r="AZ4080" s="148" t="s">
        <v>391</v>
      </c>
      <c r="BA4080" s="1621"/>
      <c r="BB4080" s="148" t="s">
        <v>391</v>
      </c>
      <c r="BC4080" s="1589" t="s">
        <v>76</v>
      </c>
      <c r="BD4080" s="1589" t="s">
        <v>4728</v>
      </c>
      <c r="BE4080" s="1589" t="s">
        <v>76</v>
      </c>
      <c r="BF4080" s="1592" t="s">
        <v>76</v>
      </c>
      <c r="BG4080" s="1589" t="s">
        <v>76</v>
      </c>
      <c r="BH4080" s="1589" t="s">
        <v>4628</v>
      </c>
      <c r="BI4080" s="1589" t="s">
        <v>76</v>
      </c>
      <c r="BJ4080" s="1615" t="s">
        <v>76</v>
      </c>
      <c r="BK4080" s="1621"/>
      <c r="BL4080" s="148" t="s">
        <v>391</v>
      </c>
    </row>
    <row r="4081" spans="1:64" ht="42">
      <c r="A4081" s="1623" t="s">
        <v>1085</v>
      </c>
      <c r="B4081" s="1692" t="s">
        <v>1259</v>
      </c>
      <c r="C4081" s="1594"/>
      <c r="D4081" s="1594"/>
      <c r="E4081" s="1594"/>
      <c r="F4081" s="1594"/>
      <c r="G4081" s="1594"/>
      <c r="H4081" s="1594"/>
      <c r="I4081" s="1594"/>
      <c r="J4081" s="1596"/>
      <c r="K4081" s="1594"/>
      <c r="L4081" s="1594"/>
      <c r="M4081" s="1594"/>
      <c r="N4081" s="1594"/>
      <c r="O4081" s="1594"/>
      <c r="P4081" s="1597"/>
      <c r="Q4081" s="1597"/>
      <c r="R4081" s="1623" t="s">
        <v>1085</v>
      </c>
      <c r="S4081" s="1692" t="s">
        <v>1259</v>
      </c>
      <c r="T4081" s="1623" t="s">
        <v>1085</v>
      </c>
      <c r="U4081" s="1692" t="s">
        <v>1259</v>
      </c>
      <c r="V4081" s="1596"/>
      <c r="W4081" s="1596"/>
      <c r="X4081" s="1596"/>
      <c r="Y4081" s="1596"/>
      <c r="Z4081" s="1596"/>
      <c r="AA4081" s="1596"/>
      <c r="AB4081" s="1596"/>
      <c r="AC4081" s="1596"/>
      <c r="AD4081" s="1596"/>
      <c r="AE4081" s="1596"/>
      <c r="AF4081" s="1596"/>
      <c r="AG4081" s="1596"/>
      <c r="AH4081" s="1623" t="s">
        <v>1085</v>
      </c>
      <c r="AI4081" s="1692" t="s">
        <v>1259</v>
      </c>
      <c r="AJ4081" s="1623" t="s">
        <v>1085</v>
      </c>
      <c r="AK4081" s="1692" t="s">
        <v>1259</v>
      </c>
      <c r="AL4081" s="1594"/>
      <c r="AM4081" s="1594"/>
      <c r="AN4081" s="1597"/>
      <c r="AO4081" s="1594"/>
      <c r="AP4081" s="1594"/>
      <c r="AQ4081" s="1594"/>
      <c r="AR4081" s="1594"/>
      <c r="AS4081" s="1594"/>
      <c r="AT4081" s="1594"/>
      <c r="AU4081" s="1594"/>
      <c r="AV4081" s="1594"/>
      <c r="AW4081" s="1594"/>
      <c r="AX4081" s="1594"/>
      <c r="AY4081" s="1623" t="s">
        <v>1085</v>
      </c>
      <c r="AZ4081" s="1692" t="s">
        <v>1259</v>
      </c>
      <c r="BA4081" s="1623" t="s">
        <v>1085</v>
      </c>
      <c r="BB4081" s="1692" t="s">
        <v>1259</v>
      </c>
      <c r="BC4081" s="1594"/>
      <c r="BD4081" s="1594"/>
      <c r="BE4081" s="1594"/>
      <c r="BF4081" s="1597"/>
      <c r="BG4081" s="1594"/>
      <c r="BH4081" s="1594"/>
      <c r="BI4081" s="1594"/>
      <c r="BJ4081" s="1594"/>
      <c r="BK4081" s="1623" t="s">
        <v>1085</v>
      </c>
      <c r="BL4081" s="1692" t="s">
        <v>1259</v>
      </c>
    </row>
    <row r="4082" spans="1:64" ht="22.5">
      <c r="A4082" s="8"/>
      <c r="B4082" s="148" t="s">
        <v>401</v>
      </c>
      <c r="C4082" s="698" t="s">
        <v>4717</v>
      </c>
      <c r="D4082" s="1631" t="s">
        <v>4717</v>
      </c>
      <c r="E4082" s="1590" t="s">
        <v>4717</v>
      </c>
      <c r="F4082" s="1589" t="s">
        <v>2266</v>
      </c>
      <c r="G4082" s="1631" t="s">
        <v>2894</v>
      </c>
      <c r="H4082" s="1589" t="s">
        <v>4717</v>
      </c>
      <c r="I4082" s="1589" t="s">
        <v>76</v>
      </c>
      <c r="J4082" s="1631" t="s">
        <v>4717</v>
      </c>
      <c r="K4082" s="1590" t="s">
        <v>4734</v>
      </c>
      <c r="L4082" s="1590" t="s">
        <v>1875</v>
      </c>
      <c r="M4082" s="1590" t="s">
        <v>1893</v>
      </c>
      <c r="N4082" s="1631" t="s">
        <v>2284</v>
      </c>
      <c r="O4082" s="1589" t="s">
        <v>1893</v>
      </c>
      <c r="P4082" s="1590" t="s">
        <v>4717</v>
      </c>
      <c r="Q4082" s="1590" t="s">
        <v>4717</v>
      </c>
      <c r="R4082" s="8"/>
      <c r="S4082" s="148" t="s">
        <v>390</v>
      </c>
      <c r="T4082" s="8"/>
      <c r="U4082" s="148" t="s">
        <v>390</v>
      </c>
      <c r="V4082" s="1590" t="s">
        <v>1883</v>
      </c>
      <c r="W4082" s="1590" t="s">
        <v>2284</v>
      </c>
      <c r="X4082" s="1590" t="s">
        <v>4717</v>
      </c>
      <c r="Y4082" s="1590" t="s">
        <v>2284</v>
      </c>
      <c r="Z4082" s="698" t="s">
        <v>4717</v>
      </c>
      <c r="AA4082" s="1590" t="s">
        <v>1882</v>
      </c>
      <c r="AB4082" s="1590" t="s">
        <v>4126</v>
      </c>
      <c r="AC4082" s="1590" t="s">
        <v>4734</v>
      </c>
      <c r="AD4082" s="1590" t="s">
        <v>4717</v>
      </c>
      <c r="AE4082" s="1590" t="s">
        <v>2424</v>
      </c>
      <c r="AF4082" s="1590" t="s">
        <v>4730</v>
      </c>
      <c r="AG4082" s="1590" t="s">
        <v>4717</v>
      </c>
      <c r="AH4082" s="8"/>
      <c r="AI4082" s="148" t="s">
        <v>390</v>
      </c>
      <c r="AJ4082" s="8"/>
      <c r="AK4082" s="148" t="s">
        <v>390</v>
      </c>
      <c r="AL4082" s="1589" t="s">
        <v>1883</v>
      </c>
      <c r="AM4082" s="1589" t="s">
        <v>2284</v>
      </c>
      <c r="AN4082" s="1589" t="s">
        <v>1883</v>
      </c>
      <c r="AO4082" s="1590" t="s">
        <v>1847</v>
      </c>
      <c r="AP4082" s="1589" t="s">
        <v>4717</v>
      </c>
      <c r="AQ4082" s="1589" t="s">
        <v>1893</v>
      </c>
      <c r="AR4082" s="1589" t="s">
        <v>1875</v>
      </c>
      <c r="AS4082" s="1589" t="s">
        <v>1893</v>
      </c>
      <c r="AT4082" s="1589" t="s">
        <v>1891</v>
      </c>
      <c r="AU4082" s="1589" t="s">
        <v>1891</v>
      </c>
      <c r="AV4082" s="1589" t="s">
        <v>2284</v>
      </c>
      <c r="AW4082" s="1643" t="s">
        <v>2284</v>
      </c>
      <c r="AX4082" s="1589" t="s">
        <v>4717</v>
      </c>
      <c r="AY4082" s="8"/>
      <c r="AZ4082" s="148" t="s">
        <v>390</v>
      </c>
      <c r="BA4082" s="8"/>
      <c r="BB4082" s="148" t="s">
        <v>390</v>
      </c>
      <c r="BC4082" s="1589" t="s">
        <v>2284</v>
      </c>
      <c r="BD4082" s="1589" t="s">
        <v>2284</v>
      </c>
      <c r="BE4082" s="1589" t="s">
        <v>2382</v>
      </c>
      <c r="BF4082" s="1589" t="s">
        <v>1853</v>
      </c>
      <c r="BG4082" s="1589" t="s">
        <v>1647</v>
      </c>
      <c r="BH4082" s="1589" t="s">
        <v>76</v>
      </c>
      <c r="BI4082" s="1589" t="s">
        <v>1845</v>
      </c>
      <c r="BJ4082" s="1589" t="s">
        <v>1891</v>
      </c>
      <c r="BK4082" s="8"/>
      <c r="BL4082" s="148" t="s">
        <v>390</v>
      </c>
    </row>
    <row r="4083" spans="1:64" ht="22.5">
      <c r="A4083" s="1614"/>
      <c r="B4083" s="1612" t="s">
        <v>402</v>
      </c>
      <c r="C4083" s="1594" t="s">
        <v>76</v>
      </c>
      <c r="D4083" s="1618" t="s">
        <v>76</v>
      </c>
      <c r="E4083" s="1594" t="s">
        <v>76</v>
      </c>
      <c r="F4083" s="1594" t="s">
        <v>76</v>
      </c>
      <c r="G4083" s="1594" t="s">
        <v>76</v>
      </c>
      <c r="H4083" s="1594" t="s">
        <v>76</v>
      </c>
      <c r="I4083" s="1594" t="s">
        <v>4717</v>
      </c>
      <c r="J4083" s="1596" t="s">
        <v>76</v>
      </c>
      <c r="K4083" s="1594" t="s">
        <v>76</v>
      </c>
      <c r="L4083" s="1596" t="s">
        <v>1876</v>
      </c>
      <c r="M4083" s="1594" t="s">
        <v>1875</v>
      </c>
      <c r="N4083" s="1594" t="s">
        <v>76</v>
      </c>
      <c r="O4083" s="1594" t="s">
        <v>76</v>
      </c>
      <c r="P4083" s="1594" t="s">
        <v>1891</v>
      </c>
      <c r="Q4083" s="1594" t="s">
        <v>76</v>
      </c>
      <c r="R4083" s="1614"/>
      <c r="S4083" s="1612" t="s">
        <v>391</v>
      </c>
      <c r="T4083" s="1614"/>
      <c r="U4083" s="1612" t="s">
        <v>391</v>
      </c>
      <c r="V4083" s="1596" t="s">
        <v>76</v>
      </c>
      <c r="W4083" s="1596" t="s">
        <v>76</v>
      </c>
      <c r="X4083" s="1596" t="s">
        <v>76</v>
      </c>
      <c r="Y4083" s="1596" t="s">
        <v>76</v>
      </c>
      <c r="Z4083" s="1596" t="s">
        <v>76</v>
      </c>
      <c r="AA4083" s="1596" t="s">
        <v>76</v>
      </c>
      <c r="AB4083" s="1596" t="s">
        <v>76</v>
      </c>
      <c r="AC4083" s="1596" t="s">
        <v>76</v>
      </c>
      <c r="AD4083" s="1596" t="s">
        <v>76</v>
      </c>
      <c r="AE4083" s="1596" t="s">
        <v>1891</v>
      </c>
      <c r="AF4083" s="1596" t="s">
        <v>76</v>
      </c>
      <c r="AG4083" s="1596" t="s">
        <v>76</v>
      </c>
      <c r="AH4083" s="1614"/>
      <c r="AI4083" s="1612" t="s">
        <v>391</v>
      </c>
      <c r="AJ4083" s="1614"/>
      <c r="AK4083" s="1612" t="s">
        <v>391</v>
      </c>
      <c r="AL4083" s="1618" t="s">
        <v>76</v>
      </c>
      <c r="AM4083" s="1594" t="s">
        <v>76</v>
      </c>
      <c r="AN4083" s="1594" t="s">
        <v>76</v>
      </c>
      <c r="AO4083" s="1617" t="s">
        <v>76</v>
      </c>
      <c r="AP4083" s="1594" t="s">
        <v>76</v>
      </c>
      <c r="AQ4083" s="1594" t="s">
        <v>76</v>
      </c>
      <c r="AR4083" s="1594" t="s">
        <v>76</v>
      </c>
      <c r="AS4083" s="1594" t="s">
        <v>76</v>
      </c>
      <c r="AT4083" s="1594" t="s">
        <v>76</v>
      </c>
      <c r="AU4083" s="1594" t="s">
        <v>76</v>
      </c>
      <c r="AV4083" s="1594" t="s">
        <v>76</v>
      </c>
      <c r="AW4083" s="1594" t="s">
        <v>76</v>
      </c>
      <c r="AX4083" s="1594" t="s">
        <v>76</v>
      </c>
      <c r="AY4083" s="1614"/>
      <c r="AZ4083" s="1612" t="s">
        <v>391</v>
      </c>
      <c r="BA4083" s="1614"/>
      <c r="BB4083" s="1612" t="s">
        <v>391</v>
      </c>
      <c r="BC4083" s="1594" t="s">
        <v>76</v>
      </c>
      <c r="BD4083" s="1594" t="s">
        <v>2284</v>
      </c>
      <c r="BE4083" s="1594" t="s">
        <v>76</v>
      </c>
      <c r="BF4083" s="1594" t="s">
        <v>76</v>
      </c>
      <c r="BG4083" s="1594" t="s">
        <v>76</v>
      </c>
      <c r="BH4083" s="1594" t="s">
        <v>76</v>
      </c>
      <c r="BI4083" s="1594" t="s">
        <v>76</v>
      </c>
      <c r="BJ4083" s="1618" t="s">
        <v>76</v>
      </c>
      <c r="BK4083" s="1614"/>
      <c r="BL4083" s="1612" t="s">
        <v>391</v>
      </c>
    </row>
    <row r="4084" spans="1:64">
      <c r="A4084" s="2533" t="s">
        <v>211</v>
      </c>
      <c r="B4084" s="2533"/>
      <c r="C4084" s="1589" t="s">
        <v>4706</v>
      </c>
      <c r="D4084" s="1589" t="s">
        <v>4706</v>
      </c>
      <c r="E4084" s="1589" t="s">
        <v>4706</v>
      </c>
      <c r="F4084" s="1589" t="s">
        <v>4706</v>
      </c>
      <c r="G4084" s="1589" t="s">
        <v>4706</v>
      </c>
      <c r="H4084" s="1589" t="s">
        <v>4706</v>
      </c>
      <c r="I4084" s="1589" t="s">
        <v>4706</v>
      </c>
      <c r="J4084" s="1590" t="s">
        <v>4706</v>
      </c>
      <c r="K4084" s="1589" t="s">
        <v>4706</v>
      </c>
      <c r="L4084" s="1589" t="s">
        <v>4706</v>
      </c>
      <c r="M4084" s="1589" t="s">
        <v>4706</v>
      </c>
      <c r="N4084" s="1589" t="s">
        <v>4706</v>
      </c>
      <c r="O4084" s="1589" t="s">
        <v>4706</v>
      </c>
      <c r="P4084" s="1589" t="s">
        <v>4706</v>
      </c>
      <c r="Q4084" s="1589" t="s">
        <v>4706</v>
      </c>
      <c r="R4084" s="2533" t="s">
        <v>211</v>
      </c>
      <c r="S4084" s="2533"/>
      <c r="T4084" s="2533" t="s">
        <v>211</v>
      </c>
      <c r="U4084" s="2533"/>
      <c r="V4084" s="1590" t="s">
        <v>4706</v>
      </c>
      <c r="W4084" s="1590" t="s">
        <v>4706</v>
      </c>
      <c r="X4084" s="1590" t="s">
        <v>4706</v>
      </c>
      <c r="Y4084" s="1590" t="s">
        <v>4706</v>
      </c>
      <c r="Z4084" s="1590" t="s">
        <v>4706</v>
      </c>
      <c r="AA4084" s="1590" t="s">
        <v>4706</v>
      </c>
      <c r="AB4084" s="1590" t="s">
        <v>4706</v>
      </c>
      <c r="AC4084" s="1590" t="s">
        <v>4706</v>
      </c>
      <c r="AD4084" s="1590" t="s">
        <v>4706</v>
      </c>
      <c r="AE4084" s="1590" t="s">
        <v>4706</v>
      </c>
      <c r="AF4084" s="1590" t="s">
        <v>4706</v>
      </c>
      <c r="AG4084" s="1590" t="s">
        <v>4706</v>
      </c>
      <c r="AH4084" s="2533" t="s">
        <v>211</v>
      </c>
      <c r="AI4084" s="2533"/>
      <c r="AJ4084" s="2533" t="s">
        <v>211</v>
      </c>
      <c r="AK4084" s="2533"/>
      <c r="AL4084" s="1589" t="s">
        <v>4706</v>
      </c>
      <c r="AM4084" s="1589" t="s">
        <v>4706</v>
      </c>
      <c r="AN4084" s="1589" t="s">
        <v>4706</v>
      </c>
      <c r="AO4084" s="1589" t="s">
        <v>4706</v>
      </c>
      <c r="AP4084" s="1589" t="s">
        <v>4706</v>
      </c>
      <c r="AQ4084" s="1589" t="s">
        <v>4706</v>
      </c>
      <c r="AR4084" s="1589" t="s">
        <v>4706</v>
      </c>
      <c r="AS4084" s="1589" t="s">
        <v>4706</v>
      </c>
      <c r="AT4084" s="1589" t="s">
        <v>4706</v>
      </c>
      <c r="AU4084" s="1589" t="s">
        <v>4706</v>
      </c>
      <c r="AV4084" s="1589" t="s">
        <v>4706</v>
      </c>
      <c r="AW4084" s="1589" t="s">
        <v>4706</v>
      </c>
      <c r="AX4084" s="1589" t="s">
        <v>76</v>
      </c>
      <c r="AY4084" s="2533" t="s">
        <v>211</v>
      </c>
      <c r="AZ4084" s="2533"/>
      <c r="BA4084" s="2533" t="s">
        <v>211</v>
      </c>
      <c r="BB4084" s="2533"/>
      <c r="BC4084" s="1589" t="s">
        <v>4706</v>
      </c>
      <c r="BD4084" s="1589" t="s">
        <v>4706</v>
      </c>
      <c r="BE4084" s="1589" t="s">
        <v>4706</v>
      </c>
      <c r="BF4084" s="1589" t="s">
        <v>4706</v>
      </c>
      <c r="BG4084" s="1589" t="s">
        <v>4735</v>
      </c>
      <c r="BH4084" s="1589" t="s">
        <v>76</v>
      </c>
      <c r="BI4084" s="1589" t="s">
        <v>4706</v>
      </c>
      <c r="BJ4084" s="1589" t="s">
        <v>76</v>
      </c>
      <c r="BK4084" s="2533" t="s">
        <v>211</v>
      </c>
      <c r="BL4084" s="2533"/>
    </row>
    <row r="4085" spans="1:64">
      <c r="A4085" s="2535" t="s">
        <v>408</v>
      </c>
      <c r="B4085" s="2535"/>
      <c r="C4085" s="1594"/>
      <c r="D4085" s="1594"/>
      <c r="E4085" s="1594"/>
      <c r="F4085" s="1594"/>
      <c r="G4085" s="1594"/>
      <c r="H4085" s="1594"/>
      <c r="I4085" s="1594"/>
      <c r="J4085" s="1596"/>
      <c r="K4085" s="1594"/>
      <c r="L4085" s="1594"/>
      <c r="M4085" s="1594"/>
      <c r="N4085" s="1594"/>
      <c r="O4085" s="1594"/>
      <c r="P4085" s="1597"/>
      <c r="Q4085" s="1597"/>
      <c r="R4085" s="2535" t="s">
        <v>408</v>
      </c>
      <c r="S4085" s="2535"/>
      <c r="T4085" s="2535" t="s">
        <v>408</v>
      </c>
      <c r="U4085" s="2535"/>
      <c r="V4085" s="1596"/>
      <c r="W4085" s="1596"/>
      <c r="X4085" s="1596"/>
      <c r="Y4085" s="1596"/>
      <c r="Z4085" s="1596"/>
      <c r="AA4085" s="1595"/>
      <c r="AB4085" s="1595"/>
      <c r="AC4085" s="1595"/>
      <c r="AD4085" s="1595"/>
      <c r="AE4085" s="1595"/>
      <c r="AF4085" s="1595"/>
      <c r="AG4085" s="1596"/>
      <c r="AH4085" s="2535" t="s">
        <v>408</v>
      </c>
      <c r="AI4085" s="2535"/>
      <c r="AJ4085" s="2535" t="s">
        <v>408</v>
      </c>
      <c r="AK4085" s="2535"/>
      <c r="AL4085" s="1597"/>
      <c r="AM4085" s="1597"/>
      <c r="AN4085" s="1597"/>
      <c r="AO4085" s="1597"/>
      <c r="AP4085" s="1594"/>
      <c r="AQ4085" s="1594"/>
      <c r="AR4085" s="1594"/>
      <c r="AS4085" s="1594"/>
      <c r="AT4085" s="1594"/>
      <c r="AU4085" s="1594"/>
      <c r="AV4085" s="1594"/>
      <c r="AW4085" s="1594"/>
      <c r="AX4085" s="1594"/>
      <c r="AY4085" s="2535" t="s">
        <v>408</v>
      </c>
      <c r="AZ4085" s="2535"/>
      <c r="BA4085" s="2535" t="s">
        <v>408</v>
      </c>
      <c r="BB4085" s="2535"/>
      <c r="BC4085" s="1594"/>
      <c r="BD4085" s="1594"/>
      <c r="BE4085" s="1594"/>
      <c r="BF4085" s="1597"/>
      <c r="BG4085" s="1594"/>
      <c r="BH4085" s="1594"/>
      <c r="BI4085" s="1594"/>
      <c r="BJ4085" s="1594"/>
      <c r="BK4085" s="2535" t="s">
        <v>408</v>
      </c>
      <c r="BL4085" s="2535"/>
    </row>
    <row r="4086" spans="1:64" ht="22.5">
      <c r="A4086" s="8"/>
      <c r="B4086" s="148" t="s">
        <v>390</v>
      </c>
      <c r="C4086" s="1631" t="s">
        <v>4717</v>
      </c>
      <c r="D4086" s="1589" t="s">
        <v>4717</v>
      </c>
      <c r="E4086" s="1590" t="s">
        <v>4717</v>
      </c>
      <c r="F4086" s="1589">
        <v>11</v>
      </c>
      <c r="G4086" s="1631" t="s">
        <v>4717</v>
      </c>
      <c r="H4086" s="1631" t="s">
        <v>4717</v>
      </c>
      <c r="I4086" s="1589" t="s">
        <v>4717</v>
      </c>
      <c r="J4086" s="1590" t="s">
        <v>4717</v>
      </c>
      <c r="K4086" s="1589" t="s">
        <v>4734</v>
      </c>
      <c r="L4086" s="1589" t="s">
        <v>2284</v>
      </c>
      <c r="M4086" s="1590" t="s">
        <v>1893</v>
      </c>
      <c r="N4086" s="1631" t="s">
        <v>2284</v>
      </c>
      <c r="O4086" s="1589" t="s">
        <v>1893</v>
      </c>
      <c r="P4086" s="1590" t="s">
        <v>2284</v>
      </c>
      <c r="Q4086" s="1590" t="s">
        <v>4736</v>
      </c>
      <c r="R4086" s="8"/>
      <c r="S4086" s="148" t="s">
        <v>390</v>
      </c>
      <c r="T4086" s="8"/>
      <c r="U4086" s="148" t="s">
        <v>390</v>
      </c>
      <c r="V4086" s="1590" t="s">
        <v>2839</v>
      </c>
      <c r="W4086" s="1590" t="s">
        <v>2255</v>
      </c>
      <c r="X4086" s="1590" t="s">
        <v>4717</v>
      </c>
      <c r="Y4086" s="1590" t="s">
        <v>76</v>
      </c>
      <c r="Z4086" s="1590" t="s">
        <v>4717</v>
      </c>
      <c r="AA4086" s="1590" t="s">
        <v>2284</v>
      </c>
      <c r="AB4086" s="1590" t="s">
        <v>4126</v>
      </c>
      <c r="AC4086" s="1590" t="s">
        <v>1891</v>
      </c>
      <c r="AD4086" s="1590" t="s">
        <v>4717</v>
      </c>
      <c r="AE4086" s="1590" t="s">
        <v>1846</v>
      </c>
      <c r="AF4086" s="1590" t="s">
        <v>4732</v>
      </c>
      <c r="AG4086" s="1590" t="s">
        <v>2382</v>
      </c>
      <c r="AH4086" s="8"/>
      <c r="AI4086" s="148" t="s">
        <v>390</v>
      </c>
      <c r="AJ4086" s="8"/>
      <c r="AK4086" s="148" t="s">
        <v>390</v>
      </c>
      <c r="AL4086" s="1589" t="s">
        <v>2284</v>
      </c>
      <c r="AM4086" s="1589" t="s">
        <v>2284</v>
      </c>
      <c r="AN4086" s="1589" t="s">
        <v>2284</v>
      </c>
      <c r="AO4086" s="1590" t="s">
        <v>2284</v>
      </c>
      <c r="AP4086" s="1589" t="s">
        <v>2284</v>
      </c>
      <c r="AQ4086" s="1589" t="s">
        <v>1893</v>
      </c>
      <c r="AR4086" s="1589" t="s">
        <v>1891</v>
      </c>
      <c r="AS4086" s="1589" t="s">
        <v>1549</v>
      </c>
      <c r="AT4086" s="1589" t="s">
        <v>1549</v>
      </c>
      <c r="AU4086" s="1589" t="s">
        <v>1893</v>
      </c>
      <c r="AV4086" s="1589" t="s">
        <v>2284</v>
      </c>
      <c r="AW4086" s="1643" t="s">
        <v>2284</v>
      </c>
      <c r="AX4086" s="1589" t="s">
        <v>76</v>
      </c>
      <c r="AY4086" s="8"/>
      <c r="AZ4086" s="148" t="s">
        <v>390</v>
      </c>
      <c r="BA4086" s="8"/>
      <c r="BB4086" s="148" t="s">
        <v>390</v>
      </c>
      <c r="BC4086" s="1589" t="s">
        <v>2284</v>
      </c>
      <c r="BD4086" s="1589" t="s">
        <v>4728</v>
      </c>
      <c r="BE4086" s="1589" t="s">
        <v>1549</v>
      </c>
      <c r="BF4086" s="1589" t="s">
        <v>1854</v>
      </c>
      <c r="BG4086" s="1589" t="s">
        <v>1893</v>
      </c>
      <c r="BH4086" s="1589" t="s">
        <v>1781</v>
      </c>
      <c r="BI4086" s="1589" t="s">
        <v>1893</v>
      </c>
      <c r="BJ4086" s="1589" t="s">
        <v>76</v>
      </c>
      <c r="BK4086" s="8"/>
      <c r="BL4086" s="148" t="s">
        <v>390</v>
      </c>
    </row>
    <row r="4087" spans="1:64" ht="22.5">
      <c r="A4087" s="1614"/>
      <c r="B4087" s="1612" t="s">
        <v>391</v>
      </c>
      <c r="C4087" s="1594" t="s">
        <v>76</v>
      </c>
      <c r="D4087" s="1594" t="s">
        <v>76</v>
      </c>
      <c r="E4087" s="1594" t="s">
        <v>76</v>
      </c>
      <c r="F4087" s="1594" t="s">
        <v>76</v>
      </c>
      <c r="G4087" s="1594" t="s">
        <v>76</v>
      </c>
      <c r="H4087" s="1594" t="s">
        <v>76</v>
      </c>
      <c r="I4087" s="1594" t="s">
        <v>76</v>
      </c>
      <c r="J4087" s="1596" t="s">
        <v>76</v>
      </c>
      <c r="K4087" s="1594" t="s">
        <v>4734</v>
      </c>
      <c r="L4087" s="1594" t="s">
        <v>1883</v>
      </c>
      <c r="M4087" s="1596" t="s">
        <v>1875</v>
      </c>
      <c r="N4087" s="1632" t="s">
        <v>2284</v>
      </c>
      <c r="O4087" s="1594" t="s">
        <v>76</v>
      </c>
      <c r="P4087" s="1597" t="s">
        <v>2284</v>
      </c>
      <c r="Q4087" s="1597" t="s">
        <v>76</v>
      </c>
      <c r="R4087" s="1614"/>
      <c r="S4087" s="1612" t="s">
        <v>391</v>
      </c>
      <c r="T4087" s="1614"/>
      <c r="U4087" s="1612" t="s">
        <v>391</v>
      </c>
      <c r="V4087" s="1596" t="s">
        <v>76</v>
      </c>
      <c r="W4087" s="1596" t="s">
        <v>76</v>
      </c>
      <c r="X4087" s="1596" t="s">
        <v>76</v>
      </c>
      <c r="Y4087" s="1596" t="s">
        <v>1549</v>
      </c>
      <c r="Z4087" s="1596" t="s">
        <v>76</v>
      </c>
      <c r="AA4087" s="1595" t="s">
        <v>76</v>
      </c>
      <c r="AB4087" s="1595" t="s">
        <v>76</v>
      </c>
      <c r="AC4087" s="1595" t="s">
        <v>76</v>
      </c>
      <c r="AD4087" s="1595" t="s">
        <v>76</v>
      </c>
      <c r="AE4087" s="1626" t="s">
        <v>76</v>
      </c>
      <c r="AF4087" s="1595" t="s">
        <v>76</v>
      </c>
      <c r="AG4087" s="1595" t="s">
        <v>1883</v>
      </c>
      <c r="AH4087" s="1614"/>
      <c r="AI4087" s="1612" t="s">
        <v>391</v>
      </c>
      <c r="AJ4087" s="1614"/>
      <c r="AK4087" s="1612" t="s">
        <v>391</v>
      </c>
      <c r="AL4087" s="1618" t="s">
        <v>76</v>
      </c>
      <c r="AM4087" s="1594" t="s">
        <v>76</v>
      </c>
      <c r="AN4087" s="1597" t="s">
        <v>76</v>
      </c>
      <c r="AO4087" s="1617" t="s">
        <v>76</v>
      </c>
      <c r="AP4087" s="1594" t="s">
        <v>76</v>
      </c>
      <c r="AQ4087" s="1594" t="s">
        <v>76</v>
      </c>
      <c r="AR4087" s="1594" t="s">
        <v>76</v>
      </c>
      <c r="AS4087" s="1594" t="s">
        <v>1847</v>
      </c>
      <c r="AT4087" s="1594" t="s">
        <v>76</v>
      </c>
      <c r="AU4087" s="1594" t="s">
        <v>76</v>
      </c>
      <c r="AV4087" s="1594" t="s">
        <v>76</v>
      </c>
      <c r="AW4087" s="1594" t="s">
        <v>76</v>
      </c>
      <c r="AX4087" s="1594" t="s">
        <v>76</v>
      </c>
      <c r="AY4087" s="1614"/>
      <c r="AZ4087" s="1612" t="s">
        <v>391</v>
      </c>
      <c r="BA4087" s="1614"/>
      <c r="BB4087" s="1612" t="s">
        <v>391</v>
      </c>
      <c r="BC4087" s="1594" t="s">
        <v>76</v>
      </c>
      <c r="BD4087" s="1594" t="s">
        <v>4728</v>
      </c>
      <c r="BE4087" s="1594" t="s">
        <v>76</v>
      </c>
      <c r="BF4087" s="1597" t="s">
        <v>76</v>
      </c>
      <c r="BG4087" s="1594" t="s">
        <v>76</v>
      </c>
      <c r="BH4087" s="1594" t="s">
        <v>1781</v>
      </c>
      <c r="BI4087" s="1594" t="s">
        <v>76</v>
      </c>
      <c r="BJ4087" s="1594" t="s">
        <v>76</v>
      </c>
      <c r="BK4087" s="1614"/>
      <c r="BL4087" s="1612" t="s">
        <v>391</v>
      </c>
    </row>
    <row r="4088" spans="1:64">
      <c r="A4088" s="2533" t="s">
        <v>409</v>
      </c>
      <c r="B4088" s="2533"/>
      <c r="C4088" s="1589"/>
      <c r="D4088" s="1589"/>
      <c r="E4088" s="1589"/>
      <c r="F4088" s="1589"/>
      <c r="G4088" s="1589"/>
      <c r="H4088" s="1609"/>
      <c r="I4088" s="1589"/>
      <c r="J4088" s="1590"/>
      <c r="K4088" s="1589"/>
      <c r="L4088" s="1589"/>
      <c r="M4088" s="1589"/>
      <c r="N4088" s="1589"/>
      <c r="O4088" s="1589"/>
      <c r="P4088" s="1592"/>
      <c r="Q4088" s="1592"/>
      <c r="R4088" s="2533" t="s">
        <v>409</v>
      </c>
      <c r="S4088" s="2533"/>
      <c r="T4088" s="2533" t="s">
        <v>409</v>
      </c>
      <c r="U4088" s="2533"/>
      <c r="V4088" s="1590"/>
      <c r="W4088" s="1590"/>
      <c r="X4088" s="1590"/>
      <c r="Y4088" s="1590"/>
      <c r="Z4088" s="1590"/>
      <c r="AA4088" s="1591"/>
      <c r="AB4088" s="1591"/>
      <c r="AC4088" s="1591"/>
      <c r="AD4088" s="1591"/>
      <c r="AE4088" s="1591"/>
      <c r="AF4088" s="1591"/>
      <c r="AG4088" s="1591"/>
      <c r="AH4088" s="2533" t="s">
        <v>409</v>
      </c>
      <c r="AI4088" s="2533"/>
      <c r="AJ4088" s="2533" t="s">
        <v>409</v>
      </c>
      <c r="AK4088" s="2533"/>
      <c r="AL4088" s="1589"/>
      <c r="AM4088" s="1589"/>
      <c r="AN4088" s="1592"/>
      <c r="AO4088" s="1589"/>
      <c r="AP4088" s="1589"/>
      <c r="AQ4088" s="1589"/>
      <c r="AR4088" s="1589"/>
      <c r="AS4088" s="1589"/>
      <c r="AT4088" s="1589"/>
      <c r="AU4088" s="1589"/>
      <c r="AV4088" s="1589"/>
      <c r="AW4088" s="1589"/>
      <c r="AX4088" s="1589"/>
      <c r="AY4088" s="2533" t="s">
        <v>409</v>
      </c>
      <c r="AZ4088" s="2533"/>
      <c r="BA4088" s="2533" t="s">
        <v>409</v>
      </c>
      <c r="BB4088" s="2533"/>
      <c r="BC4088" s="1589"/>
      <c r="BD4088" s="1589"/>
      <c r="BE4088" s="1589"/>
      <c r="BF4088" s="1592" t="s">
        <v>1285</v>
      </c>
      <c r="BG4088" s="1589"/>
      <c r="BH4088" s="1589"/>
      <c r="BI4088" s="1589"/>
      <c r="BJ4088" s="1589"/>
      <c r="BK4088" s="2533" t="s">
        <v>409</v>
      </c>
      <c r="BL4088" s="2533"/>
    </row>
    <row r="4089" spans="1:64" ht="22.5">
      <c r="A4089" s="1614"/>
      <c r="B4089" s="1612" t="s">
        <v>390</v>
      </c>
      <c r="C4089" s="1632" t="s">
        <v>4717</v>
      </c>
      <c r="D4089" s="1632" t="s">
        <v>4717</v>
      </c>
      <c r="E4089" s="1596" t="s">
        <v>4717</v>
      </c>
      <c r="F4089" s="1596" t="s">
        <v>2266</v>
      </c>
      <c r="G4089" s="1594" t="s">
        <v>4717</v>
      </c>
      <c r="H4089" s="1596" t="s">
        <v>4717</v>
      </c>
      <c r="I4089" s="1594" t="s">
        <v>76</v>
      </c>
      <c r="J4089" s="1596" t="s">
        <v>76</v>
      </c>
      <c r="K4089" s="1594" t="s">
        <v>4737</v>
      </c>
      <c r="L4089" s="1594" t="s">
        <v>1875</v>
      </c>
      <c r="M4089" s="1596" t="s">
        <v>1893</v>
      </c>
      <c r="N4089" s="1596" t="s">
        <v>2382</v>
      </c>
      <c r="O4089" s="1594" t="s">
        <v>1893</v>
      </c>
      <c r="P4089" s="1640" t="s">
        <v>2284</v>
      </c>
      <c r="Q4089" s="1596" t="s">
        <v>4738</v>
      </c>
      <c r="R4089" s="1614"/>
      <c r="S4089" s="1612" t="s">
        <v>390</v>
      </c>
      <c r="T4089" s="1614"/>
      <c r="U4089" s="1612" t="s">
        <v>390</v>
      </c>
      <c r="V4089" s="1596" t="s">
        <v>2389</v>
      </c>
      <c r="W4089" s="1596" t="s">
        <v>2382</v>
      </c>
      <c r="X4089" s="1596" t="s">
        <v>4717</v>
      </c>
      <c r="Y4089" s="1596" t="s">
        <v>1549</v>
      </c>
      <c r="Z4089" s="1596" t="s">
        <v>4717</v>
      </c>
      <c r="AA4089" s="1596" t="s">
        <v>1893</v>
      </c>
      <c r="AB4089" s="1596" t="s">
        <v>2284</v>
      </c>
      <c r="AC4089" s="1596" t="s">
        <v>4736</v>
      </c>
      <c r="AD4089" s="1596" t="s">
        <v>4717</v>
      </c>
      <c r="AE4089" s="1596" t="s">
        <v>1893</v>
      </c>
      <c r="AF4089" s="1596" t="s">
        <v>4726</v>
      </c>
      <c r="AG4089" s="1596" t="s">
        <v>1891</v>
      </c>
      <c r="AH4089" s="1614"/>
      <c r="AI4089" s="1612" t="s">
        <v>390</v>
      </c>
      <c r="AJ4089" s="1614"/>
      <c r="AK4089" s="1612" t="s">
        <v>390</v>
      </c>
      <c r="AL4089" s="1594" t="s">
        <v>2284</v>
      </c>
      <c r="AM4089" s="1594" t="s">
        <v>1875</v>
      </c>
      <c r="AN4089" s="1594" t="s">
        <v>2284</v>
      </c>
      <c r="AO4089" s="1594" t="s">
        <v>2284</v>
      </c>
      <c r="AP4089" s="1594" t="s">
        <v>1883</v>
      </c>
      <c r="AQ4089" s="1594" t="s">
        <v>1883</v>
      </c>
      <c r="AR4089" s="1594" t="s">
        <v>1893</v>
      </c>
      <c r="AS4089" s="1594" t="s">
        <v>1893</v>
      </c>
      <c r="AT4089" s="1594" t="s">
        <v>1846</v>
      </c>
      <c r="AU4089" s="1594" t="s">
        <v>2349</v>
      </c>
      <c r="AV4089" s="1594" t="s">
        <v>1891</v>
      </c>
      <c r="AW4089" s="1644" t="s">
        <v>2284</v>
      </c>
      <c r="AX4089" s="1594" t="s">
        <v>2478</v>
      </c>
      <c r="AY4089" s="1614"/>
      <c r="AZ4089" s="1612" t="s">
        <v>390</v>
      </c>
      <c r="BA4089" s="1614"/>
      <c r="BB4089" s="1612" t="s">
        <v>390</v>
      </c>
      <c r="BC4089" s="1594" t="s">
        <v>4739</v>
      </c>
      <c r="BD4089" s="1594" t="s">
        <v>2284</v>
      </c>
      <c r="BE4089" s="1594" t="s">
        <v>2284</v>
      </c>
      <c r="BF4089" s="1606" t="s">
        <v>76</v>
      </c>
      <c r="BG4089" s="1594" t="s">
        <v>4740</v>
      </c>
      <c r="BH4089" s="1594" t="s">
        <v>76</v>
      </c>
      <c r="BI4089" s="1594" t="s">
        <v>2679</v>
      </c>
      <c r="BJ4089" s="1594" t="s">
        <v>2284</v>
      </c>
      <c r="BK4089" s="1614"/>
      <c r="BL4089" s="1612" t="s">
        <v>390</v>
      </c>
    </row>
    <row r="4090" spans="1:64" ht="22.5">
      <c r="A4090" s="8"/>
      <c r="B4090" s="148" t="s">
        <v>391</v>
      </c>
      <c r="C4090" s="1631" t="s">
        <v>76</v>
      </c>
      <c r="D4090" s="1634" t="s">
        <v>4717</v>
      </c>
      <c r="E4090" s="1589" t="s">
        <v>76</v>
      </c>
      <c r="F4090" s="1589" t="s">
        <v>76</v>
      </c>
      <c r="G4090" s="1589" t="s">
        <v>4740</v>
      </c>
      <c r="H4090" s="1609" t="s">
        <v>76</v>
      </c>
      <c r="I4090" s="1589" t="s">
        <v>76</v>
      </c>
      <c r="J4090" s="1590" t="s">
        <v>76</v>
      </c>
      <c r="K4090" s="1589" t="s">
        <v>4741</v>
      </c>
      <c r="L4090" s="1589" t="s">
        <v>76</v>
      </c>
      <c r="M4090" s="1589" t="s">
        <v>76</v>
      </c>
      <c r="N4090" s="1589" t="s">
        <v>1549</v>
      </c>
      <c r="O4090" s="1592" t="s">
        <v>76</v>
      </c>
      <c r="P4090" s="1589" t="s">
        <v>76</v>
      </c>
      <c r="Q4090" s="1589" t="s">
        <v>76</v>
      </c>
      <c r="R4090" s="8"/>
      <c r="S4090" s="148" t="s">
        <v>391</v>
      </c>
      <c r="T4090" s="8"/>
      <c r="U4090" s="148" t="s">
        <v>391</v>
      </c>
      <c r="V4090" s="1590" t="s">
        <v>76</v>
      </c>
      <c r="W4090" s="1590" t="s">
        <v>76</v>
      </c>
      <c r="X4090" s="1590" t="s">
        <v>76</v>
      </c>
      <c r="Y4090" s="1590" t="s">
        <v>76</v>
      </c>
      <c r="Z4090" s="1590" t="s">
        <v>76</v>
      </c>
      <c r="AA4090" s="1590" t="s">
        <v>76</v>
      </c>
      <c r="AB4090" s="1590" t="s">
        <v>76</v>
      </c>
      <c r="AC4090" s="1590" t="s">
        <v>76</v>
      </c>
      <c r="AD4090" s="1590" t="s">
        <v>76</v>
      </c>
      <c r="AE4090" s="1590" t="s">
        <v>76</v>
      </c>
      <c r="AF4090" s="1590" t="s">
        <v>76</v>
      </c>
      <c r="AG4090" s="1590" t="s">
        <v>1883</v>
      </c>
      <c r="AH4090" s="8"/>
      <c r="AI4090" s="148" t="s">
        <v>391</v>
      </c>
      <c r="AJ4090" s="8"/>
      <c r="AK4090" s="148" t="s">
        <v>391</v>
      </c>
      <c r="AL4090" s="1615" t="s">
        <v>76</v>
      </c>
      <c r="AM4090" s="1589" t="s">
        <v>1875</v>
      </c>
      <c r="AN4090" s="1589">
        <v>11.5</v>
      </c>
      <c r="AO4090" s="1608" t="s">
        <v>76</v>
      </c>
      <c r="AP4090" s="1589" t="s">
        <v>76</v>
      </c>
      <c r="AQ4090" s="1589" t="s">
        <v>76</v>
      </c>
      <c r="AR4090" s="1589" t="s">
        <v>76</v>
      </c>
      <c r="AS4090" s="1589" t="s">
        <v>76</v>
      </c>
      <c r="AT4090" s="1589" t="s">
        <v>76</v>
      </c>
      <c r="AU4090" s="1589" t="s">
        <v>76</v>
      </c>
      <c r="AV4090" s="1589" t="s">
        <v>76</v>
      </c>
      <c r="AW4090" s="1589" t="s">
        <v>76</v>
      </c>
      <c r="AX4090" s="1589" t="s">
        <v>76</v>
      </c>
      <c r="AY4090" s="8"/>
      <c r="AZ4090" s="148" t="s">
        <v>391</v>
      </c>
      <c r="BA4090" s="8"/>
      <c r="BB4090" s="148" t="s">
        <v>391</v>
      </c>
      <c r="BC4090" s="1589" t="s">
        <v>76</v>
      </c>
      <c r="BD4090" s="1609" t="s">
        <v>76</v>
      </c>
      <c r="BE4090" s="1589" t="s">
        <v>76</v>
      </c>
      <c r="BF4090" s="1592" t="s">
        <v>76</v>
      </c>
      <c r="BG4090" s="1589" t="s">
        <v>76</v>
      </c>
      <c r="BH4090" s="1589" t="s">
        <v>76</v>
      </c>
      <c r="BI4090" s="1589" t="s">
        <v>76</v>
      </c>
      <c r="BJ4090" s="1615" t="s">
        <v>76</v>
      </c>
      <c r="BK4090" s="8"/>
      <c r="BL4090" s="148" t="s">
        <v>391</v>
      </c>
    </row>
    <row r="4091" spans="1:64">
      <c r="A4091" s="2535" t="s">
        <v>410</v>
      </c>
      <c r="B4091" s="2535"/>
      <c r="C4091" s="1594"/>
      <c r="D4091" s="1594"/>
      <c r="E4091" s="1594"/>
      <c r="F4091" s="1594"/>
      <c r="G4091" s="1594"/>
      <c r="H4091" s="1594"/>
      <c r="I4091" s="1594"/>
      <c r="J4091" s="1596"/>
      <c r="K4091" s="1594"/>
      <c r="L4091" s="1594"/>
      <c r="M4091" s="1594"/>
      <c r="N4091" s="1594"/>
      <c r="O4091" s="1597"/>
      <c r="P4091" s="1594"/>
      <c r="Q4091" s="1597"/>
      <c r="R4091" s="2535" t="s">
        <v>410</v>
      </c>
      <c r="S4091" s="2535"/>
      <c r="T4091" s="2535" t="s">
        <v>410</v>
      </c>
      <c r="U4091" s="2535"/>
      <c r="V4091" s="1596"/>
      <c r="W4091" s="1596"/>
      <c r="X4091" s="1596"/>
      <c r="Y4091" s="1596"/>
      <c r="Z4091" s="1596"/>
      <c r="AA4091" s="1596"/>
      <c r="AB4091" s="1596"/>
      <c r="AC4091" s="1596"/>
      <c r="AD4091" s="1596"/>
      <c r="AE4091" s="1596"/>
      <c r="AF4091" s="1596"/>
      <c r="AG4091" s="1596"/>
      <c r="AH4091" s="2535" t="s">
        <v>410</v>
      </c>
      <c r="AI4091" s="2535"/>
      <c r="AJ4091" s="2535" t="s">
        <v>410</v>
      </c>
      <c r="AK4091" s="2535"/>
      <c r="AL4091" s="1594"/>
      <c r="AM4091" s="1594"/>
      <c r="AN4091" s="1597"/>
      <c r="AO4091" s="1597"/>
      <c r="AP4091" s="1594"/>
      <c r="AQ4091" s="1594"/>
      <c r="AR4091" s="1594"/>
      <c r="AS4091" s="1594"/>
      <c r="AT4091" s="1594"/>
      <c r="AU4091" s="1594"/>
      <c r="AV4091" s="1594"/>
      <c r="AW4091" s="1594"/>
      <c r="AX4091" s="1594"/>
      <c r="AY4091" s="2535" t="s">
        <v>410</v>
      </c>
      <c r="AZ4091" s="2535"/>
      <c r="BA4091" s="2535" t="s">
        <v>410</v>
      </c>
      <c r="BB4091" s="2535"/>
      <c r="BC4091" s="1594"/>
      <c r="BD4091" s="1594"/>
      <c r="BE4091" s="1594"/>
      <c r="BF4091" s="1597"/>
      <c r="BG4091" s="1594"/>
      <c r="BH4091" s="1594"/>
      <c r="BI4091" s="1594"/>
      <c r="BJ4091" s="1594"/>
      <c r="BK4091" s="2535" t="s">
        <v>410</v>
      </c>
      <c r="BL4091" s="2535"/>
    </row>
    <row r="4092" spans="1:64" ht="22.5">
      <c r="A4092" s="8"/>
      <c r="B4092" s="148" t="s">
        <v>390</v>
      </c>
      <c r="C4092" s="1589" t="s">
        <v>4740</v>
      </c>
      <c r="D4092" s="1589" t="s">
        <v>4736</v>
      </c>
      <c r="E4092" s="1590" t="s">
        <v>4717</v>
      </c>
      <c r="F4092" s="1589" t="s">
        <v>4740</v>
      </c>
      <c r="G4092" s="1590" t="s">
        <v>2742</v>
      </c>
      <c r="H4092" s="1615" t="s">
        <v>76</v>
      </c>
      <c r="I4092" s="1589" t="s">
        <v>4717</v>
      </c>
      <c r="J4092" s="1590" t="s">
        <v>4740</v>
      </c>
      <c r="K4092" s="1589" t="s">
        <v>4740</v>
      </c>
      <c r="L4092" s="1589" t="s">
        <v>1549</v>
      </c>
      <c r="M4092" s="1590" t="s">
        <v>1871</v>
      </c>
      <c r="N4092" s="1631" t="s">
        <v>1883</v>
      </c>
      <c r="O4092" s="1589" t="s">
        <v>1893</v>
      </c>
      <c r="P4092" s="1590" t="s">
        <v>2684</v>
      </c>
      <c r="Q4092" s="1631" t="s">
        <v>2630</v>
      </c>
      <c r="R4092" s="8"/>
      <c r="S4092" s="148" t="s">
        <v>390</v>
      </c>
      <c r="T4092" s="8"/>
      <c r="U4092" s="148" t="s">
        <v>390</v>
      </c>
      <c r="V4092" s="1590" t="s">
        <v>1647</v>
      </c>
      <c r="W4092" s="1590" t="s">
        <v>1891</v>
      </c>
      <c r="X4092" s="1590" t="s">
        <v>1549</v>
      </c>
      <c r="Y4092" s="1590" t="s">
        <v>1883</v>
      </c>
      <c r="Z4092" s="1590" t="s">
        <v>1846</v>
      </c>
      <c r="AA4092" s="1590" t="s">
        <v>2382</v>
      </c>
      <c r="AB4092" s="1590" t="s">
        <v>2382</v>
      </c>
      <c r="AC4092" s="1590" t="s">
        <v>1893</v>
      </c>
      <c r="AD4092" s="1590" t="s">
        <v>4717</v>
      </c>
      <c r="AE4092" s="1590" t="s">
        <v>1893</v>
      </c>
      <c r="AF4092" s="1590" t="s">
        <v>4742</v>
      </c>
      <c r="AG4092" s="1590" t="s">
        <v>1549</v>
      </c>
      <c r="AH4092" s="8"/>
      <c r="AI4092" s="148" t="s">
        <v>390</v>
      </c>
      <c r="AJ4092" s="8"/>
      <c r="AK4092" s="148" t="s">
        <v>390</v>
      </c>
      <c r="AL4092" s="1589" t="s">
        <v>1893</v>
      </c>
      <c r="AM4092" s="1589" t="s">
        <v>76</v>
      </c>
      <c r="AN4092" s="1589" t="s">
        <v>4743</v>
      </c>
      <c r="AO4092" s="1590" t="s">
        <v>4126</v>
      </c>
      <c r="AP4092" s="1589" t="s">
        <v>1847</v>
      </c>
      <c r="AQ4092" s="1589" t="s">
        <v>1893</v>
      </c>
      <c r="AR4092" s="1589" t="s">
        <v>1875</v>
      </c>
      <c r="AS4092" s="1589" t="s">
        <v>2264</v>
      </c>
      <c r="AT4092" s="1589" t="s">
        <v>2406</v>
      </c>
      <c r="AU4092" s="1589" t="s">
        <v>1549</v>
      </c>
      <c r="AV4092" s="1589" t="s">
        <v>1549</v>
      </c>
      <c r="AW4092" s="1643" t="s">
        <v>4744</v>
      </c>
      <c r="AX4092" s="1589" t="s">
        <v>4740</v>
      </c>
      <c r="AY4092" s="8"/>
      <c r="AZ4092" s="148" t="s">
        <v>390</v>
      </c>
      <c r="BA4092" s="8"/>
      <c r="BB4092" s="148" t="s">
        <v>390</v>
      </c>
      <c r="BC4092" s="1589" t="s">
        <v>1893</v>
      </c>
      <c r="BD4092" s="1589" t="s">
        <v>1845</v>
      </c>
      <c r="BE4092" s="1589" t="s">
        <v>1882</v>
      </c>
      <c r="BF4092" s="1615" t="s">
        <v>76</v>
      </c>
      <c r="BG4092" s="1589" t="s">
        <v>76</v>
      </c>
      <c r="BH4092" s="1589" t="s">
        <v>76</v>
      </c>
      <c r="BI4092" s="1589" t="s">
        <v>4745</v>
      </c>
      <c r="BJ4092" s="1589" t="s">
        <v>4129</v>
      </c>
      <c r="BK4092" s="8"/>
      <c r="BL4092" s="148" t="s">
        <v>390</v>
      </c>
    </row>
    <row r="4093" spans="1:64" ht="22.5">
      <c r="A4093" s="1614"/>
      <c r="B4093" s="1612" t="s">
        <v>391</v>
      </c>
      <c r="C4093" s="1594" t="s">
        <v>76</v>
      </c>
      <c r="D4093" s="1594" t="s">
        <v>76</v>
      </c>
      <c r="E4093" s="1594" t="s">
        <v>76</v>
      </c>
      <c r="F4093" s="1594" t="s">
        <v>76</v>
      </c>
      <c r="G4093" s="1594" t="s">
        <v>76</v>
      </c>
      <c r="H4093" s="1596" t="s">
        <v>4741</v>
      </c>
      <c r="I4093" s="1594" t="s">
        <v>76</v>
      </c>
      <c r="J4093" s="1594" t="s">
        <v>76</v>
      </c>
      <c r="K4093" s="1594" t="s">
        <v>4732</v>
      </c>
      <c r="L4093" s="1594" t="s">
        <v>1883</v>
      </c>
      <c r="M4093" s="1594" t="s">
        <v>76</v>
      </c>
      <c r="N4093" s="1632" t="s">
        <v>1883</v>
      </c>
      <c r="O4093" s="1597" t="s">
        <v>76</v>
      </c>
      <c r="P4093" s="1597" t="s">
        <v>76</v>
      </c>
      <c r="Q4093" s="1597" t="s">
        <v>76</v>
      </c>
      <c r="R4093" s="1614"/>
      <c r="S4093" s="1612" t="s">
        <v>391</v>
      </c>
      <c r="T4093" s="1614"/>
      <c r="U4093" s="1612" t="s">
        <v>391</v>
      </c>
      <c r="V4093" s="1596" t="s">
        <v>76</v>
      </c>
      <c r="W4093" s="1596" t="s">
        <v>76</v>
      </c>
      <c r="X4093" s="1596" t="s">
        <v>76</v>
      </c>
      <c r="Y4093" s="1596" t="s">
        <v>76</v>
      </c>
      <c r="Z4093" s="1596" t="s">
        <v>76</v>
      </c>
      <c r="AA4093" s="1596" t="s">
        <v>76</v>
      </c>
      <c r="AB4093" s="1596" t="s">
        <v>76</v>
      </c>
      <c r="AC4093" s="1596" t="s">
        <v>76</v>
      </c>
      <c r="AD4093" s="1596" t="s">
        <v>76</v>
      </c>
      <c r="AE4093" s="1596" t="s">
        <v>76</v>
      </c>
      <c r="AF4093" s="1596" t="s">
        <v>76</v>
      </c>
      <c r="AG4093" s="1596" t="s">
        <v>1885</v>
      </c>
      <c r="AH4093" s="1614"/>
      <c r="AI4093" s="1612" t="s">
        <v>391</v>
      </c>
      <c r="AJ4093" s="1614"/>
      <c r="AK4093" s="1612" t="s">
        <v>391</v>
      </c>
      <c r="AL4093" s="1618" t="s">
        <v>76</v>
      </c>
      <c r="AM4093" s="1594" t="s">
        <v>76</v>
      </c>
      <c r="AN4093" s="1594" t="s">
        <v>76</v>
      </c>
      <c r="AO4093" s="1617" t="s">
        <v>76</v>
      </c>
      <c r="AP4093" s="1594" t="s">
        <v>76</v>
      </c>
      <c r="AQ4093" s="1594" t="s">
        <v>76</v>
      </c>
      <c r="AR4093" s="1594" t="s">
        <v>76</v>
      </c>
      <c r="AS4093" s="1618" t="s">
        <v>76</v>
      </c>
      <c r="AT4093" s="1594" t="s">
        <v>76</v>
      </c>
      <c r="AU4093" s="1594" t="s">
        <v>76</v>
      </c>
      <c r="AV4093" s="1594" t="s">
        <v>76</v>
      </c>
      <c r="AW4093" s="1594" t="s">
        <v>76</v>
      </c>
      <c r="AX4093" s="1594" t="s">
        <v>76</v>
      </c>
      <c r="AY4093" s="1614"/>
      <c r="AZ4093" s="1612" t="s">
        <v>391</v>
      </c>
      <c r="BA4093" s="1614"/>
      <c r="BB4093" s="1612" t="s">
        <v>391</v>
      </c>
      <c r="BC4093" s="1594" t="s">
        <v>76</v>
      </c>
      <c r="BD4093" s="1594" t="s">
        <v>1845</v>
      </c>
      <c r="BE4093" s="1594" t="s">
        <v>76</v>
      </c>
      <c r="BF4093" s="1597" t="s">
        <v>76</v>
      </c>
      <c r="BG4093" s="1594" t="s">
        <v>76</v>
      </c>
      <c r="BH4093" s="1594" t="s">
        <v>76</v>
      </c>
      <c r="BI4093" s="1594" t="s">
        <v>76</v>
      </c>
      <c r="BJ4093" s="1618" t="s">
        <v>76</v>
      </c>
      <c r="BK4093" s="1614"/>
      <c r="BL4093" s="1612" t="s">
        <v>391</v>
      </c>
    </row>
    <row r="4094" spans="1:64">
      <c r="A4094" s="2533" t="s">
        <v>411</v>
      </c>
      <c r="B4094" s="2533"/>
      <c r="C4094" s="8"/>
      <c r="D4094" s="8"/>
      <c r="E4094" s="8"/>
      <c r="F4094" s="8"/>
      <c r="G4094" s="8"/>
      <c r="H4094" s="8"/>
      <c r="I4094" s="8"/>
      <c r="J4094" s="8"/>
      <c r="K4094" s="8"/>
      <c r="L4094" s="8"/>
      <c r="M4094" s="8"/>
      <c r="N4094" s="1589"/>
      <c r="O4094" s="1592"/>
      <c r="P4094" s="1592"/>
      <c r="Q4094" s="1592"/>
      <c r="R4094" s="2533" t="s">
        <v>411</v>
      </c>
      <c r="S4094" s="2533"/>
      <c r="T4094" s="2533" t="s">
        <v>411</v>
      </c>
      <c r="U4094" s="2533"/>
      <c r="V4094" s="1590"/>
      <c r="W4094" s="1590"/>
      <c r="X4094" s="1590"/>
      <c r="Y4094" s="1590"/>
      <c r="Z4094" s="1590"/>
      <c r="AA4094" s="1590"/>
      <c r="AB4094" s="1590"/>
      <c r="AC4094" s="1590"/>
      <c r="AD4094" s="1590"/>
      <c r="AE4094" s="1590"/>
      <c r="AF4094" s="1590"/>
      <c r="AG4094" s="1590"/>
      <c r="AH4094" s="2533" t="s">
        <v>411</v>
      </c>
      <c r="AI4094" s="2533"/>
      <c r="AJ4094" s="2533" t="s">
        <v>411</v>
      </c>
      <c r="AK4094" s="2533"/>
      <c r="AL4094" s="1589"/>
      <c r="AM4094" s="1589"/>
      <c r="AN4094" s="1589"/>
      <c r="AO4094" s="1589"/>
      <c r="AP4094" s="1589"/>
      <c r="AQ4094" s="1589"/>
      <c r="AR4094" s="1589"/>
      <c r="AS4094" s="1589"/>
      <c r="AT4094" s="1589"/>
      <c r="AU4094" s="1589"/>
      <c r="AV4094" s="1589"/>
      <c r="AW4094" s="1589"/>
      <c r="AX4094" s="1589"/>
      <c r="AY4094" s="2533" t="s">
        <v>411</v>
      </c>
      <c r="AZ4094" s="2533"/>
      <c r="BA4094" s="2533" t="s">
        <v>411</v>
      </c>
      <c r="BB4094" s="2533"/>
      <c r="BC4094" s="1589"/>
      <c r="BD4094" s="1589"/>
      <c r="BE4094" s="1589"/>
      <c r="BF4094" s="1592"/>
      <c r="BG4094" s="1589"/>
      <c r="BH4094" s="1589"/>
      <c r="BI4094" s="1589"/>
      <c r="BJ4094" s="1589"/>
      <c r="BK4094" s="2533" t="s">
        <v>411</v>
      </c>
      <c r="BL4094" s="2533"/>
    </row>
    <row r="4095" spans="1:64" ht="22.5">
      <c r="A4095" s="1628"/>
      <c r="B4095" s="1612" t="s">
        <v>390</v>
      </c>
      <c r="C4095" s="1596" t="s">
        <v>76</v>
      </c>
      <c r="D4095" s="1632" t="s">
        <v>1940</v>
      </c>
      <c r="E4095" s="1632" t="s">
        <v>2769</v>
      </c>
      <c r="F4095" s="1596" t="s">
        <v>2707</v>
      </c>
      <c r="G4095" s="1596" t="s">
        <v>2389</v>
      </c>
      <c r="H4095" s="1596" t="s">
        <v>4741</v>
      </c>
      <c r="I4095" s="1594" t="s">
        <v>76</v>
      </c>
      <c r="J4095" s="1596" t="s">
        <v>4717</v>
      </c>
      <c r="K4095" s="1594" t="s">
        <v>4746</v>
      </c>
      <c r="L4095" s="1593" t="s">
        <v>2273</v>
      </c>
      <c r="M4095" s="1593" t="s">
        <v>2720</v>
      </c>
      <c r="N4095" s="1632" t="s">
        <v>2284</v>
      </c>
      <c r="O4095" s="1594" t="s">
        <v>1893</v>
      </c>
      <c r="P4095" s="1596" t="s">
        <v>2269</v>
      </c>
      <c r="Q4095" s="1594" t="s">
        <v>4736</v>
      </c>
      <c r="R4095" s="1628"/>
      <c r="S4095" s="1612" t="s">
        <v>390</v>
      </c>
      <c r="T4095" s="1628"/>
      <c r="U4095" s="1612" t="s">
        <v>390</v>
      </c>
      <c r="V4095" s="1596" t="s">
        <v>2839</v>
      </c>
      <c r="W4095" s="1596" t="s">
        <v>4747</v>
      </c>
      <c r="X4095" s="1596" t="s">
        <v>4744</v>
      </c>
      <c r="Y4095" s="1596" t="s">
        <v>2382</v>
      </c>
      <c r="Z4095" s="1595" t="s">
        <v>1880</v>
      </c>
      <c r="AA4095" s="1596" t="s">
        <v>4748</v>
      </c>
      <c r="AB4095" s="1596" t="s">
        <v>4126</v>
      </c>
      <c r="AC4095" s="1596" t="s">
        <v>4717</v>
      </c>
      <c r="AD4095" s="1596" t="s">
        <v>76</v>
      </c>
      <c r="AE4095" s="1596" t="s">
        <v>1893</v>
      </c>
      <c r="AF4095" s="1596" t="s">
        <v>4732</v>
      </c>
      <c r="AG4095" s="1596" t="s">
        <v>1883</v>
      </c>
      <c r="AH4095" s="1628"/>
      <c r="AI4095" s="1612" t="s">
        <v>390</v>
      </c>
      <c r="AJ4095" s="1628"/>
      <c r="AK4095" s="1612" t="s">
        <v>390</v>
      </c>
      <c r="AL4095" s="1594" t="s">
        <v>4744</v>
      </c>
      <c r="AM4095" s="1594" t="s">
        <v>1891</v>
      </c>
      <c r="AN4095" s="1594" t="s">
        <v>2773</v>
      </c>
      <c r="AO4095" s="1594" t="s">
        <v>4749</v>
      </c>
      <c r="AP4095" s="1594" t="s">
        <v>1875</v>
      </c>
      <c r="AQ4095" s="1594" t="s">
        <v>2406</v>
      </c>
      <c r="AR4095" s="1594" t="s">
        <v>1880</v>
      </c>
      <c r="AS4095" s="1594" t="s">
        <v>4717</v>
      </c>
      <c r="AT4095" s="1594" t="s">
        <v>1891</v>
      </c>
      <c r="AU4095" s="1594" t="s">
        <v>1891</v>
      </c>
      <c r="AV4095" s="1594" t="s">
        <v>1885</v>
      </c>
      <c r="AW4095" s="1644" t="s">
        <v>4750</v>
      </c>
      <c r="AX4095" s="1594" t="s">
        <v>4751</v>
      </c>
      <c r="AY4095" s="1628"/>
      <c r="AZ4095" s="1612" t="s">
        <v>390</v>
      </c>
      <c r="BA4095" s="1628"/>
      <c r="BB4095" s="1612" t="s">
        <v>390</v>
      </c>
      <c r="BC4095" s="1594" t="s">
        <v>1871</v>
      </c>
      <c r="BD4095" s="1594" t="s">
        <v>1781</v>
      </c>
      <c r="BE4095" s="1594" t="s">
        <v>2272</v>
      </c>
      <c r="BF4095" s="1594" t="s">
        <v>1854</v>
      </c>
      <c r="BG4095" s="1594" t="s">
        <v>4752</v>
      </c>
      <c r="BH4095" s="1594" t="s">
        <v>76</v>
      </c>
      <c r="BI4095" s="1594" t="s">
        <v>76</v>
      </c>
      <c r="BJ4095" s="1594" t="s">
        <v>3788</v>
      </c>
      <c r="BK4095" s="1628"/>
      <c r="BL4095" s="1612" t="s">
        <v>390</v>
      </c>
    </row>
    <row r="4096" spans="1:64" ht="23.25" thickBot="1">
      <c r="A4096" s="964"/>
      <c r="B4096" s="677" t="s">
        <v>391</v>
      </c>
      <c r="C4096" s="965" t="s">
        <v>4717</v>
      </c>
      <c r="D4096" s="1635" t="s">
        <v>76</v>
      </c>
      <c r="E4096" s="1629" t="s">
        <v>76</v>
      </c>
      <c r="F4096" s="286" t="s">
        <v>76</v>
      </c>
      <c r="G4096" s="1629" t="s">
        <v>76</v>
      </c>
      <c r="H4096" s="1629" t="s">
        <v>76</v>
      </c>
      <c r="I4096" s="968" t="s">
        <v>1537</v>
      </c>
      <c r="J4096" s="1629" t="s">
        <v>76</v>
      </c>
      <c r="K4096" s="965" t="s">
        <v>4741</v>
      </c>
      <c r="L4096" s="1630" t="s">
        <v>3474</v>
      </c>
      <c r="M4096" s="968" t="s">
        <v>1862</v>
      </c>
      <c r="N4096" s="1641" t="s">
        <v>76</v>
      </c>
      <c r="O4096" s="966" t="s">
        <v>76</v>
      </c>
      <c r="P4096" s="966" t="s">
        <v>76</v>
      </c>
      <c r="Q4096" s="967" t="s">
        <v>76</v>
      </c>
      <c r="R4096" s="964"/>
      <c r="S4096" s="677" t="s">
        <v>391</v>
      </c>
      <c r="T4096" s="964"/>
      <c r="U4096" s="677" t="s">
        <v>391</v>
      </c>
      <c r="V4096" s="968" t="s">
        <v>76</v>
      </c>
      <c r="W4096" s="968" t="s">
        <v>76</v>
      </c>
      <c r="X4096" s="969" t="s">
        <v>76</v>
      </c>
      <c r="Y4096" s="968" t="s">
        <v>76</v>
      </c>
      <c r="Z4096" s="969" t="s">
        <v>76</v>
      </c>
      <c r="AA4096" s="969" t="s">
        <v>76</v>
      </c>
      <c r="AB4096" s="969" t="s">
        <v>3819</v>
      </c>
      <c r="AC4096" s="969" t="s">
        <v>1870</v>
      </c>
      <c r="AD4096" s="969" t="s">
        <v>76</v>
      </c>
      <c r="AE4096" s="969" t="s">
        <v>76</v>
      </c>
      <c r="AF4096" s="969" t="s">
        <v>76</v>
      </c>
      <c r="AG4096" s="969" t="s">
        <v>1847</v>
      </c>
      <c r="AH4096" s="964"/>
      <c r="AI4096" s="677" t="s">
        <v>391</v>
      </c>
      <c r="AJ4096" s="964"/>
      <c r="AK4096" s="677" t="s">
        <v>391</v>
      </c>
      <c r="AL4096" s="1630" t="s">
        <v>76</v>
      </c>
      <c r="AM4096" s="965" t="s">
        <v>76</v>
      </c>
      <c r="AN4096" s="966" t="s">
        <v>76</v>
      </c>
      <c r="AO4096" s="966" t="s">
        <v>76</v>
      </c>
      <c r="AP4096" s="966" t="s">
        <v>76</v>
      </c>
      <c r="AQ4096" s="966" t="s">
        <v>76</v>
      </c>
      <c r="AR4096" s="966" t="s">
        <v>76</v>
      </c>
      <c r="AS4096" s="966" t="s">
        <v>1847</v>
      </c>
      <c r="AT4096" s="966" t="s">
        <v>76</v>
      </c>
      <c r="AU4096" s="966" t="s">
        <v>76</v>
      </c>
      <c r="AV4096" s="1630" t="s">
        <v>76</v>
      </c>
      <c r="AW4096" s="1645" t="s">
        <v>2284</v>
      </c>
      <c r="AX4096" s="966" t="s">
        <v>76</v>
      </c>
      <c r="AY4096" s="964"/>
      <c r="AZ4096" s="677" t="s">
        <v>391</v>
      </c>
      <c r="BA4096" s="964"/>
      <c r="BB4096" s="677" t="s">
        <v>391</v>
      </c>
      <c r="BC4096" s="965" t="s">
        <v>76</v>
      </c>
      <c r="BD4096" s="965" t="s">
        <v>1885</v>
      </c>
      <c r="BE4096" s="965" t="s">
        <v>76</v>
      </c>
      <c r="BF4096" s="966" t="s">
        <v>76</v>
      </c>
      <c r="BG4096" s="966" t="s">
        <v>76</v>
      </c>
      <c r="BH4096" s="965" t="s">
        <v>76</v>
      </c>
      <c r="BI4096" s="965" t="s">
        <v>76</v>
      </c>
      <c r="BJ4096" s="1630" t="s">
        <v>76</v>
      </c>
      <c r="BK4096" s="964"/>
      <c r="BL4096" s="677" t="s">
        <v>391</v>
      </c>
    </row>
    <row r="4097" spans="1:64">
      <c r="A4097" s="2536" t="s">
        <v>4131</v>
      </c>
      <c r="B4097" s="2536"/>
      <c r="C4097" s="2536"/>
      <c r="D4097" s="2536"/>
      <c r="E4097" s="2536"/>
      <c r="F4097" s="2536"/>
      <c r="G4097" s="2536"/>
      <c r="H4097" s="2536"/>
      <c r="I4097" s="2536"/>
      <c r="J4097" s="2536"/>
      <c r="K4097" s="1690"/>
      <c r="L4097" s="1690"/>
      <c r="M4097" s="1690"/>
      <c r="N4097" s="1690"/>
      <c r="O4097" s="1690"/>
      <c r="P4097" s="1690"/>
      <c r="Q4097" s="1690"/>
      <c r="R4097" s="1690"/>
      <c r="S4097" s="1690"/>
      <c r="T4097" s="2537" t="s">
        <v>4131</v>
      </c>
      <c r="U4097" s="2537"/>
      <c r="V4097" s="2537"/>
      <c r="W4097" s="2537"/>
      <c r="X4097" s="2537"/>
      <c r="Y4097" s="1433"/>
      <c r="Z4097" s="1434"/>
      <c r="AA4097" s="1434"/>
      <c r="AB4097" s="1434"/>
      <c r="AC4097" s="1434"/>
      <c r="AD4097" s="1434"/>
      <c r="AE4097" s="1434"/>
      <c r="AF4097" s="1434"/>
      <c r="AG4097" s="1434"/>
      <c r="AH4097" s="8"/>
      <c r="AI4097" s="14"/>
      <c r="AJ4097" s="2537" t="s">
        <v>4131</v>
      </c>
      <c r="AK4097" s="2537"/>
      <c r="AL4097" s="2537"/>
      <c r="AM4097" s="2537"/>
      <c r="AN4097" s="2537"/>
      <c r="AO4097" s="8"/>
      <c r="AP4097" s="8"/>
      <c r="AQ4097" s="8"/>
      <c r="AR4097" s="8"/>
      <c r="AS4097" s="8"/>
      <c r="AT4097" s="8"/>
      <c r="AU4097" s="8"/>
      <c r="AV4097" s="8"/>
      <c r="AW4097" s="8"/>
      <c r="AX4097" s="8"/>
      <c r="AY4097" s="8"/>
      <c r="AZ4097" s="14"/>
      <c r="BA4097" s="2537" t="s">
        <v>4753</v>
      </c>
      <c r="BB4097" s="2537"/>
      <c r="BC4097" s="2537"/>
      <c r="BD4097" s="2537"/>
      <c r="BE4097" s="2537"/>
      <c r="BF4097" s="8"/>
      <c r="BG4097" s="8"/>
      <c r="BH4097" s="8"/>
      <c r="BI4097" s="8"/>
      <c r="BJ4097" s="8"/>
      <c r="BK4097" s="8"/>
      <c r="BL4097" s="14"/>
    </row>
    <row r="4098" spans="1:64">
      <c r="A4098" s="8"/>
      <c r="B4098" s="14" t="s">
        <v>399</v>
      </c>
      <c r="C4098" s="8"/>
      <c r="D4098" s="8"/>
      <c r="E4098" s="8"/>
      <c r="F4098" s="8"/>
      <c r="G4098" s="8"/>
      <c r="H4098" s="8"/>
      <c r="I4098" s="8"/>
      <c r="J4098" s="8"/>
      <c r="K4098" s="8"/>
      <c r="L4098" s="8"/>
      <c r="M4098" s="8"/>
      <c r="N4098" s="8"/>
      <c r="O4098" s="8"/>
      <c r="P4098" s="8"/>
      <c r="Q4098" s="8"/>
      <c r="R4098" s="8"/>
      <c r="S4098" s="14"/>
      <c r="T4098" s="8"/>
      <c r="U4098" s="14" t="s">
        <v>399</v>
      </c>
      <c r="V4098" s="1691"/>
      <c r="W4098" s="1691"/>
      <c r="X4098" s="1691"/>
      <c r="Y4098" s="1691"/>
      <c r="Z4098" s="8"/>
      <c r="AA4098" s="1691"/>
      <c r="AB4098" s="1691"/>
      <c r="AC4098" s="1691"/>
      <c r="AD4098" s="1691"/>
      <c r="AE4098" s="1691"/>
      <c r="AF4098" s="1691"/>
      <c r="AG4098" s="1691"/>
      <c r="AH4098" s="8"/>
      <c r="AI4098" s="14"/>
      <c r="AJ4098" s="8"/>
      <c r="AK4098" s="14" t="s">
        <v>399</v>
      </c>
      <c r="AL4098" s="1691"/>
      <c r="AM4098" s="1691"/>
      <c r="AN4098" s="1691"/>
      <c r="AO4098" s="8"/>
      <c r="AP4098" s="8"/>
      <c r="AQ4098" s="8"/>
      <c r="AR4098" s="8"/>
      <c r="AS4098" s="8"/>
      <c r="AT4098" s="8"/>
      <c r="AU4098" s="8"/>
      <c r="AV4098" s="8"/>
      <c r="AW4098" s="8"/>
      <c r="AX4098" s="8"/>
      <c r="AY4098" s="8"/>
      <c r="AZ4098" s="14"/>
      <c r="BA4098" s="8"/>
      <c r="BB4098" s="14" t="s">
        <v>399</v>
      </c>
      <c r="BC4098" s="1691"/>
      <c r="BD4098" s="1691"/>
      <c r="BE4098" s="1691"/>
      <c r="BF4098" s="8"/>
      <c r="BG4098" s="8"/>
      <c r="BH4098" s="8"/>
      <c r="BI4098" s="8"/>
      <c r="BJ4098" s="8"/>
      <c r="BK4098" s="8"/>
      <c r="BL4098" s="14"/>
    </row>
    <row r="4099" spans="1:64">
      <c r="A4099" s="8"/>
      <c r="B4099" s="14"/>
      <c r="C4099" s="8"/>
      <c r="D4099" s="8"/>
      <c r="E4099" s="8"/>
      <c r="F4099" s="8"/>
      <c r="G4099" s="8"/>
      <c r="H4099" s="8"/>
      <c r="I4099" s="8"/>
      <c r="J4099" s="8"/>
      <c r="K4099" s="8"/>
      <c r="L4099" s="8"/>
      <c r="M4099" s="8"/>
      <c r="N4099" s="8"/>
      <c r="O4099" s="8"/>
      <c r="P4099" s="8"/>
      <c r="Q4099" s="8"/>
      <c r="R4099" s="8"/>
      <c r="S4099" s="14"/>
      <c r="T4099" s="8"/>
      <c r="U4099" s="14"/>
      <c r="V4099" s="8"/>
      <c r="W4099" s="8"/>
      <c r="X4099" s="8"/>
      <c r="Y4099" s="8"/>
      <c r="Z4099" s="8"/>
      <c r="AA4099" s="8"/>
      <c r="AB4099" s="8"/>
      <c r="AC4099" s="8"/>
      <c r="AD4099" s="8"/>
      <c r="AE4099" s="8"/>
      <c r="AF4099" s="8"/>
      <c r="AG4099" s="8"/>
      <c r="AH4099" s="8"/>
      <c r="AI4099" s="14"/>
      <c r="AJ4099" s="8"/>
      <c r="AK4099" s="14"/>
      <c r="AL4099" s="8"/>
      <c r="AM4099" s="8"/>
      <c r="AN4099" s="8"/>
      <c r="AO4099" s="8"/>
      <c r="AP4099" s="8"/>
      <c r="AQ4099" s="8"/>
      <c r="AR4099" s="8"/>
      <c r="AS4099" s="8"/>
      <c r="AT4099" s="8"/>
      <c r="AU4099" s="8"/>
      <c r="AV4099" s="8"/>
      <c r="AW4099" s="8"/>
      <c r="AX4099" s="8"/>
      <c r="AY4099" s="8"/>
      <c r="AZ4099" s="14"/>
      <c r="BA4099" s="8"/>
      <c r="BB4099" s="14"/>
      <c r="BC4099" s="8"/>
      <c r="BD4099" s="8"/>
      <c r="BE4099" s="8"/>
      <c r="BF4099" s="8"/>
      <c r="BG4099" s="8"/>
      <c r="BH4099" s="8"/>
      <c r="BI4099" s="8"/>
      <c r="BJ4099" s="8"/>
      <c r="BK4099" s="8"/>
      <c r="BL4099" s="14"/>
    </row>
    <row r="4101" spans="1:64" ht="12.75">
      <c r="A4101" s="2"/>
      <c r="B4101" s="2538" t="s">
        <v>1721</v>
      </c>
      <c r="C4101" s="2538"/>
      <c r="D4101" s="2538"/>
      <c r="E4101" s="2538"/>
      <c r="F4101" s="2538"/>
      <c r="G4101" s="2538"/>
      <c r="H4101" s="2538"/>
      <c r="I4101" s="2538"/>
      <c r="J4101" s="2538"/>
      <c r="K4101" s="2568" t="s">
        <v>4754</v>
      </c>
      <c r="L4101" s="2568"/>
      <c r="M4101" s="2568"/>
      <c r="N4101" s="2568"/>
      <c r="O4101" s="2568"/>
      <c r="P4101" s="2568"/>
      <c r="Q4101" s="2568"/>
      <c r="R4101" s="2538" t="s">
        <v>3996</v>
      </c>
      <c r="S4101" s="2538"/>
      <c r="T4101" s="2538" t="s">
        <v>3997</v>
      </c>
      <c r="U4101" s="2538"/>
      <c r="V4101" s="2538"/>
      <c r="W4101" s="2538"/>
      <c r="X4101" s="2538"/>
      <c r="Y4101" s="2538"/>
      <c r="Z4101" s="2538"/>
      <c r="AA4101" s="2538"/>
      <c r="AB4101" s="2568" t="s">
        <v>4754</v>
      </c>
      <c r="AC4101" s="2568"/>
      <c r="AD4101" s="2568"/>
      <c r="AE4101" s="2568"/>
      <c r="AF4101" s="2568"/>
      <c r="AG4101" s="2568"/>
      <c r="AH4101" s="2538" t="s">
        <v>3996</v>
      </c>
      <c r="AI4101" s="2538"/>
      <c r="AJ4101" s="2538" t="s">
        <v>3998</v>
      </c>
      <c r="AK4101" s="2538"/>
      <c r="AL4101" s="2538"/>
      <c r="AM4101" s="2538"/>
      <c r="AN4101" s="2538"/>
      <c r="AO4101" s="2538"/>
      <c r="AP4101" s="2538"/>
      <c r="AQ4101" s="2538"/>
      <c r="AR4101" s="2565" t="s">
        <v>4754</v>
      </c>
      <c r="AS4101" s="2565"/>
      <c r="AT4101" s="2565"/>
      <c r="AU4101" s="2565"/>
      <c r="AV4101" s="2565"/>
      <c r="AW4101" s="2565"/>
      <c r="AX4101" s="1687"/>
      <c r="AY4101" s="2538" t="s">
        <v>3996</v>
      </c>
      <c r="AZ4101" s="2538"/>
      <c r="BA4101" s="2"/>
      <c r="BB4101" s="1693"/>
      <c r="BC4101" s="2538" t="s">
        <v>1721</v>
      </c>
      <c r="BD4101" s="2538"/>
      <c r="BE4101" s="2538"/>
      <c r="BF4101" s="2538"/>
      <c r="BG4101" s="2571" t="s">
        <v>4754</v>
      </c>
      <c r="BH4101" s="2571"/>
      <c r="BI4101" s="2571"/>
      <c r="BJ4101" s="2571"/>
      <c r="BK4101" s="2538" t="s">
        <v>3999</v>
      </c>
      <c r="BL4101" s="2538"/>
    </row>
    <row r="4102" spans="1:64" ht="22.5">
      <c r="A4102" s="8"/>
      <c r="B4102" s="14"/>
      <c r="C4102" s="1429"/>
      <c r="D4102" s="1429"/>
      <c r="E4102" s="1429"/>
      <c r="F4102" s="1429"/>
      <c r="G4102" s="1429"/>
      <c r="H4102" s="1429"/>
      <c r="I4102" s="1429"/>
      <c r="J4102" s="1429"/>
      <c r="K4102" s="2539"/>
      <c r="L4102" s="2539"/>
      <c r="M4102" s="1431"/>
      <c r="N4102" s="1431"/>
      <c r="O4102" s="1431"/>
      <c r="P4102" s="1431"/>
      <c r="Q4102" s="8"/>
      <c r="R4102" s="1581"/>
      <c r="S4102" s="1686" t="s">
        <v>1130</v>
      </c>
      <c r="T4102" s="8"/>
      <c r="U4102" s="14"/>
      <c r="V4102" s="8"/>
      <c r="W4102" s="8"/>
      <c r="X4102" s="2540"/>
      <c r="Y4102" s="2540"/>
      <c r="Z4102" s="1688"/>
      <c r="AA4102" s="1688"/>
      <c r="AB4102" s="1688"/>
      <c r="AC4102" s="1688"/>
      <c r="AD4102" s="1688"/>
      <c r="AE4102" s="1688"/>
      <c r="AF4102" s="1688"/>
      <c r="AG4102" s="1431"/>
      <c r="AH4102" s="1581"/>
      <c r="AI4102" s="1686" t="s">
        <v>1130</v>
      </c>
      <c r="AJ4102" s="1581"/>
      <c r="AK4102" s="1686"/>
      <c r="AL4102" s="8"/>
      <c r="AM4102" s="1429"/>
      <c r="AN4102" s="1429"/>
      <c r="AO4102" s="1689"/>
      <c r="AP4102" s="1688"/>
      <c r="AQ4102" s="1688"/>
      <c r="AR4102" s="1688"/>
      <c r="AS4102" s="1688"/>
      <c r="AT4102" s="1688"/>
      <c r="AU4102" s="1688"/>
      <c r="AV4102" s="1688"/>
      <c r="AW4102" s="1431"/>
      <c r="AX4102" s="1431"/>
      <c r="AY4102" s="1581"/>
      <c r="AZ4102" s="1686" t="s">
        <v>1130</v>
      </c>
      <c r="BA4102" s="8"/>
      <c r="BB4102" s="14"/>
      <c r="BC4102" s="1429"/>
      <c r="BD4102" s="1429"/>
      <c r="BE4102" s="2541"/>
      <c r="BF4102" s="2541"/>
      <c r="BG4102" s="2539"/>
      <c r="BH4102" s="2539"/>
      <c r="BI4102" s="2539"/>
      <c r="BJ4102" s="1431"/>
      <c r="BK4102" s="1581"/>
      <c r="BL4102" s="1686" t="s">
        <v>1130</v>
      </c>
    </row>
    <row r="4103" spans="1:64" ht="12">
      <c r="A4103" s="2542" t="s">
        <v>369</v>
      </c>
      <c r="B4103" s="2543"/>
      <c r="C4103" s="2548" t="s">
        <v>230</v>
      </c>
      <c r="D4103" s="2549"/>
      <c r="E4103" s="2549"/>
      <c r="F4103" s="2549"/>
      <c r="G4103" s="2549"/>
      <c r="H4103" s="2550"/>
      <c r="I4103" s="2548" t="s">
        <v>370</v>
      </c>
      <c r="J4103" s="2549"/>
      <c r="K4103" s="2548" t="s">
        <v>371</v>
      </c>
      <c r="L4103" s="2549"/>
      <c r="M4103" s="2549"/>
      <c r="N4103" s="2549"/>
      <c r="O4103" s="2549"/>
      <c r="P4103" s="2549"/>
      <c r="Q4103" s="2550"/>
      <c r="R4103" s="2542" t="s">
        <v>369</v>
      </c>
      <c r="S4103" s="2543"/>
      <c r="T4103" s="2542" t="s">
        <v>369</v>
      </c>
      <c r="U4103" s="2543"/>
      <c r="V4103" s="2548" t="s">
        <v>3748</v>
      </c>
      <c r="W4103" s="2549"/>
      <c r="X4103" s="2549"/>
      <c r="Y4103" s="2549"/>
      <c r="Z4103" s="2549"/>
      <c r="AA4103" s="2549"/>
      <c r="AB4103" s="2549"/>
      <c r="AC4103" s="2549"/>
      <c r="AD4103" s="2549"/>
      <c r="AE4103" s="2549"/>
      <c r="AF4103" s="2549"/>
      <c r="AG4103" s="2550"/>
      <c r="AH4103" s="2542" t="s">
        <v>369</v>
      </c>
      <c r="AI4103" s="2543"/>
      <c r="AJ4103" s="2554" t="s">
        <v>369</v>
      </c>
      <c r="AK4103" s="2555"/>
      <c r="AL4103" s="2548" t="s">
        <v>3749</v>
      </c>
      <c r="AM4103" s="2549"/>
      <c r="AN4103" s="2549"/>
      <c r="AO4103" s="2549"/>
      <c r="AP4103" s="2549"/>
      <c r="AQ4103" s="2549"/>
      <c r="AR4103" s="2549"/>
      <c r="AS4103" s="2549"/>
      <c r="AT4103" s="2549"/>
      <c r="AU4103" s="2549"/>
      <c r="AV4103" s="2549"/>
      <c r="AW4103" s="2549"/>
      <c r="AX4103" s="2550"/>
      <c r="AY4103" s="2542" t="s">
        <v>369</v>
      </c>
      <c r="AZ4103" s="2543"/>
      <c r="BA4103" s="2542" t="s">
        <v>369</v>
      </c>
      <c r="BB4103" s="2543"/>
      <c r="BC4103" s="2548" t="s">
        <v>3750</v>
      </c>
      <c r="BD4103" s="2549"/>
      <c r="BE4103" s="2549"/>
      <c r="BF4103" s="2549"/>
      <c r="BG4103" s="2549"/>
      <c r="BH4103" s="2549"/>
      <c r="BI4103" s="2549"/>
      <c r="BJ4103" s="2550"/>
      <c r="BK4103" s="2542" t="s">
        <v>369</v>
      </c>
      <c r="BL4103" s="2543"/>
    </row>
    <row r="4104" spans="1:64" ht="33.75">
      <c r="A4104" s="2544"/>
      <c r="B4104" s="2545"/>
      <c r="C4104" s="1584" t="s">
        <v>4636</v>
      </c>
      <c r="D4104" s="1584" t="s">
        <v>4637</v>
      </c>
      <c r="E4104" s="1584" t="s">
        <v>4638</v>
      </c>
      <c r="F4104" s="1584" t="s">
        <v>4639</v>
      </c>
      <c r="G4104" s="1584" t="s">
        <v>4640</v>
      </c>
      <c r="H4104" s="1584" t="s">
        <v>1066</v>
      </c>
      <c r="I4104" s="1584" t="s">
        <v>4136</v>
      </c>
      <c r="J4104" s="1584" t="s">
        <v>377</v>
      </c>
      <c r="K4104" s="1636" t="s">
        <v>4641</v>
      </c>
      <c r="L4104" s="1584" t="s">
        <v>379</v>
      </c>
      <c r="M4104" s="1584" t="s">
        <v>4642</v>
      </c>
      <c r="N4104" s="1584" t="s">
        <v>4643</v>
      </c>
      <c r="O4104" s="1584" t="s">
        <v>4644</v>
      </c>
      <c r="P4104" s="1584" t="s">
        <v>4645</v>
      </c>
      <c r="Q4104" s="1584" t="s">
        <v>4646</v>
      </c>
      <c r="R4104" s="2544"/>
      <c r="S4104" s="2545"/>
      <c r="T4104" s="2544"/>
      <c r="U4104" s="2545"/>
      <c r="V4104" s="1584" t="s">
        <v>4647</v>
      </c>
      <c r="W4104" s="1584" t="s">
        <v>413</v>
      </c>
      <c r="X4104" s="1584" t="s">
        <v>4648</v>
      </c>
      <c r="Y4104" s="1584" t="s">
        <v>4649</v>
      </c>
      <c r="Z4104" s="1584" t="s">
        <v>416</v>
      </c>
      <c r="AA4104" s="1584" t="s">
        <v>4650</v>
      </c>
      <c r="AB4104" s="1584" t="s">
        <v>4651</v>
      </c>
      <c r="AC4104" s="1584" t="s">
        <v>4652</v>
      </c>
      <c r="AD4104" s="1584" t="s">
        <v>4653</v>
      </c>
      <c r="AE4104" s="1584" t="s">
        <v>4654</v>
      </c>
      <c r="AF4104" s="1584" t="s">
        <v>4755</v>
      </c>
      <c r="AG4104" s="1584" t="s">
        <v>4656</v>
      </c>
      <c r="AH4104" s="2544"/>
      <c r="AI4104" s="2545"/>
      <c r="AJ4104" s="2556"/>
      <c r="AK4104" s="2557"/>
      <c r="AL4104" s="1584" t="s">
        <v>4657</v>
      </c>
      <c r="AM4104" s="1584" t="s">
        <v>4658</v>
      </c>
      <c r="AN4104" s="1584" t="s">
        <v>4659</v>
      </c>
      <c r="AO4104" s="1584" t="s">
        <v>4660</v>
      </c>
      <c r="AP4104" s="1584" t="s">
        <v>4661</v>
      </c>
      <c r="AQ4104" s="1584" t="s">
        <v>4662</v>
      </c>
      <c r="AR4104" s="1584" t="s">
        <v>4663</v>
      </c>
      <c r="AS4104" s="1584" t="s">
        <v>4664</v>
      </c>
      <c r="AT4104" s="1584" t="s">
        <v>4665</v>
      </c>
      <c r="AU4104" s="1584" t="s">
        <v>4666</v>
      </c>
      <c r="AV4104" s="1584" t="s">
        <v>426</v>
      </c>
      <c r="AW4104" s="1584" t="s">
        <v>4667</v>
      </c>
      <c r="AX4104" s="1584" t="s">
        <v>4668</v>
      </c>
      <c r="AY4104" s="2544"/>
      <c r="AZ4104" s="2545"/>
      <c r="BA4104" s="2544"/>
      <c r="BB4104" s="2545"/>
      <c r="BC4104" s="1582" t="s">
        <v>4669</v>
      </c>
      <c r="BD4104" s="1582" t="s">
        <v>4670</v>
      </c>
      <c r="BE4104" s="1582" t="s">
        <v>4671</v>
      </c>
      <c r="BF4104" s="1703" t="s">
        <v>4144</v>
      </c>
      <c r="BG4104" s="1584" t="s">
        <v>4672</v>
      </c>
      <c r="BH4104" s="1584" t="s">
        <v>4673</v>
      </c>
      <c r="BI4104" s="1584" t="s">
        <v>431</v>
      </c>
      <c r="BJ4104" s="1584" t="s">
        <v>1260</v>
      </c>
      <c r="BK4104" s="2544"/>
      <c r="BL4104" s="2545"/>
    </row>
    <row r="4105" spans="1:64">
      <c r="A4105" s="2546"/>
      <c r="B4105" s="2569"/>
      <c r="C4105" s="1582">
        <v>1</v>
      </c>
      <c r="D4105" s="1586">
        <v>2</v>
      </c>
      <c r="E4105" s="1582">
        <v>3</v>
      </c>
      <c r="F4105" s="1586">
        <v>4</v>
      </c>
      <c r="G4105" s="1582">
        <v>5</v>
      </c>
      <c r="H4105" s="1582">
        <v>6</v>
      </c>
      <c r="I4105" s="1582">
        <v>7</v>
      </c>
      <c r="J4105" s="1586">
        <v>8</v>
      </c>
      <c r="K4105" s="1583">
        <v>9</v>
      </c>
      <c r="L4105" s="1586">
        <v>10</v>
      </c>
      <c r="M4105" s="1582">
        <v>11</v>
      </c>
      <c r="N4105" s="1586">
        <v>12</v>
      </c>
      <c r="O4105" s="1582">
        <v>13</v>
      </c>
      <c r="P4105" s="1586">
        <v>14</v>
      </c>
      <c r="Q4105" s="1582">
        <v>15</v>
      </c>
      <c r="R4105" s="2546"/>
      <c r="S4105" s="2569"/>
      <c r="T4105" s="2546"/>
      <c r="U4105" s="2569"/>
      <c r="V4105" s="1582">
        <v>16</v>
      </c>
      <c r="W4105" s="1586">
        <v>17</v>
      </c>
      <c r="X4105" s="1582">
        <v>18</v>
      </c>
      <c r="Y4105" s="1582">
        <v>19</v>
      </c>
      <c r="Z4105" s="1582">
        <v>20</v>
      </c>
      <c r="AA4105" s="1582">
        <v>21</v>
      </c>
      <c r="AB4105" s="1586">
        <v>22</v>
      </c>
      <c r="AC4105" s="1586">
        <v>23</v>
      </c>
      <c r="AD4105" s="1586">
        <v>24</v>
      </c>
      <c r="AE4105" s="1586">
        <v>25</v>
      </c>
      <c r="AF4105" s="1586">
        <v>26</v>
      </c>
      <c r="AG4105" s="1587">
        <v>27</v>
      </c>
      <c r="AH4105" s="2546"/>
      <c r="AI4105" s="2569"/>
      <c r="AJ4105" s="2558"/>
      <c r="AK4105" s="2570"/>
      <c r="AL4105" s="1582">
        <v>28</v>
      </c>
      <c r="AM4105" s="1586">
        <v>29</v>
      </c>
      <c r="AN4105" s="1582">
        <v>30</v>
      </c>
      <c r="AO4105" s="1586">
        <v>31</v>
      </c>
      <c r="AP4105" s="1582">
        <v>32</v>
      </c>
      <c r="AQ4105" s="1586">
        <v>33</v>
      </c>
      <c r="AR4105" s="1582">
        <v>34</v>
      </c>
      <c r="AS4105" s="1586">
        <v>35</v>
      </c>
      <c r="AT4105" s="1582">
        <v>36</v>
      </c>
      <c r="AU4105" s="1586">
        <v>37</v>
      </c>
      <c r="AV4105" s="1582">
        <v>38</v>
      </c>
      <c r="AW4105" s="1582">
        <v>39</v>
      </c>
      <c r="AX4105" s="1642">
        <v>40</v>
      </c>
      <c r="AY4105" s="2546"/>
      <c r="AZ4105" s="2569"/>
      <c r="BA4105" s="2546"/>
      <c r="BB4105" s="2569"/>
      <c r="BC4105" s="1583">
        <v>41</v>
      </c>
      <c r="BD4105" s="1586">
        <v>42</v>
      </c>
      <c r="BE4105" s="1702" t="s">
        <v>4674</v>
      </c>
      <c r="BF4105" s="1586">
        <v>44</v>
      </c>
      <c r="BG4105" s="1583">
        <v>45</v>
      </c>
      <c r="BH4105" s="1586">
        <v>46</v>
      </c>
      <c r="BI4105" s="1583">
        <v>47</v>
      </c>
      <c r="BJ4105" s="1586">
        <v>48</v>
      </c>
      <c r="BK4105" s="2546"/>
      <c r="BL4105" s="2569"/>
    </row>
    <row r="4106" spans="1:64">
      <c r="A4106" s="2553" t="s">
        <v>44</v>
      </c>
      <c r="B4106" s="2553"/>
      <c r="C4106" s="1588" t="s">
        <v>4675</v>
      </c>
      <c r="D4106" s="1588" t="s">
        <v>4675</v>
      </c>
      <c r="E4106" s="1588" t="s">
        <v>4675</v>
      </c>
      <c r="F4106" s="1588" t="s">
        <v>3007</v>
      </c>
      <c r="G4106" s="1588" t="s">
        <v>4676</v>
      </c>
      <c r="H4106" s="1588" t="s">
        <v>4676</v>
      </c>
      <c r="I4106" s="1588" t="s">
        <v>4675</v>
      </c>
      <c r="J4106" s="1588" t="s">
        <v>4676</v>
      </c>
      <c r="K4106" s="1588" t="s">
        <v>4015</v>
      </c>
      <c r="L4106" s="1588" t="s">
        <v>4677</v>
      </c>
      <c r="M4106" s="1588" t="s">
        <v>4675</v>
      </c>
      <c r="N4106" s="1588" t="s">
        <v>2995</v>
      </c>
      <c r="O4106" s="1588" t="s">
        <v>4678</v>
      </c>
      <c r="P4106" s="1588" t="s">
        <v>2815</v>
      </c>
      <c r="Q4106" s="1588" t="s">
        <v>4679</v>
      </c>
      <c r="R4106" s="2533" t="s">
        <v>44</v>
      </c>
      <c r="S4106" s="2533"/>
      <c r="T4106" s="2533" t="s">
        <v>44</v>
      </c>
      <c r="U4106" s="2533"/>
      <c r="V4106" s="946" t="s">
        <v>4112</v>
      </c>
      <c r="W4106" s="1588" t="s">
        <v>4675</v>
      </c>
      <c r="X4106" s="1588" t="s">
        <v>4756</v>
      </c>
      <c r="Y4106" s="1588" t="s">
        <v>3110</v>
      </c>
      <c r="Z4106" s="1588" t="s">
        <v>4077</v>
      </c>
      <c r="AA4106" s="1588" t="s">
        <v>4604</v>
      </c>
      <c r="AB4106" s="1588" t="s">
        <v>4004</v>
      </c>
      <c r="AC4106" s="1588" t="s">
        <v>4680</v>
      </c>
      <c r="AD4106" s="1588" t="s">
        <v>4681</v>
      </c>
      <c r="AE4106" s="1588" t="s">
        <v>4676</v>
      </c>
      <c r="AF4106" s="1588" t="s">
        <v>4701</v>
      </c>
      <c r="AG4106" s="1588" t="s">
        <v>4676</v>
      </c>
      <c r="AH4106" s="2533" t="s">
        <v>44</v>
      </c>
      <c r="AI4106" s="2533"/>
      <c r="AJ4106" s="2533" t="s">
        <v>44</v>
      </c>
      <c r="AK4106" s="2533"/>
      <c r="AL4106" s="1588" t="s">
        <v>4075</v>
      </c>
      <c r="AM4106" s="1588" t="s">
        <v>3007</v>
      </c>
      <c r="AN4106" s="1588" t="s">
        <v>4676</v>
      </c>
      <c r="AO4106" s="1588" t="s">
        <v>4002</v>
      </c>
      <c r="AP4106" s="1588" t="s">
        <v>4678</v>
      </c>
      <c r="AQ4106" s="1588" t="s">
        <v>3074</v>
      </c>
      <c r="AR4106" s="1588" t="s">
        <v>3018</v>
      </c>
      <c r="AS4106" s="1588" t="s">
        <v>3032</v>
      </c>
      <c r="AT4106" s="1588" t="s">
        <v>4038</v>
      </c>
      <c r="AU4106" s="1588" t="s">
        <v>4691</v>
      </c>
      <c r="AV4106" s="1588" t="s">
        <v>3013</v>
      </c>
      <c r="AW4106" s="1588" t="s">
        <v>4678</v>
      </c>
      <c r="AX4106" s="1588" t="s">
        <v>4607</v>
      </c>
      <c r="AY4106" s="2533" t="s">
        <v>44</v>
      </c>
      <c r="AZ4106" s="2533"/>
      <c r="BA4106" s="2533" t="s">
        <v>44</v>
      </c>
      <c r="BB4106" s="2533"/>
      <c r="BC4106" s="1588" t="s">
        <v>2965</v>
      </c>
      <c r="BD4106" s="1588" t="s">
        <v>4757</v>
      </c>
      <c r="BE4106" s="1588" t="s">
        <v>4675</v>
      </c>
      <c r="BF4106" s="1588" t="s">
        <v>4676</v>
      </c>
      <c r="BG4106" s="1588" t="s">
        <v>4681</v>
      </c>
      <c r="BH4106" s="1588" t="s">
        <v>4682</v>
      </c>
      <c r="BI4106" s="1588" t="s">
        <v>4675</v>
      </c>
      <c r="BJ4106" s="1588" t="s">
        <v>4683</v>
      </c>
      <c r="BK4106" s="2533" t="s">
        <v>44</v>
      </c>
      <c r="BL4106" s="2533"/>
    </row>
    <row r="4107" spans="1:64">
      <c r="A4107" s="2551" t="s">
        <v>1687</v>
      </c>
      <c r="B4107" s="2552"/>
      <c r="C4107" s="1593"/>
      <c r="D4107" s="1593"/>
      <c r="E4107" s="1593"/>
      <c r="F4107" s="1594"/>
      <c r="G4107" s="1594"/>
      <c r="H4107" s="1594"/>
      <c r="I4107" s="1594"/>
      <c r="J4107" s="1594"/>
      <c r="K4107" s="1594"/>
      <c r="L4107" s="1594"/>
      <c r="M4107" s="1594"/>
      <c r="N4107" s="1594"/>
      <c r="O4107" s="1594"/>
      <c r="P4107" s="1594"/>
      <c r="Q4107" s="1594"/>
      <c r="R4107" s="2551" t="s">
        <v>1687</v>
      </c>
      <c r="S4107" s="2552"/>
      <c r="T4107" s="2551" t="s">
        <v>1687</v>
      </c>
      <c r="U4107" s="2552"/>
      <c r="V4107" s="1595"/>
      <c r="W4107" s="1596"/>
      <c r="X4107" s="1596"/>
      <c r="Y4107" s="1596"/>
      <c r="Z4107" s="1596"/>
      <c r="AA4107" s="1596"/>
      <c r="AB4107" s="1596"/>
      <c r="AC4107" s="1596"/>
      <c r="AD4107" s="1596"/>
      <c r="AE4107" s="1596"/>
      <c r="AF4107" s="1596"/>
      <c r="AG4107" s="1596"/>
      <c r="AH4107" s="2551" t="s">
        <v>1687</v>
      </c>
      <c r="AI4107" s="2552"/>
      <c r="AJ4107" s="2551" t="s">
        <v>1687</v>
      </c>
      <c r="AK4107" s="2552"/>
      <c r="AL4107" s="1594" t="s">
        <v>4012</v>
      </c>
      <c r="AM4107" s="1594"/>
      <c r="AN4107" s="1594"/>
      <c r="AO4107" s="1594"/>
      <c r="AP4107" s="1594"/>
      <c r="AQ4107" s="1594"/>
      <c r="AR4107" s="1594"/>
      <c r="AS4107" s="1594"/>
      <c r="AT4107" s="1594"/>
      <c r="AU4107" s="1594"/>
      <c r="AV4107" s="1594"/>
      <c r="AW4107" s="1594"/>
      <c r="AX4107" s="1594"/>
      <c r="AY4107" s="2551" t="s">
        <v>1687</v>
      </c>
      <c r="AZ4107" s="2552"/>
      <c r="BA4107" s="2551" t="s">
        <v>1687</v>
      </c>
      <c r="BB4107" s="2552"/>
      <c r="BC4107" s="1597"/>
      <c r="BD4107" s="1597"/>
      <c r="BE4107" s="1594"/>
      <c r="BF4107" s="1594"/>
      <c r="BG4107" s="1594"/>
      <c r="BH4107" s="1594"/>
      <c r="BI4107" s="1594"/>
      <c r="BJ4107" s="1594"/>
      <c r="BK4107" s="2551" t="s">
        <v>1687</v>
      </c>
      <c r="BL4107" s="2552"/>
    </row>
    <row r="4108" spans="1:64">
      <c r="A4108" s="1598" t="s">
        <v>856</v>
      </c>
      <c r="B4108" s="1599" t="s">
        <v>1677</v>
      </c>
      <c r="C4108" s="1588" t="s">
        <v>4675</v>
      </c>
      <c r="D4108" s="1588" t="s">
        <v>4675</v>
      </c>
      <c r="E4108" s="1588" t="s">
        <v>4684</v>
      </c>
      <c r="F4108" s="1588" t="s">
        <v>4676</v>
      </c>
      <c r="G4108" s="1588" t="s">
        <v>4676</v>
      </c>
      <c r="H4108" s="1588" t="s">
        <v>4675</v>
      </c>
      <c r="I4108" s="1588" t="s">
        <v>4676</v>
      </c>
      <c r="J4108" s="1588" t="s">
        <v>4676</v>
      </c>
      <c r="K4108" s="1588" t="s">
        <v>4689</v>
      </c>
      <c r="L4108" s="1588" t="s">
        <v>4686</v>
      </c>
      <c r="M4108" s="1588" t="s">
        <v>4686</v>
      </c>
      <c r="N4108" s="1588" t="s">
        <v>4676</v>
      </c>
      <c r="O4108" s="1588" t="s">
        <v>4688</v>
      </c>
      <c r="P4108" s="1588" t="s">
        <v>4675</v>
      </c>
      <c r="Q4108" s="1588" t="s">
        <v>4675</v>
      </c>
      <c r="R4108" s="1598" t="s">
        <v>856</v>
      </c>
      <c r="S4108" s="1599" t="s">
        <v>1677</v>
      </c>
      <c r="T4108" s="1598" t="s">
        <v>856</v>
      </c>
      <c r="U4108" s="1599" t="s">
        <v>1677</v>
      </c>
      <c r="V4108" s="1590" t="s">
        <v>4689</v>
      </c>
      <c r="W4108" s="1590" t="s">
        <v>4687</v>
      </c>
      <c r="X4108" s="1590" t="s">
        <v>4678</v>
      </c>
      <c r="Y4108" s="1590" t="s">
        <v>4686</v>
      </c>
      <c r="Z4108" s="1590" t="s">
        <v>4686</v>
      </c>
      <c r="AA4108" s="1590" t="s">
        <v>4687</v>
      </c>
      <c r="AB4108" s="1590" t="s">
        <v>4687</v>
      </c>
      <c r="AC4108" s="1590" t="s">
        <v>4678</v>
      </c>
      <c r="AD4108" s="1590" t="s">
        <v>4676</v>
      </c>
      <c r="AE4108" s="1590" t="s">
        <v>4676</v>
      </c>
      <c r="AF4108" s="1590" t="s">
        <v>4719</v>
      </c>
      <c r="AG4108" s="1590" t="s">
        <v>4686</v>
      </c>
      <c r="AH4108" s="1598" t="s">
        <v>856</v>
      </c>
      <c r="AI4108" s="1599" t="s">
        <v>1677</v>
      </c>
      <c r="AJ4108" s="1598" t="s">
        <v>856</v>
      </c>
      <c r="AK4108" s="1599" t="s">
        <v>1677</v>
      </c>
      <c r="AL4108" s="1589" t="s">
        <v>4675</v>
      </c>
      <c r="AM4108" s="1589" t="s">
        <v>4686</v>
      </c>
      <c r="AN4108" s="1589" t="s">
        <v>4690</v>
      </c>
      <c r="AO4108" s="1589" t="s">
        <v>4689</v>
      </c>
      <c r="AP4108" s="1589" t="s">
        <v>4688</v>
      </c>
      <c r="AQ4108" s="1589" t="s">
        <v>4688</v>
      </c>
      <c r="AR4108" s="1589" t="s">
        <v>4691</v>
      </c>
      <c r="AS4108" s="1589" t="s">
        <v>4678</v>
      </c>
      <c r="AT4108" s="1589" t="s">
        <v>4687</v>
      </c>
      <c r="AU4108" s="1589" t="s">
        <v>4675</v>
      </c>
      <c r="AV4108" s="1589" t="s">
        <v>4686</v>
      </c>
      <c r="AW4108" s="1589" t="s">
        <v>4687</v>
      </c>
      <c r="AX4108" s="1589" t="s">
        <v>4678</v>
      </c>
      <c r="AY4108" s="1598" t="s">
        <v>856</v>
      </c>
      <c r="AZ4108" s="1599" t="s">
        <v>1677</v>
      </c>
      <c r="BA4108" s="1598" t="s">
        <v>856</v>
      </c>
      <c r="BB4108" s="1599" t="s">
        <v>1677</v>
      </c>
      <c r="BC4108" s="1589" t="s">
        <v>4687</v>
      </c>
      <c r="BD4108" s="1589" t="s">
        <v>4693</v>
      </c>
      <c r="BE4108" s="1589" t="s">
        <v>4689</v>
      </c>
      <c r="BF4108" s="1589" t="s">
        <v>4678</v>
      </c>
      <c r="BG4108" s="1589" t="s">
        <v>4687</v>
      </c>
      <c r="BH4108" s="1589" t="s">
        <v>4694</v>
      </c>
      <c r="BI4108" s="1589" t="s">
        <v>4690</v>
      </c>
      <c r="BJ4108" s="1589" t="s">
        <v>4693</v>
      </c>
      <c r="BK4108" s="1598" t="s">
        <v>856</v>
      </c>
      <c r="BL4108" s="1599" t="s">
        <v>1677</v>
      </c>
    </row>
    <row r="4109" spans="1:64" ht="18">
      <c r="A4109" s="1600" t="s">
        <v>1085</v>
      </c>
      <c r="B4109" s="1601" t="s">
        <v>1678</v>
      </c>
      <c r="C4109" s="1593" t="s">
        <v>4675</v>
      </c>
      <c r="D4109" s="1593" t="s">
        <v>4675</v>
      </c>
      <c r="E4109" s="1593" t="s">
        <v>4684</v>
      </c>
      <c r="F4109" s="1594" t="s">
        <v>4676</v>
      </c>
      <c r="G4109" s="1594" t="s">
        <v>4676</v>
      </c>
      <c r="H4109" s="1594" t="s">
        <v>4675</v>
      </c>
      <c r="I4109" s="1594" t="s">
        <v>4676</v>
      </c>
      <c r="J4109" s="1594" t="s">
        <v>4676</v>
      </c>
      <c r="K4109" s="1594" t="s">
        <v>4678</v>
      </c>
      <c r="L4109" s="1594" t="s">
        <v>4686</v>
      </c>
      <c r="M4109" s="1594" t="s">
        <v>4692</v>
      </c>
      <c r="N4109" s="1594" t="s">
        <v>4688</v>
      </c>
      <c r="O4109" s="1594" t="s">
        <v>4688</v>
      </c>
      <c r="P4109" s="1594" t="s">
        <v>4691</v>
      </c>
      <c r="Q4109" s="1594" t="s">
        <v>4676</v>
      </c>
      <c r="R4109" s="1600" t="s">
        <v>1085</v>
      </c>
      <c r="S4109" s="1601" t="s">
        <v>1678</v>
      </c>
      <c r="T4109" s="1600" t="s">
        <v>1085</v>
      </c>
      <c r="U4109" s="1601" t="s">
        <v>1678</v>
      </c>
      <c r="V4109" s="1596" t="s">
        <v>4687</v>
      </c>
      <c r="W4109" s="1596" t="s">
        <v>4676</v>
      </c>
      <c r="X4109" s="1596" t="s">
        <v>4678</v>
      </c>
      <c r="Y4109" s="1596" t="s">
        <v>4679</v>
      </c>
      <c r="Z4109" s="1596" t="s">
        <v>4678</v>
      </c>
      <c r="AA4109" s="1596" t="s">
        <v>4686</v>
      </c>
      <c r="AB4109" s="1596" t="s">
        <v>4678</v>
      </c>
      <c r="AC4109" s="1596" t="s">
        <v>4678</v>
      </c>
      <c r="AD4109" s="1596" t="s">
        <v>4676</v>
      </c>
      <c r="AE4109" s="1596" t="s">
        <v>4688</v>
      </c>
      <c r="AF4109" s="1596" t="s">
        <v>4717</v>
      </c>
      <c r="AG4109" s="1596" t="s">
        <v>4678</v>
      </c>
      <c r="AH4109" s="1600" t="s">
        <v>1085</v>
      </c>
      <c r="AI4109" s="1601" t="s">
        <v>1678</v>
      </c>
      <c r="AJ4109" s="1600" t="s">
        <v>1085</v>
      </c>
      <c r="AK4109" s="1601" t="s">
        <v>1678</v>
      </c>
      <c r="AL4109" s="1594" t="s">
        <v>4675</v>
      </c>
      <c r="AM4109" s="1594" t="s">
        <v>4678</v>
      </c>
      <c r="AN4109" s="1594" t="s">
        <v>4696</v>
      </c>
      <c r="AO4109" s="1594" t="s">
        <v>4690</v>
      </c>
      <c r="AP4109" s="1594" t="s">
        <v>4704</v>
      </c>
      <c r="AQ4109" s="1594" t="s">
        <v>4681</v>
      </c>
      <c r="AR4109" s="1594" t="s">
        <v>4697</v>
      </c>
      <c r="AS4109" s="1594" t="s">
        <v>4676</v>
      </c>
      <c r="AT4109" s="1594" t="s">
        <v>4678</v>
      </c>
      <c r="AU4109" s="1594" t="s">
        <v>4688</v>
      </c>
      <c r="AV4109" s="1594" t="s">
        <v>4676</v>
      </c>
      <c r="AW4109" s="1594" t="s">
        <v>4686</v>
      </c>
      <c r="AX4109" s="1594" t="s">
        <v>4678</v>
      </c>
      <c r="AY4109" s="1600" t="s">
        <v>1085</v>
      </c>
      <c r="AZ4109" s="1601" t="s">
        <v>1678</v>
      </c>
      <c r="BA4109" s="1600" t="s">
        <v>1085</v>
      </c>
      <c r="BB4109" s="1601" t="s">
        <v>1678</v>
      </c>
      <c r="BC4109" s="1594" t="s">
        <v>4687</v>
      </c>
      <c r="BD4109" s="1594" t="s">
        <v>4693</v>
      </c>
      <c r="BE4109" s="1594" t="s">
        <v>4690</v>
      </c>
      <c r="BF4109" s="1594" t="s">
        <v>4678</v>
      </c>
      <c r="BG4109" s="1594" t="s">
        <v>4685</v>
      </c>
      <c r="BH4109" s="1594" t="s">
        <v>4698</v>
      </c>
      <c r="BI4109" s="1594" t="s">
        <v>4690</v>
      </c>
      <c r="BJ4109" s="1594" t="s">
        <v>4699</v>
      </c>
      <c r="BK4109" s="1600" t="s">
        <v>1085</v>
      </c>
      <c r="BL4109" s="1601" t="s">
        <v>1678</v>
      </c>
    </row>
    <row r="4110" spans="1:64" ht="18">
      <c r="A4110" s="1598" t="s">
        <v>827</v>
      </c>
      <c r="B4110" s="1599" t="s">
        <v>1679</v>
      </c>
      <c r="C4110" s="1588" t="s">
        <v>4675</v>
      </c>
      <c r="D4110" s="1588" t="s">
        <v>4675</v>
      </c>
      <c r="E4110" s="1588" t="s">
        <v>4684</v>
      </c>
      <c r="F4110" s="1589" t="s">
        <v>4676</v>
      </c>
      <c r="G4110" s="1589" t="s">
        <v>4676</v>
      </c>
      <c r="H4110" s="1589" t="s">
        <v>4675</v>
      </c>
      <c r="I4110" s="1589" t="s">
        <v>4676</v>
      </c>
      <c r="J4110" s="1589" t="s">
        <v>4676</v>
      </c>
      <c r="K4110" s="1589" t="s">
        <v>4676</v>
      </c>
      <c r="L4110" s="1589" t="s">
        <v>4686</v>
      </c>
      <c r="M4110" s="1589" t="s">
        <v>4691</v>
      </c>
      <c r="N4110" s="1589" t="s">
        <v>4681</v>
      </c>
      <c r="O4110" s="1589" t="s">
        <v>4688</v>
      </c>
      <c r="P4110" s="1589" t="s">
        <v>4681</v>
      </c>
      <c r="Q4110" s="1589" t="s">
        <v>4681</v>
      </c>
      <c r="R4110" s="1598" t="s">
        <v>827</v>
      </c>
      <c r="S4110" s="1599" t="s">
        <v>1679</v>
      </c>
      <c r="T4110" s="1598" t="s">
        <v>827</v>
      </c>
      <c r="U4110" s="1599" t="s">
        <v>1679</v>
      </c>
      <c r="V4110" s="1590" t="s">
        <v>4686</v>
      </c>
      <c r="W4110" s="1590" t="s">
        <v>4676</v>
      </c>
      <c r="X4110" s="1590" t="s">
        <v>4675</v>
      </c>
      <c r="Y4110" s="1590" t="s">
        <v>4675</v>
      </c>
      <c r="Z4110" s="1590" t="s">
        <v>4686</v>
      </c>
      <c r="AA4110" s="1590" t="s">
        <v>4692</v>
      </c>
      <c r="AB4110" s="1590" t="s">
        <v>4675</v>
      </c>
      <c r="AC4110" s="1590" t="s">
        <v>4678</v>
      </c>
      <c r="AD4110" s="1590" t="s">
        <v>4676</v>
      </c>
      <c r="AE4110" s="1590" t="s">
        <v>4681</v>
      </c>
      <c r="AF4110" s="1590" t="s">
        <v>4717</v>
      </c>
      <c r="AG4110" s="1590" t="s">
        <v>4675</v>
      </c>
      <c r="AH4110" s="1598" t="s">
        <v>827</v>
      </c>
      <c r="AI4110" s="1599" t="s">
        <v>1679</v>
      </c>
      <c r="AJ4110" s="1598" t="s">
        <v>827</v>
      </c>
      <c r="AK4110" s="1599" t="s">
        <v>1679</v>
      </c>
      <c r="AL4110" s="1589" t="s">
        <v>4676</v>
      </c>
      <c r="AM4110" s="1589" t="s">
        <v>4675</v>
      </c>
      <c r="AN4110" s="1589" t="s">
        <v>4700</v>
      </c>
      <c r="AO4110" s="1589" t="s">
        <v>4687</v>
      </c>
      <c r="AP4110" s="1589" t="s">
        <v>4735</v>
      </c>
      <c r="AQ4110" s="1589" t="s">
        <v>4697</v>
      </c>
      <c r="AR4110" s="1589" t="s">
        <v>4697</v>
      </c>
      <c r="AS4110" s="1589" t="s">
        <v>4697</v>
      </c>
      <c r="AT4110" s="1589" t="s">
        <v>4678</v>
      </c>
      <c r="AU4110" s="1589" t="s">
        <v>4681</v>
      </c>
      <c r="AV4110" s="1589" t="s">
        <v>4701</v>
      </c>
      <c r="AW4110" s="1589" t="s">
        <v>4678</v>
      </c>
      <c r="AX4110" s="1589" t="s">
        <v>4678</v>
      </c>
      <c r="AY4110" s="1598" t="s">
        <v>827</v>
      </c>
      <c r="AZ4110" s="1599" t="s">
        <v>1679</v>
      </c>
      <c r="BA4110" s="1598" t="s">
        <v>827</v>
      </c>
      <c r="BB4110" s="1599" t="s">
        <v>1679</v>
      </c>
      <c r="BC4110" s="1589" t="s">
        <v>4685</v>
      </c>
      <c r="BD4110" s="1589" t="s">
        <v>4702</v>
      </c>
      <c r="BE4110" s="1589" t="s">
        <v>4690</v>
      </c>
      <c r="BF4110" s="1589" t="s">
        <v>4678</v>
      </c>
      <c r="BG4110" s="1589" t="s">
        <v>4686</v>
      </c>
      <c r="BH4110" s="1589" t="s">
        <v>4703</v>
      </c>
      <c r="BI4110" s="1589" t="s">
        <v>4690</v>
      </c>
      <c r="BJ4110" s="1589" t="s">
        <v>4689</v>
      </c>
      <c r="BK4110" s="1598" t="s">
        <v>827</v>
      </c>
      <c r="BL4110" s="1599" t="s">
        <v>1679</v>
      </c>
    </row>
    <row r="4111" spans="1:64" ht="18">
      <c r="A4111" s="1600" t="s">
        <v>828</v>
      </c>
      <c r="B4111" s="1601" t="s">
        <v>1680</v>
      </c>
      <c r="C4111" s="1593" t="s">
        <v>4684</v>
      </c>
      <c r="D4111" s="1593" t="s">
        <v>4684</v>
      </c>
      <c r="E4111" s="1593" t="s">
        <v>4684</v>
      </c>
      <c r="F4111" s="1594" t="s">
        <v>4676</v>
      </c>
      <c r="G4111" s="1594" t="s">
        <v>4676</v>
      </c>
      <c r="H4111" s="1594" t="s">
        <v>4675</v>
      </c>
      <c r="I4111" s="1594" t="s">
        <v>4676</v>
      </c>
      <c r="J4111" s="1594" t="s">
        <v>4676</v>
      </c>
      <c r="K4111" s="1594" t="s">
        <v>4697</v>
      </c>
      <c r="L4111" s="1594" t="s">
        <v>4675</v>
      </c>
      <c r="M4111" s="1594" t="s">
        <v>4681</v>
      </c>
      <c r="N4111" s="1594" t="s">
        <v>4697</v>
      </c>
      <c r="O4111" s="1594" t="s">
        <v>4688</v>
      </c>
      <c r="P4111" s="1594" t="s">
        <v>4735</v>
      </c>
      <c r="Q4111" s="1594" t="s">
        <v>4701</v>
      </c>
      <c r="R4111" s="1600" t="s">
        <v>828</v>
      </c>
      <c r="S4111" s="1601" t="s">
        <v>1680</v>
      </c>
      <c r="T4111" s="1600" t="s">
        <v>828</v>
      </c>
      <c r="U4111" s="1601" t="s">
        <v>1680</v>
      </c>
      <c r="V4111" s="1596" t="s">
        <v>4678</v>
      </c>
      <c r="W4111" s="1596" t="s">
        <v>4701</v>
      </c>
      <c r="X4111" s="1596" t="s">
        <v>4676</v>
      </c>
      <c r="Y4111" s="1596" t="s">
        <v>4684</v>
      </c>
      <c r="Z4111" s="1596" t="s">
        <v>4686</v>
      </c>
      <c r="AA4111" s="1596" t="s">
        <v>4692</v>
      </c>
      <c r="AB4111" s="1596" t="s">
        <v>4675</v>
      </c>
      <c r="AC4111" s="1596" t="s">
        <v>4675</v>
      </c>
      <c r="AD4111" s="1596" t="s">
        <v>4676</v>
      </c>
      <c r="AE4111" s="1596" t="s">
        <v>4697</v>
      </c>
      <c r="AF4111" s="1596" t="s">
        <v>4717</v>
      </c>
      <c r="AG4111" s="1596" t="s">
        <v>4681</v>
      </c>
      <c r="AH4111" s="1600" t="s">
        <v>828</v>
      </c>
      <c r="AI4111" s="1601" t="s">
        <v>1680</v>
      </c>
      <c r="AJ4111" s="1600" t="s">
        <v>828</v>
      </c>
      <c r="AK4111" s="1601" t="s">
        <v>1680</v>
      </c>
      <c r="AL4111" s="1594" t="s">
        <v>4681</v>
      </c>
      <c r="AM4111" s="1594" t="s">
        <v>4675</v>
      </c>
      <c r="AN4111" s="1594" t="s">
        <v>4705</v>
      </c>
      <c r="AO4111" s="1594" t="s">
        <v>4678</v>
      </c>
      <c r="AP4111" s="1594" t="s">
        <v>4713</v>
      </c>
      <c r="AQ4111" s="1594" t="s">
        <v>4704</v>
      </c>
      <c r="AR4111" s="1594" t="s">
        <v>4704</v>
      </c>
      <c r="AS4111" s="1594" t="s">
        <v>4697</v>
      </c>
      <c r="AT4111" s="1594" t="s">
        <v>4675</v>
      </c>
      <c r="AU4111" s="1594" t="s">
        <v>4697</v>
      </c>
      <c r="AV4111" s="1594" t="s">
        <v>4706</v>
      </c>
      <c r="AW4111" s="1594" t="s">
        <v>4675</v>
      </c>
      <c r="AX4111" s="1594" t="s">
        <v>4678</v>
      </c>
      <c r="AY4111" s="1600" t="s">
        <v>828</v>
      </c>
      <c r="AZ4111" s="1601" t="s">
        <v>1680</v>
      </c>
      <c r="BA4111" s="1600" t="s">
        <v>828</v>
      </c>
      <c r="BB4111" s="1601" t="s">
        <v>1680</v>
      </c>
      <c r="BC4111" s="1594" t="s">
        <v>4686</v>
      </c>
      <c r="BD4111" s="1594" t="s">
        <v>4687</v>
      </c>
      <c r="BE4111" s="1594" t="s">
        <v>4690</v>
      </c>
      <c r="BF4111" s="1594" t="s">
        <v>4678</v>
      </c>
      <c r="BG4111" s="1594" t="s">
        <v>4678</v>
      </c>
      <c r="BH4111" s="1594" t="s">
        <v>4689</v>
      </c>
      <c r="BI4111" s="1594" t="s">
        <v>4690</v>
      </c>
      <c r="BJ4111" s="1594" t="s">
        <v>4700</v>
      </c>
      <c r="BK4111" s="1600" t="s">
        <v>828</v>
      </c>
      <c r="BL4111" s="1601" t="s">
        <v>1680</v>
      </c>
    </row>
    <row r="4112" spans="1:64" ht="18">
      <c r="A4112" s="1598" t="s">
        <v>854</v>
      </c>
      <c r="B4112" s="1599" t="s">
        <v>4104</v>
      </c>
      <c r="C4112" s="1588" t="s">
        <v>4676</v>
      </c>
      <c r="D4112" s="1588" t="s">
        <v>4676</v>
      </c>
      <c r="E4112" s="1588" t="s">
        <v>4684</v>
      </c>
      <c r="F4112" s="1589" t="s">
        <v>4676</v>
      </c>
      <c r="G4112" s="1589" t="s">
        <v>4676</v>
      </c>
      <c r="H4112" s="1589" t="s">
        <v>4675</v>
      </c>
      <c r="I4112" s="1589" t="s">
        <v>4676</v>
      </c>
      <c r="J4112" s="1589" t="s">
        <v>4676</v>
      </c>
      <c r="K4112" s="1589" t="s">
        <v>4712</v>
      </c>
      <c r="L4112" s="1589" t="s">
        <v>4675</v>
      </c>
      <c r="M4112" s="1589" t="s">
        <v>4697</v>
      </c>
      <c r="N4112" s="1589" t="s">
        <v>4712</v>
      </c>
      <c r="O4112" s="1589" t="s">
        <v>4688</v>
      </c>
      <c r="P4112" s="1589" t="s">
        <v>4706</v>
      </c>
      <c r="Q4112" s="1589" t="s">
        <v>4701</v>
      </c>
      <c r="R4112" s="1598" t="s">
        <v>854</v>
      </c>
      <c r="S4112" s="1599" t="s">
        <v>4104</v>
      </c>
      <c r="T4112" s="1598" t="s">
        <v>854</v>
      </c>
      <c r="U4112" s="1599" t="s">
        <v>4104</v>
      </c>
      <c r="V4112" s="1590" t="s">
        <v>4678</v>
      </c>
      <c r="W4112" s="1590" t="s">
        <v>4701</v>
      </c>
      <c r="X4112" s="1590" t="s">
        <v>4676</v>
      </c>
      <c r="Y4112" s="1590" t="s">
        <v>4676</v>
      </c>
      <c r="Z4112" s="1590" t="s">
        <v>4678</v>
      </c>
      <c r="AA4112" s="1590" t="s">
        <v>4676</v>
      </c>
      <c r="AB4112" s="1590" t="s">
        <v>4675</v>
      </c>
      <c r="AC4112" s="1590" t="s">
        <v>4676</v>
      </c>
      <c r="AD4112" s="1590" t="s">
        <v>4676</v>
      </c>
      <c r="AE4112" s="1590" t="s">
        <v>4701</v>
      </c>
      <c r="AF4112" s="1590" t="s">
        <v>4717</v>
      </c>
      <c r="AG4112" s="1590" t="s">
        <v>4701</v>
      </c>
      <c r="AH4112" s="1598" t="s">
        <v>854</v>
      </c>
      <c r="AI4112" s="1599" t="s">
        <v>4104</v>
      </c>
      <c r="AJ4112" s="1598" t="s">
        <v>854</v>
      </c>
      <c r="AK4112" s="1599" t="s">
        <v>4104</v>
      </c>
      <c r="AL4112" s="1589" t="s">
        <v>4701</v>
      </c>
      <c r="AM4112" s="1589" t="s">
        <v>4676</v>
      </c>
      <c r="AN4112" s="1589" t="s">
        <v>4687</v>
      </c>
      <c r="AO4112" s="1589" t="s">
        <v>4676</v>
      </c>
      <c r="AP4112" s="1589" t="s">
        <v>4713</v>
      </c>
      <c r="AQ4112" s="1589" t="s">
        <v>4701</v>
      </c>
      <c r="AR4112" s="1589" t="s">
        <v>4704</v>
      </c>
      <c r="AS4112" s="1589" t="s">
        <v>4697</v>
      </c>
      <c r="AT4112" s="1589" t="s">
        <v>4675</v>
      </c>
      <c r="AU4112" s="1589" t="s">
        <v>4701</v>
      </c>
      <c r="AV4112" s="1589" t="s">
        <v>4719</v>
      </c>
      <c r="AW4112" s="1589" t="s">
        <v>4713</v>
      </c>
      <c r="AX4112" s="1589" t="s">
        <v>4678</v>
      </c>
      <c r="AY4112" s="1598" t="s">
        <v>854</v>
      </c>
      <c r="AZ4112" s="1599" t="s">
        <v>4104</v>
      </c>
      <c r="BA4112" s="1598" t="s">
        <v>854</v>
      </c>
      <c r="BB4112" s="1599" t="s">
        <v>4104</v>
      </c>
      <c r="BC4112" s="1589" t="s">
        <v>4676</v>
      </c>
      <c r="BD4112" s="1589" t="s">
        <v>4687</v>
      </c>
      <c r="BE4112" s="1589" t="s">
        <v>4690</v>
      </c>
      <c r="BF4112" s="1589" t="s">
        <v>4678</v>
      </c>
      <c r="BG4112" s="1589" t="s">
        <v>4675</v>
      </c>
      <c r="BH4112" s="1589" t="s">
        <v>4693</v>
      </c>
      <c r="BI4112" s="1589" t="s">
        <v>4690</v>
      </c>
      <c r="BJ4112" s="1589" t="s">
        <v>4687</v>
      </c>
      <c r="BK4112" s="1598" t="s">
        <v>854</v>
      </c>
      <c r="BL4112" s="1599" t="s">
        <v>4104</v>
      </c>
    </row>
    <row r="4113" spans="1:64">
      <c r="A4113" s="2535" t="s">
        <v>45</v>
      </c>
      <c r="B4113" s="2535"/>
      <c r="C4113" s="1602"/>
      <c r="D4113" s="1602"/>
      <c r="E4113" s="1602"/>
      <c r="F4113" s="1602"/>
      <c r="G4113" s="1602"/>
      <c r="H4113" s="1602"/>
      <c r="I4113" s="1602"/>
      <c r="J4113" s="1602"/>
      <c r="K4113" s="1603"/>
      <c r="L4113" s="1602"/>
      <c r="M4113" s="1602"/>
      <c r="N4113" s="1602"/>
      <c r="O4113" s="1602"/>
      <c r="P4113" s="1602"/>
      <c r="Q4113" s="1602"/>
      <c r="R4113" s="2535" t="s">
        <v>45</v>
      </c>
      <c r="S4113" s="2535"/>
      <c r="T4113" s="2535" t="s">
        <v>45</v>
      </c>
      <c r="U4113" s="2535"/>
      <c r="V4113" s="1595"/>
      <c r="W4113" s="1595"/>
      <c r="X4113" s="1595"/>
      <c r="Y4113" s="1595"/>
      <c r="Z4113" s="1595"/>
      <c r="AA4113" s="1595"/>
      <c r="AB4113" s="1595"/>
      <c r="AC4113" s="1595"/>
      <c r="AD4113" s="1595"/>
      <c r="AE4113" s="1595"/>
      <c r="AF4113" s="1595"/>
      <c r="AG4113" s="1596"/>
      <c r="AH4113" s="2535" t="s">
        <v>45</v>
      </c>
      <c r="AI4113" s="2535"/>
      <c r="AJ4113" s="2535" t="s">
        <v>45</v>
      </c>
      <c r="AK4113" s="2535"/>
      <c r="AL4113" s="1597"/>
      <c r="AM4113" s="1597"/>
      <c r="AN4113" s="1597"/>
      <c r="AO4113" s="1597"/>
      <c r="AP4113" s="1597"/>
      <c r="AQ4113" s="1597"/>
      <c r="AR4113" s="1597"/>
      <c r="AS4113" s="1597"/>
      <c r="AT4113" s="1597"/>
      <c r="AU4113" s="1597"/>
      <c r="AV4113" s="1597"/>
      <c r="AW4113" s="1597"/>
      <c r="AX4113" s="1597"/>
      <c r="AY4113" s="2535" t="s">
        <v>45</v>
      </c>
      <c r="AZ4113" s="2535"/>
      <c r="BA4113" s="2535" t="s">
        <v>45</v>
      </c>
      <c r="BB4113" s="2535"/>
      <c r="BC4113" s="1597"/>
      <c r="BD4113" s="1597"/>
      <c r="BE4113" s="1597"/>
      <c r="BF4113" s="1597"/>
      <c r="BG4113" s="1597"/>
      <c r="BH4113" s="1597"/>
      <c r="BI4113" s="1594"/>
      <c r="BJ4113" s="1594"/>
      <c r="BK4113" s="2535" t="s">
        <v>45</v>
      </c>
      <c r="BL4113" s="2535"/>
    </row>
    <row r="4114" spans="1:64" ht="18">
      <c r="A4114" s="1598" t="s">
        <v>856</v>
      </c>
      <c r="B4114" s="1599" t="s">
        <v>1682</v>
      </c>
      <c r="C4114" s="1588" t="s">
        <v>4701</v>
      </c>
      <c r="D4114" s="1588" t="s">
        <v>4704</v>
      </c>
      <c r="E4114" s="1589" t="s">
        <v>4695</v>
      </c>
      <c r="F4114" s="1589" t="s">
        <v>4695</v>
      </c>
      <c r="G4114" s="1589" t="s">
        <v>4697</v>
      </c>
      <c r="H4114" s="1589" t="s">
        <v>4701</v>
      </c>
      <c r="I4114" s="1589" t="s">
        <v>4704</v>
      </c>
      <c r="J4114" s="1590" t="s">
        <v>2735</v>
      </c>
      <c r="K4114" s="1589" t="s">
        <v>1781</v>
      </c>
      <c r="L4114" s="1589" t="s">
        <v>2679</v>
      </c>
      <c r="M4114" s="1589" t="s">
        <v>4719</v>
      </c>
      <c r="N4114" s="1589" t="s">
        <v>4721</v>
      </c>
      <c r="O4114" s="1589" t="s">
        <v>4701</v>
      </c>
      <c r="P4114" s="1589" t="s">
        <v>4701</v>
      </c>
      <c r="Q4114" s="947" t="s">
        <v>3264</v>
      </c>
      <c r="R4114" s="1598" t="s">
        <v>856</v>
      </c>
      <c r="S4114" s="1599" t="s">
        <v>1682</v>
      </c>
      <c r="T4114" s="1598" t="s">
        <v>856</v>
      </c>
      <c r="U4114" s="1599" t="s">
        <v>1682</v>
      </c>
      <c r="V4114" s="1590" t="s">
        <v>4624</v>
      </c>
      <c r="W4114" s="1590" t="s">
        <v>2448</v>
      </c>
      <c r="X4114" s="1590" t="s">
        <v>2950</v>
      </c>
      <c r="Y4114" s="1590" t="s">
        <v>4701</v>
      </c>
      <c r="Z4114" s="1590" t="s">
        <v>4701</v>
      </c>
      <c r="AA4114" s="1590" t="s">
        <v>4149</v>
      </c>
      <c r="AB4114" s="1590" t="s">
        <v>2755</v>
      </c>
      <c r="AC4114" s="1590" t="s">
        <v>4701</v>
      </c>
      <c r="AD4114" s="1590" t="s">
        <v>397</v>
      </c>
      <c r="AE4114" s="1590" t="s">
        <v>3025</v>
      </c>
      <c r="AF4114" s="1590" t="s">
        <v>3468</v>
      </c>
      <c r="AG4114" s="1590" t="s">
        <v>2972</v>
      </c>
      <c r="AH4114" s="1598" t="s">
        <v>856</v>
      </c>
      <c r="AI4114" s="1599" t="s">
        <v>1682</v>
      </c>
      <c r="AJ4114" s="1598" t="s">
        <v>856</v>
      </c>
      <c r="AK4114" s="1599" t="s">
        <v>1682</v>
      </c>
      <c r="AL4114" s="1589" t="s">
        <v>4701</v>
      </c>
      <c r="AM4114" s="1589" t="s">
        <v>1781</v>
      </c>
      <c r="AN4114" s="1589" t="s">
        <v>4706</v>
      </c>
      <c r="AO4114" s="1592" t="s">
        <v>1943</v>
      </c>
      <c r="AP4114" s="1589" t="s">
        <v>2680</v>
      </c>
      <c r="AQ4114" s="1590" t="s">
        <v>1456</v>
      </c>
      <c r="AR4114" s="1589" t="s">
        <v>2944</v>
      </c>
      <c r="AS4114" s="1589" t="s">
        <v>2627</v>
      </c>
      <c r="AT4114" s="1589" t="s">
        <v>2505</v>
      </c>
      <c r="AU4114" s="1589" t="s">
        <v>2501</v>
      </c>
      <c r="AV4114" s="1589" t="s">
        <v>397</v>
      </c>
      <c r="AW4114" s="1589" t="s">
        <v>3041</v>
      </c>
      <c r="AX4114" s="1589" t="s">
        <v>4701</v>
      </c>
      <c r="AY4114" s="1598" t="s">
        <v>856</v>
      </c>
      <c r="AZ4114" s="1599" t="s">
        <v>1682</v>
      </c>
      <c r="BA4114" s="1598" t="s">
        <v>856</v>
      </c>
      <c r="BB4114" s="1599" t="s">
        <v>1682</v>
      </c>
      <c r="BC4114" s="1589" t="s">
        <v>3129</v>
      </c>
      <c r="BD4114" s="1589" t="s">
        <v>2826</v>
      </c>
      <c r="BE4114" s="1589" t="s">
        <v>4701</v>
      </c>
      <c r="BF4114" s="1589" t="s">
        <v>4758</v>
      </c>
      <c r="BG4114" s="1589" t="s">
        <v>4701</v>
      </c>
      <c r="BH4114" s="1589" t="s">
        <v>4759</v>
      </c>
      <c r="BI4114" s="1589" t="s">
        <v>1926</v>
      </c>
      <c r="BJ4114" s="1589" t="s">
        <v>4709</v>
      </c>
      <c r="BK4114" s="1598" t="s">
        <v>856</v>
      </c>
      <c r="BL4114" s="1599" t="s">
        <v>1682</v>
      </c>
    </row>
    <row r="4115" spans="1:64" ht="18">
      <c r="A4115" s="1600" t="s">
        <v>1085</v>
      </c>
      <c r="B4115" s="1601" t="s">
        <v>1683</v>
      </c>
      <c r="C4115" s="1593" t="s">
        <v>4701</v>
      </c>
      <c r="D4115" s="1594" t="s">
        <v>4710</v>
      </c>
      <c r="E4115" s="1594" t="s">
        <v>4697</v>
      </c>
      <c r="F4115" s="1594" t="s">
        <v>4697</v>
      </c>
      <c r="G4115" s="1594" t="s">
        <v>4704</v>
      </c>
      <c r="H4115" s="1594" t="s">
        <v>4701</v>
      </c>
      <c r="I4115" s="1594" t="s">
        <v>4710</v>
      </c>
      <c r="J4115" s="1596" t="s">
        <v>1927</v>
      </c>
      <c r="K4115" s="1594" t="s">
        <v>2944</v>
      </c>
      <c r="L4115" s="1594" t="s">
        <v>2550</v>
      </c>
      <c r="M4115" s="1594" t="s">
        <v>4721</v>
      </c>
      <c r="N4115" s="1594" t="s">
        <v>4760</v>
      </c>
      <c r="O4115" s="1594" t="s">
        <v>2479</v>
      </c>
      <c r="P4115" s="1594" t="s">
        <v>2448</v>
      </c>
      <c r="Q4115" s="1594" t="s">
        <v>2787</v>
      </c>
      <c r="R4115" s="1600" t="s">
        <v>1085</v>
      </c>
      <c r="S4115" s="1601" t="s">
        <v>1683</v>
      </c>
      <c r="T4115" s="1600" t="s">
        <v>1085</v>
      </c>
      <c r="U4115" s="1601" t="s">
        <v>1683</v>
      </c>
      <c r="V4115" s="1596" t="s">
        <v>3776</v>
      </c>
      <c r="W4115" s="1596" t="s">
        <v>2550</v>
      </c>
      <c r="X4115" s="1596" t="s">
        <v>2950</v>
      </c>
      <c r="Y4115" s="1596" t="s">
        <v>2443</v>
      </c>
      <c r="Z4115" s="1596" t="s">
        <v>4719</v>
      </c>
      <c r="AA4115" s="1596" t="s">
        <v>2480</v>
      </c>
      <c r="AB4115" s="1596" t="s">
        <v>3235</v>
      </c>
      <c r="AC4115" s="1596" t="s">
        <v>2481</v>
      </c>
      <c r="AD4115" s="1596" t="s">
        <v>3256</v>
      </c>
      <c r="AE4115" s="1596" t="s">
        <v>3025</v>
      </c>
      <c r="AF4115" s="1596" t="s">
        <v>3468</v>
      </c>
      <c r="AG4115" s="1596" t="s">
        <v>2502</v>
      </c>
      <c r="AH4115" s="1600" t="s">
        <v>1085</v>
      </c>
      <c r="AI4115" s="1601" t="s">
        <v>1683</v>
      </c>
      <c r="AJ4115" s="1600" t="s">
        <v>1085</v>
      </c>
      <c r="AK4115" s="1601" t="s">
        <v>1683</v>
      </c>
      <c r="AL4115" s="1594" t="s">
        <v>2679</v>
      </c>
      <c r="AM4115" s="1594" t="s">
        <v>4713</v>
      </c>
      <c r="AN4115" s="1594" t="s">
        <v>4719</v>
      </c>
      <c r="AO4115" s="1597" t="s">
        <v>2944</v>
      </c>
      <c r="AP4115" s="1594" t="s">
        <v>3834</v>
      </c>
      <c r="AQ4115" s="1596" t="s">
        <v>2523</v>
      </c>
      <c r="AR4115" s="1594" t="s">
        <v>2614</v>
      </c>
      <c r="AS4115" s="1594" t="s">
        <v>2734</v>
      </c>
      <c r="AT4115" s="1594" t="s">
        <v>2498</v>
      </c>
      <c r="AU4115" s="1594" t="s">
        <v>2614</v>
      </c>
      <c r="AV4115" s="1594" t="s">
        <v>2679</v>
      </c>
      <c r="AW4115" s="1594" t="s">
        <v>2819</v>
      </c>
      <c r="AX4115" s="1594" t="s">
        <v>4701</v>
      </c>
      <c r="AY4115" s="1600" t="s">
        <v>1085</v>
      </c>
      <c r="AZ4115" s="1601" t="s">
        <v>1683</v>
      </c>
      <c r="BA4115" s="1600" t="s">
        <v>1085</v>
      </c>
      <c r="BB4115" s="1601" t="s">
        <v>1683</v>
      </c>
      <c r="BC4115" s="1594" t="s">
        <v>2523</v>
      </c>
      <c r="BD4115" s="1594" t="s">
        <v>4761</v>
      </c>
      <c r="BE4115" s="1594" t="s">
        <v>4713</v>
      </c>
      <c r="BF4115" s="1594" t="s">
        <v>2501</v>
      </c>
      <c r="BG4115" s="1594" t="s">
        <v>4701</v>
      </c>
      <c r="BH4115" s="1594" t="s">
        <v>3020</v>
      </c>
      <c r="BI4115" s="1594" t="s">
        <v>1927</v>
      </c>
      <c r="BJ4115" s="1594" t="s">
        <v>4762</v>
      </c>
      <c r="BK4115" s="1600" t="s">
        <v>1085</v>
      </c>
      <c r="BL4115" s="1601" t="s">
        <v>1683</v>
      </c>
    </row>
    <row r="4116" spans="1:64" ht="18">
      <c r="A4116" s="1598" t="s">
        <v>827</v>
      </c>
      <c r="B4116" s="1599" t="s">
        <v>1684</v>
      </c>
      <c r="C4116" s="1588" t="s">
        <v>4701</v>
      </c>
      <c r="D4116" s="1588" t="s">
        <v>4701</v>
      </c>
      <c r="E4116" s="1589" t="s">
        <v>4701</v>
      </c>
      <c r="F4116" s="1589" t="s">
        <v>4701</v>
      </c>
      <c r="G4116" s="1589" t="s">
        <v>4701</v>
      </c>
      <c r="H4116" s="1589" t="s">
        <v>4701</v>
      </c>
      <c r="I4116" s="1589" t="s">
        <v>4701</v>
      </c>
      <c r="J4116" s="1590" t="s">
        <v>4051</v>
      </c>
      <c r="K4116" s="1589" t="s">
        <v>2981</v>
      </c>
      <c r="L4116" s="1589" t="s">
        <v>2351</v>
      </c>
      <c r="M4116" s="1589" t="s">
        <v>4722</v>
      </c>
      <c r="N4116" s="1589" t="s">
        <v>4760</v>
      </c>
      <c r="O4116" s="1589" t="s">
        <v>2479</v>
      </c>
      <c r="P4116" s="1589" t="s">
        <v>2480</v>
      </c>
      <c r="Q4116" s="1589" t="s">
        <v>4711</v>
      </c>
      <c r="R4116" s="1598" t="s">
        <v>827</v>
      </c>
      <c r="S4116" s="1599" t="s">
        <v>1684</v>
      </c>
      <c r="T4116" s="1598" t="s">
        <v>827</v>
      </c>
      <c r="U4116" s="1599" t="s">
        <v>1684</v>
      </c>
      <c r="V4116" s="1590" t="s">
        <v>1537</v>
      </c>
      <c r="W4116" s="1590" t="s">
        <v>2550</v>
      </c>
      <c r="X4116" s="1590" t="s">
        <v>2944</v>
      </c>
      <c r="Y4116" s="1590" t="s">
        <v>1536</v>
      </c>
      <c r="Z4116" s="1590" t="s">
        <v>4717</v>
      </c>
      <c r="AA4116" s="1590" t="s">
        <v>2550</v>
      </c>
      <c r="AB4116" s="1590" t="s">
        <v>3174</v>
      </c>
      <c r="AC4116" s="1590" t="s">
        <v>4717</v>
      </c>
      <c r="AD4116" s="1590" t="s">
        <v>2624</v>
      </c>
      <c r="AE4116" s="1590" t="s">
        <v>3025</v>
      </c>
      <c r="AF4116" s="1590" t="s">
        <v>3259</v>
      </c>
      <c r="AG4116" s="1590" t="s">
        <v>2424</v>
      </c>
      <c r="AH4116" s="1598" t="s">
        <v>827</v>
      </c>
      <c r="AI4116" s="1599" t="s">
        <v>1684</v>
      </c>
      <c r="AJ4116" s="1598" t="s">
        <v>827</v>
      </c>
      <c r="AK4116" s="1599" t="s">
        <v>1684</v>
      </c>
      <c r="AL4116" s="1589" t="s">
        <v>2627</v>
      </c>
      <c r="AM4116" s="1589" t="s">
        <v>2424</v>
      </c>
      <c r="AN4116" s="1589" t="s">
        <v>4711</v>
      </c>
      <c r="AO4116" s="1592" t="s">
        <v>4763</v>
      </c>
      <c r="AP4116" s="1589" t="s">
        <v>2385</v>
      </c>
      <c r="AQ4116" s="1590" t="s">
        <v>2502</v>
      </c>
      <c r="AR4116" s="1589" t="s">
        <v>1936</v>
      </c>
      <c r="AS4116" s="1589" t="s">
        <v>2479</v>
      </c>
      <c r="AT4116" s="1589" t="s">
        <v>2616</v>
      </c>
      <c r="AU4116" s="1589" t="s">
        <v>2612</v>
      </c>
      <c r="AV4116" s="1589" t="s">
        <v>2627</v>
      </c>
      <c r="AW4116" s="1589" t="s">
        <v>2819</v>
      </c>
      <c r="AX4116" s="1589" t="s">
        <v>4701</v>
      </c>
      <c r="AY4116" s="1598" t="s">
        <v>827</v>
      </c>
      <c r="AZ4116" s="1599" t="s">
        <v>1684</v>
      </c>
      <c r="BA4116" s="1598" t="s">
        <v>827</v>
      </c>
      <c r="BB4116" s="1599" t="s">
        <v>1684</v>
      </c>
      <c r="BC4116" s="1592" t="s">
        <v>3762</v>
      </c>
      <c r="BD4116" s="1592" t="s">
        <v>4611</v>
      </c>
      <c r="BE4116" s="1589" t="s">
        <v>4706</v>
      </c>
      <c r="BF4116" s="1589" t="s">
        <v>2385</v>
      </c>
      <c r="BG4116" s="1589" t="s">
        <v>4721</v>
      </c>
      <c r="BH4116" s="1589" t="s">
        <v>4688</v>
      </c>
      <c r="BI4116" s="1589" t="s">
        <v>4701</v>
      </c>
      <c r="BJ4116" s="1589" t="s">
        <v>4709</v>
      </c>
      <c r="BK4116" s="1598" t="s">
        <v>827</v>
      </c>
      <c r="BL4116" s="1599" t="s">
        <v>1684</v>
      </c>
    </row>
    <row r="4117" spans="1:64" ht="18">
      <c r="A4117" s="1600" t="s">
        <v>828</v>
      </c>
      <c r="B4117" s="1601" t="s">
        <v>1685</v>
      </c>
      <c r="C4117" s="1593" t="s">
        <v>4701</v>
      </c>
      <c r="D4117" s="1605" t="s">
        <v>76</v>
      </c>
      <c r="E4117" s="1594" t="s">
        <v>76</v>
      </c>
      <c r="F4117" s="1594" t="s">
        <v>4701</v>
      </c>
      <c r="G4117" s="1594" t="s">
        <v>4701</v>
      </c>
      <c r="H4117" s="1594" t="s">
        <v>76</v>
      </c>
      <c r="I4117" s="1594" t="s">
        <v>76</v>
      </c>
      <c r="J4117" s="1596" t="s">
        <v>397</v>
      </c>
      <c r="K4117" s="1594" t="s">
        <v>2421</v>
      </c>
      <c r="L4117" s="1594" t="s">
        <v>4717</v>
      </c>
      <c r="M4117" s="1594" t="s">
        <v>4721</v>
      </c>
      <c r="N4117" s="1594" t="s">
        <v>4760</v>
      </c>
      <c r="O4117" s="1594" t="s">
        <v>2567</v>
      </c>
      <c r="P4117" s="1594" t="s">
        <v>4701</v>
      </c>
      <c r="Q4117" s="1594" t="s">
        <v>4721</v>
      </c>
      <c r="R4117" s="1600" t="s">
        <v>828</v>
      </c>
      <c r="S4117" s="1601" t="s">
        <v>1685</v>
      </c>
      <c r="T4117" s="1600" t="s">
        <v>828</v>
      </c>
      <c r="U4117" s="1601" t="s">
        <v>1685</v>
      </c>
      <c r="V4117" s="1596" t="s">
        <v>4681</v>
      </c>
      <c r="W4117" s="1596" t="s">
        <v>76</v>
      </c>
      <c r="X4117" s="1596" t="s">
        <v>4701</v>
      </c>
      <c r="Y4117" s="1596" t="s">
        <v>1536</v>
      </c>
      <c r="Z4117" s="1596" t="s">
        <v>76</v>
      </c>
      <c r="AA4117" s="1596" t="s">
        <v>2479</v>
      </c>
      <c r="AB4117" s="1596" t="s">
        <v>3174</v>
      </c>
      <c r="AC4117" s="1596" t="s">
        <v>76</v>
      </c>
      <c r="AD4117" s="1596" t="s">
        <v>2624</v>
      </c>
      <c r="AE4117" s="1596" t="s">
        <v>3025</v>
      </c>
      <c r="AF4117" s="1596" t="s">
        <v>76</v>
      </c>
      <c r="AG4117" s="1596" t="s">
        <v>76</v>
      </c>
      <c r="AH4117" s="1600" t="s">
        <v>828</v>
      </c>
      <c r="AI4117" s="1601" t="s">
        <v>1685</v>
      </c>
      <c r="AJ4117" s="1600" t="s">
        <v>828</v>
      </c>
      <c r="AK4117" s="1601" t="s">
        <v>1685</v>
      </c>
      <c r="AL4117" s="1594" t="s">
        <v>2627</v>
      </c>
      <c r="AM4117" s="1597" t="s">
        <v>4711</v>
      </c>
      <c r="AN4117" s="1594" t="s">
        <v>4711</v>
      </c>
      <c r="AO4117" s="1594" t="s">
        <v>3809</v>
      </c>
      <c r="AP4117" s="1594" t="s">
        <v>76</v>
      </c>
      <c r="AQ4117" s="1596" t="s">
        <v>76</v>
      </c>
      <c r="AR4117" s="1594" t="s">
        <v>76</v>
      </c>
      <c r="AS4117" s="1594" t="s">
        <v>2481</v>
      </c>
      <c r="AT4117" s="1594" t="s">
        <v>4760</v>
      </c>
      <c r="AU4117" s="1594" t="s">
        <v>2520</v>
      </c>
      <c r="AV4117" s="1594" t="s">
        <v>2481</v>
      </c>
      <c r="AW4117" s="1594" t="s">
        <v>76</v>
      </c>
      <c r="AX4117" s="1594" t="s">
        <v>4701</v>
      </c>
      <c r="AY4117" s="1600" t="s">
        <v>828</v>
      </c>
      <c r="AZ4117" s="1601" t="s">
        <v>1685</v>
      </c>
      <c r="BA4117" s="1600" t="s">
        <v>828</v>
      </c>
      <c r="BB4117" s="1601" t="s">
        <v>1685</v>
      </c>
      <c r="BC4117" s="1594" t="s">
        <v>3809</v>
      </c>
      <c r="BD4117" s="1597" t="s">
        <v>2803</v>
      </c>
      <c r="BE4117" s="1594" t="s">
        <v>3129</v>
      </c>
      <c r="BF4117" s="1594" t="s">
        <v>4688</v>
      </c>
      <c r="BG4117" s="1594" t="s">
        <v>4722</v>
      </c>
      <c r="BH4117" s="1606" t="s">
        <v>76</v>
      </c>
      <c r="BI4117" s="1594" t="s">
        <v>4764</v>
      </c>
      <c r="BJ4117" s="1594" t="s">
        <v>4762</v>
      </c>
      <c r="BK4117" s="1600" t="s">
        <v>828</v>
      </c>
      <c r="BL4117" s="1601" t="s">
        <v>1685</v>
      </c>
    </row>
    <row r="4118" spans="1:64">
      <c r="A4118" s="1598" t="s">
        <v>854</v>
      </c>
      <c r="B4118" s="1599" t="s">
        <v>1686</v>
      </c>
      <c r="C4118" s="1588" t="s">
        <v>76</v>
      </c>
      <c r="D4118" s="1604" t="s">
        <v>76</v>
      </c>
      <c r="E4118" s="1589" t="s">
        <v>76</v>
      </c>
      <c r="F4118" s="1589" t="s">
        <v>4701</v>
      </c>
      <c r="G4118" s="1589" t="s">
        <v>4701</v>
      </c>
      <c r="H4118" s="1589" t="s">
        <v>76</v>
      </c>
      <c r="I4118" s="1589" t="s">
        <v>76</v>
      </c>
      <c r="J4118" s="1590" t="s">
        <v>1781</v>
      </c>
      <c r="K4118" s="1589" t="s">
        <v>4723</v>
      </c>
      <c r="L4118" s="1589" t="s">
        <v>4717</v>
      </c>
      <c r="M4118" s="1589" t="s">
        <v>76</v>
      </c>
      <c r="N4118" s="1589" t="s">
        <v>4760</v>
      </c>
      <c r="O4118" s="1589" t="s">
        <v>4765</v>
      </c>
      <c r="P4118" s="1589" t="s">
        <v>76</v>
      </c>
      <c r="Q4118" s="1638" t="s">
        <v>2681</v>
      </c>
      <c r="R4118" s="1598" t="s">
        <v>854</v>
      </c>
      <c r="S4118" s="1599" t="s">
        <v>1686</v>
      </c>
      <c r="T4118" s="1598" t="s">
        <v>854</v>
      </c>
      <c r="U4118" s="1599" t="s">
        <v>1686</v>
      </c>
      <c r="V4118" s="1590" t="s">
        <v>4681</v>
      </c>
      <c r="W4118" s="1590" t="s">
        <v>4719</v>
      </c>
      <c r="X4118" s="1590" t="s">
        <v>4766</v>
      </c>
      <c r="Y4118" s="1590" t="s">
        <v>76</v>
      </c>
      <c r="Z4118" s="1590" t="s">
        <v>76</v>
      </c>
      <c r="AA4118" s="1590" t="s">
        <v>76</v>
      </c>
      <c r="AB4118" s="1590" t="s">
        <v>3174</v>
      </c>
      <c r="AC4118" s="1590" t="s">
        <v>76</v>
      </c>
      <c r="AD4118" s="1590" t="s">
        <v>2624</v>
      </c>
      <c r="AE4118" s="1590" t="s">
        <v>3025</v>
      </c>
      <c r="AF4118" s="1590" t="s">
        <v>76</v>
      </c>
      <c r="AG4118" s="1590" t="s">
        <v>76</v>
      </c>
      <c r="AH4118" s="1598" t="s">
        <v>854</v>
      </c>
      <c r="AI4118" s="1599" t="s">
        <v>1686</v>
      </c>
      <c r="AJ4118" s="1598" t="s">
        <v>854</v>
      </c>
      <c r="AK4118" s="1599" t="s">
        <v>1686</v>
      </c>
      <c r="AL4118" s="1589" t="s">
        <v>2627</v>
      </c>
      <c r="AM4118" s="1589" t="s">
        <v>4697</v>
      </c>
      <c r="AN4118" s="1589" t="s">
        <v>4711</v>
      </c>
      <c r="AO4118" s="1589" t="s">
        <v>3809</v>
      </c>
      <c r="AP4118" s="1589" t="s">
        <v>76</v>
      </c>
      <c r="AQ4118" s="1590" t="s">
        <v>76</v>
      </c>
      <c r="AR4118" s="1589" t="s">
        <v>76</v>
      </c>
      <c r="AS4118" s="1589" t="s">
        <v>76</v>
      </c>
      <c r="AT4118" s="1589" t="s">
        <v>4760</v>
      </c>
      <c r="AU4118" s="1589" t="s">
        <v>2520</v>
      </c>
      <c r="AV4118" s="1589" t="s">
        <v>2384</v>
      </c>
      <c r="AW4118" s="1589" t="s">
        <v>76</v>
      </c>
      <c r="AX4118" s="1589" t="s">
        <v>4701</v>
      </c>
      <c r="AY4118" s="1598" t="s">
        <v>854</v>
      </c>
      <c r="AZ4118" s="1599" t="s">
        <v>1686</v>
      </c>
      <c r="BA4118" s="1598" t="s">
        <v>854</v>
      </c>
      <c r="BB4118" s="1599" t="s">
        <v>1686</v>
      </c>
      <c r="BC4118" s="1592" t="s">
        <v>3834</v>
      </c>
      <c r="BD4118" s="1589" t="s">
        <v>4038</v>
      </c>
      <c r="BE4118" s="1589" t="s">
        <v>2794</v>
      </c>
      <c r="BF4118" s="1589" t="s">
        <v>4688</v>
      </c>
      <c r="BG4118" s="1589" t="s">
        <v>4722</v>
      </c>
      <c r="BH4118" s="1609" t="s">
        <v>76</v>
      </c>
      <c r="BI4118" s="1589" t="s">
        <v>4712</v>
      </c>
      <c r="BJ4118" s="1589" t="s">
        <v>4762</v>
      </c>
      <c r="BK4118" s="1598" t="s">
        <v>854</v>
      </c>
      <c r="BL4118" s="1599" t="s">
        <v>1686</v>
      </c>
    </row>
    <row r="4119" spans="1:64">
      <c r="A4119" s="2535" t="s">
        <v>388</v>
      </c>
      <c r="B4119" s="2535"/>
      <c r="C4119" s="1594"/>
      <c r="D4119" s="1594"/>
      <c r="E4119" s="1594"/>
      <c r="F4119" s="1594"/>
      <c r="G4119" s="1594"/>
      <c r="H4119" s="1594"/>
      <c r="I4119" s="1594"/>
      <c r="J4119" s="1594"/>
      <c r="K4119" s="1594"/>
      <c r="L4119" s="1594"/>
      <c r="M4119" s="1594"/>
      <c r="N4119" s="1594"/>
      <c r="O4119" s="1597" t="s">
        <v>311</v>
      </c>
      <c r="P4119" s="1594"/>
      <c r="Q4119" s="1597"/>
      <c r="R4119" s="2535" t="s">
        <v>388</v>
      </c>
      <c r="S4119" s="2535"/>
      <c r="T4119" s="2535" t="s">
        <v>388</v>
      </c>
      <c r="U4119" s="2535"/>
      <c r="V4119" s="1596"/>
      <c r="W4119" s="1596"/>
      <c r="X4119" s="1596"/>
      <c r="Y4119" s="1596"/>
      <c r="Z4119" s="1596"/>
      <c r="AA4119" s="1596"/>
      <c r="AB4119" s="1595"/>
      <c r="AC4119" s="1595"/>
      <c r="AD4119" s="1595"/>
      <c r="AE4119" s="1595"/>
      <c r="AF4119" s="1595"/>
      <c r="AG4119" s="1596"/>
      <c r="AH4119" s="2535" t="s">
        <v>388</v>
      </c>
      <c r="AI4119" s="2535"/>
      <c r="AJ4119" s="2535" t="s">
        <v>388</v>
      </c>
      <c r="AK4119" s="2535"/>
      <c r="AL4119" s="1597"/>
      <c r="AM4119" s="1597"/>
      <c r="AN4119" s="1594"/>
      <c r="AO4119" s="1597"/>
      <c r="AP4119" s="1594"/>
      <c r="AQ4119" s="1594"/>
      <c r="AR4119" s="1594"/>
      <c r="AS4119" s="1594"/>
      <c r="AT4119" s="1594"/>
      <c r="AU4119" s="1594"/>
      <c r="AV4119" s="1594"/>
      <c r="AW4119" s="1594"/>
      <c r="AX4119" s="1594"/>
      <c r="AY4119" s="2535" t="s">
        <v>388</v>
      </c>
      <c r="AZ4119" s="2535"/>
      <c r="BA4119" s="2535" t="s">
        <v>388</v>
      </c>
      <c r="BB4119" s="2535"/>
      <c r="BC4119" s="1597"/>
      <c r="BD4119" s="1597"/>
      <c r="BE4119" s="1597"/>
      <c r="BF4119" s="1597"/>
      <c r="BG4119" s="1597"/>
      <c r="BH4119" s="1597"/>
      <c r="BI4119" s="1594"/>
      <c r="BJ4119" s="1594"/>
      <c r="BK4119" s="2535" t="s">
        <v>388</v>
      </c>
      <c r="BL4119" s="2535"/>
    </row>
    <row r="4120" spans="1:64">
      <c r="A4120" s="2533" t="s">
        <v>389</v>
      </c>
      <c r="B4120" s="2533"/>
      <c r="C4120" s="1589"/>
      <c r="D4120" s="1589"/>
      <c r="E4120" s="1589"/>
      <c r="F4120" s="1589"/>
      <c r="G4120" s="1589"/>
      <c r="H4120" s="1589"/>
      <c r="I4120" s="1589"/>
      <c r="J4120" s="1589"/>
      <c r="K4120" s="1589"/>
      <c r="L4120" s="1589"/>
      <c r="M4120" s="1589"/>
      <c r="N4120" s="1589"/>
      <c r="O4120" s="1592"/>
      <c r="P4120" s="1589"/>
      <c r="Q4120" s="1592"/>
      <c r="R4120" s="2533" t="s">
        <v>389</v>
      </c>
      <c r="S4120" s="2533"/>
      <c r="T4120" s="2533" t="s">
        <v>389</v>
      </c>
      <c r="U4120" s="2533"/>
      <c r="V4120" s="1610"/>
      <c r="W4120" s="1590"/>
      <c r="X4120" s="1590"/>
      <c r="Y4120" s="1590"/>
      <c r="Z4120" s="1590"/>
      <c r="AA4120" s="1590"/>
      <c r="AB4120" s="1591"/>
      <c r="AC4120" s="1591"/>
      <c r="AD4120" s="1591"/>
      <c r="AE4120" s="1591"/>
      <c r="AF4120" s="1591"/>
      <c r="AG4120" s="1590"/>
      <c r="AH4120" s="2533" t="s">
        <v>389</v>
      </c>
      <c r="AI4120" s="2533"/>
      <c r="AJ4120" s="2533" t="s">
        <v>389</v>
      </c>
      <c r="AK4120" s="2533"/>
      <c r="AL4120" s="1592"/>
      <c r="AM4120" s="1592"/>
      <c r="AN4120" s="1589"/>
      <c r="AO4120" s="1592"/>
      <c r="AP4120" s="1589"/>
      <c r="AQ4120" s="1589"/>
      <c r="AR4120" s="1589"/>
      <c r="AS4120" s="1589"/>
      <c r="AT4120" s="1589"/>
      <c r="AU4120" s="1589"/>
      <c r="AV4120" s="1589"/>
      <c r="AW4120" s="1589"/>
      <c r="AX4120" s="1589"/>
      <c r="AY4120" s="2533" t="s">
        <v>389</v>
      </c>
      <c r="AZ4120" s="2533"/>
      <c r="BA4120" s="2533" t="s">
        <v>389</v>
      </c>
      <c r="BB4120" s="2533"/>
      <c r="BC4120" s="1592"/>
      <c r="BD4120" s="1592"/>
      <c r="BE4120" s="1592"/>
      <c r="BF4120" s="1592"/>
      <c r="BG4120" s="1592"/>
      <c r="BH4120" s="1592"/>
      <c r="BI4120" s="1589"/>
      <c r="BJ4120" s="1589"/>
      <c r="BK4120" s="2533" t="s">
        <v>389</v>
      </c>
      <c r="BL4120" s="2533"/>
    </row>
    <row r="4121" spans="1:64" ht="22.5">
      <c r="A4121" s="1611"/>
      <c r="B4121" s="1612" t="s">
        <v>390</v>
      </c>
      <c r="C4121" s="1596" t="s">
        <v>1537</v>
      </c>
      <c r="D4121" s="1594" t="s">
        <v>1537</v>
      </c>
      <c r="E4121" s="1596" t="s">
        <v>1537</v>
      </c>
      <c r="F4121" s="1596" t="s">
        <v>1537</v>
      </c>
      <c r="G4121" s="1594" t="s">
        <v>4717</v>
      </c>
      <c r="H4121" s="1594" t="s">
        <v>4717</v>
      </c>
      <c r="I4121" s="1596" t="s">
        <v>4717</v>
      </c>
      <c r="J4121" s="1596" t="s">
        <v>4717</v>
      </c>
      <c r="K4121" s="1594" t="s">
        <v>4713</v>
      </c>
      <c r="L4121" s="1594" t="s">
        <v>4717</v>
      </c>
      <c r="M4121" s="1594" t="s">
        <v>4717</v>
      </c>
      <c r="N4121" s="1596" t="s">
        <v>1537</v>
      </c>
      <c r="O4121" s="1594" t="s">
        <v>4717</v>
      </c>
      <c r="P4121" s="1594" t="s">
        <v>4717</v>
      </c>
      <c r="Q4121" s="1594" t="s">
        <v>1537</v>
      </c>
      <c r="R4121" s="1614"/>
      <c r="S4121" s="1612" t="s">
        <v>390</v>
      </c>
      <c r="T4121" s="1614"/>
      <c r="U4121" s="1612" t="s">
        <v>390</v>
      </c>
      <c r="V4121" s="1596" t="s">
        <v>2627</v>
      </c>
      <c r="W4121" s="1596" t="s">
        <v>4717</v>
      </c>
      <c r="X4121" s="1596" t="s">
        <v>1781</v>
      </c>
      <c r="Y4121" s="1596" t="s">
        <v>4717</v>
      </c>
      <c r="Z4121" s="1596" t="s">
        <v>4717</v>
      </c>
      <c r="AA4121" s="1596" t="s">
        <v>1781</v>
      </c>
      <c r="AB4121" s="1596" t="s">
        <v>2679</v>
      </c>
      <c r="AC4121" s="1596" t="s">
        <v>4717</v>
      </c>
      <c r="AD4121" s="1596" t="s">
        <v>1537</v>
      </c>
      <c r="AE4121" s="1596" t="s">
        <v>4717</v>
      </c>
      <c r="AF4121" s="1596" t="s">
        <v>1537</v>
      </c>
      <c r="AG4121" s="1596" t="s">
        <v>4717</v>
      </c>
      <c r="AH4121" s="1614"/>
      <c r="AI4121" s="1612" t="s">
        <v>390</v>
      </c>
      <c r="AJ4121" s="1614"/>
      <c r="AK4121" s="1612" t="s">
        <v>390</v>
      </c>
      <c r="AL4121" s="1594" t="s">
        <v>2627</v>
      </c>
      <c r="AM4121" s="1594" t="s">
        <v>4717</v>
      </c>
      <c r="AN4121" s="1594" t="s">
        <v>4717</v>
      </c>
      <c r="AO4121" s="1596" t="s">
        <v>4717</v>
      </c>
      <c r="AP4121" s="1594" t="s">
        <v>4717</v>
      </c>
      <c r="AQ4121" s="1594" t="s">
        <v>4717</v>
      </c>
      <c r="AR4121" s="1594" t="s">
        <v>4717</v>
      </c>
      <c r="AS4121" s="1594" t="s">
        <v>4717</v>
      </c>
      <c r="AT4121" s="1594" t="s">
        <v>2627</v>
      </c>
      <c r="AU4121" s="1594" t="s">
        <v>4717</v>
      </c>
      <c r="AV4121" s="1594" t="s">
        <v>4717</v>
      </c>
      <c r="AW4121" s="1594" t="s">
        <v>4717</v>
      </c>
      <c r="AX4121" s="1594" t="s">
        <v>4717</v>
      </c>
      <c r="AY4121" s="1614"/>
      <c r="AZ4121" s="1612" t="s">
        <v>390</v>
      </c>
      <c r="BA4121" s="1614"/>
      <c r="BB4121" s="1612" t="s">
        <v>390</v>
      </c>
      <c r="BC4121" s="1594" t="s">
        <v>1781</v>
      </c>
      <c r="BD4121" s="1594" t="s">
        <v>1781</v>
      </c>
      <c r="BE4121" s="1594" t="s">
        <v>2679</v>
      </c>
      <c r="BF4121" s="1594" t="s">
        <v>2481</v>
      </c>
      <c r="BG4121" s="1594" t="s">
        <v>4717</v>
      </c>
      <c r="BH4121" s="1594" t="s">
        <v>1781</v>
      </c>
      <c r="BI4121" s="1594" t="s">
        <v>2679</v>
      </c>
      <c r="BJ4121" s="1594" t="s">
        <v>4717</v>
      </c>
      <c r="BK4121" s="1614"/>
      <c r="BL4121" s="1612" t="s">
        <v>390</v>
      </c>
    </row>
    <row r="4122" spans="1:64" ht="22.5">
      <c r="A4122" s="37"/>
      <c r="B4122" s="148" t="s">
        <v>391</v>
      </c>
      <c r="C4122" s="698" t="s">
        <v>76</v>
      </c>
      <c r="D4122" s="1589" t="s">
        <v>76</v>
      </c>
      <c r="E4122" s="698" t="s">
        <v>76</v>
      </c>
      <c r="F4122" s="1589" t="s">
        <v>76</v>
      </c>
      <c r="G4122" s="1589" t="s">
        <v>76</v>
      </c>
      <c r="H4122" s="1589" t="s">
        <v>76</v>
      </c>
      <c r="I4122" s="1589" t="s">
        <v>76</v>
      </c>
      <c r="J4122" s="1590" t="s">
        <v>76</v>
      </c>
      <c r="K4122" s="1589" t="s">
        <v>76</v>
      </c>
      <c r="L4122" s="1589" t="s">
        <v>76</v>
      </c>
      <c r="M4122" s="1589" t="s">
        <v>76</v>
      </c>
      <c r="N4122" s="1631" t="s">
        <v>4717</v>
      </c>
      <c r="O4122" s="1592" t="s">
        <v>76</v>
      </c>
      <c r="P4122" s="1589" t="s">
        <v>76</v>
      </c>
      <c r="Q4122" s="1589" t="s">
        <v>76</v>
      </c>
      <c r="R4122" s="8"/>
      <c r="S4122" s="148" t="s">
        <v>391</v>
      </c>
      <c r="T4122" s="8"/>
      <c r="U4122" s="148" t="s">
        <v>391</v>
      </c>
      <c r="V4122" s="1590" t="s">
        <v>76</v>
      </c>
      <c r="W4122" s="1590" t="s">
        <v>76</v>
      </c>
      <c r="X4122" s="1590" t="s">
        <v>76</v>
      </c>
      <c r="Y4122" s="1590" t="s">
        <v>76</v>
      </c>
      <c r="Z4122" s="1590" t="s">
        <v>76</v>
      </c>
      <c r="AA4122" s="1590" t="s">
        <v>76</v>
      </c>
      <c r="AB4122" s="1590" t="s">
        <v>2679</v>
      </c>
      <c r="AC4122" s="1590" t="s">
        <v>76</v>
      </c>
      <c r="AD4122" s="1590" t="s">
        <v>76</v>
      </c>
      <c r="AE4122" s="1590" t="s">
        <v>76</v>
      </c>
      <c r="AF4122" s="1590" t="s">
        <v>1537</v>
      </c>
      <c r="AG4122" s="1590" t="s">
        <v>76</v>
      </c>
      <c r="AH4122" s="8"/>
      <c r="AI4122" s="148" t="s">
        <v>391</v>
      </c>
      <c r="AJ4122" s="8"/>
      <c r="AK4122" s="148" t="s">
        <v>391</v>
      </c>
      <c r="AL4122" s="1589" t="s">
        <v>76</v>
      </c>
      <c r="AM4122" s="1589" t="s">
        <v>76</v>
      </c>
      <c r="AN4122" s="1589" t="s">
        <v>76</v>
      </c>
      <c r="AO4122" s="1589" t="s">
        <v>76</v>
      </c>
      <c r="AP4122" s="1589" t="s">
        <v>76</v>
      </c>
      <c r="AQ4122" s="1589" t="s">
        <v>76</v>
      </c>
      <c r="AR4122" s="1589" t="s">
        <v>76</v>
      </c>
      <c r="AS4122" s="1589" t="s">
        <v>76</v>
      </c>
      <c r="AT4122" s="1589" t="s">
        <v>76</v>
      </c>
      <c r="AU4122" s="1589" t="s">
        <v>76</v>
      </c>
      <c r="AV4122" s="1589" t="s">
        <v>76</v>
      </c>
      <c r="AW4122" s="1589" t="s">
        <v>76</v>
      </c>
      <c r="AX4122" s="1589" t="s">
        <v>76</v>
      </c>
      <c r="AY4122" s="8"/>
      <c r="AZ4122" s="148" t="s">
        <v>391</v>
      </c>
      <c r="BA4122" s="8"/>
      <c r="BB4122" s="148" t="s">
        <v>391</v>
      </c>
      <c r="BC4122" s="1589" t="s">
        <v>76</v>
      </c>
      <c r="BD4122" s="1589" t="s">
        <v>76</v>
      </c>
      <c r="BE4122" s="1589" t="s">
        <v>76</v>
      </c>
      <c r="BF4122" s="1592" t="s">
        <v>76</v>
      </c>
      <c r="BG4122" s="1589" t="s">
        <v>76</v>
      </c>
      <c r="BH4122" s="1589" t="s">
        <v>76</v>
      </c>
      <c r="BI4122" s="1589" t="s">
        <v>76</v>
      </c>
      <c r="BJ4122" s="1615" t="s">
        <v>76</v>
      </c>
      <c r="BK4122" s="8"/>
      <c r="BL4122" s="148" t="s">
        <v>391</v>
      </c>
    </row>
    <row r="4123" spans="1:64">
      <c r="A4123" s="2535" t="s">
        <v>400</v>
      </c>
      <c r="B4123" s="2535"/>
      <c r="C4123" s="1594"/>
      <c r="D4123" s="1594"/>
      <c r="E4123" s="1594"/>
      <c r="F4123" s="1594"/>
      <c r="G4123" s="1594"/>
      <c r="H4123" s="1594"/>
      <c r="I4123" s="1594"/>
      <c r="J4123" s="1596"/>
      <c r="K4123" s="1594"/>
      <c r="L4123" s="1594"/>
      <c r="M4123" s="1594"/>
      <c r="N4123" s="1594"/>
      <c r="O4123" s="1597"/>
      <c r="P4123" s="1594"/>
      <c r="Q4123" s="1597"/>
      <c r="R4123" s="2535" t="s">
        <v>400</v>
      </c>
      <c r="S4123" s="2535"/>
      <c r="T4123" s="2535" t="s">
        <v>400</v>
      </c>
      <c r="U4123" s="2535"/>
      <c r="V4123" s="1596"/>
      <c r="W4123" s="1596"/>
      <c r="X4123" s="1596"/>
      <c r="Y4123" s="1596"/>
      <c r="Z4123" s="1596"/>
      <c r="AA4123" s="1596"/>
      <c r="AB4123" s="1596"/>
      <c r="AC4123" s="1596"/>
      <c r="AD4123" s="1596"/>
      <c r="AE4123" s="1596"/>
      <c r="AF4123" s="1596"/>
      <c r="AG4123" s="1596"/>
      <c r="AH4123" s="2535" t="s">
        <v>400</v>
      </c>
      <c r="AI4123" s="2535"/>
      <c r="AJ4123" s="2535" t="s">
        <v>400</v>
      </c>
      <c r="AK4123" s="2535"/>
      <c r="AL4123" s="1597"/>
      <c r="AM4123" s="1597"/>
      <c r="AN4123" s="1594"/>
      <c r="AO4123" s="1594"/>
      <c r="AP4123" s="1594"/>
      <c r="AQ4123" s="1594"/>
      <c r="AR4123" s="1594"/>
      <c r="AS4123" s="1594"/>
      <c r="AT4123" s="1594"/>
      <c r="AU4123" s="1594"/>
      <c r="AV4123" s="1594"/>
      <c r="AW4123" s="1594"/>
      <c r="AX4123" s="1594"/>
      <c r="AY4123" s="2535" t="s">
        <v>400</v>
      </c>
      <c r="AZ4123" s="2535"/>
      <c r="BA4123" s="2535" t="s">
        <v>400</v>
      </c>
      <c r="BB4123" s="2535"/>
      <c r="BC4123" s="1597"/>
      <c r="BD4123" s="1594"/>
      <c r="BE4123" s="1594"/>
      <c r="BF4123" s="1597"/>
      <c r="BG4123" s="1594"/>
      <c r="BH4123" s="1594"/>
      <c r="BI4123" s="1594"/>
      <c r="BJ4123" s="1594"/>
      <c r="BK4123" s="2535" t="s">
        <v>400</v>
      </c>
      <c r="BL4123" s="2535"/>
    </row>
    <row r="4124" spans="1:64" ht="22.5">
      <c r="A4124" s="8"/>
      <c r="B4124" s="148" t="s">
        <v>390</v>
      </c>
      <c r="C4124" s="1589" t="s">
        <v>4717</v>
      </c>
      <c r="D4124" s="1631" t="s">
        <v>4717</v>
      </c>
      <c r="E4124" s="1590" t="s">
        <v>4717</v>
      </c>
      <c r="F4124" s="1589" t="s">
        <v>4717</v>
      </c>
      <c r="G4124" s="1631" t="s">
        <v>4717</v>
      </c>
      <c r="H4124" s="1590" t="s">
        <v>4717</v>
      </c>
      <c r="I4124" s="1589" t="s">
        <v>76</v>
      </c>
      <c r="J4124" s="1590" t="s">
        <v>4717</v>
      </c>
      <c r="K4124" s="1589" t="s">
        <v>1669</v>
      </c>
      <c r="L4124" s="1589" t="s">
        <v>1549</v>
      </c>
      <c r="M4124" s="1590" t="s">
        <v>1875</v>
      </c>
      <c r="N4124" s="1631" t="s">
        <v>1847</v>
      </c>
      <c r="O4124" s="1589" t="s">
        <v>4717</v>
      </c>
      <c r="P4124" s="698" t="s">
        <v>2284</v>
      </c>
      <c r="Q4124" s="1631" t="s">
        <v>2255</v>
      </c>
      <c r="R4124" s="8"/>
      <c r="S4124" s="148" t="s">
        <v>390</v>
      </c>
      <c r="T4124" s="8"/>
      <c r="U4124" s="148" t="s">
        <v>390</v>
      </c>
      <c r="V4124" s="1590" t="s">
        <v>1549</v>
      </c>
      <c r="W4124" s="1590" t="s">
        <v>2284</v>
      </c>
      <c r="X4124" s="1590" t="s">
        <v>2382</v>
      </c>
      <c r="Y4124" s="1590" t="s">
        <v>76</v>
      </c>
      <c r="Z4124" s="1590" t="s">
        <v>4717</v>
      </c>
      <c r="AA4124" s="1590" t="s">
        <v>1549</v>
      </c>
      <c r="AB4124" s="1590" t="s">
        <v>2284</v>
      </c>
      <c r="AC4124" s="1590" t="s">
        <v>4725</v>
      </c>
      <c r="AD4124" s="1590" t="s">
        <v>4717</v>
      </c>
      <c r="AE4124" s="1590" t="s">
        <v>2424</v>
      </c>
      <c r="AF4124" s="698" t="s">
        <v>4726</v>
      </c>
      <c r="AG4124" s="1590" t="s">
        <v>1549</v>
      </c>
      <c r="AH4124" s="8"/>
      <c r="AI4124" s="148" t="s">
        <v>390</v>
      </c>
      <c r="AJ4124" s="8"/>
      <c r="AK4124" s="148" t="s">
        <v>390</v>
      </c>
      <c r="AL4124" s="1589" t="s">
        <v>1549</v>
      </c>
      <c r="AM4124" s="1589" t="s">
        <v>2284</v>
      </c>
      <c r="AN4124" s="1589" t="s">
        <v>1549</v>
      </c>
      <c r="AO4124" s="1589" t="s">
        <v>1891</v>
      </c>
      <c r="AP4124" s="1589" t="s">
        <v>1549</v>
      </c>
      <c r="AQ4124" s="1589" t="s">
        <v>2284</v>
      </c>
      <c r="AR4124" s="1589" t="s">
        <v>1891</v>
      </c>
      <c r="AS4124" s="1589" t="s">
        <v>1891</v>
      </c>
      <c r="AT4124" s="1589" t="s">
        <v>1893</v>
      </c>
      <c r="AU4124" s="1589" t="s">
        <v>2382</v>
      </c>
      <c r="AV4124" s="1589" t="s">
        <v>1549</v>
      </c>
      <c r="AW4124" s="1589" t="s">
        <v>1549</v>
      </c>
      <c r="AX4124" s="1589" t="s">
        <v>4717</v>
      </c>
      <c r="AY4124" s="8"/>
      <c r="AZ4124" s="148" t="s">
        <v>390</v>
      </c>
      <c r="BA4124" s="8"/>
      <c r="BB4124" s="148" t="s">
        <v>390</v>
      </c>
      <c r="BC4124" s="1589" t="s">
        <v>4727</v>
      </c>
      <c r="BD4124" s="1589" t="s">
        <v>4767</v>
      </c>
      <c r="BE4124" s="1589" t="s">
        <v>2284</v>
      </c>
      <c r="BF4124" s="1589" t="s">
        <v>2624</v>
      </c>
      <c r="BG4124" s="1589" t="s">
        <v>1960</v>
      </c>
      <c r="BH4124" s="1589" t="s">
        <v>4728</v>
      </c>
      <c r="BI4124" s="1589" t="s">
        <v>1781</v>
      </c>
      <c r="BJ4124" s="1589" t="s">
        <v>2284</v>
      </c>
      <c r="BK4124" s="8"/>
      <c r="BL4124" s="148" t="s">
        <v>390</v>
      </c>
    </row>
    <row r="4125" spans="1:64" ht="22.5">
      <c r="A4125" s="1614"/>
      <c r="B4125" s="1612" t="s">
        <v>391</v>
      </c>
      <c r="C4125" s="1594" t="s">
        <v>76</v>
      </c>
      <c r="D4125" s="1594" t="s">
        <v>76</v>
      </c>
      <c r="E4125" s="1594" t="s">
        <v>76</v>
      </c>
      <c r="F4125" s="1594" t="s">
        <v>76</v>
      </c>
      <c r="G4125" s="1594" t="s">
        <v>76</v>
      </c>
      <c r="H4125" s="1594" t="s">
        <v>76</v>
      </c>
      <c r="I4125" s="1594" t="s">
        <v>4717</v>
      </c>
      <c r="J4125" s="1596" t="s">
        <v>76</v>
      </c>
      <c r="K4125" s="1594" t="s">
        <v>76</v>
      </c>
      <c r="L4125" s="1594" t="s">
        <v>1876</v>
      </c>
      <c r="M4125" s="1594" t="s">
        <v>1847</v>
      </c>
      <c r="N4125" s="1632" t="s">
        <v>1847</v>
      </c>
      <c r="O4125" s="1594" t="s">
        <v>76</v>
      </c>
      <c r="P4125" s="1597" t="s">
        <v>2747</v>
      </c>
      <c r="Q4125" s="1597" t="s">
        <v>76</v>
      </c>
      <c r="R4125" s="1614"/>
      <c r="S4125" s="1612" t="s">
        <v>391</v>
      </c>
      <c r="T4125" s="1614"/>
      <c r="U4125" s="1612" t="s">
        <v>391</v>
      </c>
      <c r="V4125" s="1596" t="s">
        <v>76</v>
      </c>
      <c r="W4125" s="1596" t="s">
        <v>76</v>
      </c>
      <c r="X4125" s="1596" t="s">
        <v>76</v>
      </c>
      <c r="Y4125" s="1596" t="s">
        <v>1891</v>
      </c>
      <c r="Z4125" s="1596" t="s">
        <v>76</v>
      </c>
      <c r="AA4125" s="1596" t="s">
        <v>76</v>
      </c>
      <c r="AB4125" s="1596" t="s">
        <v>2284</v>
      </c>
      <c r="AC4125" s="1596" t="s">
        <v>2378</v>
      </c>
      <c r="AD4125" s="1596" t="s">
        <v>76</v>
      </c>
      <c r="AE4125" s="1617" t="s">
        <v>1891</v>
      </c>
      <c r="AF4125" s="1337" t="s">
        <v>76</v>
      </c>
      <c r="AG4125" s="1596" t="s">
        <v>2382</v>
      </c>
      <c r="AH4125" s="1614"/>
      <c r="AI4125" s="1612" t="s">
        <v>391</v>
      </c>
      <c r="AJ4125" s="1614"/>
      <c r="AK4125" s="1612" t="s">
        <v>391</v>
      </c>
      <c r="AL4125" s="1618" t="s">
        <v>76</v>
      </c>
      <c r="AM4125" s="1594" t="s">
        <v>2284</v>
      </c>
      <c r="AN4125" s="1594" t="s">
        <v>76</v>
      </c>
      <c r="AO4125" s="1618" t="s">
        <v>76</v>
      </c>
      <c r="AP4125" s="1594" t="s">
        <v>76</v>
      </c>
      <c r="AQ4125" s="1594" t="s">
        <v>76</v>
      </c>
      <c r="AR4125" s="1594" t="s">
        <v>76</v>
      </c>
      <c r="AS4125" s="1594" t="s">
        <v>76</v>
      </c>
      <c r="AT4125" s="1594" t="s">
        <v>76</v>
      </c>
      <c r="AU4125" s="1594" t="s">
        <v>76</v>
      </c>
      <c r="AV4125" s="1594" t="s">
        <v>76</v>
      </c>
      <c r="AW4125" s="1594" t="s">
        <v>76</v>
      </c>
      <c r="AX4125" s="1594" t="s">
        <v>76</v>
      </c>
      <c r="AY4125" s="1614"/>
      <c r="AZ4125" s="1612" t="s">
        <v>391</v>
      </c>
      <c r="BA4125" s="1614"/>
      <c r="BB4125" s="1612" t="s">
        <v>391</v>
      </c>
      <c r="BC4125" s="1594" t="s">
        <v>76</v>
      </c>
      <c r="BD4125" s="1594" t="s">
        <v>4767</v>
      </c>
      <c r="BE4125" s="1594" t="s">
        <v>76</v>
      </c>
      <c r="BF4125" s="1597" t="s">
        <v>76</v>
      </c>
      <c r="BG4125" s="1594" t="s">
        <v>76</v>
      </c>
      <c r="BH4125" s="1618" t="s">
        <v>76</v>
      </c>
      <c r="BI4125" s="1594" t="s">
        <v>76</v>
      </c>
      <c r="BJ4125" s="1618" t="s">
        <v>76</v>
      </c>
      <c r="BK4125" s="1614"/>
      <c r="BL4125" s="1612" t="s">
        <v>391</v>
      </c>
    </row>
    <row r="4126" spans="1:64">
      <c r="A4126" s="2533" t="s">
        <v>47</v>
      </c>
      <c r="B4126" s="2533"/>
      <c r="C4126" s="1589"/>
      <c r="D4126" s="1589"/>
      <c r="E4126" s="1589"/>
      <c r="F4126" s="1589"/>
      <c r="G4126" s="1589"/>
      <c r="H4126" s="1589"/>
      <c r="I4126" s="1589"/>
      <c r="J4126" s="1590"/>
      <c r="K4126" s="1589"/>
      <c r="L4126" s="1589"/>
      <c r="M4126" s="1589"/>
      <c r="N4126" s="1589"/>
      <c r="O4126" s="1589"/>
      <c r="P4126" s="1592"/>
      <c r="Q4126" s="1592"/>
      <c r="R4126" s="2533" t="s">
        <v>47</v>
      </c>
      <c r="S4126" s="2533"/>
      <c r="T4126" s="2533" t="s">
        <v>47</v>
      </c>
      <c r="U4126" s="2533"/>
      <c r="V4126" s="1590" t="s">
        <v>1285</v>
      </c>
      <c r="W4126" s="1590"/>
      <c r="X4126" s="1590"/>
      <c r="Y4126" s="1590"/>
      <c r="Z4126" s="1590"/>
      <c r="AA4126" s="1590"/>
      <c r="AB4126" s="1590"/>
      <c r="AC4126" s="1590"/>
      <c r="AD4126" s="1590"/>
      <c r="AE4126" s="1590"/>
      <c r="AF4126" s="1590"/>
      <c r="AG4126" s="1590"/>
      <c r="AH4126" s="2533" t="s">
        <v>47</v>
      </c>
      <c r="AI4126" s="2533"/>
      <c r="AJ4126" s="2533" t="s">
        <v>47</v>
      </c>
      <c r="AK4126" s="2533"/>
      <c r="AL4126" s="1589"/>
      <c r="AM4126" s="1589"/>
      <c r="AN4126" s="1589"/>
      <c r="AO4126" s="1589"/>
      <c r="AP4126" s="1589"/>
      <c r="AQ4126" s="1589"/>
      <c r="AR4126" s="1589"/>
      <c r="AS4126" s="1589"/>
      <c r="AT4126" s="1589"/>
      <c r="AU4126" s="1589"/>
      <c r="AV4126" s="1589"/>
      <c r="AW4126" s="1589"/>
      <c r="AX4126" s="1589"/>
      <c r="AY4126" s="2533" t="s">
        <v>47</v>
      </c>
      <c r="AZ4126" s="2533"/>
      <c r="BA4126" s="2533" t="s">
        <v>47</v>
      </c>
      <c r="BB4126" s="2533"/>
      <c r="BC4126" s="1589"/>
      <c r="BD4126" s="1589"/>
      <c r="BE4126" s="1589"/>
      <c r="BF4126" s="1592"/>
      <c r="BG4126" s="1589"/>
      <c r="BH4126" s="1589"/>
      <c r="BI4126" s="1589"/>
      <c r="BJ4126" s="1589"/>
      <c r="BK4126" s="2533" t="s">
        <v>47</v>
      </c>
      <c r="BL4126" s="2533"/>
    </row>
    <row r="4127" spans="1:64" ht="22.5">
      <c r="A4127" s="1614"/>
      <c r="B4127" s="1612" t="s">
        <v>390</v>
      </c>
      <c r="C4127" s="1596" t="s">
        <v>4717</v>
      </c>
      <c r="D4127" s="1632" t="s">
        <v>4717</v>
      </c>
      <c r="E4127" s="1596" t="s">
        <v>4717</v>
      </c>
      <c r="F4127" s="1594" t="s">
        <v>4717</v>
      </c>
      <c r="G4127" s="1632" t="s">
        <v>4717</v>
      </c>
      <c r="H4127" s="1632" t="s">
        <v>4717</v>
      </c>
      <c r="I4127" s="1596" t="s">
        <v>76</v>
      </c>
      <c r="J4127" s="1596" t="s">
        <v>4717</v>
      </c>
      <c r="K4127" s="1594" t="s">
        <v>1882</v>
      </c>
      <c r="L4127" s="1594" t="s">
        <v>1875</v>
      </c>
      <c r="M4127" s="1596" t="s">
        <v>1875</v>
      </c>
      <c r="N4127" s="1632" t="s">
        <v>1847</v>
      </c>
      <c r="O4127" s="1594" t="s">
        <v>1875</v>
      </c>
      <c r="P4127" s="1596" t="s">
        <v>2284</v>
      </c>
      <c r="Q4127" s="1632" t="s">
        <v>2255</v>
      </c>
      <c r="R4127" s="1614"/>
      <c r="S4127" s="1612" t="s">
        <v>390</v>
      </c>
      <c r="T4127" s="1614"/>
      <c r="U4127" s="1612" t="s">
        <v>390</v>
      </c>
      <c r="V4127" s="1596" t="s">
        <v>1893</v>
      </c>
      <c r="W4127" s="1596" t="s">
        <v>2284</v>
      </c>
      <c r="X4127" s="1596" t="s">
        <v>1893</v>
      </c>
      <c r="Y4127" s="1596" t="s">
        <v>1875</v>
      </c>
      <c r="Z4127" s="1596" t="s">
        <v>4717</v>
      </c>
      <c r="AA4127" s="1596" t="s">
        <v>1882</v>
      </c>
      <c r="AB4127" s="1596" t="s">
        <v>4126</v>
      </c>
      <c r="AC4127" s="1596" t="s">
        <v>2484</v>
      </c>
      <c r="AD4127" s="1596" t="s">
        <v>4717</v>
      </c>
      <c r="AE4127" s="1596" t="s">
        <v>2424</v>
      </c>
      <c r="AF4127" s="1596" t="s">
        <v>4730</v>
      </c>
      <c r="AG4127" s="1596" t="s">
        <v>2382</v>
      </c>
      <c r="AH4127" s="1614"/>
      <c r="AI4127" s="1612" t="s">
        <v>390</v>
      </c>
      <c r="AJ4127" s="1614"/>
      <c r="AK4127" s="1612" t="s">
        <v>390</v>
      </c>
      <c r="AL4127" s="1594" t="s">
        <v>1893</v>
      </c>
      <c r="AM4127" s="1594" t="s">
        <v>1891</v>
      </c>
      <c r="AN4127" s="1594" t="s">
        <v>1883</v>
      </c>
      <c r="AO4127" s="1596" t="s">
        <v>1867</v>
      </c>
      <c r="AP4127" s="1594" t="s">
        <v>1549</v>
      </c>
      <c r="AQ4127" s="1594" t="s">
        <v>1893</v>
      </c>
      <c r="AR4127" s="1594" t="s">
        <v>1882</v>
      </c>
      <c r="AS4127" s="1594" t="s">
        <v>3770</v>
      </c>
      <c r="AT4127" s="1594" t="s">
        <v>1893</v>
      </c>
      <c r="AU4127" s="1594" t="s">
        <v>1891</v>
      </c>
      <c r="AV4127" s="1594" t="s">
        <v>1893</v>
      </c>
      <c r="AW4127" s="1594" t="s">
        <v>1549</v>
      </c>
      <c r="AX4127" s="1594" t="s">
        <v>76</v>
      </c>
      <c r="AY4127" s="1614"/>
      <c r="AZ4127" s="1612" t="s">
        <v>390</v>
      </c>
      <c r="BA4127" s="1614"/>
      <c r="BB4127" s="1612" t="s">
        <v>390</v>
      </c>
      <c r="BC4127" s="1594" t="s">
        <v>2284</v>
      </c>
      <c r="BD4127" s="1594" t="s">
        <v>1876</v>
      </c>
      <c r="BE4127" s="1594" t="s">
        <v>1549</v>
      </c>
      <c r="BF4127" s="1594" t="s">
        <v>1853</v>
      </c>
      <c r="BG4127" s="1594" t="s">
        <v>1647</v>
      </c>
      <c r="BH4127" s="1594" t="s">
        <v>76</v>
      </c>
      <c r="BI4127" s="1594" t="s">
        <v>1891</v>
      </c>
      <c r="BJ4127" s="1594" t="s">
        <v>2382</v>
      </c>
      <c r="BK4127" s="1614"/>
      <c r="BL4127" s="1612" t="s">
        <v>390</v>
      </c>
    </row>
    <row r="4128" spans="1:64" ht="22.5">
      <c r="A4128" s="8"/>
      <c r="B4128" s="148" t="s">
        <v>391</v>
      </c>
      <c r="C4128" s="1589" t="s">
        <v>76</v>
      </c>
      <c r="D4128" s="1589" t="s">
        <v>76</v>
      </c>
      <c r="E4128" s="1589" t="s">
        <v>76</v>
      </c>
      <c r="F4128" s="1609" t="s">
        <v>76</v>
      </c>
      <c r="G4128" s="1589" t="s">
        <v>76</v>
      </c>
      <c r="H4128" s="1589" t="s">
        <v>76</v>
      </c>
      <c r="I4128" s="1589" t="s">
        <v>4717</v>
      </c>
      <c r="J4128" s="1590" t="s">
        <v>76</v>
      </c>
      <c r="K4128" s="1609" t="s">
        <v>76</v>
      </c>
      <c r="L4128" s="1589" t="s">
        <v>1876</v>
      </c>
      <c r="M4128" s="1589" t="s">
        <v>1847</v>
      </c>
      <c r="N4128" s="1589" t="s">
        <v>76</v>
      </c>
      <c r="O4128" s="1589" t="s">
        <v>76</v>
      </c>
      <c r="P4128" s="1592" t="s">
        <v>1891</v>
      </c>
      <c r="Q4128" s="1592" t="s">
        <v>76</v>
      </c>
      <c r="R4128" s="8"/>
      <c r="S4128" s="148" t="s">
        <v>391</v>
      </c>
      <c r="T4128" s="8"/>
      <c r="U4128" s="148" t="s">
        <v>391</v>
      </c>
      <c r="V4128" s="1590" t="s">
        <v>76</v>
      </c>
      <c r="W4128" s="1590" t="s">
        <v>76</v>
      </c>
      <c r="X4128" s="1590" t="s">
        <v>76</v>
      </c>
      <c r="Y4128" s="1590" t="s">
        <v>76</v>
      </c>
      <c r="Z4128" s="1590" t="s">
        <v>76</v>
      </c>
      <c r="AA4128" s="1590" t="s">
        <v>76</v>
      </c>
      <c r="AB4128" s="1590" t="s">
        <v>76</v>
      </c>
      <c r="AC4128" s="1590" t="s">
        <v>76</v>
      </c>
      <c r="AD4128" s="1590" t="s">
        <v>76</v>
      </c>
      <c r="AE4128" s="1590" t="s">
        <v>1891</v>
      </c>
      <c r="AF4128" s="1590" t="s">
        <v>76</v>
      </c>
      <c r="AG4128" s="1590" t="s">
        <v>1883</v>
      </c>
      <c r="AH4128" s="8"/>
      <c r="AI4128" s="148" t="s">
        <v>391</v>
      </c>
      <c r="AJ4128" s="8"/>
      <c r="AK4128" s="148" t="s">
        <v>391</v>
      </c>
      <c r="AL4128" s="1615" t="s">
        <v>76</v>
      </c>
      <c r="AM4128" s="1589" t="s">
        <v>1891</v>
      </c>
      <c r="AN4128" s="1589" t="s">
        <v>76</v>
      </c>
      <c r="AO4128" s="1608" t="s">
        <v>76</v>
      </c>
      <c r="AP4128" s="1589" t="s">
        <v>76</v>
      </c>
      <c r="AQ4128" s="1589" t="s">
        <v>76</v>
      </c>
      <c r="AR4128" s="1615" t="s">
        <v>76</v>
      </c>
      <c r="AS4128" s="1589" t="s">
        <v>76</v>
      </c>
      <c r="AT4128" s="1589" t="s">
        <v>76</v>
      </c>
      <c r="AU4128" s="1589" t="s">
        <v>76</v>
      </c>
      <c r="AV4128" s="1589" t="s">
        <v>76</v>
      </c>
      <c r="AW4128" s="1589" t="s">
        <v>76</v>
      </c>
      <c r="AX4128" s="1589" t="s">
        <v>76</v>
      </c>
      <c r="AY4128" s="8"/>
      <c r="AZ4128" s="148" t="s">
        <v>391</v>
      </c>
      <c r="BA4128" s="8"/>
      <c r="BB4128" s="148" t="s">
        <v>391</v>
      </c>
      <c r="BC4128" s="1589" t="s">
        <v>76</v>
      </c>
      <c r="BD4128" s="1589" t="s">
        <v>1876</v>
      </c>
      <c r="BE4128" s="1589" t="s">
        <v>76</v>
      </c>
      <c r="BF4128" s="1592" t="s">
        <v>76</v>
      </c>
      <c r="BG4128" s="1589" t="s">
        <v>76</v>
      </c>
      <c r="BH4128" s="1589" t="s">
        <v>76</v>
      </c>
      <c r="BI4128" s="1589" t="s">
        <v>76</v>
      </c>
      <c r="BJ4128" s="1615" t="s">
        <v>76</v>
      </c>
      <c r="BK4128" s="8"/>
      <c r="BL4128" s="148" t="s">
        <v>391</v>
      </c>
    </row>
    <row r="4129" spans="1:64">
      <c r="A4129" s="2534" t="s">
        <v>407</v>
      </c>
      <c r="B4129" s="2534"/>
      <c r="C4129" s="1594"/>
      <c r="D4129" s="1594"/>
      <c r="E4129" s="1594"/>
      <c r="F4129" s="1594"/>
      <c r="G4129" s="1594"/>
      <c r="H4129" s="1594"/>
      <c r="I4129" s="1594"/>
      <c r="J4129" s="1596"/>
      <c r="K4129" s="1594"/>
      <c r="L4129" s="1594"/>
      <c r="M4129" s="1594"/>
      <c r="N4129" s="1594"/>
      <c r="O4129" s="1594"/>
      <c r="P4129" s="1597"/>
      <c r="Q4129" s="1597"/>
      <c r="R4129" s="2535" t="s">
        <v>407</v>
      </c>
      <c r="S4129" s="2535"/>
      <c r="T4129" s="2535" t="s">
        <v>407</v>
      </c>
      <c r="U4129" s="2535"/>
      <c r="V4129" s="1596"/>
      <c r="W4129" s="1596"/>
      <c r="X4129" s="1596"/>
      <c r="Y4129" s="1596"/>
      <c r="Z4129" s="1596"/>
      <c r="AA4129" s="1596"/>
      <c r="AB4129" s="1596"/>
      <c r="AC4129" s="1596"/>
      <c r="AD4129" s="1596"/>
      <c r="AE4129" s="1596"/>
      <c r="AF4129" s="1596"/>
      <c r="AG4129" s="1596"/>
      <c r="AH4129" s="2535" t="s">
        <v>407</v>
      </c>
      <c r="AI4129" s="2535"/>
      <c r="AJ4129" s="2535" t="s">
        <v>407</v>
      </c>
      <c r="AK4129" s="2535"/>
      <c r="AL4129" s="1597"/>
      <c r="AM4129" s="1597"/>
      <c r="AN4129" s="1594"/>
      <c r="AO4129" s="1620"/>
      <c r="AP4129" s="1594"/>
      <c r="AQ4129" s="1594"/>
      <c r="AR4129" s="1594"/>
      <c r="AS4129" s="1594"/>
      <c r="AT4129" s="1594"/>
      <c r="AU4129" s="1594"/>
      <c r="AV4129" s="1594"/>
      <c r="AW4129" s="1594"/>
      <c r="AX4129" s="1594"/>
      <c r="AY4129" s="2535" t="s">
        <v>407</v>
      </c>
      <c r="AZ4129" s="2535"/>
      <c r="BA4129" s="2535" t="s">
        <v>407</v>
      </c>
      <c r="BB4129" s="2535"/>
      <c r="BC4129" s="1594"/>
      <c r="BD4129" s="1594"/>
      <c r="BE4129" s="1594"/>
      <c r="BF4129" s="1597"/>
      <c r="BG4129" s="1594"/>
      <c r="BH4129" s="1594"/>
      <c r="BI4129" s="1594"/>
      <c r="BJ4129" s="1594"/>
      <c r="BK4129" s="2535" t="s">
        <v>407</v>
      </c>
      <c r="BL4129" s="2535"/>
    </row>
    <row r="4130" spans="1:64" ht="54">
      <c r="A4130" s="1621" t="s">
        <v>856</v>
      </c>
      <c r="B4130" s="1633" t="s">
        <v>1258</v>
      </c>
      <c r="C4130" s="1590"/>
      <c r="D4130" s="1590"/>
      <c r="E4130" s="1590"/>
      <c r="F4130" s="1590"/>
      <c r="G4130" s="1590"/>
      <c r="H4130" s="1590"/>
      <c r="I4130" s="1590"/>
      <c r="J4130" s="1590"/>
      <c r="K4130" s="1610"/>
      <c r="L4130" s="1590"/>
      <c r="M4130" s="1590"/>
      <c r="N4130" s="1590"/>
      <c r="O4130" s="698"/>
      <c r="P4130" s="1591"/>
      <c r="Q4130" s="1591"/>
      <c r="R4130" s="1621" t="s">
        <v>856</v>
      </c>
      <c r="S4130" s="1622" t="s">
        <v>1258</v>
      </c>
      <c r="T4130" s="1621" t="s">
        <v>856</v>
      </c>
      <c r="U4130" s="1622" t="s">
        <v>1258</v>
      </c>
      <c r="V4130" s="1590"/>
      <c r="W4130" s="1590"/>
      <c r="X4130" s="1590"/>
      <c r="Y4130" s="1590"/>
      <c r="Z4130" s="1590"/>
      <c r="AA4130" s="1590"/>
      <c r="AB4130" s="1590"/>
      <c r="AC4130" s="1590"/>
      <c r="AD4130" s="1590"/>
      <c r="AE4130" s="1590"/>
      <c r="AF4130" s="1590"/>
      <c r="AG4130" s="1590"/>
      <c r="AH4130" s="1621" t="s">
        <v>856</v>
      </c>
      <c r="AI4130" s="1622" t="s">
        <v>1258</v>
      </c>
      <c r="AJ4130" s="1621" t="s">
        <v>856</v>
      </c>
      <c r="AK4130" s="1622" t="s">
        <v>1258</v>
      </c>
      <c r="AL4130" s="1591"/>
      <c r="AM4130" s="1591"/>
      <c r="AN4130" s="1590"/>
      <c r="AO4130" s="1590"/>
      <c r="AP4130" s="1590"/>
      <c r="AQ4130" s="1590"/>
      <c r="AR4130" s="1590"/>
      <c r="AS4130" s="1590"/>
      <c r="AT4130" s="1590"/>
      <c r="AU4130" s="1590"/>
      <c r="AV4130" s="1590"/>
      <c r="AW4130" s="1590"/>
      <c r="AX4130" s="1590"/>
      <c r="AY4130" s="1621" t="s">
        <v>856</v>
      </c>
      <c r="AZ4130" s="1622" t="s">
        <v>1258</v>
      </c>
      <c r="BA4130" s="1621" t="s">
        <v>856</v>
      </c>
      <c r="BB4130" s="1622" t="s">
        <v>1258</v>
      </c>
      <c r="BC4130" s="1590"/>
      <c r="BD4130" s="1590"/>
      <c r="BE4130" s="1590"/>
      <c r="BF4130" s="1591"/>
      <c r="BG4130" s="1590"/>
      <c r="BH4130" s="1590"/>
      <c r="BI4130" s="1590"/>
      <c r="BJ4130" s="1590"/>
      <c r="BK4130" s="1621" t="s">
        <v>856</v>
      </c>
      <c r="BL4130" s="1622" t="s">
        <v>1258</v>
      </c>
    </row>
    <row r="4131" spans="1:64" ht="22.5">
      <c r="A4131" s="1623"/>
      <c r="B4131" s="1612" t="s">
        <v>401</v>
      </c>
      <c r="C4131" s="1596" t="s">
        <v>4717</v>
      </c>
      <c r="D4131" s="1632" t="s">
        <v>4717</v>
      </c>
      <c r="E4131" s="1596" t="s">
        <v>4717</v>
      </c>
      <c r="F4131" s="1594" t="s">
        <v>4717</v>
      </c>
      <c r="G4131" s="1632" t="s">
        <v>4717</v>
      </c>
      <c r="H4131" s="1596" t="s">
        <v>4717</v>
      </c>
      <c r="I4131" s="1594" t="s">
        <v>76</v>
      </c>
      <c r="J4131" s="1632" t="s">
        <v>4717</v>
      </c>
      <c r="K4131" s="1594" t="s">
        <v>4731</v>
      </c>
      <c r="L4131" s="1594" t="s">
        <v>1549</v>
      </c>
      <c r="M4131" s="1596" t="s">
        <v>1875</v>
      </c>
      <c r="N4131" s="1632" t="s">
        <v>1847</v>
      </c>
      <c r="O4131" s="1594" t="s">
        <v>4717</v>
      </c>
      <c r="P4131" s="1596" t="s">
        <v>4717</v>
      </c>
      <c r="Q4131" s="1596" t="s">
        <v>4717</v>
      </c>
      <c r="R4131" s="1623"/>
      <c r="S4131" s="1612" t="s">
        <v>390</v>
      </c>
      <c r="T4131" s="1623"/>
      <c r="U4131" s="1612" t="s">
        <v>390</v>
      </c>
      <c r="V4131" s="1596" t="s">
        <v>1549</v>
      </c>
      <c r="W4131" s="1596" t="s">
        <v>2284</v>
      </c>
      <c r="X4131" s="1596" t="s">
        <v>2382</v>
      </c>
      <c r="Y4131" s="1596" t="s">
        <v>1891</v>
      </c>
      <c r="Z4131" s="1596" t="s">
        <v>4717</v>
      </c>
      <c r="AA4131" s="1596" t="s">
        <v>1845</v>
      </c>
      <c r="AB4131" s="1596" t="s">
        <v>2284</v>
      </c>
      <c r="AC4131" s="1596" t="s">
        <v>4768</v>
      </c>
      <c r="AD4131" s="1596" t="s">
        <v>4717</v>
      </c>
      <c r="AE4131" s="1596" t="s">
        <v>2424</v>
      </c>
      <c r="AF4131" s="1596" t="s">
        <v>4732</v>
      </c>
      <c r="AG4131" s="1596" t="s">
        <v>1549</v>
      </c>
      <c r="AH4131" s="1623"/>
      <c r="AI4131" s="1612" t="s">
        <v>390</v>
      </c>
      <c r="AJ4131" s="1623"/>
      <c r="AK4131" s="1612" t="s">
        <v>390</v>
      </c>
      <c r="AL4131" s="1594" t="s">
        <v>2284</v>
      </c>
      <c r="AM4131" s="1624" t="s">
        <v>2284</v>
      </c>
      <c r="AN4131" s="1594" t="s">
        <v>1845</v>
      </c>
      <c r="AO4131" s="1596" t="s">
        <v>1549</v>
      </c>
      <c r="AP4131" s="1594" t="s">
        <v>1891</v>
      </c>
      <c r="AQ4131" s="1594" t="s">
        <v>2773</v>
      </c>
      <c r="AR4131" s="1594" t="s">
        <v>1891</v>
      </c>
      <c r="AS4131" s="1594" t="s">
        <v>1883</v>
      </c>
      <c r="AT4131" s="1594" t="s">
        <v>1893</v>
      </c>
      <c r="AU4131" s="1594" t="s">
        <v>2382</v>
      </c>
      <c r="AV4131" s="1594" t="s">
        <v>1549</v>
      </c>
      <c r="AW4131" s="1594" t="s">
        <v>1549</v>
      </c>
      <c r="AX4131" s="1594" t="s">
        <v>76</v>
      </c>
      <c r="AY4131" s="1623"/>
      <c r="AZ4131" s="1612" t="s">
        <v>390</v>
      </c>
      <c r="BA4131" s="1623"/>
      <c r="BB4131" s="1612" t="s">
        <v>390</v>
      </c>
      <c r="BC4131" s="1594" t="s">
        <v>4727</v>
      </c>
      <c r="BD4131" s="1594" t="s">
        <v>4769</v>
      </c>
      <c r="BE4131" s="1594" t="s">
        <v>2284</v>
      </c>
      <c r="BF4131" s="1594" t="s">
        <v>4733</v>
      </c>
      <c r="BG4131" s="1594" t="s">
        <v>1960</v>
      </c>
      <c r="BH4131" s="1594" t="s">
        <v>4728</v>
      </c>
      <c r="BI4131" s="1594" t="s">
        <v>3819</v>
      </c>
      <c r="BJ4131" s="1594" t="s">
        <v>1845</v>
      </c>
      <c r="BK4131" s="1623"/>
      <c r="BL4131" s="1612" t="s">
        <v>390</v>
      </c>
    </row>
    <row r="4132" spans="1:64" ht="22.5">
      <c r="A4132" s="1621"/>
      <c r="B4132" s="148" t="s">
        <v>402</v>
      </c>
      <c r="C4132" s="1589" t="s">
        <v>76</v>
      </c>
      <c r="D4132" s="1615" t="s">
        <v>76</v>
      </c>
      <c r="E4132" s="1589" t="s">
        <v>76</v>
      </c>
      <c r="F4132" s="1589" t="s">
        <v>76</v>
      </c>
      <c r="G4132" s="1589" t="s">
        <v>76</v>
      </c>
      <c r="H4132" s="1589" t="s">
        <v>76</v>
      </c>
      <c r="I4132" s="1589" t="s">
        <v>4717</v>
      </c>
      <c r="J4132" s="1590" t="s">
        <v>76</v>
      </c>
      <c r="K4132" s="1589" t="s">
        <v>76</v>
      </c>
      <c r="L4132" s="1589" t="s">
        <v>1875</v>
      </c>
      <c r="M4132" s="1589" t="s">
        <v>1847</v>
      </c>
      <c r="N4132" s="1631" t="s">
        <v>1847</v>
      </c>
      <c r="O4132" s="1589" t="s">
        <v>76</v>
      </c>
      <c r="P4132" s="1592" t="s">
        <v>2284</v>
      </c>
      <c r="Q4132" s="1592" t="s">
        <v>76</v>
      </c>
      <c r="R4132" s="1621"/>
      <c r="S4132" s="148" t="s">
        <v>391</v>
      </c>
      <c r="T4132" s="1621"/>
      <c r="U4132" s="148" t="s">
        <v>391</v>
      </c>
      <c r="V4132" s="1590" t="s">
        <v>76</v>
      </c>
      <c r="W4132" s="1590" t="s">
        <v>76</v>
      </c>
      <c r="X4132" s="1590" t="s">
        <v>76</v>
      </c>
      <c r="Y4132" s="1590" t="s">
        <v>76</v>
      </c>
      <c r="Z4132" s="1590" t="s">
        <v>76</v>
      </c>
      <c r="AA4132" s="1590" t="s">
        <v>76</v>
      </c>
      <c r="AB4132" s="1590" t="s">
        <v>2284</v>
      </c>
      <c r="AC4132" s="1590" t="s">
        <v>76</v>
      </c>
      <c r="AD4132" s="1590" t="s">
        <v>76</v>
      </c>
      <c r="AE4132" s="1608" t="s">
        <v>1891</v>
      </c>
      <c r="AF4132" s="1590" t="s">
        <v>76</v>
      </c>
      <c r="AG4132" s="1590" t="s">
        <v>76</v>
      </c>
      <c r="AH4132" s="1621"/>
      <c r="AI4132" s="148" t="s">
        <v>391</v>
      </c>
      <c r="AJ4132" s="1621"/>
      <c r="AK4132" s="148" t="s">
        <v>391</v>
      </c>
      <c r="AL4132" s="1615" t="s">
        <v>76</v>
      </c>
      <c r="AM4132" s="1589" t="s">
        <v>76</v>
      </c>
      <c r="AN4132" s="1592" t="s">
        <v>76</v>
      </c>
      <c r="AO4132" s="1608" t="s">
        <v>76</v>
      </c>
      <c r="AP4132" s="1589" t="s">
        <v>76</v>
      </c>
      <c r="AQ4132" s="1589" t="s">
        <v>76</v>
      </c>
      <c r="AR4132" s="1589" t="s">
        <v>76</v>
      </c>
      <c r="AS4132" s="1589" t="s">
        <v>76</v>
      </c>
      <c r="AT4132" s="1589" t="s">
        <v>76</v>
      </c>
      <c r="AU4132" s="1589" t="s">
        <v>76</v>
      </c>
      <c r="AV4132" s="1589" t="s">
        <v>76</v>
      </c>
      <c r="AW4132" s="1589" t="s">
        <v>76</v>
      </c>
      <c r="AX4132" s="1589" t="s">
        <v>76</v>
      </c>
      <c r="AY4132" s="1621"/>
      <c r="AZ4132" s="148" t="s">
        <v>391</v>
      </c>
      <c r="BA4132" s="1621"/>
      <c r="BB4132" s="148" t="s">
        <v>391</v>
      </c>
      <c r="BC4132" s="1589" t="s">
        <v>76</v>
      </c>
      <c r="BD4132" s="1589" t="s">
        <v>4769</v>
      </c>
      <c r="BE4132" s="1589" t="s">
        <v>76</v>
      </c>
      <c r="BF4132" s="1592" t="s">
        <v>76</v>
      </c>
      <c r="BG4132" s="1589" t="s">
        <v>76</v>
      </c>
      <c r="BH4132" s="1589" t="s">
        <v>4728</v>
      </c>
      <c r="BI4132" s="1589" t="s">
        <v>76</v>
      </c>
      <c r="BJ4132" s="1615" t="s">
        <v>76</v>
      </c>
      <c r="BK4132" s="1621"/>
      <c r="BL4132" s="148" t="s">
        <v>391</v>
      </c>
    </row>
    <row r="4133" spans="1:64" ht="42">
      <c r="A4133" s="1623" t="s">
        <v>1085</v>
      </c>
      <c r="B4133" s="1692" t="s">
        <v>1259</v>
      </c>
      <c r="C4133" s="1594"/>
      <c r="D4133" s="1594"/>
      <c r="E4133" s="1594"/>
      <c r="F4133" s="1594"/>
      <c r="G4133" s="1594"/>
      <c r="H4133" s="1594"/>
      <c r="I4133" s="1594"/>
      <c r="J4133" s="1596"/>
      <c r="K4133" s="1594"/>
      <c r="L4133" s="1594"/>
      <c r="M4133" s="1594"/>
      <c r="N4133" s="1594"/>
      <c r="O4133" s="1594"/>
      <c r="P4133" s="1597"/>
      <c r="Q4133" s="1597"/>
      <c r="R4133" s="1623" t="s">
        <v>1085</v>
      </c>
      <c r="S4133" s="1692" t="s">
        <v>1259</v>
      </c>
      <c r="T4133" s="1623" t="s">
        <v>1085</v>
      </c>
      <c r="U4133" s="1692" t="s">
        <v>1259</v>
      </c>
      <c r="V4133" s="1596"/>
      <c r="W4133" s="1596"/>
      <c r="X4133" s="1596"/>
      <c r="Y4133" s="1596"/>
      <c r="Z4133" s="1596"/>
      <c r="AA4133" s="1596"/>
      <c r="AB4133" s="1596"/>
      <c r="AC4133" s="1596"/>
      <c r="AD4133" s="1596"/>
      <c r="AE4133" s="1596"/>
      <c r="AF4133" s="1596"/>
      <c r="AG4133" s="1596"/>
      <c r="AH4133" s="1623" t="s">
        <v>1085</v>
      </c>
      <c r="AI4133" s="1692" t="s">
        <v>1259</v>
      </c>
      <c r="AJ4133" s="1623" t="s">
        <v>1085</v>
      </c>
      <c r="AK4133" s="1692" t="s">
        <v>1259</v>
      </c>
      <c r="AL4133" s="1594"/>
      <c r="AM4133" s="1594"/>
      <c r="AN4133" s="1597"/>
      <c r="AO4133" s="1594"/>
      <c r="AP4133" s="1594"/>
      <c r="AQ4133" s="1594"/>
      <c r="AR4133" s="1594"/>
      <c r="AS4133" s="1594"/>
      <c r="AT4133" s="1594"/>
      <c r="AU4133" s="1594"/>
      <c r="AV4133" s="1594"/>
      <c r="AW4133" s="1594"/>
      <c r="AX4133" s="1594"/>
      <c r="AY4133" s="1623" t="s">
        <v>1085</v>
      </c>
      <c r="AZ4133" s="1692" t="s">
        <v>1259</v>
      </c>
      <c r="BA4133" s="1623" t="s">
        <v>1085</v>
      </c>
      <c r="BB4133" s="1692" t="s">
        <v>1259</v>
      </c>
      <c r="BC4133" s="1594"/>
      <c r="BD4133" s="1594"/>
      <c r="BE4133" s="1594"/>
      <c r="BF4133" s="1597"/>
      <c r="BG4133" s="1594"/>
      <c r="BH4133" s="1594"/>
      <c r="BI4133" s="1594"/>
      <c r="BJ4133" s="1594"/>
      <c r="BK4133" s="1623" t="s">
        <v>1085</v>
      </c>
      <c r="BL4133" s="1692" t="s">
        <v>1259</v>
      </c>
    </row>
    <row r="4134" spans="1:64" ht="22.5">
      <c r="A4134" s="8"/>
      <c r="B4134" s="148" t="s">
        <v>401</v>
      </c>
      <c r="C4134" s="698" t="s">
        <v>4717</v>
      </c>
      <c r="D4134" s="1631" t="s">
        <v>4717</v>
      </c>
      <c r="E4134" s="1590" t="s">
        <v>4717</v>
      </c>
      <c r="F4134" s="1589" t="s">
        <v>4717</v>
      </c>
      <c r="G4134" s="1631" t="s">
        <v>2894</v>
      </c>
      <c r="H4134" s="1589" t="s">
        <v>4717</v>
      </c>
      <c r="I4134" s="1589" t="s">
        <v>76</v>
      </c>
      <c r="J4134" s="1631" t="s">
        <v>4717</v>
      </c>
      <c r="K4134" s="1590" t="s">
        <v>1846</v>
      </c>
      <c r="L4134" s="1590" t="s">
        <v>1875</v>
      </c>
      <c r="M4134" s="1590" t="s">
        <v>1875</v>
      </c>
      <c r="N4134" s="1631" t="s">
        <v>1847</v>
      </c>
      <c r="O4134" s="1589" t="s">
        <v>1875</v>
      </c>
      <c r="P4134" s="1590" t="s">
        <v>4717</v>
      </c>
      <c r="Q4134" s="1590" t="s">
        <v>4717</v>
      </c>
      <c r="R4134" s="8"/>
      <c r="S4134" s="148" t="s">
        <v>390</v>
      </c>
      <c r="T4134" s="8"/>
      <c r="U4134" s="148" t="s">
        <v>390</v>
      </c>
      <c r="V4134" s="1590" t="s">
        <v>1893</v>
      </c>
      <c r="W4134" s="1590" t="s">
        <v>2284</v>
      </c>
      <c r="X4134" s="1590" t="s">
        <v>1893</v>
      </c>
      <c r="Y4134" s="1590" t="s">
        <v>1875</v>
      </c>
      <c r="Z4134" s="698" t="s">
        <v>4717</v>
      </c>
      <c r="AA4134" s="1590" t="s">
        <v>1882</v>
      </c>
      <c r="AB4134" s="1590" t="s">
        <v>4126</v>
      </c>
      <c r="AC4134" s="1590" t="s">
        <v>4734</v>
      </c>
      <c r="AD4134" s="1590" t="s">
        <v>4717</v>
      </c>
      <c r="AE4134" s="1590" t="s">
        <v>2424</v>
      </c>
      <c r="AF4134" s="1590" t="s">
        <v>4730</v>
      </c>
      <c r="AG4134" s="1590" t="s">
        <v>2382</v>
      </c>
      <c r="AH4134" s="8"/>
      <c r="AI4134" s="148" t="s">
        <v>390</v>
      </c>
      <c r="AJ4134" s="8"/>
      <c r="AK4134" s="148" t="s">
        <v>390</v>
      </c>
      <c r="AL4134" s="1589" t="s">
        <v>1883</v>
      </c>
      <c r="AM4134" s="1589" t="s">
        <v>2284</v>
      </c>
      <c r="AN4134" s="1589" t="s">
        <v>1883</v>
      </c>
      <c r="AO4134" s="1590" t="s">
        <v>1876</v>
      </c>
      <c r="AP4134" s="1589" t="s">
        <v>1891</v>
      </c>
      <c r="AQ4134" s="1589" t="s">
        <v>1893</v>
      </c>
      <c r="AR4134" s="1589" t="s">
        <v>1882</v>
      </c>
      <c r="AS4134" s="1589" t="s">
        <v>1893</v>
      </c>
      <c r="AT4134" s="1589" t="s">
        <v>1893</v>
      </c>
      <c r="AU4134" s="1589" t="s">
        <v>1883</v>
      </c>
      <c r="AV4134" s="1589" t="s">
        <v>1893</v>
      </c>
      <c r="AW4134" s="1643" t="s">
        <v>1549</v>
      </c>
      <c r="AX4134" s="1589" t="s">
        <v>4717</v>
      </c>
      <c r="AY4134" s="8"/>
      <c r="AZ4134" s="148" t="s">
        <v>390</v>
      </c>
      <c r="BA4134" s="8"/>
      <c r="BB4134" s="148" t="s">
        <v>390</v>
      </c>
      <c r="BC4134" s="1589" t="s">
        <v>2284</v>
      </c>
      <c r="BD4134" s="1589" t="s">
        <v>2284</v>
      </c>
      <c r="BE4134" s="1589" t="s">
        <v>2382</v>
      </c>
      <c r="BF4134" s="1589" t="s">
        <v>1853</v>
      </c>
      <c r="BG4134" s="1589" t="s">
        <v>1647</v>
      </c>
      <c r="BH4134" s="1589" t="s">
        <v>76</v>
      </c>
      <c r="BI4134" s="1589" t="s">
        <v>1845</v>
      </c>
      <c r="BJ4134" s="1589" t="s">
        <v>1891</v>
      </c>
      <c r="BK4134" s="8"/>
      <c r="BL4134" s="148" t="s">
        <v>390</v>
      </c>
    </row>
    <row r="4135" spans="1:64" ht="22.5">
      <c r="A4135" s="1614"/>
      <c r="B4135" s="1612" t="s">
        <v>402</v>
      </c>
      <c r="C4135" s="1594" t="s">
        <v>76</v>
      </c>
      <c r="D4135" s="1618" t="s">
        <v>76</v>
      </c>
      <c r="E4135" s="1594" t="s">
        <v>76</v>
      </c>
      <c r="F4135" s="1594" t="s">
        <v>76</v>
      </c>
      <c r="G4135" s="1594" t="s">
        <v>76</v>
      </c>
      <c r="H4135" s="1594" t="s">
        <v>76</v>
      </c>
      <c r="I4135" s="1594" t="s">
        <v>4717</v>
      </c>
      <c r="J4135" s="1596" t="s">
        <v>76</v>
      </c>
      <c r="K4135" s="1594" t="s">
        <v>76</v>
      </c>
      <c r="L4135" s="1596" t="s">
        <v>1876</v>
      </c>
      <c r="M4135" s="1594" t="s">
        <v>1847</v>
      </c>
      <c r="N4135" s="1594" t="s">
        <v>76</v>
      </c>
      <c r="O4135" s="1594" t="s">
        <v>76</v>
      </c>
      <c r="P4135" s="1594" t="s">
        <v>1891</v>
      </c>
      <c r="Q4135" s="1594" t="s">
        <v>76</v>
      </c>
      <c r="R4135" s="1614"/>
      <c r="S4135" s="1612" t="s">
        <v>391</v>
      </c>
      <c r="T4135" s="1614"/>
      <c r="U4135" s="1612" t="s">
        <v>391</v>
      </c>
      <c r="V4135" s="1596" t="s">
        <v>76</v>
      </c>
      <c r="W4135" s="1596" t="s">
        <v>76</v>
      </c>
      <c r="X4135" s="1596" t="s">
        <v>76</v>
      </c>
      <c r="Y4135" s="1596" t="s">
        <v>76</v>
      </c>
      <c r="Z4135" s="1596" t="s">
        <v>76</v>
      </c>
      <c r="AA4135" s="1596" t="s">
        <v>76</v>
      </c>
      <c r="AB4135" s="1596" t="s">
        <v>76</v>
      </c>
      <c r="AC4135" s="1596" t="s">
        <v>76</v>
      </c>
      <c r="AD4135" s="1596" t="s">
        <v>76</v>
      </c>
      <c r="AE4135" s="1596" t="s">
        <v>1891</v>
      </c>
      <c r="AF4135" s="1596" t="s">
        <v>76</v>
      </c>
      <c r="AG4135" s="1596" t="s">
        <v>1883</v>
      </c>
      <c r="AH4135" s="1614"/>
      <c r="AI4135" s="1612" t="s">
        <v>391</v>
      </c>
      <c r="AJ4135" s="1614"/>
      <c r="AK4135" s="1612" t="s">
        <v>391</v>
      </c>
      <c r="AL4135" s="1618" t="s">
        <v>76</v>
      </c>
      <c r="AM4135" s="1594" t="s">
        <v>76</v>
      </c>
      <c r="AN4135" s="1594" t="s">
        <v>76</v>
      </c>
      <c r="AO4135" s="1617" t="s">
        <v>76</v>
      </c>
      <c r="AP4135" s="1594" t="s">
        <v>76</v>
      </c>
      <c r="AQ4135" s="1594" t="s">
        <v>76</v>
      </c>
      <c r="AR4135" s="1594" t="s">
        <v>76</v>
      </c>
      <c r="AS4135" s="1594" t="s">
        <v>76</v>
      </c>
      <c r="AT4135" s="1594" t="s">
        <v>76</v>
      </c>
      <c r="AU4135" s="1594" t="s">
        <v>76</v>
      </c>
      <c r="AV4135" s="1594" t="s">
        <v>76</v>
      </c>
      <c r="AW4135" s="1594" t="s">
        <v>76</v>
      </c>
      <c r="AX4135" s="1594" t="s">
        <v>76</v>
      </c>
      <c r="AY4135" s="1614"/>
      <c r="AZ4135" s="1612" t="s">
        <v>391</v>
      </c>
      <c r="BA4135" s="1614"/>
      <c r="BB4135" s="1612" t="s">
        <v>391</v>
      </c>
      <c r="BC4135" s="1594" t="s">
        <v>76</v>
      </c>
      <c r="BD4135" s="1594" t="s">
        <v>2284</v>
      </c>
      <c r="BE4135" s="1594" t="s">
        <v>76</v>
      </c>
      <c r="BF4135" s="1594" t="s">
        <v>76</v>
      </c>
      <c r="BG4135" s="1594" t="s">
        <v>76</v>
      </c>
      <c r="BH4135" s="1594" t="s">
        <v>76</v>
      </c>
      <c r="BI4135" s="1594" t="s">
        <v>76</v>
      </c>
      <c r="BJ4135" s="1618" t="s">
        <v>76</v>
      </c>
      <c r="BK4135" s="1614"/>
      <c r="BL4135" s="1612" t="s">
        <v>391</v>
      </c>
    </row>
    <row r="4136" spans="1:64">
      <c r="A4136" s="2533" t="s">
        <v>211</v>
      </c>
      <c r="B4136" s="2533"/>
      <c r="C4136" s="1589" t="s">
        <v>4706</v>
      </c>
      <c r="D4136" s="1589" t="s">
        <v>4706</v>
      </c>
      <c r="E4136" s="1589" t="s">
        <v>4706</v>
      </c>
      <c r="F4136" s="1589" t="s">
        <v>4706</v>
      </c>
      <c r="G4136" s="1589" t="s">
        <v>4706</v>
      </c>
      <c r="H4136" s="1589" t="s">
        <v>4706</v>
      </c>
      <c r="I4136" s="1589" t="s">
        <v>76</v>
      </c>
      <c r="J4136" s="1590" t="s">
        <v>4706</v>
      </c>
      <c r="K4136" s="1589" t="s">
        <v>4706</v>
      </c>
      <c r="L4136" s="1589" t="s">
        <v>4706</v>
      </c>
      <c r="M4136" s="1589" t="s">
        <v>4706</v>
      </c>
      <c r="N4136" s="1589" t="s">
        <v>4706</v>
      </c>
      <c r="O4136" s="1589" t="s">
        <v>4706</v>
      </c>
      <c r="P4136" s="1589" t="s">
        <v>4706</v>
      </c>
      <c r="Q4136" s="1589" t="s">
        <v>4706</v>
      </c>
      <c r="R4136" s="2533" t="s">
        <v>211</v>
      </c>
      <c r="S4136" s="2533"/>
      <c r="T4136" s="2533" t="s">
        <v>211</v>
      </c>
      <c r="U4136" s="2533"/>
      <c r="V4136" s="1590" t="s">
        <v>4706</v>
      </c>
      <c r="W4136" s="1590" t="s">
        <v>4706</v>
      </c>
      <c r="X4136" s="1590" t="s">
        <v>4706</v>
      </c>
      <c r="Y4136" s="1590" t="s">
        <v>4706</v>
      </c>
      <c r="Z4136" s="1590" t="s">
        <v>4706</v>
      </c>
      <c r="AA4136" s="1590" t="s">
        <v>4706</v>
      </c>
      <c r="AB4136" s="1590" t="s">
        <v>4706</v>
      </c>
      <c r="AC4136" s="1590" t="s">
        <v>4706</v>
      </c>
      <c r="AD4136" s="1590" t="s">
        <v>4706</v>
      </c>
      <c r="AE4136" s="1590" t="s">
        <v>4706</v>
      </c>
      <c r="AF4136" s="1590" t="s">
        <v>4706</v>
      </c>
      <c r="AG4136" s="1590" t="s">
        <v>4706</v>
      </c>
      <c r="AH4136" s="2533" t="s">
        <v>211</v>
      </c>
      <c r="AI4136" s="2533"/>
      <c r="AJ4136" s="2533" t="s">
        <v>211</v>
      </c>
      <c r="AK4136" s="2533"/>
      <c r="AL4136" s="1589" t="s">
        <v>4706</v>
      </c>
      <c r="AM4136" s="1589" t="s">
        <v>4706</v>
      </c>
      <c r="AN4136" s="1589" t="s">
        <v>4706</v>
      </c>
      <c r="AO4136" s="1589" t="s">
        <v>4706</v>
      </c>
      <c r="AP4136" s="1589" t="s">
        <v>4706</v>
      </c>
      <c r="AQ4136" s="1589" t="s">
        <v>4706</v>
      </c>
      <c r="AR4136" s="1589" t="s">
        <v>4706</v>
      </c>
      <c r="AS4136" s="1589" t="s">
        <v>4706</v>
      </c>
      <c r="AT4136" s="1589" t="s">
        <v>4706</v>
      </c>
      <c r="AU4136" s="1589" t="s">
        <v>4706</v>
      </c>
      <c r="AV4136" s="1589" t="s">
        <v>4706</v>
      </c>
      <c r="AW4136" s="1589" t="s">
        <v>4706</v>
      </c>
      <c r="AX4136" s="1589" t="s">
        <v>76</v>
      </c>
      <c r="AY4136" s="2533" t="s">
        <v>211</v>
      </c>
      <c r="AZ4136" s="2533"/>
      <c r="BA4136" s="2533" t="s">
        <v>211</v>
      </c>
      <c r="BB4136" s="2533"/>
      <c r="BC4136" s="1589" t="s">
        <v>4706</v>
      </c>
      <c r="BD4136" s="1589" t="s">
        <v>4706</v>
      </c>
      <c r="BE4136" s="1589" t="s">
        <v>4706</v>
      </c>
      <c r="BF4136" s="1589" t="s">
        <v>4706</v>
      </c>
      <c r="BG4136" s="1589" t="s">
        <v>4735</v>
      </c>
      <c r="BH4136" s="1589" t="s">
        <v>76</v>
      </c>
      <c r="BI4136" s="1589" t="s">
        <v>4706</v>
      </c>
      <c r="BJ4136" s="1589" t="s">
        <v>76</v>
      </c>
      <c r="BK4136" s="2533" t="s">
        <v>211</v>
      </c>
      <c r="BL4136" s="2533"/>
    </row>
    <row r="4137" spans="1:64">
      <c r="A4137" s="2535" t="s">
        <v>408</v>
      </c>
      <c r="B4137" s="2535"/>
      <c r="C4137" s="1594"/>
      <c r="D4137" s="1594"/>
      <c r="E4137" s="1594"/>
      <c r="F4137" s="1594"/>
      <c r="G4137" s="1594"/>
      <c r="H4137" s="1594"/>
      <c r="I4137" s="1594"/>
      <c r="J4137" s="1596"/>
      <c r="K4137" s="1594"/>
      <c r="L4137" s="1594"/>
      <c r="M4137" s="1594"/>
      <c r="N4137" s="1594"/>
      <c r="O4137" s="1594"/>
      <c r="P4137" s="1597"/>
      <c r="Q4137" s="1597"/>
      <c r="R4137" s="2535" t="s">
        <v>408</v>
      </c>
      <c r="S4137" s="2535"/>
      <c r="T4137" s="2535" t="s">
        <v>408</v>
      </c>
      <c r="U4137" s="2535"/>
      <c r="V4137" s="1596"/>
      <c r="W4137" s="1596"/>
      <c r="X4137" s="1596"/>
      <c r="Y4137" s="1596"/>
      <c r="Z4137" s="1596"/>
      <c r="AA4137" s="1595"/>
      <c r="AB4137" s="1595"/>
      <c r="AC4137" s="1595"/>
      <c r="AD4137" s="1595"/>
      <c r="AE4137" s="1595"/>
      <c r="AF4137" s="1595"/>
      <c r="AG4137" s="1596"/>
      <c r="AH4137" s="2535" t="s">
        <v>408</v>
      </c>
      <c r="AI4137" s="2535"/>
      <c r="AJ4137" s="2535" t="s">
        <v>408</v>
      </c>
      <c r="AK4137" s="2535"/>
      <c r="AL4137" s="1597"/>
      <c r="AM4137" s="1597"/>
      <c r="AN4137" s="1597"/>
      <c r="AO4137" s="1597"/>
      <c r="AP4137" s="1594"/>
      <c r="AQ4137" s="1594"/>
      <c r="AR4137" s="1594"/>
      <c r="AS4137" s="1594"/>
      <c r="AT4137" s="1594"/>
      <c r="AU4137" s="1594"/>
      <c r="AV4137" s="1594"/>
      <c r="AW4137" s="1594"/>
      <c r="AX4137" s="1594"/>
      <c r="AY4137" s="2535" t="s">
        <v>408</v>
      </c>
      <c r="AZ4137" s="2535"/>
      <c r="BA4137" s="2535" t="s">
        <v>408</v>
      </c>
      <c r="BB4137" s="2535"/>
      <c r="BC4137" s="1594"/>
      <c r="BD4137" s="1594"/>
      <c r="BE4137" s="1594"/>
      <c r="BF4137" s="1597"/>
      <c r="BG4137" s="1594"/>
      <c r="BH4137" s="1594"/>
      <c r="BI4137" s="1594"/>
      <c r="BJ4137" s="1594"/>
      <c r="BK4137" s="2535" t="s">
        <v>408</v>
      </c>
      <c r="BL4137" s="2535"/>
    </row>
    <row r="4138" spans="1:64" ht="22.5">
      <c r="A4138" s="8"/>
      <c r="B4138" s="148" t="s">
        <v>390</v>
      </c>
      <c r="C4138" s="1631" t="s">
        <v>4717</v>
      </c>
      <c r="D4138" s="1589" t="s">
        <v>4717</v>
      </c>
      <c r="E4138" s="1590" t="s">
        <v>4717</v>
      </c>
      <c r="F4138" s="1589" t="s">
        <v>4738</v>
      </c>
      <c r="G4138" s="1631" t="s">
        <v>4717</v>
      </c>
      <c r="H4138" s="1631" t="s">
        <v>4717</v>
      </c>
      <c r="I4138" s="1589" t="s">
        <v>4717</v>
      </c>
      <c r="J4138" s="1590" t="s">
        <v>4717</v>
      </c>
      <c r="K4138" s="1589" t="s">
        <v>4740</v>
      </c>
      <c r="L4138" s="1589" t="s">
        <v>1891</v>
      </c>
      <c r="M4138" s="1590" t="s">
        <v>1875</v>
      </c>
      <c r="N4138" s="1631" t="s">
        <v>1847</v>
      </c>
      <c r="O4138" s="1589" t="s">
        <v>1875</v>
      </c>
      <c r="P4138" s="1590" t="s">
        <v>2284</v>
      </c>
      <c r="Q4138" s="1590" t="s">
        <v>4736</v>
      </c>
      <c r="R4138" s="8"/>
      <c r="S4138" s="148" t="s">
        <v>390</v>
      </c>
      <c r="T4138" s="8"/>
      <c r="U4138" s="148" t="s">
        <v>390</v>
      </c>
      <c r="V4138" s="1590" t="s">
        <v>2378</v>
      </c>
      <c r="W4138" s="1590" t="s">
        <v>2255</v>
      </c>
      <c r="X4138" s="1590" t="s">
        <v>2382</v>
      </c>
      <c r="Y4138" s="1590" t="s">
        <v>76</v>
      </c>
      <c r="Z4138" s="1590" t="s">
        <v>4717</v>
      </c>
      <c r="AA4138" s="1590" t="s">
        <v>2382</v>
      </c>
      <c r="AB4138" s="1590" t="s">
        <v>4126</v>
      </c>
      <c r="AC4138" s="1590" t="s">
        <v>1891</v>
      </c>
      <c r="AD4138" s="1590" t="s">
        <v>4717</v>
      </c>
      <c r="AE4138" s="1590" t="s">
        <v>1846</v>
      </c>
      <c r="AF4138" s="1590" t="s">
        <v>4732</v>
      </c>
      <c r="AG4138" s="1590" t="s">
        <v>2382</v>
      </c>
      <c r="AH4138" s="8"/>
      <c r="AI4138" s="148" t="s">
        <v>390</v>
      </c>
      <c r="AJ4138" s="8"/>
      <c r="AK4138" s="148" t="s">
        <v>390</v>
      </c>
      <c r="AL4138" s="1589" t="s">
        <v>2284</v>
      </c>
      <c r="AM4138" s="1589" t="s">
        <v>2284</v>
      </c>
      <c r="AN4138" s="1589" t="s">
        <v>1845</v>
      </c>
      <c r="AO4138" s="1590" t="s">
        <v>1549</v>
      </c>
      <c r="AP4138" s="1589" t="s">
        <v>1891</v>
      </c>
      <c r="AQ4138" s="1589" t="s">
        <v>1893</v>
      </c>
      <c r="AR4138" s="1589" t="s">
        <v>1891</v>
      </c>
      <c r="AS4138" s="1589" t="s">
        <v>1883</v>
      </c>
      <c r="AT4138" s="1589" t="s">
        <v>1893</v>
      </c>
      <c r="AU4138" s="1589" t="s">
        <v>1883</v>
      </c>
      <c r="AV4138" s="1589" t="s">
        <v>1893</v>
      </c>
      <c r="AW4138" s="1643" t="s">
        <v>1891</v>
      </c>
      <c r="AX4138" s="1589" t="s">
        <v>76</v>
      </c>
      <c r="AY4138" s="8"/>
      <c r="AZ4138" s="148" t="s">
        <v>390</v>
      </c>
      <c r="BA4138" s="8"/>
      <c r="BB4138" s="148" t="s">
        <v>390</v>
      </c>
      <c r="BC4138" s="1589" t="s">
        <v>2284</v>
      </c>
      <c r="BD4138" s="1589" t="s">
        <v>4769</v>
      </c>
      <c r="BE4138" s="1589" t="s">
        <v>1549</v>
      </c>
      <c r="BF4138" s="1589" t="s">
        <v>1854</v>
      </c>
      <c r="BG4138" s="1589" t="s">
        <v>1893</v>
      </c>
      <c r="BH4138" s="1589" t="s">
        <v>4728</v>
      </c>
      <c r="BI4138" s="1589" t="s">
        <v>1893</v>
      </c>
      <c r="BJ4138" s="1589" t="s">
        <v>76</v>
      </c>
      <c r="BK4138" s="8"/>
      <c r="BL4138" s="148" t="s">
        <v>390</v>
      </c>
    </row>
    <row r="4139" spans="1:64" ht="22.5">
      <c r="A4139" s="1614"/>
      <c r="B4139" s="1612" t="s">
        <v>391</v>
      </c>
      <c r="C4139" s="1594" t="s">
        <v>76</v>
      </c>
      <c r="D4139" s="1594" t="s">
        <v>76</v>
      </c>
      <c r="E4139" s="1594" t="s">
        <v>76</v>
      </c>
      <c r="F4139" s="1594" t="s">
        <v>76</v>
      </c>
      <c r="G4139" s="1594" t="s">
        <v>76</v>
      </c>
      <c r="H4139" s="1594" t="s">
        <v>76</v>
      </c>
      <c r="I4139" s="1594" t="s">
        <v>76</v>
      </c>
      <c r="J4139" s="1596" t="s">
        <v>76</v>
      </c>
      <c r="K4139" s="1594" t="s">
        <v>4737</v>
      </c>
      <c r="L4139" s="1594" t="s">
        <v>1891</v>
      </c>
      <c r="M4139" s="1596" t="s">
        <v>1847</v>
      </c>
      <c r="N4139" s="1632" t="s">
        <v>1847</v>
      </c>
      <c r="O4139" s="1594" t="s">
        <v>76</v>
      </c>
      <c r="P4139" s="1597" t="s">
        <v>2284</v>
      </c>
      <c r="Q4139" s="1597" t="s">
        <v>76</v>
      </c>
      <c r="R4139" s="1614"/>
      <c r="S4139" s="1612" t="s">
        <v>391</v>
      </c>
      <c r="T4139" s="1614"/>
      <c r="U4139" s="1612" t="s">
        <v>391</v>
      </c>
      <c r="V4139" s="1596" t="s">
        <v>76</v>
      </c>
      <c r="W4139" s="1596" t="s">
        <v>76</v>
      </c>
      <c r="X4139" s="1596" t="s">
        <v>76</v>
      </c>
      <c r="Y4139" s="1596" t="s">
        <v>1891</v>
      </c>
      <c r="Z4139" s="1596" t="s">
        <v>76</v>
      </c>
      <c r="AA4139" s="1595" t="s">
        <v>76</v>
      </c>
      <c r="AB4139" s="1595" t="s">
        <v>76</v>
      </c>
      <c r="AC4139" s="1595" t="s">
        <v>76</v>
      </c>
      <c r="AD4139" s="1595" t="s">
        <v>76</v>
      </c>
      <c r="AE4139" s="1626" t="s">
        <v>76</v>
      </c>
      <c r="AF4139" s="1595" t="s">
        <v>76</v>
      </c>
      <c r="AG4139" s="1595" t="s">
        <v>1883</v>
      </c>
      <c r="AH4139" s="1614"/>
      <c r="AI4139" s="1612" t="s">
        <v>391</v>
      </c>
      <c r="AJ4139" s="1614"/>
      <c r="AK4139" s="1612" t="s">
        <v>391</v>
      </c>
      <c r="AL4139" s="1618" t="s">
        <v>76</v>
      </c>
      <c r="AM4139" s="1594" t="s">
        <v>76</v>
      </c>
      <c r="AN4139" s="1597" t="s">
        <v>76</v>
      </c>
      <c r="AO4139" s="1617" t="s">
        <v>76</v>
      </c>
      <c r="AP4139" s="1594" t="s">
        <v>76</v>
      </c>
      <c r="AQ4139" s="1594" t="s">
        <v>76</v>
      </c>
      <c r="AR4139" s="1594" t="s">
        <v>76</v>
      </c>
      <c r="AS4139" s="1594" t="s">
        <v>1847</v>
      </c>
      <c r="AT4139" s="1594" t="s">
        <v>76</v>
      </c>
      <c r="AU4139" s="1594" t="s">
        <v>76</v>
      </c>
      <c r="AV4139" s="1594" t="s">
        <v>76</v>
      </c>
      <c r="AW4139" s="1594" t="s">
        <v>76</v>
      </c>
      <c r="AX4139" s="1594" t="s">
        <v>76</v>
      </c>
      <c r="AY4139" s="1614"/>
      <c r="AZ4139" s="1612" t="s">
        <v>391</v>
      </c>
      <c r="BA4139" s="1614"/>
      <c r="BB4139" s="1612" t="s">
        <v>391</v>
      </c>
      <c r="BC4139" s="1594" t="s">
        <v>76</v>
      </c>
      <c r="BD4139" s="1594" t="s">
        <v>4769</v>
      </c>
      <c r="BE4139" s="1594" t="s">
        <v>76</v>
      </c>
      <c r="BF4139" s="1597" t="s">
        <v>76</v>
      </c>
      <c r="BG4139" s="1594" t="s">
        <v>76</v>
      </c>
      <c r="BH4139" s="1594" t="s">
        <v>4728</v>
      </c>
      <c r="BI4139" s="1594" t="s">
        <v>76</v>
      </c>
      <c r="BJ4139" s="1594" t="s">
        <v>76</v>
      </c>
      <c r="BK4139" s="1614"/>
      <c r="BL4139" s="1612" t="s">
        <v>391</v>
      </c>
    </row>
    <row r="4140" spans="1:64">
      <c r="A4140" s="2533" t="s">
        <v>409</v>
      </c>
      <c r="B4140" s="2533"/>
      <c r="C4140" s="1589"/>
      <c r="D4140" s="1589"/>
      <c r="E4140" s="1589"/>
      <c r="F4140" s="1589"/>
      <c r="G4140" s="1589"/>
      <c r="H4140" s="1609"/>
      <c r="I4140" s="1589"/>
      <c r="J4140" s="1590"/>
      <c r="K4140" s="1589"/>
      <c r="L4140" s="1589"/>
      <c r="M4140" s="1589"/>
      <c r="N4140" s="1589"/>
      <c r="O4140" s="1589"/>
      <c r="P4140" s="1592"/>
      <c r="Q4140" s="1592"/>
      <c r="R4140" s="2533" t="s">
        <v>409</v>
      </c>
      <c r="S4140" s="2533"/>
      <c r="T4140" s="2533" t="s">
        <v>409</v>
      </c>
      <c r="U4140" s="2533"/>
      <c r="V4140" s="1590"/>
      <c r="W4140" s="1590"/>
      <c r="X4140" s="1590"/>
      <c r="Y4140" s="1590"/>
      <c r="Z4140" s="1590"/>
      <c r="AA4140" s="1591"/>
      <c r="AB4140" s="1591"/>
      <c r="AC4140" s="1591"/>
      <c r="AD4140" s="1591"/>
      <c r="AE4140" s="1591"/>
      <c r="AF4140" s="1591"/>
      <c r="AG4140" s="1591"/>
      <c r="AH4140" s="2533" t="s">
        <v>409</v>
      </c>
      <c r="AI4140" s="2533"/>
      <c r="AJ4140" s="2533" t="s">
        <v>409</v>
      </c>
      <c r="AK4140" s="2533"/>
      <c r="AL4140" s="1589"/>
      <c r="AM4140" s="1589"/>
      <c r="AN4140" s="1592"/>
      <c r="AO4140" s="1589"/>
      <c r="AP4140" s="1589"/>
      <c r="AQ4140" s="1589"/>
      <c r="AR4140" s="1589"/>
      <c r="AS4140" s="1589"/>
      <c r="AT4140" s="1589"/>
      <c r="AU4140" s="1589"/>
      <c r="AV4140" s="1589"/>
      <c r="AW4140" s="1589"/>
      <c r="AX4140" s="1589"/>
      <c r="AY4140" s="2533" t="s">
        <v>409</v>
      </c>
      <c r="AZ4140" s="2533"/>
      <c r="BA4140" s="2533" t="s">
        <v>409</v>
      </c>
      <c r="BB4140" s="2533"/>
      <c r="BC4140" s="1589"/>
      <c r="BD4140" s="1589"/>
      <c r="BE4140" s="1589"/>
      <c r="BF4140" s="1592" t="s">
        <v>1285</v>
      </c>
      <c r="BG4140" s="1589"/>
      <c r="BH4140" s="1589"/>
      <c r="BI4140" s="1589"/>
      <c r="BJ4140" s="1589"/>
      <c r="BK4140" s="2533" t="s">
        <v>409</v>
      </c>
      <c r="BL4140" s="2533"/>
    </row>
    <row r="4141" spans="1:64" ht="22.5">
      <c r="A4141" s="1614"/>
      <c r="B4141" s="1612" t="s">
        <v>390</v>
      </c>
      <c r="C4141" s="1632" t="s">
        <v>4717</v>
      </c>
      <c r="D4141" s="1632" t="s">
        <v>4717</v>
      </c>
      <c r="E4141" s="1596" t="s">
        <v>4717</v>
      </c>
      <c r="F4141" s="1596" t="s">
        <v>2266</v>
      </c>
      <c r="G4141" s="1594" t="s">
        <v>4717</v>
      </c>
      <c r="H4141" s="1596" t="s">
        <v>4717</v>
      </c>
      <c r="I4141" s="1594" t="s">
        <v>76</v>
      </c>
      <c r="J4141" s="1596" t="s">
        <v>76</v>
      </c>
      <c r="K4141" s="1594" t="s">
        <v>4737</v>
      </c>
      <c r="L4141" s="1594" t="s">
        <v>1875</v>
      </c>
      <c r="M4141" s="1596" t="s">
        <v>1875</v>
      </c>
      <c r="N4141" s="1596" t="s">
        <v>1893</v>
      </c>
      <c r="O4141" s="1594" t="s">
        <v>1875</v>
      </c>
      <c r="P4141" s="1640" t="s">
        <v>2284</v>
      </c>
      <c r="Q4141" s="1596" t="s">
        <v>4738</v>
      </c>
      <c r="R4141" s="1614"/>
      <c r="S4141" s="1612" t="s">
        <v>390</v>
      </c>
      <c r="T4141" s="1614"/>
      <c r="U4141" s="1612" t="s">
        <v>390</v>
      </c>
      <c r="V4141" s="1596" t="s">
        <v>1664</v>
      </c>
      <c r="W4141" s="1596" t="s">
        <v>2382</v>
      </c>
      <c r="X4141" s="1596" t="s">
        <v>2382</v>
      </c>
      <c r="Y4141" s="1596" t="s">
        <v>1883</v>
      </c>
      <c r="Z4141" s="1596" t="s">
        <v>4717</v>
      </c>
      <c r="AA4141" s="1596" t="s">
        <v>1893</v>
      </c>
      <c r="AB4141" s="1596" t="s">
        <v>2284</v>
      </c>
      <c r="AC4141" s="1596" t="s">
        <v>4736</v>
      </c>
      <c r="AD4141" s="1596" t="s">
        <v>4717</v>
      </c>
      <c r="AE4141" s="1596" t="s">
        <v>1893</v>
      </c>
      <c r="AF4141" s="1596" t="s">
        <v>4726</v>
      </c>
      <c r="AG4141" s="1596" t="s">
        <v>1891</v>
      </c>
      <c r="AH4141" s="1614"/>
      <c r="AI4141" s="1612" t="s">
        <v>390</v>
      </c>
      <c r="AJ4141" s="1614"/>
      <c r="AK4141" s="1612" t="s">
        <v>390</v>
      </c>
      <c r="AL4141" s="1594" t="s">
        <v>2284</v>
      </c>
      <c r="AM4141" s="1594" t="s">
        <v>1875</v>
      </c>
      <c r="AN4141" s="1594" t="s">
        <v>1549</v>
      </c>
      <c r="AO4141" s="1594" t="s">
        <v>1549</v>
      </c>
      <c r="AP4141" s="1594" t="s">
        <v>1883</v>
      </c>
      <c r="AQ4141" s="1594" t="s">
        <v>1883</v>
      </c>
      <c r="AR4141" s="1594" t="s">
        <v>1893</v>
      </c>
      <c r="AS4141" s="1594" t="s">
        <v>1893</v>
      </c>
      <c r="AT4141" s="1594" t="s">
        <v>4737</v>
      </c>
      <c r="AU4141" s="1594" t="s">
        <v>1893</v>
      </c>
      <c r="AV4141" s="1594" t="s">
        <v>1891</v>
      </c>
      <c r="AW4141" s="1644" t="s">
        <v>1891</v>
      </c>
      <c r="AX4141" s="1594" t="s">
        <v>2478</v>
      </c>
      <c r="AY4141" s="1614"/>
      <c r="AZ4141" s="1612" t="s">
        <v>390</v>
      </c>
      <c r="BA4141" s="1614"/>
      <c r="BB4141" s="1612" t="s">
        <v>390</v>
      </c>
      <c r="BC4141" s="1594" t="s">
        <v>4739</v>
      </c>
      <c r="BD4141" s="1594" t="s">
        <v>1845</v>
      </c>
      <c r="BE4141" s="1594" t="s">
        <v>2284</v>
      </c>
      <c r="BF4141" s="1606" t="s">
        <v>76</v>
      </c>
      <c r="BG4141" s="1594" t="s">
        <v>4740</v>
      </c>
      <c r="BH4141" s="1594" t="s">
        <v>76</v>
      </c>
      <c r="BI4141" s="1594" t="s">
        <v>2679</v>
      </c>
      <c r="BJ4141" s="1594" t="s">
        <v>1891</v>
      </c>
      <c r="BK4141" s="1614"/>
      <c r="BL4141" s="1612" t="s">
        <v>390</v>
      </c>
    </row>
    <row r="4142" spans="1:64" ht="22.5">
      <c r="A4142" s="8"/>
      <c r="B4142" s="148" t="s">
        <v>391</v>
      </c>
      <c r="C4142" s="1631" t="s">
        <v>76</v>
      </c>
      <c r="D4142" s="1634" t="s">
        <v>4717</v>
      </c>
      <c r="E4142" s="1589" t="s">
        <v>76</v>
      </c>
      <c r="F4142" s="1589" t="s">
        <v>76</v>
      </c>
      <c r="G4142" s="1589" t="s">
        <v>4740</v>
      </c>
      <c r="H4142" s="1609" t="s">
        <v>76</v>
      </c>
      <c r="I4142" s="1589" t="s">
        <v>76</v>
      </c>
      <c r="J4142" s="1590" t="s">
        <v>76</v>
      </c>
      <c r="K4142" s="1589" t="s">
        <v>4741</v>
      </c>
      <c r="L4142" s="1589" t="s">
        <v>76</v>
      </c>
      <c r="M4142" s="1589" t="s">
        <v>76</v>
      </c>
      <c r="N4142" s="1589" t="s">
        <v>1549</v>
      </c>
      <c r="O4142" s="1592" t="s">
        <v>76</v>
      </c>
      <c r="P4142" s="1589" t="s">
        <v>76</v>
      </c>
      <c r="Q4142" s="1589" t="s">
        <v>76</v>
      </c>
      <c r="R4142" s="8"/>
      <c r="S4142" s="148" t="s">
        <v>391</v>
      </c>
      <c r="T4142" s="8"/>
      <c r="U4142" s="148" t="s">
        <v>391</v>
      </c>
      <c r="V4142" s="1590" t="s">
        <v>76</v>
      </c>
      <c r="W4142" s="1590" t="s">
        <v>76</v>
      </c>
      <c r="X4142" s="1590" t="s">
        <v>76</v>
      </c>
      <c r="Y4142" s="1590" t="s">
        <v>76</v>
      </c>
      <c r="Z4142" s="1590" t="s">
        <v>76</v>
      </c>
      <c r="AA4142" s="1590" t="s">
        <v>76</v>
      </c>
      <c r="AB4142" s="1590" t="s">
        <v>76</v>
      </c>
      <c r="AC4142" s="1590" t="s">
        <v>76</v>
      </c>
      <c r="AD4142" s="1590" t="s">
        <v>76</v>
      </c>
      <c r="AE4142" s="1590" t="s">
        <v>76</v>
      </c>
      <c r="AF4142" s="1590" t="s">
        <v>76</v>
      </c>
      <c r="AG4142" s="1590" t="s">
        <v>1883</v>
      </c>
      <c r="AH4142" s="8"/>
      <c r="AI4142" s="148" t="s">
        <v>391</v>
      </c>
      <c r="AJ4142" s="8"/>
      <c r="AK4142" s="148" t="s">
        <v>391</v>
      </c>
      <c r="AL4142" s="1615" t="s">
        <v>76</v>
      </c>
      <c r="AM4142" s="1589" t="s">
        <v>1875</v>
      </c>
      <c r="AN4142" s="1589" t="s">
        <v>1924</v>
      </c>
      <c r="AO4142" s="1608" t="s">
        <v>76</v>
      </c>
      <c r="AP4142" s="1589" t="s">
        <v>76</v>
      </c>
      <c r="AQ4142" s="1589" t="s">
        <v>76</v>
      </c>
      <c r="AR4142" s="1589" t="s">
        <v>76</v>
      </c>
      <c r="AS4142" s="1589" t="s">
        <v>76</v>
      </c>
      <c r="AT4142" s="1589" t="s">
        <v>76</v>
      </c>
      <c r="AU4142" s="1589" t="s">
        <v>76</v>
      </c>
      <c r="AV4142" s="1589" t="s">
        <v>76</v>
      </c>
      <c r="AW4142" s="1589" t="s">
        <v>76</v>
      </c>
      <c r="AX4142" s="1589" t="s">
        <v>76</v>
      </c>
      <c r="AY4142" s="8"/>
      <c r="AZ4142" s="148" t="s">
        <v>391</v>
      </c>
      <c r="BA4142" s="8"/>
      <c r="BB4142" s="148" t="s">
        <v>391</v>
      </c>
      <c r="BC4142" s="1589" t="s">
        <v>76</v>
      </c>
      <c r="BD4142" s="1609" t="s">
        <v>76</v>
      </c>
      <c r="BE4142" s="1589" t="s">
        <v>76</v>
      </c>
      <c r="BF4142" s="1592" t="s">
        <v>76</v>
      </c>
      <c r="BG4142" s="1589" t="s">
        <v>76</v>
      </c>
      <c r="BH4142" s="1589" t="s">
        <v>76</v>
      </c>
      <c r="BI4142" s="1589" t="s">
        <v>76</v>
      </c>
      <c r="BJ4142" s="1615" t="s">
        <v>76</v>
      </c>
      <c r="BK4142" s="8"/>
      <c r="BL4142" s="148" t="s">
        <v>391</v>
      </c>
    </row>
    <row r="4143" spans="1:64">
      <c r="A4143" s="2535" t="s">
        <v>410</v>
      </c>
      <c r="B4143" s="2535"/>
      <c r="C4143" s="1594"/>
      <c r="D4143" s="1594"/>
      <c r="E4143" s="1594"/>
      <c r="F4143" s="1594"/>
      <c r="G4143" s="1594"/>
      <c r="H4143" s="1594"/>
      <c r="I4143" s="1594"/>
      <c r="J4143" s="1596"/>
      <c r="K4143" s="1594"/>
      <c r="L4143" s="1594"/>
      <c r="M4143" s="1594"/>
      <c r="N4143" s="1594"/>
      <c r="O4143" s="1597"/>
      <c r="P4143" s="1594"/>
      <c r="Q4143" s="1597"/>
      <c r="R4143" s="2535" t="s">
        <v>410</v>
      </c>
      <c r="S4143" s="2535"/>
      <c r="T4143" s="2535" t="s">
        <v>410</v>
      </c>
      <c r="U4143" s="2535"/>
      <c r="V4143" s="1596"/>
      <c r="W4143" s="1596"/>
      <c r="X4143" s="1596"/>
      <c r="Y4143" s="1596"/>
      <c r="Z4143" s="1596"/>
      <c r="AA4143" s="1596"/>
      <c r="AB4143" s="1596"/>
      <c r="AC4143" s="1596"/>
      <c r="AD4143" s="1596"/>
      <c r="AE4143" s="1596"/>
      <c r="AF4143" s="1596"/>
      <c r="AG4143" s="1596"/>
      <c r="AH4143" s="2535" t="s">
        <v>410</v>
      </c>
      <c r="AI4143" s="2535"/>
      <c r="AJ4143" s="2535" t="s">
        <v>410</v>
      </c>
      <c r="AK4143" s="2535"/>
      <c r="AL4143" s="1594"/>
      <c r="AM4143" s="1594"/>
      <c r="AN4143" s="1597"/>
      <c r="AO4143" s="1597"/>
      <c r="AP4143" s="1594"/>
      <c r="AQ4143" s="1594"/>
      <c r="AR4143" s="1594"/>
      <c r="AS4143" s="1594"/>
      <c r="AT4143" s="1594"/>
      <c r="AU4143" s="1594"/>
      <c r="AV4143" s="1594"/>
      <c r="AW4143" s="1594"/>
      <c r="AX4143" s="1594"/>
      <c r="AY4143" s="2535" t="s">
        <v>410</v>
      </c>
      <c r="AZ4143" s="2535"/>
      <c r="BA4143" s="2535" t="s">
        <v>410</v>
      </c>
      <c r="BB4143" s="2535"/>
      <c r="BC4143" s="1594"/>
      <c r="BD4143" s="1594"/>
      <c r="BE4143" s="1594"/>
      <c r="BF4143" s="1597"/>
      <c r="BG4143" s="1594"/>
      <c r="BH4143" s="1594"/>
      <c r="BI4143" s="1594"/>
      <c r="BJ4143" s="1594"/>
      <c r="BK4143" s="2535" t="s">
        <v>410</v>
      </c>
      <c r="BL4143" s="2535"/>
    </row>
    <row r="4144" spans="1:64" ht="22.5">
      <c r="A4144" s="8"/>
      <c r="B4144" s="148" t="s">
        <v>390</v>
      </c>
      <c r="C4144" s="1589" t="s">
        <v>4740</v>
      </c>
      <c r="D4144" s="1589" t="s">
        <v>4738</v>
      </c>
      <c r="E4144" s="1590" t="s">
        <v>4717</v>
      </c>
      <c r="F4144" s="1589" t="s">
        <v>4740</v>
      </c>
      <c r="G4144" s="1590" t="s">
        <v>2742</v>
      </c>
      <c r="H4144" s="1615" t="s">
        <v>76</v>
      </c>
      <c r="I4144" s="1589" t="s">
        <v>4717</v>
      </c>
      <c r="J4144" s="1590" t="s">
        <v>4740</v>
      </c>
      <c r="K4144" s="1589" t="s">
        <v>4740</v>
      </c>
      <c r="L4144" s="1589" t="s">
        <v>2382</v>
      </c>
      <c r="M4144" s="1590" t="s">
        <v>1873</v>
      </c>
      <c r="N4144" s="1631" t="s">
        <v>1847</v>
      </c>
      <c r="O4144" s="1589" t="s">
        <v>1875</v>
      </c>
      <c r="P4144" s="1590" t="s">
        <v>2684</v>
      </c>
      <c r="Q4144" s="1631" t="s">
        <v>2630</v>
      </c>
      <c r="R4144" s="8"/>
      <c r="S4144" s="148" t="s">
        <v>390</v>
      </c>
      <c r="T4144" s="8"/>
      <c r="U4144" s="148" t="s">
        <v>390</v>
      </c>
      <c r="V4144" s="1590" t="s">
        <v>2742</v>
      </c>
      <c r="W4144" s="1590" t="s">
        <v>1891</v>
      </c>
      <c r="X4144" s="1590" t="s">
        <v>1891</v>
      </c>
      <c r="Y4144" s="1590" t="s">
        <v>1875</v>
      </c>
      <c r="Z4144" s="1590" t="s">
        <v>1846</v>
      </c>
      <c r="AA4144" s="1590" t="s">
        <v>2382</v>
      </c>
      <c r="AB4144" s="1590" t="s">
        <v>2382</v>
      </c>
      <c r="AC4144" s="1590" t="s">
        <v>1893</v>
      </c>
      <c r="AD4144" s="1590" t="s">
        <v>4717</v>
      </c>
      <c r="AE4144" s="1590" t="s">
        <v>1893</v>
      </c>
      <c r="AF4144" s="1590" t="s">
        <v>4742</v>
      </c>
      <c r="AG4144" s="1590" t="s">
        <v>1549</v>
      </c>
      <c r="AH4144" s="8"/>
      <c r="AI4144" s="148" t="s">
        <v>390</v>
      </c>
      <c r="AJ4144" s="8"/>
      <c r="AK4144" s="148" t="s">
        <v>390</v>
      </c>
      <c r="AL4144" s="1589" t="s">
        <v>1893</v>
      </c>
      <c r="AM4144" s="1589" t="s">
        <v>1875</v>
      </c>
      <c r="AN4144" s="1589" t="s">
        <v>2686</v>
      </c>
      <c r="AO4144" s="1590" t="s">
        <v>1891</v>
      </c>
      <c r="AP4144" s="1589" t="s">
        <v>1847</v>
      </c>
      <c r="AQ4144" s="1589" t="s">
        <v>1893</v>
      </c>
      <c r="AR4144" s="1589" t="s">
        <v>1875</v>
      </c>
      <c r="AS4144" s="1589" t="s">
        <v>2844</v>
      </c>
      <c r="AT4144" s="1589" t="s">
        <v>2626</v>
      </c>
      <c r="AU4144" s="1589" t="s">
        <v>1883</v>
      </c>
      <c r="AV4144" s="1589" t="s">
        <v>1549</v>
      </c>
      <c r="AW4144" s="1643" t="s">
        <v>4770</v>
      </c>
      <c r="AX4144" s="1589" t="s">
        <v>4740</v>
      </c>
      <c r="AY4144" s="8"/>
      <c r="AZ4144" s="148" t="s">
        <v>390</v>
      </c>
      <c r="BA4144" s="8"/>
      <c r="BB4144" s="148" t="s">
        <v>390</v>
      </c>
      <c r="BC4144" s="1589" t="s">
        <v>1893</v>
      </c>
      <c r="BD4144" s="1589" t="s">
        <v>1549</v>
      </c>
      <c r="BE4144" s="1589" t="s">
        <v>1882</v>
      </c>
      <c r="BF4144" s="1615" t="s">
        <v>76</v>
      </c>
      <c r="BG4144" s="1589" t="s">
        <v>76</v>
      </c>
      <c r="BH4144" s="1589" t="s">
        <v>76</v>
      </c>
      <c r="BI4144" s="1589" t="s">
        <v>4745</v>
      </c>
      <c r="BJ4144" s="1589" t="s">
        <v>4129</v>
      </c>
      <c r="BK4144" s="8"/>
      <c r="BL4144" s="148" t="s">
        <v>390</v>
      </c>
    </row>
    <row r="4145" spans="1:64" ht="22.5">
      <c r="A4145" s="1614"/>
      <c r="B4145" s="1612" t="s">
        <v>391</v>
      </c>
      <c r="C4145" s="1594" t="s">
        <v>76</v>
      </c>
      <c r="D4145" s="1594" t="s">
        <v>76</v>
      </c>
      <c r="E4145" s="1594" t="s">
        <v>76</v>
      </c>
      <c r="F4145" s="1594" t="s">
        <v>76</v>
      </c>
      <c r="G4145" s="1594" t="s">
        <v>76</v>
      </c>
      <c r="H4145" s="1596" t="s">
        <v>4741</v>
      </c>
      <c r="I4145" s="1594" t="s">
        <v>76</v>
      </c>
      <c r="J4145" s="1594" t="s">
        <v>76</v>
      </c>
      <c r="K4145" s="1594" t="s">
        <v>4732</v>
      </c>
      <c r="L4145" s="1594" t="s">
        <v>1875</v>
      </c>
      <c r="M4145" s="1594" t="s">
        <v>76</v>
      </c>
      <c r="N4145" s="1632" t="s">
        <v>1847</v>
      </c>
      <c r="O4145" s="1597" t="s">
        <v>76</v>
      </c>
      <c r="P4145" s="1597" t="s">
        <v>76</v>
      </c>
      <c r="Q4145" s="1597" t="s">
        <v>76</v>
      </c>
      <c r="R4145" s="1614"/>
      <c r="S4145" s="1612" t="s">
        <v>391</v>
      </c>
      <c r="T4145" s="1614"/>
      <c r="U4145" s="1612" t="s">
        <v>391</v>
      </c>
      <c r="V4145" s="1596" t="s">
        <v>76</v>
      </c>
      <c r="W4145" s="1596" t="s">
        <v>76</v>
      </c>
      <c r="X4145" s="1596" t="s">
        <v>76</v>
      </c>
      <c r="Y4145" s="1596" t="s">
        <v>76</v>
      </c>
      <c r="Z4145" s="1596" t="s">
        <v>76</v>
      </c>
      <c r="AA4145" s="1596" t="s">
        <v>76</v>
      </c>
      <c r="AB4145" s="1596" t="s">
        <v>76</v>
      </c>
      <c r="AC4145" s="1596" t="s">
        <v>76</v>
      </c>
      <c r="AD4145" s="1596" t="s">
        <v>76</v>
      </c>
      <c r="AE4145" s="1596" t="s">
        <v>76</v>
      </c>
      <c r="AF4145" s="1596" t="s">
        <v>76</v>
      </c>
      <c r="AG4145" s="1596" t="s">
        <v>1885</v>
      </c>
      <c r="AH4145" s="1614"/>
      <c r="AI4145" s="1612" t="s">
        <v>391</v>
      </c>
      <c r="AJ4145" s="1614"/>
      <c r="AK4145" s="1612" t="s">
        <v>391</v>
      </c>
      <c r="AL4145" s="1618" t="s">
        <v>76</v>
      </c>
      <c r="AM4145" s="1594" t="s">
        <v>76</v>
      </c>
      <c r="AN4145" s="1594" t="s">
        <v>76</v>
      </c>
      <c r="AO4145" s="1617" t="s">
        <v>76</v>
      </c>
      <c r="AP4145" s="1594" t="s">
        <v>76</v>
      </c>
      <c r="AQ4145" s="1594" t="s">
        <v>76</v>
      </c>
      <c r="AR4145" s="1594" t="s">
        <v>76</v>
      </c>
      <c r="AS4145" s="1618" t="s">
        <v>76</v>
      </c>
      <c r="AT4145" s="1594" t="s">
        <v>76</v>
      </c>
      <c r="AU4145" s="1594" t="s">
        <v>76</v>
      </c>
      <c r="AV4145" s="1594" t="s">
        <v>76</v>
      </c>
      <c r="AW4145" s="1594" t="s">
        <v>76</v>
      </c>
      <c r="AX4145" s="1594" t="s">
        <v>76</v>
      </c>
      <c r="AY4145" s="1614"/>
      <c r="AZ4145" s="1612" t="s">
        <v>391</v>
      </c>
      <c r="BA4145" s="1614"/>
      <c r="BB4145" s="1612" t="s">
        <v>391</v>
      </c>
      <c r="BC4145" s="1594" t="s">
        <v>76</v>
      </c>
      <c r="BD4145" s="1594" t="s">
        <v>1891</v>
      </c>
      <c r="BE4145" s="1594" t="s">
        <v>76</v>
      </c>
      <c r="BF4145" s="1597" t="s">
        <v>76</v>
      </c>
      <c r="BG4145" s="1594" t="s">
        <v>76</v>
      </c>
      <c r="BH4145" s="1594" t="s">
        <v>76</v>
      </c>
      <c r="BI4145" s="1594" t="s">
        <v>76</v>
      </c>
      <c r="BJ4145" s="1618" t="s">
        <v>76</v>
      </c>
      <c r="BK4145" s="1614"/>
      <c r="BL4145" s="1612" t="s">
        <v>391</v>
      </c>
    </row>
    <row r="4146" spans="1:64">
      <c r="A4146" s="2533" t="s">
        <v>411</v>
      </c>
      <c r="B4146" s="2533"/>
      <c r="C4146" s="8"/>
      <c r="D4146" s="8"/>
      <c r="E4146" s="8"/>
      <c r="F4146" s="8"/>
      <c r="G4146" s="8"/>
      <c r="H4146" s="8"/>
      <c r="I4146" s="8"/>
      <c r="J4146" s="8"/>
      <c r="K4146" s="8"/>
      <c r="L4146" s="8"/>
      <c r="M4146" s="8"/>
      <c r="N4146" s="1589"/>
      <c r="O4146" s="1592"/>
      <c r="P4146" s="1592"/>
      <c r="Q4146" s="1592"/>
      <c r="R4146" s="2533" t="s">
        <v>411</v>
      </c>
      <c r="S4146" s="2533"/>
      <c r="T4146" s="2533" t="s">
        <v>411</v>
      </c>
      <c r="U4146" s="2533"/>
      <c r="V4146" s="1590"/>
      <c r="W4146" s="1590"/>
      <c r="X4146" s="1590"/>
      <c r="Y4146" s="1590"/>
      <c r="Z4146" s="1590"/>
      <c r="AA4146" s="1590"/>
      <c r="AB4146" s="1590"/>
      <c r="AC4146" s="1590"/>
      <c r="AD4146" s="1590"/>
      <c r="AE4146" s="1590"/>
      <c r="AF4146" s="1590"/>
      <c r="AG4146" s="1590"/>
      <c r="AH4146" s="2533" t="s">
        <v>411</v>
      </c>
      <c r="AI4146" s="2533"/>
      <c r="AJ4146" s="2533" t="s">
        <v>411</v>
      </c>
      <c r="AK4146" s="2533"/>
      <c r="AL4146" s="1589"/>
      <c r="AM4146" s="1589"/>
      <c r="AN4146" s="1589"/>
      <c r="AO4146" s="1589"/>
      <c r="AP4146" s="1589"/>
      <c r="AQ4146" s="1589"/>
      <c r="AR4146" s="1589"/>
      <c r="AS4146" s="1589"/>
      <c r="AT4146" s="1589"/>
      <c r="AU4146" s="1589"/>
      <c r="AV4146" s="1589"/>
      <c r="AW4146" s="1589"/>
      <c r="AX4146" s="1589"/>
      <c r="AY4146" s="2533" t="s">
        <v>411</v>
      </c>
      <c r="AZ4146" s="2533"/>
      <c r="BA4146" s="2533" t="s">
        <v>411</v>
      </c>
      <c r="BB4146" s="2533"/>
      <c r="BC4146" s="1589"/>
      <c r="BD4146" s="1589"/>
      <c r="BE4146" s="1589"/>
      <c r="BF4146" s="1592"/>
      <c r="BG4146" s="1589"/>
      <c r="BH4146" s="1589"/>
      <c r="BI4146" s="1589"/>
      <c r="BJ4146" s="1589"/>
      <c r="BK4146" s="2533" t="s">
        <v>411</v>
      </c>
      <c r="BL4146" s="2533"/>
    </row>
    <row r="4147" spans="1:64" ht="22.5">
      <c r="A4147" s="1628"/>
      <c r="B4147" s="1612" t="s">
        <v>390</v>
      </c>
      <c r="C4147" s="1596" t="s">
        <v>76</v>
      </c>
      <c r="D4147" s="1632" t="s">
        <v>1940</v>
      </c>
      <c r="E4147" s="1632" t="s">
        <v>2769</v>
      </c>
      <c r="F4147" s="1596" t="s">
        <v>2707</v>
      </c>
      <c r="G4147" s="1596" t="s">
        <v>2389</v>
      </c>
      <c r="H4147" s="1596" t="s">
        <v>4741</v>
      </c>
      <c r="I4147" s="1594" t="s">
        <v>76</v>
      </c>
      <c r="J4147" s="1596" t="s">
        <v>4717</v>
      </c>
      <c r="K4147" s="1594" t="s">
        <v>4746</v>
      </c>
      <c r="L4147" s="1593" t="s">
        <v>2273</v>
      </c>
      <c r="M4147" s="1593" t="s">
        <v>2351</v>
      </c>
      <c r="N4147" s="1632" t="s">
        <v>1882</v>
      </c>
      <c r="O4147" s="1594" t="s">
        <v>1875</v>
      </c>
      <c r="P4147" s="1596" t="s">
        <v>2269</v>
      </c>
      <c r="Q4147" s="1594" t="s">
        <v>4736</v>
      </c>
      <c r="R4147" s="1628"/>
      <c r="S4147" s="1612" t="s">
        <v>390</v>
      </c>
      <c r="T4147" s="1628"/>
      <c r="U4147" s="1612" t="s">
        <v>390</v>
      </c>
      <c r="V4147" s="1596" t="s">
        <v>2378</v>
      </c>
      <c r="W4147" s="1596" t="s">
        <v>4747</v>
      </c>
      <c r="X4147" s="1596" t="s">
        <v>4771</v>
      </c>
      <c r="Y4147" s="1596" t="s">
        <v>1847</v>
      </c>
      <c r="Z4147" s="1595" t="s">
        <v>1880</v>
      </c>
      <c r="AA4147" s="1596" t="s">
        <v>4748</v>
      </c>
      <c r="AB4147" s="1596" t="s">
        <v>4126</v>
      </c>
      <c r="AC4147" s="1596" t="s">
        <v>4717</v>
      </c>
      <c r="AD4147" s="1596" t="s">
        <v>76</v>
      </c>
      <c r="AE4147" s="1596" t="s">
        <v>1893</v>
      </c>
      <c r="AF4147" s="1596" t="s">
        <v>4732</v>
      </c>
      <c r="AG4147" s="1596" t="s">
        <v>1883</v>
      </c>
      <c r="AH4147" s="1628"/>
      <c r="AI4147" s="1612" t="s">
        <v>390</v>
      </c>
      <c r="AJ4147" s="1628"/>
      <c r="AK4147" s="1612" t="s">
        <v>390</v>
      </c>
      <c r="AL4147" s="1594" t="s">
        <v>4744</v>
      </c>
      <c r="AM4147" s="1594" t="s">
        <v>1891</v>
      </c>
      <c r="AN4147" s="1594" t="s">
        <v>2773</v>
      </c>
      <c r="AO4147" s="1594" t="s">
        <v>4749</v>
      </c>
      <c r="AP4147" s="1594" t="s">
        <v>1875</v>
      </c>
      <c r="AQ4147" s="1594" t="s">
        <v>2406</v>
      </c>
      <c r="AR4147" s="1594" t="s">
        <v>1880</v>
      </c>
      <c r="AS4147" s="1594" t="s">
        <v>4717</v>
      </c>
      <c r="AT4147" s="1594" t="s">
        <v>1891</v>
      </c>
      <c r="AU4147" s="1594" t="s">
        <v>2561</v>
      </c>
      <c r="AV4147" s="1594" t="s">
        <v>1885</v>
      </c>
      <c r="AW4147" s="1644" t="s">
        <v>3234</v>
      </c>
      <c r="AX4147" s="1594" t="s">
        <v>4751</v>
      </c>
      <c r="AY4147" s="1628"/>
      <c r="AZ4147" s="1612" t="s">
        <v>390</v>
      </c>
      <c r="BA4147" s="1628"/>
      <c r="BB4147" s="1612" t="s">
        <v>390</v>
      </c>
      <c r="BC4147" s="1594" t="s">
        <v>1871</v>
      </c>
      <c r="BD4147" s="1594" t="s">
        <v>1782</v>
      </c>
      <c r="BE4147" s="1594" t="s">
        <v>2272</v>
      </c>
      <c r="BF4147" s="1594" t="s">
        <v>2378</v>
      </c>
      <c r="BG4147" s="1594" t="s">
        <v>4752</v>
      </c>
      <c r="BH4147" s="1594" t="s">
        <v>76</v>
      </c>
      <c r="BI4147" s="1594" t="s">
        <v>76</v>
      </c>
      <c r="BJ4147" s="1594" t="s">
        <v>3788</v>
      </c>
      <c r="BK4147" s="1628"/>
      <c r="BL4147" s="1612" t="s">
        <v>390</v>
      </c>
    </row>
    <row r="4148" spans="1:64" ht="23.25" thickBot="1">
      <c r="A4148" s="964"/>
      <c r="B4148" s="677" t="s">
        <v>391</v>
      </c>
      <c r="C4148" s="965" t="s">
        <v>4717</v>
      </c>
      <c r="D4148" s="1635" t="s">
        <v>76</v>
      </c>
      <c r="E4148" s="1629" t="s">
        <v>76</v>
      </c>
      <c r="F4148" s="286" t="s">
        <v>76</v>
      </c>
      <c r="G4148" s="1629" t="s">
        <v>76</v>
      </c>
      <c r="H4148" s="1629" t="s">
        <v>76</v>
      </c>
      <c r="I4148" s="968" t="s">
        <v>1537</v>
      </c>
      <c r="J4148" s="1629" t="s">
        <v>76</v>
      </c>
      <c r="K4148" s="965" t="s">
        <v>4736</v>
      </c>
      <c r="L4148" s="1630" t="s">
        <v>3474</v>
      </c>
      <c r="M4148" s="968" t="s">
        <v>4772</v>
      </c>
      <c r="N4148" s="1641" t="s">
        <v>76</v>
      </c>
      <c r="O4148" s="966" t="s">
        <v>76</v>
      </c>
      <c r="P4148" s="966" t="s">
        <v>76</v>
      </c>
      <c r="Q4148" s="967" t="s">
        <v>76</v>
      </c>
      <c r="R4148" s="964"/>
      <c r="S4148" s="677" t="s">
        <v>391</v>
      </c>
      <c r="T4148" s="964"/>
      <c r="U4148" s="677" t="s">
        <v>391</v>
      </c>
      <c r="V4148" s="968" t="s">
        <v>76</v>
      </c>
      <c r="W4148" s="968" t="s">
        <v>76</v>
      </c>
      <c r="X4148" s="969" t="s">
        <v>76</v>
      </c>
      <c r="Y4148" s="968" t="s">
        <v>76</v>
      </c>
      <c r="Z4148" s="969" t="s">
        <v>76</v>
      </c>
      <c r="AA4148" s="969" t="s">
        <v>76</v>
      </c>
      <c r="AB4148" s="969" t="s">
        <v>3819</v>
      </c>
      <c r="AC4148" s="969" t="s">
        <v>1870</v>
      </c>
      <c r="AD4148" s="969" t="s">
        <v>76</v>
      </c>
      <c r="AE4148" s="969" t="s">
        <v>76</v>
      </c>
      <c r="AF4148" s="969" t="s">
        <v>76</v>
      </c>
      <c r="AG4148" s="969" t="s">
        <v>1847</v>
      </c>
      <c r="AH4148" s="964"/>
      <c r="AI4148" s="677" t="s">
        <v>391</v>
      </c>
      <c r="AJ4148" s="964"/>
      <c r="AK4148" s="677" t="s">
        <v>391</v>
      </c>
      <c r="AL4148" s="1630" t="s">
        <v>76</v>
      </c>
      <c r="AM4148" s="965" t="s">
        <v>76</v>
      </c>
      <c r="AN4148" s="966" t="s">
        <v>76</v>
      </c>
      <c r="AO4148" s="966" t="s">
        <v>76</v>
      </c>
      <c r="AP4148" s="966" t="s">
        <v>76</v>
      </c>
      <c r="AQ4148" s="966" t="s">
        <v>76</v>
      </c>
      <c r="AR4148" s="966" t="s">
        <v>76</v>
      </c>
      <c r="AS4148" s="966" t="s">
        <v>1847</v>
      </c>
      <c r="AT4148" s="966" t="s">
        <v>76</v>
      </c>
      <c r="AU4148" s="966" t="s">
        <v>76</v>
      </c>
      <c r="AV4148" s="1630" t="s">
        <v>76</v>
      </c>
      <c r="AW4148" s="1645" t="s">
        <v>1891</v>
      </c>
      <c r="AX4148" s="966" t="s">
        <v>76</v>
      </c>
      <c r="AY4148" s="964"/>
      <c r="AZ4148" s="677" t="s">
        <v>391</v>
      </c>
      <c r="BA4148" s="964"/>
      <c r="BB4148" s="677" t="s">
        <v>391</v>
      </c>
      <c r="BC4148" s="965" t="s">
        <v>76</v>
      </c>
      <c r="BD4148" s="965" t="s">
        <v>1885</v>
      </c>
      <c r="BE4148" s="965" t="s">
        <v>76</v>
      </c>
      <c r="BF4148" s="966" t="s">
        <v>76</v>
      </c>
      <c r="BG4148" s="966" t="s">
        <v>76</v>
      </c>
      <c r="BH4148" s="965" t="s">
        <v>76</v>
      </c>
      <c r="BI4148" s="965" t="s">
        <v>76</v>
      </c>
      <c r="BJ4148" s="1630" t="s">
        <v>76</v>
      </c>
      <c r="BK4148" s="964"/>
      <c r="BL4148" s="677" t="s">
        <v>391</v>
      </c>
    </row>
    <row r="4149" spans="1:64">
      <c r="A4149" s="2536" t="s">
        <v>4131</v>
      </c>
      <c r="B4149" s="2536"/>
      <c r="C4149" s="2536"/>
      <c r="D4149" s="2536"/>
      <c r="E4149" s="2536"/>
      <c r="F4149" s="2536"/>
      <c r="G4149" s="2536"/>
      <c r="H4149" s="2536"/>
      <c r="I4149" s="2536"/>
      <c r="J4149" s="2536"/>
      <c r="K4149" s="1690"/>
      <c r="L4149" s="1690"/>
      <c r="M4149" s="1690"/>
      <c r="N4149" s="1690"/>
      <c r="O4149" s="1690"/>
      <c r="P4149" s="1690"/>
      <c r="Q4149" s="1690"/>
      <c r="R4149" s="1690"/>
      <c r="S4149" s="1690"/>
      <c r="T4149" s="2537" t="s">
        <v>4131</v>
      </c>
      <c r="U4149" s="2537"/>
      <c r="V4149" s="2537"/>
      <c r="W4149" s="2537"/>
      <c r="X4149" s="2537"/>
      <c r="Y4149" s="1433"/>
      <c r="Z4149" s="1434"/>
      <c r="AA4149" s="1434"/>
      <c r="AB4149" s="1434"/>
      <c r="AC4149" s="1434"/>
      <c r="AD4149" s="1434"/>
      <c r="AE4149" s="1434"/>
      <c r="AF4149" s="1434"/>
      <c r="AG4149" s="1434"/>
      <c r="AH4149" s="8"/>
      <c r="AI4149" s="14"/>
      <c r="AJ4149" s="2537" t="s">
        <v>4131</v>
      </c>
      <c r="AK4149" s="2537"/>
      <c r="AL4149" s="2537"/>
      <c r="AM4149" s="2537"/>
      <c r="AN4149" s="2537"/>
      <c r="AO4149" s="8"/>
      <c r="AP4149" s="8"/>
      <c r="AQ4149" s="8"/>
      <c r="AR4149" s="8"/>
      <c r="AS4149" s="8"/>
      <c r="AT4149" s="8"/>
      <c r="AU4149" s="8"/>
      <c r="AV4149" s="8"/>
      <c r="AW4149" s="8"/>
      <c r="AX4149" s="8"/>
      <c r="AY4149" s="8"/>
      <c r="AZ4149" s="14"/>
      <c r="BA4149" s="2537" t="s">
        <v>4753</v>
      </c>
      <c r="BB4149" s="2537"/>
      <c r="BC4149" s="2537"/>
      <c r="BD4149" s="2537"/>
      <c r="BE4149" s="2537"/>
      <c r="BF4149" s="8"/>
      <c r="BG4149" s="8"/>
      <c r="BH4149" s="8"/>
      <c r="BI4149" s="8"/>
      <c r="BJ4149" s="8"/>
      <c r="BK4149" s="8"/>
      <c r="BL4149" s="14"/>
    </row>
    <row r="4150" spans="1:64">
      <c r="A4150" s="8"/>
      <c r="B4150" s="14" t="s">
        <v>399</v>
      </c>
      <c r="C4150" s="8"/>
      <c r="D4150" s="8"/>
      <c r="E4150" s="8"/>
      <c r="F4150" s="8"/>
      <c r="G4150" s="8"/>
      <c r="H4150" s="8"/>
      <c r="I4150" s="8"/>
      <c r="J4150" s="8"/>
      <c r="K4150" s="8"/>
      <c r="L4150" s="8"/>
      <c r="M4150" s="8"/>
      <c r="N4150" s="8"/>
      <c r="O4150" s="8"/>
      <c r="P4150" s="8"/>
      <c r="Q4150" s="8"/>
      <c r="R4150" s="8"/>
      <c r="S4150" s="14"/>
      <c r="T4150" s="8"/>
      <c r="U4150" s="14" t="s">
        <v>399</v>
      </c>
      <c r="V4150" s="1691"/>
      <c r="W4150" s="1691"/>
      <c r="X4150" s="1691"/>
      <c r="Y4150" s="1691"/>
      <c r="Z4150" s="8"/>
      <c r="AA4150" s="1691"/>
      <c r="AB4150" s="1691"/>
      <c r="AC4150" s="1691"/>
      <c r="AD4150" s="1691"/>
      <c r="AE4150" s="1691"/>
      <c r="AF4150" s="1691"/>
      <c r="AG4150" s="1691"/>
      <c r="AH4150" s="8"/>
      <c r="AI4150" s="14"/>
      <c r="AJ4150" s="8"/>
      <c r="AK4150" s="14" t="s">
        <v>399</v>
      </c>
      <c r="AL4150" s="1691"/>
      <c r="AM4150" s="1691"/>
      <c r="AN4150" s="1691"/>
      <c r="AO4150" s="8"/>
      <c r="AP4150" s="8"/>
      <c r="AQ4150" s="8"/>
      <c r="AR4150" s="8"/>
      <c r="AS4150" s="8"/>
      <c r="AT4150" s="8"/>
      <c r="AU4150" s="8"/>
      <c r="AV4150" s="8"/>
      <c r="AW4150" s="8"/>
      <c r="AX4150" s="8"/>
      <c r="AY4150" s="8"/>
      <c r="AZ4150" s="14"/>
      <c r="BA4150" s="8"/>
      <c r="BB4150" s="14" t="s">
        <v>399</v>
      </c>
      <c r="BC4150" s="1691"/>
      <c r="BD4150" s="1691"/>
      <c r="BE4150" s="1691"/>
      <c r="BF4150" s="8"/>
      <c r="BG4150" s="8"/>
      <c r="BH4150" s="8"/>
      <c r="BI4150" s="8"/>
      <c r="BJ4150" s="8"/>
      <c r="BK4150" s="8"/>
      <c r="BL4150" s="14"/>
    </row>
    <row r="4151" spans="1:64">
      <c r="A4151" s="8"/>
      <c r="B4151" s="14"/>
      <c r="C4151" s="8"/>
      <c r="D4151" s="8"/>
      <c r="E4151" s="8"/>
      <c r="F4151" s="8"/>
      <c r="G4151" s="8"/>
      <c r="H4151" s="8"/>
      <c r="I4151" s="8"/>
      <c r="J4151" s="8"/>
      <c r="K4151" s="8"/>
      <c r="L4151" s="8"/>
      <c r="M4151" s="8"/>
      <c r="N4151" s="8"/>
      <c r="O4151" s="8"/>
      <c r="P4151" s="8"/>
      <c r="Q4151" s="8"/>
      <c r="R4151" s="8"/>
      <c r="S4151" s="14"/>
      <c r="T4151" s="8"/>
      <c r="U4151" s="14"/>
      <c r="V4151" s="8"/>
      <c r="W4151" s="8"/>
      <c r="X4151" s="8"/>
      <c r="Y4151" s="8"/>
      <c r="Z4151" s="8"/>
      <c r="AA4151" s="8"/>
      <c r="AB4151" s="8"/>
      <c r="AC4151" s="8"/>
      <c r="AD4151" s="8"/>
      <c r="AE4151" s="8"/>
      <c r="AF4151" s="8"/>
      <c r="AG4151" s="8"/>
      <c r="AH4151" s="8"/>
      <c r="AI4151" s="14"/>
      <c r="AJ4151" s="8"/>
      <c r="AK4151" s="14"/>
      <c r="AL4151" s="8"/>
      <c r="AM4151" s="8"/>
      <c r="AN4151" s="8"/>
      <c r="AO4151" s="8"/>
      <c r="AP4151" s="8"/>
      <c r="AQ4151" s="8"/>
      <c r="AR4151" s="8"/>
      <c r="AS4151" s="8"/>
      <c r="AT4151" s="8"/>
      <c r="AU4151" s="8"/>
      <c r="AV4151" s="8"/>
      <c r="AW4151" s="8"/>
      <c r="AX4151" s="8"/>
      <c r="AY4151" s="8"/>
      <c r="AZ4151" s="14"/>
      <c r="BA4151" s="8"/>
      <c r="BB4151" s="14"/>
      <c r="BC4151" s="8"/>
      <c r="BD4151" s="8"/>
      <c r="BE4151" s="8"/>
      <c r="BF4151" s="8"/>
      <c r="BG4151" s="8"/>
      <c r="BH4151" s="8"/>
      <c r="BI4151" s="8"/>
      <c r="BJ4151" s="8"/>
      <c r="BK4151" s="8"/>
      <c r="BL4151" s="14"/>
    </row>
    <row r="4153" spans="1:64" ht="12.75">
      <c r="A4153" s="2"/>
      <c r="B4153" s="2147" t="s">
        <v>1721</v>
      </c>
      <c r="C4153" s="2147"/>
      <c r="D4153" s="2147"/>
      <c r="E4153" s="2147"/>
      <c r="F4153" s="2147"/>
      <c r="G4153" s="2147"/>
      <c r="H4153" s="2147"/>
      <c r="I4153" s="2147"/>
      <c r="J4153" s="2147"/>
      <c r="K4153" s="2565" t="s">
        <v>4773</v>
      </c>
      <c r="L4153" s="2565"/>
      <c r="M4153" s="2565"/>
      <c r="N4153" s="2565"/>
      <c r="O4153" s="2565"/>
      <c r="P4153" s="2565"/>
      <c r="Q4153" s="2565"/>
      <c r="R4153" s="2538" t="s">
        <v>3996</v>
      </c>
      <c r="S4153" s="2538"/>
      <c r="T4153" s="2147" t="s">
        <v>3997</v>
      </c>
      <c r="U4153" s="2147"/>
      <c r="V4153" s="2147"/>
      <c r="W4153" s="2147"/>
      <c r="X4153" s="2147"/>
      <c r="Y4153" s="2147"/>
      <c r="Z4153" s="2147"/>
      <c r="AA4153" s="2147"/>
      <c r="AB4153" s="2565" t="s">
        <v>4773</v>
      </c>
      <c r="AC4153" s="2565"/>
      <c r="AD4153" s="2565"/>
      <c r="AE4153" s="2565"/>
      <c r="AF4153" s="2565"/>
      <c r="AG4153" s="2565"/>
      <c r="AH4153" s="2538" t="s">
        <v>3996</v>
      </c>
      <c r="AI4153" s="2538"/>
      <c r="AJ4153" s="2147" t="s">
        <v>3998</v>
      </c>
      <c r="AK4153" s="2147"/>
      <c r="AL4153" s="2147"/>
      <c r="AM4153" s="2147"/>
      <c r="AN4153" s="2147"/>
      <c r="AO4153" s="2147"/>
      <c r="AP4153" s="2147"/>
      <c r="AQ4153" s="2147"/>
      <c r="AR4153" s="2566" t="s">
        <v>4773</v>
      </c>
      <c r="AS4153" s="2566"/>
      <c r="AT4153" s="2566"/>
      <c r="AU4153" s="2566"/>
      <c r="AV4153" s="2566"/>
      <c r="AW4153" s="2566"/>
      <c r="AX4153" s="1687"/>
      <c r="AY4153" s="2538" t="s">
        <v>3996</v>
      </c>
      <c r="AZ4153" s="2538"/>
      <c r="BA4153" s="2"/>
      <c r="BB4153" s="1693"/>
      <c r="BC4153" s="2147" t="s">
        <v>1721</v>
      </c>
      <c r="BD4153" s="2147"/>
      <c r="BE4153" s="2147"/>
      <c r="BF4153" s="2147"/>
      <c r="BG4153" s="2665" t="s">
        <v>4773</v>
      </c>
      <c r="BH4153" s="2665"/>
      <c r="BI4153" s="2665"/>
      <c r="BJ4153" s="2665"/>
      <c r="BK4153" s="2538" t="s">
        <v>3999</v>
      </c>
      <c r="BL4153" s="2538"/>
    </row>
    <row r="4154" spans="1:64" ht="22.5">
      <c r="A4154" s="8"/>
      <c r="B4154" s="14"/>
      <c r="C4154" s="1429"/>
      <c r="D4154" s="1429"/>
      <c r="E4154" s="1429"/>
      <c r="F4154" s="1429"/>
      <c r="G4154" s="1429"/>
      <c r="H4154" s="1429"/>
      <c r="I4154" s="1429"/>
      <c r="J4154" s="1429"/>
      <c r="K4154" s="2539"/>
      <c r="L4154" s="2539"/>
      <c r="M4154" s="1431"/>
      <c r="N4154" s="1431"/>
      <c r="O4154" s="1431"/>
      <c r="P4154" s="1431"/>
      <c r="Q4154" s="8"/>
      <c r="R4154" s="1581"/>
      <c r="S4154" s="1686" t="s">
        <v>1130</v>
      </c>
      <c r="T4154" s="8"/>
      <c r="U4154" s="14"/>
      <c r="V4154" s="8"/>
      <c r="W4154" s="8"/>
      <c r="X4154" s="2540"/>
      <c r="Y4154" s="2540"/>
      <c r="Z4154" s="1688"/>
      <c r="AA4154" s="1688"/>
      <c r="AB4154" s="1688"/>
      <c r="AC4154" s="1688"/>
      <c r="AD4154" s="1688"/>
      <c r="AE4154" s="1688"/>
      <c r="AF4154" s="1688"/>
      <c r="AG4154" s="1431"/>
      <c r="AH4154" s="1581"/>
      <c r="AI4154" s="1686" t="s">
        <v>1130</v>
      </c>
      <c r="AJ4154" s="1581"/>
      <c r="AK4154" s="1686"/>
      <c r="AL4154" s="8"/>
      <c r="AM4154" s="1429"/>
      <c r="AN4154" s="1429"/>
      <c r="AO4154" s="1689"/>
      <c r="AP4154" s="1688"/>
      <c r="AQ4154" s="1688"/>
      <c r="AR4154" s="1688"/>
      <c r="AS4154" s="1688"/>
      <c r="AT4154" s="1688"/>
      <c r="AU4154" s="1688"/>
      <c r="AV4154" s="1688"/>
      <c r="AW4154" s="1431"/>
      <c r="AX4154" s="1431"/>
      <c r="AY4154" s="1581"/>
      <c r="AZ4154" s="1686" t="s">
        <v>1130</v>
      </c>
      <c r="BA4154" s="8"/>
      <c r="BB4154" s="14"/>
      <c r="BC4154" s="1429"/>
      <c r="BD4154" s="1429"/>
      <c r="BE4154" s="2541"/>
      <c r="BF4154" s="2541"/>
      <c r="BG4154" s="2539"/>
      <c r="BH4154" s="2539"/>
      <c r="BI4154" s="2539"/>
      <c r="BJ4154" s="1431"/>
      <c r="BK4154" s="1581"/>
      <c r="BL4154" s="1686" t="s">
        <v>1130</v>
      </c>
    </row>
    <row r="4155" spans="1:64" ht="12">
      <c r="A4155" s="2542" t="s">
        <v>369</v>
      </c>
      <c r="B4155" s="2543"/>
      <c r="C4155" s="2548" t="s">
        <v>230</v>
      </c>
      <c r="D4155" s="2549"/>
      <c r="E4155" s="2549"/>
      <c r="F4155" s="2549"/>
      <c r="G4155" s="2549"/>
      <c r="H4155" s="2550"/>
      <c r="I4155" s="2548" t="s">
        <v>370</v>
      </c>
      <c r="J4155" s="2549"/>
      <c r="K4155" s="2548" t="s">
        <v>371</v>
      </c>
      <c r="L4155" s="2549"/>
      <c r="M4155" s="2549"/>
      <c r="N4155" s="2549"/>
      <c r="O4155" s="2549"/>
      <c r="P4155" s="2549"/>
      <c r="Q4155" s="2550"/>
      <c r="R4155" s="2542" t="s">
        <v>369</v>
      </c>
      <c r="S4155" s="2543"/>
      <c r="T4155" s="2542" t="s">
        <v>369</v>
      </c>
      <c r="U4155" s="2543"/>
      <c r="V4155" s="2548" t="s">
        <v>3748</v>
      </c>
      <c r="W4155" s="2549"/>
      <c r="X4155" s="2549"/>
      <c r="Y4155" s="2549"/>
      <c r="Z4155" s="2549"/>
      <c r="AA4155" s="2549"/>
      <c r="AB4155" s="2549"/>
      <c r="AC4155" s="2549"/>
      <c r="AD4155" s="2549"/>
      <c r="AE4155" s="2549"/>
      <c r="AF4155" s="2549"/>
      <c r="AG4155" s="2550"/>
      <c r="AH4155" s="2542" t="s">
        <v>369</v>
      </c>
      <c r="AI4155" s="2543"/>
      <c r="AJ4155" s="2554" t="s">
        <v>369</v>
      </c>
      <c r="AK4155" s="2555"/>
      <c r="AL4155" s="2548" t="s">
        <v>3749</v>
      </c>
      <c r="AM4155" s="2549"/>
      <c r="AN4155" s="2549"/>
      <c r="AO4155" s="2549"/>
      <c r="AP4155" s="2549"/>
      <c r="AQ4155" s="2549"/>
      <c r="AR4155" s="2549"/>
      <c r="AS4155" s="2549"/>
      <c r="AT4155" s="2549"/>
      <c r="AU4155" s="2549"/>
      <c r="AV4155" s="2549"/>
      <c r="AW4155" s="2549"/>
      <c r="AX4155" s="2550"/>
      <c r="AY4155" s="2542" t="s">
        <v>369</v>
      </c>
      <c r="AZ4155" s="2543"/>
      <c r="BA4155" s="2542" t="s">
        <v>369</v>
      </c>
      <c r="BB4155" s="2543"/>
      <c r="BC4155" s="2548" t="s">
        <v>3750</v>
      </c>
      <c r="BD4155" s="2549"/>
      <c r="BE4155" s="2549"/>
      <c r="BF4155" s="2549"/>
      <c r="BG4155" s="2549"/>
      <c r="BH4155" s="2549"/>
      <c r="BI4155" s="2549"/>
      <c r="BJ4155" s="2550"/>
      <c r="BK4155" s="2542" t="s">
        <v>369</v>
      </c>
      <c r="BL4155" s="2543"/>
    </row>
    <row r="4156" spans="1:64" ht="33.75">
      <c r="A4156" s="2544"/>
      <c r="B4156" s="2545"/>
      <c r="C4156" s="1584" t="s">
        <v>4636</v>
      </c>
      <c r="D4156" s="1584" t="s">
        <v>4637</v>
      </c>
      <c r="E4156" s="1584" t="s">
        <v>4638</v>
      </c>
      <c r="F4156" s="1584" t="s">
        <v>4639</v>
      </c>
      <c r="G4156" s="1584" t="s">
        <v>4640</v>
      </c>
      <c r="H4156" s="1584" t="s">
        <v>1066</v>
      </c>
      <c r="I4156" s="1584" t="s">
        <v>4136</v>
      </c>
      <c r="J4156" s="1584" t="s">
        <v>377</v>
      </c>
      <c r="K4156" s="1636" t="s">
        <v>4641</v>
      </c>
      <c r="L4156" s="1584" t="s">
        <v>379</v>
      </c>
      <c r="M4156" s="1584" t="s">
        <v>4642</v>
      </c>
      <c r="N4156" s="1584" t="s">
        <v>4643</v>
      </c>
      <c r="O4156" s="1584" t="s">
        <v>4644</v>
      </c>
      <c r="P4156" s="1584" t="s">
        <v>4645</v>
      </c>
      <c r="Q4156" s="1584" t="s">
        <v>4646</v>
      </c>
      <c r="R4156" s="2544"/>
      <c r="S4156" s="2545"/>
      <c r="T4156" s="2544"/>
      <c r="U4156" s="2545"/>
      <c r="V4156" s="1584" t="s">
        <v>4647</v>
      </c>
      <c r="W4156" s="1584" t="s">
        <v>413</v>
      </c>
      <c r="X4156" s="1584" t="s">
        <v>4648</v>
      </c>
      <c r="Y4156" s="1584" t="s">
        <v>4649</v>
      </c>
      <c r="Z4156" s="1584" t="s">
        <v>416</v>
      </c>
      <c r="AA4156" s="1584" t="s">
        <v>4650</v>
      </c>
      <c r="AB4156" s="1584" t="s">
        <v>4651</v>
      </c>
      <c r="AC4156" s="1584" t="s">
        <v>4652</v>
      </c>
      <c r="AD4156" s="1584" t="s">
        <v>4653</v>
      </c>
      <c r="AE4156" s="1584" t="s">
        <v>4654</v>
      </c>
      <c r="AF4156" s="1584" t="s">
        <v>4755</v>
      </c>
      <c r="AG4156" s="1584" t="s">
        <v>4656</v>
      </c>
      <c r="AH4156" s="2544"/>
      <c r="AI4156" s="2545"/>
      <c r="AJ4156" s="2556"/>
      <c r="AK4156" s="2557"/>
      <c r="AL4156" s="1584" t="s">
        <v>4657</v>
      </c>
      <c r="AM4156" s="1584" t="s">
        <v>4658</v>
      </c>
      <c r="AN4156" s="1584" t="s">
        <v>4659</v>
      </c>
      <c r="AO4156" s="1584" t="s">
        <v>4660</v>
      </c>
      <c r="AP4156" s="1584" t="s">
        <v>4661</v>
      </c>
      <c r="AQ4156" s="1584" t="s">
        <v>4662</v>
      </c>
      <c r="AR4156" s="1584" t="s">
        <v>4663</v>
      </c>
      <c r="AS4156" s="1584" t="s">
        <v>4664</v>
      </c>
      <c r="AT4156" s="1584" t="s">
        <v>4665</v>
      </c>
      <c r="AU4156" s="1584" t="s">
        <v>4666</v>
      </c>
      <c r="AV4156" s="1584" t="s">
        <v>426</v>
      </c>
      <c r="AW4156" s="1584" t="s">
        <v>4667</v>
      </c>
      <c r="AX4156" s="1584" t="s">
        <v>4668</v>
      </c>
      <c r="AY4156" s="2544"/>
      <c r="AZ4156" s="2545"/>
      <c r="BA4156" s="2544"/>
      <c r="BB4156" s="2545"/>
      <c r="BC4156" s="1582" t="s">
        <v>4669</v>
      </c>
      <c r="BD4156" s="1582" t="s">
        <v>4670</v>
      </c>
      <c r="BE4156" s="1582" t="s">
        <v>4671</v>
      </c>
      <c r="BF4156" s="1703" t="s">
        <v>4144</v>
      </c>
      <c r="BG4156" s="1584" t="s">
        <v>4672</v>
      </c>
      <c r="BH4156" s="1584" t="s">
        <v>4673</v>
      </c>
      <c r="BI4156" s="1584" t="s">
        <v>431</v>
      </c>
      <c r="BJ4156" s="1584" t="s">
        <v>1260</v>
      </c>
      <c r="BK4156" s="2544"/>
      <c r="BL4156" s="2545"/>
    </row>
    <row r="4157" spans="1:64">
      <c r="A4157" s="2546"/>
      <c r="B4157" s="2569"/>
      <c r="C4157" s="1582">
        <v>1</v>
      </c>
      <c r="D4157" s="1586">
        <v>2</v>
      </c>
      <c r="E4157" s="1582">
        <v>3</v>
      </c>
      <c r="F4157" s="1586">
        <v>4</v>
      </c>
      <c r="G4157" s="1582">
        <v>5</v>
      </c>
      <c r="H4157" s="1582">
        <v>6</v>
      </c>
      <c r="I4157" s="1582">
        <v>7</v>
      </c>
      <c r="J4157" s="1586">
        <v>8</v>
      </c>
      <c r="K4157" s="1583">
        <v>9</v>
      </c>
      <c r="L4157" s="1586">
        <v>10</v>
      </c>
      <c r="M4157" s="1582">
        <v>11</v>
      </c>
      <c r="N4157" s="1586">
        <v>12</v>
      </c>
      <c r="O4157" s="1582">
        <v>13</v>
      </c>
      <c r="P4157" s="1586">
        <v>14</v>
      </c>
      <c r="Q4157" s="1582">
        <v>15</v>
      </c>
      <c r="R4157" s="2546"/>
      <c r="S4157" s="2569"/>
      <c r="T4157" s="2546"/>
      <c r="U4157" s="2569"/>
      <c r="V4157" s="1582">
        <v>16</v>
      </c>
      <c r="W4157" s="1586">
        <v>17</v>
      </c>
      <c r="X4157" s="1582">
        <v>18</v>
      </c>
      <c r="Y4157" s="1582">
        <v>19</v>
      </c>
      <c r="Z4157" s="1582">
        <v>20</v>
      </c>
      <c r="AA4157" s="1582">
        <v>21</v>
      </c>
      <c r="AB4157" s="1586">
        <v>22</v>
      </c>
      <c r="AC4157" s="1586">
        <v>23</v>
      </c>
      <c r="AD4157" s="1586">
        <v>24</v>
      </c>
      <c r="AE4157" s="1586">
        <v>25</v>
      </c>
      <c r="AF4157" s="1586">
        <v>26</v>
      </c>
      <c r="AG4157" s="1587">
        <v>27</v>
      </c>
      <c r="AH4157" s="2546"/>
      <c r="AI4157" s="2569"/>
      <c r="AJ4157" s="2558"/>
      <c r="AK4157" s="2570"/>
      <c r="AL4157" s="1582">
        <v>28</v>
      </c>
      <c r="AM4157" s="1586">
        <v>29</v>
      </c>
      <c r="AN4157" s="1582">
        <v>30</v>
      </c>
      <c r="AO4157" s="1586">
        <v>31</v>
      </c>
      <c r="AP4157" s="1582">
        <v>32</v>
      </c>
      <c r="AQ4157" s="1586">
        <v>33</v>
      </c>
      <c r="AR4157" s="1582">
        <v>34</v>
      </c>
      <c r="AS4157" s="1586">
        <v>35</v>
      </c>
      <c r="AT4157" s="1582">
        <v>36</v>
      </c>
      <c r="AU4157" s="1586">
        <v>37</v>
      </c>
      <c r="AV4157" s="1582">
        <v>38</v>
      </c>
      <c r="AW4157" s="1582">
        <v>39</v>
      </c>
      <c r="AX4157" s="1642">
        <v>40</v>
      </c>
      <c r="AY4157" s="2546"/>
      <c r="AZ4157" s="2569"/>
      <c r="BA4157" s="2546"/>
      <c r="BB4157" s="2569"/>
      <c r="BC4157" s="1583">
        <v>41</v>
      </c>
      <c r="BD4157" s="1586">
        <v>42</v>
      </c>
      <c r="BE4157" s="1702" t="s">
        <v>4674</v>
      </c>
      <c r="BF4157" s="1586">
        <v>44</v>
      </c>
      <c r="BG4157" s="1583">
        <v>45</v>
      </c>
      <c r="BH4157" s="1586">
        <v>46</v>
      </c>
      <c r="BI4157" s="1583">
        <v>47</v>
      </c>
      <c r="BJ4157" s="1586">
        <v>48</v>
      </c>
      <c r="BK4157" s="2546"/>
      <c r="BL4157" s="2569"/>
    </row>
    <row r="4158" spans="1:64">
      <c r="A4158" s="2553" t="s">
        <v>44</v>
      </c>
      <c r="B4158" s="2553"/>
      <c r="C4158" s="1588" t="s">
        <v>4675</v>
      </c>
      <c r="D4158" s="1588" t="s">
        <v>4675</v>
      </c>
      <c r="E4158" s="1588" t="s">
        <v>4081</v>
      </c>
      <c r="F4158" s="1588" t="s">
        <v>3007</v>
      </c>
      <c r="G4158" s="1588" t="s">
        <v>4676</v>
      </c>
      <c r="H4158" s="1588" t="s">
        <v>4676</v>
      </c>
      <c r="I4158" s="1588" t="s">
        <v>4675</v>
      </c>
      <c r="J4158" s="1588" t="s">
        <v>4676</v>
      </c>
      <c r="K4158" s="1588" t="s">
        <v>4015</v>
      </c>
      <c r="L4158" s="1588" t="s">
        <v>4695</v>
      </c>
      <c r="M4158" s="1588" t="s">
        <v>4675</v>
      </c>
      <c r="N4158" s="1588" t="s">
        <v>2995</v>
      </c>
      <c r="O4158" s="1588" t="s">
        <v>4678</v>
      </c>
      <c r="P4158" s="1588" t="s">
        <v>2815</v>
      </c>
      <c r="Q4158" s="1588" t="s">
        <v>4679</v>
      </c>
      <c r="R4158" s="2533" t="s">
        <v>44</v>
      </c>
      <c r="S4158" s="2533"/>
      <c r="T4158" s="2533" t="s">
        <v>44</v>
      </c>
      <c r="U4158" s="2533"/>
      <c r="V4158" s="946" t="s">
        <v>4112</v>
      </c>
      <c r="W4158" s="1588" t="s">
        <v>4675</v>
      </c>
      <c r="X4158" s="1588" t="s">
        <v>4756</v>
      </c>
      <c r="Y4158" s="1588" t="s">
        <v>3110</v>
      </c>
      <c r="Z4158" s="1588" t="s">
        <v>4077</v>
      </c>
      <c r="AA4158" s="1588" t="s">
        <v>4604</v>
      </c>
      <c r="AB4158" s="1588" t="s">
        <v>4004</v>
      </c>
      <c r="AC4158" s="1588" t="s">
        <v>2955</v>
      </c>
      <c r="AD4158" s="1588" t="s">
        <v>4681</v>
      </c>
      <c r="AE4158" s="1588" t="s">
        <v>4676</v>
      </c>
      <c r="AF4158" s="1588" t="s">
        <v>3235</v>
      </c>
      <c r="AG4158" s="1588" t="s">
        <v>4681</v>
      </c>
      <c r="AH4158" s="2533" t="s">
        <v>44</v>
      </c>
      <c r="AI4158" s="2533"/>
      <c r="AJ4158" s="2533" t="s">
        <v>44</v>
      </c>
      <c r="AK4158" s="2533"/>
      <c r="AL4158" s="1588" t="s">
        <v>4774</v>
      </c>
      <c r="AM4158" s="1588" t="s">
        <v>3007</v>
      </c>
      <c r="AN4158" s="1588" t="s">
        <v>4676</v>
      </c>
      <c r="AO4158" s="1588" t="s">
        <v>4756</v>
      </c>
      <c r="AP4158" s="1588" t="s">
        <v>4678</v>
      </c>
      <c r="AQ4158" s="1588" t="s">
        <v>3074</v>
      </c>
      <c r="AR4158" s="1588" t="s">
        <v>3264</v>
      </c>
      <c r="AS4158" s="1588" t="s">
        <v>3032</v>
      </c>
      <c r="AT4158" s="1588" t="s">
        <v>4038</v>
      </c>
      <c r="AU4158" s="1588" t="s">
        <v>4676</v>
      </c>
      <c r="AV4158" s="1588" t="s">
        <v>3013</v>
      </c>
      <c r="AW4158" s="1588" t="s">
        <v>4678</v>
      </c>
      <c r="AX4158" s="1588" t="s">
        <v>4607</v>
      </c>
      <c r="AY4158" s="2533" t="s">
        <v>44</v>
      </c>
      <c r="AZ4158" s="2533"/>
      <c r="BA4158" s="2533" t="s">
        <v>44</v>
      </c>
      <c r="BB4158" s="2533"/>
      <c r="BC4158" s="1588" t="s">
        <v>4775</v>
      </c>
      <c r="BD4158" s="1588" t="s">
        <v>4776</v>
      </c>
      <c r="BE4158" s="1588" t="s">
        <v>4675</v>
      </c>
      <c r="BF4158" s="1588" t="s">
        <v>4676</v>
      </c>
      <c r="BG4158" s="1588" t="s">
        <v>4681</v>
      </c>
      <c r="BH4158" s="1588" t="s">
        <v>4682</v>
      </c>
      <c r="BI4158" s="1588" t="s">
        <v>4675</v>
      </c>
      <c r="BJ4158" s="1588" t="s">
        <v>4683</v>
      </c>
      <c r="BK4158" s="2533" t="s">
        <v>44</v>
      </c>
      <c r="BL4158" s="2533"/>
    </row>
    <row r="4159" spans="1:64">
      <c r="A4159" s="2551" t="s">
        <v>1687</v>
      </c>
      <c r="B4159" s="2552"/>
      <c r="C4159" s="1593"/>
      <c r="D4159" s="1593"/>
      <c r="E4159" s="1593"/>
      <c r="F4159" s="1594"/>
      <c r="G4159" s="1594"/>
      <c r="H4159" s="1594"/>
      <c r="I4159" s="1594"/>
      <c r="J4159" s="1594"/>
      <c r="K4159" s="1594"/>
      <c r="L4159" s="1594"/>
      <c r="M4159" s="1594"/>
      <c r="N4159" s="1594"/>
      <c r="O4159" s="1594"/>
      <c r="P4159" s="1594"/>
      <c r="Q4159" s="1594"/>
      <c r="R4159" s="2551" t="s">
        <v>1687</v>
      </c>
      <c r="S4159" s="2552"/>
      <c r="T4159" s="2551" t="s">
        <v>1687</v>
      </c>
      <c r="U4159" s="2552"/>
      <c r="V4159" s="1595"/>
      <c r="W4159" s="1596"/>
      <c r="X4159" s="1596"/>
      <c r="Y4159" s="1596"/>
      <c r="Z4159" s="1596"/>
      <c r="AA4159" s="1596"/>
      <c r="AB4159" s="1596"/>
      <c r="AC4159" s="1596"/>
      <c r="AD4159" s="1596"/>
      <c r="AE4159" s="1596"/>
      <c r="AF4159" s="1596"/>
      <c r="AG4159" s="1596"/>
      <c r="AH4159" s="2551" t="s">
        <v>1687</v>
      </c>
      <c r="AI4159" s="2552"/>
      <c r="AJ4159" s="2551" t="s">
        <v>1687</v>
      </c>
      <c r="AK4159" s="2552"/>
      <c r="AL4159" s="1594" t="s">
        <v>4012</v>
      </c>
      <c r="AM4159" s="1594"/>
      <c r="AN4159" s="1594"/>
      <c r="AO4159" s="1594"/>
      <c r="AP4159" s="1594"/>
      <c r="AQ4159" s="1594"/>
      <c r="AR4159" s="1594"/>
      <c r="AS4159" s="1594"/>
      <c r="AT4159" s="1594"/>
      <c r="AU4159" s="1594"/>
      <c r="AV4159" s="1594"/>
      <c r="AW4159" s="1594"/>
      <c r="AX4159" s="1594"/>
      <c r="AY4159" s="2551" t="s">
        <v>1687</v>
      </c>
      <c r="AZ4159" s="2552"/>
      <c r="BA4159" s="2551" t="s">
        <v>1687</v>
      </c>
      <c r="BB4159" s="2552"/>
      <c r="BC4159" s="1597"/>
      <c r="BD4159" s="1597"/>
      <c r="BE4159" s="1594"/>
      <c r="BF4159" s="1594"/>
      <c r="BG4159" s="1594"/>
      <c r="BH4159" s="1594"/>
      <c r="BI4159" s="1594"/>
      <c r="BJ4159" s="1594"/>
      <c r="BK4159" s="2551" t="s">
        <v>1687</v>
      </c>
      <c r="BL4159" s="2552"/>
    </row>
    <row r="4160" spans="1:64">
      <c r="A4160" s="1598" t="s">
        <v>856</v>
      </c>
      <c r="B4160" s="1599" t="s">
        <v>1677</v>
      </c>
      <c r="C4160" s="1588" t="s">
        <v>4675</v>
      </c>
      <c r="D4160" s="1588" t="s">
        <v>4675</v>
      </c>
      <c r="E4160" s="1588" t="s">
        <v>4684</v>
      </c>
      <c r="F4160" s="1588" t="s">
        <v>4676</v>
      </c>
      <c r="G4160" s="1588" t="s">
        <v>4676</v>
      </c>
      <c r="H4160" s="1588" t="s">
        <v>4675</v>
      </c>
      <c r="I4160" s="1588" t="s">
        <v>4676</v>
      </c>
      <c r="J4160" s="1588" t="s">
        <v>4676</v>
      </c>
      <c r="K4160" s="1588" t="s">
        <v>4689</v>
      </c>
      <c r="L4160" s="1588" t="s">
        <v>4686</v>
      </c>
      <c r="M4160" s="1588" t="s">
        <v>4686</v>
      </c>
      <c r="N4160" s="1588" t="s">
        <v>4676</v>
      </c>
      <c r="O4160" s="1588" t="s">
        <v>4688</v>
      </c>
      <c r="P4160" s="1588" t="s">
        <v>4675</v>
      </c>
      <c r="Q4160" s="1588" t="s">
        <v>4675</v>
      </c>
      <c r="R4160" s="1598" t="s">
        <v>856</v>
      </c>
      <c r="S4160" s="1599" t="s">
        <v>1677</v>
      </c>
      <c r="T4160" s="1598" t="s">
        <v>856</v>
      </c>
      <c r="U4160" s="1599" t="s">
        <v>1677</v>
      </c>
      <c r="V4160" s="1590" t="s">
        <v>4689</v>
      </c>
      <c r="W4160" s="1590" t="s">
        <v>4687</v>
      </c>
      <c r="X4160" s="1590" t="s">
        <v>4678</v>
      </c>
      <c r="Y4160" s="1590" t="s">
        <v>4686</v>
      </c>
      <c r="Z4160" s="1590" t="s">
        <v>4686</v>
      </c>
      <c r="AA4160" s="1590" t="s">
        <v>4687</v>
      </c>
      <c r="AB4160" s="1590" t="s">
        <v>4687</v>
      </c>
      <c r="AC4160" s="1590" t="s">
        <v>4678</v>
      </c>
      <c r="AD4160" s="1590" t="s">
        <v>4676</v>
      </c>
      <c r="AE4160" s="1590" t="s">
        <v>4676</v>
      </c>
      <c r="AF4160" s="1590" t="s">
        <v>4701</v>
      </c>
      <c r="AG4160" s="1590" t="s">
        <v>4686</v>
      </c>
      <c r="AH4160" s="1598" t="s">
        <v>856</v>
      </c>
      <c r="AI4160" s="1599" t="s">
        <v>1677</v>
      </c>
      <c r="AJ4160" s="1598" t="s">
        <v>856</v>
      </c>
      <c r="AK4160" s="1599" t="s">
        <v>1677</v>
      </c>
      <c r="AL4160" s="1589" t="s">
        <v>4675</v>
      </c>
      <c r="AM4160" s="1589" t="s">
        <v>4686</v>
      </c>
      <c r="AN4160" s="1589" t="s">
        <v>4690</v>
      </c>
      <c r="AO4160" s="1589" t="s">
        <v>4689</v>
      </c>
      <c r="AP4160" s="1589" t="s">
        <v>4688</v>
      </c>
      <c r="AQ4160" s="1589" t="s">
        <v>4688</v>
      </c>
      <c r="AR4160" s="1589" t="s">
        <v>4691</v>
      </c>
      <c r="AS4160" s="1589" t="s">
        <v>4678</v>
      </c>
      <c r="AT4160" s="1589" t="s">
        <v>4687</v>
      </c>
      <c r="AU4160" s="1589" t="s">
        <v>4678</v>
      </c>
      <c r="AV4160" s="1589" t="s">
        <v>4686</v>
      </c>
      <c r="AW4160" s="1589" t="s">
        <v>4687</v>
      </c>
      <c r="AX4160" s="1589" t="s">
        <v>4678</v>
      </c>
      <c r="AY4160" s="1598" t="s">
        <v>856</v>
      </c>
      <c r="AZ4160" s="1599" t="s">
        <v>1677</v>
      </c>
      <c r="BA4160" s="1598" t="s">
        <v>856</v>
      </c>
      <c r="BB4160" s="1599" t="s">
        <v>1677</v>
      </c>
      <c r="BC4160" s="1589" t="s">
        <v>4687</v>
      </c>
      <c r="BD4160" s="1589" t="s">
        <v>4693</v>
      </c>
      <c r="BE4160" s="1589" t="s">
        <v>4689</v>
      </c>
      <c r="BF4160" s="1589" t="s">
        <v>4678</v>
      </c>
      <c r="BG4160" s="1589" t="s">
        <v>4687</v>
      </c>
      <c r="BH4160" s="1589" t="s">
        <v>4694</v>
      </c>
      <c r="BI4160" s="1589" t="s">
        <v>4690</v>
      </c>
      <c r="BJ4160" s="1589" t="s">
        <v>4693</v>
      </c>
      <c r="BK4160" s="1598" t="s">
        <v>856</v>
      </c>
      <c r="BL4160" s="1599" t="s">
        <v>1677</v>
      </c>
    </row>
    <row r="4161" spans="1:64" ht="18">
      <c r="A4161" s="1600" t="s">
        <v>1085</v>
      </c>
      <c r="B4161" s="1601" t="s">
        <v>1678</v>
      </c>
      <c r="C4161" s="1593" t="s">
        <v>4675</v>
      </c>
      <c r="D4161" s="1593" t="s">
        <v>4675</v>
      </c>
      <c r="E4161" s="1593" t="s">
        <v>4684</v>
      </c>
      <c r="F4161" s="1594" t="s">
        <v>4676</v>
      </c>
      <c r="G4161" s="1594" t="s">
        <v>4676</v>
      </c>
      <c r="H4161" s="1594" t="s">
        <v>4675</v>
      </c>
      <c r="I4161" s="1594" t="s">
        <v>4676</v>
      </c>
      <c r="J4161" s="1594" t="s">
        <v>4676</v>
      </c>
      <c r="K4161" s="1594" t="s">
        <v>4678</v>
      </c>
      <c r="L4161" s="1594" t="s">
        <v>4686</v>
      </c>
      <c r="M4161" s="1594" t="s">
        <v>4692</v>
      </c>
      <c r="N4161" s="1594" t="s">
        <v>4688</v>
      </c>
      <c r="O4161" s="1594" t="s">
        <v>4688</v>
      </c>
      <c r="P4161" s="1594" t="s">
        <v>4691</v>
      </c>
      <c r="Q4161" s="1594" t="s">
        <v>4676</v>
      </c>
      <c r="R4161" s="1600" t="s">
        <v>1085</v>
      </c>
      <c r="S4161" s="1601" t="s">
        <v>1678</v>
      </c>
      <c r="T4161" s="1600" t="s">
        <v>1085</v>
      </c>
      <c r="U4161" s="1601" t="s">
        <v>1678</v>
      </c>
      <c r="V4161" s="1596" t="s">
        <v>4687</v>
      </c>
      <c r="W4161" s="1596" t="s">
        <v>4676</v>
      </c>
      <c r="X4161" s="1596" t="s">
        <v>4678</v>
      </c>
      <c r="Y4161" s="1596" t="s">
        <v>4679</v>
      </c>
      <c r="Z4161" s="1596" t="s">
        <v>4678</v>
      </c>
      <c r="AA4161" s="1596" t="s">
        <v>4686</v>
      </c>
      <c r="AB4161" s="1596" t="s">
        <v>4678</v>
      </c>
      <c r="AC4161" s="1596" t="s">
        <v>4678</v>
      </c>
      <c r="AD4161" s="1596" t="s">
        <v>4676</v>
      </c>
      <c r="AE4161" s="1596" t="s">
        <v>4688</v>
      </c>
      <c r="AF4161" s="1596" t="s">
        <v>4701</v>
      </c>
      <c r="AG4161" s="1596" t="s">
        <v>4678</v>
      </c>
      <c r="AH4161" s="1600" t="s">
        <v>1085</v>
      </c>
      <c r="AI4161" s="1601" t="s">
        <v>1678</v>
      </c>
      <c r="AJ4161" s="1600" t="s">
        <v>1085</v>
      </c>
      <c r="AK4161" s="1601" t="s">
        <v>1678</v>
      </c>
      <c r="AL4161" s="1594" t="s">
        <v>4675</v>
      </c>
      <c r="AM4161" s="1594" t="s">
        <v>4678</v>
      </c>
      <c r="AN4161" s="1594" t="s">
        <v>4696</v>
      </c>
      <c r="AO4161" s="1594" t="s">
        <v>4690</v>
      </c>
      <c r="AP4161" s="1594" t="s">
        <v>4704</v>
      </c>
      <c r="AQ4161" s="1594" t="s">
        <v>4681</v>
      </c>
      <c r="AR4161" s="1594" t="s">
        <v>4697</v>
      </c>
      <c r="AS4161" s="1594" t="s">
        <v>4676</v>
      </c>
      <c r="AT4161" s="1594" t="s">
        <v>4678</v>
      </c>
      <c r="AU4161" s="1594" t="s">
        <v>4676</v>
      </c>
      <c r="AV4161" s="1594" t="s">
        <v>4676</v>
      </c>
      <c r="AW4161" s="1594" t="s">
        <v>4686</v>
      </c>
      <c r="AX4161" s="1594" t="s">
        <v>4678</v>
      </c>
      <c r="AY4161" s="1600" t="s">
        <v>1085</v>
      </c>
      <c r="AZ4161" s="1601" t="s">
        <v>1678</v>
      </c>
      <c r="BA4161" s="1600" t="s">
        <v>1085</v>
      </c>
      <c r="BB4161" s="1601" t="s">
        <v>1678</v>
      </c>
      <c r="BC4161" s="1594" t="s">
        <v>4687</v>
      </c>
      <c r="BD4161" s="1594" t="s">
        <v>4693</v>
      </c>
      <c r="BE4161" s="1594" t="s">
        <v>4690</v>
      </c>
      <c r="BF4161" s="1594" t="s">
        <v>4678</v>
      </c>
      <c r="BG4161" s="1594" t="s">
        <v>4685</v>
      </c>
      <c r="BH4161" s="1594" t="s">
        <v>4698</v>
      </c>
      <c r="BI4161" s="1594" t="s">
        <v>4690</v>
      </c>
      <c r="BJ4161" s="1594" t="s">
        <v>4699</v>
      </c>
      <c r="BK4161" s="1600" t="s">
        <v>1085</v>
      </c>
      <c r="BL4161" s="1601" t="s">
        <v>1678</v>
      </c>
    </row>
    <row r="4162" spans="1:64" ht="18">
      <c r="A4162" s="1598" t="s">
        <v>827</v>
      </c>
      <c r="B4162" s="1599" t="s">
        <v>1679</v>
      </c>
      <c r="C4162" s="1588" t="s">
        <v>4675</v>
      </c>
      <c r="D4162" s="1588" t="s">
        <v>4675</v>
      </c>
      <c r="E4162" s="1588" t="s">
        <v>4684</v>
      </c>
      <c r="F4162" s="1589" t="s">
        <v>4676</v>
      </c>
      <c r="G4162" s="1589" t="s">
        <v>4676</v>
      </c>
      <c r="H4162" s="1589" t="s">
        <v>4675</v>
      </c>
      <c r="I4162" s="1589" t="s">
        <v>4676</v>
      </c>
      <c r="J4162" s="1589" t="s">
        <v>4676</v>
      </c>
      <c r="K4162" s="1589" t="s">
        <v>4676</v>
      </c>
      <c r="L4162" s="1589" t="s">
        <v>4686</v>
      </c>
      <c r="M4162" s="1589" t="s">
        <v>4691</v>
      </c>
      <c r="N4162" s="1589" t="s">
        <v>4681</v>
      </c>
      <c r="O4162" s="1589" t="s">
        <v>4688</v>
      </c>
      <c r="P4162" s="1589" t="s">
        <v>4681</v>
      </c>
      <c r="Q4162" s="1589" t="s">
        <v>4681</v>
      </c>
      <c r="R4162" s="1598" t="s">
        <v>827</v>
      </c>
      <c r="S4162" s="1599" t="s">
        <v>1679</v>
      </c>
      <c r="T4162" s="1598" t="s">
        <v>827</v>
      </c>
      <c r="U4162" s="1599" t="s">
        <v>1679</v>
      </c>
      <c r="V4162" s="1590" t="s">
        <v>4686</v>
      </c>
      <c r="W4162" s="1590" t="s">
        <v>4676</v>
      </c>
      <c r="X4162" s="1590" t="s">
        <v>4675</v>
      </c>
      <c r="Y4162" s="1590" t="s">
        <v>4675</v>
      </c>
      <c r="Z4162" s="1590" t="s">
        <v>4678</v>
      </c>
      <c r="AA4162" s="1590" t="s">
        <v>4692</v>
      </c>
      <c r="AB4162" s="1590" t="s">
        <v>4675</v>
      </c>
      <c r="AC4162" s="1590" t="s">
        <v>4678</v>
      </c>
      <c r="AD4162" s="1590" t="s">
        <v>4676</v>
      </c>
      <c r="AE4162" s="1590" t="s">
        <v>4681</v>
      </c>
      <c r="AF4162" s="1590" t="s">
        <v>4701</v>
      </c>
      <c r="AG4162" s="1590" t="s">
        <v>4675</v>
      </c>
      <c r="AH4162" s="1598" t="s">
        <v>827</v>
      </c>
      <c r="AI4162" s="1599" t="s">
        <v>1679</v>
      </c>
      <c r="AJ4162" s="1598" t="s">
        <v>827</v>
      </c>
      <c r="AK4162" s="1599" t="s">
        <v>1679</v>
      </c>
      <c r="AL4162" s="1589" t="s">
        <v>4676</v>
      </c>
      <c r="AM4162" s="1589" t="s">
        <v>4675</v>
      </c>
      <c r="AN4162" s="1589" t="s">
        <v>4700</v>
      </c>
      <c r="AO4162" s="1589" t="s">
        <v>4687</v>
      </c>
      <c r="AP4162" s="1589" t="s">
        <v>4735</v>
      </c>
      <c r="AQ4162" s="1589" t="s">
        <v>4697</v>
      </c>
      <c r="AR4162" s="1589" t="s">
        <v>4697</v>
      </c>
      <c r="AS4162" s="1589" t="s">
        <v>4697</v>
      </c>
      <c r="AT4162" s="1589" t="s">
        <v>4678</v>
      </c>
      <c r="AU4162" s="1589" t="s">
        <v>4688</v>
      </c>
      <c r="AV4162" s="1589" t="s">
        <v>4701</v>
      </c>
      <c r="AW4162" s="1589" t="s">
        <v>4678</v>
      </c>
      <c r="AX4162" s="1589" t="s">
        <v>4678</v>
      </c>
      <c r="AY4162" s="1598" t="s">
        <v>827</v>
      </c>
      <c r="AZ4162" s="1599" t="s">
        <v>1679</v>
      </c>
      <c r="BA4162" s="1598" t="s">
        <v>827</v>
      </c>
      <c r="BB4162" s="1599" t="s">
        <v>1679</v>
      </c>
      <c r="BC4162" s="1589" t="s">
        <v>4685</v>
      </c>
      <c r="BD4162" s="1589" t="s">
        <v>4702</v>
      </c>
      <c r="BE4162" s="1589" t="s">
        <v>4690</v>
      </c>
      <c r="BF4162" s="1589" t="s">
        <v>4678</v>
      </c>
      <c r="BG4162" s="1589" t="s">
        <v>4686</v>
      </c>
      <c r="BH4162" s="1589" t="s">
        <v>4703</v>
      </c>
      <c r="BI4162" s="1589" t="s">
        <v>4690</v>
      </c>
      <c r="BJ4162" s="1589" t="s">
        <v>4689</v>
      </c>
      <c r="BK4162" s="1598" t="s">
        <v>827</v>
      </c>
      <c r="BL4162" s="1599" t="s">
        <v>1679</v>
      </c>
    </row>
    <row r="4163" spans="1:64" ht="18">
      <c r="A4163" s="1600" t="s">
        <v>828</v>
      </c>
      <c r="B4163" s="1601" t="s">
        <v>1680</v>
      </c>
      <c r="C4163" s="1593" t="s">
        <v>4684</v>
      </c>
      <c r="D4163" s="1593" t="s">
        <v>4684</v>
      </c>
      <c r="E4163" s="1593" t="s">
        <v>4684</v>
      </c>
      <c r="F4163" s="1594" t="s">
        <v>4676</v>
      </c>
      <c r="G4163" s="1594" t="s">
        <v>4676</v>
      </c>
      <c r="H4163" s="1594" t="s">
        <v>4675</v>
      </c>
      <c r="I4163" s="1594" t="s">
        <v>4676</v>
      </c>
      <c r="J4163" s="1594" t="s">
        <v>4676</v>
      </c>
      <c r="K4163" s="1594" t="s">
        <v>4681</v>
      </c>
      <c r="L4163" s="1594" t="s">
        <v>4675</v>
      </c>
      <c r="M4163" s="1594" t="s">
        <v>4681</v>
      </c>
      <c r="N4163" s="1594" t="s">
        <v>4697</v>
      </c>
      <c r="O4163" s="1594" t="s">
        <v>4688</v>
      </c>
      <c r="P4163" s="1594" t="s">
        <v>4735</v>
      </c>
      <c r="Q4163" s="1594" t="s">
        <v>4701</v>
      </c>
      <c r="R4163" s="1600" t="s">
        <v>828</v>
      </c>
      <c r="S4163" s="1601" t="s">
        <v>1680</v>
      </c>
      <c r="T4163" s="1600" t="s">
        <v>828</v>
      </c>
      <c r="U4163" s="1601" t="s">
        <v>1680</v>
      </c>
      <c r="V4163" s="1596" t="s">
        <v>4678</v>
      </c>
      <c r="W4163" s="1596" t="s">
        <v>4701</v>
      </c>
      <c r="X4163" s="1596" t="s">
        <v>4676</v>
      </c>
      <c r="Y4163" s="1596" t="s">
        <v>4684</v>
      </c>
      <c r="Z4163" s="1596" t="s">
        <v>4678</v>
      </c>
      <c r="AA4163" s="1596" t="s">
        <v>4692</v>
      </c>
      <c r="AB4163" s="1596" t="s">
        <v>4675</v>
      </c>
      <c r="AC4163" s="1596" t="s">
        <v>4675</v>
      </c>
      <c r="AD4163" s="1596" t="s">
        <v>4676</v>
      </c>
      <c r="AE4163" s="1596" t="s">
        <v>4697</v>
      </c>
      <c r="AF4163" s="1596" t="s">
        <v>4701</v>
      </c>
      <c r="AG4163" s="1596" t="s">
        <v>4681</v>
      </c>
      <c r="AH4163" s="1600" t="s">
        <v>828</v>
      </c>
      <c r="AI4163" s="1601" t="s">
        <v>1680</v>
      </c>
      <c r="AJ4163" s="1600" t="s">
        <v>828</v>
      </c>
      <c r="AK4163" s="1601" t="s">
        <v>1680</v>
      </c>
      <c r="AL4163" s="1594" t="s">
        <v>4681</v>
      </c>
      <c r="AM4163" s="1594" t="s">
        <v>4675</v>
      </c>
      <c r="AN4163" s="1594" t="s">
        <v>4705</v>
      </c>
      <c r="AO4163" s="1594" t="s">
        <v>4678</v>
      </c>
      <c r="AP4163" s="1594" t="s">
        <v>4713</v>
      </c>
      <c r="AQ4163" s="1594" t="s">
        <v>4704</v>
      </c>
      <c r="AR4163" s="1594" t="s">
        <v>4704</v>
      </c>
      <c r="AS4163" s="1594" t="s">
        <v>4697</v>
      </c>
      <c r="AT4163" s="1594" t="s">
        <v>4675</v>
      </c>
      <c r="AU4163" s="1594" t="s">
        <v>4681</v>
      </c>
      <c r="AV4163" s="1594" t="s">
        <v>4706</v>
      </c>
      <c r="AW4163" s="1594" t="s">
        <v>4675</v>
      </c>
      <c r="AX4163" s="1594" t="s">
        <v>4678</v>
      </c>
      <c r="AY4163" s="1600" t="s">
        <v>828</v>
      </c>
      <c r="AZ4163" s="1601" t="s">
        <v>1680</v>
      </c>
      <c r="BA4163" s="1600" t="s">
        <v>828</v>
      </c>
      <c r="BB4163" s="1601" t="s">
        <v>1680</v>
      </c>
      <c r="BC4163" s="1594" t="s">
        <v>4686</v>
      </c>
      <c r="BD4163" s="1594" t="s">
        <v>4687</v>
      </c>
      <c r="BE4163" s="1594" t="s">
        <v>4690</v>
      </c>
      <c r="BF4163" s="1594" t="s">
        <v>4678</v>
      </c>
      <c r="BG4163" s="1594" t="s">
        <v>4678</v>
      </c>
      <c r="BH4163" s="1594" t="s">
        <v>4689</v>
      </c>
      <c r="BI4163" s="1594" t="s">
        <v>4690</v>
      </c>
      <c r="BJ4163" s="1594" t="s">
        <v>4700</v>
      </c>
      <c r="BK4163" s="1600" t="s">
        <v>828</v>
      </c>
      <c r="BL4163" s="1601" t="s">
        <v>1680</v>
      </c>
    </row>
    <row r="4164" spans="1:64" ht="18">
      <c r="A4164" s="1598" t="s">
        <v>854</v>
      </c>
      <c r="B4164" s="1599" t="s">
        <v>4104</v>
      </c>
      <c r="C4164" s="1588" t="s">
        <v>4676</v>
      </c>
      <c r="D4164" s="1588" t="s">
        <v>4676</v>
      </c>
      <c r="E4164" s="1588" t="s">
        <v>4684</v>
      </c>
      <c r="F4164" s="1589" t="s">
        <v>4676</v>
      </c>
      <c r="G4164" s="1589" t="s">
        <v>4676</v>
      </c>
      <c r="H4164" s="1589" t="s">
        <v>4675</v>
      </c>
      <c r="I4164" s="1589" t="s">
        <v>4676</v>
      </c>
      <c r="J4164" s="1589" t="s">
        <v>4676</v>
      </c>
      <c r="K4164" s="1589" t="s">
        <v>4681</v>
      </c>
      <c r="L4164" s="1589" t="s">
        <v>4675</v>
      </c>
      <c r="M4164" s="1589" t="s">
        <v>4697</v>
      </c>
      <c r="N4164" s="1589" t="s">
        <v>4712</v>
      </c>
      <c r="O4164" s="1589" t="s">
        <v>4688</v>
      </c>
      <c r="P4164" s="1589" t="s">
        <v>4706</v>
      </c>
      <c r="Q4164" s="1589" t="s">
        <v>4701</v>
      </c>
      <c r="R4164" s="1598" t="s">
        <v>854</v>
      </c>
      <c r="S4164" s="1599" t="s">
        <v>4104</v>
      </c>
      <c r="T4164" s="1598" t="s">
        <v>854</v>
      </c>
      <c r="U4164" s="1599" t="s">
        <v>4104</v>
      </c>
      <c r="V4164" s="1590" t="s">
        <v>4678</v>
      </c>
      <c r="W4164" s="1590" t="s">
        <v>4701</v>
      </c>
      <c r="X4164" s="1590" t="s">
        <v>4676</v>
      </c>
      <c r="Y4164" s="1590" t="s">
        <v>4676</v>
      </c>
      <c r="Z4164" s="1590" t="s">
        <v>4678</v>
      </c>
      <c r="AA4164" s="1590" t="s">
        <v>4676</v>
      </c>
      <c r="AB4164" s="1590" t="s">
        <v>4675</v>
      </c>
      <c r="AC4164" s="1590" t="s">
        <v>4676</v>
      </c>
      <c r="AD4164" s="1590" t="s">
        <v>4676</v>
      </c>
      <c r="AE4164" s="1590" t="s">
        <v>4701</v>
      </c>
      <c r="AF4164" s="1590" t="s">
        <v>4701</v>
      </c>
      <c r="AG4164" s="1590" t="s">
        <v>4701</v>
      </c>
      <c r="AH4164" s="1598" t="s">
        <v>854</v>
      </c>
      <c r="AI4164" s="1599" t="s">
        <v>4104</v>
      </c>
      <c r="AJ4164" s="1598" t="s">
        <v>854</v>
      </c>
      <c r="AK4164" s="1599" t="s">
        <v>4104</v>
      </c>
      <c r="AL4164" s="1589" t="s">
        <v>4701</v>
      </c>
      <c r="AM4164" s="1589" t="s">
        <v>4676</v>
      </c>
      <c r="AN4164" s="1589" t="s">
        <v>4687</v>
      </c>
      <c r="AO4164" s="1589" t="s">
        <v>4676</v>
      </c>
      <c r="AP4164" s="1589" t="s">
        <v>4713</v>
      </c>
      <c r="AQ4164" s="1589" t="s">
        <v>4701</v>
      </c>
      <c r="AR4164" s="1589" t="s">
        <v>4704</v>
      </c>
      <c r="AS4164" s="1589" t="s">
        <v>4697</v>
      </c>
      <c r="AT4164" s="1589" t="s">
        <v>4675</v>
      </c>
      <c r="AU4164" s="1589" t="s">
        <v>4697</v>
      </c>
      <c r="AV4164" s="1589" t="s">
        <v>4719</v>
      </c>
      <c r="AW4164" s="1589" t="s">
        <v>4713</v>
      </c>
      <c r="AX4164" s="1589" t="s">
        <v>4678</v>
      </c>
      <c r="AY4164" s="1598" t="s">
        <v>854</v>
      </c>
      <c r="AZ4164" s="1599" t="s">
        <v>4104</v>
      </c>
      <c r="BA4164" s="1598" t="s">
        <v>854</v>
      </c>
      <c r="BB4164" s="1599" t="s">
        <v>4104</v>
      </c>
      <c r="BC4164" s="1589" t="s">
        <v>4676</v>
      </c>
      <c r="BD4164" s="1589" t="s">
        <v>4687</v>
      </c>
      <c r="BE4164" s="1589" t="s">
        <v>4690</v>
      </c>
      <c r="BF4164" s="1589" t="s">
        <v>4678</v>
      </c>
      <c r="BG4164" s="1589" t="s">
        <v>4675</v>
      </c>
      <c r="BH4164" s="1589" t="s">
        <v>4693</v>
      </c>
      <c r="BI4164" s="1589" t="s">
        <v>4690</v>
      </c>
      <c r="BJ4164" s="1589" t="s">
        <v>4687</v>
      </c>
      <c r="BK4164" s="1598" t="s">
        <v>854</v>
      </c>
      <c r="BL4164" s="1599" t="s">
        <v>4104</v>
      </c>
    </row>
    <row r="4165" spans="1:64">
      <c r="A4165" s="2535" t="s">
        <v>45</v>
      </c>
      <c r="B4165" s="2535"/>
      <c r="C4165" s="1602"/>
      <c r="D4165" s="1602"/>
      <c r="E4165" s="1602"/>
      <c r="F4165" s="1602"/>
      <c r="G4165" s="1602"/>
      <c r="H4165" s="1602"/>
      <c r="I4165" s="1602"/>
      <c r="J4165" s="1602"/>
      <c r="K4165" s="1603"/>
      <c r="L4165" s="1602"/>
      <c r="M4165" s="1602"/>
      <c r="N4165" s="1602"/>
      <c r="O4165" s="1602"/>
      <c r="P4165" s="1602"/>
      <c r="Q4165" s="1602"/>
      <c r="R4165" s="2535" t="s">
        <v>45</v>
      </c>
      <c r="S4165" s="2535"/>
      <c r="T4165" s="2535" t="s">
        <v>45</v>
      </c>
      <c r="U4165" s="2535"/>
      <c r="V4165" s="1595"/>
      <c r="W4165" s="1595"/>
      <c r="X4165" s="1595"/>
      <c r="Y4165" s="1595"/>
      <c r="Z4165" s="1595"/>
      <c r="AA4165" s="1595"/>
      <c r="AB4165" s="1595"/>
      <c r="AC4165" s="1595"/>
      <c r="AD4165" s="1595"/>
      <c r="AE4165" s="1595"/>
      <c r="AF4165" s="1595"/>
      <c r="AG4165" s="1596"/>
      <c r="AH4165" s="2535" t="s">
        <v>45</v>
      </c>
      <c r="AI4165" s="2535"/>
      <c r="AJ4165" s="2535" t="s">
        <v>45</v>
      </c>
      <c r="AK4165" s="2535"/>
      <c r="AL4165" s="1597"/>
      <c r="AM4165" s="1597"/>
      <c r="AN4165" s="1597"/>
      <c r="AO4165" s="1597"/>
      <c r="AP4165" s="1597"/>
      <c r="AQ4165" s="1597"/>
      <c r="AR4165" s="1597"/>
      <c r="AS4165" s="1597"/>
      <c r="AT4165" s="1597"/>
      <c r="AU4165" s="1597"/>
      <c r="AV4165" s="1597"/>
      <c r="AW4165" s="1597"/>
      <c r="AX4165" s="1597"/>
      <c r="AY4165" s="2535" t="s">
        <v>45</v>
      </c>
      <c r="AZ4165" s="2535"/>
      <c r="BA4165" s="2535" t="s">
        <v>45</v>
      </c>
      <c r="BB4165" s="2535"/>
      <c r="BC4165" s="1597"/>
      <c r="BD4165" s="1597"/>
      <c r="BE4165" s="1597"/>
      <c r="BF4165" s="1597"/>
      <c r="BG4165" s="1597"/>
      <c r="BH4165" s="1597"/>
      <c r="BI4165" s="1594"/>
      <c r="BJ4165" s="1594"/>
      <c r="BK4165" s="2535" t="s">
        <v>45</v>
      </c>
      <c r="BL4165" s="2535"/>
    </row>
    <row r="4166" spans="1:64" ht="18">
      <c r="A4166" s="1598" t="s">
        <v>856</v>
      </c>
      <c r="B4166" s="1599" t="s">
        <v>1682</v>
      </c>
      <c r="C4166" s="1588" t="s">
        <v>4701</v>
      </c>
      <c r="D4166" s="1588" t="s">
        <v>4704</v>
      </c>
      <c r="E4166" s="1589" t="s">
        <v>2969</v>
      </c>
      <c r="F4166" s="1589" t="s">
        <v>4695</v>
      </c>
      <c r="G4166" s="1589" t="s">
        <v>4697</v>
      </c>
      <c r="H4166" s="1589" t="s">
        <v>4701</v>
      </c>
      <c r="I4166" s="1589" t="s">
        <v>4704</v>
      </c>
      <c r="J4166" s="1590" t="s">
        <v>2652</v>
      </c>
      <c r="K4166" s="1589" t="s">
        <v>2829</v>
      </c>
      <c r="L4166" s="1589" t="s">
        <v>1856</v>
      </c>
      <c r="M4166" s="1589" t="s">
        <v>4719</v>
      </c>
      <c r="N4166" s="1589" t="s">
        <v>4721</v>
      </c>
      <c r="O4166" s="1589" t="s">
        <v>2944</v>
      </c>
      <c r="P4166" s="1589" t="s">
        <v>4701</v>
      </c>
      <c r="Q4166" s="947" t="s">
        <v>3264</v>
      </c>
      <c r="R4166" s="1598" t="s">
        <v>856</v>
      </c>
      <c r="S4166" s="1599" t="s">
        <v>1682</v>
      </c>
      <c r="T4166" s="1598" t="s">
        <v>856</v>
      </c>
      <c r="U4166" s="1599" t="s">
        <v>1682</v>
      </c>
      <c r="V4166" s="1590" t="s">
        <v>4153</v>
      </c>
      <c r="W4166" s="1590" t="s">
        <v>2448</v>
      </c>
      <c r="X4166" s="1590" t="s">
        <v>2950</v>
      </c>
      <c r="Y4166" s="1590" t="s">
        <v>4758</v>
      </c>
      <c r="Z4166" s="1590" t="s">
        <v>4701</v>
      </c>
      <c r="AA4166" s="1590" t="s">
        <v>2443</v>
      </c>
      <c r="AB4166" s="1590" t="s">
        <v>2755</v>
      </c>
      <c r="AC4166" s="1590" t="s">
        <v>4701</v>
      </c>
      <c r="AD4166" s="1590" t="s">
        <v>397</v>
      </c>
      <c r="AE4166" s="1590" t="s">
        <v>3025</v>
      </c>
      <c r="AF4166" s="1590" t="s">
        <v>2764</v>
      </c>
      <c r="AG4166" s="1590" t="s">
        <v>2972</v>
      </c>
      <c r="AH4166" s="1598" t="s">
        <v>856</v>
      </c>
      <c r="AI4166" s="1599" t="s">
        <v>1682</v>
      </c>
      <c r="AJ4166" s="1598" t="s">
        <v>856</v>
      </c>
      <c r="AK4166" s="1599" t="s">
        <v>1682</v>
      </c>
      <c r="AL4166" s="1589" t="s">
        <v>4701</v>
      </c>
      <c r="AM4166" s="1589" t="s">
        <v>1781</v>
      </c>
      <c r="AN4166" s="1589" t="s">
        <v>4706</v>
      </c>
      <c r="AO4166" s="1592" t="s">
        <v>2829</v>
      </c>
      <c r="AP4166" s="1589" t="s">
        <v>3809</v>
      </c>
      <c r="AQ4166" s="1590" t="s">
        <v>4777</v>
      </c>
      <c r="AR4166" s="1589" t="s">
        <v>2944</v>
      </c>
      <c r="AS4166" s="1589" t="s">
        <v>2627</v>
      </c>
      <c r="AT4166" s="1589" t="s">
        <v>2520</v>
      </c>
      <c r="AU4166" s="1589" t="s">
        <v>1456</v>
      </c>
      <c r="AV4166" s="1589" t="s">
        <v>1456</v>
      </c>
      <c r="AW4166" s="1589" t="s">
        <v>3041</v>
      </c>
      <c r="AX4166" s="1589" t="s">
        <v>4701</v>
      </c>
      <c r="AY4166" s="1598" t="s">
        <v>856</v>
      </c>
      <c r="AZ4166" s="1599" t="s">
        <v>1682</v>
      </c>
      <c r="BA4166" s="1598" t="s">
        <v>856</v>
      </c>
      <c r="BB4166" s="1599" t="s">
        <v>1682</v>
      </c>
      <c r="BC4166" s="1589" t="s">
        <v>4706</v>
      </c>
      <c r="BD4166" s="1589" t="s">
        <v>2826</v>
      </c>
      <c r="BE4166" s="1589" t="s">
        <v>4701</v>
      </c>
      <c r="BF4166" s="1589" t="s">
        <v>2944</v>
      </c>
      <c r="BG4166" s="1589" t="s">
        <v>4701</v>
      </c>
      <c r="BH4166" s="1589" t="s">
        <v>4759</v>
      </c>
      <c r="BI4166" s="1589" t="s">
        <v>2790</v>
      </c>
      <c r="BJ4166" s="1589" t="s">
        <v>4709</v>
      </c>
      <c r="BK4166" s="1598" t="s">
        <v>856</v>
      </c>
      <c r="BL4166" s="1599" t="s">
        <v>1682</v>
      </c>
    </row>
    <row r="4167" spans="1:64" ht="18">
      <c r="A4167" s="1600" t="s">
        <v>1085</v>
      </c>
      <c r="B4167" s="1601" t="s">
        <v>1683</v>
      </c>
      <c r="C4167" s="1593" t="s">
        <v>4701</v>
      </c>
      <c r="D4167" s="1594" t="s">
        <v>4710</v>
      </c>
      <c r="E4167" s="1594" t="s">
        <v>2752</v>
      </c>
      <c r="F4167" s="1594" t="s">
        <v>4697</v>
      </c>
      <c r="G4167" s="1594" t="s">
        <v>4704</v>
      </c>
      <c r="H4167" s="1594" t="s">
        <v>4701</v>
      </c>
      <c r="I4167" s="1594" t="s">
        <v>4710</v>
      </c>
      <c r="J4167" s="1596" t="s">
        <v>4697</v>
      </c>
      <c r="K4167" s="1594" t="s">
        <v>1781</v>
      </c>
      <c r="L4167" s="1594" t="s">
        <v>2480</v>
      </c>
      <c r="M4167" s="1594" t="s">
        <v>4721</v>
      </c>
      <c r="N4167" s="1594" t="s">
        <v>4760</v>
      </c>
      <c r="O4167" s="1594" t="s">
        <v>2616</v>
      </c>
      <c r="P4167" s="1594" t="s">
        <v>4148</v>
      </c>
      <c r="Q4167" s="1594" t="s">
        <v>2787</v>
      </c>
      <c r="R4167" s="1600" t="s">
        <v>1085</v>
      </c>
      <c r="S4167" s="1601" t="s">
        <v>1683</v>
      </c>
      <c r="T4167" s="1600" t="s">
        <v>1085</v>
      </c>
      <c r="U4167" s="1601" t="s">
        <v>1683</v>
      </c>
      <c r="V4167" s="1596" t="s">
        <v>4153</v>
      </c>
      <c r="W4167" s="1596" t="s">
        <v>2550</v>
      </c>
      <c r="X4167" s="1596" t="s">
        <v>2950</v>
      </c>
      <c r="Y4167" s="1596" t="s">
        <v>4778</v>
      </c>
      <c r="Z4167" s="1596" t="s">
        <v>4719</v>
      </c>
      <c r="AA4167" s="1596" t="s">
        <v>2480</v>
      </c>
      <c r="AB4167" s="1596" t="s">
        <v>3235</v>
      </c>
      <c r="AC4167" s="1596" t="s">
        <v>4706</v>
      </c>
      <c r="AD4167" s="1596" t="s">
        <v>3256</v>
      </c>
      <c r="AE4167" s="1596" t="s">
        <v>3025</v>
      </c>
      <c r="AF4167" s="1596" t="s">
        <v>397</v>
      </c>
      <c r="AG4167" s="1596" t="s">
        <v>2502</v>
      </c>
      <c r="AH4167" s="1600" t="s">
        <v>1085</v>
      </c>
      <c r="AI4167" s="1601" t="s">
        <v>1683</v>
      </c>
      <c r="AJ4167" s="1600" t="s">
        <v>1085</v>
      </c>
      <c r="AK4167" s="1601" t="s">
        <v>1683</v>
      </c>
      <c r="AL4167" s="1594" t="s">
        <v>2679</v>
      </c>
      <c r="AM4167" s="1594" t="s">
        <v>4713</v>
      </c>
      <c r="AN4167" s="1594" t="s">
        <v>4719</v>
      </c>
      <c r="AO4167" s="1597" t="s">
        <v>2448</v>
      </c>
      <c r="AP4167" s="1594" t="s">
        <v>2681</v>
      </c>
      <c r="AQ4167" s="1596" t="s">
        <v>2553</v>
      </c>
      <c r="AR4167" s="1594" t="s">
        <v>2614</v>
      </c>
      <c r="AS4167" s="1594" t="s">
        <v>2734</v>
      </c>
      <c r="AT4167" s="1594" t="s">
        <v>2522</v>
      </c>
      <c r="AU4167" s="1594" t="s">
        <v>4779</v>
      </c>
      <c r="AV4167" s="1594" t="s">
        <v>2523</v>
      </c>
      <c r="AW4167" s="1594" t="s">
        <v>3041</v>
      </c>
      <c r="AX4167" s="1594" t="s">
        <v>4701</v>
      </c>
      <c r="AY4167" s="1600" t="s">
        <v>1085</v>
      </c>
      <c r="AZ4167" s="1601" t="s">
        <v>1683</v>
      </c>
      <c r="BA4167" s="1600" t="s">
        <v>1085</v>
      </c>
      <c r="BB4167" s="1601" t="s">
        <v>1683</v>
      </c>
      <c r="BC4167" s="1594" t="s">
        <v>2523</v>
      </c>
      <c r="BD4167" s="1594" t="s">
        <v>4761</v>
      </c>
      <c r="BE4167" s="1594" t="s">
        <v>4713</v>
      </c>
      <c r="BF4167" s="1594" t="s">
        <v>2501</v>
      </c>
      <c r="BG4167" s="1594" t="s">
        <v>4701</v>
      </c>
      <c r="BH4167" s="1594" t="s">
        <v>3020</v>
      </c>
      <c r="BI4167" s="1594" t="s">
        <v>3798</v>
      </c>
      <c r="BJ4167" s="1594" t="s">
        <v>4762</v>
      </c>
      <c r="BK4167" s="1600" t="s">
        <v>1085</v>
      </c>
      <c r="BL4167" s="1601" t="s">
        <v>1683</v>
      </c>
    </row>
    <row r="4168" spans="1:64" ht="18">
      <c r="A4168" s="1598" t="s">
        <v>827</v>
      </c>
      <c r="B4168" s="1599" t="s">
        <v>1684</v>
      </c>
      <c r="C4168" s="1588" t="s">
        <v>4701</v>
      </c>
      <c r="D4168" s="1588" t="s">
        <v>4701</v>
      </c>
      <c r="E4168" s="1589" t="s">
        <v>4701</v>
      </c>
      <c r="F4168" s="1589" t="s">
        <v>4701</v>
      </c>
      <c r="G4168" s="1589" t="s">
        <v>4701</v>
      </c>
      <c r="H4168" s="1589" t="s">
        <v>4701</v>
      </c>
      <c r="I4168" s="1589" t="s">
        <v>4701</v>
      </c>
      <c r="J4168" s="1590" t="s">
        <v>4051</v>
      </c>
      <c r="K4168" s="1589" t="s">
        <v>2829</v>
      </c>
      <c r="L4168" s="1589" t="s">
        <v>2384</v>
      </c>
      <c r="M4168" s="1589" t="s">
        <v>4722</v>
      </c>
      <c r="N4168" s="1589" t="s">
        <v>4760</v>
      </c>
      <c r="O4168" s="1589" t="s">
        <v>4722</v>
      </c>
      <c r="P4168" s="1589" t="s">
        <v>2642</v>
      </c>
      <c r="Q4168" s="1589" t="s">
        <v>4711</v>
      </c>
      <c r="R4168" s="1598" t="s">
        <v>827</v>
      </c>
      <c r="S4168" s="1599" t="s">
        <v>1684</v>
      </c>
      <c r="T4168" s="1598" t="s">
        <v>827</v>
      </c>
      <c r="U4168" s="1599" t="s">
        <v>1684</v>
      </c>
      <c r="V4168" s="1590" t="s">
        <v>2985</v>
      </c>
      <c r="W4168" s="1590" t="s">
        <v>2550</v>
      </c>
      <c r="X4168" s="1590" t="s">
        <v>2944</v>
      </c>
      <c r="Y4168" s="1590" t="s">
        <v>2680</v>
      </c>
      <c r="Z4168" s="1590" t="s">
        <v>4717</v>
      </c>
      <c r="AA4168" s="1590" t="s">
        <v>2502</v>
      </c>
      <c r="AB4168" s="1590" t="s">
        <v>3174</v>
      </c>
      <c r="AC4168" s="1590" t="s">
        <v>4719</v>
      </c>
      <c r="AD4168" s="1590" t="s">
        <v>2624</v>
      </c>
      <c r="AE4168" s="1590" t="s">
        <v>3025</v>
      </c>
      <c r="AF4168" s="1590" t="s">
        <v>2765</v>
      </c>
      <c r="AG4168" s="1590" t="s">
        <v>2424</v>
      </c>
      <c r="AH4168" s="1598" t="s">
        <v>827</v>
      </c>
      <c r="AI4168" s="1599" t="s">
        <v>1684</v>
      </c>
      <c r="AJ4168" s="1598" t="s">
        <v>827</v>
      </c>
      <c r="AK4168" s="1599" t="s">
        <v>1684</v>
      </c>
      <c r="AL4168" s="1589" t="s">
        <v>2627</v>
      </c>
      <c r="AM4168" s="1589" t="s">
        <v>2424</v>
      </c>
      <c r="AN4168" s="1589" t="s">
        <v>4711</v>
      </c>
      <c r="AO4168" s="1592" t="s">
        <v>2480</v>
      </c>
      <c r="AP4168" s="1589" t="s">
        <v>2501</v>
      </c>
      <c r="AQ4168" s="1590" t="s">
        <v>2384</v>
      </c>
      <c r="AR4168" s="1589" t="s">
        <v>1936</v>
      </c>
      <c r="AS4168" s="1589" t="s">
        <v>2479</v>
      </c>
      <c r="AT4168" s="1589" t="s">
        <v>4721</v>
      </c>
      <c r="AU4168" s="1589" t="s">
        <v>2621</v>
      </c>
      <c r="AV4168" s="1589" t="s">
        <v>2787</v>
      </c>
      <c r="AW4168" s="1589" t="s">
        <v>3041</v>
      </c>
      <c r="AX4168" s="1589" t="s">
        <v>4701</v>
      </c>
      <c r="AY4168" s="1598" t="s">
        <v>827</v>
      </c>
      <c r="AZ4168" s="1599" t="s">
        <v>1684</v>
      </c>
      <c r="BA4168" s="1598" t="s">
        <v>827</v>
      </c>
      <c r="BB4168" s="1599" t="s">
        <v>1684</v>
      </c>
      <c r="BC4168" s="1592" t="s">
        <v>3011</v>
      </c>
      <c r="BD4168" s="1592" t="s">
        <v>4611</v>
      </c>
      <c r="BE4168" s="1589" t="s">
        <v>4706</v>
      </c>
      <c r="BF4168" s="1589" t="s">
        <v>2501</v>
      </c>
      <c r="BG4168" s="1589" t="s">
        <v>4721</v>
      </c>
      <c r="BH4168" s="1589" t="s">
        <v>4688</v>
      </c>
      <c r="BI4168" s="1589" t="s">
        <v>4701</v>
      </c>
      <c r="BJ4168" s="1589" t="s">
        <v>4709</v>
      </c>
      <c r="BK4168" s="1598" t="s">
        <v>827</v>
      </c>
      <c r="BL4168" s="1599" t="s">
        <v>1684</v>
      </c>
    </row>
    <row r="4169" spans="1:64" ht="18">
      <c r="A4169" s="1600" t="s">
        <v>828</v>
      </c>
      <c r="B4169" s="1601" t="s">
        <v>1685</v>
      </c>
      <c r="C4169" s="1593" t="s">
        <v>4701</v>
      </c>
      <c r="D4169" s="1605" t="s">
        <v>76</v>
      </c>
      <c r="E4169" s="1594" t="s">
        <v>76</v>
      </c>
      <c r="F4169" s="1594" t="s">
        <v>4701</v>
      </c>
      <c r="G4169" s="1594" t="s">
        <v>4701</v>
      </c>
      <c r="H4169" s="1594" t="s">
        <v>76</v>
      </c>
      <c r="I4169" s="1594" t="s">
        <v>76</v>
      </c>
      <c r="J4169" s="1596" t="s">
        <v>397</v>
      </c>
      <c r="K4169" s="1594" t="s">
        <v>2421</v>
      </c>
      <c r="L4169" s="1594" t="s">
        <v>2384</v>
      </c>
      <c r="M4169" s="1594" t="s">
        <v>4721</v>
      </c>
      <c r="N4169" s="1594" t="s">
        <v>4760</v>
      </c>
      <c r="O4169" s="1594" t="s">
        <v>4722</v>
      </c>
      <c r="P4169" s="1594" t="s">
        <v>4780</v>
      </c>
      <c r="Q4169" s="1594" t="s">
        <v>4721</v>
      </c>
      <c r="R4169" s="1600" t="s">
        <v>828</v>
      </c>
      <c r="S4169" s="1601" t="s">
        <v>1685</v>
      </c>
      <c r="T4169" s="1600" t="s">
        <v>828</v>
      </c>
      <c r="U4169" s="1601" t="s">
        <v>1685</v>
      </c>
      <c r="V4169" s="1596" t="s">
        <v>4681</v>
      </c>
      <c r="W4169" s="1596" t="s">
        <v>76</v>
      </c>
      <c r="X4169" s="1596" t="s">
        <v>4701</v>
      </c>
      <c r="Y4169" s="1596" t="s">
        <v>1536</v>
      </c>
      <c r="Z4169" s="1596" t="s">
        <v>76</v>
      </c>
      <c r="AA4169" s="1596" t="s">
        <v>2502</v>
      </c>
      <c r="AB4169" s="1596" t="s">
        <v>3174</v>
      </c>
      <c r="AC4169" s="1596" t="s">
        <v>76</v>
      </c>
      <c r="AD4169" s="1596" t="s">
        <v>2624</v>
      </c>
      <c r="AE4169" s="1596" t="s">
        <v>3025</v>
      </c>
      <c r="AF4169" s="1596" t="s">
        <v>76</v>
      </c>
      <c r="AG4169" s="1596" t="s">
        <v>76</v>
      </c>
      <c r="AH4169" s="1600" t="s">
        <v>828</v>
      </c>
      <c r="AI4169" s="1601" t="s">
        <v>1685</v>
      </c>
      <c r="AJ4169" s="1600" t="s">
        <v>828</v>
      </c>
      <c r="AK4169" s="1601" t="s">
        <v>1685</v>
      </c>
      <c r="AL4169" s="1594" t="s">
        <v>2627</v>
      </c>
      <c r="AM4169" s="1597" t="s">
        <v>4711</v>
      </c>
      <c r="AN4169" s="1594" t="s">
        <v>4711</v>
      </c>
      <c r="AO4169" s="1594" t="s">
        <v>4711</v>
      </c>
      <c r="AP4169" s="1594" t="s">
        <v>76</v>
      </c>
      <c r="AQ4169" s="1596" t="s">
        <v>76</v>
      </c>
      <c r="AR4169" s="1594" t="s">
        <v>76</v>
      </c>
      <c r="AS4169" s="1594" t="s">
        <v>2481</v>
      </c>
      <c r="AT4169" s="1594" t="s">
        <v>4760</v>
      </c>
      <c r="AU4169" s="1594" t="s">
        <v>2787</v>
      </c>
      <c r="AV4169" s="1594" t="s">
        <v>4719</v>
      </c>
      <c r="AW4169" s="1594" t="s">
        <v>76</v>
      </c>
      <c r="AX4169" s="1594" t="s">
        <v>4701</v>
      </c>
      <c r="AY4169" s="1600" t="s">
        <v>828</v>
      </c>
      <c r="AZ4169" s="1601" t="s">
        <v>1685</v>
      </c>
      <c r="BA4169" s="1600" t="s">
        <v>828</v>
      </c>
      <c r="BB4169" s="1601" t="s">
        <v>1685</v>
      </c>
      <c r="BC4169" s="1594" t="s">
        <v>2679</v>
      </c>
      <c r="BD4169" s="1597" t="s">
        <v>2803</v>
      </c>
      <c r="BE4169" s="1594" t="s">
        <v>3129</v>
      </c>
      <c r="BF4169" s="1594" t="s">
        <v>4688</v>
      </c>
      <c r="BG4169" s="1594" t="s">
        <v>4722</v>
      </c>
      <c r="BH4169" s="1606" t="s">
        <v>76</v>
      </c>
      <c r="BI4169" s="1594" t="s">
        <v>4764</v>
      </c>
      <c r="BJ4169" s="1594" t="s">
        <v>4762</v>
      </c>
      <c r="BK4169" s="1600" t="s">
        <v>828</v>
      </c>
      <c r="BL4169" s="1601" t="s">
        <v>1685</v>
      </c>
    </row>
    <row r="4170" spans="1:64">
      <c r="A4170" s="1598" t="s">
        <v>854</v>
      </c>
      <c r="B4170" s="1599" t="s">
        <v>1686</v>
      </c>
      <c r="C4170" s="1588" t="s">
        <v>76</v>
      </c>
      <c r="D4170" s="1604" t="s">
        <v>76</v>
      </c>
      <c r="E4170" s="1589" t="s">
        <v>76</v>
      </c>
      <c r="F4170" s="1589" t="s">
        <v>4701</v>
      </c>
      <c r="G4170" s="1589" t="s">
        <v>4701</v>
      </c>
      <c r="H4170" s="1589" t="s">
        <v>76</v>
      </c>
      <c r="I4170" s="1589" t="s">
        <v>76</v>
      </c>
      <c r="J4170" s="1590" t="s">
        <v>1781</v>
      </c>
      <c r="K4170" s="1589" t="s">
        <v>4723</v>
      </c>
      <c r="L4170" s="1589" t="s">
        <v>4717</v>
      </c>
      <c r="M4170" s="1589" t="s">
        <v>76</v>
      </c>
      <c r="N4170" s="1589" t="s">
        <v>4760</v>
      </c>
      <c r="O4170" s="1589" t="s">
        <v>4722</v>
      </c>
      <c r="P4170" s="1589" t="s">
        <v>76</v>
      </c>
      <c r="Q4170" s="1638" t="s">
        <v>4781</v>
      </c>
      <c r="R4170" s="1598" t="s">
        <v>854</v>
      </c>
      <c r="S4170" s="1599" t="s">
        <v>1686</v>
      </c>
      <c r="T4170" s="1598" t="s">
        <v>854</v>
      </c>
      <c r="U4170" s="1599" t="s">
        <v>1686</v>
      </c>
      <c r="V4170" s="1590" t="s">
        <v>4681</v>
      </c>
      <c r="W4170" s="1590" t="s">
        <v>4719</v>
      </c>
      <c r="X4170" s="1590" t="s">
        <v>4766</v>
      </c>
      <c r="Y4170" s="1590" t="s">
        <v>76</v>
      </c>
      <c r="Z4170" s="1590" t="s">
        <v>76</v>
      </c>
      <c r="AA4170" s="1590" t="s">
        <v>2502</v>
      </c>
      <c r="AB4170" s="1590" t="s">
        <v>3174</v>
      </c>
      <c r="AC4170" s="1590" t="s">
        <v>76</v>
      </c>
      <c r="AD4170" s="1590" t="s">
        <v>2624</v>
      </c>
      <c r="AE4170" s="1590" t="s">
        <v>3025</v>
      </c>
      <c r="AF4170" s="1590" t="s">
        <v>76</v>
      </c>
      <c r="AG4170" s="1590" t="s">
        <v>76</v>
      </c>
      <c r="AH4170" s="1598" t="s">
        <v>854</v>
      </c>
      <c r="AI4170" s="1599" t="s">
        <v>1686</v>
      </c>
      <c r="AJ4170" s="1598" t="s">
        <v>854</v>
      </c>
      <c r="AK4170" s="1599" t="s">
        <v>1686</v>
      </c>
      <c r="AL4170" s="1589" t="s">
        <v>2627</v>
      </c>
      <c r="AM4170" s="1589" t="s">
        <v>4697</v>
      </c>
      <c r="AN4170" s="1589" t="s">
        <v>4711</v>
      </c>
      <c r="AO4170" s="1589" t="s">
        <v>4711</v>
      </c>
      <c r="AP4170" s="1589" t="s">
        <v>76</v>
      </c>
      <c r="AQ4170" s="1590" t="s">
        <v>76</v>
      </c>
      <c r="AR4170" s="1589" t="s">
        <v>76</v>
      </c>
      <c r="AS4170" s="1589" t="s">
        <v>76</v>
      </c>
      <c r="AT4170" s="1589" t="s">
        <v>4760</v>
      </c>
      <c r="AU4170" s="1589" t="s">
        <v>2787</v>
      </c>
      <c r="AV4170" s="1589" t="s">
        <v>4719</v>
      </c>
      <c r="AW4170" s="1589" t="s">
        <v>76</v>
      </c>
      <c r="AX4170" s="1589" t="s">
        <v>4701</v>
      </c>
      <c r="AY4170" s="1598" t="s">
        <v>854</v>
      </c>
      <c r="AZ4170" s="1599" t="s">
        <v>1686</v>
      </c>
      <c r="BA4170" s="1598" t="s">
        <v>854</v>
      </c>
      <c r="BB4170" s="1599" t="s">
        <v>1686</v>
      </c>
      <c r="BC4170" s="1592" t="s">
        <v>3834</v>
      </c>
      <c r="BD4170" s="1589" t="s">
        <v>3264</v>
      </c>
      <c r="BE4170" s="1589" t="s">
        <v>2794</v>
      </c>
      <c r="BF4170" s="1589" t="s">
        <v>4688</v>
      </c>
      <c r="BG4170" s="1589" t="s">
        <v>4722</v>
      </c>
      <c r="BH4170" s="1609" t="s">
        <v>76</v>
      </c>
      <c r="BI4170" s="1589" t="s">
        <v>4712</v>
      </c>
      <c r="BJ4170" s="1589" t="s">
        <v>4762</v>
      </c>
      <c r="BK4170" s="1598" t="s">
        <v>854</v>
      </c>
      <c r="BL4170" s="1599" t="s">
        <v>1686</v>
      </c>
    </row>
    <row r="4171" spans="1:64">
      <c r="A4171" s="2535" t="s">
        <v>388</v>
      </c>
      <c r="B4171" s="2535"/>
      <c r="C4171" s="1594"/>
      <c r="D4171" s="1594"/>
      <c r="E4171" s="1594"/>
      <c r="F4171" s="1594"/>
      <c r="G4171" s="1594"/>
      <c r="H4171" s="1594"/>
      <c r="I4171" s="1594"/>
      <c r="J4171" s="1594"/>
      <c r="K4171" s="1594"/>
      <c r="L4171" s="1594"/>
      <c r="M4171" s="1594"/>
      <c r="N4171" s="1594"/>
      <c r="O4171" s="1597" t="s">
        <v>311</v>
      </c>
      <c r="P4171" s="1594"/>
      <c r="Q4171" s="1597"/>
      <c r="R4171" s="2535" t="s">
        <v>388</v>
      </c>
      <c r="S4171" s="2535"/>
      <c r="T4171" s="2535" t="s">
        <v>388</v>
      </c>
      <c r="U4171" s="2535"/>
      <c r="V4171" s="1596"/>
      <c r="W4171" s="1596"/>
      <c r="X4171" s="1596"/>
      <c r="Y4171" s="1596"/>
      <c r="Z4171" s="1596"/>
      <c r="AA4171" s="1596"/>
      <c r="AB4171" s="1595"/>
      <c r="AC4171" s="1595"/>
      <c r="AD4171" s="1595"/>
      <c r="AE4171" s="1595"/>
      <c r="AF4171" s="1595"/>
      <c r="AG4171" s="1596"/>
      <c r="AH4171" s="2535" t="s">
        <v>388</v>
      </c>
      <c r="AI4171" s="2535"/>
      <c r="AJ4171" s="2535" t="s">
        <v>388</v>
      </c>
      <c r="AK4171" s="2535"/>
      <c r="AL4171" s="1597"/>
      <c r="AM4171" s="1597"/>
      <c r="AN4171" s="1594"/>
      <c r="AO4171" s="1597"/>
      <c r="AP4171" s="1594"/>
      <c r="AQ4171" s="1594"/>
      <c r="AR4171" s="1594"/>
      <c r="AS4171" s="1594"/>
      <c r="AT4171" s="1594"/>
      <c r="AU4171" s="1594"/>
      <c r="AV4171" s="1594"/>
      <c r="AW4171" s="1594"/>
      <c r="AX4171" s="1594"/>
      <c r="AY4171" s="2535" t="s">
        <v>388</v>
      </c>
      <c r="AZ4171" s="2535"/>
      <c r="BA4171" s="2535" t="s">
        <v>388</v>
      </c>
      <c r="BB4171" s="2535"/>
      <c r="BC4171" s="1597"/>
      <c r="BD4171" s="1597"/>
      <c r="BE4171" s="1597"/>
      <c r="BF4171" s="1597"/>
      <c r="BG4171" s="1597"/>
      <c r="BH4171" s="1597"/>
      <c r="BI4171" s="1594"/>
      <c r="BJ4171" s="1594"/>
      <c r="BK4171" s="2535" t="s">
        <v>388</v>
      </c>
      <c r="BL4171" s="2535"/>
    </row>
    <row r="4172" spans="1:64">
      <c r="A4172" s="2533" t="s">
        <v>389</v>
      </c>
      <c r="B4172" s="2533"/>
      <c r="C4172" s="1589"/>
      <c r="D4172" s="1589"/>
      <c r="E4172" s="1589"/>
      <c r="F4172" s="1589"/>
      <c r="G4172" s="1589"/>
      <c r="H4172" s="1589"/>
      <c r="I4172" s="1589"/>
      <c r="J4172" s="1589"/>
      <c r="K4172" s="1589"/>
      <c r="L4172" s="1589"/>
      <c r="M4172" s="1589"/>
      <c r="N4172" s="1589"/>
      <c r="O4172" s="1592"/>
      <c r="P4172" s="1589"/>
      <c r="Q4172" s="1592"/>
      <c r="R4172" s="2533" t="s">
        <v>389</v>
      </c>
      <c r="S4172" s="2533"/>
      <c r="T4172" s="2533" t="s">
        <v>389</v>
      </c>
      <c r="U4172" s="2533"/>
      <c r="V4172" s="1610"/>
      <c r="W4172" s="1590"/>
      <c r="X4172" s="1590"/>
      <c r="Y4172" s="1590"/>
      <c r="Z4172" s="1590"/>
      <c r="AA4172" s="1590"/>
      <c r="AB4172" s="1591"/>
      <c r="AC4172" s="1591"/>
      <c r="AD4172" s="1591"/>
      <c r="AE4172" s="1591"/>
      <c r="AF4172" s="1591"/>
      <c r="AG4172" s="1590"/>
      <c r="AH4172" s="2533" t="s">
        <v>389</v>
      </c>
      <c r="AI4172" s="2533"/>
      <c r="AJ4172" s="2533" t="s">
        <v>389</v>
      </c>
      <c r="AK4172" s="2533"/>
      <c r="AL4172" s="1592"/>
      <c r="AM4172" s="1592"/>
      <c r="AN4172" s="1589"/>
      <c r="AO4172" s="1592"/>
      <c r="AP4172" s="1589"/>
      <c r="AQ4172" s="1589"/>
      <c r="AR4172" s="1589"/>
      <c r="AS4172" s="1589"/>
      <c r="AT4172" s="1589"/>
      <c r="AU4172" s="1589"/>
      <c r="AV4172" s="1589"/>
      <c r="AW4172" s="1589"/>
      <c r="AX4172" s="1589"/>
      <c r="AY4172" s="2533" t="s">
        <v>389</v>
      </c>
      <c r="AZ4172" s="2533"/>
      <c r="BA4172" s="2533" t="s">
        <v>389</v>
      </c>
      <c r="BB4172" s="2533"/>
      <c r="BC4172" s="1592"/>
      <c r="BD4172" s="1592"/>
      <c r="BE4172" s="1592"/>
      <c r="BF4172" s="1592"/>
      <c r="BG4172" s="1592"/>
      <c r="BH4172" s="1592"/>
      <c r="BI4172" s="1589"/>
      <c r="BJ4172" s="1589"/>
      <c r="BK4172" s="2533" t="s">
        <v>389</v>
      </c>
      <c r="BL4172" s="2533"/>
    </row>
    <row r="4173" spans="1:64" ht="22.5">
      <c r="A4173" s="1611"/>
      <c r="B4173" s="1612" t="s">
        <v>390</v>
      </c>
      <c r="C4173" s="1596" t="s">
        <v>1537</v>
      </c>
      <c r="D4173" s="1594" t="s">
        <v>1537</v>
      </c>
      <c r="E4173" s="1596" t="s">
        <v>1537</v>
      </c>
      <c r="F4173" s="1596" t="s">
        <v>1537</v>
      </c>
      <c r="G4173" s="1594" t="s">
        <v>4717</v>
      </c>
      <c r="H4173" s="1594" t="s">
        <v>4717</v>
      </c>
      <c r="I4173" s="1596" t="s">
        <v>4717</v>
      </c>
      <c r="J4173" s="1596" t="s">
        <v>4717</v>
      </c>
      <c r="K4173" s="1594" t="s">
        <v>4713</v>
      </c>
      <c r="L4173" s="1594" t="s">
        <v>4717</v>
      </c>
      <c r="M4173" s="1594" t="s">
        <v>4717</v>
      </c>
      <c r="N4173" s="1596" t="s">
        <v>1537</v>
      </c>
      <c r="O4173" s="1594" t="s">
        <v>4717</v>
      </c>
      <c r="P4173" s="1594" t="s">
        <v>4717</v>
      </c>
      <c r="Q4173" s="1594" t="s">
        <v>1537</v>
      </c>
      <c r="R4173" s="1614"/>
      <c r="S4173" s="1612" t="s">
        <v>390</v>
      </c>
      <c r="T4173" s="1614"/>
      <c r="U4173" s="1612" t="s">
        <v>390</v>
      </c>
      <c r="V4173" s="1596" t="s">
        <v>2627</v>
      </c>
      <c r="W4173" s="1596" t="s">
        <v>4717</v>
      </c>
      <c r="X4173" s="1596" t="s">
        <v>1781</v>
      </c>
      <c r="Y4173" s="1596" t="s">
        <v>4717</v>
      </c>
      <c r="Z4173" s="1596" t="s">
        <v>4717</v>
      </c>
      <c r="AA4173" s="1596" t="s">
        <v>1781</v>
      </c>
      <c r="AB4173" s="1596" t="s">
        <v>2679</v>
      </c>
      <c r="AC4173" s="1596" t="s">
        <v>4717</v>
      </c>
      <c r="AD4173" s="1596" t="s">
        <v>1537</v>
      </c>
      <c r="AE4173" s="1596" t="s">
        <v>4717</v>
      </c>
      <c r="AF4173" s="1596" t="s">
        <v>1537</v>
      </c>
      <c r="AG4173" s="1596" t="s">
        <v>4717</v>
      </c>
      <c r="AH4173" s="1614"/>
      <c r="AI4173" s="1612" t="s">
        <v>390</v>
      </c>
      <c r="AJ4173" s="1614"/>
      <c r="AK4173" s="1612" t="s">
        <v>390</v>
      </c>
      <c r="AL4173" s="1594" t="s">
        <v>2627</v>
      </c>
      <c r="AM4173" s="1594" t="s">
        <v>4717</v>
      </c>
      <c r="AN4173" s="1594" t="s">
        <v>4717</v>
      </c>
      <c r="AO4173" s="1596" t="s">
        <v>4717</v>
      </c>
      <c r="AP4173" s="1594" t="s">
        <v>4717</v>
      </c>
      <c r="AQ4173" s="1594" t="s">
        <v>4717</v>
      </c>
      <c r="AR4173" s="1594" t="s">
        <v>4717</v>
      </c>
      <c r="AS4173" s="1594" t="s">
        <v>4717</v>
      </c>
      <c r="AT4173" s="1594" t="s">
        <v>2627</v>
      </c>
      <c r="AU4173" s="1594" t="s">
        <v>4717</v>
      </c>
      <c r="AV4173" s="1594" t="s">
        <v>4717</v>
      </c>
      <c r="AW4173" s="1594" t="s">
        <v>4717</v>
      </c>
      <c r="AX4173" s="1594" t="s">
        <v>4717</v>
      </c>
      <c r="AY4173" s="1614"/>
      <c r="AZ4173" s="1612" t="s">
        <v>390</v>
      </c>
      <c r="BA4173" s="1614"/>
      <c r="BB4173" s="1612" t="s">
        <v>390</v>
      </c>
      <c r="BC4173" s="1594" t="s">
        <v>1781</v>
      </c>
      <c r="BD4173" s="1594" t="s">
        <v>1781</v>
      </c>
      <c r="BE4173" s="1594" t="s">
        <v>2679</v>
      </c>
      <c r="BF4173" s="1594" t="s">
        <v>2481</v>
      </c>
      <c r="BG4173" s="1594" t="s">
        <v>4717</v>
      </c>
      <c r="BH4173" s="1594" t="s">
        <v>1781</v>
      </c>
      <c r="BI4173" s="1594" t="s">
        <v>2679</v>
      </c>
      <c r="BJ4173" s="1594" t="s">
        <v>4717</v>
      </c>
      <c r="BK4173" s="1614"/>
      <c r="BL4173" s="1612" t="s">
        <v>390</v>
      </c>
    </row>
    <row r="4174" spans="1:64" ht="22.5">
      <c r="A4174" s="37"/>
      <c r="B4174" s="148" t="s">
        <v>391</v>
      </c>
      <c r="C4174" s="698" t="s">
        <v>76</v>
      </c>
      <c r="D4174" s="1589" t="s">
        <v>76</v>
      </c>
      <c r="E4174" s="698" t="s">
        <v>76</v>
      </c>
      <c r="F4174" s="1589" t="s">
        <v>76</v>
      </c>
      <c r="G4174" s="1589" t="s">
        <v>76</v>
      </c>
      <c r="H4174" s="1589" t="s">
        <v>76</v>
      </c>
      <c r="I4174" s="1589" t="s">
        <v>76</v>
      </c>
      <c r="J4174" s="1590" t="s">
        <v>76</v>
      </c>
      <c r="K4174" s="1589" t="s">
        <v>76</v>
      </c>
      <c r="L4174" s="1589" t="s">
        <v>76</v>
      </c>
      <c r="M4174" s="1589" t="s">
        <v>76</v>
      </c>
      <c r="N4174" s="1631" t="s">
        <v>4717</v>
      </c>
      <c r="O4174" s="1592" t="s">
        <v>76</v>
      </c>
      <c r="P4174" s="1589" t="s">
        <v>76</v>
      </c>
      <c r="Q4174" s="1589" t="s">
        <v>76</v>
      </c>
      <c r="R4174" s="8"/>
      <c r="S4174" s="148" t="s">
        <v>391</v>
      </c>
      <c r="T4174" s="8"/>
      <c r="U4174" s="148" t="s">
        <v>391</v>
      </c>
      <c r="V4174" s="1590" t="s">
        <v>76</v>
      </c>
      <c r="W4174" s="1590" t="s">
        <v>76</v>
      </c>
      <c r="X4174" s="1590" t="s">
        <v>76</v>
      </c>
      <c r="Y4174" s="1590" t="s">
        <v>76</v>
      </c>
      <c r="Z4174" s="1590" t="s">
        <v>76</v>
      </c>
      <c r="AA4174" s="1590" t="s">
        <v>1781</v>
      </c>
      <c r="AB4174" s="1590" t="s">
        <v>2679</v>
      </c>
      <c r="AC4174" s="1590" t="s">
        <v>76</v>
      </c>
      <c r="AD4174" s="1590" t="s">
        <v>76</v>
      </c>
      <c r="AE4174" s="1590" t="s">
        <v>76</v>
      </c>
      <c r="AF4174" s="1590" t="s">
        <v>1537</v>
      </c>
      <c r="AG4174" s="1590" t="s">
        <v>76</v>
      </c>
      <c r="AH4174" s="8"/>
      <c r="AI4174" s="148" t="s">
        <v>391</v>
      </c>
      <c r="AJ4174" s="8"/>
      <c r="AK4174" s="148" t="s">
        <v>391</v>
      </c>
      <c r="AL4174" s="1589" t="s">
        <v>76</v>
      </c>
      <c r="AM4174" s="1589" t="s">
        <v>76</v>
      </c>
      <c r="AN4174" s="1589" t="s">
        <v>76</v>
      </c>
      <c r="AO4174" s="1589" t="s">
        <v>76</v>
      </c>
      <c r="AP4174" s="1589" t="s">
        <v>76</v>
      </c>
      <c r="AQ4174" s="1589" t="s">
        <v>76</v>
      </c>
      <c r="AR4174" s="1589" t="s">
        <v>76</v>
      </c>
      <c r="AS4174" s="1589" t="s">
        <v>76</v>
      </c>
      <c r="AT4174" s="1589" t="s">
        <v>76</v>
      </c>
      <c r="AU4174" s="1589" t="s">
        <v>76</v>
      </c>
      <c r="AV4174" s="1589" t="s">
        <v>76</v>
      </c>
      <c r="AW4174" s="1589" t="s">
        <v>76</v>
      </c>
      <c r="AX4174" s="1589" t="s">
        <v>76</v>
      </c>
      <c r="AY4174" s="8"/>
      <c r="AZ4174" s="148" t="s">
        <v>391</v>
      </c>
      <c r="BA4174" s="8"/>
      <c r="BB4174" s="148" t="s">
        <v>391</v>
      </c>
      <c r="BC4174" s="1589" t="s">
        <v>76</v>
      </c>
      <c r="BD4174" s="1589" t="s">
        <v>76</v>
      </c>
      <c r="BE4174" s="1589" t="s">
        <v>76</v>
      </c>
      <c r="BF4174" s="1592" t="s">
        <v>76</v>
      </c>
      <c r="BG4174" s="1589" t="s">
        <v>76</v>
      </c>
      <c r="BH4174" s="1589" t="s">
        <v>76</v>
      </c>
      <c r="BI4174" s="1589" t="s">
        <v>76</v>
      </c>
      <c r="BJ4174" s="1615" t="s">
        <v>76</v>
      </c>
      <c r="BK4174" s="8"/>
      <c r="BL4174" s="148" t="s">
        <v>391</v>
      </c>
    </row>
    <row r="4175" spans="1:64">
      <c r="A4175" s="2535" t="s">
        <v>400</v>
      </c>
      <c r="B4175" s="2535"/>
      <c r="C4175" s="1594"/>
      <c r="D4175" s="1594"/>
      <c r="E4175" s="1594"/>
      <c r="F4175" s="1594"/>
      <c r="G4175" s="1594"/>
      <c r="H4175" s="1594"/>
      <c r="I4175" s="1594"/>
      <c r="J4175" s="1596"/>
      <c r="K4175" s="1594"/>
      <c r="L4175" s="1594"/>
      <c r="M4175" s="1594"/>
      <c r="N4175" s="1594"/>
      <c r="O4175" s="1597"/>
      <c r="P4175" s="1594"/>
      <c r="Q4175" s="1597"/>
      <c r="R4175" s="2535" t="s">
        <v>400</v>
      </c>
      <c r="S4175" s="2535"/>
      <c r="T4175" s="2535" t="s">
        <v>400</v>
      </c>
      <c r="U4175" s="2535"/>
      <c r="V4175" s="1596"/>
      <c r="W4175" s="1596"/>
      <c r="X4175" s="1596"/>
      <c r="Y4175" s="1596"/>
      <c r="Z4175" s="1596"/>
      <c r="AA4175" s="1596"/>
      <c r="AB4175" s="1596"/>
      <c r="AC4175" s="1596"/>
      <c r="AD4175" s="1596"/>
      <c r="AE4175" s="1596"/>
      <c r="AF4175" s="1596"/>
      <c r="AG4175" s="1596"/>
      <c r="AH4175" s="2535" t="s">
        <v>400</v>
      </c>
      <c r="AI4175" s="2535"/>
      <c r="AJ4175" s="2535" t="s">
        <v>400</v>
      </c>
      <c r="AK4175" s="2535"/>
      <c r="AL4175" s="1597"/>
      <c r="AM4175" s="1597"/>
      <c r="AN4175" s="1594"/>
      <c r="AO4175" s="1594"/>
      <c r="AP4175" s="1594"/>
      <c r="AQ4175" s="1594"/>
      <c r="AR4175" s="1594"/>
      <c r="AS4175" s="1594"/>
      <c r="AT4175" s="1594"/>
      <c r="AU4175" s="1594"/>
      <c r="AV4175" s="1594"/>
      <c r="AW4175" s="1594"/>
      <c r="AX4175" s="1594"/>
      <c r="AY4175" s="2535" t="s">
        <v>400</v>
      </c>
      <c r="AZ4175" s="2535"/>
      <c r="BA4175" s="2535" t="s">
        <v>400</v>
      </c>
      <c r="BB4175" s="2535"/>
      <c r="BC4175" s="1597"/>
      <c r="BD4175" s="1594"/>
      <c r="BE4175" s="1594"/>
      <c r="BF4175" s="1597"/>
      <c r="BG4175" s="1594"/>
      <c r="BH4175" s="1594"/>
      <c r="BI4175" s="1594"/>
      <c r="BJ4175" s="1594"/>
      <c r="BK4175" s="2535" t="s">
        <v>400</v>
      </c>
      <c r="BL4175" s="2535"/>
    </row>
    <row r="4176" spans="1:64" ht="22.5">
      <c r="A4176" s="8"/>
      <c r="B4176" s="148" t="s">
        <v>390</v>
      </c>
      <c r="C4176" s="1589" t="s">
        <v>4717</v>
      </c>
      <c r="D4176" s="1631" t="s">
        <v>4717</v>
      </c>
      <c r="E4176" s="1590" t="s">
        <v>4717</v>
      </c>
      <c r="F4176" s="1589" t="s">
        <v>4717</v>
      </c>
      <c r="G4176" s="1631" t="s">
        <v>4717</v>
      </c>
      <c r="H4176" s="1590" t="s">
        <v>4717</v>
      </c>
      <c r="I4176" s="1589" t="s">
        <v>76</v>
      </c>
      <c r="J4176" s="1590" t="s">
        <v>4717</v>
      </c>
      <c r="K4176" s="1589" t="s">
        <v>1669</v>
      </c>
      <c r="L4176" s="1589" t="s">
        <v>1549</v>
      </c>
      <c r="M4176" s="1590" t="s">
        <v>1875</v>
      </c>
      <c r="N4176" s="1631" t="s">
        <v>1893</v>
      </c>
      <c r="O4176" s="1589" t="s">
        <v>4717</v>
      </c>
      <c r="P4176" s="698" t="s">
        <v>2284</v>
      </c>
      <c r="Q4176" s="1631" t="s">
        <v>2255</v>
      </c>
      <c r="R4176" s="8"/>
      <c r="S4176" s="148" t="s">
        <v>390</v>
      </c>
      <c r="T4176" s="8"/>
      <c r="U4176" s="148" t="s">
        <v>390</v>
      </c>
      <c r="V4176" s="1590" t="s">
        <v>1549</v>
      </c>
      <c r="W4176" s="1590" t="s">
        <v>2360</v>
      </c>
      <c r="X4176" s="1590" t="s">
        <v>2382</v>
      </c>
      <c r="Y4176" s="1590" t="s">
        <v>76</v>
      </c>
      <c r="Z4176" s="1590" t="s">
        <v>4717</v>
      </c>
      <c r="AA4176" s="1590" t="s">
        <v>1549</v>
      </c>
      <c r="AB4176" s="1590" t="s">
        <v>2284</v>
      </c>
      <c r="AC4176" s="1590" t="s">
        <v>4725</v>
      </c>
      <c r="AD4176" s="1590" t="s">
        <v>4717</v>
      </c>
      <c r="AE4176" s="1590" t="s">
        <v>2424</v>
      </c>
      <c r="AF4176" s="698" t="s">
        <v>4717</v>
      </c>
      <c r="AG4176" s="1590" t="s">
        <v>1549</v>
      </c>
      <c r="AH4176" s="8"/>
      <c r="AI4176" s="148" t="s">
        <v>390</v>
      </c>
      <c r="AJ4176" s="8"/>
      <c r="AK4176" s="148" t="s">
        <v>390</v>
      </c>
      <c r="AL4176" s="1589" t="s">
        <v>1549</v>
      </c>
      <c r="AM4176" s="1589" t="s">
        <v>2284</v>
      </c>
      <c r="AN4176" s="1589" t="s">
        <v>1549</v>
      </c>
      <c r="AO4176" s="1589" t="s">
        <v>2284</v>
      </c>
      <c r="AP4176" s="1589" t="s">
        <v>1891</v>
      </c>
      <c r="AQ4176" s="1589" t="s">
        <v>2284</v>
      </c>
      <c r="AR4176" s="1589" t="s">
        <v>1891</v>
      </c>
      <c r="AS4176" s="1589" t="s">
        <v>1891</v>
      </c>
      <c r="AT4176" s="1589" t="s">
        <v>2684</v>
      </c>
      <c r="AU4176" s="1589" t="s">
        <v>2382</v>
      </c>
      <c r="AV4176" s="1589" t="s">
        <v>1549</v>
      </c>
      <c r="AW4176" s="1589" t="s">
        <v>1549</v>
      </c>
      <c r="AX4176" s="1589" t="s">
        <v>4717</v>
      </c>
      <c r="AY4176" s="8"/>
      <c r="AZ4176" s="148" t="s">
        <v>390</v>
      </c>
      <c r="BA4176" s="8"/>
      <c r="BB4176" s="148" t="s">
        <v>390</v>
      </c>
      <c r="BC4176" s="1589" t="s">
        <v>1845</v>
      </c>
      <c r="BD4176" s="1589" t="s">
        <v>1845</v>
      </c>
      <c r="BE4176" s="1589" t="s">
        <v>2284</v>
      </c>
      <c r="BF4176" s="1589" t="s">
        <v>1854</v>
      </c>
      <c r="BG4176" s="1589" t="s">
        <v>1960</v>
      </c>
      <c r="BH4176" s="1589" t="s">
        <v>2680</v>
      </c>
      <c r="BI4176" s="1589" t="s">
        <v>1781</v>
      </c>
      <c r="BJ4176" s="1589" t="s">
        <v>1845</v>
      </c>
      <c r="BK4176" s="8"/>
      <c r="BL4176" s="148" t="s">
        <v>390</v>
      </c>
    </row>
    <row r="4177" spans="1:64" ht="22.5">
      <c r="A4177" s="1614"/>
      <c r="B4177" s="1612" t="s">
        <v>391</v>
      </c>
      <c r="C4177" s="1594" t="s">
        <v>76</v>
      </c>
      <c r="D4177" s="1594" t="s">
        <v>76</v>
      </c>
      <c r="E4177" s="1594" t="s">
        <v>76</v>
      </c>
      <c r="F4177" s="1594" t="s">
        <v>76</v>
      </c>
      <c r="G4177" s="1594" t="s">
        <v>76</v>
      </c>
      <c r="H4177" s="1594" t="s">
        <v>76</v>
      </c>
      <c r="I4177" s="1594" t="s">
        <v>4717</v>
      </c>
      <c r="J4177" s="1596" t="s">
        <v>76</v>
      </c>
      <c r="K4177" s="1594" t="s">
        <v>76</v>
      </c>
      <c r="L4177" s="1594" t="s">
        <v>1876</v>
      </c>
      <c r="M4177" s="1594" t="s">
        <v>1847</v>
      </c>
      <c r="N4177" s="1632" t="s">
        <v>1893</v>
      </c>
      <c r="O4177" s="1594" t="s">
        <v>76</v>
      </c>
      <c r="P4177" s="1597" t="s">
        <v>2747</v>
      </c>
      <c r="Q4177" s="1597" t="s">
        <v>76</v>
      </c>
      <c r="R4177" s="1614"/>
      <c r="S4177" s="1612" t="s">
        <v>391</v>
      </c>
      <c r="T4177" s="1614"/>
      <c r="U4177" s="1612" t="s">
        <v>391</v>
      </c>
      <c r="V4177" s="1596" t="s">
        <v>76</v>
      </c>
      <c r="W4177" s="1596" t="s">
        <v>76</v>
      </c>
      <c r="X4177" s="1596" t="s">
        <v>76</v>
      </c>
      <c r="Y4177" s="1596" t="s">
        <v>1891</v>
      </c>
      <c r="Z4177" s="1596" t="s">
        <v>76</v>
      </c>
      <c r="AA4177" s="1596" t="s">
        <v>1549</v>
      </c>
      <c r="AB4177" s="1596" t="s">
        <v>2284</v>
      </c>
      <c r="AC4177" s="1596" t="s">
        <v>2378</v>
      </c>
      <c r="AD4177" s="1596" t="s">
        <v>76</v>
      </c>
      <c r="AE4177" s="1617" t="s">
        <v>1891</v>
      </c>
      <c r="AF4177" s="1337" t="s">
        <v>76</v>
      </c>
      <c r="AG4177" s="1596" t="s">
        <v>2382</v>
      </c>
      <c r="AH4177" s="1614"/>
      <c r="AI4177" s="1612" t="s">
        <v>391</v>
      </c>
      <c r="AJ4177" s="1614"/>
      <c r="AK4177" s="1612" t="s">
        <v>391</v>
      </c>
      <c r="AL4177" s="1618" t="s">
        <v>76</v>
      </c>
      <c r="AM4177" s="1594" t="s">
        <v>2284</v>
      </c>
      <c r="AN4177" s="1594" t="s">
        <v>76</v>
      </c>
      <c r="AO4177" s="1618" t="s">
        <v>76</v>
      </c>
      <c r="AP4177" s="1594" t="s">
        <v>76</v>
      </c>
      <c r="AQ4177" s="1594" t="s">
        <v>76</v>
      </c>
      <c r="AR4177" s="1594" t="s">
        <v>76</v>
      </c>
      <c r="AS4177" s="1594" t="s">
        <v>76</v>
      </c>
      <c r="AT4177" s="1594" t="s">
        <v>76</v>
      </c>
      <c r="AU4177" s="1594" t="s">
        <v>76</v>
      </c>
      <c r="AV4177" s="1594" t="s">
        <v>76</v>
      </c>
      <c r="AW4177" s="1594" t="s">
        <v>76</v>
      </c>
      <c r="AX4177" s="1594" t="s">
        <v>76</v>
      </c>
      <c r="AY4177" s="1614"/>
      <c r="AZ4177" s="1612" t="s">
        <v>391</v>
      </c>
      <c r="BA4177" s="1614"/>
      <c r="BB4177" s="1612" t="s">
        <v>391</v>
      </c>
      <c r="BC4177" s="1594" t="s">
        <v>76</v>
      </c>
      <c r="BD4177" s="1594" t="s">
        <v>1845</v>
      </c>
      <c r="BE4177" s="1594" t="s">
        <v>76</v>
      </c>
      <c r="BF4177" s="1597" t="s">
        <v>76</v>
      </c>
      <c r="BG4177" s="1594" t="s">
        <v>76</v>
      </c>
      <c r="BH4177" s="1618" t="s">
        <v>76</v>
      </c>
      <c r="BI4177" s="1594" t="s">
        <v>76</v>
      </c>
      <c r="BJ4177" s="1618" t="s">
        <v>76</v>
      </c>
      <c r="BK4177" s="1614"/>
      <c r="BL4177" s="1612" t="s">
        <v>391</v>
      </c>
    </row>
    <row r="4178" spans="1:64">
      <c r="A4178" s="2533" t="s">
        <v>47</v>
      </c>
      <c r="B4178" s="2533"/>
      <c r="C4178" s="1589"/>
      <c r="D4178" s="1589"/>
      <c r="E4178" s="1589"/>
      <c r="F4178" s="1589"/>
      <c r="G4178" s="1589"/>
      <c r="H4178" s="1589"/>
      <c r="I4178" s="1589"/>
      <c r="J4178" s="1590"/>
      <c r="K4178" s="1589"/>
      <c r="L4178" s="1589"/>
      <c r="M4178" s="1589"/>
      <c r="N4178" s="1589"/>
      <c r="O4178" s="1589"/>
      <c r="P4178" s="1592"/>
      <c r="Q4178" s="1592"/>
      <c r="R4178" s="2533" t="s">
        <v>47</v>
      </c>
      <c r="S4178" s="2533"/>
      <c r="T4178" s="2533" t="s">
        <v>47</v>
      </c>
      <c r="U4178" s="2533"/>
      <c r="V4178" s="1590" t="s">
        <v>1285</v>
      </c>
      <c r="W4178" s="1590"/>
      <c r="X4178" s="1590"/>
      <c r="Y4178" s="1590"/>
      <c r="Z4178" s="1590"/>
      <c r="AA4178" s="1590"/>
      <c r="AB4178" s="1590"/>
      <c r="AC4178" s="1590"/>
      <c r="AD4178" s="1590"/>
      <c r="AE4178" s="1590"/>
      <c r="AF4178" s="1590"/>
      <c r="AG4178" s="1590"/>
      <c r="AH4178" s="2533" t="s">
        <v>47</v>
      </c>
      <c r="AI4178" s="2533"/>
      <c r="AJ4178" s="2533" t="s">
        <v>47</v>
      </c>
      <c r="AK4178" s="2533"/>
      <c r="AL4178" s="1589"/>
      <c r="AM4178" s="1589"/>
      <c r="AN4178" s="1589"/>
      <c r="AO4178" s="1589"/>
      <c r="AP4178" s="1589"/>
      <c r="AQ4178" s="1589"/>
      <c r="AR4178" s="1589"/>
      <c r="AS4178" s="1589"/>
      <c r="AT4178" s="1589"/>
      <c r="AU4178" s="1589"/>
      <c r="AV4178" s="1589"/>
      <c r="AW4178" s="1589"/>
      <c r="AX4178" s="1589"/>
      <c r="AY4178" s="2533" t="s">
        <v>47</v>
      </c>
      <c r="AZ4178" s="2533"/>
      <c r="BA4178" s="2533" t="s">
        <v>47</v>
      </c>
      <c r="BB4178" s="2533"/>
      <c r="BC4178" s="1589"/>
      <c r="BD4178" s="1589"/>
      <c r="BE4178" s="1589"/>
      <c r="BF4178" s="1592"/>
      <c r="BG4178" s="1589"/>
      <c r="BH4178" s="1589"/>
      <c r="BI4178" s="1589"/>
      <c r="BJ4178" s="1589"/>
      <c r="BK4178" s="2533" t="s">
        <v>47</v>
      </c>
      <c r="BL4178" s="2533"/>
    </row>
    <row r="4179" spans="1:64" ht="22.5">
      <c r="A4179" s="1614"/>
      <c r="B4179" s="1612" t="s">
        <v>390</v>
      </c>
      <c r="C4179" s="1596" t="s">
        <v>4717</v>
      </c>
      <c r="D4179" s="1632" t="s">
        <v>4717</v>
      </c>
      <c r="E4179" s="1596" t="s">
        <v>4717</v>
      </c>
      <c r="F4179" s="1594" t="s">
        <v>4717</v>
      </c>
      <c r="G4179" s="1632" t="s">
        <v>4717</v>
      </c>
      <c r="H4179" s="1632" t="s">
        <v>4717</v>
      </c>
      <c r="I4179" s="1596" t="s">
        <v>76</v>
      </c>
      <c r="J4179" s="1596" t="s">
        <v>4717</v>
      </c>
      <c r="K4179" s="1594" t="s">
        <v>4782</v>
      </c>
      <c r="L4179" s="1594" t="s">
        <v>1875</v>
      </c>
      <c r="M4179" s="1596" t="s">
        <v>1875</v>
      </c>
      <c r="N4179" s="1632" t="s">
        <v>1847</v>
      </c>
      <c r="O4179" s="1594" t="s">
        <v>1875</v>
      </c>
      <c r="P4179" s="1596" t="s">
        <v>2284</v>
      </c>
      <c r="Q4179" s="1632" t="s">
        <v>2255</v>
      </c>
      <c r="R4179" s="1614"/>
      <c r="S4179" s="1612" t="s">
        <v>390</v>
      </c>
      <c r="T4179" s="1614"/>
      <c r="U4179" s="1612" t="s">
        <v>390</v>
      </c>
      <c r="V4179" s="1596" t="s">
        <v>1893</v>
      </c>
      <c r="W4179" s="1596" t="s">
        <v>1893</v>
      </c>
      <c r="X4179" s="1596" t="s">
        <v>1875</v>
      </c>
      <c r="Y4179" s="1596" t="s">
        <v>1875</v>
      </c>
      <c r="Z4179" s="1596" t="s">
        <v>4717</v>
      </c>
      <c r="AA4179" s="1596" t="s">
        <v>1882</v>
      </c>
      <c r="AB4179" s="1596" t="s">
        <v>4126</v>
      </c>
      <c r="AC4179" s="1596" t="s">
        <v>2484</v>
      </c>
      <c r="AD4179" s="1596" t="s">
        <v>4717</v>
      </c>
      <c r="AE4179" s="1596" t="s">
        <v>2424</v>
      </c>
      <c r="AF4179" s="1596" t="s">
        <v>4717</v>
      </c>
      <c r="AG4179" s="1596" t="s">
        <v>2382</v>
      </c>
      <c r="AH4179" s="1614"/>
      <c r="AI4179" s="1612" t="s">
        <v>390</v>
      </c>
      <c r="AJ4179" s="1614"/>
      <c r="AK4179" s="1612" t="s">
        <v>390</v>
      </c>
      <c r="AL4179" s="1594" t="s">
        <v>1893</v>
      </c>
      <c r="AM4179" s="1594" t="s">
        <v>1891</v>
      </c>
      <c r="AN4179" s="1594" t="s">
        <v>1891</v>
      </c>
      <c r="AO4179" s="1596" t="s">
        <v>1872</v>
      </c>
      <c r="AP4179" s="1594" t="s">
        <v>1883</v>
      </c>
      <c r="AQ4179" s="1594" t="s">
        <v>1893</v>
      </c>
      <c r="AR4179" s="1594" t="s">
        <v>1882</v>
      </c>
      <c r="AS4179" s="1594" t="s">
        <v>3770</v>
      </c>
      <c r="AT4179" s="1594" t="s">
        <v>2773</v>
      </c>
      <c r="AU4179" s="1594" t="s">
        <v>1891</v>
      </c>
      <c r="AV4179" s="1594" t="s">
        <v>1893</v>
      </c>
      <c r="AW4179" s="1594" t="s">
        <v>1549</v>
      </c>
      <c r="AX4179" s="1594" t="s">
        <v>76</v>
      </c>
      <c r="AY4179" s="1614"/>
      <c r="AZ4179" s="1612" t="s">
        <v>390</v>
      </c>
      <c r="BA4179" s="1614"/>
      <c r="BB4179" s="1612" t="s">
        <v>390</v>
      </c>
      <c r="BC4179" s="1594" t="s">
        <v>1549</v>
      </c>
      <c r="BD4179" s="1594" t="s">
        <v>1876</v>
      </c>
      <c r="BE4179" s="1594" t="s">
        <v>1549</v>
      </c>
      <c r="BF4179" s="1594" t="s">
        <v>1853</v>
      </c>
      <c r="BG4179" s="1594" t="s">
        <v>1647</v>
      </c>
      <c r="BH4179" s="1594" t="s">
        <v>76</v>
      </c>
      <c r="BI4179" s="1594" t="s">
        <v>1891</v>
      </c>
      <c r="BJ4179" s="1594" t="s">
        <v>2382</v>
      </c>
      <c r="BK4179" s="1614"/>
      <c r="BL4179" s="1612" t="s">
        <v>390</v>
      </c>
    </row>
    <row r="4180" spans="1:64" ht="22.5">
      <c r="A4180" s="8"/>
      <c r="B4180" s="148" t="s">
        <v>391</v>
      </c>
      <c r="C4180" s="1589" t="s">
        <v>76</v>
      </c>
      <c r="D4180" s="1589" t="s">
        <v>76</v>
      </c>
      <c r="E4180" s="1589" t="s">
        <v>76</v>
      </c>
      <c r="F4180" s="1609" t="s">
        <v>76</v>
      </c>
      <c r="G4180" s="1589" t="s">
        <v>76</v>
      </c>
      <c r="H4180" s="1589" t="s">
        <v>76</v>
      </c>
      <c r="I4180" s="1589" t="s">
        <v>4717</v>
      </c>
      <c r="J4180" s="1590" t="s">
        <v>76</v>
      </c>
      <c r="K4180" s="1609" t="s">
        <v>76</v>
      </c>
      <c r="L4180" s="1589" t="s">
        <v>1876</v>
      </c>
      <c r="M4180" s="1589" t="s">
        <v>1847</v>
      </c>
      <c r="N4180" s="1589" t="s">
        <v>76</v>
      </c>
      <c r="O4180" s="1589" t="s">
        <v>76</v>
      </c>
      <c r="P4180" s="1592" t="s">
        <v>1891</v>
      </c>
      <c r="Q4180" s="1592" t="s">
        <v>76</v>
      </c>
      <c r="R4180" s="8"/>
      <c r="S4180" s="148" t="s">
        <v>391</v>
      </c>
      <c r="T4180" s="8"/>
      <c r="U4180" s="148" t="s">
        <v>391</v>
      </c>
      <c r="V4180" s="1590" t="s">
        <v>76</v>
      </c>
      <c r="W4180" s="1590" t="s">
        <v>76</v>
      </c>
      <c r="X4180" s="1590" t="s">
        <v>76</v>
      </c>
      <c r="Y4180" s="1590" t="s">
        <v>76</v>
      </c>
      <c r="Z4180" s="1590" t="s">
        <v>76</v>
      </c>
      <c r="AA4180" s="1590" t="s">
        <v>1876</v>
      </c>
      <c r="AB4180" s="1590" t="s">
        <v>76</v>
      </c>
      <c r="AC4180" s="1590" t="s">
        <v>76</v>
      </c>
      <c r="AD4180" s="1590" t="s">
        <v>76</v>
      </c>
      <c r="AE4180" s="1590" t="s">
        <v>1891</v>
      </c>
      <c r="AF4180" s="1590" t="s">
        <v>76</v>
      </c>
      <c r="AG4180" s="1590" t="s">
        <v>1883</v>
      </c>
      <c r="AH4180" s="8"/>
      <c r="AI4180" s="148" t="s">
        <v>391</v>
      </c>
      <c r="AJ4180" s="8"/>
      <c r="AK4180" s="148" t="s">
        <v>391</v>
      </c>
      <c r="AL4180" s="1615" t="s">
        <v>76</v>
      </c>
      <c r="AM4180" s="1589" t="s">
        <v>1891</v>
      </c>
      <c r="AN4180" s="1589" t="s">
        <v>76</v>
      </c>
      <c r="AO4180" s="1608" t="s">
        <v>76</v>
      </c>
      <c r="AP4180" s="1589" t="s">
        <v>76</v>
      </c>
      <c r="AQ4180" s="1589" t="s">
        <v>76</v>
      </c>
      <c r="AR4180" s="1615" t="s">
        <v>76</v>
      </c>
      <c r="AS4180" s="1589" t="s">
        <v>76</v>
      </c>
      <c r="AT4180" s="1589" t="s">
        <v>76</v>
      </c>
      <c r="AU4180" s="1589" t="s">
        <v>76</v>
      </c>
      <c r="AV4180" s="1589" t="s">
        <v>76</v>
      </c>
      <c r="AW4180" s="1589" t="s">
        <v>76</v>
      </c>
      <c r="AX4180" s="1589" t="s">
        <v>76</v>
      </c>
      <c r="AY4180" s="8"/>
      <c r="AZ4180" s="148" t="s">
        <v>391</v>
      </c>
      <c r="BA4180" s="8"/>
      <c r="BB4180" s="148" t="s">
        <v>391</v>
      </c>
      <c r="BC4180" s="1589" t="s">
        <v>76</v>
      </c>
      <c r="BD4180" s="1589" t="s">
        <v>1876</v>
      </c>
      <c r="BE4180" s="1589" t="s">
        <v>76</v>
      </c>
      <c r="BF4180" s="1592" t="s">
        <v>76</v>
      </c>
      <c r="BG4180" s="1589" t="s">
        <v>76</v>
      </c>
      <c r="BH4180" s="1589" t="s">
        <v>76</v>
      </c>
      <c r="BI4180" s="1589" t="s">
        <v>76</v>
      </c>
      <c r="BJ4180" s="1615" t="s">
        <v>76</v>
      </c>
      <c r="BK4180" s="8"/>
      <c r="BL4180" s="148" t="s">
        <v>391</v>
      </c>
    </row>
    <row r="4181" spans="1:64">
      <c r="A4181" s="2534" t="s">
        <v>407</v>
      </c>
      <c r="B4181" s="2534"/>
      <c r="C4181" s="1594"/>
      <c r="D4181" s="1594"/>
      <c r="E4181" s="1594"/>
      <c r="F4181" s="1594"/>
      <c r="G4181" s="1594"/>
      <c r="H4181" s="1594"/>
      <c r="I4181" s="1594"/>
      <c r="J4181" s="1596"/>
      <c r="K4181" s="1594"/>
      <c r="L4181" s="1594"/>
      <c r="M4181" s="1594"/>
      <c r="N4181" s="1594"/>
      <c r="O4181" s="1594"/>
      <c r="P4181" s="1597"/>
      <c r="Q4181" s="1597"/>
      <c r="R4181" s="2535" t="s">
        <v>407</v>
      </c>
      <c r="S4181" s="2535"/>
      <c r="T4181" s="2535" t="s">
        <v>407</v>
      </c>
      <c r="U4181" s="2535"/>
      <c r="V4181" s="1596"/>
      <c r="W4181" s="1596"/>
      <c r="X4181" s="1596"/>
      <c r="Y4181" s="1596"/>
      <c r="Z4181" s="1596"/>
      <c r="AA4181" s="1596"/>
      <c r="AB4181" s="1596"/>
      <c r="AC4181" s="1596"/>
      <c r="AD4181" s="1596"/>
      <c r="AE4181" s="1596"/>
      <c r="AF4181" s="1596"/>
      <c r="AG4181" s="1596"/>
      <c r="AH4181" s="2535" t="s">
        <v>407</v>
      </c>
      <c r="AI4181" s="2535"/>
      <c r="AJ4181" s="2535" t="s">
        <v>407</v>
      </c>
      <c r="AK4181" s="2535"/>
      <c r="AL4181" s="1597"/>
      <c r="AM4181" s="1597"/>
      <c r="AN4181" s="1594"/>
      <c r="AO4181" s="1620"/>
      <c r="AP4181" s="1594"/>
      <c r="AQ4181" s="1594"/>
      <c r="AR4181" s="1594"/>
      <c r="AS4181" s="1594"/>
      <c r="AT4181" s="1594"/>
      <c r="AU4181" s="1594"/>
      <c r="AV4181" s="1594"/>
      <c r="AW4181" s="1594"/>
      <c r="AX4181" s="1594"/>
      <c r="AY4181" s="2535" t="s">
        <v>407</v>
      </c>
      <c r="AZ4181" s="2535"/>
      <c r="BA4181" s="2535" t="s">
        <v>407</v>
      </c>
      <c r="BB4181" s="2535"/>
      <c r="BC4181" s="1594"/>
      <c r="BD4181" s="1594"/>
      <c r="BE4181" s="1594"/>
      <c r="BF4181" s="1597"/>
      <c r="BG4181" s="1594"/>
      <c r="BH4181" s="1594"/>
      <c r="BI4181" s="1594"/>
      <c r="BJ4181" s="1594"/>
      <c r="BK4181" s="2535" t="s">
        <v>407</v>
      </c>
      <c r="BL4181" s="2535"/>
    </row>
    <row r="4182" spans="1:64" ht="54">
      <c r="A4182" s="1621" t="s">
        <v>856</v>
      </c>
      <c r="B4182" s="1633" t="s">
        <v>1258</v>
      </c>
      <c r="C4182" s="1590"/>
      <c r="D4182" s="1590"/>
      <c r="E4182" s="1590"/>
      <c r="F4182" s="1590"/>
      <c r="G4182" s="1590"/>
      <c r="H4182" s="1590"/>
      <c r="I4182" s="1590"/>
      <c r="J4182" s="1590"/>
      <c r="K4182" s="1610"/>
      <c r="L4182" s="1590"/>
      <c r="M4182" s="1590"/>
      <c r="N4182" s="1590"/>
      <c r="O4182" s="698"/>
      <c r="P4182" s="1591"/>
      <c r="Q4182" s="1591"/>
      <c r="R4182" s="1621" t="s">
        <v>856</v>
      </c>
      <c r="S4182" s="1622" t="s">
        <v>1258</v>
      </c>
      <c r="T4182" s="1621" t="s">
        <v>856</v>
      </c>
      <c r="U4182" s="1622" t="s">
        <v>1258</v>
      </c>
      <c r="V4182" s="1590"/>
      <c r="W4182" s="1590"/>
      <c r="X4182" s="1590"/>
      <c r="Y4182" s="1590"/>
      <c r="Z4182" s="1590"/>
      <c r="AA4182" s="1590"/>
      <c r="AB4182" s="1590"/>
      <c r="AC4182" s="1590"/>
      <c r="AD4182" s="1590"/>
      <c r="AE4182" s="1590"/>
      <c r="AF4182" s="1590"/>
      <c r="AG4182" s="1590"/>
      <c r="AH4182" s="1621" t="s">
        <v>856</v>
      </c>
      <c r="AI4182" s="1622" t="s">
        <v>1258</v>
      </c>
      <c r="AJ4182" s="1621" t="s">
        <v>856</v>
      </c>
      <c r="AK4182" s="1622" t="s">
        <v>1258</v>
      </c>
      <c r="AL4182" s="1591"/>
      <c r="AM4182" s="1591"/>
      <c r="AN4182" s="1590"/>
      <c r="AO4182" s="1590"/>
      <c r="AP4182" s="1590"/>
      <c r="AQ4182" s="1590"/>
      <c r="AR4182" s="1590"/>
      <c r="AS4182" s="1590"/>
      <c r="AT4182" s="1590"/>
      <c r="AU4182" s="1590"/>
      <c r="AV4182" s="1590"/>
      <c r="AW4182" s="1590"/>
      <c r="AX4182" s="1590"/>
      <c r="AY4182" s="1621" t="s">
        <v>856</v>
      </c>
      <c r="AZ4182" s="1622" t="s">
        <v>1258</v>
      </c>
      <c r="BA4182" s="1621" t="s">
        <v>856</v>
      </c>
      <c r="BB4182" s="1622" t="s">
        <v>1258</v>
      </c>
      <c r="BC4182" s="1590"/>
      <c r="BD4182" s="1590"/>
      <c r="BE4182" s="1590"/>
      <c r="BF4182" s="1591"/>
      <c r="BG4182" s="1590"/>
      <c r="BH4182" s="1590"/>
      <c r="BI4182" s="1590"/>
      <c r="BJ4182" s="1590"/>
      <c r="BK4182" s="1621" t="s">
        <v>856</v>
      </c>
      <c r="BL4182" s="1622" t="s">
        <v>1258</v>
      </c>
    </row>
    <row r="4183" spans="1:64" ht="22.5">
      <c r="A4183" s="1623"/>
      <c r="B4183" s="1612" t="s">
        <v>401</v>
      </c>
      <c r="C4183" s="1596" t="s">
        <v>4717</v>
      </c>
      <c r="D4183" s="1632" t="s">
        <v>4717</v>
      </c>
      <c r="E4183" s="1596" t="s">
        <v>4717</v>
      </c>
      <c r="F4183" s="1594" t="s">
        <v>4717</v>
      </c>
      <c r="G4183" s="1632" t="s">
        <v>4717</v>
      </c>
      <c r="H4183" s="1596" t="s">
        <v>4717</v>
      </c>
      <c r="I4183" s="1594" t="s">
        <v>76</v>
      </c>
      <c r="J4183" s="1632" t="s">
        <v>4717</v>
      </c>
      <c r="K4183" s="1594" t="s">
        <v>2683</v>
      </c>
      <c r="L4183" s="1594" t="s">
        <v>2269</v>
      </c>
      <c r="M4183" s="1596" t="s">
        <v>1875</v>
      </c>
      <c r="N4183" s="1632" t="s">
        <v>1893</v>
      </c>
      <c r="O4183" s="1594" t="s">
        <v>4717</v>
      </c>
      <c r="P4183" s="1596" t="s">
        <v>4717</v>
      </c>
      <c r="Q4183" s="1596" t="s">
        <v>4717</v>
      </c>
      <c r="R4183" s="1623"/>
      <c r="S4183" s="1612" t="s">
        <v>390</v>
      </c>
      <c r="T4183" s="1623"/>
      <c r="U4183" s="1612" t="s">
        <v>390</v>
      </c>
      <c r="V4183" s="1596" t="s">
        <v>1549</v>
      </c>
      <c r="W4183" s="1596" t="s">
        <v>2360</v>
      </c>
      <c r="X4183" s="1596" t="s">
        <v>2382</v>
      </c>
      <c r="Y4183" s="1596" t="s">
        <v>1891</v>
      </c>
      <c r="Z4183" s="1596" t="s">
        <v>4717</v>
      </c>
      <c r="AA4183" s="1596" t="s">
        <v>1845</v>
      </c>
      <c r="AB4183" s="1596" t="s">
        <v>1845</v>
      </c>
      <c r="AC4183" s="1596" t="s">
        <v>4768</v>
      </c>
      <c r="AD4183" s="1596" t="s">
        <v>4717</v>
      </c>
      <c r="AE4183" s="1596" t="s">
        <v>2424</v>
      </c>
      <c r="AF4183" s="1596" t="s">
        <v>4717</v>
      </c>
      <c r="AG4183" s="1596" t="s">
        <v>1549</v>
      </c>
      <c r="AH4183" s="1623"/>
      <c r="AI4183" s="1612" t="s">
        <v>390</v>
      </c>
      <c r="AJ4183" s="1623"/>
      <c r="AK4183" s="1612" t="s">
        <v>390</v>
      </c>
      <c r="AL4183" s="1594" t="s">
        <v>1549</v>
      </c>
      <c r="AM4183" s="1624" t="s">
        <v>2284</v>
      </c>
      <c r="AN4183" s="1594" t="s">
        <v>2284</v>
      </c>
      <c r="AO4183" s="1596" t="s">
        <v>2284</v>
      </c>
      <c r="AP4183" s="1594" t="s">
        <v>1891</v>
      </c>
      <c r="AQ4183" s="1594" t="s">
        <v>2773</v>
      </c>
      <c r="AR4183" s="1594" t="s">
        <v>1891</v>
      </c>
      <c r="AS4183" s="1594" t="s">
        <v>1883</v>
      </c>
      <c r="AT4183" s="1594" t="s">
        <v>2684</v>
      </c>
      <c r="AU4183" s="1594" t="s">
        <v>2382</v>
      </c>
      <c r="AV4183" s="1594" t="s">
        <v>1549</v>
      </c>
      <c r="AW4183" s="1594" t="s">
        <v>1549</v>
      </c>
      <c r="AX4183" s="1594" t="s">
        <v>76</v>
      </c>
      <c r="AY4183" s="1623"/>
      <c r="AZ4183" s="1612" t="s">
        <v>390</v>
      </c>
      <c r="BA4183" s="1623"/>
      <c r="BB4183" s="1612" t="s">
        <v>390</v>
      </c>
      <c r="BC4183" s="1594" t="s">
        <v>4126</v>
      </c>
      <c r="BD4183" s="1594" t="s">
        <v>4783</v>
      </c>
      <c r="BE4183" s="1594" t="s">
        <v>2284</v>
      </c>
      <c r="BF4183" s="1594" t="s">
        <v>1853</v>
      </c>
      <c r="BG4183" s="1594" t="s">
        <v>1960</v>
      </c>
      <c r="BH4183" s="1594" t="s">
        <v>4728</v>
      </c>
      <c r="BI4183" s="1594" t="s">
        <v>3819</v>
      </c>
      <c r="BJ4183" s="1594" t="s">
        <v>1845</v>
      </c>
      <c r="BK4183" s="1623"/>
      <c r="BL4183" s="1612" t="s">
        <v>390</v>
      </c>
    </row>
    <row r="4184" spans="1:64" ht="22.5">
      <c r="A4184" s="1621"/>
      <c r="B4184" s="148" t="s">
        <v>402</v>
      </c>
      <c r="C4184" s="1589" t="s">
        <v>76</v>
      </c>
      <c r="D4184" s="1615" t="s">
        <v>76</v>
      </c>
      <c r="E4184" s="1589" t="s">
        <v>76</v>
      </c>
      <c r="F4184" s="1589" t="s">
        <v>76</v>
      </c>
      <c r="G4184" s="1589" t="s">
        <v>76</v>
      </c>
      <c r="H4184" s="1589" t="s">
        <v>76</v>
      </c>
      <c r="I4184" s="1589" t="s">
        <v>4717</v>
      </c>
      <c r="J4184" s="1590" t="s">
        <v>76</v>
      </c>
      <c r="K4184" s="1589" t="s">
        <v>76</v>
      </c>
      <c r="L4184" s="1589" t="s">
        <v>2721</v>
      </c>
      <c r="M4184" s="1589" t="s">
        <v>1847</v>
      </c>
      <c r="N4184" s="1631" t="s">
        <v>1893</v>
      </c>
      <c r="O4184" s="1589" t="s">
        <v>76</v>
      </c>
      <c r="P4184" s="1592" t="s">
        <v>2284</v>
      </c>
      <c r="Q4184" s="1592" t="s">
        <v>76</v>
      </c>
      <c r="R4184" s="1621"/>
      <c r="S4184" s="148" t="s">
        <v>391</v>
      </c>
      <c r="T4184" s="1621"/>
      <c r="U4184" s="148" t="s">
        <v>391</v>
      </c>
      <c r="V4184" s="1590" t="s">
        <v>76</v>
      </c>
      <c r="W4184" s="1590" t="s">
        <v>76</v>
      </c>
      <c r="X4184" s="1590" t="s">
        <v>76</v>
      </c>
      <c r="Y4184" s="1590" t="s">
        <v>76</v>
      </c>
      <c r="Z4184" s="1590" t="s">
        <v>76</v>
      </c>
      <c r="AA4184" s="1590" t="s">
        <v>1845</v>
      </c>
      <c r="AB4184" s="1590" t="s">
        <v>1845</v>
      </c>
      <c r="AC4184" s="1590" t="s">
        <v>76</v>
      </c>
      <c r="AD4184" s="1590" t="s">
        <v>76</v>
      </c>
      <c r="AE4184" s="1608" t="s">
        <v>1891</v>
      </c>
      <c r="AF4184" s="1590" t="s">
        <v>76</v>
      </c>
      <c r="AG4184" s="1590" t="s">
        <v>76</v>
      </c>
      <c r="AH4184" s="1621"/>
      <c r="AI4184" s="148" t="s">
        <v>391</v>
      </c>
      <c r="AJ4184" s="1621"/>
      <c r="AK4184" s="148" t="s">
        <v>391</v>
      </c>
      <c r="AL4184" s="1615" t="s">
        <v>76</v>
      </c>
      <c r="AM4184" s="1589" t="s">
        <v>76</v>
      </c>
      <c r="AN4184" s="1592" t="s">
        <v>76</v>
      </c>
      <c r="AO4184" s="1608" t="s">
        <v>76</v>
      </c>
      <c r="AP4184" s="1589" t="s">
        <v>76</v>
      </c>
      <c r="AQ4184" s="1589" t="s">
        <v>76</v>
      </c>
      <c r="AR4184" s="1589" t="s">
        <v>76</v>
      </c>
      <c r="AS4184" s="1589" t="s">
        <v>76</v>
      </c>
      <c r="AT4184" s="1589" t="s">
        <v>76</v>
      </c>
      <c r="AU4184" s="1589" t="s">
        <v>76</v>
      </c>
      <c r="AV4184" s="1589" t="s">
        <v>76</v>
      </c>
      <c r="AW4184" s="1589" t="s">
        <v>76</v>
      </c>
      <c r="AX4184" s="1589" t="s">
        <v>76</v>
      </c>
      <c r="AY4184" s="1621"/>
      <c r="AZ4184" s="148" t="s">
        <v>391</v>
      </c>
      <c r="BA4184" s="1621"/>
      <c r="BB4184" s="148" t="s">
        <v>391</v>
      </c>
      <c r="BC4184" s="1589" t="s">
        <v>76</v>
      </c>
      <c r="BD4184" s="1589" t="s">
        <v>4783</v>
      </c>
      <c r="BE4184" s="1589" t="s">
        <v>76</v>
      </c>
      <c r="BF4184" s="1592" t="s">
        <v>76</v>
      </c>
      <c r="BG4184" s="1589" t="s">
        <v>76</v>
      </c>
      <c r="BH4184" s="1589" t="s">
        <v>4728</v>
      </c>
      <c r="BI4184" s="1589" t="s">
        <v>76</v>
      </c>
      <c r="BJ4184" s="1615" t="s">
        <v>76</v>
      </c>
      <c r="BK4184" s="1621"/>
      <c r="BL4184" s="148" t="s">
        <v>391</v>
      </c>
    </row>
    <row r="4185" spans="1:64" ht="42">
      <c r="A4185" s="1623" t="s">
        <v>1085</v>
      </c>
      <c r="B4185" s="1692" t="s">
        <v>1259</v>
      </c>
      <c r="C4185" s="1594"/>
      <c r="D4185" s="1594"/>
      <c r="E4185" s="1594"/>
      <c r="F4185" s="1594"/>
      <c r="G4185" s="1594"/>
      <c r="H4185" s="1594"/>
      <c r="I4185" s="1594"/>
      <c r="J4185" s="1596"/>
      <c r="K4185" s="1594"/>
      <c r="L4185" s="1594"/>
      <c r="M4185" s="1594"/>
      <c r="N4185" s="1594"/>
      <c r="O4185" s="1594"/>
      <c r="P4185" s="1597"/>
      <c r="Q4185" s="1597"/>
      <c r="R4185" s="1623" t="s">
        <v>1085</v>
      </c>
      <c r="S4185" s="1692" t="s">
        <v>1259</v>
      </c>
      <c r="T4185" s="1623" t="s">
        <v>1085</v>
      </c>
      <c r="U4185" s="1692" t="s">
        <v>1259</v>
      </c>
      <c r="V4185" s="1596"/>
      <c r="W4185" s="1596"/>
      <c r="X4185" s="1596"/>
      <c r="Y4185" s="1596"/>
      <c r="Z4185" s="1596"/>
      <c r="AA4185" s="1596"/>
      <c r="AB4185" s="1596"/>
      <c r="AC4185" s="1596"/>
      <c r="AD4185" s="1596"/>
      <c r="AE4185" s="1596"/>
      <c r="AF4185" s="1596"/>
      <c r="AG4185" s="1596"/>
      <c r="AH4185" s="1623" t="s">
        <v>1085</v>
      </c>
      <c r="AI4185" s="1692" t="s">
        <v>1259</v>
      </c>
      <c r="AJ4185" s="1623" t="s">
        <v>1085</v>
      </c>
      <c r="AK4185" s="1692" t="s">
        <v>1259</v>
      </c>
      <c r="AL4185" s="1594"/>
      <c r="AM4185" s="1594"/>
      <c r="AN4185" s="1597"/>
      <c r="AO4185" s="1594"/>
      <c r="AP4185" s="1594"/>
      <c r="AQ4185" s="1594"/>
      <c r="AR4185" s="1594"/>
      <c r="AS4185" s="1594"/>
      <c r="AT4185" s="1594"/>
      <c r="AU4185" s="1594"/>
      <c r="AV4185" s="1594"/>
      <c r="AW4185" s="1594"/>
      <c r="AX4185" s="1594"/>
      <c r="AY4185" s="1623" t="s">
        <v>1085</v>
      </c>
      <c r="AZ4185" s="1692" t="s">
        <v>1259</v>
      </c>
      <c r="BA4185" s="1623" t="s">
        <v>1085</v>
      </c>
      <c r="BB4185" s="1692" t="s">
        <v>1259</v>
      </c>
      <c r="BC4185" s="1594"/>
      <c r="BD4185" s="1594"/>
      <c r="BE4185" s="1594"/>
      <c r="BF4185" s="1597"/>
      <c r="BG4185" s="1594"/>
      <c r="BH4185" s="1594"/>
      <c r="BI4185" s="1594"/>
      <c r="BJ4185" s="1594"/>
      <c r="BK4185" s="1623" t="s">
        <v>1085</v>
      </c>
      <c r="BL4185" s="1692" t="s">
        <v>1259</v>
      </c>
    </row>
    <row r="4186" spans="1:64" ht="22.5">
      <c r="A4186" s="8"/>
      <c r="B4186" s="148" t="s">
        <v>401</v>
      </c>
      <c r="C4186" s="698" t="s">
        <v>4717</v>
      </c>
      <c r="D4186" s="1631" t="s">
        <v>4717</v>
      </c>
      <c r="E4186" s="1590" t="s">
        <v>4717</v>
      </c>
      <c r="F4186" s="1589" t="s">
        <v>4717</v>
      </c>
      <c r="G4186" s="1631" t="s">
        <v>2894</v>
      </c>
      <c r="H4186" s="1589" t="s">
        <v>4717</v>
      </c>
      <c r="I4186" s="1589" t="s">
        <v>76</v>
      </c>
      <c r="J4186" s="1631" t="s">
        <v>4717</v>
      </c>
      <c r="K4186" s="1590" t="s">
        <v>2406</v>
      </c>
      <c r="L4186" s="1590" t="s">
        <v>1875</v>
      </c>
      <c r="M4186" s="1590" t="s">
        <v>1875</v>
      </c>
      <c r="N4186" s="1631" t="s">
        <v>1847</v>
      </c>
      <c r="O4186" s="1589" t="s">
        <v>1875</v>
      </c>
      <c r="P4186" s="1590" t="s">
        <v>4717</v>
      </c>
      <c r="Q4186" s="1590" t="s">
        <v>4717</v>
      </c>
      <c r="R4186" s="8"/>
      <c r="S4186" s="148" t="s">
        <v>390</v>
      </c>
      <c r="T4186" s="8"/>
      <c r="U4186" s="148" t="s">
        <v>390</v>
      </c>
      <c r="V4186" s="1590" t="s">
        <v>1893</v>
      </c>
      <c r="W4186" s="1590" t="s">
        <v>1893</v>
      </c>
      <c r="X4186" s="1590" t="s">
        <v>1875</v>
      </c>
      <c r="Y4186" s="1590" t="s">
        <v>1875</v>
      </c>
      <c r="Z4186" s="698" t="s">
        <v>4717</v>
      </c>
      <c r="AA4186" s="1590" t="s">
        <v>1882</v>
      </c>
      <c r="AB4186" s="1590" t="s">
        <v>4027</v>
      </c>
      <c r="AC4186" s="1590" t="s">
        <v>4734</v>
      </c>
      <c r="AD4186" s="1590" t="s">
        <v>4717</v>
      </c>
      <c r="AE4186" s="1590" t="s">
        <v>2424</v>
      </c>
      <c r="AF4186" s="1590" t="s">
        <v>4717</v>
      </c>
      <c r="AG4186" s="1590" t="s">
        <v>2382</v>
      </c>
      <c r="AH4186" s="8"/>
      <c r="AI4186" s="148" t="s">
        <v>390</v>
      </c>
      <c r="AJ4186" s="8"/>
      <c r="AK4186" s="148" t="s">
        <v>390</v>
      </c>
      <c r="AL4186" s="1589" t="s">
        <v>1883</v>
      </c>
      <c r="AM4186" s="1589" t="s">
        <v>2284</v>
      </c>
      <c r="AN4186" s="1589" t="s">
        <v>1891</v>
      </c>
      <c r="AO4186" s="1590" t="s">
        <v>1876</v>
      </c>
      <c r="AP4186" s="1589" t="s">
        <v>1883</v>
      </c>
      <c r="AQ4186" s="1589" t="s">
        <v>1893</v>
      </c>
      <c r="AR4186" s="1589" t="s">
        <v>1882</v>
      </c>
      <c r="AS4186" s="1589" t="s">
        <v>1847</v>
      </c>
      <c r="AT4186" s="1589" t="s">
        <v>2773</v>
      </c>
      <c r="AU4186" s="1589" t="s">
        <v>1883</v>
      </c>
      <c r="AV4186" s="1589" t="s">
        <v>1893</v>
      </c>
      <c r="AW4186" s="1643" t="s">
        <v>1549</v>
      </c>
      <c r="AX4186" s="1589" t="s">
        <v>4717</v>
      </c>
      <c r="AY4186" s="8"/>
      <c r="AZ4186" s="148" t="s">
        <v>390</v>
      </c>
      <c r="BA4186" s="8"/>
      <c r="BB4186" s="148" t="s">
        <v>390</v>
      </c>
      <c r="BC4186" s="1589" t="s">
        <v>1549</v>
      </c>
      <c r="BD4186" s="1589" t="s">
        <v>2284</v>
      </c>
      <c r="BE4186" s="1589" t="s">
        <v>2382</v>
      </c>
      <c r="BF4186" s="1589" t="s">
        <v>1853</v>
      </c>
      <c r="BG4186" s="1589" t="s">
        <v>1647</v>
      </c>
      <c r="BH4186" s="1589" t="s">
        <v>76</v>
      </c>
      <c r="BI4186" s="1589" t="s">
        <v>1845</v>
      </c>
      <c r="BJ4186" s="1589" t="s">
        <v>1891</v>
      </c>
      <c r="BK4186" s="8"/>
      <c r="BL4186" s="148" t="s">
        <v>390</v>
      </c>
    </row>
    <row r="4187" spans="1:64" ht="22.5">
      <c r="A4187" s="1614"/>
      <c r="B4187" s="1612" t="s">
        <v>402</v>
      </c>
      <c r="C4187" s="1594" t="s">
        <v>76</v>
      </c>
      <c r="D4187" s="1618" t="s">
        <v>76</v>
      </c>
      <c r="E4187" s="1594" t="s">
        <v>76</v>
      </c>
      <c r="F4187" s="1594" t="s">
        <v>76</v>
      </c>
      <c r="G4187" s="1594" t="s">
        <v>76</v>
      </c>
      <c r="H4187" s="1594" t="s">
        <v>76</v>
      </c>
      <c r="I4187" s="1594" t="s">
        <v>4717</v>
      </c>
      <c r="J4187" s="1596" t="s">
        <v>76</v>
      </c>
      <c r="K4187" s="1594" t="s">
        <v>76</v>
      </c>
      <c r="L4187" s="1596" t="s">
        <v>1876</v>
      </c>
      <c r="M4187" s="1594" t="s">
        <v>1847</v>
      </c>
      <c r="N4187" s="1594" t="s">
        <v>76</v>
      </c>
      <c r="O4187" s="1594" t="s">
        <v>76</v>
      </c>
      <c r="P4187" s="1594" t="s">
        <v>1891</v>
      </c>
      <c r="Q4187" s="1594" t="s">
        <v>76</v>
      </c>
      <c r="R4187" s="1614"/>
      <c r="S4187" s="1612" t="s">
        <v>391</v>
      </c>
      <c r="T4187" s="1614"/>
      <c r="U4187" s="1612" t="s">
        <v>391</v>
      </c>
      <c r="V4187" s="1596" t="s">
        <v>76</v>
      </c>
      <c r="W4187" s="1596" t="s">
        <v>76</v>
      </c>
      <c r="X4187" s="1596" t="s">
        <v>76</v>
      </c>
      <c r="Y4187" s="1596" t="s">
        <v>76</v>
      </c>
      <c r="Z4187" s="1596" t="s">
        <v>76</v>
      </c>
      <c r="AA4187" s="1596" t="s">
        <v>76</v>
      </c>
      <c r="AB4187" s="1596" t="s">
        <v>76</v>
      </c>
      <c r="AC4187" s="1596" t="s">
        <v>76</v>
      </c>
      <c r="AD4187" s="1596" t="s">
        <v>76</v>
      </c>
      <c r="AE4187" s="1596" t="s">
        <v>1891</v>
      </c>
      <c r="AF4187" s="1596" t="s">
        <v>76</v>
      </c>
      <c r="AG4187" s="1596" t="s">
        <v>1883</v>
      </c>
      <c r="AH4187" s="1614"/>
      <c r="AI4187" s="1612" t="s">
        <v>391</v>
      </c>
      <c r="AJ4187" s="1614"/>
      <c r="AK4187" s="1612" t="s">
        <v>391</v>
      </c>
      <c r="AL4187" s="1618" t="s">
        <v>76</v>
      </c>
      <c r="AM4187" s="1594" t="s">
        <v>76</v>
      </c>
      <c r="AN4187" s="1594" t="s">
        <v>76</v>
      </c>
      <c r="AO4187" s="1617" t="s">
        <v>76</v>
      </c>
      <c r="AP4187" s="1594" t="s">
        <v>76</v>
      </c>
      <c r="AQ4187" s="1594" t="s">
        <v>76</v>
      </c>
      <c r="AR4187" s="1594" t="s">
        <v>76</v>
      </c>
      <c r="AS4187" s="1594" t="s">
        <v>76</v>
      </c>
      <c r="AT4187" s="1594" t="s">
        <v>76</v>
      </c>
      <c r="AU4187" s="1594" t="s">
        <v>76</v>
      </c>
      <c r="AV4187" s="1594" t="s">
        <v>76</v>
      </c>
      <c r="AW4187" s="1594" t="s">
        <v>76</v>
      </c>
      <c r="AX4187" s="1594" t="s">
        <v>76</v>
      </c>
      <c r="AY4187" s="1614"/>
      <c r="AZ4187" s="1612" t="s">
        <v>391</v>
      </c>
      <c r="BA4187" s="1614"/>
      <c r="BB4187" s="1612" t="s">
        <v>391</v>
      </c>
      <c r="BC4187" s="1594" t="s">
        <v>76</v>
      </c>
      <c r="BD4187" s="1594" t="s">
        <v>2284</v>
      </c>
      <c r="BE4187" s="1594" t="s">
        <v>76</v>
      </c>
      <c r="BF4187" s="1594" t="s">
        <v>76</v>
      </c>
      <c r="BG4187" s="1594" t="s">
        <v>76</v>
      </c>
      <c r="BH4187" s="1594" t="s">
        <v>76</v>
      </c>
      <c r="BI4187" s="1594" t="s">
        <v>76</v>
      </c>
      <c r="BJ4187" s="1618" t="s">
        <v>76</v>
      </c>
      <c r="BK4187" s="1614"/>
      <c r="BL4187" s="1612" t="s">
        <v>391</v>
      </c>
    </row>
    <row r="4188" spans="1:64">
      <c r="A4188" s="2533" t="s">
        <v>211</v>
      </c>
      <c r="B4188" s="2533"/>
      <c r="C4188" s="1589" t="s">
        <v>4706</v>
      </c>
      <c r="D4188" s="1589" t="s">
        <v>4706</v>
      </c>
      <c r="E4188" s="1589" t="s">
        <v>4706</v>
      </c>
      <c r="F4188" s="1589" t="s">
        <v>4706</v>
      </c>
      <c r="G4188" s="1589" t="s">
        <v>4706</v>
      </c>
      <c r="H4188" s="1589" t="s">
        <v>4706</v>
      </c>
      <c r="I4188" s="1589" t="s">
        <v>76</v>
      </c>
      <c r="J4188" s="1590" t="s">
        <v>4706</v>
      </c>
      <c r="K4188" s="1589" t="s">
        <v>4706</v>
      </c>
      <c r="L4188" s="1589" t="s">
        <v>4706</v>
      </c>
      <c r="M4188" s="1589" t="s">
        <v>4706</v>
      </c>
      <c r="N4188" s="1589" t="s">
        <v>4706</v>
      </c>
      <c r="O4188" s="1589" t="s">
        <v>4706</v>
      </c>
      <c r="P4188" s="1589" t="s">
        <v>4706</v>
      </c>
      <c r="Q4188" s="1589" t="s">
        <v>4706</v>
      </c>
      <c r="R4188" s="2533" t="s">
        <v>211</v>
      </c>
      <c r="S4188" s="2533"/>
      <c r="T4188" s="2533" t="s">
        <v>211</v>
      </c>
      <c r="U4188" s="2533"/>
      <c r="V4188" s="1590" t="s">
        <v>4706</v>
      </c>
      <c r="W4188" s="1590" t="s">
        <v>4706</v>
      </c>
      <c r="X4188" s="1590" t="s">
        <v>4706</v>
      </c>
      <c r="Y4188" s="1590" t="s">
        <v>4706</v>
      </c>
      <c r="Z4188" s="1590" t="s">
        <v>4706</v>
      </c>
      <c r="AA4188" s="1590" t="s">
        <v>4706</v>
      </c>
      <c r="AB4188" s="1590" t="s">
        <v>4706</v>
      </c>
      <c r="AC4188" s="1590" t="s">
        <v>4706</v>
      </c>
      <c r="AD4188" s="1590" t="s">
        <v>4706</v>
      </c>
      <c r="AE4188" s="1590" t="s">
        <v>4706</v>
      </c>
      <c r="AF4188" s="1590" t="s">
        <v>4706</v>
      </c>
      <c r="AG4188" s="1590" t="s">
        <v>4706</v>
      </c>
      <c r="AH4188" s="2533" t="s">
        <v>211</v>
      </c>
      <c r="AI4188" s="2533"/>
      <c r="AJ4188" s="2533" t="s">
        <v>211</v>
      </c>
      <c r="AK4188" s="2533"/>
      <c r="AL4188" s="1589" t="s">
        <v>4706</v>
      </c>
      <c r="AM4188" s="1589" t="s">
        <v>4706</v>
      </c>
      <c r="AN4188" s="1589" t="s">
        <v>4706</v>
      </c>
      <c r="AO4188" s="1589" t="s">
        <v>4706</v>
      </c>
      <c r="AP4188" s="1589" t="s">
        <v>4706</v>
      </c>
      <c r="AQ4188" s="1589" t="s">
        <v>4706</v>
      </c>
      <c r="AR4188" s="1589" t="s">
        <v>4706</v>
      </c>
      <c r="AS4188" s="1589" t="s">
        <v>4706</v>
      </c>
      <c r="AT4188" s="1589" t="s">
        <v>4706</v>
      </c>
      <c r="AU4188" s="1589" t="s">
        <v>4706</v>
      </c>
      <c r="AV4188" s="1589" t="s">
        <v>4706</v>
      </c>
      <c r="AW4188" s="1589" t="s">
        <v>4706</v>
      </c>
      <c r="AX4188" s="1589" t="s">
        <v>76</v>
      </c>
      <c r="AY4188" s="2533" t="s">
        <v>211</v>
      </c>
      <c r="AZ4188" s="2533"/>
      <c r="BA4188" s="2533" t="s">
        <v>211</v>
      </c>
      <c r="BB4188" s="2533"/>
      <c r="BC4188" s="1589" t="s">
        <v>4706</v>
      </c>
      <c r="BD4188" s="1589" t="s">
        <v>4706</v>
      </c>
      <c r="BE4188" s="1589" t="s">
        <v>4706</v>
      </c>
      <c r="BF4188" s="1589" t="s">
        <v>4706</v>
      </c>
      <c r="BG4188" s="1589" t="s">
        <v>4735</v>
      </c>
      <c r="BH4188" s="1589" t="s">
        <v>76</v>
      </c>
      <c r="BI4188" s="1589" t="s">
        <v>4706</v>
      </c>
      <c r="BJ4188" s="1589" t="s">
        <v>76</v>
      </c>
      <c r="BK4188" s="2533" t="s">
        <v>211</v>
      </c>
      <c r="BL4188" s="2533"/>
    </row>
    <row r="4189" spans="1:64">
      <c r="A4189" s="2535" t="s">
        <v>408</v>
      </c>
      <c r="B4189" s="2535"/>
      <c r="C4189" s="1594"/>
      <c r="D4189" s="1594"/>
      <c r="E4189" s="1594"/>
      <c r="F4189" s="1594"/>
      <c r="G4189" s="1594"/>
      <c r="H4189" s="1594"/>
      <c r="I4189" s="1594"/>
      <c r="J4189" s="1596"/>
      <c r="K4189" s="1594"/>
      <c r="L4189" s="1594"/>
      <c r="M4189" s="1594"/>
      <c r="N4189" s="1594"/>
      <c r="O4189" s="1594"/>
      <c r="P4189" s="1597"/>
      <c r="Q4189" s="1597"/>
      <c r="R4189" s="2535" t="s">
        <v>408</v>
      </c>
      <c r="S4189" s="2535"/>
      <c r="T4189" s="2535" t="s">
        <v>408</v>
      </c>
      <c r="U4189" s="2535"/>
      <c r="V4189" s="1596"/>
      <c r="W4189" s="1596"/>
      <c r="X4189" s="1596"/>
      <c r="Y4189" s="1596"/>
      <c r="Z4189" s="1596"/>
      <c r="AA4189" s="1595"/>
      <c r="AB4189" s="1595"/>
      <c r="AC4189" s="1595"/>
      <c r="AD4189" s="1595"/>
      <c r="AE4189" s="1595"/>
      <c r="AF4189" s="1595"/>
      <c r="AG4189" s="1596"/>
      <c r="AH4189" s="2535" t="s">
        <v>408</v>
      </c>
      <c r="AI4189" s="2535"/>
      <c r="AJ4189" s="2535" t="s">
        <v>408</v>
      </c>
      <c r="AK4189" s="2535"/>
      <c r="AL4189" s="1597"/>
      <c r="AM4189" s="1597"/>
      <c r="AN4189" s="1597"/>
      <c r="AO4189" s="1597"/>
      <c r="AP4189" s="1594"/>
      <c r="AQ4189" s="1594"/>
      <c r="AR4189" s="1594"/>
      <c r="AS4189" s="1594"/>
      <c r="AT4189" s="1594"/>
      <c r="AU4189" s="1594"/>
      <c r="AV4189" s="1594"/>
      <c r="AW4189" s="1594"/>
      <c r="AX4189" s="1594"/>
      <c r="AY4189" s="2535" t="s">
        <v>408</v>
      </c>
      <c r="AZ4189" s="2535"/>
      <c r="BA4189" s="2535" t="s">
        <v>408</v>
      </c>
      <c r="BB4189" s="2535"/>
      <c r="BC4189" s="1594"/>
      <c r="BD4189" s="1594"/>
      <c r="BE4189" s="1594"/>
      <c r="BF4189" s="1597"/>
      <c r="BG4189" s="1594"/>
      <c r="BH4189" s="1594"/>
      <c r="BI4189" s="1594"/>
      <c r="BJ4189" s="1594"/>
      <c r="BK4189" s="2535" t="s">
        <v>408</v>
      </c>
      <c r="BL4189" s="2535"/>
    </row>
    <row r="4190" spans="1:64" ht="22.5">
      <c r="A4190" s="8"/>
      <c r="B4190" s="148" t="s">
        <v>390</v>
      </c>
      <c r="C4190" s="1631" t="s">
        <v>4717</v>
      </c>
      <c r="D4190" s="1589" t="s">
        <v>4717</v>
      </c>
      <c r="E4190" s="1590" t="s">
        <v>4717</v>
      </c>
      <c r="F4190" s="1589" t="s">
        <v>4738</v>
      </c>
      <c r="G4190" s="1631" t="s">
        <v>1749</v>
      </c>
      <c r="H4190" s="1631" t="s">
        <v>4717</v>
      </c>
      <c r="I4190" s="1589" t="s">
        <v>4717</v>
      </c>
      <c r="J4190" s="1590" t="s">
        <v>4717</v>
      </c>
      <c r="K4190" s="1589" t="s">
        <v>4740</v>
      </c>
      <c r="L4190" s="1589" t="s">
        <v>1891</v>
      </c>
      <c r="M4190" s="1590" t="s">
        <v>1875</v>
      </c>
      <c r="N4190" s="1631" t="s">
        <v>1847</v>
      </c>
      <c r="O4190" s="1589" t="s">
        <v>1875</v>
      </c>
      <c r="P4190" s="1590" t="s">
        <v>2284</v>
      </c>
      <c r="Q4190" s="1590" t="s">
        <v>4736</v>
      </c>
      <c r="R4190" s="8"/>
      <c r="S4190" s="148" t="s">
        <v>390</v>
      </c>
      <c r="T4190" s="8"/>
      <c r="U4190" s="148" t="s">
        <v>390</v>
      </c>
      <c r="V4190" s="1590" t="s">
        <v>2378</v>
      </c>
      <c r="W4190" s="1590" t="s">
        <v>2453</v>
      </c>
      <c r="X4190" s="1590" t="s">
        <v>1883</v>
      </c>
      <c r="Y4190" s="1590" t="s">
        <v>76</v>
      </c>
      <c r="Z4190" s="1590" t="s">
        <v>4717</v>
      </c>
      <c r="AA4190" s="1590" t="s">
        <v>2382</v>
      </c>
      <c r="AB4190" s="1590" t="s">
        <v>4027</v>
      </c>
      <c r="AC4190" s="1590" t="s">
        <v>1891</v>
      </c>
      <c r="AD4190" s="1590" t="s">
        <v>4717</v>
      </c>
      <c r="AE4190" s="1590" t="s">
        <v>1846</v>
      </c>
      <c r="AF4190" s="1590" t="s">
        <v>4732</v>
      </c>
      <c r="AG4190" s="1590" t="s">
        <v>2382</v>
      </c>
      <c r="AH4190" s="8"/>
      <c r="AI4190" s="148" t="s">
        <v>390</v>
      </c>
      <c r="AJ4190" s="8"/>
      <c r="AK4190" s="148" t="s">
        <v>390</v>
      </c>
      <c r="AL4190" s="1589" t="s">
        <v>1549</v>
      </c>
      <c r="AM4190" s="1589" t="s">
        <v>2284</v>
      </c>
      <c r="AN4190" s="1589" t="s">
        <v>1845</v>
      </c>
      <c r="AO4190" s="1590" t="s">
        <v>2284</v>
      </c>
      <c r="AP4190" s="1589" t="s">
        <v>1893</v>
      </c>
      <c r="AQ4190" s="1589" t="s">
        <v>1893</v>
      </c>
      <c r="AR4190" s="1589" t="s">
        <v>1891</v>
      </c>
      <c r="AS4190" s="1589" t="s">
        <v>1893</v>
      </c>
      <c r="AT4190" s="1589" t="s">
        <v>1883</v>
      </c>
      <c r="AU4190" s="1589" t="s">
        <v>1883</v>
      </c>
      <c r="AV4190" s="1589" t="s">
        <v>1893</v>
      </c>
      <c r="AW4190" s="1643" t="s">
        <v>1891</v>
      </c>
      <c r="AX4190" s="1589" t="s">
        <v>76</v>
      </c>
      <c r="AY4190" s="8"/>
      <c r="AZ4190" s="148" t="s">
        <v>390</v>
      </c>
      <c r="BA4190" s="8"/>
      <c r="BB4190" s="148" t="s">
        <v>390</v>
      </c>
      <c r="BC4190" s="1589" t="s">
        <v>4126</v>
      </c>
      <c r="BD4190" s="1589" t="s">
        <v>4769</v>
      </c>
      <c r="BE4190" s="1589" t="s">
        <v>1549</v>
      </c>
      <c r="BF4190" s="1589" t="s">
        <v>2378</v>
      </c>
      <c r="BG4190" s="1589" t="s">
        <v>1893</v>
      </c>
      <c r="BH4190" s="1589" t="s">
        <v>4728</v>
      </c>
      <c r="BI4190" s="1589" t="s">
        <v>1893</v>
      </c>
      <c r="BJ4190" s="1589" t="s">
        <v>76</v>
      </c>
      <c r="BK4190" s="8"/>
      <c r="BL4190" s="148" t="s">
        <v>390</v>
      </c>
    </row>
    <row r="4191" spans="1:64" ht="22.5">
      <c r="A4191" s="1614"/>
      <c r="B4191" s="1612" t="s">
        <v>391</v>
      </c>
      <c r="C4191" s="1594" t="s">
        <v>76</v>
      </c>
      <c r="D4191" s="1594" t="s">
        <v>76</v>
      </c>
      <c r="E4191" s="1594" t="s">
        <v>76</v>
      </c>
      <c r="F4191" s="1594" t="s">
        <v>76</v>
      </c>
      <c r="G4191" s="1594" t="s">
        <v>76</v>
      </c>
      <c r="H4191" s="1594" t="s">
        <v>76</v>
      </c>
      <c r="I4191" s="1594" t="s">
        <v>76</v>
      </c>
      <c r="J4191" s="1596" t="s">
        <v>76</v>
      </c>
      <c r="K4191" s="1594" t="s">
        <v>4737</v>
      </c>
      <c r="L4191" s="1594" t="s">
        <v>1875</v>
      </c>
      <c r="M4191" s="1596" t="s">
        <v>1847</v>
      </c>
      <c r="N4191" s="1632" t="s">
        <v>1847</v>
      </c>
      <c r="O4191" s="1594" t="s">
        <v>76</v>
      </c>
      <c r="P4191" s="1597" t="s">
        <v>2284</v>
      </c>
      <c r="Q4191" s="1597" t="s">
        <v>76</v>
      </c>
      <c r="R4191" s="1614"/>
      <c r="S4191" s="1612" t="s">
        <v>391</v>
      </c>
      <c r="T4191" s="1614"/>
      <c r="U4191" s="1612" t="s">
        <v>391</v>
      </c>
      <c r="V4191" s="1596" t="s">
        <v>76</v>
      </c>
      <c r="W4191" s="1596" t="s">
        <v>76</v>
      </c>
      <c r="X4191" s="1596" t="s">
        <v>76</v>
      </c>
      <c r="Y4191" s="1596" t="s">
        <v>1891</v>
      </c>
      <c r="Z4191" s="1596" t="s">
        <v>76</v>
      </c>
      <c r="AA4191" s="1595" t="s">
        <v>2382</v>
      </c>
      <c r="AB4191" s="1595" t="s">
        <v>76</v>
      </c>
      <c r="AC4191" s="1595" t="s">
        <v>76</v>
      </c>
      <c r="AD4191" s="1595" t="s">
        <v>76</v>
      </c>
      <c r="AE4191" s="1626" t="s">
        <v>76</v>
      </c>
      <c r="AF4191" s="1595" t="s">
        <v>76</v>
      </c>
      <c r="AG4191" s="1595" t="s">
        <v>1883</v>
      </c>
      <c r="AH4191" s="1614"/>
      <c r="AI4191" s="1612" t="s">
        <v>391</v>
      </c>
      <c r="AJ4191" s="1614"/>
      <c r="AK4191" s="1612" t="s">
        <v>391</v>
      </c>
      <c r="AL4191" s="1618" t="s">
        <v>76</v>
      </c>
      <c r="AM4191" s="1594" t="s">
        <v>76</v>
      </c>
      <c r="AN4191" s="1597" t="s">
        <v>76</v>
      </c>
      <c r="AO4191" s="1617" t="s">
        <v>76</v>
      </c>
      <c r="AP4191" s="1594" t="s">
        <v>76</v>
      </c>
      <c r="AQ4191" s="1594" t="s">
        <v>76</v>
      </c>
      <c r="AR4191" s="1594" t="s">
        <v>76</v>
      </c>
      <c r="AS4191" s="1594" t="s">
        <v>1847</v>
      </c>
      <c r="AT4191" s="1594" t="s">
        <v>76</v>
      </c>
      <c r="AU4191" s="1594" t="s">
        <v>76</v>
      </c>
      <c r="AV4191" s="1594" t="s">
        <v>76</v>
      </c>
      <c r="AW4191" s="1594" t="s">
        <v>76</v>
      </c>
      <c r="AX4191" s="1594" t="s">
        <v>76</v>
      </c>
      <c r="AY4191" s="1614"/>
      <c r="AZ4191" s="1612" t="s">
        <v>391</v>
      </c>
      <c r="BA4191" s="1614"/>
      <c r="BB4191" s="1612" t="s">
        <v>391</v>
      </c>
      <c r="BC4191" s="1594" t="s">
        <v>76</v>
      </c>
      <c r="BD4191" s="1594" t="s">
        <v>4769</v>
      </c>
      <c r="BE4191" s="1594" t="s">
        <v>76</v>
      </c>
      <c r="BF4191" s="1597" t="s">
        <v>76</v>
      </c>
      <c r="BG4191" s="1594" t="s">
        <v>76</v>
      </c>
      <c r="BH4191" s="1594" t="s">
        <v>4728</v>
      </c>
      <c r="BI4191" s="1594" t="s">
        <v>76</v>
      </c>
      <c r="BJ4191" s="1594" t="s">
        <v>76</v>
      </c>
      <c r="BK4191" s="1614"/>
      <c r="BL4191" s="1612" t="s">
        <v>391</v>
      </c>
    </row>
    <row r="4192" spans="1:64">
      <c r="A4192" s="2533" t="s">
        <v>409</v>
      </c>
      <c r="B4192" s="2533"/>
      <c r="C4192" s="1589"/>
      <c r="D4192" s="1589"/>
      <c r="E4192" s="1589"/>
      <c r="F4192" s="1589"/>
      <c r="G4192" s="1589"/>
      <c r="H4192" s="1609"/>
      <c r="I4192" s="1589"/>
      <c r="J4192" s="1590"/>
      <c r="K4192" s="1589"/>
      <c r="L4192" s="1589"/>
      <c r="M4192" s="1589"/>
      <c r="N4192" s="1589"/>
      <c r="O4192" s="1589"/>
      <c r="P4192" s="1592"/>
      <c r="Q4192" s="1592"/>
      <c r="R4192" s="2533" t="s">
        <v>409</v>
      </c>
      <c r="S4192" s="2533"/>
      <c r="T4192" s="2533" t="s">
        <v>409</v>
      </c>
      <c r="U4192" s="2533"/>
      <c r="V4192" s="1590"/>
      <c r="W4192" s="1590"/>
      <c r="X4192" s="1590"/>
      <c r="Y4192" s="1590"/>
      <c r="Z4192" s="1590"/>
      <c r="AA4192" s="1591"/>
      <c r="AB4192" s="1591"/>
      <c r="AC4192" s="1591"/>
      <c r="AD4192" s="1591"/>
      <c r="AE4192" s="1591"/>
      <c r="AF4192" s="1591"/>
      <c r="AG4192" s="1591"/>
      <c r="AH4192" s="2533" t="s">
        <v>409</v>
      </c>
      <c r="AI4192" s="2533"/>
      <c r="AJ4192" s="2533" t="s">
        <v>409</v>
      </c>
      <c r="AK4192" s="2533"/>
      <c r="AL4192" s="1589"/>
      <c r="AM4192" s="1589"/>
      <c r="AN4192" s="1592"/>
      <c r="AO4192" s="1589"/>
      <c r="AP4192" s="1589"/>
      <c r="AQ4192" s="1589"/>
      <c r="AR4192" s="1589"/>
      <c r="AS4192" s="1589"/>
      <c r="AT4192" s="1589"/>
      <c r="AU4192" s="1589"/>
      <c r="AV4192" s="1589"/>
      <c r="AW4192" s="1589"/>
      <c r="AX4192" s="1589"/>
      <c r="AY4192" s="2533" t="s">
        <v>409</v>
      </c>
      <c r="AZ4192" s="2533"/>
      <c r="BA4192" s="2533" t="s">
        <v>409</v>
      </c>
      <c r="BB4192" s="2533"/>
      <c r="BC4192" s="1589"/>
      <c r="BD4192" s="1589"/>
      <c r="BE4192" s="1589"/>
      <c r="BF4192" s="1592" t="s">
        <v>1285</v>
      </c>
      <c r="BG4192" s="1589"/>
      <c r="BH4192" s="1589"/>
      <c r="BI4192" s="1589"/>
      <c r="BJ4192" s="1589"/>
      <c r="BK4192" s="2533" t="s">
        <v>409</v>
      </c>
      <c r="BL4192" s="2533"/>
    </row>
    <row r="4193" spans="1:64" ht="22.5">
      <c r="A4193" s="1614"/>
      <c r="B4193" s="1612" t="s">
        <v>390</v>
      </c>
      <c r="C4193" s="1632" t="s">
        <v>4717</v>
      </c>
      <c r="D4193" s="1632" t="s">
        <v>4717</v>
      </c>
      <c r="E4193" s="1596" t="s">
        <v>4717</v>
      </c>
      <c r="F4193" s="1596" t="s">
        <v>2266</v>
      </c>
      <c r="G4193" s="1594" t="s">
        <v>4741</v>
      </c>
      <c r="H4193" s="1596" t="s">
        <v>4717</v>
      </c>
      <c r="I4193" s="1594" t="s">
        <v>76</v>
      </c>
      <c r="J4193" s="1596" t="s">
        <v>76</v>
      </c>
      <c r="K4193" s="1594" t="s">
        <v>4737</v>
      </c>
      <c r="L4193" s="1594" t="s">
        <v>1875</v>
      </c>
      <c r="M4193" s="1596" t="s">
        <v>1875</v>
      </c>
      <c r="N4193" s="1596" t="s">
        <v>1893</v>
      </c>
      <c r="O4193" s="1594" t="s">
        <v>1875</v>
      </c>
      <c r="P4193" s="1640" t="s">
        <v>2284</v>
      </c>
      <c r="Q4193" s="1596" t="s">
        <v>4784</v>
      </c>
      <c r="R4193" s="1614"/>
      <c r="S4193" s="1612" t="s">
        <v>390</v>
      </c>
      <c r="T4193" s="1614"/>
      <c r="U4193" s="1612" t="s">
        <v>390</v>
      </c>
      <c r="V4193" s="1596" t="s">
        <v>2616</v>
      </c>
      <c r="W4193" s="1596" t="s">
        <v>2258</v>
      </c>
      <c r="X4193" s="1596" t="s">
        <v>1883</v>
      </c>
      <c r="Y4193" s="1596" t="s">
        <v>1883</v>
      </c>
      <c r="Z4193" s="1596" t="s">
        <v>4717</v>
      </c>
      <c r="AA4193" s="1596" t="s">
        <v>1893</v>
      </c>
      <c r="AB4193" s="1596" t="s">
        <v>1845</v>
      </c>
      <c r="AC4193" s="1596" t="s">
        <v>4736</v>
      </c>
      <c r="AD4193" s="1596" t="s">
        <v>4717</v>
      </c>
      <c r="AE4193" s="1596" t="s">
        <v>1893</v>
      </c>
      <c r="AF4193" s="1596" t="s">
        <v>4726</v>
      </c>
      <c r="AG4193" s="1596" t="s">
        <v>1891</v>
      </c>
      <c r="AH4193" s="1614"/>
      <c r="AI4193" s="1612" t="s">
        <v>390</v>
      </c>
      <c r="AJ4193" s="1614"/>
      <c r="AK4193" s="1612" t="s">
        <v>390</v>
      </c>
      <c r="AL4193" s="1594" t="s">
        <v>2284</v>
      </c>
      <c r="AM4193" s="1594" t="s">
        <v>1875</v>
      </c>
      <c r="AN4193" s="1594" t="s">
        <v>1891</v>
      </c>
      <c r="AO4193" s="1594" t="s">
        <v>4027</v>
      </c>
      <c r="AP4193" s="1594" t="s">
        <v>1891</v>
      </c>
      <c r="AQ4193" s="1594" t="s">
        <v>1883</v>
      </c>
      <c r="AR4193" s="1594" t="s">
        <v>1893</v>
      </c>
      <c r="AS4193" s="1594" t="s">
        <v>1893</v>
      </c>
      <c r="AT4193" s="1594" t="s">
        <v>2451</v>
      </c>
      <c r="AU4193" s="1594" t="s">
        <v>1893</v>
      </c>
      <c r="AV4193" s="1594" t="s">
        <v>1891</v>
      </c>
      <c r="AW4193" s="1644" t="s">
        <v>1891</v>
      </c>
      <c r="AX4193" s="1594" t="s">
        <v>2478</v>
      </c>
      <c r="AY4193" s="1614"/>
      <c r="AZ4193" s="1612" t="s">
        <v>390</v>
      </c>
      <c r="BA4193" s="1614"/>
      <c r="BB4193" s="1612" t="s">
        <v>390</v>
      </c>
      <c r="BC4193" s="1594" t="s">
        <v>4785</v>
      </c>
      <c r="BD4193" s="1594" t="s">
        <v>2284</v>
      </c>
      <c r="BE4193" s="1594" t="s">
        <v>2284</v>
      </c>
      <c r="BF4193" s="1606" t="s">
        <v>76</v>
      </c>
      <c r="BG4193" s="1594" t="s">
        <v>4740</v>
      </c>
      <c r="BH4193" s="1594" t="s">
        <v>76</v>
      </c>
      <c r="BI4193" s="1594" t="s">
        <v>2679</v>
      </c>
      <c r="BJ4193" s="1594" t="s">
        <v>2930</v>
      </c>
      <c r="BK4193" s="1614"/>
      <c r="BL4193" s="1612" t="s">
        <v>390</v>
      </c>
    </row>
    <row r="4194" spans="1:64" ht="22.5">
      <c r="A4194" s="8"/>
      <c r="B4194" s="148" t="s">
        <v>391</v>
      </c>
      <c r="C4194" s="1631" t="s">
        <v>76</v>
      </c>
      <c r="D4194" s="1634" t="s">
        <v>4717</v>
      </c>
      <c r="E4194" s="1589" t="s">
        <v>76</v>
      </c>
      <c r="F4194" s="1589" t="s">
        <v>76</v>
      </c>
      <c r="G4194" s="1589" t="s">
        <v>4741</v>
      </c>
      <c r="H4194" s="1609" t="s">
        <v>76</v>
      </c>
      <c r="I4194" s="1589" t="s">
        <v>76</v>
      </c>
      <c r="J4194" s="1590" t="s">
        <v>76</v>
      </c>
      <c r="K4194" s="1589" t="s">
        <v>4738</v>
      </c>
      <c r="L4194" s="1589" t="s">
        <v>76</v>
      </c>
      <c r="M4194" s="1589" t="s">
        <v>76</v>
      </c>
      <c r="N4194" s="1589" t="s">
        <v>1549</v>
      </c>
      <c r="O4194" s="1592" t="s">
        <v>76</v>
      </c>
      <c r="P4194" s="1589" t="s">
        <v>76</v>
      </c>
      <c r="Q4194" s="1589" t="s">
        <v>76</v>
      </c>
      <c r="R4194" s="8"/>
      <c r="S4194" s="148" t="s">
        <v>391</v>
      </c>
      <c r="T4194" s="8"/>
      <c r="U4194" s="148" t="s">
        <v>391</v>
      </c>
      <c r="V4194" s="1590" t="s">
        <v>76</v>
      </c>
      <c r="W4194" s="1590" t="s">
        <v>76</v>
      </c>
      <c r="X4194" s="1590" t="s">
        <v>76</v>
      </c>
      <c r="Y4194" s="1590" t="s">
        <v>76</v>
      </c>
      <c r="Z4194" s="1590" t="s">
        <v>76</v>
      </c>
      <c r="AA4194" s="1590" t="s">
        <v>1893</v>
      </c>
      <c r="AB4194" s="1590" t="s">
        <v>76</v>
      </c>
      <c r="AC4194" s="1590" t="s">
        <v>76</v>
      </c>
      <c r="AD4194" s="1590" t="s">
        <v>76</v>
      </c>
      <c r="AE4194" s="1590" t="s">
        <v>76</v>
      </c>
      <c r="AF4194" s="1590" t="s">
        <v>76</v>
      </c>
      <c r="AG4194" s="1590" t="s">
        <v>1883</v>
      </c>
      <c r="AH4194" s="8"/>
      <c r="AI4194" s="148" t="s">
        <v>391</v>
      </c>
      <c r="AJ4194" s="8"/>
      <c r="AK4194" s="148" t="s">
        <v>391</v>
      </c>
      <c r="AL4194" s="1615" t="s">
        <v>76</v>
      </c>
      <c r="AM4194" s="1589" t="s">
        <v>1875</v>
      </c>
      <c r="AN4194" s="1589" t="s">
        <v>1939</v>
      </c>
      <c r="AO4194" s="1608" t="s">
        <v>76</v>
      </c>
      <c r="AP4194" s="1589" t="s">
        <v>76</v>
      </c>
      <c r="AQ4194" s="1589" t="s">
        <v>76</v>
      </c>
      <c r="AR4194" s="1589" t="s">
        <v>76</v>
      </c>
      <c r="AS4194" s="1589" t="s">
        <v>76</v>
      </c>
      <c r="AT4194" s="1589" t="s">
        <v>76</v>
      </c>
      <c r="AU4194" s="1589" t="s">
        <v>76</v>
      </c>
      <c r="AV4194" s="1589" t="s">
        <v>76</v>
      </c>
      <c r="AW4194" s="1589" t="s">
        <v>76</v>
      </c>
      <c r="AX4194" s="1589" t="s">
        <v>76</v>
      </c>
      <c r="AY4194" s="8"/>
      <c r="AZ4194" s="148" t="s">
        <v>391</v>
      </c>
      <c r="BA4194" s="8"/>
      <c r="BB4194" s="148" t="s">
        <v>391</v>
      </c>
      <c r="BC4194" s="1589" t="s">
        <v>76</v>
      </c>
      <c r="BD4194" s="1609" t="s">
        <v>76</v>
      </c>
      <c r="BE4194" s="1589" t="s">
        <v>76</v>
      </c>
      <c r="BF4194" s="1592" t="s">
        <v>76</v>
      </c>
      <c r="BG4194" s="1589" t="s">
        <v>76</v>
      </c>
      <c r="BH4194" s="1589" t="s">
        <v>76</v>
      </c>
      <c r="BI4194" s="1589" t="s">
        <v>76</v>
      </c>
      <c r="BJ4194" s="1615" t="s">
        <v>76</v>
      </c>
      <c r="BK4194" s="8"/>
      <c r="BL4194" s="148" t="s">
        <v>391</v>
      </c>
    </row>
    <row r="4195" spans="1:64">
      <c r="A4195" s="2535" t="s">
        <v>410</v>
      </c>
      <c r="B4195" s="2535"/>
      <c r="C4195" s="1594"/>
      <c r="D4195" s="1594"/>
      <c r="E4195" s="1594"/>
      <c r="F4195" s="1594"/>
      <c r="G4195" s="1594"/>
      <c r="H4195" s="1594"/>
      <c r="I4195" s="1594"/>
      <c r="J4195" s="1596"/>
      <c r="K4195" s="1594"/>
      <c r="L4195" s="1594"/>
      <c r="M4195" s="1594"/>
      <c r="N4195" s="1594"/>
      <c r="O4195" s="1597"/>
      <c r="P4195" s="1594"/>
      <c r="Q4195" s="1597"/>
      <c r="R4195" s="2535" t="s">
        <v>410</v>
      </c>
      <c r="S4195" s="2535"/>
      <c r="T4195" s="2535" t="s">
        <v>410</v>
      </c>
      <c r="U4195" s="2535"/>
      <c r="V4195" s="1596"/>
      <c r="W4195" s="1596"/>
      <c r="X4195" s="1596"/>
      <c r="Y4195" s="1596"/>
      <c r="Z4195" s="1596"/>
      <c r="AA4195" s="1596"/>
      <c r="AB4195" s="1596"/>
      <c r="AC4195" s="1596"/>
      <c r="AD4195" s="1596"/>
      <c r="AE4195" s="1596"/>
      <c r="AF4195" s="1596"/>
      <c r="AG4195" s="1596"/>
      <c r="AH4195" s="2535" t="s">
        <v>410</v>
      </c>
      <c r="AI4195" s="2535"/>
      <c r="AJ4195" s="2535" t="s">
        <v>410</v>
      </c>
      <c r="AK4195" s="2535"/>
      <c r="AL4195" s="1594"/>
      <c r="AM4195" s="1594"/>
      <c r="AN4195" s="1597"/>
      <c r="AO4195" s="1597"/>
      <c r="AP4195" s="1594"/>
      <c r="AQ4195" s="1594"/>
      <c r="AR4195" s="1594"/>
      <c r="AS4195" s="1594"/>
      <c r="AT4195" s="1594"/>
      <c r="AU4195" s="1594"/>
      <c r="AV4195" s="1594"/>
      <c r="AW4195" s="1594"/>
      <c r="AX4195" s="1594"/>
      <c r="AY4195" s="2535" t="s">
        <v>410</v>
      </c>
      <c r="AZ4195" s="2535"/>
      <c r="BA4195" s="2535" t="s">
        <v>410</v>
      </c>
      <c r="BB4195" s="2535"/>
      <c r="BC4195" s="1594"/>
      <c r="BD4195" s="1594"/>
      <c r="BE4195" s="1594"/>
      <c r="BF4195" s="1597"/>
      <c r="BG4195" s="1594"/>
      <c r="BH4195" s="1594"/>
      <c r="BI4195" s="1594"/>
      <c r="BJ4195" s="1594"/>
      <c r="BK4195" s="2535" t="s">
        <v>410</v>
      </c>
      <c r="BL4195" s="2535"/>
    </row>
    <row r="4196" spans="1:64" ht="22.5">
      <c r="A4196" s="8"/>
      <c r="B4196" s="148" t="s">
        <v>390</v>
      </c>
      <c r="C4196" s="1589" t="s">
        <v>4740</v>
      </c>
      <c r="D4196" s="1589" t="s">
        <v>4738</v>
      </c>
      <c r="E4196" s="1590" t="s">
        <v>4717</v>
      </c>
      <c r="F4196" s="1589" t="s">
        <v>4740</v>
      </c>
      <c r="G4196" s="1590" t="s">
        <v>1749</v>
      </c>
      <c r="H4196" s="1615" t="s">
        <v>76</v>
      </c>
      <c r="I4196" s="1589" t="s">
        <v>4717</v>
      </c>
      <c r="J4196" s="1590" t="s">
        <v>4740</v>
      </c>
      <c r="K4196" s="1589" t="s">
        <v>4740</v>
      </c>
      <c r="L4196" s="1589" t="s">
        <v>2383</v>
      </c>
      <c r="M4196" s="1590" t="s">
        <v>1882</v>
      </c>
      <c r="N4196" s="1631" t="s">
        <v>1847</v>
      </c>
      <c r="O4196" s="1589" t="s">
        <v>1875</v>
      </c>
      <c r="P4196" s="1590" t="s">
        <v>2684</v>
      </c>
      <c r="Q4196" s="1631" t="s">
        <v>4786</v>
      </c>
      <c r="R4196" s="8"/>
      <c r="S4196" s="148" t="s">
        <v>390</v>
      </c>
      <c r="T4196" s="8"/>
      <c r="U4196" s="148" t="s">
        <v>390</v>
      </c>
      <c r="V4196" s="1590" t="s">
        <v>1647</v>
      </c>
      <c r="W4196" s="1590" t="s">
        <v>1847</v>
      </c>
      <c r="X4196" s="1590" t="s">
        <v>1891</v>
      </c>
      <c r="Y4196" s="1590" t="s">
        <v>1875</v>
      </c>
      <c r="Z4196" s="1590" t="s">
        <v>1846</v>
      </c>
      <c r="AA4196" s="1590" t="s">
        <v>2382</v>
      </c>
      <c r="AB4196" s="1590" t="s">
        <v>2382</v>
      </c>
      <c r="AC4196" s="1590" t="s">
        <v>1893</v>
      </c>
      <c r="AD4196" s="1590" t="s">
        <v>4717</v>
      </c>
      <c r="AE4196" s="1590" t="s">
        <v>1893</v>
      </c>
      <c r="AF4196" s="1590" t="s">
        <v>4742</v>
      </c>
      <c r="AG4196" s="1590" t="s">
        <v>1549</v>
      </c>
      <c r="AH4196" s="8"/>
      <c r="AI4196" s="148" t="s">
        <v>390</v>
      </c>
      <c r="AJ4196" s="8"/>
      <c r="AK4196" s="148" t="s">
        <v>390</v>
      </c>
      <c r="AL4196" s="1589" t="s">
        <v>1882</v>
      </c>
      <c r="AM4196" s="1589" t="s">
        <v>1875</v>
      </c>
      <c r="AN4196" s="1589" t="s">
        <v>4787</v>
      </c>
      <c r="AO4196" s="1590" t="s">
        <v>2382</v>
      </c>
      <c r="AP4196" s="1589" t="s">
        <v>1847</v>
      </c>
      <c r="AQ4196" s="1589" t="s">
        <v>1893</v>
      </c>
      <c r="AR4196" s="1589" t="s">
        <v>1875</v>
      </c>
      <c r="AS4196" s="1589" t="s">
        <v>2844</v>
      </c>
      <c r="AT4196" s="1589" t="s">
        <v>2406</v>
      </c>
      <c r="AU4196" s="1589" t="s">
        <v>1883</v>
      </c>
      <c r="AV4196" s="1589" t="s">
        <v>1549</v>
      </c>
      <c r="AW4196" s="1643" t="s">
        <v>4770</v>
      </c>
      <c r="AX4196" s="1589" t="s">
        <v>4740</v>
      </c>
      <c r="AY4196" s="8"/>
      <c r="AZ4196" s="148" t="s">
        <v>390</v>
      </c>
      <c r="BA4196" s="8"/>
      <c r="BB4196" s="148" t="s">
        <v>390</v>
      </c>
      <c r="BC4196" s="1589" t="s">
        <v>1893</v>
      </c>
      <c r="BD4196" s="1589" t="s">
        <v>1549</v>
      </c>
      <c r="BE4196" s="1589" t="s">
        <v>1882</v>
      </c>
      <c r="BF4196" s="1615" t="s">
        <v>76</v>
      </c>
      <c r="BG4196" s="1589" t="s">
        <v>76</v>
      </c>
      <c r="BH4196" s="1589" t="s">
        <v>76</v>
      </c>
      <c r="BI4196" s="1589" t="s">
        <v>4745</v>
      </c>
      <c r="BJ4196" s="1589" t="s">
        <v>4129</v>
      </c>
      <c r="BK4196" s="8"/>
      <c r="BL4196" s="148" t="s">
        <v>390</v>
      </c>
    </row>
    <row r="4197" spans="1:64" ht="22.5">
      <c r="A4197" s="1614"/>
      <c r="B4197" s="1612" t="s">
        <v>391</v>
      </c>
      <c r="C4197" s="1594" t="s">
        <v>76</v>
      </c>
      <c r="D4197" s="1594" t="s">
        <v>76</v>
      </c>
      <c r="E4197" s="1594" t="s">
        <v>76</v>
      </c>
      <c r="F4197" s="1594" t="s">
        <v>76</v>
      </c>
      <c r="G4197" s="1594" t="s">
        <v>76</v>
      </c>
      <c r="H4197" s="1596" t="s">
        <v>4741</v>
      </c>
      <c r="I4197" s="1594" t="s">
        <v>76</v>
      </c>
      <c r="J4197" s="1594" t="s">
        <v>76</v>
      </c>
      <c r="K4197" s="1594" t="s">
        <v>4736</v>
      </c>
      <c r="L4197" s="1594" t="s">
        <v>2457</v>
      </c>
      <c r="M4197" s="1594" t="s">
        <v>76</v>
      </c>
      <c r="N4197" s="1632" t="s">
        <v>1847</v>
      </c>
      <c r="O4197" s="1597" t="s">
        <v>76</v>
      </c>
      <c r="P4197" s="1597" t="s">
        <v>76</v>
      </c>
      <c r="Q4197" s="1597" t="s">
        <v>76</v>
      </c>
      <c r="R4197" s="1614"/>
      <c r="S4197" s="1612" t="s">
        <v>391</v>
      </c>
      <c r="T4197" s="1614"/>
      <c r="U4197" s="1612" t="s">
        <v>391</v>
      </c>
      <c r="V4197" s="1596" t="s">
        <v>76</v>
      </c>
      <c r="W4197" s="1596" t="s">
        <v>76</v>
      </c>
      <c r="X4197" s="1596" t="s">
        <v>76</v>
      </c>
      <c r="Y4197" s="1596" t="s">
        <v>76</v>
      </c>
      <c r="Z4197" s="1596" t="s">
        <v>76</v>
      </c>
      <c r="AA4197" s="1596" t="s">
        <v>1875</v>
      </c>
      <c r="AB4197" s="1596" t="s">
        <v>76</v>
      </c>
      <c r="AC4197" s="1596" t="s">
        <v>76</v>
      </c>
      <c r="AD4197" s="1596" t="s">
        <v>76</v>
      </c>
      <c r="AE4197" s="1596" t="s">
        <v>76</v>
      </c>
      <c r="AF4197" s="1596" t="s">
        <v>76</v>
      </c>
      <c r="AG4197" s="1596" t="s">
        <v>1885</v>
      </c>
      <c r="AH4197" s="1614"/>
      <c r="AI4197" s="1612" t="s">
        <v>391</v>
      </c>
      <c r="AJ4197" s="1614"/>
      <c r="AK4197" s="1612" t="s">
        <v>391</v>
      </c>
      <c r="AL4197" s="1618" t="s">
        <v>76</v>
      </c>
      <c r="AM4197" s="1594" t="s">
        <v>76</v>
      </c>
      <c r="AN4197" s="1594" t="s">
        <v>76</v>
      </c>
      <c r="AO4197" s="1617" t="s">
        <v>76</v>
      </c>
      <c r="AP4197" s="1594" t="s">
        <v>76</v>
      </c>
      <c r="AQ4197" s="1594" t="s">
        <v>76</v>
      </c>
      <c r="AR4197" s="1594" t="s">
        <v>76</v>
      </c>
      <c r="AS4197" s="1618" t="s">
        <v>76</v>
      </c>
      <c r="AT4197" s="1594" t="s">
        <v>76</v>
      </c>
      <c r="AU4197" s="1594" t="s">
        <v>76</v>
      </c>
      <c r="AV4197" s="1594" t="s">
        <v>76</v>
      </c>
      <c r="AW4197" s="1594" t="s">
        <v>76</v>
      </c>
      <c r="AX4197" s="1594" t="s">
        <v>76</v>
      </c>
      <c r="AY4197" s="1614"/>
      <c r="AZ4197" s="1612" t="s">
        <v>391</v>
      </c>
      <c r="BA4197" s="1614"/>
      <c r="BB4197" s="1612" t="s">
        <v>391</v>
      </c>
      <c r="BC4197" s="1594" t="s">
        <v>76</v>
      </c>
      <c r="BD4197" s="1594" t="s">
        <v>1891</v>
      </c>
      <c r="BE4197" s="1594" t="s">
        <v>76</v>
      </c>
      <c r="BF4197" s="1597" t="s">
        <v>76</v>
      </c>
      <c r="BG4197" s="1594" t="s">
        <v>76</v>
      </c>
      <c r="BH4197" s="1594" t="s">
        <v>76</v>
      </c>
      <c r="BI4197" s="1594" t="s">
        <v>76</v>
      </c>
      <c r="BJ4197" s="1618" t="s">
        <v>76</v>
      </c>
      <c r="BK4197" s="1614"/>
      <c r="BL4197" s="1612" t="s">
        <v>391</v>
      </c>
    </row>
    <row r="4198" spans="1:64">
      <c r="A4198" s="2533" t="s">
        <v>411</v>
      </c>
      <c r="B4198" s="2533"/>
      <c r="C4198" s="8"/>
      <c r="D4198" s="8"/>
      <c r="E4198" s="8"/>
      <c r="F4198" s="8"/>
      <c r="G4198" s="8"/>
      <c r="H4198" s="8"/>
      <c r="I4198" s="8"/>
      <c r="J4198" s="8"/>
      <c r="K4198" s="8"/>
      <c r="L4198" s="8"/>
      <c r="M4198" s="8"/>
      <c r="N4198" s="1589"/>
      <c r="O4198" s="1592"/>
      <c r="P4198" s="1592"/>
      <c r="Q4198" s="1592"/>
      <c r="R4198" s="2533" t="s">
        <v>411</v>
      </c>
      <c r="S4198" s="2533"/>
      <c r="T4198" s="2533" t="s">
        <v>411</v>
      </c>
      <c r="U4198" s="2533"/>
      <c r="V4198" s="1590"/>
      <c r="W4198" s="1590"/>
      <c r="X4198" s="1590"/>
      <c r="Y4198" s="1590"/>
      <c r="Z4198" s="1590"/>
      <c r="AA4198" s="1590"/>
      <c r="AB4198" s="1590"/>
      <c r="AC4198" s="1590"/>
      <c r="AD4198" s="1590"/>
      <c r="AE4198" s="1590"/>
      <c r="AF4198" s="1590"/>
      <c r="AG4198" s="1590"/>
      <c r="AH4198" s="2533" t="s">
        <v>411</v>
      </c>
      <c r="AI4198" s="2533"/>
      <c r="AJ4198" s="2533" t="s">
        <v>411</v>
      </c>
      <c r="AK4198" s="2533"/>
      <c r="AL4198" s="1589"/>
      <c r="AM4198" s="1589"/>
      <c r="AN4198" s="1589"/>
      <c r="AO4198" s="1589"/>
      <c r="AP4198" s="1589"/>
      <c r="AQ4198" s="1589"/>
      <c r="AR4198" s="1589"/>
      <c r="AS4198" s="1589"/>
      <c r="AT4198" s="1589"/>
      <c r="AU4198" s="1589"/>
      <c r="AV4198" s="1589"/>
      <c r="AW4198" s="1589"/>
      <c r="AX4198" s="1589"/>
      <c r="AY4198" s="2533" t="s">
        <v>411</v>
      </c>
      <c r="AZ4198" s="2533"/>
      <c r="BA4198" s="2533" t="s">
        <v>411</v>
      </c>
      <c r="BB4198" s="2533"/>
      <c r="BC4198" s="1589"/>
      <c r="BD4198" s="1589"/>
      <c r="BE4198" s="1589"/>
      <c r="BF4198" s="1592"/>
      <c r="BG4198" s="1589"/>
      <c r="BH4198" s="1589"/>
      <c r="BI4198" s="1589"/>
      <c r="BJ4198" s="1589"/>
      <c r="BK4198" s="2533" t="s">
        <v>411</v>
      </c>
      <c r="BL4198" s="2533"/>
    </row>
    <row r="4199" spans="1:64" ht="22.5">
      <c r="A4199" s="1628"/>
      <c r="B4199" s="1612" t="s">
        <v>390</v>
      </c>
      <c r="C4199" s="1596" t="s">
        <v>76</v>
      </c>
      <c r="D4199" s="1632" t="s">
        <v>1940</v>
      </c>
      <c r="E4199" s="1632" t="s">
        <v>4788</v>
      </c>
      <c r="F4199" s="1596" t="s">
        <v>2707</v>
      </c>
      <c r="G4199" s="1596" t="s">
        <v>1749</v>
      </c>
      <c r="H4199" s="1596" t="s">
        <v>4741</v>
      </c>
      <c r="I4199" s="1594" t="s">
        <v>76</v>
      </c>
      <c r="J4199" s="1596" t="s">
        <v>4717</v>
      </c>
      <c r="K4199" s="1594" t="s">
        <v>4746</v>
      </c>
      <c r="L4199" s="1593" t="s">
        <v>4711</v>
      </c>
      <c r="M4199" s="1593" t="s">
        <v>2351</v>
      </c>
      <c r="N4199" s="1632" t="s">
        <v>1882</v>
      </c>
      <c r="O4199" s="1594" t="s">
        <v>1875</v>
      </c>
      <c r="P4199" s="1596" t="s">
        <v>2269</v>
      </c>
      <c r="Q4199" s="1594" t="s">
        <v>4736</v>
      </c>
      <c r="R4199" s="1628"/>
      <c r="S4199" s="1612" t="s">
        <v>390</v>
      </c>
      <c r="T4199" s="1628"/>
      <c r="U4199" s="1612" t="s">
        <v>390</v>
      </c>
      <c r="V4199" s="1596" t="s">
        <v>4789</v>
      </c>
      <c r="W4199" s="1596" t="s">
        <v>2844</v>
      </c>
      <c r="X4199" s="1596" t="s">
        <v>4771</v>
      </c>
      <c r="Y4199" s="1596" t="s">
        <v>1871</v>
      </c>
      <c r="Z4199" s="1595" t="s">
        <v>1880</v>
      </c>
      <c r="AA4199" s="1596" t="s">
        <v>4748</v>
      </c>
      <c r="AB4199" s="1596" t="s">
        <v>4027</v>
      </c>
      <c r="AC4199" s="1596" t="s">
        <v>4717</v>
      </c>
      <c r="AD4199" s="1596" t="s">
        <v>76</v>
      </c>
      <c r="AE4199" s="1596" t="s">
        <v>1893</v>
      </c>
      <c r="AF4199" s="1596" t="s">
        <v>4732</v>
      </c>
      <c r="AG4199" s="1596" t="s">
        <v>1883</v>
      </c>
      <c r="AH4199" s="1628"/>
      <c r="AI4199" s="1612" t="s">
        <v>390</v>
      </c>
      <c r="AJ4199" s="1628"/>
      <c r="AK4199" s="1612" t="s">
        <v>390</v>
      </c>
      <c r="AL4199" s="1594" t="s">
        <v>4744</v>
      </c>
      <c r="AM4199" s="1594" t="s">
        <v>1891</v>
      </c>
      <c r="AN4199" s="1594" t="s">
        <v>4790</v>
      </c>
      <c r="AO4199" s="1594" t="s">
        <v>4749</v>
      </c>
      <c r="AP4199" s="1594" t="s">
        <v>1875</v>
      </c>
      <c r="AQ4199" s="1594" t="s">
        <v>4791</v>
      </c>
      <c r="AR4199" s="1594" t="s">
        <v>1880</v>
      </c>
      <c r="AS4199" s="1594" t="s">
        <v>4717</v>
      </c>
      <c r="AT4199" s="1594" t="s">
        <v>1891</v>
      </c>
      <c r="AU4199" s="1594" t="s">
        <v>4792</v>
      </c>
      <c r="AV4199" s="1594" t="s">
        <v>1885</v>
      </c>
      <c r="AW4199" s="1644" t="s">
        <v>3234</v>
      </c>
      <c r="AX4199" s="1594" t="s">
        <v>4751</v>
      </c>
      <c r="AY4199" s="1628"/>
      <c r="AZ4199" s="1612" t="s">
        <v>390</v>
      </c>
      <c r="BA4199" s="1628"/>
      <c r="BB4199" s="1612" t="s">
        <v>390</v>
      </c>
      <c r="BC4199" s="1594" t="s">
        <v>1871</v>
      </c>
      <c r="BD4199" s="1594" t="s">
        <v>1782</v>
      </c>
      <c r="BE4199" s="1594" t="s">
        <v>2272</v>
      </c>
      <c r="BF4199" s="1594" t="s">
        <v>2378</v>
      </c>
      <c r="BG4199" s="1594" t="s">
        <v>4752</v>
      </c>
      <c r="BH4199" s="1594" t="s">
        <v>76</v>
      </c>
      <c r="BI4199" s="1594" t="s">
        <v>76</v>
      </c>
      <c r="BJ4199" s="1594" t="s">
        <v>3788</v>
      </c>
      <c r="BK4199" s="1628"/>
      <c r="BL4199" s="1612" t="s">
        <v>390</v>
      </c>
    </row>
    <row r="4200" spans="1:64" ht="23.25" thickBot="1">
      <c r="A4200" s="964"/>
      <c r="B4200" s="677" t="s">
        <v>391</v>
      </c>
      <c r="C4200" s="965" t="s">
        <v>4717</v>
      </c>
      <c r="D4200" s="1635" t="s">
        <v>76</v>
      </c>
      <c r="E4200" s="1629" t="s">
        <v>76</v>
      </c>
      <c r="F4200" s="286" t="s">
        <v>76</v>
      </c>
      <c r="G4200" s="1629" t="s">
        <v>76</v>
      </c>
      <c r="H4200" s="1629" t="s">
        <v>76</v>
      </c>
      <c r="I4200" s="968" t="s">
        <v>1537</v>
      </c>
      <c r="J4200" s="1629" t="s">
        <v>76</v>
      </c>
      <c r="K4200" s="965" t="s">
        <v>4793</v>
      </c>
      <c r="L4200" s="1630" t="s">
        <v>3474</v>
      </c>
      <c r="M4200" s="968" t="s">
        <v>4772</v>
      </c>
      <c r="N4200" s="1641" t="s">
        <v>76</v>
      </c>
      <c r="O4200" s="966" t="s">
        <v>76</v>
      </c>
      <c r="P4200" s="966" t="s">
        <v>76</v>
      </c>
      <c r="Q4200" s="967" t="s">
        <v>76</v>
      </c>
      <c r="R4200" s="964"/>
      <c r="S4200" s="677" t="s">
        <v>391</v>
      </c>
      <c r="T4200" s="964"/>
      <c r="U4200" s="677" t="s">
        <v>391</v>
      </c>
      <c r="V4200" s="968" t="s">
        <v>76</v>
      </c>
      <c r="W4200" s="968" t="s">
        <v>76</v>
      </c>
      <c r="X4200" s="969" t="s">
        <v>76</v>
      </c>
      <c r="Y4200" s="968" t="s">
        <v>76</v>
      </c>
      <c r="Z4200" s="969" t="s">
        <v>76</v>
      </c>
      <c r="AA4200" s="969" t="s">
        <v>76</v>
      </c>
      <c r="AB4200" s="969" t="s">
        <v>3819</v>
      </c>
      <c r="AC4200" s="969" t="s">
        <v>1870</v>
      </c>
      <c r="AD4200" s="969" t="s">
        <v>76</v>
      </c>
      <c r="AE4200" s="969" t="s">
        <v>76</v>
      </c>
      <c r="AF4200" s="969" t="s">
        <v>76</v>
      </c>
      <c r="AG4200" s="969" t="s">
        <v>1847</v>
      </c>
      <c r="AH4200" s="964"/>
      <c r="AI4200" s="677" t="s">
        <v>391</v>
      </c>
      <c r="AJ4200" s="964"/>
      <c r="AK4200" s="677" t="s">
        <v>391</v>
      </c>
      <c r="AL4200" s="1630" t="s">
        <v>76</v>
      </c>
      <c r="AM4200" s="965" t="s">
        <v>76</v>
      </c>
      <c r="AN4200" s="966" t="s">
        <v>76</v>
      </c>
      <c r="AO4200" s="966" t="s">
        <v>76</v>
      </c>
      <c r="AP4200" s="966" t="s">
        <v>76</v>
      </c>
      <c r="AQ4200" s="966" t="s">
        <v>76</v>
      </c>
      <c r="AR4200" s="966" t="s">
        <v>76</v>
      </c>
      <c r="AS4200" s="966" t="s">
        <v>1847</v>
      </c>
      <c r="AT4200" s="966" t="s">
        <v>76</v>
      </c>
      <c r="AU4200" s="966" t="s">
        <v>76</v>
      </c>
      <c r="AV4200" s="1630" t="s">
        <v>76</v>
      </c>
      <c r="AW4200" s="1645" t="s">
        <v>1891</v>
      </c>
      <c r="AX4200" s="966" t="s">
        <v>76</v>
      </c>
      <c r="AY4200" s="964"/>
      <c r="AZ4200" s="677" t="s">
        <v>391</v>
      </c>
      <c r="BA4200" s="964"/>
      <c r="BB4200" s="677" t="s">
        <v>391</v>
      </c>
      <c r="BC4200" s="965" t="s">
        <v>76</v>
      </c>
      <c r="BD4200" s="965" t="s">
        <v>1874</v>
      </c>
      <c r="BE4200" s="965" t="s">
        <v>76</v>
      </c>
      <c r="BF4200" s="966" t="s">
        <v>76</v>
      </c>
      <c r="BG4200" s="966" t="s">
        <v>76</v>
      </c>
      <c r="BH4200" s="965" t="s">
        <v>76</v>
      </c>
      <c r="BI4200" s="965" t="s">
        <v>76</v>
      </c>
      <c r="BJ4200" s="1630" t="s">
        <v>76</v>
      </c>
      <c r="BK4200" s="964"/>
      <c r="BL4200" s="677" t="s">
        <v>391</v>
      </c>
    </row>
    <row r="4201" spans="1:64">
      <c r="A4201" s="2536" t="s">
        <v>4131</v>
      </c>
      <c r="B4201" s="2536"/>
      <c r="C4201" s="2536"/>
      <c r="D4201" s="2536"/>
      <c r="E4201" s="2536"/>
      <c r="F4201" s="2536"/>
      <c r="G4201" s="2536"/>
      <c r="H4201" s="2536"/>
      <c r="I4201" s="2536"/>
      <c r="J4201" s="2536"/>
      <c r="K4201" s="1690"/>
      <c r="L4201" s="1690"/>
      <c r="M4201" s="1690"/>
      <c r="N4201" s="1690"/>
      <c r="O4201" s="1690"/>
      <c r="P4201" s="1690"/>
      <c r="Q4201" s="1690"/>
      <c r="R4201" s="1690"/>
      <c r="S4201" s="1690"/>
      <c r="T4201" s="2537" t="s">
        <v>4131</v>
      </c>
      <c r="U4201" s="2537"/>
      <c r="V4201" s="2537"/>
      <c r="W4201" s="2537"/>
      <c r="X4201" s="2537"/>
      <c r="Y4201" s="1433"/>
      <c r="Z4201" s="1434"/>
      <c r="AA4201" s="1434"/>
      <c r="AB4201" s="1434"/>
      <c r="AC4201" s="1434"/>
      <c r="AD4201" s="1434"/>
      <c r="AE4201" s="1434"/>
      <c r="AF4201" s="1434"/>
      <c r="AG4201" s="1434"/>
      <c r="AH4201" s="8"/>
      <c r="AI4201" s="14"/>
      <c r="AJ4201" s="2537" t="s">
        <v>4131</v>
      </c>
      <c r="AK4201" s="2537"/>
      <c r="AL4201" s="2537"/>
      <c r="AM4201" s="2537"/>
      <c r="AN4201" s="2537"/>
      <c r="AO4201" s="8"/>
      <c r="AP4201" s="8"/>
      <c r="AQ4201" s="8"/>
      <c r="AR4201" s="8"/>
      <c r="AS4201" s="8"/>
      <c r="AT4201" s="8"/>
      <c r="AU4201" s="8"/>
      <c r="AV4201" s="8"/>
      <c r="AW4201" s="8"/>
      <c r="AX4201" s="8"/>
      <c r="AY4201" s="8"/>
      <c r="AZ4201" s="14"/>
      <c r="BA4201" s="2537" t="s">
        <v>4753</v>
      </c>
      <c r="BB4201" s="2537"/>
      <c r="BC4201" s="2537"/>
      <c r="BD4201" s="2537"/>
      <c r="BE4201" s="2537"/>
      <c r="BF4201" s="8"/>
      <c r="BG4201" s="8"/>
      <c r="BH4201" s="8"/>
      <c r="BI4201" s="8"/>
      <c r="BJ4201" s="8"/>
      <c r="BK4201" s="8"/>
      <c r="BL4201" s="14"/>
    </row>
    <row r="4202" spans="1:64">
      <c r="A4202" s="8"/>
      <c r="B4202" s="14" t="s">
        <v>399</v>
      </c>
      <c r="C4202" s="8"/>
      <c r="D4202" s="8"/>
      <c r="E4202" s="8"/>
      <c r="F4202" s="8"/>
      <c r="G4202" s="8"/>
      <c r="H4202" s="8"/>
      <c r="I4202" s="8"/>
      <c r="J4202" s="8"/>
      <c r="K4202" s="8"/>
      <c r="L4202" s="8"/>
      <c r="M4202" s="8"/>
      <c r="N4202" s="8"/>
      <c r="O4202" s="8"/>
      <c r="P4202" s="8"/>
      <c r="Q4202" s="8"/>
      <c r="R4202" s="8"/>
      <c r="S4202" s="14"/>
      <c r="T4202" s="8"/>
      <c r="U4202" s="14" t="s">
        <v>399</v>
      </c>
      <c r="V4202" s="1691"/>
      <c r="W4202" s="1691"/>
      <c r="X4202" s="1691"/>
      <c r="Y4202" s="1691"/>
      <c r="Z4202" s="8"/>
      <c r="AA4202" s="1691"/>
      <c r="AB4202" s="1691"/>
      <c r="AC4202" s="1691"/>
      <c r="AD4202" s="1691"/>
      <c r="AE4202" s="1691"/>
      <c r="AF4202" s="1691"/>
      <c r="AG4202" s="1691"/>
      <c r="AH4202" s="8"/>
      <c r="AI4202" s="14"/>
      <c r="AJ4202" s="8"/>
      <c r="AK4202" s="14" t="s">
        <v>399</v>
      </c>
      <c r="AL4202" s="1691"/>
      <c r="AM4202" s="1691"/>
      <c r="AN4202" s="1691"/>
      <c r="AO4202" s="8"/>
      <c r="AP4202" s="8"/>
      <c r="AQ4202" s="8"/>
      <c r="AR4202" s="8"/>
      <c r="AS4202" s="8"/>
      <c r="AT4202" s="8"/>
      <c r="AU4202" s="8"/>
      <c r="AV4202" s="8"/>
      <c r="AW4202" s="8"/>
      <c r="AX4202" s="8"/>
      <c r="AY4202" s="8"/>
      <c r="AZ4202" s="14"/>
      <c r="BA4202" s="8"/>
      <c r="BB4202" s="14" t="s">
        <v>399</v>
      </c>
      <c r="BC4202" s="1691"/>
      <c r="BD4202" s="1691"/>
      <c r="BE4202" s="1691"/>
      <c r="BF4202" s="8"/>
      <c r="BG4202" s="8"/>
      <c r="BH4202" s="8"/>
      <c r="BI4202" s="8"/>
      <c r="BJ4202" s="8"/>
      <c r="BK4202" s="8"/>
      <c r="BL4202" s="14"/>
    </row>
    <row r="4203" spans="1:64">
      <c r="A4203" s="8"/>
      <c r="B4203" s="14"/>
      <c r="C4203" s="8"/>
      <c r="D4203" s="8"/>
      <c r="E4203" s="8"/>
      <c r="F4203" s="8"/>
      <c r="G4203" s="8"/>
      <c r="H4203" s="8"/>
      <c r="I4203" s="8"/>
      <c r="J4203" s="8"/>
      <c r="K4203" s="8"/>
      <c r="L4203" s="8"/>
      <c r="M4203" s="8"/>
      <c r="N4203" s="8"/>
      <c r="O4203" s="8"/>
      <c r="P4203" s="8"/>
      <c r="Q4203" s="8"/>
      <c r="R4203" s="8"/>
      <c r="S4203" s="14"/>
      <c r="T4203" s="8"/>
      <c r="U4203" s="14"/>
      <c r="V4203" s="8"/>
      <c r="W4203" s="8"/>
      <c r="X4203" s="8"/>
      <c r="Y4203" s="8"/>
      <c r="Z4203" s="8"/>
      <c r="AA4203" s="8"/>
      <c r="AB4203" s="8"/>
      <c r="AC4203" s="8"/>
      <c r="AD4203" s="8"/>
      <c r="AE4203" s="8"/>
      <c r="AF4203" s="8"/>
      <c r="AG4203" s="8"/>
      <c r="AH4203" s="8"/>
      <c r="AI4203" s="14"/>
      <c r="AJ4203" s="8"/>
      <c r="AK4203" s="14"/>
      <c r="AL4203" s="8"/>
      <c r="AM4203" s="8"/>
      <c r="AN4203" s="8"/>
      <c r="AO4203" s="8"/>
      <c r="AP4203" s="8"/>
      <c r="AQ4203" s="8"/>
      <c r="AR4203" s="8"/>
      <c r="AS4203" s="8"/>
      <c r="AT4203" s="8"/>
      <c r="AU4203" s="8"/>
      <c r="AV4203" s="8"/>
      <c r="AW4203" s="8"/>
      <c r="AX4203" s="8"/>
      <c r="AY4203" s="8"/>
      <c r="AZ4203" s="14"/>
      <c r="BA4203" s="8"/>
      <c r="BB4203" s="14"/>
      <c r="BC4203" s="8"/>
      <c r="BD4203" s="8"/>
      <c r="BE4203" s="8"/>
      <c r="BF4203" s="8"/>
      <c r="BG4203" s="8"/>
      <c r="BH4203" s="8"/>
      <c r="BI4203" s="8"/>
      <c r="BJ4203" s="8"/>
      <c r="BK4203" s="8"/>
      <c r="BL4203" s="14"/>
    </row>
    <row r="4204" spans="1:64">
      <c r="A4204" s="8"/>
      <c r="B4204" s="14"/>
      <c r="C4204" s="8"/>
      <c r="D4204" s="8"/>
      <c r="E4204" s="8"/>
      <c r="F4204" s="8"/>
      <c r="G4204" s="8"/>
      <c r="H4204" s="8"/>
      <c r="I4204" s="8"/>
      <c r="J4204" s="8"/>
      <c r="K4204" s="8"/>
      <c r="L4204" s="8"/>
      <c r="M4204" s="8"/>
      <c r="N4204" s="8"/>
      <c r="O4204" s="8"/>
      <c r="P4204" s="8"/>
      <c r="Q4204" s="8"/>
      <c r="R4204" s="8"/>
      <c r="S4204" s="14"/>
      <c r="T4204" s="8"/>
      <c r="U4204" s="14"/>
      <c r="V4204" s="8"/>
      <c r="W4204" s="8"/>
      <c r="X4204" s="8"/>
      <c r="Y4204" s="8"/>
      <c r="Z4204" s="8"/>
      <c r="AA4204" s="8"/>
      <c r="AB4204" s="8"/>
      <c r="AC4204" s="8"/>
      <c r="AD4204" s="8"/>
      <c r="AE4204" s="8"/>
      <c r="AF4204" s="8"/>
      <c r="AG4204" s="8"/>
      <c r="AH4204" s="8"/>
      <c r="AI4204" s="14"/>
      <c r="AJ4204" s="8"/>
      <c r="AK4204" s="14"/>
      <c r="AL4204" s="8"/>
      <c r="AM4204" s="8"/>
      <c r="AN4204" s="8"/>
      <c r="AO4204" s="8"/>
      <c r="AP4204" s="8"/>
      <c r="AQ4204" s="8"/>
      <c r="AR4204" s="8"/>
      <c r="AS4204" s="8"/>
      <c r="AT4204" s="8"/>
      <c r="AU4204" s="8"/>
      <c r="AV4204" s="8"/>
      <c r="AW4204" s="8"/>
      <c r="AX4204" s="8"/>
      <c r="AY4204" s="8"/>
      <c r="AZ4204" s="14"/>
      <c r="BA4204" s="8"/>
      <c r="BB4204" s="14"/>
      <c r="BC4204" s="8"/>
      <c r="BD4204" s="8"/>
      <c r="BE4204" s="8"/>
      <c r="BF4204" s="8"/>
      <c r="BG4204" s="8"/>
      <c r="BH4204" s="8"/>
      <c r="BI4204" s="8"/>
      <c r="BJ4204" s="8"/>
      <c r="BK4204" s="8"/>
      <c r="BL4204" s="14"/>
    </row>
    <row r="4205" spans="1:64" ht="12.75" customHeight="1">
      <c r="A4205" s="2"/>
      <c r="B4205" s="2147" t="s">
        <v>1721</v>
      </c>
      <c r="C4205" s="2147"/>
      <c r="D4205" s="2147"/>
      <c r="E4205" s="2147"/>
      <c r="F4205" s="2147"/>
      <c r="G4205" s="2147"/>
      <c r="H4205" s="2147"/>
      <c r="I4205" s="2147"/>
      <c r="J4205" s="2147"/>
      <c r="K4205" s="2565" t="s">
        <v>4794</v>
      </c>
      <c r="L4205" s="2565"/>
      <c r="M4205" s="2565"/>
      <c r="N4205" s="2565"/>
      <c r="O4205" s="2565"/>
      <c r="P4205" s="2565"/>
      <c r="Q4205" s="2565"/>
      <c r="R4205" s="2538" t="s">
        <v>3996</v>
      </c>
      <c r="S4205" s="2538"/>
      <c r="T4205" s="2147" t="s">
        <v>3997</v>
      </c>
      <c r="U4205" s="2147"/>
      <c r="V4205" s="2147"/>
      <c r="W4205" s="2147"/>
      <c r="X4205" s="2147"/>
      <c r="Y4205" s="2147"/>
      <c r="Z4205" s="2147"/>
      <c r="AA4205" s="2147"/>
      <c r="AB4205" s="2565" t="s">
        <v>4794</v>
      </c>
      <c r="AC4205" s="2565"/>
      <c r="AD4205" s="2565"/>
      <c r="AE4205" s="2565"/>
      <c r="AF4205" s="2565"/>
      <c r="AG4205" s="2565"/>
      <c r="AH4205" s="2538" t="s">
        <v>3996</v>
      </c>
      <c r="AI4205" s="2538"/>
      <c r="AJ4205" s="2147" t="s">
        <v>3998</v>
      </c>
      <c r="AK4205" s="2147"/>
      <c r="AL4205" s="2147"/>
      <c r="AM4205" s="2147"/>
      <c r="AN4205" s="2147"/>
      <c r="AO4205" s="2147"/>
      <c r="AP4205" s="2147"/>
      <c r="AQ4205" s="2147"/>
      <c r="AR4205" s="2566" t="s">
        <v>4794</v>
      </c>
      <c r="AS4205" s="2566"/>
      <c r="AT4205" s="2566"/>
      <c r="AU4205" s="2566"/>
      <c r="AV4205" s="2566"/>
      <c r="AW4205" s="2566"/>
      <c r="AX4205" s="1687"/>
      <c r="AY4205" s="2538" t="s">
        <v>3996</v>
      </c>
      <c r="AZ4205" s="2538"/>
      <c r="BA4205" s="2"/>
      <c r="BB4205" s="1693"/>
      <c r="BC4205" s="1756" t="s">
        <v>1721</v>
      </c>
      <c r="BD4205" s="1756"/>
      <c r="BE4205" s="1756"/>
      <c r="BF4205" s="1756"/>
      <c r="BG4205" s="2666" t="s">
        <v>4794</v>
      </c>
      <c r="BH4205" s="2666"/>
      <c r="BI4205" s="2666"/>
      <c r="BJ4205" s="2666"/>
      <c r="BK4205" s="2538" t="s">
        <v>3999</v>
      </c>
      <c r="BL4205" s="2538"/>
    </row>
    <row r="4206" spans="1:64" ht="22.5">
      <c r="A4206" s="8"/>
      <c r="B4206" s="14"/>
      <c r="C4206" s="1429"/>
      <c r="D4206" s="1429"/>
      <c r="E4206" s="1429"/>
      <c r="F4206" s="1429"/>
      <c r="G4206" s="1429"/>
      <c r="H4206" s="1429"/>
      <c r="I4206" s="1429"/>
      <c r="J4206" s="1429"/>
      <c r="K4206" s="2539"/>
      <c r="L4206" s="2539"/>
      <c r="M4206" s="1431"/>
      <c r="N4206" s="1431"/>
      <c r="O4206" s="1431"/>
      <c r="P4206" s="1431"/>
      <c r="Q4206" s="8"/>
      <c r="R4206" s="1581"/>
      <c r="S4206" s="1686" t="s">
        <v>1130</v>
      </c>
      <c r="T4206" s="8"/>
      <c r="U4206" s="14"/>
      <c r="V4206" s="8"/>
      <c r="W4206" s="8"/>
      <c r="X4206" s="2540"/>
      <c r="Y4206" s="2540"/>
      <c r="Z4206" s="1688"/>
      <c r="AA4206" s="1688"/>
      <c r="AB4206" s="1688"/>
      <c r="AC4206" s="1688"/>
      <c r="AD4206" s="1688"/>
      <c r="AE4206" s="1688"/>
      <c r="AF4206" s="1688"/>
      <c r="AG4206" s="1431"/>
      <c r="AH4206" s="1581"/>
      <c r="AI4206" s="1686" t="s">
        <v>1130</v>
      </c>
      <c r="AJ4206" s="1581"/>
      <c r="AK4206" s="1686"/>
      <c r="AL4206" s="8"/>
      <c r="AM4206" s="1429"/>
      <c r="AN4206" s="1429"/>
      <c r="AO4206" s="1689"/>
      <c r="AP4206" s="1688"/>
      <c r="AQ4206" s="1688"/>
      <c r="AR4206" s="1688"/>
      <c r="AS4206" s="1688"/>
      <c r="AT4206" s="1688"/>
      <c r="AU4206" s="1688"/>
      <c r="AV4206" s="1688"/>
      <c r="AW4206" s="1431"/>
      <c r="AX4206" s="1431"/>
      <c r="AY4206" s="1581"/>
      <c r="AZ4206" s="1686" t="s">
        <v>1130</v>
      </c>
      <c r="BA4206" s="8"/>
      <c r="BB4206" s="14"/>
      <c r="BC4206" s="1429"/>
      <c r="BD4206" s="1429"/>
      <c r="BE4206" s="2541"/>
      <c r="BF4206" s="2541"/>
      <c r="BG4206" s="2539"/>
      <c r="BH4206" s="2539"/>
      <c r="BI4206" s="2539"/>
      <c r="BJ4206" s="1431"/>
      <c r="BK4206" s="1581"/>
      <c r="BL4206" s="1686" t="s">
        <v>1130</v>
      </c>
    </row>
    <row r="4207" spans="1:64" ht="12">
      <c r="A4207" s="2542" t="s">
        <v>369</v>
      </c>
      <c r="B4207" s="2543"/>
      <c r="C4207" s="2548" t="s">
        <v>230</v>
      </c>
      <c r="D4207" s="2549"/>
      <c r="E4207" s="2549"/>
      <c r="F4207" s="2549"/>
      <c r="G4207" s="2549"/>
      <c r="H4207" s="2550"/>
      <c r="I4207" s="2548" t="s">
        <v>370</v>
      </c>
      <c r="J4207" s="2549"/>
      <c r="K4207" s="2548" t="s">
        <v>371</v>
      </c>
      <c r="L4207" s="2549"/>
      <c r="M4207" s="2549"/>
      <c r="N4207" s="2549"/>
      <c r="O4207" s="2549"/>
      <c r="P4207" s="2549"/>
      <c r="Q4207" s="2550"/>
      <c r="R4207" s="2542" t="s">
        <v>369</v>
      </c>
      <c r="S4207" s="2543"/>
      <c r="T4207" s="2542" t="s">
        <v>369</v>
      </c>
      <c r="U4207" s="2543"/>
      <c r="V4207" s="2548" t="s">
        <v>3748</v>
      </c>
      <c r="W4207" s="2549"/>
      <c r="X4207" s="2549"/>
      <c r="Y4207" s="2549"/>
      <c r="Z4207" s="2549"/>
      <c r="AA4207" s="2549"/>
      <c r="AB4207" s="2549"/>
      <c r="AC4207" s="2549"/>
      <c r="AD4207" s="2549"/>
      <c r="AE4207" s="2549"/>
      <c r="AF4207" s="2549"/>
      <c r="AG4207" s="2550"/>
      <c r="AH4207" s="2542" t="s">
        <v>369</v>
      </c>
      <c r="AI4207" s="2543"/>
      <c r="AJ4207" s="2554" t="s">
        <v>369</v>
      </c>
      <c r="AK4207" s="2555"/>
      <c r="AL4207" s="2548" t="s">
        <v>3749</v>
      </c>
      <c r="AM4207" s="2549"/>
      <c r="AN4207" s="2549"/>
      <c r="AO4207" s="2549"/>
      <c r="AP4207" s="2549"/>
      <c r="AQ4207" s="2549"/>
      <c r="AR4207" s="2549"/>
      <c r="AS4207" s="2549"/>
      <c r="AT4207" s="2549"/>
      <c r="AU4207" s="2549"/>
      <c r="AV4207" s="2549"/>
      <c r="AW4207" s="2549"/>
      <c r="AX4207" s="2550"/>
      <c r="AY4207" s="2542" t="s">
        <v>369</v>
      </c>
      <c r="AZ4207" s="2543"/>
      <c r="BA4207" s="2542" t="s">
        <v>369</v>
      </c>
      <c r="BB4207" s="2543"/>
      <c r="BC4207" s="2548" t="s">
        <v>3750</v>
      </c>
      <c r="BD4207" s="2549"/>
      <c r="BE4207" s="2549"/>
      <c r="BF4207" s="2549"/>
      <c r="BG4207" s="2549"/>
      <c r="BH4207" s="2549"/>
      <c r="BI4207" s="2549"/>
      <c r="BJ4207" s="2550"/>
      <c r="BK4207" s="2542" t="s">
        <v>369</v>
      </c>
      <c r="BL4207" s="2543"/>
    </row>
    <row r="4208" spans="1:64" ht="33.75">
      <c r="A4208" s="2544"/>
      <c r="B4208" s="2545"/>
      <c r="C4208" s="1584" t="s">
        <v>4636</v>
      </c>
      <c r="D4208" s="1584" t="s">
        <v>4637</v>
      </c>
      <c r="E4208" s="1584" t="s">
        <v>4638</v>
      </c>
      <c r="F4208" s="1584" t="s">
        <v>4639</v>
      </c>
      <c r="G4208" s="1584" t="s">
        <v>4640</v>
      </c>
      <c r="H4208" s="1584" t="s">
        <v>1066</v>
      </c>
      <c r="I4208" s="1584" t="s">
        <v>4136</v>
      </c>
      <c r="J4208" s="1584" t="s">
        <v>377</v>
      </c>
      <c r="K4208" s="1636" t="s">
        <v>4641</v>
      </c>
      <c r="L4208" s="1584" t="s">
        <v>379</v>
      </c>
      <c r="M4208" s="1584" t="s">
        <v>4642</v>
      </c>
      <c r="N4208" s="1584" t="s">
        <v>4643</v>
      </c>
      <c r="O4208" s="1584" t="s">
        <v>4644</v>
      </c>
      <c r="P4208" s="1584" t="s">
        <v>4645</v>
      </c>
      <c r="Q4208" s="1584" t="s">
        <v>4646</v>
      </c>
      <c r="R4208" s="2544"/>
      <c r="S4208" s="2545"/>
      <c r="T4208" s="2544"/>
      <c r="U4208" s="2545"/>
      <c r="V4208" s="1584" t="s">
        <v>4647</v>
      </c>
      <c r="W4208" s="1584" t="s">
        <v>413</v>
      </c>
      <c r="X4208" s="1584" t="s">
        <v>4648</v>
      </c>
      <c r="Y4208" s="1584" t="s">
        <v>4649</v>
      </c>
      <c r="Z4208" s="1584" t="s">
        <v>416</v>
      </c>
      <c r="AA4208" s="1584" t="s">
        <v>4650</v>
      </c>
      <c r="AB4208" s="1584" t="s">
        <v>4651</v>
      </c>
      <c r="AC4208" s="1584" t="s">
        <v>4652</v>
      </c>
      <c r="AD4208" s="1584" t="s">
        <v>4653</v>
      </c>
      <c r="AE4208" s="1584" t="s">
        <v>4654</v>
      </c>
      <c r="AF4208" s="1584" t="s">
        <v>4755</v>
      </c>
      <c r="AG4208" s="1584" t="s">
        <v>4656</v>
      </c>
      <c r="AH4208" s="2544"/>
      <c r="AI4208" s="2545"/>
      <c r="AJ4208" s="2556"/>
      <c r="AK4208" s="2557"/>
      <c r="AL4208" s="1584" t="s">
        <v>4657</v>
      </c>
      <c r="AM4208" s="1584" t="s">
        <v>4658</v>
      </c>
      <c r="AN4208" s="1584" t="s">
        <v>4659</v>
      </c>
      <c r="AO4208" s="1584" t="s">
        <v>4660</v>
      </c>
      <c r="AP4208" s="1584" t="s">
        <v>4661</v>
      </c>
      <c r="AQ4208" s="1584" t="s">
        <v>4662</v>
      </c>
      <c r="AR4208" s="1584" t="s">
        <v>4663</v>
      </c>
      <c r="AS4208" s="1584" t="s">
        <v>4664</v>
      </c>
      <c r="AT4208" s="1584" t="s">
        <v>4665</v>
      </c>
      <c r="AU4208" s="1584" t="s">
        <v>4666</v>
      </c>
      <c r="AV4208" s="1584" t="s">
        <v>426</v>
      </c>
      <c r="AW4208" s="1584" t="s">
        <v>4667</v>
      </c>
      <c r="AX4208" s="1584" t="s">
        <v>4668</v>
      </c>
      <c r="AY4208" s="2544"/>
      <c r="AZ4208" s="2545"/>
      <c r="BA4208" s="2544"/>
      <c r="BB4208" s="2545"/>
      <c r="BC4208" s="1582" t="s">
        <v>4669</v>
      </c>
      <c r="BD4208" s="1582" t="s">
        <v>4670</v>
      </c>
      <c r="BE4208" s="1582" t="s">
        <v>4671</v>
      </c>
      <c r="BF4208" s="1703" t="s">
        <v>4144</v>
      </c>
      <c r="BG4208" s="1584" t="s">
        <v>4672</v>
      </c>
      <c r="BH4208" s="1584" t="s">
        <v>4673</v>
      </c>
      <c r="BI4208" s="1584" t="s">
        <v>431</v>
      </c>
      <c r="BJ4208" s="1584" t="s">
        <v>1260</v>
      </c>
      <c r="BK4208" s="2544"/>
      <c r="BL4208" s="2545"/>
    </row>
    <row r="4209" spans="1:64">
      <c r="A4209" s="2546"/>
      <c r="B4209" s="2569"/>
      <c r="C4209" s="1582">
        <v>1</v>
      </c>
      <c r="D4209" s="1586">
        <v>2</v>
      </c>
      <c r="E4209" s="1582">
        <v>3</v>
      </c>
      <c r="F4209" s="1586">
        <v>4</v>
      </c>
      <c r="G4209" s="1582">
        <v>5</v>
      </c>
      <c r="H4209" s="1582">
        <v>6</v>
      </c>
      <c r="I4209" s="1582">
        <v>7</v>
      </c>
      <c r="J4209" s="1586">
        <v>8</v>
      </c>
      <c r="K4209" s="1583">
        <v>9</v>
      </c>
      <c r="L4209" s="1586">
        <v>10</v>
      </c>
      <c r="M4209" s="1582">
        <v>11</v>
      </c>
      <c r="N4209" s="1586">
        <v>12</v>
      </c>
      <c r="O4209" s="1582">
        <v>13</v>
      </c>
      <c r="P4209" s="1586">
        <v>14</v>
      </c>
      <c r="Q4209" s="1582">
        <v>15</v>
      </c>
      <c r="R4209" s="2546"/>
      <c r="S4209" s="2569"/>
      <c r="T4209" s="2546"/>
      <c r="U4209" s="2569"/>
      <c r="V4209" s="1582">
        <v>16</v>
      </c>
      <c r="W4209" s="1586">
        <v>17</v>
      </c>
      <c r="X4209" s="1582">
        <v>18</v>
      </c>
      <c r="Y4209" s="1582">
        <v>19</v>
      </c>
      <c r="Z4209" s="1582">
        <v>20</v>
      </c>
      <c r="AA4209" s="1582">
        <v>21</v>
      </c>
      <c r="AB4209" s="1586">
        <v>22</v>
      </c>
      <c r="AC4209" s="1582">
        <v>23</v>
      </c>
      <c r="AD4209" s="1582">
        <v>24</v>
      </c>
      <c r="AE4209" s="1582">
        <v>25</v>
      </c>
      <c r="AF4209" s="1582">
        <v>26</v>
      </c>
      <c r="AG4209" s="1587">
        <v>27</v>
      </c>
      <c r="AH4209" s="2546"/>
      <c r="AI4209" s="2569"/>
      <c r="AJ4209" s="2558"/>
      <c r="AK4209" s="2570"/>
      <c r="AL4209" s="1582">
        <v>28</v>
      </c>
      <c r="AM4209" s="1586">
        <v>29</v>
      </c>
      <c r="AN4209" s="1582">
        <v>30</v>
      </c>
      <c r="AO4209" s="1586">
        <v>31</v>
      </c>
      <c r="AP4209" s="1582">
        <v>32</v>
      </c>
      <c r="AQ4209" s="1586">
        <v>33</v>
      </c>
      <c r="AR4209" s="1582">
        <v>34</v>
      </c>
      <c r="AS4209" s="1586">
        <v>35</v>
      </c>
      <c r="AT4209" s="1582">
        <v>36</v>
      </c>
      <c r="AU4209" s="1586">
        <v>37</v>
      </c>
      <c r="AV4209" s="1582">
        <v>38</v>
      </c>
      <c r="AW4209" s="1582">
        <v>39</v>
      </c>
      <c r="AX4209" s="1642">
        <v>40</v>
      </c>
      <c r="AY4209" s="2546"/>
      <c r="AZ4209" s="2569"/>
      <c r="BA4209" s="2546"/>
      <c r="BB4209" s="2569"/>
      <c r="BC4209" s="1583">
        <v>41</v>
      </c>
      <c r="BD4209" s="1586">
        <v>42</v>
      </c>
      <c r="BE4209" s="1704">
        <v>43</v>
      </c>
      <c r="BF4209" s="1586">
        <v>44</v>
      </c>
      <c r="BG4209" s="1583">
        <v>45</v>
      </c>
      <c r="BH4209" s="1586">
        <v>46</v>
      </c>
      <c r="BI4209" s="1583">
        <v>47</v>
      </c>
      <c r="BJ4209" s="1586">
        <v>48</v>
      </c>
      <c r="BK4209" s="2546"/>
      <c r="BL4209" s="2569"/>
    </row>
    <row r="4210" spans="1:64">
      <c r="A4210" s="2553" t="s">
        <v>44</v>
      </c>
      <c r="B4210" s="2553"/>
      <c r="C4210" s="1588" t="s">
        <v>4675</v>
      </c>
      <c r="D4210" s="1588" t="s">
        <v>4675</v>
      </c>
      <c r="E4210" s="1588" t="s">
        <v>4081</v>
      </c>
      <c r="F4210" s="1588" t="s">
        <v>3007</v>
      </c>
      <c r="G4210" s="1588" t="s">
        <v>4676</v>
      </c>
      <c r="H4210" s="1588" t="s">
        <v>4676</v>
      </c>
      <c r="I4210" s="1588" t="s">
        <v>4675</v>
      </c>
      <c r="J4210" s="1588" t="s">
        <v>4676</v>
      </c>
      <c r="K4210" s="1588">
        <v>4</v>
      </c>
      <c r="L4210" s="1588" t="s">
        <v>4688</v>
      </c>
      <c r="M4210" s="1588" t="s">
        <v>4675</v>
      </c>
      <c r="N4210" s="1588" t="s">
        <v>3035</v>
      </c>
      <c r="O4210" s="1588" t="s">
        <v>4678</v>
      </c>
      <c r="P4210" s="1588">
        <v>3</v>
      </c>
      <c r="Q4210" s="1588">
        <v>2</v>
      </c>
      <c r="R4210" s="2533" t="s">
        <v>44</v>
      </c>
      <c r="S4210" s="2533"/>
      <c r="T4210" s="2533" t="s">
        <v>44</v>
      </c>
      <c r="U4210" s="2533"/>
      <c r="V4210" s="946" t="s">
        <v>4003</v>
      </c>
      <c r="W4210" s="1588">
        <v>2</v>
      </c>
      <c r="X4210" s="1588">
        <v>6</v>
      </c>
      <c r="Y4210" s="1588" t="s">
        <v>4083</v>
      </c>
      <c r="Z4210" s="1588" t="s">
        <v>4077</v>
      </c>
      <c r="AA4210" s="1588" t="s">
        <v>4795</v>
      </c>
      <c r="AB4210" s="1588" t="s">
        <v>4796</v>
      </c>
      <c r="AC4210" s="1588" t="s">
        <v>3023</v>
      </c>
      <c r="AD4210" s="1588" t="s">
        <v>4676</v>
      </c>
      <c r="AE4210" s="1588" t="s">
        <v>4676</v>
      </c>
      <c r="AF4210" s="1588">
        <v>4.5</v>
      </c>
      <c r="AG4210" s="1588" t="s">
        <v>2991</v>
      </c>
      <c r="AH4210" s="2533" t="s">
        <v>44</v>
      </c>
      <c r="AI4210" s="2533"/>
      <c r="AJ4210" s="2533" t="s">
        <v>44</v>
      </c>
      <c r="AK4210" s="2533"/>
      <c r="AL4210" s="1588" t="s">
        <v>4797</v>
      </c>
      <c r="AM4210" s="1588" t="s">
        <v>3007</v>
      </c>
      <c r="AN4210" s="1588" t="s">
        <v>4676</v>
      </c>
      <c r="AO4210" s="1588" t="s">
        <v>4796</v>
      </c>
      <c r="AP4210" s="1588" t="s">
        <v>4678</v>
      </c>
      <c r="AQ4210" s="1588" t="s">
        <v>3074</v>
      </c>
      <c r="AR4210" s="1588" t="s">
        <v>3009</v>
      </c>
      <c r="AS4210" s="1588" t="s">
        <v>3009</v>
      </c>
      <c r="AT4210" s="1588" t="s">
        <v>3020</v>
      </c>
      <c r="AU4210" s="1588">
        <v>2</v>
      </c>
      <c r="AV4210" s="1588" t="s">
        <v>3013</v>
      </c>
      <c r="AW4210" s="1588">
        <v>2</v>
      </c>
      <c r="AX4210" s="1588" t="s">
        <v>3117</v>
      </c>
      <c r="AY4210" s="2533" t="s">
        <v>44</v>
      </c>
      <c r="AZ4210" s="2533"/>
      <c r="BA4210" s="2533" t="s">
        <v>44</v>
      </c>
      <c r="BB4210" s="2533"/>
      <c r="BC4210" s="1588">
        <v>8</v>
      </c>
      <c r="BD4210" s="1588" t="s">
        <v>4798</v>
      </c>
      <c r="BE4210" s="1588" t="s">
        <v>4675</v>
      </c>
      <c r="BF4210" s="1588">
        <v>3.5</v>
      </c>
      <c r="BG4210" s="1588">
        <v>4.5</v>
      </c>
      <c r="BH4210" s="1588" t="s">
        <v>4682</v>
      </c>
      <c r="BI4210" s="1588" t="s">
        <v>4675</v>
      </c>
      <c r="BJ4210" s="1588" t="s">
        <v>4799</v>
      </c>
      <c r="BK4210" s="2533" t="s">
        <v>44</v>
      </c>
      <c r="BL4210" s="2533"/>
    </row>
    <row r="4211" spans="1:64">
      <c r="A4211" s="2551" t="s">
        <v>1687</v>
      </c>
      <c r="B4211" s="2552"/>
      <c r="C4211" s="1593"/>
      <c r="D4211" s="1593"/>
      <c r="E4211" s="1593"/>
      <c r="F4211" s="1594"/>
      <c r="G4211" s="1594"/>
      <c r="H4211" s="1594"/>
      <c r="I4211" s="1594"/>
      <c r="J4211" s="1594"/>
      <c r="K4211" s="1594"/>
      <c r="L4211" s="1594"/>
      <c r="M4211" s="1594"/>
      <c r="N4211" s="1594"/>
      <c r="O4211" s="1594"/>
      <c r="P4211" s="1594"/>
      <c r="Q4211" s="1594"/>
      <c r="R4211" s="2551" t="s">
        <v>1687</v>
      </c>
      <c r="S4211" s="2552"/>
      <c r="T4211" s="2551" t="s">
        <v>1687</v>
      </c>
      <c r="U4211" s="2552"/>
      <c r="V4211" s="1595"/>
      <c r="W4211" s="1596"/>
      <c r="X4211" s="1596"/>
      <c r="Y4211" s="1596"/>
      <c r="Z4211" s="1596"/>
      <c r="AA4211" s="1596"/>
      <c r="AB4211" s="1596"/>
      <c r="AC4211" s="1596"/>
      <c r="AD4211" s="1596"/>
      <c r="AE4211" s="1596"/>
      <c r="AF4211" s="1596"/>
      <c r="AG4211" s="1596"/>
      <c r="AH4211" s="2551" t="s">
        <v>1687</v>
      </c>
      <c r="AI4211" s="2552"/>
      <c r="AJ4211" s="2551" t="s">
        <v>1687</v>
      </c>
      <c r="AK4211" s="2552"/>
      <c r="AL4211" s="1594" t="s">
        <v>4012</v>
      </c>
      <c r="AM4211" s="1594"/>
      <c r="AN4211" s="1594"/>
      <c r="AO4211" s="1594"/>
      <c r="AP4211" s="1594"/>
      <c r="AQ4211" s="1594"/>
      <c r="AR4211" s="1594"/>
      <c r="AS4211" s="1594"/>
      <c r="AT4211" s="1594"/>
      <c r="AU4211" s="1594"/>
      <c r="AV4211" s="1594"/>
      <c r="AW4211" s="1594"/>
      <c r="AX4211" s="1594"/>
      <c r="AY4211" s="2551" t="s">
        <v>1687</v>
      </c>
      <c r="AZ4211" s="2552"/>
      <c r="BA4211" s="2551" t="s">
        <v>1687</v>
      </c>
      <c r="BB4211" s="2552"/>
      <c r="BC4211" s="1597"/>
      <c r="BD4211" s="1597"/>
      <c r="BE4211" s="1594"/>
      <c r="BF4211" s="1594"/>
      <c r="BG4211" s="1594"/>
      <c r="BH4211" s="1594"/>
      <c r="BI4211" s="1594"/>
      <c r="BJ4211" s="1594"/>
      <c r="BK4211" s="2551" t="s">
        <v>1687</v>
      </c>
      <c r="BL4211" s="2552"/>
    </row>
    <row r="4212" spans="1:64">
      <c r="A4212" s="1598" t="s">
        <v>856</v>
      </c>
      <c r="B4212" s="1599" t="s">
        <v>1677</v>
      </c>
      <c r="C4212" s="1588" t="s">
        <v>4675</v>
      </c>
      <c r="D4212" s="1588" t="s">
        <v>4675</v>
      </c>
      <c r="E4212" s="1588" t="s">
        <v>4684</v>
      </c>
      <c r="F4212" s="1588" t="s">
        <v>4676</v>
      </c>
      <c r="G4212" s="1588" t="s">
        <v>4676</v>
      </c>
      <c r="H4212" s="1588" t="s">
        <v>4675</v>
      </c>
      <c r="I4212" s="1588" t="s">
        <v>4676</v>
      </c>
      <c r="J4212" s="1588" t="s">
        <v>4676</v>
      </c>
      <c r="K4212" s="1588" t="s">
        <v>76</v>
      </c>
      <c r="L4212" s="1588" t="s">
        <v>4686</v>
      </c>
      <c r="M4212" s="1588" t="s">
        <v>4686</v>
      </c>
      <c r="N4212" s="1588" t="s">
        <v>4676</v>
      </c>
      <c r="O4212" s="1588" t="s">
        <v>4688</v>
      </c>
      <c r="P4212" s="1588" t="s">
        <v>4675</v>
      </c>
      <c r="Q4212" s="1588">
        <v>3</v>
      </c>
      <c r="R4212" s="1598" t="s">
        <v>856</v>
      </c>
      <c r="S4212" s="1599" t="s">
        <v>1677</v>
      </c>
      <c r="T4212" s="1598" t="s">
        <v>856</v>
      </c>
      <c r="U4212" s="1599" t="s">
        <v>1677</v>
      </c>
      <c r="V4212" s="1590" t="s">
        <v>4689</v>
      </c>
      <c r="W4212" s="1590" t="s">
        <v>4687</v>
      </c>
      <c r="X4212" s="1590" t="s">
        <v>4678</v>
      </c>
      <c r="Y4212" s="1590" t="s">
        <v>4686</v>
      </c>
      <c r="Z4212" s="1590" t="s">
        <v>4686</v>
      </c>
      <c r="AA4212" s="1590">
        <v>0.5</v>
      </c>
      <c r="AB4212" s="1590">
        <v>1.5</v>
      </c>
      <c r="AC4212" s="1590">
        <v>2</v>
      </c>
      <c r="AD4212" s="1590" t="s">
        <v>4676</v>
      </c>
      <c r="AE4212" s="1590" t="s">
        <v>4676</v>
      </c>
      <c r="AF4212" s="1590">
        <v>4.5</v>
      </c>
      <c r="AG4212" s="1590" t="s">
        <v>4686</v>
      </c>
      <c r="AH4212" s="1598" t="s">
        <v>856</v>
      </c>
      <c r="AI4212" s="1599" t="s">
        <v>1677</v>
      </c>
      <c r="AJ4212" s="1598" t="s">
        <v>856</v>
      </c>
      <c r="AK4212" s="1599" t="s">
        <v>1677</v>
      </c>
      <c r="AL4212" s="1589" t="s">
        <v>4692</v>
      </c>
      <c r="AM4212" s="1589" t="s">
        <v>4686</v>
      </c>
      <c r="AN4212" s="1589" t="s">
        <v>4690</v>
      </c>
      <c r="AO4212" s="1589">
        <v>0.5</v>
      </c>
      <c r="AP4212" s="1589" t="s">
        <v>4676</v>
      </c>
      <c r="AQ4212" s="1589" t="s">
        <v>4688</v>
      </c>
      <c r="AR4212" s="1589">
        <v>3</v>
      </c>
      <c r="AS4212" s="1589" t="s">
        <v>4678</v>
      </c>
      <c r="AT4212" s="1589" t="s">
        <v>4687</v>
      </c>
      <c r="AU4212" s="1589">
        <v>2.5</v>
      </c>
      <c r="AV4212" s="1589" t="s">
        <v>4686</v>
      </c>
      <c r="AW4212" s="1589">
        <v>1</v>
      </c>
      <c r="AX4212" s="1589">
        <v>2</v>
      </c>
      <c r="AY4212" s="1598" t="s">
        <v>856</v>
      </c>
      <c r="AZ4212" s="1599" t="s">
        <v>1677</v>
      </c>
      <c r="BA4212" s="1598" t="s">
        <v>856</v>
      </c>
      <c r="BB4212" s="1599" t="s">
        <v>1677</v>
      </c>
      <c r="BC4212" s="1589" t="s">
        <v>4687</v>
      </c>
      <c r="BD4212" s="1589" t="s">
        <v>4693</v>
      </c>
      <c r="BE4212" s="1589" t="s">
        <v>4689</v>
      </c>
      <c r="BF4212" s="1589">
        <v>4.5</v>
      </c>
      <c r="BG4212" s="1589">
        <v>1</v>
      </c>
      <c r="BH4212" s="1589" t="s">
        <v>4694</v>
      </c>
      <c r="BI4212" s="1589" t="s">
        <v>4690</v>
      </c>
      <c r="BJ4212" s="1589" t="s">
        <v>4693</v>
      </c>
      <c r="BK4212" s="1598" t="s">
        <v>856</v>
      </c>
      <c r="BL4212" s="1599" t="s">
        <v>1677</v>
      </c>
    </row>
    <row r="4213" spans="1:64" ht="18">
      <c r="A4213" s="1600" t="s">
        <v>1085</v>
      </c>
      <c r="B4213" s="1601" t="s">
        <v>1678</v>
      </c>
      <c r="C4213" s="1593" t="s">
        <v>4675</v>
      </c>
      <c r="D4213" s="1593" t="s">
        <v>4675</v>
      </c>
      <c r="E4213" s="1593" t="s">
        <v>4684</v>
      </c>
      <c r="F4213" s="1594" t="s">
        <v>4676</v>
      </c>
      <c r="G4213" s="1594" t="s">
        <v>4676</v>
      </c>
      <c r="H4213" s="1594" t="s">
        <v>4675</v>
      </c>
      <c r="I4213" s="1594" t="s">
        <v>4676</v>
      </c>
      <c r="J4213" s="1594" t="s">
        <v>4676</v>
      </c>
      <c r="K4213" s="1594" t="s">
        <v>4678</v>
      </c>
      <c r="L4213" s="1594" t="s">
        <v>4686</v>
      </c>
      <c r="M4213" s="1594" t="s">
        <v>4692</v>
      </c>
      <c r="N4213" s="1594" t="s">
        <v>4688</v>
      </c>
      <c r="O4213" s="1594" t="s">
        <v>4688</v>
      </c>
      <c r="P4213" s="1594" t="s">
        <v>4691</v>
      </c>
      <c r="Q4213" s="1594">
        <v>3.5</v>
      </c>
      <c r="R4213" s="1600" t="s">
        <v>1085</v>
      </c>
      <c r="S4213" s="1601" t="s">
        <v>1678</v>
      </c>
      <c r="T4213" s="1600" t="s">
        <v>1085</v>
      </c>
      <c r="U4213" s="1601" t="s">
        <v>1678</v>
      </c>
      <c r="V4213" s="1596" t="s">
        <v>4687</v>
      </c>
      <c r="W4213" s="1596">
        <v>2</v>
      </c>
      <c r="X4213" s="1596" t="s">
        <v>4678</v>
      </c>
      <c r="Y4213" s="1596" t="s">
        <v>4679</v>
      </c>
      <c r="Z4213" s="1596" t="s">
        <v>4678</v>
      </c>
      <c r="AA4213" s="1596">
        <v>1.5</v>
      </c>
      <c r="AB4213" s="1596">
        <v>2.5</v>
      </c>
      <c r="AC4213" s="1596">
        <v>2</v>
      </c>
      <c r="AD4213" s="1596" t="s">
        <v>4676</v>
      </c>
      <c r="AE4213" s="1596" t="s">
        <v>4688</v>
      </c>
      <c r="AF4213" s="1596">
        <v>5.5</v>
      </c>
      <c r="AG4213" s="1596" t="s">
        <v>4678</v>
      </c>
      <c r="AH4213" s="1600" t="s">
        <v>1085</v>
      </c>
      <c r="AI4213" s="1601" t="s">
        <v>1678</v>
      </c>
      <c r="AJ4213" s="1600" t="s">
        <v>1085</v>
      </c>
      <c r="AK4213" s="1601" t="s">
        <v>1678</v>
      </c>
      <c r="AL4213" s="1594" t="s">
        <v>4692</v>
      </c>
      <c r="AM4213" s="1594" t="s">
        <v>4678</v>
      </c>
      <c r="AN4213" s="1594" t="s">
        <v>4696</v>
      </c>
      <c r="AO4213" s="1594">
        <v>1</v>
      </c>
      <c r="AP4213" s="1594" t="s">
        <v>4681</v>
      </c>
      <c r="AQ4213" s="1594" t="s">
        <v>4681</v>
      </c>
      <c r="AR4213" s="1594">
        <v>4</v>
      </c>
      <c r="AS4213" s="1594" t="s">
        <v>4676</v>
      </c>
      <c r="AT4213" s="1594">
        <v>2.5</v>
      </c>
      <c r="AU4213" s="1594">
        <v>2.75</v>
      </c>
      <c r="AV4213" s="1594" t="s">
        <v>4676</v>
      </c>
      <c r="AW4213" s="1594">
        <v>2</v>
      </c>
      <c r="AX4213" s="1594">
        <v>2</v>
      </c>
      <c r="AY4213" s="1600" t="s">
        <v>1085</v>
      </c>
      <c r="AZ4213" s="1601" t="s">
        <v>1678</v>
      </c>
      <c r="BA4213" s="1600" t="s">
        <v>1085</v>
      </c>
      <c r="BB4213" s="1601" t="s">
        <v>1678</v>
      </c>
      <c r="BC4213" s="1594" t="s">
        <v>4687</v>
      </c>
      <c r="BD4213" s="1594" t="s">
        <v>4693</v>
      </c>
      <c r="BE4213" s="1594" t="s">
        <v>4690</v>
      </c>
      <c r="BF4213" s="1594">
        <v>4.5</v>
      </c>
      <c r="BG4213" s="1594">
        <v>1.1000000000000001</v>
      </c>
      <c r="BH4213" s="1594" t="s">
        <v>4698</v>
      </c>
      <c r="BI4213" s="1594">
        <v>2.5</v>
      </c>
      <c r="BJ4213" s="1594" t="s">
        <v>4699</v>
      </c>
      <c r="BK4213" s="1600" t="s">
        <v>1085</v>
      </c>
      <c r="BL4213" s="1601" t="s">
        <v>1678</v>
      </c>
    </row>
    <row r="4214" spans="1:64" ht="18">
      <c r="A4214" s="1598" t="s">
        <v>827</v>
      </c>
      <c r="B4214" s="1599" t="s">
        <v>1679</v>
      </c>
      <c r="C4214" s="1588" t="s">
        <v>4675</v>
      </c>
      <c r="D4214" s="1588" t="s">
        <v>4675</v>
      </c>
      <c r="E4214" s="1588" t="s">
        <v>4684</v>
      </c>
      <c r="F4214" s="1589" t="s">
        <v>4676</v>
      </c>
      <c r="G4214" s="1589" t="s">
        <v>4676</v>
      </c>
      <c r="H4214" s="1589" t="s">
        <v>4675</v>
      </c>
      <c r="I4214" s="1589" t="s">
        <v>4676</v>
      </c>
      <c r="J4214" s="1589" t="s">
        <v>4676</v>
      </c>
      <c r="K4214" s="1589" t="s">
        <v>4676</v>
      </c>
      <c r="L4214" s="1589" t="s">
        <v>4686</v>
      </c>
      <c r="M4214" s="1589" t="s">
        <v>4691</v>
      </c>
      <c r="N4214" s="1589" t="s">
        <v>4681</v>
      </c>
      <c r="O4214" s="1589" t="s">
        <v>4688</v>
      </c>
      <c r="P4214" s="1589" t="s">
        <v>4681</v>
      </c>
      <c r="Q4214" s="1589">
        <v>4.5</v>
      </c>
      <c r="R4214" s="1598" t="s">
        <v>827</v>
      </c>
      <c r="S4214" s="1599" t="s">
        <v>1679</v>
      </c>
      <c r="T4214" s="1598" t="s">
        <v>827</v>
      </c>
      <c r="U4214" s="1599" t="s">
        <v>1679</v>
      </c>
      <c r="V4214" s="1590" t="s">
        <v>4686</v>
      </c>
      <c r="W4214" s="1590">
        <v>2</v>
      </c>
      <c r="X4214" s="1590" t="s">
        <v>4675</v>
      </c>
      <c r="Y4214" s="1590">
        <v>3</v>
      </c>
      <c r="Z4214" s="1590" t="s">
        <v>4678</v>
      </c>
      <c r="AA4214" s="1590">
        <v>2.5</v>
      </c>
      <c r="AB4214" s="1590">
        <v>3</v>
      </c>
      <c r="AC4214" s="1590">
        <v>2</v>
      </c>
      <c r="AD4214" s="1590" t="s">
        <v>4676</v>
      </c>
      <c r="AE4214" s="1590" t="s">
        <v>4681</v>
      </c>
      <c r="AF4214" s="1590">
        <v>6</v>
      </c>
      <c r="AG4214" s="1590" t="s">
        <v>4675</v>
      </c>
      <c r="AH4214" s="1598" t="s">
        <v>827</v>
      </c>
      <c r="AI4214" s="1599" t="s">
        <v>1679</v>
      </c>
      <c r="AJ4214" s="1598" t="s">
        <v>827</v>
      </c>
      <c r="AK4214" s="1599" t="s">
        <v>1679</v>
      </c>
      <c r="AL4214" s="1589" t="s">
        <v>4684</v>
      </c>
      <c r="AM4214" s="1589" t="s">
        <v>4675</v>
      </c>
      <c r="AN4214" s="1589" t="s">
        <v>4700</v>
      </c>
      <c r="AO4214" s="1589">
        <v>1.5</v>
      </c>
      <c r="AP4214" s="1589" t="s">
        <v>4697</v>
      </c>
      <c r="AQ4214" s="1589" t="s">
        <v>4697</v>
      </c>
      <c r="AR4214" s="1589">
        <v>4</v>
      </c>
      <c r="AS4214" s="1589" t="s">
        <v>4697</v>
      </c>
      <c r="AT4214" s="1589">
        <v>2.5</v>
      </c>
      <c r="AU4214" s="1589">
        <v>3.25</v>
      </c>
      <c r="AV4214" s="1589" t="s">
        <v>4701</v>
      </c>
      <c r="AW4214" s="1589">
        <v>2.5</v>
      </c>
      <c r="AX4214" s="1589">
        <v>2</v>
      </c>
      <c r="AY4214" s="1598" t="s">
        <v>827</v>
      </c>
      <c r="AZ4214" s="1599" t="s">
        <v>1679</v>
      </c>
      <c r="BA4214" s="1598" t="s">
        <v>827</v>
      </c>
      <c r="BB4214" s="1599" t="s">
        <v>1679</v>
      </c>
      <c r="BC4214" s="1589" t="s">
        <v>4685</v>
      </c>
      <c r="BD4214" s="1589" t="s">
        <v>4702</v>
      </c>
      <c r="BE4214" s="1589" t="s">
        <v>4690</v>
      </c>
      <c r="BF4214" s="1589">
        <v>4.5</v>
      </c>
      <c r="BG4214" s="1589">
        <v>1.2</v>
      </c>
      <c r="BH4214" s="1589" t="s">
        <v>4703</v>
      </c>
      <c r="BI4214" s="1589">
        <v>3.5</v>
      </c>
      <c r="BJ4214" s="1589" t="s">
        <v>4689</v>
      </c>
      <c r="BK4214" s="1598" t="s">
        <v>827</v>
      </c>
      <c r="BL4214" s="1599" t="s">
        <v>1679</v>
      </c>
    </row>
    <row r="4215" spans="1:64" ht="18">
      <c r="A4215" s="1600" t="s">
        <v>828</v>
      </c>
      <c r="B4215" s="1601" t="s">
        <v>1680</v>
      </c>
      <c r="C4215" s="1593" t="s">
        <v>4684</v>
      </c>
      <c r="D4215" s="1593" t="s">
        <v>4684</v>
      </c>
      <c r="E4215" s="1593" t="s">
        <v>4684</v>
      </c>
      <c r="F4215" s="1594" t="s">
        <v>4676</v>
      </c>
      <c r="G4215" s="1594" t="s">
        <v>4676</v>
      </c>
      <c r="H4215" s="1594" t="s">
        <v>4675</v>
      </c>
      <c r="I4215" s="1594" t="s">
        <v>4676</v>
      </c>
      <c r="J4215" s="1594" t="s">
        <v>4676</v>
      </c>
      <c r="K4215" s="1594" t="s">
        <v>4681</v>
      </c>
      <c r="L4215" s="1594" t="s">
        <v>4675</v>
      </c>
      <c r="M4215" s="1594" t="s">
        <v>4681</v>
      </c>
      <c r="N4215" s="1594" t="s">
        <v>4697</v>
      </c>
      <c r="O4215" s="1594" t="s">
        <v>4688</v>
      </c>
      <c r="P4215" s="1594" t="s">
        <v>4701</v>
      </c>
      <c r="Q4215" s="1594">
        <v>5</v>
      </c>
      <c r="R4215" s="1600" t="s">
        <v>828</v>
      </c>
      <c r="S4215" s="1601" t="s">
        <v>1680</v>
      </c>
      <c r="T4215" s="1600" t="s">
        <v>828</v>
      </c>
      <c r="U4215" s="1601" t="s">
        <v>1680</v>
      </c>
      <c r="V4215" s="1596" t="s">
        <v>4678</v>
      </c>
      <c r="W4215" s="1596">
        <v>2</v>
      </c>
      <c r="X4215" s="1596" t="s">
        <v>4676</v>
      </c>
      <c r="Y4215" s="1596">
        <v>3.25</v>
      </c>
      <c r="Z4215" s="1596" t="s">
        <v>4678</v>
      </c>
      <c r="AA4215" s="1596">
        <v>3</v>
      </c>
      <c r="AB4215" s="1596">
        <v>3</v>
      </c>
      <c r="AC4215" s="1596">
        <v>2</v>
      </c>
      <c r="AD4215" s="1596" t="s">
        <v>4676</v>
      </c>
      <c r="AE4215" s="1596" t="s">
        <v>4697</v>
      </c>
      <c r="AF4215" s="1596" t="s">
        <v>4701</v>
      </c>
      <c r="AG4215" s="1596" t="s">
        <v>4681</v>
      </c>
      <c r="AH4215" s="1600" t="s">
        <v>828</v>
      </c>
      <c r="AI4215" s="1601" t="s">
        <v>1680</v>
      </c>
      <c r="AJ4215" s="1600" t="s">
        <v>828</v>
      </c>
      <c r="AK4215" s="1601" t="s">
        <v>1680</v>
      </c>
      <c r="AL4215" s="1594" t="s">
        <v>4800</v>
      </c>
      <c r="AM4215" s="1594" t="s">
        <v>4675</v>
      </c>
      <c r="AN4215" s="1594" t="s">
        <v>4705</v>
      </c>
      <c r="AO4215" s="1594">
        <v>2</v>
      </c>
      <c r="AP4215" s="1594" t="s">
        <v>4701</v>
      </c>
      <c r="AQ4215" s="1594" t="s">
        <v>4704</v>
      </c>
      <c r="AR4215" s="1594">
        <v>4.25</v>
      </c>
      <c r="AS4215" s="1594" t="s">
        <v>4697</v>
      </c>
      <c r="AT4215" s="1594">
        <v>3</v>
      </c>
      <c r="AU4215" s="1594">
        <v>3.5</v>
      </c>
      <c r="AV4215" s="1594" t="s">
        <v>4701</v>
      </c>
      <c r="AW4215" s="1594">
        <v>3</v>
      </c>
      <c r="AX4215" s="1594">
        <v>2</v>
      </c>
      <c r="AY4215" s="1600" t="s">
        <v>828</v>
      </c>
      <c r="AZ4215" s="1601" t="s">
        <v>1680</v>
      </c>
      <c r="BA4215" s="1600" t="s">
        <v>828</v>
      </c>
      <c r="BB4215" s="1601" t="s">
        <v>1680</v>
      </c>
      <c r="BC4215" s="1594" t="s">
        <v>4686</v>
      </c>
      <c r="BD4215" s="1594" t="s">
        <v>4687</v>
      </c>
      <c r="BE4215" s="1594" t="s">
        <v>4690</v>
      </c>
      <c r="BF4215" s="1594">
        <v>4.5</v>
      </c>
      <c r="BG4215" s="1594">
        <v>1.3</v>
      </c>
      <c r="BH4215" s="1594" t="s">
        <v>4689</v>
      </c>
      <c r="BI4215" s="1594">
        <v>3.5</v>
      </c>
      <c r="BJ4215" s="1594" t="s">
        <v>4700</v>
      </c>
      <c r="BK4215" s="1600" t="s">
        <v>828</v>
      </c>
      <c r="BL4215" s="1601" t="s">
        <v>1680</v>
      </c>
    </row>
    <row r="4216" spans="1:64" ht="18">
      <c r="A4216" s="1598" t="s">
        <v>854</v>
      </c>
      <c r="B4216" s="1599" t="s">
        <v>4104</v>
      </c>
      <c r="C4216" s="1588" t="s">
        <v>4676</v>
      </c>
      <c r="D4216" s="1588" t="s">
        <v>4676</v>
      </c>
      <c r="E4216" s="1588">
        <v>4</v>
      </c>
      <c r="F4216" s="1589" t="s">
        <v>4676</v>
      </c>
      <c r="G4216" s="1589" t="s">
        <v>4676</v>
      </c>
      <c r="H4216" s="1589" t="s">
        <v>4675</v>
      </c>
      <c r="I4216" s="1589" t="s">
        <v>4676</v>
      </c>
      <c r="J4216" s="1589" t="s">
        <v>4676</v>
      </c>
      <c r="K4216" s="1589" t="s">
        <v>4681</v>
      </c>
      <c r="L4216" s="1589" t="s">
        <v>4675</v>
      </c>
      <c r="M4216" s="1589" t="s">
        <v>4706</v>
      </c>
      <c r="N4216" s="1589">
        <v>6</v>
      </c>
      <c r="O4216" s="1589" t="s">
        <v>4688</v>
      </c>
      <c r="P4216" s="1589" t="s">
        <v>4701</v>
      </c>
      <c r="Q4216" s="1589">
        <v>5</v>
      </c>
      <c r="R4216" s="1598" t="s">
        <v>854</v>
      </c>
      <c r="S4216" s="1599" t="s">
        <v>4104</v>
      </c>
      <c r="T4216" s="1598" t="s">
        <v>854</v>
      </c>
      <c r="U4216" s="1599" t="s">
        <v>4104</v>
      </c>
      <c r="V4216" s="1590" t="s">
        <v>4678</v>
      </c>
      <c r="W4216" s="1590">
        <v>2</v>
      </c>
      <c r="X4216" s="1590" t="s">
        <v>4676</v>
      </c>
      <c r="Y4216" s="1590">
        <v>3.5</v>
      </c>
      <c r="Z4216" s="1590" t="s">
        <v>4678</v>
      </c>
      <c r="AA4216" s="1590">
        <v>3</v>
      </c>
      <c r="AB4216" s="1590">
        <v>3</v>
      </c>
      <c r="AC4216" s="1590">
        <v>2</v>
      </c>
      <c r="AD4216" s="1590" t="s">
        <v>4676</v>
      </c>
      <c r="AE4216" s="1590" t="s">
        <v>4701</v>
      </c>
      <c r="AF4216" s="1590" t="s">
        <v>4701</v>
      </c>
      <c r="AG4216" s="1590" t="s">
        <v>4701</v>
      </c>
      <c r="AH4216" s="1598" t="s">
        <v>854</v>
      </c>
      <c r="AI4216" s="1599" t="s">
        <v>4104</v>
      </c>
      <c r="AJ4216" s="1598" t="s">
        <v>854</v>
      </c>
      <c r="AK4216" s="1599" t="s">
        <v>4104</v>
      </c>
      <c r="AL4216" s="1589" t="s">
        <v>4701</v>
      </c>
      <c r="AM4216" s="1589" t="s">
        <v>4676</v>
      </c>
      <c r="AN4216" s="1589" t="s">
        <v>4687</v>
      </c>
      <c r="AO4216" s="1589">
        <v>3</v>
      </c>
      <c r="AP4216" s="1589" t="s">
        <v>4701</v>
      </c>
      <c r="AQ4216" s="1589" t="s">
        <v>4701</v>
      </c>
      <c r="AR4216" s="1589">
        <v>4.5</v>
      </c>
      <c r="AS4216" s="1589" t="s">
        <v>4697</v>
      </c>
      <c r="AT4216" s="1589">
        <v>3.25</v>
      </c>
      <c r="AU4216" s="1589">
        <v>4</v>
      </c>
      <c r="AV4216" s="1589" t="s">
        <v>4701</v>
      </c>
      <c r="AW4216" s="1589">
        <v>6</v>
      </c>
      <c r="AX4216" s="1589">
        <v>2</v>
      </c>
      <c r="AY4216" s="1598" t="s">
        <v>854</v>
      </c>
      <c r="AZ4216" s="1599" t="s">
        <v>4104</v>
      </c>
      <c r="BA4216" s="1598" t="s">
        <v>854</v>
      </c>
      <c r="BB4216" s="1599" t="s">
        <v>4104</v>
      </c>
      <c r="BC4216" s="1589" t="s">
        <v>4676</v>
      </c>
      <c r="BD4216" s="1589" t="s">
        <v>4687</v>
      </c>
      <c r="BE4216" s="1589" t="s">
        <v>4690</v>
      </c>
      <c r="BF4216" s="1589">
        <v>4.5</v>
      </c>
      <c r="BG4216" s="1589">
        <v>1.5</v>
      </c>
      <c r="BH4216" s="1589" t="s">
        <v>4693</v>
      </c>
      <c r="BI4216" s="1589">
        <v>3.5</v>
      </c>
      <c r="BJ4216" s="1589" t="s">
        <v>4687</v>
      </c>
      <c r="BK4216" s="1598" t="s">
        <v>854</v>
      </c>
      <c r="BL4216" s="1599" t="s">
        <v>4104</v>
      </c>
    </row>
    <row r="4217" spans="1:64">
      <c r="A4217" s="2535" t="s">
        <v>45</v>
      </c>
      <c r="B4217" s="2535"/>
      <c r="C4217" s="1602"/>
      <c r="D4217" s="1602"/>
      <c r="E4217" s="1602"/>
      <c r="F4217" s="1602"/>
      <c r="G4217" s="1602"/>
      <c r="H4217" s="1602"/>
      <c r="I4217" s="1602"/>
      <c r="J4217" s="1602"/>
      <c r="K4217" s="1603"/>
      <c r="L4217" s="1602"/>
      <c r="M4217" s="1602"/>
      <c r="N4217" s="1602"/>
      <c r="O4217" s="1602"/>
      <c r="P4217" s="1602"/>
      <c r="Q4217" s="1602"/>
      <c r="R4217" s="2535" t="s">
        <v>45</v>
      </c>
      <c r="S4217" s="2535"/>
      <c r="T4217" s="2535" t="s">
        <v>45</v>
      </c>
      <c r="U4217" s="2535"/>
      <c r="V4217" s="1595"/>
      <c r="W4217" s="1595"/>
      <c r="X4217" s="1595"/>
      <c r="Y4217" s="1595"/>
      <c r="Z4217" s="1595"/>
      <c r="AA4217" s="1595"/>
      <c r="AB4217" s="1595"/>
      <c r="AC4217" s="1595"/>
      <c r="AD4217" s="1595"/>
      <c r="AE4217" s="1595"/>
      <c r="AF4217" s="1595"/>
      <c r="AG4217" s="1596"/>
      <c r="AH4217" s="2535" t="s">
        <v>45</v>
      </c>
      <c r="AI4217" s="2535"/>
      <c r="AJ4217" s="2535" t="s">
        <v>45</v>
      </c>
      <c r="AK4217" s="2535"/>
      <c r="AL4217" s="1597"/>
      <c r="AM4217" s="1597"/>
      <c r="AN4217" s="1597"/>
      <c r="AO4217" s="1597"/>
      <c r="AP4217" s="1597"/>
      <c r="AQ4217" s="1597"/>
      <c r="AR4217" s="1597"/>
      <c r="AS4217" s="1597"/>
      <c r="AT4217" s="1597"/>
      <c r="AU4217" s="1597"/>
      <c r="AV4217" s="1597"/>
      <c r="AW4217" s="1597"/>
      <c r="AX4217" s="1597"/>
      <c r="AY4217" s="2535" t="s">
        <v>45</v>
      </c>
      <c r="AZ4217" s="2535"/>
      <c r="BA4217" s="2535" t="s">
        <v>45</v>
      </c>
      <c r="BB4217" s="2535"/>
      <c r="BC4217" s="1597"/>
      <c r="BD4217" s="1597"/>
      <c r="BE4217" s="1597"/>
      <c r="BF4217" s="1597"/>
      <c r="BG4217" s="1597"/>
      <c r="BH4217" s="1597"/>
      <c r="BI4217" s="1594"/>
      <c r="BJ4217" s="1594"/>
      <c r="BK4217" s="2535" t="s">
        <v>45</v>
      </c>
      <c r="BL4217" s="2535"/>
    </row>
    <row r="4218" spans="1:64" ht="18">
      <c r="A4218" s="1598" t="s">
        <v>856</v>
      </c>
      <c r="B4218" s="1599" t="s">
        <v>1682</v>
      </c>
      <c r="C4218" s="1588" t="s">
        <v>4701</v>
      </c>
      <c r="D4218" s="1588" t="s">
        <v>4704</v>
      </c>
      <c r="E4218" s="947" t="s">
        <v>2969</v>
      </c>
      <c r="F4218" s="1589" t="s">
        <v>2986</v>
      </c>
      <c r="G4218" s="1589" t="s">
        <v>4697</v>
      </c>
      <c r="H4218" s="1589" t="s">
        <v>4701</v>
      </c>
      <c r="I4218" s="1589" t="s">
        <v>4704</v>
      </c>
      <c r="J4218" s="1590" t="s">
        <v>2652</v>
      </c>
      <c r="K4218" s="1589" t="s">
        <v>3018</v>
      </c>
      <c r="L4218" s="1589" t="s">
        <v>4701</v>
      </c>
      <c r="M4218" s="1589" t="s">
        <v>4706</v>
      </c>
      <c r="N4218" s="1589">
        <v>7</v>
      </c>
      <c r="O4218" s="1589">
        <v>6</v>
      </c>
      <c r="P4218" s="1589" t="s">
        <v>2969</v>
      </c>
      <c r="Q4218" s="947" t="s">
        <v>3264</v>
      </c>
      <c r="R4218" s="1598" t="s">
        <v>856</v>
      </c>
      <c r="S4218" s="1599" t="s">
        <v>1682</v>
      </c>
      <c r="T4218" s="1598" t="s">
        <v>856</v>
      </c>
      <c r="U4218" s="1599" t="s">
        <v>1682</v>
      </c>
      <c r="V4218" s="1590" t="s">
        <v>2991</v>
      </c>
      <c r="W4218" s="1590">
        <v>6</v>
      </c>
      <c r="X4218" s="1590" t="s">
        <v>2811</v>
      </c>
      <c r="Y4218" s="1590" t="s">
        <v>2758</v>
      </c>
      <c r="Z4218" s="1590" t="s">
        <v>4701</v>
      </c>
      <c r="AA4218" s="1590">
        <v>5</v>
      </c>
      <c r="AB4218" s="1590" t="s">
        <v>3007</v>
      </c>
      <c r="AC4218" s="1590" t="s">
        <v>4701</v>
      </c>
      <c r="AD4218" s="1590" t="s">
        <v>397</v>
      </c>
      <c r="AE4218" s="1590" t="s">
        <v>3025</v>
      </c>
      <c r="AF4218" s="1590">
        <v>7</v>
      </c>
      <c r="AG4218" s="1590" t="s">
        <v>4701</v>
      </c>
      <c r="AH4218" s="1598" t="s">
        <v>856</v>
      </c>
      <c r="AI4218" s="1599" t="s">
        <v>1682</v>
      </c>
      <c r="AJ4218" s="1598" t="s">
        <v>856</v>
      </c>
      <c r="AK4218" s="1599" t="s">
        <v>1682</v>
      </c>
      <c r="AL4218" s="1589" t="s">
        <v>4701</v>
      </c>
      <c r="AM4218" s="1589" t="s">
        <v>2764</v>
      </c>
      <c r="AN4218" s="1589" t="s">
        <v>3023</v>
      </c>
      <c r="AO4218" s="1592" t="s">
        <v>3035</v>
      </c>
      <c r="AP4218" s="1589" t="s">
        <v>2969</v>
      </c>
      <c r="AQ4218" s="1590" t="s">
        <v>2765</v>
      </c>
      <c r="AR4218" s="1589" t="s">
        <v>2752</v>
      </c>
      <c r="AS4218" s="1589" t="s">
        <v>4701</v>
      </c>
      <c r="AT4218" s="1589" t="s">
        <v>2811</v>
      </c>
      <c r="AU4218" s="1589" t="s">
        <v>2752</v>
      </c>
      <c r="AV4218" s="1589" t="s">
        <v>4701</v>
      </c>
      <c r="AW4218" s="1589" t="s">
        <v>2752</v>
      </c>
      <c r="AX4218" s="1589">
        <v>4.5</v>
      </c>
      <c r="AY4218" s="1598" t="s">
        <v>856</v>
      </c>
      <c r="AZ4218" s="1599" t="s">
        <v>1682</v>
      </c>
      <c r="BA4218" s="1598" t="s">
        <v>856</v>
      </c>
      <c r="BB4218" s="1599" t="s">
        <v>1682</v>
      </c>
      <c r="BC4218" s="1589" t="s">
        <v>2764</v>
      </c>
      <c r="BD4218" s="1589" t="s">
        <v>2826</v>
      </c>
      <c r="BE4218" s="1589">
        <v>6</v>
      </c>
      <c r="BF4218" s="1589" t="s">
        <v>3209</v>
      </c>
      <c r="BG4218" s="1589">
        <v>5.5</v>
      </c>
      <c r="BH4218" s="1589" t="s">
        <v>4759</v>
      </c>
      <c r="BI4218" s="1589" t="s">
        <v>2790</v>
      </c>
      <c r="BJ4218" s="1589" t="s">
        <v>4799</v>
      </c>
      <c r="BK4218" s="1598" t="s">
        <v>856</v>
      </c>
      <c r="BL4218" s="1599" t="s">
        <v>1682</v>
      </c>
    </row>
    <row r="4219" spans="1:64" ht="18">
      <c r="A4219" s="1600" t="s">
        <v>1085</v>
      </c>
      <c r="B4219" s="1601" t="s">
        <v>1683</v>
      </c>
      <c r="C4219" s="1593" t="s">
        <v>4701</v>
      </c>
      <c r="D4219" s="1594" t="s">
        <v>4710</v>
      </c>
      <c r="E4219" s="1594" t="s">
        <v>2752</v>
      </c>
      <c r="F4219" s="1594" t="s">
        <v>4697</v>
      </c>
      <c r="G4219" s="1594" t="s">
        <v>4704</v>
      </c>
      <c r="H4219" s="1594" t="s">
        <v>4701</v>
      </c>
      <c r="I4219" s="1594" t="s">
        <v>4710</v>
      </c>
      <c r="J4219" s="1596" t="s">
        <v>4697</v>
      </c>
      <c r="K4219" s="1594" t="s">
        <v>2752</v>
      </c>
      <c r="L4219" s="1594" t="s">
        <v>4701</v>
      </c>
      <c r="M4219" s="1594" t="s">
        <v>4706</v>
      </c>
      <c r="N4219" s="1594">
        <v>6.75</v>
      </c>
      <c r="O4219" s="1594">
        <v>6</v>
      </c>
      <c r="P4219" s="1594" t="s">
        <v>2752</v>
      </c>
      <c r="Q4219" s="1594">
        <v>6</v>
      </c>
      <c r="R4219" s="1600" t="s">
        <v>1085</v>
      </c>
      <c r="S4219" s="1601" t="s">
        <v>1683</v>
      </c>
      <c r="T4219" s="1600" t="s">
        <v>1085</v>
      </c>
      <c r="U4219" s="1601" t="s">
        <v>1683</v>
      </c>
      <c r="V4219" s="1596" t="s">
        <v>2991</v>
      </c>
      <c r="W4219" s="1596">
        <v>6</v>
      </c>
      <c r="X4219" s="1596" t="s">
        <v>2764</v>
      </c>
      <c r="Y4219" s="1596">
        <v>5.75</v>
      </c>
      <c r="Z4219" s="1596">
        <v>6</v>
      </c>
      <c r="AA4219" s="1596">
        <v>5.5</v>
      </c>
      <c r="AB4219" s="1596" t="s">
        <v>4074</v>
      </c>
      <c r="AC4219" s="1596" t="s">
        <v>4701</v>
      </c>
      <c r="AD4219" s="1596" t="s">
        <v>397</v>
      </c>
      <c r="AE4219" s="1596" t="s">
        <v>3025</v>
      </c>
      <c r="AF4219" s="1596">
        <v>7.25</v>
      </c>
      <c r="AG4219" s="1596">
        <v>6</v>
      </c>
      <c r="AH4219" s="1600" t="s">
        <v>1085</v>
      </c>
      <c r="AI4219" s="1601" t="s">
        <v>1683</v>
      </c>
      <c r="AJ4219" s="1600" t="s">
        <v>1085</v>
      </c>
      <c r="AK4219" s="1601" t="s">
        <v>1683</v>
      </c>
      <c r="AL4219" s="1594" t="s">
        <v>4701</v>
      </c>
      <c r="AM4219" s="1594" t="s">
        <v>2443</v>
      </c>
      <c r="AN4219" s="1594">
        <v>5.5</v>
      </c>
      <c r="AO4219" s="1597" t="s">
        <v>2994</v>
      </c>
      <c r="AP4219" s="1594" t="s">
        <v>2752</v>
      </c>
      <c r="AQ4219" s="1596" t="s">
        <v>1456</v>
      </c>
      <c r="AR4219" s="1594" t="s">
        <v>2752</v>
      </c>
      <c r="AS4219" s="1594" t="s">
        <v>2752</v>
      </c>
      <c r="AT4219" s="1594" t="s">
        <v>2764</v>
      </c>
      <c r="AU4219" s="1594" t="s">
        <v>2752</v>
      </c>
      <c r="AV4219" s="1594" t="s">
        <v>4701</v>
      </c>
      <c r="AW4219" s="1594" t="s">
        <v>2752</v>
      </c>
      <c r="AX4219" s="1594" t="s">
        <v>4038</v>
      </c>
      <c r="AY4219" s="1600" t="s">
        <v>1085</v>
      </c>
      <c r="AZ4219" s="1601" t="s">
        <v>1683</v>
      </c>
      <c r="BA4219" s="1600" t="s">
        <v>1085</v>
      </c>
      <c r="BB4219" s="1601" t="s">
        <v>1683</v>
      </c>
      <c r="BC4219" s="1594" t="s">
        <v>2764</v>
      </c>
      <c r="BD4219" s="1594" t="s">
        <v>4761</v>
      </c>
      <c r="BE4219" s="1594">
        <v>6</v>
      </c>
      <c r="BF4219" s="1594" t="s">
        <v>2727</v>
      </c>
      <c r="BG4219" s="1594">
        <v>6</v>
      </c>
      <c r="BH4219" s="1594" t="s">
        <v>3020</v>
      </c>
      <c r="BI4219" s="1594" t="s">
        <v>2790</v>
      </c>
      <c r="BJ4219" s="1594" t="s">
        <v>4756</v>
      </c>
      <c r="BK4219" s="1600" t="s">
        <v>1085</v>
      </c>
      <c r="BL4219" s="1601" t="s">
        <v>1683</v>
      </c>
    </row>
    <row r="4220" spans="1:64" ht="18">
      <c r="A4220" s="1598" t="s">
        <v>827</v>
      </c>
      <c r="B4220" s="1599" t="s">
        <v>1684</v>
      </c>
      <c r="C4220" s="1588" t="s">
        <v>4701</v>
      </c>
      <c r="D4220" s="1588" t="s">
        <v>4701</v>
      </c>
      <c r="E4220" s="1589" t="s">
        <v>4701</v>
      </c>
      <c r="F4220" s="1589" t="s">
        <v>2752</v>
      </c>
      <c r="G4220" s="1589" t="s">
        <v>4701</v>
      </c>
      <c r="H4220" s="1589" t="s">
        <v>4701</v>
      </c>
      <c r="I4220" s="1589" t="s">
        <v>4701</v>
      </c>
      <c r="J4220" s="1590" t="s">
        <v>4051</v>
      </c>
      <c r="K4220" s="1589" t="s">
        <v>4014</v>
      </c>
      <c r="L4220" s="1589" t="s">
        <v>4701</v>
      </c>
      <c r="M4220" s="1589" t="s">
        <v>2523</v>
      </c>
      <c r="N4220" s="1589">
        <v>6.5</v>
      </c>
      <c r="O4220" s="1589">
        <v>6</v>
      </c>
      <c r="P4220" s="1589" t="s">
        <v>2752</v>
      </c>
      <c r="Q4220" s="1589">
        <v>6</v>
      </c>
      <c r="R4220" s="1598" t="s">
        <v>827</v>
      </c>
      <c r="S4220" s="1599" t="s">
        <v>1684</v>
      </c>
      <c r="T4220" s="1598" t="s">
        <v>827</v>
      </c>
      <c r="U4220" s="1599" t="s">
        <v>1684</v>
      </c>
      <c r="V4220" s="1590" t="s">
        <v>3018</v>
      </c>
      <c r="W4220" s="1590">
        <v>6</v>
      </c>
      <c r="X4220" s="1590" t="s">
        <v>2422</v>
      </c>
      <c r="Y4220" s="1590" t="s">
        <v>4014</v>
      </c>
      <c r="Z4220" s="1590">
        <v>6</v>
      </c>
      <c r="AA4220" s="1590">
        <v>5.75</v>
      </c>
      <c r="AB4220" s="1590" t="s">
        <v>2755</v>
      </c>
      <c r="AC4220" s="1590" t="s">
        <v>4701</v>
      </c>
      <c r="AD4220" s="1590" t="s">
        <v>397</v>
      </c>
      <c r="AE4220" s="1590" t="s">
        <v>3025</v>
      </c>
      <c r="AF4220" s="1590">
        <v>7.5</v>
      </c>
      <c r="AG4220" s="1590">
        <v>6</v>
      </c>
      <c r="AH4220" s="1598" t="s">
        <v>827</v>
      </c>
      <c r="AI4220" s="1599" t="s">
        <v>1684</v>
      </c>
      <c r="AJ4220" s="1598" t="s">
        <v>827</v>
      </c>
      <c r="AK4220" s="1599" t="s">
        <v>1684</v>
      </c>
      <c r="AL4220" s="1589" t="s">
        <v>4701</v>
      </c>
      <c r="AM4220" s="1589">
        <v>7</v>
      </c>
      <c r="AN4220" s="1589">
        <v>5.5</v>
      </c>
      <c r="AO4220" s="1592" t="s">
        <v>2790</v>
      </c>
      <c r="AP4220" s="1589" t="s">
        <v>4014</v>
      </c>
      <c r="AQ4220" s="1590" t="s">
        <v>4801</v>
      </c>
      <c r="AR4220" s="1589" t="s">
        <v>2752</v>
      </c>
      <c r="AS4220" s="1589" t="s">
        <v>4701</v>
      </c>
      <c r="AT4220" s="1589" t="s">
        <v>2764</v>
      </c>
      <c r="AU4220" s="1589" t="s">
        <v>2752</v>
      </c>
      <c r="AV4220" s="1589" t="s">
        <v>4701</v>
      </c>
      <c r="AW4220" s="1589" t="s">
        <v>2752</v>
      </c>
      <c r="AX4220" s="1589">
        <v>6</v>
      </c>
      <c r="AY4220" s="1598" t="s">
        <v>827</v>
      </c>
      <c r="AZ4220" s="1599" t="s">
        <v>1684</v>
      </c>
      <c r="BA4220" s="1598" t="s">
        <v>827</v>
      </c>
      <c r="BB4220" s="1599" t="s">
        <v>1684</v>
      </c>
      <c r="BC4220" s="1592" t="s">
        <v>2733</v>
      </c>
      <c r="BD4220" s="1592" t="s">
        <v>4611</v>
      </c>
      <c r="BE4220" s="1589">
        <v>6</v>
      </c>
      <c r="BF4220" s="1589" t="s">
        <v>2642</v>
      </c>
      <c r="BG4220" s="1589">
        <v>9</v>
      </c>
      <c r="BH4220" s="1589" t="s">
        <v>4688</v>
      </c>
      <c r="BI4220" s="1589">
        <v>5.75</v>
      </c>
      <c r="BJ4220" s="1589" t="s">
        <v>4799</v>
      </c>
      <c r="BK4220" s="1598" t="s">
        <v>827</v>
      </c>
      <c r="BL4220" s="1599" t="s">
        <v>1684</v>
      </c>
    </row>
    <row r="4221" spans="1:64" ht="18">
      <c r="A4221" s="1600" t="s">
        <v>828</v>
      </c>
      <c r="B4221" s="1601" t="s">
        <v>1685</v>
      </c>
      <c r="C4221" s="1593" t="s">
        <v>4701</v>
      </c>
      <c r="D4221" s="1605" t="s">
        <v>76</v>
      </c>
      <c r="E4221" s="1594" t="s">
        <v>76</v>
      </c>
      <c r="F4221" s="1594" t="s">
        <v>2752</v>
      </c>
      <c r="G4221" s="1594" t="s">
        <v>4701</v>
      </c>
      <c r="H4221" s="1594" t="s">
        <v>76</v>
      </c>
      <c r="I4221" s="1594" t="s">
        <v>76</v>
      </c>
      <c r="J4221" s="1596" t="s">
        <v>397</v>
      </c>
      <c r="K4221" s="1594" t="s">
        <v>2752</v>
      </c>
      <c r="L4221" s="1594" t="s">
        <v>4701</v>
      </c>
      <c r="M4221" s="1594" t="s">
        <v>4701</v>
      </c>
      <c r="N4221" s="1594">
        <v>6.5</v>
      </c>
      <c r="O4221" s="1594">
        <v>6</v>
      </c>
      <c r="P4221" s="1594" t="s">
        <v>2752</v>
      </c>
      <c r="Q4221" s="1594" t="s">
        <v>1856</v>
      </c>
      <c r="R4221" s="1600" t="s">
        <v>828</v>
      </c>
      <c r="S4221" s="1601" t="s">
        <v>1685</v>
      </c>
      <c r="T4221" s="1600" t="s">
        <v>828</v>
      </c>
      <c r="U4221" s="1601" t="s">
        <v>1685</v>
      </c>
      <c r="V4221" s="1596" t="s">
        <v>2753</v>
      </c>
      <c r="W4221" s="1596">
        <v>6</v>
      </c>
      <c r="X4221" s="1596" t="s">
        <v>4701</v>
      </c>
      <c r="Y4221" s="1596">
        <v>6</v>
      </c>
      <c r="Z4221" s="1596" t="s">
        <v>76</v>
      </c>
      <c r="AA4221" s="1596">
        <v>6</v>
      </c>
      <c r="AB4221" s="1596" t="s">
        <v>2755</v>
      </c>
      <c r="AC4221" s="1596" t="s">
        <v>76</v>
      </c>
      <c r="AD4221" s="1596" t="s">
        <v>397</v>
      </c>
      <c r="AE4221" s="1596" t="s">
        <v>3025</v>
      </c>
      <c r="AF4221" s="1596" t="s">
        <v>76</v>
      </c>
      <c r="AG4221" s="1596">
        <v>6</v>
      </c>
      <c r="AH4221" s="1600" t="s">
        <v>828</v>
      </c>
      <c r="AI4221" s="1601" t="s">
        <v>1685</v>
      </c>
      <c r="AJ4221" s="1600" t="s">
        <v>828</v>
      </c>
      <c r="AK4221" s="1601" t="s">
        <v>1685</v>
      </c>
      <c r="AL4221" s="1594" t="s">
        <v>4701</v>
      </c>
      <c r="AM4221" s="1594">
        <v>7</v>
      </c>
      <c r="AN4221" s="1594">
        <v>5.5</v>
      </c>
      <c r="AO4221" s="1594">
        <v>5.5</v>
      </c>
      <c r="AP4221" s="1594" t="s">
        <v>4701</v>
      </c>
      <c r="AQ4221" s="1596" t="s">
        <v>76</v>
      </c>
      <c r="AR4221" s="1594" t="s">
        <v>76</v>
      </c>
      <c r="AS4221" s="1594" t="s">
        <v>4701</v>
      </c>
      <c r="AT4221" s="1594" t="s">
        <v>2764</v>
      </c>
      <c r="AU4221" s="1594" t="s">
        <v>2752</v>
      </c>
      <c r="AV4221" s="1594" t="s">
        <v>4701</v>
      </c>
      <c r="AW4221" s="1594" t="s">
        <v>76</v>
      </c>
      <c r="AX4221" s="1594" t="s">
        <v>4014</v>
      </c>
      <c r="AY4221" s="1600" t="s">
        <v>828</v>
      </c>
      <c r="AZ4221" s="1601" t="s">
        <v>1685</v>
      </c>
      <c r="BA4221" s="1600" t="s">
        <v>828</v>
      </c>
      <c r="BB4221" s="1601" t="s">
        <v>1685</v>
      </c>
      <c r="BC4221" s="1594" t="s">
        <v>3209</v>
      </c>
      <c r="BD4221" s="1597" t="s">
        <v>2803</v>
      </c>
      <c r="BE4221" s="1594" t="s">
        <v>3264</v>
      </c>
      <c r="BF4221" s="1594" t="s">
        <v>397</v>
      </c>
      <c r="BG4221" s="1594">
        <v>9.5</v>
      </c>
      <c r="BH4221" s="1606" t="s">
        <v>76</v>
      </c>
      <c r="BI4221" s="1594">
        <v>6</v>
      </c>
      <c r="BJ4221" s="1594" t="s">
        <v>4756</v>
      </c>
      <c r="BK4221" s="1600" t="s">
        <v>828</v>
      </c>
      <c r="BL4221" s="1601" t="s">
        <v>1685</v>
      </c>
    </row>
    <row r="4222" spans="1:64">
      <c r="A4222" s="1598" t="s">
        <v>854</v>
      </c>
      <c r="B4222" s="1599" t="s">
        <v>1686</v>
      </c>
      <c r="C4222" s="1588" t="s">
        <v>76</v>
      </c>
      <c r="D4222" s="1604" t="s">
        <v>76</v>
      </c>
      <c r="E4222" s="1589" t="s">
        <v>76</v>
      </c>
      <c r="F4222" s="1589" t="s">
        <v>2752</v>
      </c>
      <c r="G4222" s="1589" t="s">
        <v>4701</v>
      </c>
      <c r="H4222" s="1589" t="s">
        <v>76</v>
      </c>
      <c r="I4222" s="1589" t="s">
        <v>76</v>
      </c>
      <c r="J4222" s="1590" t="s">
        <v>1781</v>
      </c>
      <c r="K4222" s="1589" t="s">
        <v>2977</v>
      </c>
      <c r="L4222" s="1589" t="s">
        <v>4701</v>
      </c>
      <c r="M4222" s="1589" t="s">
        <v>76</v>
      </c>
      <c r="N4222" s="1589">
        <v>6.5</v>
      </c>
      <c r="O4222" s="1589">
        <v>6</v>
      </c>
      <c r="P4222" s="1589" t="s">
        <v>76</v>
      </c>
      <c r="Q4222" s="1638" t="s">
        <v>1856</v>
      </c>
      <c r="R4222" s="1598" t="s">
        <v>854</v>
      </c>
      <c r="S4222" s="1599" t="s">
        <v>1686</v>
      </c>
      <c r="T4222" s="1598" t="s">
        <v>854</v>
      </c>
      <c r="U4222" s="1599" t="s">
        <v>1686</v>
      </c>
      <c r="V4222" s="1590" t="s">
        <v>2753</v>
      </c>
      <c r="W4222" s="1590">
        <v>6</v>
      </c>
      <c r="X4222" s="1590">
        <v>8.25</v>
      </c>
      <c r="Y4222" s="1590" t="s">
        <v>76</v>
      </c>
      <c r="Z4222" s="1590" t="s">
        <v>76</v>
      </c>
      <c r="AA4222" s="1590">
        <v>6</v>
      </c>
      <c r="AB4222" s="1590" t="s">
        <v>2755</v>
      </c>
      <c r="AC4222" s="1590" t="s">
        <v>76</v>
      </c>
      <c r="AD4222" s="1590" t="s">
        <v>397</v>
      </c>
      <c r="AE4222" s="1590" t="s">
        <v>3025</v>
      </c>
      <c r="AF4222" s="1590" t="s">
        <v>76</v>
      </c>
      <c r="AG4222" s="1590" t="s">
        <v>76</v>
      </c>
      <c r="AH4222" s="1598" t="s">
        <v>854</v>
      </c>
      <c r="AI4222" s="1599" t="s">
        <v>1686</v>
      </c>
      <c r="AJ4222" s="1598" t="s">
        <v>854</v>
      </c>
      <c r="AK4222" s="1599" t="s">
        <v>1686</v>
      </c>
      <c r="AL4222" s="1589" t="s">
        <v>4701</v>
      </c>
      <c r="AM4222" s="1589">
        <v>5.5</v>
      </c>
      <c r="AN4222" s="1589">
        <v>5.5</v>
      </c>
      <c r="AO4222" s="1589">
        <v>5.5</v>
      </c>
      <c r="AP4222" s="1589" t="s">
        <v>76</v>
      </c>
      <c r="AQ4222" s="1590" t="s">
        <v>76</v>
      </c>
      <c r="AR4222" s="1589" t="s">
        <v>76</v>
      </c>
      <c r="AS4222" s="1589" t="s">
        <v>76</v>
      </c>
      <c r="AT4222" s="1589" t="s">
        <v>2764</v>
      </c>
      <c r="AU4222" s="1589" t="s">
        <v>2752</v>
      </c>
      <c r="AV4222" s="1589" t="s">
        <v>4701</v>
      </c>
      <c r="AW4222" s="1589" t="s">
        <v>76</v>
      </c>
      <c r="AX4222" s="1589" t="s">
        <v>4701</v>
      </c>
      <c r="AY4222" s="1598" t="s">
        <v>854</v>
      </c>
      <c r="AZ4222" s="1599" t="s">
        <v>1686</v>
      </c>
      <c r="BA4222" s="1598" t="s">
        <v>854</v>
      </c>
      <c r="BB4222" s="1599" t="s">
        <v>1686</v>
      </c>
      <c r="BC4222" s="1592" t="s">
        <v>4148</v>
      </c>
      <c r="BD4222" s="1589" t="s">
        <v>3264</v>
      </c>
      <c r="BE4222" s="1589" t="s">
        <v>3264</v>
      </c>
      <c r="BF4222" s="1589" t="s">
        <v>397</v>
      </c>
      <c r="BG4222" s="1589">
        <v>10</v>
      </c>
      <c r="BH4222" s="1609" t="s">
        <v>76</v>
      </c>
      <c r="BI4222" s="1589">
        <v>6</v>
      </c>
      <c r="BJ4222" s="1589" t="s">
        <v>4756</v>
      </c>
      <c r="BK4222" s="1598" t="s">
        <v>854</v>
      </c>
      <c r="BL4222" s="1599" t="s">
        <v>1686</v>
      </c>
    </row>
    <row r="4223" spans="1:64">
      <c r="A4223" s="2535" t="s">
        <v>388</v>
      </c>
      <c r="B4223" s="2535"/>
      <c r="C4223" s="1594"/>
      <c r="D4223" s="1594"/>
      <c r="E4223" s="1594"/>
      <c r="F4223" s="1594"/>
      <c r="G4223" s="1594"/>
      <c r="H4223" s="1594"/>
      <c r="I4223" s="1594"/>
      <c r="J4223" s="1594"/>
      <c r="K4223" s="1594"/>
      <c r="L4223" s="1594"/>
      <c r="M4223" s="1594"/>
      <c r="N4223" s="1594"/>
      <c r="O4223" s="1597" t="s">
        <v>311</v>
      </c>
      <c r="P4223" s="1594"/>
      <c r="Q4223" s="1597"/>
      <c r="R4223" s="2535" t="s">
        <v>388</v>
      </c>
      <c r="S4223" s="2535"/>
      <c r="T4223" s="2535" t="s">
        <v>388</v>
      </c>
      <c r="U4223" s="2535"/>
      <c r="V4223" s="1596"/>
      <c r="W4223" s="1596"/>
      <c r="X4223" s="1596"/>
      <c r="Y4223" s="1596"/>
      <c r="Z4223" s="1596"/>
      <c r="AA4223" s="1596"/>
      <c r="AB4223" s="1595"/>
      <c r="AC4223" s="1595"/>
      <c r="AD4223" s="1595"/>
      <c r="AE4223" s="1595"/>
      <c r="AF4223" s="1595"/>
      <c r="AG4223" s="1596"/>
      <c r="AH4223" s="2535" t="s">
        <v>388</v>
      </c>
      <c r="AI4223" s="2535"/>
      <c r="AJ4223" s="2535" t="s">
        <v>388</v>
      </c>
      <c r="AK4223" s="2535"/>
      <c r="AL4223" s="1597"/>
      <c r="AM4223" s="1597"/>
      <c r="AN4223" s="1594"/>
      <c r="AO4223" s="1597"/>
      <c r="AP4223" s="1594"/>
      <c r="AQ4223" s="1594"/>
      <c r="AR4223" s="1594"/>
      <c r="AS4223" s="1594"/>
      <c r="AT4223" s="1594"/>
      <c r="AU4223" s="1594"/>
      <c r="AV4223" s="1594"/>
      <c r="AW4223" s="1594"/>
      <c r="AX4223" s="1594"/>
      <c r="AY4223" s="2535" t="s">
        <v>388</v>
      </c>
      <c r="AZ4223" s="2535"/>
      <c r="BA4223" s="2535" t="s">
        <v>388</v>
      </c>
      <c r="BB4223" s="2535"/>
      <c r="BC4223" s="1597"/>
      <c r="BD4223" s="1597"/>
      <c r="BE4223" s="1597"/>
      <c r="BF4223" s="1597"/>
      <c r="BG4223" s="1597"/>
      <c r="BH4223" s="1597"/>
      <c r="BI4223" s="1594"/>
      <c r="BJ4223" s="1594"/>
      <c r="BK4223" s="2535" t="s">
        <v>388</v>
      </c>
      <c r="BL4223" s="2535"/>
    </row>
    <row r="4224" spans="1:64">
      <c r="A4224" s="2533" t="s">
        <v>389</v>
      </c>
      <c r="B4224" s="2533"/>
      <c r="C4224" s="1589"/>
      <c r="D4224" s="1589"/>
      <c r="E4224" s="1589"/>
      <c r="F4224" s="1589"/>
      <c r="G4224" s="1589"/>
      <c r="H4224" s="1589"/>
      <c r="I4224" s="1589"/>
      <c r="J4224" s="1589"/>
      <c r="K4224" s="1589"/>
      <c r="L4224" s="1589"/>
      <c r="M4224" s="1589"/>
      <c r="N4224" s="1589"/>
      <c r="O4224" s="1592"/>
      <c r="P4224" s="1589"/>
      <c r="Q4224" s="1592"/>
      <c r="R4224" s="2533" t="s">
        <v>389</v>
      </c>
      <c r="S4224" s="2533"/>
      <c r="T4224" s="2533" t="s">
        <v>389</v>
      </c>
      <c r="U4224" s="2533"/>
      <c r="V4224" s="1610"/>
      <c r="W4224" s="1590"/>
      <c r="X4224" s="1590"/>
      <c r="Y4224" s="1590"/>
      <c r="Z4224" s="1590"/>
      <c r="AA4224" s="1590"/>
      <c r="AB4224" s="1591"/>
      <c r="AC4224" s="1591"/>
      <c r="AD4224" s="1591"/>
      <c r="AE4224" s="1591"/>
      <c r="AF4224" s="1591"/>
      <c r="AG4224" s="1590"/>
      <c r="AH4224" s="2533" t="s">
        <v>389</v>
      </c>
      <c r="AI4224" s="2533"/>
      <c r="AJ4224" s="2533" t="s">
        <v>389</v>
      </c>
      <c r="AK4224" s="2533"/>
      <c r="AL4224" s="1592"/>
      <c r="AM4224" s="1592"/>
      <c r="AN4224" s="1589"/>
      <c r="AO4224" s="1592"/>
      <c r="AP4224" s="1589"/>
      <c r="AQ4224" s="1589"/>
      <c r="AR4224" s="1589"/>
      <c r="AS4224" s="1589"/>
      <c r="AT4224" s="1589"/>
      <c r="AU4224" s="1589"/>
      <c r="AV4224" s="1589"/>
      <c r="AW4224" s="1589"/>
      <c r="AX4224" s="1589"/>
      <c r="AY4224" s="2533" t="s">
        <v>389</v>
      </c>
      <c r="AZ4224" s="2533"/>
      <c r="BA4224" s="2533" t="s">
        <v>389</v>
      </c>
      <c r="BB4224" s="2533"/>
      <c r="BC4224" s="1592"/>
      <c r="BD4224" s="1592"/>
      <c r="BE4224" s="1592"/>
      <c r="BF4224" s="1592"/>
      <c r="BG4224" s="1592"/>
      <c r="BH4224" s="1592"/>
      <c r="BI4224" s="1589"/>
      <c r="BJ4224" s="1589"/>
      <c r="BK4224" s="2533" t="s">
        <v>389</v>
      </c>
      <c r="BL4224" s="2533"/>
    </row>
    <row r="4225" spans="1:64" ht="22.5">
      <c r="A4225" s="1611"/>
      <c r="B4225" s="1612" t="s">
        <v>390</v>
      </c>
      <c r="C4225" s="1596" t="s">
        <v>1537</v>
      </c>
      <c r="D4225" s="1594">
        <v>4</v>
      </c>
      <c r="E4225" s="1596" t="s">
        <v>1537</v>
      </c>
      <c r="F4225" s="1596" t="s">
        <v>1537</v>
      </c>
      <c r="G4225" s="1594" t="s">
        <v>1781</v>
      </c>
      <c r="H4225" s="1594" t="s">
        <v>4717</v>
      </c>
      <c r="I4225" s="1596" t="s">
        <v>4717</v>
      </c>
      <c r="J4225" s="1596" t="s">
        <v>4717</v>
      </c>
      <c r="K4225" s="1594">
        <v>6</v>
      </c>
      <c r="L4225" s="1594" t="s">
        <v>4717</v>
      </c>
      <c r="M4225" s="1594" t="s">
        <v>4717</v>
      </c>
      <c r="N4225" s="1596" t="s">
        <v>1537</v>
      </c>
      <c r="O4225" s="1594" t="s">
        <v>4717</v>
      </c>
      <c r="P4225" s="1594" t="s">
        <v>4717</v>
      </c>
      <c r="Q4225" s="1594" t="s">
        <v>1537</v>
      </c>
      <c r="R4225" s="1614"/>
      <c r="S4225" s="1612" t="s">
        <v>390</v>
      </c>
      <c r="T4225" s="1614"/>
      <c r="U4225" s="1612" t="s">
        <v>390</v>
      </c>
      <c r="V4225" s="1596" t="s">
        <v>2627</v>
      </c>
      <c r="W4225" s="1596" t="s">
        <v>4717</v>
      </c>
      <c r="X4225" s="1596">
        <v>9</v>
      </c>
      <c r="Y4225" s="1596" t="s">
        <v>4717</v>
      </c>
      <c r="Z4225" s="1596" t="s">
        <v>4717</v>
      </c>
      <c r="AA4225" s="1596">
        <v>9</v>
      </c>
      <c r="AB4225" s="1596">
        <v>9</v>
      </c>
      <c r="AC4225" s="1596" t="s">
        <v>4717</v>
      </c>
      <c r="AD4225" s="1596" t="s">
        <v>1537</v>
      </c>
      <c r="AE4225" s="1596" t="s">
        <v>4717</v>
      </c>
      <c r="AF4225" s="1596" t="s">
        <v>1537</v>
      </c>
      <c r="AG4225" s="1596" t="s">
        <v>4717</v>
      </c>
      <c r="AH4225" s="1614"/>
      <c r="AI4225" s="1612" t="s">
        <v>390</v>
      </c>
      <c r="AJ4225" s="1614"/>
      <c r="AK4225" s="1612" t="s">
        <v>390</v>
      </c>
      <c r="AL4225" s="1594">
        <v>9</v>
      </c>
      <c r="AM4225" s="1594" t="s">
        <v>4717</v>
      </c>
      <c r="AN4225" s="1594" t="s">
        <v>4717</v>
      </c>
      <c r="AO4225" s="1596" t="s">
        <v>1781</v>
      </c>
      <c r="AP4225" s="1594" t="s">
        <v>4717</v>
      </c>
      <c r="AQ4225" s="1594" t="s">
        <v>4717</v>
      </c>
      <c r="AR4225" s="1594" t="s">
        <v>4717</v>
      </c>
      <c r="AS4225" s="1594" t="s">
        <v>4717</v>
      </c>
      <c r="AT4225" s="1594">
        <v>9</v>
      </c>
      <c r="AU4225" s="1594" t="s">
        <v>4717</v>
      </c>
      <c r="AV4225" s="1594" t="s">
        <v>4717</v>
      </c>
      <c r="AW4225" s="1594" t="s">
        <v>4717</v>
      </c>
      <c r="AX4225" s="1594" t="s">
        <v>4717</v>
      </c>
      <c r="AY4225" s="1614"/>
      <c r="AZ4225" s="1612" t="s">
        <v>390</v>
      </c>
      <c r="BA4225" s="1614"/>
      <c r="BB4225" s="1612" t="s">
        <v>390</v>
      </c>
      <c r="BC4225" s="1594" t="s">
        <v>1781</v>
      </c>
      <c r="BD4225" s="1594" t="s">
        <v>1781</v>
      </c>
      <c r="BE4225" s="1594" t="s">
        <v>1781</v>
      </c>
      <c r="BF4225" s="1594" t="s">
        <v>2481</v>
      </c>
      <c r="BG4225" s="1594" t="s">
        <v>4717</v>
      </c>
      <c r="BH4225" s="1594" t="s">
        <v>1781</v>
      </c>
      <c r="BI4225" s="1594" t="s">
        <v>2679</v>
      </c>
      <c r="BJ4225" s="1594" t="s">
        <v>4717</v>
      </c>
      <c r="BK4225" s="1614"/>
      <c r="BL4225" s="1612" t="s">
        <v>390</v>
      </c>
    </row>
    <row r="4226" spans="1:64" ht="22.5">
      <c r="A4226" s="37"/>
      <c r="B4226" s="148" t="s">
        <v>391</v>
      </c>
      <c r="C4226" s="698" t="s">
        <v>76</v>
      </c>
      <c r="D4226" s="1589" t="s">
        <v>76</v>
      </c>
      <c r="E4226" s="698" t="s">
        <v>76</v>
      </c>
      <c r="F4226" s="1589" t="s">
        <v>76</v>
      </c>
      <c r="G4226" s="1589" t="s">
        <v>76</v>
      </c>
      <c r="H4226" s="1589" t="s">
        <v>76</v>
      </c>
      <c r="I4226" s="1589" t="s">
        <v>76</v>
      </c>
      <c r="J4226" s="1590" t="s">
        <v>76</v>
      </c>
      <c r="K4226" s="1589" t="s">
        <v>76</v>
      </c>
      <c r="L4226" s="1589" t="s">
        <v>76</v>
      </c>
      <c r="M4226" s="1589" t="s">
        <v>76</v>
      </c>
      <c r="N4226" s="1631" t="s">
        <v>4717</v>
      </c>
      <c r="O4226" s="1592" t="s">
        <v>76</v>
      </c>
      <c r="P4226" s="1589" t="s">
        <v>76</v>
      </c>
      <c r="Q4226" s="1589" t="s">
        <v>76</v>
      </c>
      <c r="R4226" s="8"/>
      <c r="S4226" s="148" t="s">
        <v>391</v>
      </c>
      <c r="T4226" s="8"/>
      <c r="U4226" s="148" t="s">
        <v>391</v>
      </c>
      <c r="V4226" s="1590" t="s">
        <v>76</v>
      </c>
      <c r="W4226" s="1590" t="s">
        <v>76</v>
      </c>
      <c r="X4226" s="1590" t="s">
        <v>76</v>
      </c>
      <c r="Y4226" s="1590" t="s">
        <v>76</v>
      </c>
      <c r="Z4226" s="1590" t="s">
        <v>76</v>
      </c>
      <c r="AA4226" s="1590">
        <v>9</v>
      </c>
      <c r="AB4226" s="1590">
        <v>9</v>
      </c>
      <c r="AC4226" s="1590" t="s">
        <v>76</v>
      </c>
      <c r="AD4226" s="1590" t="s">
        <v>76</v>
      </c>
      <c r="AE4226" s="1590" t="s">
        <v>76</v>
      </c>
      <c r="AF4226" s="1590" t="s">
        <v>1537</v>
      </c>
      <c r="AG4226" s="1590" t="s">
        <v>76</v>
      </c>
      <c r="AH4226" s="8"/>
      <c r="AI4226" s="148" t="s">
        <v>391</v>
      </c>
      <c r="AJ4226" s="8"/>
      <c r="AK4226" s="148" t="s">
        <v>391</v>
      </c>
      <c r="AL4226" s="1589" t="s">
        <v>76</v>
      </c>
      <c r="AM4226" s="1589" t="s">
        <v>76</v>
      </c>
      <c r="AN4226" s="1589" t="s">
        <v>76</v>
      </c>
      <c r="AO4226" s="1589" t="s">
        <v>76</v>
      </c>
      <c r="AP4226" s="1589" t="s">
        <v>76</v>
      </c>
      <c r="AQ4226" s="1589" t="s">
        <v>76</v>
      </c>
      <c r="AR4226" s="1589" t="s">
        <v>76</v>
      </c>
      <c r="AS4226" s="1589" t="s">
        <v>76</v>
      </c>
      <c r="AT4226" s="1589" t="s">
        <v>76</v>
      </c>
      <c r="AU4226" s="1589" t="s">
        <v>76</v>
      </c>
      <c r="AV4226" s="1589" t="s">
        <v>76</v>
      </c>
      <c r="AW4226" s="1589" t="s">
        <v>76</v>
      </c>
      <c r="AX4226" s="1589" t="s">
        <v>76</v>
      </c>
      <c r="AY4226" s="8"/>
      <c r="AZ4226" s="148" t="s">
        <v>391</v>
      </c>
      <c r="BA4226" s="8"/>
      <c r="BB4226" s="148" t="s">
        <v>391</v>
      </c>
      <c r="BC4226" s="1589" t="s">
        <v>76</v>
      </c>
      <c r="BD4226" s="1589" t="s">
        <v>76</v>
      </c>
      <c r="BE4226" s="1589" t="s">
        <v>76</v>
      </c>
      <c r="BF4226" s="1592" t="s">
        <v>76</v>
      </c>
      <c r="BG4226" s="1589" t="s">
        <v>76</v>
      </c>
      <c r="BH4226" s="1589" t="s">
        <v>76</v>
      </c>
      <c r="BI4226" s="1589" t="s">
        <v>76</v>
      </c>
      <c r="BJ4226" s="1615" t="s">
        <v>76</v>
      </c>
      <c r="BK4226" s="8"/>
      <c r="BL4226" s="148" t="s">
        <v>391</v>
      </c>
    </row>
    <row r="4227" spans="1:64">
      <c r="A4227" s="2535" t="s">
        <v>400</v>
      </c>
      <c r="B4227" s="2535"/>
      <c r="C4227" s="1594"/>
      <c r="D4227" s="1594"/>
      <c r="E4227" s="1594"/>
      <c r="F4227" s="1594"/>
      <c r="G4227" s="1594"/>
      <c r="H4227" s="1594"/>
      <c r="I4227" s="1594"/>
      <c r="J4227" s="1596"/>
      <c r="K4227" s="1594"/>
      <c r="L4227" s="1594"/>
      <c r="M4227" s="1594"/>
      <c r="N4227" s="1594"/>
      <c r="O4227" s="1597"/>
      <c r="P4227" s="1594"/>
      <c r="Q4227" s="1597"/>
      <c r="R4227" s="2535" t="s">
        <v>400</v>
      </c>
      <c r="S4227" s="2535"/>
      <c r="T4227" s="2535" t="s">
        <v>400</v>
      </c>
      <c r="U4227" s="2535"/>
      <c r="V4227" s="1596"/>
      <c r="W4227" s="1596"/>
      <c r="X4227" s="1596"/>
      <c r="Y4227" s="1596"/>
      <c r="Z4227" s="1596"/>
      <c r="AA4227" s="1596"/>
      <c r="AB4227" s="1596"/>
      <c r="AC4227" s="1596"/>
      <c r="AD4227" s="1596"/>
      <c r="AE4227" s="1596"/>
      <c r="AF4227" s="1596"/>
      <c r="AG4227" s="1596"/>
      <c r="AH4227" s="2535" t="s">
        <v>400</v>
      </c>
      <c r="AI4227" s="2535"/>
      <c r="AJ4227" s="2535" t="s">
        <v>400</v>
      </c>
      <c r="AK4227" s="2535"/>
      <c r="AL4227" s="1597"/>
      <c r="AM4227" s="1597"/>
      <c r="AN4227" s="1594"/>
      <c r="AO4227" s="1594"/>
      <c r="AP4227" s="1594"/>
      <c r="AQ4227" s="1594"/>
      <c r="AR4227" s="1594"/>
      <c r="AS4227" s="1594"/>
      <c r="AT4227" s="1594"/>
      <c r="AU4227" s="1594"/>
      <c r="AV4227" s="1594"/>
      <c r="AW4227" s="1594"/>
      <c r="AX4227" s="1594"/>
      <c r="AY4227" s="2535" t="s">
        <v>400</v>
      </c>
      <c r="AZ4227" s="2535"/>
      <c r="BA4227" s="2535" t="s">
        <v>400</v>
      </c>
      <c r="BB4227" s="2535"/>
      <c r="BC4227" s="1597"/>
      <c r="BD4227" s="1594"/>
      <c r="BE4227" s="1594"/>
      <c r="BF4227" s="1597"/>
      <c r="BG4227" s="1594"/>
      <c r="BH4227" s="1594"/>
      <c r="BI4227" s="1594"/>
      <c r="BJ4227" s="1594"/>
      <c r="BK4227" s="2535" t="s">
        <v>400</v>
      </c>
      <c r="BL4227" s="2535"/>
    </row>
    <row r="4228" spans="1:64" ht="22.5">
      <c r="A4228" s="8"/>
      <c r="B4228" s="148" t="s">
        <v>390</v>
      </c>
      <c r="C4228" s="1589" t="s">
        <v>4717</v>
      </c>
      <c r="D4228" s="1631" t="s">
        <v>4717</v>
      </c>
      <c r="E4228" s="1590" t="s">
        <v>4717</v>
      </c>
      <c r="F4228" s="1589" t="s">
        <v>4717</v>
      </c>
      <c r="G4228" s="1631" t="s">
        <v>4717</v>
      </c>
      <c r="H4228" s="1590" t="s">
        <v>4717</v>
      </c>
      <c r="I4228" s="1589" t="s">
        <v>76</v>
      </c>
      <c r="J4228" s="1590" t="s">
        <v>4717</v>
      </c>
      <c r="K4228" s="1589">
        <v>9</v>
      </c>
      <c r="L4228" s="1589">
        <v>9</v>
      </c>
      <c r="M4228" s="1590">
        <v>9</v>
      </c>
      <c r="N4228" s="1631">
        <v>9</v>
      </c>
      <c r="O4228" s="1589" t="s">
        <v>4717</v>
      </c>
      <c r="P4228" s="698">
        <v>9</v>
      </c>
      <c r="Q4228" s="1631">
        <v>9</v>
      </c>
      <c r="R4228" s="8"/>
      <c r="S4228" s="148" t="s">
        <v>390</v>
      </c>
      <c r="T4228" s="8"/>
      <c r="U4228" s="148" t="s">
        <v>390</v>
      </c>
      <c r="V4228" s="1590">
        <v>9</v>
      </c>
      <c r="W4228" s="1590">
        <v>9</v>
      </c>
      <c r="X4228" s="1590">
        <v>9</v>
      </c>
      <c r="Y4228" s="1590" t="s">
        <v>76</v>
      </c>
      <c r="Z4228" s="1590" t="s">
        <v>4717</v>
      </c>
      <c r="AA4228" s="1590">
        <v>9</v>
      </c>
      <c r="AB4228" s="1590" t="s">
        <v>2481</v>
      </c>
      <c r="AC4228" s="1590">
        <v>9</v>
      </c>
      <c r="AD4228" s="1590" t="s">
        <v>4717</v>
      </c>
      <c r="AE4228" s="1590" t="s">
        <v>2481</v>
      </c>
      <c r="AF4228" s="698" t="s">
        <v>4717</v>
      </c>
      <c r="AG4228" s="1590">
        <v>9</v>
      </c>
      <c r="AH4228" s="8"/>
      <c r="AI4228" s="148" t="s">
        <v>390</v>
      </c>
      <c r="AJ4228" s="8"/>
      <c r="AK4228" s="148" t="s">
        <v>390</v>
      </c>
      <c r="AL4228" s="1589">
        <v>9</v>
      </c>
      <c r="AM4228" s="1589">
        <v>9</v>
      </c>
      <c r="AN4228" s="1589">
        <v>9</v>
      </c>
      <c r="AO4228" s="1589" t="s">
        <v>1781</v>
      </c>
      <c r="AP4228" s="1589">
        <v>9</v>
      </c>
      <c r="AQ4228" s="1589">
        <v>9</v>
      </c>
      <c r="AR4228" s="1589">
        <v>9</v>
      </c>
      <c r="AS4228" s="1589">
        <v>9</v>
      </c>
      <c r="AT4228" s="1589">
        <v>9</v>
      </c>
      <c r="AU4228" s="1589">
        <v>9</v>
      </c>
      <c r="AV4228" s="1589">
        <v>9</v>
      </c>
      <c r="AW4228" s="1589">
        <v>9</v>
      </c>
      <c r="AX4228" s="1589" t="s">
        <v>4717</v>
      </c>
      <c r="AY4228" s="8"/>
      <c r="AZ4228" s="148" t="s">
        <v>390</v>
      </c>
      <c r="BA4228" s="8"/>
      <c r="BB4228" s="148" t="s">
        <v>390</v>
      </c>
      <c r="BC4228" s="1589">
        <v>9</v>
      </c>
      <c r="BD4228" s="1589" t="s">
        <v>1781</v>
      </c>
      <c r="BE4228" s="1589" t="s">
        <v>1781</v>
      </c>
      <c r="BF4228" s="1589" t="s">
        <v>2481</v>
      </c>
      <c r="BG4228" s="1589">
        <v>9</v>
      </c>
      <c r="BH4228" s="1589" t="s">
        <v>1781</v>
      </c>
      <c r="BI4228" s="1589" t="s">
        <v>4802</v>
      </c>
      <c r="BJ4228" s="1589">
        <v>9</v>
      </c>
      <c r="BK4228" s="8"/>
      <c r="BL4228" s="148" t="s">
        <v>390</v>
      </c>
    </row>
    <row r="4229" spans="1:64" ht="22.5">
      <c r="A4229" s="1614"/>
      <c r="B4229" s="1612" t="s">
        <v>391</v>
      </c>
      <c r="C4229" s="1594" t="s">
        <v>76</v>
      </c>
      <c r="D4229" s="1594" t="s">
        <v>76</v>
      </c>
      <c r="E4229" s="1594" t="s">
        <v>76</v>
      </c>
      <c r="F4229" s="1594" t="s">
        <v>76</v>
      </c>
      <c r="G4229" s="1594" t="s">
        <v>76</v>
      </c>
      <c r="H4229" s="1594" t="s">
        <v>76</v>
      </c>
      <c r="I4229" s="1594" t="s">
        <v>4717</v>
      </c>
      <c r="J4229" s="1596" t="s">
        <v>76</v>
      </c>
      <c r="K4229" s="1594" t="s">
        <v>76</v>
      </c>
      <c r="L4229" s="1594">
        <v>9</v>
      </c>
      <c r="M4229" s="1594">
        <v>9</v>
      </c>
      <c r="N4229" s="1632">
        <v>9</v>
      </c>
      <c r="O4229" s="1594" t="s">
        <v>76</v>
      </c>
      <c r="P4229" s="1594">
        <v>9</v>
      </c>
      <c r="Q4229" s="1597" t="s">
        <v>76</v>
      </c>
      <c r="R4229" s="1614"/>
      <c r="S4229" s="1612" t="s">
        <v>391</v>
      </c>
      <c r="T4229" s="1614"/>
      <c r="U4229" s="1612" t="s">
        <v>391</v>
      </c>
      <c r="V4229" s="1596" t="s">
        <v>76</v>
      </c>
      <c r="W4229" s="1596" t="s">
        <v>76</v>
      </c>
      <c r="X4229" s="1596" t="s">
        <v>76</v>
      </c>
      <c r="Y4229" s="1596">
        <v>9</v>
      </c>
      <c r="Z4229" s="1596" t="s">
        <v>76</v>
      </c>
      <c r="AA4229" s="1596">
        <v>9</v>
      </c>
      <c r="AB4229" s="1596">
        <v>9</v>
      </c>
      <c r="AC4229" s="1596">
        <v>9</v>
      </c>
      <c r="AD4229" s="1596" t="s">
        <v>76</v>
      </c>
      <c r="AE4229" s="1596" t="s">
        <v>2481</v>
      </c>
      <c r="AF4229" s="1337" t="s">
        <v>76</v>
      </c>
      <c r="AG4229" s="1596">
        <v>9</v>
      </c>
      <c r="AH4229" s="1614"/>
      <c r="AI4229" s="1612" t="s">
        <v>391</v>
      </c>
      <c r="AJ4229" s="1614"/>
      <c r="AK4229" s="1612" t="s">
        <v>391</v>
      </c>
      <c r="AL4229" s="1618" t="s">
        <v>76</v>
      </c>
      <c r="AM4229" s="1594">
        <v>9</v>
      </c>
      <c r="AN4229" s="1594" t="s">
        <v>76</v>
      </c>
      <c r="AO4229" s="1618" t="s">
        <v>76</v>
      </c>
      <c r="AP4229" s="1594" t="s">
        <v>76</v>
      </c>
      <c r="AQ4229" s="1594" t="s">
        <v>76</v>
      </c>
      <c r="AR4229" s="1594" t="s">
        <v>76</v>
      </c>
      <c r="AS4229" s="1594" t="s">
        <v>76</v>
      </c>
      <c r="AT4229" s="1594" t="s">
        <v>76</v>
      </c>
      <c r="AU4229" s="1594" t="s">
        <v>76</v>
      </c>
      <c r="AV4229" s="1594" t="s">
        <v>76</v>
      </c>
      <c r="AW4229" s="1594" t="s">
        <v>76</v>
      </c>
      <c r="AX4229" s="1594" t="s">
        <v>76</v>
      </c>
      <c r="AY4229" s="1614"/>
      <c r="AZ4229" s="1612" t="s">
        <v>391</v>
      </c>
      <c r="BA4229" s="1614"/>
      <c r="BB4229" s="1612" t="s">
        <v>391</v>
      </c>
      <c r="BC4229" s="1594" t="s">
        <v>76</v>
      </c>
      <c r="BD4229" s="1594" t="s">
        <v>1781</v>
      </c>
      <c r="BE4229" s="1594" t="s">
        <v>76</v>
      </c>
      <c r="BF4229" s="1597" t="s">
        <v>76</v>
      </c>
      <c r="BG4229" s="1594" t="s">
        <v>76</v>
      </c>
      <c r="BH4229" s="1618" t="s">
        <v>76</v>
      </c>
      <c r="BI4229" s="1594" t="s">
        <v>76</v>
      </c>
      <c r="BJ4229" s="1618" t="s">
        <v>76</v>
      </c>
      <c r="BK4229" s="1614"/>
      <c r="BL4229" s="1612" t="s">
        <v>391</v>
      </c>
    </row>
    <row r="4230" spans="1:64">
      <c r="A4230" s="2533" t="s">
        <v>47</v>
      </c>
      <c r="B4230" s="2533"/>
      <c r="C4230" s="1589"/>
      <c r="D4230" s="1589"/>
      <c r="E4230" s="1589"/>
      <c r="F4230" s="1589"/>
      <c r="G4230" s="1589"/>
      <c r="H4230" s="1589"/>
      <c r="I4230" s="1589"/>
      <c r="J4230" s="1590"/>
      <c r="K4230" s="1589"/>
      <c r="L4230" s="1589"/>
      <c r="M4230" s="1589"/>
      <c r="N4230" s="1589"/>
      <c r="O4230" s="1589"/>
      <c r="P4230" s="1592"/>
      <c r="Q4230" s="1592"/>
      <c r="R4230" s="2533" t="s">
        <v>47</v>
      </c>
      <c r="S4230" s="2533"/>
      <c r="T4230" s="2533" t="s">
        <v>47</v>
      </c>
      <c r="U4230" s="2533"/>
      <c r="V4230" s="1590"/>
      <c r="W4230" s="1590"/>
      <c r="X4230" s="1590"/>
      <c r="Y4230" s="1590"/>
      <c r="Z4230" s="1590"/>
      <c r="AA4230" s="1590"/>
      <c r="AB4230" s="1590"/>
      <c r="AC4230" s="1590"/>
      <c r="AD4230" s="1590"/>
      <c r="AE4230" s="1590"/>
      <c r="AF4230" s="1590"/>
      <c r="AG4230" s="1590"/>
      <c r="AH4230" s="2533" t="s">
        <v>47</v>
      </c>
      <c r="AI4230" s="2533"/>
      <c r="AJ4230" s="2533" t="s">
        <v>47</v>
      </c>
      <c r="AK4230" s="2533"/>
      <c r="AL4230" s="1589"/>
      <c r="AM4230" s="1589"/>
      <c r="AN4230" s="1589"/>
      <c r="AO4230" s="1589"/>
      <c r="AP4230" s="1589"/>
      <c r="AQ4230" s="1589"/>
      <c r="AR4230" s="1589"/>
      <c r="AS4230" s="1589"/>
      <c r="AT4230" s="1589"/>
      <c r="AU4230" s="1589"/>
      <c r="AV4230" s="1589"/>
      <c r="AW4230" s="1589"/>
      <c r="AX4230" s="1589"/>
      <c r="AY4230" s="2533" t="s">
        <v>47</v>
      </c>
      <c r="AZ4230" s="2533"/>
      <c r="BA4230" s="2533" t="s">
        <v>47</v>
      </c>
      <c r="BB4230" s="2533"/>
      <c r="BC4230" s="1589"/>
      <c r="BD4230" s="1589"/>
      <c r="BE4230" s="1589"/>
      <c r="BF4230" s="1592"/>
      <c r="BG4230" s="1589"/>
      <c r="BH4230" s="1589"/>
      <c r="BI4230" s="1589"/>
      <c r="BJ4230" s="1589"/>
      <c r="BK4230" s="2533" t="s">
        <v>47</v>
      </c>
      <c r="BL4230" s="2533"/>
    </row>
    <row r="4231" spans="1:64" ht="22.5">
      <c r="A4231" s="1614"/>
      <c r="B4231" s="1612" t="s">
        <v>390</v>
      </c>
      <c r="C4231" s="1596" t="s">
        <v>4717</v>
      </c>
      <c r="D4231" s="1632" t="s">
        <v>4717</v>
      </c>
      <c r="E4231" s="1596" t="s">
        <v>4717</v>
      </c>
      <c r="F4231" s="1594" t="s">
        <v>4717</v>
      </c>
      <c r="G4231" s="1632" t="s">
        <v>4717</v>
      </c>
      <c r="H4231" s="1632" t="s">
        <v>4717</v>
      </c>
      <c r="I4231" s="1596" t="s">
        <v>76</v>
      </c>
      <c r="J4231" s="1596" t="s">
        <v>4717</v>
      </c>
      <c r="K4231" s="1594">
        <v>9</v>
      </c>
      <c r="L4231" s="1594">
        <v>9</v>
      </c>
      <c r="M4231" s="1596">
        <v>9</v>
      </c>
      <c r="N4231" s="1632">
        <v>9</v>
      </c>
      <c r="O4231" s="1594">
        <v>9</v>
      </c>
      <c r="P4231" s="1596">
        <v>9</v>
      </c>
      <c r="Q4231" s="1632">
        <v>9</v>
      </c>
      <c r="R4231" s="1614"/>
      <c r="S4231" s="1612" t="s">
        <v>390</v>
      </c>
      <c r="T4231" s="1614"/>
      <c r="U4231" s="1612" t="s">
        <v>390</v>
      </c>
      <c r="V4231" s="1596">
        <v>9</v>
      </c>
      <c r="W4231" s="1596">
        <v>9</v>
      </c>
      <c r="X4231" s="1596">
        <v>9</v>
      </c>
      <c r="Y4231" s="1596">
        <v>9</v>
      </c>
      <c r="Z4231" s="1596" t="s">
        <v>4717</v>
      </c>
      <c r="AA4231" s="1596">
        <v>9</v>
      </c>
      <c r="AB4231" s="1596">
        <v>9</v>
      </c>
      <c r="AC4231" s="1596">
        <v>9</v>
      </c>
      <c r="AD4231" s="1596" t="s">
        <v>4717</v>
      </c>
      <c r="AE4231" s="1596" t="s">
        <v>2481</v>
      </c>
      <c r="AF4231" s="1596" t="s">
        <v>4717</v>
      </c>
      <c r="AG4231" s="1596">
        <v>9</v>
      </c>
      <c r="AH4231" s="1614"/>
      <c r="AI4231" s="1612" t="s">
        <v>390</v>
      </c>
      <c r="AJ4231" s="1614"/>
      <c r="AK4231" s="1612" t="s">
        <v>390</v>
      </c>
      <c r="AL4231" s="1594">
        <v>9</v>
      </c>
      <c r="AM4231" s="1594">
        <v>9</v>
      </c>
      <c r="AN4231" s="1594">
        <v>9</v>
      </c>
      <c r="AO4231" s="1596">
        <v>9</v>
      </c>
      <c r="AP4231" s="1594">
        <v>9</v>
      </c>
      <c r="AQ4231" s="1594">
        <v>9</v>
      </c>
      <c r="AR4231" s="1594">
        <v>9</v>
      </c>
      <c r="AS4231" s="1594">
        <v>9</v>
      </c>
      <c r="AT4231" s="1594">
        <v>9</v>
      </c>
      <c r="AU4231" s="1594">
        <v>9</v>
      </c>
      <c r="AV4231" s="1594">
        <v>9</v>
      </c>
      <c r="AW4231" s="1594">
        <v>9</v>
      </c>
      <c r="AX4231" s="1594" t="s">
        <v>76</v>
      </c>
      <c r="AY4231" s="1614"/>
      <c r="AZ4231" s="1612" t="s">
        <v>390</v>
      </c>
      <c r="BA4231" s="1614"/>
      <c r="BB4231" s="1612" t="s">
        <v>390</v>
      </c>
      <c r="BC4231" s="1594">
        <v>9</v>
      </c>
      <c r="BD4231" s="1594" t="s">
        <v>1781</v>
      </c>
      <c r="BE4231" s="1594" t="s">
        <v>1781</v>
      </c>
      <c r="BF4231" s="1594" t="s">
        <v>2481</v>
      </c>
      <c r="BG4231" s="1594">
        <v>9</v>
      </c>
      <c r="BH4231" s="1594" t="s">
        <v>76</v>
      </c>
      <c r="BI4231" s="1594" t="s">
        <v>2481</v>
      </c>
      <c r="BJ4231" s="1594">
        <v>9</v>
      </c>
      <c r="BK4231" s="1614"/>
      <c r="BL4231" s="1612" t="s">
        <v>390</v>
      </c>
    </row>
    <row r="4232" spans="1:64" ht="22.5">
      <c r="A4232" s="8"/>
      <c r="B4232" s="148" t="s">
        <v>391</v>
      </c>
      <c r="C4232" s="1589" t="s">
        <v>76</v>
      </c>
      <c r="D4232" s="1589" t="s">
        <v>76</v>
      </c>
      <c r="E4232" s="1589" t="s">
        <v>76</v>
      </c>
      <c r="F4232" s="1609" t="s">
        <v>76</v>
      </c>
      <c r="G4232" s="1589" t="s">
        <v>76</v>
      </c>
      <c r="H4232" s="1589" t="s">
        <v>76</v>
      </c>
      <c r="I4232" s="1589" t="s">
        <v>4717</v>
      </c>
      <c r="J4232" s="1590" t="s">
        <v>76</v>
      </c>
      <c r="K4232" s="1609" t="s">
        <v>76</v>
      </c>
      <c r="L4232" s="1589">
        <v>9</v>
      </c>
      <c r="M4232" s="1589">
        <v>9</v>
      </c>
      <c r="N4232" s="1589" t="s">
        <v>76</v>
      </c>
      <c r="O4232" s="1589" t="s">
        <v>76</v>
      </c>
      <c r="P4232" s="1589">
        <v>9</v>
      </c>
      <c r="Q4232" s="1592" t="s">
        <v>76</v>
      </c>
      <c r="R4232" s="8"/>
      <c r="S4232" s="148" t="s">
        <v>391</v>
      </c>
      <c r="T4232" s="8"/>
      <c r="U4232" s="148" t="s">
        <v>391</v>
      </c>
      <c r="V4232" s="1590" t="s">
        <v>76</v>
      </c>
      <c r="W4232" s="1590" t="s">
        <v>76</v>
      </c>
      <c r="X4232" s="1590" t="s">
        <v>76</v>
      </c>
      <c r="Y4232" s="1590" t="s">
        <v>76</v>
      </c>
      <c r="Z4232" s="1590" t="s">
        <v>76</v>
      </c>
      <c r="AA4232" s="1590">
        <v>9</v>
      </c>
      <c r="AB4232" s="1590" t="s">
        <v>76</v>
      </c>
      <c r="AC4232" s="1590" t="s">
        <v>76</v>
      </c>
      <c r="AD4232" s="1590" t="s">
        <v>76</v>
      </c>
      <c r="AE4232" s="1590" t="s">
        <v>2481</v>
      </c>
      <c r="AF4232" s="1590" t="s">
        <v>76</v>
      </c>
      <c r="AG4232" s="1590">
        <v>9</v>
      </c>
      <c r="AH4232" s="8"/>
      <c r="AI4232" s="148" t="s">
        <v>391</v>
      </c>
      <c r="AJ4232" s="8"/>
      <c r="AK4232" s="148" t="s">
        <v>391</v>
      </c>
      <c r="AL4232" s="1615" t="s">
        <v>76</v>
      </c>
      <c r="AM4232" s="1589">
        <v>9</v>
      </c>
      <c r="AN4232" s="1589" t="s">
        <v>76</v>
      </c>
      <c r="AO4232" s="1608" t="s">
        <v>76</v>
      </c>
      <c r="AP4232" s="1589" t="s">
        <v>76</v>
      </c>
      <c r="AQ4232" s="1589" t="s">
        <v>76</v>
      </c>
      <c r="AR4232" s="1615" t="s">
        <v>76</v>
      </c>
      <c r="AS4232" s="1589" t="s">
        <v>76</v>
      </c>
      <c r="AT4232" s="1589" t="s">
        <v>76</v>
      </c>
      <c r="AU4232" s="1589" t="s">
        <v>76</v>
      </c>
      <c r="AV4232" s="1589" t="s">
        <v>76</v>
      </c>
      <c r="AW4232" s="1589" t="s">
        <v>76</v>
      </c>
      <c r="AX4232" s="1589" t="s">
        <v>76</v>
      </c>
      <c r="AY4232" s="8"/>
      <c r="AZ4232" s="148" t="s">
        <v>391</v>
      </c>
      <c r="BA4232" s="8"/>
      <c r="BB4232" s="148" t="s">
        <v>391</v>
      </c>
      <c r="BC4232" s="1589" t="s">
        <v>76</v>
      </c>
      <c r="BD4232" s="1589" t="s">
        <v>1781</v>
      </c>
      <c r="BE4232" s="1589" t="s">
        <v>76</v>
      </c>
      <c r="BF4232" s="1592" t="s">
        <v>76</v>
      </c>
      <c r="BG4232" s="1589" t="s">
        <v>76</v>
      </c>
      <c r="BH4232" s="1589" t="s">
        <v>76</v>
      </c>
      <c r="BI4232" s="1589" t="s">
        <v>76</v>
      </c>
      <c r="BJ4232" s="1615" t="s">
        <v>76</v>
      </c>
      <c r="BK4232" s="8"/>
      <c r="BL4232" s="148" t="s">
        <v>391</v>
      </c>
    </row>
    <row r="4233" spans="1:64">
      <c r="A4233" s="2534" t="s">
        <v>407</v>
      </c>
      <c r="B4233" s="2534"/>
      <c r="C4233" s="1594"/>
      <c r="D4233" s="1594"/>
      <c r="E4233" s="1594"/>
      <c r="F4233" s="1594"/>
      <c r="G4233" s="1594"/>
      <c r="H4233" s="1594"/>
      <c r="I4233" s="1594"/>
      <c r="J4233" s="1596"/>
      <c r="K4233" s="1594"/>
      <c r="L4233" s="1594"/>
      <c r="M4233" s="1594"/>
      <c r="N4233" s="1594"/>
      <c r="O4233" s="1594"/>
      <c r="P4233" s="1597"/>
      <c r="Q4233" s="1597"/>
      <c r="R4233" s="2535" t="s">
        <v>407</v>
      </c>
      <c r="S4233" s="2535"/>
      <c r="T4233" s="2535" t="s">
        <v>407</v>
      </c>
      <c r="U4233" s="2535"/>
      <c r="V4233" s="1596"/>
      <c r="W4233" s="1596"/>
      <c r="X4233" s="1596"/>
      <c r="Y4233" s="1596"/>
      <c r="Z4233" s="1596"/>
      <c r="AA4233" s="1596"/>
      <c r="AB4233" s="1596"/>
      <c r="AC4233" s="1596"/>
      <c r="AD4233" s="1596"/>
      <c r="AE4233" s="1596"/>
      <c r="AF4233" s="1596"/>
      <c r="AG4233" s="1596"/>
      <c r="AH4233" s="2535" t="s">
        <v>407</v>
      </c>
      <c r="AI4233" s="2535"/>
      <c r="AJ4233" s="2535" t="s">
        <v>407</v>
      </c>
      <c r="AK4233" s="2535"/>
      <c r="AL4233" s="1597"/>
      <c r="AM4233" s="1597"/>
      <c r="AN4233" s="1594"/>
      <c r="AO4233" s="1620"/>
      <c r="AP4233" s="1594"/>
      <c r="AQ4233" s="1594"/>
      <c r="AR4233" s="1594"/>
      <c r="AS4233" s="1594"/>
      <c r="AT4233" s="1594"/>
      <c r="AU4233" s="1594"/>
      <c r="AV4233" s="1594"/>
      <c r="AW4233" s="1594"/>
      <c r="AX4233" s="1594"/>
      <c r="AY4233" s="2535" t="s">
        <v>407</v>
      </c>
      <c r="AZ4233" s="2535"/>
      <c r="BA4233" s="2535" t="s">
        <v>407</v>
      </c>
      <c r="BB4233" s="2535"/>
      <c r="BC4233" s="1594"/>
      <c r="BD4233" s="1594"/>
      <c r="BE4233" s="1594"/>
      <c r="BF4233" s="1597"/>
      <c r="BG4233" s="1594"/>
      <c r="BH4233" s="1594"/>
      <c r="BI4233" s="1594"/>
      <c r="BJ4233" s="1594"/>
      <c r="BK4233" s="2535" t="s">
        <v>407</v>
      </c>
      <c r="BL4233" s="2535"/>
    </row>
    <row r="4234" spans="1:64" ht="54">
      <c r="A4234" s="1621" t="s">
        <v>856</v>
      </c>
      <c r="B4234" s="1633" t="s">
        <v>1258</v>
      </c>
      <c r="C4234" s="1590"/>
      <c r="D4234" s="1590"/>
      <c r="E4234" s="1590"/>
      <c r="F4234" s="1590"/>
      <c r="G4234" s="1590"/>
      <c r="H4234" s="1590"/>
      <c r="I4234" s="1590"/>
      <c r="J4234" s="1590"/>
      <c r="K4234" s="1610"/>
      <c r="L4234" s="1590"/>
      <c r="M4234" s="1590"/>
      <c r="N4234" s="1590"/>
      <c r="O4234" s="698"/>
      <c r="P4234" s="1591"/>
      <c r="Q4234" s="1591"/>
      <c r="R4234" s="1621" t="s">
        <v>856</v>
      </c>
      <c r="S4234" s="1622" t="s">
        <v>1258</v>
      </c>
      <c r="T4234" s="1621" t="s">
        <v>856</v>
      </c>
      <c r="U4234" s="1622" t="s">
        <v>1258</v>
      </c>
      <c r="V4234" s="1590"/>
      <c r="W4234" s="1590"/>
      <c r="X4234" s="1590"/>
      <c r="Y4234" s="1590"/>
      <c r="Z4234" s="1590"/>
      <c r="AA4234" s="1590"/>
      <c r="AB4234" s="1590"/>
      <c r="AC4234" s="1590"/>
      <c r="AD4234" s="1590"/>
      <c r="AE4234" s="1590"/>
      <c r="AF4234" s="1590"/>
      <c r="AG4234" s="1590"/>
      <c r="AH4234" s="1621" t="s">
        <v>856</v>
      </c>
      <c r="AI4234" s="1622" t="s">
        <v>1258</v>
      </c>
      <c r="AJ4234" s="1621" t="s">
        <v>856</v>
      </c>
      <c r="AK4234" s="1622" t="s">
        <v>1258</v>
      </c>
      <c r="AL4234" s="1591"/>
      <c r="AM4234" s="1591"/>
      <c r="AN4234" s="1590"/>
      <c r="AO4234" s="1590"/>
      <c r="AP4234" s="1590"/>
      <c r="AQ4234" s="1590"/>
      <c r="AR4234" s="1590"/>
      <c r="AS4234" s="1590"/>
      <c r="AT4234" s="1590"/>
      <c r="AU4234" s="1590"/>
      <c r="AV4234" s="1590"/>
      <c r="AW4234" s="1590"/>
      <c r="AX4234" s="1590"/>
      <c r="AY4234" s="1621" t="s">
        <v>856</v>
      </c>
      <c r="AZ4234" s="1622" t="s">
        <v>1258</v>
      </c>
      <c r="BA4234" s="1621" t="s">
        <v>856</v>
      </c>
      <c r="BB4234" s="1622" t="s">
        <v>1258</v>
      </c>
      <c r="BC4234" s="1590"/>
      <c r="BD4234" s="1590"/>
      <c r="BE4234" s="1590"/>
      <c r="BF4234" s="1591"/>
      <c r="BG4234" s="1590"/>
      <c r="BH4234" s="1590"/>
      <c r="BI4234" s="1590"/>
      <c r="BJ4234" s="1590"/>
      <c r="BK4234" s="1621" t="s">
        <v>856</v>
      </c>
      <c r="BL4234" s="1622" t="s">
        <v>1258</v>
      </c>
    </row>
    <row r="4235" spans="1:64" ht="22.5">
      <c r="A4235" s="1623"/>
      <c r="B4235" s="1612" t="s">
        <v>401</v>
      </c>
      <c r="C4235" s="1596" t="s">
        <v>4717</v>
      </c>
      <c r="D4235" s="1632" t="s">
        <v>4717</v>
      </c>
      <c r="E4235" s="1596" t="s">
        <v>4717</v>
      </c>
      <c r="F4235" s="1594" t="s">
        <v>4717</v>
      </c>
      <c r="G4235" s="1632" t="s">
        <v>4717</v>
      </c>
      <c r="H4235" s="1596" t="s">
        <v>4717</v>
      </c>
      <c r="I4235" s="1594" t="s">
        <v>76</v>
      </c>
      <c r="J4235" s="1632" t="s">
        <v>4717</v>
      </c>
      <c r="K4235" s="1594">
        <v>9</v>
      </c>
      <c r="L4235" s="1594">
        <v>9</v>
      </c>
      <c r="M4235" s="1596">
        <v>9</v>
      </c>
      <c r="N4235" s="1632">
        <v>9</v>
      </c>
      <c r="O4235" s="1594" t="s">
        <v>4717</v>
      </c>
      <c r="P4235" s="1596" t="s">
        <v>4717</v>
      </c>
      <c r="Q4235" s="1596" t="s">
        <v>4717</v>
      </c>
      <c r="R4235" s="1623"/>
      <c r="S4235" s="1612" t="s">
        <v>390</v>
      </c>
      <c r="T4235" s="1623"/>
      <c r="U4235" s="1612" t="s">
        <v>390</v>
      </c>
      <c r="V4235" s="1596">
        <v>9</v>
      </c>
      <c r="W4235" s="1596">
        <v>9</v>
      </c>
      <c r="X4235" s="1596">
        <v>9</v>
      </c>
      <c r="Y4235" s="1596">
        <v>9</v>
      </c>
      <c r="Z4235" s="1596" t="s">
        <v>4717</v>
      </c>
      <c r="AA4235" s="1596">
        <v>9</v>
      </c>
      <c r="AB4235" s="1596" t="s">
        <v>2481</v>
      </c>
      <c r="AC4235" s="1596">
        <v>9</v>
      </c>
      <c r="AD4235" s="1596" t="s">
        <v>4717</v>
      </c>
      <c r="AE4235" s="1596" t="s">
        <v>2481</v>
      </c>
      <c r="AF4235" s="1596" t="s">
        <v>4717</v>
      </c>
      <c r="AG4235" s="1596">
        <v>9</v>
      </c>
      <c r="AH4235" s="1623"/>
      <c r="AI4235" s="1612" t="s">
        <v>390</v>
      </c>
      <c r="AJ4235" s="1623"/>
      <c r="AK4235" s="1612" t="s">
        <v>390</v>
      </c>
      <c r="AL4235" s="1594">
        <v>9</v>
      </c>
      <c r="AM4235" s="1594">
        <v>9</v>
      </c>
      <c r="AN4235" s="1594">
        <v>9</v>
      </c>
      <c r="AO4235" s="1596" t="s">
        <v>1781</v>
      </c>
      <c r="AP4235" s="1594">
        <v>9</v>
      </c>
      <c r="AQ4235" s="1594">
        <v>9</v>
      </c>
      <c r="AR4235" s="1594">
        <v>9</v>
      </c>
      <c r="AS4235" s="1594">
        <v>9</v>
      </c>
      <c r="AT4235" s="1594">
        <v>9</v>
      </c>
      <c r="AU4235" s="1594">
        <v>9</v>
      </c>
      <c r="AV4235" s="1594">
        <v>9</v>
      </c>
      <c r="AW4235" s="1594">
        <v>9</v>
      </c>
      <c r="AX4235" s="1594" t="s">
        <v>76</v>
      </c>
      <c r="AY4235" s="1623"/>
      <c r="AZ4235" s="1612" t="s">
        <v>390</v>
      </c>
      <c r="BA4235" s="1623"/>
      <c r="BB4235" s="1612" t="s">
        <v>390</v>
      </c>
      <c r="BC4235" s="1594">
        <v>9</v>
      </c>
      <c r="BD4235" s="1594" t="s">
        <v>1781</v>
      </c>
      <c r="BE4235" s="1594" t="s">
        <v>1781</v>
      </c>
      <c r="BF4235" s="1594" t="s">
        <v>2481</v>
      </c>
      <c r="BG4235" s="1594">
        <v>9</v>
      </c>
      <c r="BH4235" s="1594" t="s">
        <v>1781</v>
      </c>
      <c r="BI4235" s="1594" t="s">
        <v>2679</v>
      </c>
      <c r="BJ4235" s="1594">
        <v>9</v>
      </c>
      <c r="BK4235" s="1623"/>
      <c r="BL4235" s="1612" t="s">
        <v>390</v>
      </c>
    </row>
    <row r="4236" spans="1:64" ht="22.5">
      <c r="A4236" s="1621"/>
      <c r="B4236" s="148" t="s">
        <v>402</v>
      </c>
      <c r="C4236" s="1589" t="s">
        <v>76</v>
      </c>
      <c r="D4236" s="1615" t="s">
        <v>76</v>
      </c>
      <c r="E4236" s="1589" t="s">
        <v>76</v>
      </c>
      <c r="F4236" s="1589" t="s">
        <v>76</v>
      </c>
      <c r="G4236" s="1589" t="s">
        <v>76</v>
      </c>
      <c r="H4236" s="1589" t="s">
        <v>76</v>
      </c>
      <c r="I4236" s="1589" t="s">
        <v>4717</v>
      </c>
      <c r="J4236" s="1590" t="s">
        <v>76</v>
      </c>
      <c r="K4236" s="1589" t="s">
        <v>76</v>
      </c>
      <c r="L4236" s="1589">
        <v>9</v>
      </c>
      <c r="M4236" s="1589">
        <v>9</v>
      </c>
      <c r="N4236" s="1631">
        <v>9</v>
      </c>
      <c r="O4236" s="1589" t="s">
        <v>76</v>
      </c>
      <c r="P4236" s="1589">
        <v>9</v>
      </c>
      <c r="Q4236" s="1592" t="s">
        <v>76</v>
      </c>
      <c r="R4236" s="1621"/>
      <c r="S4236" s="148" t="s">
        <v>391</v>
      </c>
      <c r="T4236" s="1621"/>
      <c r="U4236" s="148" t="s">
        <v>391</v>
      </c>
      <c r="V4236" s="1590" t="s">
        <v>76</v>
      </c>
      <c r="W4236" s="1590" t="s">
        <v>76</v>
      </c>
      <c r="X4236" s="1590" t="s">
        <v>76</v>
      </c>
      <c r="Y4236" s="1590" t="s">
        <v>76</v>
      </c>
      <c r="Z4236" s="1590" t="s">
        <v>76</v>
      </c>
      <c r="AA4236" s="1590">
        <v>9</v>
      </c>
      <c r="AB4236" s="1590">
        <v>9</v>
      </c>
      <c r="AC4236" s="1590" t="s">
        <v>76</v>
      </c>
      <c r="AD4236" s="1590" t="s">
        <v>76</v>
      </c>
      <c r="AE4236" s="1590" t="s">
        <v>2481</v>
      </c>
      <c r="AF4236" s="1590" t="s">
        <v>76</v>
      </c>
      <c r="AG4236" s="1590" t="s">
        <v>76</v>
      </c>
      <c r="AH4236" s="1621"/>
      <c r="AI4236" s="148" t="s">
        <v>391</v>
      </c>
      <c r="AJ4236" s="1621"/>
      <c r="AK4236" s="148" t="s">
        <v>391</v>
      </c>
      <c r="AL4236" s="1615" t="s">
        <v>76</v>
      </c>
      <c r="AM4236" s="1589" t="s">
        <v>76</v>
      </c>
      <c r="AN4236" s="1592" t="s">
        <v>76</v>
      </c>
      <c r="AO4236" s="1608" t="s">
        <v>76</v>
      </c>
      <c r="AP4236" s="1589" t="s">
        <v>76</v>
      </c>
      <c r="AQ4236" s="1589" t="s">
        <v>76</v>
      </c>
      <c r="AR4236" s="1589" t="s">
        <v>76</v>
      </c>
      <c r="AS4236" s="1589" t="s">
        <v>76</v>
      </c>
      <c r="AT4236" s="1589" t="s">
        <v>76</v>
      </c>
      <c r="AU4236" s="1589" t="s">
        <v>76</v>
      </c>
      <c r="AV4236" s="1589" t="s">
        <v>76</v>
      </c>
      <c r="AW4236" s="1589" t="s">
        <v>76</v>
      </c>
      <c r="AX4236" s="1589" t="s">
        <v>76</v>
      </c>
      <c r="AY4236" s="1621"/>
      <c r="AZ4236" s="148" t="s">
        <v>391</v>
      </c>
      <c r="BA4236" s="1621"/>
      <c r="BB4236" s="148" t="s">
        <v>391</v>
      </c>
      <c r="BC4236" s="1589" t="s">
        <v>76</v>
      </c>
      <c r="BD4236" s="1589" t="s">
        <v>1781</v>
      </c>
      <c r="BE4236" s="1589" t="s">
        <v>76</v>
      </c>
      <c r="BF4236" s="1592" t="s">
        <v>76</v>
      </c>
      <c r="BG4236" s="1589" t="s">
        <v>76</v>
      </c>
      <c r="BH4236" s="1589" t="s">
        <v>1781</v>
      </c>
      <c r="BI4236" s="1589" t="s">
        <v>76</v>
      </c>
      <c r="BJ4236" s="1615" t="s">
        <v>76</v>
      </c>
      <c r="BK4236" s="1621"/>
      <c r="BL4236" s="148" t="s">
        <v>391</v>
      </c>
    </row>
    <row r="4237" spans="1:64" ht="42">
      <c r="A4237" s="1623" t="s">
        <v>1085</v>
      </c>
      <c r="B4237" s="1692" t="s">
        <v>1259</v>
      </c>
      <c r="C4237" s="1594"/>
      <c r="D4237" s="1594"/>
      <c r="E4237" s="1594"/>
      <c r="F4237" s="1594"/>
      <c r="G4237" s="1594"/>
      <c r="H4237" s="1594"/>
      <c r="I4237" s="1594"/>
      <c r="J4237" s="1596"/>
      <c r="K4237" s="1594"/>
      <c r="L4237" s="1594"/>
      <c r="M4237" s="1594"/>
      <c r="N4237" s="1594"/>
      <c r="O4237" s="1594"/>
      <c r="P4237" s="1597"/>
      <c r="Q4237" s="1597"/>
      <c r="R4237" s="1623" t="s">
        <v>1085</v>
      </c>
      <c r="S4237" s="1692" t="s">
        <v>1259</v>
      </c>
      <c r="T4237" s="1623" t="s">
        <v>1085</v>
      </c>
      <c r="U4237" s="1692" t="s">
        <v>1259</v>
      </c>
      <c r="V4237" s="1596"/>
      <c r="W4237" s="1596"/>
      <c r="X4237" s="1596"/>
      <c r="Y4237" s="1596"/>
      <c r="Z4237" s="1596"/>
      <c r="AA4237" s="1596"/>
      <c r="AB4237" s="1596"/>
      <c r="AC4237" s="1596"/>
      <c r="AD4237" s="1596"/>
      <c r="AE4237" s="1596"/>
      <c r="AF4237" s="1596"/>
      <c r="AG4237" s="1596"/>
      <c r="AH4237" s="1623" t="s">
        <v>1085</v>
      </c>
      <c r="AI4237" s="1692" t="s">
        <v>1259</v>
      </c>
      <c r="AJ4237" s="1623" t="s">
        <v>1085</v>
      </c>
      <c r="AK4237" s="1692" t="s">
        <v>1259</v>
      </c>
      <c r="AL4237" s="1594"/>
      <c r="AM4237" s="1594"/>
      <c r="AN4237" s="1597"/>
      <c r="AO4237" s="1594"/>
      <c r="AP4237" s="1594"/>
      <c r="AQ4237" s="1594"/>
      <c r="AR4237" s="1594"/>
      <c r="AS4237" s="1594"/>
      <c r="AT4237" s="1594"/>
      <c r="AU4237" s="1594"/>
      <c r="AV4237" s="1594"/>
      <c r="AW4237" s="1594"/>
      <c r="AX4237" s="1594"/>
      <c r="AY4237" s="1623" t="s">
        <v>1085</v>
      </c>
      <c r="AZ4237" s="1692" t="s">
        <v>1259</v>
      </c>
      <c r="BA4237" s="1623" t="s">
        <v>1085</v>
      </c>
      <c r="BB4237" s="1692" t="s">
        <v>1259</v>
      </c>
      <c r="BC4237" s="1594"/>
      <c r="BD4237" s="1594"/>
      <c r="BE4237" s="1594"/>
      <c r="BF4237" s="1597"/>
      <c r="BG4237" s="1594"/>
      <c r="BH4237" s="1594"/>
      <c r="BI4237" s="1594"/>
      <c r="BJ4237" s="1594"/>
      <c r="BK4237" s="1623" t="s">
        <v>1085</v>
      </c>
      <c r="BL4237" s="1692" t="s">
        <v>1259</v>
      </c>
    </row>
    <row r="4238" spans="1:64" ht="22.5">
      <c r="A4238" s="8"/>
      <c r="B4238" s="148" t="s">
        <v>401</v>
      </c>
      <c r="C4238" s="698" t="s">
        <v>4717</v>
      </c>
      <c r="D4238" s="1631" t="s">
        <v>4717</v>
      </c>
      <c r="E4238" s="1590" t="s">
        <v>4717</v>
      </c>
      <c r="F4238" s="1589" t="s">
        <v>4717</v>
      </c>
      <c r="G4238" s="1631">
        <v>9</v>
      </c>
      <c r="H4238" s="1589" t="s">
        <v>4717</v>
      </c>
      <c r="I4238" s="1589" t="s">
        <v>76</v>
      </c>
      <c r="J4238" s="1631" t="s">
        <v>4717</v>
      </c>
      <c r="K4238" s="1590">
        <v>9</v>
      </c>
      <c r="L4238" s="1590">
        <v>9</v>
      </c>
      <c r="M4238" s="1590">
        <v>9</v>
      </c>
      <c r="N4238" s="1631">
        <v>9</v>
      </c>
      <c r="O4238" s="1589">
        <v>9</v>
      </c>
      <c r="P4238" s="1590" t="s">
        <v>4717</v>
      </c>
      <c r="Q4238" s="1590" t="s">
        <v>4717</v>
      </c>
      <c r="R4238" s="8"/>
      <c r="S4238" s="148" t="s">
        <v>390</v>
      </c>
      <c r="T4238" s="8"/>
      <c r="U4238" s="148" t="s">
        <v>390</v>
      </c>
      <c r="V4238" s="1590">
        <v>9</v>
      </c>
      <c r="W4238" s="1590">
        <v>9</v>
      </c>
      <c r="X4238" s="1590">
        <v>9</v>
      </c>
      <c r="Y4238" s="1590">
        <v>9</v>
      </c>
      <c r="Z4238" s="698" t="s">
        <v>4717</v>
      </c>
      <c r="AA4238" s="1590">
        <v>9</v>
      </c>
      <c r="AB4238" s="1590">
        <v>9</v>
      </c>
      <c r="AC4238" s="1590">
        <v>9</v>
      </c>
      <c r="AD4238" s="1590" t="s">
        <v>4717</v>
      </c>
      <c r="AE4238" s="1590" t="s">
        <v>2481</v>
      </c>
      <c r="AF4238" s="1590" t="s">
        <v>4717</v>
      </c>
      <c r="AG4238" s="1590">
        <v>9</v>
      </c>
      <c r="AH4238" s="8"/>
      <c r="AI4238" s="148" t="s">
        <v>390</v>
      </c>
      <c r="AJ4238" s="8"/>
      <c r="AK4238" s="148" t="s">
        <v>390</v>
      </c>
      <c r="AL4238" s="1589">
        <v>9</v>
      </c>
      <c r="AM4238" s="1589">
        <v>9</v>
      </c>
      <c r="AN4238" s="1589">
        <v>9</v>
      </c>
      <c r="AO4238" s="1590">
        <v>9</v>
      </c>
      <c r="AP4238" s="1589">
        <v>9</v>
      </c>
      <c r="AQ4238" s="1589">
        <v>9</v>
      </c>
      <c r="AR4238" s="1589">
        <v>9</v>
      </c>
      <c r="AS4238" s="1589">
        <v>9</v>
      </c>
      <c r="AT4238" s="1589">
        <v>9</v>
      </c>
      <c r="AU4238" s="1589">
        <v>9</v>
      </c>
      <c r="AV4238" s="1589">
        <v>9</v>
      </c>
      <c r="AW4238" s="1589">
        <v>9</v>
      </c>
      <c r="AX4238" s="1589" t="s">
        <v>4717</v>
      </c>
      <c r="AY4238" s="8"/>
      <c r="AZ4238" s="148" t="s">
        <v>390</v>
      </c>
      <c r="BA4238" s="8"/>
      <c r="BB4238" s="148" t="s">
        <v>390</v>
      </c>
      <c r="BC4238" s="1589">
        <v>9</v>
      </c>
      <c r="BD4238" s="1589" t="s">
        <v>1781</v>
      </c>
      <c r="BE4238" s="1589" t="s">
        <v>1781</v>
      </c>
      <c r="BF4238" s="1589" t="s">
        <v>2481</v>
      </c>
      <c r="BG4238" s="1589">
        <v>9</v>
      </c>
      <c r="BH4238" s="1589" t="s">
        <v>76</v>
      </c>
      <c r="BI4238" s="1589" t="s">
        <v>2481</v>
      </c>
      <c r="BJ4238" s="1589">
        <v>9</v>
      </c>
      <c r="BK4238" s="8"/>
      <c r="BL4238" s="148" t="s">
        <v>390</v>
      </c>
    </row>
    <row r="4239" spans="1:64" ht="22.5">
      <c r="A4239" s="1614"/>
      <c r="B4239" s="1612" t="s">
        <v>402</v>
      </c>
      <c r="C4239" s="1594" t="s">
        <v>76</v>
      </c>
      <c r="D4239" s="1618" t="s">
        <v>76</v>
      </c>
      <c r="E4239" s="1594" t="s">
        <v>76</v>
      </c>
      <c r="F4239" s="1594" t="s">
        <v>76</v>
      </c>
      <c r="G4239" s="1594" t="s">
        <v>76</v>
      </c>
      <c r="H4239" s="1594" t="s">
        <v>76</v>
      </c>
      <c r="I4239" s="1594" t="s">
        <v>4717</v>
      </c>
      <c r="J4239" s="1596" t="s">
        <v>76</v>
      </c>
      <c r="K4239" s="1594" t="s">
        <v>76</v>
      </c>
      <c r="L4239" s="1596">
        <v>9</v>
      </c>
      <c r="M4239" s="1594">
        <v>9</v>
      </c>
      <c r="N4239" s="1594" t="s">
        <v>76</v>
      </c>
      <c r="O4239" s="1594" t="s">
        <v>76</v>
      </c>
      <c r="P4239" s="1594">
        <v>9</v>
      </c>
      <c r="Q4239" s="1594" t="s">
        <v>76</v>
      </c>
      <c r="R4239" s="1614"/>
      <c r="S4239" s="1612" t="s">
        <v>391</v>
      </c>
      <c r="T4239" s="1614"/>
      <c r="U4239" s="1612" t="s">
        <v>391</v>
      </c>
      <c r="V4239" s="1596" t="s">
        <v>76</v>
      </c>
      <c r="W4239" s="1596" t="s">
        <v>76</v>
      </c>
      <c r="X4239" s="1596" t="s">
        <v>76</v>
      </c>
      <c r="Y4239" s="1596" t="s">
        <v>76</v>
      </c>
      <c r="Z4239" s="1596" t="s">
        <v>76</v>
      </c>
      <c r="AA4239" s="1596" t="s">
        <v>76</v>
      </c>
      <c r="AB4239" s="1596" t="s">
        <v>76</v>
      </c>
      <c r="AC4239" s="1596" t="s">
        <v>76</v>
      </c>
      <c r="AD4239" s="1596" t="s">
        <v>76</v>
      </c>
      <c r="AE4239" s="1596" t="s">
        <v>2481</v>
      </c>
      <c r="AF4239" s="1596" t="s">
        <v>76</v>
      </c>
      <c r="AG4239" s="1596">
        <v>9</v>
      </c>
      <c r="AH4239" s="1614"/>
      <c r="AI4239" s="1612" t="s">
        <v>391</v>
      </c>
      <c r="AJ4239" s="1614"/>
      <c r="AK4239" s="1612" t="s">
        <v>391</v>
      </c>
      <c r="AL4239" s="1618" t="s">
        <v>76</v>
      </c>
      <c r="AM4239" s="1594" t="s">
        <v>76</v>
      </c>
      <c r="AN4239" s="1594" t="s">
        <v>76</v>
      </c>
      <c r="AO4239" s="1617" t="s">
        <v>76</v>
      </c>
      <c r="AP4239" s="1594" t="s">
        <v>76</v>
      </c>
      <c r="AQ4239" s="1594" t="s">
        <v>76</v>
      </c>
      <c r="AR4239" s="1594" t="s">
        <v>76</v>
      </c>
      <c r="AS4239" s="1594" t="s">
        <v>76</v>
      </c>
      <c r="AT4239" s="1594" t="s">
        <v>76</v>
      </c>
      <c r="AU4239" s="1594" t="s">
        <v>76</v>
      </c>
      <c r="AV4239" s="1594" t="s">
        <v>76</v>
      </c>
      <c r="AW4239" s="1594" t="s">
        <v>76</v>
      </c>
      <c r="AX4239" s="1594" t="s">
        <v>76</v>
      </c>
      <c r="AY4239" s="1614"/>
      <c r="AZ4239" s="1612" t="s">
        <v>391</v>
      </c>
      <c r="BA4239" s="1614"/>
      <c r="BB4239" s="1612" t="s">
        <v>391</v>
      </c>
      <c r="BC4239" s="1594" t="s">
        <v>76</v>
      </c>
      <c r="BD4239" s="1594" t="s">
        <v>1781</v>
      </c>
      <c r="BE4239" s="1594" t="s">
        <v>76</v>
      </c>
      <c r="BF4239" s="1594" t="s">
        <v>76</v>
      </c>
      <c r="BG4239" s="1594" t="s">
        <v>76</v>
      </c>
      <c r="BH4239" s="1594" t="s">
        <v>76</v>
      </c>
      <c r="BI4239" s="1594" t="s">
        <v>76</v>
      </c>
      <c r="BJ4239" s="1618" t="s">
        <v>76</v>
      </c>
      <c r="BK4239" s="1614"/>
      <c r="BL4239" s="1612" t="s">
        <v>391</v>
      </c>
    </row>
    <row r="4240" spans="1:64">
      <c r="A4240" s="2533" t="s">
        <v>211</v>
      </c>
      <c r="B4240" s="2533"/>
      <c r="C4240" s="1589" t="s">
        <v>4706</v>
      </c>
      <c r="D4240" s="1589" t="s">
        <v>4706</v>
      </c>
      <c r="E4240" s="1589" t="s">
        <v>4706</v>
      </c>
      <c r="F4240" s="1589" t="s">
        <v>4706</v>
      </c>
      <c r="G4240" s="1589" t="s">
        <v>4706</v>
      </c>
      <c r="H4240" s="1589" t="s">
        <v>4706</v>
      </c>
      <c r="I4240" s="1589">
        <v>7</v>
      </c>
      <c r="J4240" s="1590" t="s">
        <v>4706</v>
      </c>
      <c r="K4240" s="1589">
        <v>5.5</v>
      </c>
      <c r="L4240" s="1589" t="s">
        <v>4706</v>
      </c>
      <c r="M4240" s="1589" t="s">
        <v>4706</v>
      </c>
      <c r="N4240" s="1589" t="s">
        <v>4706</v>
      </c>
      <c r="O4240" s="1589" t="s">
        <v>4706</v>
      </c>
      <c r="P4240" s="1589" t="s">
        <v>4706</v>
      </c>
      <c r="Q4240" s="1589" t="s">
        <v>4706</v>
      </c>
      <c r="R4240" s="2533" t="s">
        <v>211</v>
      </c>
      <c r="S4240" s="2533"/>
      <c r="T4240" s="2533" t="s">
        <v>211</v>
      </c>
      <c r="U4240" s="2533"/>
      <c r="V4240" s="1590" t="s">
        <v>4706</v>
      </c>
      <c r="W4240" s="1590" t="s">
        <v>4706</v>
      </c>
      <c r="X4240" s="1590" t="s">
        <v>4706</v>
      </c>
      <c r="Y4240" s="1590" t="s">
        <v>4706</v>
      </c>
      <c r="Z4240" s="1590" t="s">
        <v>4706</v>
      </c>
      <c r="AA4240" s="1590" t="s">
        <v>4706</v>
      </c>
      <c r="AB4240" s="1590" t="s">
        <v>4706</v>
      </c>
      <c r="AC4240" s="1590" t="s">
        <v>4706</v>
      </c>
      <c r="AD4240" s="1590" t="s">
        <v>4706</v>
      </c>
      <c r="AE4240" s="1590" t="s">
        <v>4706</v>
      </c>
      <c r="AF4240" s="1590" t="s">
        <v>4706</v>
      </c>
      <c r="AG4240" s="1590" t="s">
        <v>4706</v>
      </c>
      <c r="AH4240" s="2533" t="s">
        <v>211</v>
      </c>
      <c r="AI4240" s="2533"/>
      <c r="AJ4240" s="2533" t="s">
        <v>211</v>
      </c>
      <c r="AK4240" s="2533"/>
      <c r="AL4240" s="1589" t="s">
        <v>4706</v>
      </c>
      <c r="AM4240" s="1589" t="s">
        <v>4706</v>
      </c>
      <c r="AN4240" s="1589" t="s">
        <v>4706</v>
      </c>
      <c r="AO4240" s="1589" t="s">
        <v>4706</v>
      </c>
      <c r="AP4240" s="1589" t="s">
        <v>4706</v>
      </c>
      <c r="AQ4240" s="1589" t="s">
        <v>4706</v>
      </c>
      <c r="AR4240" s="1589" t="s">
        <v>4706</v>
      </c>
      <c r="AS4240" s="1589" t="s">
        <v>4706</v>
      </c>
      <c r="AT4240" s="1589" t="s">
        <v>4706</v>
      </c>
      <c r="AU4240" s="1589" t="s">
        <v>4706</v>
      </c>
      <c r="AV4240" s="1589" t="s">
        <v>4706</v>
      </c>
      <c r="AW4240" s="1589" t="s">
        <v>4706</v>
      </c>
      <c r="AX4240" s="1589" t="s">
        <v>76</v>
      </c>
      <c r="AY4240" s="2533" t="s">
        <v>211</v>
      </c>
      <c r="AZ4240" s="2533"/>
      <c r="BA4240" s="2533" t="s">
        <v>211</v>
      </c>
      <c r="BB4240" s="2533"/>
      <c r="BC4240" s="1589" t="s">
        <v>4706</v>
      </c>
      <c r="BD4240" s="1589" t="s">
        <v>4706</v>
      </c>
      <c r="BE4240" s="1589" t="s">
        <v>3129</v>
      </c>
      <c r="BF4240" s="1589" t="s">
        <v>4706</v>
      </c>
      <c r="BG4240" s="1589" t="s">
        <v>4735</v>
      </c>
      <c r="BH4240" s="1589" t="s">
        <v>76</v>
      </c>
      <c r="BI4240" s="1589" t="s">
        <v>4706</v>
      </c>
      <c r="BJ4240" s="1589" t="s">
        <v>76</v>
      </c>
      <c r="BK4240" s="2533" t="s">
        <v>211</v>
      </c>
      <c r="BL4240" s="2533"/>
    </row>
    <row r="4241" spans="1:64">
      <c r="A4241" s="2535" t="s">
        <v>408</v>
      </c>
      <c r="B4241" s="2535"/>
      <c r="C4241" s="1594"/>
      <c r="D4241" s="1594"/>
      <c r="E4241" s="1594"/>
      <c r="F4241" s="1594"/>
      <c r="G4241" s="1594"/>
      <c r="H4241" s="1594"/>
      <c r="I4241" s="1594"/>
      <c r="J4241" s="1596"/>
      <c r="K4241" s="1594"/>
      <c r="L4241" s="1594"/>
      <c r="M4241" s="1594"/>
      <c r="N4241" s="1594"/>
      <c r="O4241" s="1594"/>
      <c r="P4241" s="1597"/>
      <c r="Q4241" s="1597"/>
      <c r="R4241" s="2535" t="s">
        <v>408</v>
      </c>
      <c r="S4241" s="2535"/>
      <c r="T4241" s="2535" t="s">
        <v>408</v>
      </c>
      <c r="U4241" s="2535"/>
      <c r="V4241" s="1596"/>
      <c r="W4241" s="1596"/>
      <c r="X4241" s="1596"/>
      <c r="Y4241" s="1596"/>
      <c r="Z4241" s="1596"/>
      <c r="AA4241" s="1595"/>
      <c r="AB4241" s="1595"/>
      <c r="AC4241" s="1595"/>
      <c r="AD4241" s="1595"/>
      <c r="AE4241" s="1595"/>
      <c r="AF4241" s="1595"/>
      <c r="AG4241" s="1596"/>
      <c r="AH4241" s="2535" t="s">
        <v>408</v>
      </c>
      <c r="AI4241" s="2535"/>
      <c r="AJ4241" s="2535" t="s">
        <v>408</v>
      </c>
      <c r="AK4241" s="2535"/>
      <c r="AL4241" s="1597"/>
      <c r="AM4241" s="1597"/>
      <c r="AN4241" s="1597"/>
      <c r="AO4241" s="1597"/>
      <c r="AP4241" s="1594"/>
      <c r="AQ4241" s="1594"/>
      <c r="AR4241" s="1594"/>
      <c r="AS4241" s="1594"/>
      <c r="AT4241" s="1594"/>
      <c r="AU4241" s="1594"/>
      <c r="AV4241" s="1594"/>
      <c r="AW4241" s="1594"/>
      <c r="AX4241" s="1594"/>
      <c r="AY4241" s="2535" t="s">
        <v>408</v>
      </c>
      <c r="AZ4241" s="2535"/>
      <c r="BA4241" s="2535" t="s">
        <v>408</v>
      </c>
      <c r="BB4241" s="2535"/>
      <c r="BC4241" s="1594"/>
      <c r="BD4241" s="1594"/>
      <c r="BE4241" s="1594"/>
      <c r="BF4241" s="1597"/>
      <c r="BG4241" s="1594"/>
      <c r="BH4241" s="1594"/>
      <c r="BI4241" s="1594"/>
      <c r="BJ4241" s="1594"/>
      <c r="BK4241" s="2535" t="s">
        <v>408</v>
      </c>
      <c r="BL4241" s="2535"/>
    </row>
    <row r="4242" spans="1:64" ht="22.5">
      <c r="A4242" s="8"/>
      <c r="B4242" s="148" t="s">
        <v>390</v>
      </c>
      <c r="C4242" s="1631" t="s">
        <v>4717</v>
      </c>
      <c r="D4242" s="1589" t="s">
        <v>4717</v>
      </c>
      <c r="E4242" s="1590" t="s">
        <v>4717</v>
      </c>
      <c r="F4242" s="1589">
        <v>9</v>
      </c>
      <c r="G4242" s="1631">
        <v>9</v>
      </c>
      <c r="H4242" s="1631" t="s">
        <v>4717</v>
      </c>
      <c r="I4242" s="1589" t="s">
        <v>4717</v>
      </c>
      <c r="J4242" s="1590" t="s">
        <v>4717</v>
      </c>
      <c r="K4242" s="1589">
        <v>9</v>
      </c>
      <c r="L4242" s="1589">
        <v>9</v>
      </c>
      <c r="M4242" s="1590">
        <v>9</v>
      </c>
      <c r="N4242" s="1631">
        <v>9</v>
      </c>
      <c r="O4242" s="1589">
        <v>9</v>
      </c>
      <c r="P4242" s="1590">
        <v>9</v>
      </c>
      <c r="Q4242" s="1590">
        <v>9</v>
      </c>
      <c r="R4242" s="8"/>
      <c r="S4242" s="148" t="s">
        <v>390</v>
      </c>
      <c r="T4242" s="8"/>
      <c r="U4242" s="148" t="s">
        <v>390</v>
      </c>
      <c r="V4242" s="1590">
        <v>9</v>
      </c>
      <c r="W4242" s="1590">
        <v>9</v>
      </c>
      <c r="X4242" s="1590">
        <v>9</v>
      </c>
      <c r="Y4242" s="1590" t="s">
        <v>76</v>
      </c>
      <c r="Z4242" s="1590" t="s">
        <v>4717</v>
      </c>
      <c r="AA4242" s="1590">
        <v>9</v>
      </c>
      <c r="AB4242" s="1590">
        <v>9</v>
      </c>
      <c r="AC4242" s="1590">
        <v>9</v>
      </c>
      <c r="AD4242" s="1590" t="s">
        <v>4717</v>
      </c>
      <c r="AE4242" s="1590" t="s">
        <v>2481</v>
      </c>
      <c r="AF4242" s="1590">
        <v>9</v>
      </c>
      <c r="AG4242" s="1590">
        <v>9</v>
      </c>
      <c r="AH4242" s="8"/>
      <c r="AI4242" s="148" t="s">
        <v>390</v>
      </c>
      <c r="AJ4242" s="8"/>
      <c r="AK4242" s="148" t="s">
        <v>390</v>
      </c>
      <c r="AL4242" s="1589">
        <v>9</v>
      </c>
      <c r="AM4242" s="1589">
        <v>9</v>
      </c>
      <c r="AN4242" s="1589">
        <v>9</v>
      </c>
      <c r="AO4242" s="1590" t="s">
        <v>1781</v>
      </c>
      <c r="AP4242" s="1589">
        <v>9</v>
      </c>
      <c r="AQ4242" s="1589">
        <v>9</v>
      </c>
      <c r="AR4242" s="1589">
        <v>9</v>
      </c>
      <c r="AS4242" s="1589">
        <v>9</v>
      </c>
      <c r="AT4242" s="1589">
        <v>9</v>
      </c>
      <c r="AU4242" s="1589">
        <v>9</v>
      </c>
      <c r="AV4242" s="1589">
        <v>9</v>
      </c>
      <c r="AW4242" s="1589">
        <v>9</v>
      </c>
      <c r="AX4242" s="1589" t="s">
        <v>76</v>
      </c>
      <c r="AY4242" s="8"/>
      <c r="AZ4242" s="148" t="s">
        <v>390</v>
      </c>
      <c r="BA4242" s="8"/>
      <c r="BB4242" s="148" t="s">
        <v>390</v>
      </c>
      <c r="BC4242" s="1589">
        <v>9</v>
      </c>
      <c r="BD4242" s="1589" t="s">
        <v>1781</v>
      </c>
      <c r="BE4242" s="1589" t="s">
        <v>1781</v>
      </c>
      <c r="BF4242" s="1589" t="s">
        <v>2481</v>
      </c>
      <c r="BG4242" s="1589">
        <v>9</v>
      </c>
      <c r="BH4242" s="1589" t="s">
        <v>1781</v>
      </c>
      <c r="BI4242" s="1589" t="s">
        <v>2679</v>
      </c>
      <c r="BJ4242" s="1589" t="s">
        <v>76</v>
      </c>
      <c r="BK4242" s="8"/>
      <c r="BL4242" s="148" t="s">
        <v>390</v>
      </c>
    </row>
    <row r="4243" spans="1:64" ht="22.5">
      <c r="A4243" s="1614"/>
      <c r="B4243" s="1612" t="s">
        <v>391</v>
      </c>
      <c r="C4243" s="1594" t="s">
        <v>76</v>
      </c>
      <c r="D4243" s="1594" t="s">
        <v>76</v>
      </c>
      <c r="E4243" s="1594" t="s">
        <v>76</v>
      </c>
      <c r="F4243" s="1594" t="s">
        <v>76</v>
      </c>
      <c r="G4243" s="1594" t="s">
        <v>76</v>
      </c>
      <c r="H4243" s="1594" t="s">
        <v>76</v>
      </c>
      <c r="I4243" s="1594" t="s">
        <v>76</v>
      </c>
      <c r="J4243" s="1596" t="s">
        <v>76</v>
      </c>
      <c r="K4243" s="1594">
        <v>9</v>
      </c>
      <c r="L4243" s="1594">
        <v>9</v>
      </c>
      <c r="M4243" s="1596">
        <v>9</v>
      </c>
      <c r="N4243" s="1632">
        <v>9</v>
      </c>
      <c r="O4243" s="1594" t="s">
        <v>76</v>
      </c>
      <c r="P4243" s="1594">
        <v>9</v>
      </c>
      <c r="Q4243" s="1597" t="s">
        <v>76</v>
      </c>
      <c r="R4243" s="1614"/>
      <c r="S4243" s="1612" t="s">
        <v>391</v>
      </c>
      <c r="T4243" s="1614"/>
      <c r="U4243" s="1612" t="s">
        <v>391</v>
      </c>
      <c r="V4243" s="1596" t="s">
        <v>76</v>
      </c>
      <c r="W4243" s="1596" t="s">
        <v>76</v>
      </c>
      <c r="X4243" s="1596" t="s">
        <v>76</v>
      </c>
      <c r="Y4243" s="1596">
        <v>9</v>
      </c>
      <c r="Z4243" s="1596" t="s">
        <v>76</v>
      </c>
      <c r="AA4243" s="1596">
        <v>9</v>
      </c>
      <c r="AB4243" s="1596" t="s">
        <v>76</v>
      </c>
      <c r="AC4243" s="1595" t="s">
        <v>76</v>
      </c>
      <c r="AD4243" s="1595" t="s">
        <v>76</v>
      </c>
      <c r="AE4243" s="1626" t="s">
        <v>76</v>
      </c>
      <c r="AF4243" s="1595" t="s">
        <v>76</v>
      </c>
      <c r="AG4243" s="1596">
        <v>9</v>
      </c>
      <c r="AH4243" s="1614"/>
      <c r="AI4243" s="1612" t="s">
        <v>391</v>
      </c>
      <c r="AJ4243" s="1614"/>
      <c r="AK4243" s="1612" t="s">
        <v>391</v>
      </c>
      <c r="AL4243" s="1618" t="s">
        <v>76</v>
      </c>
      <c r="AM4243" s="1594" t="s">
        <v>76</v>
      </c>
      <c r="AN4243" s="1597" t="s">
        <v>76</v>
      </c>
      <c r="AO4243" s="1617" t="s">
        <v>76</v>
      </c>
      <c r="AP4243" s="1594" t="s">
        <v>76</v>
      </c>
      <c r="AQ4243" s="1594" t="s">
        <v>76</v>
      </c>
      <c r="AR4243" s="1594" t="s">
        <v>76</v>
      </c>
      <c r="AS4243" s="1594">
        <v>9</v>
      </c>
      <c r="AT4243" s="1594" t="s">
        <v>76</v>
      </c>
      <c r="AU4243" s="1594" t="s">
        <v>76</v>
      </c>
      <c r="AV4243" s="1594" t="s">
        <v>76</v>
      </c>
      <c r="AW4243" s="1594" t="s">
        <v>76</v>
      </c>
      <c r="AX4243" s="1594" t="s">
        <v>76</v>
      </c>
      <c r="AY4243" s="1614"/>
      <c r="AZ4243" s="1612" t="s">
        <v>391</v>
      </c>
      <c r="BA4243" s="1614"/>
      <c r="BB4243" s="1612" t="s">
        <v>391</v>
      </c>
      <c r="BC4243" s="1594" t="s">
        <v>76</v>
      </c>
      <c r="BD4243" s="1594" t="s">
        <v>1781</v>
      </c>
      <c r="BE4243" s="1594" t="s">
        <v>76</v>
      </c>
      <c r="BF4243" s="1597" t="s">
        <v>76</v>
      </c>
      <c r="BG4243" s="1594" t="s">
        <v>76</v>
      </c>
      <c r="BH4243" s="1594" t="s">
        <v>1781</v>
      </c>
      <c r="BI4243" s="1594" t="s">
        <v>76</v>
      </c>
      <c r="BJ4243" s="1594" t="s">
        <v>76</v>
      </c>
      <c r="BK4243" s="1614"/>
      <c r="BL4243" s="1612" t="s">
        <v>391</v>
      </c>
    </row>
    <row r="4244" spans="1:64">
      <c r="A4244" s="2533" t="s">
        <v>409</v>
      </c>
      <c r="B4244" s="2533"/>
      <c r="C4244" s="1589"/>
      <c r="D4244" s="1589"/>
      <c r="E4244" s="1589"/>
      <c r="F4244" s="1589"/>
      <c r="G4244" s="1589"/>
      <c r="H4244" s="1609"/>
      <c r="I4244" s="1589"/>
      <c r="J4244" s="1590"/>
      <c r="K4244" s="1589"/>
      <c r="L4244" s="1589"/>
      <c r="M4244" s="1589"/>
      <c r="N4244" s="1589"/>
      <c r="O4244" s="1589"/>
      <c r="P4244" s="1592"/>
      <c r="Q4244" s="1592"/>
      <c r="R4244" s="2533" t="s">
        <v>409</v>
      </c>
      <c r="S4244" s="2533"/>
      <c r="T4244" s="2533" t="s">
        <v>409</v>
      </c>
      <c r="U4244" s="2533"/>
      <c r="V4244" s="1590"/>
      <c r="W4244" s="1590"/>
      <c r="X4244" s="1590"/>
      <c r="Y4244" s="1590"/>
      <c r="Z4244" s="1590"/>
      <c r="AA4244" s="1591"/>
      <c r="AB4244" s="1591"/>
      <c r="AC4244" s="1591"/>
      <c r="AD4244" s="1591"/>
      <c r="AE4244" s="1591"/>
      <c r="AF4244" s="1591"/>
      <c r="AG4244" s="1591"/>
      <c r="AH4244" s="2533" t="s">
        <v>409</v>
      </c>
      <c r="AI4244" s="2533"/>
      <c r="AJ4244" s="2533" t="s">
        <v>409</v>
      </c>
      <c r="AK4244" s="2533"/>
      <c r="AL4244" s="1589"/>
      <c r="AM4244" s="1589"/>
      <c r="AN4244" s="1592"/>
      <c r="AO4244" s="1589"/>
      <c r="AP4244" s="1589"/>
      <c r="AQ4244" s="1589"/>
      <c r="AR4244" s="1589"/>
      <c r="AS4244" s="1589"/>
      <c r="AT4244" s="1589"/>
      <c r="AU4244" s="1589"/>
      <c r="AV4244" s="1589"/>
      <c r="AW4244" s="1589"/>
      <c r="AX4244" s="1589"/>
      <c r="AY4244" s="2533" t="s">
        <v>409</v>
      </c>
      <c r="AZ4244" s="2533"/>
      <c r="BA4244" s="2533" t="s">
        <v>409</v>
      </c>
      <c r="BB4244" s="2533"/>
      <c r="BC4244" s="1589"/>
      <c r="BD4244" s="1589"/>
      <c r="BE4244" s="1589"/>
      <c r="BF4244" s="1592" t="s">
        <v>1285</v>
      </c>
      <c r="BG4244" s="1589"/>
      <c r="BH4244" s="1589"/>
      <c r="BI4244" s="1589"/>
      <c r="BJ4244" s="1589"/>
      <c r="BK4244" s="2533" t="s">
        <v>409</v>
      </c>
      <c r="BL4244" s="2533"/>
    </row>
    <row r="4245" spans="1:64" ht="22.5">
      <c r="A4245" s="1614"/>
      <c r="B4245" s="1612" t="s">
        <v>390</v>
      </c>
      <c r="C4245" s="1632" t="s">
        <v>4717</v>
      </c>
      <c r="D4245" s="1632" t="s">
        <v>4717</v>
      </c>
      <c r="E4245" s="1596" t="s">
        <v>4717</v>
      </c>
      <c r="F4245" s="1596" t="s">
        <v>1537</v>
      </c>
      <c r="G4245" s="1594">
        <v>9</v>
      </c>
      <c r="H4245" s="1596" t="s">
        <v>4717</v>
      </c>
      <c r="I4245" s="1594" t="s">
        <v>76</v>
      </c>
      <c r="J4245" s="1596" t="s">
        <v>76</v>
      </c>
      <c r="K4245" s="1594">
        <v>9</v>
      </c>
      <c r="L4245" s="1594">
        <v>9</v>
      </c>
      <c r="M4245" s="1596">
        <v>9</v>
      </c>
      <c r="N4245" s="1596">
        <v>9</v>
      </c>
      <c r="O4245" s="1594">
        <v>9</v>
      </c>
      <c r="P4245" s="1632">
        <v>9</v>
      </c>
      <c r="Q4245" s="1596">
        <v>9</v>
      </c>
      <c r="R4245" s="1614"/>
      <c r="S4245" s="1612" t="s">
        <v>390</v>
      </c>
      <c r="T4245" s="1614"/>
      <c r="U4245" s="1612" t="s">
        <v>390</v>
      </c>
      <c r="V4245" s="1596">
        <v>9</v>
      </c>
      <c r="W4245" s="1596">
        <v>9</v>
      </c>
      <c r="X4245" s="1596">
        <v>9</v>
      </c>
      <c r="Y4245" s="1596">
        <v>9</v>
      </c>
      <c r="Z4245" s="1596" t="s">
        <v>4717</v>
      </c>
      <c r="AA4245" s="1596">
        <v>9</v>
      </c>
      <c r="AB4245" s="1596">
        <v>9</v>
      </c>
      <c r="AC4245" s="1596">
        <v>9</v>
      </c>
      <c r="AD4245" s="1596" t="s">
        <v>4717</v>
      </c>
      <c r="AE4245" s="1596" t="s">
        <v>2481</v>
      </c>
      <c r="AF4245" s="1596">
        <v>9</v>
      </c>
      <c r="AG4245" s="1596">
        <v>9</v>
      </c>
      <c r="AH4245" s="1614"/>
      <c r="AI4245" s="1612" t="s">
        <v>390</v>
      </c>
      <c r="AJ4245" s="1614"/>
      <c r="AK4245" s="1612" t="s">
        <v>390</v>
      </c>
      <c r="AL4245" s="1594">
        <v>9</v>
      </c>
      <c r="AM4245" s="1594">
        <v>9</v>
      </c>
      <c r="AN4245" s="1594">
        <v>9</v>
      </c>
      <c r="AO4245" s="1594">
        <v>9</v>
      </c>
      <c r="AP4245" s="1594">
        <v>9</v>
      </c>
      <c r="AQ4245" s="1594">
        <v>9</v>
      </c>
      <c r="AR4245" s="1594">
        <v>9</v>
      </c>
      <c r="AS4245" s="1594">
        <v>9</v>
      </c>
      <c r="AT4245" s="1594">
        <v>9</v>
      </c>
      <c r="AU4245" s="1594">
        <v>9</v>
      </c>
      <c r="AV4245" s="1594">
        <v>9</v>
      </c>
      <c r="AW4245" s="1594">
        <v>9</v>
      </c>
      <c r="AX4245" s="1594" t="s">
        <v>2478</v>
      </c>
      <c r="AY4245" s="1614"/>
      <c r="AZ4245" s="1612" t="s">
        <v>390</v>
      </c>
      <c r="BA4245" s="1614"/>
      <c r="BB4245" s="1612" t="s">
        <v>390</v>
      </c>
      <c r="BC4245" s="1594">
        <v>9</v>
      </c>
      <c r="BD4245" s="1594" t="s">
        <v>1781</v>
      </c>
      <c r="BE4245" s="1594" t="s">
        <v>1781</v>
      </c>
      <c r="BF4245" s="1606" t="s">
        <v>76</v>
      </c>
      <c r="BG4245" s="1594">
        <v>9</v>
      </c>
      <c r="BH4245" s="1594" t="s">
        <v>76</v>
      </c>
      <c r="BI4245" s="1594" t="s">
        <v>2384</v>
      </c>
      <c r="BJ4245" s="1594">
        <v>9</v>
      </c>
      <c r="BK4245" s="1614"/>
      <c r="BL4245" s="1612" t="s">
        <v>390</v>
      </c>
    </row>
    <row r="4246" spans="1:64" ht="22.5">
      <c r="A4246" s="8"/>
      <c r="B4246" s="148" t="s">
        <v>391</v>
      </c>
      <c r="C4246" s="1631" t="s">
        <v>76</v>
      </c>
      <c r="D4246" s="1634" t="s">
        <v>4717</v>
      </c>
      <c r="E4246" s="1589" t="s">
        <v>76</v>
      </c>
      <c r="F4246" s="1589" t="s">
        <v>76</v>
      </c>
      <c r="G4246" s="1589">
        <v>9</v>
      </c>
      <c r="H4246" s="1609" t="s">
        <v>76</v>
      </c>
      <c r="I4246" s="1589" t="s">
        <v>76</v>
      </c>
      <c r="J4246" s="1590" t="s">
        <v>76</v>
      </c>
      <c r="K4246" s="1589">
        <v>9</v>
      </c>
      <c r="L4246" s="1589" t="s">
        <v>76</v>
      </c>
      <c r="M4246" s="1589" t="s">
        <v>76</v>
      </c>
      <c r="N4246" s="1589">
        <v>9</v>
      </c>
      <c r="O4246" s="1592" t="s">
        <v>76</v>
      </c>
      <c r="P4246" s="1589" t="s">
        <v>76</v>
      </c>
      <c r="Q4246" s="1589" t="s">
        <v>76</v>
      </c>
      <c r="R4246" s="8"/>
      <c r="S4246" s="148" t="s">
        <v>391</v>
      </c>
      <c r="T4246" s="8"/>
      <c r="U4246" s="148" t="s">
        <v>391</v>
      </c>
      <c r="V4246" s="1590" t="s">
        <v>76</v>
      </c>
      <c r="W4246" s="1590" t="s">
        <v>76</v>
      </c>
      <c r="X4246" s="1590" t="s">
        <v>76</v>
      </c>
      <c r="Y4246" s="1590" t="s">
        <v>76</v>
      </c>
      <c r="Z4246" s="1590" t="s">
        <v>76</v>
      </c>
      <c r="AA4246" s="1590">
        <v>9</v>
      </c>
      <c r="AB4246" s="1590" t="s">
        <v>76</v>
      </c>
      <c r="AC4246" s="1590" t="s">
        <v>76</v>
      </c>
      <c r="AD4246" s="1590" t="s">
        <v>76</v>
      </c>
      <c r="AE4246" s="1590" t="s">
        <v>76</v>
      </c>
      <c r="AF4246" s="1590" t="s">
        <v>76</v>
      </c>
      <c r="AG4246" s="1590">
        <v>9</v>
      </c>
      <c r="AH4246" s="8"/>
      <c r="AI4246" s="148" t="s">
        <v>391</v>
      </c>
      <c r="AJ4246" s="8"/>
      <c r="AK4246" s="148" t="s">
        <v>391</v>
      </c>
      <c r="AL4246" s="1615" t="s">
        <v>76</v>
      </c>
      <c r="AM4246" s="1589">
        <v>9</v>
      </c>
      <c r="AN4246" s="1589">
        <v>9</v>
      </c>
      <c r="AO4246" s="1608" t="s">
        <v>76</v>
      </c>
      <c r="AP4246" s="1589" t="s">
        <v>76</v>
      </c>
      <c r="AQ4246" s="1589" t="s">
        <v>76</v>
      </c>
      <c r="AR4246" s="1589" t="s">
        <v>76</v>
      </c>
      <c r="AS4246" s="1589" t="s">
        <v>76</v>
      </c>
      <c r="AT4246" s="1589" t="s">
        <v>76</v>
      </c>
      <c r="AU4246" s="1589" t="s">
        <v>76</v>
      </c>
      <c r="AV4246" s="1589" t="s">
        <v>76</v>
      </c>
      <c r="AW4246" s="1589" t="s">
        <v>76</v>
      </c>
      <c r="AX4246" s="1589" t="s">
        <v>76</v>
      </c>
      <c r="AY4246" s="8"/>
      <c r="AZ4246" s="148" t="s">
        <v>391</v>
      </c>
      <c r="BA4246" s="8"/>
      <c r="BB4246" s="148" t="s">
        <v>391</v>
      </c>
      <c r="BC4246" s="1589" t="s">
        <v>76</v>
      </c>
      <c r="BD4246" s="1609" t="s">
        <v>76</v>
      </c>
      <c r="BE4246" s="1589" t="s">
        <v>76</v>
      </c>
      <c r="BF4246" s="1592" t="s">
        <v>76</v>
      </c>
      <c r="BG4246" s="1589" t="s">
        <v>76</v>
      </c>
      <c r="BH4246" s="1589" t="s">
        <v>76</v>
      </c>
      <c r="BI4246" s="1589" t="s">
        <v>76</v>
      </c>
      <c r="BJ4246" s="1615" t="s">
        <v>76</v>
      </c>
      <c r="BK4246" s="8"/>
      <c r="BL4246" s="148" t="s">
        <v>391</v>
      </c>
    </row>
    <row r="4247" spans="1:64">
      <c r="A4247" s="2535" t="s">
        <v>410</v>
      </c>
      <c r="B4247" s="2535"/>
      <c r="C4247" s="1594"/>
      <c r="D4247" s="1594"/>
      <c r="E4247" s="1594"/>
      <c r="F4247" s="1594"/>
      <c r="G4247" s="1594"/>
      <c r="H4247" s="1594"/>
      <c r="I4247" s="1594"/>
      <c r="J4247" s="1596"/>
      <c r="K4247" s="1594"/>
      <c r="L4247" s="1594"/>
      <c r="M4247" s="1594"/>
      <c r="N4247" s="1594"/>
      <c r="O4247" s="1597"/>
      <c r="P4247" s="1594"/>
      <c r="Q4247" s="1597"/>
      <c r="R4247" s="2535" t="s">
        <v>410</v>
      </c>
      <c r="S4247" s="2535"/>
      <c r="T4247" s="2535" t="s">
        <v>410</v>
      </c>
      <c r="U4247" s="2535"/>
      <c r="V4247" s="1596"/>
      <c r="W4247" s="1596"/>
      <c r="X4247" s="1596"/>
      <c r="Y4247" s="1596"/>
      <c r="Z4247" s="1596"/>
      <c r="AA4247" s="1596"/>
      <c r="AB4247" s="1596"/>
      <c r="AC4247" s="1596"/>
      <c r="AD4247" s="1596"/>
      <c r="AE4247" s="1596"/>
      <c r="AF4247" s="1596"/>
      <c r="AG4247" s="1596"/>
      <c r="AH4247" s="2535" t="s">
        <v>410</v>
      </c>
      <c r="AI4247" s="2535"/>
      <c r="AJ4247" s="2535" t="s">
        <v>410</v>
      </c>
      <c r="AK4247" s="2535"/>
      <c r="AL4247" s="1594"/>
      <c r="AM4247" s="1594"/>
      <c r="AN4247" s="1597"/>
      <c r="AO4247" s="1597"/>
      <c r="AP4247" s="1594"/>
      <c r="AQ4247" s="1594"/>
      <c r="AR4247" s="1594"/>
      <c r="AS4247" s="1594"/>
      <c r="AT4247" s="1594"/>
      <c r="AU4247" s="1594"/>
      <c r="AV4247" s="1594"/>
      <c r="AW4247" s="1594"/>
      <c r="AX4247" s="1594"/>
      <c r="AY4247" s="2535" t="s">
        <v>410</v>
      </c>
      <c r="AZ4247" s="2535"/>
      <c r="BA4247" s="2535" t="s">
        <v>410</v>
      </c>
      <c r="BB4247" s="2535"/>
      <c r="BC4247" s="1594"/>
      <c r="BD4247" s="1594"/>
      <c r="BE4247" s="1594"/>
      <c r="BF4247" s="1597"/>
      <c r="BG4247" s="1594"/>
      <c r="BH4247" s="1594"/>
      <c r="BI4247" s="1594"/>
      <c r="BJ4247" s="1594"/>
      <c r="BK4247" s="2535" t="s">
        <v>410</v>
      </c>
      <c r="BL4247" s="2535"/>
    </row>
    <row r="4248" spans="1:64" ht="22.5">
      <c r="A4248" s="8"/>
      <c r="B4248" s="148" t="s">
        <v>390</v>
      </c>
      <c r="C4248" s="1589" t="s">
        <v>4740</v>
      </c>
      <c r="D4248" s="1589">
        <v>9</v>
      </c>
      <c r="E4248" s="1590" t="s">
        <v>4717</v>
      </c>
      <c r="F4248" s="1589">
        <v>9</v>
      </c>
      <c r="G4248" s="1590">
        <v>9</v>
      </c>
      <c r="H4248" s="1615" t="s">
        <v>76</v>
      </c>
      <c r="I4248" s="1589" t="s">
        <v>4717</v>
      </c>
      <c r="J4248" s="1590">
        <v>9</v>
      </c>
      <c r="K4248" s="1589">
        <v>9</v>
      </c>
      <c r="L4248" s="1589">
        <v>9</v>
      </c>
      <c r="M4248" s="1590">
        <v>9</v>
      </c>
      <c r="N4248" s="1631">
        <v>9</v>
      </c>
      <c r="O4248" s="1589">
        <v>9</v>
      </c>
      <c r="P4248" s="1590">
        <v>9</v>
      </c>
      <c r="Q4248" s="1631">
        <v>9</v>
      </c>
      <c r="R4248" s="8"/>
      <c r="S4248" s="148" t="s">
        <v>390</v>
      </c>
      <c r="T4248" s="8"/>
      <c r="U4248" s="148" t="s">
        <v>390</v>
      </c>
      <c r="V4248" s="1590">
        <v>9</v>
      </c>
      <c r="W4248" s="1590">
        <v>9</v>
      </c>
      <c r="X4248" s="1590">
        <v>9</v>
      </c>
      <c r="Y4248" s="1590">
        <v>9</v>
      </c>
      <c r="Z4248" s="1590">
        <v>9</v>
      </c>
      <c r="AA4248" s="1590">
        <v>9</v>
      </c>
      <c r="AB4248" s="1590">
        <v>9</v>
      </c>
      <c r="AC4248" s="1590">
        <v>9</v>
      </c>
      <c r="AD4248" s="1590" t="s">
        <v>4717</v>
      </c>
      <c r="AE4248" s="1590" t="s">
        <v>2481</v>
      </c>
      <c r="AF4248" s="1590">
        <v>9</v>
      </c>
      <c r="AG4248" s="1590">
        <v>9</v>
      </c>
      <c r="AH4248" s="8"/>
      <c r="AI4248" s="148" t="s">
        <v>390</v>
      </c>
      <c r="AJ4248" s="8"/>
      <c r="AK4248" s="148" t="s">
        <v>390</v>
      </c>
      <c r="AL4248" s="1589">
        <v>9</v>
      </c>
      <c r="AM4248" s="1589">
        <v>9</v>
      </c>
      <c r="AN4248" s="1589">
        <v>9</v>
      </c>
      <c r="AO4248" s="1590">
        <v>9</v>
      </c>
      <c r="AP4248" s="1589">
        <v>9</v>
      </c>
      <c r="AQ4248" s="1589">
        <v>9</v>
      </c>
      <c r="AR4248" s="1589">
        <v>9</v>
      </c>
      <c r="AS4248" s="1589">
        <v>9</v>
      </c>
      <c r="AT4248" s="1589">
        <v>9</v>
      </c>
      <c r="AU4248" s="1589">
        <v>9</v>
      </c>
      <c r="AV4248" s="1589">
        <v>9</v>
      </c>
      <c r="AW4248" s="1589">
        <v>9</v>
      </c>
      <c r="AX4248" s="1589">
        <v>9</v>
      </c>
      <c r="AY4248" s="8"/>
      <c r="AZ4248" s="148" t="s">
        <v>390</v>
      </c>
      <c r="BA4248" s="8"/>
      <c r="BB4248" s="148" t="s">
        <v>390</v>
      </c>
      <c r="BC4248" s="1589">
        <v>9</v>
      </c>
      <c r="BD4248" s="1589" t="s">
        <v>1781</v>
      </c>
      <c r="BE4248" s="1589" t="s">
        <v>1781</v>
      </c>
      <c r="BF4248" s="1615" t="s">
        <v>76</v>
      </c>
      <c r="BG4248" s="1589" t="s">
        <v>76</v>
      </c>
      <c r="BH4248" s="1589" t="s">
        <v>76</v>
      </c>
      <c r="BI4248" s="1589" t="s">
        <v>2384</v>
      </c>
      <c r="BJ4248" s="1589">
        <v>9</v>
      </c>
      <c r="BK4248" s="8"/>
      <c r="BL4248" s="148" t="s">
        <v>390</v>
      </c>
    </row>
    <row r="4249" spans="1:64" ht="22.5">
      <c r="A4249" s="1614"/>
      <c r="B4249" s="1612" t="s">
        <v>391</v>
      </c>
      <c r="C4249" s="1594" t="s">
        <v>76</v>
      </c>
      <c r="D4249" s="1594" t="s">
        <v>76</v>
      </c>
      <c r="E4249" s="1594" t="s">
        <v>76</v>
      </c>
      <c r="F4249" s="1594" t="s">
        <v>76</v>
      </c>
      <c r="G4249" s="1594" t="s">
        <v>76</v>
      </c>
      <c r="H4249" s="1596">
        <v>9</v>
      </c>
      <c r="I4249" s="1594" t="s">
        <v>76</v>
      </c>
      <c r="J4249" s="1594" t="s">
        <v>76</v>
      </c>
      <c r="K4249" s="1594">
        <v>9</v>
      </c>
      <c r="L4249" s="1594">
        <v>9</v>
      </c>
      <c r="M4249" s="1594" t="s">
        <v>76</v>
      </c>
      <c r="N4249" s="1632">
        <v>9</v>
      </c>
      <c r="O4249" s="1597" t="s">
        <v>76</v>
      </c>
      <c r="P4249" s="1597" t="s">
        <v>76</v>
      </c>
      <c r="Q4249" s="1597" t="s">
        <v>76</v>
      </c>
      <c r="R4249" s="1614"/>
      <c r="S4249" s="1612" t="s">
        <v>391</v>
      </c>
      <c r="T4249" s="1614"/>
      <c r="U4249" s="1612" t="s">
        <v>391</v>
      </c>
      <c r="V4249" s="1596" t="s">
        <v>76</v>
      </c>
      <c r="W4249" s="1596" t="s">
        <v>76</v>
      </c>
      <c r="X4249" s="1596" t="s">
        <v>76</v>
      </c>
      <c r="Y4249" s="1596" t="s">
        <v>76</v>
      </c>
      <c r="Z4249" s="1596" t="s">
        <v>76</v>
      </c>
      <c r="AA4249" s="1596">
        <v>9</v>
      </c>
      <c r="AB4249" s="1596" t="s">
        <v>76</v>
      </c>
      <c r="AC4249" s="1596" t="s">
        <v>76</v>
      </c>
      <c r="AD4249" s="1596" t="s">
        <v>76</v>
      </c>
      <c r="AE4249" s="1596" t="s">
        <v>76</v>
      </c>
      <c r="AF4249" s="1596" t="s">
        <v>76</v>
      </c>
      <c r="AG4249" s="1596">
        <v>9</v>
      </c>
      <c r="AH4249" s="1614"/>
      <c r="AI4249" s="1612" t="s">
        <v>391</v>
      </c>
      <c r="AJ4249" s="1614"/>
      <c r="AK4249" s="1612" t="s">
        <v>391</v>
      </c>
      <c r="AL4249" s="1618" t="s">
        <v>76</v>
      </c>
      <c r="AM4249" s="1594" t="s">
        <v>76</v>
      </c>
      <c r="AN4249" s="1594" t="s">
        <v>76</v>
      </c>
      <c r="AO4249" s="1617" t="s">
        <v>76</v>
      </c>
      <c r="AP4249" s="1594" t="s">
        <v>76</v>
      </c>
      <c r="AQ4249" s="1594" t="s">
        <v>76</v>
      </c>
      <c r="AR4249" s="1594" t="s">
        <v>76</v>
      </c>
      <c r="AS4249" s="1618" t="s">
        <v>76</v>
      </c>
      <c r="AT4249" s="1594" t="s">
        <v>76</v>
      </c>
      <c r="AU4249" s="1594" t="s">
        <v>76</v>
      </c>
      <c r="AV4249" s="1594" t="s">
        <v>76</v>
      </c>
      <c r="AW4249" s="1594" t="s">
        <v>76</v>
      </c>
      <c r="AX4249" s="1594" t="s">
        <v>76</v>
      </c>
      <c r="AY4249" s="1614"/>
      <c r="AZ4249" s="1612" t="s">
        <v>391</v>
      </c>
      <c r="BA4249" s="1614"/>
      <c r="BB4249" s="1612" t="s">
        <v>391</v>
      </c>
      <c r="BC4249" s="1594" t="s">
        <v>76</v>
      </c>
      <c r="BD4249" s="1594" t="s">
        <v>1781</v>
      </c>
      <c r="BE4249" s="1594" t="s">
        <v>76</v>
      </c>
      <c r="BF4249" s="1597" t="s">
        <v>76</v>
      </c>
      <c r="BG4249" s="1594" t="s">
        <v>76</v>
      </c>
      <c r="BH4249" s="1594" t="s">
        <v>76</v>
      </c>
      <c r="BI4249" s="1594" t="s">
        <v>76</v>
      </c>
      <c r="BJ4249" s="1618" t="s">
        <v>76</v>
      </c>
      <c r="BK4249" s="1614"/>
      <c r="BL4249" s="1612" t="s">
        <v>391</v>
      </c>
    </row>
    <row r="4250" spans="1:64">
      <c r="A4250" s="2533" t="s">
        <v>411</v>
      </c>
      <c r="B4250" s="2533"/>
      <c r="C4250" s="8"/>
      <c r="D4250" s="8"/>
      <c r="E4250" s="8"/>
      <c r="F4250" s="8"/>
      <c r="G4250" s="8"/>
      <c r="H4250" s="8"/>
      <c r="I4250" s="8"/>
      <c r="J4250" s="8"/>
      <c r="K4250" s="8"/>
      <c r="L4250" s="8"/>
      <c r="M4250" s="8"/>
      <c r="N4250" s="1589"/>
      <c r="O4250" s="1592"/>
      <c r="P4250" s="1592"/>
      <c r="Q4250" s="1592"/>
      <c r="R4250" s="2533" t="s">
        <v>411</v>
      </c>
      <c r="S4250" s="2533"/>
      <c r="T4250" s="2533" t="s">
        <v>411</v>
      </c>
      <c r="U4250" s="2533"/>
      <c r="V4250" s="1590"/>
      <c r="W4250" s="1590"/>
      <c r="X4250" s="1590"/>
      <c r="Y4250" s="1590"/>
      <c r="Z4250" s="1590"/>
      <c r="AA4250" s="1590"/>
      <c r="AB4250" s="1590"/>
      <c r="AC4250" s="1590"/>
      <c r="AD4250" s="1590"/>
      <c r="AE4250" s="1590"/>
      <c r="AF4250" s="1590"/>
      <c r="AG4250" s="1590"/>
      <c r="AH4250" s="2533" t="s">
        <v>411</v>
      </c>
      <c r="AI4250" s="2533"/>
      <c r="AJ4250" s="2533" t="s">
        <v>411</v>
      </c>
      <c r="AK4250" s="2533"/>
      <c r="AL4250" s="1589"/>
      <c r="AM4250" s="1589"/>
      <c r="AN4250" s="1589"/>
      <c r="AO4250" s="1589"/>
      <c r="AP4250" s="1589"/>
      <c r="AQ4250" s="1589"/>
      <c r="AR4250" s="1589"/>
      <c r="AS4250" s="1589"/>
      <c r="AT4250" s="1589"/>
      <c r="AU4250" s="1589"/>
      <c r="AV4250" s="1589"/>
      <c r="AW4250" s="1589"/>
      <c r="AX4250" s="1589"/>
      <c r="AY4250" s="2533" t="s">
        <v>411</v>
      </c>
      <c r="AZ4250" s="2533"/>
      <c r="BA4250" s="2533" t="s">
        <v>411</v>
      </c>
      <c r="BB4250" s="2533"/>
      <c r="BC4250" s="1589"/>
      <c r="BD4250" s="1589"/>
      <c r="BE4250" s="1589"/>
      <c r="BF4250" s="1592"/>
      <c r="BG4250" s="1589"/>
      <c r="BH4250" s="1589"/>
      <c r="BI4250" s="1589"/>
      <c r="BJ4250" s="1589"/>
      <c r="BK4250" s="2533" t="s">
        <v>411</v>
      </c>
      <c r="BL4250" s="2533"/>
    </row>
    <row r="4251" spans="1:64" ht="22.5">
      <c r="A4251" s="1628"/>
      <c r="B4251" s="1612" t="s">
        <v>390</v>
      </c>
      <c r="C4251" s="1596" t="s">
        <v>76</v>
      </c>
      <c r="D4251" s="1632" t="s">
        <v>1940</v>
      </c>
      <c r="E4251" s="1632" t="s">
        <v>2769</v>
      </c>
      <c r="F4251" s="1596" t="s">
        <v>2769</v>
      </c>
      <c r="G4251" s="1596">
        <v>9</v>
      </c>
      <c r="H4251" s="1596" t="s">
        <v>4741</v>
      </c>
      <c r="I4251" s="1594" t="s">
        <v>76</v>
      </c>
      <c r="J4251" s="1596" t="s">
        <v>4717</v>
      </c>
      <c r="K4251" s="1594">
        <v>9</v>
      </c>
      <c r="L4251" s="1593">
        <v>9</v>
      </c>
      <c r="M4251" s="1593">
        <v>9</v>
      </c>
      <c r="N4251" s="1632">
        <v>9</v>
      </c>
      <c r="O4251" s="1594">
        <v>9</v>
      </c>
      <c r="P4251" s="1596">
        <v>9</v>
      </c>
      <c r="Q4251" s="1594">
        <v>9</v>
      </c>
      <c r="R4251" s="1628"/>
      <c r="S4251" s="1612" t="s">
        <v>390</v>
      </c>
      <c r="T4251" s="1628"/>
      <c r="U4251" s="1612" t="s">
        <v>390</v>
      </c>
      <c r="V4251" s="1596">
        <v>9</v>
      </c>
      <c r="W4251" s="1596">
        <v>9</v>
      </c>
      <c r="X4251" s="1596">
        <v>9</v>
      </c>
      <c r="Y4251" s="1596">
        <v>9</v>
      </c>
      <c r="Z4251" s="1595" t="s">
        <v>1880</v>
      </c>
      <c r="AA4251" s="1596" t="s">
        <v>4803</v>
      </c>
      <c r="AB4251" s="1596">
        <v>9</v>
      </c>
      <c r="AC4251" s="1596" t="s">
        <v>4717</v>
      </c>
      <c r="AD4251" s="1596" t="s">
        <v>76</v>
      </c>
      <c r="AE4251" s="1596" t="s">
        <v>2481</v>
      </c>
      <c r="AF4251" s="1596">
        <v>9</v>
      </c>
      <c r="AG4251" s="1596">
        <v>9</v>
      </c>
      <c r="AH4251" s="1628"/>
      <c r="AI4251" s="1612" t="s">
        <v>390</v>
      </c>
      <c r="AJ4251" s="1628"/>
      <c r="AK4251" s="1612" t="s">
        <v>390</v>
      </c>
      <c r="AL4251" s="1594">
        <v>9</v>
      </c>
      <c r="AM4251" s="1594">
        <v>9</v>
      </c>
      <c r="AN4251" s="1594" t="s">
        <v>2478</v>
      </c>
      <c r="AO4251" s="1594" t="s">
        <v>1781</v>
      </c>
      <c r="AP4251" s="1594" t="s">
        <v>1875</v>
      </c>
      <c r="AQ4251" s="1594">
        <v>9</v>
      </c>
      <c r="AR4251" s="1594">
        <v>9</v>
      </c>
      <c r="AS4251" s="1594" t="s">
        <v>4717</v>
      </c>
      <c r="AT4251" s="1594">
        <v>9</v>
      </c>
      <c r="AU4251" s="1594">
        <v>9</v>
      </c>
      <c r="AV4251" s="1594">
        <v>9</v>
      </c>
      <c r="AW4251" s="1594">
        <v>9</v>
      </c>
      <c r="AX4251" s="1594" t="s">
        <v>2478</v>
      </c>
      <c r="AY4251" s="1628"/>
      <c r="AZ4251" s="1612" t="s">
        <v>390</v>
      </c>
      <c r="BA4251" s="1628"/>
      <c r="BB4251" s="1612" t="s">
        <v>390</v>
      </c>
      <c r="BC4251" s="1594" t="s">
        <v>76</v>
      </c>
      <c r="BD4251" s="1594" t="s">
        <v>1781</v>
      </c>
      <c r="BE4251" s="1594" t="s">
        <v>1781</v>
      </c>
      <c r="BF4251" s="1594" t="s">
        <v>2481</v>
      </c>
      <c r="BG4251" s="1594" t="s">
        <v>4752</v>
      </c>
      <c r="BH4251" s="1594" t="s">
        <v>76</v>
      </c>
      <c r="BI4251" s="1594" t="s">
        <v>76</v>
      </c>
      <c r="BJ4251" s="1594">
        <v>9</v>
      </c>
      <c r="BK4251" s="1628"/>
      <c r="BL4251" s="1612" t="s">
        <v>390</v>
      </c>
    </row>
    <row r="4252" spans="1:64" ht="23.25" thickBot="1">
      <c r="A4252" s="964"/>
      <c r="B4252" s="677" t="s">
        <v>391</v>
      </c>
      <c r="C4252" s="965" t="s">
        <v>4717</v>
      </c>
      <c r="D4252" s="1635" t="s">
        <v>76</v>
      </c>
      <c r="E4252" s="1629" t="s">
        <v>76</v>
      </c>
      <c r="F4252" s="286" t="s">
        <v>76</v>
      </c>
      <c r="G4252" s="1629" t="s">
        <v>76</v>
      </c>
      <c r="H4252" s="1629" t="s">
        <v>76</v>
      </c>
      <c r="I4252" s="968" t="s">
        <v>1537</v>
      </c>
      <c r="J4252" s="1629" t="s">
        <v>76</v>
      </c>
      <c r="K4252" s="965">
        <v>9</v>
      </c>
      <c r="L4252" s="1630">
        <v>9</v>
      </c>
      <c r="M4252" s="968">
        <v>9</v>
      </c>
      <c r="N4252" s="1641" t="s">
        <v>76</v>
      </c>
      <c r="O4252" s="966" t="s">
        <v>76</v>
      </c>
      <c r="P4252" s="966" t="s">
        <v>76</v>
      </c>
      <c r="Q4252" s="967" t="s">
        <v>76</v>
      </c>
      <c r="R4252" s="964"/>
      <c r="S4252" s="677" t="s">
        <v>391</v>
      </c>
      <c r="T4252" s="964"/>
      <c r="U4252" s="677" t="s">
        <v>391</v>
      </c>
      <c r="V4252" s="968" t="s">
        <v>76</v>
      </c>
      <c r="W4252" s="968" t="s">
        <v>76</v>
      </c>
      <c r="X4252" s="969" t="s">
        <v>76</v>
      </c>
      <c r="Y4252" s="968" t="s">
        <v>76</v>
      </c>
      <c r="Z4252" s="969" t="s">
        <v>76</v>
      </c>
      <c r="AA4252" s="969" t="s">
        <v>76</v>
      </c>
      <c r="AB4252" s="969" t="s">
        <v>2627</v>
      </c>
      <c r="AC4252" s="969" t="s">
        <v>1870</v>
      </c>
      <c r="AD4252" s="969" t="s">
        <v>76</v>
      </c>
      <c r="AE4252" s="969" t="s">
        <v>76</v>
      </c>
      <c r="AF4252" s="969" t="s">
        <v>76</v>
      </c>
      <c r="AG4252" s="968">
        <v>9</v>
      </c>
      <c r="AH4252" s="964"/>
      <c r="AI4252" s="677" t="s">
        <v>391</v>
      </c>
      <c r="AJ4252" s="964"/>
      <c r="AK4252" s="677" t="s">
        <v>391</v>
      </c>
      <c r="AL4252" s="1630" t="s">
        <v>76</v>
      </c>
      <c r="AM4252" s="965" t="s">
        <v>76</v>
      </c>
      <c r="AN4252" s="966" t="s">
        <v>76</v>
      </c>
      <c r="AO4252" s="966" t="s">
        <v>76</v>
      </c>
      <c r="AP4252" s="966" t="s">
        <v>76</v>
      </c>
      <c r="AQ4252" s="966" t="s">
        <v>76</v>
      </c>
      <c r="AR4252" s="966" t="s">
        <v>76</v>
      </c>
      <c r="AS4252" s="965">
        <v>9</v>
      </c>
      <c r="AT4252" s="966" t="s">
        <v>76</v>
      </c>
      <c r="AU4252" s="966" t="s">
        <v>76</v>
      </c>
      <c r="AV4252" s="1630" t="s">
        <v>76</v>
      </c>
      <c r="AW4252" s="965">
        <v>9</v>
      </c>
      <c r="AX4252" s="966" t="s">
        <v>76</v>
      </c>
      <c r="AY4252" s="964"/>
      <c r="AZ4252" s="677" t="s">
        <v>391</v>
      </c>
      <c r="BA4252" s="964"/>
      <c r="BB4252" s="677" t="s">
        <v>391</v>
      </c>
      <c r="BC4252" s="965" t="s">
        <v>76</v>
      </c>
      <c r="BD4252" s="965" t="s">
        <v>1781</v>
      </c>
      <c r="BE4252" s="965" t="s">
        <v>76</v>
      </c>
      <c r="BF4252" s="966" t="s">
        <v>76</v>
      </c>
      <c r="BG4252" s="966" t="s">
        <v>76</v>
      </c>
      <c r="BH4252" s="965" t="s">
        <v>76</v>
      </c>
      <c r="BI4252" s="965" t="s">
        <v>76</v>
      </c>
      <c r="BJ4252" s="1630" t="s">
        <v>76</v>
      </c>
      <c r="BK4252" s="964"/>
      <c r="BL4252" s="677" t="s">
        <v>391</v>
      </c>
    </row>
    <row r="4253" spans="1:64">
      <c r="A4253" s="2536" t="s">
        <v>4131</v>
      </c>
      <c r="B4253" s="2536"/>
      <c r="C4253" s="2536"/>
      <c r="D4253" s="2536"/>
      <c r="E4253" s="2536"/>
      <c r="F4253" s="2536"/>
      <c r="G4253" s="2536"/>
      <c r="H4253" s="2536"/>
      <c r="I4253" s="2536"/>
      <c r="J4253" s="2536"/>
      <c r="K4253" s="1690"/>
      <c r="L4253" s="1690"/>
      <c r="M4253" s="1690"/>
      <c r="N4253" s="1690"/>
      <c r="O4253" s="1690"/>
      <c r="P4253" s="1690"/>
      <c r="Q4253" s="1690"/>
      <c r="R4253" s="1690"/>
      <c r="S4253" s="1690"/>
      <c r="T4253" s="2537" t="s">
        <v>4131</v>
      </c>
      <c r="U4253" s="2537"/>
      <c r="V4253" s="2537"/>
      <c r="W4253" s="2537"/>
      <c r="X4253" s="2537"/>
      <c r="Y4253" s="1433"/>
      <c r="Z4253" s="1434"/>
      <c r="AA4253" s="1434"/>
      <c r="AB4253" s="1434"/>
      <c r="AC4253" s="1434"/>
      <c r="AD4253" s="1434"/>
      <c r="AE4253" s="1434"/>
      <c r="AF4253" s="1434"/>
      <c r="AG4253" s="1434"/>
      <c r="AH4253" s="8"/>
      <c r="AI4253" s="14"/>
      <c r="AJ4253" s="2537" t="s">
        <v>4131</v>
      </c>
      <c r="AK4253" s="2537"/>
      <c r="AL4253" s="2537"/>
      <c r="AM4253" s="2537"/>
      <c r="AN4253" s="2537"/>
      <c r="AO4253" s="8"/>
      <c r="AP4253" s="8"/>
      <c r="AQ4253" s="8"/>
      <c r="AR4253" s="8"/>
      <c r="AS4253" s="8"/>
      <c r="AT4253" s="8"/>
      <c r="AU4253" s="8"/>
      <c r="AV4253" s="8"/>
      <c r="AW4253" s="8"/>
      <c r="AX4253" s="8"/>
      <c r="AY4253" s="8"/>
      <c r="AZ4253" s="14"/>
      <c r="BA4253" s="2537" t="s">
        <v>4753</v>
      </c>
      <c r="BB4253" s="2537"/>
      <c r="BC4253" s="2537"/>
      <c r="BD4253" s="2537"/>
      <c r="BE4253" s="2537"/>
      <c r="BF4253" s="8"/>
      <c r="BG4253" s="8"/>
      <c r="BH4253" s="8"/>
      <c r="BI4253" s="8"/>
      <c r="BJ4253" s="8"/>
      <c r="BK4253" s="8"/>
      <c r="BL4253" s="14"/>
    </row>
    <row r="4254" spans="1:64">
      <c r="A4254" s="8"/>
      <c r="B4254" s="14" t="s">
        <v>399</v>
      </c>
      <c r="C4254" s="8"/>
      <c r="D4254" s="8"/>
      <c r="E4254" s="8"/>
      <c r="F4254" s="8"/>
      <c r="G4254" s="8"/>
      <c r="H4254" s="8"/>
      <c r="I4254" s="8"/>
      <c r="J4254" s="8"/>
      <c r="K4254" s="8"/>
      <c r="L4254" s="8"/>
      <c r="M4254" s="8"/>
      <c r="N4254" s="8"/>
      <c r="O4254" s="8"/>
      <c r="P4254" s="8"/>
      <c r="Q4254" s="8"/>
      <c r="R4254" s="8"/>
      <c r="S4254" s="14"/>
      <c r="T4254" s="8"/>
      <c r="U4254" s="14" t="s">
        <v>399</v>
      </c>
      <c r="V4254" s="1691"/>
      <c r="W4254" s="1691"/>
      <c r="X4254" s="1691"/>
      <c r="Y4254" s="1691"/>
      <c r="Z4254" s="8"/>
      <c r="AA4254" s="1691"/>
      <c r="AB4254" s="1691"/>
      <c r="AC4254" s="1691"/>
      <c r="AD4254" s="1691"/>
      <c r="AE4254" s="1691"/>
      <c r="AF4254" s="1691"/>
      <c r="AG4254" s="1691"/>
      <c r="AH4254" s="8"/>
      <c r="AI4254" s="14"/>
      <c r="AJ4254" s="8"/>
      <c r="AK4254" s="14" t="s">
        <v>399</v>
      </c>
      <c r="AL4254" s="1691"/>
      <c r="AM4254" s="1691"/>
      <c r="AN4254" s="1691"/>
      <c r="AO4254" s="8"/>
      <c r="AP4254" s="8"/>
      <c r="AQ4254" s="8"/>
      <c r="AR4254" s="8"/>
      <c r="AS4254" s="8"/>
      <c r="AT4254" s="8"/>
      <c r="AU4254" s="8"/>
      <c r="AV4254" s="8"/>
      <c r="AW4254" s="8"/>
      <c r="AX4254" s="8"/>
      <c r="AY4254" s="8"/>
      <c r="AZ4254" s="14"/>
      <c r="BA4254" s="8"/>
      <c r="BB4254" s="14" t="s">
        <v>399</v>
      </c>
      <c r="BC4254" s="1691"/>
      <c r="BD4254" s="1691"/>
      <c r="BE4254" s="1691"/>
      <c r="BF4254" s="8"/>
      <c r="BG4254" s="8"/>
      <c r="BH4254" s="8"/>
      <c r="BI4254" s="8"/>
      <c r="BJ4254" s="8"/>
      <c r="BK4254" s="8"/>
      <c r="BL4254" s="14"/>
    </row>
    <row r="4255" spans="1:64" ht="17.100000000000001" customHeight="1">
      <c r="A4255" s="8"/>
      <c r="B4255" s="14"/>
      <c r="C4255" s="8"/>
      <c r="D4255" s="8"/>
      <c r="E4255" s="8"/>
      <c r="F4255" s="8"/>
      <c r="G4255" s="8"/>
      <c r="H4255" s="8"/>
      <c r="I4255" s="8"/>
      <c r="J4255" s="8"/>
      <c r="K4255" s="8"/>
      <c r="L4255" s="8"/>
      <c r="M4255" s="8"/>
      <c r="N4255" s="8"/>
      <c r="O4255" s="8"/>
      <c r="P4255" s="8"/>
      <c r="Q4255" s="8"/>
      <c r="R4255" s="8"/>
      <c r="S4255" s="14"/>
      <c r="T4255" s="8"/>
      <c r="U4255" s="14"/>
      <c r="V4255" s="8"/>
      <c r="W4255" s="8"/>
      <c r="X4255" s="8"/>
      <c r="Y4255" s="8"/>
      <c r="Z4255" s="8"/>
      <c r="AA4255" s="8"/>
      <c r="AB4255" s="8"/>
      <c r="AC4255" s="8"/>
      <c r="AD4255" s="8"/>
      <c r="AE4255" s="8"/>
      <c r="AF4255" s="8"/>
      <c r="AG4255" s="8"/>
      <c r="AH4255" s="8"/>
      <c r="AI4255" s="14"/>
      <c r="AJ4255" s="8"/>
      <c r="AK4255" s="14"/>
      <c r="AL4255" s="8"/>
      <c r="AM4255" s="8"/>
      <c r="AN4255" s="8"/>
      <c r="AO4255" s="8"/>
      <c r="AP4255" s="8"/>
      <c r="AQ4255" s="8"/>
      <c r="AR4255" s="8"/>
      <c r="AS4255" s="8"/>
      <c r="AT4255" s="8"/>
      <c r="AU4255" s="8"/>
      <c r="AV4255" s="8"/>
      <c r="AW4255" s="8"/>
      <c r="AX4255" s="8"/>
      <c r="AY4255" s="8"/>
      <c r="AZ4255" s="14"/>
      <c r="BA4255" s="8"/>
      <c r="BB4255" s="14"/>
      <c r="BC4255" s="8"/>
      <c r="BD4255" s="8"/>
      <c r="BE4255" s="8"/>
      <c r="BF4255" s="8"/>
      <c r="BG4255" s="8"/>
      <c r="BH4255" s="8"/>
      <c r="BI4255" s="8"/>
      <c r="BJ4255" s="8"/>
      <c r="BK4255" s="8"/>
      <c r="BL4255" s="14"/>
    </row>
    <row r="4256" spans="1:64" ht="17.100000000000001" customHeight="1">
      <c r="A4256" s="8"/>
      <c r="B4256" s="14"/>
      <c r="C4256" s="8"/>
      <c r="D4256" s="8"/>
      <c r="E4256" s="8"/>
      <c r="F4256" s="8"/>
      <c r="G4256" s="8"/>
      <c r="H4256" s="8"/>
      <c r="I4256" s="8"/>
      <c r="J4256" s="8"/>
      <c r="K4256" s="8"/>
      <c r="L4256" s="8"/>
      <c r="M4256" s="8"/>
      <c r="N4256" s="8"/>
      <c r="O4256" s="8"/>
      <c r="P4256" s="8"/>
      <c r="Q4256" s="8"/>
      <c r="R4256" s="8"/>
      <c r="S4256" s="14"/>
      <c r="T4256" s="8"/>
      <c r="U4256" s="14"/>
      <c r="V4256" s="8"/>
      <c r="W4256" s="8"/>
      <c r="X4256" s="8"/>
      <c r="Y4256" s="8"/>
      <c r="Z4256" s="8"/>
      <c r="AA4256" s="8"/>
      <c r="AB4256" s="8"/>
      <c r="AC4256" s="8"/>
      <c r="AD4256" s="8"/>
      <c r="AE4256" s="8"/>
      <c r="AF4256" s="8"/>
      <c r="AG4256" s="8"/>
      <c r="AH4256" s="8"/>
      <c r="AI4256" s="14"/>
      <c r="AJ4256" s="8"/>
      <c r="AK4256" s="14"/>
      <c r="AL4256" s="8"/>
      <c r="AM4256" s="8"/>
      <c r="AN4256" s="8"/>
      <c r="AO4256" s="8"/>
      <c r="AP4256" s="8"/>
      <c r="AQ4256" s="8"/>
      <c r="AR4256" s="8"/>
      <c r="AS4256" s="8"/>
      <c r="AT4256" s="8"/>
      <c r="AU4256" s="8"/>
      <c r="AV4256" s="8"/>
      <c r="AW4256" s="8"/>
      <c r="AX4256" s="8"/>
      <c r="AY4256" s="8"/>
      <c r="AZ4256" s="14"/>
      <c r="BA4256" s="8"/>
      <c r="BB4256" s="14"/>
      <c r="BC4256" s="8"/>
      <c r="BD4256" s="8"/>
      <c r="BE4256" s="8"/>
      <c r="BF4256" s="8"/>
      <c r="BG4256" s="8"/>
      <c r="BH4256" s="8"/>
      <c r="BI4256" s="8"/>
      <c r="BJ4256" s="8"/>
      <c r="BK4256" s="8"/>
      <c r="BL4256" s="14"/>
    </row>
    <row r="4257" spans="1:67" ht="17.100000000000001" customHeight="1"/>
    <row r="4258" spans="1:67" ht="17.100000000000001" customHeight="1">
      <c r="A4258" s="84"/>
      <c r="B4258" s="2560"/>
      <c r="C4258" s="2560"/>
      <c r="D4258" s="2560"/>
      <c r="E4258" s="2560"/>
      <c r="F4258" s="2560"/>
      <c r="G4258" s="2560"/>
      <c r="H4258" s="2560"/>
      <c r="I4258" s="2560"/>
      <c r="J4258" s="2560"/>
      <c r="K4258" s="2561"/>
      <c r="L4258" s="2561"/>
      <c r="M4258" s="2561"/>
      <c r="N4258" s="2561"/>
      <c r="O4258" s="2561"/>
      <c r="P4258" s="2561"/>
      <c r="Q4258" s="2561"/>
      <c r="R4258" s="1765"/>
      <c r="S4258" s="2562"/>
      <c r="T4258" s="2562"/>
      <c r="U4258" s="2560"/>
      <c r="V4258" s="2560"/>
      <c r="W4258" s="2560"/>
      <c r="X4258" s="2560"/>
      <c r="Y4258" s="2560"/>
      <c r="Z4258" s="2560"/>
      <c r="AA4258" s="2560"/>
      <c r="AB4258" s="2560"/>
      <c r="AC4258" s="2560"/>
      <c r="AD4258" s="2560"/>
      <c r="AE4258" s="2560"/>
      <c r="AF4258" s="2560"/>
      <c r="AG4258" s="2560"/>
      <c r="AH4258" s="219"/>
      <c r="AI4258" s="2562"/>
      <c r="AJ4258" s="2562"/>
      <c r="AK4258" s="2136"/>
      <c r="AL4258" s="2136"/>
      <c r="AM4258" s="2136"/>
      <c r="AN4258" s="2136"/>
      <c r="AO4258" s="2136"/>
      <c r="AP4258" s="2136"/>
      <c r="AQ4258" s="2136"/>
      <c r="AR4258" s="2136"/>
      <c r="AS4258" s="2563"/>
      <c r="AT4258" s="2563"/>
      <c r="AU4258" s="2563"/>
      <c r="AV4258" s="2563"/>
      <c r="AW4258" s="2563"/>
      <c r="AX4258" s="2563"/>
      <c r="AY4258" s="2564"/>
      <c r="AZ4258" s="2564"/>
      <c r="BA4258" s="84"/>
      <c r="BB4258" s="1766"/>
      <c r="BC4258" s="2560"/>
      <c r="BD4258" s="2560"/>
      <c r="BE4258" s="2560"/>
      <c r="BF4258" s="2560"/>
      <c r="BG4258" s="2561"/>
      <c r="BH4258" s="2561"/>
      <c r="BI4258" s="2561"/>
      <c r="BJ4258" s="2561"/>
      <c r="BK4258" s="2562"/>
      <c r="BL4258" s="2562"/>
      <c r="BM4258" s="507"/>
      <c r="BN4258" s="507"/>
      <c r="BO4258" s="507"/>
    </row>
    <row r="4259" spans="1:67" ht="27.75" customHeight="1">
      <c r="A4259" s="2" t="s">
        <v>4868</v>
      </c>
      <c r="B4259" s="2147" t="s">
        <v>1721</v>
      </c>
      <c r="C4259" s="2147"/>
      <c r="D4259" s="2147"/>
      <c r="E4259" s="2147"/>
      <c r="F4259" s="2147"/>
      <c r="G4259" s="2147"/>
      <c r="H4259" s="2147"/>
      <c r="I4259" s="2147"/>
      <c r="J4259" s="2147"/>
      <c r="K4259" s="2565" t="s">
        <v>4910</v>
      </c>
      <c r="L4259" s="2565"/>
      <c r="M4259" s="2565"/>
      <c r="N4259" s="2565"/>
      <c r="O4259" s="2565"/>
      <c r="P4259" s="2565"/>
      <c r="Q4259" s="2565"/>
      <c r="R4259" s="1756"/>
      <c r="S4259" s="2538" t="s">
        <v>3996</v>
      </c>
      <c r="T4259" s="2538"/>
      <c r="U4259" s="2147" t="s">
        <v>4869</v>
      </c>
      <c r="V4259" s="2147"/>
      <c r="W4259" s="2147"/>
      <c r="X4259" s="2147"/>
      <c r="Y4259" s="2147"/>
      <c r="Z4259" s="2147"/>
      <c r="AA4259" s="2147"/>
      <c r="AB4259" s="2147"/>
      <c r="AC4259" s="2565" t="s">
        <v>4910</v>
      </c>
      <c r="AD4259" s="2565"/>
      <c r="AE4259" s="2565"/>
      <c r="AF4259" s="2565"/>
      <c r="AG4259" s="2565"/>
      <c r="AH4259" s="1735"/>
      <c r="AI4259" s="2538" t="s">
        <v>3996</v>
      </c>
      <c r="AJ4259" s="2538"/>
      <c r="AK4259" s="2147" t="s">
        <v>4870</v>
      </c>
      <c r="AL4259" s="2147"/>
      <c r="AM4259" s="2147"/>
      <c r="AN4259" s="2147"/>
      <c r="AO4259" s="2147"/>
      <c r="AP4259" s="2147"/>
      <c r="AQ4259" s="2147"/>
      <c r="AR4259" s="2147"/>
      <c r="AS4259" s="2566" t="s">
        <v>4871</v>
      </c>
      <c r="AT4259" s="2566"/>
      <c r="AU4259" s="2566"/>
      <c r="AV4259" s="2566"/>
      <c r="AW4259" s="2566"/>
      <c r="AX4259" s="2566"/>
      <c r="AY4259" s="2567" t="s">
        <v>3996</v>
      </c>
      <c r="AZ4259" s="2567"/>
      <c r="BA4259" s="45"/>
      <c r="BB4259" s="601"/>
      <c r="BC4259" s="1769" t="s">
        <v>5440</v>
      </c>
      <c r="BD4259" s="1769"/>
      <c r="BE4259" s="1756"/>
      <c r="BF4259" s="1769"/>
      <c r="BG4259" s="1779" t="s">
        <v>4872</v>
      </c>
      <c r="BH4259" s="1756"/>
      <c r="BI4259" s="1756"/>
      <c r="BJ4259" s="1756"/>
      <c r="BK4259" s="2538" t="s">
        <v>3999</v>
      </c>
      <c r="BL4259" s="2538"/>
      <c r="BM4259" s="507"/>
      <c r="BN4259" s="507"/>
      <c r="BO4259" s="507"/>
    </row>
    <row r="4260" spans="1:67" ht="22.5" customHeight="1">
      <c r="A4260" s="8"/>
      <c r="B4260" s="14"/>
      <c r="C4260" s="1429"/>
      <c r="D4260" s="1429"/>
      <c r="E4260" s="1429"/>
      <c r="F4260" s="1429"/>
      <c r="G4260" s="1429"/>
      <c r="H4260" s="1429"/>
      <c r="I4260" s="1429"/>
      <c r="J4260" s="1429"/>
      <c r="K4260" s="1429"/>
      <c r="L4260" s="2539"/>
      <c r="M4260" s="2539"/>
      <c r="N4260" s="1431"/>
      <c r="O4260" s="1431"/>
      <c r="P4260" s="1431"/>
      <c r="Q4260" s="1431"/>
      <c r="R4260" s="8"/>
      <c r="S4260" s="1757"/>
      <c r="T4260" s="1758" t="s">
        <v>1130</v>
      </c>
      <c r="U4260" s="8"/>
      <c r="V4260" s="14"/>
      <c r="W4260" s="8"/>
      <c r="X4260" s="8"/>
      <c r="Y4260" s="2540"/>
      <c r="Z4260" s="2540"/>
      <c r="AA4260" s="1738"/>
      <c r="AB4260" s="1738"/>
      <c r="AC4260" s="1738"/>
      <c r="AD4260" s="1738"/>
      <c r="AE4260" s="1738"/>
      <c r="AF4260" s="1738"/>
      <c r="AG4260" s="1431"/>
      <c r="AH4260" s="8"/>
      <c r="AI4260" s="1757"/>
      <c r="AJ4260" s="1758" t="s">
        <v>1130</v>
      </c>
      <c r="AK4260" s="1757"/>
      <c r="AL4260" s="1758"/>
      <c r="AM4260" s="1429"/>
      <c r="AN4260" s="1429"/>
      <c r="AO4260" s="1739"/>
      <c r="AP4260" s="1738"/>
      <c r="AQ4260" s="1738"/>
      <c r="AR4260" s="1738"/>
      <c r="AS4260" s="1738"/>
      <c r="AT4260" s="1738"/>
      <c r="AU4260" s="1738"/>
      <c r="AV4260" s="1431"/>
      <c r="AW4260" s="1431"/>
      <c r="AX4260" s="1431"/>
      <c r="AY4260" s="1757"/>
      <c r="AZ4260" s="1758" t="s">
        <v>1130</v>
      </c>
      <c r="BA4260" s="8"/>
      <c r="BB4260" s="14"/>
      <c r="BC4260" s="1429"/>
      <c r="BD4260" s="1429"/>
      <c r="BE4260" s="2541"/>
      <c r="BF4260" s="2541"/>
      <c r="BG4260" s="2539"/>
      <c r="BH4260" s="2539"/>
      <c r="BI4260" s="2539"/>
      <c r="BJ4260" s="1431"/>
      <c r="BK4260" s="1757"/>
      <c r="BL4260" s="1758" t="s">
        <v>1130</v>
      </c>
      <c r="BM4260" s="507"/>
      <c r="BN4260" s="507"/>
      <c r="BO4260" s="507"/>
    </row>
    <row r="4261" spans="1:67" ht="17.100000000000001" customHeight="1">
      <c r="A4261" s="2542" t="s">
        <v>369</v>
      </c>
      <c r="B4261" s="2543"/>
      <c r="C4261" s="2548" t="s">
        <v>230</v>
      </c>
      <c r="D4261" s="2549"/>
      <c r="E4261" s="2549"/>
      <c r="F4261" s="2549"/>
      <c r="G4261" s="2549"/>
      <c r="H4261" s="2550"/>
      <c r="I4261" s="2548" t="s">
        <v>370</v>
      </c>
      <c r="J4261" s="2549"/>
      <c r="K4261" s="1740"/>
      <c r="L4261" s="2548" t="s">
        <v>371</v>
      </c>
      <c r="M4261" s="2549"/>
      <c r="N4261" s="2549"/>
      <c r="O4261" s="2549"/>
      <c r="P4261" s="2549"/>
      <c r="Q4261" s="2549"/>
      <c r="R4261" s="2550"/>
      <c r="S4261" s="2542" t="s">
        <v>369</v>
      </c>
      <c r="T4261" s="2543"/>
      <c r="U4261" s="2542" t="s">
        <v>369</v>
      </c>
      <c r="V4261" s="2543"/>
      <c r="W4261" s="2548" t="s">
        <v>3748</v>
      </c>
      <c r="X4261" s="2549"/>
      <c r="Y4261" s="2549"/>
      <c r="Z4261" s="2549"/>
      <c r="AA4261" s="2549"/>
      <c r="AB4261" s="2549"/>
      <c r="AC4261" s="2549"/>
      <c r="AD4261" s="2549"/>
      <c r="AE4261" s="2549"/>
      <c r="AF4261" s="2549"/>
      <c r="AG4261" s="2549"/>
      <c r="AH4261" s="2550"/>
      <c r="AI4261" s="2542" t="s">
        <v>369</v>
      </c>
      <c r="AJ4261" s="2543"/>
      <c r="AK4261" s="2554" t="s">
        <v>369</v>
      </c>
      <c r="AL4261" s="2555"/>
      <c r="AM4261" s="2549" t="s">
        <v>3748</v>
      </c>
      <c r="AN4261" s="2549"/>
      <c r="AO4261" s="2549"/>
      <c r="AP4261" s="2549"/>
      <c r="AQ4261" s="2549"/>
      <c r="AR4261" s="2549"/>
      <c r="AS4261" s="2549"/>
      <c r="AT4261" s="2549"/>
      <c r="AU4261" s="2549"/>
      <c r="AV4261" s="2549"/>
      <c r="AW4261" s="2549"/>
      <c r="AX4261" s="2550"/>
      <c r="AY4261" s="2542" t="s">
        <v>369</v>
      </c>
      <c r="AZ4261" s="2543"/>
      <c r="BA4261" s="2542" t="s">
        <v>369</v>
      </c>
      <c r="BB4261" s="2543"/>
      <c r="BC4261" s="2548" t="s">
        <v>3750</v>
      </c>
      <c r="BD4261" s="2549"/>
      <c r="BE4261" s="2549"/>
      <c r="BF4261" s="2549"/>
      <c r="BG4261" s="2549"/>
      <c r="BH4261" s="2549"/>
      <c r="BI4261" s="2549"/>
      <c r="BJ4261" s="2550"/>
      <c r="BK4261" s="2542" t="s">
        <v>369</v>
      </c>
      <c r="BL4261" s="2543"/>
      <c r="BM4261" s="507"/>
      <c r="BN4261" s="507"/>
      <c r="BO4261" s="507"/>
    </row>
    <row r="4262" spans="1:67" ht="39" customHeight="1">
      <c r="A4262" s="2544"/>
      <c r="B4262" s="2545"/>
      <c r="C4262" s="1584" t="s">
        <v>4636</v>
      </c>
      <c r="D4262" s="1584" t="s">
        <v>4637</v>
      </c>
      <c r="E4262" s="1584" t="s">
        <v>4638</v>
      </c>
      <c r="F4262" s="1584" t="s">
        <v>4639</v>
      </c>
      <c r="G4262" s="1584" t="s">
        <v>4640</v>
      </c>
      <c r="H4262" s="1584" t="s">
        <v>1066</v>
      </c>
      <c r="I4262" s="1584" t="s">
        <v>4136</v>
      </c>
      <c r="J4262" s="1759" t="s">
        <v>377</v>
      </c>
      <c r="K4262" s="1584" t="s">
        <v>4873</v>
      </c>
      <c r="L4262" s="1636" t="s">
        <v>4641</v>
      </c>
      <c r="M4262" s="1584" t="s">
        <v>379</v>
      </c>
      <c r="N4262" s="1584" t="s">
        <v>4642</v>
      </c>
      <c r="O4262" s="1584" t="s">
        <v>4643</v>
      </c>
      <c r="P4262" s="1584" t="s">
        <v>4644</v>
      </c>
      <c r="Q4262" s="1584" t="s">
        <v>4645</v>
      </c>
      <c r="R4262" s="1584" t="s">
        <v>4646</v>
      </c>
      <c r="S4262" s="2544"/>
      <c r="T4262" s="2545"/>
      <c r="U4262" s="2544"/>
      <c r="V4262" s="2545"/>
      <c r="W4262" s="1584" t="s">
        <v>4647</v>
      </c>
      <c r="X4262" s="1584" t="s">
        <v>413</v>
      </c>
      <c r="Y4262" s="1584" t="s">
        <v>4648</v>
      </c>
      <c r="Z4262" s="1584" t="s">
        <v>4649</v>
      </c>
      <c r="AA4262" s="1584" t="s">
        <v>416</v>
      </c>
      <c r="AB4262" s="1584" t="s">
        <v>4650</v>
      </c>
      <c r="AC4262" s="1584" t="s">
        <v>4651</v>
      </c>
      <c r="AD4262" s="1584" t="s">
        <v>4652</v>
      </c>
      <c r="AE4262" s="1584" t="s">
        <v>4654</v>
      </c>
      <c r="AF4262" s="1584" t="s">
        <v>4755</v>
      </c>
      <c r="AG4262" s="1584" t="s">
        <v>4656</v>
      </c>
      <c r="AH4262" s="1584" t="s">
        <v>4657</v>
      </c>
      <c r="AI4262" s="2544"/>
      <c r="AJ4262" s="2545"/>
      <c r="AK4262" s="2556"/>
      <c r="AL4262" s="2557"/>
      <c r="AM4262" s="1768" t="s">
        <v>4658</v>
      </c>
      <c r="AN4262" s="1768" t="s">
        <v>4659</v>
      </c>
      <c r="AO4262" s="1768" t="s">
        <v>4660</v>
      </c>
      <c r="AP4262" s="1768" t="s">
        <v>4662</v>
      </c>
      <c r="AQ4262" s="1768" t="s">
        <v>4663</v>
      </c>
      <c r="AR4262" s="1768" t="s">
        <v>4664</v>
      </c>
      <c r="AS4262" s="1768" t="s">
        <v>4665</v>
      </c>
      <c r="AT4262" s="1768" t="s">
        <v>4666</v>
      </c>
      <c r="AU4262" s="1768" t="s">
        <v>426</v>
      </c>
      <c r="AV4262" s="1768" t="s">
        <v>4667</v>
      </c>
      <c r="AW4262" s="1768" t="s">
        <v>4668</v>
      </c>
      <c r="AX4262" s="1768" t="s">
        <v>4874</v>
      </c>
      <c r="AY4262" s="2544"/>
      <c r="AZ4262" s="2545"/>
      <c r="BA4262" s="2544"/>
      <c r="BB4262" s="2545"/>
      <c r="BC4262" s="1582" t="s">
        <v>4669</v>
      </c>
      <c r="BD4262" s="1582" t="s">
        <v>4670</v>
      </c>
      <c r="BE4262" s="1582" t="s">
        <v>4671</v>
      </c>
      <c r="BF4262" s="1703" t="s">
        <v>4144</v>
      </c>
      <c r="BG4262" s="1584" t="s">
        <v>4672</v>
      </c>
      <c r="BH4262" s="1584" t="s">
        <v>4673</v>
      </c>
      <c r="BI4262" s="1584" t="s">
        <v>431</v>
      </c>
      <c r="BJ4262" s="1584" t="s">
        <v>1260</v>
      </c>
      <c r="BK4262" s="2544"/>
      <c r="BL4262" s="2545"/>
      <c r="BM4262" s="507"/>
      <c r="BN4262" s="507"/>
      <c r="BO4262" s="507"/>
    </row>
    <row r="4263" spans="1:67" ht="17.100000000000001" customHeight="1">
      <c r="A4263" s="2546"/>
      <c r="B4263" s="2547"/>
      <c r="C4263" s="1582">
        <v>1</v>
      </c>
      <c r="D4263" s="1586">
        <v>2</v>
      </c>
      <c r="E4263" s="1582">
        <v>3</v>
      </c>
      <c r="F4263" s="1586">
        <v>4</v>
      </c>
      <c r="G4263" s="1582">
        <v>5</v>
      </c>
      <c r="H4263" s="1582">
        <v>6</v>
      </c>
      <c r="I4263" s="1760">
        <v>7</v>
      </c>
      <c r="J4263" s="1760">
        <v>8</v>
      </c>
      <c r="K4263" s="1582">
        <v>9</v>
      </c>
      <c r="L4263" s="1583">
        <v>10</v>
      </c>
      <c r="M4263" s="1586">
        <v>11</v>
      </c>
      <c r="N4263" s="1582">
        <v>12</v>
      </c>
      <c r="O4263" s="1586">
        <v>13</v>
      </c>
      <c r="P4263" s="1582">
        <v>14</v>
      </c>
      <c r="Q4263" s="1586">
        <v>15</v>
      </c>
      <c r="R4263" s="1582">
        <v>16</v>
      </c>
      <c r="S4263" s="2546"/>
      <c r="T4263" s="2547"/>
      <c r="U4263" s="2546"/>
      <c r="V4263" s="2547"/>
      <c r="W4263" s="1582">
        <v>17</v>
      </c>
      <c r="X4263" s="1586">
        <v>18</v>
      </c>
      <c r="Y4263" s="1582">
        <v>19</v>
      </c>
      <c r="Z4263" s="1582">
        <v>20</v>
      </c>
      <c r="AA4263" s="1582">
        <v>21</v>
      </c>
      <c r="AB4263" s="1582">
        <v>22</v>
      </c>
      <c r="AC4263" s="1586">
        <v>23</v>
      </c>
      <c r="AD4263" s="1582">
        <v>24</v>
      </c>
      <c r="AE4263" s="1582">
        <v>25</v>
      </c>
      <c r="AF4263" s="1582">
        <v>26</v>
      </c>
      <c r="AG4263" s="1587">
        <v>27</v>
      </c>
      <c r="AH4263" s="1582">
        <v>28</v>
      </c>
      <c r="AI4263" s="2546"/>
      <c r="AJ4263" s="2547"/>
      <c r="AK4263" s="2558"/>
      <c r="AL4263" s="2559"/>
      <c r="AM4263" s="1586">
        <v>29</v>
      </c>
      <c r="AN4263" s="1582">
        <v>30</v>
      </c>
      <c r="AO4263" s="1586">
        <v>31</v>
      </c>
      <c r="AP4263" s="1586">
        <v>32</v>
      </c>
      <c r="AQ4263" s="1582">
        <v>33</v>
      </c>
      <c r="AR4263" s="1586">
        <v>34</v>
      </c>
      <c r="AS4263" s="1582">
        <v>35</v>
      </c>
      <c r="AT4263" s="1586">
        <v>36</v>
      </c>
      <c r="AU4263" s="1582">
        <v>37</v>
      </c>
      <c r="AV4263" s="1582">
        <v>38</v>
      </c>
      <c r="AW4263" s="1582">
        <v>39</v>
      </c>
      <c r="AX4263" s="1761">
        <v>40</v>
      </c>
      <c r="AY4263" s="2546"/>
      <c r="AZ4263" s="2547"/>
      <c r="BA4263" s="2546"/>
      <c r="BB4263" s="2547"/>
      <c r="BC4263" s="1583">
        <v>41</v>
      </c>
      <c r="BD4263" s="1586">
        <v>42</v>
      </c>
      <c r="BE4263" s="1704">
        <v>43</v>
      </c>
      <c r="BF4263" s="1586">
        <v>44</v>
      </c>
      <c r="BG4263" s="1583">
        <v>45</v>
      </c>
      <c r="BH4263" s="1586">
        <v>46</v>
      </c>
      <c r="BI4263" s="1583">
        <v>47</v>
      </c>
      <c r="BJ4263" s="1586">
        <v>48</v>
      </c>
      <c r="BK4263" s="2546"/>
      <c r="BL4263" s="2547"/>
      <c r="BM4263" s="507"/>
      <c r="BN4263" s="507"/>
      <c r="BO4263" s="507"/>
    </row>
    <row r="4264" spans="1:67" ht="17.100000000000001" customHeight="1">
      <c r="A4264" s="2553" t="s">
        <v>44</v>
      </c>
      <c r="B4264" s="2553"/>
      <c r="C4264" s="1588">
        <v>3.25</v>
      </c>
      <c r="D4264" s="1588" t="s">
        <v>4675</v>
      </c>
      <c r="E4264" s="1588">
        <v>3.5</v>
      </c>
      <c r="F4264" s="1588" t="s">
        <v>3007</v>
      </c>
      <c r="G4264" s="1588" t="s">
        <v>4676</v>
      </c>
      <c r="H4264" s="1588">
        <v>3.5</v>
      </c>
      <c r="I4264" s="1588" t="s">
        <v>4675</v>
      </c>
      <c r="J4264" s="1588" t="s">
        <v>4676</v>
      </c>
      <c r="K4264" s="1588" t="s">
        <v>3007</v>
      </c>
      <c r="L4264" s="946">
        <v>3</v>
      </c>
      <c r="M4264" s="1588">
        <v>2.75</v>
      </c>
      <c r="N4264" s="1588" t="s">
        <v>4675</v>
      </c>
      <c r="O4264" s="1588">
        <v>2.5</v>
      </c>
      <c r="P4264" s="1588">
        <v>2.5</v>
      </c>
      <c r="Q4264" s="1588" t="s">
        <v>3079</v>
      </c>
      <c r="R4264" s="1588">
        <v>2</v>
      </c>
      <c r="S4264" s="2533" t="s">
        <v>44</v>
      </c>
      <c r="T4264" s="2533"/>
      <c r="U4264" s="2533" t="s">
        <v>44</v>
      </c>
      <c r="V4264" s="2533"/>
      <c r="W4264" s="946">
        <v>2</v>
      </c>
      <c r="X4264" s="1588">
        <v>2</v>
      </c>
      <c r="Y4264" s="1588">
        <v>3.25</v>
      </c>
      <c r="Z4264" s="1588" t="s">
        <v>4875</v>
      </c>
      <c r="AA4264" s="1588" t="s">
        <v>4077</v>
      </c>
      <c r="AB4264" s="1588" t="s">
        <v>4876</v>
      </c>
      <c r="AC4264" s="1588" t="s">
        <v>4877</v>
      </c>
      <c r="AD4264" s="1588" t="s">
        <v>4112</v>
      </c>
      <c r="AE4264" s="1588" t="s">
        <v>2754</v>
      </c>
      <c r="AF4264" s="1588">
        <v>3.5</v>
      </c>
      <c r="AG4264" s="1588">
        <v>2</v>
      </c>
      <c r="AH4264" s="1588" t="s">
        <v>2990</v>
      </c>
      <c r="AI4264" s="2533" t="s">
        <v>44</v>
      </c>
      <c r="AJ4264" s="2533"/>
      <c r="AK4264" s="2533" t="s">
        <v>44</v>
      </c>
      <c r="AL4264" s="2533"/>
      <c r="AM4264" s="1588" t="s">
        <v>3007</v>
      </c>
      <c r="AN4264" s="1588">
        <v>3.5</v>
      </c>
      <c r="AO4264" s="1588" t="s">
        <v>4878</v>
      </c>
      <c r="AP4264" s="1588" t="s">
        <v>3074</v>
      </c>
      <c r="AQ4264" s="1588" t="s">
        <v>2984</v>
      </c>
      <c r="AR4264" s="1588" t="s">
        <v>4037</v>
      </c>
      <c r="AS4264" s="946" t="s">
        <v>2815</v>
      </c>
      <c r="AT4264" s="1588">
        <v>2.5</v>
      </c>
      <c r="AU4264" s="1588">
        <v>2.5</v>
      </c>
      <c r="AV4264" s="1588">
        <v>2</v>
      </c>
      <c r="AW4264" s="1588" t="s">
        <v>3076</v>
      </c>
      <c r="AX4264" s="1588" t="s">
        <v>4155</v>
      </c>
      <c r="AY4264" s="2533" t="s">
        <v>44</v>
      </c>
      <c r="AZ4264" s="2533"/>
      <c r="BA4264" s="2533" t="s">
        <v>44</v>
      </c>
      <c r="BB4264" s="2533"/>
      <c r="BC4264" s="1588">
        <v>3</v>
      </c>
      <c r="BD4264" s="1588" t="s">
        <v>4879</v>
      </c>
      <c r="BE4264" s="1588" t="s">
        <v>4044</v>
      </c>
      <c r="BF4264" s="1588">
        <v>3.5</v>
      </c>
      <c r="BG4264" s="1588">
        <v>4.5</v>
      </c>
      <c r="BH4264" s="1588">
        <v>0.1</v>
      </c>
      <c r="BI4264" s="1588" t="s">
        <v>4880</v>
      </c>
      <c r="BJ4264" s="1588" t="s">
        <v>4881</v>
      </c>
      <c r="BK4264" s="2533" t="s">
        <v>44</v>
      </c>
      <c r="BL4264" s="2533"/>
      <c r="BM4264" s="507"/>
      <c r="BN4264" s="507"/>
      <c r="BO4264" s="507"/>
    </row>
    <row r="4265" spans="1:67" ht="17.100000000000001" customHeight="1">
      <c r="A4265" s="2551" t="s">
        <v>1687</v>
      </c>
      <c r="B4265" s="2552"/>
      <c r="C4265" s="1593"/>
      <c r="D4265" s="1593"/>
      <c r="E4265" s="1593"/>
      <c r="F4265" s="1594"/>
      <c r="G4265" s="1594"/>
      <c r="H4265" s="1594"/>
      <c r="I4265" s="1594"/>
      <c r="J4265" s="1594"/>
      <c r="K4265" s="1594"/>
      <c r="L4265" s="1594"/>
      <c r="M4265" s="1594"/>
      <c r="N4265" s="1594"/>
      <c r="O4265" s="1594"/>
      <c r="P4265" s="1594"/>
      <c r="Q4265" s="1594"/>
      <c r="R4265" s="1594"/>
      <c r="S4265" s="2551" t="s">
        <v>1687</v>
      </c>
      <c r="T4265" s="2552"/>
      <c r="U4265" s="2551" t="s">
        <v>1687</v>
      </c>
      <c r="V4265" s="2552"/>
      <c r="W4265" s="1595"/>
      <c r="X4265" s="1596"/>
      <c r="Y4265" s="1596"/>
      <c r="Z4265" s="1596"/>
      <c r="AA4265" s="1596"/>
      <c r="AB4265" s="1596"/>
      <c r="AC4265" s="1596"/>
      <c r="AD4265" s="1596"/>
      <c r="AE4265" s="1596"/>
      <c r="AF4265" s="1596"/>
      <c r="AG4265" s="1596"/>
      <c r="AH4265" s="1594" t="s">
        <v>4012</v>
      </c>
      <c r="AI4265" s="2551" t="s">
        <v>1687</v>
      </c>
      <c r="AJ4265" s="2552"/>
      <c r="AK4265" s="2551" t="s">
        <v>1687</v>
      </c>
      <c r="AL4265" s="2552"/>
      <c r="AM4265" s="1594"/>
      <c r="AN4265" s="1594"/>
      <c r="AO4265" s="1594"/>
      <c r="AP4265" s="1594"/>
      <c r="AQ4265" s="1594"/>
      <c r="AR4265" s="1594"/>
      <c r="AS4265" s="1594"/>
      <c r="AT4265" s="1594"/>
      <c r="AU4265" s="1594"/>
      <c r="AV4265" s="1594"/>
      <c r="AW4265" s="1594"/>
      <c r="AX4265" s="1594"/>
      <c r="AY4265" s="2551" t="s">
        <v>1687</v>
      </c>
      <c r="AZ4265" s="2552"/>
      <c r="BA4265" s="2551" t="s">
        <v>1687</v>
      </c>
      <c r="BB4265" s="2552"/>
      <c r="BC4265" s="1597"/>
      <c r="BD4265" s="1597"/>
      <c r="BE4265" s="1594"/>
      <c r="BF4265" s="1594"/>
      <c r="BG4265" s="1594"/>
      <c r="BH4265" s="1594"/>
      <c r="BI4265" s="1594"/>
      <c r="BJ4265" s="1594"/>
      <c r="BK4265" s="2551" t="s">
        <v>1687</v>
      </c>
      <c r="BL4265" s="2552"/>
      <c r="BM4265" s="507"/>
      <c r="BN4265" s="507"/>
      <c r="BO4265" s="507"/>
    </row>
    <row r="4266" spans="1:67" ht="17.100000000000001" customHeight="1">
      <c r="A4266" s="1598" t="s">
        <v>856</v>
      </c>
      <c r="B4266" s="1599" t="s">
        <v>1677</v>
      </c>
      <c r="C4266" s="1588">
        <v>2.5</v>
      </c>
      <c r="D4266" s="1588" t="s">
        <v>4675</v>
      </c>
      <c r="E4266" s="1588">
        <v>3.25</v>
      </c>
      <c r="F4266" s="1588" t="s">
        <v>4676</v>
      </c>
      <c r="G4266" s="1588" t="s">
        <v>4676</v>
      </c>
      <c r="H4266" s="1588" t="s">
        <v>4675</v>
      </c>
      <c r="I4266" s="1588" t="s">
        <v>4676</v>
      </c>
      <c r="J4266" s="1588" t="s">
        <v>4676</v>
      </c>
      <c r="K4266" s="1588" t="s">
        <v>76</v>
      </c>
      <c r="L4266" s="1588">
        <v>1</v>
      </c>
      <c r="M4266" s="1588">
        <v>1.75</v>
      </c>
      <c r="N4266" s="1588">
        <v>1</v>
      </c>
      <c r="O4266" s="1588">
        <v>2</v>
      </c>
      <c r="P4266" s="1588">
        <v>2.5</v>
      </c>
      <c r="Q4266" s="1588">
        <v>2.5</v>
      </c>
      <c r="R4266" s="1588">
        <v>2</v>
      </c>
      <c r="S4266" s="1598" t="s">
        <v>856</v>
      </c>
      <c r="T4266" s="1599" t="s">
        <v>1677</v>
      </c>
      <c r="U4266" s="1598" t="s">
        <v>856</v>
      </c>
      <c r="V4266" s="1599" t="s">
        <v>1677</v>
      </c>
      <c r="W4266" s="1590" t="s">
        <v>4689</v>
      </c>
      <c r="X4266" s="1590">
        <v>2</v>
      </c>
      <c r="Y4266" s="1590">
        <v>2</v>
      </c>
      <c r="Z4266" s="1590">
        <v>1.5</v>
      </c>
      <c r="AA4266" s="1590" t="s">
        <v>4686</v>
      </c>
      <c r="AB4266" s="1590">
        <v>0.5</v>
      </c>
      <c r="AC4266" s="1590">
        <v>1</v>
      </c>
      <c r="AD4266" s="1590">
        <v>2</v>
      </c>
      <c r="AE4266" s="1590">
        <v>3.5</v>
      </c>
      <c r="AF4266" s="1590">
        <v>3.5</v>
      </c>
      <c r="AG4266" s="1590">
        <v>1</v>
      </c>
      <c r="AH4266" s="1589">
        <v>2</v>
      </c>
      <c r="AI4266" s="1598" t="s">
        <v>856</v>
      </c>
      <c r="AJ4266" s="1599" t="s">
        <v>1677</v>
      </c>
      <c r="AK4266" s="1598" t="s">
        <v>856</v>
      </c>
      <c r="AL4266" s="1599" t="s">
        <v>1677</v>
      </c>
      <c r="AM4266" s="1589">
        <v>2</v>
      </c>
      <c r="AN4266" s="1589">
        <v>0.75</v>
      </c>
      <c r="AO4266" s="1589">
        <v>0.5</v>
      </c>
      <c r="AP4266" s="1589">
        <v>6</v>
      </c>
      <c r="AQ4266" s="1589">
        <v>2.5</v>
      </c>
      <c r="AR4266" s="1589">
        <v>2.5</v>
      </c>
      <c r="AS4266" s="1589" t="s">
        <v>4687</v>
      </c>
      <c r="AT4266" s="1589">
        <v>1.25</v>
      </c>
      <c r="AU4266" s="1589">
        <v>1</v>
      </c>
      <c r="AV4266" s="1589">
        <v>1</v>
      </c>
      <c r="AW4266" s="1589">
        <v>2</v>
      </c>
      <c r="AX4266" s="1589">
        <v>2</v>
      </c>
      <c r="AY4266" s="1598" t="s">
        <v>856</v>
      </c>
      <c r="AZ4266" s="1599" t="s">
        <v>1677</v>
      </c>
      <c r="BA4266" s="1598" t="s">
        <v>856</v>
      </c>
      <c r="BB4266" s="1599" t="s">
        <v>1677</v>
      </c>
      <c r="BC4266" s="1589">
        <v>1</v>
      </c>
      <c r="BD4266" s="1589">
        <v>0.05</v>
      </c>
      <c r="BE4266" s="1589" t="s">
        <v>4689</v>
      </c>
      <c r="BF4266" s="1589">
        <v>4</v>
      </c>
      <c r="BG4266" s="1589">
        <v>0.2</v>
      </c>
      <c r="BH4266" s="1589" t="s">
        <v>4694</v>
      </c>
      <c r="BI4266" s="1589">
        <v>1</v>
      </c>
      <c r="BJ4266" s="1589">
        <v>0.05</v>
      </c>
      <c r="BK4266" s="1598" t="s">
        <v>856</v>
      </c>
      <c r="BL4266" s="1599" t="s">
        <v>1677</v>
      </c>
      <c r="BM4266" s="507"/>
      <c r="BN4266" s="507"/>
      <c r="BO4266" s="507"/>
    </row>
    <row r="4267" spans="1:67" ht="17.100000000000001" customHeight="1">
      <c r="A4267" s="1600" t="s">
        <v>1085</v>
      </c>
      <c r="B4267" s="1601" t="s">
        <v>1678</v>
      </c>
      <c r="C4267" s="1593">
        <v>3</v>
      </c>
      <c r="D4267" s="1593" t="s">
        <v>4675</v>
      </c>
      <c r="E4267" s="1593">
        <v>3.25</v>
      </c>
      <c r="F4267" s="1594" t="s">
        <v>4676</v>
      </c>
      <c r="G4267" s="1594" t="s">
        <v>4676</v>
      </c>
      <c r="H4267" s="1594" t="s">
        <v>4675</v>
      </c>
      <c r="I4267" s="1594" t="s">
        <v>4676</v>
      </c>
      <c r="J4267" s="1594" t="s">
        <v>4676</v>
      </c>
      <c r="K4267" s="1594" t="s">
        <v>76</v>
      </c>
      <c r="L4267" s="1594">
        <v>3</v>
      </c>
      <c r="M4267" s="1594">
        <v>2</v>
      </c>
      <c r="N4267" s="1594">
        <v>1.75</v>
      </c>
      <c r="O4267" s="1594">
        <v>2.5</v>
      </c>
      <c r="P4267" s="1594">
        <v>2.5</v>
      </c>
      <c r="Q4267" s="1594">
        <v>3</v>
      </c>
      <c r="R4267" s="1594">
        <v>2.25</v>
      </c>
      <c r="S4267" s="1600" t="s">
        <v>1085</v>
      </c>
      <c r="T4267" s="1601" t="s">
        <v>1678</v>
      </c>
      <c r="U4267" s="1600" t="s">
        <v>1085</v>
      </c>
      <c r="V4267" s="1601" t="s">
        <v>1678</v>
      </c>
      <c r="W4267" s="1596" t="s">
        <v>4687</v>
      </c>
      <c r="X4267" s="1596">
        <v>2</v>
      </c>
      <c r="Y4267" s="1596">
        <v>2.25</v>
      </c>
      <c r="Z4267" s="1596">
        <v>1.75</v>
      </c>
      <c r="AA4267" s="1596" t="s">
        <v>4678</v>
      </c>
      <c r="AB4267" s="1596">
        <v>1</v>
      </c>
      <c r="AC4267" s="1596">
        <v>2</v>
      </c>
      <c r="AD4267" s="1596">
        <v>2</v>
      </c>
      <c r="AE4267" s="1596">
        <v>3.5</v>
      </c>
      <c r="AF4267" s="1596">
        <v>3.5</v>
      </c>
      <c r="AG4267" s="1596">
        <v>1.5</v>
      </c>
      <c r="AH4267" s="1594">
        <v>2.5</v>
      </c>
      <c r="AI4267" s="1600" t="s">
        <v>1085</v>
      </c>
      <c r="AJ4267" s="1601" t="s">
        <v>1678</v>
      </c>
      <c r="AK4267" s="1600" t="s">
        <v>1085</v>
      </c>
      <c r="AL4267" s="1601" t="s">
        <v>1678</v>
      </c>
      <c r="AM4267" s="1594">
        <v>2.5</v>
      </c>
      <c r="AN4267" s="1594">
        <v>0.75</v>
      </c>
      <c r="AO4267" s="1594">
        <v>1</v>
      </c>
      <c r="AP4267" s="1594">
        <v>6</v>
      </c>
      <c r="AQ4267" s="1594">
        <v>3.25</v>
      </c>
      <c r="AR4267" s="1594">
        <v>3.5</v>
      </c>
      <c r="AS4267" s="1594">
        <v>2.5</v>
      </c>
      <c r="AT4267" s="1594">
        <v>1.5</v>
      </c>
      <c r="AU4267" s="1594">
        <v>1</v>
      </c>
      <c r="AV4267" s="1594">
        <v>1.5</v>
      </c>
      <c r="AW4267" s="1594">
        <v>2</v>
      </c>
      <c r="AX4267" s="1594">
        <v>2.25</v>
      </c>
      <c r="AY4267" s="1600" t="s">
        <v>1085</v>
      </c>
      <c r="AZ4267" s="1601" t="s">
        <v>1678</v>
      </c>
      <c r="BA4267" s="1600" t="s">
        <v>1085</v>
      </c>
      <c r="BB4267" s="1601" t="s">
        <v>1678</v>
      </c>
      <c r="BC4267" s="1594">
        <v>1</v>
      </c>
      <c r="BD4267" s="1594">
        <v>0.05</v>
      </c>
      <c r="BE4267" s="1594">
        <v>4</v>
      </c>
      <c r="BF4267" s="1594">
        <v>4</v>
      </c>
      <c r="BG4267" s="1594">
        <v>0.3</v>
      </c>
      <c r="BH4267" s="1594">
        <v>0.05</v>
      </c>
      <c r="BI4267" s="1594">
        <v>1</v>
      </c>
      <c r="BJ4267" s="1594">
        <v>0.05</v>
      </c>
      <c r="BK4267" s="1600" t="s">
        <v>1085</v>
      </c>
      <c r="BL4267" s="1601" t="s">
        <v>1678</v>
      </c>
      <c r="BM4267" s="507"/>
      <c r="BN4267" s="507"/>
      <c r="BO4267" s="507"/>
    </row>
    <row r="4268" spans="1:67" ht="17.100000000000001" customHeight="1">
      <c r="A4268" s="1598" t="s">
        <v>827</v>
      </c>
      <c r="B4268" s="1599" t="s">
        <v>1679</v>
      </c>
      <c r="C4268" s="1588">
        <v>3.25</v>
      </c>
      <c r="D4268" s="1588" t="s">
        <v>4675</v>
      </c>
      <c r="E4268" s="1588">
        <v>3.5</v>
      </c>
      <c r="F4268" s="1589" t="s">
        <v>4676</v>
      </c>
      <c r="G4268" s="1589" t="s">
        <v>4676</v>
      </c>
      <c r="H4268" s="1589" t="s">
        <v>4675</v>
      </c>
      <c r="I4268" s="1589" t="s">
        <v>4676</v>
      </c>
      <c r="J4268" s="1589" t="s">
        <v>4676</v>
      </c>
      <c r="K4268" s="1589" t="s">
        <v>76</v>
      </c>
      <c r="L4268" s="1589">
        <v>3</v>
      </c>
      <c r="M4268" s="1589">
        <v>2.25</v>
      </c>
      <c r="N4268" s="1589">
        <v>2.75</v>
      </c>
      <c r="O4268" s="1589">
        <v>3</v>
      </c>
      <c r="P4268" s="1589">
        <v>3.5</v>
      </c>
      <c r="Q4268" s="1589">
        <v>3.5</v>
      </c>
      <c r="R4268" s="1589">
        <v>2.5</v>
      </c>
      <c r="S4268" s="1598" t="s">
        <v>827</v>
      </c>
      <c r="T4268" s="1599" t="s">
        <v>1679</v>
      </c>
      <c r="U4268" s="1598" t="s">
        <v>827</v>
      </c>
      <c r="V4268" s="1599" t="s">
        <v>1679</v>
      </c>
      <c r="W4268" s="1590">
        <v>2</v>
      </c>
      <c r="X4268" s="1590">
        <v>2</v>
      </c>
      <c r="Y4268" s="1590">
        <v>2.5</v>
      </c>
      <c r="Z4268" s="1590">
        <v>2</v>
      </c>
      <c r="AA4268" s="1590" t="s">
        <v>4678</v>
      </c>
      <c r="AB4268" s="1590">
        <v>2</v>
      </c>
      <c r="AC4268" s="1590">
        <v>2.5</v>
      </c>
      <c r="AD4268" s="1590">
        <v>2</v>
      </c>
      <c r="AE4268" s="1590">
        <v>3.5</v>
      </c>
      <c r="AF4268" s="1590">
        <v>3.75</v>
      </c>
      <c r="AG4268" s="1590">
        <v>2.5</v>
      </c>
      <c r="AH4268" s="1589">
        <v>4</v>
      </c>
      <c r="AI4268" s="1598" t="s">
        <v>827</v>
      </c>
      <c r="AJ4268" s="1599" t="s">
        <v>1679</v>
      </c>
      <c r="AK4268" s="1598" t="s">
        <v>827</v>
      </c>
      <c r="AL4268" s="1599" t="s">
        <v>1679</v>
      </c>
      <c r="AM4268" s="1589">
        <v>2.75</v>
      </c>
      <c r="AN4268" s="1589">
        <v>0.75</v>
      </c>
      <c r="AO4268" s="1589">
        <v>1.5</v>
      </c>
      <c r="AP4268" s="1589">
        <v>6</v>
      </c>
      <c r="AQ4268" s="1589">
        <v>3.25</v>
      </c>
      <c r="AR4268" s="1589">
        <v>4</v>
      </c>
      <c r="AS4268" s="1589">
        <v>2.5</v>
      </c>
      <c r="AT4268" s="1589">
        <v>1.75</v>
      </c>
      <c r="AU4268" s="1589">
        <v>2</v>
      </c>
      <c r="AV4268" s="1589">
        <v>2</v>
      </c>
      <c r="AW4268" s="1589">
        <v>2</v>
      </c>
      <c r="AX4268" s="1589">
        <v>2.5</v>
      </c>
      <c r="AY4268" s="1598" t="s">
        <v>827</v>
      </c>
      <c r="AZ4268" s="1599" t="s">
        <v>1679</v>
      </c>
      <c r="BA4268" s="1598" t="s">
        <v>827</v>
      </c>
      <c r="BB4268" s="1599" t="s">
        <v>1679</v>
      </c>
      <c r="BC4268" s="1589">
        <v>1.25</v>
      </c>
      <c r="BD4268" s="1589">
        <v>0.1</v>
      </c>
      <c r="BE4268" s="1589">
        <v>4</v>
      </c>
      <c r="BF4268" s="1589">
        <v>4</v>
      </c>
      <c r="BG4268" s="1589">
        <v>0.4</v>
      </c>
      <c r="BH4268" s="1589">
        <v>0.05</v>
      </c>
      <c r="BI4268" s="1589">
        <v>1</v>
      </c>
      <c r="BJ4268" s="1589">
        <v>0.01</v>
      </c>
      <c r="BK4268" s="1598" t="s">
        <v>827</v>
      </c>
      <c r="BL4268" s="1599" t="s">
        <v>1679</v>
      </c>
      <c r="BM4268" s="507"/>
      <c r="BN4268" s="507"/>
      <c r="BO4268" s="507"/>
    </row>
    <row r="4269" spans="1:67" ht="17.100000000000001" customHeight="1">
      <c r="A4269" s="1600" t="s">
        <v>828</v>
      </c>
      <c r="B4269" s="1601" t="s">
        <v>1680</v>
      </c>
      <c r="C4269" s="1593">
        <v>3.5</v>
      </c>
      <c r="D4269" s="1593" t="s">
        <v>4684</v>
      </c>
      <c r="E4269" s="1593" t="s">
        <v>4684</v>
      </c>
      <c r="F4269" s="1594" t="s">
        <v>4676</v>
      </c>
      <c r="G4269" s="1594" t="s">
        <v>4676</v>
      </c>
      <c r="H4269" s="1594" t="s">
        <v>4675</v>
      </c>
      <c r="I4269" s="1594" t="s">
        <v>4676</v>
      </c>
      <c r="J4269" s="1594" t="s">
        <v>4676</v>
      </c>
      <c r="K4269" s="1594" t="s">
        <v>76</v>
      </c>
      <c r="L4269" s="1594">
        <v>3</v>
      </c>
      <c r="M4269" s="1594">
        <v>2.5</v>
      </c>
      <c r="N4269" s="1594">
        <v>3.25</v>
      </c>
      <c r="O4269" s="1594">
        <v>3.5</v>
      </c>
      <c r="P4269" s="1594">
        <v>3.5</v>
      </c>
      <c r="Q4269" s="1594">
        <v>4</v>
      </c>
      <c r="R4269" s="1594">
        <v>2.75</v>
      </c>
      <c r="S4269" s="1600" t="s">
        <v>828</v>
      </c>
      <c r="T4269" s="1601" t="s">
        <v>1680</v>
      </c>
      <c r="U4269" s="1600" t="s">
        <v>828</v>
      </c>
      <c r="V4269" s="1601" t="s">
        <v>1680</v>
      </c>
      <c r="W4269" s="1596">
        <v>2</v>
      </c>
      <c r="X4269" s="1596">
        <v>2</v>
      </c>
      <c r="Y4269" s="1596">
        <v>2.75</v>
      </c>
      <c r="Z4269" s="1596">
        <v>2.25</v>
      </c>
      <c r="AA4269" s="1596" t="s">
        <v>4678</v>
      </c>
      <c r="AB4269" s="1596">
        <v>2</v>
      </c>
      <c r="AC4269" s="1596">
        <v>2.5</v>
      </c>
      <c r="AD4269" s="1596">
        <v>2</v>
      </c>
      <c r="AE4269" s="1596">
        <v>6</v>
      </c>
      <c r="AF4269" s="1596">
        <v>3.75</v>
      </c>
      <c r="AG4269" s="1596">
        <v>3</v>
      </c>
      <c r="AH4269" s="1594">
        <v>3</v>
      </c>
      <c r="AI4269" s="1600" t="s">
        <v>828</v>
      </c>
      <c r="AJ4269" s="1601" t="s">
        <v>1680</v>
      </c>
      <c r="AK4269" s="1600" t="s">
        <v>828</v>
      </c>
      <c r="AL4269" s="1601" t="s">
        <v>1680</v>
      </c>
      <c r="AM4269" s="1594">
        <v>3</v>
      </c>
      <c r="AN4269" s="1594">
        <v>0.9</v>
      </c>
      <c r="AO4269" s="1594">
        <v>1.75</v>
      </c>
      <c r="AP4269" s="1594">
        <v>6</v>
      </c>
      <c r="AQ4269" s="1594">
        <v>4</v>
      </c>
      <c r="AR4269" s="1594">
        <v>4.5</v>
      </c>
      <c r="AS4269" s="1594">
        <v>3</v>
      </c>
      <c r="AT4269" s="1594">
        <v>2</v>
      </c>
      <c r="AU4269" s="1594">
        <v>2</v>
      </c>
      <c r="AV4269" s="1594">
        <v>2.5</v>
      </c>
      <c r="AW4269" s="1594">
        <v>2</v>
      </c>
      <c r="AX4269" s="1594">
        <v>2.75</v>
      </c>
      <c r="AY4269" s="1600" t="s">
        <v>828</v>
      </c>
      <c r="AZ4269" s="1601" t="s">
        <v>1680</v>
      </c>
      <c r="BA4269" s="1600" t="s">
        <v>828</v>
      </c>
      <c r="BB4269" s="1601" t="s">
        <v>1680</v>
      </c>
      <c r="BC4269" s="1594">
        <v>1.5</v>
      </c>
      <c r="BD4269" s="1594">
        <v>0.15</v>
      </c>
      <c r="BE4269" s="1594">
        <v>4</v>
      </c>
      <c r="BF4269" s="1594">
        <v>4</v>
      </c>
      <c r="BG4269" s="1594">
        <v>0.5</v>
      </c>
      <c r="BH4269" s="1594">
        <v>0.05</v>
      </c>
      <c r="BI4269" s="1594">
        <v>1</v>
      </c>
      <c r="BJ4269" s="1594">
        <v>0.3</v>
      </c>
      <c r="BK4269" s="1600" t="s">
        <v>828</v>
      </c>
      <c r="BL4269" s="1601" t="s">
        <v>1680</v>
      </c>
      <c r="BM4269" s="507"/>
      <c r="BN4269" s="507"/>
      <c r="BO4269" s="507"/>
    </row>
    <row r="4270" spans="1:67" ht="21.75" customHeight="1">
      <c r="A4270" s="1598" t="s">
        <v>854</v>
      </c>
      <c r="B4270" s="1599" t="s">
        <v>4104</v>
      </c>
      <c r="C4270" s="1588" t="s">
        <v>2786</v>
      </c>
      <c r="D4270" s="1588" t="s">
        <v>1537</v>
      </c>
      <c r="E4270" s="1588">
        <v>4</v>
      </c>
      <c r="F4270" s="1589" t="s">
        <v>4676</v>
      </c>
      <c r="G4270" s="1589" t="s">
        <v>4676</v>
      </c>
      <c r="H4270" s="1589" t="s">
        <v>4675</v>
      </c>
      <c r="I4270" s="1589" t="s">
        <v>4676</v>
      </c>
      <c r="J4270" s="1589" t="s">
        <v>4676</v>
      </c>
      <c r="K4270" s="1589" t="s">
        <v>76</v>
      </c>
      <c r="L4270" s="1589" t="s">
        <v>4003</v>
      </c>
      <c r="M4270" s="1589" t="s">
        <v>4882</v>
      </c>
      <c r="N4270" s="1589" t="s">
        <v>4074</v>
      </c>
      <c r="O4270" s="1589">
        <v>4</v>
      </c>
      <c r="P4270" s="1589">
        <v>3.5</v>
      </c>
      <c r="Q4270" s="1589">
        <v>4</v>
      </c>
      <c r="R4270" s="1589">
        <v>3</v>
      </c>
      <c r="S4270" s="1598" t="s">
        <v>854</v>
      </c>
      <c r="T4270" s="1599" t="s">
        <v>4104</v>
      </c>
      <c r="U4270" s="1598" t="s">
        <v>854</v>
      </c>
      <c r="V4270" s="1599" t="s">
        <v>4104</v>
      </c>
      <c r="W4270" s="1590">
        <v>2</v>
      </c>
      <c r="X4270" s="1590">
        <v>2</v>
      </c>
      <c r="Y4270" s="1590">
        <v>3</v>
      </c>
      <c r="Z4270" s="1590">
        <v>2.5</v>
      </c>
      <c r="AA4270" s="1590" t="s">
        <v>4678</v>
      </c>
      <c r="AB4270" s="1590">
        <v>2.5</v>
      </c>
      <c r="AC4270" s="1590">
        <v>2.5</v>
      </c>
      <c r="AD4270" s="1590">
        <v>3</v>
      </c>
      <c r="AE4270" s="1590" t="s">
        <v>2803</v>
      </c>
      <c r="AF4270" s="1590">
        <v>4</v>
      </c>
      <c r="AG4270" s="1590">
        <v>3.5</v>
      </c>
      <c r="AH4270" s="1589">
        <v>3.5</v>
      </c>
      <c r="AI4270" s="1598" t="s">
        <v>854</v>
      </c>
      <c r="AJ4270" s="1599" t="s">
        <v>4104</v>
      </c>
      <c r="AK4270" s="1598" t="s">
        <v>854</v>
      </c>
      <c r="AL4270" s="1599" t="s">
        <v>4104</v>
      </c>
      <c r="AM4270" s="1589">
        <v>3.5</v>
      </c>
      <c r="AN4270" s="1589">
        <v>1</v>
      </c>
      <c r="AO4270" s="1589">
        <v>2</v>
      </c>
      <c r="AP4270" s="947" t="s">
        <v>2790</v>
      </c>
      <c r="AQ4270" s="1589">
        <v>4.25</v>
      </c>
      <c r="AR4270" s="1589">
        <v>4.5</v>
      </c>
      <c r="AS4270" s="1589" t="s">
        <v>4883</v>
      </c>
      <c r="AT4270" s="1589">
        <v>2.5</v>
      </c>
      <c r="AU4270" s="1589">
        <v>2</v>
      </c>
      <c r="AV4270" s="1589">
        <v>3.5</v>
      </c>
      <c r="AW4270" s="1589">
        <v>2</v>
      </c>
      <c r="AX4270" s="1589">
        <v>3</v>
      </c>
      <c r="AY4270" s="1598" t="s">
        <v>854</v>
      </c>
      <c r="AZ4270" s="1599" t="s">
        <v>4104</v>
      </c>
      <c r="BA4270" s="1598" t="s">
        <v>854</v>
      </c>
      <c r="BB4270" s="1599" t="s">
        <v>4104</v>
      </c>
      <c r="BC4270" s="1589">
        <v>2.5</v>
      </c>
      <c r="BD4270" s="1589">
        <v>0.25</v>
      </c>
      <c r="BE4270" s="1589" t="s">
        <v>4677</v>
      </c>
      <c r="BF4270" s="1589">
        <v>4</v>
      </c>
      <c r="BG4270" s="1589">
        <v>1</v>
      </c>
      <c r="BH4270" s="1589">
        <v>0.05</v>
      </c>
      <c r="BI4270" s="1589">
        <v>1</v>
      </c>
      <c r="BJ4270" s="1589">
        <v>0.4</v>
      </c>
      <c r="BK4270" s="1598" t="s">
        <v>854</v>
      </c>
      <c r="BL4270" s="1599" t="s">
        <v>4104</v>
      </c>
      <c r="BM4270" s="507"/>
      <c r="BN4270" s="507"/>
      <c r="BO4270" s="507"/>
    </row>
    <row r="4271" spans="1:67" ht="17.100000000000001" customHeight="1">
      <c r="A4271" s="2535" t="s">
        <v>45</v>
      </c>
      <c r="B4271" s="2535"/>
      <c r="C4271" s="1602"/>
      <c r="D4271" s="1602"/>
      <c r="E4271" s="1602"/>
      <c r="F4271" s="1602"/>
      <c r="G4271" s="1602"/>
      <c r="H4271" s="1602"/>
      <c r="I4271" s="1602"/>
      <c r="J4271" s="1602"/>
      <c r="K4271" s="1602"/>
      <c r="L4271" s="1603"/>
      <c r="M4271" s="1602"/>
      <c r="N4271" s="1602"/>
      <c r="O4271" s="1602"/>
      <c r="P4271" s="1602"/>
      <c r="Q4271" s="1602"/>
      <c r="R4271" s="1602"/>
      <c r="S4271" s="2535" t="s">
        <v>45</v>
      </c>
      <c r="T4271" s="2535"/>
      <c r="U4271" s="2535" t="s">
        <v>45</v>
      </c>
      <c r="V4271" s="2535"/>
      <c r="W4271" s="1595"/>
      <c r="X4271" s="1595"/>
      <c r="Y4271" s="1595"/>
      <c r="Z4271" s="1595"/>
      <c r="AA4271" s="1595"/>
      <c r="AB4271" s="1595"/>
      <c r="AC4271" s="1595"/>
      <c r="AD4271" s="1595"/>
      <c r="AE4271" s="1595"/>
      <c r="AF4271" s="1595"/>
      <c r="AG4271" s="1596"/>
      <c r="AH4271" s="1597"/>
      <c r="AI4271" s="2535" t="s">
        <v>45</v>
      </c>
      <c r="AJ4271" s="2535"/>
      <c r="AK4271" s="2535" t="s">
        <v>45</v>
      </c>
      <c r="AL4271" s="2535"/>
      <c r="AM4271" s="1597"/>
      <c r="AN4271" s="1597"/>
      <c r="AO4271" s="1597"/>
      <c r="AP4271" s="1597"/>
      <c r="AQ4271" s="1597"/>
      <c r="AR4271" s="1597"/>
      <c r="AS4271" s="1597"/>
      <c r="AT4271" s="1597"/>
      <c r="AU4271" s="1597"/>
      <c r="AV4271" s="1597"/>
      <c r="AW4271" s="1597"/>
      <c r="AX4271" s="1597"/>
      <c r="AY4271" s="2535" t="s">
        <v>45</v>
      </c>
      <c r="AZ4271" s="2535"/>
      <c r="BA4271" s="2535" t="s">
        <v>45</v>
      </c>
      <c r="BB4271" s="2535"/>
      <c r="BC4271" s="1597"/>
      <c r="BD4271" s="1597"/>
      <c r="BE4271" s="1597"/>
      <c r="BF4271" s="1597"/>
      <c r="BG4271" s="1597"/>
      <c r="BH4271" s="1597"/>
      <c r="BI4271" s="1594"/>
      <c r="BJ4271" s="1594"/>
      <c r="BK4271" s="2535" t="s">
        <v>45</v>
      </c>
      <c r="BL4271" s="2535"/>
      <c r="BM4271" s="507"/>
      <c r="BN4271" s="507"/>
      <c r="BO4271" s="507"/>
    </row>
    <row r="4272" spans="1:67" ht="23.25" customHeight="1">
      <c r="A4272" s="1598" t="s">
        <v>856</v>
      </c>
      <c r="B4272" s="1599" t="s">
        <v>1682</v>
      </c>
      <c r="C4272" s="1588">
        <v>5.5</v>
      </c>
      <c r="D4272" s="1588" t="s">
        <v>4704</v>
      </c>
      <c r="E4272" s="947">
        <v>5.75</v>
      </c>
      <c r="F4272" s="1589" t="s">
        <v>2986</v>
      </c>
      <c r="G4272" s="1589" t="s">
        <v>4697</v>
      </c>
      <c r="H4272" s="1589" t="s">
        <v>4701</v>
      </c>
      <c r="I4272" s="1589">
        <v>6</v>
      </c>
      <c r="J4272" s="1590" t="s">
        <v>2652</v>
      </c>
      <c r="K4272" s="1590" t="s">
        <v>76</v>
      </c>
      <c r="L4272" s="1589" t="s">
        <v>4145</v>
      </c>
      <c r="M4272" s="1589">
        <v>3.75</v>
      </c>
      <c r="N4272" s="1589">
        <v>5.25</v>
      </c>
      <c r="O4272" s="1589">
        <v>5.5</v>
      </c>
      <c r="P4272" s="1589" t="s">
        <v>2752</v>
      </c>
      <c r="Q4272" s="1589" t="s">
        <v>4884</v>
      </c>
      <c r="R4272" s="947">
        <v>4</v>
      </c>
      <c r="S4272" s="1598" t="s">
        <v>856</v>
      </c>
      <c r="T4272" s="1599" t="s">
        <v>1682</v>
      </c>
      <c r="U4272" s="1598" t="s">
        <v>856</v>
      </c>
      <c r="V4272" s="1599" t="s">
        <v>1682</v>
      </c>
      <c r="W4272" s="1590" t="s">
        <v>4885</v>
      </c>
      <c r="X4272" s="1590">
        <v>3.75</v>
      </c>
      <c r="Y4272" s="1590" t="s">
        <v>2755</v>
      </c>
      <c r="Z4272" s="1590">
        <v>4</v>
      </c>
      <c r="AA4272" s="1590" t="s">
        <v>4701</v>
      </c>
      <c r="AB4272" s="1590">
        <v>2.25</v>
      </c>
      <c r="AC4272" s="1590" t="s">
        <v>4886</v>
      </c>
      <c r="AD4272" s="1590">
        <v>4.5</v>
      </c>
      <c r="AE4272" s="1590" t="s">
        <v>4617</v>
      </c>
      <c r="AF4272" s="1590">
        <v>5.5</v>
      </c>
      <c r="AG4272" s="1590">
        <v>4.5</v>
      </c>
      <c r="AH4272" s="1589">
        <v>4</v>
      </c>
      <c r="AI4272" s="1598" t="s">
        <v>856</v>
      </c>
      <c r="AJ4272" s="1599" t="s">
        <v>1682</v>
      </c>
      <c r="AK4272" s="1598" t="s">
        <v>856</v>
      </c>
      <c r="AL4272" s="1599" t="s">
        <v>1682</v>
      </c>
      <c r="AM4272" s="1589">
        <v>5</v>
      </c>
      <c r="AN4272" s="1589" t="s">
        <v>4003</v>
      </c>
      <c r="AO4272" s="1592" t="s">
        <v>4044</v>
      </c>
      <c r="AP4272" s="1590" t="s">
        <v>4013</v>
      </c>
      <c r="AQ4272" s="1589" t="s">
        <v>4884</v>
      </c>
      <c r="AR4272" s="1589">
        <v>5.5</v>
      </c>
      <c r="AS4272" s="1589" t="s">
        <v>3778</v>
      </c>
      <c r="AT4272" s="1589" t="s">
        <v>2815</v>
      </c>
      <c r="AU4272" s="1589" t="s">
        <v>3029</v>
      </c>
      <c r="AV4272" s="1589" t="s">
        <v>3029</v>
      </c>
      <c r="AW4272" s="1589" t="s">
        <v>3029</v>
      </c>
      <c r="AX4272" s="1589">
        <v>4.5</v>
      </c>
      <c r="AY4272" s="1598" t="s">
        <v>856</v>
      </c>
      <c r="AZ4272" s="1599" t="s">
        <v>1682</v>
      </c>
      <c r="BA4272" s="1598" t="s">
        <v>856</v>
      </c>
      <c r="BB4272" s="1599" t="s">
        <v>1682</v>
      </c>
      <c r="BC4272" s="1589" t="s">
        <v>4011</v>
      </c>
      <c r="BD4272" s="1589" t="s">
        <v>4887</v>
      </c>
      <c r="BE4272" s="1589" t="s">
        <v>2991</v>
      </c>
      <c r="BF4272" s="1589" t="s">
        <v>2969</v>
      </c>
      <c r="BG4272" s="1589">
        <v>4</v>
      </c>
      <c r="BH4272" s="1589">
        <v>0.1</v>
      </c>
      <c r="BI4272" s="1589" t="s">
        <v>4888</v>
      </c>
      <c r="BJ4272" s="1589" t="s">
        <v>4889</v>
      </c>
      <c r="BK4272" s="1598" t="s">
        <v>856</v>
      </c>
      <c r="BL4272" s="1599" t="s">
        <v>1682</v>
      </c>
      <c r="BM4272" s="507"/>
      <c r="BN4272" s="507"/>
      <c r="BO4272" s="507"/>
    </row>
    <row r="4273" spans="1:67" ht="24" customHeight="1">
      <c r="A4273" s="1600" t="s">
        <v>1085</v>
      </c>
      <c r="B4273" s="1601" t="s">
        <v>1683</v>
      </c>
      <c r="C4273" s="1593">
        <v>5.75</v>
      </c>
      <c r="D4273" s="1594" t="s">
        <v>4710</v>
      </c>
      <c r="E4273" s="1594">
        <v>5.85</v>
      </c>
      <c r="F4273" s="1594" t="s">
        <v>4697</v>
      </c>
      <c r="G4273" s="1594" t="s">
        <v>4704</v>
      </c>
      <c r="H4273" s="1594" t="s">
        <v>4701</v>
      </c>
      <c r="I4273" s="1594">
        <v>6</v>
      </c>
      <c r="J4273" s="1596" t="s">
        <v>4697</v>
      </c>
      <c r="K4273" s="1596" t="s">
        <v>76</v>
      </c>
      <c r="L4273" s="1594" t="s">
        <v>3007</v>
      </c>
      <c r="M4273" s="1594">
        <v>3.75</v>
      </c>
      <c r="N4273" s="1594">
        <v>5.5</v>
      </c>
      <c r="O4273" s="1594">
        <v>5.5</v>
      </c>
      <c r="P4273" s="1594">
        <v>6</v>
      </c>
      <c r="Q4273" s="1594" t="s">
        <v>4890</v>
      </c>
      <c r="R4273" s="1594">
        <v>4.25</v>
      </c>
      <c r="S4273" s="1600" t="s">
        <v>1085</v>
      </c>
      <c r="T4273" s="1601" t="s">
        <v>1683</v>
      </c>
      <c r="U4273" s="1600" t="s">
        <v>1085</v>
      </c>
      <c r="V4273" s="1601" t="s">
        <v>1683</v>
      </c>
      <c r="W4273" s="1596" t="s">
        <v>4891</v>
      </c>
      <c r="X4273" s="1596">
        <v>4</v>
      </c>
      <c r="Y4273" s="1596" t="s">
        <v>4892</v>
      </c>
      <c r="Z4273" s="1596">
        <v>4</v>
      </c>
      <c r="AA4273" s="1596">
        <v>6</v>
      </c>
      <c r="AB4273" s="1596">
        <v>2.5</v>
      </c>
      <c r="AC4273" s="1596" t="s">
        <v>4145</v>
      </c>
      <c r="AD4273" s="1596">
        <v>4.75</v>
      </c>
      <c r="AE4273" s="1596" t="s">
        <v>2769</v>
      </c>
      <c r="AF4273" s="1596">
        <v>6</v>
      </c>
      <c r="AG4273" s="1596">
        <v>4.75</v>
      </c>
      <c r="AH4273" s="1594">
        <v>4.25</v>
      </c>
      <c r="AI4273" s="1600" t="s">
        <v>1085</v>
      </c>
      <c r="AJ4273" s="1601" t="s">
        <v>1683</v>
      </c>
      <c r="AK4273" s="1600" t="s">
        <v>1085</v>
      </c>
      <c r="AL4273" s="1601" t="s">
        <v>1683</v>
      </c>
      <c r="AM4273" s="1594">
        <v>5</v>
      </c>
      <c r="AN4273" s="1594">
        <v>3.25</v>
      </c>
      <c r="AO4273" s="1597" t="s">
        <v>4011</v>
      </c>
      <c r="AP4273" s="1596" t="s">
        <v>4013</v>
      </c>
      <c r="AQ4273" s="1594" t="s">
        <v>3159</v>
      </c>
      <c r="AR4273" s="1594" t="s">
        <v>3174</v>
      </c>
      <c r="AS4273" s="1594" t="s">
        <v>2758</v>
      </c>
      <c r="AT4273" s="1594" t="s">
        <v>2815</v>
      </c>
      <c r="AU4273" s="1594" t="s">
        <v>2984</v>
      </c>
      <c r="AV4273" s="1594" t="s">
        <v>3029</v>
      </c>
      <c r="AW4273" s="1594" t="s">
        <v>2989</v>
      </c>
      <c r="AX4273" s="1594">
        <v>6</v>
      </c>
      <c r="AY4273" s="1600" t="s">
        <v>1085</v>
      </c>
      <c r="AZ4273" s="1601" t="s">
        <v>1683</v>
      </c>
      <c r="BA4273" s="1600" t="s">
        <v>1085</v>
      </c>
      <c r="BB4273" s="1601" t="s">
        <v>1683</v>
      </c>
      <c r="BC4273" s="1594" t="s">
        <v>4893</v>
      </c>
      <c r="BD4273" s="1594" t="s">
        <v>4894</v>
      </c>
      <c r="BE4273" s="1594" t="s">
        <v>2991</v>
      </c>
      <c r="BF4273" s="1594" t="s">
        <v>2640</v>
      </c>
      <c r="BG4273" s="1594">
        <v>5</v>
      </c>
      <c r="BH4273" s="1594" t="s">
        <v>4895</v>
      </c>
      <c r="BI4273" s="1594" t="s">
        <v>4896</v>
      </c>
      <c r="BJ4273" s="1594" t="s">
        <v>4897</v>
      </c>
      <c r="BK4273" s="1600" t="s">
        <v>1085</v>
      </c>
      <c r="BL4273" s="1601" t="s">
        <v>1683</v>
      </c>
      <c r="BM4273" s="507"/>
      <c r="BN4273" s="507"/>
      <c r="BO4273" s="507"/>
    </row>
    <row r="4274" spans="1:67" ht="21" customHeight="1">
      <c r="A4274" s="1598" t="s">
        <v>827</v>
      </c>
      <c r="B4274" s="1599" t="s">
        <v>1684</v>
      </c>
      <c r="C4274" s="1588">
        <v>6</v>
      </c>
      <c r="D4274" s="1588" t="s">
        <v>4701</v>
      </c>
      <c r="E4274" s="1589">
        <v>6</v>
      </c>
      <c r="F4274" s="1589" t="s">
        <v>2752</v>
      </c>
      <c r="G4274" s="1589" t="s">
        <v>4701</v>
      </c>
      <c r="H4274" s="1589" t="s">
        <v>4701</v>
      </c>
      <c r="I4274" s="1589" t="s">
        <v>4701</v>
      </c>
      <c r="J4274" s="1590" t="s">
        <v>4051</v>
      </c>
      <c r="K4274" s="1590" t="s">
        <v>3201</v>
      </c>
      <c r="L4274" s="1589" t="s">
        <v>4074</v>
      </c>
      <c r="M4274" s="1589">
        <v>4</v>
      </c>
      <c r="N4274" s="1589">
        <v>6</v>
      </c>
      <c r="O4274" s="1589">
        <v>5.5</v>
      </c>
      <c r="P4274" s="1589">
        <v>6</v>
      </c>
      <c r="Q4274" s="1589" t="s">
        <v>3778</v>
      </c>
      <c r="R4274" s="1589">
        <v>4.25</v>
      </c>
      <c r="S4274" s="1598" t="s">
        <v>827</v>
      </c>
      <c r="T4274" s="1599" t="s">
        <v>1684</v>
      </c>
      <c r="U4274" s="1598" t="s">
        <v>827</v>
      </c>
      <c r="V4274" s="1599" t="s">
        <v>1684</v>
      </c>
      <c r="W4274" s="1590" t="s">
        <v>4898</v>
      </c>
      <c r="X4274" s="1590">
        <v>4.25</v>
      </c>
      <c r="Y4274" s="1590" t="s">
        <v>3018</v>
      </c>
      <c r="Z4274" s="1590">
        <v>4</v>
      </c>
      <c r="AA4274" s="1590">
        <v>6</v>
      </c>
      <c r="AB4274" s="1590">
        <v>3</v>
      </c>
      <c r="AC4274" s="1590" t="s">
        <v>3007</v>
      </c>
      <c r="AD4274" s="1590">
        <v>5</v>
      </c>
      <c r="AE4274" s="1590" t="s">
        <v>2769</v>
      </c>
      <c r="AF4274" s="1590">
        <v>6.5</v>
      </c>
      <c r="AG4274" s="1590">
        <v>5</v>
      </c>
      <c r="AH4274" s="1589">
        <v>4.5</v>
      </c>
      <c r="AI4274" s="1598" t="s">
        <v>827</v>
      </c>
      <c r="AJ4274" s="1599" t="s">
        <v>1684</v>
      </c>
      <c r="AK4274" s="1598" t="s">
        <v>827</v>
      </c>
      <c r="AL4274" s="1599" t="s">
        <v>1684</v>
      </c>
      <c r="AM4274" s="1589">
        <v>5</v>
      </c>
      <c r="AN4274" s="1589">
        <v>3.75</v>
      </c>
      <c r="AO4274" s="1592" t="s">
        <v>4083</v>
      </c>
      <c r="AP4274" s="1590" t="s">
        <v>3209</v>
      </c>
      <c r="AQ4274" s="1589" t="s">
        <v>3018</v>
      </c>
      <c r="AR4274" s="1589">
        <v>5.5</v>
      </c>
      <c r="AS4274" s="1589" t="s">
        <v>3208</v>
      </c>
      <c r="AT4274" s="1589" t="s">
        <v>3073</v>
      </c>
      <c r="AU4274" s="1589" t="s">
        <v>2984</v>
      </c>
      <c r="AV4274" s="1589" t="s">
        <v>3029</v>
      </c>
      <c r="AW4274" s="1589" t="s">
        <v>3235</v>
      </c>
      <c r="AX4274" s="1589">
        <v>6</v>
      </c>
      <c r="AY4274" s="1598" t="s">
        <v>827</v>
      </c>
      <c r="AZ4274" s="1599" t="s">
        <v>1684</v>
      </c>
      <c r="BA4274" s="1598" t="s">
        <v>827</v>
      </c>
      <c r="BB4274" s="1599" t="s">
        <v>1684</v>
      </c>
      <c r="BC4274" s="1592" t="s">
        <v>4899</v>
      </c>
      <c r="BD4274" s="1592" t="s">
        <v>4897</v>
      </c>
      <c r="BE4274" s="1589" t="s">
        <v>2991</v>
      </c>
      <c r="BF4274" s="1589" t="s">
        <v>2752</v>
      </c>
      <c r="BG4274" s="1589">
        <v>6.5</v>
      </c>
      <c r="BH4274" s="1589">
        <v>0.5</v>
      </c>
      <c r="BI4274" s="1589" t="s">
        <v>4044</v>
      </c>
      <c r="BJ4274" s="1589" t="s">
        <v>4900</v>
      </c>
      <c r="BK4274" s="1598" t="s">
        <v>827</v>
      </c>
      <c r="BL4274" s="1599" t="s">
        <v>1684</v>
      </c>
      <c r="BM4274" s="507"/>
      <c r="BN4274" s="507"/>
      <c r="BO4274" s="507"/>
    </row>
    <row r="4275" spans="1:67" ht="24" customHeight="1">
      <c r="A4275" s="1600" t="s">
        <v>828</v>
      </c>
      <c r="B4275" s="1601" t="s">
        <v>1685</v>
      </c>
      <c r="C4275" s="1593" t="s">
        <v>4701</v>
      </c>
      <c r="D4275" s="1605" t="s">
        <v>76</v>
      </c>
      <c r="E4275" s="1594" t="s">
        <v>76</v>
      </c>
      <c r="F4275" s="1594" t="s">
        <v>2752</v>
      </c>
      <c r="G4275" s="1594" t="s">
        <v>4701</v>
      </c>
      <c r="H4275" s="1594" t="s">
        <v>76</v>
      </c>
      <c r="I4275" s="1594" t="s">
        <v>76</v>
      </c>
      <c r="J4275" s="1596" t="s">
        <v>397</v>
      </c>
      <c r="K4275" s="1596" t="s">
        <v>76</v>
      </c>
      <c r="L4275" s="1594">
        <v>4</v>
      </c>
      <c r="M4275" s="1594">
        <v>4.5</v>
      </c>
      <c r="N4275" s="1594">
        <v>6</v>
      </c>
      <c r="O4275" s="1594">
        <v>5.5</v>
      </c>
      <c r="P4275" s="1594">
        <v>6</v>
      </c>
      <c r="Q4275" s="1594" t="s">
        <v>3778</v>
      </c>
      <c r="R4275" s="1594">
        <v>4.25</v>
      </c>
      <c r="S4275" s="1600" t="s">
        <v>828</v>
      </c>
      <c r="T4275" s="1601" t="s">
        <v>1685</v>
      </c>
      <c r="U4275" s="1600" t="s">
        <v>828</v>
      </c>
      <c r="V4275" s="1601" t="s">
        <v>1685</v>
      </c>
      <c r="W4275" s="1596" t="s">
        <v>4898</v>
      </c>
      <c r="X4275" s="1596">
        <v>5</v>
      </c>
      <c r="Y4275" s="1596">
        <v>4.5</v>
      </c>
      <c r="Z4275" s="1596">
        <v>4</v>
      </c>
      <c r="AA4275" s="1596" t="s">
        <v>76</v>
      </c>
      <c r="AB4275" s="1596">
        <v>3.25</v>
      </c>
      <c r="AC4275" s="1596" t="s">
        <v>3007</v>
      </c>
      <c r="AD4275" s="1596" t="s">
        <v>76</v>
      </c>
      <c r="AE4275" s="1596" t="s">
        <v>2769</v>
      </c>
      <c r="AF4275" s="1596" t="s">
        <v>76</v>
      </c>
      <c r="AG4275" s="1596">
        <v>5</v>
      </c>
      <c r="AH4275" s="1594">
        <v>4.5</v>
      </c>
      <c r="AI4275" s="1600" t="s">
        <v>828</v>
      </c>
      <c r="AJ4275" s="1601" t="s">
        <v>1685</v>
      </c>
      <c r="AK4275" s="1600" t="s">
        <v>828</v>
      </c>
      <c r="AL4275" s="1601" t="s">
        <v>1685</v>
      </c>
      <c r="AM4275" s="1594">
        <v>5.5</v>
      </c>
      <c r="AN4275" s="1594">
        <v>3.75</v>
      </c>
      <c r="AO4275" s="1594" t="s">
        <v>3007</v>
      </c>
      <c r="AP4275" s="1596" t="s">
        <v>76</v>
      </c>
      <c r="AQ4275" s="1594" t="s">
        <v>76</v>
      </c>
      <c r="AR4275" s="1594">
        <v>5.5</v>
      </c>
      <c r="AS4275" s="1594">
        <v>6</v>
      </c>
      <c r="AT4275" s="1594" t="s">
        <v>3073</v>
      </c>
      <c r="AU4275" s="1594">
        <v>4</v>
      </c>
      <c r="AV4275" s="1594" t="s">
        <v>76</v>
      </c>
      <c r="AW4275" s="1594" t="s">
        <v>2790</v>
      </c>
      <c r="AX4275" s="1594">
        <v>6</v>
      </c>
      <c r="AY4275" s="1600" t="s">
        <v>828</v>
      </c>
      <c r="AZ4275" s="1601" t="s">
        <v>1685</v>
      </c>
      <c r="BA4275" s="1600" t="s">
        <v>828</v>
      </c>
      <c r="BB4275" s="1601" t="s">
        <v>1685</v>
      </c>
      <c r="BC4275" s="1594" t="s">
        <v>4040</v>
      </c>
      <c r="BD4275" s="1597" t="s">
        <v>4897</v>
      </c>
      <c r="BE4275" s="1594" t="s">
        <v>2991</v>
      </c>
      <c r="BF4275" s="1594">
        <v>6.5</v>
      </c>
      <c r="BG4275" s="1594">
        <v>7.5</v>
      </c>
      <c r="BH4275" s="1606" t="s">
        <v>76</v>
      </c>
      <c r="BI4275" s="1594" t="s">
        <v>4886</v>
      </c>
      <c r="BJ4275" s="1594" t="s">
        <v>4900</v>
      </c>
      <c r="BK4275" s="1600" t="s">
        <v>828</v>
      </c>
      <c r="BL4275" s="1601" t="s">
        <v>1685</v>
      </c>
      <c r="BM4275" s="507"/>
      <c r="BN4275" s="507"/>
      <c r="BO4275" s="507"/>
    </row>
    <row r="4276" spans="1:67" ht="24" customHeight="1">
      <c r="A4276" s="1598" t="s">
        <v>854</v>
      </c>
      <c r="B4276" s="1599" t="s">
        <v>1686</v>
      </c>
      <c r="C4276" s="1588" t="s">
        <v>76</v>
      </c>
      <c r="D4276" s="1604" t="s">
        <v>76</v>
      </c>
      <c r="E4276" s="1589" t="s">
        <v>76</v>
      </c>
      <c r="F4276" s="1589" t="s">
        <v>2752</v>
      </c>
      <c r="G4276" s="1589" t="s">
        <v>4701</v>
      </c>
      <c r="H4276" s="1589" t="s">
        <v>76</v>
      </c>
      <c r="I4276" s="1589" t="s">
        <v>76</v>
      </c>
      <c r="J4276" s="1590" t="s">
        <v>1781</v>
      </c>
      <c r="K4276" s="1590">
        <v>5.67</v>
      </c>
      <c r="L4276" s="1589" t="s">
        <v>2985</v>
      </c>
      <c r="M4276" s="1589">
        <v>4.5</v>
      </c>
      <c r="N4276" s="1589" t="s">
        <v>76</v>
      </c>
      <c r="O4276" s="1589">
        <v>5.5</v>
      </c>
      <c r="P4276" s="1589">
        <v>6</v>
      </c>
      <c r="Q4276" s="1589" t="s">
        <v>3778</v>
      </c>
      <c r="R4276" s="959" t="s">
        <v>4901</v>
      </c>
      <c r="S4276" s="1598" t="s">
        <v>854</v>
      </c>
      <c r="T4276" s="1599" t="s">
        <v>1686</v>
      </c>
      <c r="U4276" s="1598" t="s">
        <v>854</v>
      </c>
      <c r="V4276" s="1599" t="s">
        <v>1686</v>
      </c>
      <c r="W4276" s="1590" t="s">
        <v>4898</v>
      </c>
      <c r="X4276" s="1590">
        <v>5</v>
      </c>
      <c r="Y4276" s="698">
        <v>6.21</v>
      </c>
      <c r="Z4276" s="1590" t="s">
        <v>76</v>
      </c>
      <c r="AA4276" s="1590" t="s">
        <v>76</v>
      </c>
      <c r="AB4276" s="1590">
        <v>3.25</v>
      </c>
      <c r="AC4276" s="1590" t="s">
        <v>3007</v>
      </c>
      <c r="AD4276" s="1590" t="s">
        <v>76</v>
      </c>
      <c r="AE4276" s="1590" t="s">
        <v>2769</v>
      </c>
      <c r="AF4276" s="1590" t="s">
        <v>76</v>
      </c>
      <c r="AG4276" s="1590" t="s">
        <v>76</v>
      </c>
      <c r="AH4276" s="1589">
        <v>4.5</v>
      </c>
      <c r="AI4276" s="1598" t="s">
        <v>854</v>
      </c>
      <c r="AJ4276" s="1599" t="s">
        <v>1686</v>
      </c>
      <c r="AK4276" s="1598" t="s">
        <v>854</v>
      </c>
      <c r="AL4276" s="1599" t="s">
        <v>1686</v>
      </c>
      <c r="AM4276" s="1589">
        <v>5.5</v>
      </c>
      <c r="AN4276" s="1589">
        <v>3.75</v>
      </c>
      <c r="AO4276" s="1589" t="s">
        <v>4902</v>
      </c>
      <c r="AP4276" s="1590" t="s">
        <v>76</v>
      </c>
      <c r="AQ4276" s="1589" t="s">
        <v>76</v>
      </c>
      <c r="AR4276" s="1589" t="s">
        <v>76</v>
      </c>
      <c r="AS4276" s="1589" t="s">
        <v>2811</v>
      </c>
      <c r="AT4276" s="1589" t="s">
        <v>3073</v>
      </c>
      <c r="AU4276" s="1589">
        <v>4</v>
      </c>
      <c r="AV4276" s="1589" t="s">
        <v>76</v>
      </c>
      <c r="AW4276" s="1589" t="s">
        <v>2790</v>
      </c>
      <c r="AX4276" s="1589">
        <v>6</v>
      </c>
      <c r="AY4276" s="1598" t="s">
        <v>854</v>
      </c>
      <c r="AZ4276" s="1599" t="s">
        <v>1686</v>
      </c>
      <c r="BA4276" s="1598" t="s">
        <v>854</v>
      </c>
      <c r="BB4276" s="1599" t="s">
        <v>1686</v>
      </c>
      <c r="BC4276" s="1592" t="s">
        <v>4903</v>
      </c>
      <c r="BD4276" s="1589" t="s">
        <v>4897</v>
      </c>
      <c r="BE4276" s="1589" t="s">
        <v>2991</v>
      </c>
      <c r="BF4276" s="1589" t="s">
        <v>1926</v>
      </c>
      <c r="BG4276" s="1589">
        <v>7.5</v>
      </c>
      <c r="BH4276" s="1609" t="s">
        <v>76</v>
      </c>
      <c r="BI4276" s="1589" t="s">
        <v>4886</v>
      </c>
      <c r="BJ4276" s="1589" t="s">
        <v>4900</v>
      </c>
      <c r="BK4276" s="1598" t="s">
        <v>854</v>
      </c>
      <c r="BL4276" s="1599" t="s">
        <v>1686</v>
      </c>
      <c r="BM4276" s="507"/>
      <c r="BN4276" s="507"/>
      <c r="BO4276" s="507"/>
    </row>
    <row r="4277" spans="1:67" ht="17.100000000000001" customHeight="1">
      <c r="A4277" s="2535" t="s">
        <v>388</v>
      </c>
      <c r="B4277" s="2535"/>
      <c r="C4277" s="1594"/>
      <c r="D4277" s="1594"/>
      <c r="E4277" s="1594"/>
      <c r="F4277" s="1594"/>
      <c r="G4277" s="1594"/>
      <c r="H4277" s="1594"/>
      <c r="I4277" s="1594"/>
      <c r="J4277" s="1594"/>
      <c r="K4277" s="1594"/>
      <c r="L4277" s="1594"/>
      <c r="M4277" s="1594"/>
      <c r="N4277" s="1594"/>
      <c r="O4277" s="1594"/>
      <c r="P4277" s="1597" t="s">
        <v>311</v>
      </c>
      <c r="Q4277" s="1594"/>
      <c r="R4277" s="1597"/>
      <c r="S4277" s="2535" t="s">
        <v>388</v>
      </c>
      <c r="T4277" s="2535"/>
      <c r="U4277" s="2535" t="s">
        <v>388</v>
      </c>
      <c r="V4277" s="2535"/>
      <c r="W4277" s="1596"/>
      <c r="X4277" s="1596"/>
      <c r="Y4277" s="1596"/>
      <c r="Z4277" s="1596"/>
      <c r="AA4277" s="1596"/>
      <c r="AB4277" s="1596"/>
      <c r="AC4277" s="1595"/>
      <c r="AD4277" s="1595"/>
      <c r="AE4277" s="1595"/>
      <c r="AF4277" s="1595"/>
      <c r="AG4277" s="1596"/>
      <c r="AH4277" s="1597"/>
      <c r="AI4277" s="2535" t="s">
        <v>388</v>
      </c>
      <c r="AJ4277" s="2535"/>
      <c r="AK4277" s="2535" t="s">
        <v>388</v>
      </c>
      <c r="AL4277" s="2535"/>
      <c r="AM4277" s="1597"/>
      <c r="AN4277" s="1594"/>
      <c r="AO4277" s="1597"/>
      <c r="AP4277" s="1594"/>
      <c r="AQ4277" s="1594"/>
      <c r="AR4277" s="1594"/>
      <c r="AS4277" s="1594"/>
      <c r="AT4277" s="1594"/>
      <c r="AU4277" s="1594"/>
      <c r="AV4277" s="1594"/>
      <c r="AW4277" s="1594"/>
      <c r="AX4277" s="1594"/>
      <c r="AY4277" s="2535" t="s">
        <v>388</v>
      </c>
      <c r="AZ4277" s="2535"/>
      <c r="BA4277" s="2535" t="s">
        <v>388</v>
      </c>
      <c r="BB4277" s="2535"/>
      <c r="BC4277" s="1597"/>
      <c r="BD4277" s="1597"/>
      <c r="BE4277" s="1597"/>
      <c r="BF4277" s="1597"/>
      <c r="BG4277" s="1597"/>
      <c r="BH4277" s="1597"/>
      <c r="BI4277" s="1594"/>
      <c r="BJ4277" s="1594"/>
      <c r="BK4277" s="2535" t="s">
        <v>388</v>
      </c>
      <c r="BL4277" s="2535"/>
      <c r="BM4277" s="507"/>
      <c r="BN4277" s="507"/>
      <c r="BO4277" s="507"/>
    </row>
    <row r="4278" spans="1:67" ht="17.100000000000001" customHeight="1">
      <c r="A4278" s="2533" t="s">
        <v>389</v>
      </c>
      <c r="B4278" s="2533"/>
      <c r="C4278" s="1589"/>
      <c r="D4278" s="1589"/>
      <c r="E4278" s="1589"/>
      <c r="F4278" s="1589"/>
      <c r="G4278" s="1589"/>
      <c r="H4278" s="1589"/>
      <c r="I4278" s="1589"/>
      <c r="J4278" s="1589"/>
      <c r="K4278" s="1589"/>
      <c r="L4278" s="1589"/>
      <c r="M4278" s="1589"/>
      <c r="N4278" s="1589"/>
      <c r="O4278" s="1589"/>
      <c r="P4278" s="1592"/>
      <c r="Q4278" s="1589"/>
      <c r="R4278" s="1592"/>
      <c r="S4278" s="2533" t="s">
        <v>389</v>
      </c>
      <c r="T4278" s="2533"/>
      <c r="U4278" s="2533" t="s">
        <v>389</v>
      </c>
      <c r="V4278" s="2533"/>
      <c r="W4278" s="1610"/>
      <c r="X4278" s="1590"/>
      <c r="Y4278" s="1590"/>
      <c r="Z4278" s="1590"/>
      <c r="AA4278" s="1590"/>
      <c r="AB4278" s="1590"/>
      <c r="AC4278" s="1591"/>
      <c r="AD4278" s="1591"/>
      <c r="AE4278" s="1591"/>
      <c r="AF4278" s="1591"/>
      <c r="AG4278" s="1590"/>
      <c r="AH4278" s="1592"/>
      <c r="AI4278" s="2533" t="s">
        <v>389</v>
      </c>
      <c r="AJ4278" s="2533"/>
      <c r="AK4278" s="2533" t="s">
        <v>389</v>
      </c>
      <c r="AL4278" s="2533"/>
      <c r="AM4278" s="1592"/>
      <c r="AN4278" s="1589"/>
      <c r="AO4278" s="1592"/>
      <c r="AP4278" s="1589"/>
      <c r="AQ4278" s="1589"/>
      <c r="AR4278" s="1589"/>
      <c r="AS4278" s="1589"/>
      <c r="AT4278" s="1589"/>
      <c r="AU4278" s="1589"/>
      <c r="AV4278" s="1589"/>
      <c r="AW4278" s="1589"/>
      <c r="AX4278" s="1589"/>
      <c r="AY4278" s="2533" t="s">
        <v>389</v>
      </c>
      <c r="AZ4278" s="2533"/>
      <c r="BA4278" s="2533" t="s">
        <v>389</v>
      </c>
      <c r="BB4278" s="2533"/>
      <c r="BC4278" s="1592"/>
      <c r="BD4278" s="1592"/>
      <c r="BE4278" s="1592"/>
      <c r="BF4278" s="1592"/>
      <c r="BG4278" s="1592"/>
      <c r="BH4278" s="1592"/>
      <c r="BI4278" s="1589"/>
      <c r="BJ4278" s="1589"/>
      <c r="BK4278" s="2533" t="s">
        <v>389</v>
      </c>
      <c r="BL4278" s="2533"/>
      <c r="BM4278" s="507"/>
      <c r="BN4278" s="507"/>
      <c r="BO4278" s="507"/>
    </row>
    <row r="4279" spans="1:67" ht="17.100000000000001" customHeight="1">
      <c r="A4279" s="1611"/>
      <c r="B4279" s="1612" t="s">
        <v>390</v>
      </c>
      <c r="C4279" s="1596" t="s">
        <v>1537</v>
      </c>
      <c r="D4279" s="1594">
        <v>4</v>
      </c>
      <c r="E4279" s="1596" t="s">
        <v>1537</v>
      </c>
      <c r="F4279" s="1596" t="s">
        <v>3813</v>
      </c>
      <c r="G4279" s="1594" t="s">
        <v>1781</v>
      </c>
      <c r="H4279" s="1594" t="s">
        <v>4717</v>
      </c>
      <c r="I4279" s="1596">
        <v>8</v>
      </c>
      <c r="J4279" s="1596">
        <v>9</v>
      </c>
      <c r="K4279" s="1596" t="s">
        <v>76</v>
      </c>
      <c r="L4279" s="1594">
        <v>6</v>
      </c>
      <c r="M4279" s="1594" t="s">
        <v>4717</v>
      </c>
      <c r="N4279" s="1594">
        <v>8</v>
      </c>
      <c r="O4279" s="1596" t="s">
        <v>2985</v>
      </c>
      <c r="P4279" s="1594">
        <v>8</v>
      </c>
      <c r="Q4279" s="1594" t="s">
        <v>4717</v>
      </c>
      <c r="R4279" s="1594" t="s">
        <v>2985</v>
      </c>
      <c r="S4279" s="1614"/>
      <c r="T4279" s="1612" t="s">
        <v>390</v>
      </c>
      <c r="U4279" s="1614"/>
      <c r="V4279" s="1612" t="s">
        <v>390</v>
      </c>
      <c r="W4279" s="1596" t="s">
        <v>2627</v>
      </c>
      <c r="X4279" s="1596" t="s">
        <v>4717</v>
      </c>
      <c r="Y4279" s="1596">
        <v>8</v>
      </c>
      <c r="Z4279" s="1596">
        <v>8</v>
      </c>
      <c r="AA4279" s="1596" t="s">
        <v>4717</v>
      </c>
      <c r="AB4279" s="1596">
        <v>8</v>
      </c>
      <c r="AC4279" s="1596" t="s">
        <v>2523</v>
      </c>
      <c r="AD4279" s="1596" t="s">
        <v>4717</v>
      </c>
      <c r="AE4279" s="1596" t="s">
        <v>4717</v>
      </c>
      <c r="AF4279" s="1596" t="s">
        <v>1537</v>
      </c>
      <c r="AG4279" s="1596" t="s">
        <v>4717</v>
      </c>
      <c r="AH4279" s="1594">
        <v>9</v>
      </c>
      <c r="AI4279" s="1614"/>
      <c r="AJ4279" s="1612" t="s">
        <v>390</v>
      </c>
      <c r="AK4279" s="1614"/>
      <c r="AL4279" s="1612" t="s">
        <v>390</v>
      </c>
      <c r="AM4279" s="1594">
        <v>8</v>
      </c>
      <c r="AN4279" s="1594">
        <v>8</v>
      </c>
      <c r="AO4279" s="1596" t="s">
        <v>1781</v>
      </c>
      <c r="AP4279" s="1594">
        <v>9</v>
      </c>
      <c r="AQ4279" s="1594">
        <v>8</v>
      </c>
      <c r="AR4279" s="1594" t="s">
        <v>4717</v>
      </c>
      <c r="AS4279" s="1594">
        <v>8</v>
      </c>
      <c r="AT4279" s="1594" t="s">
        <v>4717</v>
      </c>
      <c r="AU4279" s="1594" t="s">
        <v>4717</v>
      </c>
      <c r="AV4279" s="1594">
        <v>8</v>
      </c>
      <c r="AW4279" s="1594">
        <v>8</v>
      </c>
      <c r="AX4279" s="1594">
        <v>8</v>
      </c>
      <c r="AY4279" s="1614"/>
      <c r="AZ4279" s="1612" t="s">
        <v>390</v>
      </c>
      <c r="BA4279" s="1614"/>
      <c r="BB4279" s="1612" t="s">
        <v>390</v>
      </c>
      <c r="BC4279" s="1594" t="s">
        <v>1781</v>
      </c>
      <c r="BD4279" s="1594" t="s">
        <v>1782</v>
      </c>
      <c r="BE4279" s="1594" t="s">
        <v>1456</v>
      </c>
      <c r="BF4279" s="1594">
        <v>5</v>
      </c>
      <c r="BG4279" s="1594">
        <v>7.5</v>
      </c>
      <c r="BH4279" s="1594" t="s">
        <v>1782</v>
      </c>
      <c r="BI4279" s="1594" t="s">
        <v>2679</v>
      </c>
      <c r="BJ4279" s="1594" t="s">
        <v>4717</v>
      </c>
      <c r="BK4279" s="1614"/>
      <c r="BL4279" s="1612" t="s">
        <v>390</v>
      </c>
      <c r="BM4279" s="507"/>
      <c r="BN4279" s="507"/>
      <c r="BO4279" s="507"/>
    </row>
    <row r="4280" spans="1:67" ht="21.75" customHeight="1">
      <c r="A4280" s="37"/>
      <c r="B4280" s="148" t="s">
        <v>391</v>
      </c>
      <c r="C4280" s="698" t="s">
        <v>76</v>
      </c>
      <c r="D4280" s="1589" t="s">
        <v>76</v>
      </c>
      <c r="E4280" s="698" t="s">
        <v>76</v>
      </c>
      <c r="F4280" s="1589" t="s">
        <v>76</v>
      </c>
      <c r="G4280" s="1589" t="s">
        <v>76</v>
      </c>
      <c r="H4280" s="1589" t="s">
        <v>76</v>
      </c>
      <c r="I4280" s="1589" t="s">
        <v>76</v>
      </c>
      <c r="J4280" s="1590" t="s">
        <v>76</v>
      </c>
      <c r="K4280" s="1590" t="s">
        <v>76</v>
      </c>
      <c r="L4280" s="1589" t="s">
        <v>76</v>
      </c>
      <c r="M4280" s="1589" t="s">
        <v>76</v>
      </c>
      <c r="N4280" s="1589" t="s">
        <v>76</v>
      </c>
      <c r="O4280" s="1631">
        <v>8</v>
      </c>
      <c r="P4280" s="1592" t="s">
        <v>76</v>
      </c>
      <c r="Q4280" s="1589" t="s">
        <v>76</v>
      </c>
      <c r="R4280" s="1589" t="s">
        <v>76</v>
      </c>
      <c r="S4280" s="8"/>
      <c r="T4280" s="148" t="s">
        <v>391</v>
      </c>
      <c r="U4280" s="8"/>
      <c r="V4280" s="148" t="s">
        <v>391</v>
      </c>
      <c r="W4280" s="1590" t="s">
        <v>76</v>
      </c>
      <c r="X4280" s="1590" t="s">
        <v>76</v>
      </c>
      <c r="Y4280" s="1590" t="s">
        <v>76</v>
      </c>
      <c r="Z4280" s="1590" t="s">
        <v>76</v>
      </c>
      <c r="AA4280" s="1590" t="s">
        <v>76</v>
      </c>
      <c r="AB4280" s="1590">
        <v>8</v>
      </c>
      <c r="AC4280" s="1590" t="s">
        <v>2523</v>
      </c>
      <c r="AD4280" s="1590" t="s">
        <v>76</v>
      </c>
      <c r="AE4280" s="1590" t="s">
        <v>76</v>
      </c>
      <c r="AF4280" s="1590" t="s">
        <v>1537</v>
      </c>
      <c r="AG4280" s="1590" t="s">
        <v>76</v>
      </c>
      <c r="AH4280" s="1589" t="s">
        <v>76</v>
      </c>
      <c r="AI4280" s="8"/>
      <c r="AJ4280" s="148" t="s">
        <v>391</v>
      </c>
      <c r="AK4280" s="8"/>
      <c r="AL4280" s="148" t="s">
        <v>391</v>
      </c>
      <c r="AM4280" s="1589" t="s">
        <v>76</v>
      </c>
      <c r="AN4280" s="1589" t="s">
        <v>76</v>
      </c>
      <c r="AO4280" s="1589" t="s">
        <v>76</v>
      </c>
      <c r="AP4280" s="1589" t="s">
        <v>76</v>
      </c>
      <c r="AQ4280" s="1589" t="s">
        <v>76</v>
      </c>
      <c r="AR4280" s="1589" t="s">
        <v>76</v>
      </c>
      <c r="AS4280" s="1589" t="s">
        <v>76</v>
      </c>
      <c r="AT4280" s="1589" t="s">
        <v>76</v>
      </c>
      <c r="AU4280" s="1589" t="s">
        <v>76</v>
      </c>
      <c r="AV4280" s="1589" t="s">
        <v>76</v>
      </c>
      <c r="AW4280" s="1589" t="s">
        <v>76</v>
      </c>
      <c r="AX4280" s="1589" t="s">
        <v>76</v>
      </c>
      <c r="AY4280" s="8"/>
      <c r="AZ4280" s="148" t="s">
        <v>391</v>
      </c>
      <c r="BA4280" s="8"/>
      <c r="BB4280" s="148" t="s">
        <v>391</v>
      </c>
      <c r="BC4280" s="1589" t="s">
        <v>76</v>
      </c>
      <c r="BD4280" s="1589" t="s">
        <v>76</v>
      </c>
      <c r="BE4280" s="1589" t="s">
        <v>76</v>
      </c>
      <c r="BF4280" s="1592" t="s">
        <v>76</v>
      </c>
      <c r="BG4280" s="1589" t="s">
        <v>76</v>
      </c>
      <c r="BH4280" s="1589" t="s">
        <v>76</v>
      </c>
      <c r="BI4280" s="1589" t="s">
        <v>76</v>
      </c>
      <c r="BJ4280" s="1615" t="s">
        <v>76</v>
      </c>
      <c r="BK4280" s="8"/>
      <c r="BL4280" s="148" t="s">
        <v>391</v>
      </c>
      <c r="BM4280" s="507"/>
      <c r="BN4280" s="507"/>
      <c r="BO4280" s="507"/>
    </row>
    <row r="4281" spans="1:67" ht="28.5" customHeight="1">
      <c r="A4281" s="2535" t="s">
        <v>400</v>
      </c>
      <c r="B4281" s="2535"/>
      <c r="C4281" s="1594"/>
      <c r="D4281" s="1594"/>
      <c r="E4281" s="1594"/>
      <c r="F4281" s="1594"/>
      <c r="G4281" s="1594"/>
      <c r="H4281" s="1762"/>
      <c r="I4281" s="1594"/>
      <c r="J4281" s="1596"/>
      <c r="K4281" s="1596"/>
      <c r="L4281" s="1594"/>
      <c r="M4281" s="1594"/>
      <c r="N4281" s="1594"/>
      <c r="O4281" s="1594"/>
      <c r="P4281" s="1597"/>
      <c r="Q4281" s="1594"/>
      <c r="R4281" s="1597"/>
      <c r="S4281" s="2535" t="s">
        <v>400</v>
      </c>
      <c r="T4281" s="2535"/>
      <c r="U4281" s="2535" t="s">
        <v>400</v>
      </c>
      <c r="V4281" s="2535"/>
      <c r="W4281" s="1596"/>
      <c r="X4281" s="1596"/>
      <c r="Y4281" s="1596"/>
      <c r="Z4281" s="1596"/>
      <c r="AA4281" s="1596"/>
      <c r="AB4281" s="1596"/>
      <c r="AC4281" s="1596"/>
      <c r="AD4281" s="1596"/>
      <c r="AE4281" s="1596"/>
      <c r="AF4281" s="1596"/>
      <c r="AG4281" s="1596"/>
      <c r="AH4281" s="1597"/>
      <c r="AI4281" s="2535" t="s">
        <v>400</v>
      </c>
      <c r="AJ4281" s="2535"/>
      <c r="AK4281" s="2535" t="s">
        <v>400</v>
      </c>
      <c r="AL4281" s="2535"/>
      <c r="AM4281" s="1597"/>
      <c r="AN4281" s="1594"/>
      <c r="AO4281" s="1594"/>
      <c r="AP4281" s="1594"/>
      <c r="AQ4281" s="1594"/>
      <c r="AR4281" s="1594"/>
      <c r="AS4281" s="1594"/>
      <c r="AT4281" s="1594"/>
      <c r="AU4281" s="1594"/>
      <c r="AV4281" s="1594"/>
      <c r="AW4281" s="1594"/>
      <c r="AX4281" s="1594"/>
      <c r="AY4281" s="2535" t="s">
        <v>400</v>
      </c>
      <c r="AZ4281" s="2535"/>
      <c r="BA4281" s="2535" t="s">
        <v>400</v>
      </c>
      <c r="BB4281" s="2535"/>
      <c r="BC4281" s="1597"/>
      <c r="BD4281" s="1594"/>
      <c r="BE4281" s="1594"/>
      <c r="BF4281" s="1597"/>
      <c r="BG4281" s="1594"/>
      <c r="BH4281" s="1594"/>
      <c r="BI4281" s="1594"/>
      <c r="BJ4281" s="1594"/>
      <c r="BK4281" s="2535" t="s">
        <v>400</v>
      </c>
      <c r="BL4281" s="2535"/>
      <c r="BM4281" s="507"/>
      <c r="BN4281" s="507"/>
      <c r="BO4281" s="507"/>
    </row>
    <row r="4282" spans="1:67" ht="17.100000000000001" customHeight="1">
      <c r="A4282" s="8"/>
      <c r="B4282" s="148" t="s">
        <v>390</v>
      </c>
      <c r="C4282" s="1589" t="s">
        <v>4717</v>
      </c>
      <c r="D4282" s="1631" t="s">
        <v>4717</v>
      </c>
      <c r="E4282" s="1590" t="s">
        <v>4717</v>
      </c>
      <c r="F4282" s="1589" t="s">
        <v>4717</v>
      </c>
      <c r="G4282" s="1631" t="s">
        <v>4717</v>
      </c>
      <c r="H4282" s="1590" t="s">
        <v>4717</v>
      </c>
      <c r="I4282" s="1589" t="s">
        <v>76</v>
      </c>
      <c r="J4282" s="1590" t="s">
        <v>4717</v>
      </c>
      <c r="K4282" s="1590" t="s">
        <v>76</v>
      </c>
      <c r="L4282" s="1589">
        <v>9</v>
      </c>
      <c r="M4282" s="1589">
        <v>9</v>
      </c>
      <c r="N4282" s="1590">
        <v>9</v>
      </c>
      <c r="O4282" s="1631">
        <v>9</v>
      </c>
      <c r="P4282" s="1589" t="s">
        <v>4717</v>
      </c>
      <c r="Q4282" s="698">
        <v>9</v>
      </c>
      <c r="R4282" s="1631">
        <v>9</v>
      </c>
      <c r="S4282" s="8"/>
      <c r="T4282" s="148" t="s">
        <v>390</v>
      </c>
      <c r="U4282" s="8"/>
      <c r="V4282" s="148" t="s">
        <v>390</v>
      </c>
      <c r="W4282" s="1590">
        <v>9</v>
      </c>
      <c r="X4282" s="1590">
        <v>9</v>
      </c>
      <c r="Y4282" s="1590">
        <v>9</v>
      </c>
      <c r="Z4282" s="1590" t="s">
        <v>76</v>
      </c>
      <c r="AA4282" s="1590" t="s">
        <v>4717</v>
      </c>
      <c r="AB4282" s="1590">
        <v>9</v>
      </c>
      <c r="AC4282" s="1590" t="s">
        <v>2679</v>
      </c>
      <c r="AD4282" s="1590">
        <v>9</v>
      </c>
      <c r="AE4282" s="1590" t="s">
        <v>2481</v>
      </c>
      <c r="AF4282" s="698" t="s">
        <v>4717</v>
      </c>
      <c r="AG4282" s="1590">
        <v>9</v>
      </c>
      <c r="AH4282" s="1589">
        <v>9</v>
      </c>
      <c r="AI4282" s="8"/>
      <c r="AJ4282" s="148" t="s">
        <v>390</v>
      </c>
      <c r="AK4282" s="8"/>
      <c r="AL4282" s="148" t="s">
        <v>390</v>
      </c>
      <c r="AM4282" s="1589">
        <v>9</v>
      </c>
      <c r="AN4282" s="1589">
        <v>9</v>
      </c>
      <c r="AO4282" s="1589" t="s">
        <v>1781</v>
      </c>
      <c r="AP4282" s="1589">
        <v>9</v>
      </c>
      <c r="AQ4282" s="1589">
        <v>9</v>
      </c>
      <c r="AR4282" s="1589">
        <v>9</v>
      </c>
      <c r="AS4282" s="1589">
        <v>9</v>
      </c>
      <c r="AT4282" s="1589">
        <v>9</v>
      </c>
      <c r="AU4282" s="1589">
        <v>9</v>
      </c>
      <c r="AV4282" s="1589">
        <v>9</v>
      </c>
      <c r="AW4282" s="1589" t="s">
        <v>2679</v>
      </c>
      <c r="AX4282" s="1589">
        <v>8</v>
      </c>
      <c r="AY4282" s="8"/>
      <c r="AZ4282" s="148" t="s">
        <v>390</v>
      </c>
      <c r="BA4282" s="8"/>
      <c r="BB4282" s="148" t="s">
        <v>390</v>
      </c>
      <c r="BC4282" s="1589" t="s">
        <v>2481</v>
      </c>
      <c r="BD4282" s="1589" t="s">
        <v>4904</v>
      </c>
      <c r="BE4282" s="1589" t="s">
        <v>1456</v>
      </c>
      <c r="BF4282" s="1589">
        <v>5</v>
      </c>
      <c r="BG4282" s="1589" t="s">
        <v>76</v>
      </c>
      <c r="BH4282" s="1589" t="s">
        <v>4905</v>
      </c>
      <c r="BI4282" s="1589" t="s">
        <v>4802</v>
      </c>
      <c r="BJ4282" s="1589">
        <v>9</v>
      </c>
      <c r="BK4282" s="8"/>
      <c r="BL4282" s="148" t="s">
        <v>390</v>
      </c>
      <c r="BM4282" s="507"/>
      <c r="BN4282" s="507"/>
      <c r="BO4282" s="507"/>
    </row>
    <row r="4283" spans="1:67" ht="17.100000000000001" customHeight="1">
      <c r="A4283" s="1614"/>
      <c r="B4283" s="1612" t="s">
        <v>391</v>
      </c>
      <c r="C4283" s="1594" t="s">
        <v>76</v>
      </c>
      <c r="D4283" s="1594" t="s">
        <v>76</v>
      </c>
      <c r="E4283" s="1594" t="s">
        <v>76</v>
      </c>
      <c r="F4283" s="1594" t="s">
        <v>76</v>
      </c>
      <c r="G4283" s="1594" t="s">
        <v>76</v>
      </c>
      <c r="H4283" s="1594" t="s">
        <v>76</v>
      </c>
      <c r="I4283" s="1594" t="s">
        <v>4717</v>
      </c>
      <c r="J4283" s="1596" t="s">
        <v>76</v>
      </c>
      <c r="K4283" s="1596" t="s">
        <v>76</v>
      </c>
      <c r="L4283" s="1594" t="s">
        <v>76</v>
      </c>
      <c r="M4283" s="1594">
        <v>9</v>
      </c>
      <c r="N4283" s="1594">
        <v>9</v>
      </c>
      <c r="O4283" s="1632">
        <v>9</v>
      </c>
      <c r="P4283" s="1594" t="s">
        <v>76</v>
      </c>
      <c r="Q4283" s="1594">
        <v>9</v>
      </c>
      <c r="R4283" s="1597" t="s">
        <v>76</v>
      </c>
      <c r="S4283" s="1614"/>
      <c r="T4283" s="1612" t="s">
        <v>391</v>
      </c>
      <c r="U4283" s="1614"/>
      <c r="V4283" s="1612" t="s">
        <v>391</v>
      </c>
      <c r="W4283" s="1596" t="s">
        <v>76</v>
      </c>
      <c r="X4283" s="1596" t="s">
        <v>76</v>
      </c>
      <c r="Y4283" s="1596" t="s">
        <v>76</v>
      </c>
      <c r="Z4283" s="1596">
        <v>9</v>
      </c>
      <c r="AA4283" s="1596" t="s">
        <v>76</v>
      </c>
      <c r="AB4283" s="1596">
        <v>9</v>
      </c>
      <c r="AC4283" s="1596" t="s">
        <v>2679</v>
      </c>
      <c r="AD4283" s="1596">
        <v>9</v>
      </c>
      <c r="AE4283" s="1596" t="s">
        <v>2481</v>
      </c>
      <c r="AF4283" s="1763" t="s">
        <v>76</v>
      </c>
      <c r="AG4283" s="1596">
        <v>9</v>
      </c>
      <c r="AH4283" s="1618" t="s">
        <v>76</v>
      </c>
      <c r="AI4283" s="1614"/>
      <c r="AJ4283" s="1612" t="s">
        <v>391</v>
      </c>
      <c r="AK4283" s="1614"/>
      <c r="AL4283" s="1612" t="s">
        <v>391</v>
      </c>
      <c r="AM4283" s="1594">
        <v>9</v>
      </c>
      <c r="AN4283" s="1594" t="s">
        <v>76</v>
      </c>
      <c r="AO4283" s="1618" t="s">
        <v>76</v>
      </c>
      <c r="AP4283" s="1594" t="s">
        <v>76</v>
      </c>
      <c r="AQ4283" s="1594" t="s">
        <v>76</v>
      </c>
      <c r="AR4283" s="1594" t="s">
        <v>76</v>
      </c>
      <c r="AS4283" s="1594" t="s">
        <v>76</v>
      </c>
      <c r="AT4283" s="1594" t="s">
        <v>76</v>
      </c>
      <c r="AU4283" s="1594" t="s">
        <v>76</v>
      </c>
      <c r="AV4283" s="1594" t="s">
        <v>76</v>
      </c>
      <c r="AW4283" s="1594" t="s">
        <v>76</v>
      </c>
      <c r="AX4283" s="1594" t="s">
        <v>76</v>
      </c>
      <c r="AY4283" s="1614"/>
      <c r="AZ4283" s="1612" t="s">
        <v>391</v>
      </c>
      <c r="BA4283" s="1614"/>
      <c r="BB4283" s="1612" t="s">
        <v>391</v>
      </c>
      <c r="BC4283" s="1594" t="s">
        <v>76</v>
      </c>
      <c r="BD4283" s="1594" t="s">
        <v>4904</v>
      </c>
      <c r="BE4283" s="1594" t="s">
        <v>76</v>
      </c>
      <c r="BF4283" s="1597" t="s">
        <v>76</v>
      </c>
      <c r="BG4283" s="1594" t="s">
        <v>76</v>
      </c>
      <c r="BH4283" s="1618" t="s">
        <v>76</v>
      </c>
      <c r="BI4283" s="1594" t="s">
        <v>76</v>
      </c>
      <c r="BJ4283" s="1618" t="s">
        <v>76</v>
      </c>
      <c r="BK4283" s="1614"/>
      <c r="BL4283" s="1612" t="s">
        <v>391</v>
      </c>
      <c r="BM4283" s="507"/>
      <c r="BN4283" s="507"/>
      <c r="BO4283" s="507"/>
    </row>
    <row r="4284" spans="1:67" ht="28.5" customHeight="1">
      <c r="A4284" s="2533" t="s">
        <v>47</v>
      </c>
      <c r="B4284" s="2533"/>
      <c r="C4284" s="1589"/>
      <c r="D4284" s="1589"/>
      <c r="E4284" s="1589"/>
      <c r="F4284" s="1589"/>
      <c r="G4284" s="1589"/>
      <c r="H4284" s="1589"/>
      <c r="I4284" s="1589"/>
      <c r="J4284" s="1590"/>
      <c r="K4284" s="1590"/>
      <c r="L4284" s="1589"/>
      <c r="M4284" s="1589"/>
      <c r="N4284" s="1589"/>
      <c r="O4284" s="1589"/>
      <c r="P4284" s="1589"/>
      <c r="Q4284" s="1592"/>
      <c r="R4284" s="1592"/>
      <c r="S4284" s="2533" t="s">
        <v>47</v>
      </c>
      <c r="T4284" s="2533"/>
      <c r="U4284" s="2533" t="s">
        <v>47</v>
      </c>
      <c r="V4284" s="2533"/>
      <c r="W4284" s="1590"/>
      <c r="X4284" s="1590"/>
      <c r="Y4284" s="1590"/>
      <c r="Z4284" s="1590"/>
      <c r="AA4284" s="1590"/>
      <c r="AB4284" s="1590"/>
      <c r="AC4284" s="1590"/>
      <c r="AD4284" s="1590"/>
      <c r="AE4284" s="1590"/>
      <c r="AF4284" s="1590"/>
      <c r="AG4284" s="1590"/>
      <c r="AH4284" s="1589"/>
      <c r="AI4284" s="2533" t="s">
        <v>47</v>
      </c>
      <c r="AJ4284" s="2533"/>
      <c r="AK4284" s="2533" t="s">
        <v>47</v>
      </c>
      <c r="AL4284" s="2533"/>
      <c r="AM4284" s="1589"/>
      <c r="AN4284" s="1589"/>
      <c r="AO4284" s="1589"/>
      <c r="AP4284" s="1589"/>
      <c r="AQ4284" s="1589"/>
      <c r="AR4284" s="1589"/>
      <c r="AS4284" s="1589"/>
      <c r="AT4284" s="1589"/>
      <c r="AU4284" s="1589"/>
      <c r="AV4284" s="1589"/>
      <c r="AW4284" s="1589"/>
      <c r="AX4284" s="1589"/>
      <c r="AY4284" s="2533" t="s">
        <v>47</v>
      </c>
      <c r="AZ4284" s="2533"/>
      <c r="BA4284" s="2533" t="s">
        <v>47</v>
      </c>
      <c r="BB4284" s="2533"/>
      <c r="BC4284" s="1589"/>
      <c r="BD4284" s="1589"/>
      <c r="BE4284" s="1589"/>
      <c r="BF4284" s="1592"/>
      <c r="BG4284" s="1589"/>
      <c r="BH4284" s="1589"/>
      <c r="BI4284" s="1589"/>
      <c r="BJ4284" s="1589"/>
      <c r="BK4284" s="2533" t="s">
        <v>47</v>
      </c>
      <c r="BL4284" s="2533"/>
      <c r="BM4284" s="507"/>
      <c r="BN4284" s="507"/>
      <c r="BO4284" s="507"/>
    </row>
    <row r="4285" spans="1:67" ht="17.100000000000001" customHeight="1">
      <c r="A4285" s="1614"/>
      <c r="B4285" s="1612" t="s">
        <v>390</v>
      </c>
      <c r="C4285" s="1596" t="s">
        <v>4717</v>
      </c>
      <c r="D4285" s="1632" t="s">
        <v>4717</v>
      </c>
      <c r="E4285" s="1596" t="s">
        <v>4717</v>
      </c>
      <c r="F4285" s="1594" t="s">
        <v>4717</v>
      </c>
      <c r="G4285" s="1632" t="s">
        <v>4717</v>
      </c>
      <c r="H4285" s="1632">
        <v>9</v>
      </c>
      <c r="I4285" s="1596" t="s">
        <v>76</v>
      </c>
      <c r="J4285" s="1596" t="s">
        <v>4717</v>
      </c>
      <c r="K4285" s="1596" t="s">
        <v>76</v>
      </c>
      <c r="L4285" s="1594">
        <v>9</v>
      </c>
      <c r="M4285" s="1594">
        <v>9</v>
      </c>
      <c r="N4285" s="1596">
        <v>9</v>
      </c>
      <c r="O4285" s="1632">
        <v>9</v>
      </c>
      <c r="P4285" s="1594">
        <v>9</v>
      </c>
      <c r="Q4285" s="1596">
        <v>9</v>
      </c>
      <c r="R4285" s="1632">
        <v>9</v>
      </c>
      <c r="S4285" s="1614"/>
      <c r="T4285" s="1612" t="s">
        <v>390</v>
      </c>
      <c r="U4285" s="1614"/>
      <c r="V4285" s="1612" t="s">
        <v>390</v>
      </c>
      <c r="W4285" s="1596">
        <v>9</v>
      </c>
      <c r="X4285" s="1596">
        <v>9</v>
      </c>
      <c r="Y4285" s="1596">
        <v>9</v>
      </c>
      <c r="Z4285" s="1596">
        <v>9</v>
      </c>
      <c r="AA4285" s="1596" t="s">
        <v>4717</v>
      </c>
      <c r="AB4285" s="1596">
        <v>9</v>
      </c>
      <c r="AC4285" s="1596" t="s">
        <v>2679</v>
      </c>
      <c r="AD4285" s="1596">
        <v>9</v>
      </c>
      <c r="AE4285" s="1596" t="s">
        <v>2481</v>
      </c>
      <c r="AF4285" s="1596" t="s">
        <v>4717</v>
      </c>
      <c r="AG4285" s="1596">
        <v>9</v>
      </c>
      <c r="AH4285" s="1594">
        <v>9</v>
      </c>
      <c r="AI4285" s="1614"/>
      <c r="AJ4285" s="1612" t="s">
        <v>390</v>
      </c>
      <c r="AK4285" s="1614"/>
      <c r="AL4285" s="1612" t="s">
        <v>390</v>
      </c>
      <c r="AM4285" s="1594">
        <v>9</v>
      </c>
      <c r="AN4285" s="1594">
        <v>9</v>
      </c>
      <c r="AO4285" s="1596" t="s">
        <v>1781</v>
      </c>
      <c r="AP4285" s="1594">
        <v>9</v>
      </c>
      <c r="AQ4285" s="1594">
        <v>9</v>
      </c>
      <c r="AR4285" s="1594">
        <v>9</v>
      </c>
      <c r="AS4285" s="1594">
        <v>9</v>
      </c>
      <c r="AT4285" s="1594">
        <v>9</v>
      </c>
      <c r="AU4285" s="1594">
        <v>9</v>
      </c>
      <c r="AV4285" s="1594">
        <v>9</v>
      </c>
      <c r="AW4285" s="1594" t="s">
        <v>76</v>
      </c>
      <c r="AX4285" s="1594">
        <v>9</v>
      </c>
      <c r="AY4285" s="1614"/>
      <c r="AZ4285" s="1612" t="s">
        <v>390</v>
      </c>
      <c r="BA4285" s="1614"/>
      <c r="BB4285" s="1612" t="s">
        <v>390</v>
      </c>
      <c r="BC4285" s="1594">
        <v>9</v>
      </c>
      <c r="BD4285" s="1594" t="s">
        <v>1781</v>
      </c>
      <c r="BE4285" s="1594" t="s">
        <v>1781</v>
      </c>
      <c r="BF4285" s="1594" t="s">
        <v>2481</v>
      </c>
      <c r="BG4285" s="1594">
        <v>8</v>
      </c>
      <c r="BH4285" s="1594" t="s">
        <v>76</v>
      </c>
      <c r="BI4285" s="1594" t="s">
        <v>2481</v>
      </c>
      <c r="BJ4285" s="1594">
        <v>9</v>
      </c>
      <c r="BK4285" s="1614"/>
      <c r="BL4285" s="1612" t="s">
        <v>390</v>
      </c>
      <c r="BM4285" s="507"/>
      <c r="BN4285" s="507"/>
      <c r="BO4285" s="507"/>
    </row>
    <row r="4286" spans="1:67" ht="17.100000000000001" customHeight="1">
      <c r="A4286" s="8"/>
      <c r="B4286" s="148" t="s">
        <v>391</v>
      </c>
      <c r="C4286" s="1589" t="s">
        <v>76</v>
      </c>
      <c r="D4286" s="1589" t="s">
        <v>76</v>
      </c>
      <c r="E4286" s="1589" t="s">
        <v>76</v>
      </c>
      <c r="F4286" s="1609" t="s">
        <v>76</v>
      </c>
      <c r="G4286" s="1589" t="s">
        <v>76</v>
      </c>
      <c r="H4286" s="1589" t="s">
        <v>76</v>
      </c>
      <c r="I4286" s="1589" t="s">
        <v>4717</v>
      </c>
      <c r="J4286" s="1590" t="s">
        <v>76</v>
      </c>
      <c r="K4286" s="1590" t="s">
        <v>76</v>
      </c>
      <c r="L4286" s="1609" t="s">
        <v>76</v>
      </c>
      <c r="M4286" s="1589">
        <v>9</v>
      </c>
      <c r="N4286" s="1589">
        <v>9</v>
      </c>
      <c r="O4286" s="1589" t="s">
        <v>76</v>
      </c>
      <c r="P4286" s="1589" t="s">
        <v>76</v>
      </c>
      <c r="Q4286" s="1589">
        <v>9</v>
      </c>
      <c r="R4286" s="1592" t="s">
        <v>76</v>
      </c>
      <c r="S4286" s="8"/>
      <c r="T4286" s="148" t="s">
        <v>391</v>
      </c>
      <c r="U4286" s="8"/>
      <c r="V4286" s="148" t="s">
        <v>391</v>
      </c>
      <c r="W4286" s="1590" t="s">
        <v>76</v>
      </c>
      <c r="X4286" s="1590" t="s">
        <v>76</v>
      </c>
      <c r="Y4286" s="1590" t="s">
        <v>76</v>
      </c>
      <c r="Z4286" s="1590" t="s">
        <v>76</v>
      </c>
      <c r="AA4286" s="1590" t="s">
        <v>76</v>
      </c>
      <c r="AB4286" s="1590">
        <v>9</v>
      </c>
      <c r="AC4286" s="1590" t="s">
        <v>76</v>
      </c>
      <c r="AD4286" s="1590" t="s">
        <v>76</v>
      </c>
      <c r="AE4286" s="1590" t="s">
        <v>2481</v>
      </c>
      <c r="AF4286" s="1590" t="s">
        <v>76</v>
      </c>
      <c r="AG4286" s="1590">
        <v>9</v>
      </c>
      <c r="AH4286" s="1615" t="s">
        <v>76</v>
      </c>
      <c r="AI4286" s="8"/>
      <c r="AJ4286" s="148" t="s">
        <v>391</v>
      </c>
      <c r="AK4286" s="8"/>
      <c r="AL4286" s="148" t="s">
        <v>391</v>
      </c>
      <c r="AM4286" s="1589">
        <v>9</v>
      </c>
      <c r="AN4286" s="1589" t="s">
        <v>76</v>
      </c>
      <c r="AO4286" s="1608" t="s">
        <v>76</v>
      </c>
      <c r="AP4286" s="1589" t="s">
        <v>76</v>
      </c>
      <c r="AQ4286" s="1615" t="s">
        <v>76</v>
      </c>
      <c r="AR4286" s="1589" t="s">
        <v>76</v>
      </c>
      <c r="AS4286" s="1589" t="s">
        <v>76</v>
      </c>
      <c r="AT4286" s="1589" t="s">
        <v>76</v>
      </c>
      <c r="AU4286" s="1589" t="s">
        <v>76</v>
      </c>
      <c r="AV4286" s="1589" t="s">
        <v>76</v>
      </c>
      <c r="AW4286" s="1589" t="s">
        <v>76</v>
      </c>
      <c r="AX4286" s="1589" t="s">
        <v>76</v>
      </c>
      <c r="AY4286" s="8"/>
      <c r="AZ4286" s="148" t="s">
        <v>391</v>
      </c>
      <c r="BA4286" s="8"/>
      <c r="BB4286" s="148" t="s">
        <v>391</v>
      </c>
      <c r="BC4286" s="1589" t="s">
        <v>76</v>
      </c>
      <c r="BD4286" s="1589" t="s">
        <v>1781</v>
      </c>
      <c r="BE4286" s="1589" t="s">
        <v>76</v>
      </c>
      <c r="BF4286" s="1592" t="s">
        <v>76</v>
      </c>
      <c r="BG4286" s="1589" t="s">
        <v>76</v>
      </c>
      <c r="BH4286" s="1589" t="s">
        <v>76</v>
      </c>
      <c r="BI4286" s="1589" t="s">
        <v>76</v>
      </c>
      <c r="BJ4286" s="1615" t="s">
        <v>76</v>
      </c>
      <c r="BK4286" s="8"/>
      <c r="BL4286" s="148" t="s">
        <v>391</v>
      </c>
      <c r="BM4286" s="507"/>
      <c r="BN4286" s="507"/>
      <c r="BO4286" s="507"/>
    </row>
    <row r="4287" spans="1:67" ht="31.5" customHeight="1">
      <c r="A4287" s="2534" t="s">
        <v>407</v>
      </c>
      <c r="B4287" s="2534"/>
      <c r="C4287" s="1594"/>
      <c r="D4287" s="1594"/>
      <c r="E4287" s="1594"/>
      <c r="F4287" s="1594"/>
      <c r="G4287" s="1594"/>
      <c r="H4287" s="1594"/>
      <c r="I4287" s="1594"/>
      <c r="J4287" s="1596"/>
      <c r="K4287" s="1596"/>
      <c r="L4287" s="1594"/>
      <c r="M4287" s="1594"/>
      <c r="N4287" s="1594"/>
      <c r="O4287" s="1594"/>
      <c r="P4287" s="1594"/>
      <c r="Q4287" s="1597"/>
      <c r="R4287" s="1597"/>
      <c r="S4287" s="2535" t="s">
        <v>407</v>
      </c>
      <c r="T4287" s="2535"/>
      <c r="U4287" s="2535" t="s">
        <v>407</v>
      </c>
      <c r="V4287" s="2535"/>
      <c r="W4287" s="1596"/>
      <c r="X4287" s="1596"/>
      <c r="Y4287" s="1596"/>
      <c r="Z4287" s="1596"/>
      <c r="AA4287" s="1596"/>
      <c r="AB4287" s="1596"/>
      <c r="AC4287" s="1596"/>
      <c r="AD4287" s="1596"/>
      <c r="AE4287" s="1596"/>
      <c r="AF4287" s="1596"/>
      <c r="AG4287" s="1596"/>
      <c r="AH4287" s="1597"/>
      <c r="AI4287" s="2535" t="s">
        <v>407</v>
      </c>
      <c r="AJ4287" s="2535"/>
      <c r="AK4287" s="2535" t="s">
        <v>407</v>
      </c>
      <c r="AL4287" s="2535"/>
      <c r="AM4287" s="1597"/>
      <c r="AN4287" s="1594"/>
      <c r="AO4287" s="1620"/>
      <c r="AP4287" s="1594"/>
      <c r="AQ4287" s="1594"/>
      <c r="AR4287" s="1594"/>
      <c r="AS4287" s="1594"/>
      <c r="AT4287" s="1594"/>
      <c r="AU4287" s="1594"/>
      <c r="AV4287" s="1594"/>
      <c r="AW4287" s="1594"/>
      <c r="AX4287" s="1594"/>
      <c r="AY4287" s="2535" t="s">
        <v>407</v>
      </c>
      <c r="AZ4287" s="2535"/>
      <c r="BA4287" s="2535" t="s">
        <v>407</v>
      </c>
      <c r="BB4287" s="2535"/>
      <c r="BC4287" s="1594"/>
      <c r="BD4287" s="1594"/>
      <c r="BE4287" s="1594"/>
      <c r="BF4287" s="1597"/>
      <c r="BG4287" s="1594"/>
      <c r="BH4287" s="1594"/>
      <c r="BI4287" s="1594"/>
      <c r="BJ4287" s="1594"/>
      <c r="BK4287" s="2535" t="s">
        <v>407</v>
      </c>
      <c r="BL4287" s="2535"/>
      <c r="BM4287" s="507"/>
      <c r="BN4287" s="507"/>
      <c r="BO4287" s="507"/>
    </row>
    <row r="4288" spans="1:67" ht="39.75" customHeight="1">
      <c r="A4288" s="1621" t="s">
        <v>856</v>
      </c>
      <c r="B4288" s="1633" t="s">
        <v>1258</v>
      </c>
      <c r="C4288" s="1590"/>
      <c r="D4288" s="1590"/>
      <c r="E4288" s="1590"/>
      <c r="F4288" s="1590"/>
      <c r="G4288" s="1590"/>
      <c r="H4288" s="1590"/>
      <c r="I4288" s="1590"/>
      <c r="J4288" s="1590"/>
      <c r="K4288" s="1590"/>
      <c r="L4288" s="1610"/>
      <c r="M4288" s="1590"/>
      <c r="N4288" s="1590"/>
      <c r="O4288" s="1590"/>
      <c r="P4288" s="698"/>
      <c r="Q4288" s="1591"/>
      <c r="R4288" s="1591"/>
      <c r="S4288" s="1621" t="s">
        <v>856</v>
      </c>
      <c r="T4288" s="1622" t="s">
        <v>1258</v>
      </c>
      <c r="U4288" s="1621" t="s">
        <v>856</v>
      </c>
      <c r="V4288" s="1622" t="s">
        <v>1258</v>
      </c>
      <c r="W4288" s="1590"/>
      <c r="X4288" s="1590"/>
      <c r="Y4288" s="1590"/>
      <c r="Z4288" s="1590"/>
      <c r="AA4288" s="1590"/>
      <c r="AB4288" s="1590"/>
      <c r="AC4288" s="1590"/>
      <c r="AD4288" s="1590"/>
      <c r="AE4288" s="1590"/>
      <c r="AF4288" s="1590"/>
      <c r="AG4288" s="1590"/>
      <c r="AH4288" s="1591"/>
      <c r="AI4288" s="1621" t="s">
        <v>856</v>
      </c>
      <c r="AJ4288" s="1622" t="s">
        <v>1258</v>
      </c>
      <c r="AK4288" s="1621" t="s">
        <v>856</v>
      </c>
      <c r="AL4288" s="1622" t="s">
        <v>1258</v>
      </c>
      <c r="AM4288" s="1591"/>
      <c r="AN4288" s="1590"/>
      <c r="AO4288" s="1590"/>
      <c r="AP4288" s="1590"/>
      <c r="AQ4288" s="1590"/>
      <c r="AR4288" s="1590"/>
      <c r="AS4288" s="1590"/>
      <c r="AT4288" s="1590"/>
      <c r="AU4288" s="1590"/>
      <c r="AV4288" s="1590"/>
      <c r="AW4288" s="1590"/>
      <c r="AX4288" s="1590"/>
      <c r="AY4288" s="1621" t="s">
        <v>856</v>
      </c>
      <c r="AZ4288" s="1622" t="s">
        <v>1258</v>
      </c>
      <c r="BA4288" s="1621" t="s">
        <v>856</v>
      </c>
      <c r="BB4288" s="1622" t="s">
        <v>1258</v>
      </c>
      <c r="BC4288" s="1590"/>
      <c r="BD4288" s="1590"/>
      <c r="BE4288" s="1590"/>
      <c r="BF4288" s="1591"/>
      <c r="BG4288" s="1590"/>
      <c r="BH4288" s="1590"/>
      <c r="BI4288" s="1590"/>
      <c r="BJ4288" s="1590"/>
      <c r="BK4288" s="1621" t="s">
        <v>856</v>
      </c>
      <c r="BL4288" s="1622" t="s">
        <v>1258</v>
      </c>
      <c r="BM4288" s="507"/>
      <c r="BN4288" s="507"/>
      <c r="BO4288" s="507"/>
    </row>
    <row r="4289" spans="1:67" ht="17.100000000000001" customHeight="1">
      <c r="A4289" s="1623"/>
      <c r="B4289" s="1612" t="s">
        <v>401</v>
      </c>
      <c r="C4289" s="1596" t="s">
        <v>4717</v>
      </c>
      <c r="D4289" s="1632" t="s">
        <v>4717</v>
      </c>
      <c r="E4289" s="1596" t="s">
        <v>4717</v>
      </c>
      <c r="F4289" s="1594" t="s">
        <v>4717</v>
      </c>
      <c r="G4289" s="1632" t="s">
        <v>4717</v>
      </c>
      <c r="H4289" s="1596" t="s">
        <v>4717</v>
      </c>
      <c r="I4289" s="1594" t="s">
        <v>76</v>
      </c>
      <c r="J4289" s="1632" t="s">
        <v>4717</v>
      </c>
      <c r="K4289" s="1632" t="s">
        <v>76</v>
      </c>
      <c r="L4289" s="1594">
        <v>9</v>
      </c>
      <c r="M4289" s="1594">
        <v>9</v>
      </c>
      <c r="N4289" s="1596">
        <v>9</v>
      </c>
      <c r="O4289" s="1632">
        <v>9</v>
      </c>
      <c r="P4289" s="1594" t="s">
        <v>4717</v>
      </c>
      <c r="Q4289" s="1596" t="s">
        <v>4717</v>
      </c>
      <c r="R4289" s="1596" t="s">
        <v>4717</v>
      </c>
      <c r="S4289" s="1623"/>
      <c r="T4289" s="1612" t="s">
        <v>390</v>
      </c>
      <c r="U4289" s="1623"/>
      <c r="V4289" s="1612" t="s">
        <v>390</v>
      </c>
      <c r="W4289" s="1596">
        <v>9</v>
      </c>
      <c r="X4289" s="1596">
        <v>9</v>
      </c>
      <c r="Y4289" s="1596">
        <v>9</v>
      </c>
      <c r="Z4289" s="1596">
        <v>9</v>
      </c>
      <c r="AA4289" s="1596" t="s">
        <v>4717</v>
      </c>
      <c r="AB4289" s="1596">
        <v>9</v>
      </c>
      <c r="AC4289" s="1596" t="s">
        <v>2679</v>
      </c>
      <c r="AD4289" s="1596">
        <v>9</v>
      </c>
      <c r="AE4289" s="1596" t="s">
        <v>2481</v>
      </c>
      <c r="AF4289" s="1596" t="s">
        <v>4717</v>
      </c>
      <c r="AG4289" s="1596">
        <v>9</v>
      </c>
      <c r="AH4289" s="1594">
        <v>9</v>
      </c>
      <c r="AI4289" s="1623"/>
      <c r="AJ4289" s="1612" t="s">
        <v>390</v>
      </c>
      <c r="AK4289" s="1623"/>
      <c r="AL4289" s="1612" t="s">
        <v>390</v>
      </c>
      <c r="AM4289" s="1594">
        <v>9</v>
      </c>
      <c r="AN4289" s="1594">
        <v>9</v>
      </c>
      <c r="AO4289" s="1596" t="s">
        <v>1781</v>
      </c>
      <c r="AP4289" s="1594">
        <v>9</v>
      </c>
      <c r="AQ4289" s="1594">
        <v>9</v>
      </c>
      <c r="AR4289" s="1594">
        <v>9</v>
      </c>
      <c r="AS4289" s="1594" t="s">
        <v>2478</v>
      </c>
      <c r="AT4289" s="1594">
        <v>9</v>
      </c>
      <c r="AU4289" s="1594">
        <v>9</v>
      </c>
      <c r="AV4289" s="1594">
        <v>9</v>
      </c>
      <c r="AW4289" s="1594" t="s">
        <v>76</v>
      </c>
      <c r="AX4289" s="1594">
        <v>9</v>
      </c>
      <c r="AY4289" s="1623"/>
      <c r="AZ4289" s="1612" t="s">
        <v>390</v>
      </c>
      <c r="BA4289" s="1623"/>
      <c r="BB4289" s="1612" t="s">
        <v>390</v>
      </c>
      <c r="BC4289" s="1594" t="s">
        <v>1781</v>
      </c>
      <c r="BD4289" s="1594" t="s">
        <v>1781</v>
      </c>
      <c r="BE4289" s="1594" t="s">
        <v>1781</v>
      </c>
      <c r="BF4289" s="1594" t="s">
        <v>2481</v>
      </c>
      <c r="BG4289" s="1594">
        <v>9</v>
      </c>
      <c r="BH4289" s="1594" t="s">
        <v>3023</v>
      </c>
      <c r="BI4289" s="1594" t="s">
        <v>2679</v>
      </c>
      <c r="BJ4289" s="1594">
        <v>9</v>
      </c>
      <c r="BK4289" s="1623"/>
      <c r="BL4289" s="1612" t="s">
        <v>390</v>
      </c>
      <c r="BM4289" s="507"/>
      <c r="BN4289" s="507"/>
      <c r="BO4289" s="507"/>
    </row>
    <row r="4290" spans="1:67" ht="17.100000000000001" customHeight="1">
      <c r="A4290" s="1621"/>
      <c r="B4290" s="148" t="s">
        <v>402</v>
      </c>
      <c r="C4290" s="1589" t="s">
        <v>76</v>
      </c>
      <c r="D4290" s="1615" t="s">
        <v>76</v>
      </c>
      <c r="E4290" s="1589" t="s">
        <v>76</v>
      </c>
      <c r="F4290" s="1589" t="s">
        <v>76</v>
      </c>
      <c r="G4290" s="1589" t="s">
        <v>76</v>
      </c>
      <c r="H4290" s="1589" t="s">
        <v>76</v>
      </c>
      <c r="I4290" s="1589" t="s">
        <v>4717</v>
      </c>
      <c r="J4290" s="1590" t="s">
        <v>76</v>
      </c>
      <c r="K4290" s="1590" t="s">
        <v>76</v>
      </c>
      <c r="L4290" s="1589" t="s">
        <v>76</v>
      </c>
      <c r="M4290" s="1589">
        <v>9</v>
      </c>
      <c r="N4290" s="1589">
        <v>9</v>
      </c>
      <c r="O4290" s="1631">
        <v>9</v>
      </c>
      <c r="P4290" s="1589" t="s">
        <v>76</v>
      </c>
      <c r="Q4290" s="1589">
        <v>9</v>
      </c>
      <c r="R4290" s="1592" t="s">
        <v>76</v>
      </c>
      <c r="S4290" s="1621"/>
      <c r="T4290" s="148" t="s">
        <v>391</v>
      </c>
      <c r="U4290" s="1621"/>
      <c r="V4290" s="148" t="s">
        <v>391</v>
      </c>
      <c r="W4290" s="1590" t="s">
        <v>76</v>
      </c>
      <c r="X4290" s="1590" t="s">
        <v>76</v>
      </c>
      <c r="Y4290" s="1590" t="s">
        <v>76</v>
      </c>
      <c r="Z4290" s="1590" t="s">
        <v>76</v>
      </c>
      <c r="AA4290" s="1590" t="s">
        <v>76</v>
      </c>
      <c r="AB4290" s="1590">
        <v>9</v>
      </c>
      <c r="AC4290" s="1590" t="s">
        <v>2679</v>
      </c>
      <c r="AD4290" s="1590" t="s">
        <v>76</v>
      </c>
      <c r="AE4290" s="1590" t="s">
        <v>2481</v>
      </c>
      <c r="AF4290" s="1590" t="s">
        <v>76</v>
      </c>
      <c r="AG4290" s="1590" t="s">
        <v>76</v>
      </c>
      <c r="AH4290" s="1615" t="s">
        <v>76</v>
      </c>
      <c r="AI4290" s="1621"/>
      <c r="AJ4290" s="148" t="s">
        <v>391</v>
      </c>
      <c r="AK4290" s="1621"/>
      <c r="AL4290" s="148" t="s">
        <v>391</v>
      </c>
      <c r="AM4290" s="1589" t="s">
        <v>76</v>
      </c>
      <c r="AN4290" s="1592" t="s">
        <v>76</v>
      </c>
      <c r="AO4290" s="1608" t="s">
        <v>76</v>
      </c>
      <c r="AP4290" s="1589" t="s">
        <v>76</v>
      </c>
      <c r="AQ4290" s="1589" t="s">
        <v>76</v>
      </c>
      <c r="AR4290" s="1589" t="s">
        <v>76</v>
      </c>
      <c r="AS4290" s="1589" t="s">
        <v>76</v>
      </c>
      <c r="AT4290" s="1589" t="s">
        <v>76</v>
      </c>
      <c r="AU4290" s="1589" t="s">
        <v>76</v>
      </c>
      <c r="AV4290" s="1589" t="s">
        <v>76</v>
      </c>
      <c r="AW4290" s="1589" t="s">
        <v>76</v>
      </c>
      <c r="AX4290" s="1589" t="s">
        <v>76</v>
      </c>
      <c r="AY4290" s="1621"/>
      <c r="AZ4290" s="148" t="s">
        <v>391</v>
      </c>
      <c r="BA4290" s="1621"/>
      <c r="BB4290" s="148" t="s">
        <v>391</v>
      </c>
      <c r="BC4290" s="1589" t="s">
        <v>76</v>
      </c>
      <c r="BD4290" s="1589" t="s">
        <v>1781</v>
      </c>
      <c r="BE4290" s="1589" t="s">
        <v>76</v>
      </c>
      <c r="BF4290" s="1592" t="s">
        <v>76</v>
      </c>
      <c r="BG4290" s="1589" t="s">
        <v>76</v>
      </c>
      <c r="BH4290" s="1589" t="s">
        <v>3023</v>
      </c>
      <c r="BI4290" s="1589" t="s">
        <v>76</v>
      </c>
      <c r="BJ4290" s="1615" t="s">
        <v>76</v>
      </c>
      <c r="BK4290" s="1621"/>
      <c r="BL4290" s="148" t="s">
        <v>391</v>
      </c>
      <c r="BM4290" s="507"/>
      <c r="BN4290" s="507"/>
      <c r="BO4290" s="507"/>
    </row>
    <row r="4291" spans="1:67" ht="33.75" customHeight="1">
      <c r="A4291" s="1623" t="s">
        <v>1085</v>
      </c>
      <c r="B4291" s="1736" t="s">
        <v>1259</v>
      </c>
      <c r="C4291" s="1594"/>
      <c r="D4291" s="1594"/>
      <c r="E4291" s="1594"/>
      <c r="F4291" s="1594"/>
      <c r="G4291" s="1594"/>
      <c r="H4291" s="1594"/>
      <c r="I4291" s="1594"/>
      <c r="J4291" s="1596"/>
      <c r="K4291" s="1596"/>
      <c r="L4291" s="1594"/>
      <c r="M4291" s="1594"/>
      <c r="N4291" s="1594"/>
      <c r="O4291" s="1594"/>
      <c r="P4291" s="1594"/>
      <c r="Q4291" s="1597"/>
      <c r="R4291" s="1597"/>
      <c r="S4291" s="1623" t="s">
        <v>1085</v>
      </c>
      <c r="T4291" s="1736" t="s">
        <v>1259</v>
      </c>
      <c r="U4291" s="1623" t="s">
        <v>1085</v>
      </c>
      <c r="V4291" s="1736" t="s">
        <v>1259</v>
      </c>
      <c r="W4291" s="1596"/>
      <c r="X4291" s="1596"/>
      <c r="Y4291" s="1596"/>
      <c r="Z4291" s="1596"/>
      <c r="AA4291" s="1596"/>
      <c r="AB4291" s="1596"/>
      <c r="AC4291" s="1596"/>
      <c r="AD4291" s="1596"/>
      <c r="AE4291" s="1596"/>
      <c r="AF4291" s="1596"/>
      <c r="AG4291" s="1596"/>
      <c r="AH4291" s="1594"/>
      <c r="AI4291" s="1623" t="s">
        <v>1085</v>
      </c>
      <c r="AJ4291" s="1736" t="s">
        <v>1259</v>
      </c>
      <c r="AK4291" s="1623" t="s">
        <v>1085</v>
      </c>
      <c r="AL4291" s="1736" t="s">
        <v>1259</v>
      </c>
      <c r="AM4291" s="1594"/>
      <c r="AN4291" s="1597"/>
      <c r="AO4291" s="1594"/>
      <c r="AP4291" s="1594"/>
      <c r="AQ4291" s="1594"/>
      <c r="AR4291" s="1594"/>
      <c r="AS4291" s="1594"/>
      <c r="AT4291" s="1594"/>
      <c r="AU4291" s="1594"/>
      <c r="AV4291" s="1594"/>
      <c r="AW4291" s="1594"/>
      <c r="AX4291" s="1594"/>
      <c r="AY4291" s="1623" t="s">
        <v>1085</v>
      </c>
      <c r="AZ4291" s="1736" t="s">
        <v>1259</v>
      </c>
      <c r="BA4291" s="1623" t="s">
        <v>1085</v>
      </c>
      <c r="BB4291" s="1736" t="s">
        <v>1259</v>
      </c>
      <c r="BC4291" s="1594"/>
      <c r="BD4291" s="1594"/>
      <c r="BE4291" s="1594"/>
      <c r="BF4291" s="1597"/>
      <c r="BG4291" s="1594"/>
      <c r="BH4291" s="1594"/>
      <c r="BI4291" s="1594"/>
      <c r="BJ4291" s="1594"/>
      <c r="BK4291" s="1623" t="s">
        <v>1085</v>
      </c>
      <c r="BL4291" s="1736" t="s">
        <v>1259</v>
      </c>
      <c r="BM4291" s="507"/>
      <c r="BN4291" s="507"/>
      <c r="BO4291" s="507"/>
    </row>
    <row r="4292" spans="1:67" ht="17.100000000000001" customHeight="1">
      <c r="A4292" s="8"/>
      <c r="B4292" s="148" t="s">
        <v>401</v>
      </c>
      <c r="C4292" s="698" t="s">
        <v>4717</v>
      </c>
      <c r="D4292" s="1631" t="s">
        <v>4717</v>
      </c>
      <c r="E4292" s="1590" t="s">
        <v>4717</v>
      </c>
      <c r="F4292" s="1589" t="s">
        <v>4717</v>
      </c>
      <c r="G4292" s="1631">
        <v>9</v>
      </c>
      <c r="H4292" s="1589" t="s">
        <v>4717</v>
      </c>
      <c r="I4292" s="1589" t="s">
        <v>76</v>
      </c>
      <c r="J4292" s="1631" t="s">
        <v>4717</v>
      </c>
      <c r="K4292" s="1631" t="s">
        <v>76</v>
      </c>
      <c r="L4292" s="1590">
        <v>9</v>
      </c>
      <c r="M4292" s="1590">
        <v>9</v>
      </c>
      <c r="N4292" s="1590">
        <v>9</v>
      </c>
      <c r="O4292" s="1631">
        <v>9</v>
      </c>
      <c r="P4292" s="1589">
        <v>9</v>
      </c>
      <c r="Q4292" s="1590" t="s">
        <v>4717</v>
      </c>
      <c r="R4292" s="1590" t="s">
        <v>4717</v>
      </c>
      <c r="S4292" s="8"/>
      <c r="T4292" s="148" t="s">
        <v>390</v>
      </c>
      <c r="U4292" s="8"/>
      <c r="V4292" s="148" t="s">
        <v>390</v>
      </c>
      <c r="W4292" s="1590">
        <v>9</v>
      </c>
      <c r="X4292" s="1590">
        <v>9</v>
      </c>
      <c r="Y4292" s="1590">
        <v>9</v>
      </c>
      <c r="Z4292" s="1590">
        <v>9</v>
      </c>
      <c r="AA4292" s="698" t="s">
        <v>4717</v>
      </c>
      <c r="AB4292" s="1590">
        <v>9</v>
      </c>
      <c r="AC4292" s="1590" t="s">
        <v>2679</v>
      </c>
      <c r="AD4292" s="1590">
        <v>9</v>
      </c>
      <c r="AE4292" s="1590" t="s">
        <v>2481</v>
      </c>
      <c r="AF4292" s="1590" t="s">
        <v>4717</v>
      </c>
      <c r="AG4292" s="1590">
        <v>9</v>
      </c>
      <c r="AH4292" s="1589">
        <v>9</v>
      </c>
      <c r="AI4292" s="8"/>
      <c r="AJ4292" s="148" t="s">
        <v>390</v>
      </c>
      <c r="AK4292" s="8"/>
      <c r="AL4292" s="148" t="s">
        <v>390</v>
      </c>
      <c r="AM4292" s="1589">
        <v>9</v>
      </c>
      <c r="AN4292" s="1589">
        <v>9</v>
      </c>
      <c r="AO4292" s="1590" t="s">
        <v>1781</v>
      </c>
      <c r="AP4292" s="1589">
        <v>9</v>
      </c>
      <c r="AQ4292" s="1589">
        <v>9</v>
      </c>
      <c r="AR4292" s="1589">
        <v>9</v>
      </c>
      <c r="AS4292" s="1589">
        <v>9</v>
      </c>
      <c r="AT4292" s="1589">
        <v>9</v>
      </c>
      <c r="AU4292" s="1589">
        <v>9</v>
      </c>
      <c r="AV4292" s="1589">
        <v>9</v>
      </c>
      <c r="AW4292" s="1589" t="s">
        <v>2679</v>
      </c>
      <c r="AX4292" s="1589">
        <v>9</v>
      </c>
      <c r="AY4292" s="8"/>
      <c r="AZ4292" s="148" t="s">
        <v>390</v>
      </c>
      <c r="BA4292" s="8"/>
      <c r="BB4292" s="148" t="s">
        <v>390</v>
      </c>
      <c r="BC4292" s="1589" t="s">
        <v>2481</v>
      </c>
      <c r="BD4292" s="1589" t="s">
        <v>1781</v>
      </c>
      <c r="BE4292" s="1589" t="s">
        <v>1781</v>
      </c>
      <c r="BF4292" s="1589" t="s">
        <v>2481</v>
      </c>
      <c r="BG4292" s="1589">
        <v>9</v>
      </c>
      <c r="BH4292" s="1589" t="s">
        <v>76</v>
      </c>
      <c r="BI4292" s="1589" t="s">
        <v>2481</v>
      </c>
      <c r="BJ4292" s="1589">
        <v>9</v>
      </c>
      <c r="BK4292" s="8"/>
      <c r="BL4292" s="148" t="s">
        <v>390</v>
      </c>
      <c r="BM4292" s="507"/>
      <c r="BN4292" s="507"/>
      <c r="BO4292" s="507"/>
    </row>
    <row r="4293" spans="1:67" ht="17.100000000000001" customHeight="1">
      <c r="A4293" s="1614"/>
      <c r="B4293" s="1612" t="s">
        <v>402</v>
      </c>
      <c r="C4293" s="1594" t="s">
        <v>76</v>
      </c>
      <c r="D4293" s="1618" t="s">
        <v>76</v>
      </c>
      <c r="E4293" s="1594" t="s">
        <v>76</v>
      </c>
      <c r="F4293" s="1594" t="s">
        <v>76</v>
      </c>
      <c r="G4293" s="1594" t="s">
        <v>76</v>
      </c>
      <c r="H4293" s="1594" t="s">
        <v>76</v>
      </c>
      <c r="I4293" s="1594" t="s">
        <v>4717</v>
      </c>
      <c r="J4293" s="1596" t="s">
        <v>76</v>
      </c>
      <c r="K4293" s="1596" t="s">
        <v>76</v>
      </c>
      <c r="L4293" s="1594" t="s">
        <v>76</v>
      </c>
      <c r="M4293" s="1596">
        <v>9</v>
      </c>
      <c r="N4293" s="1594">
        <v>9</v>
      </c>
      <c r="O4293" s="1594" t="s">
        <v>76</v>
      </c>
      <c r="P4293" s="1594" t="s">
        <v>76</v>
      </c>
      <c r="Q4293" s="1594">
        <v>9</v>
      </c>
      <c r="R4293" s="1594" t="s">
        <v>76</v>
      </c>
      <c r="S4293" s="1614"/>
      <c r="T4293" s="1612" t="s">
        <v>391</v>
      </c>
      <c r="U4293" s="1614"/>
      <c r="V4293" s="1612" t="s">
        <v>391</v>
      </c>
      <c r="W4293" s="1596" t="s">
        <v>76</v>
      </c>
      <c r="X4293" s="1596" t="s">
        <v>76</v>
      </c>
      <c r="Y4293" s="1596" t="s">
        <v>76</v>
      </c>
      <c r="Z4293" s="1596" t="s">
        <v>76</v>
      </c>
      <c r="AA4293" s="1596" t="s">
        <v>76</v>
      </c>
      <c r="AB4293" s="1596" t="s">
        <v>76</v>
      </c>
      <c r="AC4293" s="1596" t="s">
        <v>76</v>
      </c>
      <c r="AD4293" s="1596" t="s">
        <v>76</v>
      </c>
      <c r="AE4293" s="1596" t="s">
        <v>2481</v>
      </c>
      <c r="AF4293" s="1596" t="s">
        <v>76</v>
      </c>
      <c r="AG4293" s="1596">
        <v>9</v>
      </c>
      <c r="AH4293" s="1618" t="s">
        <v>76</v>
      </c>
      <c r="AI4293" s="1614"/>
      <c r="AJ4293" s="1612" t="s">
        <v>391</v>
      </c>
      <c r="AK4293" s="1614"/>
      <c r="AL4293" s="1612" t="s">
        <v>391</v>
      </c>
      <c r="AM4293" s="1594" t="s">
        <v>76</v>
      </c>
      <c r="AN4293" s="1594" t="s">
        <v>76</v>
      </c>
      <c r="AO4293" s="1617" t="s">
        <v>76</v>
      </c>
      <c r="AP4293" s="1594" t="s">
        <v>76</v>
      </c>
      <c r="AQ4293" s="1594" t="s">
        <v>76</v>
      </c>
      <c r="AR4293" s="1594" t="s">
        <v>76</v>
      </c>
      <c r="AS4293" s="1594" t="s">
        <v>76</v>
      </c>
      <c r="AT4293" s="1594" t="s">
        <v>76</v>
      </c>
      <c r="AU4293" s="1594" t="s">
        <v>76</v>
      </c>
      <c r="AV4293" s="1594" t="s">
        <v>76</v>
      </c>
      <c r="AW4293" s="1594" t="s">
        <v>76</v>
      </c>
      <c r="AX4293" s="1594" t="s">
        <v>76</v>
      </c>
      <c r="AY4293" s="1614"/>
      <c r="AZ4293" s="1612" t="s">
        <v>391</v>
      </c>
      <c r="BA4293" s="1614"/>
      <c r="BB4293" s="1612" t="s">
        <v>391</v>
      </c>
      <c r="BC4293" s="1594" t="s">
        <v>76</v>
      </c>
      <c r="BD4293" s="1594" t="s">
        <v>1781</v>
      </c>
      <c r="BE4293" s="1594" t="s">
        <v>76</v>
      </c>
      <c r="BF4293" s="1594" t="s">
        <v>76</v>
      </c>
      <c r="BG4293" s="1594" t="s">
        <v>76</v>
      </c>
      <c r="BH4293" s="1594" t="s">
        <v>76</v>
      </c>
      <c r="BI4293" s="1594" t="s">
        <v>76</v>
      </c>
      <c r="BJ4293" s="1618" t="s">
        <v>76</v>
      </c>
      <c r="BK4293" s="1614"/>
      <c r="BL4293" s="1612" t="s">
        <v>391</v>
      </c>
      <c r="BM4293" s="507"/>
      <c r="BN4293" s="507"/>
      <c r="BO4293" s="507"/>
    </row>
    <row r="4294" spans="1:67" ht="17.100000000000001" customHeight="1">
      <c r="A4294" s="2533" t="s">
        <v>211</v>
      </c>
      <c r="B4294" s="2533"/>
      <c r="C4294" s="1589" t="s">
        <v>4706</v>
      </c>
      <c r="D4294" s="1589" t="s">
        <v>4706</v>
      </c>
      <c r="E4294" s="1589" t="s">
        <v>4706</v>
      </c>
      <c r="F4294" s="1589" t="s">
        <v>4706</v>
      </c>
      <c r="G4294" s="1589" t="s">
        <v>4706</v>
      </c>
      <c r="H4294" s="1589" t="s">
        <v>4706</v>
      </c>
      <c r="I4294" s="1589">
        <v>7</v>
      </c>
      <c r="J4294" s="1590" t="s">
        <v>4706</v>
      </c>
      <c r="K4294" s="1590" t="s">
        <v>76</v>
      </c>
      <c r="L4294" s="1589">
        <v>5.5</v>
      </c>
      <c r="M4294" s="1589" t="s">
        <v>4706</v>
      </c>
      <c r="N4294" s="1589" t="s">
        <v>4706</v>
      </c>
      <c r="O4294" s="1589" t="s">
        <v>4706</v>
      </c>
      <c r="P4294" s="1589" t="s">
        <v>4706</v>
      </c>
      <c r="Q4294" s="1589">
        <v>7</v>
      </c>
      <c r="R4294" s="1589" t="s">
        <v>4706</v>
      </c>
      <c r="S4294" s="2533" t="s">
        <v>211</v>
      </c>
      <c r="T4294" s="2533"/>
      <c r="U4294" s="2533" t="s">
        <v>211</v>
      </c>
      <c r="V4294" s="2533"/>
      <c r="W4294" s="1590" t="s">
        <v>4706</v>
      </c>
      <c r="X4294" s="1590" t="s">
        <v>4706</v>
      </c>
      <c r="Y4294" s="1590" t="s">
        <v>4706</v>
      </c>
      <c r="Z4294" s="1590">
        <v>7</v>
      </c>
      <c r="AA4294" s="1590" t="s">
        <v>4706</v>
      </c>
      <c r="AB4294" s="1590" t="s">
        <v>4706</v>
      </c>
      <c r="AC4294" s="1590" t="s">
        <v>4706</v>
      </c>
      <c r="AD4294" s="1590" t="s">
        <v>4706</v>
      </c>
      <c r="AE4294" s="1590" t="s">
        <v>4706</v>
      </c>
      <c r="AF4294" s="1590" t="s">
        <v>4706</v>
      </c>
      <c r="AG4294" s="1590" t="s">
        <v>4706</v>
      </c>
      <c r="AH4294" s="1589" t="s">
        <v>4706</v>
      </c>
      <c r="AI4294" s="2533" t="s">
        <v>211</v>
      </c>
      <c r="AJ4294" s="2533"/>
      <c r="AK4294" s="2533" t="s">
        <v>211</v>
      </c>
      <c r="AL4294" s="2533"/>
      <c r="AM4294" s="1589" t="s">
        <v>4706</v>
      </c>
      <c r="AN4294" s="1589">
        <v>7</v>
      </c>
      <c r="AO4294" s="1589" t="s">
        <v>4706</v>
      </c>
      <c r="AP4294" s="1589" t="s">
        <v>4706</v>
      </c>
      <c r="AQ4294" s="1589" t="s">
        <v>4706</v>
      </c>
      <c r="AR4294" s="1589" t="s">
        <v>4706</v>
      </c>
      <c r="AS4294" s="1589" t="s">
        <v>4706</v>
      </c>
      <c r="AT4294" s="1589" t="s">
        <v>4706</v>
      </c>
      <c r="AU4294" s="1589" t="s">
        <v>4706</v>
      </c>
      <c r="AV4294" s="1589">
        <v>7</v>
      </c>
      <c r="AW4294" s="1589" t="s">
        <v>76</v>
      </c>
      <c r="AX4294" s="1589">
        <v>7</v>
      </c>
      <c r="AY4294" s="2533" t="s">
        <v>211</v>
      </c>
      <c r="AZ4294" s="2533"/>
      <c r="BA4294" s="2533" t="s">
        <v>211</v>
      </c>
      <c r="BB4294" s="2533"/>
      <c r="BC4294" s="1589" t="s">
        <v>4706</v>
      </c>
      <c r="BD4294" s="1589" t="s">
        <v>4706</v>
      </c>
      <c r="BE4294" s="1589" t="s">
        <v>3129</v>
      </c>
      <c r="BF4294" s="1589" t="s">
        <v>4706</v>
      </c>
      <c r="BG4294" s="1589">
        <v>9</v>
      </c>
      <c r="BH4294" s="1589" t="s">
        <v>76</v>
      </c>
      <c r="BI4294" s="1589" t="s">
        <v>4706</v>
      </c>
      <c r="BJ4294" s="1589" t="s">
        <v>76</v>
      </c>
      <c r="BK4294" s="2533" t="s">
        <v>211</v>
      </c>
      <c r="BL4294" s="2533"/>
      <c r="BM4294" s="507"/>
      <c r="BN4294" s="507"/>
      <c r="BO4294" s="507"/>
    </row>
    <row r="4295" spans="1:67" ht="17.100000000000001" customHeight="1">
      <c r="A4295" s="2535" t="s">
        <v>408</v>
      </c>
      <c r="B4295" s="2535"/>
      <c r="C4295" s="1594"/>
      <c r="D4295" s="1594"/>
      <c r="E4295" s="1594"/>
      <c r="F4295" s="1594"/>
      <c r="G4295" s="1594"/>
      <c r="H4295" s="1594"/>
      <c r="I4295" s="1594"/>
      <c r="J4295" s="1596"/>
      <c r="K4295" s="1596"/>
      <c r="L4295" s="1594"/>
      <c r="M4295" s="1594"/>
      <c r="N4295" s="1594"/>
      <c r="O4295" s="1594"/>
      <c r="P4295" s="1594"/>
      <c r="Q4295" s="1597"/>
      <c r="R4295" s="1597"/>
      <c r="S4295" s="2535" t="s">
        <v>408</v>
      </c>
      <c r="T4295" s="2535"/>
      <c r="U4295" s="2535" t="s">
        <v>408</v>
      </c>
      <c r="V4295" s="2535"/>
      <c r="W4295" s="1596"/>
      <c r="X4295" s="1596"/>
      <c r="Y4295" s="1596"/>
      <c r="Z4295" s="1596"/>
      <c r="AA4295" s="1596"/>
      <c r="AB4295" s="1595"/>
      <c r="AC4295" s="1595"/>
      <c r="AD4295" s="1595"/>
      <c r="AE4295" s="1595"/>
      <c r="AF4295" s="1595"/>
      <c r="AG4295" s="1596"/>
      <c r="AH4295" s="1597"/>
      <c r="AI4295" s="2535" t="s">
        <v>408</v>
      </c>
      <c r="AJ4295" s="2535"/>
      <c r="AK4295" s="2535" t="s">
        <v>408</v>
      </c>
      <c r="AL4295" s="2535"/>
      <c r="AM4295" s="1597"/>
      <c r="AN4295" s="1597"/>
      <c r="AO4295" s="1597"/>
      <c r="AP4295" s="1594"/>
      <c r="AQ4295" s="1594"/>
      <c r="AR4295" s="1594"/>
      <c r="AS4295" s="1594"/>
      <c r="AT4295" s="1594"/>
      <c r="AU4295" s="1594"/>
      <c r="AV4295" s="1594"/>
      <c r="AW4295" s="1594"/>
      <c r="AX4295" s="1594"/>
      <c r="AY4295" s="2535" t="s">
        <v>408</v>
      </c>
      <c r="AZ4295" s="2535"/>
      <c r="BA4295" s="2535" t="s">
        <v>408</v>
      </c>
      <c r="BB4295" s="2535"/>
      <c r="BC4295" s="1594"/>
      <c r="BD4295" s="1594"/>
      <c r="BE4295" s="1594"/>
      <c r="BF4295" s="1597"/>
      <c r="BG4295" s="1594"/>
      <c r="BH4295" s="1594"/>
      <c r="BI4295" s="1594"/>
      <c r="BJ4295" s="1594"/>
      <c r="BK4295" s="2535" t="s">
        <v>408</v>
      </c>
      <c r="BL4295" s="2535"/>
      <c r="BM4295" s="507"/>
      <c r="BN4295" s="507"/>
      <c r="BO4295" s="507"/>
    </row>
    <row r="4296" spans="1:67" ht="17.100000000000001" customHeight="1">
      <c r="A4296" s="8"/>
      <c r="B4296" s="148" t="s">
        <v>390</v>
      </c>
      <c r="C4296" s="1631" t="s">
        <v>4717</v>
      </c>
      <c r="D4296" s="1589" t="s">
        <v>4717</v>
      </c>
      <c r="E4296" s="1590" t="s">
        <v>4717</v>
      </c>
      <c r="F4296" s="1589">
        <v>9</v>
      </c>
      <c r="G4296" s="1631">
        <v>9</v>
      </c>
      <c r="H4296" s="1631" t="s">
        <v>4717</v>
      </c>
      <c r="I4296" s="1589" t="s">
        <v>4717</v>
      </c>
      <c r="J4296" s="1590" t="s">
        <v>4717</v>
      </c>
      <c r="K4296" s="1590" t="s">
        <v>76</v>
      </c>
      <c r="L4296" s="1589">
        <v>9</v>
      </c>
      <c r="M4296" s="1589">
        <v>9</v>
      </c>
      <c r="N4296" s="1590">
        <v>9</v>
      </c>
      <c r="O4296" s="1631">
        <v>9</v>
      </c>
      <c r="P4296" s="1589">
        <v>9</v>
      </c>
      <c r="Q4296" s="1590">
        <v>9</v>
      </c>
      <c r="R4296" s="1590">
        <v>9</v>
      </c>
      <c r="S4296" s="8"/>
      <c r="T4296" s="148" t="s">
        <v>390</v>
      </c>
      <c r="U4296" s="8"/>
      <c r="V4296" s="148" t="s">
        <v>390</v>
      </c>
      <c r="W4296" s="1590">
        <v>9</v>
      </c>
      <c r="X4296" s="1590">
        <v>9</v>
      </c>
      <c r="Y4296" s="1590">
        <v>9</v>
      </c>
      <c r="Z4296" s="1590" t="s">
        <v>76</v>
      </c>
      <c r="AA4296" s="1590" t="s">
        <v>4717</v>
      </c>
      <c r="AB4296" s="1590">
        <v>9</v>
      </c>
      <c r="AC4296" s="1590" t="s">
        <v>2679</v>
      </c>
      <c r="AD4296" s="1590">
        <v>9</v>
      </c>
      <c r="AE4296" s="1590" t="s">
        <v>2481</v>
      </c>
      <c r="AF4296" s="698">
        <v>9</v>
      </c>
      <c r="AG4296" s="1590">
        <v>9</v>
      </c>
      <c r="AH4296" s="1589">
        <v>9</v>
      </c>
      <c r="AI4296" s="8"/>
      <c r="AJ4296" s="148" t="s">
        <v>390</v>
      </c>
      <c r="AK4296" s="8"/>
      <c r="AL4296" s="148" t="s">
        <v>390</v>
      </c>
      <c r="AM4296" s="1589">
        <v>9</v>
      </c>
      <c r="AN4296" s="1589">
        <v>9</v>
      </c>
      <c r="AO4296" s="1590" t="s">
        <v>1781</v>
      </c>
      <c r="AP4296" s="1589">
        <v>9</v>
      </c>
      <c r="AQ4296" s="1589">
        <v>9</v>
      </c>
      <c r="AR4296" s="1589">
        <v>9</v>
      </c>
      <c r="AS4296" s="1589">
        <v>9</v>
      </c>
      <c r="AT4296" s="1589">
        <v>9</v>
      </c>
      <c r="AU4296" s="1589">
        <v>9</v>
      </c>
      <c r="AV4296" s="1589">
        <v>9</v>
      </c>
      <c r="AW4296" s="1589" t="s">
        <v>76</v>
      </c>
      <c r="AX4296" s="1589">
        <v>9</v>
      </c>
      <c r="AY4296" s="8"/>
      <c r="AZ4296" s="148" t="s">
        <v>390</v>
      </c>
      <c r="BA4296" s="8"/>
      <c r="BB4296" s="148" t="s">
        <v>390</v>
      </c>
      <c r="BC4296" s="1589" t="s">
        <v>2481</v>
      </c>
      <c r="BD4296" s="1589" t="s">
        <v>1781</v>
      </c>
      <c r="BE4296" s="1589" t="s">
        <v>1781</v>
      </c>
      <c r="BF4296" s="1589" t="s">
        <v>2481</v>
      </c>
      <c r="BG4296" s="1589">
        <v>9</v>
      </c>
      <c r="BH4296" s="1589" t="s">
        <v>1781</v>
      </c>
      <c r="BI4296" s="1589" t="s">
        <v>2679</v>
      </c>
      <c r="BJ4296" s="1589" t="s">
        <v>76</v>
      </c>
      <c r="BK4296" s="8"/>
      <c r="BL4296" s="148" t="s">
        <v>390</v>
      </c>
      <c r="BM4296" s="507"/>
      <c r="BN4296" s="507"/>
      <c r="BO4296" s="507"/>
    </row>
    <row r="4297" spans="1:67" ht="17.100000000000001" customHeight="1">
      <c r="A4297" s="1614"/>
      <c r="B4297" s="1612" t="s">
        <v>391</v>
      </c>
      <c r="C4297" s="1594" t="s">
        <v>76</v>
      </c>
      <c r="D4297" s="1594" t="s">
        <v>76</v>
      </c>
      <c r="E4297" s="1594" t="s">
        <v>76</v>
      </c>
      <c r="F4297" s="1594" t="s">
        <v>76</v>
      </c>
      <c r="G4297" s="1594" t="s">
        <v>76</v>
      </c>
      <c r="H4297" s="1594" t="s">
        <v>76</v>
      </c>
      <c r="I4297" s="1594" t="s">
        <v>76</v>
      </c>
      <c r="J4297" s="1596" t="s">
        <v>76</v>
      </c>
      <c r="K4297" s="1596" t="s">
        <v>76</v>
      </c>
      <c r="L4297" s="1594">
        <v>9</v>
      </c>
      <c r="M4297" s="1594">
        <v>9</v>
      </c>
      <c r="N4297" s="1596">
        <v>9</v>
      </c>
      <c r="O4297" s="1632">
        <v>9</v>
      </c>
      <c r="P4297" s="1594" t="s">
        <v>76</v>
      </c>
      <c r="Q4297" s="1594">
        <v>9</v>
      </c>
      <c r="R4297" s="1597" t="s">
        <v>76</v>
      </c>
      <c r="S4297" s="1614"/>
      <c r="T4297" s="1612" t="s">
        <v>391</v>
      </c>
      <c r="U4297" s="1614"/>
      <c r="V4297" s="1612" t="s">
        <v>391</v>
      </c>
      <c r="W4297" s="1596" t="s">
        <v>76</v>
      </c>
      <c r="X4297" s="1596" t="s">
        <v>76</v>
      </c>
      <c r="Y4297" s="1596" t="s">
        <v>76</v>
      </c>
      <c r="Z4297" s="1596">
        <v>9</v>
      </c>
      <c r="AA4297" s="1596" t="s">
        <v>76</v>
      </c>
      <c r="AB4297" s="1596">
        <v>9</v>
      </c>
      <c r="AC4297" s="1596" t="s">
        <v>76</v>
      </c>
      <c r="AD4297" s="1595" t="s">
        <v>76</v>
      </c>
      <c r="AE4297" s="1626" t="s">
        <v>76</v>
      </c>
      <c r="AF4297" s="1595" t="s">
        <v>76</v>
      </c>
      <c r="AG4297" s="1596">
        <v>9</v>
      </c>
      <c r="AH4297" s="1618" t="s">
        <v>76</v>
      </c>
      <c r="AI4297" s="1614"/>
      <c r="AJ4297" s="1612" t="s">
        <v>391</v>
      </c>
      <c r="AK4297" s="1614"/>
      <c r="AL4297" s="1612" t="s">
        <v>391</v>
      </c>
      <c r="AM4297" s="1594" t="s">
        <v>76</v>
      </c>
      <c r="AN4297" s="1597" t="s">
        <v>76</v>
      </c>
      <c r="AO4297" s="1617" t="s">
        <v>76</v>
      </c>
      <c r="AP4297" s="1594" t="s">
        <v>76</v>
      </c>
      <c r="AQ4297" s="1594" t="s">
        <v>76</v>
      </c>
      <c r="AR4297" s="1594">
        <v>9</v>
      </c>
      <c r="AS4297" s="1594" t="s">
        <v>76</v>
      </c>
      <c r="AT4297" s="1594" t="s">
        <v>76</v>
      </c>
      <c r="AU4297" s="1594" t="s">
        <v>76</v>
      </c>
      <c r="AV4297" s="1594" t="s">
        <v>76</v>
      </c>
      <c r="AW4297" s="1594" t="s">
        <v>76</v>
      </c>
      <c r="AX4297" s="1594">
        <v>9</v>
      </c>
      <c r="AY4297" s="1614"/>
      <c r="AZ4297" s="1612" t="s">
        <v>391</v>
      </c>
      <c r="BA4297" s="1614"/>
      <c r="BB4297" s="1612" t="s">
        <v>391</v>
      </c>
      <c r="BC4297" s="1594" t="s">
        <v>76</v>
      </c>
      <c r="BD4297" s="1594" t="s">
        <v>1781</v>
      </c>
      <c r="BE4297" s="1594" t="s">
        <v>76</v>
      </c>
      <c r="BF4297" s="1597" t="s">
        <v>76</v>
      </c>
      <c r="BG4297" s="1594" t="s">
        <v>76</v>
      </c>
      <c r="BH4297" s="1594" t="s">
        <v>1781</v>
      </c>
      <c r="BI4297" s="1594" t="s">
        <v>76</v>
      </c>
      <c r="BJ4297" s="1594" t="s">
        <v>76</v>
      </c>
      <c r="BK4297" s="1614"/>
      <c r="BL4297" s="1612" t="s">
        <v>391</v>
      </c>
      <c r="BM4297" s="507"/>
      <c r="BN4297" s="507"/>
      <c r="BO4297" s="507"/>
    </row>
    <row r="4298" spans="1:67" ht="17.100000000000001" customHeight="1">
      <c r="A4298" s="2533" t="s">
        <v>409</v>
      </c>
      <c r="B4298" s="2533"/>
      <c r="C4298" s="1589"/>
      <c r="D4298" s="1589"/>
      <c r="E4298" s="1589"/>
      <c r="F4298" s="1589"/>
      <c r="G4298" s="1589"/>
      <c r="H4298" s="1609"/>
      <c r="I4298" s="1589"/>
      <c r="J4298" s="1590"/>
      <c r="K4298" s="1590"/>
      <c r="L4298" s="1589"/>
      <c r="M4298" s="1589"/>
      <c r="N4298" s="1589"/>
      <c r="O4298" s="1589"/>
      <c r="P4298" s="1589"/>
      <c r="Q4298" s="1592"/>
      <c r="R4298" s="1592"/>
      <c r="S4298" s="2533" t="s">
        <v>409</v>
      </c>
      <c r="T4298" s="2533"/>
      <c r="U4298" s="2533" t="s">
        <v>409</v>
      </c>
      <c r="V4298" s="2533"/>
      <c r="W4298" s="1590"/>
      <c r="X4298" s="1590"/>
      <c r="Y4298" s="1590"/>
      <c r="Z4298" s="1590"/>
      <c r="AA4298" s="1590"/>
      <c r="AB4298" s="1591"/>
      <c r="AC4298" s="1591"/>
      <c r="AD4298" s="1591"/>
      <c r="AE4298" s="1591"/>
      <c r="AF4298" s="1591"/>
      <c r="AG4298" s="1591"/>
      <c r="AH4298" s="1589"/>
      <c r="AI4298" s="2533" t="s">
        <v>409</v>
      </c>
      <c r="AJ4298" s="2533"/>
      <c r="AK4298" s="2533" t="s">
        <v>409</v>
      </c>
      <c r="AL4298" s="2533"/>
      <c r="AM4298" s="1589"/>
      <c r="AN4298" s="1592"/>
      <c r="AO4298" s="1589"/>
      <c r="AP4298" s="1589"/>
      <c r="AQ4298" s="1589"/>
      <c r="AR4298" s="1589"/>
      <c r="AS4298" s="1589"/>
      <c r="AT4298" s="1589"/>
      <c r="AU4298" s="1589"/>
      <c r="AV4298" s="1589"/>
      <c r="AW4298" s="1589"/>
      <c r="AX4298" s="1589"/>
      <c r="AY4298" s="2533" t="s">
        <v>409</v>
      </c>
      <c r="AZ4298" s="2533"/>
      <c r="BA4298" s="2533" t="s">
        <v>409</v>
      </c>
      <c r="BB4298" s="2533"/>
      <c r="BC4298" s="1589"/>
      <c r="BD4298" s="1589"/>
      <c r="BE4298" s="1589"/>
      <c r="BF4298" s="1592" t="s">
        <v>1285</v>
      </c>
      <c r="BG4298" s="1589"/>
      <c r="BH4298" s="1589"/>
      <c r="BI4298" s="1589"/>
      <c r="BJ4298" s="1589"/>
      <c r="BK4298" s="2533" t="s">
        <v>409</v>
      </c>
      <c r="BL4298" s="2533"/>
      <c r="BM4298" s="507"/>
      <c r="BN4298" s="507"/>
      <c r="BO4298" s="507"/>
    </row>
    <row r="4299" spans="1:67" ht="17.100000000000001" customHeight="1">
      <c r="A4299" s="1614"/>
      <c r="B4299" s="1612" t="s">
        <v>390</v>
      </c>
      <c r="C4299" s="1632" t="s">
        <v>4717</v>
      </c>
      <c r="D4299" s="1632" t="s">
        <v>4717</v>
      </c>
      <c r="E4299" s="1596" t="s">
        <v>4717</v>
      </c>
      <c r="F4299" s="1596" t="s">
        <v>1537</v>
      </c>
      <c r="G4299" s="1594">
        <v>9</v>
      </c>
      <c r="H4299" s="1596" t="s">
        <v>4717</v>
      </c>
      <c r="I4299" s="1594" t="s">
        <v>76</v>
      </c>
      <c r="J4299" s="1596" t="s">
        <v>76</v>
      </c>
      <c r="K4299" s="1596" t="s">
        <v>76</v>
      </c>
      <c r="L4299" s="1594">
        <v>9</v>
      </c>
      <c r="M4299" s="1594">
        <v>9</v>
      </c>
      <c r="N4299" s="1596">
        <v>9</v>
      </c>
      <c r="O4299" s="1596">
        <v>9</v>
      </c>
      <c r="P4299" s="1594">
        <v>9</v>
      </c>
      <c r="Q4299" s="1632">
        <v>9</v>
      </c>
      <c r="R4299" s="1596">
        <v>9</v>
      </c>
      <c r="S4299" s="1614"/>
      <c r="T4299" s="1612" t="s">
        <v>390</v>
      </c>
      <c r="U4299" s="1614"/>
      <c r="V4299" s="1612" t="s">
        <v>390</v>
      </c>
      <c r="W4299" s="1596" t="s">
        <v>2481</v>
      </c>
      <c r="X4299" s="1596">
        <v>9</v>
      </c>
      <c r="Y4299" s="1596">
        <v>9</v>
      </c>
      <c r="Z4299" s="1596">
        <v>9</v>
      </c>
      <c r="AA4299" s="1596" t="s">
        <v>4717</v>
      </c>
      <c r="AB4299" s="1596">
        <v>9</v>
      </c>
      <c r="AC4299" s="1596" t="s">
        <v>2679</v>
      </c>
      <c r="AD4299" s="1596">
        <v>9</v>
      </c>
      <c r="AE4299" s="1596" t="s">
        <v>2481</v>
      </c>
      <c r="AF4299" s="1596">
        <v>9</v>
      </c>
      <c r="AG4299" s="1596">
        <v>9</v>
      </c>
      <c r="AH4299" s="1594">
        <v>9</v>
      </c>
      <c r="AI4299" s="1614"/>
      <c r="AJ4299" s="1612" t="s">
        <v>390</v>
      </c>
      <c r="AK4299" s="1614"/>
      <c r="AL4299" s="1612" t="s">
        <v>390</v>
      </c>
      <c r="AM4299" s="1594">
        <v>9</v>
      </c>
      <c r="AN4299" s="1594">
        <v>9</v>
      </c>
      <c r="AO4299" s="1594" t="s">
        <v>1781</v>
      </c>
      <c r="AP4299" s="1594">
        <v>9</v>
      </c>
      <c r="AQ4299" s="1594">
        <v>9</v>
      </c>
      <c r="AR4299" s="1594">
        <v>9</v>
      </c>
      <c r="AS4299" s="1594">
        <v>9</v>
      </c>
      <c r="AT4299" s="1594">
        <v>9</v>
      </c>
      <c r="AU4299" s="1594">
        <v>9</v>
      </c>
      <c r="AV4299" s="1594">
        <v>9</v>
      </c>
      <c r="AW4299" s="1594" t="s">
        <v>2478</v>
      </c>
      <c r="AX4299" s="1594">
        <v>9</v>
      </c>
      <c r="AY4299" s="1614"/>
      <c r="AZ4299" s="1612" t="s">
        <v>390</v>
      </c>
      <c r="BA4299" s="1614"/>
      <c r="BB4299" s="1612" t="s">
        <v>390</v>
      </c>
      <c r="BC4299" s="1594" t="s">
        <v>2481</v>
      </c>
      <c r="BD4299" s="1594">
        <v>9</v>
      </c>
      <c r="BE4299" s="1594" t="s">
        <v>1781</v>
      </c>
      <c r="BF4299" s="1606" t="s">
        <v>76</v>
      </c>
      <c r="BG4299" s="1594">
        <v>9</v>
      </c>
      <c r="BH4299" s="1594" t="s">
        <v>76</v>
      </c>
      <c r="BI4299" s="1594" t="s">
        <v>4906</v>
      </c>
      <c r="BJ4299" s="1594">
        <v>9</v>
      </c>
      <c r="BK4299" s="1614"/>
      <c r="BL4299" s="1612" t="s">
        <v>390</v>
      </c>
      <c r="BM4299" s="507"/>
      <c r="BN4299" s="507"/>
      <c r="BO4299" s="507"/>
    </row>
    <row r="4300" spans="1:67" ht="17.100000000000001" customHeight="1">
      <c r="A4300" s="8"/>
      <c r="B4300" s="148" t="s">
        <v>391</v>
      </c>
      <c r="C4300" s="1631" t="s">
        <v>76</v>
      </c>
      <c r="D4300" s="1634" t="s">
        <v>4717</v>
      </c>
      <c r="E4300" s="1589" t="s">
        <v>76</v>
      </c>
      <c r="F4300" s="1589" t="s">
        <v>76</v>
      </c>
      <c r="G4300" s="1589" t="s">
        <v>76</v>
      </c>
      <c r="H4300" s="1609" t="s">
        <v>76</v>
      </c>
      <c r="I4300" s="1589" t="s">
        <v>76</v>
      </c>
      <c r="J4300" s="1590" t="s">
        <v>76</v>
      </c>
      <c r="K4300" s="1590" t="s">
        <v>76</v>
      </c>
      <c r="L4300" s="1589">
        <v>9</v>
      </c>
      <c r="M4300" s="1589" t="s">
        <v>76</v>
      </c>
      <c r="N4300" s="1589" t="s">
        <v>76</v>
      </c>
      <c r="O4300" s="1589">
        <v>9</v>
      </c>
      <c r="P4300" s="1592" t="s">
        <v>76</v>
      </c>
      <c r="Q4300" s="1589" t="s">
        <v>76</v>
      </c>
      <c r="R4300" s="1589" t="s">
        <v>76</v>
      </c>
      <c r="S4300" s="8"/>
      <c r="T4300" s="148" t="s">
        <v>391</v>
      </c>
      <c r="U4300" s="8"/>
      <c r="V4300" s="148" t="s">
        <v>391</v>
      </c>
      <c r="W4300" s="1590" t="s">
        <v>76</v>
      </c>
      <c r="X4300" s="1590" t="s">
        <v>76</v>
      </c>
      <c r="Y4300" s="1590" t="s">
        <v>76</v>
      </c>
      <c r="Z4300" s="1590" t="s">
        <v>76</v>
      </c>
      <c r="AA4300" s="1590" t="s">
        <v>76</v>
      </c>
      <c r="AB4300" s="1590">
        <v>9</v>
      </c>
      <c r="AC4300" s="1590" t="s">
        <v>76</v>
      </c>
      <c r="AD4300" s="1590" t="s">
        <v>76</v>
      </c>
      <c r="AE4300" s="1590" t="s">
        <v>76</v>
      </c>
      <c r="AF4300" s="1590" t="s">
        <v>76</v>
      </c>
      <c r="AG4300" s="1590">
        <v>9</v>
      </c>
      <c r="AH4300" s="1615" t="s">
        <v>76</v>
      </c>
      <c r="AI4300" s="8"/>
      <c r="AJ4300" s="148" t="s">
        <v>391</v>
      </c>
      <c r="AK4300" s="8"/>
      <c r="AL4300" s="148" t="s">
        <v>391</v>
      </c>
      <c r="AM4300" s="1589">
        <v>9</v>
      </c>
      <c r="AN4300" s="1589">
        <v>9</v>
      </c>
      <c r="AO4300" s="1608" t="s">
        <v>76</v>
      </c>
      <c r="AP4300" s="1589" t="s">
        <v>76</v>
      </c>
      <c r="AQ4300" s="1589" t="s">
        <v>76</v>
      </c>
      <c r="AR4300" s="1589" t="s">
        <v>76</v>
      </c>
      <c r="AS4300" s="1589" t="s">
        <v>76</v>
      </c>
      <c r="AT4300" s="1589" t="s">
        <v>76</v>
      </c>
      <c r="AU4300" s="1589" t="s">
        <v>76</v>
      </c>
      <c r="AV4300" s="1589" t="s">
        <v>76</v>
      </c>
      <c r="AW4300" s="1589" t="s">
        <v>76</v>
      </c>
      <c r="AX4300" s="1589" t="s">
        <v>76</v>
      </c>
      <c r="AY4300" s="8"/>
      <c r="AZ4300" s="148" t="s">
        <v>391</v>
      </c>
      <c r="BA4300" s="8"/>
      <c r="BB4300" s="148" t="s">
        <v>391</v>
      </c>
      <c r="BC4300" s="1589" t="s">
        <v>76</v>
      </c>
      <c r="BD4300" s="1609" t="s">
        <v>76</v>
      </c>
      <c r="BE4300" s="1589" t="s">
        <v>76</v>
      </c>
      <c r="BF4300" s="1592" t="s">
        <v>76</v>
      </c>
      <c r="BG4300" s="1589" t="s">
        <v>76</v>
      </c>
      <c r="BH4300" s="1589" t="s">
        <v>76</v>
      </c>
      <c r="BI4300" s="1589" t="s">
        <v>76</v>
      </c>
      <c r="BJ4300" s="1615" t="s">
        <v>76</v>
      </c>
      <c r="BK4300" s="8"/>
      <c r="BL4300" s="148" t="s">
        <v>391</v>
      </c>
      <c r="BM4300" s="507"/>
      <c r="BN4300" s="507"/>
      <c r="BO4300" s="507"/>
    </row>
    <row r="4301" spans="1:67" ht="17.100000000000001" customHeight="1">
      <c r="A4301" s="2535" t="s">
        <v>410</v>
      </c>
      <c r="B4301" s="2535"/>
      <c r="C4301" s="1594"/>
      <c r="D4301" s="1594"/>
      <c r="E4301" s="1594"/>
      <c r="F4301" s="1594"/>
      <c r="G4301" s="1594"/>
      <c r="H4301" s="1594"/>
      <c r="I4301" s="1594"/>
      <c r="J4301" s="1596"/>
      <c r="K4301" s="1596"/>
      <c r="L4301" s="1594"/>
      <c r="M4301" s="1594"/>
      <c r="N4301" s="1594"/>
      <c r="O4301" s="1594"/>
      <c r="P4301" s="1597"/>
      <c r="Q4301" s="1594"/>
      <c r="R4301" s="1597"/>
      <c r="S4301" s="2535" t="s">
        <v>410</v>
      </c>
      <c r="T4301" s="2535"/>
      <c r="U4301" s="2535" t="s">
        <v>410</v>
      </c>
      <c r="V4301" s="2535"/>
      <c r="W4301" s="1596"/>
      <c r="X4301" s="1596"/>
      <c r="Y4301" s="1596"/>
      <c r="Z4301" s="1596"/>
      <c r="AA4301" s="1596"/>
      <c r="AB4301" s="1596"/>
      <c r="AC4301" s="1596"/>
      <c r="AD4301" s="1596"/>
      <c r="AE4301" s="1596"/>
      <c r="AF4301" s="1596"/>
      <c r="AG4301" s="1596"/>
      <c r="AH4301" s="1594"/>
      <c r="AI4301" s="2535" t="s">
        <v>410</v>
      </c>
      <c r="AJ4301" s="2535"/>
      <c r="AK4301" s="2535" t="s">
        <v>410</v>
      </c>
      <c r="AL4301" s="2535"/>
      <c r="AM4301" s="1594"/>
      <c r="AN4301" s="1597"/>
      <c r="AO4301" s="1597"/>
      <c r="AP4301" s="1594"/>
      <c r="AQ4301" s="1594"/>
      <c r="AR4301" s="1594"/>
      <c r="AS4301" s="1594"/>
      <c r="AT4301" s="1594"/>
      <c r="AU4301" s="1594"/>
      <c r="AV4301" s="1594"/>
      <c r="AW4301" s="1594"/>
      <c r="AX4301" s="1594"/>
      <c r="AY4301" s="2535" t="s">
        <v>410</v>
      </c>
      <c r="AZ4301" s="2535"/>
      <c r="BA4301" s="2535" t="s">
        <v>410</v>
      </c>
      <c r="BB4301" s="2535"/>
      <c r="BC4301" s="1594"/>
      <c r="BD4301" s="1594"/>
      <c r="BE4301" s="1594"/>
      <c r="BF4301" s="1597"/>
      <c r="BG4301" s="1594"/>
      <c r="BH4301" s="1594"/>
      <c r="BI4301" s="1594"/>
      <c r="BJ4301" s="1594"/>
      <c r="BK4301" s="2535" t="s">
        <v>410</v>
      </c>
      <c r="BL4301" s="2535"/>
      <c r="BM4301" s="507"/>
      <c r="BN4301" s="507"/>
      <c r="BO4301" s="507"/>
    </row>
    <row r="4302" spans="1:67" ht="17.100000000000001" customHeight="1">
      <c r="A4302" s="8"/>
      <c r="B4302" s="148" t="s">
        <v>390</v>
      </c>
      <c r="C4302" s="1589">
        <v>9</v>
      </c>
      <c r="D4302" s="1589">
        <v>9</v>
      </c>
      <c r="E4302" s="1590" t="s">
        <v>4717</v>
      </c>
      <c r="F4302" s="1589">
        <v>9</v>
      </c>
      <c r="G4302" s="1590">
        <v>9</v>
      </c>
      <c r="H4302" s="1615" t="s">
        <v>76</v>
      </c>
      <c r="I4302" s="1589" t="s">
        <v>4717</v>
      </c>
      <c r="J4302" s="1590">
        <v>9</v>
      </c>
      <c r="K4302" s="1590" t="s">
        <v>76</v>
      </c>
      <c r="L4302" s="1589">
        <v>9</v>
      </c>
      <c r="M4302" s="1589">
        <v>9</v>
      </c>
      <c r="N4302" s="1590">
        <v>9</v>
      </c>
      <c r="O4302" s="1631">
        <v>9</v>
      </c>
      <c r="P4302" s="1589">
        <v>9</v>
      </c>
      <c r="Q4302" s="1590">
        <v>9</v>
      </c>
      <c r="R4302" s="1631">
        <v>9</v>
      </c>
      <c r="S4302" s="8"/>
      <c r="T4302" s="148" t="s">
        <v>390</v>
      </c>
      <c r="U4302" s="8"/>
      <c r="V4302" s="148" t="s">
        <v>390</v>
      </c>
      <c r="W4302" s="1590" t="s">
        <v>2481</v>
      </c>
      <c r="X4302" s="1590">
        <v>9</v>
      </c>
      <c r="Y4302" s="1590">
        <v>9</v>
      </c>
      <c r="Z4302" s="1590">
        <v>9</v>
      </c>
      <c r="AA4302" s="1590">
        <v>9</v>
      </c>
      <c r="AB4302" s="1590">
        <v>9</v>
      </c>
      <c r="AC4302" s="1590" t="s">
        <v>2679</v>
      </c>
      <c r="AD4302" s="1590">
        <v>9</v>
      </c>
      <c r="AE4302" s="1590" t="s">
        <v>2481</v>
      </c>
      <c r="AF4302" s="698">
        <v>9</v>
      </c>
      <c r="AG4302" s="1590">
        <v>9</v>
      </c>
      <c r="AH4302" s="1589">
        <v>9</v>
      </c>
      <c r="AI4302" s="8"/>
      <c r="AJ4302" s="148" t="s">
        <v>390</v>
      </c>
      <c r="AK4302" s="8"/>
      <c r="AL4302" s="148" t="s">
        <v>390</v>
      </c>
      <c r="AM4302" s="1589">
        <v>9</v>
      </c>
      <c r="AN4302" s="1589">
        <v>9</v>
      </c>
      <c r="AO4302" s="1590" t="s">
        <v>1781</v>
      </c>
      <c r="AP4302" s="1589">
        <v>9</v>
      </c>
      <c r="AQ4302" s="1589">
        <v>9</v>
      </c>
      <c r="AR4302" s="1589">
        <v>9</v>
      </c>
      <c r="AS4302" s="1589" t="s">
        <v>2384</v>
      </c>
      <c r="AT4302" s="1589">
        <v>9</v>
      </c>
      <c r="AU4302" s="1589" t="s">
        <v>2384</v>
      </c>
      <c r="AV4302" s="1589">
        <v>9</v>
      </c>
      <c r="AW4302" s="1589">
        <v>9</v>
      </c>
      <c r="AX4302" s="1589">
        <v>9</v>
      </c>
      <c r="AY4302" s="8"/>
      <c r="AZ4302" s="148" t="s">
        <v>390</v>
      </c>
      <c r="BA4302" s="8"/>
      <c r="BB4302" s="148" t="s">
        <v>390</v>
      </c>
      <c r="BC4302" s="1589">
        <v>9</v>
      </c>
      <c r="BD4302" s="1589" t="s">
        <v>1781</v>
      </c>
      <c r="BE4302" s="1589" t="s">
        <v>1781</v>
      </c>
      <c r="BF4302" s="1615" t="s">
        <v>76</v>
      </c>
      <c r="BG4302" s="1589">
        <v>6.75</v>
      </c>
      <c r="BH4302" s="1589" t="s">
        <v>76</v>
      </c>
      <c r="BI4302" s="1589" t="s">
        <v>4907</v>
      </c>
      <c r="BJ4302" s="1589">
        <v>9</v>
      </c>
      <c r="BK4302" s="8"/>
      <c r="BL4302" s="148" t="s">
        <v>390</v>
      </c>
      <c r="BM4302" s="507"/>
      <c r="BN4302" s="507"/>
      <c r="BO4302" s="507"/>
    </row>
    <row r="4303" spans="1:67" ht="17.100000000000001" customHeight="1">
      <c r="A4303" s="1614"/>
      <c r="B4303" s="1612" t="s">
        <v>391</v>
      </c>
      <c r="C4303" s="1594" t="s">
        <v>76</v>
      </c>
      <c r="D4303" s="1594" t="s">
        <v>76</v>
      </c>
      <c r="E4303" s="1594" t="s">
        <v>76</v>
      </c>
      <c r="F4303" s="1594" t="s">
        <v>76</v>
      </c>
      <c r="G4303" s="1594" t="s">
        <v>76</v>
      </c>
      <c r="H4303" s="1596">
        <v>9</v>
      </c>
      <c r="I4303" s="1594" t="s">
        <v>76</v>
      </c>
      <c r="J4303" s="1594" t="s">
        <v>76</v>
      </c>
      <c r="K4303" s="1594" t="s">
        <v>76</v>
      </c>
      <c r="L4303" s="1594">
        <v>9</v>
      </c>
      <c r="M4303" s="1594">
        <v>9</v>
      </c>
      <c r="N4303" s="1594" t="s">
        <v>76</v>
      </c>
      <c r="O4303" s="1632">
        <v>9</v>
      </c>
      <c r="P4303" s="1597" t="s">
        <v>76</v>
      </c>
      <c r="Q4303" s="1597" t="s">
        <v>76</v>
      </c>
      <c r="R4303" s="1597" t="s">
        <v>76</v>
      </c>
      <c r="S4303" s="1614"/>
      <c r="T4303" s="1612" t="s">
        <v>391</v>
      </c>
      <c r="U4303" s="1614"/>
      <c r="V4303" s="1612" t="s">
        <v>391</v>
      </c>
      <c r="W4303" s="1596" t="s">
        <v>76</v>
      </c>
      <c r="X4303" s="1596" t="s">
        <v>76</v>
      </c>
      <c r="Y4303" s="1596" t="s">
        <v>76</v>
      </c>
      <c r="Z4303" s="1596" t="s">
        <v>76</v>
      </c>
      <c r="AA4303" s="1596" t="s">
        <v>76</v>
      </c>
      <c r="AB4303" s="1596">
        <v>9</v>
      </c>
      <c r="AC4303" s="1596" t="s">
        <v>76</v>
      </c>
      <c r="AD4303" s="1596" t="s">
        <v>76</v>
      </c>
      <c r="AE4303" s="1596" t="s">
        <v>76</v>
      </c>
      <c r="AF4303" s="1596" t="s">
        <v>76</v>
      </c>
      <c r="AG4303" s="1596">
        <v>9</v>
      </c>
      <c r="AH4303" s="1618" t="s">
        <v>76</v>
      </c>
      <c r="AI4303" s="1614"/>
      <c r="AJ4303" s="1612" t="s">
        <v>391</v>
      </c>
      <c r="AK4303" s="1614"/>
      <c r="AL4303" s="1612" t="s">
        <v>391</v>
      </c>
      <c r="AM4303" s="1594" t="s">
        <v>76</v>
      </c>
      <c r="AN4303" s="1594" t="s">
        <v>76</v>
      </c>
      <c r="AO4303" s="1617" t="s">
        <v>76</v>
      </c>
      <c r="AP4303" s="1594" t="s">
        <v>76</v>
      </c>
      <c r="AQ4303" s="1594" t="s">
        <v>76</v>
      </c>
      <c r="AR4303" s="1618" t="s">
        <v>76</v>
      </c>
      <c r="AS4303" s="1594" t="s">
        <v>76</v>
      </c>
      <c r="AT4303" s="1594" t="s">
        <v>76</v>
      </c>
      <c r="AU4303" s="1594" t="s">
        <v>76</v>
      </c>
      <c r="AV4303" s="1594" t="s">
        <v>76</v>
      </c>
      <c r="AW4303" s="1594" t="s">
        <v>76</v>
      </c>
      <c r="AX4303" s="1594" t="s">
        <v>76</v>
      </c>
      <c r="AY4303" s="1614"/>
      <c r="AZ4303" s="1612" t="s">
        <v>391</v>
      </c>
      <c r="BA4303" s="1614"/>
      <c r="BB4303" s="1612" t="s">
        <v>391</v>
      </c>
      <c r="BC4303" s="1594" t="s">
        <v>76</v>
      </c>
      <c r="BD4303" s="1594" t="s">
        <v>1781</v>
      </c>
      <c r="BE4303" s="1594" t="s">
        <v>76</v>
      </c>
      <c r="BF4303" s="1597" t="s">
        <v>76</v>
      </c>
      <c r="BG4303" s="1594" t="s">
        <v>76</v>
      </c>
      <c r="BH4303" s="1594" t="s">
        <v>76</v>
      </c>
      <c r="BI4303" s="1594" t="s">
        <v>76</v>
      </c>
      <c r="BJ4303" s="1618" t="s">
        <v>76</v>
      </c>
      <c r="BK4303" s="1614"/>
      <c r="BL4303" s="1612" t="s">
        <v>391</v>
      </c>
      <c r="BM4303" s="507"/>
      <c r="BN4303" s="507"/>
      <c r="BO4303" s="507"/>
    </row>
    <row r="4304" spans="1:67" ht="17.100000000000001" customHeight="1">
      <c r="A4304" s="2533" t="s">
        <v>411</v>
      </c>
      <c r="B4304" s="2533"/>
      <c r="C4304" s="8"/>
      <c r="D4304" s="8"/>
      <c r="E4304" s="8"/>
      <c r="F4304" s="8"/>
      <c r="G4304" s="8"/>
      <c r="H4304" s="8"/>
      <c r="I4304" s="8"/>
      <c r="J4304" s="8"/>
      <c r="K4304" s="8"/>
      <c r="L4304" s="8"/>
      <c r="M4304" s="8"/>
      <c r="N4304" s="8"/>
      <c r="O4304" s="1589"/>
      <c r="P4304" s="1592"/>
      <c r="Q4304" s="1592"/>
      <c r="R4304" s="1592"/>
      <c r="S4304" s="2533" t="s">
        <v>411</v>
      </c>
      <c r="T4304" s="2533"/>
      <c r="U4304" s="2533" t="s">
        <v>411</v>
      </c>
      <c r="V4304" s="2533"/>
      <c r="W4304" s="1590"/>
      <c r="X4304" s="1590"/>
      <c r="Y4304" s="1590"/>
      <c r="Z4304" s="1590"/>
      <c r="AA4304" s="1590"/>
      <c r="AB4304" s="1590"/>
      <c r="AC4304" s="1590"/>
      <c r="AD4304" s="1590"/>
      <c r="AE4304" s="1590"/>
      <c r="AF4304" s="1590"/>
      <c r="AG4304" s="1590"/>
      <c r="AH4304" s="1589"/>
      <c r="AI4304" s="2533" t="s">
        <v>411</v>
      </c>
      <c r="AJ4304" s="2533"/>
      <c r="AK4304" s="2533" t="s">
        <v>411</v>
      </c>
      <c r="AL4304" s="2533"/>
      <c r="AM4304" s="1589"/>
      <c r="AN4304" s="1589"/>
      <c r="AO4304" s="1589"/>
      <c r="AP4304" s="1589"/>
      <c r="AQ4304" s="1589"/>
      <c r="AR4304" s="1589"/>
      <c r="AS4304" s="1589"/>
      <c r="AT4304" s="1589"/>
      <c r="AU4304" s="1589"/>
      <c r="AV4304" s="1589"/>
      <c r="AW4304" s="1589"/>
      <c r="AX4304" s="1589"/>
      <c r="AY4304" s="2533" t="s">
        <v>411</v>
      </c>
      <c r="AZ4304" s="2533"/>
      <c r="BA4304" s="2533" t="s">
        <v>411</v>
      </c>
      <c r="BB4304" s="2533"/>
      <c r="BC4304" s="1589"/>
      <c r="BD4304" s="1589"/>
      <c r="BE4304" s="1589"/>
      <c r="BF4304" s="1592"/>
      <c r="BG4304" s="1589"/>
      <c r="BH4304" s="1589"/>
      <c r="BI4304" s="1589"/>
      <c r="BJ4304" s="1589"/>
      <c r="BK4304" s="2533" t="s">
        <v>411</v>
      </c>
      <c r="BL4304" s="2533"/>
      <c r="BM4304" s="507"/>
      <c r="BN4304" s="507"/>
      <c r="BO4304" s="507"/>
    </row>
    <row r="4305" spans="1:67" ht="17.100000000000001" customHeight="1">
      <c r="A4305" s="1628"/>
      <c r="B4305" s="1612" t="s">
        <v>390</v>
      </c>
      <c r="C4305" s="1596" t="s">
        <v>76</v>
      </c>
      <c r="D4305" s="1632" t="s">
        <v>2351</v>
      </c>
      <c r="E4305" s="1632" t="s">
        <v>2769</v>
      </c>
      <c r="F4305" s="1596" t="s">
        <v>2769</v>
      </c>
      <c r="G4305" s="1596">
        <v>9</v>
      </c>
      <c r="H4305" s="1596">
        <v>9</v>
      </c>
      <c r="I4305" s="1594" t="s">
        <v>76</v>
      </c>
      <c r="J4305" s="1596" t="s">
        <v>4717</v>
      </c>
      <c r="K4305" s="1596">
        <v>9</v>
      </c>
      <c r="L4305" s="1594">
        <v>9</v>
      </c>
      <c r="M4305" s="1593">
        <v>9</v>
      </c>
      <c r="N4305" s="1593">
        <v>9</v>
      </c>
      <c r="O4305" s="1632">
        <v>9</v>
      </c>
      <c r="P4305" s="1594">
        <v>9</v>
      </c>
      <c r="Q4305" s="1596">
        <v>9</v>
      </c>
      <c r="R4305" s="1594">
        <v>9</v>
      </c>
      <c r="S4305" s="1628"/>
      <c r="T4305" s="1612" t="s">
        <v>390</v>
      </c>
      <c r="U4305" s="1628"/>
      <c r="V4305" s="1612" t="s">
        <v>390</v>
      </c>
      <c r="W4305" s="1596">
        <v>9</v>
      </c>
      <c r="X4305" s="1596">
        <v>9</v>
      </c>
      <c r="Y4305" s="1596">
        <v>9</v>
      </c>
      <c r="Z4305" s="1596">
        <v>9</v>
      </c>
      <c r="AA4305" s="1596" t="s">
        <v>2541</v>
      </c>
      <c r="AB4305" s="1596" t="s">
        <v>4908</v>
      </c>
      <c r="AC4305" s="1596" t="s">
        <v>3035</v>
      </c>
      <c r="AD4305" s="1596" t="s">
        <v>4717</v>
      </c>
      <c r="AE4305" s="1596" t="s">
        <v>2481</v>
      </c>
      <c r="AF4305" s="1596">
        <v>9</v>
      </c>
      <c r="AG4305" s="1596">
        <v>9</v>
      </c>
      <c r="AH4305" s="1594">
        <v>9</v>
      </c>
      <c r="AI4305" s="1628"/>
      <c r="AJ4305" s="1612" t="s">
        <v>390</v>
      </c>
      <c r="AK4305" s="1628"/>
      <c r="AL4305" s="1612" t="s">
        <v>390</v>
      </c>
      <c r="AM4305" s="1594">
        <v>9</v>
      </c>
      <c r="AN4305" s="1594" t="s">
        <v>2481</v>
      </c>
      <c r="AO4305" s="1594" t="s">
        <v>2826</v>
      </c>
      <c r="AP4305" s="1594">
        <v>9</v>
      </c>
      <c r="AQ4305" s="1594">
        <v>9</v>
      </c>
      <c r="AR4305" s="1594" t="s">
        <v>4717</v>
      </c>
      <c r="AS4305" s="1594">
        <v>9</v>
      </c>
      <c r="AT4305" s="1594">
        <v>9</v>
      </c>
      <c r="AU4305" s="1594">
        <v>9</v>
      </c>
      <c r="AV4305" s="1594">
        <v>9</v>
      </c>
      <c r="AW4305" s="1594" t="s">
        <v>2679</v>
      </c>
      <c r="AX4305" s="1594">
        <v>9</v>
      </c>
      <c r="AY4305" s="1628"/>
      <c r="AZ4305" s="1612" t="s">
        <v>390</v>
      </c>
      <c r="BA4305" s="1628"/>
      <c r="BB4305" s="1612" t="s">
        <v>390</v>
      </c>
      <c r="BC4305" s="1594" t="s">
        <v>76</v>
      </c>
      <c r="BD4305" s="1594" t="s">
        <v>76</v>
      </c>
      <c r="BE4305" s="1594" t="s">
        <v>1456</v>
      </c>
      <c r="BF4305" s="1594" t="s">
        <v>2481</v>
      </c>
      <c r="BG4305" s="1594" t="s">
        <v>76</v>
      </c>
      <c r="BH4305" s="1594" t="s">
        <v>1782</v>
      </c>
      <c r="BI4305" s="1594" t="s">
        <v>76</v>
      </c>
      <c r="BJ4305" s="1594" t="s">
        <v>3041</v>
      </c>
      <c r="BK4305" s="1628"/>
      <c r="BL4305" s="1612" t="s">
        <v>390</v>
      </c>
      <c r="BM4305" s="507"/>
      <c r="BN4305" s="507"/>
      <c r="BO4305" s="507"/>
    </row>
    <row r="4306" spans="1:67" ht="17.100000000000001" customHeight="1" thickBot="1">
      <c r="A4306" s="964"/>
      <c r="B4306" s="677" t="s">
        <v>391</v>
      </c>
      <c r="C4306" s="965" t="s">
        <v>4717</v>
      </c>
      <c r="D4306" s="1635" t="s">
        <v>76</v>
      </c>
      <c r="E4306" s="965" t="s">
        <v>76</v>
      </c>
      <c r="F4306" s="1764" t="s">
        <v>76</v>
      </c>
      <c r="G4306" s="1629" t="s">
        <v>76</v>
      </c>
      <c r="H4306" s="1629" t="s">
        <v>76</v>
      </c>
      <c r="I4306" s="968" t="s">
        <v>1537</v>
      </c>
      <c r="J4306" s="1629" t="s">
        <v>76</v>
      </c>
      <c r="K4306" s="1629" t="s">
        <v>1537</v>
      </c>
      <c r="L4306" s="965">
        <v>9</v>
      </c>
      <c r="M4306" s="1630">
        <v>9</v>
      </c>
      <c r="N4306" s="968">
        <v>9</v>
      </c>
      <c r="O4306" s="1641" t="s">
        <v>76</v>
      </c>
      <c r="P4306" s="966" t="s">
        <v>76</v>
      </c>
      <c r="Q4306" s="966" t="s">
        <v>76</v>
      </c>
      <c r="R4306" s="967" t="s">
        <v>76</v>
      </c>
      <c r="S4306" s="964"/>
      <c r="T4306" s="677" t="s">
        <v>391</v>
      </c>
      <c r="U4306" s="964"/>
      <c r="V4306" s="677" t="s">
        <v>391</v>
      </c>
      <c r="W4306" s="968" t="s">
        <v>76</v>
      </c>
      <c r="X4306" s="968" t="s">
        <v>76</v>
      </c>
      <c r="Y4306" s="969" t="s">
        <v>76</v>
      </c>
      <c r="Z4306" s="968" t="s">
        <v>76</v>
      </c>
      <c r="AA4306" s="969"/>
      <c r="AB4306" s="969" t="s">
        <v>76</v>
      </c>
      <c r="AC4306" s="969" t="s">
        <v>1781</v>
      </c>
      <c r="AD4306" s="968">
        <v>9</v>
      </c>
      <c r="AE4306" s="969" t="s">
        <v>76</v>
      </c>
      <c r="AF4306" s="969" t="s">
        <v>76</v>
      </c>
      <c r="AG4306" s="968">
        <v>9</v>
      </c>
      <c r="AH4306" s="1630" t="s">
        <v>76</v>
      </c>
      <c r="AI4306" s="964"/>
      <c r="AJ4306" s="677" t="s">
        <v>391</v>
      </c>
      <c r="AK4306" s="964"/>
      <c r="AL4306" s="677" t="s">
        <v>391</v>
      </c>
      <c r="AM4306" s="965" t="s">
        <v>76</v>
      </c>
      <c r="AN4306" s="966" t="s">
        <v>76</v>
      </c>
      <c r="AO4306" s="966" t="s">
        <v>76</v>
      </c>
      <c r="AP4306" s="966" t="s">
        <v>76</v>
      </c>
      <c r="AQ4306" s="966" t="s">
        <v>76</v>
      </c>
      <c r="AR4306" s="965">
        <v>9</v>
      </c>
      <c r="AS4306" s="966" t="s">
        <v>76</v>
      </c>
      <c r="AT4306" s="966" t="s">
        <v>76</v>
      </c>
      <c r="AU4306" s="1630" t="s">
        <v>76</v>
      </c>
      <c r="AV4306" s="965">
        <v>9</v>
      </c>
      <c r="AW4306" s="966" t="s">
        <v>76</v>
      </c>
      <c r="AX4306" s="966" t="s">
        <v>2482</v>
      </c>
      <c r="AY4306" s="964"/>
      <c r="AZ4306" s="677" t="s">
        <v>391</v>
      </c>
      <c r="BA4306" s="964"/>
      <c r="BB4306" s="677" t="s">
        <v>391</v>
      </c>
      <c r="BC4306" s="965" t="s">
        <v>76</v>
      </c>
      <c r="BD4306" s="965" t="s">
        <v>4909</v>
      </c>
      <c r="BE4306" s="965" t="s">
        <v>76</v>
      </c>
      <c r="BF4306" s="966" t="s">
        <v>76</v>
      </c>
      <c r="BG4306" s="966" t="s">
        <v>76</v>
      </c>
      <c r="BH4306" s="965" t="s">
        <v>76</v>
      </c>
      <c r="BI4306" s="965" t="s">
        <v>76</v>
      </c>
      <c r="BJ4306" s="1630" t="s">
        <v>76</v>
      </c>
      <c r="BK4306" s="964"/>
      <c r="BL4306" s="677" t="s">
        <v>391</v>
      </c>
      <c r="BM4306" s="507"/>
      <c r="BN4306" s="507"/>
      <c r="BO4306" s="507"/>
    </row>
    <row r="4307" spans="1:67" ht="17.100000000000001" customHeight="1">
      <c r="A4307" s="2536" t="s">
        <v>4131</v>
      </c>
      <c r="B4307" s="2536"/>
      <c r="C4307" s="2536"/>
      <c r="D4307" s="2536"/>
      <c r="E4307" s="2536"/>
      <c r="F4307" s="2536"/>
      <c r="G4307" s="2536"/>
      <c r="H4307" s="2536"/>
      <c r="I4307" s="2536"/>
      <c r="J4307" s="2536"/>
      <c r="K4307" s="1599"/>
      <c r="L4307" s="1737"/>
      <c r="M4307" s="1737"/>
      <c r="N4307" s="1737"/>
      <c r="O4307" s="1737"/>
      <c r="P4307" s="1737"/>
      <c r="Q4307" s="1737"/>
      <c r="R4307" s="1737"/>
      <c r="S4307" s="1737"/>
      <c r="T4307" s="1737"/>
      <c r="U4307" s="2537" t="s">
        <v>4131</v>
      </c>
      <c r="V4307" s="2537"/>
      <c r="W4307" s="2537"/>
      <c r="X4307" s="2537"/>
      <c r="Y4307" s="2537"/>
      <c r="Z4307" s="1433"/>
      <c r="AA4307" s="1434"/>
      <c r="AB4307" s="1434"/>
      <c r="AC4307" s="1434"/>
      <c r="AD4307" s="1434"/>
      <c r="AE4307" s="1434"/>
      <c r="AF4307" s="1434"/>
      <c r="AG4307" s="1434"/>
      <c r="AH4307" s="1434"/>
      <c r="AI4307" s="8"/>
      <c r="AJ4307" s="14"/>
      <c r="AK4307" s="2537" t="s">
        <v>4131</v>
      </c>
      <c r="AL4307" s="2537"/>
      <c r="AM4307" s="2537"/>
      <c r="AN4307" s="2537"/>
      <c r="AO4307" s="8"/>
      <c r="AP4307" s="8"/>
      <c r="AQ4307" s="8"/>
      <c r="AR4307" s="8"/>
      <c r="AS4307" s="8"/>
      <c r="AT4307" s="8"/>
      <c r="AU4307" s="8"/>
      <c r="AV4307" s="8"/>
      <c r="AW4307" s="8"/>
      <c r="AX4307" s="8"/>
      <c r="AY4307" s="8"/>
      <c r="AZ4307" s="14"/>
      <c r="BA4307" s="2537" t="s">
        <v>4753</v>
      </c>
      <c r="BB4307" s="2537"/>
      <c r="BC4307" s="2537"/>
      <c r="BD4307" s="2537"/>
      <c r="BE4307" s="2537"/>
      <c r="BF4307" s="8"/>
      <c r="BG4307" s="8"/>
      <c r="BH4307" s="8"/>
      <c r="BI4307" s="8"/>
      <c r="BJ4307" s="8"/>
      <c r="BK4307" s="8"/>
      <c r="BL4307" s="14"/>
      <c r="BM4307" s="507"/>
      <c r="BN4307" s="507"/>
      <c r="BO4307" s="507"/>
    </row>
    <row r="4308" spans="1:67" ht="17.100000000000001" customHeight="1">
      <c r="A4308" s="8"/>
      <c r="B4308" s="14" t="s">
        <v>399</v>
      </c>
      <c r="C4308" s="8"/>
      <c r="D4308" s="8"/>
      <c r="E4308" s="8"/>
      <c r="F4308" s="8"/>
      <c r="G4308" s="8"/>
      <c r="H4308" s="8"/>
      <c r="I4308" s="8"/>
      <c r="J4308" s="8"/>
      <c r="K4308" s="8"/>
      <c r="L4308" s="8"/>
      <c r="M4308" s="8"/>
      <c r="N4308" s="8"/>
      <c r="O4308" s="8"/>
      <c r="P4308" s="8"/>
      <c r="Q4308" s="8"/>
      <c r="R4308" s="8"/>
      <c r="S4308" s="8"/>
      <c r="T4308" s="14"/>
      <c r="U4308" s="8"/>
      <c r="V4308" s="14" t="s">
        <v>399</v>
      </c>
      <c r="W4308" s="1741"/>
      <c r="X4308" s="1741"/>
      <c r="Y4308" s="1741"/>
      <c r="Z4308" s="1741"/>
      <c r="AA4308" s="8"/>
      <c r="AB4308" s="1741"/>
      <c r="AC4308" s="1741"/>
      <c r="AD4308" s="1741"/>
      <c r="AE4308" s="1741"/>
      <c r="AF4308" s="1741"/>
      <c r="AG4308" s="1741"/>
      <c r="AH4308" s="1741"/>
      <c r="AI4308" s="8"/>
      <c r="AJ4308" s="14"/>
      <c r="AK4308" s="8"/>
      <c r="AL4308" s="14" t="s">
        <v>399</v>
      </c>
      <c r="AM4308" s="1741"/>
      <c r="AN4308" s="1741"/>
      <c r="AO4308" s="8"/>
      <c r="AP4308" s="8"/>
      <c r="AQ4308" s="8"/>
      <c r="AR4308" s="8"/>
      <c r="AS4308" s="8"/>
      <c r="AT4308" s="8"/>
      <c r="AU4308" s="8"/>
      <c r="AV4308" s="8"/>
      <c r="AW4308" s="8"/>
      <c r="AX4308" s="8"/>
      <c r="AY4308" s="8"/>
      <c r="AZ4308" s="14"/>
      <c r="BA4308" s="8"/>
      <c r="BB4308" s="14" t="s">
        <v>399</v>
      </c>
      <c r="BC4308" s="1741"/>
      <c r="BD4308" s="1741"/>
      <c r="BE4308" s="1741"/>
      <c r="BF4308" s="8"/>
      <c r="BG4308" s="8"/>
      <c r="BH4308" s="8"/>
      <c r="BI4308" s="8"/>
      <c r="BJ4308" s="8"/>
      <c r="BK4308" s="8"/>
      <c r="BL4308" s="14"/>
      <c r="BM4308" s="507"/>
      <c r="BN4308" s="507"/>
      <c r="BO4308" s="507"/>
    </row>
    <row r="4309" spans="1:67" ht="17.100000000000001" customHeight="1">
      <c r="A4309" s="8"/>
      <c r="B4309" s="14"/>
      <c r="C4309" s="8"/>
      <c r="D4309" s="8"/>
      <c r="E4309" s="8"/>
      <c r="F4309" s="8"/>
      <c r="G4309" s="8"/>
      <c r="H4309" s="8"/>
      <c r="I4309" s="8"/>
      <c r="J4309" s="8"/>
      <c r="K4309" s="8"/>
      <c r="L4309" s="8"/>
      <c r="M4309" s="8"/>
      <c r="N4309" s="8"/>
      <c r="O4309" s="8"/>
      <c r="P4309" s="8"/>
      <c r="Q4309" s="8"/>
      <c r="R4309" s="8"/>
      <c r="S4309" s="8"/>
      <c r="T4309" s="14"/>
      <c r="U4309" s="8"/>
      <c r="V4309" s="14"/>
      <c r="W4309" s="8"/>
      <c r="X4309" s="8"/>
      <c r="Y4309" s="8"/>
      <c r="Z4309" s="8"/>
      <c r="AA4309" s="8"/>
      <c r="AB4309" s="8"/>
      <c r="AC4309" s="8"/>
      <c r="AD4309" s="8"/>
      <c r="AE4309" s="8"/>
      <c r="AF4309" s="8"/>
      <c r="AG4309" s="8"/>
      <c r="AH4309" s="8"/>
      <c r="AI4309" s="8"/>
      <c r="AJ4309" s="14"/>
      <c r="AK4309" s="8"/>
      <c r="AL4309" s="14"/>
      <c r="AM4309" s="8"/>
      <c r="AN4309" s="8"/>
      <c r="AO4309" s="8"/>
      <c r="AP4309" s="8"/>
      <c r="AQ4309" s="8"/>
      <c r="AR4309" s="8"/>
      <c r="AS4309" s="8"/>
      <c r="AT4309" s="8"/>
      <c r="AU4309" s="8"/>
      <c r="AV4309" s="8"/>
      <c r="AW4309" s="8"/>
      <c r="AX4309" s="8"/>
      <c r="AY4309" s="8"/>
      <c r="AZ4309" s="14"/>
      <c r="BA4309" s="8"/>
      <c r="BB4309" s="14"/>
      <c r="BC4309" s="8"/>
      <c r="BD4309" s="8"/>
      <c r="BE4309" s="8"/>
      <c r="BF4309" s="8"/>
      <c r="BG4309" s="8"/>
      <c r="BH4309" s="8"/>
      <c r="BI4309" s="8"/>
      <c r="BJ4309" s="8"/>
      <c r="BK4309" s="8"/>
      <c r="BL4309" s="14"/>
      <c r="BM4309" s="507"/>
      <c r="BN4309" s="507"/>
      <c r="BO4309" s="507"/>
    </row>
    <row r="4310" spans="1:67" ht="17.100000000000001" customHeight="1">
      <c r="A4310" s="507"/>
      <c r="B4310" s="1767"/>
      <c r="C4310" s="507"/>
      <c r="D4310" s="507"/>
      <c r="E4310" s="507"/>
      <c r="F4310" s="507"/>
      <c r="G4310" s="507"/>
      <c r="H4310" s="507"/>
      <c r="I4310" s="507"/>
      <c r="J4310" s="507"/>
      <c r="K4310" s="507"/>
      <c r="L4310" s="507"/>
      <c r="M4310" s="507"/>
      <c r="N4310" s="507"/>
      <c r="O4310" s="507"/>
      <c r="P4310" s="507"/>
      <c r="Q4310" s="507"/>
      <c r="R4310" s="507"/>
      <c r="S4310" s="507"/>
      <c r="T4310" s="507"/>
      <c r="U4310" s="507"/>
      <c r="V4310" s="507"/>
      <c r="W4310" s="507"/>
      <c r="X4310" s="507"/>
      <c r="Y4310" s="507"/>
      <c r="Z4310" s="507"/>
      <c r="AA4310" s="507"/>
      <c r="AB4310" s="507"/>
      <c r="AC4310" s="507"/>
      <c r="AD4310" s="507"/>
      <c r="AE4310" s="507"/>
      <c r="AF4310" s="507"/>
      <c r="AG4310" s="507"/>
      <c r="AH4310" s="507"/>
      <c r="AI4310" s="507"/>
      <c r="AJ4310" s="507"/>
      <c r="AK4310" s="507"/>
      <c r="AL4310" s="507"/>
      <c r="AM4310" s="507"/>
      <c r="AN4310" s="690"/>
      <c r="AO4310" s="507"/>
      <c r="AP4310" s="507"/>
      <c r="AQ4310" s="507"/>
      <c r="AR4310" s="507"/>
      <c r="AS4310" s="507"/>
      <c r="AT4310" s="507"/>
      <c r="AU4310" s="507"/>
      <c r="AV4310" s="507"/>
      <c r="AW4310" s="507"/>
      <c r="AX4310" s="507"/>
      <c r="AY4310" s="507"/>
      <c r="AZ4310" s="507"/>
      <c r="BA4310" s="507"/>
      <c r="BB4310" s="507"/>
      <c r="BC4310" s="507"/>
      <c r="BD4310" s="507"/>
      <c r="BE4310" s="507"/>
      <c r="BF4310" s="507"/>
      <c r="BG4310" s="507"/>
      <c r="BH4310" s="507"/>
      <c r="BI4310" s="507"/>
      <c r="BJ4310" s="507"/>
      <c r="BK4310" s="507"/>
      <c r="BL4310" s="507"/>
      <c r="BM4310" s="507"/>
      <c r="BN4310" s="507"/>
      <c r="BO4310" s="507"/>
    </row>
    <row r="4311" spans="1:67" ht="17.100000000000001" customHeight="1">
      <c r="A4311" s="507"/>
      <c r="B4311" s="1767"/>
      <c r="C4311" s="507"/>
      <c r="D4311" s="507"/>
      <c r="E4311" s="507"/>
      <c r="F4311" s="507"/>
      <c r="G4311" s="507"/>
      <c r="H4311" s="507"/>
      <c r="I4311" s="507"/>
      <c r="J4311" s="507"/>
      <c r="K4311" s="507"/>
      <c r="L4311" s="507"/>
      <c r="M4311" s="507"/>
      <c r="N4311" s="507"/>
      <c r="O4311" s="507"/>
      <c r="P4311" s="507"/>
      <c r="Q4311" s="507"/>
      <c r="R4311" s="507"/>
      <c r="S4311" s="507"/>
      <c r="T4311" s="507"/>
      <c r="U4311" s="507"/>
      <c r="V4311" s="507"/>
      <c r="W4311" s="507"/>
      <c r="X4311" s="507"/>
      <c r="Y4311" s="507"/>
      <c r="Z4311" s="507"/>
      <c r="AA4311" s="507"/>
      <c r="AB4311" s="507"/>
      <c r="AC4311" s="507"/>
      <c r="AD4311" s="507"/>
      <c r="AE4311" s="507"/>
      <c r="AF4311" s="507"/>
      <c r="AG4311" s="507"/>
      <c r="AH4311" s="507"/>
      <c r="AI4311" s="507"/>
      <c r="AJ4311" s="507"/>
      <c r="AK4311" s="507"/>
      <c r="AL4311" s="507"/>
      <c r="AM4311" s="507"/>
      <c r="AN4311" s="690"/>
      <c r="AO4311" s="507"/>
      <c r="AP4311" s="507"/>
      <c r="AQ4311" s="507"/>
      <c r="AR4311" s="507"/>
      <c r="AS4311" s="507"/>
      <c r="AT4311" s="507"/>
      <c r="AU4311" s="507"/>
      <c r="AV4311" s="507"/>
      <c r="AW4311" s="507"/>
      <c r="AX4311" s="507"/>
      <c r="AY4311" s="507"/>
      <c r="AZ4311" s="507"/>
      <c r="BA4311" s="507"/>
      <c r="BB4311" s="507"/>
      <c r="BC4311" s="507"/>
      <c r="BD4311" s="507"/>
      <c r="BE4311" s="507"/>
      <c r="BF4311" s="507"/>
      <c r="BG4311" s="507"/>
      <c r="BH4311" s="507"/>
      <c r="BI4311" s="507"/>
      <c r="BJ4311" s="507"/>
      <c r="BK4311" s="507"/>
      <c r="BL4311" s="507"/>
      <c r="BM4311" s="507"/>
      <c r="BN4311" s="507"/>
      <c r="BO4311" s="507"/>
    </row>
    <row r="4312" spans="1:67" ht="17.100000000000001" customHeight="1">
      <c r="A4312" s="507"/>
      <c r="B4312" s="1767"/>
      <c r="C4312" s="507"/>
      <c r="D4312" s="507"/>
      <c r="E4312" s="507"/>
      <c r="F4312" s="507"/>
      <c r="G4312" s="507"/>
      <c r="H4312" s="507"/>
      <c r="I4312" s="507"/>
      <c r="J4312" s="507"/>
      <c r="K4312" s="507"/>
      <c r="L4312" s="507"/>
      <c r="M4312" s="507"/>
      <c r="N4312" s="507"/>
      <c r="O4312" s="507"/>
      <c r="P4312" s="507"/>
      <c r="Q4312" s="507"/>
      <c r="R4312" s="507"/>
      <c r="S4312" s="507"/>
      <c r="T4312" s="507"/>
      <c r="U4312" s="507"/>
      <c r="V4312" s="507"/>
      <c r="W4312" s="507"/>
      <c r="X4312" s="507"/>
      <c r="Y4312" s="507"/>
      <c r="Z4312" s="507"/>
      <c r="AA4312" s="507"/>
      <c r="AB4312" s="507"/>
      <c r="AC4312" s="507"/>
      <c r="AD4312" s="507"/>
      <c r="AE4312" s="507"/>
      <c r="AF4312" s="507"/>
      <c r="AG4312" s="507"/>
      <c r="AH4312" s="507"/>
      <c r="AI4312" s="507"/>
      <c r="AJ4312" s="507"/>
      <c r="AK4312" s="507"/>
      <c r="AL4312" s="507"/>
      <c r="AM4312" s="507"/>
      <c r="AN4312" s="690"/>
      <c r="AO4312" s="507"/>
      <c r="AP4312" s="507"/>
      <c r="AQ4312" s="507"/>
      <c r="AR4312" s="507"/>
      <c r="AS4312" s="507"/>
      <c r="AT4312" s="507"/>
      <c r="AU4312" s="507"/>
      <c r="AV4312" s="507"/>
      <c r="AW4312" s="507"/>
      <c r="AX4312" s="507"/>
      <c r="AY4312" s="507"/>
      <c r="AZ4312" s="507"/>
      <c r="BA4312" s="507"/>
      <c r="BB4312" s="507"/>
      <c r="BC4312" s="507"/>
      <c r="BD4312" s="507"/>
      <c r="BE4312" s="507"/>
      <c r="BF4312" s="507"/>
      <c r="BG4312" s="507"/>
      <c r="BH4312" s="507"/>
      <c r="BI4312" s="507"/>
      <c r="BJ4312" s="507"/>
      <c r="BK4312" s="507"/>
      <c r="BL4312" s="507"/>
      <c r="BM4312" s="507"/>
      <c r="BN4312" s="507"/>
      <c r="BO4312" s="507"/>
    </row>
    <row r="4313" spans="1:67" ht="17.100000000000001" customHeight="1">
      <c r="A4313" s="507"/>
      <c r="B4313" s="1767"/>
      <c r="C4313" s="507"/>
      <c r="D4313" s="507"/>
      <c r="E4313" s="507"/>
      <c r="F4313" s="507"/>
      <c r="G4313" s="507"/>
      <c r="H4313" s="507"/>
      <c r="I4313" s="507"/>
      <c r="J4313" s="507"/>
      <c r="K4313" s="507"/>
      <c r="L4313" s="507"/>
      <c r="M4313" s="507"/>
      <c r="N4313" s="507"/>
      <c r="O4313" s="507"/>
      <c r="P4313" s="507"/>
      <c r="Q4313" s="507"/>
      <c r="R4313" s="507"/>
      <c r="S4313" s="507"/>
      <c r="T4313" s="507"/>
      <c r="U4313" s="507"/>
      <c r="V4313" s="507"/>
      <c r="W4313" s="507"/>
      <c r="X4313" s="507"/>
      <c r="Y4313" s="507"/>
      <c r="Z4313" s="507"/>
      <c r="AA4313" s="507"/>
      <c r="AB4313" s="507"/>
      <c r="AC4313" s="507"/>
      <c r="AD4313" s="507"/>
      <c r="AE4313" s="507"/>
      <c r="AF4313" s="507"/>
      <c r="AG4313" s="507"/>
      <c r="AH4313" s="507"/>
      <c r="AI4313" s="507"/>
      <c r="AJ4313" s="507"/>
      <c r="AK4313" s="507"/>
      <c r="AL4313" s="507"/>
      <c r="AM4313" s="507"/>
      <c r="AN4313" s="690"/>
      <c r="AO4313" s="507"/>
      <c r="AP4313" s="507"/>
      <c r="AQ4313" s="507"/>
      <c r="AR4313" s="507"/>
      <c r="AS4313" s="507"/>
      <c r="AT4313" s="507"/>
      <c r="AU4313" s="507"/>
      <c r="AV4313" s="507"/>
      <c r="AW4313" s="507"/>
      <c r="AX4313" s="507"/>
      <c r="AY4313" s="507"/>
      <c r="AZ4313" s="507"/>
      <c r="BA4313" s="507"/>
      <c r="BB4313" s="507"/>
      <c r="BC4313" s="507"/>
      <c r="BD4313" s="507"/>
      <c r="BE4313" s="507"/>
      <c r="BF4313" s="507"/>
      <c r="BG4313" s="507"/>
      <c r="BH4313" s="507"/>
      <c r="BI4313" s="507"/>
      <c r="BJ4313" s="507"/>
      <c r="BK4313" s="507"/>
      <c r="BL4313" s="507"/>
      <c r="BM4313" s="507"/>
      <c r="BN4313" s="507"/>
      <c r="BO4313" s="507"/>
    </row>
    <row r="4314" spans="1:67" ht="17.100000000000001" customHeight="1">
      <c r="A4314" s="507"/>
      <c r="B4314" s="1767"/>
      <c r="C4314" s="507"/>
      <c r="D4314" s="507"/>
      <c r="E4314" s="507"/>
      <c r="F4314" s="507"/>
      <c r="G4314" s="507"/>
      <c r="H4314" s="507"/>
      <c r="I4314" s="507"/>
      <c r="J4314" s="507"/>
      <c r="K4314" s="507"/>
      <c r="L4314" s="507"/>
      <c r="M4314" s="507"/>
      <c r="N4314" s="507"/>
      <c r="O4314" s="507"/>
      <c r="P4314" s="507"/>
      <c r="Q4314" s="507"/>
      <c r="R4314" s="507"/>
      <c r="S4314" s="507"/>
      <c r="T4314" s="507"/>
      <c r="U4314" s="507"/>
      <c r="V4314" s="507"/>
      <c r="W4314" s="507"/>
      <c r="X4314" s="507"/>
      <c r="Y4314" s="507"/>
      <c r="Z4314" s="507"/>
      <c r="AA4314" s="507"/>
      <c r="AB4314" s="507"/>
      <c r="AC4314" s="507"/>
      <c r="AD4314" s="507"/>
      <c r="AE4314" s="507"/>
      <c r="AF4314" s="507"/>
      <c r="AG4314" s="507"/>
      <c r="AH4314" s="507"/>
      <c r="AI4314" s="507"/>
      <c r="AJ4314" s="507"/>
      <c r="AK4314" s="507"/>
      <c r="AL4314" s="507"/>
      <c r="AM4314" s="507"/>
      <c r="AN4314" s="690"/>
      <c r="AO4314" s="507"/>
      <c r="AP4314" s="507"/>
      <c r="AQ4314" s="507"/>
      <c r="AR4314" s="507"/>
      <c r="AS4314" s="507"/>
      <c r="AT4314" s="507"/>
      <c r="AU4314" s="507"/>
      <c r="AV4314" s="507"/>
      <c r="AW4314" s="507"/>
      <c r="AX4314" s="507"/>
      <c r="AY4314" s="507"/>
      <c r="AZ4314" s="507"/>
      <c r="BA4314" s="507"/>
      <c r="BB4314" s="507"/>
      <c r="BC4314" s="507"/>
      <c r="BD4314" s="507"/>
      <c r="BE4314" s="507"/>
      <c r="BF4314" s="507"/>
      <c r="BG4314" s="507"/>
      <c r="BH4314" s="507"/>
      <c r="BI4314" s="507"/>
      <c r="BJ4314" s="507"/>
      <c r="BK4314" s="507"/>
      <c r="BL4314" s="507"/>
      <c r="BM4314" s="507"/>
      <c r="BN4314" s="507"/>
      <c r="BO4314" s="507"/>
    </row>
    <row r="4315" spans="1:67" ht="17.100000000000001" customHeight="1">
      <c r="A4315" s="507"/>
      <c r="B4315" s="1767"/>
      <c r="C4315" s="507"/>
      <c r="D4315" s="507"/>
      <c r="E4315" s="507"/>
      <c r="F4315" s="507"/>
      <c r="G4315" s="507"/>
      <c r="H4315" s="507"/>
      <c r="I4315" s="507"/>
      <c r="J4315" s="507"/>
      <c r="K4315" s="507"/>
      <c r="L4315" s="507"/>
      <c r="M4315" s="507"/>
      <c r="N4315" s="507"/>
      <c r="O4315" s="507"/>
      <c r="P4315" s="507"/>
      <c r="Q4315" s="507"/>
      <c r="R4315" s="507"/>
      <c r="S4315" s="507"/>
      <c r="T4315" s="507"/>
      <c r="U4315" s="507"/>
      <c r="V4315" s="507"/>
      <c r="W4315" s="507"/>
      <c r="X4315" s="507"/>
      <c r="Y4315" s="507"/>
      <c r="Z4315" s="507"/>
      <c r="AA4315" s="507"/>
      <c r="AB4315" s="507"/>
      <c r="AC4315" s="507"/>
      <c r="AD4315" s="507"/>
      <c r="AE4315" s="507"/>
      <c r="AF4315" s="507"/>
      <c r="AG4315" s="507"/>
      <c r="AH4315" s="507"/>
      <c r="AI4315" s="507"/>
      <c r="AJ4315" s="507"/>
      <c r="AK4315" s="507"/>
      <c r="AL4315" s="507"/>
      <c r="AM4315" s="507"/>
      <c r="AN4315" s="690"/>
      <c r="AO4315" s="507"/>
      <c r="AP4315" s="507"/>
      <c r="AQ4315" s="507"/>
      <c r="AR4315" s="507"/>
      <c r="AS4315" s="507"/>
      <c r="AT4315" s="507"/>
      <c r="AU4315" s="507"/>
      <c r="AV4315" s="507"/>
      <c r="AW4315" s="507"/>
      <c r="AX4315" s="507"/>
      <c r="AY4315" s="507"/>
      <c r="AZ4315" s="507"/>
      <c r="BA4315" s="507"/>
      <c r="BB4315" s="507"/>
      <c r="BC4315" s="507"/>
      <c r="BD4315" s="507"/>
      <c r="BE4315" s="507"/>
      <c r="BF4315" s="507"/>
      <c r="BG4315" s="507"/>
      <c r="BH4315" s="507"/>
      <c r="BI4315" s="507"/>
      <c r="BJ4315" s="507"/>
      <c r="BK4315" s="507"/>
      <c r="BL4315" s="507"/>
      <c r="BM4315" s="507"/>
      <c r="BN4315" s="507"/>
      <c r="BO4315" s="507"/>
    </row>
    <row r="4316" spans="1:67" ht="17.100000000000001" customHeight="1">
      <c r="A4316" s="507"/>
      <c r="B4316" s="1767"/>
      <c r="C4316" s="507"/>
      <c r="D4316" s="507"/>
      <c r="E4316" s="507"/>
      <c r="F4316" s="507"/>
      <c r="G4316" s="507"/>
      <c r="H4316" s="507"/>
      <c r="I4316" s="507"/>
      <c r="J4316" s="507"/>
      <c r="K4316" s="507"/>
      <c r="L4316" s="507"/>
      <c r="M4316" s="507"/>
      <c r="N4316" s="507"/>
      <c r="O4316" s="507"/>
      <c r="P4316" s="507"/>
      <c r="Q4316" s="507"/>
      <c r="R4316" s="507"/>
      <c r="S4316" s="507"/>
      <c r="T4316" s="507"/>
      <c r="U4316" s="507"/>
      <c r="V4316" s="507"/>
      <c r="W4316" s="507"/>
      <c r="X4316" s="507"/>
      <c r="Y4316" s="507"/>
      <c r="Z4316" s="507"/>
      <c r="AA4316" s="507"/>
      <c r="AB4316" s="507"/>
      <c r="AC4316" s="507"/>
      <c r="AD4316" s="507"/>
      <c r="AE4316" s="507"/>
      <c r="AF4316" s="507"/>
      <c r="AG4316" s="507"/>
      <c r="AH4316" s="507"/>
      <c r="AI4316" s="507"/>
      <c r="AJ4316" s="507"/>
      <c r="AK4316" s="507"/>
      <c r="AL4316" s="507"/>
      <c r="AM4316" s="507"/>
      <c r="AN4316" s="690"/>
      <c r="AO4316" s="507"/>
      <c r="AP4316" s="507"/>
      <c r="AQ4316" s="507"/>
      <c r="AR4316" s="507"/>
      <c r="AS4316" s="507"/>
      <c r="AT4316" s="507"/>
      <c r="AU4316" s="507"/>
      <c r="AV4316" s="507"/>
      <c r="AW4316" s="507"/>
      <c r="AX4316" s="507"/>
      <c r="AY4316" s="507"/>
      <c r="AZ4316" s="507"/>
      <c r="BA4316" s="507"/>
      <c r="BB4316" s="507"/>
      <c r="BC4316" s="507"/>
      <c r="BD4316" s="507"/>
      <c r="BE4316" s="507"/>
      <c r="BF4316" s="507"/>
      <c r="BG4316" s="507"/>
      <c r="BH4316" s="507"/>
      <c r="BI4316" s="507"/>
      <c r="BJ4316" s="507"/>
      <c r="BK4316" s="507"/>
      <c r="BL4316" s="507"/>
      <c r="BM4316" s="507"/>
      <c r="BN4316" s="507"/>
      <c r="BO4316" s="507"/>
    </row>
    <row r="4317" spans="1:67" ht="17.100000000000001" customHeight="1">
      <c r="A4317" s="507"/>
      <c r="B4317" s="1767"/>
      <c r="C4317" s="507"/>
      <c r="D4317" s="507"/>
      <c r="E4317" s="507"/>
      <c r="F4317" s="507"/>
      <c r="G4317" s="507"/>
      <c r="H4317" s="507"/>
      <c r="I4317" s="507"/>
      <c r="J4317" s="507"/>
      <c r="K4317" s="507"/>
      <c r="L4317" s="507"/>
      <c r="M4317" s="507"/>
      <c r="N4317" s="507"/>
      <c r="O4317" s="507"/>
      <c r="P4317" s="507"/>
      <c r="Q4317" s="507"/>
      <c r="R4317" s="507"/>
      <c r="S4317" s="507"/>
      <c r="T4317" s="507"/>
      <c r="U4317" s="507"/>
      <c r="V4317" s="507"/>
      <c r="W4317" s="507"/>
      <c r="X4317" s="507"/>
      <c r="Y4317" s="507"/>
      <c r="Z4317" s="507"/>
      <c r="AA4317" s="507"/>
      <c r="AB4317" s="507"/>
      <c r="AC4317" s="507"/>
      <c r="AD4317" s="507"/>
      <c r="AE4317" s="507"/>
      <c r="AF4317" s="507"/>
      <c r="AG4317" s="507"/>
      <c r="AH4317" s="507"/>
      <c r="AI4317" s="507"/>
      <c r="AJ4317" s="507"/>
      <c r="AK4317" s="507"/>
      <c r="AL4317" s="507"/>
      <c r="AM4317" s="507"/>
      <c r="AN4317" s="690"/>
      <c r="AO4317" s="507"/>
      <c r="AP4317" s="507"/>
      <c r="AQ4317" s="507"/>
      <c r="AR4317" s="507"/>
      <c r="AS4317" s="507"/>
      <c r="AT4317" s="507"/>
      <c r="AU4317" s="507"/>
      <c r="AV4317" s="507"/>
      <c r="AW4317" s="507"/>
      <c r="AX4317" s="507"/>
      <c r="AY4317" s="507"/>
      <c r="AZ4317" s="507"/>
      <c r="BA4317" s="507"/>
      <c r="BB4317" s="507"/>
      <c r="BC4317" s="507"/>
      <c r="BD4317" s="507"/>
      <c r="BE4317" s="507"/>
      <c r="BF4317" s="507"/>
      <c r="BG4317" s="507"/>
      <c r="BH4317" s="507"/>
      <c r="BI4317" s="507"/>
      <c r="BJ4317" s="507"/>
      <c r="BK4317" s="507"/>
      <c r="BL4317" s="507"/>
      <c r="BM4317" s="507"/>
      <c r="BN4317" s="507"/>
      <c r="BO4317" s="507"/>
    </row>
    <row r="4318" spans="1:67" ht="17.100000000000001" customHeight="1">
      <c r="A4318" s="507"/>
      <c r="B4318" s="1767"/>
      <c r="C4318" s="507"/>
      <c r="D4318" s="507"/>
      <c r="E4318" s="507"/>
      <c r="F4318" s="507"/>
      <c r="G4318" s="507"/>
      <c r="H4318" s="507"/>
      <c r="I4318" s="507"/>
      <c r="J4318" s="507"/>
      <c r="K4318" s="507"/>
      <c r="L4318" s="507"/>
      <c r="M4318" s="507"/>
      <c r="N4318" s="507"/>
      <c r="O4318" s="507"/>
      <c r="P4318" s="507"/>
      <c r="Q4318" s="507"/>
      <c r="R4318" s="507"/>
      <c r="S4318" s="507"/>
      <c r="T4318" s="507"/>
      <c r="U4318" s="507"/>
      <c r="V4318" s="507"/>
      <c r="W4318" s="507"/>
      <c r="X4318" s="507"/>
      <c r="Y4318" s="507"/>
      <c r="Z4318" s="507"/>
      <c r="AA4318" s="507"/>
      <c r="AB4318" s="507"/>
      <c r="AC4318" s="507"/>
      <c r="AD4318" s="507"/>
      <c r="AE4318" s="507"/>
      <c r="AF4318" s="507"/>
      <c r="AG4318" s="507"/>
      <c r="AH4318" s="507"/>
      <c r="AI4318" s="507"/>
      <c r="AJ4318" s="507"/>
      <c r="AK4318" s="507"/>
      <c r="AL4318" s="507"/>
      <c r="AM4318" s="507"/>
      <c r="AN4318" s="690"/>
      <c r="AO4318" s="507"/>
      <c r="AP4318" s="507"/>
      <c r="AQ4318" s="507"/>
      <c r="AR4318" s="507"/>
      <c r="AS4318" s="507"/>
      <c r="AT4318" s="507"/>
      <c r="AU4318" s="507"/>
      <c r="AV4318" s="507"/>
      <c r="AW4318" s="507"/>
      <c r="AX4318" s="507"/>
      <c r="AY4318" s="507"/>
      <c r="AZ4318" s="507"/>
      <c r="BA4318" s="507"/>
      <c r="BB4318" s="507"/>
      <c r="BC4318" s="507"/>
      <c r="BD4318" s="507"/>
      <c r="BE4318" s="507"/>
      <c r="BF4318" s="507"/>
      <c r="BG4318" s="507"/>
      <c r="BH4318" s="507"/>
      <c r="BI4318" s="507"/>
      <c r="BJ4318" s="507"/>
      <c r="BK4318" s="507"/>
      <c r="BL4318" s="507"/>
      <c r="BM4318" s="507"/>
      <c r="BN4318" s="507"/>
      <c r="BO4318" s="507"/>
    </row>
    <row r="4319" spans="1:67" ht="17.100000000000001" customHeight="1">
      <c r="A4319" s="507"/>
      <c r="B4319" s="1767"/>
      <c r="C4319" s="507"/>
      <c r="D4319" s="507"/>
      <c r="E4319" s="507"/>
      <c r="F4319" s="507"/>
      <c r="G4319" s="507"/>
      <c r="H4319" s="507"/>
      <c r="I4319" s="507"/>
      <c r="J4319" s="507"/>
      <c r="K4319" s="507"/>
      <c r="L4319" s="507"/>
      <c r="M4319" s="507"/>
      <c r="N4319" s="507"/>
      <c r="O4319" s="507"/>
      <c r="P4319" s="507"/>
      <c r="Q4319" s="507"/>
      <c r="R4319" s="507"/>
      <c r="S4319" s="507"/>
      <c r="T4319" s="507"/>
      <c r="U4319" s="507"/>
      <c r="V4319" s="507"/>
      <c r="W4319" s="507"/>
      <c r="X4319" s="507"/>
      <c r="Y4319" s="507"/>
      <c r="Z4319" s="507"/>
      <c r="AA4319" s="507"/>
      <c r="AB4319" s="507"/>
      <c r="AC4319" s="507"/>
      <c r="AD4319" s="507"/>
      <c r="AE4319" s="507"/>
      <c r="AF4319" s="507"/>
      <c r="AG4319" s="507"/>
      <c r="AH4319" s="507"/>
      <c r="AI4319" s="507"/>
      <c r="AJ4319" s="507"/>
      <c r="AK4319" s="507"/>
      <c r="AL4319" s="507"/>
      <c r="AM4319" s="507"/>
      <c r="AN4319" s="690"/>
      <c r="AO4319" s="507"/>
      <c r="AP4319" s="507"/>
      <c r="AQ4319" s="507"/>
      <c r="AR4319" s="507"/>
      <c r="AS4319" s="507"/>
      <c r="AT4319" s="507"/>
      <c r="AU4319" s="507"/>
      <c r="AV4319" s="507"/>
      <c r="AW4319" s="507"/>
      <c r="AX4319" s="507"/>
      <c r="AY4319" s="507"/>
      <c r="AZ4319" s="507"/>
      <c r="BA4319" s="507"/>
      <c r="BB4319" s="507"/>
      <c r="BC4319" s="507"/>
      <c r="BD4319" s="507"/>
      <c r="BE4319" s="507"/>
      <c r="BF4319" s="507"/>
      <c r="BG4319" s="507"/>
      <c r="BH4319" s="507"/>
      <c r="BI4319" s="507"/>
      <c r="BJ4319" s="507"/>
      <c r="BK4319" s="507"/>
      <c r="BL4319" s="507"/>
      <c r="BM4319" s="507"/>
      <c r="BN4319" s="507"/>
      <c r="BO4319" s="507"/>
    </row>
    <row r="4320" spans="1:67" ht="17.100000000000001" customHeight="1">
      <c r="A4320" s="507"/>
      <c r="B4320" s="1767"/>
      <c r="C4320" s="507"/>
      <c r="D4320" s="507"/>
      <c r="E4320" s="507"/>
      <c r="F4320" s="507"/>
      <c r="G4320" s="507"/>
      <c r="H4320" s="507"/>
      <c r="I4320" s="507"/>
      <c r="J4320" s="507"/>
      <c r="K4320" s="507"/>
      <c r="L4320" s="507"/>
      <c r="M4320" s="507"/>
      <c r="N4320" s="507"/>
      <c r="O4320" s="507"/>
      <c r="P4320" s="507"/>
      <c r="Q4320" s="507"/>
      <c r="R4320" s="507"/>
      <c r="S4320" s="507"/>
      <c r="T4320" s="507"/>
      <c r="U4320" s="507"/>
      <c r="V4320" s="507"/>
      <c r="W4320" s="507"/>
      <c r="X4320" s="507"/>
      <c r="Y4320" s="507"/>
      <c r="Z4320" s="507"/>
      <c r="AA4320" s="507"/>
      <c r="AB4320" s="507"/>
      <c r="AC4320" s="507"/>
      <c r="AD4320" s="507"/>
      <c r="AE4320" s="507"/>
      <c r="AF4320" s="507"/>
      <c r="AG4320" s="507"/>
      <c r="AH4320" s="507"/>
      <c r="AI4320" s="507"/>
      <c r="AJ4320" s="507"/>
      <c r="AK4320" s="507"/>
      <c r="AL4320" s="507"/>
      <c r="AM4320" s="507"/>
      <c r="AN4320" s="690"/>
      <c r="AO4320" s="507"/>
      <c r="AP4320" s="507"/>
      <c r="AQ4320" s="507"/>
      <c r="AR4320" s="507"/>
      <c r="AS4320" s="507"/>
      <c r="AT4320" s="507"/>
      <c r="AU4320" s="507"/>
      <c r="AV4320" s="507"/>
      <c r="AW4320" s="507"/>
      <c r="AX4320" s="507"/>
      <c r="AY4320" s="507"/>
      <c r="AZ4320" s="507"/>
      <c r="BA4320" s="507"/>
      <c r="BB4320" s="507"/>
      <c r="BC4320" s="507"/>
      <c r="BD4320" s="507"/>
      <c r="BE4320" s="507"/>
      <c r="BF4320" s="507"/>
      <c r="BG4320" s="507"/>
      <c r="BH4320" s="507"/>
      <c r="BI4320" s="507"/>
      <c r="BJ4320" s="507"/>
      <c r="BK4320" s="507"/>
      <c r="BL4320" s="507"/>
      <c r="BM4320" s="507"/>
      <c r="BN4320" s="507"/>
      <c r="BO4320" s="507"/>
    </row>
    <row r="4321" spans="1:67" ht="17.100000000000001" customHeight="1">
      <c r="A4321" s="507"/>
      <c r="B4321" s="1767"/>
      <c r="C4321" s="507"/>
      <c r="D4321" s="507"/>
      <c r="E4321" s="507"/>
      <c r="F4321" s="507"/>
      <c r="G4321" s="507"/>
      <c r="H4321" s="507"/>
      <c r="I4321" s="507"/>
      <c r="J4321" s="507"/>
      <c r="K4321" s="507"/>
      <c r="L4321" s="507"/>
      <c r="M4321" s="507"/>
      <c r="N4321" s="507"/>
      <c r="O4321" s="507"/>
      <c r="P4321" s="507"/>
      <c r="Q4321" s="507"/>
      <c r="R4321" s="507"/>
      <c r="S4321" s="507"/>
      <c r="T4321" s="507"/>
      <c r="U4321" s="507"/>
      <c r="V4321" s="507"/>
      <c r="W4321" s="507"/>
      <c r="X4321" s="507"/>
      <c r="Y4321" s="507"/>
      <c r="Z4321" s="507"/>
      <c r="AA4321" s="507"/>
      <c r="AB4321" s="507"/>
      <c r="AC4321" s="507"/>
      <c r="AD4321" s="507"/>
      <c r="AE4321" s="507"/>
      <c r="AF4321" s="507"/>
      <c r="AG4321" s="507"/>
      <c r="AH4321" s="507"/>
      <c r="AI4321" s="507"/>
      <c r="AJ4321" s="507"/>
      <c r="AK4321" s="507"/>
      <c r="AL4321" s="507"/>
      <c r="AM4321" s="507"/>
      <c r="AN4321" s="690"/>
      <c r="AO4321" s="507"/>
      <c r="AP4321" s="507"/>
      <c r="AQ4321" s="507"/>
      <c r="AR4321" s="507"/>
      <c r="AS4321" s="507"/>
      <c r="AT4321" s="507"/>
      <c r="AU4321" s="507"/>
      <c r="AV4321" s="507"/>
      <c r="AW4321" s="507"/>
      <c r="AX4321" s="507"/>
      <c r="AY4321" s="507"/>
      <c r="AZ4321" s="507"/>
      <c r="BA4321" s="507"/>
      <c r="BB4321" s="507"/>
      <c r="BC4321" s="507"/>
      <c r="BD4321" s="507"/>
      <c r="BE4321" s="507"/>
      <c r="BF4321" s="507"/>
      <c r="BG4321" s="507"/>
      <c r="BH4321" s="507"/>
      <c r="BI4321" s="507"/>
      <c r="BJ4321" s="507"/>
      <c r="BK4321" s="507"/>
      <c r="BL4321" s="507"/>
      <c r="BM4321" s="507"/>
      <c r="BN4321" s="507"/>
      <c r="BO4321" s="507"/>
    </row>
    <row r="4322" spans="1:67" ht="17.100000000000001" customHeight="1">
      <c r="A4322" s="507"/>
      <c r="B4322" s="1767"/>
      <c r="C4322" s="507"/>
      <c r="D4322" s="507"/>
      <c r="E4322" s="507"/>
      <c r="F4322" s="507"/>
      <c r="G4322" s="507"/>
      <c r="H4322" s="507"/>
      <c r="I4322" s="507"/>
      <c r="J4322" s="507"/>
      <c r="K4322" s="507"/>
      <c r="L4322" s="507"/>
      <c r="M4322" s="507"/>
      <c r="N4322" s="507"/>
      <c r="O4322" s="507"/>
      <c r="P4322" s="507"/>
      <c r="Q4322" s="507"/>
      <c r="R4322" s="507"/>
      <c r="S4322" s="507"/>
      <c r="T4322" s="507"/>
      <c r="U4322" s="507"/>
      <c r="V4322" s="507"/>
      <c r="W4322" s="507"/>
      <c r="X4322" s="507"/>
      <c r="Y4322" s="507"/>
      <c r="Z4322" s="507"/>
      <c r="AA4322" s="507"/>
      <c r="AB4322" s="507"/>
      <c r="AC4322" s="507"/>
      <c r="AD4322" s="507"/>
      <c r="AE4322" s="507"/>
      <c r="AF4322" s="507"/>
      <c r="AG4322" s="507"/>
      <c r="AH4322" s="507"/>
      <c r="AI4322" s="507"/>
      <c r="AJ4322" s="507"/>
      <c r="AK4322" s="507"/>
      <c r="AL4322" s="507"/>
      <c r="AM4322" s="507"/>
      <c r="AN4322" s="690"/>
      <c r="AO4322" s="507"/>
      <c r="AP4322" s="507"/>
      <c r="AQ4322" s="507"/>
      <c r="AR4322" s="507"/>
      <c r="AS4322" s="507"/>
      <c r="AT4322" s="507"/>
      <c r="AU4322" s="507"/>
      <c r="AV4322" s="507"/>
      <c r="AW4322" s="507"/>
      <c r="AX4322" s="507"/>
      <c r="AY4322" s="507"/>
      <c r="AZ4322" s="507"/>
      <c r="BA4322" s="507"/>
      <c r="BB4322" s="507"/>
      <c r="BC4322" s="507"/>
      <c r="BD4322" s="507"/>
      <c r="BE4322" s="507"/>
      <c r="BF4322" s="507"/>
      <c r="BG4322" s="507"/>
      <c r="BH4322" s="507"/>
      <c r="BI4322" s="507"/>
      <c r="BJ4322" s="507"/>
      <c r="BK4322" s="507"/>
      <c r="BL4322" s="507"/>
      <c r="BM4322" s="507"/>
      <c r="BN4322" s="507"/>
      <c r="BO4322" s="507"/>
    </row>
    <row r="4323" spans="1:67" ht="17.100000000000001" customHeight="1">
      <c r="A4323" s="507"/>
      <c r="B4323" s="1767"/>
      <c r="C4323" s="507"/>
      <c r="D4323" s="507"/>
      <c r="E4323" s="507"/>
      <c r="F4323" s="507"/>
      <c r="G4323" s="507"/>
      <c r="H4323" s="507"/>
      <c r="I4323" s="507"/>
      <c r="J4323" s="507"/>
      <c r="K4323" s="507"/>
      <c r="L4323" s="507"/>
      <c r="M4323" s="507"/>
      <c r="N4323" s="507"/>
      <c r="O4323" s="507"/>
      <c r="P4323" s="507"/>
      <c r="Q4323" s="507"/>
      <c r="R4323" s="507"/>
      <c r="S4323" s="507"/>
      <c r="T4323" s="507"/>
      <c r="U4323" s="507"/>
      <c r="V4323" s="507"/>
      <c r="W4323" s="507"/>
      <c r="X4323" s="507"/>
      <c r="Y4323" s="507"/>
      <c r="Z4323" s="507"/>
      <c r="AA4323" s="507"/>
      <c r="AB4323" s="507"/>
      <c r="AC4323" s="507"/>
      <c r="AD4323" s="507"/>
      <c r="AE4323" s="507"/>
      <c r="AF4323" s="507"/>
      <c r="AG4323" s="507"/>
      <c r="AH4323" s="507"/>
      <c r="AI4323" s="507"/>
      <c r="AJ4323" s="507"/>
      <c r="AK4323" s="507"/>
      <c r="AL4323" s="507"/>
      <c r="AM4323" s="507"/>
      <c r="AN4323" s="690"/>
      <c r="AO4323" s="507"/>
      <c r="AP4323" s="507"/>
      <c r="AQ4323" s="507"/>
      <c r="AR4323" s="507"/>
      <c r="AS4323" s="507"/>
      <c r="AT4323" s="507"/>
      <c r="AU4323" s="507"/>
      <c r="AV4323" s="507"/>
      <c r="AW4323" s="507"/>
      <c r="AX4323" s="507"/>
      <c r="AY4323" s="507"/>
      <c r="AZ4323" s="507"/>
      <c r="BA4323" s="507"/>
      <c r="BB4323" s="507"/>
      <c r="BC4323" s="507"/>
      <c r="BD4323" s="507"/>
      <c r="BE4323" s="507"/>
      <c r="BF4323" s="507"/>
      <c r="BG4323" s="507"/>
      <c r="BH4323" s="507"/>
      <c r="BI4323" s="507"/>
      <c r="BJ4323" s="507"/>
      <c r="BK4323" s="507"/>
      <c r="BL4323" s="507"/>
      <c r="BM4323" s="507"/>
      <c r="BN4323" s="507"/>
      <c r="BO4323" s="507"/>
    </row>
    <row r="4324" spans="1:67" ht="17.100000000000001" customHeight="1">
      <c r="A4324" s="507"/>
      <c r="B4324" s="1767"/>
      <c r="C4324" s="507"/>
      <c r="D4324" s="507"/>
      <c r="E4324" s="507"/>
      <c r="F4324" s="507"/>
      <c r="G4324" s="507"/>
      <c r="H4324" s="507"/>
      <c r="I4324" s="507"/>
      <c r="J4324" s="507"/>
      <c r="K4324" s="507"/>
      <c r="L4324" s="507"/>
      <c r="M4324" s="507"/>
      <c r="N4324" s="507"/>
      <c r="O4324" s="507"/>
      <c r="P4324" s="507"/>
      <c r="Q4324" s="507"/>
      <c r="R4324" s="507"/>
      <c r="S4324" s="507"/>
      <c r="T4324" s="507"/>
      <c r="U4324" s="507"/>
      <c r="V4324" s="507"/>
      <c r="W4324" s="507"/>
      <c r="X4324" s="507"/>
      <c r="Y4324" s="507"/>
      <c r="Z4324" s="507"/>
      <c r="AA4324" s="507"/>
      <c r="AB4324" s="507"/>
      <c r="AC4324" s="507"/>
      <c r="AD4324" s="507"/>
      <c r="AE4324" s="507"/>
      <c r="AF4324" s="507"/>
      <c r="AG4324" s="507"/>
      <c r="AH4324" s="507"/>
      <c r="AI4324" s="507"/>
      <c r="AJ4324" s="507"/>
      <c r="AK4324" s="507"/>
      <c r="AL4324" s="507"/>
      <c r="AM4324" s="507"/>
      <c r="AN4324" s="690"/>
      <c r="AO4324" s="507"/>
      <c r="AP4324" s="507"/>
      <c r="AQ4324" s="507"/>
      <c r="AR4324" s="507"/>
      <c r="AS4324" s="507"/>
      <c r="AT4324" s="507"/>
      <c r="AU4324" s="507"/>
      <c r="AV4324" s="507"/>
      <c r="AW4324" s="507"/>
      <c r="AX4324" s="507"/>
      <c r="AY4324" s="507"/>
      <c r="AZ4324" s="507"/>
      <c r="BA4324" s="507"/>
      <c r="BB4324" s="507"/>
      <c r="BC4324" s="507"/>
      <c r="BD4324" s="507"/>
      <c r="BE4324" s="507"/>
      <c r="BF4324" s="507"/>
      <c r="BG4324" s="507"/>
      <c r="BH4324" s="507"/>
      <c r="BI4324" s="507"/>
      <c r="BJ4324" s="507"/>
      <c r="BK4324" s="507"/>
      <c r="BL4324" s="507"/>
      <c r="BM4324" s="507"/>
      <c r="BN4324" s="507"/>
      <c r="BO4324" s="507"/>
    </row>
    <row r="4325" spans="1:67" ht="17.100000000000001" customHeight="1">
      <c r="A4325" s="507"/>
      <c r="B4325" s="1767"/>
      <c r="C4325" s="507"/>
      <c r="D4325" s="507"/>
      <c r="E4325" s="507"/>
      <c r="F4325" s="507"/>
      <c r="G4325" s="507"/>
      <c r="H4325" s="507"/>
      <c r="I4325" s="507"/>
      <c r="J4325" s="507"/>
      <c r="K4325" s="507"/>
      <c r="L4325" s="507"/>
      <c r="M4325" s="507"/>
      <c r="N4325" s="507"/>
      <c r="O4325" s="507"/>
      <c r="P4325" s="507"/>
      <c r="Q4325" s="507"/>
      <c r="R4325" s="507"/>
      <c r="S4325" s="507"/>
      <c r="T4325" s="507"/>
      <c r="U4325" s="507"/>
      <c r="V4325" s="507"/>
      <c r="W4325" s="507"/>
      <c r="X4325" s="507"/>
      <c r="Y4325" s="507"/>
      <c r="Z4325" s="507"/>
      <c r="AA4325" s="507"/>
      <c r="AB4325" s="507"/>
      <c r="AC4325" s="507"/>
      <c r="AD4325" s="507"/>
      <c r="AE4325" s="507"/>
      <c r="AF4325" s="507"/>
      <c r="AG4325" s="507"/>
      <c r="AH4325" s="507"/>
      <c r="AI4325" s="507"/>
      <c r="AJ4325" s="507"/>
      <c r="AK4325" s="507"/>
      <c r="AL4325" s="507"/>
      <c r="AM4325" s="507"/>
      <c r="AN4325" s="690"/>
      <c r="AO4325" s="507"/>
      <c r="AP4325" s="507"/>
      <c r="AQ4325" s="507"/>
      <c r="AR4325" s="507"/>
      <c r="AS4325" s="507"/>
      <c r="AT4325" s="507"/>
      <c r="AU4325" s="507"/>
      <c r="AV4325" s="507"/>
      <c r="AW4325" s="507"/>
      <c r="AX4325" s="507"/>
      <c r="AY4325" s="507"/>
      <c r="AZ4325" s="507"/>
      <c r="BA4325" s="507"/>
      <c r="BB4325" s="507"/>
      <c r="BC4325" s="507"/>
      <c r="BD4325" s="507"/>
      <c r="BE4325" s="507"/>
      <c r="BF4325" s="507"/>
      <c r="BG4325" s="507"/>
      <c r="BH4325" s="507"/>
      <c r="BI4325" s="507"/>
      <c r="BJ4325" s="507"/>
      <c r="BK4325" s="507"/>
      <c r="BL4325" s="507"/>
      <c r="BM4325" s="507"/>
      <c r="BN4325" s="507"/>
      <c r="BO4325" s="507"/>
    </row>
    <row r="4326" spans="1:67" ht="17.100000000000001" customHeight="1">
      <c r="A4326" s="507"/>
      <c r="B4326" s="1767"/>
      <c r="C4326" s="507"/>
      <c r="D4326" s="507"/>
      <c r="E4326" s="507"/>
      <c r="F4326" s="507"/>
      <c r="G4326" s="507"/>
      <c r="H4326" s="507"/>
      <c r="I4326" s="507"/>
      <c r="J4326" s="507"/>
      <c r="K4326" s="507"/>
      <c r="L4326" s="507"/>
      <c r="M4326" s="507"/>
      <c r="N4326" s="507"/>
      <c r="O4326" s="507"/>
      <c r="P4326" s="507"/>
      <c r="Q4326" s="507"/>
      <c r="R4326" s="507"/>
      <c r="S4326" s="507"/>
      <c r="T4326" s="507"/>
      <c r="U4326" s="507"/>
      <c r="V4326" s="507"/>
      <c r="W4326" s="507"/>
      <c r="X4326" s="507"/>
      <c r="Y4326" s="507"/>
      <c r="Z4326" s="507"/>
      <c r="AA4326" s="507"/>
      <c r="AB4326" s="507"/>
      <c r="AC4326" s="507"/>
      <c r="AD4326" s="507"/>
      <c r="AE4326" s="507"/>
      <c r="AF4326" s="507"/>
      <c r="AG4326" s="507"/>
      <c r="AH4326" s="507"/>
      <c r="AI4326" s="507"/>
      <c r="AJ4326" s="507"/>
      <c r="AK4326" s="507"/>
      <c r="AL4326" s="507"/>
      <c r="AM4326" s="507"/>
      <c r="AN4326" s="690"/>
      <c r="AO4326" s="507"/>
      <c r="AP4326" s="507"/>
      <c r="AQ4326" s="507"/>
      <c r="AR4326" s="507"/>
      <c r="AS4326" s="507"/>
      <c r="AT4326" s="507"/>
      <c r="AU4326" s="507"/>
      <c r="AV4326" s="507"/>
      <c r="AW4326" s="507"/>
      <c r="AX4326" s="507"/>
      <c r="AY4326" s="507"/>
      <c r="AZ4326" s="507"/>
      <c r="BA4326" s="507"/>
      <c r="BB4326" s="507"/>
      <c r="BC4326" s="507"/>
      <c r="BD4326" s="507"/>
      <c r="BE4326" s="507"/>
      <c r="BF4326" s="507"/>
      <c r="BG4326" s="507"/>
      <c r="BH4326" s="507"/>
      <c r="BI4326" s="507"/>
      <c r="BJ4326" s="507"/>
      <c r="BK4326" s="507"/>
      <c r="BL4326" s="507"/>
      <c r="BM4326" s="507"/>
      <c r="BN4326" s="507"/>
      <c r="BO4326" s="507"/>
    </row>
    <row r="4327" spans="1:67" ht="17.100000000000001" customHeight="1">
      <c r="A4327" s="507"/>
      <c r="B4327" s="1767"/>
      <c r="C4327" s="507"/>
      <c r="D4327" s="507"/>
      <c r="E4327" s="507"/>
      <c r="F4327" s="507"/>
      <c r="G4327" s="507"/>
      <c r="H4327" s="507"/>
      <c r="I4327" s="507"/>
      <c r="J4327" s="507"/>
      <c r="K4327" s="507"/>
      <c r="L4327" s="507"/>
      <c r="M4327" s="507"/>
      <c r="N4327" s="507"/>
      <c r="O4327" s="507"/>
      <c r="P4327" s="507"/>
      <c r="Q4327" s="507"/>
      <c r="R4327" s="507"/>
      <c r="S4327" s="507"/>
      <c r="T4327" s="507"/>
      <c r="U4327" s="507"/>
      <c r="V4327" s="507"/>
      <c r="W4327" s="507"/>
      <c r="X4327" s="507"/>
      <c r="Y4327" s="507"/>
      <c r="Z4327" s="507"/>
      <c r="AA4327" s="507"/>
      <c r="AB4327" s="507"/>
      <c r="AC4327" s="507"/>
      <c r="AD4327" s="507"/>
      <c r="AE4327" s="507"/>
      <c r="AF4327" s="507"/>
      <c r="AG4327" s="507"/>
      <c r="AH4327" s="507"/>
      <c r="AI4327" s="507"/>
      <c r="AJ4327" s="507"/>
      <c r="AK4327" s="507"/>
      <c r="AL4327" s="507"/>
      <c r="AM4327" s="507"/>
      <c r="AN4327" s="690"/>
      <c r="AO4327" s="507"/>
      <c r="AP4327" s="507"/>
      <c r="AQ4327" s="507"/>
      <c r="AR4327" s="507"/>
      <c r="AS4327" s="507"/>
      <c r="AT4327" s="507"/>
      <c r="AU4327" s="507"/>
      <c r="AV4327" s="507"/>
      <c r="AW4327" s="507"/>
      <c r="AX4327" s="507"/>
      <c r="AY4327" s="507"/>
      <c r="AZ4327" s="507"/>
      <c r="BA4327" s="507"/>
      <c r="BB4327" s="507"/>
      <c r="BC4327" s="507"/>
      <c r="BD4327" s="507"/>
      <c r="BE4327" s="507"/>
      <c r="BF4327" s="507"/>
      <c r="BG4327" s="507"/>
      <c r="BH4327" s="507"/>
      <c r="BI4327" s="507"/>
      <c r="BJ4327" s="507"/>
      <c r="BK4327" s="507"/>
      <c r="BL4327" s="507"/>
      <c r="BM4327" s="507"/>
      <c r="BN4327" s="507"/>
      <c r="BO4327" s="507"/>
    </row>
    <row r="4328" spans="1:67" ht="17.100000000000001" customHeight="1">
      <c r="A4328" s="507"/>
      <c r="B4328" s="1767"/>
      <c r="C4328" s="507"/>
      <c r="D4328" s="507"/>
      <c r="E4328" s="507"/>
      <c r="F4328" s="507"/>
      <c r="G4328" s="507"/>
      <c r="H4328" s="507"/>
      <c r="I4328" s="507"/>
      <c r="J4328" s="507"/>
      <c r="K4328" s="507"/>
      <c r="L4328" s="507"/>
      <c r="M4328" s="507"/>
      <c r="N4328" s="507"/>
      <c r="O4328" s="507"/>
      <c r="P4328" s="507"/>
      <c r="Q4328" s="507"/>
      <c r="R4328" s="507"/>
      <c r="S4328" s="507"/>
      <c r="T4328" s="507"/>
      <c r="U4328" s="507"/>
      <c r="V4328" s="507"/>
      <c r="W4328" s="507"/>
      <c r="X4328" s="507"/>
      <c r="Y4328" s="507"/>
      <c r="Z4328" s="507"/>
      <c r="AA4328" s="507"/>
      <c r="AB4328" s="507"/>
      <c r="AC4328" s="507"/>
      <c r="AD4328" s="507"/>
      <c r="AE4328" s="507"/>
      <c r="AF4328" s="507"/>
      <c r="AG4328" s="507"/>
      <c r="AH4328" s="507"/>
      <c r="AI4328" s="507"/>
      <c r="AJ4328" s="507"/>
      <c r="AK4328" s="507"/>
      <c r="AL4328" s="507"/>
      <c r="AM4328" s="507"/>
      <c r="AN4328" s="690"/>
      <c r="AO4328" s="507"/>
      <c r="AP4328" s="507"/>
      <c r="AQ4328" s="507"/>
      <c r="AR4328" s="507"/>
      <c r="AS4328" s="507"/>
      <c r="AT4328" s="507"/>
      <c r="AU4328" s="507"/>
      <c r="AV4328" s="507"/>
      <c r="AW4328" s="507"/>
      <c r="AX4328" s="507"/>
      <c r="AY4328" s="507"/>
      <c r="AZ4328" s="507"/>
      <c r="BA4328" s="507"/>
      <c r="BB4328" s="507"/>
      <c r="BC4328" s="507"/>
      <c r="BD4328" s="507"/>
      <c r="BE4328" s="507"/>
      <c r="BF4328" s="507"/>
      <c r="BG4328" s="507"/>
      <c r="BH4328" s="507"/>
      <c r="BI4328" s="507"/>
      <c r="BJ4328" s="507"/>
      <c r="BK4328" s="507"/>
      <c r="BL4328" s="507"/>
      <c r="BM4328" s="507"/>
      <c r="BN4328" s="507"/>
      <c r="BO4328" s="507"/>
    </row>
    <row r="4329" spans="1:67" ht="17.100000000000001" customHeight="1">
      <c r="A4329" s="507"/>
      <c r="B4329" s="1767"/>
      <c r="C4329" s="507"/>
      <c r="D4329" s="507"/>
      <c r="E4329" s="507"/>
      <c r="F4329" s="507"/>
      <c r="G4329" s="507"/>
      <c r="H4329" s="507"/>
      <c r="I4329" s="507"/>
      <c r="J4329" s="507"/>
      <c r="K4329" s="507"/>
      <c r="L4329" s="507"/>
      <c r="M4329" s="507"/>
      <c r="N4329" s="507"/>
      <c r="O4329" s="507"/>
      <c r="P4329" s="507"/>
      <c r="Q4329" s="507"/>
      <c r="R4329" s="507"/>
      <c r="S4329" s="507"/>
      <c r="T4329" s="507"/>
      <c r="U4329" s="507"/>
      <c r="V4329" s="507"/>
      <c r="W4329" s="507"/>
      <c r="X4329" s="507"/>
      <c r="Y4329" s="507"/>
      <c r="Z4329" s="507"/>
      <c r="AA4329" s="507"/>
      <c r="AB4329" s="507"/>
      <c r="AC4329" s="507"/>
      <c r="AD4329" s="507"/>
      <c r="AE4329" s="507"/>
      <c r="AF4329" s="507"/>
      <c r="AG4329" s="507"/>
      <c r="AH4329" s="507"/>
      <c r="AI4329" s="507"/>
      <c r="AJ4329" s="507"/>
      <c r="AK4329" s="507"/>
      <c r="AL4329" s="507"/>
      <c r="AM4329" s="507"/>
      <c r="AN4329" s="690"/>
      <c r="AO4329" s="507"/>
      <c r="AP4329" s="507"/>
      <c r="AQ4329" s="507"/>
      <c r="AR4329" s="507"/>
      <c r="AS4329" s="507"/>
      <c r="AT4329" s="507"/>
      <c r="AU4329" s="507"/>
      <c r="AV4329" s="507"/>
      <c r="AW4329" s="507"/>
      <c r="AX4329" s="507"/>
      <c r="AY4329" s="507"/>
      <c r="AZ4329" s="507"/>
      <c r="BA4329" s="507"/>
      <c r="BB4329" s="507"/>
      <c r="BC4329" s="507"/>
      <c r="BD4329" s="507"/>
      <c r="BE4329" s="507"/>
      <c r="BF4329" s="507"/>
      <c r="BG4329" s="507"/>
      <c r="BH4329" s="507"/>
      <c r="BI4329" s="507"/>
      <c r="BJ4329" s="507"/>
      <c r="BK4329" s="507"/>
      <c r="BL4329" s="507"/>
      <c r="BM4329" s="507"/>
      <c r="BN4329" s="507"/>
      <c r="BO4329" s="507"/>
    </row>
    <row r="4330" spans="1:67" ht="17.100000000000001" customHeight="1">
      <c r="A4330" s="507"/>
      <c r="B4330" s="1767"/>
      <c r="C4330" s="507"/>
      <c r="D4330" s="507"/>
      <c r="E4330" s="507"/>
      <c r="F4330" s="507"/>
      <c r="G4330" s="507"/>
      <c r="H4330" s="507"/>
      <c r="I4330" s="507"/>
      <c r="J4330" s="507"/>
      <c r="K4330" s="507"/>
      <c r="L4330" s="507"/>
      <c r="M4330" s="507"/>
      <c r="N4330" s="507"/>
      <c r="O4330" s="507"/>
      <c r="P4330" s="507"/>
      <c r="Q4330" s="507"/>
      <c r="R4330" s="507"/>
      <c r="S4330" s="507"/>
      <c r="T4330" s="507"/>
      <c r="U4330" s="507"/>
      <c r="V4330" s="507"/>
      <c r="W4330" s="507"/>
      <c r="X4330" s="507"/>
      <c r="Y4330" s="507"/>
      <c r="Z4330" s="507"/>
      <c r="AA4330" s="507"/>
      <c r="AB4330" s="507"/>
      <c r="AC4330" s="507"/>
      <c r="AD4330" s="507"/>
      <c r="AE4330" s="507"/>
      <c r="AF4330" s="507"/>
      <c r="AG4330" s="507"/>
      <c r="AH4330" s="507"/>
      <c r="AI4330" s="507"/>
      <c r="AJ4330" s="507"/>
      <c r="AK4330" s="507"/>
      <c r="AL4330" s="507"/>
      <c r="AM4330" s="507"/>
      <c r="AN4330" s="690"/>
      <c r="AO4330" s="507"/>
      <c r="AP4330" s="507"/>
      <c r="AQ4330" s="507"/>
      <c r="AR4330" s="507"/>
      <c r="AS4330" s="507"/>
      <c r="AT4330" s="507"/>
      <c r="AU4330" s="507"/>
      <c r="AV4330" s="507"/>
      <c r="AW4330" s="507"/>
      <c r="AX4330" s="507"/>
      <c r="AY4330" s="507"/>
      <c r="AZ4330" s="507"/>
      <c r="BA4330" s="507"/>
      <c r="BB4330" s="507"/>
      <c r="BC4330" s="507"/>
      <c r="BD4330" s="507"/>
      <c r="BE4330" s="507"/>
      <c r="BF4330" s="507"/>
      <c r="BG4330" s="507"/>
      <c r="BH4330" s="507"/>
      <c r="BI4330" s="507"/>
      <c r="BJ4330" s="507"/>
      <c r="BK4330" s="507"/>
      <c r="BL4330" s="507"/>
      <c r="BM4330" s="507"/>
      <c r="BN4330" s="507"/>
      <c r="BO4330" s="507"/>
    </row>
    <row r="4331" spans="1:67" ht="17.100000000000001" customHeight="1">
      <c r="A4331" s="507"/>
      <c r="B4331" s="1767"/>
      <c r="C4331" s="507"/>
      <c r="D4331" s="507"/>
      <c r="E4331" s="507"/>
      <c r="F4331" s="507"/>
      <c r="G4331" s="507"/>
      <c r="H4331" s="507"/>
      <c r="I4331" s="507"/>
      <c r="J4331" s="507"/>
      <c r="K4331" s="507"/>
      <c r="L4331" s="507"/>
      <c r="M4331" s="507"/>
      <c r="N4331" s="507"/>
      <c r="O4331" s="507"/>
      <c r="P4331" s="507"/>
      <c r="Q4331" s="507"/>
      <c r="R4331" s="507"/>
      <c r="S4331" s="507"/>
      <c r="T4331" s="507"/>
      <c r="U4331" s="507"/>
      <c r="V4331" s="507"/>
      <c r="W4331" s="507"/>
      <c r="X4331" s="507"/>
      <c r="Y4331" s="507"/>
      <c r="Z4331" s="507"/>
      <c r="AA4331" s="507"/>
      <c r="AB4331" s="507"/>
      <c r="AC4331" s="507"/>
      <c r="AD4331" s="507"/>
      <c r="AE4331" s="507"/>
      <c r="AF4331" s="507"/>
      <c r="AG4331" s="507"/>
      <c r="AH4331" s="507"/>
      <c r="AI4331" s="507"/>
      <c r="AJ4331" s="507"/>
      <c r="AK4331" s="507"/>
      <c r="AL4331" s="507"/>
      <c r="AM4331" s="507"/>
      <c r="AN4331" s="690"/>
      <c r="AO4331" s="507"/>
      <c r="AP4331" s="507"/>
      <c r="AQ4331" s="507"/>
      <c r="AR4331" s="507"/>
      <c r="AS4331" s="507"/>
      <c r="AT4331" s="507"/>
      <c r="AU4331" s="507"/>
      <c r="AV4331" s="507"/>
      <c r="AW4331" s="507"/>
      <c r="AX4331" s="507"/>
      <c r="AY4331" s="507"/>
      <c r="AZ4331" s="507"/>
      <c r="BA4331" s="507"/>
      <c r="BB4331" s="507"/>
      <c r="BC4331" s="507"/>
      <c r="BD4331" s="507"/>
      <c r="BE4331" s="507"/>
      <c r="BF4331" s="507"/>
      <c r="BG4331" s="507"/>
      <c r="BH4331" s="507"/>
      <c r="BI4331" s="507"/>
      <c r="BJ4331" s="507"/>
      <c r="BK4331" s="507"/>
      <c r="BL4331" s="507"/>
      <c r="BM4331" s="507"/>
      <c r="BN4331" s="507"/>
      <c r="BO4331" s="507"/>
    </row>
    <row r="4332" spans="1:67" ht="17.100000000000001" customHeight="1">
      <c r="A4332" s="507"/>
      <c r="B4332" s="1767"/>
      <c r="C4332" s="507"/>
      <c r="D4332" s="507"/>
      <c r="E4332" s="507"/>
      <c r="F4332" s="507"/>
      <c r="G4332" s="507"/>
      <c r="H4332" s="507"/>
      <c r="I4332" s="507"/>
      <c r="J4332" s="507"/>
      <c r="K4332" s="507"/>
      <c r="L4332" s="507"/>
      <c r="M4332" s="507"/>
      <c r="N4332" s="507"/>
      <c r="O4332" s="507"/>
      <c r="P4332" s="507"/>
      <c r="Q4332" s="507"/>
      <c r="R4332" s="507"/>
      <c r="S4332" s="507"/>
      <c r="T4332" s="507"/>
      <c r="U4332" s="507"/>
      <c r="V4332" s="507"/>
      <c r="W4332" s="507"/>
      <c r="X4332" s="507"/>
      <c r="Y4332" s="507"/>
      <c r="Z4332" s="507"/>
      <c r="AA4332" s="507"/>
      <c r="AB4332" s="507"/>
      <c r="AC4332" s="507"/>
      <c r="AD4332" s="507"/>
      <c r="AE4332" s="507"/>
      <c r="AF4332" s="507"/>
      <c r="AG4332" s="507"/>
      <c r="AH4332" s="507"/>
      <c r="AI4332" s="507"/>
      <c r="AJ4332" s="507"/>
      <c r="AK4332" s="507"/>
      <c r="AL4332" s="507"/>
      <c r="AM4332" s="507"/>
      <c r="AN4332" s="690"/>
      <c r="AO4332" s="507"/>
      <c r="AP4332" s="507"/>
      <c r="AQ4332" s="507"/>
      <c r="AR4332" s="507"/>
      <c r="AS4332" s="507"/>
      <c r="AT4332" s="507"/>
      <c r="AU4332" s="507"/>
      <c r="AV4332" s="507"/>
      <c r="AW4332" s="507"/>
      <c r="AX4332" s="507"/>
      <c r="AY4332" s="507"/>
      <c r="AZ4332" s="507"/>
      <c r="BA4332" s="507"/>
      <c r="BB4332" s="507"/>
      <c r="BC4332" s="507"/>
      <c r="BD4332" s="507"/>
      <c r="BE4332" s="507"/>
      <c r="BF4332" s="507"/>
      <c r="BG4332" s="507"/>
      <c r="BH4332" s="507"/>
      <c r="BI4332" s="507"/>
      <c r="BJ4332" s="507"/>
      <c r="BK4332" s="507"/>
      <c r="BL4332" s="507"/>
      <c r="BM4332" s="507"/>
      <c r="BN4332" s="507"/>
      <c r="BO4332" s="507"/>
    </row>
    <row r="4333" spans="1:67" ht="17.100000000000001" customHeight="1">
      <c r="A4333" s="507"/>
      <c r="B4333" s="1767"/>
      <c r="C4333" s="507"/>
      <c r="D4333" s="507"/>
      <c r="E4333" s="507"/>
      <c r="F4333" s="507"/>
      <c r="G4333" s="507"/>
      <c r="H4333" s="507"/>
      <c r="I4333" s="507"/>
      <c r="J4333" s="507"/>
      <c r="K4333" s="507"/>
      <c r="L4333" s="507"/>
      <c r="M4333" s="507"/>
      <c r="N4333" s="507"/>
      <c r="O4333" s="507"/>
      <c r="P4333" s="507"/>
      <c r="Q4333" s="507"/>
      <c r="R4333" s="507"/>
      <c r="S4333" s="507"/>
      <c r="T4333" s="507"/>
      <c r="U4333" s="507"/>
      <c r="V4333" s="507"/>
      <c r="W4333" s="507"/>
      <c r="X4333" s="507"/>
      <c r="Y4333" s="507"/>
      <c r="Z4333" s="507"/>
      <c r="AA4333" s="507"/>
      <c r="AB4333" s="507"/>
      <c r="AC4333" s="507"/>
      <c r="AD4333" s="507"/>
      <c r="AE4333" s="507"/>
      <c r="AF4333" s="507"/>
      <c r="AG4333" s="507"/>
      <c r="AH4333" s="507"/>
      <c r="AI4333" s="507"/>
      <c r="AJ4333" s="507"/>
      <c r="AK4333" s="507"/>
      <c r="AL4333" s="507"/>
      <c r="AM4333" s="507"/>
      <c r="AN4333" s="690"/>
      <c r="AO4333" s="507"/>
      <c r="AP4333" s="507"/>
      <c r="AQ4333" s="507"/>
      <c r="AR4333" s="507"/>
      <c r="AS4333" s="507"/>
      <c r="AT4333" s="507"/>
      <c r="AU4333" s="507"/>
      <c r="AV4333" s="507"/>
      <c r="AW4333" s="507"/>
      <c r="AX4333" s="507"/>
      <c r="AY4333" s="507"/>
      <c r="AZ4333" s="507"/>
      <c r="BA4333" s="507"/>
      <c r="BB4333" s="507"/>
      <c r="BC4333" s="507"/>
      <c r="BD4333" s="507"/>
      <c r="BE4333" s="507"/>
      <c r="BF4333" s="507"/>
      <c r="BG4333" s="507"/>
      <c r="BH4333" s="507"/>
      <c r="BI4333" s="507"/>
      <c r="BJ4333" s="507"/>
      <c r="BK4333" s="507"/>
      <c r="BL4333" s="507"/>
      <c r="BM4333" s="507"/>
      <c r="BN4333" s="507"/>
      <c r="BO4333" s="507"/>
    </row>
    <row r="4334" spans="1:67" ht="17.100000000000001" customHeight="1">
      <c r="A4334" s="507"/>
      <c r="B4334" s="1767"/>
      <c r="C4334" s="507"/>
      <c r="D4334" s="507"/>
      <c r="E4334" s="507"/>
      <c r="F4334" s="507"/>
      <c r="G4334" s="507"/>
      <c r="H4334" s="507"/>
      <c r="I4334" s="507"/>
      <c r="J4334" s="507"/>
      <c r="K4334" s="507"/>
      <c r="L4334" s="507"/>
      <c r="M4334" s="507"/>
      <c r="N4334" s="507"/>
      <c r="O4334" s="507"/>
      <c r="P4334" s="507"/>
      <c r="Q4334" s="507"/>
      <c r="R4334" s="507"/>
      <c r="S4334" s="507"/>
      <c r="T4334" s="507"/>
      <c r="U4334" s="507"/>
      <c r="V4334" s="507"/>
      <c r="W4334" s="507"/>
      <c r="X4334" s="507"/>
      <c r="Y4334" s="507"/>
      <c r="Z4334" s="507"/>
      <c r="AA4334" s="507"/>
      <c r="AB4334" s="507"/>
      <c r="AC4334" s="507"/>
      <c r="AD4334" s="507"/>
      <c r="AE4334" s="507"/>
      <c r="AF4334" s="507"/>
      <c r="AG4334" s="507"/>
      <c r="AH4334" s="507"/>
      <c r="AI4334" s="507"/>
      <c r="AJ4334" s="507"/>
      <c r="AK4334" s="507"/>
      <c r="AL4334" s="507"/>
      <c r="AM4334" s="507"/>
      <c r="AN4334" s="690"/>
      <c r="AO4334" s="507"/>
      <c r="AP4334" s="507"/>
      <c r="AQ4334" s="507"/>
      <c r="AR4334" s="507"/>
      <c r="AS4334" s="507"/>
      <c r="AT4334" s="507"/>
      <c r="AU4334" s="507"/>
      <c r="AV4334" s="507"/>
      <c r="AW4334" s="507"/>
      <c r="AX4334" s="507"/>
      <c r="AY4334" s="507"/>
      <c r="AZ4334" s="507"/>
      <c r="BA4334" s="507"/>
      <c r="BB4334" s="507"/>
      <c r="BC4334" s="507"/>
      <c r="BD4334" s="507"/>
      <c r="BE4334" s="507"/>
      <c r="BF4334" s="507"/>
      <c r="BG4334" s="507"/>
      <c r="BH4334" s="507"/>
      <c r="BI4334" s="507"/>
      <c r="BJ4334" s="507"/>
      <c r="BK4334" s="507"/>
      <c r="BL4334" s="507"/>
      <c r="BM4334" s="507"/>
      <c r="BN4334" s="507"/>
      <c r="BO4334" s="507"/>
    </row>
    <row r="4335" spans="1:67" ht="17.100000000000001" customHeight="1">
      <c r="A4335" s="507"/>
      <c r="B4335" s="1767"/>
      <c r="C4335" s="507"/>
      <c r="D4335" s="507"/>
      <c r="E4335" s="507"/>
      <c r="F4335" s="507"/>
      <c r="G4335" s="507"/>
      <c r="H4335" s="507"/>
      <c r="I4335" s="507"/>
      <c r="J4335" s="507"/>
      <c r="K4335" s="507"/>
      <c r="L4335" s="507"/>
      <c r="M4335" s="507"/>
      <c r="N4335" s="507"/>
      <c r="O4335" s="507"/>
      <c r="P4335" s="507"/>
      <c r="Q4335" s="507"/>
      <c r="R4335" s="507"/>
      <c r="S4335" s="507"/>
      <c r="T4335" s="507"/>
      <c r="U4335" s="507"/>
      <c r="V4335" s="507"/>
      <c r="W4335" s="507"/>
      <c r="X4335" s="507"/>
      <c r="Y4335" s="507"/>
      <c r="Z4335" s="507"/>
      <c r="AA4335" s="507"/>
      <c r="AB4335" s="507"/>
      <c r="AC4335" s="507"/>
      <c r="AD4335" s="507"/>
      <c r="AE4335" s="507"/>
      <c r="AF4335" s="507"/>
      <c r="AG4335" s="507"/>
      <c r="AH4335" s="507"/>
      <c r="AI4335" s="507"/>
      <c r="AJ4335" s="507"/>
      <c r="AK4335" s="507"/>
      <c r="AL4335" s="507"/>
      <c r="AM4335" s="507"/>
      <c r="AN4335" s="690"/>
      <c r="AO4335" s="507"/>
      <c r="AP4335" s="507"/>
      <c r="AQ4335" s="507"/>
      <c r="AR4335" s="507"/>
      <c r="AS4335" s="507"/>
      <c r="AT4335" s="507"/>
      <c r="AU4335" s="507"/>
      <c r="AV4335" s="507"/>
      <c r="AW4335" s="507"/>
      <c r="AX4335" s="507"/>
      <c r="AY4335" s="507"/>
      <c r="AZ4335" s="507"/>
      <c r="BA4335" s="507"/>
      <c r="BB4335" s="507"/>
      <c r="BC4335" s="507"/>
      <c r="BD4335" s="507"/>
      <c r="BE4335" s="507"/>
      <c r="BF4335" s="507"/>
      <c r="BG4335" s="507"/>
      <c r="BH4335" s="507"/>
      <c r="BI4335" s="507"/>
      <c r="BJ4335" s="507"/>
      <c r="BK4335" s="507"/>
      <c r="BL4335" s="507"/>
      <c r="BM4335" s="507"/>
      <c r="BN4335" s="507"/>
      <c r="BO4335" s="507"/>
    </row>
    <row r="4336" spans="1:67" ht="17.100000000000001" customHeight="1">
      <c r="A4336" s="507"/>
      <c r="B4336" s="1767"/>
      <c r="C4336" s="507"/>
      <c r="D4336" s="507"/>
      <c r="E4336" s="507"/>
      <c r="F4336" s="507"/>
      <c r="G4336" s="507"/>
      <c r="H4336" s="507"/>
      <c r="I4336" s="507"/>
      <c r="J4336" s="507"/>
      <c r="K4336" s="507"/>
      <c r="L4336" s="507"/>
      <c r="M4336" s="507"/>
      <c r="N4336" s="507"/>
      <c r="O4336" s="507"/>
      <c r="P4336" s="507"/>
      <c r="Q4336" s="507"/>
      <c r="R4336" s="507"/>
      <c r="S4336" s="507"/>
      <c r="T4336" s="507"/>
      <c r="U4336" s="507"/>
      <c r="V4336" s="507"/>
      <c r="W4336" s="507"/>
      <c r="X4336" s="507"/>
      <c r="Y4336" s="507"/>
      <c r="Z4336" s="507"/>
      <c r="AA4336" s="507"/>
      <c r="AB4336" s="507"/>
      <c r="AC4336" s="507"/>
      <c r="AD4336" s="507"/>
      <c r="AE4336" s="507"/>
      <c r="AF4336" s="507"/>
      <c r="AG4336" s="507"/>
      <c r="AH4336" s="507"/>
      <c r="AI4336" s="507"/>
      <c r="AJ4336" s="507"/>
      <c r="AK4336" s="507"/>
      <c r="AL4336" s="507"/>
      <c r="AM4336" s="507"/>
      <c r="AN4336" s="690"/>
      <c r="AO4336" s="507"/>
      <c r="AP4336" s="507"/>
      <c r="AQ4336" s="507"/>
      <c r="AR4336" s="507"/>
      <c r="AS4336" s="507"/>
      <c r="AT4336" s="507"/>
      <c r="AU4336" s="507"/>
      <c r="AV4336" s="507"/>
      <c r="AW4336" s="507"/>
      <c r="AX4336" s="507"/>
      <c r="AY4336" s="507"/>
      <c r="AZ4336" s="507"/>
      <c r="BA4336" s="507"/>
      <c r="BB4336" s="507"/>
      <c r="BC4336" s="507"/>
      <c r="BD4336" s="507"/>
      <c r="BE4336" s="507"/>
      <c r="BF4336" s="507"/>
      <c r="BG4336" s="507"/>
      <c r="BH4336" s="507"/>
      <c r="BI4336" s="507"/>
      <c r="BJ4336" s="507"/>
      <c r="BK4336" s="507"/>
      <c r="BL4336" s="507"/>
      <c r="BM4336" s="507"/>
      <c r="BN4336" s="507"/>
      <c r="BO4336" s="507"/>
    </row>
    <row r="4337" spans="1:67" ht="17.100000000000001" customHeight="1">
      <c r="A4337" s="507"/>
      <c r="B4337" s="1767"/>
      <c r="C4337" s="507"/>
      <c r="D4337" s="507"/>
      <c r="E4337" s="507"/>
      <c r="F4337" s="507"/>
      <c r="G4337" s="507"/>
      <c r="H4337" s="507"/>
      <c r="I4337" s="507"/>
      <c r="J4337" s="507"/>
      <c r="K4337" s="507"/>
      <c r="L4337" s="507"/>
      <c r="M4337" s="507"/>
      <c r="N4337" s="507"/>
      <c r="O4337" s="507"/>
      <c r="P4337" s="507"/>
      <c r="Q4337" s="507"/>
      <c r="R4337" s="507"/>
      <c r="S4337" s="507"/>
      <c r="T4337" s="507"/>
      <c r="U4337" s="507"/>
      <c r="V4337" s="507"/>
      <c r="W4337" s="507"/>
      <c r="X4337" s="507"/>
      <c r="Y4337" s="507"/>
      <c r="Z4337" s="507"/>
      <c r="AA4337" s="507"/>
      <c r="AB4337" s="507"/>
      <c r="AC4337" s="507"/>
      <c r="AD4337" s="507"/>
      <c r="AE4337" s="507"/>
      <c r="AF4337" s="507"/>
      <c r="AG4337" s="507"/>
      <c r="AH4337" s="507"/>
      <c r="AI4337" s="507"/>
      <c r="AJ4337" s="507"/>
      <c r="AK4337" s="507"/>
      <c r="AL4337" s="507"/>
      <c r="AM4337" s="507"/>
      <c r="AN4337" s="690"/>
      <c r="AO4337" s="507"/>
      <c r="AP4337" s="507"/>
      <c r="AQ4337" s="507"/>
      <c r="AR4337" s="507"/>
      <c r="AS4337" s="507"/>
      <c r="AT4337" s="507"/>
      <c r="AU4337" s="507"/>
      <c r="AV4337" s="507"/>
      <c r="AW4337" s="507"/>
      <c r="AX4337" s="507"/>
      <c r="AY4337" s="507"/>
      <c r="AZ4337" s="507"/>
      <c r="BA4337" s="507"/>
      <c r="BB4337" s="507"/>
      <c r="BC4337" s="507"/>
      <c r="BD4337" s="507"/>
      <c r="BE4337" s="507"/>
      <c r="BF4337" s="507"/>
      <c r="BG4337" s="507"/>
      <c r="BH4337" s="507"/>
      <c r="BI4337" s="507"/>
      <c r="BJ4337" s="507"/>
      <c r="BK4337" s="507"/>
      <c r="BL4337" s="507"/>
      <c r="BM4337" s="507"/>
      <c r="BN4337" s="507"/>
      <c r="BO4337" s="507"/>
    </row>
    <row r="4338" spans="1:67" ht="17.100000000000001" customHeight="1">
      <c r="A4338" s="507"/>
      <c r="B4338" s="1767"/>
      <c r="C4338" s="507"/>
      <c r="D4338" s="507"/>
      <c r="E4338" s="507"/>
      <c r="F4338" s="507"/>
      <c r="G4338" s="507"/>
      <c r="H4338" s="507"/>
      <c r="I4338" s="507"/>
      <c r="J4338" s="507"/>
      <c r="K4338" s="507"/>
      <c r="L4338" s="507"/>
      <c r="M4338" s="507"/>
      <c r="N4338" s="507"/>
      <c r="O4338" s="507"/>
      <c r="P4338" s="507"/>
      <c r="Q4338" s="507"/>
      <c r="R4338" s="507"/>
      <c r="S4338" s="507"/>
      <c r="T4338" s="507"/>
      <c r="U4338" s="507"/>
      <c r="V4338" s="507"/>
      <c r="W4338" s="507"/>
      <c r="X4338" s="507"/>
      <c r="Y4338" s="507"/>
      <c r="Z4338" s="507"/>
      <c r="AA4338" s="507"/>
      <c r="AB4338" s="507"/>
      <c r="AC4338" s="507"/>
      <c r="AD4338" s="507"/>
      <c r="AE4338" s="507"/>
      <c r="AF4338" s="507"/>
      <c r="AG4338" s="507"/>
      <c r="AH4338" s="507"/>
      <c r="AI4338" s="507"/>
      <c r="AJ4338" s="507"/>
      <c r="AK4338" s="507"/>
      <c r="AL4338" s="507"/>
      <c r="AM4338" s="507"/>
      <c r="AN4338" s="690"/>
      <c r="AO4338" s="507"/>
      <c r="AP4338" s="507"/>
      <c r="AQ4338" s="507"/>
      <c r="AR4338" s="507"/>
      <c r="AS4338" s="507"/>
      <c r="AT4338" s="507"/>
      <c r="AU4338" s="507"/>
      <c r="AV4338" s="507"/>
      <c r="AW4338" s="507"/>
      <c r="AX4338" s="507"/>
      <c r="AY4338" s="507"/>
      <c r="AZ4338" s="507"/>
      <c r="BA4338" s="507"/>
      <c r="BB4338" s="507"/>
      <c r="BC4338" s="507"/>
      <c r="BD4338" s="507"/>
      <c r="BE4338" s="507"/>
      <c r="BF4338" s="507"/>
      <c r="BG4338" s="507"/>
      <c r="BH4338" s="507"/>
      <c r="BI4338" s="507"/>
      <c r="BJ4338" s="507"/>
      <c r="BK4338" s="507"/>
      <c r="BL4338" s="507"/>
      <c r="BM4338" s="507"/>
      <c r="BN4338" s="507"/>
      <c r="BO4338" s="507"/>
    </row>
    <row r="4339" spans="1:67" ht="17.100000000000001" customHeight="1">
      <c r="A4339" s="507"/>
      <c r="B4339" s="1767"/>
      <c r="C4339" s="507"/>
      <c r="D4339" s="507"/>
      <c r="E4339" s="507"/>
      <c r="F4339" s="507"/>
      <c r="G4339" s="507"/>
      <c r="H4339" s="507"/>
      <c r="I4339" s="507"/>
      <c r="J4339" s="507"/>
      <c r="K4339" s="507"/>
      <c r="L4339" s="507"/>
      <c r="M4339" s="507"/>
      <c r="N4339" s="507"/>
      <c r="O4339" s="507"/>
      <c r="P4339" s="507"/>
      <c r="Q4339" s="507"/>
      <c r="R4339" s="507"/>
      <c r="S4339" s="507"/>
      <c r="T4339" s="507"/>
      <c r="U4339" s="507"/>
      <c r="V4339" s="507"/>
      <c r="W4339" s="507"/>
      <c r="X4339" s="507"/>
      <c r="Y4339" s="507"/>
      <c r="Z4339" s="507"/>
      <c r="AA4339" s="507"/>
      <c r="AB4339" s="507"/>
      <c r="AC4339" s="507"/>
      <c r="AD4339" s="507"/>
      <c r="AE4339" s="507"/>
      <c r="AF4339" s="507"/>
      <c r="AG4339" s="507"/>
      <c r="AH4339" s="507"/>
      <c r="AI4339" s="507"/>
      <c r="AJ4339" s="507"/>
      <c r="AK4339" s="507"/>
      <c r="AL4339" s="507"/>
      <c r="AM4339" s="507"/>
      <c r="AN4339" s="690"/>
      <c r="AO4339" s="507"/>
      <c r="AP4339" s="507"/>
      <c r="AQ4339" s="507"/>
      <c r="AR4339" s="507"/>
      <c r="AS4339" s="507"/>
      <c r="AT4339" s="507"/>
      <c r="AU4339" s="507"/>
      <c r="AV4339" s="507"/>
      <c r="AW4339" s="507"/>
      <c r="AX4339" s="507"/>
      <c r="AY4339" s="507"/>
      <c r="AZ4339" s="507"/>
      <c r="BA4339" s="507"/>
      <c r="BB4339" s="507"/>
      <c r="BC4339" s="507"/>
      <c r="BD4339" s="507"/>
      <c r="BE4339" s="507"/>
      <c r="BF4339" s="507"/>
      <c r="BG4339" s="507"/>
      <c r="BH4339" s="507"/>
      <c r="BI4339" s="507"/>
      <c r="BJ4339" s="507"/>
      <c r="BK4339" s="507"/>
      <c r="BL4339" s="507"/>
      <c r="BM4339" s="507"/>
      <c r="BN4339" s="507"/>
      <c r="BO4339" s="507"/>
    </row>
    <row r="4340" spans="1:67" ht="17.100000000000001" customHeight="1">
      <c r="A4340" s="507"/>
      <c r="B4340" s="1767"/>
      <c r="C4340" s="507"/>
      <c r="D4340" s="507"/>
      <c r="E4340" s="507"/>
      <c r="F4340" s="507"/>
      <c r="G4340" s="507"/>
      <c r="H4340" s="507"/>
      <c r="I4340" s="507"/>
      <c r="J4340" s="507"/>
      <c r="K4340" s="507"/>
      <c r="L4340" s="507"/>
      <c r="M4340" s="507"/>
      <c r="N4340" s="507"/>
      <c r="O4340" s="507"/>
      <c r="P4340" s="507"/>
      <c r="Q4340" s="507"/>
      <c r="R4340" s="507"/>
      <c r="S4340" s="507"/>
      <c r="T4340" s="507"/>
      <c r="U4340" s="507"/>
      <c r="V4340" s="507"/>
      <c r="W4340" s="507"/>
      <c r="X4340" s="507"/>
      <c r="Y4340" s="507"/>
      <c r="Z4340" s="507"/>
      <c r="AA4340" s="507"/>
      <c r="AB4340" s="507"/>
      <c r="AC4340" s="507"/>
      <c r="AD4340" s="507"/>
      <c r="AE4340" s="507"/>
      <c r="AF4340" s="507"/>
      <c r="AG4340" s="507"/>
      <c r="AH4340" s="507"/>
      <c r="AI4340" s="507"/>
      <c r="AJ4340" s="507"/>
      <c r="AK4340" s="507"/>
      <c r="AL4340" s="507"/>
      <c r="AM4340" s="507"/>
      <c r="AN4340" s="690"/>
      <c r="AO4340" s="507"/>
      <c r="AP4340" s="507"/>
      <c r="AQ4340" s="507"/>
      <c r="AR4340" s="507"/>
      <c r="AS4340" s="507"/>
      <c r="AT4340" s="507"/>
      <c r="AU4340" s="507"/>
      <c r="AV4340" s="507"/>
      <c r="AW4340" s="507"/>
      <c r="AX4340" s="507"/>
      <c r="AY4340" s="507"/>
      <c r="AZ4340" s="507"/>
      <c r="BA4340" s="507"/>
      <c r="BB4340" s="507"/>
      <c r="BC4340" s="507"/>
      <c r="BD4340" s="507"/>
      <c r="BE4340" s="507"/>
      <c r="BF4340" s="507"/>
      <c r="BG4340" s="507"/>
      <c r="BH4340" s="507"/>
      <c r="BI4340" s="507"/>
      <c r="BJ4340" s="507"/>
      <c r="BK4340" s="507"/>
      <c r="BL4340" s="507"/>
      <c r="BM4340" s="507"/>
      <c r="BN4340" s="507"/>
      <c r="BO4340" s="507"/>
    </row>
    <row r="4341" spans="1:67" ht="17.100000000000001" customHeight="1">
      <c r="A4341" s="507"/>
      <c r="B4341" s="1767"/>
      <c r="C4341" s="507"/>
      <c r="D4341" s="507"/>
      <c r="E4341" s="507"/>
      <c r="F4341" s="507"/>
      <c r="G4341" s="507"/>
      <c r="H4341" s="507"/>
      <c r="I4341" s="507"/>
      <c r="J4341" s="507"/>
      <c r="K4341" s="507"/>
      <c r="L4341" s="507"/>
      <c r="M4341" s="507"/>
      <c r="N4341" s="507"/>
      <c r="O4341" s="507"/>
      <c r="P4341" s="507"/>
      <c r="Q4341" s="507"/>
      <c r="R4341" s="507"/>
      <c r="S4341" s="507"/>
      <c r="T4341" s="507"/>
      <c r="U4341" s="507"/>
      <c r="V4341" s="507"/>
      <c r="W4341" s="507"/>
      <c r="X4341" s="507"/>
      <c r="Y4341" s="507"/>
      <c r="Z4341" s="507"/>
      <c r="AA4341" s="507"/>
      <c r="AB4341" s="507"/>
      <c r="AC4341" s="507"/>
      <c r="AD4341" s="507"/>
      <c r="AE4341" s="507"/>
      <c r="AF4341" s="507"/>
      <c r="AG4341" s="507"/>
      <c r="AH4341" s="507"/>
      <c r="AI4341" s="507"/>
      <c r="AJ4341" s="507"/>
      <c r="AK4341" s="507"/>
      <c r="AL4341" s="507"/>
      <c r="AM4341" s="507"/>
      <c r="AN4341" s="690"/>
      <c r="AO4341" s="507"/>
      <c r="AP4341" s="507"/>
      <c r="AQ4341" s="507"/>
      <c r="AR4341" s="507"/>
      <c r="AS4341" s="507"/>
      <c r="AT4341" s="507"/>
      <c r="AU4341" s="507"/>
      <c r="AV4341" s="507"/>
      <c r="AW4341" s="507"/>
      <c r="AX4341" s="507"/>
      <c r="AY4341" s="507"/>
      <c r="AZ4341" s="507"/>
      <c r="BA4341" s="507"/>
      <c r="BB4341" s="507"/>
      <c r="BC4341" s="507"/>
      <c r="BD4341" s="507"/>
      <c r="BE4341" s="507"/>
      <c r="BF4341" s="507"/>
      <c r="BG4341" s="507"/>
      <c r="BH4341" s="507"/>
      <c r="BI4341" s="507"/>
      <c r="BJ4341" s="507"/>
      <c r="BK4341" s="507"/>
      <c r="BL4341" s="507"/>
      <c r="BM4341" s="507"/>
      <c r="BN4341" s="507"/>
      <c r="BO4341" s="507"/>
    </row>
    <row r="4342" spans="1:67" ht="17.100000000000001" customHeight="1">
      <c r="A4342" s="507"/>
      <c r="B4342" s="1767"/>
      <c r="C4342" s="507"/>
      <c r="D4342" s="507"/>
      <c r="E4342" s="507"/>
      <c r="F4342" s="507"/>
      <c r="G4342" s="507"/>
      <c r="H4342" s="507"/>
      <c r="I4342" s="507"/>
      <c r="J4342" s="507"/>
      <c r="K4342" s="507"/>
      <c r="L4342" s="507"/>
      <c r="M4342" s="507"/>
      <c r="N4342" s="507"/>
      <c r="O4342" s="507"/>
      <c r="P4342" s="507"/>
      <c r="Q4342" s="507"/>
      <c r="R4342" s="507"/>
      <c r="S4342" s="507"/>
      <c r="T4342" s="507"/>
      <c r="U4342" s="507"/>
      <c r="V4342" s="507"/>
      <c r="W4342" s="507"/>
      <c r="X4342" s="507"/>
      <c r="Y4342" s="507"/>
      <c r="Z4342" s="507"/>
      <c r="AA4342" s="507"/>
      <c r="AB4342" s="507"/>
      <c r="AC4342" s="507"/>
      <c r="AD4342" s="507"/>
      <c r="AE4342" s="507"/>
      <c r="AF4342" s="507"/>
      <c r="AG4342" s="507"/>
      <c r="AH4342" s="507"/>
      <c r="AI4342" s="507"/>
      <c r="AJ4342" s="507"/>
      <c r="AK4342" s="507"/>
      <c r="AL4342" s="507"/>
      <c r="AM4342" s="507"/>
      <c r="AN4342" s="690"/>
      <c r="AO4342" s="507"/>
      <c r="AP4342" s="507"/>
      <c r="AQ4342" s="507"/>
      <c r="AR4342" s="507"/>
      <c r="AS4342" s="507"/>
      <c r="AT4342" s="507"/>
      <c r="AU4342" s="507"/>
      <c r="AV4342" s="507"/>
      <c r="AW4342" s="507"/>
      <c r="AX4342" s="507"/>
      <c r="AY4342" s="507"/>
      <c r="AZ4342" s="507"/>
      <c r="BA4342" s="507"/>
      <c r="BB4342" s="507"/>
      <c r="BC4342" s="507"/>
      <c r="BD4342" s="507"/>
      <c r="BE4342" s="507"/>
      <c r="BF4342" s="507"/>
      <c r="BG4342" s="507"/>
      <c r="BH4342" s="507"/>
      <c r="BI4342" s="507"/>
      <c r="BJ4342" s="507"/>
      <c r="BK4342" s="507"/>
      <c r="BL4342" s="507"/>
      <c r="BM4342" s="507"/>
      <c r="BN4342" s="507"/>
      <c r="BO4342" s="507"/>
    </row>
    <row r="4343" spans="1:67" ht="17.100000000000001" customHeight="1">
      <c r="A4343" s="507"/>
      <c r="B4343" s="1767"/>
      <c r="C4343" s="507"/>
      <c r="D4343" s="507"/>
      <c r="E4343" s="507"/>
      <c r="F4343" s="507"/>
      <c r="G4343" s="507"/>
      <c r="H4343" s="507"/>
      <c r="I4343" s="507"/>
      <c r="J4343" s="507"/>
      <c r="K4343" s="507"/>
      <c r="L4343" s="507"/>
      <c r="M4343" s="507"/>
      <c r="N4343" s="507"/>
      <c r="O4343" s="507"/>
      <c r="P4343" s="507"/>
      <c r="Q4343" s="507"/>
      <c r="R4343" s="507"/>
      <c r="S4343" s="507"/>
      <c r="T4343" s="507"/>
      <c r="U4343" s="507"/>
      <c r="V4343" s="507"/>
      <c r="W4343" s="507"/>
      <c r="X4343" s="507"/>
      <c r="Y4343" s="507"/>
      <c r="Z4343" s="507"/>
      <c r="AA4343" s="507"/>
      <c r="AB4343" s="507"/>
      <c r="AC4343" s="507"/>
      <c r="AD4343" s="507"/>
      <c r="AE4343" s="507"/>
      <c r="AF4343" s="507"/>
      <c r="AG4343" s="507"/>
      <c r="AH4343" s="507"/>
      <c r="AI4343" s="507"/>
      <c r="AJ4343" s="507"/>
      <c r="AK4343" s="507"/>
      <c r="AL4343" s="507"/>
      <c r="AM4343" s="507"/>
      <c r="AN4343" s="690"/>
      <c r="AO4343" s="507"/>
      <c r="AP4343" s="507"/>
      <c r="AQ4343" s="507"/>
      <c r="AR4343" s="507"/>
      <c r="AS4343" s="507"/>
      <c r="AT4343" s="507"/>
      <c r="AU4343" s="507"/>
      <c r="AV4343" s="507"/>
      <c r="AW4343" s="507"/>
      <c r="AX4343" s="507"/>
      <c r="AY4343" s="507"/>
      <c r="AZ4343" s="507"/>
      <c r="BA4343" s="507"/>
      <c r="BB4343" s="507"/>
      <c r="BC4343" s="507"/>
      <c r="BD4343" s="507"/>
      <c r="BE4343" s="507"/>
      <c r="BF4343" s="507"/>
      <c r="BG4343" s="507"/>
      <c r="BH4343" s="507"/>
      <c r="BI4343" s="507"/>
      <c r="BJ4343" s="507"/>
      <c r="BK4343" s="507"/>
      <c r="BL4343" s="507"/>
      <c r="BM4343" s="507"/>
      <c r="BN4343" s="507"/>
      <c r="BO4343" s="507"/>
    </row>
    <row r="4344" spans="1:67" ht="17.100000000000001" customHeight="1">
      <c r="A4344" s="507"/>
      <c r="B4344" s="1767"/>
      <c r="C4344" s="507"/>
      <c r="D4344" s="507"/>
      <c r="E4344" s="507"/>
      <c r="F4344" s="507"/>
      <c r="G4344" s="507"/>
      <c r="H4344" s="507"/>
      <c r="I4344" s="507"/>
      <c r="J4344" s="507"/>
      <c r="K4344" s="507"/>
      <c r="L4344" s="507"/>
      <c r="M4344" s="507"/>
      <c r="N4344" s="507"/>
      <c r="O4344" s="507"/>
      <c r="P4344" s="507"/>
      <c r="Q4344" s="507"/>
      <c r="R4344" s="507"/>
      <c r="S4344" s="507"/>
      <c r="T4344" s="507"/>
      <c r="U4344" s="507"/>
      <c r="V4344" s="507"/>
      <c r="W4344" s="507"/>
      <c r="X4344" s="507"/>
      <c r="Y4344" s="507"/>
      <c r="Z4344" s="507"/>
      <c r="AA4344" s="507"/>
      <c r="AB4344" s="507"/>
      <c r="AC4344" s="507"/>
      <c r="AD4344" s="507"/>
      <c r="AE4344" s="507"/>
      <c r="AF4344" s="507"/>
      <c r="AG4344" s="507"/>
      <c r="AH4344" s="507"/>
      <c r="AI4344" s="507"/>
      <c r="AJ4344" s="507"/>
      <c r="AK4344" s="507"/>
      <c r="AL4344" s="507"/>
      <c r="AM4344" s="507"/>
      <c r="AN4344" s="690"/>
      <c r="AO4344" s="507"/>
      <c r="AP4344" s="507"/>
      <c r="AQ4344" s="507"/>
      <c r="AR4344" s="507"/>
      <c r="AS4344" s="507"/>
      <c r="AT4344" s="507"/>
      <c r="AU4344" s="507"/>
      <c r="AV4344" s="507"/>
      <c r="AW4344" s="507"/>
      <c r="AX4344" s="507"/>
      <c r="AY4344" s="507"/>
      <c r="AZ4344" s="507"/>
      <c r="BA4344" s="507"/>
      <c r="BB4344" s="507"/>
      <c r="BC4344" s="507"/>
      <c r="BD4344" s="507"/>
      <c r="BE4344" s="507"/>
      <c r="BF4344" s="507"/>
      <c r="BG4344" s="507"/>
      <c r="BH4344" s="507"/>
      <c r="BI4344" s="507"/>
      <c r="BJ4344" s="507"/>
      <c r="BK4344" s="507"/>
      <c r="BL4344" s="507"/>
      <c r="BM4344" s="507"/>
      <c r="BN4344" s="507"/>
      <c r="BO4344" s="507"/>
    </row>
    <row r="4345" spans="1:67" ht="17.100000000000001" customHeight="1">
      <c r="A4345" s="507"/>
      <c r="B4345" s="1767"/>
      <c r="C4345" s="507"/>
      <c r="D4345" s="507"/>
      <c r="E4345" s="507"/>
      <c r="F4345" s="507"/>
      <c r="G4345" s="507"/>
      <c r="H4345" s="507"/>
      <c r="I4345" s="507"/>
      <c r="J4345" s="507"/>
      <c r="K4345" s="507"/>
      <c r="L4345" s="507"/>
      <c r="M4345" s="507"/>
      <c r="N4345" s="507"/>
      <c r="O4345" s="507"/>
      <c r="P4345" s="507"/>
      <c r="Q4345" s="507"/>
      <c r="R4345" s="507"/>
      <c r="S4345" s="507"/>
      <c r="T4345" s="507"/>
      <c r="U4345" s="507"/>
      <c r="V4345" s="507"/>
      <c r="W4345" s="507"/>
      <c r="X4345" s="507"/>
      <c r="Y4345" s="507"/>
      <c r="Z4345" s="507"/>
      <c r="AA4345" s="507"/>
      <c r="AB4345" s="507"/>
      <c r="AC4345" s="507"/>
      <c r="AD4345" s="507"/>
      <c r="AE4345" s="507"/>
      <c r="AF4345" s="507"/>
      <c r="AG4345" s="507"/>
      <c r="AH4345" s="507"/>
      <c r="AI4345" s="507"/>
      <c r="AJ4345" s="507"/>
      <c r="AK4345" s="507"/>
      <c r="AL4345" s="507"/>
      <c r="AM4345" s="507"/>
      <c r="AN4345" s="690"/>
      <c r="AO4345" s="507"/>
      <c r="AP4345" s="507"/>
      <c r="AQ4345" s="507"/>
      <c r="AR4345" s="507"/>
      <c r="AS4345" s="507"/>
      <c r="AT4345" s="507"/>
      <c r="AU4345" s="507"/>
      <c r="AV4345" s="507"/>
      <c r="AW4345" s="507"/>
      <c r="AX4345" s="507"/>
      <c r="AY4345" s="507"/>
      <c r="AZ4345" s="507"/>
      <c r="BA4345" s="507"/>
      <c r="BB4345" s="507"/>
      <c r="BC4345" s="507"/>
      <c r="BD4345" s="507"/>
      <c r="BE4345" s="507"/>
      <c r="BF4345" s="507"/>
      <c r="BG4345" s="507"/>
      <c r="BH4345" s="507"/>
      <c r="BI4345" s="507"/>
      <c r="BJ4345" s="507"/>
      <c r="BK4345" s="507"/>
      <c r="BL4345" s="507"/>
      <c r="BM4345" s="507"/>
      <c r="BN4345" s="507"/>
      <c r="BO4345" s="507"/>
    </row>
    <row r="4346" spans="1:67" ht="17.100000000000001" customHeight="1">
      <c r="A4346" s="507"/>
      <c r="B4346" s="1767"/>
      <c r="C4346" s="507"/>
      <c r="D4346" s="507"/>
      <c r="E4346" s="507"/>
      <c r="F4346" s="507"/>
      <c r="G4346" s="507"/>
      <c r="H4346" s="507"/>
      <c r="I4346" s="507"/>
      <c r="J4346" s="507"/>
      <c r="K4346" s="507"/>
      <c r="L4346" s="507"/>
      <c r="M4346" s="507"/>
      <c r="N4346" s="507"/>
      <c r="O4346" s="507"/>
      <c r="P4346" s="507"/>
      <c r="Q4346" s="507"/>
      <c r="R4346" s="507"/>
      <c r="S4346" s="507"/>
      <c r="T4346" s="507"/>
      <c r="U4346" s="507"/>
      <c r="V4346" s="507"/>
      <c r="W4346" s="507"/>
      <c r="X4346" s="507"/>
      <c r="Y4346" s="507"/>
      <c r="Z4346" s="507"/>
      <c r="AA4346" s="507"/>
      <c r="AB4346" s="507"/>
      <c r="AC4346" s="507"/>
      <c r="AD4346" s="507"/>
      <c r="AE4346" s="507"/>
      <c r="AF4346" s="507"/>
      <c r="AG4346" s="507"/>
      <c r="AH4346" s="507"/>
      <c r="AI4346" s="507"/>
      <c r="AJ4346" s="507"/>
      <c r="AK4346" s="507"/>
      <c r="AL4346" s="507"/>
      <c r="AM4346" s="507"/>
      <c r="AN4346" s="690"/>
      <c r="AO4346" s="507"/>
      <c r="AP4346" s="507"/>
      <c r="AQ4346" s="507"/>
      <c r="AR4346" s="507"/>
      <c r="AS4346" s="507"/>
      <c r="AT4346" s="507"/>
      <c r="AU4346" s="507"/>
      <c r="AV4346" s="507"/>
      <c r="AW4346" s="507"/>
      <c r="AX4346" s="507"/>
      <c r="AY4346" s="507"/>
      <c r="AZ4346" s="507"/>
      <c r="BA4346" s="507"/>
      <c r="BB4346" s="507"/>
      <c r="BC4346" s="507"/>
      <c r="BD4346" s="507"/>
      <c r="BE4346" s="507"/>
      <c r="BF4346" s="507"/>
      <c r="BG4346" s="507"/>
      <c r="BH4346" s="507"/>
      <c r="BI4346" s="507"/>
      <c r="BJ4346" s="507"/>
      <c r="BK4346" s="507"/>
      <c r="BL4346" s="507"/>
      <c r="BM4346" s="507"/>
      <c r="BN4346" s="507"/>
      <c r="BO4346" s="507"/>
    </row>
    <row r="4347" spans="1:67" ht="17.100000000000001" customHeight="1">
      <c r="A4347" s="507"/>
      <c r="B4347" s="1767"/>
      <c r="C4347" s="507"/>
      <c r="D4347" s="507"/>
      <c r="E4347" s="507"/>
      <c r="F4347" s="507"/>
      <c r="G4347" s="507"/>
      <c r="H4347" s="507"/>
      <c r="I4347" s="507"/>
      <c r="J4347" s="507"/>
      <c r="K4347" s="507"/>
      <c r="L4347" s="507"/>
      <c r="M4347" s="507"/>
      <c r="N4347" s="507"/>
      <c r="O4347" s="507"/>
      <c r="P4347" s="507"/>
      <c r="Q4347" s="507"/>
      <c r="R4347" s="507"/>
      <c r="S4347" s="507"/>
      <c r="T4347" s="507"/>
      <c r="U4347" s="507"/>
      <c r="V4347" s="507"/>
      <c r="W4347" s="507"/>
      <c r="X4347" s="507"/>
      <c r="Y4347" s="507"/>
      <c r="Z4347" s="507"/>
      <c r="AA4347" s="507"/>
      <c r="AB4347" s="507"/>
      <c r="AC4347" s="507"/>
      <c r="AD4347" s="507"/>
      <c r="AE4347" s="507"/>
      <c r="AF4347" s="507"/>
      <c r="AG4347" s="507"/>
      <c r="AH4347" s="507"/>
      <c r="AI4347" s="507"/>
      <c r="AJ4347" s="507"/>
      <c r="AK4347" s="507"/>
      <c r="AL4347" s="507"/>
      <c r="AM4347" s="507"/>
      <c r="AN4347" s="690"/>
      <c r="AO4347" s="507"/>
      <c r="AP4347" s="507"/>
      <c r="AQ4347" s="507"/>
      <c r="AR4347" s="507"/>
      <c r="AS4347" s="507"/>
      <c r="AT4347" s="507"/>
      <c r="AU4347" s="507"/>
      <c r="AV4347" s="507"/>
      <c r="AW4347" s="507"/>
      <c r="AX4347" s="507"/>
      <c r="AY4347" s="507"/>
      <c r="AZ4347" s="507"/>
      <c r="BA4347" s="507"/>
      <c r="BB4347" s="507"/>
      <c r="BC4347" s="507"/>
      <c r="BD4347" s="507"/>
      <c r="BE4347" s="507"/>
      <c r="BF4347" s="507"/>
      <c r="BG4347" s="507"/>
      <c r="BH4347" s="507"/>
      <c r="BI4347" s="507"/>
      <c r="BJ4347" s="507"/>
      <c r="BK4347" s="507"/>
      <c r="BL4347" s="507"/>
      <c r="BM4347" s="507"/>
      <c r="BN4347" s="507"/>
      <c r="BO4347" s="507"/>
    </row>
    <row r="4348" spans="1:67" ht="17.100000000000001" customHeight="1">
      <c r="A4348" s="507"/>
      <c r="B4348" s="1767"/>
      <c r="C4348" s="507"/>
      <c r="D4348" s="507"/>
      <c r="E4348" s="507"/>
      <c r="F4348" s="507"/>
      <c r="G4348" s="507"/>
      <c r="H4348" s="507"/>
      <c r="I4348" s="507"/>
      <c r="J4348" s="507"/>
      <c r="K4348" s="507"/>
      <c r="L4348" s="507"/>
      <c r="M4348" s="507"/>
      <c r="N4348" s="507"/>
      <c r="O4348" s="507"/>
      <c r="P4348" s="507"/>
      <c r="Q4348" s="507"/>
      <c r="R4348" s="507"/>
      <c r="S4348" s="507"/>
      <c r="T4348" s="507"/>
      <c r="U4348" s="507"/>
      <c r="V4348" s="507"/>
      <c r="W4348" s="507"/>
      <c r="X4348" s="507"/>
      <c r="Y4348" s="507"/>
      <c r="Z4348" s="507"/>
      <c r="AA4348" s="507"/>
      <c r="AB4348" s="507"/>
      <c r="AC4348" s="507"/>
      <c r="AD4348" s="507"/>
      <c r="AE4348" s="507"/>
      <c r="AF4348" s="507"/>
      <c r="AG4348" s="507"/>
      <c r="AH4348" s="507"/>
      <c r="AI4348" s="507"/>
      <c r="AJ4348" s="507"/>
      <c r="AK4348" s="507"/>
      <c r="AL4348" s="507"/>
      <c r="AM4348" s="507"/>
      <c r="AN4348" s="690"/>
      <c r="AO4348" s="507"/>
      <c r="AP4348" s="507"/>
      <c r="AQ4348" s="507"/>
      <c r="AR4348" s="507"/>
      <c r="AS4348" s="507"/>
      <c r="AT4348" s="507"/>
      <c r="AU4348" s="507"/>
      <c r="AV4348" s="507"/>
      <c r="AW4348" s="507"/>
      <c r="AX4348" s="507"/>
      <c r="AY4348" s="507"/>
      <c r="AZ4348" s="507"/>
      <c r="BA4348" s="507"/>
      <c r="BB4348" s="507"/>
      <c r="BC4348" s="507"/>
      <c r="BD4348" s="507"/>
      <c r="BE4348" s="507"/>
      <c r="BF4348" s="507"/>
      <c r="BG4348" s="507"/>
      <c r="BH4348" s="507"/>
      <c r="BI4348" s="507"/>
      <c r="BJ4348" s="507"/>
      <c r="BK4348" s="507"/>
      <c r="BL4348" s="507"/>
      <c r="BM4348" s="507"/>
      <c r="BN4348" s="507"/>
      <c r="BO4348" s="507"/>
    </row>
    <row r="4349" spans="1:67" ht="17.100000000000001" customHeight="1">
      <c r="A4349" s="507"/>
      <c r="B4349" s="1767"/>
      <c r="C4349" s="507"/>
      <c r="D4349" s="507"/>
      <c r="E4349" s="507"/>
      <c r="F4349" s="507"/>
      <c r="G4349" s="507"/>
      <c r="H4349" s="507"/>
      <c r="I4349" s="507"/>
      <c r="J4349" s="507"/>
      <c r="K4349" s="507"/>
      <c r="L4349" s="507"/>
      <c r="M4349" s="507"/>
      <c r="N4349" s="507"/>
      <c r="O4349" s="507"/>
      <c r="P4349" s="507"/>
      <c r="Q4349" s="507"/>
      <c r="R4349" s="507"/>
      <c r="S4349" s="507"/>
      <c r="T4349" s="507"/>
      <c r="U4349" s="507"/>
      <c r="V4349" s="507"/>
      <c r="W4349" s="507"/>
      <c r="X4349" s="507"/>
      <c r="Y4349" s="507"/>
      <c r="Z4349" s="507"/>
      <c r="AA4349" s="507"/>
      <c r="AB4349" s="507"/>
      <c r="AC4349" s="507"/>
      <c r="AD4349" s="507"/>
      <c r="AE4349" s="507"/>
      <c r="AF4349" s="507"/>
      <c r="AG4349" s="507"/>
      <c r="AH4349" s="507"/>
      <c r="AI4349" s="507"/>
      <c r="AJ4349" s="507"/>
      <c r="AK4349" s="507"/>
      <c r="AL4349" s="507"/>
      <c r="AM4349" s="507"/>
      <c r="AN4349" s="690"/>
      <c r="AO4349" s="507"/>
      <c r="AP4349" s="507"/>
      <c r="AQ4349" s="507"/>
      <c r="AR4349" s="507"/>
      <c r="AS4349" s="507"/>
      <c r="AT4349" s="507"/>
      <c r="AU4349" s="507"/>
      <c r="AV4349" s="507"/>
      <c r="AW4349" s="507"/>
      <c r="AX4349" s="507"/>
      <c r="AY4349" s="507"/>
      <c r="AZ4349" s="507"/>
      <c r="BA4349" s="507"/>
      <c r="BB4349" s="507"/>
      <c r="BC4349" s="507"/>
      <c r="BD4349" s="507"/>
      <c r="BE4349" s="507"/>
      <c r="BF4349" s="507"/>
      <c r="BG4349" s="507"/>
      <c r="BH4349" s="507"/>
      <c r="BI4349" s="507"/>
      <c r="BJ4349" s="507"/>
      <c r="BK4349" s="507"/>
      <c r="BL4349" s="507"/>
      <c r="BM4349" s="507"/>
      <c r="BN4349" s="507"/>
      <c r="BO4349" s="507"/>
    </row>
    <row r="4350" spans="1:67" ht="17.100000000000001" customHeight="1">
      <c r="A4350" s="507"/>
      <c r="B4350" s="1767"/>
      <c r="C4350" s="507"/>
      <c r="D4350" s="507"/>
      <c r="E4350" s="507"/>
      <c r="F4350" s="507"/>
      <c r="G4350" s="507"/>
      <c r="H4350" s="507"/>
      <c r="I4350" s="507"/>
      <c r="J4350" s="507"/>
      <c r="K4350" s="507"/>
      <c r="L4350" s="507"/>
      <c r="M4350" s="507"/>
      <c r="N4350" s="507"/>
      <c r="O4350" s="507"/>
      <c r="P4350" s="507"/>
      <c r="Q4350" s="507"/>
      <c r="R4350" s="507"/>
      <c r="S4350" s="507"/>
      <c r="T4350" s="507"/>
      <c r="U4350" s="507"/>
      <c r="V4350" s="507"/>
      <c r="W4350" s="507"/>
      <c r="X4350" s="507"/>
      <c r="Y4350" s="507"/>
      <c r="Z4350" s="507"/>
      <c r="AA4350" s="507"/>
      <c r="AB4350" s="507"/>
      <c r="AC4350" s="507"/>
      <c r="AD4350" s="507"/>
      <c r="AE4350" s="507"/>
      <c r="AF4350" s="507"/>
      <c r="AG4350" s="507"/>
      <c r="AH4350" s="507"/>
      <c r="AI4350" s="507"/>
      <c r="AJ4350" s="507"/>
      <c r="AK4350" s="507"/>
      <c r="AL4350" s="507"/>
      <c r="AM4350" s="507"/>
      <c r="AN4350" s="690"/>
      <c r="AO4350" s="507"/>
      <c r="AP4350" s="507"/>
      <c r="AQ4350" s="507"/>
      <c r="AR4350" s="507"/>
      <c r="AS4350" s="507"/>
      <c r="AT4350" s="507"/>
      <c r="AU4350" s="507"/>
      <c r="AV4350" s="507"/>
      <c r="AW4350" s="507"/>
      <c r="AX4350" s="507"/>
      <c r="AY4350" s="507"/>
      <c r="AZ4350" s="507"/>
      <c r="BA4350" s="507"/>
      <c r="BB4350" s="507"/>
      <c r="BC4350" s="507"/>
      <c r="BD4350" s="507"/>
      <c r="BE4350" s="507"/>
      <c r="BF4350" s="507"/>
      <c r="BG4350" s="507"/>
      <c r="BH4350" s="507"/>
      <c r="BI4350" s="507"/>
      <c r="BJ4350" s="507"/>
      <c r="BK4350" s="507"/>
      <c r="BL4350" s="507"/>
      <c r="BM4350" s="507"/>
      <c r="BN4350" s="507"/>
      <c r="BO4350" s="507"/>
    </row>
    <row r="4351" spans="1:67" ht="17.100000000000001" customHeight="1">
      <c r="A4351" s="507"/>
      <c r="B4351" s="1767"/>
      <c r="C4351" s="507"/>
      <c r="D4351" s="507"/>
      <c r="E4351" s="507"/>
      <c r="F4351" s="507"/>
      <c r="G4351" s="507"/>
      <c r="H4351" s="507"/>
      <c r="I4351" s="507"/>
      <c r="J4351" s="507"/>
      <c r="K4351" s="507"/>
      <c r="L4351" s="507"/>
      <c r="M4351" s="507"/>
      <c r="N4351" s="507"/>
      <c r="O4351" s="507"/>
      <c r="P4351" s="507"/>
      <c r="Q4351" s="507"/>
      <c r="R4351" s="507"/>
      <c r="S4351" s="507"/>
      <c r="T4351" s="507"/>
      <c r="U4351" s="507"/>
      <c r="V4351" s="507"/>
      <c r="W4351" s="507"/>
      <c r="X4351" s="507"/>
      <c r="Y4351" s="507"/>
      <c r="Z4351" s="507"/>
      <c r="AA4351" s="507"/>
      <c r="AB4351" s="507"/>
      <c r="AC4351" s="507"/>
      <c r="AD4351" s="507"/>
      <c r="AE4351" s="507"/>
      <c r="AF4351" s="507"/>
      <c r="AG4351" s="507"/>
      <c r="AH4351" s="507"/>
      <c r="AI4351" s="507"/>
      <c r="AJ4351" s="507"/>
      <c r="AK4351" s="507"/>
      <c r="AL4351" s="507"/>
      <c r="AM4351" s="507"/>
      <c r="AN4351" s="690"/>
      <c r="AO4351" s="507"/>
      <c r="AP4351" s="507"/>
      <c r="AQ4351" s="507"/>
      <c r="AR4351" s="507"/>
      <c r="AS4351" s="507"/>
      <c r="AT4351" s="507"/>
      <c r="AU4351" s="507"/>
      <c r="AV4351" s="507"/>
      <c r="AW4351" s="507"/>
      <c r="AX4351" s="507"/>
      <c r="AY4351" s="507"/>
      <c r="AZ4351" s="507"/>
      <c r="BA4351" s="507"/>
      <c r="BB4351" s="507"/>
      <c r="BC4351" s="507"/>
      <c r="BD4351" s="507"/>
      <c r="BE4351" s="507"/>
      <c r="BF4351" s="507"/>
      <c r="BG4351" s="507"/>
      <c r="BH4351" s="507"/>
      <c r="BI4351" s="507"/>
      <c r="BJ4351" s="507"/>
      <c r="BK4351" s="507"/>
      <c r="BL4351" s="507"/>
      <c r="BM4351" s="507"/>
      <c r="BN4351" s="507"/>
      <c r="BO4351" s="507"/>
    </row>
    <row r="4352" spans="1:67" ht="17.100000000000001" customHeight="1">
      <c r="A4352" s="507"/>
      <c r="B4352" s="1767"/>
      <c r="C4352" s="507"/>
      <c r="D4352" s="507"/>
      <c r="E4352" s="507"/>
      <c r="F4352" s="507"/>
      <c r="G4352" s="507"/>
      <c r="H4352" s="507"/>
      <c r="I4352" s="507"/>
      <c r="J4352" s="507"/>
      <c r="K4352" s="507"/>
      <c r="L4352" s="507"/>
      <c r="M4352" s="507"/>
      <c r="N4352" s="507"/>
      <c r="O4352" s="507"/>
      <c r="P4352" s="507"/>
      <c r="Q4352" s="507"/>
      <c r="R4352" s="507"/>
      <c r="S4352" s="507"/>
      <c r="T4352" s="507"/>
      <c r="U4352" s="507"/>
      <c r="V4352" s="507"/>
      <c r="W4352" s="507"/>
      <c r="X4352" s="507"/>
      <c r="Y4352" s="507"/>
      <c r="Z4352" s="507"/>
      <c r="AA4352" s="507"/>
      <c r="AB4352" s="507"/>
      <c r="AC4352" s="507"/>
      <c r="AD4352" s="507"/>
      <c r="AE4352" s="507"/>
      <c r="AF4352" s="507"/>
      <c r="AG4352" s="507"/>
      <c r="AH4352" s="507"/>
      <c r="AI4352" s="507"/>
      <c r="AJ4352" s="507"/>
      <c r="AK4352" s="507"/>
      <c r="AL4352" s="507"/>
      <c r="AM4352" s="507"/>
      <c r="AN4352" s="690"/>
      <c r="AO4352" s="507"/>
      <c r="AP4352" s="507"/>
      <c r="AQ4352" s="507"/>
      <c r="AR4352" s="507"/>
      <c r="AS4352" s="507"/>
      <c r="AT4352" s="507"/>
      <c r="AU4352" s="507"/>
      <c r="AV4352" s="507"/>
      <c r="AW4352" s="507"/>
      <c r="AX4352" s="507"/>
      <c r="AY4352" s="507"/>
      <c r="AZ4352" s="507"/>
      <c r="BA4352" s="507"/>
      <c r="BB4352" s="507"/>
      <c r="BC4352" s="507"/>
      <c r="BD4352" s="507"/>
      <c r="BE4352" s="507"/>
      <c r="BF4352" s="507"/>
      <c r="BG4352" s="507"/>
      <c r="BH4352" s="507"/>
      <c r="BI4352" s="507"/>
      <c r="BJ4352" s="507"/>
      <c r="BK4352" s="507"/>
      <c r="BL4352" s="507"/>
      <c r="BM4352" s="507"/>
      <c r="BN4352" s="507"/>
      <c r="BO4352" s="507"/>
    </row>
    <row r="4353" spans="1:67" ht="17.100000000000001" customHeight="1">
      <c r="A4353" s="507"/>
      <c r="B4353" s="1767"/>
      <c r="C4353" s="507"/>
      <c r="D4353" s="507"/>
      <c r="E4353" s="507"/>
      <c r="F4353" s="507"/>
      <c r="G4353" s="507"/>
      <c r="H4353" s="507"/>
      <c r="I4353" s="507"/>
      <c r="J4353" s="507"/>
      <c r="K4353" s="507"/>
      <c r="L4353" s="507"/>
      <c r="M4353" s="507"/>
      <c r="N4353" s="507"/>
      <c r="O4353" s="507"/>
      <c r="P4353" s="507"/>
      <c r="Q4353" s="507"/>
      <c r="R4353" s="507"/>
      <c r="S4353" s="507"/>
      <c r="T4353" s="507"/>
      <c r="U4353" s="507"/>
      <c r="V4353" s="507"/>
      <c r="W4353" s="507"/>
      <c r="X4353" s="507"/>
      <c r="Y4353" s="507"/>
      <c r="Z4353" s="507"/>
      <c r="AA4353" s="507"/>
      <c r="AB4353" s="507"/>
      <c r="AC4353" s="507"/>
      <c r="AD4353" s="507"/>
      <c r="AE4353" s="507"/>
      <c r="AF4353" s="507"/>
      <c r="AG4353" s="507"/>
      <c r="AH4353" s="507"/>
      <c r="AI4353" s="507"/>
      <c r="AJ4353" s="507"/>
      <c r="AK4353" s="507"/>
      <c r="AL4353" s="507"/>
      <c r="AM4353" s="507"/>
      <c r="AN4353" s="690"/>
      <c r="AO4353" s="507"/>
      <c r="AP4353" s="507"/>
      <c r="AQ4353" s="507"/>
      <c r="AR4353" s="507"/>
      <c r="AS4353" s="507"/>
      <c r="AT4353" s="507"/>
      <c r="AU4353" s="507"/>
      <c r="AV4353" s="507"/>
      <c r="AW4353" s="507"/>
      <c r="AX4353" s="507"/>
      <c r="AY4353" s="507"/>
      <c r="AZ4353" s="507"/>
      <c r="BA4353" s="507"/>
      <c r="BB4353" s="507"/>
      <c r="BC4353" s="507"/>
      <c r="BD4353" s="507"/>
      <c r="BE4353" s="507"/>
      <c r="BF4353" s="507"/>
      <c r="BG4353" s="507"/>
      <c r="BH4353" s="507"/>
      <c r="BI4353" s="507"/>
      <c r="BJ4353" s="507"/>
      <c r="BK4353" s="507"/>
      <c r="BL4353" s="507"/>
      <c r="BM4353" s="507"/>
      <c r="BN4353" s="507"/>
      <c r="BO4353" s="507"/>
    </row>
    <row r="4354" spans="1:67" ht="17.100000000000001" customHeight="1"/>
    <row r="4355" spans="1:67" ht="17.100000000000001" customHeight="1"/>
    <row r="4356" spans="1:67" ht="17.100000000000001" customHeight="1"/>
    <row r="4357" spans="1:67" ht="17.100000000000001" customHeight="1"/>
    <row r="4358" spans="1:67" ht="17.100000000000001" customHeight="1"/>
    <row r="4359" spans="1:67" ht="17.100000000000001" customHeight="1"/>
    <row r="4360" spans="1:67" ht="17.100000000000001" customHeight="1"/>
    <row r="4361" spans="1:67" ht="17.100000000000001" customHeight="1"/>
    <row r="4362" spans="1:67" ht="17.100000000000001" customHeight="1"/>
    <row r="4363" spans="1:67" ht="17.100000000000001" customHeight="1"/>
    <row r="4364" spans="1:67" ht="17.100000000000001" customHeight="1"/>
    <row r="4365" spans="1:67" ht="17.100000000000001" customHeight="1"/>
    <row r="4366" spans="1:67" ht="17.100000000000001" customHeight="1"/>
    <row r="4367" spans="1:67" ht="17.100000000000001" customHeight="1"/>
    <row r="4368" spans="1:67" ht="17.100000000000001" customHeight="1"/>
    <row r="4369" ht="17.100000000000001" customHeight="1"/>
    <row r="4370" ht="17.100000000000001" customHeight="1"/>
    <row r="4371" ht="17.100000000000001" customHeight="1"/>
    <row r="4372" ht="17.100000000000001" customHeight="1"/>
    <row r="4373" ht="17.100000000000001" customHeight="1"/>
    <row r="4374" ht="17.100000000000001" customHeight="1"/>
    <row r="4375" ht="17.100000000000001" customHeight="1"/>
    <row r="4376" ht="17.100000000000001" customHeight="1"/>
    <row r="4377" ht="17.100000000000001" customHeight="1"/>
    <row r="4378" ht="17.100000000000001" customHeight="1"/>
    <row r="4379" ht="17.100000000000001" customHeight="1"/>
    <row r="4380" ht="17.100000000000001" customHeight="1"/>
    <row r="4381" ht="17.100000000000001" customHeight="1"/>
    <row r="4382" ht="17.100000000000001" customHeight="1"/>
    <row r="4383" ht="17.100000000000001" customHeight="1"/>
    <row r="4384" ht="17.100000000000001" customHeight="1"/>
    <row r="4385" ht="17.100000000000001" customHeight="1"/>
    <row r="4386" ht="17.100000000000001" customHeight="1"/>
    <row r="4387" ht="17.100000000000001" customHeight="1"/>
    <row r="4388" ht="17.100000000000001" customHeight="1"/>
    <row r="4389" ht="17.100000000000001" customHeight="1"/>
    <row r="4390" ht="17.100000000000001" customHeight="1"/>
    <row r="4391" ht="17.100000000000001" customHeight="1"/>
    <row r="4392" ht="17.100000000000001" customHeight="1"/>
    <row r="4393" ht="17.100000000000001" customHeight="1"/>
    <row r="4394" ht="17.100000000000001" customHeight="1"/>
    <row r="4395" ht="17.100000000000001" customHeight="1"/>
    <row r="4396" ht="17.100000000000001" customHeight="1"/>
    <row r="4397" ht="17.100000000000001" customHeight="1"/>
    <row r="4398" ht="17.100000000000001" customHeight="1"/>
    <row r="4399" ht="17.100000000000001" customHeight="1"/>
    <row r="4400" ht="17.100000000000001" customHeight="1"/>
    <row r="4401" ht="17.100000000000001" customHeight="1"/>
    <row r="4402" ht="17.100000000000001" customHeight="1"/>
    <row r="4403" ht="17.100000000000001" customHeight="1"/>
    <row r="4404" ht="17.100000000000001" customHeight="1"/>
    <row r="4405" ht="17.100000000000001" customHeight="1"/>
    <row r="4406" ht="17.100000000000001" customHeight="1"/>
    <row r="4407" ht="17.100000000000001" customHeight="1"/>
    <row r="4408" ht="17.100000000000001" customHeight="1"/>
    <row r="4409" ht="17.100000000000001" customHeight="1"/>
    <row r="4410" ht="17.100000000000001" customHeight="1"/>
    <row r="4411" ht="17.100000000000001" customHeight="1"/>
    <row r="4412" ht="17.100000000000001" customHeight="1"/>
    <row r="4413" ht="17.100000000000001" customHeight="1"/>
    <row r="4414" ht="17.100000000000001" customHeight="1"/>
    <row r="4415" ht="17.100000000000001" customHeight="1"/>
    <row r="4416" ht="17.100000000000001" customHeight="1"/>
    <row r="4417" ht="17.100000000000001" customHeight="1"/>
    <row r="4418" ht="17.100000000000001" customHeight="1"/>
    <row r="4419" ht="17.100000000000001" customHeight="1"/>
    <row r="4420" ht="17.100000000000001" customHeight="1"/>
    <row r="4421" ht="17.100000000000001" customHeight="1"/>
    <row r="4422" ht="17.100000000000001" customHeight="1"/>
    <row r="4423" ht="17.100000000000001" customHeight="1"/>
    <row r="4424" ht="17.100000000000001" customHeight="1"/>
    <row r="4425" ht="17.100000000000001" customHeight="1"/>
    <row r="4426" ht="17.100000000000001" customHeight="1"/>
    <row r="4427" ht="17.100000000000001" customHeight="1"/>
    <row r="4428" ht="17.100000000000001" customHeight="1"/>
    <row r="4429" ht="17.100000000000001" customHeight="1"/>
    <row r="4430" ht="17.100000000000001" customHeight="1"/>
    <row r="4431" ht="17.100000000000001" customHeight="1"/>
    <row r="4432" ht="17.100000000000001" customHeight="1"/>
    <row r="4433" ht="17.100000000000001" customHeight="1"/>
    <row r="4434" ht="17.100000000000001" customHeight="1"/>
    <row r="4435" ht="17.100000000000001" customHeight="1"/>
    <row r="4436" ht="17.100000000000001" customHeight="1"/>
    <row r="4437" ht="17.100000000000001" customHeight="1"/>
    <row r="4438" ht="17.100000000000001" customHeight="1"/>
    <row r="4439" ht="17.100000000000001" customHeight="1"/>
    <row r="4440" ht="17.100000000000001" customHeight="1"/>
    <row r="4441" ht="17.100000000000001" customHeight="1"/>
    <row r="4442" ht="17.100000000000001" customHeight="1"/>
    <row r="4443" ht="17.100000000000001" customHeight="1"/>
    <row r="4444" ht="17.100000000000001" customHeight="1"/>
    <row r="4445" ht="17.100000000000001" customHeight="1"/>
    <row r="4446" ht="17.100000000000001" customHeight="1"/>
    <row r="4447" ht="17.100000000000001" customHeight="1"/>
    <row r="4448" ht="17.100000000000001" customHeight="1"/>
    <row r="4449" ht="17.100000000000001" customHeight="1"/>
    <row r="4450" ht="17.100000000000001" customHeight="1"/>
    <row r="4451" ht="17.100000000000001" customHeight="1"/>
    <row r="4452" ht="17.100000000000001" customHeight="1"/>
    <row r="4453" ht="17.100000000000001" customHeight="1"/>
    <row r="4454" ht="17.100000000000001" customHeight="1"/>
    <row r="4455" ht="17.100000000000001" customHeight="1"/>
    <row r="4456" ht="17.100000000000001" customHeight="1"/>
    <row r="4457" ht="17.100000000000001" customHeight="1"/>
    <row r="4458" ht="17.100000000000001" customHeight="1"/>
    <row r="4459" ht="17.100000000000001" customHeight="1"/>
    <row r="4460" ht="17.100000000000001" customHeight="1"/>
    <row r="4461" ht="17.100000000000001" customHeight="1"/>
    <row r="4462" ht="17.100000000000001" customHeight="1"/>
    <row r="4463" ht="17.100000000000001" customHeight="1"/>
    <row r="4464" ht="17.100000000000001" customHeight="1"/>
    <row r="4465" ht="17.100000000000001" customHeight="1"/>
    <row r="4466" ht="17.100000000000001" customHeight="1"/>
    <row r="4467" ht="17.100000000000001" customHeight="1"/>
    <row r="4468" ht="17.100000000000001" customHeight="1"/>
    <row r="4469" ht="17.100000000000001" customHeight="1"/>
    <row r="4470" ht="17.100000000000001" customHeight="1"/>
    <row r="4471" ht="17.100000000000001" customHeight="1"/>
    <row r="4472" ht="17.100000000000001" customHeight="1"/>
    <row r="4473" ht="17.100000000000001" customHeight="1"/>
    <row r="4474" ht="17.100000000000001" customHeight="1"/>
    <row r="4475" ht="17.100000000000001" customHeight="1"/>
    <row r="4476" ht="17.100000000000001" customHeight="1"/>
    <row r="4477" ht="17.100000000000001" customHeight="1"/>
    <row r="4478" ht="17.100000000000001" customHeight="1"/>
    <row r="4479" ht="17.100000000000001" customHeight="1"/>
    <row r="4480" ht="17.100000000000001" customHeight="1"/>
    <row r="4481" ht="17.100000000000001" customHeight="1"/>
    <row r="4482" ht="17.100000000000001" customHeight="1"/>
    <row r="4483" ht="17.100000000000001" customHeight="1"/>
    <row r="4484" ht="17.100000000000001" customHeight="1"/>
    <row r="4485" ht="17.100000000000001" customHeight="1"/>
    <row r="4486" ht="17.100000000000001" customHeight="1"/>
    <row r="4487" ht="17.100000000000001" customHeight="1"/>
    <row r="4488" ht="17.100000000000001" customHeight="1"/>
    <row r="4489" ht="17.100000000000001" customHeight="1"/>
    <row r="4490" ht="17.100000000000001" customHeight="1"/>
    <row r="4491" ht="17.100000000000001" customHeight="1"/>
    <row r="4492" ht="17.100000000000001" customHeight="1"/>
    <row r="4493" ht="17.100000000000001" customHeight="1"/>
    <row r="4494" ht="17.100000000000001" customHeight="1"/>
    <row r="4495" ht="17.100000000000001" customHeight="1"/>
    <row r="4496" ht="17.100000000000001" customHeight="1"/>
    <row r="4497" ht="17.100000000000001" customHeight="1"/>
    <row r="4498" ht="17.100000000000001" customHeight="1"/>
    <row r="4499" ht="17.100000000000001" customHeight="1"/>
    <row r="4500" ht="17.100000000000001" customHeight="1"/>
    <row r="4501" ht="17.100000000000001" customHeight="1"/>
    <row r="4502" ht="17.100000000000001" customHeight="1"/>
    <row r="4503" ht="17.100000000000001" customHeight="1"/>
    <row r="4504" ht="17.100000000000001" customHeight="1"/>
    <row r="4505" ht="17.100000000000001" customHeight="1"/>
    <row r="4506" ht="17.100000000000001" customHeight="1"/>
    <row r="4507" ht="17.100000000000001" customHeight="1"/>
    <row r="4508" ht="17.100000000000001" customHeight="1"/>
    <row r="4509" ht="17.100000000000001" customHeight="1"/>
    <row r="4510" ht="17.100000000000001" customHeight="1"/>
    <row r="4511" ht="17.100000000000001" customHeight="1"/>
    <row r="4512" ht="17.100000000000001" customHeight="1"/>
    <row r="4513" ht="17.100000000000001" customHeight="1"/>
    <row r="4514" ht="17.100000000000001" customHeight="1"/>
    <row r="4515" ht="17.100000000000001" customHeight="1"/>
    <row r="4516" ht="17.100000000000001" customHeight="1"/>
    <row r="4517" ht="17.100000000000001" customHeight="1"/>
    <row r="4518" ht="17.100000000000001" customHeight="1"/>
    <row r="4519" ht="17.100000000000001" customHeight="1"/>
    <row r="4520" ht="17.100000000000001" customHeight="1"/>
    <row r="4521" ht="17.100000000000001" customHeight="1"/>
    <row r="4522" ht="17.100000000000001" customHeight="1"/>
    <row r="4523" ht="17.100000000000001" customHeight="1"/>
    <row r="4524" ht="17.100000000000001" customHeight="1"/>
    <row r="4525" ht="17.100000000000001" customHeight="1"/>
    <row r="4526" ht="17.100000000000001" customHeight="1"/>
    <row r="4527" ht="17.100000000000001" customHeight="1"/>
    <row r="4528" ht="17.100000000000001" customHeight="1"/>
    <row r="4529" ht="17.100000000000001" customHeight="1"/>
    <row r="4530" ht="17.100000000000001" customHeight="1"/>
    <row r="4531" ht="17.100000000000001" customHeight="1"/>
    <row r="4532" ht="17.100000000000001" customHeight="1"/>
  </sheetData>
  <mergeCells count="3780">
    <mergeCell ref="A4250:B4250"/>
    <mergeCell ref="R4250:S4250"/>
    <mergeCell ref="T4250:U4250"/>
    <mergeCell ref="AH4250:AI4250"/>
    <mergeCell ref="AJ4250:AK4250"/>
    <mergeCell ref="AY4250:AZ4250"/>
    <mergeCell ref="BA4250:BB4250"/>
    <mergeCell ref="BK4250:BL4250"/>
    <mergeCell ref="A4253:J4253"/>
    <mergeCell ref="T4253:X4253"/>
    <mergeCell ref="AJ4253:AN4253"/>
    <mergeCell ref="BA4253:BE4253"/>
    <mergeCell ref="A4241:B4241"/>
    <mergeCell ref="R4241:S4241"/>
    <mergeCell ref="T4241:U4241"/>
    <mergeCell ref="AH4241:AI4241"/>
    <mergeCell ref="AJ4241:AK4241"/>
    <mergeCell ref="AY4241:AZ4241"/>
    <mergeCell ref="BA4241:BB4241"/>
    <mergeCell ref="BK4241:BL4241"/>
    <mergeCell ref="A4244:B4244"/>
    <mergeCell ref="R4244:S4244"/>
    <mergeCell ref="T4244:U4244"/>
    <mergeCell ref="AH4244:AI4244"/>
    <mergeCell ref="AJ4244:AK4244"/>
    <mergeCell ref="AY4244:AZ4244"/>
    <mergeCell ref="BA4244:BB4244"/>
    <mergeCell ref="BK4244:BL4244"/>
    <mergeCell ref="A4247:B4247"/>
    <mergeCell ref="R4247:S4247"/>
    <mergeCell ref="T4247:U4247"/>
    <mergeCell ref="AH4247:AI4247"/>
    <mergeCell ref="AJ4247:AK4247"/>
    <mergeCell ref="AY4247:AZ4247"/>
    <mergeCell ref="BA4247:BB4247"/>
    <mergeCell ref="BK4247:BL4247"/>
    <mergeCell ref="A4230:B4230"/>
    <mergeCell ref="R4230:S4230"/>
    <mergeCell ref="T4230:U4230"/>
    <mergeCell ref="AH4230:AI4230"/>
    <mergeCell ref="AJ4230:AK4230"/>
    <mergeCell ref="AY4230:AZ4230"/>
    <mergeCell ref="BA4230:BB4230"/>
    <mergeCell ref="BK4230:BL4230"/>
    <mergeCell ref="A4233:B4233"/>
    <mergeCell ref="R4233:S4233"/>
    <mergeCell ref="T4233:U4233"/>
    <mergeCell ref="AH4233:AI4233"/>
    <mergeCell ref="AJ4233:AK4233"/>
    <mergeCell ref="AY4233:AZ4233"/>
    <mergeCell ref="BA4233:BB4233"/>
    <mergeCell ref="BK4233:BL4233"/>
    <mergeCell ref="A4240:B4240"/>
    <mergeCell ref="R4240:S4240"/>
    <mergeCell ref="T4240:U4240"/>
    <mergeCell ref="AH4240:AI4240"/>
    <mergeCell ref="AJ4240:AK4240"/>
    <mergeCell ref="AY4240:AZ4240"/>
    <mergeCell ref="BA4240:BB4240"/>
    <mergeCell ref="BK4240:BL4240"/>
    <mergeCell ref="A4223:B4223"/>
    <mergeCell ref="R4223:S4223"/>
    <mergeCell ref="T4223:U4223"/>
    <mergeCell ref="AH4223:AI4223"/>
    <mergeCell ref="AJ4223:AK4223"/>
    <mergeCell ref="AY4223:AZ4223"/>
    <mergeCell ref="BA4223:BB4223"/>
    <mergeCell ref="BK4223:BL4223"/>
    <mergeCell ref="A4224:B4224"/>
    <mergeCell ref="R4224:S4224"/>
    <mergeCell ref="T4224:U4224"/>
    <mergeCell ref="AH4224:AI4224"/>
    <mergeCell ref="AJ4224:AK4224"/>
    <mergeCell ref="AY4224:AZ4224"/>
    <mergeCell ref="BA4224:BB4224"/>
    <mergeCell ref="BK4224:BL4224"/>
    <mergeCell ref="A4227:B4227"/>
    <mergeCell ref="R4227:S4227"/>
    <mergeCell ref="T4227:U4227"/>
    <mergeCell ref="AH4227:AI4227"/>
    <mergeCell ref="AJ4227:AK4227"/>
    <mergeCell ref="AY4227:AZ4227"/>
    <mergeCell ref="BA4227:BB4227"/>
    <mergeCell ref="BK4227:BL4227"/>
    <mergeCell ref="A4210:B4210"/>
    <mergeCell ref="R4210:S4210"/>
    <mergeCell ref="T4210:U4210"/>
    <mergeCell ref="AH4210:AI4210"/>
    <mergeCell ref="AJ4210:AK4210"/>
    <mergeCell ref="AY4210:AZ4210"/>
    <mergeCell ref="BA4210:BB4210"/>
    <mergeCell ref="BK4210:BL4210"/>
    <mergeCell ref="A4211:B4211"/>
    <mergeCell ref="R4211:S4211"/>
    <mergeCell ref="T4211:U4211"/>
    <mergeCell ref="AH4211:AI4211"/>
    <mergeCell ref="AJ4211:AK4211"/>
    <mergeCell ref="AY4211:AZ4211"/>
    <mergeCell ref="BA4211:BB4211"/>
    <mergeCell ref="BK4211:BL4211"/>
    <mergeCell ref="A4217:B4217"/>
    <mergeCell ref="R4217:S4217"/>
    <mergeCell ref="T4217:U4217"/>
    <mergeCell ref="AH4217:AI4217"/>
    <mergeCell ref="AJ4217:AK4217"/>
    <mergeCell ref="AY4217:AZ4217"/>
    <mergeCell ref="BA4217:BB4217"/>
    <mergeCell ref="BK4217:BL4217"/>
    <mergeCell ref="B4205:J4205"/>
    <mergeCell ref="K4205:Q4205"/>
    <mergeCell ref="R4205:S4205"/>
    <mergeCell ref="T4205:AA4205"/>
    <mergeCell ref="AB4205:AG4205"/>
    <mergeCell ref="AH4205:AI4205"/>
    <mergeCell ref="AJ4205:AQ4205"/>
    <mergeCell ref="AR4205:AW4205"/>
    <mergeCell ref="AY4205:AZ4205"/>
    <mergeCell ref="BG4205:BJ4205"/>
    <mergeCell ref="BK4205:BL4205"/>
    <mergeCell ref="K4206:L4206"/>
    <mergeCell ref="X4206:Y4206"/>
    <mergeCell ref="BE4206:BF4206"/>
    <mergeCell ref="BG4206:BI4206"/>
    <mergeCell ref="A4207:B4209"/>
    <mergeCell ref="C4207:H4207"/>
    <mergeCell ref="I4207:J4207"/>
    <mergeCell ref="K4207:Q4207"/>
    <mergeCell ref="R4207:S4209"/>
    <mergeCell ref="T4207:U4209"/>
    <mergeCell ref="V4207:AG4207"/>
    <mergeCell ref="AH4207:AI4209"/>
    <mergeCell ref="AJ4207:AK4209"/>
    <mergeCell ref="AL4207:AX4207"/>
    <mergeCell ref="AY4207:AZ4209"/>
    <mergeCell ref="BA4207:BB4209"/>
    <mergeCell ref="BC4207:BJ4207"/>
    <mergeCell ref="BK4207:BL4209"/>
    <mergeCell ref="A4195:B4195"/>
    <mergeCell ref="R4195:S4195"/>
    <mergeCell ref="T4195:U4195"/>
    <mergeCell ref="AH4195:AI4195"/>
    <mergeCell ref="AJ4195:AK4195"/>
    <mergeCell ref="AY4195:AZ4195"/>
    <mergeCell ref="BA4195:BB4195"/>
    <mergeCell ref="BK4195:BL4195"/>
    <mergeCell ref="A4198:B4198"/>
    <mergeCell ref="R4198:S4198"/>
    <mergeCell ref="T4198:U4198"/>
    <mergeCell ref="AH4198:AI4198"/>
    <mergeCell ref="AJ4198:AK4198"/>
    <mergeCell ref="AY4198:AZ4198"/>
    <mergeCell ref="BA4198:BB4198"/>
    <mergeCell ref="BK4198:BL4198"/>
    <mergeCell ref="A4201:J4201"/>
    <mergeCell ref="T4201:X4201"/>
    <mergeCell ref="AJ4201:AN4201"/>
    <mergeCell ref="BA4201:BE4201"/>
    <mergeCell ref="A4188:B4188"/>
    <mergeCell ref="R4188:S4188"/>
    <mergeCell ref="T4188:U4188"/>
    <mergeCell ref="AH4188:AI4188"/>
    <mergeCell ref="AJ4188:AK4188"/>
    <mergeCell ref="AY4188:AZ4188"/>
    <mergeCell ref="BA4188:BB4188"/>
    <mergeCell ref="BK4188:BL4188"/>
    <mergeCell ref="A4189:B4189"/>
    <mergeCell ref="R4189:S4189"/>
    <mergeCell ref="T4189:U4189"/>
    <mergeCell ref="AH4189:AI4189"/>
    <mergeCell ref="AJ4189:AK4189"/>
    <mergeCell ref="AY4189:AZ4189"/>
    <mergeCell ref="BA4189:BB4189"/>
    <mergeCell ref="BK4189:BL4189"/>
    <mergeCell ref="A4192:B4192"/>
    <mergeCell ref="R4192:S4192"/>
    <mergeCell ref="T4192:U4192"/>
    <mergeCell ref="AH4192:AI4192"/>
    <mergeCell ref="AJ4192:AK4192"/>
    <mergeCell ref="AY4192:AZ4192"/>
    <mergeCell ref="BA4192:BB4192"/>
    <mergeCell ref="BK4192:BL4192"/>
    <mergeCell ref="A4175:B4175"/>
    <mergeCell ref="R4175:S4175"/>
    <mergeCell ref="T4175:U4175"/>
    <mergeCell ref="AH4175:AI4175"/>
    <mergeCell ref="AJ4175:AK4175"/>
    <mergeCell ref="AY4175:AZ4175"/>
    <mergeCell ref="BA4175:BB4175"/>
    <mergeCell ref="BK4175:BL4175"/>
    <mergeCell ref="A4178:B4178"/>
    <mergeCell ref="R4178:S4178"/>
    <mergeCell ref="T4178:U4178"/>
    <mergeCell ref="AH4178:AI4178"/>
    <mergeCell ref="AJ4178:AK4178"/>
    <mergeCell ref="AY4178:AZ4178"/>
    <mergeCell ref="BA4178:BB4178"/>
    <mergeCell ref="BK4178:BL4178"/>
    <mergeCell ref="A4181:B4181"/>
    <mergeCell ref="R4181:S4181"/>
    <mergeCell ref="T4181:U4181"/>
    <mergeCell ref="AH4181:AI4181"/>
    <mergeCell ref="AJ4181:AK4181"/>
    <mergeCell ref="AY4181:AZ4181"/>
    <mergeCell ref="BA4181:BB4181"/>
    <mergeCell ref="BK4181:BL4181"/>
    <mergeCell ref="A4165:B4165"/>
    <mergeCell ref="R4165:S4165"/>
    <mergeCell ref="T4165:U4165"/>
    <mergeCell ref="AH4165:AI4165"/>
    <mergeCell ref="AJ4165:AK4165"/>
    <mergeCell ref="AY4165:AZ4165"/>
    <mergeCell ref="BA4165:BB4165"/>
    <mergeCell ref="BK4165:BL4165"/>
    <mergeCell ref="A4171:B4171"/>
    <mergeCell ref="R4171:S4171"/>
    <mergeCell ref="T4171:U4171"/>
    <mergeCell ref="AH4171:AI4171"/>
    <mergeCell ref="AJ4171:AK4171"/>
    <mergeCell ref="AY4171:AZ4171"/>
    <mergeCell ref="BA4171:BB4171"/>
    <mergeCell ref="BK4171:BL4171"/>
    <mergeCell ref="A4172:B4172"/>
    <mergeCell ref="R4172:S4172"/>
    <mergeCell ref="T4172:U4172"/>
    <mergeCell ref="AH4172:AI4172"/>
    <mergeCell ref="AJ4172:AK4172"/>
    <mergeCell ref="AY4172:AZ4172"/>
    <mergeCell ref="BA4172:BB4172"/>
    <mergeCell ref="BK4172:BL4172"/>
    <mergeCell ref="BK4155:BL4157"/>
    <mergeCell ref="A4158:B4158"/>
    <mergeCell ref="R4158:S4158"/>
    <mergeCell ref="T4158:U4158"/>
    <mergeCell ref="AH4158:AI4158"/>
    <mergeCell ref="AJ4158:AK4158"/>
    <mergeCell ref="AY4158:AZ4158"/>
    <mergeCell ref="BA4158:BB4158"/>
    <mergeCell ref="BK4158:BL4158"/>
    <mergeCell ref="A4159:B4159"/>
    <mergeCell ref="R4159:S4159"/>
    <mergeCell ref="T4159:U4159"/>
    <mergeCell ref="AH4159:AI4159"/>
    <mergeCell ref="AJ4159:AK4159"/>
    <mergeCell ref="AY4159:AZ4159"/>
    <mergeCell ref="BA4159:BB4159"/>
    <mergeCell ref="BK4159:BL4159"/>
    <mergeCell ref="K4154:L4154"/>
    <mergeCell ref="X4154:Y4154"/>
    <mergeCell ref="BE4154:BF4154"/>
    <mergeCell ref="BG4154:BI4154"/>
    <mergeCell ref="A4155:B4157"/>
    <mergeCell ref="C4155:H4155"/>
    <mergeCell ref="I4155:J4155"/>
    <mergeCell ref="K4155:Q4155"/>
    <mergeCell ref="R4155:S4157"/>
    <mergeCell ref="T4155:U4157"/>
    <mergeCell ref="V4155:AG4155"/>
    <mergeCell ref="AH4155:AI4157"/>
    <mergeCell ref="AJ4155:AK4157"/>
    <mergeCell ref="AL4155:AX4155"/>
    <mergeCell ref="AY4155:AZ4157"/>
    <mergeCell ref="BA4155:BB4157"/>
    <mergeCell ref="BC4155:BJ4155"/>
    <mergeCell ref="A4146:B4146"/>
    <mergeCell ref="R4146:S4146"/>
    <mergeCell ref="T4146:U4146"/>
    <mergeCell ref="AH4146:AI4146"/>
    <mergeCell ref="AJ4146:AK4146"/>
    <mergeCell ref="AY4146:AZ4146"/>
    <mergeCell ref="BA4146:BB4146"/>
    <mergeCell ref="BK4146:BL4146"/>
    <mergeCell ref="A4149:J4149"/>
    <mergeCell ref="T4149:X4149"/>
    <mergeCell ref="AJ4149:AN4149"/>
    <mergeCell ref="BA4149:BE4149"/>
    <mergeCell ref="B4153:J4153"/>
    <mergeCell ref="K4153:Q4153"/>
    <mergeCell ref="R4153:S4153"/>
    <mergeCell ref="T4153:AA4153"/>
    <mergeCell ref="AB4153:AG4153"/>
    <mergeCell ref="AH4153:AI4153"/>
    <mergeCell ref="AJ4153:AQ4153"/>
    <mergeCell ref="AR4153:AW4153"/>
    <mergeCell ref="AY4153:AZ4153"/>
    <mergeCell ref="BC4153:BF4153"/>
    <mergeCell ref="BG4153:BJ4153"/>
    <mergeCell ref="BK4153:BL4153"/>
    <mergeCell ref="A4137:B4137"/>
    <mergeCell ref="R4137:S4137"/>
    <mergeCell ref="T4137:U4137"/>
    <mergeCell ref="AH4137:AI4137"/>
    <mergeCell ref="AJ4137:AK4137"/>
    <mergeCell ref="AY4137:AZ4137"/>
    <mergeCell ref="BA4137:BB4137"/>
    <mergeCell ref="BK4137:BL4137"/>
    <mergeCell ref="A4140:B4140"/>
    <mergeCell ref="R4140:S4140"/>
    <mergeCell ref="T4140:U4140"/>
    <mergeCell ref="AH4140:AI4140"/>
    <mergeCell ref="AJ4140:AK4140"/>
    <mergeCell ref="AY4140:AZ4140"/>
    <mergeCell ref="BA4140:BB4140"/>
    <mergeCell ref="BK4140:BL4140"/>
    <mergeCell ref="A4143:B4143"/>
    <mergeCell ref="R4143:S4143"/>
    <mergeCell ref="T4143:U4143"/>
    <mergeCell ref="AH4143:AI4143"/>
    <mergeCell ref="AJ4143:AK4143"/>
    <mergeCell ref="AY4143:AZ4143"/>
    <mergeCell ref="BA4143:BB4143"/>
    <mergeCell ref="BK4143:BL4143"/>
    <mergeCell ref="A4126:B4126"/>
    <mergeCell ref="R4126:S4126"/>
    <mergeCell ref="T4126:U4126"/>
    <mergeCell ref="AH4126:AI4126"/>
    <mergeCell ref="AJ4126:AK4126"/>
    <mergeCell ref="AY4126:AZ4126"/>
    <mergeCell ref="BA4126:BB4126"/>
    <mergeCell ref="BK4126:BL4126"/>
    <mergeCell ref="A4129:B4129"/>
    <mergeCell ref="R4129:S4129"/>
    <mergeCell ref="T4129:U4129"/>
    <mergeCell ref="AH4129:AI4129"/>
    <mergeCell ref="AJ4129:AK4129"/>
    <mergeCell ref="AY4129:AZ4129"/>
    <mergeCell ref="BA4129:BB4129"/>
    <mergeCell ref="BK4129:BL4129"/>
    <mergeCell ref="A4136:B4136"/>
    <mergeCell ref="R4136:S4136"/>
    <mergeCell ref="T4136:U4136"/>
    <mergeCell ref="AH4136:AI4136"/>
    <mergeCell ref="AJ4136:AK4136"/>
    <mergeCell ref="AY4136:AZ4136"/>
    <mergeCell ref="BA4136:BB4136"/>
    <mergeCell ref="BK4136:BL4136"/>
    <mergeCell ref="A4119:B4119"/>
    <mergeCell ref="R4119:S4119"/>
    <mergeCell ref="T4119:U4119"/>
    <mergeCell ref="AH4119:AI4119"/>
    <mergeCell ref="AJ4119:AK4119"/>
    <mergeCell ref="AY4119:AZ4119"/>
    <mergeCell ref="BA4119:BB4119"/>
    <mergeCell ref="BK4119:BL4119"/>
    <mergeCell ref="A4120:B4120"/>
    <mergeCell ref="R4120:S4120"/>
    <mergeCell ref="T4120:U4120"/>
    <mergeCell ref="AH4120:AI4120"/>
    <mergeCell ref="AJ4120:AK4120"/>
    <mergeCell ref="AY4120:AZ4120"/>
    <mergeCell ref="BA4120:BB4120"/>
    <mergeCell ref="BK4120:BL4120"/>
    <mergeCell ref="A4123:B4123"/>
    <mergeCell ref="R4123:S4123"/>
    <mergeCell ref="T4123:U4123"/>
    <mergeCell ref="AH4123:AI4123"/>
    <mergeCell ref="AJ4123:AK4123"/>
    <mergeCell ref="AY4123:AZ4123"/>
    <mergeCell ref="BA4123:BB4123"/>
    <mergeCell ref="BK4123:BL4123"/>
    <mergeCell ref="A4106:B4106"/>
    <mergeCell ref="R4106:S4106"/>
    <mergeCell ref="T4106:U4106"/>
    <mergeCell ref="AH4106:AI4106"/>
    <mergeCell ref="AJ4106:AK4106"/>
    <mergeCell ref="AY4106:AZ4106"/>
    <mergeCell ref="BA4106:BB4106"/>
    <mergeCell ref="BK4106:BL4106"/>
    <mergeCell ref="A4107:B4107"/>
    <mergeCell ref="R4107:S4107"/>
    <mergeCell ref="T4107:U4107"/>
    <mergeCell ref="AH4107:AI4107"/>
    <mergeCell ref="AJ4107:AK4107"/>
    <mergeCell ref="AY4107:AZ4107"/>
    <mergeCell ref="BA4107:BB4107"/>
    <mergeCell ref="BK4107:BL4107"/>
    <mergeCell ref="A4113:B4113"/>
    <mergeCell ref="R4113:S4113"/>
    <mergeCell ref="T4113:U4113"/>
    <mergeCell ref="AH4113:AI4113"/>
    <mergeCell ref="AJ4113:AK4113"/>
    <mergeCell ref="AY4113:AZ4113"/>
    <mergeCell ref="BA4113:BB4113"/>
    <mergeCell ref="BK4113:BL4113"/>
    <mergeCell ref="B4101:J4101"/>
    <mergeCell ref="K4101:Q4101"/>
    <mergeCell ref="R4101:S4101"/>
    <mergeCell ref="T4101:AA4101"/>
    <mergeCell ref="AB4101:AG4101"/>
    <mergeCell ref="AH4101:AI4101"/>
    <mergeCell ref="AJ4101:AQ4101"/>
    <mergeCell ref="AR4101:AW4101"/>
    <mergeCell ref="AY4101:AZ4101"/>
    <mergeCell ref="BC4101:BF4101"/>
    <mergeCell ref="BG4101:BJ4101"/>
    <mergeCell ref="BK4101:BL4101"/>
    <mergeCell ref="K4102:L4102"/>
    <mergeCell ref="X4102:Y4102"/>
    <mergeCell ref="BE4102:BF4102"/>
    <mergeCell ref="BG4102:BI4102"/>
    <mergeCell ref="A4103:B4105"/>
    <mergeCell ref="C4103:H4103"/>
    <mergeCell ref="I4103:J4103"/>
    <mergeCell ref="K4103:Q4103"/>
    <mergeCell ref="R4103:S4105"/>
    <mergeCell ref="T4103:U4105"/>
    <mergeCell ref="V4103:AG4103"/>
    <mergeCell ref="AH4103:AI4105"/>
    <mergeCell ref="AJ4103:AK4105"/>
    <mergeCell ref="AL4103:AX4103"/>
    <mergeCell ref="AY4103:AZ4105"/>
    <mergeCell ref="BA4103:BB4105"/>
    <mergeCell ref="BC4103:BJ4103"/>
    <mergeCell ref="BK4103:BL4105"/>
    <mergeCell ref="A4091:B4091"/>
    <mergeCell ref="R4091:S4091"/>
    <mergeCell ref="T4091:U4091"/>
    <mergeCell ref="AH4091:AI4091"/>
    <mergeCell ref="AJ4091:AK4091"/>
    <mergeCell ref="AY4091:AZ4091"/>
    <mergeCell ref="BA4091:BB4091"/>
    <mergeCell ref="BK4091:BL4091"/>
    <mergeCell ref="A4094:B4094"/>
    <mergeCell ref="R4094:S4094"/>
    <mergeCell ref="T4094:U4094"/>
    <mergeCell ref="AH4094:AI4094"/>
    <mergeCell ref="AJ4094:AK4094"/>
    <mergeCell ref="AY4094:AZ4094"/>
    <mergeCell ref="BA4094:BB4094"/>
    <mergeCell ref="BK4094:BL4094"/>
    <mergeCell ref="A4097:J4097"/>
    <mergeCell ref="T4097:X4097"/>
    <mergeCell ref="AJ4097:AN4097"/>
    <mergeCell ref="BA4097:BE4097"/>
    <mergeCell ref="A4084:B4084"/>
    <mergeCell ref="R4084:S4084"/>
    <mergeCell ref="T4084:U4084"/>
    <mergeCell ref="AH4084:AI4084"/>
    <mergeCell ref="AJ4084:AK4084"/>
    <mergeCell ref="AY4084:AZ4084"/>
    <mergeCell ref="BA4084:BB4084"/>
    <mergeCell ref="BK4084:BL4084"/>
    <mergeCell ref="A4085:B4085"/>
    <mergeCell ref="R4085:S4085"/>
    <mergeCell ref="T4085:U4085"/>
    <mergeCell ref="AH4085:AI4085"/>
    <mergeCell ref="AJ4085:AK4085"/>
    <mergeCell ref="AY4085:AZ4085"/>
    <mergeCell ref="BA4085:BB4085"/>
    <mergeCell ref="BK4085:BL4085"/>
    <mergeCell ref="A4088:B4088"/>
    <mergeCell ref="R4088:S4088"/>
    <mergeCell ref="T4088:U4088"/>
    <mergeCell ref="AH4088:AI4088"/>
    <mergeCell ref="AJ4088:AK4088"/>
    <mergeCell ref="AY4088:AZ4088"/>
    <mergeCell ref="BA4088:BB4088"/>
    <mergeCell ref="BK4088:BL4088"/>
    <mergeCell ref="A4071:B4071"/>
    <mergeCell ref="R4071:S4071"/>
    <mergeCell ref="T4071:U4071"/>
    <mergeCell ref="AH4071:AI4071"/>
    <mergeCell ref="AJ4071:AK4071"/>
    <mergeCell ref="AY4071:AZ4071"/>
    <mergeCell ref="BA4071:BB4071"/>
    <mergeCell ref="BK4071:BL4071"/>
    <mergeCell ref="A4074:B4074"/>
    <mergeCell ref="R4074:S4074"/>
    <mergeCell ref="T4074:U4074"/>
    <mergeCell ref="AH4074:AI4074"/>
    <mergeCell ref="AJ4074:AK4074"/>
    <mergeCell ref="AY4074:AZ4074"/>
    <mergeCell ref="BA4074:BB4074"/>
    <mergeCell ref="BK4074:BL4074"/>
    <mergeCell ref="A4077:B4077"/>
    <mergeCell ref="R4077:S4077"/>
    <mergeCell ref="T4077:U4077"/>
    <mergeCell ref="AH4077:AI4077"/>
    <mergeCell ref="AJ4077:AK4077"/>
    <mergeCell ref="AY4077:AZ4077"/>
    <mergeCell ref="BA4077:BB4077"/>
    <mergeCell ref="BK4077:BL4077"/>
    <mergeCell ref="A4061:B4061"/>
    <mergeCell ref="R4061:S4061"/>
    <mergeCell ref="T4061:U4061"/>
    <mergeCell ref="AH4061:AI4061"/>
    <mergeCell ref="AJ4061:AK4061"/>
    <mergeCell ref="AY4061:AZ4061"/>
    <mergeCell ref="BA4061:BB4061"/>
    <mergeCell ref="BK4061:BL4061"/>
    <mergeCell ref="A4067:B4067"/>
    <mergeCell ref="R4067:S4067"/>
    <mergeCell ref="T4067:U4067"/>
    <mergeCell ref="AH4067:AI4067"/>
    <mergeCell ref="AJ4067:AK4067"/>
    <mergeCell ref="AY4067:AZ4067"/>
    <mergeCell ref="BA4067:BB4067"/>
    <mergeCell ref="BK4067:BL4067"/>
    <mergeCell ref="A4068:B4068"/>
    <mergeCell ref="R4068:S4068"/>
    <mergeCell ref="T4068:U4068"/>
    <mergeCell ref="AH4068:AI4068"/>
    <mergeCell ref="AJ4068:AK4068"/>
    <mergeCell ref="AY4068:AZ4068"/>
    <mergeCell ref="BA4068:BB4068"/>
    <mergeCell ref="BK4068:BL4068"/>
    <mergeCell ref="BK4051:BL4053"/>
    <mergeCell ref="A4054:B4054"/>
    <mergeCell ref="R4054:S4054"/>
    <mergeCell ref="T4054:U4054"/>
    <mergeCell ref="AH4054:AI4054"/>
    <mergeCell ref="AJ4054:AK4054"/>
    <mergeCell ref="AY4054:AZ4054"/>
    <mergeCell ref="BA4054:BB4054"/>
    <mergeCell ref="BK4054:BL4054"/>
    <mergeCell ref="A4055:B4055"/>
    <mergeCell ref="R4055:S4055"/>
    <mergeCell ref="T4055:U4055"/>
    <mergeCell ref="AH4055:AI4055"/>
    <mergeCell ref="AJ4055:AK4055"/>
    <mergeCell ref="AY4055:AZ4055"/>
    <mergeCell ref="BA4055:BB4055"/>
    <mergeCell ref="BK4055:BL4055"/>
    <mergeCell ref="K4050:L4050"/>
    <mergeCell ref="X4050:Y4050"/>
    <mergeCell ref="BE4050:BF4050"/>
    <mergeCell ref="BG4050:BI4050"/>
    <mergeCell ref="A4051:B4053"/>
    <mergeCell ref="C4051:H4051"/>
    <mergeCell ref="I4051:J4051"/>
    <mergeCell ref="K4051:Q4051"/>
    <mergeCell ref="R4051:S4053"/>
    <mergeCell ref="T4051:U4053"/>
    <mergeCell ref="V4051:AG4051"/>
    <mergeCell ref="AH4051:AI4053"/>
    <mergeCell ref="AJ4051:AK4053"/>
    <mergeCell ref="AL4051:AX4051"/>
    <mergeCell ref="AY4051:AZ4053"/>
    <mergeCell ref="BA4051:BB4053"/>
    <mergeCell ref="BC4051:BJ4051"/>
    <mergeCell ref="A4042:B4042"/>
    <mergeCell ref="R4042:S4042"/>
    <mergeCell ref="T4042:U4042"/>
    <mergeCell ref="AH4042:AI4042"/>
    <mergeCell ref="AJ4042:AK4042"/>
    <mergeCell ref="AY4042:AZ4042"/>
    <mergeCell ref="BA4042:BB4042"/>
    <mergeCell ref="BK4042:BL4042"/>
    <mergeCell ref="A4045:J4045"/>
    <mergeCell ref="T4045:X4045"/>
    <mergeCell ref="AJ4045:AN4045"/>
    <mergeCell ref="BA4045:BE4045"/>
    <mergeCell ref="B4049:J4049"/>
    <mergeCell ref="K4049:Q4049"/>
    <mergeCell ref="R4049:S4049"/>
    <mergeCell ref="T4049:AA4049"/>
    <mergeCell ref="AB4049:AG4049"/>
    <mergeCell ref="AH4049:AI4049"/>
    <mergeCell ref="AJ4049:AQ4049"/>
    <mergeCell ref="AR4049:AW4049"/>
    <mergeCell ref="AY4049:AZ4049"/>
    <mergeCell ref="BC4049:BF4049"/>
    <mergeCell ref="BG4049:BJ4049"/>
    <mergeCell ref="BK4049:BL4049"/>
    <mergeCell ref="A4033:B4033"/>
    <mergeCell ref="R4033:S4033"/>
    <mergeCell ref="T4033:U4033"/>
    <mergeCell ref="AH4033:AI4033"/>
    <mergeCell ref="AJ4033:AK4033"/>
    <mergeCell ref="AY4033:AZ4033"/>
    <mergeCell ref="BA4033:BB4033"/>
    <mergeCell ref="BK4033:BL4033"/>
    <mergeCell ref="A4036:B4036"/>
    <mergeCell ref="R4036:S4036"/>
    <mergeCell ref="T4036:U4036"/>
    <mergeCell ref="AH4036:AI4036"/>
    <mergeCell ref="AJ4036:AK4036"/>
    <mergeCell ref="AY4036:AZ4036"/>
    <mergeCell ref="BA4036:BB4036"/>
    <mergeCell ref="BK4036:BL4036"/>
    <mergeCell ref="A4039:B4039"/>
    <mergeCell ref="R4039:S4039"/>
    <mergeCell ref="T4039:U4039"/>
    <mergeCell ref="AH4039:AI4039"/>
    <mergeCell ref="AJ4039:AK4039"/>
    <mergeCell ref="AY4039:AZ4039"/>
    <mergeCell ref="BA4039:BB4039"/>
    <mergeCell ref="BK4039:BL4039"/>
    <mergeCell ref="A4022:B4022"/>
    <mergeCell ref="R4022:S4022"/>
    <mergeCell ref="T4022:U4022"/>
    <mergeCell ref="AH4022:AI4022"/>
    <mergeCell ref="AJ4022:AK4022"/>
    <mergeCell ref="AY4022:AZ4022"/>
    <mergeCell ref="BA4022:BB4022"/>
    <mergeCell ref="BK4022:BL4022"/>
    <mergeCell ref="A4025:B4025"/>
    <mergeCell ref="R4025:S4025"/>
    <mergeCell ref="T4025:U4025"/>
    <mergeCell ref="AH4025:AI4025"/>
    <mergeCell ref="AJ4025:AK4025"/>
    <mergeCell ref="AY4025:AZ4025"/>
    <mergeCell ref="BA4025:BB4025"/>
    <mergeCell ref="BK4025:BL4025"/>
    <mergeCell ref="A4032:B4032"/>
    <mergeCell ref="R4032:S4032"/>
    <mergeCell ref="T4032:U4032"/>
    <mergeCell ref="AH4032:AI4032"/>
    <mergeCell ref="AJ4032:AK4032"/>
    <mergeCell ref="AY4032:AZ4032"/>
    <mergeCell ref="BA4032:BB4032"/>
    <mergeCell ref="BK4032:BL4032"/>
    <mergeCell ref="A4015:B4015"/>
    <mergeCell ref="R4015:S4015"/>
    <mergeCell ref="T4015:U4015"/>
    <mergeCell ref="AH4015:AI4015"/>
    <mergeCell ref="AJ4015:AK4015"/>
    <mergeCell ref="AY4015:AZ4015"/>
    <mergeCell ref="BA4015:BB4015"/>
    <mergeCell ref="BK4015:BL4015"/>
    <mergeCell ref="A4016:B4016"/>
    <mergeCell ref="R4016:S4016"/>
    <mergeCell ref="T4016:U4016"/>
    <mergeCell ref="AH4016:AI4016"/>
    <mergeCell ref="AJ4016:AK4016"/>
    <mergeCell ref="AY4016:AZ4016"/>
    <mergeCell ref="BA4016:BB4016"/>
    <mergeCell ref="BK4016:BL4016"/>
    <mergeCell ref="A4019:B4019"/>
    <mergeCell ref="R4019:S4019"/>
    <mergeCell ref="T4019:U4019"/>
    <mergeCell ref="AH4019:AI4019"/>
    <mergeCell ref="AJ4019:AK4019"/>
    <mergeCell ref="AY4019:AZ4019"/>
    <mergeCell ref="BA4019:BB4019"/>
    <mergeCell ref="BK4019:BL4019"/>
    <mergeCell ref="A4002:B4002"/>
    <mergeCell ref="R4002:S4002"/>
    <mergeCell ref="T4002:U4002"/>
    <mergeCell ref="AH4002:AI4002"/>
    <mergeCell ref="AJ4002:AK4002"/>
    <mergeCell ref="AY4002:AZ4002"/>
    <mergeCell ref="BA4002:BB4002"/>
    <mergeCell ref="BK4002:BL4002"/>
    <mergeCell ref="A4003:B4003"/>
    <mergeCell ref="R4003:S4003"/>
    <mergeCell ref="T4003:U4003"/>
    <mergeCell ref="AH4003:AI4003"/>
    <mergeCell ref="AJ4003:AK4003"/>
    <mergeCell ref="AY4003:AZ4003"/>
    <mergeCell ref="BA4003:BB4003"/>
    <mergeCell ref="BK4003:BL4003"/>
    <mergeCell ref="A4009:B4009"/>
    <mergeCell ref="R4009:S4009"/>
    <mergeCell ref="T4009:U4009"/>
    <mergeCell ref="AH4009:AI4009"/>
    <mergeCell ref="AJ4009:AK4009"/>
    <mergeCell ref="AY4009:AZ4009"/>
    <mergeCell ref="BA4009:BB4009"/>
    <mergeCell ref="BK4009:BL4009"/>
    <mergeCell ref="AH3997:AI3997"/>
    <mergeCell ref="AJ3997:AQ3997"/>
    <mergeCell ref="AR3997:AW3997"/>
    <mergeCell ref="AY3997:AZ3997"/>
    <mergeCell ref="BC3997:BF3997"/>
    <mergeCell ref="BG3997:BJ3997"/>
    <mergeCell ref="BK3997:BL3997"/>
    <mergeCell ref="K3998:L3998"/>
    <mergeCell ref="X3998:Y3998"/>
    <mergeCell ref="BE3998:BF3998"/>
    <mergeCell ref="BG3998:BI3998"/>
    <mergeCell ref="A3999:B4001"/>
    <mergeCell ref="C3999:H3999"/>
    <mergeCell ref="I3999:J3999"/>
    <mergeCell ref="K3999:Q3999"/>
    <mergeCell ref="R3999:S4001"/>
    <mergeCell ref="T3999:U4001"/>
    <mergeCell ref="V3999:AG3999"/>
    <mergeCell ref="AH3999:AI4001"/>
    <mergeCell ref="AJ3999:AK4001"/>
    <mergeCell ref="AL3999:AX3999"/>
    <mergeCell ref="AY3999:AZ4001"/>
    <mergeCell ref="BA3999:BB4001"/>
    <mergeCell ref="BC3999:BJ3999"/>
    <mergeCell ref="BK3999:BL4001"/>
    <mergeCell ref="AT3632:AW3632"/>
    <mergeCell ref="K3633:L3633"/>
    <mergeCell ref="T3633:U3633"/>
    <mergeCell ref="AR3633:AS3633"/>
    <mergeCell ref="AT3633:AV3633"/>
    <mergeCell ref="AP3634:AW3634"/>
    <mergeCell ref="A3654:B3654"/>
    <mergeCell ref="A3657:B3657"/>
    <mergeCell ref="A3660:B3660"/>
    <mergeCell ref="A3637:B3637"/>
    <mergeCell ref="A3638:B3638"/>
    <mergeCell ref="A3644:B3644"/>
    <mergeCell ref="A3650:B3650"/>
    <mergeCell ref="A3651:B3651"/>
    <mergeCell ref="R3681:T3681"/>
    <mergeCell ref="AD3681:AF3681"/>
    <mergeCell ref="AP3681:AR3681"/>
    <mergeCell ref="A3667:B3667"/>
    <mergeCell ref="A3668:B3668"/>
    <mergeCell ref="A3671:B3671"/>
    <mergeCell ref="A3674:B3674"/>
    <mergeCell ref="A3677:B3677"/>
    <mergeCell ref="A3681:J3681"/>
    <mergeCell ref="R3628:T3628"/>
    <mergeCell ref="AD3628:AF3628"/>
    <mergeCell ref="AP3628:AR3628"/>
    <mergeCell ref="A3601:B3601"/>
    <mergeCell ref="A3604:B3604"/>
    <mergeCell ref="A3607:B3607"/>
    <mergeCell ref="A3614:B3614"/>
    <mergeCell ref="A3615:B3615"/>
    <mergeCell ref="A3618:B3618"/>
    <mergeCell ref="C3634:H3634"/>
    <mergeCell ref="I3634:J3634"/>
    <mergeCell ref="K3634:Q3634"/>
    <mergeCell ref="A3621:B3621"/>
    <mergeCell ref="A3624:B3624"/>
    <mergeCell ref="A3628:I3628"/>
    <mergeCell ref="B3632:J3632"/>
    <mergeCell ref="K3632:Q3632"/>
    <mergeCell ref="R3632:W3632"/>
    <mergeCell ref="X3632:AC3632"/>
    <mergeCell ref="AD3632:AI3632"/>
    <mergeCell ref="AJ3632:AO3632"/>
    <mergeCell ref="A3634:B3636"/>
    <mergeCell ref="R3634:AC3634"/>
    <mergeCell ref="AD3634:AO3634"/>
    <mergeCell ref="AP3632:AS3632"/>
    <mergeCell ref="AT3579:AW3579"/>
    <mergeCell ref="J3580:L3580"/>
    <mergeCell ref="T3580:U3580"/>
    <mergeCell ref="AR3580:AS3580"/>
    <mergeCell ref="AT3580:AV3580"/>
    <mergeCell ref="B3579:J3579"/>
    <mergeCell ref="K3579:Q3579"/>
    <mergeCell ref="AP3581:AW3581"/>
    <mergeCell ref="A3584:B3584"/>
    <mergeCell ref="A3585:B3585"/>
    <mergeCell ref="A3591:B3591"/>
    <mergeCell ref="A3597:B3597"/>
    <mergeCell ref="A3598:B3598"/>
    <mergeCell ref="A3581:B3583"/>
    <mergeCell ref="C3581:F3581"/>
    <mergeCell ref="G3581:J3581"/>
    <mergeCell ref="K3581:Q3581"/>
    <mergeCell ref="A3549:B3549"/>
    <mergeCell ref="A3552:B3552"/>
    <mergeCell ref="A3555:B3555"/>
    <mergeCell ref="A3562:B3562"/>
    <mergeCell ref="A3563:B3563"/>
    <mergeCell ref="A3566:B3566"/>
    <mergeCell ref="R3579:W3579"/>
    <mergeCell ref="X3579:AC3579"/>
    <mergeCell ref="AD3579:AI3579"/>
    <mergeCell ref="AJ3579:AO3579"/>
    <mergeCell ref="A3569:B3569"/>
    <mergeCell ref="A3572:B3572"/>
    <mergeCell ref="A3576:I3576"/>
    <mergeCell ref="R3576:T3576"/>
    <mergeCell ref="AB3576:AD3576"/>
    <mergeCell ref="AN3576:AP3576"/>
    <mergeCell ref="R3581:AC3581"/>
    <mergeCell ref="AD3581:AO3581"/>
    <mergeCell ref="AP3579:AS3579"/>
    <mergeCell ref="AR3527:AU3527"/>
    <mergeCell ref="J3528:L3528"/>
    <mergeCell ref="T3528:U3528"/>
    <mergeCell ref="AP3528:AQ3528"/>
    <mergeCell ref="AR3528:AT3528"/>
    <mergeCell ref="B3527:J3527"/>
    <mergeCell ref="K3527:Q3527"/>
    <mergeCell ref="AN3529:AU3529"/>
    <mergeCell ref="A3532:B3532"/>
    <mergeCell ref="A3533:B3533"/>
    <mergeCell ref="A3539:B3539"/>
    <mergeCell ref="A3545:B3545"/>
    <mergeCell ref="A3546:B3546"/>
    <mergeCell ref="A3529:B3531"/>
    <mergeCell ref="C3529:F3529"/>
    <mergeCell ref="G3529:J3529"/>
    <mergeCell ref="K3529:Q3529"/>
    <mergeCell ref="AN3524:AP3524"/>
    <mergeCell ref="A3497:B3497"/>
    <mergeCell ref="A3500:B3500"/>
    <mergeCell ref="A3503:B3503"/>
    <mergeCell ref="A3510:B3510"/>
    <mergeCell ref="A3511:B3511"/>
    <mergeCell ref="A3514:B3514"/>
    <mergeCell ref="R3527:V3527"/>
    <mergeCell ref="W3527:AA3527"/>
    <mergeCell ref="AB3527:AG3527"/>
    <mergeCell ref="AH3527:AM3527"/>
    <mergeCell ref="A3517:B3517"/>
    <mergeCell ref="A3520:B3520"/>
    <mergeCell ref="A3524:I3524"/>
    <mergeCell ref="R3524:T3524"/>
    <mergeCell ref="AB3524:AD3524"/>
    <mergeCell ref="R3529:AA3529"/>
    <mergeCell ref="AB3529:AM3529"/>
    <mergeCell ref="AN3527:AQ3527"/>
    <mergeCell ref="R3477:AA3477"/>
    <mergeCell ref="AB3477:AM3477"/>
    <mergeCell ref="AN3475:AQ3475"/>
    <mergeCell ref="AR3475:AU3475"/>
    <mergeCell ref="J3476:L3476"/>
    <mergeCell ref="T3476:U3476"/>
    <mergeCell ref="AP3476:AQ3476"/>
    <mergeCell ref="AR3476:AT3476"/>
    <mergeCell ref="B3475:J3475"/>
    <mergeCell ref="K3475:Q3475"/>
    <mergeCell ref="AN3477:AU3477"/>
    <mergeCell ref="A3480:B3480"/>
    <mergeCell ref="A3481:B3481"/>
    <mergeCell ref="A3487:B3487"/>
    <mergeCell ref="A3493:B3493"/>
    <mergeCell ref="A3494:B3494"/>
    <mergeCell ref="A3477:B3479"/>
    <mergeCell ref="C3477:F3477"/>
    <mergeCell ref="G3477:J3477"/>
    <mergeCell ref="K3477:Q3477"/>
    <mergeCell ref="R3475:V3475"/>
    <mergeCell ref="W3475:AA3475"/>
    <mergeCell ref="T1014:X1014"/>
    <mergeCell ref="A969:I969"/>
    <mergeCell ref="AB3475:AG3475"/>
    <mergeCell ref="AH3475:AM3475"/>
    <mergeCell ref="T685:X685"/>
    <mergeCell ref="A746:B746"/>
    <mergeCell ref="A749:B749"/>
    <mergeCell ref="A756:B756"/>
    <mergeCell ref="J727:M727"/>
    <mergeCell ref="H728:I728"/>
    <mergeCell ref="T805:X805"/>
    <mergeCell ref="N767:O767"/>
    <mergeCell ref="T969:X969"/>
    <mergeCell ref="A925:I925"/>
    <mergeCell ref="T925:X925"/>
    <mergeCell ref="A1002:B1002"/>
    <mergeCell ref="A1005:B1005"/>
    <mergeCell ref="A1008:B1008"/>
    <mergeCell ref="V972:Y972"/>
    <mergeCell ref="A960:B960"/>
    <mergeCell ref="A943:B943"/>
    <mergeCell ref="A946:B946"/>
    <mergeCell ref="J728:L728"/>
    <mergeCell ref="A730:B731"/>
    <mergeCell ref="C730:F730"/>
    <mergeCell ref="G730:J730"/>
    <mergeCell ref="A805:I805"/>
    <mergeCell ref="C850:F850"/>
    <mergeCell ref="G850:J850"/>
    <mergeCell ref="A772:B772"/>
    <mergeCell ref="J767:M767"/>
    <mergeCell ref="H768:I768"/>
    <mergeCell ref="A1509:B1510"/>
    <mergeCell ref="A1528:B1528"/>
    <mergeCell ref="A1501:B1501"/>
    <mergeCell ref="A1478:B1478"/>
    <mergeCell ref="A1525:B1525"/>
    <mergeCell ref="A1372:I1372"/>
    <mergeCell ref="T1372:X1372"/>
    <mergeCell ref="A1328:I1328"/>
    <mergeCell ref="T1328:X1328"/>
    <mergeCell ref="A1283:I1283"/>
    <mergeCell ref="T1283:X1283"/>
    <mergeCell ref="C1286:I1286"/>
    <mergeCell ref="A1346:B1346"/>
    <mergeCell ref="A1349:B1349"/>
    <mergeCell ref="A1298:B1298"/>
    <mergeCell ref="A1491:B1491"/>
    <mergeCell ref="A1492:B1492"/>
    <mergeCell ref="A1495:B1495"/>
    <mergeCell ref="A1498:B1498"/>
    <mergeCell ref="A1504:I1504"/>
    <mergeCell ref="T1504:X1504"/>
    <mergeCell ref="A1519:B1519"/>
    <mergeCell ref="R1507:S1507"/>
    <mergeCell ref="C1509:F1509"/>
    <mergeCell ref="G1509:J1509"/>
    <mergeCell ref="K1509:AG1509"/>
    <mergeCell ref="B1463:I1463"/>
    <mergeCell ref="J1463:Q1463"/>
    <mergeCell ref="A1437:B1437"/>
    <mergeCell ref="A1440:B1440"/>
    <mergeCell ref="A1460:I1460"/>
    <mergeCell ref="A1291:B1291"/>
    <mergeCell ref="A3201:I3201"/>
    <mergeCell ref="T3201:X3201"/>
    <mergeCell ref="A3150:I3150"/>
    <mergeCell ref="T3150:X3150"/>
    <mergeCell ref="T3100:X3100"/>
    <mergeCell ref="A3175:B3175"/>
    <mergeCell ref="A3178:B3178"/>
    <mergeCell ref="A3181:B3181"/>
    <mergeCell ref="A3188:B3188"/>
    <mergeCell ref="A3189:B3189"/>
    <mergeCell ref="A2845:I2845"/>
    <mergeCell ref="T2845:X2845"/>
    <mergeCell ref="A2793:I2793"/>
    <mergeCell ref="T2793:X2793"/>
    <mergeCell ref="A2742:I2742"/>
    <mergeCell ref="T2742:X2742"/>
    <mergeCell ref="A2842:B2842"/>
    <mergeCell ref="A2839:B2839"/>
    <mergeCell ref="A2815:B2815"/>
    <mergeCell ref="A2816:B2816"/>
    <mergeCell ref="A3192:B3192"/>
    <mergeCell ref="A3172:B3172"/>
    <mergeCell ref="A3155:B3156"/>
    <mergeCell ref="A3144:B3144"/>
    <mergeCell ref="A3121:B3121"/>
    <mergeCell ref="A3094:B3094"/>
    <mergeCell ref="A3097:B3097"/>
    <mergeCell ref="A3100:I3100"/>
    <mergeCell ref="G3104:J3104"/>
    <mergeCell ref="G3155:J3155"/>
    <mergeCell ref="J3154:L3154"/>
    <mergeCell ref="A3141:B3141"/>
    <mergeCell ref="AH3155:AO3155"/>
    <mergeCell ref="C3155:F3155"/>
    <mergeCell ref="A4:B5"/>
    <mergeCell ref="T96:W96"/>
    <mergeCell ref="A3195:B3195"/>
    <mergeCell ref="A3198:B3198"/>
    <mergeCell ref="A3158:B3158"/>
    <mergeCell ref="A3159:B3159"/>
    <mergeCell ref="A3165:B3165"/>
    <mergeCell ref="A3171:B3171"/>
    <mergeCell ref="A397:I397"/>
    <mergeCell ref="T397:X397"/>
    <mergeCell ref="T2692:X2692"/>
    <mergeCell ref="A2648:I2648"/>
    <mergeCell ref="T2648:X2648"/>
    <mergeCell ref="A2604:I2604"/>
    <mergeCell ref="T2604:X2604"/>
    <mergeCell ref="B2651:J2651"/>
    <mergeCell ref="K2651:Q2651"/>
    <mergeCell ref="J2652:L2652"/>
    <mergeCell ref="S2651:T2651"/>
    <mergeCell ref="A2653:B2654"/>
    <mergeCell ref="B2475:J2475"/>
    <mergeCell ref="K2475:Q2475"/>
    <mergeCell ref="A850:B851"/>
    <mergeCell ref="A3137:B3137"/>
    <mergeCell ref="A3138:B3138"/>
    <mergeCell ref="T1460:X1460"/>
    <mergeCell ref="A1416:I1416"/>
    <mergeCell ref="T1416:X1416"/>
    <mergeCell ref="A1548:I1548"/>
    <mergeCell ref="A1522:B1522"/>
    <mergeCell ref="C3054:F3054"/>
    <mergeCell ref="G3054:J3054"/>
    <mergeCell ref="J3053:L3053"/>
    <mergeCell ref="R3052:S3052"/>
    <mergeCell ref="R3053:S3053"/>
    <mergeCell ref="B3052:J3052"/>
    <mergeCell ref="K3052:Q3052"/>
    <mergeCell ref="K3054:AG3054"/>
    <mergeCell ref="A3088:B3088"/>
    <mergeCell ref="A3091:B3091"/>
    <mergeCell ref="AH3054:AO3054"/>
    <mergeCell ref="A3071:B3071"/>
    <mergeCell ref="AL3154:AN3154"/>
    <mergeCell ref="R3153:S3153"/>
    <mergeCell ref="R3154:S3154"/>
    <mergeCell ref="B3153:J3153"/>
    <mergeCell ref="K3153:Q3153"/>
    <mergeCell ref="AH3104:AO3104"/>
    <mergeCell ref="A3104:B3105"/>
    <mergeCell ref="J3103:L3103"/>
    <mergeCell ref="AJ3103:AK3103"/>
    <mergeCell ref="C3104:F3104"/>
    <mergeCell ref="A3127:B3127"/>
    <mergeCell ref="K3104:AG3104"/>
    <mergeCell ref="A3130:B3130"/>
    <mergeCell ref="A3107:B3107"/>
    <mergeCell ref="A3108:B3108"/>
    <mergeCell ref="A3114:B3114"/>
    <mergeCell ref="A3120:B3120"/>
    <mergeCell ref="AJ3154:AK3154"/>
    <mergeCell ref="AL3103:AN3103"/>
    <mergeCell ref="K3155:AG3155"/>
    <mergeCell ref="A372:I372"/>
    <mergeCell ref="T372:X372"/>
    <mergeCell ref="A3147:B3147"/>
    <mergeCell ref="A3058:B3058"/>
    <mergeCell ref="A3064:B3064"/>
    <mergeCell ref="A3070:B3070"/>
    <mergeCell ref="J2476:L2476"/>
    <mergeCell ref="S2475:T2475"/>
    <mergeCell ref="S2476:T2476"/>
    <mergeCell ref="A2463:B2463"/>
    <mergeCell ref="A2466:B2466"/>
    <mergeCell ref="A2469:B2469"/>
    <mergeCell ref="A2317:B2317"/>
    <mergeCell ref="A2320:B2320"/>
    <mergeCell ref="A2327:B2327"/>
    <mergeCell ref="A2303:B2303"/>
    <mergeCell ref="A2120:I2120"/>
    <mergeCell ref="T2120:X2120"/>
    <mergeCell ref="A3074:B3074"/>
    <mergeCell ref="A3077:B3077"/>
    <mergeCell ref="A3080:B3080"/>
    <mergeCell ref="A3087:B3087"/>
    <mergeCell ref="A3057:B3057"/>
    <mergeCell ref="A3054:B3055"/>
    <mergeCell ref="A3124:B3124"/>
    <mergeCell ref="K3003:AG3003"/>
    <mergeCell ref="R3102:S3102"/>
    <mergeCell ref="R3103:S3103"/>
    <mergeCell ref="B3102:J3102"/>
    <mergeCell ref="K3102:Q3102"/>
    <mergeCell ref="A2962:B2962"/>
    <mergeCell ref="AH3003:AO3003"/>
    <mergeCell ref="A3006:B3006"/>
    <mergeCell ref="A3007:B3007"/>
    <mergeCell ref="A3013:B3013"/>
    <mergeCell ref="A3019:B3019"/>
    <mergeCell ref="A3020:B3020"/>
    <mergeCell ref="A3003:B3004"/>
    <mergeCell ref="C3003:F3003"/>
    <mergeCell ref="G3003:J3003"/>
    <mergeCell ref="A3043:B3043"/>
    <mergeCell ref="A3046:B3046"/>
    <mergeCell ref="A3049:I3049"/>
    <mergeCell ref="T3049:X3049"/>
    <mergeCell ref="A3023:B3023"/>
    <mergeCell ref="A3026:B3026"/>
    <mergeCell ref="A3029:B3029"/>
    <mergeCell ref="A3036:B3036"/>
    <mergeCell ref="A3037:B3037"/>
    <mergeCell ref="A3040:B3040"/>
    <mergeCell ref="A2968:B2968"/>
    <mergeCell ref="A2969:B2969"/>
    <mergeCell ref="A2952:B2953"/>
    <mergeCell ref="C2952:F2952"/>
    <mergeCell ref="G2952:J2952"/>
    <mergeCell ref="A2992:B2992"/>
    <mergeCell ref="A2995:B2995"/>
    <mergeCell ref="A2998:I2998"/>
    <mergeCell ref="T2998:X2998"/>
    <mergeCell ref="A2972:B2972"/>
    <mergeCell ref="A2975:B2975"/>
    <mergeCell ref="A2978:B2978"/>
    <mergeCell ref="A2985:B2985"/>
    <mergeCell ref="A2986:B2986"/>
    <mergeCell ref="A2989:B2989"/>
    <mergeCell ref="J3002:L3002"/>
    <mergeCell ref="R3001:S3001"/>
    <mergeCell ref="R3002:S3002"/>
    <mergeCell ref="B3001:J3001"/>
    <mergeCell ref="K3001:Q3001"/>
    <mergeCell ref="A2947:I2947"/>
    <mergeCell ref="T2947:X2947"/>
    <mergeCell ref="A2921:B2921"/>
    <mergeCell ref="A2924:B2924"/>
    <mergeCell ref="A2927:B2927"/>
    <mergeCell ref="A2934:B2934"/>
    <mergeCell ref="A2935:B2935"/>
    <mergeCell ref="A2938:B2938"/>
    <mergeCell ref="J2951:L2951"/>
    <mergeCell ref="R2950:S2950"/>
    <mergeCell ref="R2951:S2951"/>
    <mergeCell ref="B2950:J2950"/>
    <mergeCell ref="K2950:Q2950"/>
    <mergeCell ref="K2952:AG2952"/>
    <mergeCell ref="AH2952:AO2952"/>
    <mergeCell ref="A2955:B2955"/>
    <mergeCell ref="A2956:B2956"/>
    <mergeCell ref="J2900:L2900"/>
    <mergeCell ref="R2899:S2899"/>
    <mergeCell ref="R2900:S2900"/>
    <mergeCell ref="B2899:J2899"/>
    <mergeCell ref="K2899:Q2899"/>
    <mergeCell ref="K2901:AG2901"/>
    <mergeCell ref="AH2901:AO2901"/>
    <mergeCell ref="A2904:B2904"/>
    <mergeCell ref="A2905:B2905"/>
    <mergeCell ref="A2911:B2911"/>
    <mergeCell ref="A2917:B2917"/>
    <mergeCell ref="A2918:B2918"/>
    <mergeCell ref="A2901:B2902"/>
    <mergeCell ref="C2901:F2901"/>
    <mergeCell ref="G2901:J2901"/>
    <mergeCell ref="A2941:B2941"/>
    <mergeCell ref="A2944:B2944"/>
    <mergeCell ref="A2854:B2854"/>
    <mergeCell ref="A2860:B2860"/>
    <mergeCell ref="A2866:B2866"/>
    <mergeCell ref="A2867:B2867"/>
    <mergeCell ref="A2850:B2851"/>
    <mergeCell ref="C2850:F2850"/>
    <mergeCell ref="G2850:J2850"/>
    <mergeCell ref="K2850:AG2850"/>
    <mergeCell ref="A2890:B2890"/>
    <mergeCell ref="A2893:B2893"/>
    <mergeCell ref="A2896:I2896"/>
    <mergeCell ref="T2896:X2896"/>
    <mergeCell ref="A2870:B2870"/>
    <mergeCell ref="A2873:B2873"/>
    <mergeCell ref="A2876:B2876"/>
    <mergeCell ref="A2883:B2883"/>
    <mergeCell ref="A2884:B2884"/>
    <mergeCell ref="A2887:B2887"/>
    <mergeCell ref="AH2799:AO2799"/>
    <mergeCell ref="A2802:B2802"/>
    <mergeCell ref="A2803:B2803"/>
    <mergeCell ref="A2809:B2809"/>
    <mergeCell ref="A2799:B2800"/>
    <mergeCell ref="J2849:L2849"/>
    <mergeCell ref="R2848:S2848"/>
    <mergeCell ref="R2849:S2849"/>
    <mergeCell ref="B2848:J2848"/>
    <mergeCell ref="K2848:Q2848"/>
    <mergeCell ref="A2822:B2822"/>
    <mergeCell ref="A2825:B2825"/>
    <mergeCell ref="A2832:B2832"/>
    <mergeCell ref="A2833:B2833"/>
    <mergeCell ref="A2836:B2836"/>
    <mergeCell ref="AH2850:AO2850"/>
    <mergeCell ref="A2853:B2853"/>
    <mergeCell ref="A2767:B2767"/>
    <mergeCell ref="A2770:B2770"/>
    <mergeCell ref="A2773:B2773"/>
    <mergeCell ref="A2780:B2780"/>
    <mergeCell ref="A2781:B2781"/>
    <mergeCell ref="A2784:B2784"/>
    <mergeCell ref="A2787:B2787"/>
    <mergeCell ref="A2790:B2790"/>
    <mergeCell ref="K2799:AG2799"/>
    <mergeCell ref="J2798:L2798"/>
    <mergeCell ref="R2797:S2797"/>
    <mergeCell ref="R2798:S2798"/>
    <mergeCell ref="C2799:F2799"/>
    <mergeCell ref="G2799:J2799"/>
    <mergeCell ref="A2819:B2819"/>
    <mergeCell ref="B2797:J2797"/>
    <mergeCell ref="K2797:Q2797"/>
    <mergeCell ref="J2746:L2746"/>
    <mergeCell ref="R2745:S2745"/>
    <mergeCell ref="R2746:S2746"/>
    <mergeCell ref="B2745:J2745"/>
    <mergeCell ref="K2745:Q2745"/>
    <mergeCell ref="A2730:B2730"/>
    <mergeCell ref="A2733:B2733"/>
    <mergeCell ref="A2736:B2736"/>
    <mergeCell ref="A2739:B2739"/>
    <mergeCell ref="AH2747:AO2747"/>
    <mergeCell ref="A2750:B2750"/>
    <mergeCell ref="A2751:B2751"/>
    <mergeCell ref="A2757:B2757"/>
    <mergeCell ref="A2763:B2763"/>
    <mergeCell ref="A2764:B2764"/>
    <mergeCell ref="A2747:B2748"/>
    <mergeCell ref="C2747:F2747"/>
    <mergeCell ref="G2747:J2747"/>
    <mergeCell ref="K2747:AG2747"/>
    <mergeCell ref="A2722:B2722"/>
    <mergeCell ref="A2729:B2729"/>
    <mergeCell ref="AH2697:AO2697"/>
    <mergeCell ref="A2680:B2680"/>
    <mergeCell ref="A2683:B2683"/>
    <mergeCell ref="A2686:B2686"/>
    <mergeCell ref="A2689:B2689"/>
    <mergeCell ref="K2697:AG2697"/>
    <mergeCell ref="B2695:J2695"/>
    <mergeCell ref="K2695:Q2695"/>
    <mergeCell ref="J2696:L2696"/>
    <mergeCell ref="R2695:S2695"/>
    <mergeCell ref="R2696:S2696"/>
    <mergeCell ref="A2666:B2666"/>
    <mergeCell ref="A2692:I2692"/>
    <mergeCell ref="A2716:B2716"/>
    <mergeCell ref="C2697:F2697"/>
    <mergeCell ref="G2697:J2697"/>
    <mergeCell ref="A2699:B2699"/>
    <mergeCell ref="A2700:B2700"/>
    <mergeCell ref="A2706:B2706"/>
    <mergeCell ref="A2712:B2712"/>
    <mergeCell ref="A2713:B2713"/>
    <mergeCell ref="A2697:B2698"/>
    <mergeCell ref="S2652:T2652"/>
    <mergeCell ref="A2639:B2639"/>
    <mergeCell ref="A2642:B2642"/>
    <mergeCell ref="A2645:B2645"/>
    <mergeCell ref="A2636:B2636"/>
    <mergeCell ref="C2653:F2653"/>
    <mergeCell ref="G2653:J2653"/>
    <mergeCell ref="AH2653:AO2653"/>
    <mergeCell ref="A2669:B2669"/>
    <mergeCell ref="A2672:B2672"/>
    <mergeCell ref="A2679:B2679"/>
    <mergeCell ref="A2655:B2655"/>
    <mergeCell ref="A2656:B2656"/>
    <mergeCell ref="A2662:B2662"/>
    <mergeCell ref="A2663:B2663"/>
    <mergeCell ref="K2653:AG2653"/>
    <mergeCell ref="A2719:B2719"/>
    <mergeCell ref="A2618:B2618"/>
    <mergeCell ref="A2619:B2619"/>
    <mergeCell ref="S2607:T2607"/>
    <mergeCell ref="S2608:T2608"/>
    <mergeCell ref="AH2609:AO2609"/>
    <mergeCell ref="A2592:B2592"/>
    <mergeCell ref="A2595:B2595"/>
    <mergeCell ref="A2598:B2598"/>
    <mergeCell ref="A2601:B2601"/>
    <mergeCell ref="C2609:F2609"/>
    <mergeCell ref="A2622:B2622"/>
    <mergeCell ref="A2635:B2635"/>
    <mergeCell ref="A2609:B2610"/>
    <mergeCell ref="B2607:J2607"/>
    <mergeCell ref="K2607:Q2607"/>
    <mergeCell ref="J2608:L2608"/>
    <mergeCell ref="A2625:B2625"/>
    <mergeCell ref="A2628:B2628"/>
    <mergeCell ref="A2611:B2611"/>
    <mergeCell ref="A2612:B2612"/>
    <mergeCell ref="A2578:B2578"/>
    <mergeCell ref="A2565:B2566"/>
    <mergeCell ref="B2563:J2563"/>
    <mergeCell ref="K2563:Q2563"/>
    <mergeCell ref="J2564:L2564"/>
    <mergeCell ref="S2563:T2563"/>
    <mergeCell ref="S2564:T2564"/>
    <mergeCell ref="G2609:J2609"/>
    <mergeCell ref="K2609:AG2609"/>
    <mergeCell ref="AH2565:AO2565"/>
    <mergeCell ref="A2581:B2581"/>
    <mergeCell ref="A2584:B2584"/>
    <mergeCell ref="A2591:B2591"/>
    <mergeCell ref="A2567:B2567"/>
    <mergeCell ref="A2568:B2568"/>
    <mergeCell ref="A2574:B2574"/>
    <mergeCell ref="A2575:B2575"/>
    <mergeCell ref="A2547:B2547"/>
    <mergeCell ref="A2523:B2523"/>
    <mergeCell ref="A2524:B2524"/>
    <mergeCell ref="A2530:B2530"/>
    <mergeCell ref="A2531:B2531"/>
    <mergeCell ref="A2551:B2551"/>
    <mergeCell ref="A2548:B2548"/>
    <mergeCell ref="A2534:B2534"/>
    <mergeCell ref="A2537:B2537"/>
    <mergeCell ref="A2540:B2540"/>
    <mergeCell ref="A2554:B2554"/>
    <mergeCell ref="A2557:B2557"/>
    <mergeCell ref="A2560:I2560"/>
    <mergeCell ref="T2560:X2560"/>
    <mergeCell ref="C2565:F2565"/>
    <mergeCell ref="G2565:J2565"/>
    <mergeCell ref="K2565:AG2565"/>
    <mergeCell ref="A2493:B2493"/>
    <mergeCell ref="A2496:B2496"/>
    <mergeCell ref="A2503:B2503"/>
    <mergeCell ref="A2479:B2479"/>
    <mergeCell ref="A2480:B2480"/>
    <mergeCell ref="A2486:B2486"/>
    <mergeCell ref="A2487:B2487"/>
    <mergeCell ref="A2490:B2490"/>
    <mergeCell ref="A2477:B2478"/>
    <mergeCell ref="AH2521:AO2521"/>
    <mergeCell ref="A2504:B2504"/>
    <mergeCell ref="A2507:B2507"/>
    <mergeCell ref="A2510:B2510"/>
    <mergeCell ref="A2513:B2513"/>
    <mergeCell ref="C2521:F2521"/>
    <mergeCell ref="A2516:I2516"/>
    <mergeCell ref="T2516:X2516"/>
    <mergeCell ref="C2477:F2477"/>
    <mergeCell ref="G2477:J2477"/>
    <mergeCell ref="A2521:B2522"/>
    <mergeCell ref="B2519:J2519"/>
    <mergeCell ref="K2519:Q2519"/>
    <mergeCell ref="J2520:L2520"/>
    <mergeCell ref="G2521:J2521"/>
    <mergeCell ref="K2521:AG2521"/>
    <mergeCell ref="S2519:T2519"/>
    <mergeCell ref="S2520:T2520"/>
    <mergeCell ref="A2435:B2435"/>
    <mergeCell ref="A2436:B2436"/>
    <mergeCell ref="A2442:B2442"/>
    <mergeCell ref="A2443:B2443"/>
    <mergeCell ref="S2431:T2431"/>
    <mergeCell ref="S2432:T2432"/>
    <mergeCell ref="A2460:B2460"/>
    <mergeCell ref="A2446:B2446"/>
    <mergeCell ref="A2459:B2459"/>
    <mergeCell ref="A2472:I2472"/>
    <mergeCell ref="T2472:X2472"/>
    <mergeCell ref="B2431:J2431"/>
    <mergeCell ref="K2431:Q2431"/>
    <mergeCell ref="J2432:L2432"/>
    <mergeCell ref="A2449:B2449"/>
    <mergeCell ref="A2452:B2452"/>
    <mergeCell ref="AH2477:AO2477"/>
    <mergeCell ref="K2477:AG2477"/>
    <mergeCell ref="AH2389:AO2389"/>
    <mergeCell ref="A2405:B2405"/>
    <mergeCell ref="A2408:B2408"/>
    <mergeCell ref="A2415:B2415"/>
    <mergeCell ref="A2391:B2391"/>
    <mergeCell ref="A2392:B2392"/>
    <mergeCell ref="A2398:B2398"/>
    <mergeCell ref="A2399:B2399"/>
    <mergeCell ref="A2402:B2402"/>
    <mergeCell ref="A2389:B2390"/>
    <mergeCell ref="AH2433:AO2433"/>
    <mergeCell ref="A2416:B2416"/>
    <mergeCell ref="A2419:B2419"/>
    <mergeCell ref="A2422:B2422"/>
    <mergeCell ref="A2425:B2425"/>
    <mergeCell ref="C2433:F2433"/>
    <mergeCell ref="G2433:J2433"/>
    <mergeCell ref="A2433:B2434"/>
    <mergeCell ref="A2428:I2428"/>
    <mergeCell ref="T2428:X2428"/>
    <mergeCell ref="C2389:F2389"/>
    <mergeCell ref="G2389:J2389"/>
    <mergeCell ref="K2433:AG2433"/>
    <mergeCell ref="K2389:AG2389"/>
    <mergeCell ref="A2361:B2361"/>
    <mergeCell ref="A2364:B2364"/>
    <mergeCell ref="A2371:B2371"/>
    <mergeCell ref="A2347:B2347"/>
    <mergeCell ref="A2348:B2348"/>
    <mergeCell ref="A2354:B2354"/>
    <mergeCell ref="A2355:B2355"/>
    <mergeCell ref="A2372:B2372"/>
    <mergeCell ref="B2387:J2387"/>
    <mergeCell ref="K2387:Q2387"/>
    <mergeCell ref="J2388:L2388"/>
    <mergeCell ref="S2387:T2387"/>
    <mergeCell ref="S2388:T2388"/>
    <mergeCell ref="A2375:B2375"/>
    <mergeCell ref="A2378:B2378"/>
    <mergeCell ref="A2381:B2381"/>
    <mergeCell ref="A2384:I2384"/>
    <mergeCell ref="T2384:X2384"/>
    <mergeCell ref="AH2301:AO2301"/>
    <mergeCell ref="A2301:B2302"/>
    <mergeCell ref="K2301:AG2301"/>
    <mergeCell ref="AH2345:AO2345"/>
    <mergeCell ref="A2328:B2328"/>
    <mergeCell ref="A2331:B2331"/>
    <mergeCell ref="A2334:B2334"/>
    <mergeCell ref="A2337:B2337"/>
    <mergeCell ref="C2345:F2345"/>
    <mergeCell ref="G2345:J2345"/>
    <mergeCell ref="A2340:I2340"/>
    <mergeCell ref="T2340:X2340"/>
    <mergeCell ref="A2358:B2358"/>
    <mergeCell ref="A2345:B2346"/>
    <mergeCell ref="B2343:J2343"/>
    <mergeCell ref="K2343:Q2343"/>
    <mergeCell ref="J2344:L2344"/>
    <mergeCell ref="S2343:T2343"/>
    <mergeCell ref="S2344:T2344"/>
    <mergeCell ref="A2304:B2304"/>
    <mergeCell ref="A2310:B2310"/>
    <mergeCell ref="A2311:B2311"/>
    <mergeCell ref="A2314:B2314"/>
    <mergeCell ref="A2266:B2266"/>
    <mergeCell ref="A2284:B2284"/>
    <mergeCell ref="S2299:T2299"/>
    <mergeCell ref="T2296:X2296"/>
    <mergeCell ref="A2267:B2267"/>
    <mergeCell ref="A2243:B2243"/>
    <mergeCell ref="A2246:B2246"/>
    <mergeCell ref="A2259:B2259"/>
    <mergeCell ref="A2260:B2260"/>
    <mergeCell ref="A2257:B2258"/>
    <mergeCell ref="A2293:B2293"/>
    <mergeCell ref="A2270:B2270"/>
    <mergeCell ref="C2301:F2301"/>
    <mergeCell ref="G2301:J2301"/>
    <mergeCell ref="A2287:B2287"/>
    <mergeCell ref="A2290:B2290"/>
    <mergeCell ref="A2296:I2296"/>
    <mergeCell ref="A2273:B2273"/>
    <mergeCell ref="A2276:B2276"/>
    <mergeCell ref="A2283:B2283"/>
    <mergeCell ref="B2299:J2299"/>
    <mergeCell ref="K2299:Q2299"/>
    <mergeCell ref="J2300:L2300"/>
    <mergeCell ref="S2300:T2300"/>
    <mergeCell ref="AH2213:AO2213"/>
    <mergeCell ref="A2215:B2215"/>
    <mergeCell ref="A2216:B2216"/>
    <mergeCell ref="A2222:B2222"/>
    <mergeCell ref="A2223:B2223"/>
    <mergeCell ref="A2213:B2214"/>
    <mergeCell ref="AH2257:AO2257"/>
    <mergeCell ref="A2249:B2249"/>
    <mergeCell ref="B2255:J2255"/>
    <mergeCell ref="K2255:Q2255"/>
    <mergeCell ref="A2229:B2229"/>
    <mergeCell ref="A2232:B2232"/>
    <mergeCell ref="A2239:B2239"/>
    <mergeCell ref="A2240:B2240"/>
    <mergeCell ref="A2252:I2252"/>
    <mergeCell ref="J2256:L2256"/>
    <mergeCell ref="S2255:T2255"/>
    <mergeCell ref="S2256:T2256"/>
    <mergeCell ref="C2257:F2257"/>
    <mergeCell ref="C2213:F2213"/>
    <mergeCell ref="G2213:J2213"/>
    <mergeCell ref="G2257:J2257"/>
    <mergeCell ref="T2252:X2252"/>
    <mergeCell ref="A2226:B2226"/>
    <mergeCell ref="AH2169:AO2169"/>
    <mergeCell ref="A2185:B2185"/>
    <mergeCell ref="A2188:B2188"/>
    <mergeCell ref="A2195:B2195"/>
    <mergeCell ref="A2171:B2171"/>
    <mergeCell ref="A2172:B2172"/>
    <mergeCell ref="A2178:B2178"/>
    <mergeCell ref="A2179:B2179"/>
    <mergeCell ref="A2182:B2182"/>
    <mergeCell ref="B2211:J2211"/>
    <mergeCell ref="K2211:Q2211"/>
    <mergeCell ref="J2212:L2212"/>
    <mergeCell ref="S2211:T2211"/>
    <mergeCell ref="A2196:B2196"/>
    <mergeCell ref="A2199:B2199"/>
    <mergeCell ref="A2202:B2202"/>
    <mergeCell ref="S2212:T2212"/>
    <mergeCell ref="A2205:B2205"/>
    <mergeCell ref="A2208:I2208"/>
    <mergeCell ref="A2155:B2155"/>
    <mergeCell ref="A2158:B2158"/>
    <mergeCell ref="A2161:B2161"/>
    <mergeCell ref="A2152:B2152"/>
    <mergeCell ref="A2138:B2138"/>
    <mergeCell ref="A2151:B2151"/>
    <mergeCell ref="A2164:I2164"/>
    <mergeCell ref="T2164:X2164"/>
    <mergeCell ref="C2169:F2169"/>
    <mergeCell ref="G2169:J2169"/>
    <mergeCell ref="A2169:B2170"/>
    <mergeCell ref="B2167:J2167"/>
    <mergeCell ref="K2167:Q2167"/>
    <mergeCell ref="J2168:L2168"/>
    <mergeCell ref="S2167:T2167"/>
    <mergeCell ref="S2168:T2168"/>
    <mergeCell ref="T2208:X2208"/>
    <mergeCell ref="K2169:AG2169"/>
    <mergeCell ref="S2123:T2123"/>
    <mergeCell ref="S2124:T2124"/>
    <mergeCell ref="AH2125:AO2125"/>
    <mergeCell ref="A2108:B2108"/>
    <mergeCell ref="A2111:B2111"/>
    <mergeCell ref="A2114:B2114"/>
    <mergeCell ref="A2117:B2117"/>
    <mergeCell ref="C2125:F2125"/>
    <mergeCell ref="G2125:J2125"/>
    <mergeCell ref="A2125:B2126"/>
    <mergeCell ref="B2123:J2123"/>
    <mergeCell ref="K2123:Q2123"/>
    <mergeCell ref="J2124:L2124"/>
    <mergeCell ref="A2141:B2141"/>
    <mergeCell ref="A2144:B2144"/>
    <mergeCell ref="A2127:B2127"/>
    <mergeCell ref="A2128:B2128"/>
    <mergeCell ref="A2134:B2134"/>
    <mergeCell ref="A2135:B2135"/>
    <mergeCell ref="K2125:AG2125"/>
    <mergeCell ref="A2053:B2053"/>
    <mergeCell ref="A2067:B2067"/>
    <mergeCell ref="A2070:B2070"/>
    <mergeCell ref="A2056:B2056"/>
    <mergeCell ref="A2063:B2063"/>
    <mergeCell ref="A2039:B2039"/>
    <mergeCell ref="C2081:F2081"/>
    <mergeCell ref="G2081:J2081"/>
    <mergeCell ref="B2079:J2079"/>
    <mergeCell ref="K2079:Q2079"/>
    <mergeCell ref="J2080:L2080"/>
    <mergeCell ref="S2079:T2079"/>
    <mergeCell ref="AH2081:AO2081"/>
    <mergeCell ref="A2097:B2097"/>
    <mergeCell ref="A2100:B2100"/>
    <mergeCell ref="A2107:B2107"/>
    <mergeCell ref="A2083:B2083"/>
    <mergeCell ref="A2084:B2084"/>
    <mergeCell ref="A2090:B2090"/>
    <mergeCell ref="A2091:B2091"/>
    <mergeCell ref="A2094:B2094"/>
    <mergeCell ref="A2081:B2082"/>
    <mergeCell ref="A2040:B2040"/>
    <mergeCell ref="A2046:B2046"/>
    <mergeCell ref="A2047:B2047"/>
    <mergeCell ref="S2080:T2080"/>
    <mergeCell ref="A2073:B2073"/>
    <mergeCell ref="A2076:I2076"/>
    <mergeCell ref="T2076:X2076"/>
    <mergeCell ref="A2064:B2064"/>
    <mergeCell ref="K2081:AG2081"/>
    <mergeCell ref="A2032:I2032"/>
    <mergeCell ref="A2009:B2009"/>
    <mergeCell ref="A2012:B2012"/>
    <mergeCell ref="A2019:B2019"/>
    <mergeCell ref="A1995:B1995"/>
    <mergeCell ref="A1996:B1996"/>
    <mergeCell ref="A2002:B2002"/>
    <mergeCell ref="A2003:B2003"/>
    <mergeCell ref="A2006:B2006"/>
    <mergeCell ref="S2035:T2035"/>
    <mergeCell ref="S2036:T2036"/>
    <mergeCell ref="AH2037:AO2037"/>
    <mergeCell ref="C2037:F2037"/>
    <mergeCell ref="G2037:J2037"/>
    <mergeCell ref="A2050:B2050"/>
    <mergeCell ref="A2037:B2038"/>
    <mergeCell ref="B2035:J2035"/>
    <mergeCell ref="K2035:Q2035"/>
    <mergeCell ref="J2036:L2036"/>
    <mergeCell ref="T2032:X2032"/>
    <mergeCell ref="A2020:B2020"/>
    <mergeCell ref="A2023:B2023"/>
    <mergeCell ref="A2026:B2026"/>
    <mergeCell ref="A2029:B2029"/>
    <mergeCell ref="K2037:AG2037"/>
    <mergeCell ref="A1982:B1982"/>
    <mergeCell ref="AH1949:AO1949"/>
    <mergeCell ref="A1951:B1951"/>
    <mergeCell ref="A1952:B1952"/>
    <mergeCell ref="A1958:B1958"/>
    <mergeCell ref="A1959:B1959"/>
    <mergeCell ref="A1962:B1962"/>
    <mergeCell ref="A1949:B1950"/>
    <mergeCell ref="C1949:F1949"/>
    <mergeCell ref="AH1993:AO1993"/>
    <mergeCell ref="A1985:B1985"/>
    <mergeCell ref="B1991:J1991"/>
    <mergeCell ref="K1991:Q1991"/>
    <mergeCell ref="A1993:B1994"/>
    <mergeCell ref="J1992:L1992"/>
    <mergeCell ref="S1991:T1991"/>
    <mergeCell ref="S1992:T1992"/>
    <mergeCell ref="C1993:F1993"/>
    <mergeCell ref="G1993:J1993"/>
    <mergeCell ref="A1988:I1988"/>
    <mergeCell ref="T1988:X1988"/>
    <mergeCell ref="G1949:J1949"/>
    <mergeCell ref="A1965:B1965"/>
    <mergeCell ref="A1968:B1968"/>
    <mergeCell ref="A1975:B1975"/>
    <mergeCell ref="A1976:B1976"/>
    <mergeCell ref="K1993:AG1993"/>
    <mergeCell ref="AH1905:AO1905"/>
    <mergeCell ref="A1907:B1907"/>
    <mergeCell ref="A1908:B1908"/>
    <mergeCell ref="A1914:B1914"/>
    <mergeCell ref="A1915:B1915"/>
    <mergeCell ref="A1918:B1918"/>
    <mergeCell ref="A1905:B1906"/>
    <mergeCell ref="C1905:F1905"/>
    <mergeCell ref="G1905:J1905"/>
    <mergeCell ref="T1944:X1944"/>
    <mergeCell ref="A1921:B1921"/>
    <mergeCell ref="A1924:B1924"/>
    <mergeCell ref="A1931:B1931"/>
    <mergeCell ref="A1932:B1932"/>
    <mergeCell ref="A1935:B1935"/>
    <mergeCell ref="A1938:B1938"/>
    <mergeCell ref="A1979:B1979"/>
    <mergeCell ref="J1948:L1948"/>
    <mergeCell ref="S1947:T1947"/>
    <mergeCell ref="S1948:T1948"/>
    <mergeCell ref="A1941:B1941"/>
    <mergeCell ref="B1947:J1947"/>
    <mergeCell ref="K1947:Q1947"/>
    <mergeCell ref="A1944:I1944"/>
    <mergeCell ref="AH1861:AO1861"/>
    <mergeCell ref="A1863:B1863"/>
    <mergeCell ref="A1864:B1864"/>
    <mergeCell ref="A1870:B1870"/>
    <mergeCell ref="A1871:B1871"/>
    <mergeCell ref="A1874:B1874"/>
    <mergeCell ref="A1861:B1862"/>
    <mergeCell ref="C1861:F1861"/>
    <mergeCell ref="G1861:J1861"/>
    <mergeCell ref="K1861:AG1861"/>
    <mergeCell ref="A1877:B1877"/>
    <mergeCell ref="A1880:B1880"/>
    <mergeCell ref="A1887:B1887"/>
    <mergeCell ref="A1888:B1888"/>
    <mergeCell ref="A1891:B1891"/>
    <mergeCell ref="A1894:B1894"/>
    <mergeCell ref="J1904:L1904"/>
    <mergeCell ref="S1903:T1903"/>
    <mergeCell ref="S1904:T1904"/>
    <mergeCell ref="A1897:B1897"/>
    <mergeCell ref="B1903:J1903"/>
    <mergeCell ref="K1903:Q1903"/>
    <mergeCell ref="A1900:I1900"/>
    <mergeCell ref="T1900:X1900"/>
    <mergeCell ref="AH1817:AO1817"/>
    <mergeCell ref="A1819:B1819"/>
    <mergeCell ref="A1820:B1820"/>
    <mergeCell ref="A1826:B1826"/>
    <mergeCell ref="A1827:B1827"/>
    <mergeCell ref="A1830:B1830"/>
    <mergeCell ref="A1817:B1818"/>
    <mergeCell ref="C1817:F1817"/>
    <mergeCell ref="G1817:J1817"/>
    <mergeCell ref="K1817:AG1817"/>
    <mergeCell ref="A1833:B1833"/>
    <mergeCell ref="A1836:B1836"/>
    <mergeCell ref="A1843:B1843"/>
    <mergeCell ref="A1844:B1844"/>
    <mergeCell ref="A1847:B1847"/>
    <mergeCell ref="A1850:B1850"/>
    <mergeCell ref="J1860:L1860"/>
    <mergeCell ref="S1859:T1859"/>
    <mergeCell ref="S1860:T1860"/>
    <mergeCell ref="A1853:B1853"/>
    <mergeCell ref="A1856:I1856"/>
    <mergeCell ref="T1856:X1856"/>
    <mergeCell ref="B1859:J1859"/>
    <mergeCell ref="K1859:Q1859"/>
    <mergeCell ref="AH1773:AO1773"/>
    <mergeCell ref="A1775:B1775"/>
    <mergeCell ref="A1776:B1776"/>
    <mergeCell ref="A1782:B1782"/>
    <mergeCell ref="A1783:B1783"/>
    <mergeCell ref="A1786:B1786"/>
    <mergeCell ref="A1773:B1774"/>
    <mergeCell ref="C1773:F1773"/>
    <mergeCell ref="G1773:J1773"/>
    <mergeCell ref="K1773:AG1773"/>
    <mergeCell ref="A1789:B1789"/>
    <mergeCell ref="A1792:B1792"/>
    <mergeCell ref="A1799:B1799"/>
    <mergeCell ref="A1800:B1800"/>
    <mergeCell ref="A1803:B1803"/>
    <mergeCell ref="A1806:B1806"/>
    <mergeCell ref="J1816:L1816"/>
    <mergeCell ref="R1815:S1815"/>
    <mergeCell ref="R1816:S1816"/>
    <mergeCell ref="A1809:B1809"/>
    <mergeCell ref="A1812:I1812"/>
    <mergeCell ref="T1812:X1812"/>
    <mergeCell ref="B1815:J1815"/>
    <mergeCell ref="AH1729:AO1729"/>
    <mergeCell ref="A1731:B1731"/>
    <mergeCell ref="A1732:B1732"/>
    <mergeCell ref="A1738:B1738"/>
    <mergeCell ref="A1739:B1739"/>
    <mergeCell ref="A1742:B1742"/>
    <mergeCell ref="A1729:B1730"/>
    <mergeCell ref="C1729:F1729"/>
    <mergeCell ref="G1729:J1729"/>
    <mergeCell ref="K1729:AG1729"/>
    <mergeCell ref="A1745:B1745"/>
    <mergeCell ref="A1748:B1748"/>
    <mergeCell ref="A1755:B1755"/>
    <mergeCell ref="A1756:B1756"/>
    <mergeCell ref="A1759:B1759"/>
    <mergeCell ref="A1762:B1762"/>
    <mergeCell ref="J1772:L1772"/>
    <mergeCell ref="R1771:S1771"/>
    <mergeCell ref="R1772:S1772"/>
    <mergeCell ref="A1765:B1765"/>
    <mergeCell ref="A1768:I1768"/>
    <mergeCell ref="T1768:X1768"/>
    <mergeCell ref="B1771:J1771"/>
    <mergeCell ref="AH1685:AO1685"/>
    <mergeCell ref="A1687:B1687"/>
    <mergeCell ref="A1688:B1688"/>
    <mergeCell ref="A1694:B1694"/>
    <mergeCell ref="A1695:B1695"/>
    <mergeCell ref="A1698:B1698"/>
    <mergeCell ref="A1685:B1686"/>
    <mergeCell ref="C1685:F1685"/>
    <mergeCell ref="G1685:J1685"/>
    <mergeCell ref="A1701:B1701"/>
    <mergeCell ref="A1704:B1704"/>
    <mergeCell ref="A1711:B1711"/>
    <mergeCell ref="A1712:B1712"/>
    <mergeCell ref="A1715:B1715"/>
    <mergeCell ref="A1718:B1718"/>
    <mergeCell ref="J1728:L1728"/>
    <mergeCell ref="R1727:S1727"/>
    <mergeCell ref="R1728:S1728"/>
    <mergeCell ref="A1721:B1721"/>
    <mergeCell ref="A1724:I1724"/>
    <mergeCell ref="T1724:X1724"/>
    <mergeCell ref="B1727:J1727"/>
    <mergeCell ref="AH1641:AO1641"/>
    <mergeCell ref="A1643:B1643"/>
    <mergeCell ref="A1644:B1644"/>
    <mergeCell ref="A1650:B1650"/>
    <mergeCell ref="A1651:B1651"/>
    <mergeCell ref="A1654:B1654"/>
    <mergeCell ref="A1641:B1642"/>
    <mergeCell ref="C1641:F1641"/>
    <mergeCell ref="G1641:J1641"/>
    <mergeCell ref="A1657:B1657"/>
    <mergeCell ref="A1660:B1660"/>
    <mergeCell ref="A1667:B1667"/>
    <mergeCell ref="A1668:B1668"/>
    <mergeCell ref="A1671:B1671"/>
    <mergeCell ref="A1674:B1674"/>
    <mergeCell ref="J1684:L1684"/>
    <mergeCell ref="R1683:S1683"/>
    <mergeCell ref="R1684:S1684"/>
    <mergeCell ref="A1677:B1677"/>
    <mergeCell ref="A1680:I1680"/>
    <mergeCell ref="T1680:X1680"/>
    <mergeCell ref="B1683:J1683"/>
    <mergeCell ref="AH1597:AO1597"/>
    <mergeCell ref="A1599:B1599"/>
    <mergeCell ref="A1600:B1600"/>
    <mergeCell ref="A1606:B1606"/>
    <mergeCell ref="A1607:B1607"/>
    <mergeCell ref="A1610:B1610"/>
    <mergeCell ref="A1597:B1598"/>
    <mergeCell ref="C1597:F1597"/>
    <mergeCell ref="G1597:J1597"/>
    <mergeCell ref="A1613:B1613"/>
    <mergeCell ref="A1616:B1616"/>
    <mergeCell ref="A1623:B1623"/>
    <mergeCell ref="A1624:B1624"/>
    <mergeCell ref="A1627:B1627"/>
    <mergeCell ref="A1630:B1630"/>
    <mergeCell ref="J1640:L1640"/>
    <mergeCell ref="R1639:S1639"/>
    <mergeCell ref="R1640:S1640"/>
    <mergeCell ref="A1633:B1633"/>
    <mergeCell ref="A1636:I1636"/>
    <mergeCell ref="T1636:X1636"/>
    <mergeCell ref="B1639:J1639"/>
    <mergeCell ref="A1566:B1566"/>
    <mergeCell ref="A1553:B1554"/>
    <mergeCell ref="C1553:F1553"/>
    <mergeCell ref="G1553:J1553"/>
    <mergeCell ref="A1569:B1569"/>
    <mergeCell ref="A1572:B1572"/>
    <mergeCell ref="A1579:B1579"/>
    <mergeCell ref="A1580:B1580"/>
    <mergeCell ref="A1583:B1583"/>
    <mergeCell ref="A1586:B1586"/>
    <mergeCell ref="J1596:L1596"/>
    <mergeCell ref="R1595:S1595"/>
    <mergeCell ref="R1596:S1596"/>
    <mergeCell ref="A1589:B1589"/>
    <mergeCell ref="A1592:I1592"/>
    <mergeCell ref="T1592:X1592"/>
    <mergeCell ref="B1595:J1595"/>
    <mergeCell ref="J1552:L1552"/>
    <mergeCell ref="T1552:U1552"/>
    <mergeCell ref="A1536:B1536"/>
    <mergeCell ref="A1539:B1539"/>
    <mergeCell ref="A1542:B1542"/>
    <mergeCell ref="A1545:B1545"/>
    <mergeCell ref="T1548:X1548"/>
    <mergeCell ref="AH1553:AO1553"/>
    <mergeCell ref="A1555:B1555"/>
    <mergeCell ref="A1413:B1413"/>
    <mergeCell ref="K2345:AG2345"/>
    <mergeCell ref="B1419:I1419"/>
    <mergeCell ref="J1419:Q1419"/>
    <mergeCell ref="A1393:B1393"/>
    <mergeCell ref="A1396:B1396"/>
    <mergeCell ref="A1407:B1407"/>
    <mergeCell ref="A1403:B1403"/>
    <mergeCell ref="A1404:B1404"/>
    <mergeCell ref="A1447:B1447"/>
    <mergeCell ref="AH1421:AO1421"/>
    <mergeCell ref="A1423:B1423"/>
    <mergeCell ref="A1424:B1424"/>
    <mergeCell ref="A1430:B1430"/>
    <mergeCell ref="A1431:B1431"/>
    <mergeCell ref="A1457:B1457"/>
    <mergeCell ref="A1434:B1434"/>
    <mergeCell ref="A1421:B1422"/>
    <mergeCell ref="C1421:F1421"/>
    <mergeCell ref="G1421:J1421"/>
    <mergeCell ref="A1556:B1556"/>
    <mergeCell ref="A1562:B1562"/>
    <mergeCell ref="A1563:B1563"/>
    <mergeCell ref="A1467:B1467"/>
    <mergeCell ref="A1468:B1468"/>
    <mergeCell ref="A1474:B1474"/>
    <mergeCell ref="A1475:B1475"/>
    <mergeCell ref="A1448:B1448"/>
    <mergeCell ref="A1451:B1451"/>
    <mergeCell ref="A1454:B1454"/>
    <mergeCell ref="AH1465:AO1465"/>
    <mergeCell ref="K2213:AG2213"/>
    <mergeCell ref="K2257:AG2257"/>
    <mergeCell ref="AH1509:AO1509"/>
    <mergeCell ref="A1511:B1511"/>
    <mergeCell ref="A1512:B1512"/>
    <mergeCell ref="A1518:B1518"/>
    <mergeCell ref="AH1333:AO1333"/>
    <mergeCell ref="A1335:B1335"/>
    <mergeCell ref="A1336:B1336"/>
    <mergeCell ref="A1342:B1342"/>
    <mergeCell ref="A1343:B1343"/>
    <mergeCell ref="K1333:AG1333"/>
    <mergeCell ref="AH1377:AO1377"/>
    <mergeCell ref="A1379:B1379"/>
    <mergeCell ref="A1380:B1380"/>
    <mergeCell ref="A1386:B1386"/>
    <mergeCell ref="A1387:B1387"/>
    <mergeCell ref="A1390:B1390"/>
    <mergeCell ref="A1377:B1378"/>
    <mergeCell ref="C1377:F1377"/>
    <mergeCell ref="G1377:J1377"/>
    <mergeCell ref="K1377:AG1377"/>
    <mergeCell ref="B1375:I1375"/>
    <mergeCell ref="J1375:Q1375"/>
    <mergeCell ref="A1410:B1410"/>
    <mergeCell ref="J1420:L1420"/>
    <mergeCell ref="R1419:S1419"/>
    <mergeCell ref="R1551:S1551"/>
    <mergeCell ref="R1552:S1552"/>
    <mergeCell ref="A1257:B1257"/>
    <mergeCell ref="A1260:B1260"/>
    <mergeCell ref="R1375:S1375"/>
    <mergeCell ref="J1287:L1287"/>
    <mergeCell ref="N1288:Q1288"/>
    <mergeCell ref="R1463:S1463"/>
    <mergeCell ref="J1508:L1508"/>
    <mergeCell ref="B1551:J1551"/>
    <mergeCell ref="A1263:B1263"/>
    <mergeCell ref="A1270:B1270"/>
    <mergeCell ref="J1286:P1286"/>
    <mergeCell ref="A1271:B1271"/>
    <mergeCell ref="A1274:B1274"/>
    <mergeCell ref="A1277:B1277"/>
    <mergeCell ref="A1280:B1280"/>
    <mergeCell ref="A1369:B1369"/>
    <mergeCell ref="Q1286:R1286"/>
    <mergeCell ref="A1289:B1290"/>
    <mergeCell ref="A1316:B1316"/>
    <mergeCell ref="A1319:B1319"/>
    <mergeCell ref="A1299:B1299"/>
    <mergeCell ref="A1302:B1302"/>
    <mergeCell ref="A1305:B1305"/>
    <mergeCell ref="A1308:B1308"/>
    <mergeCell ref="A1359:B1359"/>
    <mergeCell ref="A1322:B1322"/>
    <mergeCell ref="A1325:B1325"/>
    <mergeCell ref="A1535:B1535"/>
    <mergeCell ref="A1187:B1187"/>
    <mergeCell ref="A1190:B1190"/>
    <mergeCell ref="K1553:AG1553"/>
    <mergeCell ref="K1597:AG1597"/>
    <mergeCell ref="K1641:AG1641"/>
    <mergeCell ref="N1243:Q1243"/>
    <mergeCell ref="K1949:AG1949"/>
    <mergeCell ref="A1202:B1202"/>
    <mergeCell ref="A1199:B1200"/>
    <mergeCell ref="C1199:F1199"/>
    <mergeCell ref="G1199:J1199"/>
    <mergeCell ref="K1685:AG1685"/>
    <mergeCell ref="A1215:B1215"/>
    <mergeCell ref="A1218:B1218"/>
    <mergeCell ref="A1225:B1225"/>
    <mergeCell ref="J1242:L1242"/>
    <mergeCell ref="A1201:B1201"/>
    <mergeCell ref="J1241:P1241"/>
    <mergeCell ref="A1226:B1226"/>
    <mergeCell ref="A1229:B1229"/>
    <mergeCell ref="A1232:B1232"/>
    <mergeCell ref="A1235:B1235"/>
    <mergeCell ref="J1464:L1464"/>
    <mergeCell ref="T1464:U1464"/>
    <mergeCell ref="A1465:B1466"/>
    <mergeCell ref="C1465:F1465"/>
    <mergeCell ref="G1465:J1465"/>
    <mergeCell ref="B1507:J1507"/>
    <mergeCell ref="A1481:B1481"/>
    <mergeCell ref="A1484:B1484"/>
    <mergeCell ref="K1905:AG1905"/>
    <mergeCell ref="G1244:J1244"/>
    <mergeCell ref="J1376:L1376"/>
    <mergeCell ref="A1246:B1246"/>
    <mergeCell ref="A1253:B1253"/>
    <mergeCell ref="A1254:B1254"/>
    <mergeCell ref="AJ1152:AK1152"/>
    <mergeCell ref="AL1152:AN1152"/>
    <mergeCell ref="AH1154:AO1154"/>
    <mergeCell ref="G1154:J1154"/>
    <mergeCell ref="A1156:B1156"/>
    <mergeCell ref="A1157:B1157"/>
    <mergeCell ref="K1154:AG1154"/>
    <mergeCell ref="AH1289:AO1289"/>
    <mergeCell ref="AH1199:AO1199"/>
    <mergeCell ref="AH1244:AO1244"/>
    <mergeCell ref="C1289:F1289"/>
    <mergeCell ref="G1289:J1289"/>
    <mergeCell ref="A1333:B1334"/>
    <mergeCell ref="C1333:F1333"/>
    <mergeCell ref="G1333:J1333"/>
    <mergeCell ref="A1315:B1315"/>
    <mergeCell ref="J1332:L1332"/>
    <mergeCell ref="A1360:B1360"/>
    <mergeCell ref="A1292:B1292"/>
    <mergeCell ref="A1352:B1352"/>
    <mergeCell ref="B1331:I1331"/>
    <mergeCell ref="J1331:Q1331"/>
    <mergeCell ref="R1331:S1331"/>
    <mergeCell ref="A1363:B1363"/>
    <mergeCell ref="A1366:B1366"/>
    <mergeCell ref="A1145:B1145"/>
    <mergeCell ref="Q1151:R1151"/>
    <mergeCell ref="G1109:J1109"/>
    <mergeCell ref="A1247:B1247"/>
    <mergeCell ref="K1465:AG1465"/>
    <mergeCell ref="A1173:B1173"/>
    <mergeCell ref="N1198:Q1198"/>
    <mergeCell ref="Q1196:R1196"/>
    <mergeCell ref="A1180:B1180"/>
    <mergeCell ref="A1163:B1163"/>
    <mergeCell ref="A1164:B1164"/>
    <mergeCell ref="A1167:B1167"/>
    <mergeCell ref="A1170:B1170"/>
    <mergeCell ref="J1197:L1197"/>
    <mergeCell ref="J1196:P1196"/>
    <mergeCell ref="J1152:L1152"/>
    <mergeCell ref="T1152:U1152"/>
    <mergeCell ref="A1154:B1155"/>
    <mergeCell ref="C1154:F1154"/>
    <mergeCell ref="N1153:Q1153"/>
    <mergeCell ref="K1244:AG1244"/>
    <mergeCell ref="A1181:B1181"/>
    <mergeCell ref="A1184:B1184"/>
    <mergeCell ref="T1238:X1238"/>
    <mergeCell ref="A1193:I1193"/>
    <mergeCell ref="T1193:X1193"/>
    <mergeCell ref="A1148:I1148"/>
    <mergeCell ref="D1241:I1241"/>
    <mergeCell ref="A1238:I1238"/>
    <mergeCell ref="A1212:B1212"/>
    <mergeCell ref="A1244:B1245"/>
    <mergeCell ref="C1244:F1244"/>
    <mergeCell ref="A1074:B1074"/>
    <mergeCell ref="A1077:B1077"/>
    <mergeCell ref="A1100:B1100"/>
    <mergeCell ref="J1107:L1107"/>
    <mergeCell ref="T1107:U1107"/>
    <mergeCell ref="A1135:B1135"/>
    <mergeCell ref="A1136:B1136"/>
    <mergeCell ref="A1142:B1142"/>
    <mergeCell ref="A1111:B1111"/>
    <mergeCell ref="A1139:B1139"/>
    <mergeCell ref="A1112:B1112"/>
    <mergeCell ref="A1118:B1118"/>
    <mergeCell ref="A1119:B1119"/>
    <mergeCell ref="A1122:B1122"/>
    <mergeCell ref="A1125:B1125"/>
    <mergeCell ref="A1128:B1128"/>
    <mergeCell ref="C1109:F1109"/>
    <mergeCell ref="AL1017:AN1017"/>
    <mergeCell ref="Q1016:R1016"/>
    <mergeCell ref="AH1109:AO1109"/>
    <mergeCell ref="AL1107:AN1107"/>
    <mergeCell ref="T1058:X1058"/>
    <mergeCell ref="K1064:AG1064"/>
    <mergeCell ref="N1108:Q1108"/>
    <mergeCell ref="AJ1107:AK1107"/>
    <mergeCell ref="AJ1017:AK1017"/>
    <mergeCell ref="A1028:B1028"/>
    <mergeCell ref="A1029:B1029"/>
    <mergeCell ref="A1035:B1035"/>
    <mergeCell ref="A1038:B1038"/>
    <mergeCell ref="A1109:B1110"/>
    <mergeCell ref="C1061:I1061"/>
    <mergeCell ref="J1061:P1061"/>
    <mergeCell ref="A1045:B1045"/>
    <mergeCell ref="A1046:B1046"/>
    <mergeCell ref="A1049:B1049"/>
    <mergeCell ref="A1052:B1052"/>
    <mergeCell ref="A1055:B1055"/>
    <mergeCell ref="A1058:I1058"/>
    <mergeCell ref="A1066:B1066"/>
    <mergeCell ref="A1067:B1067"/>
    <mergeCell ref="A1064:B1065"/>
    <mergeCell ref="C1064:F1064"/>
    <mergeCell ref="G1064:J1064"/>
    <mergeCell ref="A1073:B1073"/>
    <mergeCell ref="A1090:B1090"/>
    <mergeCell ref="A1091:B1091"/>
    <mergeCell ref="A1094:B1094"/>
    <mergeCell ref="A1097:B1097"/>
    <mergeCell ref="T1148:X1148"/>
    <mergeCell ref="A1103:I1103"/>
    <mergeCell ref="T1103:X1103"/>
    <mergeCell ref="A1208:B1208"/>
    <mergeCell ref="A1209:B1209"/>
    <mergeCell ref="G975:I975"/>
    <mergeCell ref="J1151:P1151"/>
    <mergeCell ref="A1019:B1020"/>
    <mergeCell ref="C1019:F1019"/>
    <mergeCell ref="G1019:J1019"/>
    <mergeCell ref="A1032:B1032"/>
    <mergeCell ref="A1021:B1021"/>
    <mergeCell ref="A1022:B1022"/>
    <mergeCell ref="A977:B977"/>
    <mergeCell ref="A978:B978"/>
    <mergeCell ref="A975:B976"/>
    <mergeCell ref="C975:F975"/>
    <mergeCell ref="A984:B984"/>
    <mergeCell ref="A985:B985"/>
    <mergeCell ref="A988:B988"/>
    <mergeCell ref="A991:B991"/>
    <mergeCell ref="A994:B994"/>
    <mergeCell ref="A1001:B1001"/>
    <mergeCell ref="A1011:B1011"/>
    <mergeCell ref="J1062:L1062"/>
    <mergeCell ref="N1063:Q1063"/>
    <mergeCell ref="A1014:I1014"/>
    <mergeCell ref="Q1061:R1061"/>
    <mergeCell ref="A1080:B1080"/>
    <mergeCell ref="A1083:B1083"/>
    <mergeCell ref="D1106:I1106"/>
    <mergeCell ref="J1106:P1106"/>
    <mergeCell ref="N929:Q929"/>
    <mergeCell ref="K1109:AG1109"/>
    <mergeCell ref="AH927:AK927"/>
    <mergeCell ref="N974:Q974"/>
    <mergeCell ref="AH972:AK972"/>
    <mergeCell ref="J972:P972"/>
    <mergeCell ref="S972:U972"/>
    <mergeCell ref="AH1064:AO1064"/>
    <mergeCell ref="A930:B931"/>
    <mergeCell ref="C930:F930"/>
    <mergeCell ref="AL927:AO927"/>
    <mergeCell ref="J928:L928"/>
    <mergeCell ref="T928:U928"/>
    <mergeCell ref="AJ928:AK928"/>
    <mergeCell ref="AL928:AN928"/>
    <mergeCell ref="Q927:R927"/>
    <mergeCell ref="J927:P927"/>
    <mergeCell ref="AA927:AC927"/>
    <mergeCell ref="A949:B949"/>
    <mergeCell ref="A956:B956"/>
    <mergeCell ref="A957:B957"/>
    <mergeCell ref="A932:B932"/>
    <mergeCell ref="A933:B933"/>
    <mergeCell ref="A939:B939"/>
    <mergeCell ref="A940:B940"/>
    <mergeCell ref="AL972:AO972"/>
    <mergeCell ref="A963:B963"/>
    <mergeCell ref="A966:B966"/>
    <mergeCell ref="J973:L973"/>
    <mergeCell ref="T973:U973"/>
    <mergeCell ref="AJ973:AK973"/>
    <mergeCell ref="AA972:AC972"/>
    <mergeCell ref="AD887:AG887"/>
    <mergeCell ref="AH887:AK887"/>
    <mergeCell ref="AL887:AO887"/>
    <mergeCell ref="J888:L888"/>
    <mergeCell ref="T888:U888"/>
    <mergeCell ref="AJ888:AK888"/>
    <mergeCell ref="AL888:AN888"/>
    <mergeCell ref="Q887:R887"/>
    <mergeCell ref="J887:P887"/>
    <mergeCell ref="S887:U887"/>
    <mergeCell ref="N889:Q889"/>
    <mergeCell ref="A890:B891"/>
    <mergeCell ref="C890:F890"/>
    <mergeCell ref="G890:I890"/>
    <mergeCell ref="AH1019:AO1019"/>
    <mergeCell ref="K1019:AG1019"/>
    <mergeCell ref="A892:B892"/>
    <mergeCell ref="A893:B893"/>
    <mergeCell ref="S927:U927"/>
    <mergeCell ref="V927:Y927"/>
    <mergeCell ref="A919:B919"/>
    <mergeCell ref="A922:B922"/>
    <mergeCell ref="A899:B899"/>
    <mergeCell ref="A900:B900"/>
    <mergeCell ref="A903:B903"/>
    <mergeCell ref="A906:B906"/>
    <mergeCell ref="A909:B909"/>
    <mergeCell ref="A916:B916"/>
    <mergeCell ref="AD927:AG927"/>
    <mergeCell ref="AL973:AN973"/>
    <mergeCell ref="Q972:R972"/>
    <mergeCell ref="AD972:AG972"/>
    <mergeCell ref="A820:B820"/>
    <mergeCell ref="V887:Y887"/>
    <mergeCell ref="A823:B823"/>
    <mergeCell ref="A826:B826"/>
    <mergeCell ref="A829:B829"/>
    <mergeCell ref="A836:B836"/>
    <mergeCell ref="A839:B839"/>
    <mergeCell ref="A852:B852"/>
    <mergeCell ref="A842:B842"/>
    <mergeCell ref="A876:B876"/>
    <mergeCell ref="A879:B879"/>
    <mergeCell ref="AA887:AC887"/>
    <mergeCell ref="A853:B853"/>
    <mergeCell ref="A859:B859"/>
    <mergeCell ref="A860:B860"/>
    <mergeCell ref="A863:B863"/>
    <mergeCell ref="A866:B866"/>
    <mergeCell ref="A869:B869"/>
    <mergeCell ref="A885:I885"/>
    <mergeCell ref="T885:X885"/>
    <mergeCell ref="A882:B882"/>
    <mergeCell ref="F847:I847"/>
    <mergeCell ref="J847:M847"/>
    <mergeCell ref="H848:I848"/>
    <mergeCell ref="N847:O847"/>
    <mergeCell ref="A770:B771"/>
    <mergeCell ref="C770:F770"/>
    <mergeCell ref="G770:J770"/>
    <mergeCell ref="F767:I767"/>
    <mergeCell ref="A765:I765"/>
    <mergeCell ref="AH890:AO890"/>
    <mergeCell ref="J890:AG890"/>
    <mergeCell ref="J930:AG930"/>
    <mergeCell ref="AH930:AO930"/>
    <mergeCell ref="A799:B799"/>
    <mergeCell ref="A802:B802"/>
    <mergeCell ref="F807:I807"/>
    <mergeCell ref="J807:M807"/>
    <mergeCell ref="H808:I808"/>
    <mergeCell ref="J808:L808"/>
    <mergeCell ref="AH975:AO975"/>
    <mergeCell ref="J975:AG975"/>
    <mergeCell ref="N807:O807"/>
    <mergeCell ref="A773:B773"/>
    <mergeCell ref="A779:B779"/>
    <mergeCell ref="A780:B780"/>
    <mergeCell ref="A783:B783"/>
    <mergeCell ref="A786:B786"/>
    <mergeCell ref="A789:B789"/>
    <mergeCell ref="A796:B796"/>
    <mergeCell ref="A845:I845"/>
    <mergeCell ref="A812:B812"/>
    <mergeCell ref="A813:B813"/>
    <mergeCell ref="A819:B819"/>
    <mergeCell ref="A810:B811"/>
    <mergeCell ref="C810:F810"/>
    <mergeCell ref="G810:J810"/>
    <mergeCell ref="T765:X765"/>
    <mergeCell ref="A759:B759"/>
    <mergeCell ref="A762:B762"/>
    <mergeCell ref="K730:AI730"/>
    <mergeCell ref="N727:O727"/>
    <mergeCell ref="A706:B706"/>
    <mergeCell ref="A709:B709"/>
    <mergeCell ref="A716:B716"/>
    <mergeCell ref="A719:B719"/>
    <mergeCell ref="A722:B722"/>
    <mergeCell ref="AJ730:AO730"/>
    <mergeCell ref="A732:B732"/>
    <mergeCell ref="A733:B733"/>
    <mergeCell ref="A739:B739"/>
    <mergeCell ref="A740:B740"/>
    <mergeCell ref="A743:B743"/>
    <mergeCell ref="J768:L768"/>
    <mergeCell ref="F687:I687"/>
    <mergeCell ref="A685:I685"/>
    <mergeCell ref="J687:M687"/>
    <mergeCell ref="H688:I688"/>
    <mergeCell ref="J688:L688"/>
    <mergeCell ref="A690:B691"/>
    <mergeCell ref="C690:F690"/>
    <mergeCell ref="G690:J690"/>
    <mergeCell ref="K690:AI690"/>
    <mergeCell ref="N687:O687"/>
    <mergeCell ref="F727:I727"/>
    <mergeCell ref="A725:I725"/>
    <mergeCell ref="T725:X725"/>
    <mergeCell ref="AJ690:AO690"/>
    <mergeCell ref="A692:B692"/>
    <mergeCell ref="A693:B693"/>
    <mergeCell ref="A699:B699"/>
    <mergeCell ref="A700:B700"/>
    <mergeCell ref="A703:B703"/>
    <mergeCell ref="H648:I648"/>
    <mergeCell ref="J648:L648"/>
    <mergeCell ref="A650:B651"/>
    <mergeCell ref="C650:F650"/>
    <mergeCell ref="G650:J650"/>
    <mergeCell ref="K650:AJ650"/>
    <mergeCell ref="AK650:AO650"/>
    <mergeCell ref="A652:B652"/>
    <mergeCell ref="A653:B653"/>
    <mergeCell ref="A659:B659"/>
    <mergeCell ref="A660:B660"/>
    <mergeCell ref="A663:B663"/>
    <mergeCell ref="A666:B666"/>
    <mergeCell ref="A669:B669"/>
    <mergeCell ref="A676:B676"/>
    <mergeCell ref="A679:B679"/>
    <mergeCell ref="A682:B682"/>
    <mergeCell ref="A613:B613"/>
    <mergeCell ref="F623:I623"/>
    <mergeCell ref="J623:M623"/>
    <mergeCell ref="N623:O623"/>
    <mergeCell ref="A621:I621"/>
    <mergeCell ref="T621:X621"/>
    <mergeCell ref="H624:I624"/>
    <mergeCell ref="J624:L624"/>
    <mergeCell ref="A626:B627"/>
    <mergeCell ref="C626:F626"/>
    <mergeCell ref="G626:J626"/>
    <mergeCell ref="K626:AJ626"/>
    <mergeCell ref="AK626:AO626"/>
    <mergeCell ref="A628:B628"/>
    <mergeCell ref="A629:B629"/>
    <mergeCell ref="A635:B635"/>
    <mergeCell ref="F647:I647"/>
    <mergeCell ref="J647:M647"/>
    <mergeCell ref="N647:O647"/>
    <mergeCell ref="A645:I645"/>
    <mergeCell ref="T645:X645"/>
    <mergeCell ref="A580:B580"/>
    <mergeCell ref="A583:B583"/>
    <mergeCell ref="A589:B589"/>
    <mergeCell ref="F599:I599"/>
    <mergeCell ref="J599:M599"/>
    <mergeCell ref="N599:O599"/>
    <mergeCell ref="A597:I597"/>
    <mergeCell ref="T597:X597"/>
    <mergeCell ref="H600:I600"/>
    <mergeCell ref="J600:L600"/>
    <mergeCell ref="A602:B603"/>
    <mergeCell ref="C602:F602"/>
    <mergeCell ref="G602:J602"/>
    <mergeCell ref="K602:AJ602"/>
    <mergeCell ref="AK602:AO602"/>
    <mergeCell ref="A604:B604"/>
    <mergeCell ref="A607:B607"/>
    <mergeCell ref="A552:B553"/>
    <mergeCell ref="C552:F552"/>
    <mergeCell ref="G552:J552"/>
    <mergeCell ref="K552:AJ552"/>
    <mergeCell ref="AK552:AO552"/>
    <mergeCell ref="A555:B555"/>
    <mergeCell ref="A558:B558"/>
    <mergeCell ref="A564:B564"/>
    <mergeCell ref="F574:I574"/>
    <mergeCell ref="J574:M574"/>
    <mergeCell ref="N574:O574"/>
    <mergeCell ref="A572:I572"/>
    <mergeCell ref="T572:X572"/>
    <mergeCell ref="H575:I575"/>
    <mergeCell ref="J575:L575"/>
    <mergeCell ref="A577:B578"/>
    <mergeCell ref="C577:F577"/>
    <mergeCell ref="G577:J577"/>
    <mergeCell ref="K577:AJ577"/>
    <mergeCell ref="AK577:AO577"/>
    <mergeCell ref="H525:I525"/>
    <mergeCell ref="J525:L525"/>
    <mergeCell ref="A527:B528"/>
    <mergeCell ref="C527:F527"/>
    <mergeCell ref="G527:J527"/>
    <mergeCell ref="K527:AJ527"/>
    <mergeCell ref="AK527:AO527"/>
    <mergeCell ref="A530:B530"/>
    <mergeCell ref="A533:B533"/>
    <mergeCell ref="A539:B539"/>
    <mergeCell ref="F549:I549"/>
    <mergeCell ref="J549:M549"/>
    <mergeCell ref="N549:O549"/>
    <mergeCell ref="A547:I547"/>
    <mergeCell ref="T547:X547"/>
    <mergeCell ref="H550:I550"/>
    <mergeCell ref="J550:L550"/>
    <mergeCell ref="A489:B489"/>
    <mergeCell ref="F499:I499"/>
    <mergeCell ref="J499:M499"/>
    <mergeCell ref="N499:O499"/>
    <mergeCell ref="A497:I497"/>
    <mergeCell ref="T497:X497"/>
    <mergeCell ref="H500:I500"/>
    <mergeCell ref="J500:L500"/>
    <mergeCell ref="A502:B503"/>
    <mergeCell ref="C502:F502"/>
    <mergeCell ref="G502:J502"/>
    <mergeCell ref="K502:AJ502"/>
    <mergeCell ref="AK502:AO502"/>
    <mergeCell ref="A505:B505"/>
    <mergeCell ref="A508:B508"/>
    <mergeCell ref="A514:B514"/>
    <mergeCell ref="F524:I524"/>
    <mergeCell ref="J524:M524"/>
    <mergeCell ref="N524:O524"/>
    <mergeCell ref="A522:I522"/>
    <mergeCell ref="T522:X522"/>
    <mergeCell ref="A455:B455"/>
    <mergeCell ref="A458:B458"/>
    <mergeCell ref="A464:B464"/>
    <mergeCell ref="F474:I474"/>
    <mergeCell ref="J474:M474"/>
    <mergeCell ref="N474:O474"/>
    <mergeCell ref="A472:I472"/>
    <mergeCell ref="T472:X472"/>
    <mergeCell ref="H475:I475"/>
    <mergeCell ref="J475:L475"/>
    <mergeCell ref="A477:B478"/>
    <mergeCell ref="C477:F477"/>
    <mergeCell ref="G477:J477"/>
    <mergeCell ref="K477:AH477"/>
    <mergeCell ref="AI477:AO477"/>
    <mergeCell ref="A480:B480"/>
    <mergeCell ref="A483:B483"/>
    <mergeCell ref="A427:B428"/>
    <mergeCell ref="C427:F427"/>
    <mergeCell ref="G427:J427"/>
    <mergeCell ref="K427:AH427"/>
    <mergeCell ref="AI427:AO427"/>
    <mergeCell ref="A430:B430"/>
    <mergeCell ref="A433:B433"/>
    <mergeCell ref="A439:B439"/>
    <mergeCell ref="F449:I449"/>
    <mergeCell ref="J449:M449"/>
    <mergeCell ref="N449:O449"/>
    <mergeCell ref="A447:I447"/>
    <mergeCell ref="T447:X447"/>
    <mergeCell ref="H450:I450"/>
    <mergeCell ref="J450:L450"/>
    <mergeCell ref="A452:B453"/>
    <mergeCell ref="C452:F452"/>
    <mergeCell ref="G452:J452"/>
    <mergeCell ref="K452:AH452"/>
    <mergeCell ref="AI452:AO452"/>
    <mergeCell ref="H400:I400"/>
    <mergeCell ref="J400:L400"/>
    <mergeCell ref="A402:B403"/>
    <mergeCell ref="C402:F402"/>
    <mergeCell ref="G402:J402"/>
    <mergeCell ref="K402:W402"/>
    <mergeCell ref="X402:AD402"/>
    <mergeCell ref="AI402:AN402"/>
    <mergeCell ref="A405:B405"/>
    <mergeCell ref="A408:B408"/>
    <mergeCell ref="A414:B414"/>
    <mergeCell ref="F424:I424"/>
    <mergeCell ref="J424:M424"/>
    <mergeCell ref="N424:O424"/>
    <mergeCell ref="A422:I422"/>
    <mergeCell ref="T422:X422"/>
    <mergeCell ref="H425:I425"/>
    <mergeCell ref="J425:L425"/>
    <mergeCell ref="A358:B358"/>
    <mergeCell ref="A364:B364"/>
    <mergeCell ref="F374:I374"/>
    <mergeCell ref="J374:M374"/>
    <mergeCell ref="N374:O374"/>
    <mergeCell ref="H375:I375"/>
    <mergeCell ref="J375:L375"/>
    <mergeCell ref="A377:B378"/>
    <mergeCell ref="C377:F377"/>
    <mergeCell ref="G377:J377"/>
    <mergeCell ref="K377:W377"/>
    <mergeCell ref="X377:AD377"/>
    <mergeCell ref="AI377:AN377"/>
    <mergeCell ref="A380:B380"/>
    <mergeCell ref="A383:B383"/>
    <mergeCell ref="A389:B389"/>
    <mergeCell ref="F399:I399"/>
    <mergeCell ref="J399:M399"/>
    <mergeCell ref="N399:O399"/>
    <mergeCell ref="A330:B330"/>
    <mergeCell ref="A333:B333"/>
    <mergeCell ref="A339:B339"/>
    <mergeCell ref="F349:I349"/>
    <mergeCell ref="J349:M349"/>
    <mergeCell ref="N349:O349"/>
    <mergeCell ref="A347:I347"/>
    <mergeCell ref="T347:X347"/>
    <mergeCell ref="H350:I350"/>
    <mergeCell ref="J350:L350"/>
    <mergeCell ref="A352:B353"/>
    <mergeCell ref="C352:F352"/>
    <mergeCell ref="G352:J352"/>
    <mergeCell ref="K352:W352"/>
    <mergeCell ref="X352:AD352"/>
    <mergeCell ref="AI352:AN352"/>
    <mergeCell ref="A355:B355"/>
    <mergeCell ref="A302:B303"/>
    <mergeCell ref="C302:F302"/>
    <mergeCell ref="G302:J302"/>
    <mergeCell ref="K302:W302"/>
    <mergeCell ref="X302:AD302"/>
    <mergeCell ref="AI302:AN302"/>
    <mergeCell ref="A305:B305"/>
    <mergeCell ref="A308:B308"/>
    <mergeCell ref="A314:B314"/>
    <mergeCell ref="F324:I324"/>
    <mergeCell ref="J324:M324"/>
    <mergeCell ref="N324:O324"/>
    <mergeCell ref="T322:X322"/>
    <mergeCell ref="A322:I322"/>
    <mergeCell ref="H325:I325"/>
    <mergeCell ref="J325:L325"/>
    <mergeCell ref="A327:B328"/>
    <mergeCell ref="C327:F327"/>
    <mergeCell ref="G327:J327"/>
    <mergeCell ref="K327:W327"/>
    <mergeCell ref="X327:AD327"/>
    <mergeCell ref="AI327:AN327"/>
    <mergeCell ref="H275:I275"/>
    <mergeCell ref="J275:L275"/>
    <mergeCell ref="A277:B278"/>
    <mergeCell ref="C277:F277"/>
    <mergeCell ref="G277:J277"/>
    <mergeCell ref="K277:W277"/>
    <mergeCell ref="X277:AD277"/>
    <mergeCell ref="AI277:AN277"/>
    <mergeCell ref="A280:B280"/>
    <mergeCell ref="A283:B283"/>
    <mergeCell ref="A289:B289"/>
    <mergeCell ref="F299:I299"/>
    <mergeCell ref="J299:M299"/>
    <mergeCell ref="N299:O299"/>
    <mergeCell ref="A297:I297"/>
    <mergeCell ref="T297:X297"/>
    <mergeCell ref="H300:I300"/>
    <mergeCell ref="J300:L300"/>
    <mergeCell ref="F249:I249"/>
    <mergeCell ref="J249:M249"/>
    <mergeCell ref="N249:O249"/>
    <mergeCell ref="H250:I250"/>
    <mergeCell ref="J250:L250"/>
    <mergeCell ref="A252:B253"/>
    <mergeCell ref="C252:F252"/>
    <mergeCell ref="G252:J252"/>
    <mergeCell ref="K252:W252"/>
    <mergeCell ref="X252:AC252"/>
    <mergeCell ref="AI252:AN252"/>
    <mergeCell ref="A255:B255"/>
    <mergeCell ref="A258:B258"/>
    <mergeCell ref="A264:B264"/>
    <mergeCell ref="F274:I274"/>
    <mergeCell ref="J274:M274"/>
    <mergeCell ref="N274:O274"/>
    <mergeCell ref="A205:B205"/>
    <mergeCell ref="A208:B208"/>
    <mergeCell ref="A214:B214"/>
    <mergeCell ref="F224:I224"/>
    <mergeCell ref="J224:M224"/>
    <mergeCell ref="N224:O224"/>
    <mergeCell ref="H225:I225"/>
    <mergeCell ref="J225:L225"/>
    <mergeCell ref="A227:B228"/>
    <mergeCell ref="C227:F227"/>
    <mergeCell ref="G227:J227"/>
    <mergeCell ref="K227:V227"/>
    <mergeCell ref="W227:AB227"/>
    <mergeCell ref="AI227:AN227"/>
    <mergeCell ref="A230:B230"/>
    <mergeCell ref="A233:B233"/>
    <mergeCell ref="A239:B239"/>
    <mergeCell ref="H175:I175"/>
    <mergeCell ref="J175:L175"/>
    <mergeCell ref="A177:B178"/>
    <mergeCell ref="C177:F177"/>
    <mergeCell ref="G177:J177"/>
    <mergeCell ref="K177:S177"/>
    <mergeCell ref="T177:X177"/>
    <mergeCell ref="AI177:AN177"/>
    <mergeCell ref="A180:B180"/>
    <mergeCell ref="A183:B183"/>
    <mergeCell ref="A189:B189"/>
    <mergeCell ref="F199:I199"/>
    <mergeCell ref="J199:M199"/>
    <mergeCell ref="N199:O199"/>
    <mergeCell ref="H200:I200"/>
    <mergeCell ref="J200:L200"/>
    <mergeCell ref="A202:B203"/>
    <mergeCell ref="C202:F202"/>
    <mergeCell ref="G202:J202"/>
    <mergeCell ref="K202:V202"/>
    <mergeCell ref="W202:AA202"/>
    <mergeCell ref="AI202:AN202"/>
    <mergeCell ref="F149:I149"/>
    <mergeCell ref="J149:M149"/>
    <mergeCell ref="N149:O149"/>
    <mergeCell ref="H150:I150"/>
    <mergeCell ref="J150:L150"/>
    <mergeCell ref="A152:B153"/>
    <mergeCell ref="C152:F152"/>
    <mergeCell ref="G152:J152"/>
    <mergeCell ref="K152:S152"/>
    <mergeCell ref="T152:X152"/>
    <mergeCell ref="AI152:AN152"/>
    <mergeCell ref="A155:B155"/>
    <mergeCell ref="A158:B158"/>
    <mergeCell ref="A164:B164"/>
    <mergeCell ref="F174:I174"/>
    <mergeCell ref="J174:M174"/>
    <mergeCell ref="N174:O174"/>
    <mergeCell ref="A99:B99"/>
    <mergeCell ref="A102:B102"/>
    <mergeCell ref="A108:B108"/>
    <mergeCell ref="F124:I124"/>
    <mergeCell ref="J124:M124"/>
    <mergeCell ref="N124:O124"/>
    <mergeCell ref="H125:I125"/>
    <mergeCell ref="J125:L125"/>
    <mergeCell ref="A127:B128"/>
    <mergeCell ref="C127:F127"/>
    <mergeCell ref="G127:J127"/>
    <mergeCell ref="K127:S127"/>
    <mergeCell ref="T127:W127"/>
    <mergeCell ref="AI127:AN127"/>
    <mergeCell ref="A130:B130"/>
    <mergeCell ref="A133:B133"/>
    <mergeCell ref="A139:B139"/>
    <mergeCell ref="H63:I63"/>
    <mergeCell ref="J63:L63"/>
    <mergeCell ref="A65:B66"/>
    <mergeCell ref="C65:F65"/>
    <mergeCell ref="G65:J65"/>
    <mergeCell ref="K65:R65"/>
    <mergeCell ref="S65:V65"/>
    <mergeCell ref="AI65:AN65"/>
    <mergeCell ref="A68:B68"/>
    <mergeCell ref="A71:B71"/>
    <mergeCell ref="A77:B77"/>
    <mergeCell ref="F93:I93"/>
    <mergeCell ref="J93:M93"/>
    <mergeCell ref="N93:O93"/>
    <mergeCell ref="H94:I94"/>
    <mergeCell ref="J94:L94"/>
    <mergeCell ref="A96:B97"/>
    <mergeCell ref="C96:F96"/>
    <mergeCell ref="G96:J96"/>
    <mergeCell ref="K96:S96"/>
    <mergeCell ref="AI96:AN96"/>
    <mergeCell ref="J31:L31"/>
    <mergeCell ref="A33:B34"/>
    <mergeCell ref="C33:F33"/>
    <mergeCell ref="G33:J33"/>
    <mergeCell ref="K33:Q33"/>
    <mergeCell ref="C26:D26"/>
    <mergeCell ref="E26:F26"/>
    <mergeCell ref="G26:H26"/>
    <mergeCell ref="I26:J26"/>
    <mergeCell ref="K26:L26"/>
    <mergeCell ref="N30:O30"/>
    <mergeCell ref="R33:U33"/>
    <mergeCell ref="AI33:AN33"/>
    <mergeCell ref="A39:B39"/>
    <mergeCell ref="A45:B45"/>
    <mergeCell ref="F62:I62"/>
    <mergeCell ref="J62:M62"/>
    <mergeCell ref="N62:O62"/>
    <mergeCell ref="A36:B36"/>
    <mergeCell ref="H31:I31"/>
    <mergeCell ref="I25:J25"/>
    <mergeCell ref="K25:L25"/>
    <mergeCell ref="G21:H21"/>
    <mergeCell ref="I21:J21"/>
    <mergeCell ref="K21:L21"/>
    <mergeCell ref="C21:D21"/>
    <mergeCell ref="E21:F21"/>
    <mergeCell ref="C22:D22"/>
    <mergeCell ref="E22:F22"/>
    <mergeCell ref="G22:H22"/>
    <mergeCell ref="F30:I30"/>
    <mergeCell ref="J30:M30"/>
    <mergeCell ref="C24:D24"/>
    <mergeCell ref="E24:F24"/>
    <mergeCell ref="G24:H24"/>
    <mergeCell ref="I24:J24"/>
    <mergeCell ref="K24:L24"/>
    <mergeCell ref="C25:D25"/>
    <mergeCell ref="E25:F25"/>
    <mergeCell ref="G25:H25"/>
    <mergeCell ref="I20:J20"/>
    <mergeCell ref="K20:L20"/>
    <mergeCell ref="C17:D17"/>
    <mergeCell ref="E17:F17"/>
    <mergeCell ref="G17:H17"/>
    <mergeCell ref="I17:J17"/>
    <mergeCell ref="K17:L17"/>
    <mergeCell ref="C18:D18"/>
    <mergeCell ref="E18:F18"/>
    <mergeCell ref="G18:H18"/>
    <mergeCell ref="I22:J22"/>
    <mergeCell ref="K22:L22"/>
    <mergeCell ref="C19:D19"/>
    <mergeCell ref="E19:F19"/>
    <mergeCell ref="G19:H19"/>
    <mergeCell ref="I19:J19"/>
    <mergeCell ref="K19:L19"/>
    <mergeCell ref="C20:D20"/>
    <mergeCell ref="E20:F20"/>
    <mergeCell ref="G20:H20"/>
    <mergeCell ref="K16:L16"/>
    <mergeCell ref="I11:J11"/>
    <mergeCell ref="C14:D14"/>
    <mergeCell ref="E14:F14"/>
    <mergeCell ref="G14:H14"/>
    <mergeCell ref="I14:J14"/>
    <mergeCell ref="K14:L14"/>
    <mergeCell ref="I18:J18"/>
    <mergeCell ref="K18:L18"/>
    <mergeCell ref="C15:D15"/>
    <mergeCell ref="E15:F15"/>
    <mergeCell ref="G15:H15"/>
    <mergeCell ref="I15:J15"/>
    <mergeCell ref="K15:L15"/>
    <mergeCell ref="C16:D16"/>
    <mergeCell ref="E16:F16"/>
    <mergeCell ref="G16:H16"/>
    <mergeCell ref="C5:D5"/>
    <mergeCell ref="E5:F5"/>
    <mergeCell ref="G5:H5"/>
    <mergeCell ref="I5:J5"/>
    <mergeCell ref="K5:L5"/>
    <mergeCell ref="C4:D4"/>
    <mergeCell ref="E4:F4"/>
    <mergeCell ref="G4:H4"/>
    <mergeCell ref="I4:J4"/>
    <mergeCell ref="K4:L4"/>
    <mergeCell ref="K7:L7"/>
    <mergeCell ref="C9:D9"/>
    <mergeCell ref="E9:F9"/>
    <mergeCell ref="G9:H9"/>
    <mergeCell ref="I9:J9"/>
    <mergeCell ref="K9:L9"/>
    <mergeCell ref="E6:F6"/>
    <mergeCell ref="B3210:J3210"/>
    <mergeCell ref="K3210:Q3210"/>
    <mergeCell ref="C6:D6"/>
    <mergeCell ref="C927:I927"/>
    <mergeCell ref="C972:I972"/>
    <mergeCell ref="Q1241:R1241"/>
    <mergeCell ref="D1196:I1196"/>
    <mergeCell ref="D1151:I1151"/>
    <mergeCell ref="G6:H6"/>
    <mergeCell ref="I6:J6"/>
    <mergeCell ref="K6:L6"/>
    <mergeCell ref="I7:J7"/>
    <mergeCell ref="R3210:S3210"/>
    <mergeCell ref="C1016:I1016"/>
    <mergeCell ref="D887:I887"/>
    <mergeCell ref="Q1106:R1106"/>
    <mergeCell ref="K1199:AG1199"/>
    <mergeCell ref="K1289:AG1289"/>
    <mergeCell ref="K1421:AG1421"/>
    <mergeCell ref="T1376:U1376"/>
    <mergeCell ref="G930:I930"/>
    <mergeCell ref="J1016:P1016"/>
    <mergeCell ref="K11:L11"/>
    <mergeCell ref="C12:D12"/>
    <mergeCell ref="E12:F12"/>
    <mergeCell ref="G12:H12"/>
    <mergeCell ref="I12:J12"/>
    <mergeCell ref="K12:L12"/>
    <mergeCell ref="C11:D11"/>
    <mergeCell ref="E11:F11"/>
    <mergeCell ref="G11:H11"/>
    <mergeCell ref="I16:J16"/>
    <mergeCell ref="X3265:Y3265"/>
    <mergeCell ref="K3266:AG3266"/>
    <mergeCell ref="B3264:J3264"/>
    <mergeCell ref="K3264:Q3264"/>
    <mergeCell ref="R3264:S3264"/>
    <mergeCell ref="A3258:I3258"/>
    <mergeCell ref="T3258:X3258"/>
    <mergeCell ref="C3266:F3266"/>
    <mergeCell ref="G3266:J3266"/>
    <mergeCell ref="J3265:L3265"/>
    <mergeCell ref="AH3212:AO3212"/>
    <mergeCell ref="J3211:L3211"/>
    <mergeCell ref="A3212:B3213"/>
    <mergeCell ref="G3212:J3212"/>
    <mergeCell ref="R3211:S3211"/>
    <mergeCell ref="C3212:F3212"/>
    <mergeCell ref="A3229:B3229"/>
    <mergeCell ref="A3228:B3228"/>
    <mergeCell ref="A3222:B3222"/>
    <mergeCell ref="A3216:B3216"/>
    <mergeCell ref="A3309:B3309"/>
    <mergeCell ref="A3306:B3306"/>
    <mergeCell ref="A3299:B3299"/>
    <mergeCell ref="A3292:B3292"/>
    <mergeCell ref="A3303:B3303"/>
    <mergeCell ref="A3300:B3300"/>
    <mergeCell ref="A3289:B3289"/>
    <mergeCell ref="A3286:B3286"/>
    <mergeCell ref="A3276:B3276"/>
    <mergeCell ref="A3270:B3270"/>
    <mergeCell ref="A3283:B3283"/>
    <mergeCell ref="A3282:B3282"/>
    <mergeCell ref="A3269:B3269"/>
    <mergeCell ref="A3266:B3267"/>
    <mergeCell ref="A3235:B3235"/>
    <mergeCell ref="A3232:B3232"/>
    <mergeCell ref="A3255:B3255"/>
    <mergeCell ref="A3252:B3252"/>
    <mergeCell ref="A3249:B3249"/>
    <mergeCell ref="A3246:B3246"/>
    <mergeCell ref="A3245:B3245"/>
    <mergeCell ref="A3238:B3238"/>
    <mergeCell ref="A3369:I3369"/>
    <mergeCell ref="T3369:X3369"/>
    <mergeCell ref="A3366:B3366"/>
    <mergeCell ref="A3363:B3363"/>
    <mergeCell ref="A3356:B3356"/>
    <mergeCell ref="A3349:B3349"/>
    <mergeCell ref="A3343:B3343"/>
    <mergeCell ref="A3346:B3346"/>
    <mergeCell ref="A3340:B3340"/>
    <mergeCell ref="A3339:B3339"/>
    <mergeCell ref="A3326:B3326"/>
    <mergeCell ref="A3333:B3333"/>
    <mergeCell ref="A3327:B3327"/>
    <mergeCell ref="B3321:J3321"/>
    <mergeCell ref="J3322:L3322"/>
    <mergeCell ref="C3323:F3323"/>
    <mergeCell ref="G3323:J3323"/>
    <mergeCell ref="K3321:Q3321"/>
    <mergeCell ref="A3323:B3324"/>
    <mergeCell ref="K3323:AG3323"/>
    <mergeCell ref="R3321:S3321"/>
    <mergeCell ref="A3375:B3376"/>
    <mergeCell ref="C3375:F3375"/>
    <mergeCell ref="G3375:J3375"/>
    <mergeCell ref="K3375:AG3375"/>
    <mergeCell ref="AH3375:AO3375"/>
    <mergeCell ref="A3378:B3378"/>
    <mergeCell ref="B3373:J3373"/>
    <mergeCell ref="K3373:Q3373"/>
    <mergeCell ref="R3373:S3373"/>
    <mergeCell ref="AF3373:AG3373"/>
    <mergeCell ref="J3374:L3374"/>
    <mergeCell ref="R3374:S3374"/>
    <mergeCell ref="T3312:X3312"/>
    <mergeCell ref="AF3312:AJ3312"/>
    <mergeCell ref="AJ810:AO810"/>
    <mergeCell ref="K810:AI810"/>
    <mergeCell ref="AJ770:AO770"/>
    <mergeCell ref="K770:AI770"/>
    <mergeCell ref="K850:AI850"/>
    <mergeCell ref="AJ850:AO850"/>
    <mergeCell ref="T845:X845"/>
    <mergeCell ref="J848:L848"/>
    <mergeCell ref="A3360:B3360"/>
    <mergeCell ref="A3357:B3357"/>
    <mergeCell ref="AH3323:AO3323"/>
    <mergeCell ref="R3322:S3322"/>
    <mergeCell ref="K3212:AG3212"/>
    <mergeCell ref="A3215:B3215"/>
    <mergeCell ref="R3265:S3265"/>
    <mergeCell ref="AH3266:AO3266"/>
    <mergeCell ref="AF3321:AG3321"/>
    <mergeCell ref="A3312:I3312"/>
    <mergeCell ref="A3421:I3421"/>
    <mergeCell ref="T3421:X3421"/>
    <mergeCell ref="B3424:J3424"/>
    <mergeCell ref="K3424:Q3424"/>
    <mergeCell ref="R3424:S3424"/>
    <mergeCell ref="AF3424:AG3424"/>
    <mergeCell ref="A3401:B3401"/>
    <mergeCell ref="A3408:B3408"/>
    <mergeCell ref="A3409:B3409"/>
    <mergeCell ref="A3412:B3412"/>
    <mergeCell ref="A3415:B3415"/>
    <mergeCell ref="A3418:B3418"/>
    <mergeCell ref="A3379:B3379"/>
    <mergeCell ref="A3385:B3385"/>
    <mergeCell ref="A3391:B3391"/>
    <mergeCell ref="A3392:B3392"/>
    <mergeCell ref="A3395:B3395"/>
    <mergeCell ref="A3398:B3398"/>
    <mergeCell ref="A3466:B3466"/>
    <mergeCell ref="A3469:B3469"/>
    <mergeCell ref="A3472:I3472"/>
    <mergeCell ref="T3472:X3472"/>
    <mergeCell ref="A3446:B3446"/>
    <mergeCell ref="A3449:B3449"/>
    <mergeCell ref="A3452:B3452"/>
    <mergeCell ref="A3459:B3459"/>
    <mergeCell ref="A3460:B3460"/>
    <mergeCell ref="A3463:B3463"/>
    <mergeCell ref="AH3426:AO3426"/>
    <mergeCell ref="A3429:B3429"/>
    <mergeCell ref="A3430:B3430"/>
    <mergeCell ref="A3436:B3436"/>
    <mergeCell ref="A3442:B3442"/>
    <mergeCell ref="A3443:B3443"/>
    <mergeCell ref="J3425:L3425"/>
    <mergeCell ref="R3425:S3425"/>
    <mergeCell ref="A3426:B3427"/>
    <mergeCell ref="C3426:F3426"/>
    <mergeCell ref="G3426:J3426"/>
    <mergeCell ref="K3426:AG3426"/>
    <mergeCell ref="B3685:J3685"/>
    <mergeCell ref="K3685:Q3685"/>
    <mergeCell ref="R3685:S3685"/>
    <mergeCell ref="T3685:AA3685"/>
    <mergeCell ref="AB3685:AG3685"/>
    <mergeCell ref="AH3685:AI3685"/>
    <mergeCell ref="AJ3685:AQ3685"/>
    <mergeCell ref="AR3685:AW3685"/>
    <mergeCell ref="AX3685:AY3685"/>
    <mergeCell ref="BB3685:BE3685"/>
    <mergeCell ref="BF3685:BI3685"/>
    <mergeCell ref="BJ3685:BK3685"/>
    <mergeCell ref="K3686:L3686"/>
    <mergeCell ref="X3686:Y3686"/>
    <mergeCell ref="BD3686:BE3686"/>
    <mergeCell ref="BF3686:BH3686"/>
    <mergeCell ref="A3687:B3689"/>
    <mergeCell ref="C3687:H3687"/>
    <mergeCell ref="I3687:J3687"/>
    <mergeCell ref="K3687:Q3687"/>
    <mergeCell ref="R3687:S3689"/>
    <mergeCell ref="T3687:U3689"/>
    <mergeCell ref="V3687:AG3687"/>
    <mergeCell ref="AH3687:AI3689"/>
    <mergeCell ref="AJ3687:AK3689"/>
    <mergeCell ref="AL3687:AW3687"/>
    <mergeCell ref="AX3687:AY3689"/>
    <mergeCell ref="AZ3687:BA3689"/>
    <mergeCell ref="BB3687:BI3687"/>
    <mergeCell ref="BJ3687:BK3689"/>
    <mergeCell ref="A3690:B3690"/>
    <mergeCell ref="R3690:S3690"/>
    <mergeCell ref="T3690:U3690"/>
    <mergeCell ref="AH3690:AI3690"/>
    <mergeCell ref="AJ3690:AK3690"/>
    <mergeCell ref="AX3690:AY3690"/>
    <mergeCell ref="AZ3690:BA3690"/>
    <mergeCell ref="BJ3690:BK3690"/>
    <mergeCell ref="A3691:B3691"/>
    <mergeCell ref="R3691:S3691"/>
    <mergeCell ref="T3691:U3691"/>
    <mergeCell ref="AH3691:AI3691"/>
    <mergeCell ref="AJ3691:AK3691"/>
    <mergeCell ref="AX3691:AY3691"/>
    <mergeCell ref="AZ3691:BA3691"/>
    <mergeCell ref="BJ3691:BK3691"/>
    <mergeCell ref="A3697:B3697"/>
    <mergeCell ref="R3697:S3697"/>
    <mergeCell ref="T3697:U3697"/>
    <mergeCell ref="AH3697:AI3697"/>
    <mergeCell ref="AJ3697:AK3697"/>
    <mergeCell ref="AX3697:AY3697"/>
    <mergeCell ref="AZ3697:BA3697"/>
    <mergeCell ref="BJ3697:BK3697"/>
    <mergeCell ref="A3703:B3703"/>
    <mergeCell ref="R3703:S3703"/>
    <mergeCell ref="T3703:U3703"/>
    <mergeCell ref="AH3703:AI3703"/>
    <mergeCell ref="AJ3703:AK3703"/>
    <mergeCell ref="AX3703:AY3703"/>
    <mergeCell ref="AZ3703:BA3703"/>
    <mergeCell ref="BJ3703:BK3703"/>
    <mergeCell ref="A3704:B3704"/>
    <mergeCell ref="R3704:S3704"/>
    <mergeCell ref="T3704:U3704"/>
    <mergeCell ref="AH3704:AI3704"/>
    <mergeCell ref="AJ3704:AK3704"/>
    <mergeCell ref="AX3704:AY3704"/>
    <mergeCell ref="AZ3704:BA3704"/>
    <mergeCell ref="BJ3704:BK3704"/>
    <mergeCell ref="A3707:B3707"/>
    <mergeCell ref="R3707:S3707"/>
    <mergeCell ref="T3707:U3707"/>
    <mergeCell ref="AH3707:AI3707"/>
    <mergeCell ref="AJ3707:AK3707"/>
    <mergeCell ref="AX3707:AY3707"/>
    <mergeCell ref="AZ3707:BA3707"/>
    <mergeCell ref="BJ3707:BK3707"/>
    <mergeCell ref="A3710:B3710"/>
    <mergeCell ref="R3710:S3710"/>
    <mergeCell ref="T3710:U3710"/>
    <mergeCell ref="AH3710:AI3710"/>
    <mergeCell ref="AJ3710:AK3710"/>
    <mergeCell ref="AX3710:AY3710"/>
    <mergeCell ref="AZ3710:BA3710"/>
    <mergeCell ref="BJ3710:BK3710"/>
    <mergeCell ref="A3713:B3713"/>
    <mergeCell ref="R3713:S3713"/>
    <mergeCell ref="T3713:U3713"/>
    <mergeCell ref="AH3713:AI3713"/>
    <mergeCell ref="AJ3713:AK3713"/>
    <mergeCell ref="AX3713:AY3713"/>
    <mergeCell ref="AZ3713:BA3713"/>
    <mergeCell ref="BJ3713:BK3713"/>
    <mergeCell ref="A3720:B3720"/>
    <mergeCell ref="R3720:S3720"/>
    <mergeCell ref="T3720:U3720"/>
    <mergeCell ref="AH3720:AI3720"/>
    <mergeCell ref="AJ3720:AK3720"/>
    <mergeCell ref="AX3720:AY3720"/>
    <mergeCell ref="AZ3720:BA3720"/>
    <mergeCell ref="BJ3720:BK3720"/>
    <mergeCell ref="A3721:B3721"/>
    <mergeCell ref="R3721:S3721"/>
    <mergeCell ref="T3721:U3721"/>
    <mergeCell ref="AH3721:AI3721"/>
    <mergeCell ref="AJ3721:AK3721"/>
    <mergeCell ref="AX3721:AY3721"/>
    <mergeCell ref="AZ3721:BA3721"/>
    <mergeCell ref="BJ3721:BK3721"/>
    <mergeCell ref="A3724:B3724"/>
    <mergeCell ref="R3724:S3724"/>
    <mergeCell ref="T3724:U3724"/>
    <mergeCell ref="AH3724:AI3724"/>
    <mergeCell ref="AJ3724:AK3724"/>
    <mergeCell ref="AX3724:AY3724"/>
    <mergeCell ref="AZ3724:BA3724"/>
    <mergeCell ref="BJ3724:BK3724"/>
    <mergeCell ref="A3727:B3727"/>
    <mergeCell ref="R3727:S3727"/>
    <mergeCell ref="T3727:U3727"/>
    <mergeCell ref="AH3727:AI3727"/>
    <mergeCell ref="AJ3727:AK3727"/>
    <mergeCell ref="AX3727:AY3727"/>
    <mergeCell ref="AZ3727:BA3727"/>
    <mergeCell ref="BJ3727:BK3727"/>
    <mergeCell ref="A3730:B3730"/>
    <mergeCell ref="R3730:S3730"/>
    <mergeCell ref="T3730:U3730"/>
    <mergeCell ref="AH3730:AI3730"/>
    <mergeCell ref="AJ3730:AK3730"/>
    <mergeCell ref="AX3730:AY3730"/>
    <mergeCell ref="AZ3730:BA3730"/>
    <mergeCell ref="BJ3730:BK3730"/>
    <mergeCell ref="A3734:J3734"/>
    <mergeCell ref="T3734:X3734"/>
    <mergeCell ref="AJ3734:AN3734"/>
    <mergeCell ref="AZ3734:BD3734"/>
    <mergeCell ref="B3737:J3737"/>
    <mergeCell ref="K3737:Q3737"/>
    <mergeCell ref="R3737:S3737"/>
    <mergeCell ref="T3737:AA3737"/>
    <mergeCell ref="AB3737:AG3737"/>
    <mergeCell ref="AH3737:AI3737"/>
    <mergeCell ref="AJ3737:AQ3737"/>
    <mergeCell ref="AR3737:AW3737"/>
    <mergeCell ref="AX3737:AY3737"/>
    <mergeCell ref="BB3737:BE3737"/>
    <mergeCell ref="BF3737:BI3737"/>
    <mergeCell ref="BJ3737:BK3737"/>
    <mergeCell ref="K3738:L3738"/>
    <mergeCell ref="X3738:Y3738"/>
    <mergeCell ref="BD3738:BE3738"/>
    <mergeCell ref="BF3738:BH3738"/>
    <mergeCell ref="A3739:B3741"/>
    <mergeCell ref="C3739:H3739"/>
    <mergeCell ref="I3739:J3739"/>
    <mergeCell ref="K3739:Q3739"/>
    <mergeCell ref="R3739:S3741"/>
    <mergeCell ref="T3739:U3741"/>
    <mergeCell ref="V3739:AG3739"/>
    <mergeCell ref="AH3739:AI3741"/>
    <mergeCell ref="AJ3739:AK3741"/>
    <mergeCell ref="AL3739:AW3739"/>
    <mergeCell ref="AX3739:AY3741"/>
    <mergeCell ref="AZ3739:BA3741"/>
    <mergeCell ref="BB3739:BI3739"/>
    <mergeCell ref="BJ3739:BK3741"/>
    <mergeCell ref="A3742:B3742"/>
    <mergeCell ref="R3742:S3742"/>
    <mergeCell ref="T3742:U3742"/>
    <mergeCell ref="AH3742:AI3742"/>
    <mergeCell ref="AJ3742:AK3742"/>
    <mergeCell ref="AX3742:AY3742"/>
    <mergeCell ref="AZ3742:BA3742"/>
    <mergeCell ref="BJ3742:BK3742"/>
    <mergeCell ref="A3743:B3743"/>
    <mergeCell ref="R3743:S3743"/>
    <mergeCell ref="T3743:U3743"/>
    <mergeCell ref="AH3743:AI3743"/>
    <mergeCell ref="AJ3743:AK3743"/>
    <mergeCell ref="AX3743:AY3743"/>
    <mergeCell ref="AZ3743:BA3743"/>
    <mergeCell ref="BJ3743:BK3743"/>
    <mergeCell ref="A3749:B3749"/>
    <mergeCell ref="R3749:S3749"/>
    <mergeCell ref="T3749:U3749"/>
    <mergeCell ref="AH3749:AI3749"/>
    <mergeCell ref="AJ3749:AK3749"/>
    <mergeCell ref="AX3749:AY3749"/>
    <mergeCell ref="AZ3749:BA3749"/>
    <mergeCell ref="BJ3749:BK3749"/>
    <mergeCell ref="A3755:B3755"/>
    <mergeCell ref="R3755:S3755"/>
    <mergeCell ref="T3755:U3755"/>
    <mergeCell ref="AH3755:AI3755"/>
    <mergeCell ref="AJ3755:AK3755"/>
    <mergeCell ref="AX3755:AY3755"/>
    <mergeCell ref="AZ3755:BA3755"/>
    <mergeCell ref="BJ3755:BK3755"/>
    <mergeCell ref="A3756:B3756"/>
    <mergeCell ref="R3756:S3756"/>
    <mergeCell ref="T3756:U3756"/>
    <mergeCell ref="AH3756:AI3756"/>
    <mergeCell ref="AJ3756:AK3756"/>
    <mergeCell ref="AX3756:AY3756"/>
    <mergeCell ref="AZ3756:BA3756"/>
    <mergeCell ref="BJ3756:BK3756"/>
    <mergeCell ref="A3759:B3759"/>
    <mergeCell ref="R3759:S3759"/>
    <mergeCell ref="T3759:U3759"/>
    <mergeCell ref="AH3759:AI3759"/>
    <mergeCell ref="AJ3759:AK3759"/>
    <mergeCell ref="AX3759:AY3759"/>
    <mergeCell ref="AZ3759:BA3759"/>
    <mergeCell ref="BJ3759:BK3759"/>
    <mergeCell ref="A3762:B3762"/>
    <mergeCell ref="R3762:S3762"/>
    <mergeCell ref="T3762:U3762"/>
    <mergeCell ref="AH3762:AI3762"/>
    <mergeCell ref="AJ3762:AK3762"/>
    <mergeCell ref="AX3762:AY3762"/>
    <mergeCell ref="AZ3762:BA3762"/>
    <mergeCell ref="BJ3762:BK3762"/>
    <mergeCell ref="A3765:B3765"/>
    <mergeCell ref="R3765:S3765"/>
    <mergeCell ref="T3765:U3765"/>
    <mergeCell ref="AH3765:AI3765"/>
    <mergeCell ref="AJ3765:AK3765"/>
    <mergeCell ref="AX3765:AY3765"/>
    <mergeCell ref="AZ3765:BA3765"/>
    <mergeCell ref="BJ3765:BK3765"/>
    <mergeCell ref="A3772:B3772"/>
    <mergeCell ref="R3772:S3772"/>
    <mergeCell ref="T3772:U3772"/>
    <mergeCell ref="AH3772:AI3772"/>
    <mergeCell ref="AJ3772:AK3772"/>
    <mergeCell ref="AX3772:AY3772"/>
    <mergeCell ref="AZ3772:BA3772"/>
    <mergeCell ref="BJ3772:BK3772"/>
    <mergeCell ref="A3773:B3773"/>
    <mergeCell ref="R3773:S3773"/>
    <mergeCell ref="T3773:U3773"/>
    <mergeCell ref="AH3773:AI3773"/>
    <mergeCell ref="AJ3773:AK3773"/>
    <mergeCell ref="AX3773:AY3773"/>
    <mergeCell ref="AZ3773:BA3773"/>
    <mergeCell ref="BJ3773:BK3773"/>
    <mergeCell ref="A3776:B3776"/>
    <mergeCell ref="R3776:S3776"/>
    <mergeCell ref="T3776:U3776"/>
    <mergeCell ref="AH3776:AI3776"/>
    <mergeCell ref="AJ3776:AK3776"/>
    <mergeCell ref="AX3776:AY3776"/>
    <mergeCell ref="AZ3776:BA3776"/>
    <mergeCell ref="BJ3776:BK3776"/>
    <mergeCell ref="A3779:B3779"/>
    <mergeCell ref="R3779:S3779"/>
    <mergeCell ref="T3779:U3779"/>
    <mergeCell ref="AH3779:AI3779"/>
    <mergeCell ref="AJ3779:AK3779"/>
    <mergeCell ref="AX3779:AY3779"/>
    <mergeCell ref="AZ3779:BA3779"/>
    <mergeCell ref="BJ3779:BK3779"/>
    <mergeCell ref="A3782:B3782"/>
    <mergeCell ref="R3782:S3782"/>
    <mergeCell ref="T3782:U3782"/>
    <mergeCell ref="AH3782:AI3782"/>
    <mergeCell ref="AJ3782:AK3782"/>
    <mergeCell ref="AX3782:AY3782"/>
    <mergeCell ref="AZ3782:BA3782"/>
    <mergeCell ref="BJ3782:BK3782"/>
    <mergeCell ref="A3786:J3786"/>
    <mergeCell ref="T3786:X3786"/>
    <mergeCell ref="AJ3786:AN3786"/>
    <mergeCell ref="AZ3786:BD3786"/>
    <mergeCell ref="B3790:J3790"/>
    <mergeCell ref="K3790:Q3790"/>
    <mergeCell ref="R3790:S3790"/>
    <mergeCell ref="T3790:AA3790"/>
    <mergeCell ref="AB3790:AG3790"/>
    <mergeCell ref="AH3790:AI3790"/>
    <mergeCell ref="AJ3790:AQ3790"/>
    <mergeCell ref="AR3790:AW3790"/>
    <mergeCell ref="AX3790:AY3790"/>
    <mergeCell ref="BB3790:BE3790"/>
    <mergeCell ref="BF3790:BI3790"/>
    <mergeCell ref="BJ3790:BK3790"/>
    <mergeCell ref="K3791:L3791"/>
    <mergeCell ref="X3791:Y3791"/>
    <mergeCell ref="BD3791:BE3791"/>
    <mergeCell ref="BF3791:BH3791"/>
    <mergeCell ref="A3792:B3794"/>
    <mergeCell ref="C3792:H3792"/>
    <mergeCell ref="I3792:J3792"/>
    <mergeCell ref="K3792:Q3792"/>
    <mergeCell ref="R3792:S3794"/>
    <mergeCell ref="T3792:U3794"/>
    <mergeCell ref="V3792:AG3792"/>
    <mergeCell ref="AH3792:AI3794"/>
    <mergeCell ref="AJ3792:AK3794"/>
    <mergeCell ref="AL3792:AW3792"/>
    <mergeCell ref="AX3792:AY3794"/>
    <mergeCell ref="AZ3792:BA3794"/>
    <mergeCell ref="BB3792:BI3792"/>
    <mergeCell ref="BJ3792:BK3794"/>
    <mergeCell ref="A3795:B3795"/>
    <mergeCell ref="R3795:S3795"/>
    <mergeCell ref="T3795:U3795"/>
    <mergeCell ref="AH3795:AI3795"/>
    <mergeCell ref="AJ3795:AK3795"/>
    <mergeCell ref="AX3795:AY3795"/>
    <mergeCell ref="AZ3795:BA3795"/>
    <mergeCell ref="BJ3795:BK3795"/>
    <mergeCell ref="A3796:B3796"/>
    <mergeCell ref="R3796:S3796"/>
    <mergeCell ref="T3796:U3796"/>
    <mergeCell ref="AH3796:AI3796"/>
    <mergeCell ref="AJ3796:AK3796"/>
    <mergeCell ref="AX3796:AY3796"/>
    <mergeCell ref="AZ3796:BA3796"/>
    <mergeCell ref="BJ3796:BK3796"/>
    <mergeCell ref="A3802:B3802"/>
    <mergeCell ref="R3802:S3802"/>
    <mergeCell ref="T3802:U3802"/>
    <mergeCell ref="AH3802:AI3802"/>
    <mergeCell ref="AJ3802:AK3802"/>
    <mergeCell ref="AX3802:AY3802"/>
    <mergeCell ref="AZ3802:BA3802"/>
    <mergeCell ref="BJ3802:BK3802"/>
    <mergeCell ref="A3808:B3808"/>
    <mergeCell ref="R3808:S3808"/>
    <mergeCell ref="T3808:U3808"/>
    <mergeCell ref="AH3808:AI3808"/>
    <mergeCell ref="AJ3808:AK3808"/>
    <mergeCell ref="AX3808:AY3808"/>
    <mergeCell ref="AZ3808:BA3808"/>
    <mergeCell ref="BJ3808:BK3808"/>
    <mergeCell ref="A3809:B3809"/>
    <mergeCell ref="R3809:S3809"/>
    <mergeCell ref="T3809:U3809"/>
    <mergeCell ref="AH3809:AI3809"/>
    <mergeCell ref="AJ3809:AK3809"/>
    <mergeCell ref="AX3809:AY3809"/>
    <mergeCell ref="AZ3809:BA3809"/>
    <mergeCell ref="BJ3809:BK3809"/>
    <mergeCell ref="A3812:B3812"/>
    <mergeCell ref="R3812:S3812"/>
    <mergeCell ref="T3812:U3812"/>
    <mergeCell ref="AH3812:AI3812"/>
    <mergeCell ref="AJ3812:AK3812"/>
    <mergeCell ref="AX3812:AY3812"/>
    <mergeCell ref="AZ3812:BA3812"/>
    <mergeCell ref="BJ3812:BK3812"/>
    <mergeCell ref="A3815:B3815"/>
    <mergeCell ref="R3815:S3815"/>
    <mergeCell ref="T3815:U3815"/>
    <mergeCell ref="AH3815:AI3815"/>
    <mergeCell ref="AJ3815:AK3815"/>
    <mergeCell ref="AX3815:AY3815"/>
    <mergeCell ref="AZ3815:BA3815"/>
    <mergeCell ref="BJ3815:BK3815"/>
    <mergeCell ref="A3818:B3818"/>
    <mergeCell ref="R3818:S3818"/>
    <mergeCell ref="T3818:U3818"/>
    <mergeCell ref="AH3818:AI3818"/>
    <mergeCell ref="AJ3818:AK3818"/>
    <mergeCell ref="AX3818:AY3818"/>
    <mergeCell ref="AZ3818:BA3818"/>
    <mergeCell ref="BJ3818:BK3818"/>
    <mergeCell ref="A3825:B3825"/>
    <mergeCell ref="R3825:S3825"/>
    <mergeCell ref="T3825:U3825"/>
    <mergeCell ref="AH3825:AI3825"/>
    <mergeCell ref="AJ3825:AK3825"/>
    <mergeCell ref="AX3825:AY3825"/>
    <mergeCell ref="AZ3825:BA3825"/>
    <mergeCell ref="BJ3825:BK3825"/>
    <mergeCell ref="A3826:B3826"/>
    <mergeCell ref="R3826:S3826"/>
    <mergeCell ref="T3826:U3826"/>
    <mergeCell ref="AH3826:AI3826"/>
    <mergeCell ref="AJ3826:AK3826"/>
    <mergeCell ref="AX3826:AY3826"/>
    <mergeCell ref="AZ3826:BA3826"/>
    <mergeCell ref="BJ3826:BK3826"/>
    <mergeCell ref="A3829:B3829"/>
    <mergeCell ref="R3829:S3829"/>
    <mergeCell ref="T3829:U3829"/>
    <mergeCell ref="AH3829:AI3829"/>
    <mergeCell ref="AJ3829:AK3829"/>
    <mergeCell ref="AX3829:AY3829"/>
    <mergeCell ref="AZ3829:BA3829"/>
    <mergeCell ref="BJ3829:BK3829"/>
    <mergeCell ref="A3832:B3832"/>
    <mergeCell ref="R3832:S3832"/>
    <mergeCell ref="T3832:U3832"/>
    <mergeCell ref="AH3832:AI3832"/>
    <mergeCell ref="AJ3832:AK3832"/>
    <mergeCell ref="AX3832:AY3832"/>
    <mergeCell ref="AZ3832:BA3832"/>
    <mergeCell ref="BJ3832:BK3832"/>
    <mergeCell ref="A3835:B3835"/>
    <mergeCell ref="R3835:S3835"/>
    <mergeCell ref="T3835:U3835"/>
    <mergeCell ref="AH3835:AI3835"/>
    <mergeCell ref="AJ3835:AK3835"/>
    <mergeCell ref="AX3835:AY3835"/>
    <mergeCell ref="AZ3835:BA3835"/>
    <mergeCell ref="BJ3835:BK3835"/>
    <mergeCell ref="A3839:J3839"/>
    <mergeCell ref="T3839:X3839"/>
    <mergeCell ref="AJ3839:AN3839"/>
    <mergeCell ref="AZ3839:BD3839"/>
    <mergeCell ref="B3842:J3842"/>
    <mergeCell ref="K3842:Q3842"/>
    <mergeCell ref="R3842:S3842"/>
    <mergeCell ref="T3842:AA3842"/>
    <mergeCell ref="AB3842:AG3842"/>
    <mergeCell ref="AH3842:AI3842"/>
    <mergeCell ref="AJ3842:AQ3842"/>
    <mergeCell ref="AR3842:AW3842"/>
    <mergeCell ref="AX3842:AY3842"/>
    <mergeCell ref="BB3842:BE3842"/>
    <mergeCell ref="BF3842:BI3842"/>
    <mergeCell ref="BJ3842:BK3842"/>
    <mergeCell ref="K3843:L3843"/>
    <mergeCell ref="X3843:Y3843"/>
    <mergeCell ref="BD3843:BE3843"/>
    <mergeCell ref="BF3843:BH3843"/>
    <mergeCell ref="A3844:B3846"/>
    <mergeCell ref="C3844:H3844"/>
    <mergeCell ref="I3844:J3844"/>
    <mergeCell ref="K3844:Q3844"/>
    <mergeCell ref="R3844:S3846"/>
    <mergeCell ref="T3844:U3846"/>
    <mergeCell ref="V3844:AG3844"/>
    <mergeCell ref="AH3844:AI3846"/>
    <mergeCell ref="AJ3844:AK3846"/>
    <mergeCell ref="AL3844:AW3844"/>
    <mergeCell ref="AX3844:AY3846"/>
    <mergeCell ref="AZ3844:BA3846"/>
    <mergeCell ref="BB3844:BI3844"/>
    <mergeCell ref="BJ3844:BK3846"/>
    <mergeCell ref="A3847:B3847"/>
    <mergeCell ref="R3847:S3847"/>
    <mergeCell ref="T3847:U3847"/>
    <mergeCell ref="AH3847:AI3847"/>
    <mergeCell ref="AJ3847:AK3847"/>
    <mergeCell ref="AX3847:AY3847"/>
    <mergeCell ref="AZ3847:BA3847"/>
    <mergeCell ref="BJ3847:BK3847"/>
    <mergeCell ref="A3848:B3848"/>
    <mergeCell ref="R3848:S3848"/>
    <mergeCell ref="T3848:U3848"/>
    <mergeCell ref="AH3848:AI3848"/>
    <mergeCell ref="AJ3848:AK3848"/>
    <mergeCell ref="AX3848:AY3848"/>
    <mergeCell ref="AZ3848:BA3848"/>
    <mergeCell ref="BJ3848:BK3848"/>
    <mergeCell ref="A3854:B3854"/>
    <mergeCell ref="R3854:S3854"/>
    <mergeCell ref="T3854:U3854"/>
    <mergeCell ref="AH3854:AI3854"/>
    <mergeCell ref="AJ3854:AK3854"/>
    <mergeCell ref="AX3854:AY3854"/>
    <mergeCell ref="AZ3854:BA3854"/>
    <mergeCell ref="BJ3854:BK3854"/>
    <mergeCell ref="A3860:B3860"/>
    <mergeCell ref="R3860:S3860"/>
    <mergeCell ref="T3860:U3860"/>
    <mergeCell ref="AH3860:AI3860"/>
    <mergeCell ref="AJ3860:AK3860"/>
    <mergeCell ref="AX3860:AY3860"/>
    <mergeCell ref="AZ3860:BA3860"/>
    <mergeCell ref="BJ3860:BK3860"/>
    <mergeCell ref="A3861:B3861"/>
    <mergeCell ref="R3861:S3861"/>
    <mergeCell ref="T3861:U3861"/>
    <mergeCell ref="AH3861:AI3861"/>
    <mergeCell ref="AJ3861:AK3861"/>
    <mergeCell ref="AX3861:AY3861"/>
    <mergeCell ref="AZ3861:BA3861"/>
    <mergeCell ref="BJ3861:BK3861"/>
    <mergeCell ref="A3864:B3864"/>
    <mergeCell ref="R3864:S3864"/>
    <mergeCell ref="T3864:U3864"/>
    <mergeCell ref="AH3864:AI3864"/>
    <mergeCell ref="AJ3864:AK3864"/>
    <mergeCell ref="AX3864:AY3864"/>
    <mergeCell ref="AZ3864:BA3864"/>
    <mergeCell ref="BJ3864:BK3864"/>
    <mergeCell ref="A3867:B3867"/>
    <mergeCell ref="R3867:S3867"/>
    <mergeCell ref="T3867:U3867"/>
    <mergeCell ref="AH3867:AI3867"/>
    <mergeCell ref="AJ3867:AK3867"/>
    <mergeCell ref="AX3867:AY3867"/>
    <mergeCell ref="AZ3867:BA3867"/>
    <mergeCell ref="BJ3867:BK3867"/>
    <mergeCell ref="A3870:B3870"/>
    <mergeCell ref="R3870:S3870"/>
    <mergeCell ref="T3870:U3870"/>
    <mergeCell ref="AH3870:AI3870"/>
    <mergeCell ref="AJ3870:AK3870"/>
    <mergeCell ref="AX3870:AY3870"/>
    <mergeCell ref="AZ3870:BA3870"/>
    <mergeCell ref="BJ3870:BK3870"/>
    <mergeCell ref="A3877:B3877"/>
    <mergeCell ref="R3877:S3877"/>
    <mergeCell ref="T3877:U3877"/>
    <mergeCell ref="AH3877:AI3877"/>
    <mergeCell ref="AJ3877:AK3877"/>
    <mergeCell ref="AX3877:AY3877"/>
    <mergeCell ref="AZ3877:BA3877"/>
    <mergeCell ref="BJ3877:BK3877"/>
    <mergeCell ref="A3878:B3878"/>
    <mergeCell ref="R3878:S3878"/>
    <mergeCell ref="T3878:U3878"/>
    <mergeCell ref="AH3878:AI3878"/>
    <mergeCell ref="AJ3878:AK3878"/>
    <mergeCell ref="AX3878:AY3878"/>
    <mergeCell ref="AZ3878:BA3878"/>
    <mergeCell ref="BJ3878:BK3878"/>
    <mergeCell ref="A3881:B3881"/>
    <mergeCell ref="R3881:S3881"/>
    <mergeCell ref="T3881:U3881"/>
    <mergeCell ref="AH3881:AI3881"/>
    <mergeCell ref="AJ3881:AK3881"/>
    <mergeCell ref="AX3881:AY3881"/>
    <mergeCell ref="AZ3881:BA3881"/>
    <mergeCell ref="BJ3881:BK3881"/>
    <mergeCell ref="A3884:B3884"/>
    <mergeCell ref="R3884:S3884"/>
    <mergeCell ref="T3884:U3884"/>
    <mergeCell ref="AH3884:AI3884"/>
    <mergeCell ref="AJ3884:AK3884"/>
    <mergeCell ref="AX3884:AY3884"/>
    <mergeCell ref="AZ3884:BA3884"/>
    <mergeCell ref="BJ3884:BK3884"/>
    <mergeCell ref="A3887:B3887"/>
    <mergeCell ref="R3887:S3887"/>
    <mergeCell ref="T3887:U3887"/>
    <mergeCell ref="AH3887:AI3887"/>
    <mergeCell ref="AJ3887:AK3887"/>
    <mergeCell ref="AX3887:AY3887"/>
    <mergeCell ref="AZ3887:BA3887"/>
    <mergeCell ref="BJ3887:BK3887"/>
    <mergeCell ref="A3891:J3891"/>
    <mergeCell ref="T3891:X3891"/>
    <mergeCell ref="AJ3891:AN3891"/>
    <mergeCell ref="AZ3891:BD3891"/>
    <mergeCell ref="B3893:J3893"/>
    <mergeCell ref="K3893:Q3893"/>
    <mergeCell ref="R3893:S3893"/>
    <mergeCell ref="T3893:AA3893"/>
    <mergeCell ref="AB3893:AG3893"/>
    <mergeCell ref="AH3893:AI3893"/>
    <mergeCell ref="AJ3893:AQ3893"/>
    <mergeCell ref="AR3893:AW3893"/>
    <mergeCell ref="AY3893:AZ3893"/>
    <mergeCell ref="BC3893:BF3893"/>
    <mergeCell ref="BG3893:BJ3893"/>
    <mergeCell ref="BK3893:BL3893"/>
    <mergeCell ref="K3894:L3894"/>
    <mergeCell ref="X3894:Y3894"/>
    <mergeCell ref="BE3894:BF3894"/>
    <mergeCell ref="BG3894:BI3894"/>
    <mergeCell ref="A3895:B3897"/>
    <mergeCell ref="C3895:H3895"/>
    <mergeCell ref="I3895:J3895"/>
    <mergeCell ref="K3895:Q3895"/>
    <mergeCell ref="R3895:S3897"/>
    <mergeCell ref="T3895:U3897"/>
    <mergeCell ref="V3895:AG3895"/>
    <mergeCell ref="AH3895:AI3897"/>
    <mergeCell ref="AJ3895:AK3897"/>
    <mergeCell ref="AL3895:AX3895"/>
    <mergeCell ref="AY3895:AZ3897"/>
    <mergeCell ref="BA3895:BB3897"/>
    <mergeCell ref="BC3895:BJ3895"/>
    <mergeCell ref="BK3895:BL3897"/>
    <mergeCell ref="A3898:B3898"/>
    <mergeCell ref="R3898:S3898"/>
    <mergeCell ref="T3898:U3898"/>
    <mergeCell ref="AH3898:AI3898"/>
    <mergeCell ref="AJ3898:AK3898"/>
    <mergeCell ref="AY3898:AZ3898"/>
    <mergeCell ref="BA3898:BB3898"/>
    <mergeCell ref="BK3898:BL3898"/>
    <mergeCell ref="A3899:B3899"/>
    <mergeCell ref="R3899:S3899"/>
    <mergeCell ref="T3899:U3899"/>
    <mergeCell ref="AH3899:AI3899"/>
    <mergeCell ref="AJ3899:AK3899"/>
    <mergeCell ref="AY3899:AZ3899"/>
    <mergeCell ref="BA3899:BB3899"/>
    <mergeCell ref="BK3899:BL3899"/>
    <mergeCell ref="A3905:B3905"/>
    <mergeCell ref="R3905:S3905"/>
    <mergeCell ref="T3905:U3905"/>
    <mergeCell ref="AH3905:AI3905"/>
    <mergeCell ref="AJ3905:AK3905"/>
    <mergeCell ref="AY3905:AZ3905"/>
    <mergeCell ref="BA3905:BB3905"/>
    <mergeCell ref="BK3905:BL3905"/>
    <mergeCell ref="A3911:B3911"/>
    <mergeCell ref="R3911:S3911"/>
    <mergeCell ref="T3911:U3911"/>
    <mergeCell ref="AH3911:AI3911"/>
    <mergeCell ref="AJ3911:AK3911"/>
    <mergeCell ref="AY3911:AZ3911"/>
    <mergeCell ref="BA3911:BB3911"/>
    <mergeCell ref="BK3911:BL3911"/>
    <mergeCell ref="A3912:B3912"/>
    <mergeCell ref="R3912:S3912"/>
    <mergeCell ref="T3912:U3912"/>
    <mergeCell ref="AH3912:AI3912"/>
    <mergeCell ref="AJ3912:AK3912"/>
    <mergeCell ref="AY3912:AZ3912"/>
    <mergeCell ref="BA3912:BB3912"/>
    <mergeCell ref="BK3912:BL3912"/>
    <mergeCell ref="A3915:B3915"/>
    <mergeCell ref="R3915:S3915"/>
    <mergeCell ref="T3915:U3915"/>
    <mergeCell ref="AH3915:AI3915"/>
    <mergeCell ref="AJ3915:AK3915"/>
    <mergeCell ref="AY3915:AZ3915"/>
    <mergeCell ref="BA3915:BB3915"/>
    <mergeCell ref="BK3915:BL3915"/>
    <mergeCell ref="A3918:B3918"/>
    <mergeCell ref="R3918:S3918"/>
    <mergeCell ref="T3918:U3918"/>
    <mergeCell ref="AH3918:AI3918"/>
    <mergeCell ref="AJ3918:AK3918"/>
    <mergeCell ref="AY3918:AZ3918"/>
    <mergeCell ref="BA3918:BB3918"/>
    <mergeCell ref="BK3918:BL3918"/>
    <mergeCell ref="A3921:B3921"/>
    <mergeCell ref="R3921:S3921"/>
    <mergeCell ref="T3921:U3921"/>
    <mergeCell ref="AH3921:AI3921"/>
    <mergeCell ref="AJ3921:AK3921"/>
    <mergeCell ref="AY3921:AZ3921"/>
    <mergeCell ref="BA3921:BB3921"/>
    <mergeCell ref="BK3921:BL3921"/>
    <mergeCell ref="A3928:B3928"/>
    <mergeCell ref="R3928:S3928"/>
    <mergeCell ref="T3928:U3928"/>
    <mergeCell ref="AH3928:AI3928"/>
    <mergeCell ref="AJ3928:AK3928"/>
    <mergeCell ref="AY3928:AZ3928"/>
    <mergeCell ref="BA3928:BB3928"/>
    <mergeCell ref="BK3928:BL3928"/>
    <mergeCell ref="A3929:B3929"/>
    <mergeCell ref="R3929:S3929"/>
    <mergeCell ref="T3929:U3929"/>
    <mergeCell ref="AH3929:AI3929"/>
    <mergeCell ref="AJ3929:AK3929"/>
    <mergeCell ref="AY3929:AZ3929"/>
    <mergeCell ref="BA3929:BB3929"/>
    <mergeCell ref="BK3929:BL3929"/>
    <mergeCell ref="A3932:B3932"/>
    <mergeCell ref="R3932:S3932"/>
    <mergeCell ref="T3932:U3932"/>
    <mergeCell ref="AH3932:AI3932"/>
    <mergeCell ref="AJ3932:AK3932"/>
    <mergeCell ref="AY3932:AZ3932"/>
    <mergeCell ref="BA3932:BB3932"/>
    <mergeCell ref="BK3932:BL3932"/>
    <mergeCell ref="A3935:B3935"/>
    <mergeCell ref="R3935:S3935"/>
    <mergeCell ref="T3935:U3935"/>
    <mergeCell ref="AH3935:AI3935"/>
    <mergeCell ref="AJ3935:AK3935"/>
    <mergeCell ref="AY3935:AZ3935"/>
    <mergeCell ref="BA3935:BB3935"/>
    <mergeCell ref="BK3935:BL3935"/>
    <mergeCell ref="A3938:B3938"/>
    <mergeCell ref="R3938:S3938"/>
    <mergeCell ref="T3938:U3938"/>
    <mergeCell ref="AH3938:AI3938"/>
    <mergeCell ref="AJ3938:AK3938"/>
    <mergeCell ref="AY3938:AZ3938"/>
    <mergeCell ref="BA3938:BB3938"/>
    <mergeCell ref="BK3938:BL3938"/>
    <mergeCell ref="A3941:J3941"/>
    <mergeCell ref="T3941:X3941"/>
    <mergeCell ref="AJ3941:AN3941"/>
    <mergeCell ref="BA3941:BE3941"/>
    <mergeCell ref="B3944:J3944"/>
    <mergeCell ref="K3944:Q3944"/>
    <mergeCell ref="R3944:S3944"/>
    <mergeCell ref="T3944:AA3944"/>
    <mergeCell ref="AB3944:AG3944"/>
    <mergeCell ref="AH3944:AI3944"/>
    <mergeCell ref="AJ3944:AQ3944"/>
    <mergeCell ref="AR3944:AW3944"/>
    <mergeCell ref="AY3944:AZ3944"/>
    <mergeCell ref="BC3944:BF3944"/>
    <mergeCell ref="BG3944:BJ3944"/>
    <mergeCell ref="BK3944:BL3944"/>
    <mergeCell ref="K3945:L3945"/>
    <mergeCell ref="X3945:Y3945"/>
    <mergeCell ref="BE3945:BF3945"/>
    <mergeCell ref="BG3945:BI3945"/>
    <mergeCell ref="A3946:B3948"/>
    <mergeCell ref="C3946:H3946"/>
    <mergeCell ref="I3946:J3946"/>
    <mergeCell ref="K3946:Q3946"/>
    <mergeCell ref="R3946:S3948"/>
    <mergeCell ref="T3946:U3948"/>
    <mergeCell ref="V3946:AG3946"/>
    <mergeCell ref="AH3946:AI3948"/>
    <mergeCell ref="AJ3946:AK3948"/>
    <mergeCell ref="AL3946:AX3946"/>
    <mergeCell ref="AY3946:AZ3948"/>
    <mergeCell ref="BA3946:BB3948"/>
    <mergeCell ref="BC3946:BJ3946"/>
    <mergeCell ref="BK3946:BL3948"/>
    <mergeCell ref="A3949:B3949"/>
    <mergeCell ref="R3949:S3949"/>
    <mergeCell ref="T3949:U3949"/>
    <mergeCell ref="AH3949:AI3949"/>
    <mergeCell ref="AJ3949:AK3949"/>
    <mergeCell ref="AY3949:AZ3949"/>
    <mergeCell ref="BA3949:BB3949"/>
    <mergeCell ref="BK3949:BL3949"/>
    <mergeCell ref="A3950:B3950"/>
    <mergeCell ref="R3950:S3950"/>
    <mergeCell ref="T3950:U3950"/>
    <mergeCell ref="AH3950:AI3950"/>
    <mergeCell ref="AJ3950:AK3950"/>
    <mergeCell ref="AY3950:AZ3950"/>
    <mergeCell ref="BA3950:BB3950"/>
    <mergeCell ref="BK3950:BL3950"/>
    <mergeCell ref="A3956:B3956"/>
    <mergeCell ref="R3956:S3956"/>
    <mergeCell ref="T3956:U3956"/>
    <mergeCell ref="AH3956:AI3956"/>
    <mergeCell ref="AJ3956:AK3956"/>
    <mergeCell ref="AY3956:AZ3956"/>
    <mergeCell ref="BA3956:BB3956"/>
    <mergeCell ref="BK3956:BL3956"/>
    <mergeCell ref="A3962:B3962"/>
    <mergeCell ref="R3962:S3962"/>
    <mergeCell ref="T3962:U3962"/>
    <mergeCell ref="AH3962:AI3962"/>
    <mergeCell ref="AJ3962:AK3962"/>
    <mergeCell ref="AY3962:AZ3962"/>
    <mergeCell ref="BA3962:BB3962"/>
    <mergeCell ref="BK3962:BL3962"/>
    <mergeCell ref="A3963:B3963"/>
    <mergeCell ref="R3963:S3963"/>
    <mergeCell ref="T3963:U3963"/>
    <mergeCell ref="AH3963:AI3963"/>
    <mergeCell ref="AJ3963:AK3963"/>
    <mergeCell ref="AY3963:AZ3963"/>
    <mergeCell ref="BA3963:BB3963"/>
    <mergeCell ref="BK3963:BL3963"/>
    <mergeCell ref="A3966:B3966"/>
    <mergeCell ref="R3966:S3966"/>
    <mergeCell ref="T3966:U3966"/>
    <mergeCell ref="AH3966:AI3966"/>
    <mergeCell ref="AJ3966:AK3966"/>
    <mergeCell ref="AY3966:AZ3966"/>
    <mergeCell ref="BA3966:BB3966"/>
    <mergeCell ref="BK3966:BL3966"/>
    <mergeCell ref="A3969:B3969"/>
    <mergeCell ref="R3969:S3969"/>
    <mergeCell ref="T3969:U3969"/>
    <mergeCell ref="AH3969:AI3969"/>
    <mergeCell ref="AJ3969:AK3969"/>
    <mergeCell ref="AY3969:AZ3969"/>
    <mergeCell ref="BA3969:BB3969"/>
    <mergeCell ref="BK3969:BL3969"/>
    <mergeCell ref="A3972:B3972"/>
    <mergeCell ref="R3972:S3972"/>
    <mergeCell ref="T3972:U3972"/>
    <mergeCell ref="AH3972:AI3972"/>
    <mergeCell ref="AJ3972:AK3972"/>
    <mergeCell ref="AY3972:AZ3972"/>
    <mergeCell ref="BA3972:BB3972"/>
    <mergeCell ref="BK3972:BL3972"/>
    <mergeCell ref="A3979:B3979"/>
    <mergeCell ref="R3979:S3979"/>
    <mergeCell ref="T3979:U3979"/>
    <mergeCell ref="AH3979:AI3979"/>
    <mergeCell ref="AJ3979:AK3979"/>
    <mergeCell ref="AY3979:AZ3979"/>
    <mergeCell ref="BA3979:BB3979"/>
    <mergeCell ref="BK3979:BL3979"/>
    <mergeCell ref="A3980:B3980"/>
    <mergeCell ref="R3980:S3980"/>
    <mergeCell ref="T3980:U3980"/>
    <mergeCell ref="AH3980:AI3980"/>
    <mergeCell ref="AJ3980:AK3980"/>
    <mergeCell ref="AY3980:AZ3980"/>
    <mergeCell ref="BA3980:BB3980"/>
    <mergeCell ref="BK3980:BL3980"/>
    <mergeCell ref="A3983:B3983"/>
    <mergeCell ref="R3983:S3983"/>
    <mergeCell ref="T3983:U3983"/>
    <mergeCell ref="AH3983:AI3983"/>
    <mergeCell ref="AJ3983:AK3983"/>
    <mergeCell ref="AY3983:AZ3983"/>
    <mergeCell ref="BA3983:BB3983"/>
    <mergeCell ref="BK3983:BL3983"/>
    <mergeCell ref="BC4258:BF4258"/>
    <mergeCell ref="BG4258:BJ4258"/>
    <mergeCell ref="BK4258:BL4258"/>
    <mergeCell ref="BC4261:BJ4261"/>
    <mergeCell ref="BK4261:BL4263"/>
    <mergeCell ref="B4259:J4259"/>
    <mergeCell ref="K4259:Q4259"/>
    <mergeCell ref="A3986:B3986"/>
    <mergeCell ref="R3986:S3986"/>
    <mergeCell ref="T3986:U3986"/>
    <mergeCell ref="AH3986:AI3986"/>
    <mergeCell ref="AJ3986:AK3986"/>
    <mergeCell ref="AY3986:AZ3986"/>
    <mergeCell ref="BA3986:BB3986"/>
    <mergeCell ref="BK3986:BL3986"/>
    <mergeCell ref="A3989:B3989"/>
    <mergeCell ref="R3989:S3989"/>
    <mergeCell ref="T3989:U3989"/>
    <mergeCell ref="AH3989:AI3989"/>
    <mergeCell ref="AJ3989:AK3989"/>
    <mergeCell ref="AY3989:AZ3989"/>
    <mergeCell ref="BA3989:BB3989"/>
    <mergeCell ref="BK3989:BL3989"/>
    <mergeCell ref="A3992:J3992"/>
    <mergeCell ref="T3992:X3992"/>
    <mergeCell ref="AJ3992:AN3992"/>
    <mergeCell ref="BA3992:BE3992"/>
    <mergeCell ref="B3997:J3997"/>
    <mergeCell ref="K3997:Q3997"/>
    <mergeCell ref="R3997:S3997"/>
    <mergeCell ref="T3997:AA3997"/>
    <mergeCell ref="AB3997:AG3997"/>
    <mergeCell ref="BA4261:BB4263"/>
    <mergeCell ref="B4258:J4258"/>
    <mergeCell ref="K4258:Q4258"/>
    <mergeCell ref="S4258:T4258"/>
    <mergeCell ref="U4258:AB4258"/>
    <mergeCell ref="AC4258:AG4258"/>
    <mergeCell ref="AI4258:AJ4258"/>
    <mergeCell ref="AK4258:AR4258"/>
    <mergeCell ref="AS4258:AX4258"/>
    <mergeCell ref="AY4258:AZ4258"/>
    <mergeCell ref="S4259:T4259"/>
    <mergeCell ref="U4259:AB4259"/>
    <mergeCell ref="AC4259:AG4259"/>
    <mergeCell ref="AI4259:AJ4259"/>
    <mergeCell ref="AK4259:AR4259"/>
    <mergeCell ref="AS4259:AX4259"/>
    <mergeCell ref="AY4259:AZ4259"/>
    <mergeCell ref="AK4294:AL4294"/>
    <mergeCell ref="AY4294:AZ4294"/>
    <mergeCell ref="BA4294:BB4294"/>
    <mergeCell ref="BK4294:BL4294"/>
    <mergeCell ref="A4295:B4295"/>
    <mergeCell ref="S4295:T4295"/>
    <mergeCell ref="U4295:V4295"/>
    <mergeCell ref="AI4295:AJ4295"/>
    <mergeCell ref="AK4295:AL4295"/>
    <mergeCell ref="AY4295:AZ4295"/>
    <mergeCell ref="BA4295:BB4295"/>
    <mergeCell ref="BK4295:BL4295"/>
    <mergeCell ref="A4277:B4277"/>
    <mergeCell ref="S4277:T4277"/>
    <mergeCell ref="U4277:V4277"/>
    <mergeCell ref="AI4277:AJ4277"/>
    <mergeCell ref="AK4277:AL4277"/>
    <mergeCell ref="AY4277:AZ4277"/>
    <mergeCell ref="BA4277:BB4277"/>
    <mergeCell ref="BK4277:BL4277"/>
    <mergeCell ref="A4284:B4284"/>
    <mergeCell ref="S4284:T4284"/>
    <mergeCell ref="U4284:V4284"/>
    <mergeCell ref="AI4284:AJ4284"/>
    <mergeCell ref="AK4284:AL4284"/>
    <mergeCell ref="AY4284:AZ4284"/>
    <mergeCell ref="BA4284:BB4284"/>
    <mergeCell ref="BK4284:BL4284"/>
    <mergeCell ref="BK4259:BL4259"/>
    <mergeCell ref="L4260:M4260"/>
    <mergeCell ref="Y4260:Z4260"/>
    <mergeCell ref="BE4260:BF4260"/>
    <mergeCell ref="BG4260:BI4260"/>
    <mergeCell ref="A4261:B4263"/>
    <mergeCell ref="C4261:H4261"/>
    <mergeCell ref="I4261:J4261"/>
    <mergeCell ref="L4261:R4261"/>
    <mergeCell ref="A4265:B4265"/>
    <mergeCell ref="S4265:T4265"/>
    <mergeCell ref="U4265:V4265"/>
    <mergeCell ref="AI4265:AJ4265"/>
    <mergeCell ref="AK4265:AL4265"/>
    <mergeCell ref="AY4265:AZ4265"/>
    <mergeCell ref="BA4265:BB4265"/>
    <mergeCell ref="BK4265:BL4265"/>
    <mergeCell ref="A4264:B4264"/>
    <mergeCell ref="S4264:T4264"/>
    <mergeCell ref="U4264:V4264"/>
    <mergeCell ref="AI4264:AJ4264"/>
    <mergeCell ref="AK4264:AL4264"/>
    <mergeCell ref="AY4264:AZ4264"/>
    <mergeCell ref="BA4264:BB4264"/>
    <mergeCell ref="BK4264:BL4264"/>
    <mergeCell ref="S4261:T4263"/>
    <mergeCell ref="U4261:V4263"/>
    <mergeCell ref="W4261:AH4261"/>
    <mergeCell ref="AI4261:AJ4263"/>
    <mergeCell ref="AK4261:AL4263"/>
    <mergeCell ref="AM4261:AX4261"/>
    <mergeCell ref="AY4261:AZ4263"/>
    <mergeCell ref="A4304:B4304"/>
    <mergeCell ref="S4304:T4304"/>
    <mergeCell ref="U4304:V4304"/>
    <mergeCell ref="AI4304:AJ4304"/>
    <mergeCell ref="A4271:B4271"/>
    <mergeCell ref="S4271:T4271"/>
    <mergeCell ref="U4271:V4271"/>
    <mergeCell ref="AI4271:AJ4271"/>
    <mergeCell ref="AK4271:AL4271"/>
    <mergeCell ref="AY4271:AZ4271"/>
    <mergeCell ref="BA4271:BB4271"/>
    <mergeCell ref="BK4271:BL4271"/>
    <mergeCell ref="A4278:B4278"/>
    <mergeCell ref="S4278:T4278"/>
    <mergeCell ref="U4278:V4278"/>
    <mergeCell ref="AI4278:AJ4278"/>
    <mergeCell ref="AK4278:AL4278"/>
    <mergeCell ref="AY4278:AZ4278"/>
    <mergeCell ref="BA4278:BB4278"/>
    <mergeCell ref="BK4278:BL4278"/>
    <mergeCell ref="A4281:B4281"/>
    <mergeCell ref="S4281:T4281"/>
    <mergeCell ref="U4281:V4281"/>
    <mergeCell ref="AI4281:AJ4281"/>
    <mergeCell ref="AK4281:AL4281"/>
    <mergeCell ref="AY4281:AZ4281"/>
    <mergeCell ref="BA4281:BB4281"/>
    <mergeCell ref="BK4281:BL4281"/>
    <mergeCell ref="A4294:B4294"/>
    <mergeCell ref="S4294:T4294"/>
    <mergeCell ref="U4294:V4294"/>
    <mergeCell ref="AI4294:AJ4294"/>
    <mergeCell ref="AK4304:AL4304"/>
    <mergeCell ref="AY4304:AZ4304"/>
    <mergeCell ref="BA4304:BB4304"/>
    <mergeCell ref="BK4304:BL4304"/>
    <mergeCell ref="A4287:B4287"/>
    <mergeCell ref="S4287:T4287"/>
    <mergeCell ref="U4287:V4287"/>
    <mergeCell ref="AI4287:AJ4287"/>
    <mergeCell ref="AK4287:AL4287"/>
    <mergeCell ref="AY4287:AZ4287"/>
    <mergeCell ref="BA4287:BB4287"/>
    <mergeCell ref="BK4287:BL4287"/>
    <mergeCell ref="A4307:J4307"/>
    <mergeCell ref="U4307:Y4307"/>
    <mergeCell ref="AK4307:AN4307"/>
    <mergeCell ref="BA4307:BE4307"/>
    <mergeCell ref="A4298:B4298"/>
    <mergeCell ref="S4298:T4298"/>
    <mergeCell ref="U4298:V4298"/>
    <mergeCell ref="AI4298:AJ4298"/>
    <mergeCell ref="AK4298:AL4298"/>
    <mergeCell ref="AY4298:AZ4298"/>
    <mergeCell ref="BA4298:BB4298"/>
    <mergeCell ref="BK4298:BL4298"/>
    <mergeCell ref="A4301:B4301"/>
    <mergeCell ref="S4301:T4301"/>
    <mergeCell ref="U4301:V4301"/>
    <mergeCell ref="AI4301:AJ4301"/>
    <mergeCell ref="AK4301:AL4301"/>
    <mergeCell ref="AY4301:AZ4301"/>
    <mergeCell ref="BA4301:BB4301"/>
    <mergeCell ref="BK4301:BL4301"/>
  </mergeCells>
  <phoneticPr fontId="40" type="noConversion"/>
  <conditionalFormatting sqref="A6:L26 A98:W121 A154:X171 A204:AA221 A254:AC271 A304:AD321 A354:AD371 A404:AD421 A454:AO471 A504:AO521 A554:AO571 A604:AO620 A628:AO644 A692:AO724 A732:AO764 A772:AO804 A812:AO844 A852:AO884 A932:AO968 A1066:AO1102 A1156:AO1192 A1246:AO1282 A2750:AO2792 A2802:AO2844 A2904:AO2946 A3006:AO3048 A3057:AO3099 A3107:AO3149 A3215:AO3257 A3269:AO3311">
    <cfRule type="expression" dxfId="14" priority="89" stopIfTrue="1">
      <formula>MOD(ROW(),2)=1</formula>
    </cfRule>
  </conditionalFormatting>
  <conditionalFormatting sqref="A35:U58 A67:V90 A129:W146 A179:X196 A229:AB246 A279:AD296 A329:AD346 A379:AD396 A429:AO446 A479:AO496 A529:AO546 A579:AO596 A652:AO684 A977:AO1013 A1021:AO1057 A1111:AO1147 A1201:AO1237 A1291:AO1327 A1335:AO1371 A1379:AO1415 A1423:AO1459 A1467:AO1503 A1511:AO1547 A1555:AO1591 A1599:AO1635 A1643:AO1679 A1687:AO1723 A1731:AO1767 A1775:AO1811 A1819:AO1855 A1863:AO1899 A1907:AO1943 A1951:AO1987 A1995:AO2031 A2039:AO2075 A2083:AO2119 A2127:AO2163 A2171:AO2207 A2215:AO2251 A2259:AO2295 A2303:AO2339 A2347:AO2383 A2391:AO2427 A2435:AO2471 A2479:AO2515 A2523:AO2559 A2567:AO2603 A2611:AO2647 A2655:AO2691 A2699:AO2741 A3326:AO3368 A2853:AO2895 A2955:AO2997 A3158:AO3200 A3378:AO3420 A3429:AO3471">
    <cfRule type="expression" dxfId="13" priority="88" stopIfTrue="1">
      <formula>MOD(ROW(),2)=0</formula>
    </cfRule>
  </conditionalFormatting>
  <conditionalFormatting sqref="A892:AO924">
    <cfRule type="expression" dxfId="12" priority="57" stopIfTrue="1">
      <formula>MOD(ROW(),2)=1</formula>
    </cfRule>
    <cfRule type="expression" dxfId="11" priority="58" stopIfTrue="1">
      <formula>"mod(raw(),2)=0"</formula>
    </cfRule>
  </conditionalFormatting>
  <pageMargins left="0.51181102362204722" right="0.51181102362204722" top="0.51181102362204722" bottom="0.51181102362204722" header="0" footer="0.43307086614173229"/>
  <pageSetup paperSize="140" firstPageNumber="64" orientation="portrait" useFirstPageNumber="1" horizontalDpi="1200" verticalDpi="1200" r:id="rId1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dimension ref="A1:FJ120"/>
  <sheetViews>
    <sheetView showGridLines="0" zoomScale="108" zoomScaleNormal="108" workbookViewId="0">
      <pane xSplit="3" ySplit="4" topLeftCell="EY38" activePane="bottomRight" state="frozen"/>
      <selection pane="topRight" activeCell="D1" sqref="D1"/>
      <selection pane="bottomLeft" activeCell="A5" sqref="A5"/>
      <selection pane="bottomRight" activeCell="FD4" sqref="FD4"/>
    </sheetView>
  </sheetViews>
  <sheetFormatPr defaultColWidth="9.140625" defaultRowHeight="12.75"/>
  <cols>
    <col min="1" max="1" width="2.5703125" style="2" customWidth="1"/>
    <col min="2" max="2" width="3.5703125" style="2" customWidth="1"/>
    <col min="3" max="3" width="39" style="2" customWidth="1"/>
    <col min="4" max="5" width="6.5703125" style="113" customWidth="1"/>
    <col min="6" max="6" width="8.28515625" style="113" customWidth="1"/>
    <col min="7" max="7" width="6.5703125" style="113" customWidth="1"/>
    <col min="8" max="8" width="9" style="113" customWidth="1"/>
    <col min="9" max="10" width="6.5703125" style="113" customWidth="1"/>
    <col min="11" max="11" width="8.42578125" style="113" customWidth="1"/>
    <col min="12" max="12" width="6.5703125" style="113" customWidth="1"/>
    <col min="13" max="13" width="9.28515625" style="113" customWidth="1"/>
    <col min="14" max="15" width="6.5703125" style="113" customWidth="1"/>
    <col min="16" max="16" width="9.28515625" style="113" customWidth="1"/>
    <col min="17" max="17" width="6.5703125" style="113" customWidth="1"/>
    <col min="18" max="18" width="9.140625" style="113" customWidth="1"/>
    <col min="19" max="20" width="6.5703125" style="113" customWidth="1"/>
    <col min="21" max="21" width="10.42578125" style="113" customWidth="1"/>
    <col min="22" max="22" width="6.5703125" style="113" customWidth="1"/>
    <col min="23" max="23" width="10.7109375" style="113" customWidth="1"/>
    <col min="24" max="27" width="6.5703125" style="113" customWidth="1"/>
    <col min="28" max="28" width="8.7109375" style="113" customWidth="1"/>
    <col min="29" max="33" width="6.5703125" style="113" customWidth="1"/>
    <col min="34" max="34" width="9" style="113" customWidth="1"/>
    <col min="35" max="35" width="8" style="113" customWidth="1"/>
    <col min="36" max="40" width="6.5703125" style="113" customWidth="1"/>
    <col min="41" max="41" width="9.28515625" style="113" customWidth="1"/>
    <col min="42" max="42" width="6.5703125" style="113" customWidth="1"/>
    <col min="43" max="47" width="6.5703125" style="2" customWidth="1"/>
    <col min="48" max="48" width="11.28515625" style="2" customWidth="1"/>
    <col min="49" max="49" width="6.5703125" style="2" customWidth="1"/>
    <col min="50" max="54" width="6.5703125" style="113" customWidth="1"/>
    <col min="55" max="55" width="11.42578125" style="113" customWidth="1"/>
    <col min="56" max="61" width="6.5703125" style="113" customWidth="1"/>
    <col min="62" max="62" width="9" style="113" customWidth="1"/>
    <col min="63" max="79" width="6.5703125" style="113" customWidth="1"/>
    <col min="80" max="80" width="6.5703125" style="2" customWidth="1"/>
    <col min="81" max="81" width="6" style="2" customWidth="1"/>
    <col min="82" max="82" width="5.5703125" style="2" customWidth="1"/>
    <col min="83" max="83" width="6.5703125" style="2" customWidth="1"/>
    <col min="84" max="84" width="6.85546875" style="2" customWidth="1"/>
    <col min="85" max="85" width="7.28515625" style="2" customWidth="1"/>
    <col min="86" max="86" width="6.5703125" style="2" customWidth="1"/>
    <col min="87" max="87" width="6.7109375" style="2" customWidth="1"/>
    <col min="88" max="16384" width="9.140625" style="2"/>
  </cols>
  <sheetData>
    <row r="1" spans="1:166" s="19" customFormat="1" ht="15" customHeight="1">
      <c r="B1" s="594" t="s">
        <v>3253</v>
      </c>
      <c r="C1" s="594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  <c r="AB1" s="595"/>
      <c r="AC1" s="595"/>
      <c r="AD1" s="595"/>
      <c r="AE1" s="595"/>
      <c r="AF1" s="595"/>
      <c r="AG1" s="595"/>
      <c r="AH1" s="595"/>
      <c r="AI1" s="595"/>
      <c r="AJ1" s="595"/>
      <c r="AK1" s="595"/>
      <c r="AL1" s="595"/>
      <c r="AM1" s="595"/>
      <c r="AN1" s="595"/>
      <c r="AO1" s="595"/>
      <c r="AP1" s="595"/>
      <c r="AQ1" s="594"/>
      <c r="AR1" s="594"/>
      <c r="AS1" s="594"/>
      <c r="AT1" s="594"/>
      <c r="AU1" s="594"/>
      <c r="AV1" s="594"/>
      <c r="AW1" s="594"/>
      <c r="AX1" s="595"/>
      <c r="AY1" s="595"/>
      <c r="AZ1" s="595"/>
      <c r="BA1" s="595"/>
      <c r="BB1" s="595"/>
      <c r="BC1" s="595"/>
      <c r="BD1" s="595"/>
      <c r="BE1" s="595"/>
      <c r="BF1" s="595"/>
      <c r="BG1" s="595"/>
      <c r="BH1" s="595"/>
      <c r="BI1" s="595"/>
      <c r="BJ1" s="595"/>
      <c r="BK1" s="595"/>
      <c r="BL1" s="595"/>
      <c r="BM1" s="595"/>
      <c r="BN1" s="595"/>
      <c r="BO1" s="595"/>
      <c r="BP1" s="595"/>
      <c r="BQ1" s="595"/>
      <c r="BR1" s="595"/>
      <c r="BS1" s="595"/>
      <c r="BT1" s="594"/>
      <c r="BU1" s="594"/>
      <c r="BV1" s="594"/>
      <c r="BW1" s="594"/>
      <c r="BX1" s="594"/>
      <c r="BY1" s="594"/>
      <c r="BZ1" s="594"/>
      <c r="CA1" s="594"/>
      <c r="CB1" s="594"/>
      <c r="CC1" s="594"/>
      <c r="CD1" s="594"/>
      <c r="CE1" s="594"/>
      <c r="CF1" s="594"/>
      <c r="CP1" s="2673" t="s">
        <v>934</v>
      </c>
      <c r="CQ1" s="2673"/>
      <c r="CR1" s="1311"/>
    </row>
    <row r="2" spans="1:166" s="19" customFormat="1" ht="15" customHeight="1">
      <c r="B2" s="488"/>
      <c r="C2" s="488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489"/>
      <c r="AH2" s="489"/>
      <c r="AI2" s="489"/>
      <c r="AJ2" s="489"/>
      <c r="AK2" s="489"/>
      <c r="AL2" s="489"/>
      <c r="AM2" s="489"/>
      <c r="AN2" s="489"/>
      <c r="AO2" s="489"/>
      <c r="AP2" s="489"/>
      <c r="AQ2" s="488"/>
      <c r="AR2" s="488"/>
      <c r="AS2" s="488"/>
      <c r="AT2" s="488"/>
      <c r="AU2" s="488"/>
      <c r="AV2" s="488"/>
      <c r="AW2" s="488"/>
      <c r="AX2" s="489"/>
      <c r="AY2" s="489"/>
      <c r="AZ2" s="489"/>
      <c r="BA2" s="489"/>
      <c r="BB2" s="489"/>
      <c r="BC2" s="489"/>
      <c r="BD2" s="489"/>
      <c r="BE2" s="489"/>
      <c r="BF2" s="489"/>
      <c r="BG2" s="489"/>
      <c r="BH2" s="489"/>
      <c r="BI2" s="489"/>
      <c r="BJ2" s="489"/>
      <c r="BK2" s="489"/>
      <c r="BL2" s="489"/>
      <c r="BM2" s="489"/>
      <c r="BN2" s="489"/>
      <c r="BO2" s="489"/>
      <c r="BP2" s="489"/>
      <c r="BQ2" s="489"/>
      <c r="BR2" s="489"/>
      <c r="BS2" s="489"/>
      <c r="BT2" s="489"/>
      <c r="BU2" s="489"/>
      <c r="BV2" s="489"/>
      <c r="BW2" s="489"/>
      <c r="BX2" s="489"/>
      <c r="BY2" s="489"/>
      <c r="BZ2" s="489"/>
      <c r="CA2" s="489"/>
      <c r="CB2" s="488"/>
      <c r="CC2" s="488"/>
      <c r="CD2" s="488"/>
      <c r="CE2" s="488"/>
      <c r="CF2" s="488"/>
      <c r="CP2" s="2484" t="s">
        <v>1130</v>
      </c>
      <c r="CQ2" s="2484"/>
      <c r="CR2" s="105"/>
    </row>
    <row r="3" spans="1:166" s="5" customFormat="1" ht="11.25" customHeight="1">
      <c r="A3" s="2150" t="s">
        <v>1195</v>
      </c>
      <c r="B3" s="2150"/>
      <c r="C3" s="2150"/>
      <c r="D3" s="2667">
        <v>1999</v>
      </c>
      <c r="E3" s="2668"/>
      <c r="F3" s="2668"/>
      <c r="G3" s="2668"/>
      <c r="H3" s="2668"/>
      <c r="I3" s="2667">
        <v>2000</v>
      </c>
      <c r="J3" s="2668"/>
      <c r="K3" s="2668"/>
      <c r="L3" s="2668"/>
      <c r="M3" s="2668"/>
      <c r="N3" s="2667">
        <v>2001</v>
      </c>
      <c r="O3" s="2668"/>
      <c r="P3" s="2668"/>
      <c r="Q3" s="2668"/>
      <c r="R3" s="2668"/>
      <c r="S3" s="2667">
        <v>2002</v>
      </c>
      <c r="T3" s="2668"/>
      <c r="U3" s="2668"/>
      <c r="V3" s="2668"/>
      <c r="W3" s="2668"/>
      <c r="X3" s="2667">
        <v>2003</v>
      </c>
      <c r="Y3" s="2668"/>
      <c r="Z3" s="2668"/>
      <c r="AA3" s="2668"/>
      <c r="AB3" s="2668"/>
      <c r="AC3" s="2668"/>
      <c r="AD3" s="2667">
        <v>2004</v>
      </c>
      <c r="AE3" s="2668"/>
      <c r="AF3" s="2668"/>
      <c r="AG3" s="2668"/>
      <c r="AH3" s="2668"/>
      <c r="AI3" s="2668"/>
      <c r="AJ3" s="2667">
        <v>2005</v>
      </c>
      <c r="AK3" s="2668"/>
      <c r="AL3" s="2668"/>
      <c r="AM3" s="2668"/>
      <c r="AN3" s="2668"/>
      <c r="AO3" s="2668"/>
      <c r="AP3" s="2668"/>
      <c r="AQ3" s="2667">
        <v>2006</v>
      </c>
      <c r="AR3" s="2668"/>
      <c r="AS3" s="2668"/>
      <c r="AT3" s="2668"/>
      <c r="AU3" s="2668"/>
      <c r="AV3" s="2668"/>
      <c r="AW3" s="2668"/>
      <c r="AX3" s="2667">
        <v>2007</v>
      </c>
      <c r="AY3" s="2668"/>
      <c r="AZ3" s="2668"/>
      <c r="BA3" s="2668"/>
      <c r="BB3" s="2668"/>
      <c r="BC3" s="2668"/>
      <c r="BD3" s="2668"/>
      <c r="BE3" s="2667">
        <v>2008</v>
      </c>
      <c r="BF3" s="2668"/>
      <c r="BG3" s="2668"/>
      <c r="BH3" s="2668"/>
      <c r="BI3" s="2668"/>
      <c r="BJ3" s="2668"/>
      <c r="BK3" s="2668"/>
      <c r="BL3" s="2667">
        <v>2009</v>
      </c>
      <c r="BM3" s="2668"/>
      <c r="BN3" s="2668"/>
      <c r="BO3" s="2668"/>
      <c r="BP3" s="2668"/>
      <c r="BQ3" s="2668"/>
      <c r="BR3" s="2668"/>
      <c r="BS3" s="2669"/>
      <c r="BT3" s="2667">
        <v>2010</v>
      </c>
      <c r="BU3" s="2668"/>
      <c r="BV3" s="2668"/>
      <c r="BW3" s="2668"/>
      <c r="BX3" s="2668"/>
      <c r="BY3" s="2668"/>
      <c r="BZ3" s="2668"/>
      <c r="CA3" s="2669"/>
      <c r="CB3" s="2667">
        <v>2011</v>
      </c>
      <c r="CC3" s="2668"/>
      <c r="CD3" s="2668"/>
      <c r="CE3" s="2668"/>
      <c r="CF3" s="2668"/>
      <c r="CG3" s="2668"/>
      <c r="CH3" s="2668"/>
      <c r="CI3" s="2669"/>
      <c r="CJ3" s="2667">
        <v>2012</v>
      </c>
      <c r="CK3" s="2668"/>
      <c r="CL3" s="2668"/>
      <c r="CM3" s="2668"/>
      <c r="CN3" s="2668"/>
      <c r="CO3" s="2668"/>
      <c r="CP3" s="2668"/>
      <c r="CQ3" s="2669"/>
      <c r="CR3" s="2667">
        <v>2013</v>
      </c>
      <c r="CS3" s="2668"/>
      <c r="CT3" s="2668"/>
      <c r="CU3" s="2668"/>
      <c r="CV3" s="2668"/>
      <c r="CW3" s="2668"/>
      <c r="CX3" s="2668"/>
      <c r="CY3" s="2668"/>
      <c r="CZ3" s="2669"/>
      <c r="DA3" s="2667">
        <v>2014</v>
      </c>
      <c r="DB3" s="2668"/>
      <c r="DC3" s="2668"/>
      <c r="DD3" s="2668"/>
      <c r="DE3" s="2668"/>
      <c r="DF3" s="2668"/>
      <c r="DG3" s="2668"/>
      <c r="DH3" s="2668"/>
      <c r="DI3" s="2669"/>
      <c r="DJ3" s="2667">
        <v>2015</v>
      </c>
      <c r="DK3" s="2668"/>
      <c r="DL3" s="2668"/>
      <c r="DM3" s="2668"/>
      <c r="DN3" s="2668"/>
      <c r="DO3" s="2668"/>
      <c r="DP3" s="2668"/>
      <c r="DQ3" s="2668"/>
      <c r="DR3" s="2669"/>
      <c r="DS3" s="2667">
        <v>2016</v>
      </c>
      <c r="DT3" s="2668"/>
      <c r="DU3" s="2668"/>
      <c r="DV3" s="2668"/>
      <c r="DW3" s="2668"/>
      <c r="DX3" s="2668"/>
      <c r="DY3" s="2668"/>
      <c r="DZ3" s="2668"/>
      <c r="EA3" s="2669"/>
      <c r="EB3" s="2667">
        <v>2017</v>
      </c>
      <c r="EC3" s="2668"/>
      <c r="ED3" s="2668"/>
      <c r="EE3" s="2668"/>
      <c r="EF3" s="2668"/>
      <c r="EG3" s="2668"/>
      <c r="EH3" s="2668"/>
      <c r="EI3" s="2668"/>
      <c r="EJ3" s="2669"/>
      <c r="EK3" s="2667">
        <v>2018</v>
      </c>
      <c r="EL3" s="2668"/>
      <c r="EM3" s="2668"/>
      <c r="EN3" s="2668"/>
      <c r="EO3" s="2668"/>
      <c r="EP3" s="2668"/>
      <c r="EQ3" s="2668"/>
      <c r="ER3" s="2668"/>
      <c r="ES3" s="2669"/>
      <c r="ET3" s="2670">
        <v>2019</v>
      </c>
      <c r="EU3" s="2671"/>
      <c r="EV3" s="2671"/>
      <c r="EW3" s="2671"/>
      <c r="EX3" s="2671"/>
      <c r="EY3" s="2671"/>
      <c r="EZ3" s="2671"/>
      <c r="FA3" s="2671"/>
      <c r="FB3" s="2672"/>
      <c r="FC3" s="2674">
        <v>2020</v>
      </c>
      <c r="FD3" s="2675"/>
      <c r="FE3" s="2675"/>
      <c r="FF3" s="2675"/>
      <c r="FG3" s="2675"/>
      <c r="FH3" s="2675"/>
      <c r="FI3" s="2675"/>
      <c r="FJ3" s="2676"/>
    </row>
    <row r="4" spans="1:166" s="58" customFormat="1" ht="60" customHeight="1">
      <c r="A4" s="2150"/>
      <c r="B4" s="2150"/>
      <c r="C4" s="2150"/>
      <c r="D4" s="736" t="s">
        <v>224</v>
      </c>
      <c r="E4" s="736" t="s">
        <v>223</v>
      </c>
      <c r="F4" s="736" t="s">
        <v>222</v>
      </c>
      <c r="G4" s="736" t="s">
        <v>225</v>
      </c>
      <c r="H4" s="736" t="s">
        <v>227</v>
      </c>
      <c r="I4" s="736" t="s">
        <v>224</v>
      </c>
      <c r="J4" s="736" t="s">
        <v>223</v>
      </c>
      <c r="K4" s="736" t="s">
        <v>222</v>
      </c>
      <c r="L4" s="736" t="s">
        <v>225</v>
      </c>
      <c r="M4" s="736" t="s">
        <v>227</v>
      </c>
      <c r="N4" s="736" t="s">
        <v>224</v>
      </c>
      <c r="O4" s="736" t="s">
        <v>223</v>
      </c>
      <c r="P4" s="736" t="s">
        <v>222</v>
      </c>
      <c r="Q4" s="736" t="s">
        <v>225</v>
      </c>
      <c r="R4" s="736" t="s">
        <v>227</v>
      </c>
      <c r="S4" s="736" t="s">
        <v>224</v>
      </c>
      <c r="T4" s="736" t="s">
        <v>223</v>
      </c>
      <c r="U4" s="736" t="s">
        <v>222</v>
      </c>
      <c r="V4" s="736" t="s">
        <v>225</v>
      </c>
      <c r="W4" s="736" t="s">
        <v>227</v>
      </c>
      <c r="X4" s="736" t="s">
        <v>224</v>
      </c>
      <c r="Y4" s="736" t="s">
        <v>223</v>
      </c>
      <c r="Z4" s="736" t="s">
        <v>222</v>
      </c>
      <c r="AA4" s="736" t="s">
        <v>225</v>
      </c>
      <c r="AB4" s="736" t="s">
        <v>226</v>
      </c>
      <c r="AC4" s="736" t="s">
        <v>227</v>
      </c>
      <c r="AD4" s="736" t="s">
        <v>224</v>
      </c>
      <c r="AE4" s="736" t="s">
        <v>223</v>
      </c>
      <c r="AF4" s="736" t="s">
        <v>222</v>
      </c>
      <c r="AG4" s="736" t="s">
        <v>225</v>
      </c>
      <c r="AH4" s="736" t="s">
        <v>226</v>
      </c>
      <c r="AI4" s="736" t="s">
        <v>227</v>
      </c>
      <c r="AJ4" s="736" t="s">
        <v>224</v>
      </c>
      <c r="AK4" s="736" t="s">
        <v>223</v>
      </c>
      <c r="AL4" s="736" t="s">
        <v>222</v>
      </c>
      <c r="AM4" s="736" t="s">
        <v>225</v>
      </c>
      <c r="AN4" s="736" t="s">
        <v>226</v>
      </c>
      <c r="AO4" s="736" t="s">
        <v>227</v>
      </c>
      <c r="AP4" s="736" t="s">
        <v>228</v>
      </c>
      <c r="AQ4" s="736" t="s">
        <v>224</v>
      </c>
      <c r="AR4" s="736" t="s">
        <v>223</v>
      </c>
      <c r="AS4" s="736" t="s">
        <v>222</v>
      </c>
      <c r="AT4" s="736" t="s">
        <v>225</v>
      </c>
      <c r="AU4" s="736" t="s">
        <v>226</v>
      </c>
      <c r="AV4" s="736" t="s">
        <v>227</v>
      </c>
      <c r="AW4" s="736" t="s">
        <v>228</v>
      </c>
      <c r="AX4" s="736" t="s">
        <v>224</v>
      </c>
      <c r="AY4" s="736" t="s">
        <v>223</v>
      </c>
      <c r="AZ4" s="736" t="s">
        <v>222</v>
      </c>
      <c r="BA4" s="736" t="s">
        <v>225</v>
      </c>
      <c r="BB4" s="736" t="s">
        <v>226</v>
      </c>
      <c r="BC4" s="736" t="s">
        <v>227</v>
      </c>
      <c r="BD4" s="736" t="s">
        <v>228</v>
      </c>
      <c r="BE4" s="736" t="s">
        <v>224</v>
      </c>
      <c r="BF4" s="736" t="s">
        <v>223</v>
      </c>
      <c r="BG4" s="736" t="s">
        <v>222</v>
      </c>
      <c r="BH4" s="736" t="s">
        <v>225</v>
      </c>
      <c r="BI4" s="736" t="s">
        <v>226</v>
      </c>
      <c r="BJ4" s="736" t="s">
        <v>227</v>
      </c>
      <c r="BK4" s="736" t="s">
        <v>228</v>
      </c>
      <c r="BL4" s="736" t="s">
        <v>224</v>
      </c>
      <c r="BM4" s="736" t="s">
        <v>223</v>
      </c>
      <c r="BN4" s="736" t="s">
        <v>222</v>
      </c>
      <c r="BO4" s="736" t="s">
        <v>225</v>
      </c>
      <c r="BP4" s="736" t="s">
        <v>226</v>
      </c>
      <c r="BQ4" s="736" t="s">
        <v>227</v>
      </c>
      <c r="BR4" s="736" t="s">
        <v>228</v>
      </c>
      <c r="BS4" s="728" t="s">
        <v>221</v>
      </c>
      <c r="BT4" s="736" t="s">
        <v>224</v>
      </c>
      <c r="BU4" s="736" t="s">
        <v>223</v>
      </c>
      <c r="BV4" s="736" t="s">
        <v>222</v>
      </c>
      <c r="BW4" s="736" t="s">
        <v>225</v>
      </c>
      <c r="BX4" s="736" t="s">
        <v>226</v>
      </c>
      <c r="BY4" s="736" t="s">
        <v>227</v>
      </c>
      <c r="BZ4" s="736" t="s">
        <v>228</v>
      </c>
      <c r="CA4" s="728" t="s">
        <v>221</v>
      </c>
      <c r="CB4" s="736" t="s">
        <v>224</v>
      </c>
      <c r="CC4" s="736" t="s">
        <v>223</v>
      </c>
      <c r="CD4" s="736" t="s">
        <v>222</v>
      </c>
      <c r="CE4" s="736" t="s">
        <v>225</v>
      </c>
      <c r="CF4" s="736" t="s">
        <v>226</v>
      </c>
      <c r="CG4" s="736" t="s">
        <v>227</v>
      </c>
      <c r="CH4" s="736" t="s">
        <v>228</v>
      </c>
      <c r="CI4" s="728" t="s">
        <v>221</v>
      </c>
      <c r="CJ4" s="1954" t="s">
        <v>224</v>
      </c>
      <c r="CK4" s="1954" t="s">
        <v>223</v>
      </c>
      <c r="CL4" s="1954" t="s">
        <v>222</v>
      </c>
      <c r="CM4" s="1954" t="s">
        <v>225</v>
      </c>
      <c r="CN4" s="1954" t="s">
        <v>226</v>
      </c>
      <c r="CO4" s="1954" t="s">
        <v>227</v>
      </c>
      <c r="CP4" s="1954" t="s">
        <v>228</v>
      </c>
      <c r="CQ4" s="1952" t="s">
        <v>221</v>
      </c>
      <c r="CR4" s="1954" t="s">
        <v>224</v>
      </c>
      <c r="CS4" s="1954" t="s">
        <v>223</v>
      </c>
      <c r="CT4" s="1954" t="s">
        <v>222</v>
      </c>
      <c r="CU4" s="1954" t="s">
        <v>225</v>
      </c>
      <c r="CV4" s="1954" t="s">
        <v>226</v>
      </c>
      <c r="CW4" s="1954" t="s">
        <v>3746</v>
      </c>
      <c r="CX4" s="1954" t="s">
        <v>227</v>
      </c>
      <c r="CY4" s="1954" t="s">
        <v>228</v>
      </c>
      <c r="CZ4" s="1952" t="s">
        <v>221</v>
      </c>
      <c r="DA4" s="1954" t="s">
        <v>224</v>
      </c>
      <c r="DB4" s="1954" t="s">
        <v>223</v>
      </c>
      <c r="DC4" s="1954" t="s">
        <v>222</v>
      </c>
      <c r="DD4" s="1954" t="s">
        <v>225</v>
      </c>
      <c r="DE4" s="1954" t="s">
        <v>226</v>
      </c>
      <c r="DF4" s="1954" t="s">
        <v>3746</v>
      </c>
      <c r="DG4" s="1954" t="s">
        <v>227</v>
      </c>
      <c r="DH4" s="1954" t="s">
        <v>228</v>
      </c>
      <c r="DI4" s="1952" t="s">
        <v>221</v>
      </c>
      <c r="DJ4" s="1954" t="s">
        <v>224</v>
      </c>
      <c r="DK4" s="1954" t="s">
        <v>223</v>
      </c>
      <c r="DL4" s="1954" t="s">
        <v>222</v>
      </c>
      <c r="DM4" s="1954" t="s">
        <v>225</v>
      </c>
      <c r="DN4" s="1954" t="s">
        <v>226</v>
      </c>
      <c r="DO4" s="1954" t="s">
        <v>3746</v>
      </c>
      <c r="DP4" s="1954" t="s">
        <v>227</v>
      </c>
      <c r="DQ4" s="1954" t="s">
        <v>228</v>
      </c>
      <c r="DR4" s="1952" t="s">
        <v>221</v>
      </c>
      <c r="DS4" s="1954" t="s">
        <v>224</v>
      </c>
      <c r="DT4" s="1954" t="s">
        <v>223</v>
      </c>
      <c r="DU4" s="1954" t="s">
        <v>222</v>
      </c>
      <c r="DV4" s="1954" t="s">
        <v>225</v>
      </c>
      <c r="DW4" s="1954" t="s">
        <v>226</v>
      </c>
      <c r="DX4" s="1954" t="s">
        <v>3746</v>
      </c>
      <c r="DY4" s="1954" t="s">
        <v>227</v>
      </c>
      <c r="DZ4" s="1954" t="s">
        <v>228</v>
      </c>
      <c r="EA4" s="1952" t="s">
        <v>221</v>
      </c>
      <c r="EB4" s="1954" t="s">
        <v>224</v>
      </c>
      <c r="EC4" s="1954" t="s">
        <v>223</v>
      </c>
      <c r="ED4" s="1954" t="s">
        <v>222</v>
      </c>
      <c r="EE4" s="1954" t="s">
        <v>225</v>
      </c>
      <c r="EF4" s="1954" t="s">
        <v>226</v>
      </c>
      <c r="EG4" s="1954" t="s">
        <v>3746</v>
      </c>
      <c r="EH4" s="1954" t="s">
        <v>227</v>
      </c>
      <c r="EI4" s="1954" t="s">
        <v>228</v>
      </c>
      <c r="EJ4" s="1952" t="s">
        <v>221</v>
      </c>
      <c r="EK4" s="1952" t="s">
        <v>224</v>
      </c>
      <c r="EL4" s="1952" t="s">
        <v>223</v>
      </c>
      <c r="EM4" s="1952" t="s">
        <v>222</v>
      </c>
      <c r="EN4" s="1952" t="s">
        <v>225</v>
      </c>
      <c r="EO4" s="1952" t="s">
        <v>226</v>
      </c>
      <c r="EP4" s="1952" t="s">
        <v>3746</v>
      </c>
      <c r="EQ4" s="1952" t="s">
        <v>227</v>
      </c>
      <c r="ER4" s="1952" t="s">
        <v>228</v>
      </c>
      <c r="ES4" s="1951" t="s">
        <v>221</v>
      </c>
      <c r="ET4" s="1949" t="s">
        <v>224</v>
      </c>
      <c r="EU4" s="1949" t="s">
        <v>223</v>
      </c>
      <c r="EV4" s="1949" t="s">
        <v>222</v>
      </c>
      <c r="EW4" s="1949" t="s">
        <v>225</v>
      </c>
      <c r="EX4" s="1949" t="s">
        <v>226</v>
      </c>
      <c r="EY4" s="1949" t="s">
        <v>3746</v>
      </c>
      <c r="EZ4" s="1949" t="s">
        <v>227</v>
      </c>
      <c r="FA4" s="1949" t="s">
        <v>228</v>
      </c>
      <c r="FB4" s="1950" t="s">
        <v>221</v>
      </c>
      <c r="FC4" s="1952" t="s">
        <v>4860</v>
      </c>
      <c r="FD4" s="1952" t="s">
        <v>4861</v>
      </c>
      <c r="FE4" s="1952" t="s">
        <v>222</v>
      </c>
      <c r="FF4" s="1952" t="s">
        <v>4862</v>
      </c>
      <c r="FG4" s="1952" t="s">
        <v>4863</v>
      </c>
      <c r="FH4" s="1953" t="s">
        <v>4864</v>
      </c>
      <c r="FI4" s="1952" t="s">
        <v>4865</v>
      </c>
      <c r="FJ4" s="1952" t="s">
        <v>4866</v>
      </c>
    </row>
    <row r="5" spans="1:166" s="366" customFormat="1" ht="15" customHeight="1">
      <c r="A5" s="356" t="s">
        <v>1246</v>
      </c>
      <c r="B5" s="2677" t="s">
        <v>1271</v>
      </c>
      <c r="C5" s="2677"/>
      <c r="D5" s="597">
        <v>7.29</v>
      </c>
      <c r="E5" s="597">
        <v>8</v>
      </c>
      <c r="F5" s="597">
        <v>8</v>
      </c>
      <c r="G5" s="597">
        <v>8.5</v>
      </c>
      <c r="H5" s="597">
        <v>7.5</v>
      </c>
      <c r="I5" s="597">
        <v>7.6</v>
      </c>
      <c r="J5" s="597">
        <v>7.82</v>
      </c>
      <c r="K5" s="597">
        <v>8</v>
      </c>
      <c r="L5" s="597">
        <v>8.5</v>
      </c>
      <c r="M5" s="597">
        <v>7.5</v>
      </c>
      <c r="N5" s="596">
        <v>7.69</v>
      </c>
      <c r="O5" s="596">
        <v>7.31</v>
      </c>
      <c r="P5" s="597">
        <v>8</v>
      </c>
      <c r="Q5" s="597">
        <v>8.5</v>
      </c>
      <c r="R5" s="597">
        <v>7.5</v>
      </c>
      <c r="S5" s="596">
        <v>6.47</v>
      </c>
      <c r="T5" s="596">
        <v>7.33</v>
      </c>
      <c r="U5" s="597">
        <v>8</v>
      </c>
      <c r="V5" s="597">
        <v>8.5</v>
      </c>
      <c r="W5" s="597">
        <v>7.5</v>
      </c>
      <c r="X5" s="596">
        <v>6.03</v>
      </c>
      <c r="Y5" s="596">
        <v>6.31</v>
      </c>
      <c r="Z5" s="597">
        <v>6.85</v>
      </c>
      <c r="AA5" s="597">
        <v>7.5</v>
      </c>
      <c r="AB5" s="597">
        <v>6.5</v>
      </c>
      <c r="AC5" s="597">
        <v>7</v>
      </c>
      <c r="AD5" s="596">
        <v>5.28</v>
      </c>
      <c r="AE5" s="596">
        <v>5.77</v>
      </c>
      <c r="AF5" s="597">
        <v>6.85</v>
      </c>
      <c r="AG5" s="597">
        <v>6.5</v>
      </c>
      <c r="AH5" s="596" t="s">
        <v>2501</v>
      </c>
      <c r="AI5" s="596" t="s">
        <v>3090</v>
      </c>
      <c r="AJ5" s="597">
        <v>6.23</v>
      </c>
      <c r="AK5" s="597">
        <v>5.5</v>
      </c>
      <c r="AL5" s="597">
        <v>6</v>
      </c>
      <c r="AM5" s="597">
        <v>7</v>
      </c>
      <c r="AN5" s="597">
        <v>6.13</v>
      </c>
      <c r="AO5" s="597">
        <v>6</v>
      </c>
      <c r="AP5" s="596">
        <v>5.64</v>
      </c>
      <c r="AQ5" s="616">
        <v>6.27</v>
      </c>
      <c r="AR5" s="616">
        <v>5.25</v>
      </c>
      <c r="AS5" s="616">
        <v>6.06</v>
      </c>
      <c r="AT5" s="616">
        <v>5.5</v>
      </c>
      <c r="AU5" s="616">
        <v>5.82</v>
      </c>
      <c r="AV5" s="616">
        <v>6</v>
      </c>
      <c r="AW5" s="616">
        <v>5.93</v>
      </c>
      <c r="AX5" s="597">
        <v>6.3</v>
      </c>
      <c r="AY5" s="597">
        <v>5</v>
      </c>
      <c r="AZ5" s="597">
        <v>6.12</v>
      </c>
      <c r="BA5" s="597">
        <v>4</v>
      </c>
      <c r="BB5" s="597">
        <v>5.5</v>
      </c>
      <c r="BC5" s="597">
        <v>6</v>
      </c>
      <c r="BD5" s="597">
        <v>6.22</v>
      </c>
      <c r="BE5" s="597">
        <v>6.1</v>
      </c>
      <c r="BF5" s="597">
        <v>5</v>
      </c>
      <c r="BG5" s="597">
        <v>6.12</v>
      </c>
      <c r="BH5" s="597">
        <v>4</v>
      </c>
      <c r="BI5" s="597">
        <v>5.36</v>
      </c>
      <c r="BJ5" s="597">
        <v>6</v>
      </c>
      <c r="BK5" s="597">
        <v>5.98</v>
      </c>
      <c r="BL5" s="597">
        <v>5.65</v>
      </c>
      <c r="BM5" s="597">
        <v>4</v>
      </c>
      <c r="BN5" s="597">
        <v>3.5</v>
      </c>
      <c r="BO5" s="597">
        <v>6</v>
      </c>
      <c r="BP5" s="597">
        <v>3.96</v>
      </c>
      <c r="BQ5" s="597">
        <v>3.75</v>
      </c>
      <c r="BR5" s="597">
        <v>5.86</v>
      </c>
      <c r="BS5" s="597">
        <v>7</v>
      </c>
      <c r="BT5" s="597">
        <v>5.6</v>
      </c>
      <c r="BU5" s="597">
        <v>4</v>
      </c>
      <c r="BV5" s="597">
        <v>3.5</v>
      </c>
      <c r="BW5" s="597">
        <v>6</v>
      </c>
      <c r="BX5" s="597">
        <v>3.84</v>
      </c>
      <c r="BY5" s="597">
        <v>4.5</v>
      </c>
      <c r="BZ5" s="597">
        <v>6.35</v>
      </c>
      <c r="CA5" s="597">
        <v>6.5</v>
      </c>
      <c r="CB5" s="597">
        <v>5.6</v>
      </c>
      <c r="CC5" s="597">
        <v>4.05</v>
      </c>
      <c r="CD5" s="597">
        <v>3.5</v>
      </c>
      <c r="CE5" s="597">
        <v>5</v>
      </c>
      <c r="CF5" s="597">
        <v>3.95</v>
      </c>
      <c r="CG5" s="643">
        <v>4.5</v>
      </c>
      <c r="CH5" s="597">
        <v>6.23</v>
      </c>
      <c r="CI5" s="616">
        <v>6.37</v>
      </c>
      <c r="CJ5" s="1340">
        <v>6.65</v>
      </c>
      <c r="CK5" s="1340">
        <v>4</v>
      </c>
      <c r="CL5" s="1340">
        <v>4.0999999999999996</v>
      </c>
      <c r="CM5" s="1340">
        <v>5</v>
      </c>
      <c r="CN5" s="1340">
        <v>3.99</v>
      </c>
      <c r="CO5" s="1341">
        <v>4.88</v>
      </c>
      <c r="CP5" s="1340">
        <v>7.5</v>
      </c>
      <c r="CQ5" s="1342">
        <v>4.28</v>
      </c>
      <c r="CR5" s="616">
        <v>5.2</v>
      </c>
      <c r="CS5" s="616">
        <v>4.03</v>
      </c>
      <c r="CT5" s="616">
        <v>4</v>
      </c>
      <c r="CU5" s="616">
        <v>5</v>
      </c>
      <c r="CV5" s="616">
        <v>3.95</v>
      </c>
      <c r="CW5" s="616">
        <v>5</v>
      </c>
      <c r="CX5" s="616">
        <v>5</v>
      </c>
      <c r="CY5" s="616">
        <v>6.26</v>
      </c>
      <c r="CZ5" s="616">
        <v>3.87</v>
      </c>
      <c r="DA5" s="1170">
        <v>4.9000000000000004</v>
      </c>
      <c r="DB5" s="1577">
        <v>4.4000000000000004</v>
      </c>
      <c r="DC5" s="1577">
        <v>4</v>
      </c>
      <c r="DD5" s="1577">
        <v>5</v>
      </c>
      <c r="DE5" s="1577">
        <v>3.99</v>
      </c>
      <c r="DF5" s="1577">
        <v>7</v>
      </c>
      <c r="DG5" s="1577">
        <v>4.5</v>
      </c>
      <c r="DH5" s="1577">
        <v>5.23</v>
      </c>
      <c r="DI5" s="1577">
        <v>3.46</v>
      </c>
      <c r="DJ5" s="1577">
        <v>4.26</v>
      </c>
      <c r="DK5" s="1577">
        <v>3.02</v>
      </c>
      <c r="DL5" s="1577">
        <v>3</v>
      </c>
      <c r="DM5" s="1577">
        <v>4</v>
      </c>
      <c r="DN5" s="1577">
        <v>3.96</v>
      </c>
      <c r="DO5" s="1577">
        <v>6</v>
      </c>
      <c r="DP5" s="1577">
        <v>4</v>
      </c>
      <c r="DQ5" s="1577">
        <v>4.82</v>
      </c>
      <c r="DR5" s="1577">
        <v>3.53</v>
      </c>
      <c r="DS5" s="1170">
        <v>3.94</v>
      </c>
      <c r="DT5" s="1170">
        <v>3.32</v>
      </c>
      <c r="DU5" s="616">
        <v>3</v>
      </c>
      <c r="DV5" s="616">
        <v>4</v>
      </c>
      <c r="DW5" s="1170">
        <v>3.47</v>
      </c>
      <c r="DX5" s="1170">
        <v>5.83</v>
      </c>
      <c r="DY5" s="1170">
        <v>3.5</v>
      </c>
      <c r="DZ5" s="1170">
        <v>4.25</v>
      </c>
      <c r="EA5" s="1170">
        <v>2.87</v>
      </c>
      <c r="EB5" s="1170">
        <v>3.8</v>
      </c>
      <c r="EC5" s="1170">
        <v>2.69</v>
      </c>
      <c r="ED5" s="1170">
        <v>3</v>
      </c>
      <c r="EE5" s="1170">
        <v>4</v>
      </c>
      <c r="EF5" s="1170">
        <v>3.3300000000000005</v>
      </c>
      <c r="EG5" s="1170">
        <v>5.36</v>
      </c>
      <c r="EH5" s="1170">
        <v>3.5</v>
      </c>
      <c r="EI5" s="1170">
        <v>3.91</v>
      </c>
      <c r="EJ5" s="1170">
        <v>3.27</v>
      </c>
      <c r="EK5" s="1659">
        <v>3.98</v>
      </c>
      <c r="EL5" s="1659">
        <v>3.28</v>
      </c>
      <c r="EM5" s="1659">
        <v>4</v>
      </c>
      <c r="EN5" s="1659">
        <v>3.25</v>
      </c>
      <c r="EO5" s="1659">
        <v>2.99</v>
      </c>
      <c r="EP5" s="1659">
        <v>5.44</v>
      </c>
      <c r="EQ5" s="1659">
        <v>4</v>
      </c>
      <c r="ER5" s="1659">
        <v>3.98</v>
      </c>
      <c r="ES5" s="1659">
        <v>4.93</v>
      </c>
      <c r="ET5" s="1659">
        <v>4.16</v>
      </c>
      <c r="EU5" s="1659">
        <v>3.47</v>
      </c>
      <c r="EV5" s="1659">
        <v>4</v>
      </c>
      <c r="EW5" s="1659">
        <v>2.5</v>
      </c>
      <c r="EX5" s="1659">
        <v>2.87</v>
      </c>
      <c r="EY5" s="1659">
        <v>6.01</v>
      </c>
      <c r="EZ5" s="1659">
        <v>4</v>
      </c>
      <c r="FA5" s="1659">
        <v>4.05</v>
      </c>
      <c r="FB5" s="1659">
        <v>3.9699999999999998</v>
      </c>
      <c r="FC5" s="1745">
        <v>3.41</v>
      </c>
      <c r="FD5" s="1745">
        <v>2.59</v>
      </c>
      <c r="FE5" s="1746">
        <v>3.5</v>
      </c>
      <c r="FF5" s="1746">
        <v>3</v>
      </c>
      <c r="FG5" s="1745">
        <v>1.94</v>
      </c>
      <c r="FH5" s="1745">
        <v>4.96</v>
      </c>
      <c r="FI5" s="1745">
        <v>3.36</v>
      </c>
      <c r="FJ5" s="1745">
        <v>4.6100000000000003</v>
      </c>
    </row>
    <row r="6" spans="1:166" s="1411" customFormat="1" ht="15" customHeight="1">
      <c r="A6" s="1404" t="s">
        <v>1247</v>
      </c>
      <c r="B6" s="2678" t="s">
        <v>1272</v>
      </c>
      <c r="C6" s="2678"/>
      <c r="D6" s="1423"/>
      <c r="E6" s="1423"/>
      <c r="F6" s="1422"/>
      <c r="G6" s="1422"/>
      <c r="H6" s="1422"/>
      <c r="I6" s="1422"/>
      <c r="J6" s="1422"/>
      <c r="K6" s="1422"/>
      <c r="L6" s="1422"/>
      <c r="M6" s="1422"/>
      <c r="N6" s="1422"/>
      <c r="O6" s="1422"/>
      <c r="P6" s="1422"/>
      <c r="Q6" s="1422"/>
      <c r="R6" s="1422"/>
      <c r="S6" s="1422"/>
      <c r="T6" s="1422"/>
      <c r="U6" s="1422"/>
      <c r="V6" s="1422"/>
      <c r="W6" s="1422"/>
      <c r="X6" s="1422"/>
      <c r="Y6" s="1422"/>
      <c r="Z6" s="1423"/>
      <c r="AA6" s="1422"/>
      <c r="AB6" s="1422"/>
      <c r="AC6" s="1423"/>
      <c r="AD6" s="1422"/>
      <c r="AE6" s="1422"/>
      <c r="AF6" s="1423"/>
      <c r="AG6" s="1423"/>
      <c r="AH6" s="1422"/>
      <c r="AI6" s="1422"/>
      <c r="AJ6" s="1423"/>
      <c r="AK6" s="1423"/>
      <c r="AL6" s="1423"/>
      <c r="AM6" s="1423"/>
      <c r="AN6" s="1423"/>
      <c r="AO6" s="1422"/>
      <c r="AP6" s="1422"/>
      <c r="AQ6" s="1393"/>
      <c r="AR6" s="1393"/>
      <c r="AS6" s="1393"/>
      <c r="AT6" s="1393"/>
      <c r="AU6" s="1393"/>
      <c r="AV6" s="1393"/>
      <c r="AW6" s="1393"/>
      <c r="AX6" s="1423"/>
      <c r="AY6" s="1423"/>
      <c r="AZ6" s="1423"/>
      <c r="BA6" s="1423"/>
      <c r="BB6" s="1423"/>
      <c r="BC6" s="1423"/>
      <c r="BD6" s="1423"/>
      <c r="BE6" s="1423"/>
      <c r="BF6" s="1423"/>
      <c r="BG6" s="1423"/>
      <c r="BH6" s="1423"/>
      <c r="BI6" s="1423"/>
      <c r="BJ6" s="1423"/>
      <c r="BK6" s="1423"/>
      <c r="BL6" s="1423"/>
      <c r="BM6" s="1423"/>
      <c r="BN6" s="1423"/>
      <c r="BO6" s="1423"/>
      <c r="BP6" s="1423"/>
      <c r="BQ6" s="1423"/>
      <c r="BR6" s="1423"/>
      <c r="BS6" s="1423"/>
      <c r="BT6" s="1407"/>
      <c r="BU6" s="1407"/>
      <c r="BV6" s="1407"/>
      <c r="BW6" s="1407"/>
      <c r="BX6" s="1407"/>
      <c r="BY6" s="1407"/>
      <c r="BZ6" s="1407"/>
      <c r="CA6" s="1407"/>
      <c r="CB6" s="1407"/>
      <c r="CC6" s="1407"/>
      <c r="CD6" s="1407"/>
      <c r="CE6" s="1409"/>
      <c r="CF6" s="1409"/>
      <c r="CG6" s="1407"/>
      <c r="CH6" s="1407"/>
      <c r="CI6" s="1394"/>
      <c r="CJ6" s="1407"/>
      <c r="CK6" s="1407"/>
      <c r="CL6" s="1407"/>
      <c r="CM6" s="1409"/>
      <c r="CN6" s="1409"/>
      <c r="CO6" s="1407"/>
      <c r="CP6" s="1407"/>
      <c r="CQ6" s="1392"/>
      <c r="CR6" s="1394"/>
      <c r="CS6" s="1394"/>
      <c r="CT6" s="1394"/>
      <c r="CU6" s="1394"/>
      <c r="CV6" s="1394"/>
      <c r="CW6" s="1394"/>
      <c r="CX6" s="1394"/>
      <c r="CY6" s="1394"/>
      <c r="CZ6" s="1394"/>
      <c r="DA6" s="1392"/>
      <c r="DB6" s="1416"/>
      <c r="DC6" s="1416"/>
      <c r="DD6" s="1416"/>
      <c r="DE6" s="1416"/>
      <c r="DF6" s="1416"/>
      <c r="DG6" s="1416"/>
      <c r="DH6" s="1416"/>
      <c r="DI6" s="1416"/>
      <c r="DJ6" s="1416"/>
      <c r="DK6" s="1416"/>
      <c r="DL6" s="1416"/>
      <c r="DM6" s="1416"/>
      <c r="DN6" s="1416"/>
      <c r="DO6" s="1416"/>
      <c r="DP6" s="1416"/>
      <c r="DQ6" s="1416"/>
      <c r="DR6" s="1416"/>
      <c r="DS6" s="1392"/>
      <c r="DT6" s="1392"/>
      <c r="DU6" s="1392"/>
      <c r="DV6" s="1394"/>
      <c r="DW6" s="1392"/>
      <c r="DX6" s="1392"/>
      <c r="DY6" s="1392"/>
      <c r="DZ6" s="1392"/>
      <c r="EA6" s="1392"/>
      <c r="EB6" s="1392"/>
      <c r="EC6" s="1392"/>
      <c r="ED6" s="1392"/>
      <c r="EE6" s="1392"/>
      <c r="EF6" s="1392"/>
      <c r="EG6" s="1392"/>
      <c r="EH6" s="1392"/>
      <c r="EI6" s="1392"/>
      <c r="EJ6" s="1392"/>
      <c r="EK6" s="1660"/>
      <c r="EL6" s="1660"/>
      <c r="EM6" s="1660"/>
      <c r="EN6" s="1660"/>
      <c r="EO6" s="1660"/>
      <c r="EP6" s="1660"/>
      <c r="EQ6" s="1660"/>
      <c r="ER6" s="1660"/>
      <c r="ES6" s="1660"/>
      <c r="ET6" s="1660"/>
      <c r="EU6" s="1660"/>
      <c r="EV6" s="1660"/>
      <c r="EW6" s="1660"/>
      <c r="EX6" s="1660"/>
      <c r="EY6" s="1660"/>
      <c r="EZ6" s="1660"/>
      <c r="FA6" s="1660"/>
      <c r="FB6" s="1660"/>
      <c r="FC6" s="1747"/>
      <c r="FD6" s="1747"/>
      <c r="FE6" s="1747"/>
      <c r="FF6" s="1747"/>
      <c r="FG6" s="1747"/>
      <c r="FH6" s="1747"/>
      <c r="FI6" s="1747"/>
      <c r="FJ6" s="1747"/>
    </row>
    <row r="7" spans="1:166" s="234" customFormat="1" ht="15" customHeight="1">
      <c r="A7" s="356"/>
      <c r="B7" s="289" t="s">
        <v>1273</v>
      </c>
      <c r="C7" s="256" t="s">
        <v>1274</v>
      </c>
      <c r="D7" s="16">
        <v>9.11</v>
      </c>
      <c r="E7" s="16">
        <v>10.5</v>
      </c>
      <c r="F7" s="257" t="s">
        <v>2833</v>
      </c>
      <c r="G7" s="16">
        <v>10.5</v>
      </c>
      <c r="H7" s="257" t="s">
        <v>1853</v>
      </c>
      <c r="I7" s="16">
        <v>9.51</v>
      </c>
      <c r="J7" s="16">
        <v>10.43</v>
      </c>
      <c r="K7" s="257" t="s">
        <v>2833</v>
      </c>
      <c r="L7" s="16">
        <v>10.5</v>
      </c>
      <c r="M7" s="257" t="s">
        <v>1853</v>
      </c>
      <c r="N7" s="257">
        <v>9.61</v>
      </c>
      <c r="O7" s="257">
        <v>9.74</v>
      </c>
      <c r="P7" s="257" t="s">
        <v>2833</v>
      </c>
      <c r="Q7" s="16">
        <v>10.5</v>
      </c>
      <c r="R7" s="257" t="s">
        <v>1853</v>
      </c>
      <c r="S7" s="257">
        <v>8.6300000000000008</v>
      </c>
      <c r="T7" s="257">
        <v>9.77</v>
      </c>
      <c r="U7" s="257" t="s">
        <v>2833</v>
      </c>
      <c r="V7" s="16">
        <v>10.5</v>
      </c>
      <c r="W7" s="257" t="s">
        <v>1853</v>
      </c>
      <c r="X7" s="257">
        <v>8.0399999999999991</v>
      </c>
      <c r="Y7" s="257">
        <v>8.74</v>
      </c>
      <c r="Z7" s="16">
        <v>9.5</v>
      </c>
      <c r="AA7" s="16">
        <v>10.5</v>
      </c>
      <c r="AB7" s="257" t="s">
        <v>3254</v>
      </c>
      <c r="AC7" s="16">
        <v>11</v>
      </c>
      <c r="AD7" s="257">
        <v>7.05</v>
      </c>
      <c r="AE7" s="257">
        <v>8.2799999999999994</v>
      </c>
      <c r="AF7" s="16">
        <v>9.5</v>
      </c>
      <c r="AG7" s="16">
        <v>9</v>
      </c>
      <c r="AH7" s="257" t="s">
        <v>2501</v>
      </c>
      <c r="AI7" s="257" t="s">
        <v>2384</v>
      </c>
      <c r="AJ7" s="16">
        <v>8.31</v>
      </c>
      <c r="AK7" s="16">
        <v>9.1999999999999993</v>
      </c>
      <c r="AL7" s="16">
        <v>11</v>
      </c>
      <c r="AM7" s="16">
        <v>10.5</v>
      </c>
      <c r="AN7" s="16">
        <v>8.17</v>
      </c>
      <c r="AO7" s="257" t="s">
        <v>1231</v>
      </c>
      <c r="AP7" s="257">
        <v>7.53</v>
      </c>
      <c r="AQ7" s="247">
        <v>9.1199999999999992</v>
      </c>
      <c r="AR7" s="247">
        <v>9.6</v>
      </c>
      <c r="AS7" s="247">
        <v>11.38</v>
      </c>
      <c r="AT7" s="247">
        <v>11</v>
      </c>
      <c r="AU7" s="247">
        <v>8.17</v>
      </c>
      <c r="AV7" s="247" t="s">
        <v>1231</v>
      </c>
      <c r="AW7" s="247">
        <v>7.92</v>
      </c>
      <c r="AX7" s="16">
        <v>9.92</v>
      </c>
      <c r="AY7" s="16">
        <v>10</v>
      </c>
      <c r="AZ7" s="16">
        <v>11.75</v>
      </c>
      <c r="BA7" s="16">
        <v>11.5</v>
      </c>
      <c r="BB7" s="16" t="s">
        <v>817</v>
      </c>
      <c r="BC7" s="16" t="s">
        <v>817</v>
      </c>
      <c r="BD7" s="16">
        <v>8.3000000000000007</v>
      </c>
      <c r="BE7" s="16">
        <v>10.1</v>
      </c>
      <c r="BF7" s="16">
        <v>12.5</v>
      </c>
      <c r="BG7" s="16">
        <v>12.5</v>
      </c>
      <c r="BH7" s="16">
        <v>11.5</v>
      </c>
      <c r="BI7" s="16" t="s">
        <v>817</v>
      </c>
      <c r="BJ7" s="16" t="s">
        <v>1231</v>
      </c>
      <c r="BK7" s="16">
        <v>7.98</v>
      </c>
      <c r="BL7" s="16">
        <v>9.25</v>
      </c>
      <c r="BM7" s="16">
        <v>9</v>
      </c>
      <c r="BN7" s="16">
        <v>8.5</v>
      </c>
      <c r="BO7" s="16">
        <v>8.5</v>
      </c>
      <c r="BP7" s="16" t="s">
        <v>817</v>
      </c>
      <c r="BQ7" s="16" t="s">
        <v>1231</v>
      </c>
      <c r="BR7" s="16">
        <v>7.81</v>
      </c>
      <c r="BS7" s="16">
        <v>9</v>
      </c>
      <c r="BT7" s="16">
        <v>8.42</v>
      </c>
      <c r="BU7" s="16">
        <v>9</v>
      </c>
      <c r="BV7" s="16" t="s">
        <v>817</v>
      </c>
      <c r="BW7" s="16">
        <v>9</v>
      </c>
      <c r="BX7" s="16" t="s">
        <v>817</v>
      </c>
      <c r="BY7" s="16" t="s">
        <v>1231</v>
      </c>
      <c r="BZ7" s="16">
        <v>8.4600000000000009</v>
      </c>
      <c r="CA7" s="16">
        <v>9.5</v>
      </c>
      <c r="CB7" s="16">
        <v>9</v>
      </c>
      <c r="CC7" s="16">
        <v>11.09</v>
      </c>
      <c r="CD7" s="290" t="s">
        <v>817</v>
      </c>
      <c r="CE7" s="16">
        <v>12</v>
      </c>
      <c r="CF7" s="16" t="s">
        <v>817</v>
      </c>
      <c r="CG7" s="16" t="s">
        <v>817</v>
      </c>
      <c r="CH7" s="16">
        <v>8.31</v>
      </c>
      <c r="CI7" s="354">
        <v>8.5</v>
      </c>
      <c r="CJ7" s="15">
        <v>11.2</v>
      </c>
      <c r="CK7" s="15">
        <v>11.83</v>
      </c>
      <c r="CL7" s="1338" t="s">
        <v>817</v>
      </c>
      <c r="CM7" s="15">
        <v>12</v>
      </c>
      <c r="CN7" s="15" t="s">
        <v>817</v>
      </c>
      <c r="CO7" s="15" t="s">
        <v>817</v>
      </c>
      <c r="CP7" s="15">
        <v>11.75</v>
      </c>
      <c r="CQ7" s="32">
        <v>12.49</v>
      </c>
      <c r="CR7" s="354">
        <v>10.5</v>
      </c>
      <c r="CS7" s="354">
        <v>11.02</v>
      </c>
      <c r="CT7" s="354" t="s">
        <v>817</v>
      </c>
      <c r="CU7" s="354">
        <v>13</v>
      </c>
      <c r="CV7" s="354" t="s">
        <v>817</v>
      </c>
      <c r="CW7" s="354">
        <v>12</v>
      </c>
      <c r="CX7" s="354">
        <v>7.5</v>
      </c>
      <c r="CY7" s="354">
        <v>8.34</v>
      </c>
      <c r="CZ7" s="354">
        <v>12.45</v>
      </c>
      <c r="DA7" s="185">
        <v>9.4700000000000006</v>
      </c>
      <c r="DB7" s="175">
        <v>8.81</v>
      </c>
      <c r="DC7" s="175" t="s">
        <v>817</v>
      </c>
      <c r="DD7" s="175">
        <v>10</v>
      </c>
      <c r="DE7" s="175" t="s">
        <v>817</v>
      </c>
      <c r="DF7" s="175">
        <v>10</v>
      </c>
      <c r="DG7" s="175">
        <v>7.25</v>
      </c>
      <c r="DH7" s="175">
        <v>7.97</v>
      </c>
      <c r="DI7" s="175">
        <v>12.03</v>
      </c>
      <c r="DJ7" s="175">
        <v>7.2</v>
      </c>
      <c r="DK7" s="175">
        <v>6.03</v>
      </c>
      <c r="DL7" s="175" t="s">
        <v>817</v>
      </c>
      <c r="DM7" s="175">
        <v>10</v>
      </c>
      <c r="DN7" s="175" t="s">
        <v>817</v>
      </c>
      <c r="DO7" s="175">
        <v>8.5</v>
      </c>
      <c r="DP7" s="175">
        <v>6.75</v>
      </c>
      <c r="DQ7" s="175">
        <v>7.35</v>
      </c>
      <c r="DR7" s="175">
        <v>9.66</v>
      </c>
      <c r="DS7" s="185">
        <v>6.98</v>
      </c>
      <c r="DT7" s="185">
        <v>6.09</v>
      </c>
      <c r="DU7" s="185" t="s">
        <v>817</v>
      </c>
      <c r="DV7" s="354">
        <v>7</v>
      </c>
      <c r="DW7" s="185" t="s">
        <v>817</v>
      </c>
      <c r="DX7" s="185">
        <v>9.91</v>
      </c>
      <c r="DY7" s="354">
        <v>5</v>
      </c>
      <c r="DZ7" s="185">
        <v>6.48</v>
      </c>
      <c r="EA7" s="185">
        <v>7.92</v>
      </c>
      <c r="EB7" s="185">
        <v>6.74</v>
      </c>
      <c r="EC7" s="185">
        <v>6.18</v>
      </c>
      <c r="ED7" s="185">
        <v>7</v>
      </c>
      <c r="EE7" s="185">
        <v>8</v>
      </c>
      <c r="EF7" s="185" t="s">
        <v>817</v>
      </c>
      <c r="EG7" s="185">
        <v>9.7100000000000009</v>
      </c>
      <c r="EH7" s="185">
        <v>5</v>
      </c>
      <c r="EI7" s="185">
        <v>5.96</v>
      </c>
      <c r="EJ7" s="185">
        <v>7.06</v>
      </c>
      <c r="EK7" s="326">
        <v>7.06</v>
      </c>
      <c r="EL7" s="326">
        <v>7.55</v>
      </c>
      <c r="EM7" s="326">
        <v>8</v>
      </c>
      <c r="EN7" s="326">
        <v>8</v>
      </c>
      <c r="EO7" s="326" t="s">
        <v>817</v>
      </c>
      <c r="EP7" s="326">
        <v>8.5399999999999991</v>
      </c>
      <c r="EQ7" s="326">
        <v>6</v>
      </c>
      <c r="ER7" s="326">
        <v>6.06</v>
      </c>
      <c r="ES7" s="326">
        <v>8.4</v>
      </c>
      <c r="ET7" s="326">
        <v>7.37</v>
      </c>
      <c r="EU7" s="326">
        <v>7.9799999999999995</v>
      </c>
      <c r="EV7" s="326">
        <v>9.5</v>
      </c>
      <c r="EW7" s="326">
        <v>6</v>
      </c>
      <c r="EX7" s="326" t="s">
        <v>817</v>
      </c>
      <c r="EY7" s="326">
        <v>8.15</v>
      </c>
      <c r="EZ7" s="326">
        <v>6</v>
      </c>
      <c r="FA7" s="326">
        <v>6.17</v>
      </c>
      <c r="FB7" s="326">
        <v>9.6</v>
      </c>
      <c r="FC7" s="181">
        <v>6.05</v>
      </c>
      <c r="FD7" s="181">
        <v>5.78</v>
      </c>
      <c r="FE7" s="181">
        <v>6</v>
      </c>
      <c r="FF7" s="181">
        <v>6</v>
      </c>
      <c r="FG7" s="181">
        <v>4.49</v>
      </c>
      <c r="FH7" s="181">
        <v>8.5</v>
      </c>
      <c r="FI7" s="181">
        <v>5.1100000000000003</v>
      </c>
      <c r="FJ7" s="181">
        <v>10.88</v>
      </c>
    </row>
    <row r="8" spans="1:166" s="1411" customFormat="1" ht="15" customHeight="1">
      <c r="A8" s="1404"/>
      <c r="B8" s="1405" t="s">
        <v>1275</v>
      </c>
      <c r="C8" s="1406" t="s">
        <v>1276</v>
      </c>
      <c r="D8" s="1407">
        <v>8.93</v>
      </c>
      <c r="E8" s="1407">
        <v>10.25</v>
      </c>
      <c r="F8" s="1408" t="s">
        <v>3255</v>
      </c>
      <c r="G8" s="1407">
        <v>10</v>
      </c>
      <c r="H8" s="1408" t="s">
        <v>1663</v>
      </c>
      <c r="I8" s="1407">
        <v>9.32</v>
      </c>
      <c r="J8" s="1407">
        <v>10.220000000000001</v>
      </c>
      <c r="K8" s="1408" t="s">
        <v>3255</v>
      </c>
      <c r="L8" s="1407">
        <v>10</v>
      </c>
      <c r="M8" s="1408" t="s">
        <v>1663</v>
      </c>
      <c r="N8" s="1408">
        <v>9.42</v>
      </c>
      <c r="O8" s="1408">
        <v>9.5500000000000007</v>
      </c>
      <c r="P8" s="1408" t="s">
        <v>3255</v>
      </c>
      <c r="Q8" s="1407">
        <v>10</v>
      </c>
      <c r="R8" s="1408" t="s">
        <v>1663</v>
      </c>
      <c r="S8" s="1408">
        <v>8.4600000000000009</v>
      </c>
      <c r="T8" s="1408">
        <v>9.58</v>
      </c>
      <c r="U8" s="1408" t="s">
        <v>3255</v>
      </c>
      <c r="V8" s="1407">
        <v>10</v>
      </c>
      <c r="W8" s="1408" t="s">
        <v>1663</v>
      </c>
      <c r="X8" s="1408">
        <v>7.87</v>
      </c>
      <c r="Y8" s="1408">
        <v>8.5500000000000007</v>
      </c>
      <c r="Z8" s="1407">
        <v>9.3000000000000007</v>
      </c>
      <c r="AA8" s="1407">
        <v>10</v>
      </c>
      <c r="AB8" s="1408" t="s">
        <v>3256</v>
      </c>
      <c r="AC8" s="1407">
        <v>10.5</v>
      </c>
      <c r="AD8" s="1408">
        <v>6.91</v>
      </c>
      <c r="AE8" s="1408">
        <v>8.02</v>
      </c>
      <c r="AF8" s="1407">
        <v>9.3000000000000007</v>
      </c>
      <c r="AG8" s="1407">
        <v>9</v>
      </c>
      <c r="AH8" s="1408" t="s">
        <v>2501</v>
      </c>
      <c r="AI8" s="1408" t="s">
        <v>3257</v>
      </c>
      <c r="AJ8" s="1407">
        <v>8.15</v>
      </c>
      <c r="AK8" s="1407">
        <v>8.9</v>
      </c>
      <c r="AL8" s="1407">
        <v>11</v>
      </c>
      <c r="AM8" s="1407">
        <v>10.5</v>
      </c>
      <c r="AN8" s="1407">
        <v>8.17</v>
      </c>
      <c r="AO8" s="1408" t="s">
        <v>1664</v>
      </c>
      <c r="AP8" s="1408">
        <v>7.37</v>
      </c>
      <c r="AQ8" s="1393">
        <v>8.81</v>
      </c>
      <c r="AR8" s="1393">
        <v>9.33</v>
      </c>
      <c r="AS8" s="1393">
        <v>11.38</v>
      </c>
      <c r="AT8" s="1393">
        <v>11</v>
      </c>
      <c r="AU8" s="1393">
        <v>8.17</v>
      </c>
      <c r="AV8" s="1393" t="s">
        <v>2389</v>
      </c>
      <c r="AW8" s="1393">
        <v>7.75</v>
      </c>
      <c r="AX8" s="1407">
        <v>9.4600000000000009</v>
      </c>
      <c r="AY8" s="1407">
        <v>9.75</v>
      </c>
      <c r="AZ8" s="1407">
        <v>11.75</v>
      </c>
      <c r="BA8" s="1407">
        <v>11.5</v>
      </c>
      <c r="BB8" s="1407" t="s">
        <v>817</v>
      </c>
      <c r="BC8" s="1407" t="s">
        <v>3258</v>
      </c>
      <c r="BD8" s="1407">
        <v>8.1300000000000008</v>
      </c>
      <c r="BE8" s="1407">
        <v>9.3000000000000007</v>
      </c>
      <c r="BF8" s="1407">
        <v>13</v>
      </c>
      <c r="BG8" s="1407">
        <v>12.5</v>
      </c>
      <c r="BH8" s="1407">
        <v>11.5</v>
      </c>
      <c r="BI8" s="1407" t="s">
        <v>817</v>
      </c>
      <c r="BJ8" s="1407" t="s">
        <v>2706</v>
      </c>
      <c r="BK8" s="1407">
        <v>7.82</v>
      </c>
      <c r="BL8" s="1407">
        <v>8.32</v>
      </c>
      <c r="BM8" s="1407">
        <v>9</v>
      </c>
      <c r="BN8" s="1407">
        <v>8.5</v>
      </c>
      <c r="BO8" s="1407">
        <v>8.5</v>
      </c>
      <c r="BP8" s="1407" t="s">
        <v>817</v>
      </c>
      <c r="BQ8" s="1407">
        <v>7</v>
      </c>
      <c r="BR8" s="1407">
        <v>7.65</v>
      </c>
      <c r="BS8" s="1407">
        <v>9</v>
      </c>
      <c r="BT8" s="1407">
        <v>7.52</v>
      </c>
      <c r="BU8" s="1407">
        <v>9</v>
      </c>
      <c r="BV8" s="1407">
        <v>10</v>
      </c>
      <c r="BW8" s="1407">
        <v>9.5</v>
      </c>
      <c r="BX8" s="1407" t="s">
        <v>817</v>
      </c>
      <c r="BY8" s="1407">
        <v>5</v>
      </c>
      <c r="BZ8" s="1407">
        <v>8.2899999999999991</v>
      </c>
      <c r="CA8" s="1407">
        <v>9.5</v>
      </c>
      <c r="CB8" s="1407">
        <v>8.5</v>
      </c>
      <c r="CC8" s="1407">
        <v>10.87</v>
      </c>
      <c r="CD8" s="1409">
        <v>10</v>
      </c>
      <c r="CE8" s="1407">
        <v>12</v>
      </c>
      <c r="CF8" s="1407" t="s">
        <v>817</v>
      </c>
      <c r="CG8" s="1407">
        <v>10</v>
      </c>
      <c r="CH8" s="1407">
        <v>8.14</v>
      </c>
      <c r="CI8" s="1394">
        <v>8.33</v>
      </c>
      <c r="CJ8" s="1407">
        <v>1</v>
      </c>
      <c r="CK8" s="1407">
        <v>11.34</v>
      </c>
      <c r="CL8" s="1409" t="s">
        <v>817</v>
      </c>
      <c r="CM8" s="1407">
        <v>12</v>
      </c>
      <c r="CN8" s="1407" t="s">
        <v>817</v>
      </c>
      <c r="CO8" s="1407">
        <v>10</v>
      </c>
      <c r="CP8" s="1407">
        <v>11.75</v>
      </c>
      <c r="CQ8" s="1394">
        <v>12.46</v>
      </c>
      <c r="CR8" s="1394">
        <v>10.199999999999999</v>
      </c>
      <c r="CS8" s="1394">
        <v>10.47</v>
      </c>
      <c r="CT8" s="1394" t="s">
        <v>817</v>
      </c>
      <c r="CU8" s="1394">
        <v>13</v>
      </c>
      <c r="CV8" s="1394" t="s">
        <v>817</v>
      </c>
      <c r="CW8" s="1394">
        <v>12.5</v>
      </c>
      <c r="CX8" s="1394">
        <v>8</v>
      </c>
      <c r="CY8" s="1394">
        <v>8.18</v>
      </c>
      <c r="CZ8" s="1394">
        <v>12.44</v>
      </c>
      <c r="DA8" s="1392">
        <v>9.26</v>
      </c>
      <c r="DB8" s="1416">
        <v>8.3699999999999992</v>
      </c>
      <c r="DC8" s="1416" t="s">
        <v>817</v>
      </c>
      <c r="DD8" s="1416">
        <v>10</v>
      </c>
      <c r="DE8" s="1416" t="s">
        <v>817</v>
      </c>
      <c r="DF8" s="1416">
        <v>10</v>
      </c>
      <c r="DG8" s="1416">
        <v>7.5</v>
      </c>
      <c r="DH8" s="1416">
        <v>7.97</v>
      </c>
      <c r="DI8" s="1416">
        <v>11.93</v>
      </c>
      <c r="DJ8" s="1416">
        <v>7</v>
      </c>
      <c r="DK8" s="1416">
        <v>6.03</v>
      </c>
      <c r="DL8" s="1416" t="s">
        <v>817</v>
      </c>
      <c r="DM8" s="1416">
        <v>10</v>
      </c>
      <c r="DN8" s="1416" t="s">
        <v>817</v>
      </c>
      <c r="DO8" s="1416">
        <v>8.5</v>
      </c>
      <c r="DP8" s="1416">
        <v>6.75</v>
      </c>
      <c r="DQ8" s="1416">
        <v>7.35</v>
      </c>
      <c r="DR8" s="1416">
        <v>9.61</v>
      </c>
      <c r="DS8" s="1392">
        <v>6.79</v>
      </c>
      <c r="DT8" s="1392">
        <v>6.09</v>
      </c>
      <c r="DU8" s="1392" t="s">
        <v>817</v>
      </c>
      <c r="DV8" s="1394">
        <v>7</v>
      </c>
      <c r="DW8" s="1392" t="s">
        <v>817</v>
      </c>
      <c r="DX8" s="1392">
        <v>9.27</v>
      </c>
      <c r="DY8" s="1394">
        <v>5.5</v>
      </c>
      <c r="DZ8" s="1392">
        <v>6.48</v>
      </c>
      <c r="EA8" s="1392">
        <v>7.92</v>
      </c>
      <c r="EB8" s="1392">
        <v>6.55</v>
      </c>
      <c r="EC8" s="1392">
        <v>5.91</v>
      </c>
      <c r="ED8" s="1392">
        <v>7</v>
      </c>
      <c r="EE8" s="1392">
        <v>8</v>
      </c>
      <c r="EF8" s="1392" t="s">
        <v>817</v>
      </c>
      <c r="EG8" s="1392">
        <v>7.6</v>
      </c>
      <c r="EH8" s="1392">
        <v>5</v>
      </c>
      <c r="EI8" s="1392">
        <v>5.96</v>
      </c>
      <c r="EJ8" s="1392">
        <v>7.06</v>
      </c>
      <c r="EK8" s="1660">
        <v>6.87</v>
      </c>
      <c r="EL8" s="1660">
        <v>7.22</v>
      </c>
      <c r="EM8" s="1660">
        <v>8</v>
      </c>
      <c r="EN8" s="1660">
        <v>8</v>
      </c>
      <c r="EO8" s="1660" t="s">
        <v>817</v>
      </c>
      <c r="EP8" s="1660">
        <v>8.5299999999999994</v>
      </c>
      <c r="EQ8" s="1660">
        <v>6</v>
      </c>
      <c r="ER8" s="1660">
        <v>6.06</v>
      </c>
      <c r="ES8" s="1660">
        <v>8.4</v>
      </c>
      <c r="ET8" s="1660">
        <v>7.17</v>
      </c>
      <c r="EU8" s="1660">
        <v>7.6300000000000008</v>
      </c>
      <c r="EV8" s="1660">
        <v>9.5</v>
      </c>
      <c r="EW8" s="1660">
        <v>6</v>
      </c>
      <c r="EX8" s="1660" t="s">
        <v>817</v>
      </c>
      <c r="EY8" s="1660">
        <v>9.25</v>
      </c>
      <c r="EZ8" s="1660">
        <v>6</v>
      </c>
      <c r="FA8" s="1660">
        <v>6.17</v>
      </c>
      <c r="FB8" s="1660">
        <v>9.41</v>
      </c>
      <c r="FC8" s="1747">
        <v>5.89</v>
      </c>
      <c r="FD8" s="1747">
        <v>5.71</v>
      </c>
      <c r="FE8" s="1747">
        <v>6</v>
      </c>
      <c r="FF8" s="1747">
        <v>6</v>
      </c>
      <c r="FG8" s="1747">
        <v>4.49</v>
      </c>
      <c r="FH8" s="1747">
        <v>9.16</v>
      </c>
      <c r="FI8" s="1747">
        <v>5.1100000000000003</v>
      </c>
      <c r="FJ8" s="1747">
        <v>10.18</v>
      </c>
    </row>
    <row r="9" spans="1:166" s="234" customFormat="1" ht="15" customHeight="1">
      <c r="A9" s="356"/>
      <c r="B9" s="289" t="s">
        <v>1277</v>
      </c>
      <c r="C9" s="256" t="s">
        <v>173</v>
      </c>
      <c r="D9" s="16">
        <v>8.75</v>
      </c>
      <c r="E9" s="16">
        <v>10</v>
      </c>
      <c r="F9" s="257" t="s">
        <v>2284</v>
      </c>
      <c r="G9" s="16">
        <v>9.5</v>
      </c>
      <c r="H9" s="257" t="s">
        <v>2571</v>
      </c>
      <c r="I9" s="16">
        <v>9.1300000000000008</v>
      </c>
      <c r="J9" s="16">
        <v>10.01</v>
      </c>
      <c r="K9" s="257" t="s">
        <v>2284</v>
      </c>
      <c r="L9" s="16">
        <v>9.5</v>
      </c>
      <c r="M9" s="257" t="s">
        <v>2571</v>
      </c>
      <c r="N9" s="257">
        <v>9.23</v>
      </c>
      <c r="O9" s="257">
        <v>9.35</v>
      </c>
      <c r="P9" s="257" t="s">
        <v>2284</v>
      </c>
      <c r="Q9" s="16">
        <v>9.5</v>
      </c>
      <c r="R9" s="257" t="s">
        <v>2571</v>
      </c>
      <c r="S9" s="257">
        <v>8.2899999999999991</v>
      </c>
      <c r="T9" s="257">
        <v>9.3800000000000008</v>
      </c>
      <c r="U9" s="257" t="s">
        <v>2284</v>
      </c>
      <c r="V9" s="16">
        <v>9.5</v>
      </c>
      <c r="W9" s="257" t="s">
        <v>2571</v>
      </c>
      <c r="X9" s="257">
        <v>7.71</v>
      </c>
      <c r="Y9" s="257">
        <v>8.35</v>
      </c>
      <c r="Z9" s="16">
        <v>9.1999999999999993</v>
      </c>
      <c r="AA9" s="16">
        <v>9.5</v>
      </c>
      <c r="AB9" s="257" t="s">
        <v>2328</v>
      </c>
      <c r="AC9" s="16">
        <v>10</v>
      </c>
      <c r="AD9" s="257">
        <v>6.76</v>
      </c>
      <c r="AE9" s="257">
        <v>7.78</v>
      </c>
      <c r="AF9" s="16">
        <v>9.1999999999999993</v>
      </c>
      <c r="AG9" s="16">
        <v>9</v>
      </c>
      <c r="AH9" s="257" t="s">
        <v>2501</v>
      </c>
      <c r="AI9" s="257" t="s">
        <v>2480</v>
      </c>
      <c r="AJ9" s="16">
        <v>7.98</v>
      </c>
      <c r="AK9" s="16">
        <v>8.65</v>
      </c>
      <c r="AL9" s="16">
        <v>11</v>
      </c>
      <c r="AM9" s="16">
        <v>10.5</v>
      </c>
      <c r="AN9" s="16">
        <v>8.17</v>
      </c>
      <c r="AO9" s="257" t="s">
        <v>2507</v>
      </c>
      <c r="AP9" s="257">
        <v>7.22</v>
      </c>
      <c r="AQ9" s="247">
        <v>8.6300000000000008</v>
      </c>
      <c r="AR9" s="247">
        <v>9.83</v>
      </c>
      <c r="AS9" s="247">
        <v>11.38</v>
      </c>
      <c r="AT9" s="247">
        <v>11</v>
      </c>
      <c r="AU9" s="247">
        <v>9.9600000000000009</v>
      </c>
      <c r="AV9" s="247" t="s">
        <v>2389</v>
      </c>
      <c r="AW9" s="247">
        <v>7.6</v>
      </c>
      <c r="AX9" s="16">
        <v>9.27</v>
      </c>
      <c r="AY9" s="16">
        <v>11</v>
      </c>
      <c r="AZ9" s="16">
        <v>11.75</v>
      </c>
      <c r="BA9" s="16">
        <v>11.5</v>
      </c>
      <c r="BB9" s="16">
        <v>11.75</v>
      </c>
      <c r="BC9" s="16" t="s">
        <v>3258</v>
      </c>
      <c r="BD9" s="16">
        <v>7.97</v>
      </c>
      <c r="BE9" s="16">
        <v>9</v>
      </c>
      <c r="BF9" s="16">
        <v>13</v>
      </c>
      <c r="BG9" s="16">
        <v>12.5</v>
      </c>
      <c r="BH9" s="16">
        <v>11.5</v>
      </c>
      <c r="BI9" s="16">
        <v>9.75</v>
      </c>
      <c r="BJ9" s="16" t="s">
        <v>2706</v>
      </c>
      <c r="BK9" s="16">
        <v>7.66</v>
      </c>
      <c r="BL9" s="16">
        <v>7.55</v>
      </c>
      <c r="BM9" s="16">
        <v>9.5</v>
      </c>
      <c r="BN9" s="16">
        <v>8.5</v>
      </c>
      <c r="BO9" s="16">
        <v>8.5</v>
      </c>
      <c r="BP9" s="16">
        <v>7.5</v>
      </c>
      <c r="BQ9" s="16">
        <v>8.8800000000000008</v>
      </c>
      <c r="BR9" s="16">
        <v>7.5</v>
      </c>
      <c r="BS9" s="16">
        <v>9</v>
      </c>
      <c r="BT9" s="16">
        <v>7.3</v>
      </c>
      <c r="BU9" s="16">
        <v>9</v>
      </c>
      <c r="BV9" s="16">
        <v>10.5</v>
      </c>
      <c r="BW9" s="16">
        <v>9.5</v>
      </c>
      <c r="BX9" s="16">
        <v>7.52</v>
      </c>
      <c r="BY9" s="16">
        <v>8</v>
      </c>
      <c r="BZ9" s="16">
        <v>8.1300000000000008</v>
      </c>
      <c r="CA9" s="16">
        <v>9.5</v>
      </c>
      <c r="CB9" s="16">
        <v>8</v>
      </c>
      <c r="CC9" s="16">
        <v>10.65</v>
      </c>
      <c r="CD9" s="290">
        <v>10.5</v>
      </c>
      <c r="CE9" s="16">
        <v>12</v>
      </c>
      <c r="CF9" s="16">
        <v>7.9</v>
      </c>
      <c r="CG9" s="16">
        <v>12.25</v>
      </c>
      <c r="CH9" s="16">
        <v>7.98</v>
      </c>
      <c r="CI9" s="354">
        <v>8.16</v>
      </c>
      <c r="CJ9" s="15">
        <v>10.5</v>
      </c>
      <c r="CK9" s="15">
        <v>10.84</v>
      </c>
      <c r="CL9" s="1338">
        <v>12.5</v>
      </c>
      <c r="CM9" s="15">
        <v>12</v>
      </c>
      <c r="CN9" s="15">
        <v>9.9600000000000009</v>
      </c>
      <c r="CO9" s="15">
        <v>12.5</v>
      </c>
      <c r="CP9" s="15">
        <v>12.25</v>
      </c>
      <c r="CQ9" s="32">
        <v>12.39</v>
      </c>
      <c r="CR9" s="354">
        <v>10</v>
      </c>
      <c r="CS9" s="354">
        <v>9.92</v>
      </c>
      <c r="CT9" s="354">
        <v>11.5</v>
      </c>
      <c r="CU9" s="354">
        <v>13</v>
      </c>
      <c r="CV9" s="354">
        <v>9.8800000000000008</v>
      </c>
      <c r="CW9" s="354">
        <v>12.5</v>
      </c>
      <c r="CX9" s="354">
        <v>10.75</v>
      </c>
      <c r="CY9" s="354">
        <v>8.01</v>
      </c>
      <c r="CZ9" s="354">
        <v>12.34</v>
      </c>
      <c r="DA9" s="185">
        <v>8.98</v>
      </c>
      <c r="DB9" s="175">
        <v>7.93</v>
      </c>
      <c r="DC9" s="175">
        <v>9.5</v>
      </c>
      <c r="DD9" s="175">
        <v>9.25</v>
      </c>
      <c r="DE9" s="175">
        <v>7.73</v>
      </c>
      <c r="DF9" s="175">
        <v>10</v>
      </c>
      <c r="DG9" s="175">
        <v>8.25</v>
      </c>
      <c r="DH9" s="175">
        <v>7.97</v>
      </c>
      <c r="DI9" s="175">
        <v>11.56</v>
      </c>
      <c r="DJ9" s="175">
        <v>6.8</v>
      </c>
      <c r="DK9" s="175">
        <v>5.73</v>
      </c>
      <c r="DL9" s="175">
        <v>8</v>
      </c>
      <c r="DM9" s="175">
        <v>8.5</v>
      </c>
      <c r="DN9" s="175">
        <v>6.43</v>
      </c>
      <c r="DO9" s="175">
        <v>8.5</v>
      </c>
      <c r="DP9" s="175">
        <v>6.75</v>
      </c>
      <c r="DQ9" s="175">
        <v>7.35</v>
      </c>
      <c r="DR9" s="175">
        <v>9.36</v>
      </c>
      <c r="DS9" s="185">
        <v>6.67</v>
      </c>
      <c r="DT9" s="185">
        <v>5.54</v>
      </c>
      <c r="DU9" s="354">
        <v>6</v>
      </c>
      <c r="DV9" s="354">
        <v>7</v>
      </c>
      <c r="DW9" s="185">
        <v>5.48</v>
      </c>
      <c r="DX9" s="185">
        <v>8.26</v>
      </c>
      <c r="DY9" s="354">
        <v>5</v>
      </c>
      <c r="DZ9" s="185">
        <v>6.48</v>
      </c>
      <c r="EA9" s="185">
        <v>7.92</v>
      </c>
      <c r="EB9" s="185">
        <v>6.43</v>
      </c>
      <c r="EC9" s="185">
        <v>5.37</v>
      </c>
      <c r="ED9" s="185">
        <v>7</v>
      </c>
      <c r="EE9" s="185">
        <v>7.5</v>
      </c>
      <c r="EF9" s="185">
        <v>5.25</v>
      </c>
      <c r="EG9" s="185">
        <v>7.41</v>
      </c>
      <c r="EH9" s="185">
        <v>5</v>
      </c>
      <c r="EI9" s="185">
        <v>5.96</v>
      </c>
      <c r="EJ9" s="185">
        <v>7.38</v>
      </c>
      <c r="EK9" s="326">
        <v>6.74</v>
      </c>
      <c r="EL9" s="326">
        <v>6.57</v>
      </c>
      <c r="EM9" s="326">
        <v>8</v>
      </c>
      <c r="EN9" s="326">
        <v>7.75</v>
      </c>
      <c r="EO9" s="326">
        <v>5.98</v>
      </c>
      <c r="EP9" s="326">
        <v>8.4499999999999993</v>
      </c>
      <c r="EQ9" s="326">
        <v>6.5</v>
      </c>
      <c r="ER9" s="326">
        <v>6.06</v>
      </c>
      <c r="ES9" s="326">
        <v>8.41</v>
      </c>
      <c r="ET9" s="326">
        <v>7.04</v>
      </c>
      <c r="EU9" s="326">
        <v>6.94</v>
      </c>
      <c r="EV9" s="326">
        <v>9.5</v>
      </c>
      <c r="EW9" s="326">
        <v>6</v>
      </c>
      <c r="EX9" s="326">
        <v>6.96</v>
      </c>
      <c r="EY9" s="326">
        <v>9.57</v>
      </c>
      <c r="EZ9" s="326">
        <v>6.5</v>
      </c>
      <c r="FA9" s="326">
        <v>6.17</v>
      </c>
      <c r="FB9" s="326">
        <v>10.24</v>
      </c>
      <c r="FC9" s="181">
        <v>5.78</v>
      </c>
      <c r="FD9" s="181">
        <v>5.19</v>
      </c>
      <c r="FE9" s="181">
        <v>6</v>
      </c>
      <c r="FF9" s="181">
        <v>6</v>
      </c>
      <c r="FG9" s="181">
        <v>4.49</v>
      </c>
      <c r="FH9" s="181">
        <v>9.2799999999999994</v>
      </c>
      <c r="FI9" s="181">
        <v>5.1100000000000003</v>
      </c>
      <c r="FJ9" s="181">
        <v>8.9700000000000006</v>
      </c>
    </row>
    <row r="10" spans="1:166" s="1411" customFormat="1" ht="15" customHeight="1">
      <c r="A10" s="1404"/>
      <c r="B10" s="1405" t="s">
        <v>1278</v>
      </c>
      <c r="C10" s="1406" t="s">
        <v>1279</v>
      </c>
      <c r="D10" s="1407">
        <v>8.3800000000000008</v>
      </c>
      <c r="E10" s="1407">
        <v>9.75</v>
      </c>
      <c r="F10" s="1408" t="s">
        <v>2249</v>
      </c>
      <c r="G10" s="1407">
        <v>9.25</v>
      </c>
      <c r="H10" s="1408" t="s">
        <v>1929</v>
      </c>
      <c r="I10" s="1407">
        <v>8.75</v>
      </c>
      <c r="J10" s="1407">
        <v>9.6</v>
      </c>
      <c r="K10" s="1408" t="s">
        <v>2249</v>
      </c>
      <c r="L10" s="1407">
        <v>9.25</v>
      </c>
      <c r="M10" s="1408" t="s">
        <v>1929</v>
      </c>
      <c r="N10" s="1408">
        <v>8.84</v>
      </c>
      <c r="O10" s="1408">
        <v>8.9600000000000009</v>
      </c>
      <c r="P10" s="1408" t="s">
        <v>2249</v>
      </c>
      <c r="Q10" s="1407">
        <v>9.25</v>
      </c>
      <c r="R10" s="1408" t="s">
        <v>1929</v>
      </c>
      <c r="S10" s="1408">
        <v>7.94</v>
      </c>
      <c r="T10" s="1408">
        <v>8.99</v>
      </c>
      <c r="U10" s="1408" t="s">
        <v>2249</v>
      </c>
      <c r="V10" s="1407">
        <v>9.25</v>
      </c>
      <c r="W10" s="1408" t="s">
        <v>1929</v>
      </c>
      <c r="X10" s="1408">
        <v>7.39</v>
      </c>
      <c r="Y10" s="1408">
        <v>7.96</v>
      </c>
      <c r="Z10" s="1407">
        <v>8.85</v>
      </c>
      <c r="AA10" s="1407">
        <v>9</v>
      </c>
      <c r="AB10" s="1408" t="s">
        <v>1936</v>
      </c>
      <c r="AC10" s="1407">
        <v>9.5</v>
      </c>
      <c r="AD10" s="1408">
        <v>6.48</v>
      </c>
      <c r="AE10" s="1408">
        <v>7.52</v>
      </c>
      <c r="AF10" s="1407">
        <v>8.85</v>
      </c>
      <c r="AG10" s="1407">
        <v>8.5</v>
      </c>
      <c r="AH10" s="1408" t="s">
        <v>2500</v>
      </c>
      <c r="AI10" s="1408" t="s">
        <v>1856</v>
      </c>
      <c r="AJ10" s="1407">
        <v>7.65</v>
      </c>
      <c r="AK10" s="1407">
        <v>8.15</v>
      </c>
      <c r="AL10" s="1407">
        <v>10.75</v>
      </c>
      <c r="AM10" s="1407">
        <v>10</v>
      </c>
      <c r="AN10" s="1407">
        <v>7.84</v>
      </c>
      <c r="AO10" s="1408" t="s">
        <v>1664</v>
      </c>
      <c r="AP10" s="1408">
        <v>6.92</v>
      </c>
      <c r="AQ10" s="1393">
        <v>7.5</v>
      </c>
      <c r="AR10" s="1393">
        <v>9.33</v>
      </c>
      <c r="AS10" s="1393">
        <v>11.13</v>
      </c>
      <c r="AT10" s="1393">
        <v>10.63</v>
      </c>
      <c r="AU10" s="1393">
        <v>9.67</v>
      </c>
      <c r="AV10" s="1393" t="s">
        <v>2389</v>
      </c>
      <c r="AW10" s="1393">
        <v>7.28</v>
      </c>
      <c r="AX10" s="1407">
        <v>7.34</v>
      </c>
      <c r="AY10" s="1407">
        <v>10.5</v>
      </c>
      <c r="AZ10" s="1407">
        <v>11.5</v>
      </c>
      <c r="BA10" s="1407">
        <v>11.25</v>
      </c>
      <c r="BB10" s="1407">
        <v>11.5</v>
      </c>
      <c r="BC10" s="1407" t="s">
        <v>3258</v>
      </c>
      <c r="BD10" s="1407">
        <v>7.63</v>
      </c>
      <c r="BE10" s="1407">
        <v>7.7</v>
      </c>
      <c r="BF10" s="1407">
        <v>12.5</v>
      </c>
      <c r="BG10" s="1407">
        <v>12.25</v>
      </c>
      <c r="BH10" s="1407">
        <v>11.25</v>
      </c>
      <c r="BI10" s="1407">
        <v>9.36</v>
      </c>
      <c r="BJ10" s="1407" t="s">
        <v>2706</v>
      </c>
      <c r="BK10" s="1407">
        <v>7.34</v>
      </c>
      <c r="BL10" s="1407">
        <v>6.91</v>
      </c>
      <c r="BM10" s="1407">
        <v>9.25</v>
      </c>
      <c r="BN10" s="1407">
        <v>8.5</v>
      </c>
      <c r="BO10" s="1407">
        <v>8.25</v>
      </c>
      <c r="BP10" s="1407">
        <v>7.25</v>
      </c>
      <c r="BQ10" s="1407">
        <v>8.8800000000000008</v>
      </c>
      <c r="BR10" s="1407">
        <v>7.18</v>
      </c>
      <c r="BS10" s="1407">
        <v>9</v>
      </c>
      <c r="BT10" s="1407">
        <v>6.8</v>
      </c>
      <c r="BU10" s="1407">
        <v>9</v>
      </c>
      <c r="BV10" s="1407">
        <v>11</v>
      </c>
      <c r="BW10" s="1407">
        <v>9</v>
      </c>
      <c r="BX10" s="1407">
        <v>7.29</v>
      </c>
      <c r="BY10" s="1407">
        <v>8</v>
      </c>
      <c r="BZ10" s="1407">
        <v>7.79</v>
      </c>
      <c r="CA10" s="1407">
        <v>9.25</v>
      </c>
      <c r="CB10" s="1407">
        <v>8</v>
      </c>
      <c r="CC10" s="1407">
        <v>10.210000000000001</v>
      </c>
      <c r="CD10" s="1409">
        <v>11</v>
      </c>
      <c r="CE10" s="1407">
        <v>12</v>
      </c>
      <c r="CF10" s="1407">
        <v>7.83</v>
      </c>
      <c r="CG10" s="1407">
        <v>11.88</v>
      </c>
      <c r="CH10" s="1407">
        <v>7.65</v>
      </c>
      <c r="CI10" s="1394">
        <v>7.82</v>
      </c>
      <c r="CJ10" s="1407">
        <v>10.5</v>
      </c>
      <c r="CK10" s="1407">
        <v>10.35</v>
      </c>
      <c r="CL10" s="1409">
        <v>12.5</v>
      </c>
      <c r="CM10" s="1407">
        <v>12.5</v>
      </c>
      <c r="CN10" s="1407">
        <v>9.57</v>
      </c>
      <c r="CO10" s="1407">
        <v>12.64</v>
      </c>
      <c r="CP10" s="1407">
        <v>12.25</v>
      </c>
      <c r="CQ10" s="1394">
        <v>12.37</v>
      </c>
      <c r="CR10" s="1394">
        <v>9.5</v>
      </c>
      <c r="CS10" s="1394">
        <v>9.3699999999999992</v>
      </c>
      <c r="CT10" s="1394">
        <v>11.5</v>
      </c>
      <c r="CU10" s="1394">
        <v>13</v>
      </c>
      <c r="CV10" s="1394">
        <v>9.48</v>
      </c>
      <c r="CW10" s="1394">
        <v>12.5</v>
      </c>
      <c r="CX10" s="1394">
        <v>11.13</v>
      </c>
      <c r="CY10" s="1394">
        <v>7.68</v>
      </c>
      <c r="CZ10" s="1394">
        <v>12.31</v>
      </c>
      <c r="DA10" s="1392">
        <v>8.48</v>
      </c>
      <c r="DB10" s="1416">
        <v>7.49</v>
      </c>
      <c r="DC10" s="1416">
        <v>9.5</v>
      </c>
      <c r="DD10" s="1416">
        <v>9.25</v>
      </c>
      <c r="DE10" s="1416">
        <v>7.65</v>
      </c>
      <c r="DF10" s="1416">
        <v>10</v>
      </c>
      <c r="DG10" s="1416">
        <v>8.25</v>
      </c>
      <c r="DH10" s="1416">
        <v>7.63</v>
      </c>
      <c r="DI10" s="1416">
        <v>11.26</v>
      </c>
      <c r="DJ10" s="1416">
        <v>6.67</v>
      </c>
      <c r="DK10" s="1416">
        <v>5.43</v>
      </c>
      <c r="DL10" s="1416">
        <v>7.75</v>
      </c>
      <c r="DM10" s="1416">
        <v>8.5</v>
      </c>
      <c r="DN10" s="1416">
        <v>6.27</v>
      </c>
      <c r="DO10" s="1416">
        <v>8.25</v>
      </c>
      <c r="DP10" s="1416">
        <v>6.5</v>
      </c>
      <c r="DQ10" s="1416">
        <v>7.04</v>
      </c>
      <c r="DR10" s="1416">
        <v>9.2200000000000006</v>
      </c>
      <c r="DS10" s="1392">
        <v>6.54</v>
      </c>
      <c r="DT10" s="1392">
        <v>5.26</v>
      </c>
      <c r="DU10" s="1392">
        <v>5.75</v>
      </c>
      <c r="DV10" s="1394">
        <v>6.5</v>
      </c>
      <c r="DW10" s="1392">
        <v>5.48</v>
      </c>
      <c r="DX10" s="1392">
        <v>7.82</v>
      </c>
      <c r="DY10" s="1394">
        <v>5</v>
      </c>
      <c r="DZ10" s="1392">
        <v>6.21</v>
      </c>
      <c r="EA10" s="1392">
        <v>7.66</v>
      </c>
      <c r="EB10" s="1392">
        <v>6.31</v>
      </c>
      <c r="EC10" s="1392">
        <v>5.1100000000000003</v>
      </c>
      <c r="ED10" s="1392">
        <v>6.75</v>
      </c>
      <c r="EE10" s="1392">
        <v>7</v>
      </c>
      <c r="EF10" s="1392">
        <v>5.25</v>
      </c>
      <c r="EG10" s="1392">
        <v>7.53</v>
      </c>
      <c r="EH10" s="1392">
        <v>5</v>
      </c>
      <c r="EI10" s="1392">
        <v>5.71</v>
      </c>
      <c r="EJ10" s="1392">
        <v>7.07</v>
      </c>
      <c r="EK10" s="1660">
        <v>6.61</v>
      </c>
      <c r="EL10" s="1660">
        <v>6.24</v>
      </c>
      <c r="EM10" s="1660">
        <v>7</v>
      </c>
      <c r="EN10" s="1660">
        <v>7</v>
      </c>
      <c r="EO10" s="1660">
        <v>5.98</v>
      </c>
      <c r="EP10" s="1660">
        <v>8.36</v>
      </c>
      <c r="EQ10" s="1660">
        <v>5.25</v>
      </c>
      <c r="ER10" s="1660">
        <v>5.81</v>
      </c>
      <c r="ES10" s="1660">
        <v>6.73</v>
      </c>
      <c r="ET10" s="1660">
        <v>6.9</v>
      </c>
      <c r="EU10" s="1660">
        <v>6.49</v>
      </c>
      <c r="EV10" s="1660">
        <v>8.5</v>
      </c>
      <c r="EW10" s="1660">
        <v>6</v>
      </c>
      <c r="EX10" s="1660">
        <v>5.9</v>
      </c>
      <c r="EY10" s="1660">
        <v>9.76</v>
      </c>
      <c r="EZ10" s="1660">
        <v>5.25</v>
      </c>
      <c r="FA10" s="1660">
        <v>5.92</v>
      </c>
      <c r="FB10" s="1660">
        <v>7.37</v>
      </c>
      <c r="FC10" s="1747">
        <v>5.67</v>
      </c>
      <c r="FD10" s="1747">
        <v>5.43</v>
      </c>
      <c r="FE10" s="1747">
        <v>5.75</v>
      </c>
      <c r="FF10" s="1747">
        <v>6</v>
      </c>
      <c r="FG10" s="1747">
        <v>4.25</v>
      </c>
      <c r="FH10" s="1747">
        <v>8.8000000000000007</v>
      </c>
      <c r="FI10" s="1747">
        <v>4.9000000000000004</v>
      </c>
      <c r="FJ10" s="1747">
        <v>7.2</v>
      </c>
    </row>
    <row r="11" spans="1:166" s="234" customFormat="1" ht="15" customHeight="1">
      <c r="A11" s="356"/>
      <c r="B11" s="289" t="s">
        <v>1280</v>
      </c>
      <c r="C11" s="256" t="s">
        <v>1281</v>
      </c>
      <c r="D11" s="16">
        <v>8.02</v>
      </c>
      <c r="E11" s="16">
        <v>9.25</v>
      </c>
      <c r="F11" s="257" t="s">
        <v>2273</v>
      </c>
      <c r="G11" s="16">
        <v>9</v>
      </c>
      <c r="H11" s="257" t="s">
        <v>2385</v>
      </c>
      <c r="I11" s="16">
        <v>8.3699999999999992</v>
      </c>
      <c r="J11" s="16">
        <v>9.18</v>
      </c>
      <c r="K11" s="257" t="s">
        <v>2273</v>
      </c>
      <c r="L11" s="16">
        <v>9</v>
      </c>
      <c r="M11" s="257" t="s">
        <v>2385</v>
      </c>
      <c r="N11" s="257">
        <v>8.4600000000000009</v>
      </c>
      <c r="O11" s="257">
        <v>8.57</v>
      </c>
      <c r="P11" s="257" t="s">
        <v>2273</v>
      </c>
      <c r="Q11" s="16">
        <v>9</v>
      </c>
      <c r="R11" s="257" t="s">
        <v>2385</v>
      </c>
      <c r="S11" s="16">
        <v>7.6</v>
      </c>
      <c r="T11" s="16">
        <v>8.6</v>
      </c>
      <c r="U11" s="257" t="s">
        <v>2273</v>
      </c>
      <c r="V11" s="16">
        <v>9</v>
      </c>
      <c r="W11" s="257" t="s">
        <v>2385</v>
      </c>
      <c r="X11" s="257">
        <v>7.07</v>
      </c>
      <c r="Y11" s="257">
        <v>7.57</v>
      </c>
      <c r="Z11" s="16">
        <v>8.5</v>
      </c>
      <c r="AA11" s="16">
        <v>8.5</v>
      </c>
      <c r="AB11" s="257" t="s">
        <v>2351</v>
      </c>
      <c r="AC11" s="16">
        <v>9</v>
      </c>
      <c r="AD11" s="16">
        <v>6.2</v>
      </c>
      <c r="AE11" s="257">
        <v>7.03</v>
      </c>
      <c r="AF11" s="16">
        <v>8.5</v>
      </c>
      <c r="AG11" s="16">
        <v>8</v>
      </c>
      <c r="AH11" s="257" t="s">
        <v>2481</v>
      </c>
      <c r="AI11" s="257" t="s">
        <v>2765</v>
      </c>
      <c r="AJ11" s="16">
        <v>7.3</v>
      </c>
      <c r="AK11" s="16">
        <v>7.65</v>
      </c>
      <c r="AL11" s="16">
        <v>10.25</v>
      </c>
      <c r="AM11" s="16">
        <v>9.75</v>
      </c>
      <c r="AN11" s="16">
        <v>7.68</v>
      </c>
      <c r="AO11" s="257" t="s">
        <v>2616</v>
      </c>
      <c r="AP11" s="257">
        <v>6.62</v>
      </c>
      <c r="AQ11" s="247">
        <v>7.17</v>
      </c>
      <c r="AR11" s="247">
        <v>8.83</v>
      </c>
      <c r="AS11" s="247">
        <v>10.75</v>
      </c>
      <c r="AT11" s="247">
        <v>10.38</v>
      </c>
      <c r="AU11" s="247">
        <v>9.4700000000000006</v>
      </c>
      <c r="AV11" s="247" t="s">
        <v>3259</v>
      </c>
      <c r="AW11" s="247">
        <v>6.96</v>
      </c>
      <c r="AX11" s="16">
        <v>7.03</v>
      </c>
      <c r="AY11" s="16">
        <v>10</v>
      </c>
      <c r="AZ11" s="16">
        <v>11.25</v>
      </c>
      <c r="BA11" s="16">
        <v>11</v>
      </c>
      <c r="BB11" s="16">
        <v>11.25</v>
      </c>
      <c r="BC11" s="16" t="s">
        <v>3258</v>
      </c>
      <c r="BD11" s="16">
        <v>7.3</v>
      </c>
      <c r="BE11" s="16">
        <v>7.4</v>
      </c>
      <c r="BF11" s="16">
        <v>12</v>
      </c>
      <c r="BG11" s="16">
        <v>12</v>
      </c>
      <c r="BH11" s="16">
        <v>11</v>
      </c>
      <c r="BI11" s="16">
        <v>9.17</v>
      </c>
      <c r="BJ11" s="16" t="s">
        <v>2706</v>
      </c>
      <c r="BK11" s="16">
        <v>7.02</v>
      </c>
      <c r="BL11" s="16">
        <v>6.61</v>
      </c>
      <c r="BM11" s="16">
        <v>9</v>
      </c>
      <c r="BN11" s="16">
        <v>8.5</v>
      </c>
      <c r="BO11" s="16">
        <v>8</v>
      </c>
      <c r="BP11" s="16">
        <v>7</v>
      </c>
      <c r="BQ11" s="16">
        <v>8.8800000000000008</v>
      </c>
      <c r="BR11" s="16">
        <v>6.87</v>
      </c>
      <c r="BS11" s="16">
        <v>8.5</v>
      </c>
      <c r="BT11" s="16">
        <v>6.44</v>
      </c>
      <c r="BU11" s="16">
        <v>9</v>
      </c>
      <c r="BV11" s="16" t="s">
        <v>817</v>
      </c>
      <c r="BW11" s="16">
        <v>8.25</v>
      </c>
      <c r="BX11" s="16">
        <v>7.06</v>
      </c>
      <c r="BY11" s="16">
        <v>9.5</v>
      </c>
      <c r="BZ11" s="16">
        <v>7.45</v>
      </c>
      <c r="CA11" s="16">
        <v>9</v>
      </c>
      <c r="CB11" s="16">
        <v>8</v>
      </c>
      <c r="CC11" s="16">
        <v>9.76</v>
      </c>
      <c r="CD11" s="16" t="s">
        <v>817</v>
      </c>
      <c r="CE11" s="16">
        <v>12</v>
      </c>
      <c r="CF11" s="16">
        <v>7.75</v>
      </c>
      <c r="CG11" s="16">
        <v>11.75</v>
      </c>
      <c r="CH11" s="16">
        <v>7.31</v>
      </c>
      <c r="CI11" s="354">
        <v>7.48</v>
      </c>
      <c r="CJ11" s="15">
        <v>10.5</v>
      </c>
      <c r="CK11" s="15">
        <v>10.25</v>
      </c>
      <c r="CL11" s="15">
        <v>12.5</v>
      </c>
      <c r="CM11" s="15">
        <v>12.5</v>
      </c>
      <c r="CN11" s="15">
        <v>9.17</v>
      </c>
      <c r="CO11" s="15">
        <v>12.63</v>
      </c>
      <c r="CP11" s="15">
        <v>12.25</v>
      </c>
      <c r="CQ11" s="32">
        <v>12.31</v>
      </c>
      <c r="CR11" s="354">
        <v>9.3000000000000007</v>
      </c>
      <c r="CS11" s="354">
        <v>8.82</v>
      </c>
      <c r="CT11" s="354">
        <v>11.5</v>
      </c>
      <c r="CU11" s="354">
        <v>12.5</v>
      </c>
      <c r="CV11" s="354">
        <v>9.09</v>
      </c>
      <c r="CW11" s="354">
        <v>12.5</v>
      </c>
      <c r="CX11" s="354">
        <v>11.25</v>
      </c>
      <c r="CY11" s="354">
        <v>7.34</v>
      </c>
      <c r="CZ11" s="354">
        <v>12.28</v>
      </c>
      <c r="DA11" s="185">
        <v>7.98</v>
      </c>
      <c r="DB11" s="175">
        <v>7.05</v>
      </c>
      <c r="DC11" s="175">
        <v>9.5</v>
      </c>
      <c r="DD11" s="175">
        <v>9.25</v>
      </c>
      <c r="DE11" s="175">
        <v>7.56</v>
      </c>
      <c r="DF11" s="175">
        <v>10</v>
      </c>
      <c r="DG11" s="175">
        <v>8.25</v>
      </c>
      <c r="DH11" s="175">
        <v>7.3</v>
      </c>
      <c r="DI11" s="175">
        <v>10.52</v>
      </c>
      <c r="DJ11" s="175">
        <v>6.42</v>
      </c>
      <c r="DK11" s="175">
        <v>5.13</v>
      </c>
      <c r="DL11" s="175">
        <v>7.5</v>
      </c>
      <c r="DM11" s="175">
        <v>8.5</v>
      </c>
      <c r="DN11" s="175">
        <v>6.19</v>
      </c>
      <c r="DO11" s="175">
        <v>8</v>
      </c>
      <c r="DP11" s="175">
        <v>6.25</v>
      </c>
      <c r="DQ11" s="175">
        <v>6.73</v>
      </c>
      <c r="DR11" s="175">
        <v>9.16</v>
      </c>
      <c r="DS11" s="185">
        <v>6.35</v>
      </c>
      <c r="DT11" s="185">
        <v>4.99</v>
      </c>
      <c r="DU11" s="185">
        <v>5.55</v>
      </c>
      <c r="DV11" s="354">
        <v>6.5</v>
      </c>
      <c r="DW11" s="354">
        <v>5.4</v>
      </c>
      <c r="DX11" s="185">
        <v>7.09</v>
      </c>
      <c r="DY11" s="354">
        <v>4.75</v>
      </c>
      <c r="DZ11" s="185">
        <v>5.94</v>
      </c>
      <c r="EA11" s="185">
        <v>7.39</v>
      </c>
      <c r="EB11" s="185">
        <v>6.13</v>
      </c>
      <c r="EC11" s="185">
        <v>4.84</v>
      </c>
      <c r="ED11" s="185">
        <v>6.5</v>
      </c>
      <c r="EE11" s="185">
        <v>6.5</v>
      </c>
      <c r="EF11" s="185">
        <v>5.18</v>
      </c>
      <c r="EG11" s="185">
        <v>7.16</v>
      </c>
      <c r="EH11" s="185">
        <v>4.75</v>
      </c>
      <c r="EI11" s="185">
        <v>5.46</v>
      </c>
      <c r="EJ11" s="185">
        <v>6.82</v>
      </c>
      <c r="EK11" s="326">
        <v>6.42</v>
      </c>
      <c r="EL11" s="326">
        <v>5.91</v>
      </c>
      <c r="EM11" s="326">
        <v>6</v>
      </c>
      <c r="EN11" s="326">
        <v>6.5</v>
      </c>
      <c r="EO11" s="326">
        <v>5.89</v>
      </c>
      <c r="EP11" s="326">
        <v>8.08</v>
      </c>
      <c r="EQ11" s="326">
        <v>5</v>
      </c>
      <c r="ER11" s="326">
        <v>5.56</v>
      </c>
      <c r="ES11" s="326">
        <v>7.4</v>
      </c>
      <c r="ET11" s="326">
        <v>6.7</v>
      </c>
      <c r="EU11" s="326">
        <v>6.25</v>
      </c>
      <c r="EV11" s="326">
        <v>7</v>
      </c>
      <c r="EW11" s="326">
        <v>6</v>
      </c>
      <c r="EX11" s="326">
        <v>5.73</v>
      </c>
      <c r="EY11" s="326">
        <v>8.92</v>
      </c>
      <c r="EZ11" s="326">
        <v>5</v>
      </c>
      <c r="FA11" s="326">
        <v>5.66</v>
      </c>
      <c r="FB11" s="326">
        <v>7.35</v>
      </c>
      <c r="FC11" s="181">
        <v>5.5</v>
      </c>
      <c r="FD11" s="181">
        <v>5.25</v>
      </c>
      <c r="FE11" s="181">
        <v>5.5</v>
      </c>
      <c r="FF11" s="181">
        <v>6</v>
      </c>
      <c r="FG11" s="181">
        <v>4.25</v>
      </c>
      <c r="FH11" s="181">
        <v>8.09</v>
      </c>
      <c r="FI11" s="181">
        <v>4.6900000000000004</v>
      </c>
      <c r="FJ11" s="181">
        <v>7.08</v>
      </c>
    </row>
    <row r="12" spans="1:166" s="1411" customFormat="1" ht="15" customHeight="1">
      <c r="A12" s="1404"/>
      <c r="B12" s="1405" t="s">
        <v>855</v>
      </c>
      <c r="C12" s="1406" t="s">
        <v>172</v>
      </c>
      <c r="D12" s="1408" t="s">
        <v>817</v>
      </c>
      <c r="E12" s="1408" t="s">
        <v>817</v>
      </c>
      <c r="F12" s="1408" t="s">
        <v>817</v>
      </c>
      <c r="G12" s="1408" t="s">
        <v>817</v>
      </c>
      <c r="H12" s="1408" t="s">
        <v>817</v>
      </c>
      <c r="I12" s="1408" t="s">
        <v>817</v>
      </c>
      <c r="J12" s="1408" t="s">
        <v>817</v>
      </c>
      <c r="K12" s="1408" t="s">
        <v>817</v>
      </c>
      <c r="L12" s="1408" t="s">
        <v>817</v>
      </c>
      <c r="M12" s="1408" t="s">
        <v>817</v>
      </c>
      <c r="N12" s="1408" t="s">
        <v>817</v>
      </c>
      <c r="O12" s="1408" t="s">
        <v>817</v>
      </c>
      <c r="P12" s="1408" t="s">
        <v>817</v>
      </c>
      <c r="Q12" s="1408" t="s">
        <v>817</v>
      </c>
      <c r="R12" s="1408" t="s">
        <v>817</v>
      </c>
      <c r="S12" s="1408" t="s">
        <v>817</v>
      </c>
      <c r="T12" s="1408" t="s">
        <v>817</v>
      </c>
      <c r="U12" s="1408" t="s">
        <v>817</v>
      </c>
      <c r="V12" s="1408" t="s">
        <v>817</v>
      </c>
      <c r="W12" s="1408" t="s">
        <v>817</v>
      </c>
      <c r="X12" s="1408" t="s">
        <v>817</v>
      </c>
      <c r="Y12" s="1408" t="s">
        <v>817</v>
      </c>
      <c r="Z12" s="1408" t="s">
        <v>817</v>
      </c>
      <c r="AA12" s="1408" t="s">
        <v>817</v>
      </c>
      <c r="AB12" s="1408" t="s">
        <v>817</v>
      </c>
      <c r="AC12" s="1408" t="s">
        <v>817</v>
      </c>
      <c r="AD12" s="1408" t="s">
        <v>817</v>
      </c>
      <c r="AE12" s="1408" t="s">
        <v>817</v>
      </c>
      <c r="AF12" s="1408" t="s">
        <v>817</v>
      </c>
      <c r="AG12" s="1408" t="s">
        <v>817</v>
      </c>
      <c r="AH12" s="1408" t="s">
        <v>817</v>
      </c>
      <c r="AI12" s="1408" t="s">
        <v>817</v>
      </c>
      <c r="AJ12" s="1408" t="s">
        <v>817</v>
      </c>
      <c r="AK12" s="1408" t="s">
        <v>817</v>
      </c>
      <c r="AL12" s="1408" t="s">
        <v>817</v>
      </c>
      <c r="AM12" s="1408" t="s">
        <v>817</v>
      </c>
      <c r="AN12" s="1408" t="s">
        <v>817</v>
      </c>
      <c r="AO12" s="1408" t="s">
        <v>817</v>
      </c>
      <c r="AP12" s="1408" t="s">
        <v>817</v>
      </c>
      <c r="AQ12" s="1393" t="s">
        <v>817</v>
      </c>
      <c r="AR12" s="1393" t="s">
        <v>817</v>
      </c>
      <c r="AS12" s="1393">
        <v>7</v>
      </c>
      <c r="AT12" s="1393" t="s">
        <v>817</v>
      </c>
      <c r="AU12" s="1393" t="s">
        <v>817</v>
      </c>
      <c r="AV12" s="1393" t="s">
        <v>817</v>
      </c>
      <c r="AW12" s="1393" t="s">
        <v>817</v>
      </c>
      <c r="AX12" s="1407" t="s">
        <v>817</v>
      </c>
      <c r="AY12" s="1407" t="s">
        <v>817</v>
      </c>
      <c r="AZ12" s="1407">
        <v>7</v>
      </c>
      <c r="BA12" s="1407" t="s">
        <v>817</v>
      </c>
      <c r="BB12" s="1407" t="s">
        <v>817</v>
      </c>
      <c r="BC12" s="1407" t="s">
        <v>817</v>
      </c>
      <c r="BD12" s="1407" t="s">
        <v>817</v>
      </c>
      <c r="BE12" s="1407" t="s">
        <v>817</v>
      </c>
      <c r="BF12" s="1407" t="s">
        <v>817</v>
      </c>
      <c r="BG12" s="1407">
        <v>8</v>
      </c>
      <c r="BH12" s="1407">
        <v>10.75</v>
      </c>
      <c r="BI12" s="1407">
        <v>8</v>
      </c>
      <c r="BJ12" s="1407" t="s">
        <v>817</v>
      </c>
      <c r="BK12" s="1407">
        <v>6.62</v>
      </c>
      <c r="BL12" s="1407" t="s">
        <v>817</v>
      </c>
      <c r="BM12" s="1407" t="s">
        <v>817</v>
      </c>
      <c r="BN12" s="1407" t="s">
        <v>817</v>
      </c>
      <c r="BO12" s="1407">
        <v>8</v>
      </c>
      <c r="BP12" s="1407" t="s">
        <v>817</v>
      </c>
      <c r="BQ12" s="1407">
        <v>3.5</v>
      </c>
      <c r="BR12" s="1407">
        <v>6.48</v>
      </c>
      <c r="BS12" s="1407">
        <v>7.5</v>
      </c>
      <c r="BT12" s="1407" t="s">
        <v>817</v>
      </c>
      <c r="BU12" s="1407">
        <v>9</v>
      </c>
      <c r="BV12" s="1407" t="s">
        <v>817</v>
      </c>
      <c r="BW12" s="1407">
        <v>8</v>
      </c>
      <c r="BX12" s="1407">
        <v>6.76</v>
      </c>
      <c r="BY12" s="1407">
        <v>3.5</v>
      </c>
      <c r="BZ12" s="1407">
        <v>7.03</v>
      </c>
      <c r="CA12" s="1407">
        <v>7.5</v>
      </c>
      <c r="CB12" s="1407" t="s">
        <v>817</v>
      </c>
      <c r="CC12" s="1407">
        <v>9.76</v>
      </c>
      <c r="CD12" s="1407" t="s">
        <v>817</v>
      </c>
      <c r="CE12" s="1407">
        <v>12</v>
      </c>
      <c r="CF12" s="1407">
        <v>7.11</v>
      </c>
      <c r="CG12" s="1407" t="s">
        <v>817</v>
      </c>
      <c r="CH12" s="1407">
        <v>6.9</v>
      </c>
      <c r="CI12" s="1394">
        <v>7.05</v>
      </c>
      <c r="CJ12" s="1407" t="s">
        <v>817</v>
      </c>
      <c r="CK12" s="1407">
        <v>10.15</v>
      </c>
      <c r="CL12" s="1407">
        <v>12.5</v>
      </c>
      <c r="CM12" s="1407">
        <v>11.5</v>
      </c>
      <c r="CN12" s="1407">
        <v>8.77</v>
      </c>
      <c r="CO12" s="1407">
        <v>12.5</v>
      </c>
      <c r="CP12" s="1407">
        <v>12.25</v>
      </c>
      <c r="CQ12" s="1394">
        <v>12.2</v>
      </c>
      <c r="CR12" s="1394">
        <v>7</v>
      </c>
      <c r="CS12" s="1394">
        <v>8.27</v>
      </c>
      <c r="CT12" s="1394">
        <v>10</v>
      </c>
      <c r="CU12" s="1394">
        <v>11.5</v>
      </c>
      <c r="CV12" s="1394">
        <v>8.69</v>
      </c>
      <c r="CW12" s="1394">
        <v>11</v>
      </c>
      <c r="CX12" s="1394">
        <v>9</v>
      </c>
      <c r="CY12" s="1394">
        <v>6.93</v>
      </c>
      <c r="CZ12" s="1394">
        <v>11.3</v>
      </c>
      <c r="DA12" s="1392">
        <v>6.3</v>
      </c>
      <c r="DB12" s="1416">
        <v>6.6</v>
      </c>
      <c r="DC12" s="1416">
        <v>6</v>
      </c>
      <c r="DD12" s="1416">
        <v>9.25</v>
      </c>
      <c r="DE12" s="1416">
        <v>7.31</v>
      </c>
      <c r="DF12" s="1416">
        <v>8</v>
      </c>
      <c r="DG12" s="1416">
        <v>6</v>
      </c>
      <c r="DH12" s="1416">
        <v>6.89</v>
      </c>
      <c r="DI12" s="1416">
        <v>10.35</v>
      </c>
      <c r="DJ12" s="1416">
        <v>5.17</v>
      </c>
      <c r="DK12" s="1416">
        <v>4.8499999999999996</v>
      </c>
      <c r="DL12" s="1416">
        <v>4</v>
      </c>
      <c r="DM12" s="1416">
        <v>8.5</v>
      </c>
      <c r="DN12" s="1416">
        <v>4.95</v>
      </c>
      <c r="DO12" s="1416">
        <v>6</v>
      </c>
      <c r="DP12" s="1416">
        <v>4.75</v>
      </c>
      <c r="DQ12" s="1416">
        <v>6.35</v>
      </c>
      <c r="DR12" s="1416">
        <v>5.96</v>
      </c>
      <c r="DS12" s="1392">
        <v>5.21</v>
      </c>
      <c r="DT12" s="1392">
        <v>3.32</v>
      </c>
      <c r="DU12" s="1394">
        <v>3</v>
      </c>
      <c r="DV12" s="1394">
        <v>5</v>
      </c>
      <c r="DW12" s="1392">
        <v>2.93</v>
      </c>
      <c r="DX12" s="1392">
        <v>6.44</v>
      </c>
      <c r="DY12" s="1394">
        <v>4</v>
      </c>
      <c r="DZ12" s="1392">
        <v>5.6</v>
      </c>
      <c r="EA12" s="1392">
        <v>4.67</v>
      </c>
      <c r="EB12" s="1392">
        <v>5.0199999999999996</v>
      </c>
      <c r="EC12" s="1392">
        <v>2.69</v>
      </c>
      <c r="ED12" s="1392">
        <v>3</v>
      </c>
      <c r="EE12" s="1392">
        <v>5</v>
      </c>
      <c r="EF12" s="1392">
        <v>2.96</v>
      </c>
      <c r="EG12" s="1392">
        <v>5.93</v>
      </c>
      <c r="EH12" s="1392">
        <v>4</v>
      </c>
      <c r="EI12" s="1392">
        <v>5.15</v>
      </c>
      <c r="EJ12" s="1392">
        <v>3.08</v>
      </c>
      <c r="EK12" s="1660">
        <v>5.26</v>
      </c>
      <c r="EL12" s="1660">
        <v>4.5999999999999996</v>
      </c>
      <c r="EM12" s="1660">
        <v>5</v>
      </c>
      <c r="EN12" s="1660">
        <v>5</v>
      </c>
      <c r="EO12" s="1660">
        <v>2.72</v>
      </c>
      <c r="EP12" s="1660">
        <v>7.97</v>
      </c>
      <c r="EQ12" s="1660">
        <v>4</v>
      </c>
      <c r="ER12" s="1660">
        <v>5.24</v>
      </c>
      <c r="ES12" s="1660">
        <v>3.92</v>
      </c>
      <c r="ET12" s="1660">
        <v>5.5</v>
      </c>
      <c r="EU12" s="1660">
        <v>4.8599999999999994</v>
      </c>
      <c r="EV12" s="1660">
        <v>5</v>
      </c>
      <c r="EW12" s="1660">
        <v>5</v>
      </c>
      <c r="EX12" s="1660">
        <v>2.46</v>
      </c>
      <c r="EY12" s="1660">
        <v>8.66</v>
      </c>
      <c r="EZ12" s="1660">
        <v>4</v>
      </c>
      <c r="FA12" s="1660">
        <v>5.34</v>
      </c>
      <c r="FB12" s="1660">
        <v>8.16</v>
      </c>
      <c r="FC12" s="1747">
        <v>4.51</v>
      </c>
      <c r="FD12" s="1747">
        <v>3.63</v>
      </c>
      <c r="FE12" s="1747">
        <v>3.5</v>
      </c>
      <c r="FF12" s="1747">
        <v>5</v>
      </c>
      <c r="FG12" s="1747">
        <v>1.66</v>
      </c>
      <c r="FH12" s="1747">
        <v>7.03</v>
      </c>
      <c r="FI12" s="1747">
        <v>4.42</v>
      </c>
      <c r="FJ12" s="1747">
        <v>5.0999999999999996</v>
      </c>
    </row>
    <row r="13" spans="1:166" s="645" customFormat="1" ht="15" customHeight="1">
      <c r="A13" s="644" t="s">
        <v>1248</v>
      </c>
      <c r="B13" s="2679" t="s">
        <v>1282</v>
      </c>
      <c r="C13" s="2679"/>
      <c r="D13" s="493">
        <v>5.01</v>
      </c>
      <c r="E13" s="493" t="s">
        <v>817</v>
      </c>
      <c r="F13" s="493" t="s">
        <v>817</v>
      </c>
      <c r="G13" s="493" t="s">
        <v>817</v>
      </c>
      <c r="H13" s="493" t="s">
        <v>2627</v>
      </c>
      <c r="I13" s="613">
        <v>5.7</v>
      </c>
      <c r="J13" s="493" t="s">
        <v>817</v>
      </c>
      <c r="K13" s="493" t="s">
        <v>817</v>
      </c>
      <c r="L13" s="493" t="s">
        <v>817</v>
      </c>
      <c r="M13" s="493" t="s">
        <v>2627</v>
      </c>
      <c r="N13" s="493" t="s">
        <v>817</v>
      </c>
      <c r="O13" s="493" t="s">
        <v>817</v>
      </c>
      <c r="P13" s="493" t="s">
        <v>817</v>
      </c>
      <c r="Q13" s="493" t="s">
        <v>817</v>
      </c>
      <c r="R13" s="493" t="s">
        <v>2627</v>
      </c>
      <c r="S13" s="493">
        <v>4.75</v>
      </c>
      <c r="T13" s="493">
        <v>4.01</v>
      </c>
      <c r="U13" s="493" t="s">
        <v>817</v>
      </c>
      <c r="V13" s="493" t="s">
        <v>817</v>
      </c>
      <c r="W13" s="493" t="s">
        <v>2627</v>
      </c>
      <c r="X13" s="493">
        <v>4.42</v>
      </c>
      <c r="Y13" s="613">
        <v>4</v>
      </c>
      <c r="Z13" s="493" t="s">
        <v>817</v>
      </c>
      <c r="AA13" s="493" t="s">
        <v>817</v>
      </c>
      <c r="AB13" s="613">
        <v>4.5</v>
      </c>
      <c r="AC13" s="613">
        <v>5</v>
      </c>
      <c r="AD13" s="493">
        <v>3.88</v>
      </c>
      <c r="AE13" s="493" t="s">
        <v>817</v>
      </c>
      <c r="AF13" s="493" t="s">
        <v>817</v>
      </c>
      <c r="AG13" s="493" t="s">
        <v>817</v>
      </c>
      <c r="AH13" s="613">
        <v>4.5</v>
      </c>
      <c r="AI13" s="493">
        <v>5.75</v>
      </c>
      <c r="AJ13" s="613" t="s">
        <v>817</v>
      </c>
      <c r="AK13" s="613" t="s">
        <v>817</v>
      </c>
      <c r="AL13" s="613" t="s">
        <v>817</v>
      </c>
      <c r="AM13" s="613" t="s">
        <v>817</v>
      </c>
      <c r="AN13" s="613" t="s">
        <v>817</v>
      </c>
      <c r="AO13" s="613" t="s">
        <v>817</v>
      </c>
      <c r="AP13" s="613" t="s">
        <v>817</v>
      </c>
      <c r="AQ13" s="247" t="s">
        <v>817</v>
      </c>
      <c r="AR13" s="247" t="s">
        <v>817</v>
      </c>
      <c r="AS13" s="247" t="s">
        <v>817</v>
      </c>
      <c r="AT13" s="247" t="s">
        <v>817</v>
      </c>
      <c r="AU13" s="247" t="s">
        <v>817</v>
      </c>
      <c r="AV13" s="247" t="s">
        <v>817</v>
      </c>
      <c r="AW13" s="247" t="s">
        <v>817</v>
      </c>
      <c r="AX13" s="613" t="s">
        <v>817</v>
      </c>
      <c r="AY13" s="613" t="s">
        <v>817</v>
      </c>
      <c r="AZ13" s="613" t="s">
        <v>817</v>
      </c>
      <c r="BA13" s="613" t="s">
        <v>817</v>
      </c>
      <c r="BB13" s="613" t="s">
        <v>817</v>
      </c>
      <c r="BC13" s="613" t="s">
        <v>817</v>
      </c>
      <c r="BD13" s="613" t="s">
        <v>817</v>
      </c>
      <c r="BE13" s="613" t="s">
        <v>817</v>
      </c>
      <c r="BF13" s="613" t="s">
        <v>817</v>
      </c>
      <c r="BG13" s="613" t="s">
        <v>817</v>
      </c>
      <c r="BH13" s="613" t="s">
        <v>817</v>
      </c>
      <c r="BI13" s="613" t="s">
        <v>817</v>
      </c>
      <c r="BJ13" s="613" t="s">
        <v>817</v>
      </c>
      <c r="BK13" s="613" t="s">
        <v>817</v>
      </c>
      <c r="BL13" s="613" t="s">
        <v>817</v>
      </c>
      <c r="BM13" s="613" t="s">
        <v>817</v>
      </c>
      <c r="BN13" s="613" t="s">
        <v>817</v>
      </c>
      <c r="BO13" s="613" t="s">
        <v>817</v>
      </c>
      <c r="BP13" s="613" t="s">
        <v>817</v>
      </c>
      <c r="BQ13" s="613" t="s">
        <v>817</v>
      </c>
      <c r="BR13" s="613" t="s">
        <v>817</v>
      </c>
      <c r="BS13" s="613" t="s">
        <v>817</v>
      </c>
      <c r="BT13" s="613" t="s">
        <v>817</v>
      </c>
      <c r="BU13" s="613" t="s">
        <v>817</v>
      </c>
      <c r="BV13" s="613" t="s">
        <v>817</v>
      </c>
      <c r="BW13" s="613" t="s">
        <v>817</v>
      </c>
      <c r="BX13" s="613" t="s">
        <v>817</v>
      </c>
      <c r="BY13" s="613" t="s">
        <v>817</v>
      </c>
      <c r="BZ13" s="613" t="s">
        <v>817</v>
      </c>
      <c r="CA13" s="613" t="s">
        <v>817</v>
      </c>
      <c r="CB13" s="613" t="s">
        <v>817</v>
      </c>
      <c r="CC13" s="613" t="s">
        <v>817</v>
      </c>
      <c r="CD13" s="613" t="s">
        <v>817</v>
      </c>
      <c r="CE13" s="613" t="s">
        <v>817</v>
      </c>
      <c r="CF13" s="613" t="s">
        <v>817</v>
      </c>
      <c r="CG13" s="613" t="s">
        <v>817</v>
      </c>
      <c r="CH13" s="613" t="s">
        <v>817</v>
      </c>
      <c r="CI13" s="613" t="s">
        <v>817</v>
      </c>
      <c r="CJ13" s="613" t="s">
        <v>817</v>
      </c>
      <c r="CK13" s="613" t="s">
        <v>817</v>
      </c>
      <c r="CL13" s="613" t="s">
        <v>817</v>
      </c>
      <c r="CM13" s="613" t="s">
        <v>817</v>
      </c>
      <c r="CN13" s="613" t="s">
        <v>817</v>
      </c>
      <c r="CO13" s="613" t="s">
        <v>817</v>
      </c>
      <c r="CP13" s="613" t="s">
        <v>817</v>
      </c>
      <c r="CQ13" s="613" t="s">
        <v>817</v>
      </c>
      <c r="CR13" s="247"/>
      <c r="CS13" s="247"/>
      <c r="CT13" s="247"/>
      <c r="CU13" s="247"/>
      <c r="CV13" s="247"/>
      <c r="CW13" s="247"/>
      <c r="CX13" s="247"/>
      <c r="CY13" s="247"/>
      <c r="CZ13" s="247"/>
      <c r="DA13" s="239"/>
      <c r="DB13" s="1578"/>
      <c r="DC13" s="1578"/>
      <c r="DD13" s="1578"/>
      <c r="DE13" s="1578"/>
      <c r="DF13" s="1578"/>
      <c r="DG13" s="1578"/>
      <c r="DH13" s="1578"/>
      <c r="DI13" s="1578"/>
      <c r="DJ13" s="1578"/>
      <c r="DK13" s="1578"/>
      <c r="DL13" s="1578"/>
      <c r="DM13" s="1578"/>
      <c r="DN13" s="1578"/>
      <c r="DO13" s="1578"/>
      <c r="DP13" s="1578"/>
      <c r="DQ13" s="1578"/>
      <c r="DR13" s="1578"/>
      <c r="DS13" s="239"/>
      <c r="DT13" s="239"/>
      <c r="DU13" s="239"/>
      <c r="DV13" s="239"/>
      <c r="DW13" s="239"/>
      <c r="DX13" s="239"/>
      <c r="DY13" s="239"/>
      <c r="DZ13" s="239"/>
      <c r="EA13" s="239"/>
      <c r="EB13" s="239"/>
      <c r="EC13" s="239"/>
      <c r="ED13" s="239">
        <v>4.5</v>
      </c>
      <c r="EE13" s="239"/>
      <c r="EF13" s="239"/>
      <c r="EG13" s="239"/>
      <c r="EH13" s="239"/>
      <c r="EI13" s="239"/>
      <c r="EJ13" s="239"/>
      <c r="EK13" s="326"/>
      <c r="EL13" s="326"/>
      <c r="EM13" s="326"/>
      <c r="EN13" s="326"/>
      <c r="EO13" s="326"/>
      <c r="EP13" s="326"/>
      <c r="EQ13" s="326"/>
      <c r="ER13" s="326"/>
      <c r="ES13" s="326"/>
      <c r="ET13" s="326"/>
      <c r="EU13" s="326"/>
      <c r="EV13" s="326"/>
      <c r="EW13" s="326"/>
      <c r="EX13" s="326"/>
      <c r="EY13" s="326"/>
      <c r="EZ13" s="326"/>
      <c r="FA13" s="326"/>
      <c r="FB13" s="326"/>
      <c r="FC13" s="1748"/>
      <c r="FD13" s="1748"/>
      <c r="FE13" s="1748"/>
      <c r="FF13" s="1748"/>
      <c r="FG13" s="1748"/>
      <c r="FH13" s="1748"/>
      <c r="FI13" s="1748"/>
      <c r="FJ13" s="1748"/>
    </row>
    <row r="14" spans="1:166" s="1411" customFormat="1" ht="15" customHeight="1">
      <c r="A14" s="1412"/>
      <c r="B14" s="1405" t="s">
        <v>1273</v>
      </c>
      <c r="C14" s="1406" t="s">
        <v>1283</v>
      </c>
      <c r="D14" s="1408" t="s">
        <v>817</v>
      </c>
      <c r="E14" s="1408" t="s">
        <v>817</v>
      </c>
      <c r="F14" s="1408" t="s">
        <v>817</v>
      </c>
      <c r="G14" s="1408" t="s">
        <v>817</v>
      </c>
      <c r="H14" s="1408" t="s">
        <v>817</v>
      </c>
      <c r="I14" s="1408" t="s">
        <v>817</v>
      </c>
      <c r="J14" s="1408" t="s">
        <v>817</v>
      </c>
      <c r="K14" s="1408" t="s">
        <v>817</v>
      </c>
      <c r="L14" s="1408" t="s">
        <v>817</v>
      </c>
      <c r="M14" s="1408" t="s">
        <v>817</v>
      </c>
      <c r="N14" s="1408" t="s">
        <v>817</v>
      </c>
      <c r="O14" s="1408" t="s">
        <v>817</v>
      </c>
      <c r="P14" s="1408" t="s">
        <v>817</v>
      </c>
      <c r="Q14" s="1408" t="s">
        <v>817</v>
      </c>
      <c r="R14" s="1408" t="s">
        <v>817</v>
      </c>
      <c r="S14" s="1408" t="s">
        <v>817</v>
      </c>
      <c r="T14" s="1408" t="s">
        <v>817</v>
      </c>
      <c r="U14" s="1408" t="s">
        <v>817</v>
      </c>
      <c r="V14" s="1408" t="s">
        <v>817</v>
      </c>
      <c r="W14" s="1408" t="s">
        <v>817</v>
      </c>
      <c r="X14" s="1408" t="s">
        <v>817</v>
      </c>
      <c r="Y14" s="1408" t="s">
        <v>817</v>
      </c>
      <c r="Z14" s="1408" t="s">
        <v>817</v>
      </c>
      <c r="AA14" s="1408" t="s">
        <v>817</v>
      </c>
      <c r="AB14" s="1408" t="s">
        <v>817</v>
      </c>
      <c r="AC14" s="1408" t="s">
        <v>817</v>
      </c>
      <c r="AD14" s="1408" t="s">
        <v>817</v>
      </c>
      <c r="AE14" s="1408" t="s">
        <v>817</v>
      </c>
      <c r="AF14" s="1408" t="s">
        <v>817</v>
      </c>
      <c r="AG14" s="1408" t="s">
        <v>817</v>
      </c>
      <c r="AH14" s="1408" t="s">
        <v>817</v>
      </c>
      <c r="AI14" s="1408" t="s">
        <v>817</v>
      </c>
      <c r="AJ14" s="1407" t="s">
        <v>1231</v>
      </c>
      <c r="AK14" s="1407">
        <v>8.5500000000000007</v>
      </c>
      <c r="AL14" s="1407" t="s">
        <v>1231</v>
      </c>
      <c r="AM14" s="1407" t="s">
        <v>817</v>
      </c>
      <c r="AN14" s="1407">
        <v>8.58</v>
      </c>
      <c r="AO14" s="1408" t="s">
        <v>1231</v>
      </c>
      <c r="AP14" s="1408" t="s">
        <v>1231</v>
      </c>
      <c r="AQ14" s="1393" t="s">
        <v>1231</v>
      </c>
      <c r="AR14" s="1393">
        <v>9.4</v>
      </c>
      <c r="AS14" s="1393" t="s">
        <v>1231</v>
      </c>
      <c r="AT14" s="1393" t="s">
        <v>1231</v>
      </c>
      <c r="AU14" s="1393">
        <v>11.22</v>
      </c>
      <c r="AV14" s="1393" t="s">
        <v>1231</v>
      </c>
      <c r="AW14" s="1393">
        <v>6.89</v>
      </c>
      <c r="AX14" s="1407" t="s">
        <v>817</v>
      </c>
      <c r="AY14" s="1407">
        <v>10.25</v>
      </c>
      <c r="AZ14" s="1407" t="s">
        <v>1231</v>
      </c>
      <c r="BA14" s="1407" t="s">
        <v>817</v>
      </c>
      <c r="BB14" s="1407">
        <v>13.85</v>
      </c>
      <c r="BC14" s="1407" t="s">
        <v>1231</v>
      </c>
      <c r="BD14" s="1407">
        <v>6.89</v>
      </c>
      <c r="BE14" s="1407" t="s">
        <v>817</v>
      </c>
      <c r="BF14" s="1407">
        <v>10.25</v>
      </c>
      <c r="BG14" s="1407" t="s">
        <v>1231</v>
      </c>
      <c r="BH14" s="1407" t="s">
        <v>817</v>
      </c>
      <c r="BI14" s="1407" t="s">
        <v>817</v>
      </c>
      <c r="BJ14" s="1407" t="s">
        <v>1231</v>
      </c>
      <c r="BK14" s="1407" t="s">
        <v>817</v>
      </c>
      <c r="BL14" s="1407" t="s">
        <v>817</v>
      </c>
      <c r="BM14" s="1407">
        <v>8.5</v>
      </c>
      <c r="BN14" s="1407" t="s">
        <v>817</v>
      </c>
      <c r="BO14" s="1407" t="s">
        <v>817</v>
      </c>
      <c r="BP14" s="1407" t="s">
        <v>817</v>
      </c>
      <c r="BQ14" s="1407" t="s">
        <v>817</v>
      </c>
      <c r="BR14" s="1407" t="s">
        <v>817</v>
      </c>
      <c r="BS14" s="1407" t="s">
        <v>817</v>
      </c>
      <c r="BT14" s="1407" t="s">
        <v>817</v>
      </c>
      <c r="BU14" s="1407">
        <v>8.5</v>
      </c>
      <c r="BV14" s="1407" t="s">
        <v>817</v>
      </c>
      <c r="BW14" s="1407" t="s">
        <v>817</v>
      </c>
      <c r="BX14" s="1407" t="s">
        <v>817</v>
      </c>
      <c r="BY14" s="1407" t="s">
        <v>817</v>
      </c>
      <c r="BZ14" s="1407">
        <v>5.25</v>
      </c>
      <c r="CA14" s="1407">
        <v>10</v>
      </c>
      <c r="CB14" s="1407" t="s">
        <v>817</v>
      </c>
      <c r="CC14" s="1407">
        <v>11.65</v>
      </c>
      <c r="CD14" s="1407" t="s">
        <v>817</v>
      </c>
      <c r="CE14" s="1409" t="s">
        <v>817</v>
      </c>
      <c r="CF14" s="1409" t="s">
        <v>817</v>
      </c>
      <c r="CG14" s="1409" t="s">
        <v>817</v>
      </c>
      <c r="CH14" s="1409">
        <v>5.15</v>
      </c>
      <c r="CI14" s="1394">
        <v>11.05</v>
      </c>
      <c r="CJ14" s="1407" t="s">
        <v>817</v>
      </c>
      <c r="CK14" s="1407">
        <v>11.83</v>
      </c>
      <c r="CL14" s="1407" t="s">
        <v>817</v>
      </c>
      <c r="CM14" s="1409" t="s">
        <v>817</v>
      </c>
      <c r="CN14" s="1409" t="s">
        <v>817</v>
      </c>
      <c r="CO14" s="1409" t="s">
        <v>817</v>
      </c>
      <c r="CP14" s="1409">
        <v>5.15</v>
      </c>
      <c r="CQ14" s="1394">
        <v>11.05</v>
      </c>
      <c r="CR14" s="1394" t="s">
        <v>817</v>
      </c>
      <c r="CS14" s="1394">
        <v>11.57</v>
      </c>
      <c r="CT14" s="1394" t="s">
        <v>817</v>
      </c>
      <c r="CU14" s="1394" t="s">
        <v>817</v>
      </c>
      <c r="CV14" s="1394" t="s">
        <v>817</v>
      </c>
      <c r="CW14" s="1394">
        <v>12</v>
      </c>
      <c r="CX14" s="1394">
        <v>6.5</v>
      </c>
      <c r="CY14" s="1394" t="s">
        <v>817</v>
      </c>
      <c r="CZ14" s="1394">
        <v>11.84</v>
      </c>
      <c r="DA14" s="1392" t="s">
        <v>817</v>
      </c>
      <c r="DB14" s="1416">
        <v>9.25</v>
      </c>
      <c r="DC14" s="1416" t="s">
        <v>817</v>
      </c>
      <c r="DD14" s="1416" t="s">
        <v>817</v>
      </c>
      <c r="DE14" s="1416" t="s">
        <v>817</v>
      </c>
      <c r="DF14" s="1416">
        <v>12</v>
      </c>
      <c r="DG14" s="1416">
        <v>5</v>
      </c>
      <c r="DH14" s="1416">
        <v>11.78</v>
      </c>
      <c r="DI14" s="1416">
        <v>11.84</v>
      </c>
      <c r="DJ14" s="1416" t="s">
        <v>817</v>
      </c>
      <c r="DK14" s="1416">
        <v>6.64</v>
      </c>
      <c r="DL14" s="1416" t="s">
        <v>817</v>
      </c>
      <c r="DM14" s="1416" t="s">
        <v>817</v>
      </c>
      <c r="DN14" s="1416" t="s">
        <v>817</v>
      </c>
      <c r="DO14" s="1416" t="s">
        <v>817</v>
      </c>
      <c r="DP14" s="1416" t="s">
        <v>817</v>
      </c>
      <c r="DQ14" s="1416">
        <v>10.87</v>
      </c>
      <c r="DR14" s="1416">
        <v>10.65</v>
      </c>
      <c r="DS14" s="1392" t="s">
        <v>817</v>
      </c>
      <c r="DT14" s="1392">
        <v>6.37</v>
      </c>
      <c r="DU14" s="1392" t="s">
        <v>817</v>
      </c>
      <c r="DV14" s="1392" t="s">
        <v>817</v>
      </c>
      <c r="DW14" s="1392" t="s">
        <v>817</v>
      </c>
      <c r="DX14" s="1392" t="s">
        <v>817</v>
      </c>
      <c r="DY14" s="1392">
        <v>2.75</v>
      </c>
      <c r="DZ14" s="1392">
        <v>9.58</v>
      </c>
      <c r="EA14" s="1392" t="s">
        <v>817</v>
      </c>
      <c r="EB14" s="1392" t="s">
        <v>817</v>
      </c>
      <c r="EC14" s="1392">
        <v>6.18</v>
      </c>
      <c r="ED14" s="1392" t="s">
        <v>817</v>
      </c>
      <c r="EE14" s="1392" t="s">
        <v>817</v>
      </c>
      <c r="EF14" s="1392" t="s">
        <v>817</v>
      </c>
      <c r="EG14" s="1392">
        <v>9.77</v>
      </c>
      <c r="EH14" s="1392">
        <v>1.75</v>
      </c>
      <c r="EI14" s="1392">
        <v>8.44</v>
      </c>
      <c r="EJ14" s="1392" t="s">
        <v>817</v>
      </c>
      <c r="EK14" s="1660" t="s">
        <v>817</v>
      </c>
      <c r="EL14" s="1660">
        <v>7.55</v>
      </c>
      <c r="EM14" s="1660" t="s">
        <v>817</v>
      </c>
      <c r="EN14" s="1660" t="s">
        <v>817</v>
      </c>
      <c r="EO14" s="1660" t="s">
        <v>817</v>
      </c>
      <c r="EP14" s="1660">
        <v>9.2200000000000006</v>
      </c>
      <c r="EQ14" s="1660">
        <v>1.75</v>
      </c>
      <c r="ER14" s="1660" t="s">
        <v>817</v>
      </c>
      <c r="ES14" s="1660" t="s">
        <v>817</v>
      </c>
      <c r="ET14" s="1660" t="s">
        <v>817</v>
      </c>
      <c r="EU14" s="1660">
        <v>7.9799999999999995</v>
      </c>
      <c r="EV14" s="1660" t="s">
        <v>817</v>
      </c>
      <c r="EW14" s="1660">
        <v>3</v>
      </c>
      <c r="EX14" s="1660" t="s">
        <v>817</v>
      </c>
      <c r="EY14" s="1660">
        <v>9.5500000000000007</v>
      </c>
      <c r="EZ14" s="1660">
        <v>1.75</v>
      </c>
      <c r="FA14" s="1660" t="s">
        <v>817</v>
      </c>
      <c r="FB14" s="1660" t="s">
        <v>817</v>
      </c>
      <c r="FC14" s="1747" t="s">
        <v>817</v>
      </c>
      <c r="FD14" s="1747">
        <v>5.97</v>
      </c>
      <c r="FE14" s="1747" t="s">
        <v>817</v>
      </c>
      <c r="FF14" s="1747">
        <v>3</v>
      </c>
      <c r="FG14" s="1747" t="s">
        <v>817</v>
      </c>
      <c r="FH14" s="1747" t="s">
        <v>817</v>
      </c>
      <c r="FI14" s="1747" t="s">
        <v>817</v>
      </c>
      <c r="FJ14" s="1747" t="s">
        <v>817</v>
      </c>
    </row>
    <row r="15" spans="1:166" s="234" customFormat="1" ht="15" customHeight="1">
      <c r="A15" s="269"/>
      <c r="B15" s="289" t="s">
        <v>1275</v>
      </c>
      <c r="C15" s="256" t="s">
        <v>1284</v>
      </c>
      <c r="D15" s="257" t="s">
        <v>817</v>
      </c>
      <c r="E15" s="257" t="s">
        <v>817</v>
      </c>
      <c r="F15" s="257" t="s">
        <v>817</v>
      </c>
      <c r="G15" s="257" t="s">
        <v>817</v>
      </c>
      <c r="H15" s="257" t="s">
        <v>817</v>
      </c>
      <c r="I15" s="257" t="s">
        <v>817</v>
      </c>
      <c r="J15" s="257" t="s">
        <v>817</v>
      </c>
      <c r="K15" s="257" t="s">
        <v>817</v>
      </c>
      <c r="L15" s="257" t="s">
        <v>817</v>
      </c>
      <c r="M15" s="257" t="s">
        <v>817</v>
      </c>
      <c r="N15" s="257" t="s">
        <v>817</v>
      </c>
      <c r="O15" s="257" t="s">
        <v>817</v>
      </c>
      <c r="P15" s="257" t="s">
        <v>817</v>
      </c>
      <c r="Q15" s="257" t="s">
        <v>817</v>
      </c>
      <c r="R15" s="257" t="s">
        <v>817</v>
      </c>
      <c r="S15" s="257" t="s">
        <v>817</v>
      </c>
      <c r="T15" s="257" t="s">
        <v>817</v>
      </c>
      <c r="U15" s="257" t="s">
        <v>817</v>
      </c>
      <c r="V15" s="257" t="s">
        <v>817</v>
      </c>
      <c r="W15" s="257" t="s">
        <v>817</v>
      </c>
      <c r="X15" s="257" t="s">
        <v>817</v>
      </c>
      <c r="Y15" s="257" t="s">
        <v>817</v>
      </c>
      <c r="Z15" s="257" t="s">
        <v>817</v>
      </c>
      <c r="AA15" s="257" t="s">
        <v>817</v>
      </c>
      <c r="AB15" s="257" t="s">
        <v>817</v>
      </c>
      <c r="AC15" s="257" t="s">
        <v>817</v>
      </c>
      <c r="AD15" s="257" t="s">
        <v>817</v>
      </c>
      <c r="AE15" s="257" t="s">
        <v>817</v>
      </c>
      <c r="AF15" s="257" t="s">
        <v>817</v>
      </c>
      <c r="AG15" s="257" t="s">
        <v>817</v>
      </c>
      <c r="AH15" s="257" t="s">
        <v>817</v>
      </c>
      <c r="AI15" s="257" t="s">
        <v>817</v>
      </c>
      <c r="AJ15" s="16">
        <v>4.57</v>
      </c>
      <c r="AK15" s="16">
        <v>7.8</v>
      </c>
      <c r="AL15" s="16">
        <v>10</v>
      </c>
      <c r="AM15" s="16" t="s">
        <v>3260</v>
      </c>
      <c r="AN15" s="16">
        <v>8.58</v>
      </c>
      <c r="AO15" s="257" t="s">
        <v>1231</v>
      </c>
      <c r="AP15" s="257" t="s">
        <v>1231</v>
      </c>
      <c r="AQ15" s="247">
        <v>4.57</v>
      </c>
      <c r="AR15" s="247">
        <v>8.0299999999999994</v>
      </c>
      <c r="AS15" s="247">
        <v>11</v>
      </c>
      <c r="AT15" s="247">
        <v>12.4</v>
      </c>
      <c r="AU15" s="247">
        <v>8.58</v>
      </c>
      <c r="AV15" s="247" t="s">
        <v>1231</v>
      </c>
      <c r="AW15" s="247"/>
      <c r="AX15" s="16" t="s">
        <v>817</v>
      </c>
      <c r="AY15" s="16">
        <v>8.25</v>
      </c>
      <c r="AZ15" s="16">
        <v>12</v>
      </c>
      <c r="BA15" s="16">
        <v>12.4</v>
      </c>
      <c r="BB15" s="16">
        <v>8.58</v>
      </c>
      <c r="BC15" s="16" t="s">
        <v>1231</v>
      </c>
      <c r="BD15" s="16" t="s">
        <v>1231</v>
      </c>
      <c r="BE15" s="16" t="s">
        <v>817</v>
      </c>
      <c r="BF15" s="16">
        <v>8</v>
      </c>
      <c r="BG15" s="16">
        <v>12</v>
      </c>
      <c r="BH15" s="16" t="s">
        <v>817</v>
      </c>
      <c r="BI15" s="16" t="s">
        <v>817</v>
      </c>
      <c r="BJ15" s="16" t="s">
        <v>1231</v>
      </c>
      <c r="BK15" s="16" t="s">
        <v>1231</v>
      </c>
      <c r="BL15" s="16" t="s">
        <v>817</v>
      </c>
      <c r="BM15" s="16">
        <v>8.5</v>
      </c>
      <c r="BN15" s="16" t="s">
        <v>817</v>
      </c>
      <c r="BO15" s="16" t="s">
        <v>817</v>
      </c>
      <c r="BP15" s="16" t="s">
        <v>817</v>
      </c>
      <c r="BQ15" s="16" t="s">
        <v>817</v>
      </c>
      <c r="BR15" s="16" t="s">
        <v>817</v>
      </c>
      <c r="BS15" s="16" t="s">
        <v>817</v>
      </c>
      <c r="BT15" s="16" t="s">
        <v>817</v>
      </c>
      <c r="BU15" s="16">
        <v>8.5</v>
      </c>
      <c r="BV15" s="16" t="s">
        <v>817</v>
      </c>
      <c r="BW15" s="16" t="s">
        <v>817</v>
      </c>
      <c r="BX15" s="16" t="s">
        <v>817</v>
      </c>
      <c r="BY15" s="16" t="s">
        <v>817</v>
      </c>
      <c r="BZ15" s="16" t="s">
        <v>817</v>
      </c>
      <c r="CA15" s="16">
        <v>6.5</v>
      </c>
      <c r="CB15" s="16" t="s">
        <v>817</v>
      </c>
      <c r="CC15" s="16">
        <v>10.87</v>
      </c>
      <c r="CD15" s="16" t="s">
        <v>817</v>
      </c>
      <c r="CE15" s="16" t="s">
        <v>817</v>
      </c>
      <c r="CF15" s="16" t="s">
        <v>817</v>
      </c>
      <c r="CG15" s="290" t="s">
        <v>817</v>
      </c>
      <c r="CH15" s="290" t="s">
        <v>817</v>
      </c>
      <c r="CI15" s="354">
        <v>9.35</v>
      </c>
      <c r="CJ15" s="15" t="s">
        <v>817</v>
      </c>
      <c r="CK15" s="15">
        <v>11.83</v>
      </c>
      <c r="CL15" s="15" t="s">
        <v>817</v>
      </c>
      <c r="CM15" s="15" t="s">
        <v>817</v>
      </c>
      <c r="CN15" s="15" t="s">
        <v>817</v>
      </c>
      <c r="CO15" s="1338" t="s">
        <v>817</v>
      </c>
      <c r="CP15" s="1338">
        <v>10.98</v>
      </c>
      <c r="CQ15" s="32">
        <v>9.35</v>
      </c>
      <c r="CR15" s="354" t="s">
        <v>817</v>
      </c>
      <c r="CS15" s="354">
        <v>11.57</v>
      </c>
      <c r="CT15" s="354" t="s">
        <v>817</v>
      </c>
      <c r="CU15" s="354" t="s">
        <v>817</v>
      </c>
      <c r="CV15" s="354" t="s">
        <v>817</v>
      </c>
      <c r="CW15" s="354" t="s">
        <v>817</v>
      </c>
      <c r="CX15" s="354" t="s">
        <v>817</v>
      </c>
      <c r="CY15" s="354">
        <v>10.73</v>
      </c>
      <c r="CZ15" s="354">
        <v>9.84</v>
      </c>
      <c r="DA15" s="185" t="s">
        <v>817</v>
      </c>
      <c r="DB15" s="175">
        <v>9.25</v>
      </c>
      <c r="DC15" s="175" t="s">
        <v>817</v>
      </c>
      <c r="DD15" s="175" t="s">
        <v>817</v>
      </c>
      <c r="DE15" s="175" t="s">
        <v>817</v>
      </c>
      <c r="DF15" s="175" t="s">
        <v>817</v>
      </c>
      <c r="DG15" s="175" t="s">
        <v>817</v>
      </c>
      <c r="DH15" s="175" t="s">
        <v>817</v>
      </c>
      <c r="DI15" s="175">
        <v>9.84</v>
      </c>
      <c r="DJ15" s="175" t="s">
        <v>817</v>
      </c>
      <c r="DK15" s="175">
        <v>6.64</v>
      </c>
      <c r="DL15" s="175" t="s">
        <v>817</v>
      </c>
      <c r="DM15" s="175" t="s">
        <v>817</v>
      </c>
      <c r="DN15" s="175" t="s">
        <v>817</v>
      </c>
      <c r="DO15" s="175" t="s">
        <v>817</v>
      </c>
      <c r="DP15" s="175" t="s">
        <v>817</v>
      </c>
      <c r="DQ15" s="175" t="s">
        <v>817</v>
      </c>
      <c r="DR15" s="175" t="s">
        <v>817</v>
      </c>
      <c r="DS15" s="185" t="s">
        <v>817</v>
      </c>
      <c r="DT15" s="185">
        <v>6.37</v>
      </c>
      <c r="DU15" s="185" t="s">
        <v>817</v>
      </c>
      <c r="DV15" s="185" t="s">
        <v>817</v>
      </c>
      <c r="DW15" s="185" t="s">
        <v>817</v>
      </c>
      <c r="DX15" s="185">
        <v>10.34</v>
      </c>
      <c r="DY15" s="185" t="s">
        <v>817</v>
      </c>
      <c r="DZ15" s="185" t="s">
        <v>817</v>
      </c>
      <c r="EA15" s="185" t="s">
        <v>817</v>
      </c>
      <c r="EB15" s="185" t="s">
        <v>817</v>
      </c>
      <c r="EC15" s="185">
        <v>6.18</v>
      </c>
      <c r="ED15" s="185" t="s">
        <v>817</v>
      </c>
      <c r="EE15" s="185" t="s">
        <v>817</v>
      </c>
      <c r="EF15" s="185" t="s">
        <v>817</v>
      </c>
      <c r="EG15" s="185" t="s">
        <v>817</v>
      </c>
      <c r="EH15" s="185" t="s">
        <v>817</v>
      </c>
      <c r="EI15" s="185" t="s">
        <v>817</v>
      </c>
      <c r="EJ15" s="185" t="s">
        <v>817</v>
      </c>
      <c r="EK15" s="326" t="s">
        <v>817</v>
      </c>
      <c r="EL15" s="326">
        <v>7.55</v>
      </c>
      <c r="EM15" s="326" t="s">
        <v>817</v>
      </c>
      <c r="EN15" s="326" t="s">
        <v>817</v>
      </c>
      <c r="EO15" s="326" t="s">
        <v>817</v>
      </c>
      <c r="EP15" s="326"/>
      <c r="EQ15" s="326" t="s">
        <v>817</v>
      </c>
      <c r="ER15" s="326" t="s">
        <v>817</v>
      </c>
      <c r="ES15" s="326" t="s">
        <v>817</v>
      </c>
      <c r="ET15" s="326" t="s">
        <v>817</v>
      </c>
      <c r="EU15" s="326">
        <v>7.9799999999999995</v>
      </c>
      <c r="EV15" s="326" t="s">
        <v>817</v>
      </c>
      <c r="EW15" s="326">
        <v>3</v>
      </c>
      <c r="EX15" s="326" t="s">
        <v>817</v>
      </c>
      <c r="EY15" s="326"/>
      <c r="EZ15" s="326" t="s">
        <v>817</v>
      </c>
      <c r="FA15" s="326">
        <v>3.99</v>
      </c>
      <c r="FB15" s="326" t="s">
        <v>817</v>
      </c>
      <c r="FC15" s="181" t="s">
        <v>817</v>
      </c>
      <c r="FD15" s="181">
        <v>5.97</v>
      </c>
      <c r="FE15" s="181" t="s">
        <v>817</v>
      </c>
      <c r="FF15" s="181" t="s">
        <v>817</v>
      </c>
      <c r="FG15" s="181" t="s">
        <v>817</v>
      </c>
      <c r="FH15" s="181">
        <v>8.81</v>
      </c>
      <c r="FI15" s="181" t="s">
        <v>817</v>
      </c>
      <c r="FJ15" s="181" t="s">
        <v>817</v>
      </c>
    </row>
    <row r="16" spans="1:166" s="1411" customFormat="1" ht="15" customHeight="1">
      <c r="A16" s="1412"/>
      <c r="B16" s="1406" t="s">
        <v>1277</v>
      </c>
      <c r="C16" s="1406" t="s">
        <v>518</v>
      </c>
      <c r="D16" s="1408" t="s">
        <v>817</v>
      </c>
      <c r="E16" s="1408" t="s">
        <v>817</v>
      </c>
      <c r="F16" s="1408" t="s">
        <v>817</v>
      </c>
      <c r="G16" s="1408" t="s">
        <v>817</v>
      </c>
      <c r="H16" s="1408" t="s">
        <v>817</v>
      </c>
      <c r="I16" s="1408" t="s">
        <v>817</v>
      </c>
      <c r="J16" s="1408" t="s">
        <v>817</v>
      </c>
      <c r="K16" s="1408" t="s">
        <v>817</v>
      </c>
      <c r="L16" s="1408" t="s">
        <v>817</v>
      </c>
      <c r="M16" s="1408" t="s">
        <v>817</v>
      </c>
      <c r="N16" s="1408" t="s">
        <v>817</v>
      </c>
      <c r="O16" s="1408" t="s">
        <v>817</v>
      </c>
      <c r="P16" s="1408" t="s">
        <v>817</v>
      </c>
      <c r="Q16" s="1408" t="s">
        <v>817</v>
      </c>
      <c r="R16" s="1408" t="s">
        <v>817</v>
      </c>
      <c r="S16" s="1408" t="s">
        <v>817</v>
      </c>
      <c r="T16" s="1408" t="s">
        <v>817</v>
      </c>
      <c r="U16" s="1408" t="s">
        <v>817</v>
      </c>
      <c r="V16" s="1408" t="s">
        <v>817</v>
      </c>
      <c r="W16" s="1408" t="s">
        <v>817</v>
      </c>
      <c r="X16" s="1408" t="s">
        <v>817</v>
      </c>
      <c r="Y16" s="1408" t="s">
        <v>817</v>
      </c>
      <c r="Z16" s="1408" t="s">
        <v>817</v>
      </c>
      <c r="AA16" s="1408" t="s">
        <v>817</v>
      </c>
      <c r="AB16" s="1408" t="s">
        <v>817</v>
      </c>
      <c r="AC16" s="1408" t="s">
        <v>817</v>
      </c>
      <c r="AD16" s="1408" t="s">
        <v>817</v>
      </c>
      <c r="AE16" s="1408" t="s">
        <v>817</v>
      </c>
      <c r="AF16" s="1408" t="s">
        <v>817</v>
      </c>
      <c r="AG16" s="1408" t="s">
        <v>817</v>
      </c>
      <c r="AH16" s="1408" t="s">
        <v>817</v>
      </c>
      <c r="AI16" s="1408" t="s">
        <v>817</v>
      </c>
      <c r="AJ16" s="1407" t="s">
        <v>1231</v>
      </c>
      <c r="AK16" s="1407">
        <v>10</v>
      </c>
      <c r="AL16" s="1407">
        <v>10.8</v>
      </c>
      <c r="AM16" s="1407" t="s">
        <v>1231</v>
      </c>
      <c r="AN16" s="1407" t="s">
        <v>1231</v>
      </c>
      <c r="AO16" s="1408" t="s">
        <v>1231</v>
      </c>
      <c r="AP16" s="1408" t="s">
        <v>1231</v>
      </c>
      <c r="AQ16" s="1393" t="s">
        <v>1231</v>
      </c>
      <c r="AR16" s="1393">
        <v>10.63</v>
      </c>
      <c r="AS16" s="1393">
        <v>11.4</v>
      </c>
      <c r="AT16" s="1393">
        <v>12.5</v>
      </c>
      <c r="AU16" s="1393" t="s">
        <v>817</v>
      </c>
      <c r="AV16" s="1393" t="s">
        <v>1231</v>
      </c>
      <c r="AW16" s="1393"/>
      <c r="AX16" s="1407" t="s">
        <v>817</v>
      </c>
      <c r="AY16" s="1407">
        <v>11.25</v>
      </c>
      <c r="AZ16" s="1407">
        <v>12</v>
      </c>
      <c r="BA16" s="1407">
        <v>12.5</v>
      </c>
      <c r="BB16" s="1407" t="s">
        <v>1231</v>
      </c>
      <c r="BC16" s="1407" t="s">
        <v>1231</v>
      </c>
      <c r="BD16" s="1407" t="s">
        <v>1231</v>
      </c>
      <c r="BE16" s="1407" t="s">
        <v>817</v>
      </c>
      <c r="BF16" s="1407">
        <v>11.25</v>
      </c>
      <c r="BG16" s="1407">
        <v>12</v>
      </c>
      <c r="BH16" s="1407">
        <v>13.34</v>
      </c>
      <c r="BI16" s="1407" t="s">
        <v>1231</v>
      </c>
      <c r="BJ16" s="1407" t="s">
        <v>1231</v>
      </c>
      <c r="BK16" s="1407" t="s">
        <v>1231</v>
      </c>
      <c r="BL16" s="1407" t="s">
        <v>817</v>
      </c>
      <c r="BM16" s="1407" t="s">
        <v>817</v>
      </c>
      <c r="BN16" s="1407">
        <v>9</v>
      </c>
      <c r="BO16" s="1407">
        <v>8.5</v>
      </c>
      <c r="BP16" s="1407" t="s">
        <v>817</v>
      </c>
      <c r="BQ16" s="1407" t="s">
        <v>817</v>
      </c>
      <c r="BR16" s="1407" t="s">
        <v>817</v>
      </c>
      <c r="BS16" s="1407">
        <v>10</v>
      </c>
      <c r="BT16" s="1407" t="s">
        <v>817</v>
      </c>
      <c r="BU16" s="1407">
        <v>8.5</v>
      </c>
      <c r="BV16" s="1407">
        <v>9.5</v>
      </c>
      <c r="BW16" s="1407">
        <v>9</v>
      </c>
      <c r="BX16" s="1407" t="s">
        <v>817</v>
      </c>
      <c r="BY16" s="1407" t="s">
        <v>817</v>
      </c>
      <c r="BZ16" s="1407" t="s">
        <v>817</v>
      </c>
      <c r="CA16" s="1407">
        <v>10</v>
      </c>
      <c r="CB16" s="1407" t="s">
        <v>817</v>
      </c>
      <c r="CC16" s="1407">
        <v>12.2</v>
      </c>
      <c r="CD16" s="1407">
        <v>12</v>
      </c>
      <c r="CE16" s="1409">
        <v>9</v>
      </c>
      <c r="CF16" s="1407" t="s">
        <v>817</v>
      </c>
      <c r="CG16" s="1409" t="s">
        <v>817</v>
      </c>
      <c r="CH16" s="1409" t="s">
        <v>817</v>
      </c>
      <c r="CI16" s="1394">
        <v>8.92</v>
      </c>
      <c r="CJ16" s="1407" t="s">
        <v>817</v>
      </c>
      <c r="CK16" s="1407">
        <v>11.83</v>
      </c>
      <c r="CL16" s="1407">
        <v>12.5</v>
      </c>
      <c r="CM16" s="1409">
        <v>12</v>
      </c>
      <c r="CN16" s="1407" t="s">
        <v>817</v>
      </c>
      <c r="CO16" s="1409">
        <v>7.1</v>
      </c>
      <c r="CP16" s="1409" t="s">
        <v>817</v>
      </c>
      <c r="CQ16" s="1394">
        <v>8.92</v>
      </c>
      <c r="CR16" s="1394" t="s">
        <v>817</v>
      </c>
      <c r="CS16" s="1394">
        <v>11.57</v>
      </c>
      <c r="CT16" s="1394">
        <v>12.5</v>
      </c>
      <c r="CU16" s="1394">
        <v>12</v>
      </c>
      <c r="CV16" s="1394" t="s">
        <v>817</v>
      </c>
      <c r="CW16" s="1394">
        <v>14</v>
      </c>
      <c r="CX16" s="1394" t="s">
        <v>817</v>
      </c>
      <c r="CY16" s="1394" t="s">
        <v>817</v>
      </c>
      <c r="CZ16" s="1394">
        <v>10.85</v>
      </c>
      <c r="DA16" s="1392" t="s">
        <v>817</v>
      </c>
      <c r="DB16" s="1416">
        <v>9.25</v>
      </c>
      <c r="DC16" s="1416" t="s">
        <v>817</v>
      </c>
      <c r="DD16" s="1416">
        <v>5</v>
      </c>
      <c r="DE16" s="1416" t="s">
        <v>817</v>
      </c>
      <c r="DF16" s="1416">
        <v>14</v>
      </c>
      <c r="DG16" s="1416" t="s">
        <v>817</v>
      </c>
      <c r="DH16" s="1416">
        <v>10.54</v>
      </c>
      <c r="DI16" s="1416">
        <v>10.85</v>
      </c>
      <c r="DJ16" s="1416" t="s">
        <v>817</v>
      </c>
      <c r="DK16" s="1416">
        <v>6.64</v>
      </c>
      <c r="DL16" s="1416" t="s">
        <v>817</v>
      </c>
      <c r="DM16" s="1416">
        <v>5</v>
      </c>
      <c r="DN16" s="1416" t="s">
        <v>817</v>
      </c>
      <c r="DO16" s="1416" t="s">
        <v>817</v>
      </c>
      <c r="DP16" s="1416">
        <v>3.6</v>
      </c>
      <c r="DQ16" s="1416">
        <v>9.7200000000000006</v>
      </c>
      <c r="DR16" s="1416">
        <v>10.64</v>
      </c>
      <c r="DS16" s="1392" t="s">
        <v>817</v>
      </c>
      <c r="DT16" s="1392">
        <v>6.37</v>
      </c>
      <c r="DU16" s="1392" t="s">
        <v>817</v>
      </c>
      <c r="DV16" s="1392" t="s">
        <v>817</v>
      </c>
      <c r="DW16" s="1392" t="s">
        <v>817</v>
      </c>
      <c r="DX16" s="1392" t="s">
        <v>817</v>
      </c>
      <c r="DY16" s="1392" t="s">
        <v>817</v>
      </c>
      <c r="DZ16" s="1392" t="s">
        <v>817</v>
      </c>
      <c r="EA16" s="1392">
        <v>3.78</v>
      </c>
      <c r="EB16" s="1392" t="s">
        <v>817</v>
      </c>
      <c r="EC16" s="1392">
        <v>6.18</v>
      </c>
      <c r="ED16" s="1392" t="s">
        <v>817</v>
      </c>
      <c r="EE16" s="1392" t="s">
        <v>817</v>
      </c>
      <c r="EF16" s="1392" t="s">
        <v>817</v>
      </c>
      <c r="EG16" s="1392" t="s">
        <v>817</v>
      </c>
      <c r="EH16" s="1392" t="s">
        <v>817</v>
      </c>
      <c r="EI16" s="1392" t="s">
        <v>817</v>
      </c>
      <c r="EJ16" s="1392">
        <v>3.89</v>
      </c>
      <c r="EK16" s="1660" t="s">
        <v>817</v>
      </c>
      <c r="EL16" s="1660">
        <v>7.55</v>
      </c>
      <c r="EM16" s="1660">
        <v>8.5</v>
      </c>
      <c r="EN16" s="1660">
        <v>6.5</v>
      </c>
      <c r="EO16" s="1660" t="s">
        <v>817</v>
      </c>
      <c r="EP16" s="1660" t="s">
        <v>817</v>
      </c>
      <c r="EQ16" s="1660" t="s">
        <v>817</v>
      </c>
      <c r="ER16" s="1660" t="s">
        <v>817</v>
      </c>
      <c r="ES16" s="1660">
        <v>5.52</v>
      </c>
      <c r="ET16" s="1660" t="s">
        <v>817</v>
      </c>
      <c r="EU16" s="1660">
        <v>7.9799999999999995</v>
      </c>
      <c r="EV16" s="1660">
        <v>8.5</v>
      </c>
      <c r="EW16" s="1660" t="s">
        <v>817</v>
      </c>
      <c r="EX16" s="1660" t="s">
        <v>817</v>
      </c>
      <c r="EY16" s="1660" t="s">
        <v>817</v>
      </c>
      <c r="EZ16" s="1660" t="s">
        <v>817</v>
      </c>
      <c r="FA16" s="1660" t="s">
        <v>817</v>
      </c>
      <c r="FB16" s="1660">
        <v>4.95</v>
      </c>
      <c r="FC16" s="1747" t="s">
        <v>817</v>
      </c>
      <c r="FD16" s="1747">
        <v>5.97</v>
      </c>
      <c r="FE16" s="1747" t="s">
        <v>817</v>
      </c>
      <c r="FF16" s="1747" t="s">
        <v>817</v>
      </c>
      <c r="FG16" s="1747" t="s">
        <v>817</v>
      </c>
      <c r="FH16" s="1747" t="s">
        <v>817</v>
      </c>
      <c r="FI16" s="1747" t="s">
        <v>817</v>
      </c>
      <c r="FJ16" s="1747">
        <v>4.3099999999999996</v>
      </c>
    </row>
    <row r="17" spans="1:166" s="234" customFormat="1" ht="15" customHeight="1">
      <c r="A17" s="269"/>
      <c r="B17" s="2594" t="s">
        <v>1844</v>
      </c>
      <c r="C17" s="2594"/>
      <c r="D17" s="257" t="s">
        <v>817</v>
      </c>
      <c r="E17" s="257" t="s">
        <v>817</v>
      </c>
      <c r="F17" s="257" t="s">
        <v>817</v>
      </c>
      <c r="G17" s="257" t="s">
        <v>817</v>
      </c>
      <c r="H17" s="257" t="s">
        <v>817</v>
      </c>
      <c r="I17" s="257" t="s">
        <v>817</v>
      </c>
      <c r="J17" s="257" t="s">
        <v>817</v>
      </c>
      <c r="K17" s="257" t="s">
        <v>817</v>
      </c>
      <c r="L17" s="257" t="s">
        <v>817</v>
      </c>
      <c r="M17" s="257" t="s">
        <v>817</v>
      </c>
      <c r="N17" s="257" t="s">
        <v>817</v>
      </c>
      <c r="O17" s="257" t="s">
        <v>817</v>
      </c>
      <c r="P17" s="257" t="s">
        <v>817</v>
      </c>
      <c r="Q17" s="257" t="s">
        <v>817</v>
      </c>
      <c r="R17" s="257" t="s">
        <v>817</v>
      </c>
      <c r="S17" s="257" t="s">
        <v>817</v>
      </c>
      <c r="T17" s="257" t="s">
        <v>817</v>
      </c>
      <c r="U17" s="257" t="s">
        <v>817</v>
      </c>
      <c r="V17" s="257" t="s">
        <v>817</v>
      </c>
      <c r="W17" s="257" t="s">
        <v>817</v>
      </c>
      <c r="X17" s="257" t="s">
        <v>817</v>
      </c>
      <c r="Y17" s="257" t="s">
        <v>817</v>
      </c>
      <c r="Z17" s="257" t="s">
        <v>817</v>
      </c>
      <c r="AA17" s="257" t="s">
        <v>817</v>
      </c>
      <c r="AB17" s="257" t="s">
        <v>817</v>
      </c>
      <c r="AC17" s="257" t="s">
        <v>817</v>
      </c>
      <c r="AD17" s="257" t="s">
        <v>817</v>
      </c>
      <c r="AE17" s="257" t="s">
        <v>817</v>
      </c>
      <c r="AF17" s="257" t="s">
        <v>817</v>
      </c>
      <c r="AG17" s="257" t="s">
        <v>817</v>
      </c>
      <c r="AH17" s="257" t="s">
        <v>817</v>
      </c>
      <c r="AI17" s="257" t="s">
        <v>817</v>
      </c>
      <c r="AJ17" s="16" t="s">
        <v>1231</v>
      </c>
      <c r="AK17" s="16">
        <v>8.5500000000000007</v>
      </c>
      <c r="AL17" s="16" t="s">
        <v>1231</v>
      </c>
      <c r="AM17" s="16" t="s">
        <v>1231</v>
      </c>
      <c r="AN17" s="16" t="s">
        <v>1231</v>
      </c>
      <c r="AO17" s="257" t="s">
        <v>1231</v>
      </c>
      <c r="AP17" s="257" t="s">
        <v>1231</v>
      </c>
      <c r="AQ17" s="247" t="s">
        <v>1231</v>
      </c>
      <c r="AR17" s="247">
        <v>8.5500000000000007</v>
      </c>
      <c r="AS17" s="247">
        <v>6.12</v>
      </c>
      <c r="AT17" s="247" t="s">
        <v>1231</v>
      </c>
      <c r="AU17" s="247" t="s">
        <v>817</v>
      </c>
      <c r="AV17" s="247" t="s">
        <v>1231</v>
      </c>
      <c r="AW17" s="247"/>
      <c r="AX17" s="16" t="s">
        <v>817</v>
      </c>
      <c r="AY17" s="16" t="s">
        <v>817</v>
      </c>
      <c r="AZ17" s="16">
        <v>6.12</v>
      </c>
      <c r="BA17" s="16" t="s">
        <v>1231</v>
      </c>
      <c r="BB17" s="16" t="s">
        <v>1231</v>
      </c>
      <c r="BC17" s="16" t="s">
        <v>1231</v>
      </c>
      <c r="BD17" s="16" t="s">
        <v>1231</v>
      </c>
      <c r="BE17" s="16" t="s">
        <v>817</v>
      </c>
      <c r="BF17" s="16" t="s">
        <v>817</v>
      </c>
      <c r="BG17" s="16">
        <v>6.12</v>
      </c>
      <c r="BH17" s="16" t="s">
        <v>1231</v>
      </c>
      <c r="BI17" s="16" t="s">
        <v>1231</v>
      </c>
      <c r="BJ17" s="16" t="s">
        <v>1231</v>
      </c>
      <c r="BK17" s="16" t="s">
        <v>1231</v>
      </c>
      <c r="BL17" s="16" t="s">
        <v>817</v>
      </c>
      <c r="BM17" s="16" t="s">
        <v>817</v>
      </c>
      <c r="BN17" s="16" t="s">
        <v>817</v>
      </c>
      <c r="BO17" s="16" t="s">
        <v>817</v>
      </c>
      <c r="BP17" s="16" t="s">
        <v>817</v>
      </c>
      <c r="BQ17" s="16" t="s">
        <v>817</v>
      </c>
      <c r="BR17" s="16" t="s">
        <v>817</v>
      </c>
      <c r="BS17" s="16" t="s">
        <v>817</v>
      </c>
      <c r="BT17" s="16" t="s">
        <v>817</v>
      </c>
      <c r="BU17" s="16" t="s">
        <v>817</v>
      </c>
      <c r="BV17" s="16" t="s">
        <v>817</v>
      </c>
      <c r="BW17" s="16" t="s">
        <v>817</v>
      </c>
      <c r="BX17" s="16" t="s">
        <v>817</v>
      </c>
      <c r="BY17" s="16" t="s">
        <v>817</v>
      </c>
      <c r="BZ17" s="16" t="s">
        <v>817</v>
      </c>
      <c r="CA17" s="16" t="s">
        <v>817</v>
      </c>
      <c r="CB17" s="16"/>
      <c r="CC17" s="16"/>
      <c r="CD17" s="16"/>
      <c r="CE17" s="290"/>
      <c r="CF17" s="16"/>
      <c r="CG17" s="290"/>
      <c r="CH17" s="290"/>
      <c r="CI17" s="354"/>
      <c r="CJ17" s="15"/>
      <c r="CK17" s="15"/>
      <c r="CL17" s="15"/>
      <c r="CM17" s="1338"/>
      <c r="CN17" s="15"/>
      <c r="CO17" s="1338"/>
      <c r="CP17" s="1338"/>
      <c r="CQ17" s="34"/>
      <c r="CR17" s="354"/>
      <c r="CS17" s="354"/>
      <c r="CT17" s="354"/>
      <c r="CU17" s="354"/>
      <c r="CV17" s="354"/>
      <c r="CW17" s="354"/>
      <c r="CX17" s="354"/>
      <c r="CY17" s="354"/>
      <c r="CZ17" s="354"/>
      <c r="DA17" s="185"/>
      <c r="DB17" s="185"/>
      <c r="DC17" s="185"/>
      <c r="DD17" s="185"/>
      <c r="DE17" s="185"/>
      <c r="DF17" s="185"/>
      <c r="DG17" s="185"/>
      <c r="DH17" s="185"/>
      <c r="DI17" s="185"/>
      <c r="DJ17" s="185"/>
      <c r="DK17" s="185"/>
      <c r="DL17" s="185"/>
      <c r="DM17" s="185"/>
      <c r="DN17" s="185"/>
      <c r="DO17" s="185"/>
      <c r="DP17" s="185"/>
      <c r="DQ17" s="185"/>
      <c r="DR17" s="185"/>
      <c r="DS17" s="185"/>
      <c r="DT17" s="185"/>
      <c r="DU17" s="185"/>
      <c r="DV17" s="185"/>
      <c r="DW17" s="185"/>
      <c r="DX17" s="185"/>
      <c r="DY17" s="185"/>
      <c r="DZ17" s="185"/>
      <c r="EA17" s="185"/>
      <c r="EB17" s="185" t="s">
        <v>817</v>
      </c>
      <c r="EC17" s="185"/>
      <c r="ED17" s="185" t="s">
        <v>817</v>
      </c>
      <c r="EE17" s="185" t="s">
        <v>817</v>
      </c>
      <c r="EF17" s="185" t="s">
        <v>817</v>
      </c>
      <c r="EG17" s="185" t="s">
        <v>817</v>
      </c>
      <c r="EH17" s="185" t="s">
        <v>817</v>
      </c>
      <c r="EI17" s="185"/>
      <c r="EJ17" s="185" t="s">
        <v>817</v>
      </c>
      <c r="EK17" s="326"/>
      <c r="EL17" s="326"/>
      <c r="EM17" s="326"/>
      <c r="EN17" s="326"/>
      <c r="EO17" s="326"/>
      <c r="EP17" s="326"/>
      <c r="EQ17" s="326"/>
      <c r="ER17" s="326"/>
      <c r="ES17" s="326"/>
      <c r="ET17" s="326"/>
      <c r="EU17" s="326"/>
      <c r="EV17" s="326"/>
      <c r="EW17" s="326"/>
      <c r="EX17" s="326"/>
      <c r="EY17" s="326"/>
      <c r="EZ17" s="326"/>
      <c r="FA17" s="326"/>
      <c r="FB17" s="326"/>
      <c r="FC17" s="181"/>
      <c r="FD17" s="181"/>
      <c r="FE17" s="181"/>
      <c r="FF17" s="181"/>
      <c r="FG17" s="181"/>
      <c r="FH17" s="181"/>
      <c r="FI17" s="181"/>
      <c r="FJ17" s="181"/>
    </row>
    <row r="18" spans="1:166" s="1411" customFormat="1" ht="15" customHeight="1">
      <c r="A18" s="1412"/>
      <c r="B18" s="1413" t="s">
        <v>856</v>
      </c>
      <c r="C18" s="1406" t="s">
        <v>1274</v>
      </c>
      <c r="D18" s="1408" t="s">
        <v>817</v>
      </c>
      <c r="E18" s="1408" t="s">
        <v>817</v>
      </c>
      <c r="F18" s="1408" t="s">
        <v>817</v>
      </c>
      <c r="G18" s="1408" t="s">
        <v>817</v>
      </c>
      <c r="H18" s="1408" t="s">
        <v>817</v>
      </c>
      <c r="I18" s="1408" t="s">
        <v>817</v>
      </c>
      <c r="J18" s="1408" t="s">
        <v>817</v>
      </c>
      <c r="K18" s="1408" t="s">
        <v>817</v>
      </c>
      <c r="L18" s="1408" t="s">
        <v>817</v>
      </c>
      <c r="M18" s="1408" t="s">
        <v>817</v>
      </c>
      <c r="N18" s="1408" t="s">
        <v>817</v>
      </c>
      <c r="O18" s="1408" t="s">
        <v>817</v>
      </c>
      <c r="P18" s="1408" t="s">
        <v>817</v>
      </c>
      <c r="Q18" s="1408" t="s">
        <v>817</v>
      </c>
      <c r="R18" s="1408" t="s">
        <v>817</v>
      </c>
      <c r="S18" s="1408" t="s">
        <v>817</v>
      </c>
      <c r="T18" s="1408" t="s">
        <v>817</v>
      </c>
      <c r="U18" s="1408" t="s">
        <v>817</v>
      </c>
      <c r="V18" s="1408" t="s">
        <v>817</v>
      </c>
      <c r="W18" s="1408" t="s">
        <v>817</v>
      </c>
      <c r="X18" s="1408" t="s">
        <v>817</v>
      </c>
      <c r="Y18" s="1408" t="s">
        <v>817</v>
      </c>
      <c r="Z18" s="1408" t="s">
        <v>817</v>
      </c>
      <c r="AA18" s="1408" t="s">
        <v>817</v>
      </c>
      <c r="AB18" s="1408" t="s">
        <v>817</v>
      </c>
      <c r="AC18" s="1408" t="s">
        <v>817</v>
      </c>
      <c r="AD18" s="1408" t="s">
        <v>817</v>
      </c>
      <c r="AE18" s="1408" t="s">
        <v>817</v>
      </c>
      <c r="AF18" s="1408" t="s">
        <v>817</v>
      </c>
      <c r="AG18" s="1408" t="s">
        <v>817</v>
      </c>
      <c r="AH18" s="1408" t="s">
        <v>817</v>
      </c>
      <c r="AI18" s="1408" t="s">
        <v>817</v>
      </c>
      <c r="AJ18" s="1407"/>
      <c r="AK18" s="1407"/>
      <c r="AL18" s="1407"/>
      <c r="AM18" s="1407"/>
      <c r="AN18" s="1407"/>
      <c r="AO18" s="1408"/>
      <c r="AP18" s="1408"/>
      <c r="AQ18" s="1393">
        <v>9.92</v>
      </c>
      <c r="AR18" s="1393">
        <v>10</v>
      </c>
      <c r="AS18" s="1393" t="s">
        <v>817</v>
      </c>
      <c r="AT18" s="1393" t="s">
        <v>1231</v>
      </c>
      <c r="AU18" s="1393" t="s">
        <v>817</v>
      </c>
      <c r="AV18" s="1393" t="s">
        <v>1231</v>
      </c>
      <c r="AW18" s="1393"/>
      <c r="AX18" s="1407">
        <v>9.92</v>
      </c>
      <c r="AY18" s="1407">
        <v>10</v>
      </c>
      <c r="AZ18" s="1407" t="s">
        <v>817</v>
      </c>
      <c r="BA18" s="1407" t="s">
        <v>817</v>
      </c>
      <c r="BB18" s="1407" t="s">
        <v>817</v>
      </c>
      <c r="BC18" s="1407" t="s">
        <v>817</v>
      </c>
      <c r="BD18" s="1407" t="s">
        <v>817</v>
      </c>
      <c r="BE18" s="1407" t="s">
        <v>817</v>
      </c>
      <c r="BF18" s="1407">
        <v>10</v>
      </c>
      <c r="BG18" s="1407" t="s">
        <v>817</v>
      </c>
      <c r="BH18" s="1407" t="s">
        <v>817</v>
      </c>
      <c r="BI18" s="1407" t="s">
        <v>817</v>
      </c>
      <c r="BJ18" s="1407" t="s">
        <v>817</v>
      </c>
      <c r="BK18" s="1407" t="s">
        <v>817</v>
      </c>
      <c r="BL18" s="1407" t="s">
        <v>817</v>
      </c>
      <c r="BM18" s="1407">
        <v>8.5</v>
      </c>
      <c r="BN18" s="1407" t="s">
        <v>817</v>
      </c>
      <c r="BO18" s="1407" t="s">
        <v>817</v>
      </c>
      <c r="BP18" s="1407" t="s">
        <v>817</v>
      </c>
      <c r="BQ18" s="1407" t="s">
        <v>817</v>
      </c>
      <c r="BR18" s="1407" t="s">
        <v>817</v>
      </c>
      <c r="BS18" s="1407" t="s">
        <v>817</v>
      </c>
      <c r="BT18" s="1407" t="s">
        <v>817</v>
      </c>
      <c r="BU18" s="1407">
        <v>8.5</v>
      </c>
      <c r="BV18" s="1407" t="s">
        <v>817</v>
      </c>
      <c r="BW18" s="1407" t="s">
        <v>817</v>
      </c>
      <c r="BX18" s="1407" t="s">
        <v>817</v>
      </c>
      <c r="BY18" s="1407" t="s">
        <v>817</v>
      </c>
      <c r="BZ18" s="1407" t="s">
        <v>817</v>
      </c>
      <c r="CA18" s="1407" t="s">
        <v>817</v>
      </c>
      <c r="CB18" s="1407" t="s">
        <v>817</v>
      </c>
      <c r="CC18" s="1407">
        <v>11.65</v>
      </c>
      <c r="CD18" s="1407" t="s">
        <v>817</v>
      </c>
      <c r="CE18" s="1409" t="s">
        <v>817</v>
      </c>
      <c r="CF18" s="1409" t="s">
        <v>817</v>
      </c>
      <c r="CG18" s="1409" t="s">
        <v>817</v>
      </c>
      <c r="CH18" s="1409" t="s">
        <v>817</v>
      </c>
      <c r="CI18" s="1394" t="s">
        <v>817</v>
      </c>
      <c r="CJ18" s="1407" t="s">
        <v>817</v>
      </c>
      <c r="CK18" s="1407">
        <v>11.83</v>
      </c>
      <c r="CL18" s="1407" t="s">
        <v>817</v>
      </c>
      <c r="CM18" s="1409" t="s">
        <v>817</v>
      </c>
      <c r="CN18" s="1409" t="s">
        <v>817</v>
      </c>
      <c r="CO18" s="1409" t="s">
        <v>817</v>
      </c>
      <c r="CP18" s="1409" t="s">
        <v>817</v>
      </c>
      <c r="CQ18" s="1392" t="s">
        <v>817</v>
      </c>
      <c r="CR18" s="1394" t="s">
        <v>817</v>
      </c>
      <c r="CS18" s="1394">
        <v>11.57</v>
      </c>
      <c r="CT18" s="1394" t="s">
        <v>817</v>
      </c>
      <c r="CU18" s="1394" t="s">
        <v>817</v>
      </c>
      <c r="CV18" s="1394" t="s">
        <v>817</v>
      </c>
      <c r="CW18" s="1394" t="s">
        <v>817</v>
      </c>
      <c r="CX18" s="1394" t="s">
        <v>817</v>
      </c>
      <c r="CY18" s="1394" t="s">
        <v>817</v>
      </c>
      <c r="CZ18" s="1394" t="s">
        <v>817</v>
      </c>
      <c r="DA18" s="1392" t="s">
        <v>817</v>
      </c>
      <c r="DB18" s="1392">
        <v>9.25</v>
      </c>
      <c r="DC18" s="1392" t="s">
        <v>817</v>
      </c>
      <c r="DD18" s="1392" t="s">
        <v>817</v>
      </c>
      <c r="DE18" s="1392" t="s">
        <v>817</v>
      </c>
      <c r="DF18" s="1392" t="s">
        <v>817</v>
      </c>
      <c r="DG18" s="1392" t="s">
        <v>817</v>
      </c>
      <c r="DH18" s="1392" t="s">
        <v>817</v>
      </c>
      <c r="DI18" s="1392" t="s">
        <v>817</v>
      </c>
      <c r="DJ18" s="1392" t="s">
        <v>817</v>
      </c>
      <c r="DK18" s="1392">
        <v>6.64</v>
      </c>
      <c r="DL18" s="1392" t="s">
        <v>817</v>
      </c>
      <c r="DM18" s="1392" t="s">
        <v>817</v>
      </c>
      <c r="DN18" s="1392" t="s">
        <v>817</v>
      </c>
      <c r="DO18" s="1392" t="s">
        <v>817</v>
      </c>
      <c r="DP18" s="1392" t="s">
        <v>817</v>
      </c>
      <c r="DQ18" s="1392" t="s">
        <v>817</v>
      </c>
      <c r="DR18" s="1392" t="s">
        <v>817</v>
      </c>
      <c r="DS18" s="1392" t="s">
        <v>817</v>
      </c>
      <c r="DT18" s="1392">
        <v>6.37</v>
      </c>
      <c r="DU18" s="1392" t="s">
        <v>817</v>
      </c>
      <c r="DV18" s="1392" t="s">
        <v>817</v>
      </c>
      <c r="DW18" s="1392" t="s">
        <v>817</v>
      </c>
      <c r="DX18" s="1392" t="s">
        <v>817</v>
      </c>
      <c r="DY18" s="1392" t="s">
        <v>817</v>
      </c>
      <c r="DZ18" s="1392" t="s">
        <v>817</v>
      </c>
      <c r="EA18" s="1392" t="s">
        <v>817</v>
      </c>
      <c r="EB18" s="1392" t="s">
        <v>817</v>
      </c>
      <c r="EC18" s="1392">
        <v>6.18</v>
      </c>
      <c r="ED18" s="1392" t="s">
        <v>817</v>
      </c>
      <c r="EE18" s="1392" t="s">
        <v>817</v>
      </c>
      <c r="EF18" s="1392" t="s">
        <v>817</v>
      </c>
      <c r="EG18" s="1392" t="s">
        <v>817</v>
      </c>
      <c r="EH18" s="1392" t="s">
        <v>817</v>
      </c>
      <c r="EI18" s="1392" t="s">
        <v>817</v>
      </c>
      <c r="EJ18" s="1392" t="s">
        <v>817</v>
      </c>
      <c r="EK18" s="1660" t="s">
        <v>817</v>
      </c>
      <c r="EL18" s="1660">
        <v>7.55</v>
      </c>
      <c r="EM18" s="1660" t="s">
        <v>817</v>
      </c>
      <c r="EN18" s="1660" t="s">
        <v>817</v>
      </c>
      <c r="EO18" s="1660" t="s">
        <v>817</v>
      </c>
      <c r="EP18" s="1660" t="s">
        <v>817</v>
      </c>
      <c r="EQ18" s="1660" t="s">
        <v>817</v>
      </c>
      <c r="ER18" s="1660" t="s">
        <v>817</v>
      </c>
      <c r="ES18" s="1660" t="s">
        <v>817</v>
      </c>
      <c r="ET18" s="1660" t="s">
        <v>817</v>
      </c>
      <c r="EU18" s="1660">
        <v>7.9799999999999995</v>
      </c>
      <c r="EV18" s="1660" t="s">
        <v>817</v>
      </c>
      <c r="EW18" s="1660" t="s">
        <v>817</v>
      </c>
      <c r="EX18" s="1660" t="s">
        <v>817</v>
      </c>
      <c r="EY18" s="1660" t="s">
        <v>817</v>
      </c>
      <c r="EZ18" s="1660" t="s">
        <v>817</v>
      </c>
      <c r="FA18" s="1660" t="s">
        <v>817</v>
      </c>
      <c r="FB18" s="1660" t="s">
        <v>817</v>
      </c>
      <c r="FC18" s="1747" t="s">
        <v>817</v>
      </c>
      <c r="FD18" s="1747">
        <v>5.97</v>
      </c>
      <c r="FE18" s="1747" t="s">
        <v>817</v>
      </c>
      <c r="FF18" s="1747" t="s">
        <v>817</v>
      </c>
      <c r="FG18" s="1747" t="s">
        <v>817</v>
      </c>
      <c r="FH18" s="1747" t="s">
        <v>817</v>
      </c>
      <c r="FI18" s="1747" t="s">
        <v>817</v>
      </c>
      <c r="FJ18" s="1747" t="s">
        <v>817</v>
      </c>
    </row>
    <row r="19" spans="1:166" s="234" customFormat="1" ht="15" customHeight="1">
      <c r="A19" s="269"/>
      <c r="B19" s="258" t="s">
        <v>1085</v>
      </c>
      <c r="C19" s="256" t="s">
        <v>231</v>
      </c>
      <c r="D19" s="257" t="s">
        <v>817</v>
      </c>
      <c r="E19" s="257" t="s">
        <v>817</v>
      </c>
      <c r="F19" s="257" t="s">
        <v>817</v>
      </c>
      <c r="G19" s="257" t="s">
        <v>817</v>
      </c>
      <c r="H19" s="257" t="s">
        <v>817</v>
      </c>
      <c r="I19" s="257" t="s">
        <v>817</v>
      </c>
      <c r="J19" s="257" t="s">
        <v>817</v>
      </c>
      <c r="K19" s="257" t="s">
        <v>817</v>
      </c>
      <c r="L19" s="257" t="s">
        <v>817</v>
      </c>
      <c r="M19" s="257" t="s">
        <v>817</v>
      </c>
      <c r="N19" s="257" t="s">
        <v>817</v>
      </c>
      <c r="O19" s="257" t="s">
        <v>817</v>
      </c>
      <c r="P19" s="257" t="s">
        <v>817</v>
      </c>
      <c r="Q19" s="257" t="s">
        <v>817</v>
      </c>
      <c r="R19" s="257" t="s">
        <v>817</v>
      </c>
      <c r="S19" s="257" t="s">
        <v>817</v>
      </c>
      <c r="T19" s="257" t="s">
        <v>817</v>
      </c>
      <c r="U19" s="257" t="s">
        <v>817</v>
      </c>
      <c r="V19" s="257" t="s">
        <v>817</v>
      </c>
      <c r="W19" s="257" t="s">
        <v>817</v>
      </c>
      <c r="X19" s="257" t="s">
        <v>817</v>
      </c>
      <c r="Y19" s="257" t="s">
        <v>817</v>
      </c>
      <c r="Z19" s="257" t="s">
        <v>817</v>
      </c>
      <c r="AA19" s="257" t="s">
        <v>817</v>
      </c>
      <c r="AB19" s="257" t="s">
        <v>817</v>
      </c>
      <c r="AC19" s="257" t="s">
        <v>817</v>
      </c>
      <c r="AD19" s="257" t="s">
        <v>817</v>
      </c>
      <c r="AE19" s="257" t="s">
        <v>817</v>
      </c>
      <c r="AF19" s="257" t="s">
        <v>817</v>
      </c>
      <c r="AG19" s="257" t="s">
        <v>817</v>
      </c>
      <c r="AH19" s="257" t="s">
        <v>817</v>
      </c>
      <c r="AI19" s="257" t="s">
        <v>817</v>
      </c>
      <c r="AJ19" s="16"/>
      <c r="AK19" s="16"/>
      <c r="AL19" s="16"/>
      <c r="AM19" s="16"/>
      <c r="AN19" s="16"/>
      <c r="AO19" s="257"/>
      <c r="AP19" s="257"/>
      <c r="AQ19" s="247">
        <v>10.11</v>
      </c>
      <c r="AR19" s="247">
        <v>10.11</v>
      </c>
      <c r="AS19" s="247" t="s">
        <v>817</v>
      </c>
      <c r="AT19" s="247" t="s">
        <v>1231</v>
      </c>
      <c r="AU19" s="247" t="s">
        <v>817</v>
      </c>
      <c r="AV19" s="247" t="s">
        <v>1231</v>
      </c>
      <c r="AW19" s="247"/>
      <c r="AX19" s="16">
        <v>10.11</v>
      </c>
      <c r="AY19" s="16">
        <v>10.5</v>
      </c>
      <c r="AZ19" s="16" t="s">
        <v>817</v>
      </c>
      <c r="BA19" s="16" t="s">
        <v>1240</v>
      </c>
      <c r="BB19" s="16" t="s">
        <v>817</v>
      </c>
      <c r="BC19" s="16" t="s">
        <v>817</v>
      </c>
      <c r="BD19" s="16" t="s">
        <v>817</v>
      </c>
      <c r="BE19" s="16">
        <v>10.5</v>
      </c>
      <c r="BF19" s="16">
        <v>10.5</v>
      </c>
      <c r="BG19" s="16" t="s">
        <v>817</v>
      </c>
      <c r="BH19" s="16" t="s">
        <v>1240</v>
      </c>
      <c r="BI19" s="16" t="s">
        <v>817</v>
      </c>
      <c r="BJ19" s="16" t="s">
        <v>817</v>
      </c>
      <c r="BK19" s="16" t="s">
        <v>817</v>
      </c>
      <c r="BL19" s="16">
        <v>8.51</v>
      </c>
      <c r="BM19" s="16">
        <v>8.5</v>
      </c>
      <c r="BN19" s="16" t="s">
        <v>817</v>
      </c>
      <c r="BO19" s="16" t="s">
        <v>1240</v>
      </c>
      <c r="BP19" s="16" t="s">
        <v>817</v>
      </c>
      <c r="BQ19" s="16" t="s">
        <v>817</v>
      </c>
      <c r="BR19" s="16" t="s">
        <v>817</v>
      </c>
      <c r="BS19" s="16" t="s">
        <v>817</v>
      </c>
      <c r="BT19" s="16">
        <v>8.3000000000000007</v>
      </c>
      <c r="BU19" s="16">
        <v>8.5</v>
      </c>
      <c r="BV19" s="16" t="s">
        <v>817</v>
      </c>
      <c r="BW19" s="16" t="s">
        <v>1240</v>
      </c>
      <c r="BX19" s="16" t="s">
        <v>817</v>
      </c>
      <c r="BY19" s="16" t="s">
        <v>817</v>
      </c>
      <c r="BZ19" s="16" t="s">
        <v>817</v>
      </c>
      <c r="CA19" s="16" t="s">
        <v>817</v>
      </c>
      <c r="CB19" s="16">
        <v>9.1</v>
      </c>
      <c r="CC19" s="16">
        <v>11.65</v>
      </c>
      <c r="CD19" s="16" t="s">
        <v>817</v>
      </c>
      <c r="CE19" s="290" t="s">
        <v>1240</v>
      </c>
      <c r="CF19" s="290" t="s">
        <v>817</v>
      </c>
      <c r="CG19" s="290" t="s">
        <v>817</v>
      </c>
      <c r="CH19" s="290" t="s">
        <v>817</v>
      </c>
      <c r="CI19" s="354" t="s">
        <v>817</v>
      </c>
      <c r="CJ19" s="15">
        <v>10</v>
      </c>
      <c r="CK19" s="15">
        <v>11.83</v>
      </c>
      <c r="CL19" s="15" t="s">
        <v>817</v>
      </c>
      <c r="CM19" s="1338" t="s">
        <v>1240</v>
      </c>
      <c r="CN19" s="1338" t="s">
        <v>817</v>
      </c>
      <c r="CO19" s="1338" t="s">
        <v>817</v>
      </c>
      <c r="CP19" s="1338" t="s">
        <v>817</v>
      </c>
      <c r="CQ19" s="34" t="s">
        <v>817</v>
      </c>
      <c r="CR19" s="354">
        <v>9.6</v>
      </c>
      <c r="CS19" s="354">
        <v>11.57</v>
      </c>
      <c r="CT19" s="354" t="s">
        <v>817</v>
      </c>
      <c r="CU19" s="354" t="s">
        <v>1240</v>
      </c>
      <c r="CV19" s="354" t="s">
        <v>817</v>
      </c>
      <c r="CW19" s="354" t="s">
        <v>817</v>
      </c>
      <c r="CX19" s="354" t="s">
        <v>817</v>
      </c>
      <c r="CY19" s="354" t="s">
        <v>817</v>
      </c>
      <c r="CZ19" s="354" t="s">
        <v>817</v>
      </c>
      <c r="DA19" s="185">
        <v>8.85</v>
      </c>
      <c r="DB19" s="185">
        <v>9.25</v>
      </c>
      <c r="DC19" s="185" t="s">
        <v>817</v>
      </c>
      <c r="DD19" s="185" t="s">
        <v>1240</v>
      </c>
      <c r="DE19" s="185" t="s">
        <v>817</v>
      </c>
      <c r="DF19" s="185" t="s">
        <v>817</v>
      </c>
      <c r="DG19" s="185" t="s">
        <v>817</v>
      </c>
      <c r="DH19" s="185" t="s">
        <v>817</v>
      </c>
      <c r="DI19" s="185" t="s">
        <v>817</v>
      </c>
      <c r="DJ19" s="185">
        <v>7.55</v>
      </c>
      <c r="DK19" s="185">
        <v>6.64</v>
      </c>
      <c r="DL19" s="185" t="s">
        <v>817</v>
      </c>
      <c r="DM19" s="185" t="s">
        <v>1240</v>
      </c>
      <c r="DN19" s="185" t="s">
        <v>817</v>
      </c>
      <c r="DO19" s="185" t="s">
        <v>817</v>
      </c>
      <c r="DP19" s="185" t="s">
        <v>817</v>
      </c>
      <c r="DQ19" s="185" t="s">
        <v>817</v>
      </c>
      <c r="DR19" s="185" t="s">
        <v>817</v>
      </c>
      <c r="DS19" s="185">
        <v>7.11</v>
      </c>
      <c r="DT19" s="185">
        <v>6.37</v>
      </c>
      <c r="DU19" s="185" t="s">
        <v>817</v>
      </c>
      <c r="DV19" s="185" t="s">
        <v>817</v>
      </c>
      <c r="DW19" s="185" t="s">
        <v>817</v>
      </c>
      <c r="DX19" s="185" t="s">
        <v>817</v>
      </c>
      <c r="DY19" s="185" t="s">
        <v>817</v>
      </c>
      <c r="DZ19" s="185" t="s">
        <v>817</v>
      </c>
      <c r="EA19" s="185" t="s">
        <v>817</v>
      </c>
      <c r="EB19" s="185">
        <v>6.86</v>
      </c>
      <c r="EC19" s="185">
        <v>6.18</v>
      </c>
      <c r="ED19" s="185" t="s">
        <v>817</v>
      </c>
      <c r="EE19" s="185" t="s">
        <v>817</v>
      </c>
      <c r="EF19" s="185" t="s">
        <v>817</v>
      </c>
      <c r="EG19" s="185" t="s">
        <v>817</v>
      </c>
      <c r="EH19" s="185" t="s">
        <v>817</v>
      </c>
      <c r="EI19" s="185" t="s">
        <v>817</v>
      </c>
      <c r="EJ19" s="185" t="s">
        <v>817</v>
      </c>
      <c r="EK19" s="326">
        <v>7.19</v>
      </c>
      <c r="EL19" s="326">
        <v>7.55</v>
      </c>
      <c r="EM19" s="326" t="s">
        <v>817</v>
      </c>
      <c r="EN19" s="326" t="s">
        <v>817</v>
      </c>
      <c r="EO19" s="326" t="s">
        <v>817</v>
      </c>
      <c r="EP19" s="326" t="s">
        <v>817</v>
      </c>
      <c r="EQ19" s="326" t="s">
        <v>817</v>
      </c>
      <c r="ER19" s="326" t="s">
        <v>817</v>
      </c>
      <c r="ES19" s="326" t="s">
        <v>817</v>
      </c>
      <c r="ET19" s="326">
        <v>7.51</v>
      </c>
      <c r="EU19" s="326">
        <v>7.9799999999999995</v>
      </c>
      <c r="EV19" s="326" t="s">
        <v>817</v>
      </c>
      <c r="EW19" s="326" t="s">
        <v>817</v>
      </c>
      <c r="EX19" s="326" t="s">
        <v>817</v>
      </c>
      <c r="EY19" s="326" t="s">
        <v>817</v>
      </c>
      <c r="EZ19" s="326" t="s">
        <v>817</v>
      </c>
      <c r="FA19" s="326" t="s">
        <v>817</v>
      </c>
      <c r="FB19" s="326" t="s">
        <v>817</v>
      </c>
      <c r="FC19" s="181">
        <v>6.16</v>
      </c>
      <c r="FD19" s="181">
        <v>5.97</v>
      </c>
      <c r="FE19" s="181" t="s">
        <v>817</v>
      </c>
      <c r="FF19" s="181" t="s">
        <v>817</v>
      </c>
      <c r="FG19" s="181" t="s">
        <v>817</v>
      </c>
      <c r="FH19" s="181" t="s">
        <v>817</v>
      </c>
      <c r="FI19" s="181" t="s">
        <v>817</v>
      </c>
      <c r="FJ19" s="181" t="s">
        <v>817</v>
      </c>
    </row>
    <row r="20" spans="1:166" s="1411" customFormat="1" ht="15" customHeight="1">
      <c r="A20" s="1412"/>
      <c r="B20" s="1413" t="s">
        <v>827</v>
      </c>
      <c r="C20" s="1406" t="s">
        <v>232</v>
      </c>
      <c r="D20" s="1408" t="s">
        <v>817</v>
      </c>
      <c r="E20" s="1408" t="s">
        <v>817</v>
      </c>
      <c r="F20" s="1408" t="s">
        <v>817</v>
      </c>
      <c r="G20" s="1408" t="s">
        <v>817</v>
      </c>
      <c r="H20" s="1408" t="s">
        <v>817</v>
      </c>
      <c r="I20" s="1408" t="s">
        <v>817</v>
      </c>
      <c r="J20" s="1408" t="s">
        <v>817</v>
      </c>
      <c r="K20" s="1408" t="s">
        <v>817</v>
      </c>
      <c r="L20" s="1408" t="s">
        <v>817</v>
      </c>
      <c r="M20" s="1408" t="s">
        <v>817</v>
      </c>
      <c r="N20" s="1408" t="s">
        <v>817</v>
      </c>
      <c r="O20" s="1408" t="s">
        <v>817</v>
      </c>
      <c r="P20" s="1408" t="s">
        <v>817</v>
      </c>
      <c r="Q20" s="1408" t="s">
        <v>817</v>
      </c>
      <c r="R20" s="1408" t="s">
        <v>817</v>
      </c>
      <c r="S20" s="1408" t="s">
        <v>817</v>
      </c>
      <c r="T20" s="1408" t="s">
        <v>817</v>
      </c>
      <c r="U20" s="1408" t="s">
        <v>817</v>
      </c>
      <c r="V20" s="1408" t="s">
        <v>817</v>
      </c>
      <c r="W20" s="1408" t="s">
        <v>817</v>
      </c>
      <c r="X20" s="1408" t="s">
        <v>817</v>
      </c>
      <c r="Y20" s="1408" t="s">
        <v>817</v>
      </c>
      <c r="Z20" s="1408" t="s">
        <v>817</v>
      </c>
      <c r="AA20" s="1408" t="s">
        <v>817</v>
      </c>
      <c r="AB20" s="1408" t="s">
        <v>817</v>
      </c>
      <c r="AC20" s="1408" t="s">
        <v>817</v>
      </c>
      <c r="AD20" s="1408" t="s">
        <v>817</v>
      </c>
      <c r="AE20" s="1408" t="s">
        <v>817</v>
      </c>
      <c r="AF20" s="1408" t="s">
        <v>817</v>
      </c>
      <c r="AG20" s="1408" t="s">
        <v>817</v>
      </c>
      <c r="AH20" s="1408" t="s">
        <v>817</v>
      </c>
      <c r="AI20" s="1408" t="s">
        <v>817</v>
      </c>
      <c r="AJ20" s="1407"/>
      <c r="AK20" s="1407"/>
      <c r="AL20" s="1407"/>
      <c r="AM20" s="1407"/>
      <c r="AN20" s="1407"/>
      <c r="AO20" s="1408"/>
      <c r="AP20" s="1408"/>
      <c r="AQ20" s="1393">
        <v>10.14</v>
      </c>
      <c r="AR20" s="1393">
        <v>10.14</v>
      </c>
      <c r="AS20" s="1393" t="s">
        <v>817</v>
      </c>
      <c r="AT20" s="1393" t="s">
        <v>1231</v>
      </c>
      <c r="AU20" s="1393" t="s">
        <v>817</v>
      </c>
      <c r="AV20" s="1393" t="s">
        <v>1231</v>
      </c>
      <c r="AW20" s="1393"/>
      <c r="AX20" s="1407">
        <v>10.14</v>
      </c>
      <c r="AY20" s="1407">
        <v>11</v>
      </c>
      <c r="AZ20" s="1407" t="s">
        <v>817</v>
      </c>
      <c r="BA20" s="1407" t="s">
        <v>817</v>
      </c>
      <c r="BB20" s="1407" t="s">
        <v>817</v>
      </c>
      <c r="BC20" s="1407" t="s">
        <v>817</v>
      </c>
      <c r="BD20" s="1407" t="s">
        <v>817</v>
      </c>
      <c r="BE20" s="1407">
        <v>10.8</v>
      </c>
      <c r="BF20" s="1407">
        <v>11</v>
      </c>
      <c r="BG20" s="1407" t="s">
        <v>817</v>
      </c>
      <c r="BH20" s="1407" t="s">
        <v>817</v>
      </c>
      <c r="BI20" s="1407" t="s">
        <v>817</v>
      </c>
      <c r="BJ20" s="1407" t="s">
        <v>817</v>
      </c>
      <c r="BK20" s="1407" t="s">
        <v>817</v>
      </c>
      <c r="BL20" s="1407">
        <v>9.35</v>
      </c>
      <c r="BM20" s="1407">
        <v>8.5</v>
      </c>
      <c r="BN20" s="1407" t="s">
        <v>817</v>
      </c>
      <c r="BO20" s="1407" t="s">
        <v>817</v>
      </c>
      <c r="BP20" s="1407" t="s">
        <v>817</v>
      </c>
      <c r="BQ20" s="1407" t="s">
        <v>817</v>
      </c>
      <c r="BR20" s="1407" t="s">
        <v>817</v>
      </c>
      <c r="BS20" s="1407" t="s">
        <v>817</v>
      </c>
      <c r="BT20" s="1407">
        <v>9.3000000000000007</v>
      </c>
      <c r="BU20" s="1407">
        <v>8.5</v>
      </c>
      <c r="BV20" s="1407" t="s">
        <v>817</v>
      </c>
      <c r="BW20" s="1407" t="s">
        <v>817</v>
      </c>
      <c r="BX20" s="1407" t="s">
        <v>817</v>
      </c>
      <c r="BY20" s="1407" t="s">
        <v>817</v>
      </c>
      <c r="BZ20" s="1407" t="s">
        <v>817</v>
      </c>
      <c r="CA20" s="1407" t="s">
        <v>817</v>
      </c>
      <c r="CB20" s="1407">
        <v>10</v>
      </c>
      <c r="CC20" s="1407">
        <v>11.65</v>
      </c>
      <c r="CD20" s="1407" t="s">
        <v>817</v>
      </c>
      <c r="CE20" s="1409" t="s">
        <v>817</v>
      </c>
      <c r="CF20" s="1409" t="s">
        <v>817</v>
      </c>
      <c r="CG20" s="1409" t="s">
        <v>817</v>
      </c>
      <c r="CH20" s="1409" t="s">
        <v>817</v>
      </c>
      <c r="CI20" s="1394" t="s">
        <v>817</v>
      </c>
      <c r="CJ20" s="1407">
        <v>11.08</v>
      </c>
      <c r="CK20" s="1407">
        <v>11.83</v>
      </c>
      <c r="CL20" s="1407" t="s">
        <v>817</v>
      </c>
      <c r="CM20" s="1409" t="s">
        <v>817</v>
      </c>
      <c r="CN20" s="1409" t="s">
        <v>817</v>
      </c>
      <c r="CO20" s="1409" t="s">
        <v>817</v>
      </c>
      <c r="CP20" s="1409" t="s">
        <v>817</v>
      </c>
      <c r="CQ20" s="1392" t="s">
        <v>817</v>
      </c>
      <c r="CR20" s="1394">
        <v>10.6</v>
      </c>
      <c r="CS20" s="1394">
        <v>11.57</v>
      </c>
      <c r="CT20" s="1394" t="s">
        <v>817</v>
      </c>
      <c r="CU20" s="1394" t="s">
        <v>817</v>
      </c>
      <c r="CV20" s="1394" t="s">
        <v>817</v>
      </c>
      <c r="CW20" s="1394" t="s">
        <v>817</v>
      </c>
      <c r="CX20" s="1394" t="s">
        <v>817</v>
      </c>
      <c r="CY20" s="1394" t="s">
        <v>817</v>
      </c>
      <c r="CZ20" s="1394" t="s">
        <v>817</v>
      </c>
      <c r="DA20" s="1392">
        <v>9.68</v>
      </c>
      <c r="DB20" s="1392">
        <v>9.25</v>
      </c>
      <c r="DC20" s="1392" t="s">
        <v>817</v>
      </c>
      <c r="DD20" s="1392" t="s">
        <v>817</v>
      </c>
      <c r="DE20" s="1392" t="s">
        <v>817</v>
      </c>
      <c r="DF20" s="1392" t="s">
        <v>817</v>
      </c>
      <c r="DG20" s="1392" t="s">
        <v>817</v>
      </c>
      <c r="DH20" s="1392" t="s">
        <v>817</v>
      </c>
      <c r="DI20" s="1392" t="s">
        <v>817</v>
      </c>
      <c r="DJ20" s="1392">
        <v>8.34</v>
      </c>
      <c r="DK20" s="1392">
        <v>6.64</v>
      </c>
      <c r="DL20" s="1392" t="s">
        <v>817</v>
      </c>
      <c r="DM20" s="1392" t="s">
        <v>817</v>
      </c>
      <c r="DN20" s="1392" t="s">
        <v>817</v>
      </c>
      <c r="DO20" s="1392" t="s">
        <v>817</v>
      </c>
      <c r="DP20" s="1392" t="s">
        <v>817</v>
      </c>
      <c r="DQ20" s="1392" t="s">
        <v>817</v>
      </c>
      <c r="DR20" s="1392" t="s">
        <v>817</v>
      </c>
      <c r="DS20" s="1392">
        <v>7.94</v>
      </c>
      <c r="DT20" s="1392">
        <v>6.37</v>
      </c>
      <c r="DU20" s="1392" t="s">
        <v>817</v>
      </c>
      <c r="DV20" s="1392" t="s">
        <v>817</v>
      </c>
      <c r="DW20" s="1392" t="s">
        <v>817</v>
      </c>
      <c r="DX20" s="1392" t="s">
        <v>817</v>
      </c>
      <c r="DY20" s="1392" t="s">
        <v>817</v>
      </c>
      <c r="DZ20" s="1392" t="s">
        <v>817</v>
      </c>
      <c r="EA20" s="1392" t="s">
        <v>817</v>
      </c>
      <c r="EB20" s="1392">
        <v>7.66</v>
      </c>
      <c r="EC20" s="1392">
        <v>6.18</v>
      </c>
      <c r="ED20" s="1392" t="s">
        <v>817</v>
      </c>
      <c r="EE20" s="1392" t="s">
        <v>817</v>
      </c>
      <c r="EF20" s="1392" t="s">
        <v>817</v>
      </c>
      <c r="EG20" s="1392" t="s">
        <v>817</v>
      </c>
      <c r="EH20" s="1392" t="s">
        <v>817</v>
      </c>
      <c r="EI20" s="1392" t="s">
        <v>817</v>
      </c>
      <c r="EJ20" s="1392" t="s">
        <v>817</v>
      </c>
      <c r="EK20" s="1660">
        <v>8.02</v>
      </c>
      <c r="EL20" s="1660">
        <v>7.55</v>
      </c>
      <c r="EM20" s="1660" t="s">
        <v>817</v>
      </c>
      <c r="EN20" s="1660" t="s">
        <v>817</v>
      </c>
      <c r="EO20" s="1660" t="s">
        <v>817</v>
      </c>
      <c r="EP20" s="1660" t="s">
        <v>817</v>
      </c>
      <c r="EQ20" s="1660" t="s">
        <v>817</v>
      </c>
      <c r="ER20" s="1660" t="s">
        <v>817</v>
      </c>
      <c r="ES20" s="1660" t="s">
        <v>817</v>
      </c>
      <c r="ET20" s="1660">
        <v>8.3800000000000008</v>
      </c>
      <c r="EU20" s="1660">
        <v>7.9799999999999995</v>
      </c>
      <c r="EV20" s="1660" t="s">
        <v>817</v>
      </c>
      <c r="EW20" s="1660" t="s">
        <v>817</v>
      </c>
      <c r="EX20" s="1660" t="s">
        <v>817</v>
      </c>
      <c r="EY20" s="1660" t="s">
        <v>817</v>
      </c>
      <c r="EZ20" s="1660" t="s">
        <v>817</v>
      </c>
      <c r="FA20" s="1660" t="s">
        <v>817</v>
      </c>
      <c r="FB20" s="1660" t="s">
        <v>817</v>
      </c>
      <c r="FC20" s="1747">
        <v>6.88</v>
      </c>
      <c r="FD20" s="1747">
        <v>5.97</v>
      </c>
      <c r="FE20" s="1747" t="s">
        <v>817</v>
      </c>
      <c r="FF20" s="1747" t="s">
        <v>817</v>
      </c>
      <c r="FG20" s="1747" t="s">
        <v>817</v>
      </c>
      <c r="FH20" s="1747" t="s">
        <v>817</v>
      </c>
      <c r="FI20" s="1747" t="s">
        <v>817</v>
      </c>
      <c r="FJ20" s="1747" t="s">
        <v>817</v>
      </c>
    </row>
    <row r="21" spans="1:166" s="234" customFormat="1" ht="15" customHeight="1">
      <c r="A21" s="269"/>
      <c r="B21" s="258" t="s">
        <v>825</v>
      </c>
      <c r="C21" s="1575" t="s">
        <v>943</v>
      </c>
      <c r="D21" s="257" t="s">
        <v>817</v>
      </c>
      <c r="E21" s="257" t="s">
        <v>817</v>
      </c>
      <c r="F21" s="257" t="s">
        <v>817</v>
      </c>
      <c r="G21" s="257" t="s">
        <v>817</v>
      </c>
      <c r="H21" s="257" t="s">
        <v>817</v>
      </c>
      <c r="I21" s="257" t="s">
        <v>817</v>
      </c>
      <c r="J21" s="257" t="s">
        <v>817</v>
      </c>
      <c r="K21" s="257" t="s">
        <v>817</v>
      </c>
      <c r="L21" s="257" t="s">
        <v>817</v>
      </c>
      <c r="M21" s="257" t="s">
        <v>817</v>
      </c>
      <c r="N21" s="257" t="s">
        <v>817</v>
      </c>
      <c r="O21" s="257" t="s">
        <v>817</v>
      </c>
      <c r="P21" s="257" t="s">
        <v>817</v>
      </c>
      <c r="Q21" s="257" t="s">
        <v>817</v>
      </c>
      <c r="R21" s="257" t="s">
        <v>817</v>
      </c>
      <c r="S21" s="257" t="s">
        <v>817</v>
      </c>
      <c r="T21" s="257" t="s">
        <v>817</v>
      </c>
      <c r="U21" s="257" t="s">
        <v>817</v>
      </c>
      <c r="V21" s="257" t="s">
        <v>817</v>
      </c>
      <c r="W21" s="257" t="s">
        <v>817</v>
      </c>
      <c r="X21" s="257" t="s">
        <v>817</v>
      </c>
      <c r="Y21" s="257" t="s">
        <v>817</v>
      </c>
      <c r="Z21" s="257" t="s">
        <v>817</v>
      </c>
      <c r="AA21" s="257" t="s">
        <v>817</v>
      </c>
      <c r="AB21" s="257" t="s">
        <v>817</v>
      </c>
      <c r="AC21" s="257" t="s">
        <v>817</v>
      </c>
      <c r="AD21" s="257" t="s">
        <v>817</v>
      </c>
      <c r="AE21" s="257" t="s">
        <v>817</v>
      </c>
      <c r="AF21" s="257" t="s">
        <v>817</v>
      </c>
      <c r="AG21" s="257" t="s">
        <v>817</v>
      </c>
      <c r="AH21" s="257" t="s">
        <v>817</v>
      </c>
      <c r="AI21" s="257" t="s">
        <v>817</v>
      </c>
      <c r="AJ21" s="16"/>
      <c r="AK21" s="16"/>
      <c r="AL21" s="16"/>
      <c r="AM21" s="16"/>
      <c r="AN21" s="16"/>
      <c r="AO21" s="257"/>
      <c r="AP21" s="257"/>
      <c r="AQ21" s="247"/>
      <c r="AR21" s="247"/>
      <c r="AS21" s="247"/>
      <c r="AT21" s="247"/>
      <c r="AU21" s="247" t="s">
        <v>817</v>
      </c>
      <c r="AV21" s="247" t="s">
        <v>817</v>
      </c>
      <c r="AW21" s="247" t="s">
        <v>817</v>
      </c>
      <c r="AX21" s="257" t="s">
        <v>817</v>
      </c>
      <c r="AY21" s="257" t="s">
        <v>817</v>
      </c>
      <c r="AZ21" s="257" t="s">
        <v>817</v>
      </c>
      <c r="BA21" s="257" t="s">
        <v>817</v>
      </c>
      <c r="BB21" s="257" t="s">
        <v>817</v>
      </c>
      <c r="BC21" s="257" t="s">
        <v>817</v>
      </c>
      <c r="BD21" s="257" t="s">
        <v>817</v>
      </c>
      <c r="BE21" s="257" t="s">
        <v>817</v>
      </c>
      <c r="BF21" s="257" t="s">
        <v>817</v>
      </c>
      <c r="BG21" s="257" t="s">
        <v>817</v>
      </c>
      <c r="BH21" s="257" t="s">
        <v>817</v>
      </c>
      <c r="BI21" s="257" t="s">
        <v>817</v>
      </c>
      <c r="BJ21" s="257" t="s">
        <v>817</v>
      </c>
      <c r="BK21" s="257" t="s">
        <v>817</v>
      </c>
      <c r="BL21" s="257" t="s">
        <v>817</v>
      </c>
      <c r="BM21" s="257" t="s">
        <v>817</v>
      </c>
      <c r="BN21" s="257" t="s">
        <v>817</v>
      </c>
      <c r="BO21" s="257" t="s">
        <v>817</v>
      </c>
      <c r="BP21" s="257" t="s">
        <v>817</v>
      </c>
      <c r="BQ21" s="257" t="s">
        <v>817</v>
      </c>
      <c r="BR21" s="257" t="s">
        <v>817</v>
      </c>
      <c r="BS21" s="257" t="s">
        <v>817</v>
      </c>
      <c r="BT21" s="257" t="s">
        <v>817</v>
      </c>
      <c r="BU21" s="257" t="s">
        <v>817</v>
      </c>
      <c r="BV21" s="257" t="s">
        <v>817</v>
      </c>
      <c r="BW21" s="257" t="s">
        <v>817</v>
      </c>
      <c r="BX21" s="257" t="s">
        <v>817</v>
      </c>
      <c r="BY21" s="257" t="s">
        <v>817</v>
      </c>
      <c r="BZ21" s="257" t="s">
        <v>817</v>
      </c>
      <c r="CA21" s="257" t="s">
        <v>817</v>
      </c>
      <c r="CB21" s="257" t="s">
        <v>817</v>
      </c>
      <c r="CC21" s="257" t="s">
        <v>817</v>
      </c>
      <c r="CD21" s="257" t="s">
        <v>817</v>
      </c>
      <c r="CE21" s="257" t="s">
        <v>817</v>
      </c>
      <c r="CF21" s="257" t="s">
        <v>817</v>
      </c>
      <c r="CG21" s="257" t="s">
        <v>817</v>
      </c>
      <c r="CH21" s="257" t="s">
        <v>817</v>
      </c>
      <c r="CI21" s="257" t="s">
        <v>817</v>
      </c>
      <c r="CJ21" s="257" t="s">
        <v>817</v>
      </c>
      <c r="CK21" s="257" t="s">
        <v>817</v>
      </c>
      <c r="CL21" s="257" t="s">
        <v>817</v>
      </c>
      <c r="CM21" s="257" t="s">
        <v>817</v>
      </c>
      <c r="CN21" s="257" t="s">
        <v>817</v>
      </c>
      <c r="CO21" s="257" t="s">
        <v>817</v>
      </c>
      <c r="CP21" s="257" t="s">
        <v>817</v>
      </c>
      <c r="CQ21" s="257" t="s">
        <v>817</v>
      </c>
      <c r="CR21" s="257" t="s">
        <v>817</v>
      </c>
      <c r="CS21" s="257" t="s">
        <v>817</v>
      </c>
      <c r="CT21" s="257" t="s">
        <v>817</v>
      </c>
      <c r="CU21" s="257" t="s">
        <v>817</v>
      </c>
      <c r="CV21" s="257" t="s">
        <v>817</v>
      </c>
      <c r="CW21" s="257" t="s">
        <v>817</v>
      </c>
      <c r="CX21" s="354" t="s">
        <v>817</v>
      </c>
      <c r="CY21" s="354" t="s">
        <v>817</v>
      </c>
      <c r="CZ21" s="354" t="s">
        <v>817</v>
      </c>
      <c r="DA21" s="898"/>
      <c r="DB21" s="898"/>
      <c r="DC21" s="898"/>
      <c r="DD21" s="898"/>
      <c r="DE21" s="898"/>
      <c r="DF21" s="898"/>
      <c r="DG21" s="898"/>
      <c r="DH21" s="898"/>
      <c r="DI21" s="898"/>
      <c r="DJ21" s="898"/>
      <c r="DK21" s="898"/>
      <c r="DL21" s="898"/>
      <c r="DM21" s="898"/>
      <c r="DN21" s="898"/>
      <c r="DO21" s="898"/>
      <c r="DP21" s="898"/>
      <c r="DQ21" s="898"/>
      <c r="DR21" s="898"/>
      <c r="DS21" s="898"/>
      <c r="DT21" s="898"/>
      <c r="DU21" s="898"/>
      <c r="DV21" s="898"/>
      <c r="DW21" s="898"/>
      <c r="DX21" s="898"/>
      <c r="DY21" s="898"/>
      <c r="DZ21" s="898"/>
      <c r="EA21" s="898"/>
      <c r="EB21" s="898"/>
      <c r="EC21" s="898"/>
      <c r="ED21" s="898"/>
      <c r="EE21" s="898"/>
      <c r="EF21" s="898"/>
      <c r="EG21" s="898"/>
      <c r="EH21" s="898"/>
      <c r="EI21" s="898"/>
      <c r="EJ21" s="898"/>
      <c r="EK21" s="1661"/>
      <c r="EL21" s="1661"/>
      <c r="EM21" s="1661"/>
      <c r="EN21" s="1661"/>
      <c r="EO21" s="1661"/>
      <c r="EP21" s="1661"/>
      <c r="EQ21" s="1661"/>
      <c r="ER21" s="1661"/>
      <c r="ES21" s="1661"/>
      <c r="FC21" s="181"/>
      <c r="FD21" s="181"/>
      <c r="FE21" s="181"/>
      <c r="FF21" s="181"/>
      <c r="FG21" s="181"/>
      <c r="FH21" s="181"/>
      <c r="FI21" s="181"/>
      <c r="FJ21" s="181"/>
    </row>
    <row r="22" spans="1:166" s="1411" customFormat="1" ht="15" customHeight="1">
      <c r="A22" s="1412"/>
      <c r="B22" s="1414" t="s">
        <v>946</v>
      </c>
      <c r="C22" s="1414" t="s">
        <v>947</v>
      </c>
      <c r="D22" s="1408" t="s">
        <v>817</v>
      </c>
      <c r="E22" s="1408" t="s">
        <v>817</v>
      </c>
      <c r="F22" s="1408" t="s">
        <v>817</v>
      </c>
      <c r="G22" s="1408" t="s">
        <v>817</v>
      </c>
      <c r="H22" s="1408" t="s">
        <v>817</v>
      </c>
      <c r="I22" s="1408" t="s">
        <v>817</v>
      </c>
      <c r="J22" s="1408" t="s">
        <v>817</v>
      </c>
      <c r="K22" s="1408" t="s">
        <v>817</v>
      </c>
      <c r="L22" s="1408" t="s">
        <v>817</v>
      </c>
      <c r="M22" s="1408" t="s">
        <v>817</v>
      </c>
      <c r="N22" s="1408" t="s">
        <v>817</v>
      </c>
      <c r="O22" s="1408" t="s">
        <v>817</v>
      </c>
      <c r="P22" s="1408" t="s">
        <v>817</v>
      </c>
      <c r="Q22" s="1408" t="s">
        <v>817</v>
      </c>
      <c r="R22" s="1408" t="s">
        <v>817</v>
      </c>
      <c r="S22" s="1408" t="s">
        <v>817</v>
      </c>
      <c r="T22" s="1408" t="s">
        <v>817</v>
      </c>
      <c r="U22" s="1408" t="s">
        <v>817</v>
      </c>
      <c r="V22" s="1408" t="s">
        <v>817</v>
      </c>
      <c r="W22" s="1408" t="s">
        <v>817</v>
      </c>
      <c r="X22" s="1408" t="s">
        <v>817</v>
      </c>
      <c r="Y22" s="1408" t="s">
        <v>817</v>
      </c>
      <c r="Z22" s="1408" t="s">
        <v>817</v>
      </c>
      <c r="AA22" s="1408" t="s">
        <v>817</v>
      </c>
      <c r="AB22" s="1408" t="s">
        <v>817</v>
      </c>
      <c r="AC22" s="1408" t="s">
        <v>817</v>
      </c>
      <c r="AD22" s="1408" t="s">
        <v>817</v>
      </c>
      <c r="AE22" s="1408" t="s">
        <v>817</v>
      </c>
      <c r="AF22" s="1408" t="s">
        <v>817</v>
      </c>
      <c r="AG22" s="1408" t="s">
        <v>817</v>
      </c>
      <c r="AH22" s="1408" t="s">
        <v>817</v>
      </c>
      <c r="AI22" s="1408" t="s">
        <v>817</v>
      </c>
      <c r="AJ22" s="1407"/>
      <c r="AK22" s="1407"/>
      <c r="AL22" s="1407"/>
      <c r="AM22" s="1407"/>
      <c r="AN22" s="1407"/>
      <c r="AO22" s="1408"/>
      <c r="AP22" s="1408"/>
      <c r="AQ22" s="1393"/>
      <c r="AR22" s="1393"/>
      <c r="AS22" s="1393"/>
      <c r="AT22" s="1393"/>
      <c r="AU22" s="1393"/>
      <c r="AV22" s="1393"/>
      <c r="AW22" s="1393"/>
      <c r="AX22" s="1407"/>
      <c r="AY22" s="1407"/>
      <c r="AZ22" s="1407"/>
      <c r="BA22" s="1407"/>
      <c r="BB22" s="1407"/>
      <c r="BC22" s="1407"/>
      <c r="BD22" s="1407"/>
      <c r="BE22" s="1407"/>
      <c r="BF22" s="1407"/>
      <c r="BG22" s="1407"/>
      <c r="BH22" s="1407"/>
      <c r="BI22" s="1407"/>
      <c r="BJ22" s="1407"/>
      <c r="BK22" s="1407"/>
      <c r="BL22" s="1407"/>
      <c r="BM22" s="1407"/>
      <c r="BN22" s="1407"/>
      <c r="BO22" s="1407"/>
      <c r="BP22" s="1407"/>
      <c r="BQ22" s="1407"/>
      <c r="BR22" s="1407"/>
      <c r="BS22" s="1407" t="s">
        <v>817</v>
      </c>
      <c r="BT22" s="1407"/>
      <c r="BU22" s="1407"/>
      <c r="BV22" s="1407"/>
      <c r="BW22" s="1407"/>
      <c r="BX22" s="1407"/>
      <c r="BY22" s="1407"/>
      <c r="BZ22" s="1407"/>
      <c r="CA22" s="1407" t="s">
        <v>817</v>
      </c>
      <c r="CB22" s="1407"/>
      <c r="CC22" s="1407"/>
      <c r="CD22" s="1407"/>
      <c r="CE22" s="1409"/>
      <c r="CF22" s="1415"/>
      <c r="CG22" s="1409"/>
      <c r="CH22" s="1409"/>
      <c r="CI22" s="1394"/>
      <c r="CJ22" s="1407"/>
      <c r="CK22" s="1407"/>
      <c r="CL22" s="1407"/>
      <c r="CM22" s="1409"/>
      <c r="CN22" s="1416"/>
      <c r="CO22" s="1409"/>
      <c r="CP22" s="1409"/>
      <c r="CQ22" s="1392"/>
      <c r="CR22" s="1394"/>
      <c r="CS22" s="1394"/>
      <c r="CT22" s="1394"/>
      <c r="CU22" s="1394"/>
      <c r="CV22" s="1394"/>
      <c r="CW22" s="1394"/>
      <c r="CX22" s="1394"/>
      <c r="CY22" s="1394"/>
      <c r="CZ22" s="1394"/>
      <c r="DA22" s="1392"/>
      <c r="DB22" s="1392"/>
      <c r="DC22" s="1392"/>
      <c r="DD22" s="1392"/>
      <c r="DE22" s="1392"/>
      <c r="DF22" s="1392"/>
      <c r="DG22" s="1392"/>
      <c r="DH22" s="1392"/>
      <c r="DI22" s="1392"/>
      <c r="DJ22" s="1410"/>
      <c r="DK22" s="1410"/>
      <c r="DL22" s="1410"/>
      <c r="DM22" s="1410"/>
      <c r="DN22" s="1410"/>
      <c r="DO22" s="1410"/>
      <c r="DP22" s="1410"/>
      <c r="DQ22" s="1410"/>
      <c r="DR22" s="1410"/>
      <c r="DS22" s="1392" t="s">
        <v>817</v>
      </c>
      <c r="DT22" s="1392">
        <v>6.37</v>
      </c>
      <c r="DU22" s="1394">
        <v>8</v>
      </c>
      <c r="DV22" s="1392" t="s">
        <v>817</v>
      </c>
      <c r="DW22" s="1392">
        <v>7.88</v>
      </c>
      <c r="DX22" s="1392">
        <v>12.1</v>
      </c>
      <c r="DY22" s="1392" t="s">
        <v>817</v>
      </c>
      <c r="DZ22" s="1392" t="s">
        <v>817</v>
      </c>
      <c r="EA22" s="1392">
        <v>12.03</v>
      </c>
      <c r="EB22" s="1392" t="s">
        <v>817</v>
      </c>
      <c r="EC22" s="1392" t="s">
        <v>817</v>
      </c>
      <c r="ED22" s="1392" t="s">
        <v>817</v>
      </c>
      <c r="EE22" s="1392" t="s">
        <v>817</v>
      </c>
      <c r="EF22" s="1392" t="s">
        <v>817</v>
      </c>
      <c r="EG22" s="1392" t="s">
        <v>817</v>
      </c>
      <c r="EH22" s="1392" t="s">
        <v>817</v>
      </c>
      <c r="EI22" s="1392" t="s">
        <v>817</v>
      </c>
      <c r="EJ22" s="1392" t="s">
        <v>817</v>
      </c>
      <c r="EK22" s="1662"/>
      <c r="EL22" s="1662"/>
      <c r="EM22" s="1662"/>
      <c r="EN22" s="1662"/>
      <c r="EO22" s="1662"/>
      <c r="EP22" s="1662"/>
      <c r="EQ22" s="1662"/>
      <c r="ER22" s="1662"/>
      <c r="ES22" s="1662"/>
      <c r="ET22" s="1662"/>
      <c r="EU22" s="1662"/>
      <c r="EV22" s="1662"/>
      <c r="EW22" s="1662"/>
      <c r="EX22" s="1662"/>
      <c r="EY22" s="1662"/>
      <c r="EZ22" s="1662"/>
      <c r="FA22" s="1662"/>
      <c r="FB22" s="1662"/>
      <c r="FC22" s="1747" t="s">
        <v>817</v>
      </c>
      <c r="FD22" s="1747">
        <v>5.97</v>
      </c>
      <c r="FE22" s="1747">
        <v>11.25</v>
      </c>
      <c r="FF22" s="1747" t="s">
        <v>817</v>
      </c>
      <c r="FG22" s="1747">
        <v>6.57</v>
      </c>
      <c r="FH22" s="1747">
        <v>11.53</v>
      </c>
      <c r="FI22" s="1747" t="s">
        <v>817</v>
      </c>
      <c r="FJ22" s="1747">
        <v>8.4600000000000009</v>
      </c>
    </row>
    <row r="23" spans="1:166" s="234" customFormat="1" ht="15" customHeight="1">
      <c r="A23" s="269"/>
      <c r="B23" s="256" t="s">
        <v>3261</v>
      </c>
      <c r="C23" s="256" t="s">
        <v>233</v>
      </c>
      <c r="D23" s="257" t="s">
        <v>817</v>
      </c>
      <c r="E23" s="257" t="s">
        <v>817</v>
      </c>
      <c r="F23" s="257" t="s">
        <v>817</v>
      </c>
      <c r="G23" s="257" t="s">
        <v>817</v>
      </c>
      <c r="H23" s="257" t="s">
        <v>817</v>
      </c>
      <c r="I23" s="257" t="s">
        <v>817</v>
      </c>
      <c r="J23" s="257" t="s">
        <v>817</v>
      </c>
      <c r="K23" s="257" t="s">
        <v>817</v>
      </c>
      <c r="L23" s="257" t="s">
        <v>817</v>
      </c>
      <c r="M23" s="257" t="s">
        <v>817</v>
      </c>
      <c r="N23" s="257" t="s">
        <v>817</v>
      </c>
      <c r="O23" s="257" t="s">
        <v>817</v>
      </c>
      <c r="P23" s="257" t="s">
        <v>817</v>
      </c>
      <c r="Q23" s="257" t="s">
        <v>817</v>
      </c>
      <c r="R23" s="257" t="s">
        <v>817</v>
      </c>
      <c r="S23" s="257" t="s">
        <v>817</v>
      </c>
      <c r="T23" s="257" t="s">
        <v>817</v>
      </c>
      <c r="U23" s="257" t="s">
        <v>817</v>
      </c>
      <c r="V23" s="257" t="s">
        <v>817</v>
      </c>
      <c r="W23" s="257" t="s">
        <v>817</v>
      </c>
      <c r="X23" s="257" t="s">
        <v>817</v>
      </c>
      <c r="Y23" s="257" t="s">
        <v>817</v>
      </c>
      <c r="Z23" s="257" t="s">
        <v>817</v>
      </c>
      <c r="AA23" s="257" t="s">
        <v>817</v>
      </c>
      <c r="AB23" s="257" t="s">
        <v>817</v>
      </c>
      <c r="AC23" s="257" t="s">
        <v>817</v>
      </c>
      <c r="AD23" s="257" t="s">
        <v>817</v>
      </c>
      <c r="AE23" s="257" t="s">
        <v>817</v>
      </c>
      <c r="AF23" s="257" t="s">
        <v>817</v>
      </c>
      <c r="AG23" s="257" t="s">
        <v>817</v>
      </c>
      <c r="AH23" s="257" t="s">
        <v>817</v>
      </c>
      <c r="AI23" s="257" t="s">
        <v>817</v>
      </c>
      <c r="AJ23" s="16" t="s">
        <v>1231</v>
      </c>
      <c r="AK23" s="16" t="s">
        <v>1231</v>
      </c>
      <c r="AL23" s="16" t="s">
        <v>1231</v>
      </c>
      <c r="AM23" s="16" t="s">
        <v>1231</v>
      </c>
      <c r="AN23" s="16">
        <v>8.66</v>
      </c>
      <c r="AO23" s="257" t="s">
        <v>1231</v>
      </c>
      <c r="AP23" s="257" t="s">
        <v>1231</v>
      </c>
      <c r="AQ23" s="247" t="s">
        <v>1231</v>
      </c>
      <c r="AR23" s="247">
        <v>10.25</v>
      </c>
      <c r="AS23" s="247">
        <v>12.25</v>
      </c>
      <c r="AT23" s="247">
        <v>15.38</v>
      </c>
      <c r="AU23" s="247">
        <v>8.66</v>
      </c>
      <c r="AV23" s="247" t="s">
        <v>1231</v>
      </c>
      <c r="AW23" s="247"/>
      <c r="AX23" s="16" t="s">
        <v>817</v>
      </c>
      <c r="AY23" s="16">
        <v>10.25</v>
      </c>
      <c r="AZ23" s="16">
        <v>12.25</v>
      </c>
      <c r="BA23" s="16">
        <v>15.38</v>
      </c>
      <c r="BB23" s="16">
        <v>8.66</v>
      </c>
      <c r="BC23" s="16" t="s">
        <v>817</v>
      </c>
      <c r="BD23" s="16" t="s">
        <v>817</v>
      </c>
      <c r="BE23" s="16" t="s">
        <v>817</v>
      </c>
      <c r="BF23" s="16">
        <v>12.25</v>
      </c>
      <c r="BG23" s="16">
        <v>12.25</v>
      </c>
      <c r="BH23" s="16">
        <v>15.38</v>
      </c>
      <c r="BI23" s="16">
        <v>10.34</v>
      </c>
      <c r="BJ23" s="16" t="s">
        <v>817</v>
      </c>
      <c r="BK23" s="16" t="s">
        <v>817</v>
      </c>
      <c r="BL23" s="16" t="s">
        <v>817</v>
      </c>
      <c r="BM23" s="16">
        <v>8.5</v>
      </c>
      <c r="BN23" s="16">
        <v>9</v>
      </c>
      <c r="BO23" s="16" t="s">
        <v>817</v>
      </c>
      <c r="BP23" s="16">
        <v>8.17</v>
      </c>
      <c r="BQ23" s="16" t="s">
        <v>817</v>
      </c>
      <c r="BR23" s="16" t="s">
        <v>817</v>
      </c>
      <c r="BS23" s="16">
        <v>11.25</v>
      </c>
      <c r="BT23" s="16" t="s">
        <v>817</v>
      </c>
      <c r="BU23" s="16">
        <v>10</v>
      </c>
      <c r="BV23" s="16">
        <v>9.5</v>
      </c>
      <c r="BW23" s="16" t="s">
        <v>817</v>
      </c>
      <c r="BX23" s="16">
        <v>7.6</v>
      </c>
      <c r="BY23" s="16" t="s">
        <v>817</v>
      </c>
      <c r="BZ23" s="16" t="s">
        <v>817</v>
      </c>
      <c r="CA23" s="16">
        <v>11.25</v>
      </c>
      <c r="CB23" s="16" t="s">
        <v>817</v>
      </c>
      <c r="CC23" s="16">
        <v>11.65</v>
      </c>
      <c r="CD23" s="16">
        <v>12.25</v>
      </c>
      <c r="CE23" s="290" t="s">
        <v>817</v>
      </c>
      <c r="CF23" s="290">
        <v>8.06</v>
      </c>
      <c r="CG23" s="290" t="s">
        <v>817</v>
      </c>
      <c r="CH23" s="290" t="s">
        <v>817</v>
      </c>
      <c r="CI23" s="354">
        <v>9.35</v>
      </c>
      <c r="CJ23" s="1335" t="s">
        <v>817</v>
      </c>
      <c r="CK23" s="1335">
        <v>11.83</v>
      </c>
      <c r="CL23" s="1335">
        <v>12.5</v>
      </c>
      <c r="CM23" s="1336" t="s">
        <v>817</v>
      </c>
      <c r="CN23" s="1336">
        <v>10.26</v>
      </c>
      <c r="CO23" s="1336" t="s">
        <v>817</v>
      </c>
      <c r="CP23" s="1336" t="s">
        <v>817</v>
      </c>
      <c r="CQ23" s="1337">
        <v>12.19</v>
      </c>
      <c r="CR23" s="354" t="s">
        <v>817</v>
      </c>
      <c r="CS23" s="354">
        <v>11.57</v>
      </c>
      <c r="CT23" s="354">
        <v>12.5</v>
      </c>
      <c r="CU23" s="354" t="s">
        <v>817</v>
      </c>
      <c r="CV23" s="354">
        <v>10.18</v>
      </c>
      <c r="CW23" s="354">
        <v>12</v>
      </c>
      <c r="CX23" s="354" t="s">
        <v>817</v>
      </c>
      <c r="CY23" s="354" t="s">
        <v>817</v>
      </c>
      <c r="CZ23" s="354">
        <v>11.73</v>
      </c>
      <c r="DA23" s="185" t="s">
        <v>817</v>
      </c>
      <c r="DB23" s="185">
        <v>9.25</v>
      </c>
      <c r="DC23" s="185">
        <v>10</v>
      </c>
      <c r="DD23" s="185" t="s">
        <v>817</v>
      </c>
      <c r="DE23" s="185">
        <v>8.64</v>
      </c>
      <c r="DF23" s="185">
        <v>13.43</v>
      </c>
      <c r="DG23" s="185" t="s">
        <v>817</v>
      </c>
      <c r="DH23" s="185" t="s">
        <v>817</v>
      </c>
      <c r="DI23" s="185">
        <v>12.2</v>
      </c>
      <c r="DJ23" s="185" t="s">
        <v>817</v>
      </c>
      <c r="DK23" s="185">
        <v>6.64</v>
      </c>
      <c r="DL23" s="185">
        <v>9.5</v>
      </c>
      <c r="DM23" s="185" t="s">
        <v>817</v>
      </c>
      <c r="DN23" s="185">
        <v>8.58</v>
      </c>
      <c r="DO23" s="185">
        <v>11.25</v>
      </c>
      <c r="DP23" s="185" t="s">
        <v>817</v>
      </c>
      <c r="DQ23" s="185" t="s">
        <v>817</v>
      </c>
      <c r="DR23" s="185" t="s">
        <v>817</v>
      </c>
      <c r="DS23" s="185" t="s">
        <v>817</v>
      </c>
      <c r="DT23" s="185">
        <v>6.37</v>
      </c>
      <c r="DU23" s="354" t="s">
        <v>817</v>
      </c>
      <c r="DV23" s="185" t="s">
        <v>817</v>
      </c>
      <c r="DW23" s="185">
        <v>7.95</v>
      </c>
      <c r="DX23" s="185" t="s">
        <v>817</v>
      </c>
      <c r="DY23" s="185" t="s">
        <v>817</v>
      </c>
      <c r="DZ23" s="185" t="s">
        <v>817</v>
      </c>
      <c r="EA23" s="185">
        <v>12.41</v>
      </c>
      <c r="EB23" s="185" t="s">
        <v>817</v>
      </c>
      <c r="EC23" s="185">
        <v>6.18</v>
      </c>
      <c r="ED23" s="185">
        <v>8</v>
      </c>
      <c r="EE23" s="185">
        <v>10.5</v>
      </c>
      <c r="EF23" s="185" t="s">
        <v>817</v>
      </c>
      <c r="EG23" s="185">
        <v>11.85</v>
      </c>
      <c r="EH23" s="185" t="s">
        <v>817</v>
      </c>
      <c r="EI23" s="185" t="s">
        <v>817</v>
      </c>
      <c r="EJ23" s="185">
        <v>12.21</v>
      </c>
      <c r="EK23" s="184" t="s">
        <v>817</v>
      </c>
      <c r="EL23" s="326">
        <v>7.55</v>
      </c>
      <c r="EM23" s="326">
        <v>8</v>
      </c>
      <c r="EN23" s="326">
        <v>10.5</v>
      </c>
      <c r="EO23" s="326">
        <v>7.25</v>
      </c>
      <c r="EP23" s="326">
        <v>11.64</v>
      </c>
      <c r="EQ23" s="326" t="s">
        <v>817</v>
      </c>
      <c r="ER23" s="326" t="s">
        <v>817</v>
      </c>
      <c r="ES23" s="326">
        <v>12.13</v>
      </c>
      <c r="ET23" s="184" t="s">
        <v>817</v>
      </c>
      <c r="EU23" s="184">
        <v>7.9799999999999995</v>
      </c>
      <c r="EV23" s="184">
        <v>11.25</v>
      </c>
      <c r="EW23" s="184" t="s">
        <v>817</v>
      </c>
      <c r="EX23" s="184">
        <v>7.7</v>
      </c>
      <c r="EY23" s="184">
        <v>9.67</v>
      </c>
      <c r="EZ23" s="184" t="s">
        <v>817</v>
      </c>
      <c r="FA23" s="184" t="s">
        <v>817</v>
      </c>
      <c r="FB23" s="184">
        <v>11.48</v>
      </c>
      <c r="FC23" s="181" t="s">
        <v>817</v>
      </c>
      <c r="FD23" s="181">
        <v>5.97</v>
      </c>
      <c r="FE23" s="181" t="s">
        <v>817</v>
      </c>
      <c r="FF23" s="181" t="s">
        <v>817</v>
      </c>
      <c r="FG23" s="181">
        <v>6.84</v>
      </c>
      <c r="FH23" s="181" t="s">
        <v>817</v>
      </c>
      <c r="FI23" s="181" t="s">
        <v>817</v>
      </c>
      <c r="FJ23" s="181">
        <v>12.74</v>
      </c>
    </row>
    <row r="24" spans="1:166" s="1411" customFormat="1" ht="15" customHeight="1">
      <c r="A24" s="1412"/>
      <c r="B24" s="1406" t="s">
        <v>3262</v>
      </c>
      <c r="C24" s="1406" t="s">
        <v>234</v>
      </c>
      <c r="D24" s="1408" t="s">
        <v>817</v>
      </c>
      <c r="E24" s="1408" t="s">
        <v>817</v>
      </c>
      <c r="F24" s="1408" t="s">
        <v>817</v>
      </c>
      <c r="G24" s="1408" t="s">
        <v>817</v>
      </c>
      <c r="H24" s="1408" t="s">
        <v>817</v>
      </c>
      <c r="I24" s="1408" t="s">
        <v>817</v>
      </c>
      <c r="J24" s="1408" t="s">
        <v>817</v>
      </c>
      <c r="K24" s="1408" t="s">
        <v>817</v>
      </c>
      <c r="L24" s="1408" t="s">
        <v>817</v>
      </c>
      <c r="M24" s="1408" t="s">
        <v>817</v>
      </c>
      <c r="N24" s="1408" t="s">
        <v>817</v>
      </c>
      <c r="O24" s="1408" t="s">
        <v>817</v>
      </c>
      <c r="P24" s="1408" t="s">
        <v>817</v>
      </c>
      <c r="Q24" s="1408" t="s">
        <v>817</v>
      </c>
      <c r="R24" s="1408" t="s">
        <v>817</v>
      </c>
      <c r="S24" s="1408" t="s">
        <v>817</v>
      </c>
      <c r="T24" s="1408" t="s">
        <v>817</v>
      </c>
      <c r="U24" s="1408" t="s">
        <v>817</v>
      </c>
      <c r="V24" s="1408" t="s">
        <v>817</v>
      </c>
      <c r="W24" s="1408" t="s">
        <v>817</v>
      </c>
      <c r="X24" s="1408" t="s">
        <v>817</v>
      </c>
      <c r="Y24" s="1408" t="s">
        <v>817</v>
      </c>
      <c r="Z24" s="1408" t="s">
        <v>817</v>
      </c>
      <c r="AA24" s="1408" t="s">
        <v>817</v>
      </c>
      <c r="AB24" s="1408" t="s">
        <v>817</v>
      </c>
      <c r="AC24" s="1408" t="s">
        <v>817</v>
      </c>
      <c r="AD24" s="1408" t="s">
        <v>817</v>
      </c>
      <c r="AE24" s="1408" t="s">
        <v>817</v>
      </c>
      <c r="AF24" s="1408" t="s">
        <v>817</v>
      </c>
      <c r="AG24" s="1408" t="s">
        <v>817</v>
      </c>
      <c r="AH24" s="1408" t="s">
        <v>817</v>
      </c>
      <c r="AI24" s="1408" t="s">
        <v>817</v>
      </c>
      <c r="AJ24" s="1407"/>
      <c r="AK24" s="1407"/>
      <c r="AL24" s="1407"/>
      <c r="AM24" s="1407"/>
      <c r="AN24" s="1407"/>
      <c r="AO24" s="1408"/>
      <c r="AP24" s="1408"/>
      <c r="AQ24" s="1393" t="s">
        <v>1231</v>
      </c>
      <c r="AR24" s="1393">
        <v>10.25</v>
      </c>
      <c r="AS24" s="1393" t="s">
        <v>1231</v>
      </c>
      <c r="AT24" s="1393">
        <v>20.38</v>
      </c>
      <c r="AU24" s="1393"/>
      <c r="AV24" s="1393" t="s">
        <v>1231</v>
      </c>
      <c r="AW24" s="1393"/>
      <c r="AX24" s="1407" t="s">
        <v>817</v>
      </c>
      <c r="AY24" s="1407">
        <v>10.25</v>
      </c>
      <c r="AZ24" s="1407" t="s">
        <v>817</v>
      </c>
      <c r="BA24" s="1407">
        <v>20.38</v>
      </c>
      <c r="BB24" s="1407" t="s">
        <v>817</v>
      </c>
      <c r="BC24" s="1407" t="s">
        <v>817</v>
      </c>
      <c r="BD24" s="1407" t="s">
        <v>817</v>
      </c>
      <c r="BE24" s="1407" t="s">
        <v>817</v>
      </c>
      <c r="BF24" s="1407" t="s">
        <v>817</v>
      </c>
      <c r="BG24" s="1407" t="s">
        <v>817</v>
      </c>
      <c r="BH24" s="1407">
        <v>20</v>
      </c>
      <c r="BI24" s="1407">
        <v>10.53</v>
      </c>
      <c r="BJ24" s="1407" t="s">
        <v>817</v>
      </c>
      <c r="BK24" s="1407" t="s">
        <v>817</v>
      </c>
      <c r="BL24" s="1407" t="s">
        <v>817</v>
      </c>
      <c r="BM24" s="1407">
        <v>8.5</v>
      </c>
      <c r="BN24" s="1407" t="s">
        <v>817</v>
      </c>
      <c r="BO24" s="1407" t="s">
        <v>817</v>
      </c>
      <c r="BP24" s="1407">
        <v>8.3000000000000007</v>
      </c>
      <c r="BQ24" s="1407" t="s">
        <v>817</v>
      </c>
      <c r="BR24" s="1407" t="s">
        <v>817</v>
      </c>
      <c r="BS24" s="1407" t="s">
        <v>817</v>
      </c>
      <c r="BT24" s="1407" t="s">
        <v>817</v>
      </c>
      <c r="BU24" s="1407">
        <v>10.47</v>
      </c>
      <c r="BV24" s="1407" t="s">
        <v>817</v>
      </c>
      <c r="BW24" s="1407" t="s">
        <v>817</v>
      </c>
      <c r="BX24" s="1407">
        <v>7.75</v>
      </c>
      <c r="BY24" s="1407" t="s">
        <v>817</v>
      </c>
      <c r="BZ24" s="1407" t="s">
        <v>817</v>
      </c>
      <c r="CA24" s="1407" t="s">
        <v>817</v>
      </c>
      <c r="CB24" s="1407" t="s">
        <v>817</v>
      </c>
      <c r="CC24" s="1407">
        <v>11.65</v>
      </c>
      <c r="CD24" s="1407" t="s">
        <v>817</v>
      </c>
      <c r="CE24" s="1409" t="s">
        <v>817</v>
      </c>
      <c r="CF24" s="1409">
        <v>8.2200000000000006</v>
      </c>
      <c r="CG24" s="1409" t="s">
        <v>817</v>
      </c>
      <c r="CH24" s="1409" t="s">
        <v>817</v>
      </c>
      <c r="CI24" s="1394" t="s">
        <v>817</v>
      </c>
      <c r="CJ24" s="1407" t="s">
        <v>817</v>
      </c>
      <c r="CK24" s="1407">
        <v>11.83</v>
      </c>
      <c r="CL24" s="1407" t="s">
        <v>817</v>
      </c>
      <c r="CM24" s="1409" t="s">
        <v>817</v>
      </c>
      <c r="CN24" s="1409">
        <v>10.36</v>
      </c>
      <c r="CO24" s="1409" t="s">
        <v>817</v>
      </c>
      <c r="CP24" s="1409" t="s">
        <v>817</v>
      </c>
      <c r="CQ24" s="1392" t="s">
        <v>817</v>
      </c>
      <c r="CR24" s="1394" t="s">
        <v>817</v>
      </c>
      <c r="CS24" s="1394">
        <v>11.57</v>
      </c>
      <c r="CT24" s="1394" t="s">
        <v>817</v>
      </c>
      <c r="CU24" s="1394" t="s">
        <v>817</v>
      </c>
      <c r="CV24" s="1394">
        <v>10.27</v>
      </c>
      <c r="CW24" s="1394">
        <v>12</v>
      </c>
      <c r="CX24" s="1394" t="s">
        <v>817</v>
      </c>
      <c r="CY24" s="1394" t="s">
        <v>817</v>
      </c>
      <c r="CZ24" s="1394">
        <v>12.22</v>
      </c>
      <c r="DA24" s="1392" t="s">
        <v>817</v>
      </c>
      <c r="DB24" s="1392">
        <v>9.25</v>
      </c>
      <c r="DC24" s="1392" t="s">
        <v>817</v>
      </c>
      <c r="DD24" s="1392" t="s">
        <v>817</v>
      </c>
      <c r="DE24" s="1392">
        <v>8.73</v>
      </c>
      <c r="DF24" s="1392">
        <v>11.6</v>
      </c>
      <c r="DG24" s="1392" t="s">
        <v>817</v>
      </c>
      <c r="DH24" s="1392" t="s">
        <v>817</v>
      </c>
      <c r="DI24" s="1392" t="s">
        <v>817</v>
      </c>
      <c r="DJ24" s="1392" t="s">
        <v>817</v>
      </c>
      <c r="DK24" s="1392">
        <v>6.64</v>
      </c>
      <c r="DL24" s="1392" t="s">
        <v>817</v>
      </c>
      <c r="DM24" s="1392" t="s">
        <v>817</v>
      </c>
      <c r="DN24" s="1392">
        <v>8.66</v>
      </c>
      <c r="DO24" s="1392">
        <v>11</v>
      </c>
      <c r="DP24" s="1392" t="s">
        <v>817</v>
      </c>
      <c r="DQ24" s="1392" t="s">
        <v>817</v>
      </c>
      <c r="DR24" s="1392">
        <v>13</v>
      </c>
      <c r="DS24" s="1392"/>
      <c r="DT24" s="1392"/>
      <c r="DU24" s="1394"/>
      <c r="DV24" s="1392"/>
      <c r="DW24" s="1392"/>
      <c r="DX24" s="1392"/>
      <c r="DY24" s="1392"/>
      <c r="DZ24" s="1392"/>
      <c r="EA24" s="1392"/>
      <c r="EB24" s="1392" t="s">
        <v>817</v>
      </c>
      <c r="EC24" s="1392">
        <v>6.18</v>
      </c>
      <c r="ED24" s="1392" t="s">
        <v>817</v>
      </c>
      <c r="EE24" s="1392" t="s">
        <v>817</v>
      </c>
      <c r="EF24" s="1392">
        <v>7.02</v>
      </c>
      <c r="EG24" s="1392" t="s">
        <v>817</v>
      </c>
      <c r="EH24" s="1392" t="s">
        <v>817</v>
      </c>
      <c r="EI24" s="1392" t="s">
        <v>817</v>
      </c>
      <c r="EJ24" s="1392">
        <v>12.63</v>
      </c>
      <c r="EK24" s="1662" t="s">
        <v>817</v>
      </c>
      <c r="EL24" s="1660">
        <v>7.55</v>
      </c>
      <c r="EM24" s="1660" t="s">
        <v>817</v>
      </c>
      <c r="EN24" s="1660" t="s">
        <v>817</v>
      </c>
      <c r="EO24" s="1660">
        <v>7.47</v>
      </c>
      <c r="EP24" s="1660" t="s">
        <v>817</v>
      </c>
      <c r="EQ24" s="1660" t="s">
        <v>817</v>
      </c>
      <c r="ER24" s="1660" t="s">
        <v>817</v>
      </c>
      <c r="ES24" s="1660">
        <v>12.52</v>
      </c>
      <c r="ET24" s="1662" t="s">
        <v>817</v>
      </c>
      <c r="EU24" s="1662">
        <v>7.9799999999999995</v>
      </c>
      <c r="EV24" s="1662" t="s">
        <v>817</v>
      </c>
      <c r="EW24" s="1662" t="s">
        <v>817</v>
      </c>
      <c r="EX24" s="1662">
        <v>8.19</v>
      </c>
      <c r="EY24" s="1662" t="s">
        <v>817</v>
      </c>
      <c r="EZ24" s="1662" t="s">
        <v>817</v>
      </c>
      <c r="FA24" s="1662" t="s">
        <v>817</v>
      </c>
      <c r="FB24" s="1662">
        <v>12.61</v>
      </c>
      <c r="FC24" s="1747"/>
      <c r="FD24" s="1747"/>
      <c r="FE24" s="1747"/>
      <c r="FF24" s="1747"/>
      <c r="FG24" s="1747"/>
      <c r="FH24" s="1747"/>
      <c r="FI24" s="1747"/>
      <c r="FJ24" s="1747"/>
    </row>
    <row r="25" spans="1:166" s="234" customFormat="1" ht="15" customHeight="1">
      <c r="A25" s="269"/>
      <c r="B25" s="256" t="s">
        <v>948</v>
      </c>
      <c r="C25" s="266" t="s">
        <v>949</v>
      </c>
      <c r="D25" s="257" t="s">
        <v>817</v>
      </c>
      <c r="E25" s="257" t="s">
        <v>817</v>
      </c>
      <c r="F25" s="257" t="s">
        <v>817</v>
      </c>
      <c r="G25" s="257" t="s">
        <v>817</v>
      </c>
      <c r="H25" s="257" t="s">
        <v>817</v>
      </c>
      <c r="I25" s="257" t="s">
        <v>817</v>
      </c>
      <c r="J25" s="257" t="s">
        <v>817</v>
      </c>
      <c r="K25" s="257" t="s">
        <v>817</v>
      </c>
      <c r="L25" s="257" t="s">
        <v>817</v>
      </c>
      <c r="M25" s="257" t="s">
        <v>817</v>
      </c>
      <c r="N25" s="257" t="s">
        <v>817</v>
      </c>
      <c r="O25" s="257" t="s">
        <v>817</v>
      </c>
      <c r="P25" s="257" t="s">
        <v>817</v>
      </c>
      <c r="Q25" s="257" t="s">
        <v>817</v>
      </c>
      <c r="R25" s="257" t="s">
        <v>817</v>
      </c>
      <c r="S25" s="257" t="s">
        <v>817</v>
      </c>
      <c r="T25" s="257" t="s">
        <v>817</v>
      </c>
      <c r="U25" s="257" t="s">
        <v>817</v>
      </c>
      <c r="V25" s="257" t="s">
        <v>817</v>
      </c>
      <c r="W25" s="257" t="s">
        <v>817</v>
      </c>
      <c r="X25" s="257" t="s">
        <v>817</v>
      </c>
      <c r="Y25" s="257" t="s">
        <v>817</v>
      </c>
      <c r="Z25" s="257" t="s">
        <v>817</v>
      </c>
      <c r="AA25" s="257" t="s">
        <v>817</v>
      </c>
      <c r="AB25" s="257" t="s">
        <v>817</v>
      </c>
      <c r="AC25" s="257" t="s">
        <v>817</v>
      </c>
      <c r="AD25" s="257" t="s">
        <v>817</v>
      </c>
      <c r="AE25" s="257" t="s">
        <v>817</v>
      </c>
      <c r="AF25" s="257" t="s">
        <v>817</v>
      </c>
      <c r="AG25" s="257" t="s">
        <v>817</v>
      </c>
      <c r="AH25" s="257" t="s">
        <v>817</v>
      </c>
      <c r="AI25" s="257" t="s">
        <v>817</v>
      </c>
      <c r="AJ25" s="16" t="s">
        <v>1231</v>
      </c>
      <c r="AK25" s="16" t="s">
        <v>1231</v>
      </c>
      <c r="AL25" s="16" t="s">
        <v>1231</v>
      </c>
      <c r="AM25" s="16" t="s">
        <v>1231</v>
      </c>
      <c r="AN25" s="16" t="s">
        <v>1231</v>
      </c>
      <c r="AO25" s="257" t="s">
        <v>1231</v>
      </c>
      <c r="AP25" s="257" t="s">
        <v>1231</v>
      </c>
      <c r="AQ25" s="247" t="s">
        <v>1231</v>
      </c>
      <c r="AR25" s="247"/>
      <c r="AS25" s="247">
        <v>12</v>
      </c>
      <c r="AT25" s="247">
        <v>12.7</v>
      </c>
      <c r="AU25" s="247"/>
      <c r="AV25" s="247" t="s">
        <v>1231</v>
      </c>
      <c r="AW25" s="247"/>
      <c r="AX25" s="16"/>
      <c r="AY25" s="16"/>
      <c r="AZ25" s="16">
        <v>12</v>
      </c>
      <c r="BA25" s="16">
        <v>12.7</v>
      </c>
      <c r="BB25" s="16" t="s">
        <v>817</v>
      </c>
      <c r="BC25" s="16" t="s">
        <v>817</v>
      </c>
      <c r="BD25" s="16" t="s">
        <v>817</v>
      </c>
      <c r="BE25" s="16" t="s">
        <v>817</v>
      </c>
      <c r="BF25" s="16" t="s">
        <v>817</v>
      </c>
      <c r="BG25" s="16">
        <v>12</v>
      </c>
      <c r="BH25" s="16" t="s">
        <v>817</v>
      </c>
      <c r="BI25" s="16" t="s">
        <v>817</v>
      </c>
      <c r="BJ25" s="16" t="s">
        <v>817</v>
      </c>
      <c r="BK25" s="16" t="s">
        <v>817</v>
      </c>
      <c r="BL25" s="16" t="s">
        <v>817</v>
      </c>
      <c r="BM25" s="16" t="s">
        <v>817</v>
      </c>
      <c r="BN25" s="16">
        <v>9</v>
      </c>
      <c r="BO25" s="16" t="s">
        <v>817</v>
      </c>
      <c r="BP25" s="16" t="s">
        <v>817</v>
      </c>
      <c r="BQ25" s="16" t="s">
        <v>817</v>
      </c>
      <c r="BR25" s="16" t="s">
        <v>817</v>
      </c>
      <c r="BS25" s="16" t="s">
        <v>817</v>
      </c>
      <c r="BT25" s="16" t="s">
        <v>817</v>
      </c>
      <c r="BU25" s="16" t="s">
        <v>817</v>
      </c>
      <c r="BV25" s="16">
        <v>9.5</v>
      </c>
      <c r="BW25" s="16" t="s">
        <v>817</v>
      </c>
      <c r="BX25" s="16" t="s">
        <v>817</v>
      </c>
      <c r="BY25" s="16" t="s">
        <v>817</v>
      </c>
      <c r="BZ25" s="16" t="s">
        <v>817</v>
      </c>
      <c r="CA25" s="16" t="s">
        <v>817</v>
      </c>
      <c r="CB25" s="16" t="s">
        <v>817</v>
      </c>
      <c r="CC25" s="16" t="s">
        <v>817</v>
      </c>
      <c r="CD25" s="16">
        <v>10</v>
      </c>
      <c r="CE25" s="290" t="s">
        <v>817</v>
      </c>
      <c r="CF25" s="290" t="s">
        <v>817</v>
      </c>
      <c r="CG25" s="290" t="s">
        <v>817</v>
      </c>
      <c r="CH25" s="290" t="s">
        <v>817</v>
      </c>
      <c r="CI25" s="354" t="s">
        <v>817</v>
      </c>
      <c r="CJ25" s="1335"/>
      <c r="CK25" s="1335"/>
      <c r="CL25" s="1335">
        <v>12.5</v>
      </c>
      <c r="CM25" s="1336"/>
      <c r="CN25" s="1336"/>
      <c r="CO25" s="1336"/>
      <c r="CP25" s="1336"/>
      <c r="CQ25" s="1337" t="s">
        <v>817</v>
      </c>
      <c r="CR25" s="354"/>
      <c r="CS25" s="354"/>
      <c r="CT25" s="354">
        <v>12.5</v>
      </c>
      <c r="CU25" s="354"/>
      <c r="CV25" s="354"/>
      <c r="CW25" s="354">
        <v>12</v>
      </c>
      <c r="CX25" s="354"/>
      <c r="CY25" s="354">
        <v>10.050000000000001</v>
      </c>
      <c r="CZ25" s="354"/>
      <c r="DA25" s="185"/>
      <c r="DB25" s="185"/>
      <c r="DC25" s="185"/>
      <c r="DD25" s="185"/>
      <c r="DE25" s="185"/>
      <c r="DF25" s="185"/>
      <c r="DG25" s="185"/>
      <c r="DH25" s="185"/>
      <c r="DI25" s="185"/>
      <c r="DJ25" s="185"/>
      <c r="DK25" s="185"/>
      <c r="DL25" s="185"/>
      <c r="DM25" s="185"/>
      <c r="DN25" s="185"/>
      <c r="DO25" s="185"/>
      <c r="DP25" s="185"/>
      <c r="DQ25" s="185"/>
      <c r="DR25" s="185"/>
      <c r="DS25" s="185" t="s">
        <v>817</v>
      </c>
      <c r="DT25" s="185">
        <v>6.37</v>
      </c>
      <c r="DU25" s="354">
        <v>8</v>
      </c>
      <c r="DV25" s="185" t="s">
        <v>817</v>
      </c>
      <c r="DW25" s="185">
        <v>8.0299999999999994</v>
      </c>
      <c r="DX25" s="185">
        <v>10.99</v>
      </c>
      <c r="DY25" s="185" t="s">
        <v>817</v>
      </c>
      <c r="DZ25" s="185">
        <v>9.0399999999999991</v>
      </c>
      <c r="EA25" s="185">
        <v>10.69</v>
      </c>
      <c r="EB25" s="185" t="s">
        <v>817</v>
      </c>
      <c r="EC25" s="185"/>
      <c r="ED25" s="185" t="s">
        <v>817</v>
      </c>
      <c r="EE25" s="185" t="s">
        <v>817</v>
      </c>
      <c r="EF25" s="185">
        <v>7.39</v>
      </c>
      <c r="EG25" s="185" t="s">
        <v>817</v>
      </c>
      <c r="EH25" s="185" t="s">
        <v>817</v>
      </c>
      <c r="EI25" s="185" t="s">
        <v>817</v>
      </c>
      <c r="EJ25" s="185" t="s">
        <v>817</v>
      </c>
      <c r="EK25" s="184"/>
      <c r="EL25" s="326"/>
      <c r="EM25" s="326"/>
      <c r="EN25" s="326"/>
      <c r="EO25" s="326"/>
      <c r="EP25" s="326"/>
      <c r="EQ25" s="326"/>
      <c r="ER25" s="326"/>
      <c r="ES25" s="326"/>
      <c r="ET25" s="184"/>
      <c r="EU25" s="184"/>
      <c r="EV25" s="184"/>
      <c r="EW25" s="184"/>
      <c r="EX25" s="184"/>
      <c r="EY25" s="184"/>
      <c r="EZ25" s="184"/>
      <c r="FA25" s="184"/>
      <c r="FB25" s="184"/>
      <c r="FC25" s="181" t="s">
        <v>817</v>
      </c>
      <c r="FD25" s="181">
        <v>5.97</v>
      </c>
      <c r="FE25" s="181">
        <v>7</v>
      </c>
      <c r="FF25" s="181" t="s">
        <v>817</v>
      </c>
      <c r="FG25" s="181">
        <v>6.57</v>
      </c>
      <c r="FH25" s="181">
        <v>9.3000000000000007</v>
      </c>
      <c r="FI25" s="181">
        <v>7.14</v>
      </c>
      <c r="FJ25" s="181">
        <v>10.15</v>
      </c>
    </row>
    <row r="26" spans="1:166" s="1411" customFormat="1" ht="15" customHeight="1">
      <c r="A26" s="1412"/>
      <c r="B26" s="1413" t="s">
        <v>938</v>
      </c>
      <c r="C26" s="1414" t="s">
        <v>937</v>
      </c>
      <c r="D26" s="1408" t="s">
        <v>817</v>
      </c>
      <c r="E26" s="1408" t="s">
        <v>817</v>
      </c>
      <c r="F26" s="1408" t="s">
        <v>817</v>
      </c>
      <c r="G26" s="1408" t="s">
        <v>817</v>
      </c>
      <c r="H26" s="1408" t="s">
        <v>817</v>
      </c>
      <c r="I26" s="1408" t="s">
        <v>817</v>
      </c>
      <c r="J26" s="1408" t="s">
        <v>817</v>
      </c>
      <c r="K26" s="1408" t="s">
        <v>817</v>
      </c>
      <c r="L26" s="1408" t="s">
        <v>817</v>
      </c>
      <c r="M26" s="1408" t="s">
        <v>817</v>
      </c>
      <c r="N26" s="1408" t="s">
        <v>817</v>
      </c>
      <c r="O26" s="1408" t="s">
        <v>817</v>
      </c>
      <c r="P26" s="1408" t="s">
        <v>817</v>
      </c>
      <c r="Q26" s="1408" t="s">
        <v>817</v>
      </c>
      <c r="R26" s="1408" t="s">
        <v>817</v>
      </c>
      <c r="S26" s="1408" t="s">
        <v>817</v>
      </c>
      <c r="T26" s="1408" t="s">
        <v>817</v>
      </c>
      <c r="U26" s="1408" t="s">
        <v>817</v>
      </c>
      <c r="V26" s="1408" t="s">
        <v>817</v>
      </c>
      <c r="W26" s="1408" t="s">
        <v>817</v>
      </c>
      <c r="X26" s="1408" t="s">
        <v>817</v>
      </c>
      <c r="Y26" s="1408" t="s">
        <v>817</v>
      </c>
      <c r="Z26" s="1408" t="s">
        <v>817</v>
      </c>
      <c r="AA26" s="1408" t="s">
        <v>817</v>
      </c>
      <c r="AB26" s="1408" t="s">
        <v>817</v>
      </c>
      <c r="AC26" s="1408" t="s">
        <v>817</v>
      </c>
      <c r="AD26" s="1408" t="s">
        <v>817</v>
      </c>
      <c r="AE26" s="1408" t="s">
        <v>817</v>
      </c>
      <c r="AF26" s="1408" t="s">
        <v>817</v>
      </c>
      <c r="AG26" s="1408" t="s">
        <v>817</v>
      </c>
      <c r="AH26" s="1408" t="s">
        <v>817</v>
      </c>
      <c r="AI26" s="1408" t="s">
        <v>817</v>
      </c>
      <c r="AJ26" s="1407" t="s">
        <v>1231</v>
      </c>
      <c r="AK26" s="1407" t="s">
        <v>1231</v>
      </c>
      <c r="AL26" s="1407">
        <v>10.55</v>
      </c>
      <c r="AM26" s="1407" t="s">
        <v>1231</v>
      </c>
      <c r="AN26" s="1407">
        <v>8.9</v>
      </c>
      <c r="AO26" s="1408" t="s">
        <v>1231</v>
      </c>
      <c r="AP26" s="1408" t="s">
        <v>1231</v>
      </c>
      <c r="AQ26" s="1393" t="s">
        <v>1231</v>
      </c>
      <c r="AR26" s="1393"/>
      <c r="AS26" s="1393">
        <v>10.55</v>
      </c>
      <c r="AT26" s="1393" t="s">
        <v>1231</v>
      </c>
      <c r="AU26" s="1393">
        <v>8.9</v>
      </c>
      <c r="AV26" s="1393" t="s">
        <v>1231</v>
      </c>
      <c r="AW26" s="1393"/>
      <c r="AX26" s="1407" t="s">
        <v>817</v>
      </c>
      <c r="AY26" s="1407" t="s">
        <v>817</v>
      </c>
      <c r="AZ26" s="1407">
        <v>10.55</v>
      </c>
      <c r="BA26" s="1407" t="s">
        <v>817</v>
      </c>
      <c r="BB26" s="1407">
        <v>8.9</v>
      </c>
      <c r="BC26" s="1407" t="s">
        <v>817</v>
      </c>
      <c r="BD26" s="1407" t="s">
        <v>817</v>
      </c>
      <c r="BE26" s="1407" t="s">
        <v>817</v>
      </c>
      <c r="BF26" s="1407">
        <v>10.25</v>
      </c>
      <c r="BG26" s="1407">
        <v>10.55</v>
      </c>
      <c r="BH26" s="1407">
        <v>17.899999999999999</v>
      </c>
      <c r="BI26" s="1407">
        <v>10.63</v>
      </c>
      <c r="BJ26" s="1407" t="s">
        <v>817</v>
      </c>
      <c r="BK26" s="1407" t="s">
        <v>817</v>
      </c>
      <c r="BL26" s="1407" t="s">
        <v>817</v>
      </c>
      <c r="BM26" s="1407">
        <v>8.5</v>
      </c>
      <c r="BN26" s="1407" t="s">
        <v>817</v>
      </c>
      <c r="BO26" s="1407" t="s">
        <v>817</v>
      </c>
      <c r="BP26" s="1407">
        <v>8.3000000000000007</v>
      </c>
      <c r="BQ26" s="1407" t="s">
        <v>817</v>
      </c>
      <c r="BR26" s="1407" t="s">
        <v>817</v>
      </c>
      <c r="BS26" s="1407" t="s">
        <v>817</v>
      </c>
      <c r="BT26" s="1407" t="s">
        <v>817</v>
      </c>
      <c r="BU26" s="1407">
        <v>8.5</v>
      </c>
      <c r="BV26" s="1407" t="s">
        <v>817</v>
      </c>
      <c r="BW26" s="1407" t="s">
        <v>817</v>
      </c>
      <c r="BX26" s="1407">
        <v>7.75</v>
      </c>
      <c r="BY26" s="1407" t="s">
        <v>817</v>
      </c>
      <c r="BZ26" s="1407" t="s">
        <v>817</v>
      </c>
      <c r="CA26" s="1407" t="s">
        <v>817</v>
      </c>
      <c r="CB26" s="1407" t="s">
        <v>817</v>
      </c>
      <c r="CC26" s="1407">
        <v>11.65</v>
      </c>
      <c r="CD26" s="1407" t="s">
        <v>817</v>
      </c>
      <c r="CE26" s="1409" t="s">
        <v>817</v>
      </c>
      <c r="CF26" s="1409">
        <v>8.2200000000000006</v>
      </c>
      <c r="CG26" s="1409" t="s">
        <v>817</v>
      </c>
      <c r="CH26" s="1409" t="s">
        <v>817</v>
      </c>
      <c r="CI26" s="1394" t="s">
        <v>817</v>
      </c>
      <c r="CJ26" s="1407" t="s">
        <v>817</v>
      </c>
      <c r="CK26" s="1407">
        <v>11.83</v>
      </c>
      <c r="CL26" s="1407" t="s">
        <v>817</v>
      </c>
      <c r="CM26" s="1409" t="s">
        <v>817</v>
      </c>
      <c r="CN26" s="1409">
        <v>10.56</v>
      </c>
      <c r="CO26" s="1409" t="s">
        <v>817</v>
      </c>
      <c r="CP26" s="1409" t="s">
        <v>817</v>
      </c>
      <c r="CQ26" s="1392" t="s">
        <v>817</v>
      </c>
      <c r="CR26" s="1394" t="s">
        <v>817</v>
      </c>
      <c r="CS26" s="1394">
        <v>11.57</v>
      </c>
      <c r="CT26" s="1394" t="s">
        <v>817</v>
      </c>
      <c r="CU26" s="1394" t="s">
        <v>817</v>
      </c>
      <c r="CV26" s="1394">
        <v>10.47</v>
      </c>
      <c r="CW26" s="1394" t="s">
        <v>817</v>
      </c>
      <c r="CX26" s="1394" t="s">
        <v>817</v>
      </c>
      <c r="CY26" s="1394" t="s">
        <v>817</v>
      </c>
      <c r="CZ26" s="1394">
        <v>11.2</v>
      </c>
      <c r="DA26" s="1392" t="s">
        <v>817</v>
      </c>
      <c r="DB26" s="1392">
        <v>9.25</v>
      </c>
      <c r="DC26" s="1392">
        <v>10</v>
      </c>
      <c r="DD26" s="1392" t="s">
        <v>817</v>
      </c>
      <c r="DE26" s="1392">
        <v>8.81</v>
      </c>
      <c r="DF26" s="1392">
        <v>12.59</v>
      </c>
      <c r="DG26" s="1392" t="s">
        <v>817</v>
      </c>
      <c r="DH26" s="1392">
        <v>11.12</v>
      </c>
      <c r="DI26" s="1392" t="s">
        <v>817</v>
      </c>
      <c r="DJ26" s="1392" t="s">
        <v>817</v>
      </c>
      <c r="DK26" s="1392">
        <v>6.64</v>
      </c>
      <c r="DL26" s="1392">
        <v>9.5</v>
      </c>
      <c r="DM26" s="1392" t="s">
        <v>817</v>
      </c>
      <c r="DN26" s="1392">
        <v>8.74</v>
      </c>
      <c r="DO26" s="1392">
        <v>11</v>
      </c>
      <c r="DP26" s="1392" t="s">
        <v>817</v>
      </c>
      <c r="DQ26" s="1392">
        <v>10.25</v>
      </c>
      <c r="DR26" s="1392" t="s">
        <v>817</v>
      </c>
      <c r="DS26" s="1392" t="s">
        <v>817</v>
      </c>
      <c r="DT26" s="1392">
        <v>6.37</v>
      </c>
      <c r="DU26" s="1394">
        <v>8</v>
      </c>
      <c r="DV26" s="1392" t="s">
        <v>817</v>
      </c>
      <c r="DW26" s="1392">
        <v>8.11</v>
      </c>
      <c r="DX26" s="1392" t="s">
        <v>817</v>
      </c>
      <c r="DY26" s="1392" t="s">
        <v>817</v>
      </c>
      <c r="DZ26" s="1392">
        <v>9.11</v>
      </c>
      <c r="EA26" s="1392" t="s">
        <v>817</v>
      </c>
      <c r="EB26" s="1392" t="s">
        <v>817</v>
      </c>
      <c r="EC26" s="1392">
        <v>6.18</v>
      </c>
      <c r="ED26" s="1392">
        <v>8</v>
      </c>
      <c r="EE26" s="1392" t="s">
        <v>817</v>
      </c>
      <c r="EF26" s="1392" t="s">
        <v>817</v>
      </c>
      <c r="EG26" s="1392">
        <v>10.78</v>
      </c>
      <c r="EH26" s="1392" t="s">
        <v>817</v>
      </c>
      <c r="EI26" s="1392">
        <v>8.32</v>
      </c>
      <c r="EJ26" s="1392">
        <v>11.07</v>
      </c>
      <c r="EK26" s="1662" t="s">
        <v>817</v>
      </c>
      <c r="EL26" s="1660">
        <v>7.55</v>
      </c>
      <c r="EM26" s="1660">
        <v>9</v>
      </c>
      <c r="EN26" s="1660" t="s">
        <v>817</v>
      </c>
      <c r="EO26" s="1660">
        <v>7.38</v>
      </c>
      <c r="EP26" s="1660">
        <v>9.99</v>
      </c>
      <c r="EQ26" s="1660" t="s">
        <v>817</v>
      </c>
      <c r="ER26" s="1660">
        <v>8.4600000000000009</v>
      </c>
      <c r="ES26" s="1660">
        <v>10.69</v>
      </c>
      <c r="ET26" s="1662" t="s">
        <v>817</v>
      </c>
      <c r="EU26" s="1662">
        <v>7.9799999999999995</v>
      </c>
      <c r="EV26" s="1662">
        <v>9</v>
      </c>
      <c r="EW26" s="1662" t="s">
        <v>817</v>
      </c>
      <c r="EX26" s="1662">
        <v>8.0299999999999994</v>
      </c>
      <c r="EY26" s="1662">
        <v>10.01</v>
      </c>
      <c r="EZ26" s="1662" t="s">
        <v>817</v>
      </c>
      <c r="FA26" s="1662">
        <v>8.6199999999999992</v>
      </c>
      <c r="FB26" s="1662">
        <v>10.33</v>
      </c>
      <c r="FC26" s="1747" t="s">
        <v>817</v>
      </c>
      <c r="FD26" s="1747">
        <v>5.97</v>
      </c>
      <c r="FE26" s="1747">
        <v>7</v>
      </c>
      <c r="FF26" s="1747" t="s">
        <v>817</v>
      </c>
      <c r="FG26" s="1747">
        <v>6.66</v>
      </c>
      <c r="FH26" s="1747" t="s">
        <v>817</v>
      </c>
      <c r="FI26" s="1747">
        <v>7.19</v>
      </c>
      <c r="FJ26" s="1747" t="s">
        <v>817</v>
      </c>
    </row>
    <row r="27" spans="1:166" s="234" customFormat="1" ht="15" customHeight="1">
      <c r="A27" s="269"/>
      <c r="B27" s="258" t="s">
        <v>939</v>
      </c>
      <c r="C27" s="266" t="s">
        <v>940</v>
      </c>
      <c r="D27" s="257" t="s">
        <v>817</v>
      </c>
      <c r="E27" s="257" t="s">
        <v>817</v>
      </c>
      <c r="F27" s="257" t="s">
        <v>817</v>
      </c>
      <c r="G27" s="257" t="s">
        <v>817</v>
      </c>
      <c r="H27" s="257" t="s">
        <v>817</v>
      </c>
      <c r="I27" s="257" t="s">
        <v>817</v>
      </c>
      <c r="J27" s="257" t="s">
        <v>817</v>
      </c>
      <c r="K27" s="257" t="s">
        <v>817</v>
      </c>
      <c r="L27" s="257" t="s">
        <v>817</v>
      </c>
      <c r="M27" s="257" t="s">
        <v>817</v>
      </c>
      <c r="N27" s="257" t="s">
        <v>817</v>
      </c>
      <c r="O27" s="257" t="s">
        <v>817</v>
      </c>
      <c r="P27" s="257" t="s">
        <v>817</v>
      </c>
      <c r="Q27" s="257" t="s">
        <v>817</v>
      </c>
      <c r="R27" s="257" t="s">
        <v>817</v>
      </c>
      <c r="S27" s="257" t="s">
        <v>817</v>
      </c>
      <c r="T27" s="257" t="s">
        <v>817</v>
      </c>
      <c r="U27" s="257" t="s">
        <v>817</v>
      </c>
      <c r="V27" s="257" t="s">
        <v>817</v>
      </c>
      <c r="W27" s="257" t="s">
        <v>817</v>
      </c>
      <c r="X27" s="257" t="s">
        <v>817</v>
      </c>
      <c r="Y27" s="257" t="s">
        <v>817</v>
      </c>
      <c r="Z27" s="257" t="s">
        <v>817</v>
      </c>
      <c r="AA27" s="257" t="s">
        <v>817</v>
      </c>
      <c r="AB27" s="257" t="s">
        <v>817</v>
      </c>
      <c r="AC27" s="257" t="s">
        <v>817</v>
      </c>
      <c r="AD27" s="257" t="s">
        <v>817</v>
      </c>
      <c r="AE27" s="257" t="s">
        <v>817</v>
      </c>
      <c r="AF27" s="257" t="s">
        <v>817</v>
      </c>
      <c r="AG27" s="257" t="s">
        <v>817</v>
      </c>
      <c r="AH27" s="257" t="s">
        <v>817</v>
      </c>
      <c r="AI27" s="257" t="s">
        <v>817</v>
      </c>
      <c r="AJ27" s="16" t="s">
        <v>1231</v>
      </c>
      <c r="AK27" s="16" t="s">
        <v>1231</v>
      </c>
      <c r="AL27" s="16" t="s">
        <v>1231</v>
      </c>
      <c r="AM27" s="16"/>
      <c r="AN27" s="16">
        <v>8.99</v>
      </c>
      <c r="AO27" s="257" t="s">
        <v>1231</v>
      </c>
      <c r="AP27" s="257" t="s">
        <v>1231</v>
      </c>
      <c r="AQ27" s="247" t="s">
        <v>1231</v>
      </c>
      <c r="AR27" s="247"/>
      <c r="AS27" s="247" t="s">
        <v>817</v>
      </c>
      <c r="AT27" s="247" t="s">
        <v>1231</v>
      </c>
      <c r="AU27" s="247">
        <v>8.99</v>
      </c>
      <c r="AV27" s="247" t="s">
        <v>1231</v>
      </c>
      <c r="AW27" s="247"/>
      <c r="AX27" s="16" t="s">
        <v>817</v>
      </c>
      <c r="AY27" s="16" t="s">
        <v>817</v>
      </c>
      <c r="AZ27" s="16" t="s">
        <v>817</v>
      </c>
      <c r="BA27" s="16" t="s">
        <v>817</v>
      </c>
      <c r="BB27" s="16">
        <v>8.99</v>
      </c>
      <c r="BC27" s="16" t="s">
        <v>817</v>
      </c>
      <c r="BD27" s="16" t="s">
        <v>817</v>
      </c>
      <c r="BE27" s="16" t="s">
        <v>817</v>
      </c>
      <c r="BF27" s="16">
        <v>10.25</v>
      </c>
      <c r="BG27" s="16" t="s">
        <v>817</v>
      </c>
      <c r="BH27" s="16">
        <v>20.7</v>
      </c>
      <c r="BI27" s="16">
        <v>10.73</v>
      </c>
      <c r="BJ27" s="16" t="s">
        <v>817</v>
      </c>
      <c r="BK27" s="16" t="s">
        <v>817</v>
      </c>
      <c r="BL27" s="16" t="s">
        <v>817</v>
      </c>
      <c r="BM27" s="16">
        <v>8.5</v>
      </c>
      <c r="BN27" s="16" t="s">
        <v>817</v>
      </c>
      <c r="BO27" s="16" t="s">
        <v>817</v>
      </c>
      <c r="BP27" s="16">
        <v>8.4</v>
      </c>
      <c r="BQ27" s="16" t="s">
        <v>817</v>
      </c>
      <c r="BR27" s="16" t="s">
        <v>817</v>
      </c>
      <c r="BS27" s="16" t="s">
        <v>817</v>
      </c>
      <c r="BT27" s="16" t="s">
        <v>817</v>
      </c>
      <c r="BU27" s="16">
        <v>8.5</v>
      </c>
      <c r="BV27" s="16" t="s">
        <v>817</v>
      </c>
      <c r="BW27" s="16" t="s">
        <v>817</v>
      </c>
      <c r="BX27" s="16">
        <v>7.83</v>
      </c>
      <c r="BY27" s="16" t="s">
        <v>817</v>
      </c>
      <c r="BZ27" s="16" t="s">
        <v>817</v>
      </c>
      <c r="CA27" s="16" t="s">
        <v>817</v>
      </c>
      <c r="CB27" s="16" t="s">
        <v>817</v>
      </c>
      <c r="CC27" s="16">
        <v>11.65</v>
      </c>
      <c r="CD27" s="16" t="s">
        <v>817</v>
      </c>
      <c r="CE27" s="290" t="s">
        <v>817</v>
      </c>
      <c r="CF27" s="290">
        <v>8.3000000000000007</v>
      </c>
      <c r="CG27" s="290" t="s">
        <v>817</v>
      </c>
      <c r="CH27" s="290" t="s">
        <v>817</v>
      </c>
      <c r="CI27" s="354" t="s">
        <v>817</v>
      </c>
      <c r="CJ27" s="1335" t="s">
        <v>817</v>
      </c>
      <c r="CK27" s="1335">
        <v>11.83</v>
      </c>
      <c r="CL27" s="1335" t="s">
        <v>817</v>
      </c>
      <c r="CM27" s="1336" t="s">
        <v>817</v>
      </c>
      <c r="CN27" s="1336">
        <v>10.66</v>
      </c>
      <c r="CO27" s="1336" t="s">
        <v>817</v>
      </c>
      <c r="CP27" s="1336" t="s">
        <v>817</v>
      </c>
      <c r="CQ27" s="1337" t="s">
        <v>817</v>
      </c>
      <c r="CR27" s="354" t="s">
        <v>817</v>
      </c>
      <c r="CS27" s="354">
        <v>11.57</v>
      </c>
      <c r="CT27" s="354" t="s">
        <v>817</v>
      </c>
      <c r="CU27" s="354" t="s">
        <v>817</v>
      </c>
      <c r="CV27" s="354">
        <v>10.57</v>
      </c>
      <c r="CW27" s="354" t="s">
        <v>817</v>
      </c>
      <c r="CX27" s="354" t="s">
        <v>817</v>
      </c>
      <c r="CY27" s="354" t="s">
        <v>817</v>
      </c>
      <c r="CZ27" s="354" t="s">
        <v>817</v>
      </c>
      <c r="DA27" s="185" t="s">
        <v>817</v>
      </c>
      <c r="DB27" s="185">
        <v>9.25</v>
      </c>
      <c r="DC27" s="185">
        <v>10</v>
      </c>
      <c r="DD27" s="185" t="s">
        <v>817</v>
      </c>
      <c r="DE27" s="185">
        <v>8.89</v>
      </c>
      <c r="DF27" s="185" t="s">
        <v>817</v>
      </c>
      <c r="DG27" s="185" t="s">
        <v>817</v>
      </c>
      <c r="DH27" s="185">
        <v>11.2</v>
      </c>
      <c r="DI27" s="185" t="s">
        <v>817</v>
      </c>
      <c r="DJ27" s="185" t="s">
        <v>817</v>
      </c>
      <c r="DK27" s="185">
        <v>6.64</v>
      </c>
      <c r="DL27" s="185">
        <v>9.5</v>
      </c>
      <c r="DM27" s="185" t="s">
        <v>817</v>
      </c>
      <c r="DN27" s="185">
        <v>8.83</v>
      </c>
      <c r="DO27" s="185" t="s">
        <v>817</v>
      </c>
      <c r="DP27" s="185" t="s">
        <v>817</v>
      </c>
      <c r="DQ27" s="185">
        <v>10.33</v>
      </c>
      <c r="DR27" s="185" t="s">
        <v>817</v>
      </c>
      <c r="DS27" s="185" t="s">
        <v>817</v>
      </c>
      <c r="DT27" s="185">
        <v>6.37</v>
      </c>
      <c r="DU27" s="354" t="s">
        <v>817</v>
      </c>
      <c r="DV27" s="185" t="s">
        <v>817</v>
      </c>
      <c r="DW27" s="185">
        <v>8.18</v>
      </c>
      <c r="DX27" s="185" t="s">
        <v>817</v>
      </c>
      <c r="DY27" s="185" t="s">
        <v>817</v>
      </c>
      <c r="DZ27" s="185" t="s">
        <v>817</v>
      </c>
      <c r="EA27" s="185" t="s">
        <v>817</v>
      </c>
      <c r="EB27" s="185" t="s">
        <v>817</v>
      </c>
      <c r="EC27" s="185">
        <v>6.18</v>
      </c>
      <c r="ED27" s="185">
        <v>8</v>
      </c>
      <c r="EE27" s="185" t="s">
        <v>817</v>
      </c>
      <c r="EF27" s="185">
        <v>7.02</v>
      </c>
      <c r="EG27" s="185" t="s">
        <v>817</v>
      </c>
      <c r="EH27" s="185" t="s">
        <v>817</v>
      </c>
      <c r="EI27" s="185">
        <v>8.3800000000000008</v>
      </c>
      <c r="EJ27" s="185" t="s">
        <v>817</v>
      </c>
      <c r="EK27" s="184" t="s">
        <v>817</v>
      </c>
      <c r="EL27" s="326">
        <v>7.55</v>
      </c>
      <c r="EM27" s="326">
        <v>9</v>
      </c>
      <c r="EN27" s="326" t="s">
        <v>817</v>
      </c>
      <c r="EO27" s="326">
        <v>7.47</v>
      </c>
      <c r="EP27" s="326" t="s">
        <v>817</v>
      </c>
      <c r="EQ27" s="326" t="s">
        <v>817</v>
      </c>
      <c r="ER27" s="326">
        <v>8.5299999999999994</v>
      </c>
      <c r="ES27" s="326" t="s">
        <v>817</v>
      </c>
      <c r="ET27" s="184" t="s">
        <v>817</v>
      </c>
      <c r="EU27" s="184">
        <v>7.9799999999999995</v>
      </c>
      <c r="EV27" s="184">
        <v>9</v>
      </c>
      <c r="EW27" s="184" t="s">
        <v>817</v>
      </c>
      <c r="EX27" s="184">
        <v>8.19</v>
      </c>
      <c r="EY27" s="184" t="s">
        <v>817</v>
      </c>
      <c r="EZ27" s="184" t="s">
        <v>817</v>
      </c>
      <c r="FA27" s="184">
        <v>8.68</v>
      </c>
      <c r="FB27" s="184" t="s">
        <v>817</v>
      </c>
      <c r="FC27" s="181" t="s">
        <v>817</v>
      </c>
      <c r="FD27" s="181">
        <v>5.97</v>
      </c>
      <c r="FE27" s="181" t="s">
        <v>817</v>
      </c>
      <c r="FF27" s="181" t="s">
        <v>817</v>
      </c>
      <c r="FG27" s="181">
        <v>7.4</v>
      </c>
      <c r="FH27" s="181" t="s">
        <v>817</v>
      </c>
      <c r="FI27" s="181" t="s">
        <v>817</v>
      </c>
      <c r="FJ27" s="181" t="s">
        <v>817</v>
      </c>
    </row>
    <row r="28" spans="1:166" s="1411" customFormat="1" ht="15" customHeight="1">
      <c r="A28" s="1412"/>
      <c r="B28" s="1413" t="s">
        <v>824</v>
      </c>
      <c r="C28" s="1414" t="s">
        <v>941</v>
      </c>
      <c r="D28" s="1408" t="s">
        <v>817</v>
      </c>
      <c r="E28" s="1408" t="s">
        <v>817</v>
      </c>
      <c r="F28" s="1408" t="s">
        <v>817</v>
      </c>
      <c r="G28" s="1408" t="s">
        <v>817</v>
      </c>
      <c r="H28" s="1408" t="s">
        <v>817</v>
      </c>
      <c r="I28" s="1408" t="s">
        <v>817</v>
      </c>
      <c r="J28" s="1408" t="s">
        <v>817</v>
      </c>
      <c r="K28" s="1408" t="s">
        <v>817</v>
      </c>
      <c r="L28" s="1408" t="s">
        <v>817</v>
      </c>
      <c r="M28" s="1408" t="s">
        <v>817</v>
      </c>
      <c r="N28" s="1408" t="s">
        <v>817</v>
      </c>
      <c r="O28" s="1408" t="s">
        <v>817</v>
      </c>
      <c r="P28" s="1408" t="s">
        <v>817</v>
      </c>
      <c r="Q28" s="1408" t="s">
        <v>817</v>
      </c>
      <c r="R28" s="1408" t="s">
        <v>817</v>
      </c>
      <c r="S28" s="1408" t="s">
        <v>817</v>
      </c>
      <c r="T28" s="1408" t="s">
        <v>817</v>
      </c>
      <c r="U28" s="1408" t="s">
        <v>817</v>
      </c>
      <c r="V28" s="1408" t="s">
        <v>817</v>
      </c>
      <c r="W28" s="1408" t="s">
        <v>817</v>
      </c>
      <c r="X28" s="1408" t="s">
        <v>817</v>
      </c>
      <c r="Y28" s="1408" t="s">
        <v>817</v>
      </c>
      <c r="Z28" s="1408" t="s">
        <v>817</v>
      </c>
      <c r="AA28" s="1408" t="s">
        <v>817</v>
      </c>
      <c r="AB28" s="1408" t="s">
        <v>817</v>
      </c>
      <c r="AC28" s="1408" t="s">
        <v>817</v>
      </c>
      <c r="AD28" s="1408" t="s">
        <v>817</v>
      </c>
      <c r="AE28" s="1408" t="s">
        <v>817</v>
      </c>
      <c r="AF28" s="1408" t="s">
        <v>817</v>
      </c>
      <c r="AG28" s="1408" t="s">
        <v>817</v>
      </c>
      <c r="AH28" s="1408" t="s">
        <v>817</v>
      </c>
      <c r="AI28" s="1408" t="s">
        <v>817</v>
      </c>
      <c r="AJ28" s="1407" t="s">
        <v>1231</v>
      </c>
      <c r="AK28" s="1407" t="s">
        <v>1231</v>
      </c>
      <c r="AL28" s="1407" t="s">
        <v>1231</v>
      </c>
      <c r="AM28" s="1407"/>
      <c r="AN28" s="1407">
        <v>9.07</v>
      </c>
      <c r="AO28" s="1408" t="s">
        <v>1231</v>
      </c>
      <c r="AP28" s="1408" t="s">
        <v>1231</v>
      </c>
      <c r="AQ28" s="1393" t="s">
        <v>1231</v>
      </c>
      <c r="AR28" s="1393"/>
      <c r="AS28" s="1393" t="s">
        <v>817</v>
      </c>
      <c r="AT28" s="1393" t="s">
        <v>1231</v>
      </c>
      <c r="AU28" s="1393">
        <v>9.07</v>
      </c>
      <c r="AV28" s="1393" t="s">
        <v>1231</v>
      </c>
      <c r="AW28" s="1393"/>
      <c r="AX28" s="1407" t="s">
        <v>817</v>
      </c>
      <c r="AY28" s="1407" t="s">
        <v>817</v>
      </c>
      <c r="AZ28" s="1407" t="s">
        <v>817</v>
      </c>
      <c r="BA28" s="1407" t="s">
        <v>817</v>
      </c>
      <c r="BB28" s="1407">
        <v>9.07</v>
      </c>
      <c r="BC28" s="1407" t="s">
        <v>817</v>
      </c>
      <c r="BD28" s="1407" t="s">
        <v>817</v>
      </c>
      <c r="BE28" s="1407" t="s">
        <v>817</v>
      </c>
      <c r="BF28" s="1407">
        <v>10.25</v>
      </c>
      <c r="BG28" s="1407" t="s">
        <v>817</v>
      </c>
      <c r="BH28" s="1407">
        <v>27.45</v>
      </c>
      <c r="BI28" s="1407">
        <v>10.82</v>
      </c>
      <c r="BJ28" s="1407" t="s">
        <v>817</v>
      </c>
      <c r="BK28" s="1407" t="s">
        <v>817</v>
      </c>
      <c r="BL28" s="1407" t="s">
        <v>817</v>
      </c>
      <c r="BM28" s="1407">
        <v>8.5</v>
      </c>
      <c r="BN28" s="1407" t="s">
        <v>817</v>
      </c>
      <c r="BO28" s="1407" t="s">
        <v>817</v>
      </c>
      <c r="BP28" s="1407">
        <v>8.5</v>
      </c>
      <c r="BQ28" s="1407" t="s">
        <v>817</v>
      </c>
      <c r="BR28" s="1407" t="s">
        <v>817</v>
      </c>
      <c r="BS28" s="1407" t="s">
        <v>817</v>
      </c>
      <c r="BT28" s="1407" t="s">
        <v>817</v>
      </c>
      <c r="BU28" s="1407">
        <v>8.5</v>
      </c>
      <c r="BV28" s="1407" t="s">
        <v>817</v>
      </c>
      <c r="BW28" s="1407" t="s">
        <v>817</v>
      </c>
      <c r="BX28" s="1407">
        <v>7.91</v>
      </c>
      <c r="BY28" s="1407" t="s">
        <v>817</v>
      </c>
      <c r="BZ28" s="1407" t="s">
        <v>817</v>
      </c>
      <c r="CA28" s="1407" t="s">
        <v>817</v>
      </c>
      <c r="CB28" s="1407" t="s">
        <v>817</v>
      </c>
      <c r="CC28" s="1407">
        <v>11.65</v>
      </c>
      <c r="CD28" s="1407" t="s">
        <v>817</v>
      </c>
      <c r="CE28" s="1409" t="s">
        <v>817</v>
      </c>
      <c r="CF28" s="1409">
        <v>8.4600000000000009</v>
      </c>
      <c r="CG28" s="1409" t="s">
        <v>817</v>
      </c>
      <c r="CH28" s="1409" t="s">
        <v>817</v>
      </c>
      <c r="CI28" s="1394" t="s">
        <v>817</v>
      </c>
      <c r="CJ28" s="1407" t="s">
        <v>817</v>
      </c>
      <c r="CK28" s="1407">
        <v>11.83</v>
      </c>
      <c r="CL28" s="1407" t="s">
        <v>817</v>
      </c>
      <c r="CM28" s="1409" t="s">
        <v>817</v>
      </c>
      <c r="CN28" s="1409">
        <v>10.76</v>
      </c>
      <c r="CO28" s="1409" t="s">
        <v>817</v>
      </c>
      <c r="CP28" s="1409" t="s">
        <v>817</v>
      </c>
      <c r="CQ28" s="1392" t="s">
        <v>817</v>
      </c>
      <c r="CR28" s="1394" t="s">
        <v>817</v>
      </c>
      <c r="CS28" s="1394">
        <v>11.57</v>
      </c>
      <c r="CT28" s="1394" t="s">
        <v>817</v>
      </c>
      <c r="CU28" s="1394" t="s">
        <v>817</v>
      </c>
      <c r="CV28" s="1394">
        <v>10.67</v>
      </c>
      <c r="CW28" s="1394" t="s">
        <v>817</v>
      </c>
      <c r="CX28" s="1394" t="s">
        <v>817</v>
      </c>
      <c r="CY28" s="1394" t="s">
        <v>817</v>
      </c>
      <c r="CZ28" s="1394" t="s">
        <v>817</v>
      </c>
      <c r="DA28" s="1392" t="s">
        <v>817</v>
      </c>
      <c r="DB28" s="1392">
        <v>9.25</v>
      </c>
      <c r="DC28" s="1392" t="s">
        <v>817</v>
      </c>
      <c r="DD28" s="1392" t="s">
        <v>817</v>
      </c>
      <c r="DE28" s="1392">
        <v>8.98</v>
      </c>
      <c r="DF28" s="1392" t="s">
        <v>817</v>
      </c>
      <c r="DG28" s="1392" t="s">
        <v>817</v>
      </c>
      <c r="DH28" s="1392" t="s">
        <v>817</v>
      </c>
      <c r="DI28" s="1392" t="s">
        <v>817</v>
      </c>
      <c r="DJ28" s="1392" t="s">
        <v>817</v>
      </c>
      <c r="DK28" s="1392">
        <v>6.64</v>
      </c>
      <c r="DL28" s="1392" t="s">
        <v>817</v>
      </c>
      <c r="DM28" s="1392" t="s">
        <v>817</v>
      </c>
      <c r="DN28" s="1392">
        <v>8.91</v>
      </c>
      <c r="DO28" s="1392" t="s">
        <v>817</v>
      </c>
      <c r="DP28" s="1392" t="s">
        <v>817</v>
      </c>
      <c r="DQ28" s="1392" t="s">
        <v>817</v>
      </c>
      <c r="DR28" s="1392" t="s">
        <v>817</v>
      </c>
      <c r="DS28" s="1392" t="s">
        <v>817</v>
      </c>
      <c r="DT28" s="1392">
        <v>6.37</v>
      </c>
      <c r="DU28" s="1394" t="s">
        <v>817</v>
      </c>
      <c r="DV28" s="1392" t="s">
        <v>817</v>
      </c>
      <c r="DW28" s="1392">
        <v>8.34</v>
      </c>
      <c r="DX28" s="1392" t="s">
        <v>817</v>
      </c>
      <c r="DY28" s="1392" t="s">
        <v>817</v>
      </c>
      <c r="DZ28" s="1392" t="s">
        <v>817</v>
      </c>
      <c r="EA28" s="1392" t="s">
        <v>817</v>
      </c>
      <c r="EB28" s="1392" t="s">
        <v>817</v>
      </c>
      <c r="EC28" s="1392">
        <v>6.18</v>
      </c>
      <c r="ED28" s="1392" t="s">
        <v>817</v>
      </c>
      <c r="EE28" s="1392" t="s">
        <v>817</v>
      </c>
      <c r="EF28" s="1392">
        <v>7.17</v>
      </c>
      <c r="EG28" s="1392" t="s">
        <v>817</v>
      </c>
      <c r="EH28" s="1392" t="s">
        <v>817</v>
      </c>
      <c r="EI28" s="1392" t="s">
        <v>817</v>
      </c>
      <c r="EJ28" s="1392" t="s">
        <v>817</v>
      </c>
      <c r="EK28" s="1662" t="s">
        <v>817</v>
      </c>
      <c r="EL28" s="1660">
        <v>7.55</v>
      </c>
      <c r="EM28" s="1660">
        <v>9</v>
      </c>
      <c r="EN28" s="1660" t="s">
        <v>817</v>
      </c>
      <c r="EO28" s="1660">
        <v>7.47</v>
      </c>
      <c r="EP28" s="1660" t="s">
        <v>817</v>
      </c>
      <c r="EQ28" s="1660" t="s">
        <v>817</v>
      </c>
      <c r="ER28" s="1660" t="s">
        <v>817</v>
      </c>
      <c r="ES28" s="1660" t="s">
        <v>817</v>
      </c>
      <c r="ET28" s="1662" t="s">
        <v>817</v>
      </c>
      <c r="EU28" s="1662">
        <v>7.9799999999999995</v>
      </c>
      <c r="EV28" s="1662">
        <v>9</v>
      </c>
      <c r="EW28" s="1662" t="s">
        <v>817</v>
      </c>
      <c r="EX28" s="1662">
        <v>8.36</v>
      </c>
      <c r="EY28" s="1662" t="s">
        <v>817</v>
      </c>
      <c r="EZ28" s="1662" t="s">
        <v>817</v>
      </c>
      <c r="FA28" s="1662" t="s">
        <v>817</v>
      </c>
      <c r="FB28" s="1662" t="s">
        <v>817</v>
      </c>
      <c r="FC28" s="1747" t="s">
        <v>817</v>
      </c>
      <c r="FD28" s="1747">
        <v>5.97</v>
      </c>
      <c r="FE28" s="1747" t="s">
        <v>817</v>
      </c>
      <c r="FF28" s="1747" t="s">
        <v>817</v>
      </c>
      <c r="FG28" s="1747">
        <v>11.1</v>
      </c>
      <c r="FH28" s="1747" t="s">
        <v>817</v>
      </c>
      <c r="FI28" s="1747" t="s">
        <v>817</v>
      </c>
      <c r="FJ28" s="1747" t="s">
        <v>817</v>
      </c>
    </row>
    <row r="29" spans="1:166" s="234" customFormat="1" ht="15" customHeight="1">
      <c r="A29" s="269"/>
      <c r="B29" s="258" t="s">
        <v>825</v>
      </c>
      <c r="C29" s="266" t="s">
        <v>942</v>
      </c>
      <c r="D29" s="257" t="s">
        <v>817</v>
      </c>
      <c r="E29" s="257" t="s">
        <v>817</v>
      </c>
      <c r="F29" s="257" t="s">
        <v>817</v>
      </c>
      <c r="G29" s="257" t="s">
        <v>817</v>
      </c>
      <c r="H29" s="257" t="s">
        <v>817</v>
      </c>
      <c r="I29" s="257" t="s">
        <v>817</v>
      </c>
      <c r="J29" s="257" t="s">
        <v>817</v>
      </c>
      <c r="K29" s="257" t="s">
        <v>817</v>
      </c>
      <c r="L29" s="257" t="s">
        <v>817</v>
      </c>
      <c r="M29" s="257" t="s">
        <v>817</v>
      </c>
      <c r="N29" s="257" t="s">
        <v>817</v>
      </c>
      <c r="O29" s="257" t="s">
        <v>817</v>
      </c>
      <c r="P29" s="257" t="s">
        <v>817</v>
      </c>
      <c r="Q29" s="257" t="s">
        <v>817</v>
      </c>
      <c r="R29" s="257" t="s">
        <v>817</v>
      </c>
      <c r="S29" s="257" t="s">
        <v>817</v>
      </c>
      <c r="T29" s="257" t="s">
        <v>817</v>
      </c>
      <c r="U29" s="257" t="s">
        <v>817</v>
      </c>
      <c r="V29" s="257" t="s">
        <v>817</v>
      </c>
      <c r="W29" s="257" t="s">
        <v>817</v>
      </c>
      <c r="X29" s="257" t="s">
        <v>817</v>
      </c>
      <c r="Y29" s="257" t="s">
        <v>817</v>
      </c>
      <c r="Z29" s="257" t="s">
        <v>817</v>
      </c>
      <c r="AA29" s="257" t="s">
        <v>817</v>
      </c>
      <c r="AB29" s="257" t="s">
        <v>817</v>
      </c>
      <c r="AC29" s="257" t="s">
        <v>817</v>
      </c>
      <c r="AD29" s="257" t="s">
        <v>817</v>
      </c>
      <c r="AE29" s="257" t="s">
        <v>817</v>
      </c>
      <c r="AF29" s="257" t="s">
        <v>817</v>
      </c>
      <c r="AG29" s="257" t="s">
        <v>817</v>
      </c>
      <c r="AH29" s="257" t="s">
        <v>817</v>
      </c>
      <c r="AI29" s="257" t="s">
        <v>817</v>
      </c>
      <c r="AJ29" s="16" t="s">
        <v>1231</v>
      </c>
      <c r="AK29" s="16" t="s">
        <v>1231</v>
      </c>
      <c r="AL29" s="16" t="s">
        <v>1231</v>
      </c>
      <c r="AM29" s="16"/>
      <c r="AN29" s="16">
        <v>9.15</v>
      </c>
      <c r="AO29" s="257" t="s">
        <v>1231</v>
      </c>
      <c r="AP29" s="257" t="s">
        <v>1231</v>
      </c>
      <c r="AQ29" s="247" t="s">
        <v>1231</v>
      </c>
      <c r="AR29" s="247"/>
      <c r="AS29" s="247" t="s">
        <v>817</v>
      </c>
      <c r="AT29" s="247" t="s">
        <v>1231</v>
      </c>
      <c r="AU29" s="247">
        <v>9.15</v>
      </c>
      <c r="AV29" s="247" t="s">
        <v>1231</v>
      </c>
      <c r="AW29" s="247"/>
      <c r="AX29" s="16" t="s">
        <v>817</v>
      </c>
      <c r="AY29" s="16" t="s">
        <v>817</v>
      </c>
      <c r="AZ29" s="16" t="s">
        <v>817</v>
      </c>
      <c r="BA29" s="16" t="s">
        <v>817</v>
      </c>
      <c r="BB29" s="16">
        <v>9.15</v>
      </c>
      <c r="BC29" s="16" t="s">
        <v>817</v>
      </c>
      <c r="BD29" s="16" t="s">
        <v>817</v>
      </c>
      <c r="BE29" s="16" t="s">
        <v>817</v>
      </c>
      <c r="BF29" s="16">
        <v>10.25</v>
      </c>
      <c r="BG29" s="16" t="s">
        <v>817</v>
      </c>
      <c r="BH29" s="16">
        <v>36.4</v>
      </c>
      <c r="BI29" s="16">
        <v>10.92</v>
      </c>
      <c r="BJ29" s="16" t="s">
        <v>817</v>
      </c>
      <c r="BK29" s="16" t="s">
        <v>817</v>
      </c>
      <c r="BL29" s="16" t="s">
        <v>817</v>
      </c>
      <c r="BM29" s="16">
        <v>8.5</v>
      </c>
      <c r="BN29" s="16" t="s">
        <v>817</v>
      </c>
      <c r="BO29" s="16" t="s">
        <v>817</v>
      </c>
      <c r="BP29" s="16">
        <v>8.58</v>
      </c>
      <c r="BQ29" s="16" t="s">
        <v>817</v>
      </c>
      <c r="BR29" s="16" t="s">
        <v>817</v>
      </c>
      <c r="BS29" s="16" t="s">
        <v>817</v>
      </c>
      <c r="BT29" s="16" t="s">
        <v>817</v>
      </c>
      <c r="BU29" s="16">
        <v>8.5</v>
      </c>
      <c r="BV29" s="16" t="s">
        <v>817</v>
      </c>
      <c r="BW29" s="16" t="s">
        <v>817</v>
      </c>
      <c r="BX29" s="16">
        <v>7.98</v>
      </c>
      <c r="BY29" s="16" t="s">
        <v>817</v>
      </c>
      <c r="BZ29" s="16" t="s">
        <v>817</v>
      </c>
      <c r="CA29" s="16" t="s">
        <v>817</v>
      </c>
      <c r="CB29" s="16" t="s">
        <v>817</v>
      </c>
      <c r="CC29" s="16">
        <v>11.65</v>
      </c>
      <c r="CD29" s="16" t="s">
        <v>817</v>
      </c>
      <c r="CE29" s="290" t="s">
        <v>817</v>
      </c>
      <c r="CF29" s="290">
        <v>8.5399999999999991</v>
      </c>
      <c r="CG29" s="290" t="s">
        <v>817</v>
      </c>
      <c r="CH29" s="290" t="s">
        <v>817</v>
      </c>
      <c r="CI29" s="354" t="s">
        <v>817</v>
      </c>
      <c r="CJ29" s="1335" t="s">
        <v>817</v>
      </c>
      <c r="CK29" s="1335">
        <v>11.83</v>
      </c>
      <c r="CL29" s="1335" t="s">
        <v>817</v>
      </c>
      <c r="CM29" s="1336" t="s">
        <v>817</v>
      </c>
      <c r="CN29" s="1336">
        <v>10.96</v>
      </c>
      <c r="CO29" s="1336" t="s">
        <v>817</v>
      </c>
      <c r="CP29" s="1336" t="s">
        <v>817</v>
      </c>
      <c r="CQ29" s="1337" t="s">
        <v>817</v>
      </c>
      <c r="CR29" s="354" t="s">
        <v>817</v>
      </c>
      <c r="CS29" s="354">
        <v>11.57</v>
      </c>
      <c r="CT29" s="354" t="s">
        <v>817</v>
      </c>
      <c r="CU29" s="354" t="s">
        <v>817</v>
      </c>
      <c r="CV29" s="354">
        <v>10.87</v>
      </c>
      <c r="CW29" s="354" t="s">
        <v>817</v>
      </c>
      <c r="CX29" s="354" t="s">
        <v>817</v>
      </c>
      <c r="CY29" s="354" t="s">
        <v>817</v>
      </c>
      <c r="CZ29" s="354" t="s">
        <v>817</v>
      </c>
      <c r="DA29" s="185" t="s">
        <v>817</v>
      </c>
      <c r="DB29" s="185" t="s">
        <v>817</v>
      </c>
      <c r="DC29" s="185" t="s">
        <v>817</v>
      </c>
      <c r="DD29" s="185" t="s">
        <v>817</v>
      </c>
      <c r="DE29" s="185">
        <v>9.14</v>
      </c>
      <c r="DF29" s="185" t="s">
        <v>817</v>
      </c>
      <c r="DG29" s="185" t="s">
        <v>817</v>
      </c>
      <c r="DH29" s="185" t="s">
        <v>817</v>
      </c>
      <c r="DI29" s="185" t="s">
        <v>817</v>
      </c>
      <c r="DJ29" s="185" t="s">
        <v>817</v>
      </c>
      <c r="DK29" s="185" t="s">
        <v>817</v>
      </c>
      <c r="DL29" s="185" t="s">
        <v>817</v>
      </c>
      <c r="DM29" s="185" t="s">
        <v>817</v>
      </c>
      <c r="DN29" s="185">
        <v>9.07</v>
      </c>
      <c r="DO29" s="185" t="s">
        <v>817</v>
      </c>
      <c r="DP29" s="185" t="s">
        <v>817</v>
      </c>
      <c r="DQ29" s="185" t="s">
        <v>817</v>
      </c>
      <c r="DR29" s="185" t="s">
        <v>817</v>
      </c>
      <c r="DS29" s="898"/>
      <c r="DT29" s="898"/>
      <c r="DU29" s="902"/>
      <c r="DV29" s="898"/>
      <c r="DW29" s="898"/>
      <c r="DX29" s="898"/>
      <c r="DY29" s="898"/>
      <c r="DZ29" s="898"/>
      <c r="EA29" s="898"/>
      <c r="EB29" s="185" t="s">
        <v>817</v>
      </c>
      <c r="EC29" s="185">
        <v>6.18</v>
      </c>
      <c r="ED29" s="185" t="s">
        <v>817</v>
      </c>
      <c r="EE29" s="185" t="s">
        <v>817</v>
      </c>
      <c r="EF29" s="185">
        <v>7.39</v>
      </c>
      <c r="EG29" s="185" t="s">
        <v>817</v>
      </c>
      <c r="EH29" s="185" t="s">
        <v>817</v>
      </c>
      <c r="EI29" s="185" t="s">
        <v>817</v>
      </c>
      <c r="EJ29" s="185" t="s">
        <v>817</v>
      </c>
      <c r="EK29" s="184" t="s">
        <v>817</v>
      </c>
      <c r="EL29" s="326">
        <v>7.55</v>
      </c>
      <c r="EM29" s="326">
        <v>9</v>
      </c>
      <c r="EN29" s="326" t="s">
        <v>817</v>
      </c>
      <c r="EO29" s="326">
        <v>9.51</v>
      </c>
      <c r="EP29" s="326" t="s">
        <v>817</v>
      </c>
      <c r="EQ29" s="326" t="s">
        <v>817</v>
      </c>
      <c r="ER29" s="326" t="s">
        <v>817</v>
      </c>
      <c r="ES29" s="326" t="s">
        <v>817</v>
      </c>
      <c r="ET29" s="184" t="s">
        <v>817</v>
      </c>
      <c r="EU29" s="184">
        <v>7.9799999999999995</v>
      </c>
      <c r="EV29" s="184">
        <v>9</v>
      </c>
      <c r="EW29" s="184" t="s">
        <v>817</v>
      </c>
      <c r="EX29" s="184">
        <v>8.52</v>
      </c>
      <c r="EY29" s="184" t="s">
        <v>817</v>
      </c>
      <c r="EZ29" s="184" t="s">
        <v>817</v>
      </c>
      <c r="FA29" s="184" t="s">
        <v>817</v>
      </c>
      <c r="FB29" s="184" t="s">
        <v>817</v>
      </c>
      <c r="FC29" s="181"/>
      <c r="FD29" s="181"/>
      <c r="FE29" s="181"/>
      <c r="FF29" s="181"/>
      <c r="FG29" s="181"/>
      <c r="FH29" s="181"/>
      <c r="FI29" s="181"/>
      <c r="FJ29" s="181"/>
    </row>
    <row r="30" spans="1:166" s="1411" customFormat="1" ht="15" customHeight="1">
      <c r="A30" s="1412"/>
      <c r="B30" s="1405" t="s">
        <v>935</v>
      </c>
      <c r="C30" s="1417" t="s">
        <v>936</v>
      </c>
      <c r="D30" s="1408"/>
      <c r="E30" s="1408"/>
      <c r="F30" s="1408"/>
      <c r="G30" s="1408"/>
      <c r="H30" s="1408"/>
      <c r="I30" s="1408"/>
      <c r="J30" s="1408"/>
      <c r="K30" s="1408"/>
      <c r="L30" s="1408"/>
      <c r="M30" s="1408"/>
      <c r="N30" s="1408"/>
      <c r="O30" s="1408"/>
      <c r="P30" s="1408"/>
      <c r="Q30" s="1408"/>
      <c r="R30" s="1408"/>
      <c r="S30" s="1408"/>
      <c r="T30" s="1408"/>
      <c r="U30" s="1408"/>
      <c r="V30" s="1408"/>
      <c r="W30" s="1408"/>
      <c r="X30" s="1408"/>
      <c r="Y30" s="1408"/>
      <c r="Z30" s="1408"/>
      <c r="AA30" s="1408"/>
      <c r="AB30" s="1408"/>
      <c r="AC30" s="1408"/>
      <c r="AD30" s="1408"/>
      <c r="AE30" s="1408"/>
      <c r="AF30" s="1408"/>
      <c r="AG30" s="1408"/>
      <c r="AH30" s="1408"/>
      <c r="AI30" s="1408"/>
      <c r="AJ30" s="1408"/>
      <c r="AK30" s="1408"/>
      <c r="AL30" s="1408"/>
      <c r="AM30" s="1408"/>
      <c r="AN30" s="1408"/>
      <c r="AO30" s="1408"/>
      <c r="AP30" s="1408"/>
      <c r="AQ30" s="1393"/>
      <c r="AR30" s="1393"/>
      <c r="AS30" s="1393"/>
      <c r="AT30" s="1393"/>
      <c r="AU30" s="1393"/>
      <c r="AV30" s="1393"/>
      <c r="AW30" s="1393"/>
      <c r="AX30" s="1408"/>
      <c r="AY30" s="1408"/>
      <c r="AZ30" s="1408"/>
      <c r="BA30" s="1408"/>
      <c r="BB30" s="1408"/>
      <c r="BC30" s="1408"/>
      <c r="BD30" s="1408"/>
      <c r="BE30" s="1408"/>
      <c r="BF30" s="1408"/>
      <c r="BG30" s="1408"/>
      <c r="BH30" s="1408"/>
      <c r="BI30" s="1408"/>
      <c r="BJ30" s="1408"/>
      <c r="BK30" s="1408"/>
      <c r="BL30" s="1408"/>
      <c r="BM30" s="1408"/>
      <c r="BN30" s="1408"/>
      <c r="BO30" s="1408"/>
      <c r="BP30" s="1408"/>
      <c r="BQ30" s="1408"/>
      <c r="BR30" s="1408"/>
      <c r="BS30" s="1408"/>
      <c r="BT30" s="1408"/>
      <c r="BU30" s="1408"/>
      <c r="BV30" s="1408"/>
      <c r="BW30" s="1408"/>
      <c r="BX30" s="1408"/>
      <c r="BY30" s="1408"/>
      <c r="BZ30" s="1408"/>
      <c r="CA30" s="1408"/>
      <c r="CB30" s="1408"/>
      <c r="CC30" s="1408"/>
      <c r="CD30" s="1408"/>
      <c r="CE30" s="1408"/>
      <c r="CF30" s="1408"/>
      <c r="CG30" s="1408"/>
      <c r="CH30" s="1408"/>
      <c r="CI30" s="1408"/>
      <c r="CJ30" s="1407"/>
      <c r="CK30" s="1407"/>
      <c r="CL30" s="1407"/>
      <c r="CM30" s="1409"/>
      <c r="CN30" s="1409"/>
      <c r="CO30" s="1407"/>
      <c r="CP30" s="1407"/>
      <c r="CQ30" s="1392"/>
      <c r="CR30" s="1394"/>
      <c r="CS30" s="1394"/>
      <c r="CT30" s="1394"/>
      <c r="CU30" s="1394"/>
      <c r="CV30" s="1394"/>
      <c r="CW30" s="1394"/>
      <c r="CX30" s="1394"/>
      <c r="CY30" s="1394"/>
      <c r="CZ30" s="1394"/>
      <c r="DA30" s="1410"/>
      <c r="DB30" s="1410"/>
      <c r="DC30" s="1410"/>
      <c r="DD30" s="1410"/>
      <c r="DE30" s="1410"/>
      <c r="DF30" s="1410"/>
      <c r="DG30" s="1410"/>
      <c r="DH30" s="1410"/>
      <c r="DI30" s="1410"/>
      <c r="DJ30" s="1410"/>
      <c r="DK30" s="1410"/>
      <c r="DL30" s="1410"/>
      <c r="DM30" s="1410"/>
      <c r="DN30" s="1410"/>
      <c r="DO30" s="1410"/>
      <c r="DP30" s="1410"/>
      <c r="DQ30" s="1410"/>
      <c r="DR30" s="1410"/>
      <c r="DS30" s="1410"/>
      <c r="DT30" s="1410"/>
      <c r="DU30" s="1504"/>
      <c r="DV30" s="1410"/>
      <c r="DW30" s="1504"/>
      <c r="DX30" s="1410"/>
      <c r="DY30" s="1410"/>
      <c r="DZ30" s="1410"/>
      <c r="EA30" s="1410"/>
      <c r="EB30" s="1410"/>
      <c r="EC30" s="1410"/>
      <c r="ED30" s="1410"/>
      <c r="EE30" s="1410"/>
      <c r="EF30" s="1410"/>
      <c r="EG30" s="1410"/>
      <c r="EH30" s="1410"/>
      <c r="EI30" s="1410"/>
      <c r="EJ30" s="1410"/>
      <c r="EK30" s="1662"/>
      <c r="EL30" s="1662"/>
      <c r="EM30" s="1662"/>
      <c r="EN30" s="1662"/>
      <c r="EO30" s="1662"/>
      <c r="EP30" s="1662"/>
      <c r="EQ30" s="1662"/>
      <c r="ER30" s="1662"/>
      <c r="ES30" s="1662"/>
      <c r="ET30" s="1662"/>
      <c r="EU30" s="1662"/>
      <c r="EV30" s="1662"/>
      <c r="EW30" s="1662"/>
      <c r="EX30" s="1662"/>
      <c r="EY30" s="1662"/>
      <c r="EZ30" s="1662"/>
      <c r="FA30" s="1662"/>
      <c r="FB30" s="1662"/>
      <c r="FC30" s="1747">
        <v>6.05</v>
      </c>
      <c r="FD30" s="1747">
        <v>5.97</v>
      </c>
      <c r="FE30" s="1747">
        <v>6.5</v>
      </c>
      <c r="FF30" s="1747" t="s">
        <v>817</v>
      </c>
      <c r="FG30" s="1747">
        <v>6.29</v>
      </c>
      <c r="FH30" s="1747" t="s">
        <v>817</v>
      </c>
      <c r="FI30" s="1747">
        <v>6.98</v>
      </c>
      <c r="FJ30" s="1747" t="s">
        <v>817</v>
      </c>
    </row>
    <row r="31" spans="1:166" s="234" customFormat="1" ht="15" customHeight="1">
      <c r="A31" s="269"/>
      <c r="B31" s="258" t="s">
        <v>938</v>
      </c>
      <c r="C31" s="1576" t="s">
        <v>1274</v>
      </c>
      <c r="D31" s="257" t="s">
        <v>817</v>
      </c>
      <c r="E31" s="257" t="s">
        <v>817</v>
      </c>
      <c r="F31" s="257" t="s">
        <v>817</v>
      </c>
      <c r="G31" s="257" t="s">
        <v>817</v>
      </c>
      <c r="H31" s="257" t="s">
        <v>817</v>
      </c>
      <c r="I31" s="257" t="s">
        <v>817</v>
      </c>
      <c r="J31" s="257" t="s">
        <v>817</v>
      </c>
      <c r="K31" s="257" t="s">
        <v>817</v>
      </c>
      <c r="L31" s="257" t="s">
        <v>817</v>
      </c>
      <c r="M31" s="257" t="s">
        <v>817</v>
      </c>
      <c r="N31" s="257" t="s">
        <v>817</v>
      </c>
      <c r="O31" s="257" t="s">
        <v>817</v>
      </c>
      <c r="P31" s="257" t="s">
        <v>817</v>
      </c>
      <c r="Q31" s="257" t="s">
        <v>817</v>
      </c>
      <c r="R31" s="257" t="s">
        <v>817</v>
      </c>
      <c r="S31" s="257" t="s">
        <v>817</v>
      </c>
      <c r="T31" s="257" t="s">
        <v>817</v>
      </c>
      <c r="U31" s="257" t="s">
        <v>817</v>
      </c>
      <c r="V31" s="257" t="s">
        <v>817</v>
      </c>
      <c r="W31" s="257" t="s">
        <v>817</v>
      </c>
      <c r="X31" s="257" t="s">
        <v>817</v>
      </c>
      <c r="Y31" s="257" t="s">
        <v>817</v>
      </c>
      <c r="Z31" s="257" t="s">
        <v>817</v>
      </c>
      <c r="AA31" s="257" t="s">
        <v>817</v>
      </c>
      <c r="AB31" s="257" t="s">
        <v>817</v>
      </c>
      <c r="AC31" s="257" t="s">
        <v>817</v>
      </c>
      <c r="AD31" s="257" t="s">
        <v>817</v>
      </c>
      <c r="AE31" s="257" t="s">
        <v>817</v>
      </c>
      <c r="AF31" s="257" t="s">
        <v>817</v>
      </c>
      <c r="AG31" s="257" t="s">
        <v>817</v>
      </c>
      <c r="AH31" s="257" t="s">
        <v>817</v>
      </c>
      <c r="AI31" s="257" t="s">
        <v>817</v>
      </c>
      <c r="AJ31" s="257" t="s">
        <v>817</v>
      </c>
      <c r="AK31" s="257" t="s">
        <v>817</v>
      </c>
      <c r="AL31" s="257" t="s">
        <v>817</v>
      </c>
      <c r="AM31" s="257" t="s">
        <v>817</v>
      </c>
      <c r="AN31" s="257" t="s">
        <v>817</v>
      </c>
      <c r="AO31" s="257" t="s">
        <v>817</v>
      </c>
      <c r="AP31" s="257" t="s">
        <v>817</v>
      </c>
      <c r="AQ31" s="247" t="s">
        <v>817</v>
      </c>
      <c r="AR31" s="247" t="s">
        <v>817</v>
      </c>
      <c r="AS31" s="247" t="s">
        <v>817</v>
      </c>
      <c r="AT31" s="247" t="s">
        <v>817</v>
      </c>
      <c r="AU31" s="247" t="s">
        <v>817</v>
      </c>
      <c r="AV31" s="247" t="s">
        <v>817</v>
      </c>
      <c r="AW31" s="247" t="s">
        <v>817</v>
      </c>
      <c r="AX31" s="257" t="s">
        <v>817</v>
      </c>
      <c r="AY31" s="257" t="s">
        <v>817</v>
      </c>
      <c r="AZ31" s="257" t="s">
        <v>817</v>
      </c>
      <c r="BA31" s="257" t="s">
        <v>817</v>
      </c>
      <c r="BB31" s="257" t="s">
        <v>817</v>
      </c>
      <c r="BC31" s="257" t="s">
        <v>817</v>
      </c>
      <c r="BD31" s="257" t="s">
        <v>817</v>
      </c>
      <c r="BE31" s="257" t="s">
        <v>817</v>
      </c>
      <c r="BF31" s="257" t="s">
        <v>817</v>
      </c>
      <c r="BG31" s="257" t="s">
        <v>817</v>
      </c>
      <c r="BH31" s="257" t="s">
        <v>817</v>
      </c>
      <c r="BI31" s="257" t="s">
        <v>817</v>
      </c>
      <c r="BJ31" s="257" t="s">
        <v>817</v>
      </c>
      <c r="BK31" s="257" t="s">
        <v>817</v>
      </c>
      <c r="BL31" s="257" t="s">
        <v>817</v>
      </c>
      <c r="BM31" s="257" t="s">
        <v>817</v>
      </c>
      <c r="BN31" s="257" t="s">
        <v>817</v>
      </c>
      <c r="BO31" s="257" t="s">
        <v>817</v>
      </c>
      <c r="BP31" s="257" t="s">
        <v>817</v>
      </c>
      <c r="BQ31" s="257" t="s">
        <v>817</v>
      </c>
      <c r="BR31" s="257" t="s">
        <v>817</v>
      </c>
      <c r="BS31" s="257" t="s">
        <v>817</v>
      </c>
      <c r="BT31" s="257" t="s">
        <v>817</v>
      </c>
      <c r="BU31" s="257" t="s">
        <v>817</v>
      </c>
      <c r="BV31" s="257" t="s">
        <v>817</v>
      </c>
      <c r="BW31" s="257" t="s">
        <v>817</v>
      </c>
      <c r="BX31" s="257" t="s">
        <v>817</v>
      </c>
      <c r="BY31" s="257" t="s">
        <v>817</v>
      </c>
      <c r="BZ31" s="257" t="s">
        <v>817</v>
      </c>
      <c r="CA31" s="257" t="s">
        <v>817</v>
      </c>
      <c r="CB31" s="257" t="s">
        <v>817</v>
      </c>
      <c r="CC31" s="257" t="s">
        <v>817</v>
      </c>
      <c r="CD31" s="257" t="s">
        <v>817</v>
      </c>
      <c r="CE31" s="257" t="s">
        <v>817</v>
      </c>
      <c r="CF31" s="257" t="s">
        <v>817</v>
      </c>
      <c r="CG31" s="257" t="s">
        <v>817</v>
      </c>
      <c r="CH31" s="257" t="s">
        <v>817</v>
      </c>
      <c r="CI31" s="257" t="s">
        <v>817</v>
      </c>
      <c r="CJ31" s="257" t="s">
        <v>817</v>
      </c>
      <c r="CK31" s="257" t="s">
        <v>817</v>
      </c>
      <c r="CL31" s="257" t="s">
        <v>817</v>
      </c>
      <c r="CM31" s="257" t="s">
        <v>817</v>
      </c>
      <c r="CN31" s="257" t="s">
        <v>817</v>
      </c>
      <c r="CO31" s="257" t="s">
        <v>817</v>
      </c>
      <c r="CP31" s="257" t="s">
        <v>817</v>
      </c>
      <c r="CQ31" s="257" t="s">
        <v>817</v>
      </c>
      <c r="CR31" s="257" t="s">
        <v>817</v>
      </c>
      <c r="CS31" s="257" t="s">
        <v>817</v>
      </c>
      <c r="CT31" s="257" t="s">
        <v>817</v>
      </c>
      <c r="CU31" s="257" t="s">
        <v>817</v>
      </c>
      <c r="CV31" s="257" t="s">
        <v>817</v>
      </c>
      <c r="CW31" s="257" t="s">
        <v>817</v>
      </c>
      <c r="CX31" s="257" t="s">
        <v>817</v>
      </c>
      <c r="CY31" s="354" t="s">
        <v>817</v>
      </c>
      <c r="CZ31" s="354" t="s">
        <v>817</v>
      </c>
      <c r="DA31" s="898"/>
      <c r="DB31" s="898"/>
      <c r="DC31" s="898"/>
      <c r="DD31" s="898"/>
      <c r="DE31" s="898"/>
      <c r="DF31" s="898"/>
      <c r="DG31" s="898"/>
      <c r="DH31" s="898"/>
      <c r="DI31" s="898"/>
      <c r="DJ31" s="898"/>
      <c r="DK31" s="898"/>
      <c r="DL31" s="898"/>
      <c r="DM31" s="898"/>
      <c r="DN31" s="898"/>
      <c r="DO31" s="898"/>
      <c r="DP31" s="898"/>
      <c r="DQ31" s="898"/>
      <c r="DR31" s="898"/>
      <c r="DS31" s="898"/>
      <c r="DT31" s="898"/>
      <c r="DU31" s="902"/>
      <c r="DV31" s="898"/>
      <c r="DW31" s="898"/>
      <c r="DX31" s="898"/>
      <c r="DY31" s="898"/>
      <c r="DZ31" s="898"/>
      <c r="EA31" s="898"/>
      <c r="EB31" s="898"/>
      <c r="EC31" s="898"/>
      <c r="ED31" s="898"/>
      <c r="EE31" s="898"/>
      <c r="EF31" s="898"/>
      <c r="EG31" s="898"/>
      <c r="EH31" s="898"/>
      <c r="EI31" s="898"/>
      <c r="EJ31" s="898"/>
      <c r="EK31" s="1661"/>
      <c r="EL31" s="1661"/>
      <c r="EM31" s="1661"/>
      <c r="EN31" s="1661"/>
      <c r="EO31" s="1661"/>
      <c r="EP31" s="1661"/>
      <c r="EQ31" s="1661"/>
      <c r="ER31" s="1661"/>
      <c r="ES31" s="1661"/>
      <c r="FC31" s="181" t="s">
        <v>817</v>
      </c>
      <c r="FD31" s="181">
        <v>5.97</v>
      </c>
      <c r="FE31" s="181">
        <v>6.75</v>
      </c>
      <c r="FF31" s="181" t="s">
        <v>817</v>
      </c>
      <c r="FG31" s="181">
        <v>6.47</v>
      </c>
      <c r="FH31" s="181" t="s">
        <v>817</v>
      </c>
      <c r="FI31" s="181">
        <v>6.82</v>
      </c>
      <c r="FJ31" s="181" t="s">
        <v>1231</v>
      </c>
    </row>
    <row r="32" spans="1:166" s="1411" customFormat="1" ht="15" customHeight="1">
      <c r="A32" s="1412"/>
      <c r="B32" s="1413" t="s">
        <v>823</v>
      </c>
      <c r="C32" s="1414" t="s">
        <v>231</v>
      </c>
      <c r="D32" s="1408" t="s">
        <v>817</v>
      </c>
      <c r="E32" s="1408" t="s">
        <v>817</v>
      </c>
      <c r="F32" s="1408" t="s">
        <v>817</v>
      </c>
      <c r="G32" s="1408" t="s">
        <v>817</v>
      </c>
      <c r="H32" s="1408" t="s">
        <v>817</v>
      </c>
      <c r="I32" s="1408" t="s">
        <v>817</v>
      </c>
      <c r="J32" s="1408" t="s">
        <v>817</v>
      </c>
      <c r="K32" s="1408" t="s">
        <v>817</v>
      </c>
      <c r="L32" s="1408" t="s">
        <v>817</v>
      </c>
      <c r="M32" s="1408" t="s">
        <v>817</v>
      </c>
      <c r="N32" s="1408" t="s">
        <v>817</v>
      </c>
      <c r="O32" s="1408" t="s">
        <v>817</v>
      </c>
      <c r="P32" s="1408" t="s">
        <v>817</v>
      </c>
      <c r="Q32" s="1408" t="s">
        <v>817</v>
      </c>
      <c r="R32" s="1408" t="s">
        <v>817</v>
      </c>
      <c r="S32" s="1408" t="s">
        <v>817</v>
      </c>
      <c r="T32" s="1408" t="s">
        <v>817</v>
      </c>
      <c r="U32" s="1408" t="s">
        <v>817</v>
      </c>
      <c r="V32" s="1408" t="s">
        <v>817</v>
      </c>
      <c r="W32" s="1408" t="s">
        <v>817</v>
      </c>
      <c r="X32" s="1408" t="s">
        <v>817</v>
      </c>
      <c r="Y32" s="1408" t="s">
        <v>817</v>
      </c>
      <c r="Z32" s="1408" t="s">
        <v>817</v>
      </c>
      <c r="AA32" s="1408" t="s">
        <v>817</v>
      </c>
      <c r="AB32" s="1408" t="s">
        <v>817</v>
      </c>
      <c r="AC32" s="1408" t="s">
        <v>817</v>
      </c>
      <c r="AD32" s="1408" t="s">
        <v>817</v>
      </c>
      <c r="AE32" s="1408" t="s">
        <v>817</v>
      </c>
      <c r="AF32" s="1408" t="s">
        <v>817</v>
      </c>
      <c r="AG32" s="1408" t="s">
        <v>817</v>
      </c>
      <c r="AH32" s="1408" t="s">
        <v>817</v>
      </c>
      <c r="AI32" s="1408" t="s">
        <v>817</v>
      </c>
      <c r="AJ32" s="1407" t="s">
        <v>76</v>
      </c>
      <c r="AK32" s="1407" t="s">
        <v>76</v>
      </c>
      <c r="AL32" s="1407">
        <v>10</v>
      </c>
      <c r="AM32" s="1407" t="s">
        <v>76</v>
      </c>
      <c r="AN32" s="1407" t="s">
        <v>76</v>
      </c>
      <c r="AO32" s="1408" t="s">
        <v>76</v>
      </c>
      <c r="AP32" s="1408" t="s">
        <v>76</v>
      </c>
      <c r="AQ32" s="1393">
        <v>10</v>
      </c>
      <c r="AR32" s="1393">
        <v>10.25</v>
      </c>
      <c r="AS32" s="1393">
        <v>11</v>
      </c>
      <c r="AT32" s="1393">
        <v>12</v>
      </c>
      <c r="AU32" s="1393" t="s">
        <v>817</v>
      </c>
      <c r="AV32" s="1393" t="s">
        <v>1231</v>
      </c>
      <c r="AW32" s="1393">
        <v>9.6300000000000008</v>
      </c>
      <c r="AX32" s="1407">
        <v>10</v>
      </c>
      <c r="AY32" s="1407">
        <v>10.25</v>
      </c>
      <c r="AZ32" s="1407">
        <v>12</v>
      </c>
      <c r="BA32" s="1407">
        <v>12</v>
      </c>
      <c r="BB32" s="1407" t="s">
        <v>817</v>
      </c>
      <c r="BC32" s="1407" t="s">
        <v>817</v>
      </c>
      <c r="BD32" s="1407">
        <v>9.6300000000000008</v>
      </c>
      <c r="BE32" s="1407">
        <v>9.5</v>
      </c>
      <c r="BF32" s="1407">
        <v>10.25</v>
      </c>
      <c r="BG32" s="1407">
        <v>12</v>
      </c>
      <c r="BH32" s="1407" t="s">
        <v>817</v>
      </c>
      <c r="BI32" s="1407">
        <v>10.24</v>
      </c>
      <c r="BJ32" s="1407" t="s">
        <v>817</v>
      </c>
      <c r="BK32" s="1407">
        <v>9.26</v>
      </c>
      <c r="BL32" s="1407">
        <v>8.24</v>
      </c>
      <c r="BM32" s="1407">
        <v>8.5</v>
      </c>
      <c r="BN32" s="1407">
        <v>9</v>
      </c>
      <c r="BO32" s="1407" t="s">
        <v>817</v>
      </c>
      <c r="BP32" s="1407">
        <v>8.0500000000000007</v>
      </c>
      <c r="BQ32" s="1407" t="s">
        <v>817</v>
      </c>
      <c r="BR32" s="1407">
        <v>9.06</v>
      </c>
      <c r="BS32" s="1407">
        <v>10</v>
      </c>
      <c r="BT32" s="1407">
        <v>8.1999999999999993</v>
      </c>
      <c r="BU32" s="1407">
        <v>8.5</v>
      </c>
      <c r="BV32" s="1407">
        <v>9.5</v>
      </c>
      <c r="BW32" s="1407" t="s">
        <v>817</v>
      </c>
      <c r="BX32" s="1407">
        <v>7.52</v>
      </c>
      <c r="BY32" s="1407" t="s">
        <v>817</v>
      </c>
      <c r="BZ32" s="1407">
        <v>9.82</v>
      </c>
      <c r="CA32" s="1407" t="s">
        <v>817</v>
      </c>
      <c r="CB32" s="1407">
        <v>8.1999999999999993</v>
      </c>
      <c r="CC32" s="1407">
        <v>11.65</v>
      </c>
      <c r="CD32" s="1407">
        <v>11</v>
      </c>
      <c r="CE32" s="1409" t="s">
        <v>817</v>
      </c>
      <c r="CF32" s="1409">
        <v>7.98</v>
      </c>
      <c r="CG32" s="1407" t="s">
        <v>817</v>
      </c>
      <c r="CH32" s="1407">
        <v>9.64</v>
      </c>
      <c r="CI32" s="1394" t="s">
        <v>817</v>
      </c>
      <c r="CJ32" s="1407">
        <v>9.75</v>
      </c>
      <c r="CK32" s="1407">
        <v>11.83</v>
      </c>
      <c r="CL32" s="1407">
        <v>12.5</v>
      </c>
      <c r="CM32" s="1409" t="s">
        <v>817</v>
      </c>
      <c r="CN32" s="1409">
        <v>10.16</v>
      </c>
      <c r="CO32" s="1407" t="s">
        <v>817</v>
      </c>
      <c r="CP32" s="1407" t="s">
        <v>817</v>
      </c>
      <c r="CQ32" s="1394" t="s">
        <v>817</v>
      </c>
      <c r="CR32" s="1394">
        <v>9.5</v>
      </c>
      <c r="CS32" s="1394">
        <v>11.57</v>
      </c>
      <c r="CT32" s="1394">
        <v>12.5</v>
      </c>
      <c r="CU32" s="1394" t="s">
        <v>817</v>
      </c>
      <c r="CV32" s="1394">
        <v>10.08</v>
      </c>
      <c r="CW32" s="1394">
        <v>12</v>
      </c>
      <c r="CX32" s="1394" t="s">
        <v>817</v>
      </c>
      <c r="CY32" s="1394" t="s">
        <v>817</v>
      </c>
      <c r="CZ32" s="1394" t="s">
        <v>817</v>
      </c>
      <c r="DA32" s="1392">
        <v>8.51</v>
      </c>
      <c r="DB32" s="1392">
        <v>9.25</v>
      </c>
      <c r="DC32" s="1392">
        <v>10</v>
      </c>
      <c r="DD32" s="1392" t="s">
        <v>817</v>
      </c>
      <c r="DE32" s="1392">
        <v>8.56</v>
      </c>
      <c r="DF32" s="1392">
        <v>12.5</v>
      </c>
      <c r="DG32" s="1392" t="s">
        <v>817</v>
      </c>
      <c r="DH32" s="1392">
        <v>10.87</v>
      </c>
      <c r="DI32" s="1392" t="s">
        <v>817</v>
      </c>
      <c r="DJ32" s="1392">
        <v>7.42</v>
      </c>
      <c r="DK32" s="1392">
        <v>6.64</v>
      </c>
      <c r="DL32" s="1392">
        <v>9.5</v>
      </c>
      <c r="DM32" s="1392" t="s">
        <v>817</v>
      </c>
      <c r="DN32" s="1392">
        <v>8.5</v>
      </c>
      <c r="DO32" s="1392">
        <v>11</v>
      </c>
      <c r="DP32" s="1392" t="s">
        <v>817</v>
      </c>
      <c r="DQ32" s="1392">
        <v>10.02</v>
      </c>
      <c r="DR32" s="1392" t="s">
        <v>817</v>
      </c>
      <c r="DS32" s="1392">
        <v>6.98</v>
      </c>
      <c r="DT32" s="1392">
        <v>6.37</v>
      </c>
      <c r="DU32" s="1394">
        <v>8</v>
      </c>
      <c r="DV32" s="1392" t="s">
        <v>817</v>
      </c>
      <c r="DW32" s="1392">
        <v>7.8</v>
      </c>
      <c r="DX32" s="1392" t="s">
        <v>817</v>
      </c>
      <c r="DY32" s="1392" t="s">
        <v>817</v>
      </c>
      <c r="DZ32" s="1392">
        <v>8.84</v>
      </c>
      <c r="EA32" s="1392" t="s">
        <v>817</v>
      </c>
      <c r="EB32" s="1392">
        <v>6.74</v>
      </c>
      <c r="EC32" s="1392">
        <v>6.18</v>
      </c>
      <c r="ED32" s="1392">
        <v>8</v>
      </c>
      <c r="EE32" s="1392" t="s">
        <v>817</v>
      </c>
      <c r="EF32" s="1392" t="s">
        <v>817</v>
      </c>
      <c r="EG32" s="1392" t="s">
        <v>817</v>
      </c>
      <c r="EH32" s="1392" t="s">
        <v>817</v>
      </c>
      <c r="EI32" s="1392">
        <v>8.1300000000000008</v>
      </c>
      <c r="EJ32" s="1392" t="s">
        <v>817</v>
      </c>
      <c r="EK32" s="1662">
        <v>7.06</v>
      </c>
      <c r="EL32" s="1662">
        <v>7.55</v>
      </c>
      <c r="EM32" s="1662">
        <v>8.75</v>
      </c>
      <c r="EN32" s="1662">
        <v>9.5</v>
      </c>
      <c r="EO32" s="1662">
        <v>7.16</v>
      </c>
      <c r="EP32" s="1662" t="s">
        <v>817</v>
      </c>
      <c r="EQ32" s="1662" t="s">
        <v>817</v>
      </c>
      <c r="ER32" s="1662">
        <v>8.27</v>
      </c>
      <c r="ES32" s="1662" t="s">
        <v>817</v>
      </c>
      <c r="ET32" s="1662">
        <v>7.24</v>
      </c>
      <c r="EU32" s="1662">
        <v>7.9799999999999995</v>
      </c>
      <c r="EV32" s="1662">
        <v>9.5</v>
      </c>
      <c r="EW32" s="1662" t="s">
        <v>817</v>
      </c>
      <c r="EX32" s="1662">
        <v>7.37</v>
      </c>
      <c r="EY32" s="1662" t="s">
        <v>817</v>
      </c>
      <c r="EZ32" s="1662" t="s">
        <v>817</v>
      </c>
      <c r="FA32" s="1662">
        <v>8.43</v>
      </c>
      <c r="FB32" s="1662" t="s">
        <v>817</v>
      </c>
      <c r="FC32" s="1747">
        <v>6.88</v>
      </c>
      <c r="FD32" s="1747">
        <v>5.97</v>
      </c>
      <c r="FE32" s="1747">
        <v>7</v>
      </c>
      <c r="FF32" s="1747" t="s">
        <v>817</v>
      </c>
      <c r="FG32" s="1747">
        <v>6.57</v>
      </c>
      <c r="FH32" s="1747">
        <v>9.01</v>
      </c>
      <c r="FI32" s="1747">
        <v>6.82</v>
      </c>
      <c r="FJ32" s="1747">
        <v>10.68</v>
      </c>
    </row>
    <row r="33" spans="1:166" s="234" customFormat="1" ht="15" customHeight="1">
      <c r="A33" s="269"/>
      <c r="B33" s="258" t="s">
        <v>824</v>
      </c>
      <c r="C33" s="266" t="s">
        <v>232</v>
      </c>
      <c r="D33" s="257" t="s">
        <v>817</v>
      </c>
      <c r="E33" s="257" t="s">
        <v>817</v>
      </c>
      <c r="F33" s="257" t="s">
        <v>817</v>
      </c>
      <c r="G33" s="257" t="s">
        <v>817</v>
      </c>
      <c r="H33" s="257" t="s">
        <v>817</v>
      </c>
      <c r="I33" s="257" t="s">
        <v>817</v>
      </c>
      <c r="J33" s="257" t="s">
        <v>817</v>
      </c>
      <c r="K33" s="257" t="s">
        <v>817</v>
      </c>
      <c r="L33" s="257" t="s">
        <v>817</v>
      </c>
      <c r="M33" s="257" t="s">
        <v>817</v>
      </c>
      <c r="N33" s="257" t="s">
        <v>817</v>
      </c>
      <c r="O33" s="257" t="s">
        <v>817</v>
      </c>
      <c r="P33" s="257" t="s">
        <v>817</v>
      </c>
      <c r="Q33" s="257" t="s">
        <v>817</v>
      </c>
      <c r="R33" s="257" t="s">
        <v>817</v>
      </c>
      <c r="S33" s="257" t="s">
        <v>817</v>
      </c>
      <c r="T33" s="257" t="s">
        <v>817</v>
      </c>
      <c r="U33" s="257" t="s">
        <v>817</v>
      </c>
      <c r="V33" s="257" t="s">
        <v>817</v>
      </c>
      <c r="W33" s="257" t="s">
        <v>817</v>
      </c>
      <c r="X33" s="257" t="s">
        <v>817</v>
      </c>
      <c r="Y33" s="257" t="s">
        <v>817</v>
      </c>
      <c r="Z33" s="257" t="s">
        <v>817</v>
      </c>
      <c r="AA33" s="257" t="s">
        <v>817</v>
      </c>
      <c r="AB33" s="257" t="s">
        <v>817</v>
      </c>
      <c r="AC33" s="257" t="s">
        <v>817</v>
      </c>
      <c r="AD33" s="257" t="s">
        <v>817</v>
      </c>
      <c r="AE33" s="257" t="s">
        <v>817</v>
      </c>
      <c r="AF33" s="257" t="s">
        <v>817</v>
      </c>
      <c r="AG33" s="257" t="s">
        <v>817</v>
      </c>
      <c r="AH33" s="257" t="s">
        <v>817</v>
      </c>
      <c r="AI33" s="257" t="s">
        <v>817</v>
      </c>
      <c r="AJ33" s="16"/>
      <c r="AK33" s="16"/>
      <c r="AL33" s="16"/>
      <c r="AM33" s="16"/>
      <c r="AN33" s="16"/>
      <c r="AO33" s="257"/>
      <c r="AP33" s="257"/>
      <c r="AQ33" s="247"/>
      <c r="AR33" s="247" t="s">
        <v>817</v>
      </c>
      <c r="AS33" s="247" t="s">
        <v>1231</v>
      </c>
      <c r="AT33" s="247" t="s">
        <v>1231</v>
      </c>
      <c r="AU33" s="247" t="s">
        <v>817</v>
      </c>
      <c r="AV33" s="247" t="s">
        <v>1231</v>
      </c>
      <c r="AW33" s="247">
        <v>9.7100000000000009</v>
      </c>
      <c r="AX33" s="16" t="s">
        <v>817</v>
      </c>
      <c r="AY33" s="16" t="s">
        <v>817</v>
      </c>
      <c r="AZ33" s="16" t="s">
        <v>817</v>
      </c>
      <c r="BA33" s="16" t="s">
        <v>817</v>
      </c>
      <c r="BB33" s="16" t="s">
        <v>817</v>
      </c>
      <c r="BC33" s="16" t="s">
        <v>817</v>
      </c>
      <c r="BD33" s="16">
        <v>9.7100000000000009</v>
      </c>
      <c r="BE33" s="16" t="s">
        <v>817</v>
      </c>
      <c r="BF33" s="16">
        <v>10.25</v>
      </c>
      <c r="BG33" s="16" t="s">
        <v>817</v>
      </c>
      <c r="BH33" s="16" t="s">
        <v>817</v>
      </c>
      <c r="BI33" s="16">
        <v>10.43</v>
      </c>
      <c r="BJ33" s="16" t="s">
        <v>817</v>
      </c>
      <c r="BK33" s="16">
        <v>9.34</v>
      </c>
      <c r="BL33" s="16" t="s">
        <v>817</v>
      </c>
      <c r="BM33" s="16">
        <v>8.5</v>
      </c>
      <c r="BN33" s="16" t="s">
        <v>817</v>
      </c>
      <c r="BO33" s="16" t="s">
        <v>817</v>
      </c>
      <c r="BP33" s="16">
        <v>8.17</v>
      </c>
      <c r="BQ33" s="16" t="s">
        <v>817</v>
      </c>
      <c r="BR33" s="16">
        <v>9.14</v>
      </c>
      <c r="BS33" s="16">
        <v>10</v>
      </c>
      <c r="BT33" s="16" t="s">
        <v>817</v>
      </c>
      <c r="BU33" s="16">
        <v>8.5</v>
      </c>
      <c r="BV33" s="16" t="s">
        <v>817</v>
      </c>
      <c r="BW33" s="16" t="s">
        <v>817</v>
      </c>
      <c r="BX33" s="16">
        <v>7.6</v>
      </c>
      <c r="BY33" s="16" t="s">
        <v>817</v>
      </c>
      <c r="BZ33" s="16">
        <v>9.9</v>
      </c>
      <c r="CA33" s="16" t="s">
        <v>817</v>
      </c>
      <c r="CB33" s="16" t="s">
        <v>817</v>
      </c>
      <c r="CC33" s="16">
        <v>11.65</v>
      </c>
      <c r="CD33" s="16" t="s">
        <v>817</v>
      </c>
      <c r="CE33" s="290" t="s">
        <v>817</v>
      </c>
      <c r="CF33" s="290">
        <v>8.14</v>
      </c>
      <c r="CG33" s="16" t="s">
        <v>817</v>
      </c>
      <c r="CH33" s="16">
        <v>9.7200000000000006</v>
      </c>
      <c r="CI33" s="354" t="s">
        <v>817</v>
      </c>
      <c r="CJ33" s="16" t="s">
        <v>817</v>
      </c>
      <c r="CK33" s="16">
        <v>11.83</v>
      </c>
      <c r="CL33" s="16" t="s">
        <v>817</v>
      </c>
      <c r="CM33" s="290" t="s">
        <v>817</v>
      </c>
      <c r="CN33" s="290">
        <v>10.36</v>
      </c>
      <c r="CO33" s="16" t="s">
        <v>817</v>
      </c>
      <c r="CP33" s="16" t="s">
        <v>817</v>
      </c>
      <c r="CQ33" s="354" t="s">
        <v>817</v>
      </c>
      <c r="CR33" s="354" t="s">
        <v>817</v>
      </c>
      <c r="CS33" s="354">
        <v>11.57</v>
      </c>
      <c r="CT33" s="354" t="s">
        <v>817</v>
      </c>
      <c r="CU33" s="354" t="s">
        <v>817</v>
      </c>
      <c r="CV33" s="354">
        <v>10.27</v>
      </c>
      <c r="CW33" s="354" t="s">
        <v>817</v>
      </c>
      <c r="CX33" s="354" t="s">
        <v>817</v>
      </c>
      <c r="CY33" s="354" t="s">
        <v>817</v>
      </c>
      <c r="CZ33" s="354" t="s">
        <v>817</v>
      </c>
      <c r="DA33" s="185" t="s">
        <v>817</v>
      </c>
      <c r="DB33" s="185">
        <v>9.25</v>
      </c>
      <c r="DC33" s="185" t="s">
        <v>817</v>
      </c>
      <c r="DD33" s="185" t="s">
        <v>817</v>
      </c>
      <c r="DE33" s="185">
        <v>8.73</v>
      </c>
      <c r="DF33" s="185" t="s">
        <v>817</v>
      </c>
      <c r="DG33" s="185" t="s">
        <v>817</v>
      </c>
      <c r="DH33" s="185">
        <v>10.62</v>
      </c>
      <c r="DI33" s="185" t="s">
        <v>817</v>
      </c>
      <c r="DJ33" s="185" t="s">
        <v>817</v>
      </c>
      <c r="DK33" s="185">
        <v>6.64</v>
      </c>
      <c r="DL33" s="185" t="s">
        <v>817</v>
      </c>
      <c r="DM33" s="185" t="s">
        <v>817</v>
      </c>
      <c r="DN33" s="185">
        <v>8.66</v>
      </c>
      <c r="DO33" s="185" t="s">
        <v>817</v>
      </c>
      <c r="DP33" s="185" t="s">
        <v>817</v>
      </c>
      <c r="DQ33" s="185">
        <v>9.7899999999999991</v>
      </c>
      <c r="DR33" s="185" t="s">
        <v>817</v>
      </c>
      <c r="DS33" s="185" t="s">
        <v>817</v>
      </c>
      <c r="DT33" s="185">
        <v>6.37</v>
      </c>
      <c r="DU33" s="185" t="s">
        <v>817</v>
      </c>
      <c r="DV33" s="185" t="s">
        <v>817</v>
      </c>
      <c r="DW33" s="185">
        <v>7.88</v>
      </c>
      <c r="DX33" s="185" t="s">
        <v>817</v>
      </c>
      <c r="DY33" s="185" t="s">
        <v>817</v>
      </c>
      <c r="DZ33" s="185">
        <v>8.64</v>
      </c>
      <c r="EA33" s="185" t="s">
        <v>817</v>
      </c>
      <c r="EB33" s="185" t="s">
        <v>817</v>
      </c>
      <c r="EC33" s="185">
        <v>6.18</v>
      </c>
      <c r="ED33" s="185" t="s">
        <v>817</v>
      </c>
      <c r="EE33" s="185" t="s">
        <v>817</v>
      </c>
      <c r="EF33" s="185">
        <v>6.36</v>
      </c>
      <c r="EG33" s="185" t="s">
        <v>817</v>
      </c>
      <c r="EH33" s="185" t="s">
        <v>817</v>
      </c>
      <c r="EI33" s="185">
        <v>7.95</v>
      </c>
      <c r="EJ33" s="185" t="s">
        <v>817</v>
      </c>
      <c r="EK33" s="184" t="s">
        <v>817</v>
      </c>
      <c r="EL33" s="184">
        <v>7.55</v>
      </c>
      <c r="EM33" s="184">
        <v>8.75</v>
      </c>
      <c r="EN33" s="184" t="s">
        <v>817</v>
      </c>
      <c r="EO33" s="184">
        <v>7.25</v>
      </c>
      <c r="EP33" s="184" t="s">
        <v>817</v>
      </c>
      <c r="EQ33" s="184" t="s">
        <v>817</v>
      </c>
      <c r="ER33" s="184">
        <v>8.08</v>
      </c>
      <c r="ES33" s="184" t="s">
        <v>817</v>
      </c>
      <c r="ET33" s="184">
        <v>7.37</v>
      </c>
      <c r="EU33" s="184">
        <v>7.9799999999999995</v>
      </c>
      <c r="EV33" s="184">
        <v>9.5</v>
      </c>
      <c r="EW33" s="184" t="s">
        <v>817</v>
      </c>
      <c r="EX33" s="184">
        <v>7.7</v>
      </c>
      <c r="EY33" s="184" t="s">
        <v>817</v>
      </c>
      <c r="EZ33" s="184" t="s">
        <v>817</v>
      </c>
      <c r="FA33" s="184">
        <v>8.23</v>
      </c>
      <c r="FB33" s="184" t="s">
        <v>1231</v>
      </c>
      <c r="FC33" s="181" t="s">
        <v>817</v>
      </c>
      <c r="FD33" s="181">
        <v>5.97</v>
      </c>
      <c r="FE33" s="181">
        <v>7</v>
      </c>
      <c r="FF33" s="181" t="s">
        <v>817</v>
      </c>
      <c r="FG33" s="181" t="s">
        <v>817</v>
      </c>
      <c r="FH33" s="181" t="s">
        <v>817</v>
      </c>
      <c r="FI33" s="181">
        <v>6.77</v>
      </c>
      <c r="FJ33" s="181" t="s">
        <v>817</v>
      </c>
    </row>
    <row r="34" spans="1:166" s="1411" customFormat="1" ht="15" customHeight="1">
      <c r="A34" s="1412"/>
      <c r="B34" s="1413" t="s">
        <v>825</v>
      </c>
      <c r="C34" s="1414" t="s">
        <v>943</v>
      </c>
      <c r="D34" s="1408" t="s">
        <v>817</v>
      </c>
      <c r="E34" s="1408" t="s">
        <v>817</v>
      </c>
      <c r="F34" s="1408" t="s">
        <v>817</v>
      </c>
      <c r="G34" s="1408" t="s">
        <v>817</v>
      </c>
      <c r="H34" s="1408" t="s">
        <v>817</v>
      </c>
      <c r="I34" s="1408" t="s">
        <v>817</v>
      </c>
      <c r="J34" s="1408" t="s">
        <v>817</v>
      </c>
      <c r="K34" s="1408" t="s">
        <v>817</v>
      </c>
      <c r="L34" s="1408" t="s">
        <v>817</v>
      </c>
      <c r="M34" s="1408" t="s">
        <v>817</v>
      </c>
      <c r="N34" s="1408" t="s">
        <v>817</v>
      </c>
      <c r="O34" s="1408" t="s">
        <v>817</v>
      </c>
      <c r="P34" s="1408" t="s">
        <v>817</v>
      </c>
      <c r="Q34" s="1408" t="s">
        <v>817</v>
      </c>
      <c r="R34" s="1408" t="s">
        <v>817</v>
      </c>
      <c r="S34" s="1408" t="s">
        <v>817</v>
      </c>
      <c r="T34" s="1408" t="s">
        <v>817</v>
      </c>
      <c r="U34" s="1408" t="s">
        <v>817</v>
      </c>
      <c r="V34" s="1408" t="s">
        <v>817</v>
      </c>
      <c r="W34" s="1408" t="s">
        <v>817</v>
      </c>
      <c r="X34" s="1408" t="s">
        <v>817</v>
      </c>
      <c r="Y34" s="1408" t="s">
        <v>817</v>
      </c>
      <c r="Z34" s="1408" t="s">
        <v>817</v>
      </c>
      <c r="AA34" s="1408" t="s">
        <v>817</v>
      </c>
      <c r="AB34" s="1408" t="s">
        <v>817</v>
      </c>
      <c r="AC34" s="1408" t="s">
        <v>817</v>
      </c>
      <c r="AD34" s="1408" t="s">
        <v>817</v>
      </c>
      <c r="AE34" s="1408" t="s">
        <v>817</v>
      </c>
      <c r="AF34" s="1408" t="s">
        <v>817</v>
      </c>
      <c r="AG34" s="1408" t="s">
        <v>817</v>
      </c>
      <c r="AH34" s="1408" t="s">
        <v>817</v>
      </c>
      <c r="AI34" s="1408" t="s">
        <v>817</v>
      </c>
      <c r="AJ34" s="1407" t="s">
        <v>76</v>
      </c>
      <c r="AK34" s="1407" t="s">
        <v>76</v>
      </c>
      <c r="AL34" s="1407">
        <v>10.25</v>
      </c>
      <c r="AM34" s="1409" t="s">
        <v>76</v>
      </c>
      <c r="AN34" s="1409" t="s">
        <v>76</v>
      </c>
      <c r="AO34" s="1407" t="s">
        <v>76</v>
      </c>
      <c r="AP34" s="1407" t="s">
        <v>76</v>
      </c>
      <c r="AQ34" s="1393">
        <v>10.36</v>
      </c>
      <c r="AR34" s="1393">
        <v>10.8</v>
      </c>
      <c r="AS34" s="1393">
        <v>11.13</v>
      </c>
      <c r="AT34" s="1393">
        <v>12</v>
      </c>
      <c r="AU34" s="1393" t="s">
        <v>817</v>
      </c>
      <c r="AV34" s="1393" t="s">
        <v>1231</v>
      </c>
      <c r="AW34" s="1393">
        <v>9.7899999999999991</v>
      </c>
      <c r="AX34" s="1407">
        <v>10.36</v>
      </c>
      <c r="AY34" s="1407">
        <v>10.8</v>
      </c>
      <c r="AZ34" s="1407">
        <v>12</v>
      </c>
      <c r="BA34" s="1407">
        <v>12</v>
      </c>
      <c r="BB34" s="1407" t="s">
        <v>817</v>
      </c>
      <c r="BC34" s="1407" t="s">
        <v>817</v>
      </c>
      <c r="BD34" s="1407">
        <v>9.7899999999999991</v>
      </c>
      <c r="BE34" s="1407">
        <v>9.9</v>
      </c>
      <c r="BF34" s="1407">
        <v>10.25</v>
      </c>
      <c r="BG34" s="1407">
        <v>12</v>
      </c>
      <c r="BH34" s="1407" t="s">
        <v>817</v>
      </c>
      <c r="BI34" s="1407">
        <v>10.53</v>
      </c>
      <c r="BJ34" s="1407" t="s">
        <v>817</v>
      </c>
      <c r="BK34" s="1407">
        <v>9.42</v>
      </c>
      <c r="BL34" s="1407">
        <v>9.7200000000000006</v>
      </c>
      <c r="BM34" s="1407">
        <v>8.5</v>
      </c>
      <c r="BN34" s="1407">
        <v>9</v>
      </c>
      <c r="BO34" s="1407" t="s">
        <v>817</v>
      </c>
      <c r="BP34" s="1407">
        <v>8.25</v>
      </c>
      <c r="BQ34" s="1407" t="s">
        <v>817</v>
      </c>
      <c r="BR34" s="1407">
        <v>9.2200000000000006</v>
      </c>
      <c r="BS34" s="1407">
        <v>10</v>
      </c>
      <c r="BT34" s="1407">
        <v>9.58</v>
      </c>
      <c r="BU34" s="1407">
        <v>8.5</v>
      </c>
      <c r="BV34" s="1407">
        <v>9.5</v>
      </c>
      <c r="BW34" s="1407" t="s">
        <v>817</v>
      </c>
      <c r="BX34" s="1407">
        <v>7.68</v>
      </c>
      <c r="BY34" s="1407" t="s">
        <v>817</v>
      </c>
      <c r="BZ34" s="1407">
        <v>9.99</v>
      </c>
      <c r="CA34" s="1407" t="s">
        <v>817</v>
      </c>
      <c r="CB34" s="1407">
        <v>9.69</v>
      </c>
      <c r="CC34" s="1407">
        <v>11.65</v>
      </c>
      <c r="CD34" s="1407">
        <v>11</v>
      </c>
      <c r="CE34" s="1409" t="s">
        <v>817</v>
      </c>
      <c r="CF34" s="1409">
        <v>8.2200000000000006</v>
      </c>
      <c r="CG34" s="1407" t="s">
        <v>817</v>
      </c>
      <c r="CH34" s="1407">
        <v>9.81</v>
      </c>
      <c r="CI34" s="1394">
        <v>11.02</v>
      </c>
      <c r="CJ34" s="1407">
        <v>11.53</v>
      </c>
      <c r="CK34" s="1407">
        <v>11.83</v>
      </c>
      <c r="CL34" s="1407" t="s">
        <v>817</v>
      </c>
      <c r="CM34" s="1409" t="s">
        <v>817</v>
      </c>
      <c r="CN34" s="1409">
        <v>10.46</v>
      </c>
      <c r="CO34" s="1407" t="s">
        <v>817</v>
      </c>
      <c r="CP34" s="1407" t="s">
        <v>817</v>
      </c>
      <c r="CQ34" s="1394">
        <v>11.25</v>
      </c>
      <c r="CR34" s="1394">
        <v>10.6</v>
      </c>
      <c r="CS34" s="1394">
        <v>11.57</v>
      </c>
      <c r="CT34" s="1394" t="s">
        <v>817</v>
      </c>
      <c r="CU34" s="1394" t="s">
        <v>817</v>
      </c>
      <c r="CV34" s="1394">
        <v>10.37</v>
      </c>
      <c r="CW34" s="1394" t="s">
        <v>817</v>
      </c>
      <c r="CX34" s="1394" t="s">
        <v>817</v>
      </c>
      <c r="CY34" s="1394" t="s">
        <v>817</v>
      </c>
      <c r="CZ34" s="1394">
        <v>10.83</v>
      </c>
      <c r="DA34" s="1392">
        <v>9.64</v>
      </c>
      <c r="DB34" s="1392">
        <v>9.25</v>
      </c>
      <c r="DC34" s="1392" t="s">
        <v>817</v>
      </c>
      <c r="DD34" s="1392" t="s">
        <v>817</v>
      </c>
      <c r="DE34" s="1392">
        <v>8.64</v>
      </c>
      <c r="DF34" s="1392" t="s">
        <v>817</v>
      </c>
      <c r="DG34" s="1392" t="s">
        <v>817</v>
      </c>
      <c r="DH34" s="1392">
        <v>10.62</v>
      </c>
      <c r="DI34" s="1392">
        <v>10.65</v>
      </c>
      <c r="DJ34" s="1392">
        <v>8.44</v>
      </c>
      <c r="DK34" s="1392">
        <v>6.64</v>
      </c>
      <c r="DL34" s="1392">
        <v>9.5</v>
      </c>
      <c r="DM34" s="1392" t="s">
        <v>817</v>
      </c>
      <c r="DN34" s="1392">
        <v>8.58</v>
      </c>
      <c r="DO34" s="1392" t="s">
        <v>817</v>
      </c>
      <c r="DP34" s="1392" t="s">
        <v>817</v>
      </c>
      <c r="DQ34" s="1392">
        <v>9.7899999999999991</v>
      </c>
      <c r="DR34" s="1392">
        <v>10.65</v>
      </c>
      <c r="DS34" s="1392">
        <v>7.94</v>
      </c>
      <c r="DT34" s="1392">
        <v>6.37</v>
      </c>
      <c r="DU34" s="1394">
        <v>8</v>
      </c>
      <c r="DV34" s="1394" t="s">
        <v>817</v>
      </c>
      <c r="DW34" s="1392">
        <v>7.95</v>
      </c>
      <c r="DX34" s="1392">
        <v>10.06</v>
      </c>
      <c r="DY34" s="1392" t="s">
        <v>817</v>
      </c>
      <c r="DZ34" s="1392">
        <v>8.64</v>
      </c>
      <c r="EA34" s="1392">
        <v>10.76</v>
      </c>
      <c r="EB34" s="1392">
        <v>7.66</v>
      </c>
      <c r="EC34" s="1392">
        <v>6.18</v>
      </c>
      <c r="ED34" s="1392">
        <v>8</v>
      </c>
      <c r="EE34" s="1392" t="s">
        <v>817</v>
      </c>
      <c r="EF34" s="1392">
        <v>6.65</v>
      </c>
      <c r="EG34" s="1392">
        <v>11.01</v>
      </c>
      <c r="EH34" s="1392" t="s">
        <v>817</v>
      </c>
      <c r="EI34" s="1392">
        <v>7.95</v>
      </c>
      <c r="EJ34" s="1392">
        <v>11.3</v>
      </c>
      <c r="EK34" s="1662">
        <v>8.02</v>
      </c>
      <c r="EL34" s="1662">
        <v>7.55</v>
      </c>
      <c r="EM34" s="1662">
        <v>9</v>
      </c>
      <c r="EN34" s="1662" t="s">
        <v>817</v>
      </c>
      <c r="EO34" s="1662">
        <v>7.34</v>
      </c>
      <c r="EP34" s="1662">
        <v>10.27</v>
      </c>
      <c r="EQ34" s="1662" t="s">
        <v>817</v>
      </c>
      <c r="ER34" s="1662">
        <v>8.08</v>
      </c>
      <c r="ES34" s="1662">
        <v>11.22</v>
      </c>
      <c r="ET34" s="1662">
        <v>8.3800000000000008</v>
      </c>
      <c r="EU34" s="1662">
        <v>7.9799999999999995</v>
      </c>
      <c r="EV34" s="1662">
        <v>10</v>
      </c>
      <c r="EW34" s="1662" t="s">
        <v>817</v>
      </c>
      <c r="EX34" s="1662">
        <v>7.86</v>
      </c>
      <c r="EY34" s="1662">
        <v>10.029999999999999</v>
      </c>
      <c r="EZ34" s="1662" t="s">
        <v>817</v>
      </c>
      <c r="FA34" s="1662">
        <v>8.23</v>
      </c>
      <c r="FB34" s="1662">
        <v>10.86</v>
      </c>
      <c r="FC34" s="1747">
        <v>3.41</v>
      </c>
      <c r="FD34" s="1747" t="s">
        <v>817</v>
      </c>
      <c r="FE34" s="1747">
        <v>7</v>
      </c>
      <c r="FF34" s="1747" t="s">
        <v>817</v>
      </c>
      <c r="FG34" s="1747" t="s">
        <v>817</v>
      </c>
      <c r="FH34" s="1747" t="s">
        <v>817</v>
      </c>
      <c r="FI34" s="1747">
        <v>6.07</v>
      </c>
      <c r="FJ34" s="1747">
        <v>9.74</v>
      </c>
    </row>
    <row r="35" spans="1:166" s="234" customFormat="1" ht="15" customHeight="1">
      <c r="A35" s="269"/>
      <c r="B35" s="234" t="s">
        <v>3263</v>
      </c>
      <c r="C35" s="266" t="s">
        <v>937</v>
      </c>
      <c r="D35" s="257" t="s">
        <v>817</v>
      </c>
      <c r="E35" s="257" t="s">
        <v>817</v>
      </c>
      <c r="F35" s="257" t="s">
        <v>817</v>
      </c>
      <c r="G35" s="257" t="s">
        <v>817</v>
      </c>
      <c r="H35" s="257" t="s">
        <v>817</v>
      </c>
      <c r="I35" s="257" t="s">
        <v>817</v>
      </c>
      <c r="J35" s="257" t="s">
        <v>817</v>
      </c>
      <c r="K35" s="257" t="s">
        <v>817</v>
      </c>
      <c r="L35" s="257" t="s">
        <v>817</v>
      </c>
      <c r="M35" s="257" t="s">
        <v>817</v>
      </c>
      <c r="N35" s="257" t="s">
        <v>817</v>
      </c>
      <c r="O35" s="257" t="s">
        <v>817</v>
      </c>
      <c r="P35" s="257" t="s">
        <v>817</v>
      </c>
      <c r="Q35" s="257" t="s">
        <v>817</v>
      </c>
      <c r="R35" s="257" t="s">
        <v>817</v>
      </c>
      <c r="S35" s="257" t="s">
        <v>817</v>
      </c>
      <c r="T35" s="257" t="s">
        <v>817</v>
      </c>
      <c r="U35" s="257" t="s">
        <v>817</v>
      </c>
      <c r="V35" s="257" t="s">
        <v>817</v>
      </c>
      <c r="W35" s="257" t="s">
        <v>817</v>
      </c>
      <c r="X35" s="257" t="s">
        <v>817</v>
      </c>
      <c r="Y35" s="257" t="s">
        <v>817</v>
      </c>
      <c r="Z35" s="257" t="s">
        <v>817</v>
      </c>
      <c r="AA35" s="257" t="s">
        <v>817</v>
      </c>
      <c r="AB35" s="257" t="s">
        <v>817</v>
      </c>
      <c r="AC35" s="257" t="s">
        <v>817</v>
      </c>
      <c r="AD35" s="257" t="s">
        <v>817</v>
      </c>
      <c r="AE35" s="257" t="s">
        <v>817</v>
      </c>
      <c r="AF35" s="257" t="s">
        <v>817</v>
      </c>
      <c r="AG35" s="257" t="s">
        <v>817</v>
      </c>
      <c r="AH35" s="257" t="s">
        <v>817</v>
      </c>
      <c r="AI35" s="257" t="s">
        <v>817</v>
      </c>
      <c r="AJ35" s="16"/>
      <c r="AK35" s="16"/>
      <c r="AL35" s="16"/>
      <c r="AM35" s="16"/>
      <c r="AN35" s="16"/>
      <c r="AO35" s="257"/>
      <c r="AP35" s="257"/>
      <c r="AQ35" s="247" t="s">
        <v>1231</v>
      </c>
      <c r="AR35" s="247" t="s">
        <v>817</v>
      </c>
      <c r="AS35" s="247" t="s">
        <v>1231</v>
      </c>
      <c r="AT35" s="247" t="s">
        <v>1231</v>
      </c>
      <c r="AU35" s="247" t="s">
        <v>817</v>
      </c>
      <c r="AV35" s="247" t="s">
        <v>1231</v>
      </c>
      <c r="AW35" s="247">
        <v>9.8699999999999992</v>
      </c>
      <c r="AX35" s="16" t="s">
        <v>817</v>
      </c>
      <c r="AY35" s="16" t="s">
        <v>817</v>
      </c>
      <c r="AZ35" s="16" t="s">
        <v>817</v>
      </c>
      <c r="BA35" s="16" t="s">
        <v>817</v>
      </c>
      <c r="BB35" s="16" t="s">
        <v>817</v>
      </c>
      <c r="BC35" s="16" t="s">
        <v>817</v>
      </c>
      <c r="BD35" s="16">
        <v>9.8699999999999992</v>
      </c>
      <c r="BE35" s="16" t="s">
        <v>817</v>
      </c>
      <c r="BF35" s="16">
        <v>10.25</v>
      </c>
      <c r="BG35" s="16" t="s">
        <v>817</v>
      </c>
      <c r="BH35" s="16" t="s">
        <v>817</v>
      </c>
      <c r="BI35" s="16" t="s">
        <v>817</v>
      </c>
      <c r="BJ35" s="16" t="s">
        <v>817</v>
      </c>
      <c r="BK35" s="16">
        <v>9.5</v>
      </c>
      <c r="BL35" s="16" t="s">
        <v>817</v>
      </c>
      <c r="BM35" s="16">
        <v>8.5</v>
      </c>
      <c r="BN35" s="16" t="s">
        <v>817</v>
      </c>
      <c r="BO35" s="16" t="s">
        <v>817</v>
      </c>
      <c r="BP35" s="16" t="s">
        <v>817</v>
      </c>
      <c r="BQ35" s="16" t="s">
        <v>817</v>
      </c>
      <c r="BR35" s="16">
        <v>9.2899999999999991</v>
      </c>
      <c r="BS35" s="16">
        <v>10</v>
      </c>
      <c r="BT35" s="16" t="s">
        <v>817</v>
      </c>
      <c r="BU35" s="16">
        <v>8.5</v>
      </c>
      <c r="BV35" s="16" t="s">
        <v>817</v>
      </c>
      <c r="BW35" s="16" t="s">
        <v>817</v>
      </c>
      <c r="BX35" s="16" t="s">
        <v>817</v>
      </c>
      <c r="BY35" s="16" t="s">
        <v>817</v>
      </c>
      <c r="BZ35" s="16">
        <v>10.07</v>
      </c>
      <c r="CA35" s="16" t="s">
        <v>817</v>
      </c>
      <c r="CB35" s="16" t="s">
        <v>817</v>
      </c>
      <c r="CC35" s="16">
        <v>11.65</v>
      </c>
      <c r="CD35" s="16" t="s">
        <v>817</v>
      </c>
      <c r="CE35" s="290" t="s">
        <v>817</v>
      </c>
      <c r="CF35" s="290" t="s">
        <v>817</v>
      </c>
      <c r="CG35" s="16" t="s">
        <v>817</v>
      </c>
      <c r="CH35" s="16">
        <v>9.89</v>
      </c>
      <c r="CI35" s="354" t="s">
        <v>817</v>
      </c>
      <c r="CJ35" s="16" t="s">
        <v>817</v>
      </c>
      <c r="CK35" s="16">
        <v>11.83</v>
      </c>
      <c r="CL35" s="16" t="s">
        <v>817</v>
      </c>
      <c r="CM35" s="290" t="s">
        <v>817</v>
      </c>
      <c r="CN35" s="290" t="s">
        <v>817</v>
      </c>
      <c r="CO35" s="16" t="s">
        <v>817</v>
      </c>
      <c r="CP35" s="16" t="s">
        <v>817</v>
      </c>
      <c r="CQ35" s="354" t="s">
        <v>817</v>
      </c>
      <c r="CR35" s="354" t="s">
        <v>817</v>
      </c>
      <c r="CS35" s="354">
        <v>11.57</v>
      </c>
      <c r="CT35" s="354" t="s">
        <v>817</v>
      </c>
      <c r="CU35" s="354" t="s">
        <v>817</v>
      </c>
      <c r="CV35" s="354" t="s">
        <v>817</v>
      </c>
      <c r="CW35" s="354" t="s">
        <v>817</v>
      </c>
      <c r="CX35" s="354" t="s">
        <v>817</v>
      </c>
      <c r="CY35" s="354" t="s">
        <v>817</v>
      </c>
      <c r="CZ35" s="354" t="s">
        <v>817</v>
      </c>
      <c r="DA35" s="185" t="s">
        <v>817</v>
      </c>
      <c r="DB35" s="185">
        <v>9.25</v>
      </c>
      <c r="DC35" s="185" t="s">
        <v>817</v>
      </c>
      <c r="DD35" s="185" t="s">
        <v>817</v>
      </c>
      <c r="DE35" s="185" t="s">
        <v>817</v>
      </c>
      <c r="DF35" s="185" t="s">
        <v>817</v>
      </c>
      <c r="DG35" s="185" t="s">
        <v>817</v>
      </c>
      <c r="DH35" s="185">
        <v>10.54</v>
      </c>
      <c r="DI35" s="185" t="s">
        <v>817</v>
      </c>
      <c r="DJ35" s="185" t="s">
        <v>817</v>
      </c>
      <c r="DK35" s="185">
        <v>6.64</v>
      </c>
      <c r="DL35" s="185" t="s">
        <v>817</v>
      </c>
      <c r="DM35" s="185" t="s">
        <v>817</v>
      </c>
      <c r="DN35" s="185" t="s">
        <v>817</v>
      </c>
      <c r="DO35" s="185" t="s">
        <v>817</v>
      </c>
      <c r="DP35" s="185" t="s">
        <v>817</v>
      </c>
      <c r="DQ35" s="185">
        <v>9.7200000000000006</v>
      </c>
      <c r="DR35" s="185" t="s">
        <v>817</v>
      </c>
      <c r="DS35" s="185" t="s">
        <v>817</v>
      </c>
      <c r="DT35" s="185">
        <v>6.37</v>
      </c>
      <c r="DU35" s="354" t="s">
        <v>817</v>
      </c>
      <c r="DV35" s="185" t="s">
        <v>817</v>
      </c>
      <c r="DW35" s="185" t="s">
        <v>817</v>
      </c>
      <c r="DX35" s="185" t="s">
        <v>817</v>
      </c>
      <c r="DY35" s="185" t="s">
        <v>817</v>
      </c>
      <c r="DZ35" s="185">
        <v>8.57</v>
      </c>
      <c r="EA35" s="185" t="s">
        <v>817</v>
      </c>
      <c r="EB35" s="185" t="s">
        <v>817</v>
      </c>
      <c r="EC35" s="185">
        <v>6.18</v>
      </c>
      <c r="ED35" s="185" t="s">
        <v>817</v>
      </c>
      <c r="EE35" s="185" t="s">
        <v>817</v>
      </c>
      <c r="EF35" s="185">
        <v>6.88</v>
      </c>
      <c r="EG35" s="185" t="s">
        <v>817</v>
      </c>
      <c r="EH35" s="185" t="s">
        <v>817</v>
      </c>
      <c r="EI35" s="185">
        <v>7.88</v>
      </c>
      <c r="EJ35" s="185" t="s">
        <v>817</v>
      </c>
      <c r="EK35" s="184" t="s">
        <v>817</v>
      </c>
      <c r="EL35" s="184">
        <v>7.55</v>
      </c>
      <c r="EM35" s="184">
        <v>9</v>
      </c>
      <c r="EN35" s="184" t="s">
        <v>817</v>
      </c>
      <c r="EO35" s="184" t="s">
        <v>817</v>
      </c>
      <c r="EP35" s="184" t="s">
        <v>817</v>
      </c>
      <c r="EQ35" s="184" t="s">
        <v>817</v>
      </c>
      <c r="ER35" s="184">
        <v>8.02</v>
      </c>
      <c r="ES35" s="184" t="s">
        <v>817</v>
      </c>
      <c r="ET35" s="184" t="s">
        <v>817</v>
      </c>
      <c r="EU35" s="184">
        <v>7.9799999999999995</v>
      </c>
      <c r="EV35" s="184">
        <v>10</v>
      </c>
      <c r="EW35" s="184" t="s">
        <v>817</v>
      </c>
      <c r="EX35" s="184" t="s">
        <v>817</v>
      </c>
      <c r="EY35" s="184" t="s">
        <v>817</v>
      </c>
      <c r="EZ35" s="184" t="s">
        <v>817</v>
      </c>
      <c r="FA35" s="184">
        <v>8.17</v>
      </c>
      <c r="FB35" s="184" t="s">
        <v>817</v>
      </c>
      <c r="FC35" s="181" t="s">
        <v>817</v>
      </c>
      <c r="FD35" s="181" t="s">
        <v>817</v>
      </c>
      <c r="FE35" s="181" t="s">
        <v>817</v>
      </c>
      <c r="FF35" s="181" t="s">
        <v>817</v>
      </c>
      <c r="FG35" s="181" t="s">
        <v>817</v>
      </c>
      <c r="FH35" s="181" t="s">
        <v>817</v>
      </c>
      <c r="FI35" s="181" t="s">
        <v>817</v>
      </c>
      <c r="FJ35" s="181" t="s">
        <v>817</v>
      </c>
    </row>
    <row r="36" spans="1:166" s="1411" customFormat="1" ht="15" customHeight="1">
      <c r="A36" s="1412"/>
      <c r="B36" s="1418" t="s">
        <v>945</v>
      </c>
      <c r="C36" s="1414" t="s">
        <v>1539</v>
      </c>
      <c r="D36" s="1408" t="s">
        <v>817</v>
      </c>
      <c r="E36" s="1408" t="s">
        <v>817</v>
      </c>
      <c r="F36" s="1408" t="s">
        <v>817</v>
      </c>
      <c r="G36" s="1408" t="s">
        <v>817</v>
      </c>
      <c r="H36" s="1408" t="s">
        <v>817</v>
      </c>
      <c r="I36" s="1408" t="s">
        <v>817</v>
      </c>
      <c r="J36" s="1408" t="s">
        <v>817</v>
      </c>
      <c r="K36" s="1408" t="s">
        <v>817</v>
      </c>
      <c r="L36" s="1408" t="s">
        <v>817</v>
      </c>
      <c r="M36" s="1408" t="s">
        <v>817</v>
      </c>
      <c r="N36" s="1408" t="s">
        <v>817</v>
      </c>
      <c r="O36" s="1408" t="s">
        <v>817</v>
      </c>
      <c r="P36" s="1408" t="s">
        <v>817</v>
      </c>
      <c r="Q36" s="1408" t="s">
        <v>817</v>
      </c>
      <c r="R36" s="1408" t="s">
        <v>817</v>
      </c>
      <c r="S36" s="1408" t="s">
        <v>817</v>
      </c>
      <c r="T36" s="1408" t="s">
        <v>817</v>
      </c>
      <c r="U36" s="1408" t="s">
        <v>817</v>
      </c>
      <c r="V36" s="1408" t="s">
        <v>817</v>
      </c>
      <c r="W36" s="1408" t="s">
        <v>817</v>
      </c>
      <c r="X36" s="1408" t="s">
        <v>817</v>
      </c>
      <c r="Y36" s="1408" t="s">
        <v>817</v>
      </c>
      <c r="Z36" s="1408" t="s">
        <v>817</v>
      </c>
      <c r="AA36" s="1408" t="s">
        <v>817</v>
      </c>
      <c r="AB36" s="1408" t="s">
        <v>817</v>
      </c>
      <c r="AC36" s="1408" t="s">
        <v>817</v>
      </c>
      <c r="AD36" s="1408" t="s">
        <v>817</v>
      </c>
      <c r="AE36" s="1408" t="s">
        <v>817</v>
      </c>
      <c r="AF36" s="1408" t="s">
        <v>817</v>
      </c>
      <c r="AG36" s="1408" t="s">
        <v>817</v>
      </c>
      <c r="AH36" s="1408" t="s">
        <v>817</v>
      </c>
      <c r="AI36" s="1408" t="s">
        <v>817</v>
      </c>
      <c r="AJ36" s="1407" t="s">
        <v>76</v>
      </c>
      <c r="AK36" s="1407" t="s">
        <v>76</v>
      </c>
      <c r="AL36" s="1407">
        <v>10.55</v>
      </c>
      <c r="AM36" s="1407" t="s">
        <v>76</v>
      </c>
      <c r="AN36" s="1407" t="s">
        <v>76</v>
      </c>
      <c r="AO36" s="1408" t="s">
        <v>76</v>
      </c>
      <c r="AP36" s="1408" t="s">
        <v>76</v>
      </c>
      <c r="AQ36" s="1393" t="s">
        <v>1231</v>
      </c>
      <c r="AR36" s="1393" t="s">
        <v>817</v>
      </c>
      <c r="AS36" s="1393">
        <v>11.28</v>
      </c>
      <c r="AT36" s="1393">
        <v>12.4</v>
      </c>
      <c r="AU36" s="1393" t="s">
        <v>817</v>
      </c>
      <c r="AV36" s="1393" t="s">
        <v>1231</v>
      </c>
      <c r="AW36" s="1393">
        <v>9.4600000000000009</v>
      </c>
      <c r="AX36" s="1407" t="s">
        <v>817</v>
      </c>
      <c r="AY36" s="1407" t="s">
        <v>817</v>
      </c>
      <c r="AZ36" s="1407">
        <v>12</v>
      </c>
      <c r="BA36" s="1407">
        <v>12.4</v>
      </c>
      <c r="BB36" s="1407" t="s">
        <v>817</v>
      </c>
      <c r="BC36" s="1407" t="s">
        <v>817</v>
      </c>
      <c r="BD36" s="1407">
        <v>9.4600000000000009</v>
      </c>
      <c r="BE36" s="1407" t="s">
        <v>817</v>
      </c>
      <c r="BF36" s="1407" t="s">
        <v>817</v>
      </c>
      <c r="BG36" s="1407">
        <v>12</v>
      </c>
      <c r="BH36" s="1407" t="s">
        <v>817</v>
      </c>
      <c r="BI36" s="1407" t="s">
        <v>817</v>
      </c>
      <c r="BJ36" s="1407" t="s">
        <v>817</v>
      </c>
      <c r="BK36" s="1407">
        <v>9.09</v>
      </c>
      <c r="BL36" s="1407" t="s">
        <v>817</v>
      </c>
      <c r="BM36" s="1407" t="s">
        <v>817</v>
      </c>
      <c r="BN36" s="1407">
        <v>9</v>
      </c>
      <c r="BO36" s="1407" t="s">
        <v>817</v>
      </c>
      <c r="BP36" s="1407" t="s">
        <v>817</v>
      </c>
      <c r="BQ36" s="1407" t="s">
        <v>817</v>
      </c>
      <c r="BR36" s="1407">
        <v>8.9</v>
      </c>
      <c r="BS36" s="1407" t="s">
        <v>817</v>
      </c>
      <c r="BT36" s="1407" t="s">
        <v>817</v>
      </c>
      <c r="BU36" s="1407" t="s">
        <v>817</v>
      </c>
      <c r="BV36" s="1407">
        <v>9.5</v>
      </c>
      <c r="BW36" s="1407" t="s">
        <v>817</v>
      </c>
      <c r="BX36" s="1407" t="s">
        <v>817</v>
      </c>
      <c r="BY36" s="1407" t="s">
        <v>817</v>
      </c>
      <c r="BZ36" s="1407">
        <v>9.65</v>
      </c>
      <c r="CA36" s="1407" t="s">
        <v>817</v>
      </c>
      <c r="CB36" s="1407" t="s">
        <v>817</v>
      </c>
      <c r="CC36" s="1407" t="s">
        <v>817</v>
      </c>
      <c r="CD36" s="1407">
        <v>10</v>
      </c>
      <c r="CE36" s="1407" t="s">
        <v>817</v>
      </c>
      <c r="CF36" s="1407" t="s">
        <v>817</v>
      </c>
      <c r="CG36" s="1407" t="s">
        <v>817</v>
      </c>
      <c r="CH36" s="1407">
        <v>9.4700000000000006</v>
      </c>
      <c r="CI36" s="1394" t="s">
        <v>817</v>
      </c>
      <c r="CJ36" s="1407">
        <v>6.65</v>
      </c>
      <c r="CK36" s="1407" t="s">
        <v>817</v>
      </c>
      <c r="CL36" s="1407">
        <v>12.5</v>
      </c>
      <c r="CM36" s="1407" t="s">
        <v>817</v>
      </c>
      <c r="CN36" s="1407" t="s">
        <v>817</v>
      </c>
      <c r="CO36" s="1407" t="s">
        <v>817</v>
      </c>
      <c r="CP36" s="1407">
        <v>11.15</v>
      </c>
      <c r="CQ36" s="1392" t="s">
        <v>817</v>
      </c>
      <c r="CR36" s="1394">
        <v>5.2</v>
      </c>
      <c r="CS36" s="1394" t="s">
        <v>817</v>
      </c>
      <c r="CT36" s="1394">
        <v>12.5</v>
      </c>
      <c r="CU36" s="1394" t="s">
        <v>817</v>
      </c>
      <c r="CV36" s="1394" t="s">
        <v>817</v>
      </c>
      <c r="CW36" s="1394">
        <v>12</v>
      </c>
      <c r="CX36" s="1394" t="s">
        <v>817</v>
      </c>
      <c r="CY36" s="1394">
        <v>9.51</v>
      </c>
      <c r="CZ36" s="1394" t="s">
        <v>817</v>
      </c>
      <c r="DA36" s="1392" t="s">
        <v>817</v>
      </c>
      <c r="DB36" s="1392" t="s">
        <v>817</v>
      </c>
      <c r="DC36" s="1392">
        <v>10</v>
      </c>
      <c r="DD36" s="1392" t="s">
        <v>817</v>
      </c>
      <c r="DE36" s="1392" t="s">
        <v>817</v>
      </c>
      <c r="DF36" s="1392">
        <v>12</v>
      </c>
      <c r="DG36" s="1392" t="s">
        <v>817</v>
      </c>
      <c r="DH36" s="1392">
        <v>9.4600000000000009</v>
      </c>
      <c r="DI36" s="1392" t="s">
        <v>817</v>
      </c>
      <c r="DJ36" s="1392" t="s">
        <v>817</v>
      </c>
      <c r="DK36" s="1392" t="s">
        <v>817</v>
      </c>
      <c r="DL36" s="1392">
        <v>9.5</v>
      </c>
      <c r="DM36" s="1392" t="s">
        <v>817</v>
      </c>
      <c r="DN36" s="1392" t="s">
        <v>817</v>
      </c>
      <c r="DO36" s="1392" t="s">
        <v>817</v>
      </c>
      <c r="DP36" s="1392" t="s">
        <v>817</v>
      </c>
      <c r="DQ36" s="1392">
        <v>8.7200000000000006</v>
      </c>
      <c r="DR36" s="1392" t="s">
        <v>817</v>
      </c>
      <c r="DS36" s="1392" t="s">
        <v>817</v>
      </c>
      <c r="DT36" s="1392" t="s">
        <v>817</v>
      </c>
      <c r="DU36" s="1394">
        <v>8</v>
      </c>
      <c r="DV36" s="1392">
        <v>6.5</v>
      </c>
      <c r="DW36" s="1392" t="s">
        <v>817</v>
      </c>
      <c r="DX36" s="1392" t="s">
        <v>817</v>
      </c>
      <c r="DY36" s="1394" t="s">
        <v>817</v>
      </c>
      <c r="DZ36" s="1394">
        <v>7.69</v>
      </c>
      <c r="EA36" s="1392">
        <v>10.48</v>
      </c>
      <c r="EB36" s="1392">
        <v>3.8</v>
      </c>
      <c r="EC36" s="1392" t="s">
        <v>817</v>
      </c>
      <c r="ED36" s="1392">
        <v>8</v>
      </c>
      <c r="EE36" s="1392">
        <v>5</v>
      </c>
      <c r="EF36" s="1392" t="s">
        <v>817</v>
      </c>
      <c r="EG36" s="1392" t="s">
        <v>817</v>
      </c>
      <c r="EH36" s="1392" t="s">
        <v>817</v>
      </c>
      <c r="EI36" s="1392">
        <v>7.08</v>
      </c>
      <c r="EJ36" s="1392">
        <v>10.75</v>
      </c>
      <c r="EK36" s="1662">
        <v>3.98</v>
      </c>
      <c r="EL36" s="1662" t="s">
        <v>817</v>
      </c>
      <c r="EM36" s="1662">
        <v>9</v>
      </c>
      <c r="EN36" s="1662">
        <v>12.94</v>
      </c>
      <c r="EO36" s="1662" t="s">
        <v>817</v>
      </c>
      <c r="EP36" s="1662" t="s">
        <v>817</v>
      </c>
      <c r="EQ36" s="1662" t="s">
        <v>817</v>
      </c>
      <c r="ER36" s="1662">
        <v>7.2</v>
      </c>
      <c r="ES36" s="1662">
        <v>10.220000000000001</v>
      </c>
      <c r="ET36" s="1662" t="s">
        <v>817</v>
      </c>
      <c r="EU36" s="1662" t="s">
        <v>817</v>
      </c>
      <c r="EV36" s="1662">
        <v>9</v>
      </c>
      <c r="EW36" s="1662">
        <v>3</v>
      </c>
      <c r="EX36" s="1662" t="s">
        <v>817</v>
      </c>
      <c r="EY36" s="1662" t="s">
        <v>817</v>
      </c>
      <c r="EZ36" s="1662" t="s">
        <v>817</v>
      </c>
      <c r="FA36" s="1662">
        <v>7.33</v>
      </c>
      <c r="FB36" s="1662">
        <v>9.68</v>
      </c>
      <c r="FC36" s="1747" t="s">
        <v>817</v>
      </c>
      <c r="FD36" s="1747" t="s">
        <v>817</v>
      </c>
      <c r="FE36" s="1747" t="s">
        <v>817</v>
      </c>
      <c r="FF36" s="1747" t="s">
        <v>817</v>
      </c>
      <c r="FG36" s="1747" t="s">
        <v>817</v>
      </c>
      <c r="FH36" s="1747" t="s">
        <v>817</v>
      </c>
      <c r="FI36" s="1747">
        <v>6.55</v>
      </c>
      <c r="FJ36" s="1747" t="s">
        <v>817</v>
      </c>
    </row>
    <row r="37" spans="1:166" s="234" customFormat="1" ht="15" customHeight="1">
      <c r="A37" s="269"/>
      <c r="B37" s="256" t="s">
        <v>856</v>
      </c>
      <c r="C37" s="256" t="s">
        <v>235</v>
      </c>
      <c r="D37" s="257" t="s">
        <v>817</v>
      </c>
      <c r="E37" s="257" t="s">
        <v>817</v>
      </c>
      <c r="F37" s="257" t="s">
        <v>817</v>
      </c>
      <c r="G37" s="257" t="s">
        <v>817</v>
      </c>
      <c r="H37" s="257" t="s">
        <v>817</v>
      </c>
      <c r="I37" s="257" t="s">
        <v>817</v>
      </c>
      <c r="J37" s="257" t="s">
        <v>817</v>
      </c>
      <c r="K37" s="257" t="s">
        <v>817</v>
      </c>
      <c r="L37" s="257" t="s">
        <v>817</v>
      </c>
      <c r="M37" s="257" t="s">
        <v>817</v>
      </c>
      <c r="N37" s="257" t="s">
        <v>817</v>
      </c>
      <c r="O37" s="257" t="s">
        <v>817</v>
      </c>
      <c r="P37" s="257" t="s">
        <v>817</v>
      </c>
      <c r="Q37" s="257" t="s">
        <v>817</v>
      </c>
      <c r="R37" s="257" t="s">
        <v>817</v>
      </c>
      <c r="S37" s="257" t="s">
        <v>817</v>
      </c>
      <c r="T37" s="257" t="s">
        <v>817</v>
      </c>
      <c r="U37" s="257" t="s">
        <v>817</v>
      </c>
      <c r="V37" s="257" t="s">
        <v>817</v>
      </c>
      <c r="W37" s="257" t="s">
        <v>817</v>
      </c>
      <c r="X37" s="257" t="s">
        <v>817</v>
      </c>
      <c r="Y37" s="257" t="s">
        <v>817</v>
      </c>
      <c r="Z37" s="257" t="s">
        <v>817</v>
      </c>
      <c r="AA37" s="257" t="s">
        <v>817</v>
      </c>
      <c r="AB37" s="257" t="s">
        <v>817</v>
      </c>
      <c r="AC37" s="257" t="s">
        <v>817</v>
      </c>
      <c r="AD37" s="257" t="s">
        <v>817</v>
      </c>
      <c r="AE37" s="257" t="s">
        <v>817</v>
      </c>
      <c r="AF37" s="257" t="s">
        <v>817</v>
      </c>
      <c r="AG37" s="257" t="s">
        <v>817</v>
      </c>
      <c r="AH37" s="257" t="s">
        <v>817</v>
      </c>
      <c r="AI37" s="257" t="s">
        <v>817</v>
      </c>
      <c r="AJ37" s="257" t="s">
        <v>817</v>
      </c>
      <c r="AK37" s="257" t="s">
        <v>817</v>
      </c>
      <c r="AL37" s="257" t="s">
        <v>817</v>
      </c>
      <c r="AM37" s="257" t="s">
        <v>817</v>
      </c>
      <c r="AN37" s="257" t="s">
        <v>817</v>
      </c>
      <c r="AO37" s="257" t="s">
        <v>817</v>
      </c>
      <c r="AP37" s="257" t="s">
        <v>817</v>
      </c>
      <c r="AQ37" s="247" t="s">
        <v>1231</v>
      </c>
      <c r="AR37" s="247" t="s">
        <v>817</v>
      </c>
      <c r="AS37" s="247" t="s">
        <v>1231</v>
      </c>
      <c r="AT37" s="247" t="s">
        <v>1231</v>
      </c>
      <c r="AU37" s="247" t="s">
        <v>817</v>
      </c>
      <c r="AV37" s="247" t="s">
        <v>1231</v>
      </c>
      <c r="AW37" s="247">
        <v>9.5399999999999991</v>
      </c>
      <c r="AX37" s="16" t="s">
        <v>817</v>
      </c>
      <c r="AY37" s="16" t="s">
        <v>817</v>
      </c>
      <c r="AZ37" s="16" t="s">
        <v>817</v>
      </c>
      <c r="BA37" s="16" t="s">
        <v>817</v>
      </c>
      <c r="BB37" s="16" t="s">
        <v>817</v>
      </c>
      <c r="BC37" s="16" t="s">
        <v>817</v>
      </c>
      <c r="BD37" s="16">
        <v>9.5399999999999991</v>
      </c>
      <c r="BE37" s="16" t="s">
        <v>817</v>
      </c>
      <c r="BF37" s="16" t="s">
        <v>817</v>
      </c>
      <c r="BG37" s="16" t="s">
        <v>817</v>
      </c>
      <c r="BH37" s="16" t="s">
        <v>817</v>
      </c>
      <c r="BI37" s="16" t="s">
        <v>817</v>
      </c>
      <c r="BJ37" s="16" t="s">
        <v>817</v>
      </c>
      <c r="BK37" s="16">
        <v>9.18</v>
      </c>
      <c r="BL37" s="16" t="s">
        <v>817</v>
      </c>
      <c r="BM37" s="16" t="s">
        <v>817</v>
      </c>
      <c r="BN37" s="16" t="s">
        <v>817</v>
      </c>
      <c r="BO37" s="16" t="s">
        <v>817</v>
      </c>
      <c r="BP37" s="16" t="s">
        <v>817</v>
      </c>
      <c r="BQ37" s="16" t="s">
        <v>817</v>
      </c>
      <c r="BR37" s="16">
        <v>8.98</v>
      </c>
      <c r="BS37" s="16" t="s">
        <v>817</v>
      </c>
      <c r="BT37" s="16" t="s">
        <v>817</v>
      </c>
      <c r="BU37" s="16" t="s">
        <v>817</v>
      </c>
      <c r="BV37" s="16" t="s">
        <v>817</v>
      </c>
      <c r="BW37" s="16" t="s">
        <v>817</v>
      </c>
      <c r="BX37" s="16" t="s">
        <v>817</v>
      </c>
      <c r="BY37" s="16" t="s">
        <v>817</v>
      </c>
      <c r="BZ37" s="16">
        <v>9.73</v>
      </c>
      <c r="CA37" s="16" t="s">
        <v>817</v>
      </c>
      <c r="CB37" s="16" t="s">
        <v>817</v>
      </c>
      <c r="CC37" s="16" t="s">
        <v>817</v>
      </c>
      <c r="CD37" s="16" t="s">
        <v>817</v>
      </c>
      <c r="CE37" s="16" t="s">
        <v>817</v>
      </c>
      <c r="CF37" s="16" t="s">
        <v>817</v>
      </c>
      <c r="CG37" s="16" t="s">
        <v>817</v>
      </c>
      <c r="CH37" s="16">
        <v>9.56</v>
      </c>
      <c r="CI37" s="354" t="s">
        <v>817</v>
      </c>
      <c r="CJ37" s="16" t="s">
        <v>817</v>
      </c>
      <c r="CK37" s="16" t="s">
        <v>817</v>
      </c>
      <c r="CL37" s="16" t="s">
        <v>817</v>
      </c>
      <c r="CM37" s="16" t="s">
        <v>817</v>
      </c>
      <c r="CN37" s="16" t="s">
        <v>817</v>
      </c>
      <c r="CO37" s="16" t="s">
        <v>817</v>
      </c>
      <c r="CP37" s="16" t="s">
        <v>817</v>
      </c>
      <c r="CQ37" s="185" t="s">
        <v>817</v>
      </c>
      <c r="CR37" s="354" t="s">
        <v>817</v>
      </c>
      <c r="CS37" s="354" t="s">
        <v>817</v>
      </c>
      <c r="CT37" s="354" t="s">
        <v>817</v>
      </c>
      <c r="CU37" s="354" t="s">
        <v>817</v>
      </c>
      <c r="CV37" s="354" t="s">
        <v>817</v>
      </c>
      <c r="CW37" s="354" t="s">
        <v>817</v>
      </c>
      <c r="CX37" s="354" t="s">
        <v>817</v>
      </c>
      <c r="CY37" s="354" t="s">
        <v>817</v>
      </c>
      <c r="CZ37" s="354" t="s">
        <v>817</v>
      </c>
      <c r="DA37" s="185" t="s">
        <v>817</v>
      </c>
      <c r="DB37" s="185" t="s">
        <v>817</v>
      </c>
      <c r="DC37" s="185" t="s">
        <v>817</v>
      </c>
      <c r="DD37" s="185" t="s">
        <v>817</v>
      </c>
      <c r="DE37" s="185" t="s">
        <v>817</v>
      </c>
      <c r="DF37" s="185" t="s">
        <v>817</v>
      </c>
      <c r="DG37" s="185" t="s">
        <v>817</v>
      </c>
      <c r="DH37" s="185" t="s">
        <v>817</v>
      </c>
      <c r="DI37" s="185" t="s">
        <v>817</v>
      </c>
      <c r="DJ37" s="185" t="s">
        <v>817</v>
      </c>
      <c r="DK37" s="185" t="s">
        <v>817</v>
      </c>
      <c r="DL37" s="185" t="s">
        <v>817</v>
      </c>
      <c r="DM37" s="185" t="s">
        <v>817</v>
      </c>
      <c r="DN37" s="185" t="s">
        <v>817</v>
      </c>
      <c r="DO37" s="185" t="s">
        <v>817</v>
      </c>
      <c r="DP37" s="185" t="s">
        <v>817</v>
      </c>
      <c r="DQ37" s="185" t="s">
        <v>817</v>
      </c>
      <c r="DR37" s="185" t="s">
        <v>817</v>
      </c>
      <c r="DS37" s="185" t="s">
        <v>817</v>
      </c>
      <c r="DT37" s="185" t="s">
        <v>817</v>
      </c>
      <c r="DU37" s="354" t="s">
        <v>817</v>
      </c>
      <c r="DV37" s="185" t="s">
        <v>817</v>
      </c>
      <c r="DW37" s="185" t="s">
        <v>817</v>
      </c>
      <c r="DX37" s="185" t="s">
        <v>817</v>
      </c>
      <c r="DY37" s="354" t="s">
        <v>817</v>
      </c>
      <c r="DZ37" s="185" t="s">
        <v>817</v>
      </c>
      <c r="EA37" s="185" t="s">
        <v>817</v>
      </c>
      <c r="EB37" s="185" t="s">
        <v>817</v>
      </c>
      <c r="EC37" s="185" t="s">
        <v>817</v>
      </c>
      <c r="ED37" s="185" t="s">
        <v>817</v>
      </c>
      <c r="EE37" s="185" t="s">
        <v>817</v>
      </c>
      <c r="EF37" s="185" t="s">
        <v>817</v>
      </c>
      <c r="EG37" s="185" t="s">
        <v>817</v>
      </c>
      <c r="EH37" s="185"/>
      <c r="EI37" s="185" t="s">
        <v>817</v>
      </c>
      <c r="EJ37" s="185" t="s">
        <v>817</v>
      </c>
      <c r="EK37" s="184" t="s">
        <v>817</v>
      </c>
      <c r="EL37" s="184" t="s">
        <v>817</v>
      </c>
      <c r="EM37" s="184" t="s">
        <v>817</v>
      </c>
      <c r="EN37" s="184" t="s">
        <v>817</v>
      </c>
      <c r="EO37" s="184" t="s">
        <v>817</v>
      </c>
      <c r="EP37" s="184" t="s">
        <v>817</v>
      </c>
      <c r="EQ37" s="184" t="s">
        <v>817</v>
      </c>
      <c r="ER37" s="184" t="s">
        <v>817</v>
      </c>
      <c r="ES37" s="184" t="s">
        <v>817</v>
      </c>
      <c r="ET37" s="184" t="s">
        <v>817</v>
      </c>
      <c r="EU37" s="184" t="s">
        <v>817</v>
      </c>
      <c r="EV37" s="184" t="s">
        <v>817</v>
      </c>
      <c r="EW37" s="184">
        <v>3</v>
      </c>
      <c r="EX37" s="184" t="s">
        <v>817</v>
      </c>
      <c r="EY37" s="184" t="s">
        <v>817</v>
      </c>
      <c r="EZ37" s="184" t="s">
        <v>817</v>
      </c>
      <c r="FA37" s="184" t="s">
        <v>817</v>
      </c>
      <c r="FB37" s="184" t="s">
        <v>817</v>
      </c>
      <c r="FC37" s="181" t="s">
        <v>817</v>
      </c>
      <c r="FD37" s="181" t="s">
        <v>817</v>
      </c>
      <c r="FE37" s="181" t="s">
        <v>817</v>
      </c>
      <c r="FF37" s="181" t="s">
        <v>817</v>
      </c>
      <c r="FG37" s="181" t="s">
        <v>817</v>
      </c>
      <c r="FH37" s="181" t="s">
        <v>817</v>
      </c>
      <c r="FI37" s="181">
        <v>6.23</v>
      </c>
      <c r="FJ37" s="181" t="s">
        <v>817</v>
      </c>
    </row>
    <row r="38" spans="1:166" s="1411" customFormat="1" ht="15" customHeight="1">
      <c r="A38" s="1412"/>
      <c r="B38" s="1406" t="s">
        <v>857</v>
      </c>
      <c r="C38" s="1406" t="s">
        <v>236</v>
      </c>
      <c r="D38" s="1408" t="s">
        <v>817</v>
      </c>
      <c r="E38" s="1408" t="s">
        <v>817</v>
      </c>
      <c r="F38" s="1408" t="s">
        <v>817</v>
      </c>
      <c r="G38" s="1408" t="s">
        <v>817</v>
      </c>
      <c r="H38" s="1408" t="s">
        <v>817</v>
      </c>
      <c r="I38" s="1408" t="s">
        <v>817</v>
      </c>
      <c r="J38" s="1408" t="s">
        <v>817</v>
      </c>
      <c r="K38" s="1408" t="s">
        <v>817</v>
      </c>
      <c r="L38" s="1408" t="s">
        <v>817</v>
      </c>
      <c r="M38" s="1408" t="s">
        <v>817</v>
      </c>
      <c r="N38" s="1408" t="s">
        <v>817</v>
      </c>
      <c r="O38" s="1408" t="s">
        <v>817</v>
      </c>
      <c r="P38" s="1408" t="s">
        <v>817</v>
      </c>
      <c r="Q38" s="1408" t="s">
        <v>817</v>
      </c>
      <c r="R38" s="1408" t="s">
        <v>817</v>
      </c>
      <c r="S38" s="1408" t="s">
        <v>817</v>
      </c>
      <c r="T38" s="1408" t="s">
        <v>817</v>
      </c>
      <c r="U38" s="1408" t="s">
        <v>817</v>
      </c>
      <c r="V38" s="1408" t="s">
        <v>817</v>
      </c>
      <c r="W38" s="1408" t="s">
        <v>817</v>
      </c>
      <c r="X38" s="1408" t="s">
        <v>817</v>
      </c>
      <c r="Y38" s="1408" t="s">
        <v>817</v>
      </c>
      <c r="Z38" s="1408" t="s">
        <v>817</v>
      </c>
      <c r="AA38" s="1408" t="s">
        <v>817</v>
      </c>
      <c r="AB38" s="1408" t="s">
        <v>817</v>
      </c>
      <c r="AC38" s="1408" t="s">
        <v>817</v>
      </c>
      <c r="AD38" s="1408" t="s">
        <v>817</v>
      </c>
      <c r="AE38" s="1408" t="s">
        <v>817</v>
      </c>
      <c r="AF38" s="1408" t="s">
        <v>817</v>
      </c>
      <c r="AG38" s="1408" t="s">
        <v>817</v>
      </c>
      <c r="AH38" s="1408" t="s">
        <v>817</v>
      </c>
      <c r="AI38" s="1408" t="s">
        <v>817</v>
      </c>
      <c r="AJ38" s="1408" t="s">
        <v>817</v>
      </c>
      <c r="AK38" s="1408" t="s">
        <v>817</v>
      </c>
      <c r="AL38" s="1408" t="s">
        <v>817</v>
      </c>
      <c r="AM38" s="1408" t="s">
        <v>817</v>
      </c>
      <c r="AN38" s="1408" t="s">
        <v>817</v>
      </c>
      <c r="AO38" s="1408" t="s">
        <v>817</v>
      </c>
      <c r="AP38" s="1408" t="s">
        <v>817</v>
      </c>
      <c r="AQ38" s="1393" t="s">
        <v>1231</v>
      </c>
      <c r="AR38" s="1393" t="s">
        <v>817</v>
      </c>
      <c r="AS38" s="1393" t="s">
        <v>1231</v>
      </c>
      <c r="AT38" s="1393" t="s">
        <v>817</v>
      </c>
      <c r="AU38" s="1393" t="s">
        <v>817</v>
      </c>
      <c r="AV38" s="1393" t="s">
        <v>1231</v>
      </c>
      <c r="AW38" s="1393">
        <v>9.7100000000000009</v>
      </c>
      <c r="AX38" s="1407" t="s">
        <v>817</v>
      </c>
      <c r="AY38" s="1407" t="s">
        <v>817</v>
      </c>
      <c r="AZ38" s="1407" t="s">
        <v>817</v>
      </c>
      <c r="BA38" s="1407" t="s">
        <v>817</v>
      </c>
      <c r="BB38" s="1407" t="s">
        <v>817</v>
      </c>
      <c r="BC38" s="1407" t="s">
        <v>817</v>
      </c>
      <c r="BD38" s="1407">
        <v>9.7100000000000009</v>
      </c>
      <c r="BE38" s="1407" t="s">
        <v>817</v>
      </c>
      <c r="BF38" s="1407" t="s">
        <v>817</v>
      </c>
      <c r="BG38" s="1407" t="s">
        <v>817</v>
      </c>
      <c r="BH38" s="1407" t="s">
        <v>817</v>
      </c>
      <c r="BI38" s="1407" t="s">
        <v>817</v>
      </c>
      <c r="BJ38" s="1407" t="s">
        <v>817</v>
      </c>
      <c r="BK38" s="1407">
        <v>9.34</v>
      </c>
      <c r="BL38" s="1407" t="s">
        <v>817</v>
      </c>
      <c r="BM38" s="1407" t="s">
        <v>817</v>
      </c>
      <c r="BN38" s="1407" t="s">
        <v>817</v>
      </c>
      <c r="BO38" s="1407" t="s">
        <v>817</v>
      </c>
      <c r="BP38" s="1407" t="s">
        <v>817</v>
      </c>
      <c r="BQ38" s="1407" t="s">
        <v>817</v>
      </c>
      <c r="BR38" s="1407">
        <v>9.14</v>
      </c>
      <c r="BS38" s="1407" t="s">
        <v>817</v>
      </c>
      <c r="BT38" s="1407" t="s">
        <v>817</v>
      </c>
      <c r="BU38" s="1407" t="s">
        <v>817</v>
      </c>
      <c r="BV38" s="1407" t="s">
        <v>817</v>
      </c>
      <c r="BW38" s="1407" t="s">
        <v>817</v>
      </c>
      <c r="BX38" s="1407" t="s">
        <v>817</v>
      </c>
      <c r="BY38" s="1407" t="s">
        <v>817</v>
      </c>
      <c r="BZ38" s="1407">
        <v>9.9</v>
      </c>
      <c r="CA38" s="1407" t="s">
        <v>817</v>
      </c>
      <c r="CB38" s="1407" t="s">
        <v>817</v>
      </c>
      <c r="CC38" s="1407" t="s">
        <v>817</v>
      </c>
      <c r="CD38" s="1407" t="s">
        <v>817</v>
      </c>
      <c r="CE38" s="1407" t="s">
        <v>817</v>
      </c>
      <c r="CF38" s="1407" t="s">
        <v>817</v>
      </c>
      <c r="CG38" s="1407" t="s">
        <v>817</v>
      </c>
      <c r="CH38" s="1407">
        <v>9.7200000000000006</v>
      </c>
      <c r="CI38" s="1394" t="s">
        <v>817</v>
      </c>
      <c r="CJ38" s="1407" t="s">
        <v>817</v>
      </c>
      <c r="CK38" s="1407" t="s">
        <v>817</v>
      </c>
      <c r="CL38" s="1407" t="s">
        <v>817</v>
      </c>
      <c r="CM38" s="1407" t="s">
        <v>817</v>
      </c>
      <c r="CN38" s="1407" t="s">
        <v>817</v>
      </c>
      <c r="CO38" s="1407" t="s">
        <v>817</v>
      </c>
      <c r="CP38" s="1407">
        <v>11.25</v>
      </c>
      <c r="CQ38" s="1392" t="s">
        <v>817</v>
      </c>
      <c r="CR38" s="1394" t="s">
        <v>817</v>
      </c>
      <c r="CS38" s="1394" t="s">
        <v>817</v>
      </c>
      <c r="CT38" s="1394" t="s">
        <v>817</v>
      </c>
      <c r="CU38" s="1394" t="s">
        <v>817</v>
      </c>
      <c r="CV38" s="1394" t="s">
        <v>817</v>
      </c>
      <c r="CW38" s="1394" t="s">
        <v>817</v>
      </c>
      <c r="CX38" s="1394" t="s">
        <v>817</v>
      </c>
      <c r="CY38" s="1394">
        <v>9.86</v>
      </c>
      <c r="CZ38" s="1394" t="s">
        <v>817</v>
      </c>
      <c r="DA38" s="1392" t="s">
        <v>817</v>
      </c>
      <c r="DB38" s="1392" t="s">
        <v>817</v>
      </c>
      <c r="DC38" s="1392" t="s">
        <v>817</v>
      </c>
      <c r="DD38" s="1392" t="s">
        <v>817</v>
      </c>
      <c r="DE38" s="1392" t="s">
        <v>817</v>
      </c>
      <c r="DF38" s="1392" t="s">
        <v>817</v>
      </c>
      <c r="DG38" s="1392" t="s">
        <v>817</v>
      </c>
      <c r="DH38" s="1392" t="s">
        <v>817</v>
      </c>
      <c r="DI38" s="1392" t="s">
        <v>817</v>
      </c>
      <c r="DJ38" s="1392" t="s">
        <v>817</v>
      </c>
      <c r="DK38" s="1392" t="s">
        <v>817</v>
      </c>
      <c r="DL38" s="1392" t="s">
        <v>817</v>
      </c>
      <c r="DM38" s="1392" t="s">
        <v>817</v>
      </c>
      <c r="DN38" s="1392" t="s">
        <v>817</v>
      </c>
      <c r="DO38" s="1392" t="s">
        <v>817</v>
      </c>
      <c r="DP38" s="1392" t="s">
        <v>817</v>
      </c>
      <c r="DQ38" s="1392" t="s">
        <v>817</v>
      </c>
      <c r="DR38" s="1392" t="s">
        <v>817</v>
      </c>
      <c r="DS38" s="1392" t="s">
        <v>817</v>
      </c>
      <c r="DT38" s="1392" t="s">
        <v>817</v>
      </c>
      <c r="DU38" s="1394" t="s">
        <v>817</v>
      </c>
      <c r="DV38" s="1392" t="s">
        <v>817</v>
      </c>
      <c r="DW38" s="1392" t="s">
        <v>817</v>
      </c>
      <c r="DX38" s="1392" t="s">
        <v>817</v>
      </c>
      <c r="DY38" s="1394">
        <v>4</v>
      </c>
      <c r="DZ38" s="1392">
        <v>8.3000000000000007</v>
      </c>
      <c r="EA38" s="1392" t="s">
        <v>817</v>
      </c>
      <c r="EB38" s="1392" t="s">
        <v>817</v>
      </c>
      <c r="EC38" s="1392" t="s">
        <v>817</v>
      </c>
      <c r="ED38" s="1392" t="s">
        <v>817</v>
      </c>
      <c r="EE38" s="1392">
        <v>6</v>
      </c>
      <c r="EF38" s="1392" t="s">
        <v>817</v>
      </c>
      <c r="EG38" s="1392" t="s">
        <v>817</v>
      </c>
      <c r="EH38" s="1392">
        <v>3.75</v>
      </c>
      <c r="EI38" s="1392">
        <v>7.64</v>
      </c>
      <c r="EJ38" s="1392" t="s">
        <v>817</v>
      </c>
      <c r="EK38" s="1662" t="s">
        <v>817</v>
      </c>
      <c r="EL38" s="1662" t="s">
        <v>817</v>
      </c>
      <c r="EM38" s="1662">
        <v>5</v>
      </c>
      <c r="EN38" s="1662">
        <v>5.5</v>
      </c>
      <c r="EO38" s="1662" t="s">
        <v>817</v>
      </c>
      <c r="EP38" s="1662" t="s">
        <v>817</v>
      </c>
      <c r="EQ38" s="1662">
        <v>4</v>
      </c>
      <c r="ER38" s="1662">
        <v>7.77</v>
      </c>
      <c r="ES38" s="1662" t="s">
        <v>817</v>
      </c>
      <c r="ET38" s="1662" t="s">
        <v>817</v>
      </c>
      <c r="EU38" s="1662" t="s">
        <v>817</v>
      </c>
      <c r="EV38" s="1662">
        <v>5</v>
      </c>
      <c r="EW38" s="1662" t="s">
        <v>817</v>
      </c>
      <c r="EX38" s="1662" t="s">
        <v>817</v>
      </c>
      <c r="EY38" s="1662" t="s">
        <v>817</v>
      </c>
      <c r="EZ38" s="1662">
        <v>4</v>
      </c>
      <c r="FA38" s="1662" t="s">
        <v>817</v>
      </c>
      <c r="FB38" s="1662" t="s">
        <v>817</v>
      </c>
      <c r="FC38" s="1747" t="s">
        <v>817</v>
      </c>
      <c r="FD38" s="1747" t="s">
        <v>817</v>
      </c>
      <c r="FE38" s="1747" t="s">
        <v>817</v>
      </c>
      <c r="FF38" s="1747" t="s">
        <v>817</v>
      </c>
      <c r="FG38" s="1747" t="s">
        <v>817</v>
      </c>
      <c r="FH38" s="1747" t="s">
        <v>817</v>
      </c>
      <c r="FI38" s="1747" t="s">
        <v>817</v>
      </c>
      <c r="FJ38" s="1747" t="s">
        <v>817</v>
      </c>
    </row>
    <row r="39" spans="1:166" s="234" customFormat="1" ht="15" customHeight="1">
      <c r="A39" s="269"/>
      <c r="B39" s="256" t="s">
        <v>858</v>
      </c>
      <c r="C39" s="256" t="s">
        <v>237</v>
      </c>
      <c r="D39" s="257" t="s">
        <v>817</v>
      </c>
      <c r="E39" s="257" t="s">
        <v>817</v>
      </c>
      <c r="F39" s="257" t="s">
        <v>817</v>
      </c>
      <c r="G39" s="257" t="s">
        <v>817</v>
      </c>
      <c r="H39" s="257" t="s">
        <v>817</v>
      </c>
      <c r="I39" s="257" t="s">
        <v>817</v>
      </c>
      <c r="J39" s="257" t="s">
        <v>817</v>
      </c>
      <c r="K39" s="257" t="s">
        <v>817</v>
      </c>
      <c r="L39" s="257" t="s">
        <v>817</v>
      </c>
      <c r="M39" s="257" t="s">
        <v>817</v>
      </c>
      <c r="N39" s="257" t="s">
        <v>817</v>
      </c>
      <c r="O39" s="257" t="s">
        <v>817</v>
      </c>
      <c r="P39" s="257" t="s">
        <v>817</v>
      </c>
      <c r="Q39" s="257" t="s">
        <v>817</v>
      </c>
      <c r="R39" s="257" t="s">
        <v>817</v>
      </c>
      <c r="S39" s="257" t="s">
        <v>817</v>
      </c>
      <c r="T39" s="257" t="s">
        <v>817</v>
      </c>
      <c r="U39" s="257" t="s">
        <v>817</v>
      </c>
      <c r="V39" s="257" t="s">
        <v>817</v>
      </c>
      <c r="W39" s="257" t="s">
        <v>817</v>
      </c>
      <c r="X39" s="257" t="s">
        <v>817</v>
      </c>
      <c r="Y39" s="257" t="s">
        <v>817</v>
      </c>
      <c r="Z39" s="257" t="s">
        <v>817</v>
      </c>
      <c r="AA39" s="257" t="s">
        <v>817</v>
      </c>
      <c r="AB39" s="257" t="s">
        <v>817</v>
      </c>
      <c r="AC39" s="257" t="s">
        <v>817</v>
      </c>
      <c r="AD39" s="257" t="s">
        <v>817</v>
      </c>
      <c r="AE39" s="257" t="s">
        <v>817</v>
      </c>
      <c r="AF39" s="257" t="s">
        <v>817</v>
      </c>
      <c r="AG39" s="257" t="s">
        <v>817</v>
      </c>
      <c r="AH39" s="257" t="s">
        <v>817</v>
      </c>
      <c r="AI39" s="257" t="s">
        <v>817</v>
      </c>
      <c r="AJ39" s="257" t="s">
        <v>817</v>
      </c>
      <c r="AK39" s="257" t="s">
        <v>817</v>
      </c>
      <c r="AL39" s="257" t="s">
        <v>817</v>
      </c>
      <c r="AM39" s="257" t="s">
        <v>817</v>
      </c>
      <c r="AN39" s="257" t="s">
        <v>817</v>
      </c>
      <c r="AO39" s="257" t="s">
        <v>817</v>
      </c>
      <c r="AP39" s="257" t="s">
        <v>817</v>
      </c>
      <c r="AQ39" s="247" t="s">
        <v>1231</v>
      </c>
      <c r="AR39" s="247" t="s">
        <v>817</v>
      </c>
      <c r="AS39" s="247" t="s">
        <v>1231</v>
      </c>
      <c r="AT39" s="247" t="s">
        <v>817</v>
      </c>
      <c r="AU39" s="247" t="s">
        <v>817</v>
      </c>
      <c r="AV39" s="247" t="s">
        <v>1231</v>
      </c>
      <c r="AW39" s="247">
        <v>9.7100000000000009</v>
      </c>
      <c r="AX39" s="16" t="s">
        <v>817</v>
      </c>
      <c r="AY39" s="16" t="s">
        <v>817</v>
      </c>
      <c r="AZ39" s="16" t="s">
        <v>817</v>
      </c>
      <c r="BA39" s="16" t="s">
        <v>817</v>
      </c>
      <c r="BB39" s="16" t="s">
        <v>817</v>
      </c>
      <c r="BC39" s="16" t="s">
        <v>817</v>
      </c>
      <c r="BD39" s="16">
        <v>9.7100000000000009</v>
      </c>
      <c r="BE39" s="16" t="s">
        <v>817</v>
      </c>
      <c r="BF39" s="16" t="s">
        <v>817</v>
      </c>
      <c r="BG39" s="16" t="s">
        <v>817</v>
      </c>
      <c r="BH39" s="16" t="s">
        <v>817</v>
      </c>
      <c r="BI39" s="16" t="s">
        <v>817</v>
      </c>
      <c r="BJ39" s="16" t="s">
        <v>817</v>
      </c>
      <c r="BK39" s="16">
        <v>9.34</v>
      </c>
      <c r="BL39" s="16" t="s">
        <v>817</v>
      </c>
      <c r="BM39" s="16" t="s">
        <v>817</v>
      </c>
      <c r="BN39" s="16" t="s">
        <v>817</v>
      </c>
      <c r="BO39" s="16" t="s">
        <v>817</v>
      </c>
      <c r="BP39" s="16" t="s">
        <v>817</v>
      </c>
      <c r="BQ39" s="16" t="s">
        <v>817</v>
      </c>
      <c r="BR39" s="16">
        <v>9.34</v>
      </c>
      <c r="BS39" s="16" t="s">
        <v>817</v>
      </c>
      <c r="BT39" s="16" t="s">
        <v>817</v>
      </c>
      <c r="BU39" s="16" t="s">
        <v>817</v>
      </c>
      <c r="BV39" s="16" t="s">
        <v>817</v>
      </c>
      <c r="BW39" s="16" t="s">
        <v>817</v>
      </c>
      <c r="BX39" s="16" t="s">
        <v>817</v>
      </c>
      <c r="BY39" s="16" t="s">
        <v>817</v>
      </c>
      <c r="BZ39" s="16">
        <v>9.9</v>
      </c>
      <c r="CA39" s="16" t="s">
        <v>817</v>
      </c>
      <c r="CB39" s="16" t="s">
        <v>817</v>
      </c>
      <c r="CC39" s="16" t="s">
        <v>817</v>
      </c>
      <c r="CD39" s="16" t="s">
        <v>817</v>
      </c>
      <c r="CE39" s="16" t="s">
        <v>817</v>
      </c>
      <c r="CF39" s="16" t="s">
        <v>817</v>
      </c>
      <c r="CG39" s="16" t="s">
        <v>817</v>
      </c>
      <c r="CH39" s="16">
        <v>9.7200000000000006</v>
      </c>
      <c r="CI39" s="354" t="s">
        <v>817</v>
      </c>
      <c r="CJ39" s="16" t="s">
        <v>817</v>
      </c>
      <c r="CK39" s="16" t="s">
        <v>817</v>
      </c>
      <c r="CL39" s="16" t="s">
        <v>817</v>
      </c>
      <c r="CM39" s="16" t="s">
        <v>817</v>
      </c>
      <c r="CN39" s="16" t="s">
        <v>817</v>
      </c>
      <c r="CO39" s="16" t="s">
        <v>817</v>
      </c>
      <c r="CP39" s="16">
        <v>11</v>
      </c>
      <c r="CQ39" s="185" t="s">
        <v>817</v>
      </c>
      <c r="CR39" s="354" t="s">
        <v>817</v>
      </c>
      <c r="CS39" s="354" t="s">
        <v>817</v>
      </c>
      <c r="CT39" s="354" t="s">
        <v>817</v>
      </c>
      <c r="CU39" s="354" t="s">
        <v>817</v>
      </c>
      <c r="CV39" s="354" t="s">
        <v>817</v>
      </c>
      <c r="CW39" s="354" t="s">
        <v>817</v>
      </c>
      <c r="CX39" s="354" t="s">
        <v>817</v>
      </c>
      <c r="CY39" s="354">
        <v>9.76</v>
      </c>
      <c r="CZ39" s="354" t="s">
        <v>817</v>
      </c>
      <c r="DA39" s="185" t="s">
        <v>817</v>
      </c>
      <c r="DB39" s="185" t="s">
        <v>817</v>
      </c>
      <c r="DC39" s="185" t="s">
        <v>817</v>
      </c>
      <c r="DD39" s="185" t="s">
        <v>817</v>
      </c>
      <c r="DE39" s="185" t="s">
        <v>817</v>
      </c>
      <c r="DF39" s="185" t="s">
        <v>817</v>
      </c>
      <c r="DG39" s="185" t="s">
        <v>817</v>
      </c>
      <c r="DH39" s="185">
        <v>9.7100000000000009</v>
      </c>
      <c r="DI39" s="185" t="s">
        <v>817</v>
      </c>
      <c r="DJ39" s="185" t="s">
        <v>817</v>
      </c>
      <c r="DK39" s="185" t="s">
        <v>817</v>
      </c>
      <c r="DL39" s="185" t="s">
        <v>817</v>
      </c>
      <c r="DM39" s="185" t="s">
        <v>817</v>
      </c>
      <c r="DN39" s="185" t="s">
        <v>817</v>
      </c>
      <c r="DO39" s="185" t="s">
        <v>817</v>
      </c>
      <c r="DP39" s="185" t="s">
        <v>817</v>
      </c>
      <c r="DQ39" s="185">
        <v>8.9499999999999993</v>
      </c>
      <c r="DR39" s="185" t="s">
        <v>817</v>
      </c>
      <c r="DS39" s="185" t="s">
        <v>817</v>
      </c>
      <c r="DT39" s="185" t="s">
        <v>817</v>
      </c>
      <c r="DU39" s="354" t="s">
        <v>817</v>
      </c>
      <c r="DV39" s="185" t="s">
        <v>817</v>
      </c>
      <c r="DW39" s="185" t="s">
        <v>817</v>
      </c>
      <c r="DX39" s="185" t="s">
        <v>817</v>
      </c>
      <c r="DY39" s="354" t="s">
        <v>817</v>
      </c>
      <c r="DZ39" s="185">
        <v>7.89</v>
      </c>
      <c r="EA39" s="185" t="s">
        <v>817</v>
      </c>
      <c r="EB39" s="185" t="s">
        <v>817</v>
      </c>
      <c r="EC39" s="185" t="s">
        <v>817</v>
      </c>
      <c r="ED39" s="185" t="s">
        <v>817</v>
      </c>
      <c r="EE39" s="185" t="s">
        <v>817</v>
      </c>
      <c r="EF39" s="185" t="s">
        <v>817</v>
      </c>
      <c r="EG39" s="185" t="s">
        <v>817</v>
      </c>
      <c r="EH39" s="185" t="s">
        <v>817</v>
      </c>
      <c r="EI39" s="185">
        <v>7.26</v>
      </c>
      <c r="EJ39" s="185" t="s">
        <v>817</v>
      </c>
      <c r="EK39" s="184" t="s">
        <v>817</v>
      </c>
      <c r="EL39" s="184" t="s">
        <v>817</v>
      </c>
      <c r="EM39" s="184" t="s">
        <v>817</v>
      </c>
      <c r="EN39" s="184" t="s">
        <v>817</v>
      </c>
      <c r="EO39" s="184" t="s">
        <v>817</v>
      </c>
      <c r="EP39" s="184" t="s">
        <v>817</v>
      </c>
      <c r="EQ39" s="184" t="s">
        <v>817</v>
      </c>
      <c r="ER39" s="184">
        <v>7.39</v>
      </c>
      <c r="ES39" s="184" t="s">
        <v>817</v>
      </c>
      <c r="ET39" s="184" t="s">
        <v>817</v>
      </c>
      <c r="EU39" s="184" t="s">
        <v>817</v>
      </c>
      <c r="EV39" s="184" t="s">
        <v>817</v>
      </c>
      <c r="EW39" s="184" t="s">
        <v>817</v>
      </c>
      <c r="EX39" s="184" t="s">
        <v>817</v>
      </c>
      <c r="EY39" s="184" t="s">
        <v>817</v>
      </c>
      <c r="EZ39" s="184" t="s">
        <v>817</v>
      </c>
      <c r="FA39" s="184" t="s">
        <v>817</v>
      </c>
      <c r="FB39" s="184" t="s">
        <v>817</v>
      </c>
      <c r="FC39" s="181" t="s">
        <v>817</v>
      </c>
      <c r="FD39" s="181">
        <v>5.97</v>
      </c>
      <c r="FE39" s="181">
        <v>7</v>
      </c>
      <c r="FF39" s="181" t="s">
        <v>817</v>
      </c>
      <c r="FG39" s="181" t="s">
        <v>817</v>
      </c>
      <c r="FH39" s="181">
        <v>8.5399999999999991</v>
      </c>
      <c r="FI39" s="181" t="s">
        <v>817</v>
      </c>
      <c r="FJ39" s="181" t="s">
        <v>817</v>
      </c>
    </row>
    <row r="40" spans="1:166" s="1411" customFormat="1" ht="15" customHeight="1">
      <c r="A40" s="1412"/>
      <c r="B40" s="1406" t="s">
        <v>859</v>
      </c>
      <c r="C40" s="1406" t="s">
        <v>238</v>
      </c>
      <c r="D40" s="1408" t="s">
        <v>817</v>
      </c>
      <c r="E40" s="1408" t="s">
        <v>817</v>
      </c>
      <c r="F40" s="1408" t="s">
        <v>817</v>
      </c>
      <c r="G40" s="1408" t="s">
        <v>817</v>
      </c>
      <c r="H40" s="1408" t="s">
        <v>817</v>
      </c>
      <c r="I40" s="1408" t="s">
        <v>817</v>
      </c>
      <c r="J40" s="1408" t="s">
        <v>817</v>
      </c>
      <c r="K40" s="1408" t="s">
        <v>817</v>
      </c>
      <c r="L40" s="1408" t="s">
        <v>817</v>
      </c>
      <c r="M40" s="1408" t="s">
        <v>817</v>
      </c>
      <c r="N40" s="1408" t="s">
        <v>817</v>
      </c>
      <c r="O40" s="1408" t="s">
        <v>817</v>
      </c>
      <c r="P40" s="1408" t="s">
        <v>817</v>
      </c>
      <c r="Q40" s="1408" t="s">
        <v>817</v>
      </c>
      <c r="R40" s="1408" t="s">
        <v>817</v>
      </c>
      <c r="S40" s="1408" t="s">
        <v>817</v>
      </c>
      <c r="T40" s="1408" t="s">
        <v>817</v>
      </c>
      <c r="U40" s="1408" t="s">
        <v>817</v>
      </c>
      <c r="V40" s="1408" t="s">
        <v>817</v>
      </c>
      <c r="W40" s="1408" t="s">
        <v>817</v>
      </c>
      <c r="X40" s="1408" t="s">
        <v>817</v>
      </c>
      <c r="Y40" s="1408" t="s">
        <v>817</v>
      </c>
      <c r="Z40" s="1408" t="s">
        <v>817</v>
      </c>
      <c r="AA40" s="1408" t="s">
        <v>817</v>
      </c>
      <c r="AB40" s="1408" t="s">
        <v>817</v>
      </c>
      <c r="AC40" s="1408" t="s">
        <v>817</v>
      </c>
      <c r="AD40" s="1408" t="s">
        <v>817</v>
      </c>
      <c r="AE40" s="1408" t="s">
        <v>817</v>
      </c>
      <c r="AF40" s="1408" t="s">
        <v>817</v>
      </c>
      <c r="AG40" s="1408" t="s">
        <v>817</v>
      </c>
      <c r="AH40" s="1408" t="s">
        <v>817</v>
      </c>
      <c r="AI40" s="1408" t="s">
        <v>817</v>
      </c>
      <c r="AJ40" s="1408" t="s">
        <v>817</v>
      </c>
      <c r="AK40" s="1408" t="s">
        <v>817</v>
      </c>
      <c r="AL40" s="1408" t="s">
        <v>817</v>
      </c>
      <c r="AM40" s="1408" t="s">
        <v>817</v>
      </c>
      <c r="AN40" s="1408" t="s">
        <v>817</v>
      </c>
      <c r="AO40" s="1408" t="s">
        <v>817</v>
      </c>
      <c r="AP40" s="1408" t="s">
        <v>817</v>
      </c>
      <c r="AQ40" s="1393" t="s">
        <v>1231</v>
      </c>
      <c r="AR40" s="1393" t="s">
        <v>817</v>
      </c>
      <c r="AS40" s="1393" t="s">
        <v>1231</v>
      </c>
      <c r="AT40" s="1393" t="s">
        <v>817</v>
      </c>
      <c r="AU40" s="1393" t="s">
        <v>817</v>
      </c>
      <c r="AV40" s="1393" t="s">
        <v>1231</v>
      </c>
      <c r="AW40" s="1393">
        <v>9.7100000000000009</v>
      </c>
      <c r="AX40" s="1407" t="s">
        <v>817</v>
      </c>
      <c r="AY40" s="1407" t="s">
        <v>817</v>
      </c>
      <c r="AZ40" s="1407" t="s">
        <v>817</v>
      </c>
      <c r="BA40" s="1407" t="s">
        <v>817</v>
      </c>
      <c r="BB40" s="1407" t="s">
        <v>817</v>
      </c>
      <c r="BC40" s="1407" t="s">
        <v>817</v>
      </c>
      <c r="BD40" s="1407">
        <v>9.7100000000000009</v>
      </c>
      <c r="BE40" s="1407" t="s">
        <v>817</v>
      </c>
      <c r="BF40" s="1407" t="s">
        <v>817</v>
      </c>
      <c r="BG40" s="1407" t="s">
        <v>817</v>
      </c>
      <c r="BH40" s="1407" t="s">
        <v>817</v>
      </c>
      <c r="BI40" s="1407" t="s">
        <v>817</v>
      </c>
      <c r="BJ40" s="1407" t="s">
        <v>817</v>
      </c>
      <c r="BK40" s="1407">
        <v>9.34</v>
      </c>
      <c r="BL40" s="1407" t="s">
        <v>817</v>
      </c>
      <c r="BM40" s="1407" t="s">
        <v>817</v>
      </c>
      <c r="BN40" s="1407" t="s">
        <v>817</v>
      </c>
      <c r="BO40" s="1407" t="s">
        <v>817</v>
      </c>
      <c r="BP40" s="1407" t="s">
        <v>817</v>
      </c>
      <c r="BQ40" s="1407" t="s">
        <v>817</v>
      </c>
      <c r="BR40" s="1407">
        <v>9.34</v>
      </c>
      <c r="BS40" s="1407" t="s">
        <v>817</v>
      </c>
      <c r="BT40" s="1407" t="s">
        <v>817</v>
      </c>
      <c r="BU40" s="1407" t="s">
        <v>817</v>
      </c>
      <c r="BV40" s="1407" t="s">
        <v>817</v>
      </c>
      <c r="BW40" s="1407" t="s">
        <v>817</v>
      </c>
      <c r="BX40" s="1407" t="s">
        <v>817</v>
      </c>
      <c r="BY40" s="1407" t="s">
        <v>817</v>
      </c>
      <c r="BZ40" s="1407" t="s">
        <v>817</v>
      </c>
      <c r="CA40" s="1407" t="s">
        <v>817</v>
      </c>
      <c r="CB40" s="1407" t="s">
        <v>817</v>
      </c>
      <c r="CC40" s="1407" t="s">
        <v>817</v>
      </c>
      <c r="CD40" s="1407" t="s">
        <v>817</v>
      </c>
      <c r="CE40" s="1407" t="s">
        <v>817</v>
      </c>
      <c r="CF40" s="1407" t="s">
        <v>817</v>
      </c>
      <c r="CG40" s="1407" t="s">
        <v>817</v>
      </c>
      <c r="CH40" s="1407" t="s">
        <v>817</v>
      </c>
      <c r="CI40" s="1394" t="s">
        <v>817</v>
      </c>
      <c r="CJ40" s="1407" t="s">
        <v>817</v>
      </c>
      <c r="CK40" s="1407" t="s">
        <v>817</v>
      </c>
      <c r="CL40" s="1407" t="s">
        <v>817</v>
      </c>
      <c r="CM40" s="1407" t="s">
        <v>817</v>
      </c>
      <c r="CN40" s="1407" t="s">
        <v>817</v>
      </c>
      <c r="CO40" s="1407" t="s">
        <v>817</v>
      </c>
      <c r="CP40" s="1407" t="s">
        <v>817</v>
      </c>
      <c r="CQ40" s="1392" t="s">
        <v>817</v>
      </c>
      <c r="CR40" s="1394" t="s">
        <v>817</v>
      </c>
      <c r="CS40" s="1394" t="s">
        <v>817</v>
      </c>
      <c r="CT40" s="1394" t="s">
        <v>817</v>
      </c>
      <c r="CU40" s="1394" t="s">
        <v>817</v>
      </c>
      <c r="CV40" s="1394" t="s">
        <v>817</v>
      </c>
      <c r="CW40" s="1394" t="s">
        <v>817</v>
      </c>
      <c r="CX40" s="1394" t="s">
        <v>817</v>
      </c>
      <c r="CY40" s="1394" t="s">
        <v>817</v>
      </c>
      <c r="CZ40" s="1394" t="s">
        <v>817</v>
      </c>
      <c r="DA40" s="1392" t="s">
        <v>817</v>
      </c>
      <c r="DB40" s="1392" t="s">
        <v>817</v>
      </c>
      <c r="DC40" s="1392" t="s">
        <v>817</v>
      </c>
      <c r="DD40" s="1392" t="s">
        <v>817</v>
      </c>
      <c r="DE40" s="1392" t="s">
        <v>817</v>
      </c>
      <c r="DF40" s="1392" t="s">
        <v>817</v>
      </c>
      <c r="DG40" s="1392" t="s">
        <v>817</v>
      </c>
      <c r="DH40" s="1392" t="s">
        <v>817</v>
      </c>
      <c r="DI40" s="1392" t="s">
        <v>817</v>
      </c>
      <c r="DJ40" s="1392" t="s">
        <v>817</v>
      </c>
      <c r="DK40" s="1392" t="s">
        <v>817</v>
      </c>
      <c r="DL40" s="1392" t="s">
        <v>817</v>
      </c>
      <c r="DM40" s="1392" t="s">
        <v>817</v>
      </c>
      <c r="DN40" s="1392" t="s">
        <v>817</v>
      </c>
      <c r="DO40" s="1392" t="s">
        <v>817</v>
      </c>
      <c r="DP40" s="1392" t="s">
        <v>817</v>
      </c>
      <c r="DQ40" s="1392" t="s">
        <v>817</v>
      </c>
      <c r="DR40" s="1392" t="s">
        <v>817</v>
      </c>
      <c r="DS40" s="1392" t="s">
        <v>817</v>
      </c>
      <c r="DT40" s="1392" t="s">
        <v>817</v>
      </c>
      <c r="DU40" s="1394" t="s">
        <v>817</v>
      </c>
      <c r="DV40" s="1394" t="s">
        <v>817</v>
      </c>
      <c r="DW40" s="1392" t="s">
        <v>817</v>
      </c>
      <c r="DX40" s="1392" t="s">
        <v>817</v>
      </c>
      <c r="DY40" s="1394" t="s">
        <v>817</v>
      </c>
      <c r="DZ40" s="1392" t="s">
        <v>817</v>
      </c>
      <c r="EA40" s="1392" t="s">
        <v>817</v>
      </c>
      <c r="EB40" s="1392" t="s">
        <v>817</v>
      </c>
      <c r="EC40" s="1392" t="s">
        <v>817</v>
      </c>
      <c r="ED40" s="1392" t="s">
        <v>817</v>
      </c>
      <c r="EE40" s="1392" t="s">
        <v>817</v>
      </c>
      <c r="EF40" s="1392" t="s">
        <v>817</v>
      </c>
      <c r="EG40" s="1392" t="s">
        <v>817</v>
      </c>
      <c r="EH40" s="1392" t="s">
        <v>817</v>
      </c>
      <c r="EI40" s="1392" t="s">
        <v>817</v>
      </c>
      <c r="EJ40" s="1392" t="s">
        <v>817</v>
      </c>
      <c r="EK40" s="1662" t="s">
        <v>817</v>
      </c>
      <c r="EL40" s="1662" t="s">
        <v>817</v>
      </c>
      <c r="EM40" s="1662" t="s">
        <v>817</v>
      </c>
      <c r="EN40" s="1662" t="s">
        <v>817</v>
      </c>
      <c r="EO40" s="1662" t="s">
        <v>817</v>
      </c>
      <c r="EP40" s="1662" t="s">
        <v>817</v>
      </c>
      <c r="EQ40" s="1662" t="s">
        <v>817</v>
      </c>
      <c r="ER40" s="1662" t="s">
        <v>817</v>
      </c>
      <c r="ES40" s="1662" t="s">
        <v>817</v>
      </c>
      <c r="ET40" s="1662" t="s">
        <v>817</v>
      </c>
      <c r="EU40" s="1662" t="s">
        <v>817</v>
      </c>
      <c r="EV40" s="1662" t="s">
        <v>817</v>
      </c>
      <c r="EW40" s="1662" t="s">
        <v>817</v>
      </c>
      <c r="EX40" s="1662" t="s">
        <v>817</v>
      </c>
      <c r="EY40" s="1662" t="s">
        <v>817</v>
      </c>
      <c r="EZ40" s="1662" t="s">
        <v>817</v>
      </c>
      <c r="FA40" s="1662" t="s">
        <v>817</v>
      </c>
      <c r="FB40" s="1662" t="s">
        <v>817</v>
      </c>
      <c r="FC40" s="1747" t="s">
        <v>817</v>
      </c>
      <c r="FD40" s="1747" t="s">
        <v>817</v>
      </c>
      <c r="FE40" s="1747" t="s">
        <v>817</v>
      </c>
      <c r="FF40" s="1747" t="s">
        <v>817</v>
      </c>
      <c r="FG40" s="1747" t="s">
        <v>817</v>
      </c>
      <c r="FH40" s="1747" t="s">
        <v>817</v>
      </c>
      <c r="FI40" s="1747" t="s">
        <v>817</v>
      </c>
      <c r="FJ40" s="1747" t="s">
        <v>817</v>
      </c>
    </row>
    <row r="41" spans="1:166" s="234" customFormat="1" ht="15" customHeight="1">
      <c r="A41" s="269"/>
      <c r="B41" s="256" t="s">
        <v>860</v>
      </c>
      <c r="C41" s="256" t="s">
        <v>239</v>
      </c>
      <c r="D41" s="257" t="s">
        <v>817</v>
      </c>
      <c r="E41" s="257" t="s">
        <v>817</v>
      </c>
      <c r="F41" s="257" t="s">
        <v>817</v>
      </c>
      <c r="G41" s="257" t="s">
        <v>817</v>
      </c>
      <c r="H41" s="257" t="s">
        <v>817</v>
      </c>
      <c r="I41" s="257" t="s">
        <v>817</v>
      </c>
      <c r="J41" s="257" t="s">
        <v>817</v>
      </c>
      <c r="K41" s="257" t="s">
        <v>817</v>
      </c>
      <c r="L41" s="257" t="s">
        <v>817</v>
      </c>
      <c r="M41" s="257" t="s">
        <v>817</v>
      </c>
      <c r="N41" s="257" t="s">
        <v>817</v>
      </c>
      <c r="O41" s="257" t="s">
        <v>817</v>
      </c>
      <c r="P41" s="257" t="s">
        <v>817</v>
      </c>
      <c r="Q41" s="257" t="s">
        <v>817</v>
      </c>
      <c r="R41" s="257" t="s">
        <v>817</v>
      </c>
      <c r="S41" s="257" t="s">
        <v>817</v>
      </c>
      <c r="T41" s="257" t="s">
        <v>817</v>
      </c>
      <c r="U41" s="257" t="s">
        <v>817</v>
      </c>
      <c r="V41" s="257" t="s">
        <v>817</v>
      </c>
      <c r="W41" s="257" t="s">
        <v>817</v>
      </c>
      <c r="X41" s="257" t="s">
        <v>817</v>
      </c>
      <c r="Y41" s="257" t="s">
        <v>817</v>
      </c>
      <c r="Z41" s="257" t="s">
        <v>817</v>
      </c>
      <c r="AA41" s="257" t="s">
        <v>817</v>
      </c>
      <c r="AB41" s="257" t="s">
        <v>817</v>
      </c>
      <c r="AC41" s="257" t="s">
        <v>817</v>
      </c>
      <c r="AD41" s="257" t="s">
        <v>817</v>
      </c>
      <c r="AE41" s="257" t="s">
        <v>817</v>
      </c>
      <c r="AF41" s="257" t="s">
        <v>817</v>
      </c>
      <c r="AG41" s="257" t="s">
        <v>817</v>
      </c>
      <c r="AH41" s="257" t="s">
        <v>817</v>
      </c>
      <c r="AI41" s="257" t="s">
        <v>817</v>
      </c>
      <c r="AJ41" s="257" t="s">
        <v>817</v>
      </c>
      <c r="AK41" s="257" t="s">
        <v>817</v>
      </c>
      <c r="AL41" s="257" t="s">
        <v>817</v>
      </c>
      <c r="AM41" s="257" t="s">
        <v>817</v>
      </c>
      <c r="AN41" s="257" t="s">
        <v>817</v>
      </c>
      <c r="AO41" s="257" t="s">
        <v>817</v>
      </c>
      <c r="AP41" s="257" t="s">
        <v>817</v>
      </c>
      <c r="AQ41" s="247" t="s">
        <v>1231</v>
      </c>
      <c r="AR41" s="247">
        <v>10.25</v>
      </c>
      <c r="AS41" s="247">
        <v>12</v>
      </c>
      <c r="AT41" s="247" t="s">
        <v>817</v>
      </c>
      <c r="AU41" s="247" t="s">
        <v>817</v>
      </c>
      <c r="AV41" s="247" t="s">
        <v>1231</v>
      </c>
      <c r="AW41" s="247" t="s">
        <v>817</v>
      </c>
      <c r="AX41" s="16" t="s">
        <v>817</v>
      </c>
      <c r="AY41" s="16">
        <v>10.25</v>
      </c>
      <c r="AZ41" s="16">
        <v>12</v>
      </c>
      <c r="BA41" s="16" t="s">
        <v>817</v>
      </c>
      <c r="BB41" s="16" t="s">
        <v>817</v>
      </c>
      <c r="BC41" s="16" t="s">
        <v>817</v>
      </c>
      <c r="BD41" s="16" t="s">
        <v>817</v>
      </c>
      <c r="BE41" s="16" t="s">
        <v>817</v>
      </c>
      <c r="BF41" s="16">
        <v>10.25</v>
      </c>
      <c r="BG41" s="16">
        <v>12</v>
      </c>
      <c r="BH41" s="16" t="s">
        <v>817</v>
      </c>
      <c r="BI41" s="16" t="s">
        <v>817</v>
      </c>
      <c r="BJ41" s="16" t="s">
        <v>817</v>
      </c>
      <c r="BK41" s="16" t="s">
        <v>817</v>
      </c>
      <c r="BL41" s="16" t="s">
        <v>817</v>
      </c>
      <c r="BM41" s="16">
        <v>8.5</v>
      </c>
      <c r="BN41" s="16">
        <v>9</v>
      </c>
      <c r="BO41" s="16" t="s">
        <v>817</v>
      </c>
      <c r="BP41" s="16" t="s">
        <v>817</v>
      </c>
      <c r="BQ41" s="16" t="s">
        <v>817</v>
      </c>
      <c r="BR41" s="16" t="s">
        <v>817</v>
      </c>
      <c r="BS41" s="16" t="s">
        <v>817</v>
      </c>
      <c r="BT41" s="16" t="s">
        <v>817</v>
      </c>
      <c r="BU41" s="16">
        <v>8.5</v>
      </c>
      <c r="BV41" s="16">
        <v>9.5</v>
      </c>
      <c r="BW41" s="16" t="s">
        <v>817</v>
      </c>
      <c r="BX41" s="16" t="s">
        <v>817</v>
      </c>
      <c r="BY41" s="16" t="s">
        <v>817</v>
      </c>
      <c r="BZ41" s="16" t="s">
        <v>817</v>
      </c>
      <c r="CA41" s="16" t="s">
        <v>817</v>
      </c>
      <c r="CB41" s="16" t="s">
        <v>817</v>
      </c>
      <c r="CC41" s="16">
        <v>11.65</v>
      </c>
      <c r="CD41" s="16">
        <v>11</v>
      </c>
      <c r="CE41" s="16" t="s">
        <v>817</v>
      </c>
      <c r="CF41" s="16" t="s">
        <v>817</v>
      </c>
      <c r="CG41" s="16" t="s">
        <v>817</v>
      </c>
      <c r="CH41" s="16" t="s">
        <v>817</v>
      </c>
      <c r="CI41" s="354" t="s">
        <v>817</v>
      </c>
      <c r="CJ41" s="16" t="s">
        <v>817</v>
      </c>
      <c r="CK41" s="16">
        <v>11.83</v>
      </c>
      <c r="CL41" s="16">
        <v>12.5</v>
      </c>
      <c r="CM41" s="16" t="s">
        <v>817</v>
      </c>
      <c r="CN41" s="16" t="s">
        <v>817</v>
      </c>
      <c r="CO41" s="16" t="s">
        <v>817</v>
      </c>
      <c r="CP41" s="16" t="s">
        <v>817</v>
      </c>
      <c r="CQ41" s="185" t="s">
        <v>817</v>
      </c>
      <c r="CR41" s="354" t="s">
        <v>817</v>
      </c>
      <c r="CS41" s="354">
        <v>11.57</v>
      </c>
      <c r="CT41" s="354">
        <v>12.5</v>
      </c>
      <c r="CU41" s="354" t="s">
        <v>817</v>
      </c>
      <c r="CV41" s="354" t="s">
        <v>817</v>
      </c>
      <c r="CW41" s="354">
        <v>12</v>
      </c>
      <c r="CX41" s="354" t="s">
        <v>817</v>
      </c>
      <c r="CY41" s="354" t="s">
        <v>817</v>
      </c>
      <c r="CZ41" s="354" t="s">
        <v>817</v>
      </c>
      <c r="DA41" s="185" t="s">
        <v>817</v>
      </c>
      <c r="DB41" s="185">
        <v>9.25</v>
      </c>
      <c r="DC41" s="185">
        <v>10</v>
      </c>
      <c r="DD41" s="185" t="s">
        <v>817</v>
      </c>
      <c r="DE41" s="185" t="s">
        <v>817</v>
      </c>
      <c r="DF41" s="185">
        <v>12</v>
      </c>
      <c r="DG41" s="185" t="s">
        <v>817</v>
      </c>
      <c r="DH41" s="185">
        <v>11.73</v>
      </c>
      <c r="DI41" s="185" t="s">
        <v>817</v>
      </c>
      <c r="DJ41" s="185" t="s">
        <v>817</v>
      </c>
      <c r="DK41" s="185">
        <v>6.64</v>
      </c>
      <c r="DL41" s="185">
        <v>9.5</v>
      </c>
      <c r="DM41" s="185" t="s">
        <v>817</v>
      </c>
      <c r="DN41" s="185" t="s">
        <v>817</v>
      </c>
      <c r="DO41" s="185" t="s">
        <v>817</v>
      </c>
      <c r="DP41" s="185" t="s">
        <v>817</v>
      </c>
      <c r="DQ41" s="185">
        <v>10.48</v>
      </c>
      <c r="DR41" s="185" t="s">
        <v>817</v>
      </c>
      <c r="DS41" s="185" t="s">
        <v>817</v>
      </c>
      <c r="DT41" s="185">
        <v>6.37</v>
      </c>
      <c r="DU41" s="354">
        <v>8</v>
      </c>
      <c r="DV41" s="354" t="s">
        <v>817</v>
      </c>
      <c r="DW41" s="185" t="s">
        <v>817</v>
      </c>
      <c r="DX41" s="185">
        <v>10.39</v>
      </c>
      <c r="DY41" s="354" t="s">
        <v>817</v>
      </c>
      <c r="DZ41" s="185">
        <v>9.24</v>
      </c>
      <c r="EA41" s="185" t="s">
        <v>817</v>
      </c>
      <c r="EB41" s="185" t="s">
        <v>817</v>
      </c>
      <c r="EC41" s="185">
        <v>6.18</v>
      </c>
      <c r="ED41" s="185">
        <v>8</v>
      </c>
      <c r="EE41" s="185" t="s">
        <v>817</v>
      </c>
      <c r="EF41" s="185" t="s">
        <v>817</v>
      </c>
      <c r="EG41" s="185">
        <v>9.93</v>
      </c>
      <c r="EH41" s="185" t="s">
        <v>817</v>
      </c>
      <c r="EI41" s="185">
        <v>8.51</v>
      </c>
      <c r="EJ41" s="185" t="s">
        <v>817</v>
      </c>
      <c r="EK41" s="184" t="s">
        <v>817</v>
      </c>
      <c r="EL41" s="184">
        <v>7.55</v>
      </c>
      <c r="EM41" s="184">
        <v>9</v>
      </c>
      <c r="EN41" s="184" t="s">
        <v>817</v>
      </c>
      <c r="EO41" s="184" t="s">
        <v>817</v>
      </c>
      <c r="EP41" s="184">
        <v>9.42</v>
      </c>
      <c r="EQ41" s="184" t="s">
        <v>817</v>
      </c>
      <c r="ER41" s="184" t="s">
        <v>817</v>
      </c>
      <c r="ES41" s="184" t="s">
        <v>817</v>
      </c>
      <c r="ET41" s="184" t="s">
        <v>817</v>
      </c>
      <c r="EU41" s="184">
        <v>7.9799999999999995</v>
      </c>
      <c r="EV41" s="184">
        <v>9</v>
      </c>
      <c r="EW41" s="184" t="s">
        <v>817</v>
      </c>
      <c r="EX41" s="184" t="s">
        <v>817</v>
      </c>
      <c r="EY41" s="184">
        <v>9.4700000000000006</v>
      </c>
      <c r="EZ41" s="184" t="s">
        <v>817</v>
      </c>
      <c r="FA41" s="184" t="s">
        <v>817</v>
      </c>
      <c r="FB41" s="184" t="s">
        <v>817</v>
      </c>
      <c r="FC41" s="181" t="s">
        <v>817</v>
      </c>
      <c r="FD41" s="181" t="s">
        <v>817</v>
      </c>
      <c r="FE41" s="181">
        <v>7</v>
      </c>
      <c r="FF41" s="181">
        <v>7.0000000000000009</v>
      </c>
      <c r="FG41" s="181">
        <v>7.77</v>
      </c>
      <c r="FH41" s="181" t="s">
        <v>817</v>
      </c>
      <c r="FI41" s="181">
        <v>7.14</v>
      </c>
      <c r="FJ41" s="181" t="s">
        <v>817</v>
      </c>
    </row>
    <row r="42" spans="1:166" s="1411" customFormat="1" ht="15" customHeight="1">
      <c r="A42" s="1412"/>
      <c r="B42" s="1406" t="s">
        <v>861</v>
      </c>
      <c r="C42" s="1406" t="s">
        <v>240</v>
      </c>
      <c r="D42" s="1408" t="s">
        <v>817</v>
      </c>
      <c r="E42" s="1408" t="s">
        <v>817</v>
      </c>
      <c r="F42" s="1408" t="s">
        <v>817</v>
      </c>
      <c r="G42" s="1408" t="s">
        <v>817</v>
      </c>
      <c r="H42" s="1408" t="s">
        <v>817</v>
      </c>
      <c r="I42" s="1408" t="s">
        <v>817</v>
      </c>
      <c r="J42" s="1408" t="s">
        <v>817</v>
      </c>
      <c r="K42" s="1408" t="s">
        <v>817</v>
      </c>
      <c r="L42" s="1408" t="s">
        <v>817</v>
      </c>
      <c r="M42" s="1408" t="s">
        <v>817</v>
      </c>
      <c r="N42" s="1408" t="s">
        <v>817</v>
      </c>
      <c r="O42" s="1408" t="s">
        <v>817</v>
      </c>
      <c r="P42" s="1408" t="s">
        <v>817</v>
      </c>
      <c r="Q42" s="1408" t="s">
        <v>817</v>
      </c>
      <c r="R42" s="1408" t="s">
        <v>817</v>
      </c>
      <c r="S42" s="1408" t="s">
        <v>817</v>
      </c>
      <c r="T42" s="1408" t="s">
        <v>817</v>
      </c>
      <c r="U42" s="1408" t="s">
        <v>817</v>
      </c>
      <c r="V42" s="1408" t="s">
        <v>817</v>
      </c>
      <c r="W42" s="1408" t="s">
        <v>817</v>
      </c>
      <c r="X42" s="1408" t="s">
        <v>817</v>
      </c>
      <c r="Y42" s="1408" t="s">
        <v>817</v>
      </c>
      <c r="Z42" s="1408" t="s">
        <v>817</v>
      </c>
      <c r="AA42" s="1408" t="s">
        <v>817</v>
      </c>
      <c r="AB42" s="1408" t="s">
        <v>817</v>
      </c>
      <c r="AC42" s="1408" t="s">
        <v>817</v>
      </c>
      <c r="AD42" s="1408" t="s">
        <v>817</v>
      </c>
      <c r="AE42" s="1408" t="s">
        <v>817</v>
      </c>
      <c r="AF42" s="1408" t="s">
        <v>817</v>
      </c>
      <c r="AG42" s="1408" t="s">
        <v>817</v>
      </c>
      <c r="AH42" s="1408" t="s">
        <v>817</v>
      </c>
      <c r="AI42" s="1408" t="s">
        <v>817</v>
      </c>
      <c r="AJ42" s="1408" t="s">
        <v>817</v>
      </c>
      <c r="AK42" s="1408" t="s">
        <v>817</v>
      </c>
      <c r="AL42" s="1408" t="s">
        <v>817</v>
      </c>
      <c r="AM42" s="1408" t="s">
        <v>817</v>
      </c>
      <c r="AN42" s="1408" t="s">
        <v>817</v>
      </c>
      <c r="AO42" s="1408" t="s">
        <v>817</v>
      </c>
      <c r="AP42" s="1408" t="s">
        <v>817</v>
      </c>
      <c r="AQ42" s="1393" t="s">
        <v>1231</v>
      </c>
      <c r="AR42" s="1393" t="s">
        <v>817</v>
      </c>
      <c r="AS42" s="1393" t="s">
        <v>1231</v>
      </c>
      <c r="AT42" s="1393">
        <v>12.7</v>
      </c>
      <c r="AU42" s="1393" t="s">
        <v>817</v>
      </c>
      <c r="AV42" s="1393" t="s">
        <v>1231</v>
      </c>
      <c r="AW42" s="1393" t="s">
        <v>817</v>
      </c>
      <c r="AX42" s="1407" t="s">
        <v>817</v>
      </c>
      <c r="AY42" s="1407" t="s">
        <v>817</v>
      </c>
      <c r="AZ42" s="1407" t="s">
        <v>817</v>
      </c>
      <c r="BA42" s="1407">
        <v>12.7</v>
      </c>
      <c r="BB42" s="1407" t="s">
        <v>817</v>
      </c>
      <c r="BC42" s="1407" t="s">
        <v>817</v>
      </c>
      <c r="BD42" s="1407" t="s">
        <v>817</v>
      </c>
      <c r="BE42" s="1407" t="s">
        <v>817</v>
      </c>
      <c r="BF42" s="1407" t="s">
        <v>817</v>
      </c>
      <c r="BG42" s="1407" t="s">
        <v>817</v>
      </c>
      <c r="BH42" s="1407">
        <v>12.68</v>
      </c>
      <c r="BI42" s="1407" t="s">
        <v>817</v>
      </c>
      <c r="BJ42" s="1407" t="s">
        <v>817</v>
      </c>
      <c r="BK42" s="1407" t="s">
        <v>817</v>
      </c>
      <c r="BL42" s="1407" t="s">
        <v>817</v>
      </c>
      <c r="BM42" s="1407" t="s">
        <v>817</v>
      </c>
      <c r="BN42" s="1407" t="s">
        <v>817</v>
      </c>
      <c r="BO42" s="1407">
        <v>8.5</v>
      </c>
      <c r="BP42" s="1407" t="s">
        <v>817</v>
      </c>
      <c r="BQ42" s="1407" t="s">
        <v>817</v>
      </c>
      <c r="BR42" s="1407" t="s">
        <v>817</v>
      </c>
      <c r="BS42" s="1407" t="s">
        <v>817</v>
      </c>
      <c r="BT42" s="1407" t="s">
        <v>817</v>
      </c>
      <c r="BU42" s="1407" t="s">
        <v>817</v>
      </c>
      <c r="BV42" s="1407" t="s">
        <v>817</v>
      </c>
      <c r="BW42" s="1407">
        <v>8.5</v>
      </c>
      <c r="BX42" s="1407" t="s">
        <v>817</v>
      </c>
      <c r="BY42" s="1407" t="s">
        <v>817</v>
      </c>
      <c r="BZ42" s="1407" t="s">
        <v>817</v>
      </c>
      <c r="CA42" s="1407" t="s">
        <v>817</v>
      </c>
      <c r="CB42" s="1407" t="s">
        <v>817</v>
      </c>
      <c r="CC42" s="1407" t="s">
        <v>817</v>
      </c>
      <c r="CD42" s="1407" t="s">
        <v>817</v>
      </c>
      <c r="CE42" s="1407">
        <v>8.5</v>
      </c>
      <c r="CF42" s="1407" t="s">
        <v>817</v>
      </c>
      <c r="CG42" s="1407" t="s">
        <v>817</v>
      </c>
      <c r="CH42" s="1407" t="s">
        <v>817</v>
      </c>
      <c r="CI42" s="1394" t="s">
        <v>817</v>
      </c>
      <c r="CJ42" s="1407" t="s">
        <v>817</v>
      </c>
      <c r="CK42" s="1407" t="s">
        <v>817</v>
      </c>
      <c r="CL42" s="1407" t="s">
        <v>817</v>
      </c>
      <c r="CM42" s="1407">
        <v>11</v>
      </c>
      <c r="CN42" s="1407" t="s">
        <v>817</v>
      </c>
      <c r="CO42" s="1407" t="s">
        <v>817</v>
      </c>
      <c r="CP42" s="1407" t="s">
        <v>817</v>
      </c>
      <c r="CQ42" s="1392" t="s">
        <v>817</v>
      </c>
      <c r="CR42" s="1394" t="s">
        <v>817</v>
      </c>
      <c r="CS42" s="1394" t="s">
        <v>817</v>
      </c>
      <c r="CT42" s="1394" t="s">
        <v>817</v>
      </c>
      <c r="CU42" s="1394">
        <v>11</v>
      </c>
      <c r="CV42" s="1394" t="s">
        <v>817</v>
      </c>
      <c r="CW42" s="1394" t="s">
        <v>817</v>
      </c>
      <c r="CX42" s="1394" t="s">
        <v>817</v>
      </c>
      <c r="CY42" s="1394" t="s">
        <v>817</v>
      </c>
      <c r="CZ42" s="1394" t="s">
        <v>817</v>
      </c>
      <c r="DA42" s="1392" t="s">
        <v>817</v>
      </c>
      <c r="DB42" s="1392" t="s">
        <v>817</v>
      </c>
      <c r="DC42" s="1392" t="s">
        <v>817</v>
      </c>
      <c r="DD42" s="1392">
        <v>11</v>
      </c>
      <c r="DE42" s="1392" t="s">
        <v>817</v>
      </c>
      <c r="DF42" s="1392" t="s">
        <v>817</v>
      </c>
      <c r="DG42" s="1392" t="s">
        <v>817</v>
      </c>
      <c r="DH42" s="1392" t="s">
        <v>817</v>
      </c>
      <c r="DI42" s="1392" t="s">
        <v>817</v>
      </c>
      <c r="DJ42" s="1392" t="s">
        <v>817</v>
      </c>
      <c r="DK42" s="1392" t="s">
        <v>817</v>
      </c>
      <c r="DL42" s="1392" t="s">
        <v>817</v>
      </c>
      <c r="DM42" s="1392">
        <v>10</v>
      </c>
      <c r="DN42" s="1392" t="s">
        <v>817</v>
      </c>
      <c r="DO42" s="1392" t="s">
        <v>817</v>
      </c>
      <c r="DP42" s="1392" t="s">
        <v>817</v>
      </c>
      <c r="DQ42" s="1392" t="s">
        <v>817</v>
      </c>
      <c r="DR42" s="1392" t="s">
        <v>817</v>
      </c>
      <c r="DS42" s="1392" t="s">
        <v>817</v>
      </c>
      <c r="DT42" s="1392" t="s">
        <v>817</v>
      </c>
      <c r="DU42" s="1394" t="s">
        <v>817</v>
      </c>
      <c r="DV42" s="1394">
        <v>5</v>
      </c>
      <c r="DW42" s="1392" t="s">
        <v>817</v>
      </c>
      <c r="DX42" s="1392" t="s">
        <v>817</v>
      </c>
      <c r="DY42" s="1394" t="s">
        <v>817</v>
      </c>
      <c r="DZ42" s="1392" t="s">
        <v>817</v>
      </c>
      <c r="EA42" s="1392" t="s">
        <v>817</v>
      </c>
      <c r="EB42" s="1392" t="s">
        <v>817</v>
      </c>
      <c r="EC42" s="1392" t="s">
        <v>817</v>
      </c>
      <c r="ED42" s="1392"/>
      <c r="EE42" s="1392">
        <v>5</v>
      </c>
      <c r="EF42" s="1392" t="s">
        <v>817</v>
      </c>
      <c r="EG42" s="1392" t="s">
        <v>817</v>
      </c>
      <c r="EH42" s="1392" t="s">
        <v>817</v>
      </c>
      <c r="EI42" s="1392" t="s">
        <v>817</v>
      </c>
      <c r="EJ42" s="1392" t="s">
        <v>817</v>
      </c>
      <c r="EK42" s="1662" t="s">
        <v>817</v>
      </c>
      <c r="EL42" s="1662" t="s">
        <v>817</v>
      </c>
      <c r="EM42" s="1662" t="s">
        <v>817</v>
      </c>
      <c r="EN42" s="1662">
        <v>13.5</v>
      </c>
      <c r="EO42" s="1662" t="s">
        <v>817</v>
      </c>
      <c r="EP42" s="1662" t="s">
        <v>817</v>
      </c>
      <c r="EQ42" s="1662" t="s">
        <v>817</v>
      </c>
      <c r="ER42" s="1662" t="s">
        <v>817</v>
      </c>
      <c r="ES42" s="1662" t="s">
        <v>817</v>
      </c>
      <c r="ET42" s="1662" t="s">
        <v>817</v>
      </c>
      <c r="EU42" s="1662" t="s">
        <v>817</v>
      </c>
      <c r="EV42" s="1662" t="s">
        <v>817</v>
      </c>
      <c r="EW42" s="1662" t="s">
        <v>817</v>
      </c>
      <c r="EX42" s="1662" t="s">
        <v>817</v>
      </c>
      <c r="EY42" s="1662" t="s">
        <v>817</v>
      </c>
      <c r="EZ42" s="1662" t="s">
        <v>817</v>
      </c>
      <c r="FA42" s="1662" t="s">
        <v>817</v>
      </c>
      <c r="FB42" s="1662" t="s">
        <v>817</v>
      </c>
      <c r="FC42" s="1747" t="s">
        <v>817</v>
      </c>
      <c r="FD42" s="1747" t="s">
        <v>817</v>
      </c>
      <c r="FE42" s="1747">
        <v>4.5</v>
      </c>
      <c r="FF42" s="1747" t="s">
        <v>817</v>
      </c>
      <c r="FG42" s="1747" t="s">
        <v>817</v>
      </c>
      <c r="FH42" s="1747" t="s">
        <v>817</v>
      </c>
      <c r="FI42" s="1747" t="s">
        <v>817</v>
      </c>
      <c r="FJ42" s="1747" t="s">
        <v>817</v>
      </c>
    </row>
    <row r="43" spans="1:166" s="234" customFormat="1" ht="15" customHeight="1">
      <c r="A43" s="269"/>
      <c r="B43" s="256" t="s">
        <v>862</v>
      </c>
      <c r="C43" s="256" t="s">
        <v>241</v>
      </c>
      <c r="D43" s="257" t="s">
        <v>817</v>
      </c>
      <c r="E43" s="257" t="s">
        <v>817</v>
      </c>
      <c r="F43" s="257" t="s">
        <v>817</v>
      </c>
      <c r="G43" s="257" t="s">
        <v>817</v>
      </c>
      <c r="H43" s="257" t="s">
        <v>817</v>
      </c>
      <c r="I43" s="257" t="s">
        <v>817</v>
      </c>
      <c r="J43" s="257" t="s">
        <v>817</v>
      </c>
      <c r="K43" s="257" t="s">
        <v>817</v>
      </c>
      <c r="L43" s="257" t="s">
        <v>817</v>
      </c>
      <c r="M43" s="257" t="s">
        <v>817</v>
      </c>
      <c r="N43" s="257" t="s">
        <v>817</v>
      </c>
      <c r="O43" s="257" t="s">
        <v>817</v>
      </c>
      <c r="P43" s="257" t="s">
        <v>817</v>
      </c>
      <c r="Q43" s="257" t="s">
        <v>817</v>
      </c>
      <c r="R43" s="257" t="s">
        <v>817</v>
      </c>
      <c r="S43" s="257" t="s">
        <v>817</v>
      </c>
      <c r="T43" s="257" t="s">
        <v>817</v>
      </c>
      <c r="U43" s="257" t="s">
        <v>817</v>
      </c>
      <c r="V43" s="257" t="s">
        <v>817</v>
      </c>
      <c r="W43" s="257" t="s">
        <v>817</v>
      </c>
      <c r="X43" s="257" t="s">
        <v>817</v>
      </c>
      <c r="Y43" s="257" t="s">
        <v>817</v>
      </c>
      <c r="Z43" s="257" t="s">
        <v>817</v>
      </c>
      <c r="AA43" s="257" t="s">
        <v>817</v>
      </c>
      <c r="AB43" s="257" t="s">
        <v>817</v>
      </c>
      <c r="AC43" s="257" t="s">
        <v>817</v>
      </c>
      <c r="AD43" s="257" t="s">
        <v>817</v>
      </c>
      <c r="AE43" s="257" t="s">
        <v>817</v>
      </c>
      <c r="AF43" s="257" t="s">
        <v>817</v>
      </c>
      <c r="AG43" s="257" t="s">
        <v>817</v>
      </c>
      <c r="AH43" s="257" t="s">
        <v>817</v>
      </c>
      <c r="AI43" s="257" t="s">
        <v>817</v>
      </c>
      <c r="AJ43" s="257" t="s">
        <v>817</v>
      </c>
      <c r="AK43" s="257" t="s">
        <v>817</v>
      </c>
      <c r="AL43" s="257" t="s">
        <v>817</v>
      </c>
      <c r="AM43" s="257" t="s">
        <v>817</v>
      </c>
      <c r="AN43" s="257" t="s">
        <v>817</v>
      </c>
      <c r="AO43" s="257" t="s">
        <v>817</v>
      </c>
      <c r="AP43" s="257" t="s">
        <v>817</v>
      </c>
      <c r="AQ43" s="247" t="s">
        <v>1231</v>
      </c>
      <c r="AR43" s="247">
        <v>12</v>
      </c>
      <c r="AS43" s="247">
        <v>12</v>
      </c>
      <c r="AT43" s="247">
        <v>12.7</v>
      </c>
      <c r="AU43" s="247" t="s">
        <v>817</v>
      </c>
      <c r="AV43" s="247" t="s">
        <v>1231</v>
      </c>
      <c r="AW43" s="247" t="s">
        <v>817</v>
      </c>
      <c r="AX43" s="16" t="s">
        <v>817</v>
      </c>
      <c r="AY43" s="16">
        <v>12</v>
      </c>
      <c r="AZ43" s="16">
        <v>12</v>
      </c>
      <c r="BA43" s="16">
        <v>12.7</v>
      </c>
      <c r="BB43" s="16" t="s">
        <v>817</v>
      </c>
      <c r="BC43" s="16" t="s">
        <v>817</v>
      </c>
      <c r="BD43" s="16" t="s">
        <v>817</v>
      </c>
      <c r="BE43" s="16" t="s">
        <v>817</v>
      </c>
      <c r="BF43" s="16" t="s">
        <v>817</v>
      </c>
      <c r="BG43" s="16">
        <v>12</v>
      </c>
      <c r="BH43" s="16">
        <v>12.94</v>
      </c>
      <c r="BI43" s="16">
        <v>11.21</v>
      </c>
      <c r="BJ43" s="16" t="s">
        <v>817</v>
      </c>
      <c r="BK43" s="16" t="s">
        <v>817</v>
      </c>
      <c r="BL43" s="16" t="s">
        <v>817</v>
      </c>
      <c r="BM43" s="16" t="s">
        <v>817</v>
      </c>
      <c r="BN43" s="16">
        <v>9</v>
      </c>
      <c r="BO43" s="16">
        <v>8.5</v>
      </c>
      <c r="BP43" s="16">
        <v>8.3000000000000007</v>
      </c>
      <c r="BQ43" s="16" t="s">
        <v>817</v>
      </c>
      <c r="BR43" s="16" t="s">
        <v>817</v>
      </c>
      <c r="BS43" s="16" t="s">
        <v>817</v>
      </c>
      <c r="BT43" s="16" t="s">
        <v>817</v>
      </c>
      <c r="BU43" s="16" t="s">
        <v>817</v>
      </c>
      <c r="BV43" s="16">
        <v>9.5</v>
      </c>
      <c r="BW43" s="16">
        <v>8.5</v>
      </c>
      <c r="BX43" s="16">
        <v>7.75</v>
      </c>
      <c r="BY43" s="16" t="s">
        <v>817</v>
      </c>
      <c r="BZ43" s="16" t="s">
        <v>817</v>
      </c>
      <c r="CA43" s="16" t="s">
        <v>817</v>
      </c>
      <c r="CB43" s="16" t="s">
        <v>817</v>
      </c>
      <c r="CC43" s="16" t="s">
        <v>817</v>
      </c>
      <c r="CD43" s="16">
        <v>10</v>
      </c>
      <c r="CE43" s="16">
        <v>8.5</v>
      </c>
      <c r="CF43" s="16">
        <v>8.06</v>
      </c>
      <c r="CG43" s="16" t="s">
        <v>817</v>
      </c>
      <c r="CH43" s="16" t="s">
        <v>817</v>
      </c>
      <c r="CI43" s="354" t="s">
        <v>817</v>
      </c>
      <c r="CJ43" s="16" t="s">
        <v>817</v>
      </c>
      <c r="CK43" s="16" t="s">
        <v>817</v>
      </c>
      <c r="CL43" s="16">
        <v>12.5</v>
      </c>
      <c r="CM43" s="16">
        <v>11</v>
      </c>
      <c r="CN43" s="16">
        <v>8.9700000000000006</v>
      </c>
      <c r="CO43" s="16" t="s">
        <v>817</v>
      </c>
      <c r="CP43" s="16" t="s">
        <v>817</v>
      </c>
      <c r="CQ43" s="185" t="s">
        <v>817</v>
      </c>
      <c r="CR43" s="354" t="s">
        <v>817</v>
      </c>
      <c r="CS43" s="354" t="s">
        <v>817</v>
      </c>
      <c r="CT43" s="354">
        <v>12.5</v>
      </c>
      <c r="CU43" s="354">
        <v>11</v>
      </c>
      <c r="CV43" s="354">
        <v>7.71</v>
      </c>
      <c r="CW43" s="354" t="s">
        <v>817</v>
      </c>
      <c r="CX43" s="354" t="s">
        <v>817</v>
      </c>
      <c r="CY43" s="354" t="s">
        <v>817</v>
      </c>
      <c r="CZ43" s="354" t="s">
        <v>817</v>
      </c>
      <c r="DA43" s="185" t="s">
        <v>817</v>
      </c>
      <c r="DB43" s="185" t="s">
        <v>817</v>
      </c>
      <c r="DC43" s="185">
        <v>10</v>
      </c>
      <c r="DD43" s="185">
        <v>11</v>
      </c>
      <c r="DE43" s="185">
        <v>6.65</v>
      </c>
      <c r="DF43" s="185" t="s">
        <v>817</v>
      </c>
      <c r="DG43" s="185" t="s">
        <v>817</v>
      </c>
      <c r="DH43" s="185" t="s">
        <v>817</v>
      </c>
      <c r="DI43" s="185" t="s">
        <v>817</v>
      </c>
      <c r="DJ43" s="185" t="s">
        <v>817</v>
      </c>
      <c r="DK43" s="185" t="s">
        <v>817</v>
      </c>
      <c r="DL43" s="185">
        <v>9.5</v>
      </c>
      <c r="DM43" s="185">
        <v>10</v>
      </c>
      <c r="DN43" s="185">
        <v>6.6</v>
      </c>
      <c r="DO43" s="185" t="s">
        <v>817</v>
      </c>
      <c r="DP43" s="185" t="s">
        <v>817</v>
      </c>
      <c r="DQ43" s="185" t="s">
        <v>817</v>
      </c>
      <c r="DR43" s="185" t="s">
        <v>817</v>
      </c>
      <c r="DS43" s="185" t="s">
        <v>817</v>
      </c>
      <c r="DT43" s="185" t="s">
        <v>817</v>
      </c>
      <c r="DU43" s="354">
        <v>8</v>
      </c>
      <c r="DV43" s="185">
        <v>6.5</v>
      </c>
      <c r="DW43" s="185">
        <v>6.18</v>
      </c>
      <c r="DX43" s="185" t="s">
        <v>817</v>
      </c>
      <c r="DY43" s="354" t="s">
        <v>817</v>
      </c>
      <c r="DZ43" s="185">
        <v>9.0399999999999991</v>
      </c>
      <c r="EA43" s="185" t="s">
        <v>817</v>
      </c>
      <c r="EB43" s="185" t="s">
        <v>817</v>
      </c>
      <c r="EC43" s="185" t="s">
        <v>817</v>
      </c>
      <c r="ED43" s="185">
        <v>8</v>
      </c>
      <c r="EE43" s="185">
        <v>9</v>
      </c>
      <c r="EF43" s="185" t="s">
        <v>817</v>
      </c>
      <c r="EG43" s="185" t="s">
        <v>817</v>
      </c>
      <c r="EH43" s="185" t="s">
        <v>817</v>
      </c>
      <c r="EI43" s="185">
        <v>8.32</v>
      </c>
      <c r="EJ43" s="185" t="s">
        <v>817</v>
      </c>
      <c r="EK43" s="184" t="s">
        <v>817</v>
      </c>
      <c r="EL43" s="184" t="s">
        <v>817</v>
      </c>
      <c r="EM43" s="184">
        <v>9</v>
      </c>
      <c r="EN43" s="184">
        <v>8.5</v>
      </c>
      <c r="EO43" s="184">
        <v>7.25</v>
      </c>
      <c r="EP43" s="184" t="s">
        <v>817</v>
      </c>
      <c r="EQ43" s="184" t="s">
        <v>817</v>
      </c>
      <c r="ER43" s="184">
        <v>8.4600000000000009</v>
      </c>
      <c r="ES43" s="184" t="s">
        <v>817</v>
      </c>
      <c r="ET43" s="184" t="s">
        <v>817</v>
      </c>
      <c r="EU43" s="184" t="s">
        <v>817</v>
      </c>
      <c r="EV43" s="184">
        <v>9</v>
      </c>
      <c r="EW43" s="184">
        <v>7.0000000000000009</v>
      </c>
      <c r="EX43" s="184">
        <v>6.96</v>
      </c>
      <c r="EY43" s="184" t="s">
        <v>817</v>
      </c>
      <c r="EZ43" s="184" t="s">
        <v>817</v>
      </c>
      <c r="FA43" s="184" t="s">
        <v>817</v>
      </c>
      <c r="FB43" s="184" t="s">
        <v>817</v>
      </c>
      <c r="FC43" s="181">
        <v>6.88</v>
      </c>
      <c r="FD43" s="181">
        <v>5.97</v>
      </c>
      <c r="FE43" s="181">
        <v>7</v>
      </c>
      <c r="FF43" s="181" t="s">
        <v>817</v>
      </c>
      <c r="FG43" s="181" t="s">
        <v>817</v>
      </c>
      <c r="FH43" s="181">
        <v>7.19</v>
      </c>
      <c r="FI43" s="181">
        <v>6.82</v>
      </c>
      <c r="FJ43" s="181" t="s">
        <v>817</v>
      </c>
    </row>
    <row r="44" spans="1:166" s="1411" customFormat="1" ht="15" customHeight="1">
      <c r="A44" s="1412"/>
      <c r="B44" s="1406" t="s">
        <v>863</v>
      </c>
      <c r="C44" s="1406" t="s">
        <v>242</v>
      </c>
      <c r="D44" s="1408" t="s">
        <v>817</v>
      </c>
      <c r="E44" s="1408" t="s">
        <v>817</v>
      </c>
      <c r="F44" s="1408" t="s">
        <v>817</v>
      </c>
      <c r="G44" s="1408" t="s">
        <v>817</v>
      </c>
      <c r="H44" s="1408" t="s">
        <v>817</v>
      </c>
      <c r="I44" s="1408" t="s">
        <v>817</v>
      </c>
      <c r="J44" s="1408" t="s">
        <v>817</v>
      </c>
      <c r="K44" s="1408" t="s">
        <v>817</v>
      </c>
      <c r="L44" s="1408" t="s">
        <v>817</v>
      </c>
      <c r="M44" s="1408" t="s">
        <v>817</v>
      </c>
      <c r="N44" s="1408" t="s">
        <v>817</v>
      </c>
      <c r="O44" s="1408" t="s">
        <v>817</v>
      </c>
      <c r="P44" s="1408" t="s">
        <v>817</v>
      </c>
      <c r="Q44" s="1408" t="s">
        <v>817</v>
      </c>
      <c r="R44" s="1408" t="s">
        <v>817</v>
      </c>
      <c r="S44" s="1408" t="s">
        <v>817</v>
      </c>
      <c r="T44" s="1408" t="s">
        <v>817</v>
      </c>
      <c r="U44" s="1408" t="s">
        <v>817</v>
      </c>
      <c r="V44" s="1408" t="s">
        <v>817</v>
      </c>
      <c r="W44" s="1408" t="s">
        <v>817</v>
      </c>
      <c r="X44" s="1408" t="s">
        <v>817</v>
      </c>
      <c r="Y44" s="1408" t="s">
        <v>817</v>
      </c>
      <c r="Z44" s="1408" t="s">
        <v>817</v>
      </c>
      <c r="AA44" s="1408" t="s">
        <v>817</v>
      </c>
      <c r="AB44" s="1408" t="s">
        <v>817</v>
      </c>
      <c r="AC44" s="1408" t="s">
        <v>817</v>
      </c>
      <c r="AD44" s="1408" t="s">
        <v>817</v>
      </c>
      <c r="AE44" s="1408" t="s">
        <v>817</v>
      </c>
      <c r="AF44" s="1408" t="s">
        <v>817</v>
      </c>
      <c r="AG44" s="1408" t="s">
        <v>817</v>
      </c>
      <c r="AH44" s="1408" t="s">
        <v>817</v>
      </c>
      <c r="AI44" s="1408" t="s">
        <v>817</v>
      </c>
      <c r="AJ44" s="1408" t="s">
        <v>817</v>
      </c>
      <c r="AK44" s="1408" t="s">
        <v>817</v>
      </c>
      <c r="AL44" s="1408" t="s">
        <v>817</v>
      </c>
      <c r="AM44" s="1408" t="s">
        <v>817</v>
      </c>
      <c r="AN44" s="1408" t="s">
        <v>817</v>
      </c>
      <c r="AO44" s="1408" t="s">
        <v>817</v>
      </c>
      <c r="AP44" s="1408" t="s">
        <v>817</v>
      </c>
      <c r="AQ44" s="1393" t="s">
        <v>1231</v>
      </c>
      <c r="AR44" s="1393" t="s">
        <v>1231</v>
      </c>
      <c r="AS44" s="1393" t="s">
        <v>1231</v>
      </c>
      <c r="AT44" s="1393">
        <v>12.7</v>
      </c>
      <c r="AU44" s="1393" t="s">
        <v>817</v>
      </c>
      <c r="AV44" s="1393" t="s">
        <v>1231</v>
      </c>
      <c r="AW44" s="1393" t="s">
        <v>817</v>
      </c>
      <c r="AX44" s="1407" t="s">
        <v>817</v>
      </c>
      <c r="AY44" s="1407" t="s">
        <v>817</v>
      </c>
      <c r="AZ44" s="1407" t="s">
        <v>817</v>
      </c>
      <c r="BA44" s="1407">
        <v>12.7</v>
      </c>
      <c r="BB44" s="1407" t="s">
        <v>817</v>
      </c>
      <c r="BC44" s="1407" t="s">
        <v>817</v>
      </c>
      <c r="BD44" s="1407" t="s">
        <v>817</v>
      </c>
      <c r="BE44" s="1407" t="s">
        <v>817</v>
      </c>
      <c r="BF44" s="1407" t="s">
        <v>817</v>
      </c>
      <c r="BG44" s="1407" t="s">
        <v>817</v>
      </c>
      <c r="BH44" s="1407">
        <v>12.94</v>
      </c>
      <c r="BI44" s="1407" t="s">
        <v>817</v>
      </c>
      <c r="BJ44" s="1407" t="s">
        <v>817</v>
      </c>
      <c r="BK44" s="1407" t="s">
        <v>817</v>
      </c>
      <c r="BL44" s="1407" t="s">
        <v>817</v>
      </c>
      <c r="BM44" s="1407" t="s">
        <v>817</v>
      </c>
      <c r="BN44" s="1407" t="s">
        <v>817</v>
      </c>
      <c r="BO44" s="1407">
        <v>8.5</v>
      </c>
      <c r="BP44" s="1407" t="s">
        <v>817</v>
      </c>
      <c r="BQ44" s="1407" t="s">
        <v>817</v>
      </c>
      <c r="BR44" s="1407" t="s">
        <v>817</v>
      </c>
      <c r="BS44" s="1407" t="s">
        <v>817</v>
      </c>
      <c r="BT44" s="1407" t="s">
        <v>817</v>
      </c>
      <c r="BU44" s="1407" t="s">
        <v>817</v>
      </c>
      <c r="BV44" s="1407" t="s">
        <v>817</v>
      </c>
      <c r="BW44" s="1407">
        <v>8.5</v>
      </c>
      <c r="BX44" s="1407" t="s">
        <v>817</v>
      </c>
      <c r="BY44" s="1407" t="s">
        <v>817</v>
      </c>
      <c r="BZ44" s="1407" t="s">
        <v>817</v>
      </c>
      <c r="CA44" s="1407" t="s">
        <v>817</v>
      </c>
      <c r="CB44" s="1407" t="s">
        <v>817</v>
      </c>
      <c r="CC44" s="1407" t="s">
        <v>817</v>
      </c>
      <c r="CD44" s="1407" t="s">
        <v>817</v>
      </c>
      <c r="CE44" s="1407">
        <v>8.5</v>
      </c>
      <c r="CF44" s="1407" t="s">
        <v>817</v>
      </c>
      <c r="CG44" s="1407" t="s">
        <v>817</v>
      </c>
      <c r="CH44" s="1407" t="s">
        <v>817</v>
      </c>
      <c r="CI44" s="1394" t="s">
        <v>817</v>
      </c>
      <c r="CJ44" s="1407" t="s">
        <v>817</v>
      </c>
      <c r="CK44" s="1407" t="s">
        <v>817</v>
      </c>
      <c r="CL44" s="1407" t="s">
        <v>817</v>
      </c>
      <c r="CM44" s="1407">
        <v>11</v>
      </c>
      <c r="CN44" s="1407" t="s">
        <v>817</v>
      </c>
      <c r="CO44" s="1407" t="s">
        <v>817</v>
      </c>
      <c r="CP44" s="1407" t="s">
        <v>817</v>
      </c>
      <c r="CQ44" s="1392" t="s">
        <v>817</v>
      </c>
      <c r="CR44" s="1394" t="s">
        <v>817</v>
      </c>
      <c r="CS44" s="1394" t="s">
        <v>817</v>
      </c>
      <c r="CT44" s="1394" t="s">
        <v>817</v>
      </c>
      <c r="CU44" s="1394">
        <v>11</v>
      </c>
      <c r="CV44" s="1394" t="s">
        <v>817</v>
      </c>
      <c r="CW44" s="1394" t="s">
        <v>817</v>
      </c>
      <c r="CX44" s="1394" t="s">
        <v>817</v>
      </c>
      <c r="CY44" s="1394" t="s">
        <v>817</v>
      </c>
      <c r="CZ44" s="1394" t="s">
        <v>817</v>
      </c>
      <c r="DA44" s="1392" t="s">
        <v>817</v>
      </c>
      <c r="DB44" s="1392" t="s">
        <v>817</v>
      </c>
      <c r="DC44" s="1392" t="s">
        <v>817</v>
      </c>
      <c r="DD44" s="1392">
        <v>11</v>
      </c>
      <c r="DE44" s="1392" t="s">
        <v>817</v>
      </c>
      <c r="DF44" s="1392" t="s">
        <v>817</v>
      </c>
      <c r="DG44" s="1392" t="s">
        <v>817</v>
      </c>
      <c r="DH44" s="1392" t="s">
        <v>817</v>
      </c>
      <c r="DI44" s="1392" t="s">
        <v>817</v>
      </c>
      <c r="DJ44" s="1392" t="s">
        <v>817</v>
      </c>
      <c r="DK44" s="1392" t="s">
        <v>817</v>
      </c>
      <c r="DL44" s="1392">
        <v>7</v>
      </c>
      <c r="DM44" s="1392">
        <v>10</v>
      </c>
      <c r="DN44" s="1392" t="s">
        <v>817</v>
      </c>
      <c r="DO44" s="1392" t="s">
        <v>817</v>
      </c>
      <c r="DP44" s="1392">
        <v>5</v>
      </c>
      <c r="DQ44" s="1392" t="s">
        <v>817</v>
      </c>
      <c r="DR44" s="1392" t="s">
        <v>817</v>
      </c>
      <c r="DS44" s="1392" t="s">
        <v>817</v>
      </c>
      <c r="DT44" s="1392" t="s">
        <v>817</v>
      </c>
      <c r="DU44" s="1394">
        <v>5.5</v>
      </c>
      <c r="DV44" s="1392">
        <v>6.5</v>
      </c>
      <c r="DW44" s="1392" t="s">
        <v>817</v>
      </c>
      <c r="DX44" s="1392" t="s">
        <v>817</v>
      </c>
      <c r="DY44" s="1394">
        <v>4</v>
      </c>
      <c r="DZ44" s="1392" t="s">
        <v>817</v>
      </c>
      <c r="EA44" s="1392" t="s">
        <v>817</v>
      </c>
      <c r="EB44" s="1392" t="s">
        <v>817</v>
      </c>
      <c r="EC44" s="1392" t="s">
        <v>817</v>
      </c>
      <c r="ED44" s="1392">
        <v>5.5</v>
      </c>
      <c r="EE44" s="1392">
        <v>9</v>
      </c>
      <c r="EF44" s="1392">
        <v>6.29</v>
      </c>
      <c r="EG44" s="1392"/>
      <c r="EH44" s="1392">
        <v>4</v>
      </c>
      <c r="EI44" s="1392" t="s">
        <v>817</v>
      </c>
      <c r="EJ44" s="1392" t="s">
        <v>817</v>
      </c>
      <c r="EK44" s="1662" t="s">
        <v>817</v>
      </c>
      <c r="EL44" s="1662" t="s">
        <v>817</v>
      </c>
      <c r="EM44" s="1662" t="s">
        <v>817</v>
      </c>
      <c r="EN44" s="1662">
        <v>9.5</v>
      </c>
      <c r="EO44" s="1662" t="s">
        <v>817</v>
      </c>
      <c r="EP44" s="1662" t="s">
        <v>817</v>
      </c>
      <c r="EQ44" s="1662">
        <v>4</v>
      </c>
      <c r="ER44" s="1662" t="s">
        <v>817</v>
      </c>
      <c r="ES44" s="1662" t="s">
        <v>817</v>
      </c>
      <c r="ET44" s="1662" t="s">
        <v>817</v>
      </c>
      <c r="EU44" s="1662" t="s">
        <v>817</v>
      </c>
      <c r="EV44" s="1662" t="s">
        <v>817</v>
      </c>
      <c r="EW44" s="1662">
        <v>7.0000000000000009</v>
      </c>
      <c r="EX44" s="1662" t="s">
        <v>817</v>
      </c>
      <c r="EY44" s="1662" t="s">
        <v>817</v>
      </c>
      <c r="EZ44" s="1662">
        <v>4</v>
      </c>
      <c r="FA44" s="1662" t="s">
        <v>817</v>
      </c>
      <c r="FB44" s="1662" t="s">
        <v>817</v>
      </c>
      <c r="FC44" s="1747">
        <v>6.05</v>
      </c>
      <c r="FD44" s="1747">
        <v>5.97</v>
      </c>
      <c r="FE44" s="1747">
        <v>6.75</v>
      </c>
      <c r="FF44" s="1747" t="s">
        <v>817</v>
      </c>
      <c r="FG44" s="1747" t="s">
        <v>817</v>
      </c>
      <c r="FH44" s="1747">
        <v>8.6</v>
      </c>
      <c r="FI44" s="1747">
        <v>6.98</v>
      </c>
      <c r="FJ44" s="1747" t="s">
        <v>817</v>
      </c>
    </row>
    <row r="45" spans="1:166" s="234" customFormat="1" ht="15" customHeight="1">
      <c r="A45" s="269"/>
      <c r="B45" s="256" t="s">
        <v>1063</v>
      </c>
      <c r="C45" s="256" t="s">
        <v>1064</v>
      </c>
      <c r="D45" s="257" t="s">
        <v>817</v>
      </c>
      <c r="E45" s="257" t="s">
        <v>817</v>
      </c>
      <c r="F45" s="257" t="s">
        <v>817</v>
      </c>
      <c r="G45" s="257" t="s">
        <v>817</v>
      </c>
      <c r="H45" s="257" t="s">
        <v>817</v>
      </c>
      <c r="I45" s="257" t="s">
        <v>817</v>
      </c>
      <c r="J45" s="257" t="s">
        <v>817</v>
      </c>
      <c r="K45" s="257" t="s">
        <v>817</v>
      </c>
      <c r="L45" s="257" t="s">
        <v>817</v>
      </c>
      <c r="M45" s="257" t="s">
        <v>817</v>
      </c>
      <c r="N45" s="257" t="s">
        <v>817</v>
      </c>
      <c r="O45" s="257" t="s">
        <v>817</v>
      </c>
      <c r="P45" s="257" t="s">
        <v>817</v>
      </c>
      <c r="Q45" s="257" t="s">
        <v>817</v>
      </c>
      <c r="R45" s="257" t="s">
        <v>817</v>
      </c>
      <c r="S45" s="257" t="s">
        <v>817</v>
      </c>
      <c r="T45" s="257" t="s">
        <v>817</v>
      </c>
      <c r="U45" s="257" t="s">
        <v>817</v>
      </c>
      <c r="V45" s="257" t="s">
        <v>817</v>
      </c>
      <c r="W45" s="257" t="s">
        <v>817</v>
      </c>
      <c r="X45" s="257" t="s">
        <v>817</v>
      </c>
      <c r="Y45" s="257" t="s">
        <v>817</v>
      </c>
      <c r="Z45" s="257" t="s">
        <v>817</v>
      </c>
      <c r="AA45" s="257" t="s">
        <v>817</v>
      </c>
      <c r="AB45" s="257" t="s">
        <v>817</v>
      </c>
      <c r="AC45" s="257" t="s">
        <v>817</v>
      </c>
      <c r="AD45" s="257" t="s">
        <v>817</v>
      </c>
      <c r="AE45" s="257" t="s">
        <v>817</v>
      </c>
      <c r="AF45" s="257" t="s">
        <v>817</v>
      </c>
      <c r="AG45" s="257" t="s">
        <v>817</v>
      </c>
      <c r="AH45" s="257" t="s">
        <v>817</v>
      </c>
      <c r="AI45" s="257" t="s">
        <v>817</v>
      </c>
      <c r="AJ45" s="257" t="s">
        <v>817</v>
      </c>
      <c r="AK45" s="257" t="s">
        <v>817</v>
      </c>
      <c r="AL45" s="257" t="s">
        <v>817</v>
      </c>
      <c r="AM45" s="257" t="s">
        <v>817</v>
      </c>
      <c r="AN45" s="257" t="s">
        <v>817</v>
      </c>
      <c r="AO45" s="257" t="s">
        <v>817</v>
      </c>
      <c r="AP45" s="257" t="s">
        <v>817</v>
      </c>
      <c r="AQ45" s="247" t="s">
        <v>817</v>
      </c>
      <c r="AR45" s="247" t="s">
        <v>817</v>
      </c>
      <c r="AS45" s="247" t="s">
        <v>817</v>
      </c>
      <c r="AT45" s="247" t="s">
        <v>817</v>
      </c>
      <c r="AU45" s="247" t="s">
        <v>817</v>
      </c>
      <c r="AV45" s="247" t="s">
        <v>817</v>
      </c>
      <c r="AW45" s="247" t="s">
        <v>817</v>
      </c>
      <c r="AX45" s="16" t="s">
        <v>817</v>
      </c>
      <c r="AY45" s="16" t="s">
        <v>817</v>
      </c>
      <c r="AZ45" s="16" t="s">
        <v>817</v>
      </c>
      <c r="BA45" s="16" t="s">
        <v>817</v>
      </c>
      <c r="BB45" s="16" t="s">
        <v>817</v>
      </c>
      <c r="BC45" s="16" t="s">
        <v>817</v>
      </c>
      <c r="BD45" s="16" t="s">
        <v>817</v>
      </c>
      <c r="BE45" s="16">
        <v>9.9</v>
      </c>
      <c r="BF45" s="16" t="s">
        <v>817</v>
      </c>
      <c r="BG45" s="16">
        <v>12</v>
      </c>
      <c r="BH45" s="16" t="s">
        <v>817</v>
      </c>
      <c r="BI45" s="16" t="s">
        <v>817</v>
      </c>
      <c r="BJ45" s="16" t="s">
        <v>817</v>
      </c>
      <c r="BK45" s="16" t="s">
        <v>817</v>
      </c>
      <c r="BL45" s="16">
        <v>9.9</v>
      </c>
      <c r="BM45" s="16" t="s">
        <v>817</v>
      </c>
      <c r="BN45" s="16">
        <v>9</v>
      </c>
      <c r="BO45" s="16" t="s">
        <v>817</v>
      </c>
      <c r="BP45" s="16" t="s">
        <v>817</v>
      </c>
      <c r="BQ45" s="16" t="s">
        <v>817</v>
      </c>
      <c r="BR45" s="16" t="s">
        <v>817</v>
      </c>
      <c r="BS45" s="16" t="s">
        <v>817</v>
      </c>
      <c r="BT45" s="16">
        <v>9.58</v>
      </c>
      <c r="BU45" s="16"/>
      <c r="BV45" s="16">
        <v>9.5</v>
      </c>
      <c r="BW45" s="16" t="s">
        <v>817</v>
      </c>
      <c r="BX45" s="16" t="s">
        <v>817</v>
      </c>
      <c r="BY45" s="16" t="s">
        <v>817</v>
      </c>
      <c r="BZ45" s="16" t="s">
        <v>817</v>
      </c>
      <c r="CA45" s="16" t="s">
        <v>817</v>
      </c>
      <c r="CB45" s="16">
        <v>9.69</v>
      </c>
      <c r="CC45" s="16"/>
      <c r="CD45" s="16">
        <v>10</v>
      </c>
      <c r="CE45" s="16" t="s">
        <v>817</v>
      </c>
      <c r="CF45" s="16" t="s">
        <v>817</v>
      </c>
      <c r="CG45" s="16" t="s">
        <v>817</v>
      </c>
      <c r="CH45" s="16" t="s">
        <v>817</v>
      </c>
      <c r="CI45" s="354" t="s">
        <v>817</v>
      </c>
      <c r="CJ45" s="16">
        <v>11.53</v>
      </c>
      <c r="CK45" s="16"/>
      <c r="CL45" s="16">
        <v>12.5</v>
      </c>
      <c r="CM45" s="16" t="s">
        <v>817</v>
      </c>
      <c r="CN45" s="16" t="s">
        <v>817</v>
      </c>
      <c r="CO45" s="16" t="s">
        <v>817</v>
      </c>
      <c r="CP45" s="16">
        <v>12.8</v>
      </c>
      <c r="CQ45" s="185" t="s">
        <v>817</v>
      </c>
      <c r="CR45" s="354">
        <v>10.6</v>
      </c>
      <c r="CS45" s="354"/>
      <c r="CT45" s="354">
        <v>12.5</v>
      </c>
      <c r="CU45" s="354" t="s">
        <v>817</v>
      </c>
      <c r="CV45" s="354" t="s">
        <v>817</v>
      </c>
      <c r="CW45" s="354" t="s">
        <v>817</v>
      </c>
      <c r="CX45" s="354" t="s">
        <v>817</v>
      </c>
      <c r="CY45" s="354" t="s">
        <v>817</v>
      </c>
      <c r="CZ45" s="354" t="s">
        <v>817</v>
      </c>
      <c r="DA45" s="185">
        <v>9.64</v>
      </c>
      <c r="DB45" s="185"/>
      <c r="DC45" s="185">
        <v>10</v>
      </c>
      <c r="DD45" s="185" t="s">
        <v>817</v>
      </c>
      <c r="DE45" s="185" t="s">
        <v>817</v>
      </c>
      <c r="DF45" s="185">
        <v>9.69</v>
      </c>
      <c r="DG45" s="185" t="s">
        <v>817</v>
      </c>
      <c r="DH45" s="185" t="s">
        <v>817</v>
      </c>
      <c r="DI45" s="185" t="s">
        <v>817</v>
      </c>
      <c r="DJ45" s="185">
        <v>8.44</v>
      </c>
      <c r="DK45" s="185"/>
      <c r="DL45" s="185">
        <v>9.5</v>
      </c>
      <c r="DM45" s="185" t="s">
        <v>817</v>
      </c>
      <c r="DN45" s="185" t="s">
        <v>817</v>
      </c>
      <c r="DO45" s="185">
        <v>11</v>
      </c>
      <c r="DP45" s="185" t="s">
        <v>817</v>
      </c>
      <c r="DQ45" s="185" t="s">
        <v>817</v>
      </c>
      <c r="DR45" s="185" t="s">
        <v>817</v>
      </c>
      <c r="DS45" s="185">
        <v>7.94</v>
      </c>
      <c r="DT45" s="185">
        <v>6.37</v>
      </c>
      <c r="DU45" s="185">
        <v>8</v>
      </c>
      <c r="DV45" s="185" t="s">
        <v>817</v>
      </c>
      <c r="DW45" s="185" t="s">
        <v>817</v>
      </c>
      <c r="DX45" s="185">
        <v>10.08</v>
      </c>
      <c r="DY45" s="354" t="s">
        <v>817</v>
      </c>
      <c r="DZ45" s="185">
        <v>8.64</v>
      </c>
      <c r="EA45" s="185" t="s">
        <v>817</v>
      </c>
      <c r="EB45" s="185">
        <v>7.66</v>
      </c>
      <c r="EC45" s="185">
        <v>6.18</v>
      </c>
      <c r="ED45" s="185">
        <v>8</v>
      </c>
      <c r="EE45" s="185" t="s">
        <v>817</v>
      </c>
      <c r="EF45" s="185" t="s">
        <v>817</v>
      </c>
      <c r="EG45" s="185">
        <v>10.49</v>
      </c>
      <c r="EH45" s="185"/>
      <c r="EI45" s="185">
        <v>7.95</v>
      </c>
      <c r="EJ45" s="185" t="s">
        <v>817</v>
      </c>
      <c r="EK45" s="184">
        <v>8.02</v>
      </c>
      <c r="EL45" s="184">
        <v>7.55</v>
      </c>
      <c r="EM45" s="184">
        <v>9</v>
      </c>
      <c r="EN45" s="184" t="s">
        <v>817</v>
      </c>
      <c r="EO45" s="184" t="s">
        <v>817</v>
      </c>
      <c r="EP45" s="184">
        <v>9.4499999999999993</v>
      </c>
      <c r="EQ45" s="184" t="s">
        <v>817</v>
      </c>
      <c r="ER45" s="184">
        <v>8.08</v>
      </c>
      <c r="ES45" s="184" t="s">
        <v>817</v>
      </c>
      <c r="ET45" s="184">
        <v>8.3800000000000008</v>
      </c>
      <c r="EU45" s="184">
        <v>7.9799999999999995</v>
      </c>
      <c r="EV45" s="184">
        <v>9</v>
      </c>
      <c r="EW45" s="184" t="s">
        <v>817</v>
      </c>
      <c r="EX45" s="184" t="s">
        <v>817</v>
      </c>
      <c r="EY45" s="184">
        <v>10.15</v>
      </c>
      <c r="EZ45" s="184" t="s">
        <v>817</v>
      </c>
      <c r="FA45" s="184">
        <v>8.23</v>
      </c>
      <c r="FB45" s="184" t="s">
        <v>817</v>
      </c>
      <c r="FC45" s="181" t="s">
        <v>817</v>
      </c>
      <c r="FD45" s="181">
        <v>5.97</v>
      </c>
      <c r="FE45" s="181" t="s">
        <v>817</v>
      </c>
      <c r="FF45" s="181">
        <v>6</v>
      </c>
      <c r="FG45" s="181" t="s">
        <v>817</v>
      </c>
      <c r="FH45" s="181">
        <v>8.6</v>
      </c>
      <c r="FI45" s="181" t="s">
        <v>817</v>
      </c>
      <c r="FJ45" s="181">
        <v>8.8000000000000007</v>
      </c>
    </row>
    <row r="46" spans="1:166" s="1411" customFormat="1" ht="15" customHeight="1">
      <c r="A46" s="1412"/>
      <c r="B46" s="1406" t="s">
        <v>1065</v>
      </c>
      <c r="C46" s="1406" t="s">
        <v>1067</v>
      </c>
      <c r="D46" s="1408" t="s">
        <v>817</v>
      </c>
      <c r="E46" s="1408" t="s">
        <v>817</v>
      </c>
      <c r="F46" s="1408" t="s">
        <v>817</v>
      </c>
      <c r="G46" s="1408" t="s">
        <v>817</v>
      </c>
      <c r="H46" s="1408" t="s">
        <v>817</v>
      </c>
      <c r="I46" s="1408" t="s">
        <v>817</v>
      </c>
      <c r="J46" s="1408" t="s">
        <v>817</v>
      </c>
      <c r="K46" s="1408" t="s">
        <v>817</v>
      </c>
      <c r="L46" s="1408" t="s">
        <v>817</v>
      </c>
      <c r="M46" s="1408" t="s">
        <v>817</v>
      </c>
      <c r="N46" s="1408" t="s">
        <v>817</v>
      </c>
      <c r="O46" s="1408" t="s">
        <v>817</v>
      </c>
      <c r="P46" s="1408" t="s">
        <v>817</v>
      </c>
      <c r="Q46" s="1408" t="s">
        <v>817</v>
      </c>
      <c r="R46" s="1408" t="s">
        <v>817</v>
      </c>
      <c r="S46" s="1408" t="s">
        <v>817</v>
      </c>
      <c r="T46" s="1408" t="s">
        <v>817</v>
      </c>
      <c r="U46" s="1408" t="s">
        <v>817</v>
      </c>
      <c r="V46" s="1408" t="s">
        <v>817</v>
      </c>
      <c r="W46" s="1408" t="s">
        <v>817</v>
      </c>
      <c r="X46" s="1408" t="s">
        <v>817</v>
      </c>
      <c r="Y46" s="1408" t="s">
        <v>817</v>
      </c>
      <c r="Z46" s="1408" t="s">
        <v>817</v>
      </c>
      <c r="AA46" s="1408" t="s">
        <v>817</v>
      </c>
      <c r="AB46" s="1408" t="s">
        <v>817</v>
      </c>
      <c r="AC46" s="1408" t="s">
        <v>817</v>
      </c>
      <c r="AD46" s="1408" t="s">
        <v>817</v>
      </c>
      <c r="AE46" s="1408" t="s">
        <v>817</v>
      </c>
      <c r="AF46" s="1408" t="s">
        <v>817</v>
      </c>
      <c r="AG46" s="1408" t="s">
        <v>817</v>
      </c>
      <c r="AH46" s="1408" t="s">
        <v>817</v>
      </c>
      <c r="AI46" s="1408" t="s">
        <v>817</v>
      </c>
      <c r="AJ46" s="1408" t="s">
        <v>817</v>
      </c>
      <c r="AK46" s="1408" t="s">
        <v>817</v>
      </c>
      <c r="AL46" s="1408" t="s">
        <v>817</v>
      </c>
      <c r="AM46" s="1408" t="s">
        <v>817</v>
      </c>
      <c r="AN46" s="1408" t="s">
        <v>817</v>
      </c>
      <c r="AO46" s="1408" t="s">
        <v>817</v>
      </c>
      <c r="AP46" s="1408" t="s">
        <v>817</v>
      </c>
      <c r="AQ46" s="1393" t="s">
        <v>1231</v>
      </c>
      <c r="AR46" s="1393" t="s">
        <v>1231</v>
      </c>
      <c r="AS46" s="1393" t="s">
        <v>1231</v>
      </c>
      <c r="AT46" s="1393" t="s">
        <v>1231</v>
      </c>
      <c r="AU46" s="1393" t="s">
        <v>1231</v>
      </c>
      <c r="AV46" s="1393" t="s">
        <v>1231</v>
      </c>
      <c r="AW46" s="1393" t="s">
        <v>817</v>
      </c>
      <c r="AX46" s="1407" t="s">
        <v>817</v>
      </c>
      <c r="AY46" s="1407" t="s">
        <v>817</v>
      </c>
      <c r="AZ46" s="1407" t="s">
        <v>817</v>
      </c>
      <c r="BA46" s="1407" t="s">
        <v>817</v>
      </c>
      <c r="BB46" s="1407" t="s">
        <v>817</v>
      </c>
      <c r="BC46" s="1407" t="s">
        <v>817</v>
      </c>
      <c r="BD46" s="1407" t="s">
        <v>817</v>
      </c>
      <c r="BE46" s="1407">
        <v>9.5</v>
      </c>
      <c r="BF46" s="1407" t="s">
        <v>817</v>
      </c>
      <c r="BG46" s="1407">
        <v>12</v>
      </c>
      <c r="BH46" s="1407" t="s">
        <v>817</v>
      </c>
      <c r="BI46" s="1407" t="s">
        <v>817</v>
      </c>
      <c r="BJ46" s="1407" t="s">
        <v>817</v>
      </c>
      <c r="BK46" s="1407" t="s">
        <v>817</v>
      </c>
      <c r="BL46" s="1407">
        <v>9.5</v>
      </c>
      <c r="BM46" s="1407" t="s">
        <v>817</v>
      </c>
      <c r="BN46" s="1407">
        <v>9</v>
      </c>
      <c r="BO46" s="1407" t="s">
        <v>817</v>
      </c>
      <c r="BP46" s="1407" t="s">
        <v>817</v>
      </c>
      <c r="BQ46" s="1407" t="s">
        <v>817</v>
      </c>
      <c r="BR46" s="1407" t="s">
        <v>817</v>
      </c>
      <c r="BS46" s="1407" t="s">
        <v>817</v>
      </c>
      <c r="BT46" s="1407">
        <v>8.1999999999999993</v>
      </c>
      <c r="BU46" s="1407" t="s">
        <v>817</v>
      </c>
      <c r="BV46" s="1407">
        <v>9.5</v>
      </c>
      <c r="BW46" s="1407" t="s">
        <v>817</v>
      </c>
      <c r="BX46" s="1407" t="s">
        <v>817</v>
      </c>
      <c r="BY46" s="1407" t="s">
        <v>817</v>
      </c>
      <c r="BZ46" s="1407" t="s">
        <v>817</v>
      </c>
      <c r="CA46" s="1407" t="s">
        <v>817</v>
      </c>
      <c r="CB46" s="1407">
        <v>8.1999999999999993</v>
      </c>
      <c r="CC46" s="1407" t="s">
        <v>817</v>
      </c>
      <c r="CD46" s="1407">
        <v>10</v>
      </c>
      <c r="CE46" s="1407" t="s">
        <v>817</v>
      </c>
      <c r="CF46" s="1407" t="s">
        <v>817</v>
      </c>
      <c r="CG46" s="1407" t="s">
        <v>817</v>
      </c>
      <c r="CH46" s="1407" t="s">
        <v>817</v>
      </c>
      <c r="CI46" s="1394" t="s">
        <v>817</v>
      </c>
      <c r="CJ46" s="1407">
        <v>9.75</v>
      </c>
      <c r="CK46" s="1407" t="s">
        <v>817</v>
      </c>
      <c r="CL46" s="1407">
        <v>12.5</v>
      </c>
      <c r="CM46" s="1407" t="s">
        <v>817</v>
      </c>
      <c r="CN46" s="1407" t="s">
        <v>817</v>
      </c>
      <c r="CO46" s="1407" t="s">
        <v>817</v>
      </c>
      <c r="CP46" s="1407">
        <v>12.6</v>
      </c>
      <c r="CQ46" s="1392" t="s">
        <v>817</v>
      </c>
      <c r="CR46" s="1394">
        <v>9.5</v>
      </c>
      <c r="CS46" s="1394" t="s">
        <v>817</v>
      </c>
      <c r="CT46" s="1394">
        <v>12.5</v>
      </c>
      <c r="CU46" s="1394" t="s">
        <v>817</v>
      </c>
      <c r="CV46" s="1394" t="s">
        <v>817</v>
      </c>
      <c r="CW46" s="1394" t="s">
        <v>817</v>
      </c>
      <c r="CX46" s="1394" t="s">
        <v>817</v>
      </c>
      <c r="CY46" s="1394" t="s">
        <v>817</v>
      </c>
      <c r="CZ46" s="1394" t="s">
        <v>817</v>
      </c>
      <c r="DA46" s="1392">
        <v>8.51</v>
      </c>
      <c r="DB46" s="1392" t="s">
        <v>817</v>
      </c>
      <c r="DC46" s="1392">
        <v>10</v>
      </c>
      <c r="DD46" s="1392" t="s">
        <v>817</v>
      </c>
      <c r="DE46" s="1392" t="s">
        <v>817</v>
      </c>
      <c r="DF46" s="1392">
        <v>8.1999999999999993</v>
      </c>
      <c r="DG46" s="1392" t="s">
        <v>817</v>
      </c>
      <c r="DH46" s="1392" t="s">
        <v>817</v>
      </c>
      <c r="DI46" s="1392" t="s">
        <v>817</v>
      </c>
      <c r="DJ46" s="1392">
        <v>7.42</v>
      </c>
      <c r="DK46" s="1392" t="s">
        <v>817</v>
      </c>
      <c r="DL46" s="1392">
        <v>9.5</v>
      </c>
      <c r="DM46" s="1392" t="s">
        <v>817</v>
      </c>
      <c r="DN46" s="1392" t="s">
        <v>817</v>
      </c>
      <c r="DO46" s="1392">
        <v>11</v>
      </c>
      <c r="DP46" s="1392" t="s">
        <v>817</v>
      </c>
      <c r="DQ46" s="1392" t="s">
        <v>817</v>
      </c>
      <c r="DR46" s="1392" t="s">
        <v>817</v>
      </c>
      <c r="DS46" s="1392">
        <v>6.98</v>
      </c>
      <c r="DT46" s="1392">
        <v>6.37</v>
      </c>
      <c r="DU46" s="1394">
        <v>8</v>
      </c>
      <c r="DV46" s="1394" t="s">
        <v>817</v>
      </c>
      <c r="DW46" s="1392" t="s">
        <v>817</v>
      </c>
      <c r="DX46" s="1392">
        <v>9.7100000000000009</v>
      </c>
      <c r="DY46" s="1394" t="s">
        <v>817</v>
      </c>
      <c r="DZ46" s="1392">
        <v>8.84</v>
      </c>
      <c r="EA46" s="1392" t="s">
        <v>817</v>
      </c>
      <c r="EB46" s="1392">
        <v>6.74</v>
      </c>
      <c r="EC46" s="1392">
        <v>6.18</v>
      </c>
      <c r="ED46" s="1392">
        <v>8</v>
      </c>
      <c r="EE46" s="1392" t="s">
        <v>817</v>
      </c>
      <c r="EF46" s="1392" t="s">
        <v>817</v>
      </c>
      <c r="EG46" s="1392">
        <v>9.17</v>
      </c>
      <c r="EH46" s="1392"/>
      <c r="EI46" s="1392">
        <v>8.1300000000000008</v>
      </c>
      <c r="EJ46" s="1392" t="s">
        <v>817</v>
      </c>
      <c r="EK46" s="1662">
        <v>7.06</v>
      </c>
      <c r="EL46" s="1662">
        <v>7.55</v>
      </c>
      <c r="EM46" s="1662">
        <v>8.75</v>
      </c>
      <c r="EN46" s="1662" t="s">
        <v>817</v>
      </c>
      <c r="EO46" s="1662" t="s">
        <v>817</v>
      </c>
      <c r="EP46" s="1662">
        <v>8.17</v>
      </c>
      <c r="EQ46" s="1662" t="s">
        <v>817</v>
      </c>
      <c r="ER46" s="1662">
        <v>8.27</v>
      </c>
      <c r="ES46" s="1662" t="s">
        <v>817</v>
      </c>
      <c r="ET46" s="1662">
        <v>7.37</v>
      </c>
      <c r="EU46" s="1662">
        <v>7.9799999999999995</v>
      </c>
      <c r="EV46" s="1662">
        <v>8.75</v>
      </c>
      <c r="EW46" s="1662" t="s">
        <v>817</v>
      </c>
      <c r="EX46" s="1662" t="s">
        <v>817</v>
      </c>
      <c r="EY46" s="1662">
        <v>8.64</v>
      </c>
      <c r="EZ46" s="1662" t="s">
        <v>817</v>
      </c>
      <c r="FA46" s="1662">
        <v>8.43</v>
      </c>
      <c r="FB46" s="1662" t="s">
        <v>817</v>
      </c>
      <c r="FC46" s="1747">
        <v>6.5</v>
      </c>
      <c r="FD46" s="1747">
        <v>5.97</v>
      </c>
      <c r="FE46" s="1747" t="s">
        <v>817</v>
      </c>
      <c r="FF46" s="1747">
        <v>6</v>
      </c>
      <c r="FG46" s="1747" t="s">
        <v>817</v>
      </c>
      <c r="FH46" s="1747">
        <v>10.37</v>
      </c>
      <c r="FI46" s="1747">
        <v>6.13</v>
      </c>
      <c r="FJ46" s="1747">
        <v>8.8000000000000007</v>
      </c>
    </row>
    <row r="47" spans="1:166" s="234" customFormat="1" ht="15" customHeight="1">
      <c r="A47" s="269"/>
      <c r="B47" s="355" t="s">
        <v>1068</v>
      </c>
      <c r="C47" s="262" t="s">
        <v>1540</v>
      </c>
      <c r="D47" s="257" t="s">
        <v>817</v>
      </c>
      <c r="E47" s="257" t="s">
        <v>817</v>
      </c>
      <c r="F47" s="257" t="s">
        <v>817</v>
      </c>
      <c r="G47" s="257" t="s">
        <v>817</v>
      </c>
      <c r="H47" s="257" t="s">
        <v>817</v>
      </c>
      <c r="I47" s="257" t="s">
        <v>817</v>
      </c>
      <c r="J47" s="257" t="s">
        <v>817</v>
      </c>
      <c r="K47" s="257" t="s">
        <v>817</v>
      </c>
      <c r="L47" s="257" t="s">
        <v>817</v>
      </c>
      <c r="M47" s="257" t="s">
        <v>817</v>
      </c>
      <c r="N47" s="257" t="s">
        <v>817</v>
      </c>
      <c r="O47" s="257" t="s">
        <v>817</v>
      </c>
      <c r="P47" s="257" t="s">
        <v>817</v>
      </c>
      <c r="Q47" s="257" t="s">
        <v>817</v>
      </c>
      <c r="R47" s="257" t="s">
        <v>817</v>
      </c>
      <c r="S47" s="257" t="s">
        <v>817</v>
      </c>
      <c r="T47" s="257" t="s">
        <v>817</v>
      </c>
      <c r="U47" s="257" t="s">
        <v>817</v>
      </c>
      <c r="V47" s="257" t="s">
        <v>817</v>
      </c>
      <c r="W47" s="257" t="s">
        <v>817</v>
      </c>
      <c r="X47" s="257" t="s">
        <v>817</v>
      </c>
      <c r="Y47" s="257" t="s">
        <v>817</v>
      </c>
      <c r="Z47" s="257" t="s">
        <v>817</v>
      </c>
      <c r="AA47" s="257" t="s">
        <v>817</v>
      </c>
      <c r="AB47" s="257" t="s">
        <v>817</v>
      </c>
      <c r="AC47" s="257" t="s">
        <v>817</v>
      </c>
      <c r="AD47" s="257" t="s">
        <v>817</v>
      </c>
      <c r="AE47" s="257" t="s">
        <v>817</v>
      </c>
      <c r="AF47" s="257" t="s">
        <v>817</v>
      </c>
      <c r="AG47" s="257" t="s">
        <v>817</v>
      </c>
      <c r="AH47" s="257" t="s">
        <v>817</v>
      </c>
      <c r="AI47" s="257" t="s">
        <v>817</v>
      </c>
      <c r="AJ47" s="257" t="s">
        <v>817</v>
      </c>
      <c r="AK47" s="257" t="s">
        <v>817</v>
      </c>
      <c r="AL47" s="257" t="s">
        <v>817</v>
      </c>
      <c r="AM47" s="257" t="s">
        <v>817</v>
      </c>
      <c r="AN47" s="257" t="s">
        <v>817</v>
      </c>
      <c r="AO47" s="257" t="s">
        <v>817</v>
      </c>
      <c r="AP47" s="257" t="s">
        <v>817</v>
      </c>
      <c r="AQ47" s="247" t="s">
        <v>817</v>
      </c>
      <c r="AR47" s="247" t="s">
        <v>817</v>
      </c>
      <c r="AS47" s="247" t="s">
        <v>817</v>
      </c>
      <c r="AT47" s="247" t="s">
        <v>817</v>
      </c>
      <c r="AU47" s="247" t="s">
        <v>817</v>
      </c>
      <c r="AV47" s="247" t="s">
        <v>817</v>
      </c>
      <c r="AW47" s="247" t="s">
        <v>817</v>
      </c>
      <c r="AX47" s="16" t="s">
        <v>817</v>
      </c>
      <c r="AY47" s="16" t="s">
        <v>817</v>
      </c>
      <c r="AZ47" s="16" t="s">
        <v>817</v>
      </c>
      <c r="BA47" s="16" t="s">
        <v>817</v>
      </c>
      <c r="BB47" s="16" t="s">
        <v>817</v>
      </c>
      <c r="BC47" s="16" t="s">
        <v>817</v>
      </c>
      <c r="BD47" s="16" t="s">
        <v>817</v>
      </c>
      <c r="BE47" s="16">
        <v>10.7</v>
      </c>
      <c r="BF47" s="16" t="s">
        <v>817</v>
      </c>
      <c r="BG47" s="16">
        <v>12</v>
      </c>
      <c r="BH47" s="16" t="s">
        <v>817</v>
      </c>
      <c r="BI47" s="16" t="s">
        <v>817</v>
      </c>
      <c r="BJ47" s="16" t="s">
        <v>817</v>
      </c>
      <c r="BK47" s="16" t="s">
        <v>817</v>
      </c>
      <c r="BL47" s="16">
        <v>9.2799999999999994</v>
      </c>
      <c r="BM47" s="16" t="s">
        <v>817</v>
      </c>
      <c r="BN47" s="16">
        <v>9</v>
      </c>
      <c r="BO47" s="16" t="s">
        <v>817</v>
      </c>
      <c r="BP47" s="16" t="s">
        <v>817</v>
      </c>
      <c r="BQ47" s="16" t="s">
        <v>817</v>
      </c>
      <c r="BR47" s="16" t="s">
        <v>817</v>
      </c>
      <c r="BS47" s="16" t="s">
        <v>817</v>
      </c>
      <c r="BT47" s="290">
        <v>8.9</v>
      </c>
      <c r="BU47" s="290" t="s">
        <v>817</v>
      </c>
      <c r="BV47" s="290">
        <v>9</v>
      </c>
      <c r="BW47" s="290" t="s">
        <v>817</v>
      </c>
      <c r="BX47" s="290" t="s">
        <v>817</v>
      </c>
      <c r="BY47" s="290" t="s">
        <v>817</v>
      </c>
      <c r="BZ47" s="290" t="s">
        <v>817</v>
      </c>
      <c r="CA47" s="290" t="s">
        <v>817</v>
      </c>
      <c r="CB47" s="290">
        <v>10</v>
      </c>
      <c r="CC47" s="290" t="s">
        <v>817</v>
      </c>
      <c r="CD47" s="290">
        <v>12.5</v>
      </c>
      <c r="CE47" s="290" t="s">
        <v>817</v>
      </c>
      <c r="CF47" s="290" t="s">
        <v>817</v>
      </c>
      <c r="CG47" s="290" t="s">
        <v>817</v>
      </c>
      <c r="CH47" s="290" t="s">
        <v>817</v>
      </c>
      <c r="CI47" s="354" t="s">
        <v>817</v>
      </c>
      <c r="CJ47" s="290">
        <v>11.5</v>
      </c>
      <c r="CK47" s="290">
        <v>11.83</v>
      </c>
      <c r="CL47" s="290">
        <v>12.5</v>
      </c>
      <c r="CM47" s="290" t="s">
        <v>817</v>
      </c>
      <c r="CN47" s="290" t="s">
        <v>817</v>
      </c>
      <c r="CO47" s="290" t="s">
        <v>817</v>
      </c>
      <c r="CP47" s="290">
        <v>11</v>
      </c>
      <c r="CQ47" s="185">
        <v>11.68</v>
      </c>
      <c r="CR47" s="354">
        <v>10.75</v>
      </c>
      <c r="CS47" s="354">
        <v>11.57</v>
      </c>
      <c r="CT47" s="354">
        <v>12.5</v>
      </c>
      <c r="CU47" s="354" t="s">
        <v>817</v>
      </c>
      <c r="CV47" s="354" t="s">
        <v>817</v>
      </c>
      <c r="CW47" s="354" t="s">
        <v>817</v>
      </c>
      <c r="CX47" s="354" t="s">
        <v>817</v>
      </c>
      <c r="CY47" s="354">
        <v>9.6</v>
      </c>
      <c r="CZ47" s="354">
        <v>10.85</v>
      </c>
      <c r="DA47" s="185">
        <v>10.08</v>
      </c>
      <c r="DB47" s="185" t="s">
        <v>817</v>
      </c>
      <c r="DC47" s="185" t="s">
        <v>817</v>
      </c>
      <c r="DD47" s="185" t="s">
        <v>817</v>
      </c>
      <c r="DE47" s="185" t="s">
        <v>817</v>
      </c>
      <c r="DF47" s="185" t="s">
        <v>817</v>
      </c>
      <c r="DG47" s="185" t="s">
        <v>817</v>
      </c>
      <c r="DH47" s="185">
        <v>9.5399999999999991</v>
      </c>
      <c r="DI47" s="185">
        <v>12.56</v>
      </c>
      <c r="DJ47" s="185">
        <v>8.5399999999999991</v>
      </c>
      <c r="DK47" s="185">
        <v>6.64</v>
      </c>
      <c r="DL47" s="185" t="s">
        <v>817</v>
      </c>
      <c r="DM47" s="185" t="s">
        <v>817</v>
      </c>
      <c r="DN47" s="185" t="s">
        <v>817</v>
      </c>
      <c r="DO47" s="185" t="s">
        <v>817</v>
      </c>
      <c r="DP47" s="185" t="s">
        <v>817</v>
      </c>
      <c r="DQ47" s="185">
        <v>8.8000000000000007</v>
      </c>
      <c r="DR47" s="185">
        <v>10.64</v>
      </c>
      <c r="DS47" s="185">
        <v>7.65</v>
      </c>
      <c r="DT47" s="185">
        <v>6.37</v>
      </c>
      <c r="DU47" s="354" t="s">
        <v>817</v>
      </c>
      <c r="DV47" s="354" t="s">
        <v>817</v>
      </c>
      <c r="DW47" s="185" t="s">
        <v>817</v>
      </c>
      <c r="DX47" s="185">
        <v>11.22</v>
      </c>
      <c r="DY47" s="354" t="s">
        <v>817</v>
      </c>
      <c r="DZ47" s="185">
        <v>7.76</v>
      </c>
      <c r="EA47" s="185" t="s">
        <v>817</v>
      </c>
      <c r="EB47" s="185">
        <v>7.23</v>
      </c>
      <c r="EC47" s="185">
        <v>6.18</v>
      </c>
      <c r="ED47" s="185" t="s">
        <v>817</v>
      </c>
      <c r="EE47" s="185" t="s">
        <v>817</v>
      </c>
      <c r="EF47" s="185">
        <v>2.96</v>
      </c>
      <c r="EG47" s="185" t="s">
        <v>817</v>
      </c>
      <c r="EH47" s="185" t="s">
        <v>817</v>
      </c>
      <c r="EI47" s="185">
        <v>7.14</v>
      </c>
      <c r="EJ47" s="185" t="s">
        <v>817</v>
      </c>
      <c r="EK47" s="184">
        <v>7.57</v>
      </c>
      <c r="EL47" s="184">
        <v>7.55</v>
      </c>
      <c r="EM47" s="184" t="s">
        <v>817</v>
      </c>
      <c r="EN47" s="184" t="s">
        <v>817</v>
      </c>
      <c r="EO47" s="184" t="s">
        <v>817</v>
      </c>
      <c r="EP47" s="184" t="s">
        <v>817</v>
      </c>
      <c r="EQ47" s="184" t="s">
        <v>817</v>
      </c>
      <c r="ER47" s="184">
        <v>7.26</v>
      </c>
      <c r="ES47" s="184" t="s">
        <v>817</v>
      </c>
      <c r="ET47" s="184">
        <v>7.91</v>
      </c>
      <c r="EU47" s="184">
        <v>7.9799999999999995</v>
      </c>
      <c r="EV47" s="184" t="s">
        <v>817</v>
      </c>
      <c r="EW47" s="184">
        <v>6</v>
      </c>
      <c r="EX47" s="184" t="s">
        <v>817</v>
      </c>
      <c r="EY47" s="184" t="s">
        <v>817</v>
      </c>
      <c r="EZ47" s="184" t="s">
        <v>817</v>
      </c>
      <c r="FA47" s="184">
        <v>7.4</v>
      </c>
      <c r="FB47" s="184">
        <v>10.57</v>
      </c>
      <c r="FC47" s="181">
        <v>6.05</v>
      </c>
      <c r="FD47" s="181" t="s">
        <v>817</v>
      </c>
      <c r="FE47" s="181"/>
      <c r="FF47" s="181" t="s">
        <v>817</v>
      </c>
      <c r="FG47" s="181" t="s">
        <v>817</v>
      </c>
      <c r="FH47" s="181" t="s">
        <v>817</v>
      </c>
      <c r="FI47" s="181" t="s">
        <v>817</v>
      </c>
      <c r="FJ47" s="181" t="s">
        <v>817</v>
      </c>
    </row>
    <row r="48" spans="1:166" s="1411" customFormat="1" ht="15" customHeight="1">
      <c r="A48" s="1412"/>
      <c r="B48" s="1419" t="s">
        <v>1069</v>
      </c>
      <c r="C48" s="1420" t="s">
        <v>1541</v>
      </c>
      <c r="D48" s="1408" t="s">
        <v>817</v>
      </c>
      <c r="E48" s="1408" t="s">
        <v>817</v>
      </c>
      <c r="F48" s="1408" t="s">
        <v>817</v>
      </c>
      <c r="G48" s="1408" t="s">
        <v>817</v>
      </c>
      <c r="H48" s="1408" t="s">
        <v>817</v>
      </c>
      <c r="I48" s="1408" t="s">
        <v>817</v>
      </c>
      <c r="J48" s="1408" t="s">
        <v>817</v>
      </c>
      <c r="K48" s="1408" t="s">
        <v>817</v>
      </c>
      <c r="L48" s="1408" t="s">
        <v>817</v>
      </c>
      <c r="M48" s="1408" t="s">
        <v>817</v>
      </c>
      <c r="N48" s="1408" t="s">
        <v>817</v>
      </c>
      <c r="O48" s="1408" t="s">
        <v>817</v>
      </c>
      <c r="P48" s="1408" t="s">
        <v>817</v>
      </c>
      <c r="Q48" s="1408" t="s">
        <v>817</v>
      </c>
      <c r="R48" s="1408" t="s">
        <v>817</v>
      </c>
      <c r="S48" s="1408" t="s">
        <v>817</v>
      </c>
      <c r="T48" s="1408" t="s">
        <v>817</v>
      </c>
      <c r="U48" s="1408" t="s">
        <v>817</v>
      </c>
      <c r="V48" s="1408" t="s">
        <v>817</v>
      </c>
      <c r="W48" s="1408" t="s">
        <v>817</v>
      </c>
      <c r="X48" s="1408" t="s">
        <v>817</v>
      </c>
      <c r="Y48" s="1408" t="s">
        <v>817</v>
      </c>
      <c r="Z48" s="1408" t="s">
        <v>817</v>
      </c>
      <c r="AA48" s="1408" t="s">
        <v>817</v>
      </c>
      <c r="AB48" s="1408" t="s">
        <v>817</v>
      </c>
      <c r="AC48" s="1408" t="s">
        <v>817</v>
      </c>
      <c r="AD48" s="1408" t="s">
        <v>817</v>
      </c>
      <c r="AE48" s="1408" t="s">
        <v>817</v>
      </c>
      <c r="AF48" s="1408" t="s">
        <v>817</v>
      </c>
      <c r="AG48" s="1408" t="s">
        <v>817</v>
      </c>
      <c r="AH48" s="1408" t="s">
        <v>817</v>
      </c>
      <c r="AI48" s="1408" t="s">
        <v>817</v>
      </c>
      <c r="AJ48" s="1408" t="s">
        <v>817</v>
      </c>
      <c r="AK48" s="1408" t="s">
        <v>817</v>
      </c>
      <c r="AL48" s="1408" t="s">
        <v>817</v>
      </c>
      <c r="AM48" s="1408" t="s">
        <v>817</v>
      </c>
      <c r="AN48" s="1408" t="s">
        <v>817</v>
      </c>
      <c r="AO48" s="1408" t="s">
        <v>817</v>
      </c>
      <c r="AP48" s="1408" t="s">
        <v>817</v>
      </c>
      <c r="AQ48" s="1393" t="s">
        <v>1231</v>
      </c>
      <c r="AR48" s="1393" t="s">
        <v>1231</v>
      </c>
      <c r="AS48" s="1393" t="s">
        <v>1231</v>
      </c>
      <c r="AT48" s="1393" t="s">
        <v>1231</v>
      </c>
      <c r="AU48" s="1393" t="s">
        <v>1231</v>
      </c>
      <c r="AV48" s="1393" t="s">
        <v>1231</v>
      </c>
      <c r="AW48" s="1393" t="s">
        <v>817</v>
      </c>
      <c r="AX48" s="1407" t="s">
        <v>817</v>
      </c>
      <c r="AY48" s="1407" t="s">
        <v>817</v>
      </c>
      <c r="AZ48" s="1407" t="s">
        <v>817</v>
      </c>
      <c r="BA48" s="1407" t="s">
        <v>817</v>
      </c>
      <c r="BB48" s="1407" t="s">
        <v>817</v>
      </c>
      <c r="BC48" s="1407" t="s">
        <v>817</v>
      </c>
      <c r="BD48" s="1407" t="s">
        <v>817</v>
      </c>
      <c r="BE48" s="1407">
        <v>10.1</v>
      </c>
      <c r="BF48" s="1407" t="s">
        <v>817</v>
      </c>
      <c r="BG48" s="1407"/>
      <c r="BH48" s="1407" t="s">
        <v>817</v>
      </c>
      <c r="BI48" s="1407" t="s">
        <v>817</v>
      </c>
      <c r="BJ48" s="1407" t="s">
        <v>817</v>
      </c>
      <c r="BK48" s="1407" t="s">
        <v>817</v>
      </c>
      <c r="BL48" s="1407">
        <v>8.42</v>
      </c>
      <c r="BM48" s="1407" t="s">
        <v>817</v>
      </c>
      <c r="BN48" s="1407" t="s">
        <v>817</v>
      </c>
      <c r="BO48" s="1407" t="s">
        <v>817</v>
      </c>
      <c r="BP48" s="1407" t="s">
        <v>817</v>
      </c>
      <c r="BQ48" s="1407" t="s">
        <v>817</v>
      </c>
      <c r="BR48" s="1407" t="s">
        <v>817</v>
      </c>
      <c r="BS48" s="1407" t="s">
        <v>817</v>
      </c>
      <c r="BT48" s="1409">
        <v>9.6199999999999992</v>
      </c>
      <c r="BU48" s="1409" t="s">
        <v>817</v>
      </c>
      <c r="BV48" s="1409" t="s">
        <v>817</v>
      </c>
      <c r="BW48" s="1409" t="s">
        <v>817</v>
      </c>
      <c r="BX48" s="1409" t="s">
        <v>817</v>
      </c>
      <c r="BY48" s="1409" t="s">
        <v>817</v>
      </c>
      <c r="BZ48" s="1409" t="s">
        <v>817</v>
      </c>
      <c r="CA48" s="1409" t="s">
        <v>817</v>
      </c>
      <c r="CB48" s="1409">
        <v>9</v>
      </c>
      <c r="CC48" s="1409" t="s">
        <v>817</v>
      </c>
      <c r="CD48" s="1409">
        <v>12</v>
      </c>
      <c r="CE48" s="1409" t="s">
        <v>817</v>
      </c>
      <c r="CF48" s="1409" t="s">
        <v>817</v>
      </c>
      <c r="CG48" s="1409" t="s">
        <v>817</v>
      </c>
      <c r="CH48" s="1409" t="s">
        <v>817</v>
      </c>
      <c r="CI48" s="1394" t="s">
        <v>817</v>
      </c>
      <c r="CJ48" s="1409">
        <v>11.2</v>
      </c>
      <c r="CK48" s="1409" t="s">
        <v>817</v>
      </c>
      <c r="CL48" s="1409">
        <v>12.5</v>
      </c>
      <c r="CM48" s="1409" t="s">
        <v>817</v>
      </c>
      <c r="CN48" s="1409" t="s">
        <v>817</v>
      </c>
      <c r="CO48" s="1409" t="s">
        <v>817</v>
      </c>
      <c r="CP48" s="1409">
        <v>11</v>
      </c>
      <c r="CQ48" s="1392" t="s">
        <v>817</v>
      </c>
      <c r="CR48" s="1394">
        <v>10.5</v>
      </c>
      <c r="CS48" s="1394" t="s">
        <v>817</v>
      </c>
      <c r="CT48" s="1394">
        <v>12.5</v>
      </c>
      <c r="CU48" s="1394" t="s">
        <v>817</v>
      </c>
      <c r="CV48" s="1394" t="s">
        <v>817</v>
      </c>
      <c r="CW48" s="1394" t="s">
        <v>817</v>
      </c>
      <c r="CX48" s="1394" t="s">
        <v>817</v>
      </c>
      <c r="CY48" s="1394">
        <v>9.6</v>
      </c>
      <c r="CZ48" s="1394" t="s">
        <v>817</v>
      </c>
      <c r="DA48" s="1392">
        <v>9.64</v>
      </c>
      <c r="DB48" s="1392" t="s">
        <v>817</v>
      </c>
      <c r="DC48" s="1392">
        <v>10</v>
      </c>
      <c r="DD48" s="1392" t="s">
        <v>817</v>
      </c>
      <c r="DE48" s="1392" t="s">
        <v>817</v>
      </c>
      <c r="DF48" s="1392">
        <v>12</v>
      </c>
      <c r="DG48" s="1392" t="s">
        <v>817</v>
      </c>
      <c r="DH48" s="1392">
        <v>9.5399999999999991</v>
      </c>
      <c r="DI48" s="1392" t="s">
        <v>817</v>
      </c>
      <c r="DJ48" s="1392">
        <v>7.75</v>
      </c>
      <c r="DK48" s="1392" t="s">
        <v>817</v>
      </c>
      <c r="DL48" s="1392">
        <v>9.5</v>
      </c>
      <c r="DM48" s="1392" t="s">
        <v>817</v>
      </c>
      <c r="DN48" s="1392" t="s">
        <v>817</v>
      </c>
      <c r="DO48" s="1392">
        <v>11</v>
      </c>
      <c r="DP48" s="1392" t="s">
        <v>817</v>
      </c>
      <c r="DQ48" s="1392">
        <v>8.8000000000000007</v>
      </c>
      <c r="DR48" s="1392" t="s">
        <v>817</v>
      </c>
      <c r="DS48" s="1392">
        <v>6.98</v>
      </c>
      <c r="DT48" s="1392">
        <v>6.37</v>
      </c>
      <c r="DU48" s="1394">
        <v>8</v>
      </c>
      <c r="DV48" s="1394">
        <v>7</v>
      </c>
      <c r="DW48" s="1392" t="s">
        <v>817</v>
      </c>
      <c r="DX48" s="1394" t="s">
        <v>817</v>
      </c>
      <c r="DY48" s="1394" t="s">
        <v>817</v>
      </c>
      <c r="DZ48" s="1392">
        <v>7.76</v>
      </c>
      <c r="EA48" s="1392">
        <v>12.04</v>
      </c>
      <c r="EB48" s="1392">
        <v>6.74</v>
      </c>
      <c r="EC48" s="1392">
        <v>6.18</v>
      </c>
      <c r="ED48" s="1392">
        <v>8</v>
      </c>
      <c r="EE48" s="1392">
        <v>7.5</v>
      </c>
      <c r="EF48" s="1392" t="s">
        <v>817</v>
      </c>
      <c r="EG48" s="1392">
        <v>10.3</v>
      </c>
      <c r="EH48" s="1392" t="s">
        <v>817</v>
      </c>
      <c r="EI48" s="1392">
        <v>7.14</v>
      </c>
      <c r="EJ48" s="1392">
        <v>10.19</v>
      </c>
      <c r="EK48" s="1662">
        <v>7.06</v>
      </c>
      <c r="EL48" s="1662">
        <v>7.55</v>
      </c>
      <c r="EM48" s="1662">
        <v>8.5</v>
      </c>
      <c r="EN48" s="1662" t="s">
        <v>817</v>
      </c>
      <c r="EO48" s="1662" t="s">
        <v>817</v>
      </c>
      <c r="EP48" s="1662">
        <v>9.98</v>
      </c>
      <c r="EQ48" s="1662" t="s">
        <v>817</v>
      </c>
      <c r="ER48" s="1662">
        <v>7.26</v>
      </c>
      <c r="ES48" s="1662">
        <v>8.17</v>
      </c>
      <c r="ET48" s="1662">
        <v>7.37</v>
      </c>
      <c r="EU48" s="1662">
        <v>7.9799999999999995</v>
      </c>
      <c r="EV48" s="1662">
        <v>8.5</v>
      </c>
      <c r="EW48" s="1662">
        <v>6</v>
      </c>
      <c r="EX48" s="1662" t="s">
        <v>817</v>
      </c>
      <c r="EY48" s="1662" t="s">
        <v>817</v>
      </c>
      <c r="EZ48" s="1662" t="s">
        <v>817</v>
      </c>
      <c r="FA48" s="1662" t="s">
        <v>817</v>
      </c>
      <c r="FB48" s="1662">
        <v>9.68</v>
      </c>
      <c r="FC48" s="1747">
        <v>6</v>
      </c>
      <c r="FD48" s="1747">
        <v>5.97</v>
      </c>
      <c r="FE48" s="1747">
        <v>6.5</v>
      </c>
      <c r="FF48" s="1747" t="s">
        <v>817</v>
      </c>
      <c r="FG48" s="1747" t="s">
        <v>817</v>
      </c>
      <c r="FH48" s="1747">
        <v>8.56</v>
      </c>
      <c r="FI48" s="1747" t="s">
        <v>817</v>
      </c>
      <c r="FJ48" s="1747">
        <v>9.6199999999999992</v>
      </c>
    </row>
    <row r="49" spans="1:166" s="234" customFormat="1" ht="15" customHeight="1">
      <c r="A49" s="269"/>
      <c r="B49" s="289" t="s">
        <v>788</v>
      </c>
      <c r="C49" s="646" t="s">
        <v>789</v>
      </c>
      <c r="D49" s="257" t="s">
        <v>817</v>
      </c>
      <c r="E49" s="257" t="s">
        <v>817</v>
      </c>
      <c r="F49" s="257" t="s">
        <v>817</v>
      </c>
      <c r="G49" s="257" t="s">
        <v>817</v>
      </c>
      <c r="H49" s="257" t="s">
        <v>817</v>
      </c>
      <c r="I49" s="257" t="s">
        <v>817</v>
      </c>
      <c r="J49" s="257" t="s">
        <v>817</v>
      </c>
      <c r="K49" s="257" t="s">
        <v>817</v>
      </c>
      <c r="L49" s="257" t="s">
        <v>817</v>
      </c>
      <c r="M49" s="257" t="s">
        <v>817</v>
      </c>
      <c r="N49" s="257" t="s">
        <v>817</v>
      </c>
      <c r="O49" s="257" t="s">
        <v>817</v>
      </c>
      <c r="P49" s="257" t="s">
        <v>817</v>
      </c>
      <c r="Q49" s="257" t="s">
        <v>817</v>
      </c>
      <c r="R49" s="257" t="s">
        <v>817</v>
      </c>
      <c r="S49" s="257" t="s">
        <v>817</v>
      </c>
      <c r="T49" s="257" t="s">
        <v>817</v>
      </c>
      <c r="U49" s="257" t="s">
        <v>817</v>
      </c>
      <c r="V49" s="257" t="s">
        <v>817</v>
      </c>
      <c r="W49" s="257" t="s">
        <v>817</v>
      </c>
      <c r="X49" s="257" t="s">
        <v>817</v>
      </c>
      <c r="Y49" s="257" t="s">
        <v>817</v>
      </c>
      <c r="Z49" s="257" t="s">
        <v>817</v>
      </c>
      <c r="AA49" s="257" t="s">
        <v>817</v>
      </c>
      <c r="AB49" s="257" t="s">
        <v>817</v>
      </c>
      <c r="AC49" s="257" t="s">
        <v>817</v>
      </c>
      <c r="AD49" s="257" t="s">
        <v>817</v>
      </c>
      <c r="AE49" s="257" t="s">
        <v>817</v>
      </c>
      <c r="AF49" s="257" t="s">
        <v>817</v>
      </c>
      <c r="AG49" s="257" t="s">
        <v>817</v>
      </c>
      <c r="AH49" s="257" t="s">
        <v>817</v>
      </c>
      <c r="AI49" s="257" t="s">
        <v>817</v>
      </c>
      <c r="AJ49" s="257" t="s">
        <v>817</v>
      </c>
      <c r="AK49" s="257" t="s">
        <v>817</v>
      </c>
      <c r="AL49" s="257" t="s">
        <v>817</v>
      </c>
      <c r="AM49" s="257" t="s">
        <v>817</v>
      </c>
      <c r="AN49" s="257" t="s">
        <v>817</v>
      </c>
      <c r="AO49" s="257" t="s">
        <v>817</v>
      </c>
      <c r="AP49" s="257" t="s">
        <v>817</v>
      </c>
      <c r="AQ49" s="247" t="s">
        <v>817</v>
      </c>
      <c r="AR49" s="247" t="s">
        <v>817</v>
      </c>
      <c r="AS49" s="247" t="s">
        <v>817</v>
      </c>
      <c r="AT49" s="247" t="s">
        <v>817</v>
      </c>
      <c r="AU49" s="247" t="s">
        <v>817</v>
      </c>
      <c r="AV49" s="247" t="s">
        <v>817</v>
      </c>
      <c r="AW49" s="247" t="s">
        <v>817</v>
      </c>
      <c r="AX49" s="16" t="s">
        <v>817</v>
      </c>
      <c r="AY49" s="16" t="s">
        <v>817</v>
      </c>
      <c r="AZ49" s="16" t="s">
        <v>817</v>
      </c>
      <c r="BA49" s="16" t="s">
        <v>817</v>
      </c>
      <c r="BB49" s="16" t="s">
        <v>817</v>
      </c>
      <c r="BC49" s="16" t="s">
        <v>817</v>
      </c>
      <c r="BD49" s="16" t="s">
        <v>817</v>
      </c>
      <c r="BE49" s="647">
        <v>4.2</v>
      </c>
      <c r="BF49" s="647">
        <v>4</v>
      </c>
      <c r="BG49" s="647">
        <v>5.62</v>
      </c>
      <c r="BH49" s="647" t="s">
        <v>817</v>
      </c>
      <c r="BI49" s="647">
        <v>4.88</v>
      </c>
      <c r="BJ49" s="647">
        <v>5</v>
      </c>
      <c r="BK49" s="647">
        <v>4.95</v>
      </c>
      <c r="BL49" s="647" t="s">
        <v>817</v>
      </c>
      <c r="BM49" s="647" t="s">
        <v>817</v>
      </c>
      <c r="BN49" s="647">
        <v>9</v>
      </c>
      <c r="BO49" s="647" t="s">
        <v>817</v>
      </c>
      <c r="BP49" s="647" t="s">
        <v>817</v>
      </c>
      <c r="BQ49" s="647" t="s">
        <v>817</v>
      </c>
      <c r="BR49" s="647" t="s">
        <v>817</v>
      </c>
      <c r="BS49" s="647" t="s">
        <v>817</v>
      </c>
      <c r="BT49" s="647" t="s">
        <v>817</v>
      </c>
      <c r="BU49" s="647" t="s">
        <v>817</v>
      </c>
      <c r="BV49" s="647">
        <v>9.5</v>
      </c>
      <c r="BW49" s="647" t="s">
        <v>817</v>
      </c>
      <c r="BX49" s="647" t="s">
        <v>817</v>
      </c>
      <c r="BY49" s="647" t="s">
        <v>817</v>
      </c>
      <c r="BZ49" s="647" t="s">
        <v>817</v>
      </c>
      <c r="CA49" s="647" t="s">
        <v>817</v>
      </c>
      <c r="CB49" s="647" t="s">
        <v>817</v>
      </c>
      <c r="CC49" s="647">
        <v>10.87</v>
      </c>
      <c r="CD49" s="647">
        <v>10</v>
      </c>
      <c r="CE49" s="647" t="s">
        <v>817</v>
      </c>
      <c r="CF49" s="647" t="s">
        <v>817</v>
      </c>
      <c r="CG49" s="647" t="s">
        <v>817</v>
      </c>
      <c r="CH49" s="647" t="s">
        <v>817</v>
      </c>
      <c r="CI49" s="648">
        <v>9.34</v>
      </c>
      <c r="CJ49" s="647" t="s">
        <v>817</v>
      </c>
      <c r="CK49" s="647">
        <v>11.83</v>
      </c>
      <c r="CL49" s="647">
        <v>12.5</v>
      </c>
      <c r="CM49" s="647" t="s">
        <v>817</v>
      </c>
      <c r="CN49" s="647" t="s">
        <v>817</v>
      </c>
      <c r="CO49" s="647" t="s">
        <v>817</v>
      </c>
      <c r="CP49" s="647" t="s">
        <v>817</v>
      </c>
      <c r="CQ49" s="1339">
        <v>11.74</v>
      </c>
      <c r="CR49" s="354" t="s">
        <v>817</v>
      </c>
      <c r="CS49" s="354">
        <v>11.57</v>
      </c>
      <c r="CT49" s="354">
        <v>12.5</v>
      </c>
      <c r="CU49" s="354" t="s">
        <v>817</v>
      </c>
      <c r="CV49" s="354" t="s">
        <v>817</v>
      </c>
      <c r="CW49" s="354">
        <v>12</v>
      </c>
      <c r="CX49" s="354" t="s">
        <v>817</v>
      </c>
      <c r="CY49" s="354">
        <v>9.81</v>
      </c>
      <c r="CZ49" s="354">
        <v>10.97</v>
      </c>
      <c r="DA49" s="185" t="s">
        <v>817</v>
      </c>
      <c r="DB49" s="185" t="s">
        <v>817</v>
      </c>
      <c r="DC49" s="185" t="s">
        <v>817</v>
      </c>
      <c r="DD49" s="185" t="s">
        <v>817</v>
      </c>
      <c r="DE49" s="185" t="s">
        <v>817</v>
      </c>
      <c r="DF49" s="185" t="s">
        <v>817</v>
      </c>
      <c r="DG49" s="185" t="s">
        <v>817</v>
      </c>
      <c r="DH49" s="185" t="s">
        <v>817</v>
      </c>
      <c r="DI49" s="185" t="s">
        <v>817</v>
      </c>
      <c r="DJ49" s="185" t="s">
        <v>817</v>
      </c>
      <c r="DK49" s="185" t="s">
        <v>817</v>
      </c>
      <c r="DL49" s="185" t="s">
        <v>817</v>
      </c>
      <c r="DM49" s="185" t="s">
        <v>817</v>
      </c>
      <c r="DN49" s="185" t="s">
        <v>817</v>
      </c>
      <c r="DO49" s="185" t="s">
        <v>817</v>
      </c>
      <c r="DP49" s="185" t="s">
        <v>817</v>
      </c>
      <c r="DQ49" s="185" t="s">
        <v>817</v>
      </c>
      <c r="DR49" s="185" t="s">
        <v>817</v>
      </c>
      <c r="DS49" s="185" t="s">
        <v>817</v>
      </c>
      <c r="DT49" s="185">
        <v>6.37</v>
      </c>
      <c r="DU49" s="185">
        <v>8</v>
      </c>
      <c r="DV49" s="185" t="s">
        <v>817</v>
      </c>
      <c r="DW49" s="185" t="s">
        <v>817</v>
      </c>
      <c r="DX49" s="185">
        <v>9.9499999999999993</v>
      </c>
      <c r="DY49" s="185" t="s">
        <v>817</v>
      </c>
      <c r="DZ49" s="185" t="s">
        <v>817</v>
      </c>
      <c r="EA49" s="185">
        <v>10.55</v>
      </c>
      <c r="EB49" s="185" t="s">
        <v>817</v>
      </c>
      <c r="EC49" s="185">
        <v>6.18</v>
      </c>
      <c r="ED49" s="185">
        <v>8</v>
      </c>
      <c r="EE49" s="185" t="s">
        <v>817</v>
      </c>
      <c r="EF49" s="185" t="s">
        <v>817</v>
      </c>
      <c r="EG49" s="185">
        <v>9.9600000000000009</v>
      </c>
      <c r="EH49" s="185" t="s">
        <v>817</v>
      </c>
      <c r="EI49" s="185" t="s">
        <v>817</v>
      </c>
      <c r="EJ49" s="185">
        <v>10.64</v>
      </c>
      <c r="EK49" s="184" t="s">
        <v>817</v>
      </c>
      <c r="EL49" s="184">
        <v>7.55</v>
      </c>
      <c r="EM49" s="184">
        <v>8.5</v>
      </c>
      <c r="EN49" s="184" t="s">
        <v>817</v>
      </c>
      <c r="EO49" s="184" t="s">
        <v>817</v>
      </c>
      <c r="EP49" s="184">
        <v>9.02</v>
      </c>
      <c r="EQ49" s="184" t="s">
        <v>817</v>
      </c>
      <c r="ER49" s="184" t="s">
        <v>817</v>
      </c>
      <c r="ES49" s="184">
        <v>10.220000000000001</v>
      </c>
      <c r="ET49" s="184" t="s">
        <v>817</v>
      </c>
      <c r="EU49" s="184">
        <v>7.9799999999999995</v>
      </c>
      <c r="EV49" s="184">
        <v>8.5</v>
      </c>
      <c r="EW49" s="184" t="s">
        <v>817</v>
      </c>
      <c r="EX49" s="184" t="s">
        <v>817</v>
      </c>
      <c r="EY49" s="184">
        <v>9.07</v>
      </c>
      <c r="EZ49" s="184" t="s">
        <v>817</v>
      </c>
      <c r="FA49" s="184" t="s">
        <v>817</v>
      </c>
      <c r="FB49" s="184">
        <v>9.48</v>
      </c>
      <c r="FC49" s="181" t="s">
        <v>817</v>
      </c>
      <c r="FD49" s="181">
        <v>2.58</v>
      </c>
      <c r="FE49" s="181">
        <v>4.5</v>
      </c>
      <c r="FF49" s="181" t="s">
        <v>817</v>
      </c>
      <c r="FG49" s="181">
        <v>1.48</v>
      </c>
      <c r="FH49" s="181">
        <v>6.14</v>
      </c>
      <c r="FI49" s="181">
        <v>3.3</v>
      </c>
      <c r="FJ49" s="181" t="s">
        <v>817</v>
      </c>
    </row>
    <row r="50" spans="1:166" s="1426" customFormat="1" ht="15" customHeight="1">
      <c r="A50" s="1404" t="s">
        <v>1249</v>
      </c>
      <c r="B50" s="2678" t="s">
        <v>77</v>
      </c>
      <c r="C50" s="2678"/>
      <c r="D50" s="1422" t="s">
        <v>817</v>
      </c>
      <c r="E50" s="1422">
        <v>3.75</v>
      </c>
      <c r="F50" s="1423">
        <v>6.5</v>
      </c>
      <c r="G50" s="1423">
        <v>6</v>
      </c>
      <c r="H50" s="1422" t="s">
        <v>3264</v>
      </c>
      <c r="I50" s="1422" t="s">
        <v>817</v>
      </c>
      <c r="J50" s="1422">
        <v>3.74</v>
      </c>
      <c r="K50" s="1423">
        <v>6.5</v>
      </c>
      <c r="L50" s="1423">
        <v>6</v>
      </c>
      <c r="M50" s="1422" t="s">
        <v>3264</v>
      </c>
      <c r="N50" s="1422">
        <v>5.77</v>
      </c>
      <c r="O50" s="1422">
        <v>3.41</v>
      </c>
      <c r="P50" s="1423">
        <v>6.5</v>
      </c>
      <c r="Q50" s="1423">
        <v>6</v>
      </c>
      <c r="R50" s="1422" t="s">
        <v>3264</v>
      </c>
      <c r="S50" s="1422" t="s">
        <v>817</v>
      </c>
      <c r="T50" s="1422" t="s">
        <v>817</v>
      </c>
      <c r="U50" s="1423">
        <v>6.5</v>
      </c>
      <c r="V50" s="1423">
        <v>6</v>
      </c>
      <c r="W50" s="1422" t="s">
        <v>3264</v>
      </c>
      <c r="X50" s="1422" t="s">
        <v>817</v>
      </c>
      <c r="Y50" s="1422" t="s">
        <v>817</v>
      </c>
      <c r="Z50" s="1423">
        <v>5.6</v>
      </c>
      <c r="AA50" s="1423">
        <v>6</v>
      </c>
      <c r="AB50" s="1422" t="s">
        <v>817</v>
      </c>
      <c r="AC50" s="1422" t="s">
        <v>817</v>
      </c>
      <c r="AD50" s="1422" t="s">
        <v>817</v>
      </c>
      <c r="AE50" s="1422">
        <v>4.04</v>
      </c>
      <c r="AF50" s="1423">
        <v>5.6</v>
      </c>
      <c r="AG50" s="1423">
        <v>5</v>
      </c>
      <c r="AH50" s="1422" t="s">
        <v>817</v>
      </c>
      <c r="AI50" s="1422" t="s">
        <v>817</v>
      </c>
      <c r="AJ50" s="1423" t="s">
        <v>1231</v>
      </c>
      <c r="AK50" s="1423">
        <v>3.75</v>
      </c>
      <c r="AL50" s="1423">
        <v>5.25</v>
      </c>
      <c r="AM50" s="1423">
        <v>6</v>
      </c>
      <c r="AN50" s="1423">
        <v>4.08</v>
      </c>
      <c r="AO50" s="1423">
        <v>3</v>
      </c>
      <c r="AP50" s="1422">
        <v>4.67</v>
      </c>
      <c r="AQ50" s="1424">
        <v>4.3899999999999997</v>
      </c>
      <c r="AR50" s="1424">
        <v>3.88</v>
      </c>
      <c r="AS50" s="1424">
        <v>5.44</v>
      </c>
      <c r="AT50" s="1424">
        <v>5</v>
      </c>
      <c r="AU50" s="1424">
        <v>4.08</v>
      </c>
      <c r="AV50" s="1424">
        <v>4</v>
      </c>
      <c r="AW50" s="1424">
        <v>4.91</v>
      </c>
      <c r="AX50" s="1423">
        <v>4.3899999999999997</v>
      </c>
      <c r="AY50" s="1423">
        <v>4</v>
      </c>
      <c r="AZ50" s="1423">
        <v>5.62</v>
      </c>
      <c r="BA50" s="1423">
        <v>4</v>
      </c>
      <c r="BB50" s="1423">
        <v>4.08</v>
      </c>
      <c r="BC50" s="1423">
        <v>5</v>
      </c>
      <c r="BD50" s="1423">
        <v>5.14</v>
      </c>
      <c r="BE50" s="1423" t="s">
        <v>817</v>
      </c>
      <c r="BF50" s="1423" t="s">
        <v>817</v>
      </c>
      <c r="BG50" s="1423">
        <v>12</v>
      </c>
      <c r="BH50" s="1423" t="s">
        <v>817</v>
      </c>
      <c r="BI50" s="1423" t="s">
        <v>817</v>
      </c>
      <c r="BJ50" s="1423" t="s">
        <v>817</v>
      </c>
      <c r="BK50" s="1423">
        <v>8.7799999999999994</v>
      </c>
      <c r="BL50" s="1423">
        <v>4.17</v>
      </c>
      <c r="BM50" s="1423">
        <v>3.5</v>
      </c>
      <c r="BN50" s="1423">
        <v>3</v>
      </c>
      <c r="BO50" s="1423" t="s">
        <v>817</v>
      </c>
      <c r="BP50" s="1423">
        <v>4.88</v>
      </c>
      <c r="BQ50" s="1423">
        <v>2</v>
      </c>
      <c r="BR50" s="1423">
        <v>4.84</v>
      </c>
      <c r="BS50" s="1423">
        <v>7</v>
      </c>
      <c r="BT50" s="1423">
        <v>4.28</v>
      </c>
      <c r="BU50" s="1423">
        <v>3.5</v>
      </c>
      <c r="BV50" s="1423">
        <v>3.13</v>
      </c>
      <c r="BW50" s="1423" t="s">
        <v>817</v>
      </c>
      <c r="BX50" s="1423">
        <v>3.45</v>
      </c>
      <c r="BY50" s="1423">
        <v>2.7</v>
      </c>
      <c r="BZ50" s="1423" t="s">
        <v>817</v>
      </c>
      <c r="CA50" s="1423">
        <v>7.75</v>
      </c>
      <c r="CB50" s="1423">
        <v>5</v>
      </c>
      <c r="CC50" s="1423">
        <v>3.55</v>
      </c>
      <c r="CD50" s="1423">
        <v>5</v>
      </c>
      <c r="CE50" s="1423">
        <v>5</v>
      </c>
      <c r="CF50" s="1423">
        <v>3.48</v>
      </c>
      <c r="CG50" s="1423" t="s">
        <v>817</v>
      </c>
      <c r="CH50" s="1423">
        <v>9.14</v>
      </c>
      <c r="CI50" s="1425">
        <v>4.67</v>
      </c>
      <c r="CJ50" s="1407">
        <v>5</v>
      </c>
      <c r="CK50" s="1407">
        <v>3.5</v>
      </c>
      <c r="CL50" s="1407">
        <v>7</v>
      </c>
      <c r="CM50" s="1407">
        <v>5</v>
      </c>
      <c r="CN50" s="1407">
        <v>4.4800000000000004</v>
      </c>
      <c r="CO50" s="1407">
        <v>3</v>
      </c>
      <c r="CP50" s="1407">
        <v>6.5</v>
      </c>
      <c r="CQ50" s="1394">
        <v>7.24</v>
      </c>
      <c r="CR50" s="1425">
        <v>4</v>
      </c>
      <c r="CS50" s="1425">
        <v>3.86</v>
      </c>
      <c r="CT50" s="1425">
        <v>8</v>
      </c>
      <c r="CU50" s="1425">
        <v>5</v>
      </c>
      <c r="CV50" s="1425">
        <v>4.45</v>
      </c>
      <c r="CW50" s="1425">
        <v>7.5</v>
      </c>
      <c r="CX50" s="1425">
        <v>3</v>
      </c>
      <c r="CY50" s="1425">
        <v>5.17</v>
      </c>
      <c r="CZ50" s="1425">
        <v>6.59</v>
      </c>
      <c r="DA50" s="1579">
        <v>3.7</v>
      </c>
      <c r="DB50" s="1579">
        <v>3.52</v>
      </c>
      <c r="DC50" s="1579">
        <v>5</v>
      </c>
      <c r="DD50" s="1579">
        <v>5</v>
      </c>
      <c r="DE50" s="1579">
        <v>3.99</v>
      </c>
      <c r="DF50" s="1579">
        <v>5</v>
      </c>
      <c r="DG50" s="1579">
        <v>3</v>
      </c>
      <c r="DH50" s="1579">
        <v>5.14</v>
      </c>
      <c r="DI50" s="1579">
        <v>4.07</v>
      </c>
      <c r="DJ50" s="1579">
        <v>3.08</v>
      </c>
      <c r="DK50" s="1579">
        <v>2.41</v>
      </c>
      <c r="DL50" s="1579">
        <v>5</v>
      </c>
      <c r="DM50" s="1579">
        <v>5</v>
      </c>
      <c r="DN50" s="1579">
        <v>3.46</v>
      </c>
      <c r="DO50" s="1579">
        <v>6.5</v>
      </c>
      <c r="DP50" s="1579">
        <v>3.92</v>
      </c>
      <c r="DQ50" s="1579">
        <v>4.74</v>
      </c>
      <c r="DR50" s="1579">
        <v>3.91</v>
      </c>
      <c r="DS50" s="1579">
        <v>3.17</v>
      </c>
      <c r="DT50" s="1579">
        <v>2.77</v>
      </c>
      <c r="DU50" s="1579" t="s">
        <v>817</v>
      </c>
      <c r="DV50" s="1579">
        <v>4</v>
      </c>
      <c r="DW50" s="1579">
        <v>2.93</v>
      </c>
      <c r="DX50" s="1579">
        <v>4.5999999999999996</v>
      </c>
      <c r="DY50" s="1579">
        <v>3.5</v>
      </c>
      <c r="DZ50" s="1579">
        <v>4.18</v>
      </c>
      <c r="EA50" s="1579" t="s">
        <v>817</v>
      </c>
      <c r="EB50" s="1579" t="s">
        <v>817</v>
      </c>
      <c r="EC50" s="1579">
        <v>2.69</v>
      </c>
      <c r="ED50" s="1579" t="s">
        <v>817</v>
      </c>
      <c r="EE50" s="1579">
        <v>4</v>
      </c>
      <c r="EF50" s="1579">
        <v>6.1400000000000006</v>
      </c>
      <c r="EG50" s="1579">
        <v>4.03</v>
      </c>
      <c r="EH50" s="1579">
        <v>3.5</v>
      </c>
      <c r="EI50" s="1579">
        <v>3.85</v>
      </c>
      <c r="EJ50" s="1579" t="s">
        <v>817</v>
      </c>
      <c r="EK50" s="1663">
        <v>5.26</v>
      </c>
      <c r="EL50" s="1663">
        <v>3.28</v>
      </c>
      <c r="EM50" s="1663" t="s">
        <v>817</v>
      </c>
      <c r="EN50" s="1663">
        <v>4.5</v>
      </c>
      <c r="EO50" s="1663">
        <v>2.99</v>
      </c>
      <c r="EP50" s="1663">
        <v>6.52</v>
      </c>
      <c r="EQ50" s="1663">
        <v>2</v>
      </c>
      <c r="ER50" s="1663">
        <v>3.92</v>
      </c>
      <c r="ES50" s="1663" t="s">
        <v>817</v>
      </c>
      <c r="ET50" s="1663" t="s">
        <v>817</v>
      </c>
      <c r="EU50" s="1663">
        <v>3</v>
      </c>
      <c r="EV50" s="1663" t="s">
        <v>817</v>
      </c>
      <c r="EW50" s="1663" t="s">
        <v>817</v>
      </c>
      <c r="EX50" s="1663">
        <v>2.87</v>
      </c>
      <c r="EY50" s="1663">
        <v>6.51</v>
      </c>
      <c r="EZ50" s="1663">
        <v>2</v>
      </c>
      <c r="FA50" s="1663" t="s">
        <v>817</v>
      </c>
      <c r="FB50" s="1663" t="s">
        <v>817</v>
      </c>
      <c r="FC50" s="1749"/>
      <c r="FD50" s="1749"/>
      <c r="FE50" s="1749"/>
      <c r="FF50" s="1749"/>
      <c r="FG50" s="1749"/>
      <c r="FH50" s="1749"/>
      <c r="FI50" s="1749"/>
      <c r="FJ50" s="1749"/>
    </row>
    <row r="51" spans="1:166" s="234" customFormat="1" ht="15" customHeight="1">
      <c r="A51" s="356" t="s">
        <v>1250</v>
      </c>
      <c r="B51" s="2677" t="s">
        <v>78</v>
      </c>
      <c r="C51" s="2677"/>
      <c r="D51" s="596"/>
      <c r="E51" s="596"/>
      <c r="F51" s="596"/>
      <c r="G51" s="596"/>
      <c r="H51" s="596"/>
      <c r="I51" s="596"/>
      <c r="J51" s="596"/>
      <c r="K51" s="596"/>
      <c r="L51" s="596"/>
      <c r="M51" s="596"/>
      <c r="N51" s="596"/>
      <c r="O51" s="596"/>
      <c r="P51" s="596"/>
      <c r="Q51" s="596"/>
      <c r="R51" s="596"/>
      <c r="S51" s="596"/>
      <c r="T51" s="596"/>
      <c r="U51" s="596"/>
      <c r="V51" s="596"/>
      <c r="W51" s="596"/>
      <c r="X51" s="596"/>
      <c r="Y51" s="596"/>
      <c r="Z51" s="596"/>
      <c r="AA51" s="596"/>
      <c r="AB51" s="596"/>
      <c r="AC51" s="596"/>
      <c r="AD51" s="596"/>
      <c r="AE51" s="596"/>
      <c r="AF51" s="597"/>
      <c r="AG51" s="597"/>
      <c r="AH51" s="597"/>
      <c r="AI51" s="596"/>
      <c r="AJ51" s="597"/>
      <c r="AK51" s="597"/>
      <c r="AL51" s="597"/>
      <c r="AM51" s="597"/>
      <c r="AN51" s="597"/>
      <c r="AO51" s="596"/>
      <c r="AP51" s="596"/>
      <c r="AQ51" s="247"/>
      <c r="AR51" s="247"/>
      <c r="AS51" s="247"/>
      <c r="AT51" s="247"/>
      <c r="AU51" s="247"/>
      <c r="AV51" s="247"/>
      <c r="AW51" s="247"/>
      <c r="AX51" s="597"/>
      <c r="AY51" s="597"/>
      <c r="AZ51" s="597"/>
      <c r="BA51" s="597"/>
      <c r="BB51" s="597"/>
      <c r="BC51" s="597"/>
      <c r="BD51" s="597"/>
      <c r="BE51" s="597"/>
      <c r="BF51" s="597"/>
      <c r="BG51" s="597"/>
      <c r="BH51" s="597"/>
      <c r="BI51" s="597"/>
      <c r="BJ51" s="597"/>
      <c r="BK51" s="597"/>
      <c r="BL51" s="597" t="s">
        <v>817</v>
      </c>
      <c r="BM51" s="597" t="s">
        <v>817</v>
      </c>
      <c r="BN51" s="597" t="s">
        <v>817</v>
      </c>
      <c r="BO51" s="597" t="s">
        <v>817</v>
      </c>
      <c r="BP51" s="597">
        <v>3.46</v>
      </c>
      <c r="BQ51" s="597" t="s">
        <v>817</v>
      </c>
      <c r="BR51" s="597">
        <v>8.58</v>
      </c>
      <c r="BS51" s="597" t="s">
        <v>817</v>
      </c>
      <c r="BT51" s="16" t="s">
        <v>817</v>
      </c>
      <c r="BU51" s="16" t="s">
        <v>817</v>
      </c>
      <c r="BV51" s="16" t="s">
        <v>817</v>
      </c>
      <c r="BW51" s="16" t="s">
        <v>817</v>
      </c>
      <c r="BX51" s="16">
        <v>3.46</v>
      </c>
      <c r="BY51" s="16" t="s">
        <v>817</v>
      </c>
      <c r="BZ51" s="16">
        <v>9.31</v>
      </c>
      <c r="CA51" s="16" t="s">
        <v>817</v>
      </c>
      <c r="CB51" s="16" t="s">
        <v>817</v>
      </c>
      <c r="CC51" s="16" t="s">
        <v>817</v>
      </c>
      <c r="CD51" s="16" t="s">
        <v>817</v>
      </c>
      <c r="CE51" s="16" t="s">
        <v>817</v>
      </c>
      <c r="CF51" s="16">
        <v>3.46</v>
      </c>
      <c r="CG51" s="16" t="s">
        <v>817</v>
      </c>
      <c r="CH51" s="16" t="s">
        <v>817</v>
      </c>
      <c r="CI51" s="354" t="s">
        <v>817</v>
      </c>
      <c r="CJ51" s="16" t="s">
        <v>817</v>
      </c>
      <c r="CK51" s="16" t="s">
        <v>817</v>
      </c>
      <c r="CL51" s="16" t="s">
        <v>817</v>
      </c>
      <c r="CM51" s="16" t="s">
        <v>817</v>
      </c>
      <c r="CN51" s="16">
        <v>3.46</v>
      </c>
      <c r="CO51" s="16" t="s">
        <v>817</v>
      </c>
      <c r="CP51" s="16" t="s">
        <v>817</v>
      </c>
      <c r="CQ51" s="185" t="s">
        <v>817</v>
      </c>
      <c r="CR51" s="354" t="s">
        <v>817</v>
      </c>
      <c r="CS51" s="354" t="s">
        <v>817</v>
      </c>
      <c r="CT51" s="354" t="s">
        <v>817</v>
      </c>
      <c r="CU51" s="354" t="s">
        <v>817</v>
      </c>
      <c r="CV51" s="354" t="s">
        <v>817</v>
      </c>
      <c r="CW51" s="354" t="s">
        <v>817</v>
      </c>
      <c r="CX51" s="354" t="s">
        <v>817</v>
      </c>
      <c r="CY51" s="354" t="s">
        <v>817</v>
      </c>
      <c r="CZ51" s="354" t="s">
        <v>817</v>
      </c>
      <c r="DA51" s="185" t="s">
        <v>817</v>
      </c>
      <c r="DB51" s="185" t="s">
        <v>817</v>
      </c>
      <c r="DC51" s="185" t="s">
        <v>817</v>
      </c>
      <c r="DD51" s="185" t="s">
        <v>817</v>
      </c>
      <c r="DE51" s="185" t="s">
        <v>817</v>
      </c>
      <c r="DF51" s="185" t="s">
        <v>817</v>
      </c>
      <c r="DG51" s="185" t="s">
        <v>817</v>
      </c>
      <c r="DH51" s="185" t="s">
        <v>817</v>
      </c>
      <c r="DI51" s="185" t="s">
        <v>817</v>
      </c>
      <c r="DJ51" s="185" t="s">
        <v>817</v>
      </c>
      <c r="DK51" s="185" t="s">
        <v>817</v>
      </c>
      <c r="DL51" s="185" t="s">
        <v>817</v>
      </c>
      <c r="DM51" s="185" t="s">
        <v>817</v>
      </c>
      <c r="DN51" s="185" t="s">
        <v>817</v>
      </c>
      <c r="DO51" s="185" t="s">
        <v>817</v>
      </c>
      <c r="DP51" s="185" t="s">
        <v>817</v>
      </c>
      <c r="DQ51" s="185" t="s">
        <v>817</v>
      </c>
      <c r="DR51" s="185" t="s">
        <v>817</v>
      </c>
      <c r="DS51" s="185"/>
      <c r="DT51" s="185"/>
      <c r="DU51" s="185"/>
      <c r="DV51" s="354"/>
      <c r="DW51" s="185"/>
      <c r="DX51" s="185"/>
      <c r="DY51" s="185"/>
      <c r="DZ51" s="185"/>
      <c r="EA51" s="185"/>
      <c r="EB51" s="185" t="s">
        <v>817</v>
      </c>
      <c r="EC51" s="185" t="s">
        <v>817</v>
      </c>
      <c r="ED51" s="185" t="s">
        <v>817</v>
      </c>
      <c r="EE51" s="185" t="s">
        <v>817</v>
      </c>
      <c r="EF51" s="185">
        <v>7.39</v>
      </c>
      <c r="EG51" s="185" t="s">
        <v>817</v>
      </c>
      <c r="EH51" s="185" t="s">
        <v>817</v>
      </c>
      <c r="EI51" s="185" t="s">
        <v>817</v>
      </c>
      <c r="EJ51" s="185" t="s">
        <v>817</v>
      </c>
      <c r="EK51" s="184"/>
      <c r="EL51" s="184"/>
      <c r="EM51" s="184"/>
      <c r="EN51" s="184"/>
      <c r="EO51" s="184"/>
      <c r="EP51" s="184"/>
      <c r="EQ51" s="184"/>
      <c r="ER51" s="184"/>
      <c r="ES51" s="184"/>
      <c r="ET51" s="184"/>
      <c r="EU51" s="184"/>
      <c r="EV51" s="184"/>
      <c r="EW51" s="184"/>
      <c r="EX51" s="184"/>
      <c r="EY51" s="184"/>
      <c r="EZ51" s="184"/>
      <c r="FA51" s="184"/>
      <c r="FB51" s="184"/>
      <c r="FC51" s="181"/>
      <c r="FD51" s="181"/>
      <c r="FE51" s="181"/>
      <c r="FF51" s="181"/>
      <c r="FG51" s="181"/>
      <c r="FH51" s="181"/>
      <c r="FI51" s="181"/>
      <c r="FJ51" s="181"/>
    </row>
    <row r="52" spans="1:166" s="1411" customFormat="1" ht="15" customHeight="1">
      <c r="A52" s="1412"/>
      <c r="B52" s="1406" t="s">
        <v>1273</v>
      </c>
      <c r="C52" s="1406" t="s">
        <v>519</v>
      </c>
      <c r="D52" s="1408"/>
      <c r="E52" s="1408"/>
      <c r="F52" s="1408"/>
      <c r="G52" s="1408"/>
      <c r="H52" s="1408"/>
      <c r="I52" s="1408"/>
      <c r="J52" s="1408"/>
      <c r="K52" s="1408"/>
      <c r="L52" s="1408"/>
      <c r="M52" s="1408"/>
      <c r="N52" s="1408"/>
      <c r="O52" s="1408"/>
      <c r="P52" s="1408"/>
      <c r="Q52" s="1408"/>
      <c r="R52" s="1408"/>
      <c r="S52" s="1408"/>
      <c r="T52" s="1408"/>
      <c r="U52" s="1408"/>
      <c r="V52" s="1408"/>
      <c r="W52" s="1408"/>
      <c r="X52" s="1408"/>
      <c r="Y52" s="1408"/>
      <c r="Z52" s="1408"/>
      <c r="AA52" s="1408"/>
      <c r="AB52" s="1408"/>
      <c r="AC52" s="1408"/>
      <c r="AD52" s="1408"/>
      <c r="AE52" s="1408"/>
      <c r="AF52" s="1407"/>
      <c r="AG52" s="1407"/>
      <c r="AH52" s="1407"/>
      <c r="AI52" s="1408"/>
      <c r="AJ52" s="1407"/>
      <c r="AK52" s="1407"/>
      <c r="AL52" s="1407"/>
      <c r="AM52" s="1407"/>
      <c r="AN52" s="1407"/>
      <c r="AO52" s="1408"/>
      <c r="AP52" s="1408"/>
      <c r="AQ52" s="1393"/>
      <c r="AR52" s="1393"/>
      <c r="AS52" s="1393"/>
      <c r="AT52" s="1393"/>
      <c r="AU52" s="1393"/>
      <c r="AV52" s="1393"/>
      <c r="AW52" s="1393"/>
      <c r="AX52" s="1407"/>
      <c r="AY52" s="1407"/>
      <c r="AZ52" s="1407"/>
      <c r="BA52" s="1407"/>
      <c r="BB52" s="1407" t="s">
        <v>1231</v>
      </c>
      <c r="BC52" s="1407" t="s">
        <v>3315</v>
      </c>
      <c r="BD52" s="1407" t="s">
        <v>3315</v>
      </c>
      <c r="BE52" s="1407">
        <v>9.9</v>
      </c>
      <c r="BF52" s="1407">
        <v>9.0500000000000007</v>
      </c>
      <c r="BG52" s="1407" t="s">
        <v>817</v>
      </c>
      <c r="BH52" s="1407">
        <v>12.94</v>
      </c>
      <c r="BI52" s="1407">
        <v>10.73</v>
      </c>
      <c r="BJ52" s="1407" t="s">
        <v>3315</v>
      </c>
      <c r="BK52" s="1407" t="s">
        <v>3315</v>
      </c>
      <c r="BL52" s="1407"/>
      <c r="BM52" s="1407"/>
      <c r="BN52" s="1407"/>
      <c r="BO52" s="1407"/>
      <c r="BP52" s="1407"/>
      <c r="BQ52" s="1407"/>
      <c r="BR52" s="1407"/>
      <c r="BS52" s="1407"/>
      <c r="BT52" s="1407"/>
      <c r="BU52" s="1407"/>
      <c r="BV52" s="1407"/>
      <c r="BW52" s="1407"/>
      <c r="BX52" s="1407"/>
      <c r="BY52" s="1407"/>
      <c r="BZ52" s="1407"/>
      <c r="CA52" s="1407"/>
      <c r="CB52" s="1407"/>
      <c r="CC52" s="1407"/>
      <c r="CD52" s="1409"/>
      <c r="CE52" s="1407"/>
      <c r="CF52" s="1407"/>
      <c r="CG52" s="1407"/>
      <c r="CH52" s="1407"/>
      <c r="CI52" s="1394"/>
      <c r="CJ52" s="1407"/>
      <c r="CK52" s="1407"/>
      <c r="CL52" s="1409"/>
      <c r="CM52" s="1407"/>
      <c r="CN52" s="1407"/>
      <c r="CO52" s="1407"/>
      <c r="CP52" s="1407"/>
      <c r="CQ52" s="1392"/>
      <c r="CR52" s="1394"/>
      <c r="CS52" s="1394"/>
      <c r="CT52" s="1394"/>
      <c r="CU52" s="1394"/>
      <c r="CV52" s="1394"/>
      <c r="CW52" s="1394"/>
      <c r="CX52" s="1394"/>
      <c r="CY52" s="1394"/>
      <c r="CZ52" s="1394"/>
      <c r="DA52" s="1392"/>
      <c r="DB52" s="1392"/>
      <c r="DC52" s="1392"/>
      <c r="DD52" s="1392"/>
      <c r="DE52" s="1392"/>
      <c r="DF52" s="1392"/>
      <c r="DG52" s="1392"/>
      <c r="DH52" s="1392"/>
      <c r="DI52" s="1392"/>
      <c r="DJ52" s="1392"/>
      <c r="DK52" s="1392"/>
      <c r="DL52" s="1392"/>
      <c r="DM52" s="1392"/>
      <c r="DN52" s="1392"/>
      <c r="DO52" s="1392"/>
      <c r="DP52" s="1392"/>
      <c r="DQ52" s="1392"/>
      <c r="DR52" s="1392"/>
      <c r="DS52" s="1392"/>
      <c r="DT52" s="1392"/>
      <c r="DU52" s="1392"/>
      <c r="DV52" s="1392"/>
      <c r="DW52" s="1392"/>
      <c r="DX52" s="1392"/>
      <c r="DY52" s="1392"/>
      <c r="DZ52" s="1392"/>
      <c r="EA52" s="1392"/>
      <c r="EB52" s="1392" t="s">
        <v>817</v>
      </c>
      <c r="EC52" s="1392" t="s">
        <v>817</v>
      </c>
      <c r="ED52" s="1392" t="s">
        <v>817</v>
      </c>
      <c r="EE52" s="1392" t="s">
        <v>817</v>
      </c>
      <c r="EF52" s="1392" t="s">
        <v>817</v>
      </c>
      <c r="EG52" s="1392" t="s">
        <v>817</v>
      </c>
      <c r="EH52" s="1392" t="s">
        <v>817</v>
      </c>
      <c r="EI52" s="1392" t="s">
        <v>817</v>
      </c>
      <c r="EJ52" s="1392" t="s">
        <v>817</v>
      </c>
      <c r="EK52" s="1662"/>
      <c r="EL52" s="1662"/>
      <c r="EM52" s="1662"/>
      <c r="EN52" s="1662"/>
      <c r="EO52" s="1662"/>
      <c r="EP52" s="1662"/>
      <c r="EQ52" s="1662"/>
      <c r="ER52" s="1662"/>
      <c r="ES52" s="1662"/>
      <c r="ET52" s="1662"/>
      <c r="EU52" s="1662"/>
      <c r="EV52" s="1662"/>
      <c r="EW52" s="1662"/>
      <c r="EX52" s="1662"/>
      <c r="EY52" s="1662"/>
      <c r="EZ52" s="1662"/>
      <c r="FA52" s="1662"/>
      <c r="FB52" s="1662"/>
      <c r="FC52" s="1747">
        <v>6.88</v>
      </c>
      <c r="FD52" s="1747">
        <v>5.97</v>
      </c>
      <c r="FE52" s="1747" t="s">
        <v>817</v>
      </c>
      <c r="FF52" s="1747">
        <v>7.5</v>
      </c>
      <c r="FG52" s="1747">
        <v>6.29</v>
      </c>
      <c r="FH52" s="1747" t="s">
        <v>817</v>
      </c>
      <c r="FI52" s="1747" t="s">
        <v>817</v>
      </c>
      <c r="FJ52" s="1747">
        <v>9.83</v>
      </c>
    </row>
    <row r="53" spans="1:166" s="234" customFormat="1" ht="15" customHeight="1">
      <c r="A53" s="269"/>
      <c r="B53" s="256"/>
      <c r="C53" s="256" t="s">
        <v>952</v>
      </c>
      <c r="D53" s="257" t="s">
        <v>817</v>
      </c>
      <c r="E53" s="257" t="s">
        <v>817</v>
      </c>
      <c r="F53" s="257" t="s">
        <v>817</v>
      </c>
      <c r="G53" s="257" t="s">
        <v>817</v>
      </c>
      <c r="H53" s="257" t="s">
        <v>817</v>
      </c>
      <c r="I53" s="257" t="s">
        <v>817</v>
      </c>
      <c r="J53" s="257" t="s">
        <v>817</v>
      </c>
      <c r="K53" s="257" t="s">
        <v>817</v>
      </c>
      <c r="L53" s="257" t="s">
        <v>817</v>
      </c>
      <c r="M53" s="257" t="s">
        <v>817</v>
      </c>
      <c r="N53" s="257" t="s">
        <v>817</v>
      </c>
      <c r="O53" s="257" t="s">
        <v>817</v>
      </c>
      <c r="P53" s="257" t="s">
        <v>817</v>
      </c>
      <c r="Q53" s="257" t="s">
        <v>817</v>
      </c>
      <c r="R53" s="257" t="s">
        <v>817</v>
      </c>
      <c r="S53" s="257" t="s">
        <v>817</v>
      </c>
      <c r="T53" s="257" t="s">
        <v>817</v>
      </c>
      <c r="U53" s="257" t="s">
        <v>817</v>
      </c>
      <c r="V53" s="257" t="s">
        <v>817</v>
      </c>
      <c r="W53" s="257" t="s">
        <v>817</v>
      </c>
      <c r="X53" s="257" t="s">
        <v>817</v>
      </c>
      <c r="Y53" s="257" t="s">
        <v>817</v>
      </c>
      <c r="Z53" s="257" t="s">
        <v>817</v>
      </c>
      <c r="AA53" s="257" t="s">
        <v>817</v>
      </c>
      <c r="AB53" s="257" t="s">
        <v>817</v>
      </c>
      <c r="AC53" s="257" t="s">
        <v>817</v>
      </c>
      <c r="AD53" s="257" t="s">
        <v>817</v>
      </c>
      <c r="AE53" s="257" t="s">
        <v>817</v>
      </c>
      <c r="AF53" s="257" t="s">
        <v>817</v>
      </c>
      <c r="AG53" s="257" t="s">
        <v>817</v>
      </c>
      <c r="AH53" s="257" t="s">
        <v>817</v>
      </c>
      <c r="AI53" s="257" t="s">
        <v>817</v>
      </c>
      <c r="AJ53" s="16">
        <v>10.8</v>
      </c>
      <c r="AK53" s="16">
        <v>9.0500000000000007</v>
      </c>
      <c r="AL53" s="16" t="s">
        <v>1231</v>
      </c>
      <c r="AM53" s="16" t="s">
        <v>3315</v>
      </c>
      <c r="AN53" s="16">
        <v>8.99</v>
      </c>
      <c r="AO53" s="257" t="s">
        <v>3315</v>
      </c>
      <c r="AP53" s="257" t="s">
        <v>3315</v>
      </c>
      <c r="AQ53" s="247" t="s">
        <v>817</v>
      </c>
      <c r="AR53" s="247">
        <v>9.0500000000000007</v>
      </c>
      <c r="AS53" s="247" t="s">
        <v>1231</v>
      </c>
      <c r="AT53" s="247" t="s">
        <v>3315</v>
      </c>
      <c r="AU53" s="247">
        <v>8.99</v>
      </c>
      <c r="AV53" s="247" t="s">
        <v>1231</v>
      </c>
      <c r="AW53" s="247" t="s">
        <v>817</v>
      </c>
      <c r="AX53" s="16">
        <v>10.36</v>
      </c>
      <c r="AY53" s="16">
        <v>9.0500000000000007</v>
      </c>
      <c r="AZ53" s="16" t="s">
        <v>1231</v>
      </c>
      <c r="BA53" s="16" t="s">
        <v>3315</v>
      </c>
      <c r="BB53" s="16">
        <v>8.99</v>
      </c>
      <c r="BC53" s="16" t="s">
        <v>3315</v>
      </c>
      <c r="BD53" s="16" t="s">
        <v>3315</v>
      </c>
      <c r="BE53" s="16">
        <v>10.35</v>
      </c>
      <c r="BF53" s="16" t="s">
        <v>1231</v>
      </c>
      <c r="BG53" s="16" t="s">
        <v>1231</v>
      </c>
      <c r="BH53" s="16">
        <v>12.94</v>
      </c>
      <c r="BI53" s="16">
        <v>11.21</v>
      </c>
      <c r="BJ53" s="16" t="s">
        <v>3315</v>
      </c>
      <c r="BK53" s="16" t="s">
        <v>3315</v>
      </c>
      <c r="BL53" s="16">
        <v>9.7200000000000006</v>
      </c>
      <c r="BM53" s="16">
        <v>8.5</v>
      </c>
      <c r="BN53" s="16" t="s">
        <v>817</v>
      </c>
      <c r="BO53" s="16">
        <v>8.5</v>
      </c>
      <c r="BP53" s="16">
        <v>8.25</v>
      </c>
      <c r="BQ53" s="16" t="s">
        <v>817</v>
      </c>
      <c r="BR53" s="16" t="s">
        <v>817</v>
      </c>
      <c r="BS53" s="16" t="s">
        <v>817</v>
      </c>
      <c r="BT53" s="16">
        <v>9.58</v>
      </c>
      <c r="BU53" s="16" t="s">
        <v>817</v>
      </c>
      <c r="BV53" s="16" t="s">
        <v>817</v>
      </c>
      <c r="BW53" s="16">
        <v>8.5</v>
      </c>
      <c r="BX53" s="16">
        <v>7.68</v>
      </c>
      <c r="BY53" s="16" t="s">
        <v>817</v>
      </c>
      <c r="BZ53" s="16" t="s">
        <v>817</v>
      </c>
      <c r="CA53" s="16" t="s">
        <v>817</v>
      </c>
      <c r="CB53" s="16">
        <v>9.69</v>
      </c>
      <c r="CC53" s="16">
        <v>12.2</v>
      </c>
      <c r="CD53" s="290" t="s">
        <v>817</v>
      </c>
      <c r="CE53" s="16">
        <v>8.5</v>
      </c>
      <c r="CF53" s="16">
        <v>8.2200000000000006</v>
      </c>
      <c r="CG53" s="16" t="s">
        <v>817</v>
      </c>
      <c r="CH53" s="16" t="s">
        <v>817</v>
      </c>
      <c r="CI53" s="354">
        <v>11.08</v>
      </c>
      <c r="CJ53" s="16">
        <v>11.53</v>
      </c>
      <c r="CK53" s="16">
        <v>11.83</v>
      </c>
      <c r="CL53" s="290" t="s">
        <v>817</v>
      </c>
      <c r="CM53" s="16">
        <v>11</v>
      </c>
      <c r="CN53" s="16">
        <v>10.56</v>
      </c>
      <c r="CO53" s="16" t="s">
        <v>817</v>
      </c>
      <c r="CP53" s="16">
        <v>10.25</v>
      </c>
      <c r="CQ53" s="185">
        <v>11.56</v>
      </c>
      <c r="CR53" s="354">
        <v>10.6</v>
      </c>
      <c r="CS53" s="354">
        <v>11.57</v>
      </c>
      <c r="CT53" s="354" t="s">
        <v>817</v>
      </c>
      <c r="CU53" s="354">
        <v>11</v>
      </c>
      <c r="CV53" s="354">
        <v>10.47</v>
      </c>
      <c r="CW53" s="354">
        <v>12</v>
      </c>
      <c r="CX53" s="354" t="s">
        <v>817</v>
      </c>
      <c r="CY53" s="354" t="s">
        <v>817</v>
      </c>
      <c r="CZ53" s="354">
        <v>11.32</v>
      </c>
      <c r="DA53" s="185">
        <v>9.64</v>
      </c>
      <c r="DB53" s="185" t="s">
        <v>817</v>
      </c>
      <c r="DC53" s="185" t="s">
        <v>817</v>
      </c>
      <c r="DD53" s="185">
        <v>11</v>
      </c>
      <c r="DE53" s="185">
        <v>8.81</v>
      </c>
      <c r="DF53" s="185">
        <v>11</v>
      </c>
      <c r="DG53" s="185" t="s">
        <v>817</v>
      </c>
      <c r="DH53" s="185" t="s">
        <v>817</v>
      </c>
      <c r="DI53" s="185">
        <v>11.53</v>
      </c>
      <c r="DJ53" s="185">
        <v>8.43</v>
      </c>
      <c r="DK53" s="185">
        <v>6.64</v>
      </c>
      <c r="DL53" s="185" t="s">
        <v>817</v>
      </c>
      <c r="DM53" s="185">
        <v>10</v>
      </c>
      <c r="DN53" s="185">
        <v>8.74</v>
      </c>
      <c r="DO53" s="185" t="s">
        <v>817</v>
      </c>
      <c r="DP53" s="185" t="s">
        <v>817</v>
      </c>
      <c r="DQ53" s="185" t="s">
        <v>817</v>
      </c>
      <c r="DR53" s="185">
        <v>11.64</v>
      </c>
      <c r="DS53" s="185">
        <v>7.94</v>
      </c>
      <c r="DT53" s="185">
        <v>6.37</v>
      </c>
      <c r="DU53" s="185">
        <v>8.25</v>
      </c>
      <c r="DV53" s="185">
        <v>6.5</v>
      </c>
      <c r="DW53" s="185">
        <v>7.18</v>
      </c>
      <c r="DX53" s="185" t="s">
        <v>817</v>
      </c>
      <c r="DY53" s="185" t="s">
        <v>817</v>
      </c>
      <c r="DZ53" s="185" t="s">
        <v>817</v>
      </c>
      <c r="EA53" s="185">
        <v>11.23</v>
      </c>
      <c r="EB53" s="185">
        <v>7.66</v>
      </c>
      <c r="EC53" s="185">
        <v>6.18</v>
      </c>
      <c r="ED53" s="185" t="s">
        <v>817</v>
      </c>
      <c r="EE53" s="185">
        <v>9</v>
      </c>
      <c r="EF53" s="185" t="s">
        <v>817</v>
      </c>
      <c r="EG53" s="185">
        <v>9.2799999999999994</v>
      </c>
      <c r="EH53" s="185" t="s">
        <v>817</v>
      </c>
      <c r="EI53" s="185" t="s">
        <v>817</v>
      </c>
      <c r="EJ53" s="185">
        <v>11.26</v>
      </c>
      <c r="EK53" s="184">
        <v>8.02</v>
      </c>
      <c r="EL53" s="184">
        <v>7.55</v>
      </c>
      <c r="EM53" s="184" t="s">
        <v>817</v>
      </c>
      <c r="EN53" s="184">
        <v>8.5</v>
      </c>
      <c r="EO53" s="184">
        <v>6.97</v>
      </c>
      <c r="EP53" s="184" t="s">
        <v>817</v>
      </c>
      <c r="EQ53" s="184" t="s">
        <v>817</v>
      </c>
      <c r="ER53" s="184" t="s">
        <v>817</v>
      </c>
      <c r="ES53" s="184">
        <v>10.88</v>
      </c>
      <c r="ET53" s="184">
        <v>8.3800000000000008</v>
      </c>
      <c r="EU53" s="184">
        <v>7.9799999999999995</v>
      </c>
      <c r="EV53" s="184" t="s">
        <v>817</v>
      </c>
      <c r="EW53" s="184">
        <v>7.0000000000000009</v>
      </c>
      <c r="EX53" s="184">
        <v>7.86</v>
      </c>
      <c r="EY53" s="184" t="s">
        <v>817</v>
      </c>
      <c r="EZ53" s="184" t="s">
        <v>817</v>
      </c>
      <c r="FA53" s="184" t="s">
        <v>817</v>
      </c>
      <c r="FB53" s="184">
        <v>10.17</v>
      </c>
      <c r="FC53" s="181">
        <v>7.16</v>
      </c>
      <c r="FD53" s="181">
        <v>5.97</v>
      </c>
      <c r="FE53" s="181" t="s">
        <v>1231</v>
      </c>
      <c r="FF53" s="181" t="s">
        <v>817</v>
      </c>
      <c r="FG53" s="181">
        <v>9.6199999999999992</v>
      </c>
      <c r="FH53" s="181" t="s">
        <v>817</v>
      </c>
      <c r="FI53" s="181" t="s">
        <v>817</v>
      </c>
      <c r="FJ53" s="181" t="s">
        <v>817</v>
      </c>
    </row>
    <row r="54" spans="1:166" s="1411" customFormat="1" ht="15" customHeight="1">
      <c r="A54" s="1412"/>
      <c r="B54" s="1406"/>
      <c r="C54" s="1406" t="s">
        <v>950</v>
      </c>
      <c r="D54" s="1408" t="s">
        <v>817</v>
      </c>
      <c r="E54" s="1408" t="s">
        <v>817</v>
      </c>
      <c r="F54" s="1408" t="s">
        <v>817</v>
      </c>
      <c r="G54" s="1408" t="s">
        <v>817</v>
      </c>
      <c r="H54" s="1408" t="s">
        <v>817</v>
      </c>
      <c r="I54" s="1408" t="s">
        <v>817</v>
      </c>
      <c r="J54" s="1408" t="s">
        <v>817</v>
      </c>
      <c r="K54" s="1408" t="s">
        <v>817</v>
      </c>
      <c r="L54" s="1408" t="s">
        <v>817</v>
      </c>
      <c r="M54" s="1408" t="s">
        <v>817</v>
      </c>
      <c r="N54" s="1408" t="s">
        <v>817</v>
      </c>
      <c r="O54" s="1408" t="s">
        <v>817</v>
      </c>
      <c r="P54" s="1408" t="s">
        <v>817</v>
      </c>
      <c r="Q54" s="1408" t="s">
        <v>817</v>
      </c>
      <c r="R54" s="1408" t="s">
        <v>817</v>
      </c>
      <c r="S54" s="1408" t="s">
        <v>817</v>
      </c>
      <c r="T54" s="1408" t="s">
        <v>817</v>
      </c>
      <c r="U54" s="1408" t="s">
        <v>817</v>
      </c>
      <c r="V54" s="1408" t="s">
        <v>817</v>
      </c>
      <c r="W54" s="1408" t="s">
        <v>817</v>
      </c>
      <c r="X54" s="1408" t="s">
        <v>817</v>
      </c>
      <c r="Y54" s="1408" t="s">
        <v>817</v>
      </c>
      <c r="Z54" s="1408" t="s">
        <v>817</v>
      </c>
      <c r="AA54" s="1408" t="s">
        <v>817</v>
      </c>
      <c r="AB54" s="1408" t="s">
        <v>817</v>
      </c>
      <c r="AC54" s="1408" t="s">
        <v>817</v>
      </c>
      <c r="AD54" s="1408" t="s">
        <v>817</v>
      </c>
      <c r="AE54" s="1408" t="s">
        <v>817</v>
      </c>
      <c r="AF54" s="1408" t="s">
        <v>817</v>
      </c>
      <c r="AG54" s="1408" t="s">
        <v>817</v>
      </c>
      <c r="AH54" s="1408" t="s">
        <v>817</v>
      </c>
      <c r="AI54" s="1408" t="s">
        <v>817</v>
      </c>
      <c r="AJ54" s="1407">
        <v>11.22</v>
      </c>
      <c r="AK54" s="1407" t="s">
        <v>1231</v>
      </c>
      <c r="AL54" s="1407" t="s">
        <v>1231</v>
      </c>
      <c r="AM54" s="1407" t="s">
        <v>3315</v>
      </c>
      <c r="AN54" s="1407">
        <v>9.39</v>
      </c>
      <c r="AO54" s="1408" t="s">
        <v>3315</v>
      </c>
      <c r="AP54" s="1408" t="s">
        <v>3315</v>
      </c>
      <c r="AQ54" s="1393">
        <v>11</v>
      </c>
      <c r="AR54" s="1393"/>
      <c r="AS54" s="1393" t="s">
        <v>1231</v>
      </c>
      <c r="AT54" s="1393" t="s">
        <v>3315</v>
      </c>
      <c r="AU54" s="1393">
        <v>9.39</v>
      </c>
      <c r="AV54" s="1393" t="s">
        <v>1231</v>
      </c>
      <c r="AW54" s="1393" t="s">
        <v>817</v>
      </c>
      <c r="AX54" s="1407">
        <v>10.77</v>
      </c>
      <c r="AY54" s="1407" t="s">
        <v>1231</v>
      </c>
      <c r="AZ54" s="1407" t="s">
        <v>1231</v>
      </c>
      <c r="BA54" s="1407" t="s">
        <v>3315</v>
      </c>
      <c r="BB54" s="1407">
        <v>9.39</v>
      </c>
      <c r="BC54" s="1407" t="s">
        <v>3315</v>
      </c>
      <c r="BD54" s="1407" t="s">
        <v>3315</v>
      </c>
      <c r="BE54" s="1407" t="s">
        <v>817</v>
      </c>
      <c r="BF54" s="1407">
        <v>9.5</v>
      </c>
      <c r="BG54" s="1407" t="s">
        <v>817</v>
      </c>
      <c r="BH54" s="1407" t="s">
        <v>817</v>
      </c>
      <c r="BI54" s="1407" t="s">
        <v>817</v>
      </c>
      <c r="BJ54" s="1407" t="s">
        <v>817</v>
      </c>
      <c r="BK54" s="1407" t="s">
        <v>817</v>
      </c>
      <c r="BL54" s="1407">
        <v>10.09</v>
      </c>
      <c r="BM54" s="1407">
        <v>8.5</v>
      </c>
      <c r="BN54" s="1407" t="s">
        <v>817</v>
      </c>
      <c r="BO54" s="1407">
        <v>8.5</v>
      </c>
      <c r="BP54" s="1407">
        <v>8.91</v>
      </c>
      <c r="BQ54" s="1407" t="s">
        <v>817</v>
      </c>
      <c r="BR54" s="1407" t="s">
        <v>817</v>
      </c>
      <c r="BS54" s="1407" t="s">
        <v>817</v>
      </c>
      <c r="BT54" s="1407">
        <v>10.199999999999999</v>
      </c>
      <c r="BU54" s="1407" t="s">
        <v>817</v>
      </c>
      <c r="BV54" s="1407" t="s">
        <v>817</v>
      </c>
      <c r="BW54" s="1407">
        <v>8.5</v>
      </c>
      <c r="BX54" s="1407">
        <v>8.06</v>
      </c>
      <c r="BY54" s="1407" t="s">
        <v>817</v>
      </c>
      <c r="BZ54" s="1407" t="s">
        <v>817</v>
      </c>
      <c r="CA54" s="1407" t="s">
        <v>817</v>
      </c>
      <c r="CB54" s="1407">
        <v>10.06</v>
      </c>
      <c r="CC54" s="1407">
        <v>12.2</v>
      </c>
      <c r="CD54" s="1409" t="s">
        <v>817</v>
      </c>
      <c r="CE54" s="1407">
        <v>8.5</v>
      </c>
      <c r="CF54" s="1407">
        <v>8.2200000000000006</v>
      </c>
      <c r="CG54" s="1407" t="s">
        <v>817</v>
      </c>
      <c r="CH54" s="1407" t="s">
        <v>817</v>
      </c>
      <c r="CI54" s="1394" t="s">
        <v>817</v>
      </c>
      <c r="CJ54" s="1407">
        <v>11.97</v>
      </c>
      <c r="CK54" s="1407">
        <v>11.83</v>
      </c>
      <c r="CL54" s="1409" t="s">
        <v>817</v>
      </c>
      <c r="CM54" s="1407">
        <v>11</v>
      </c>
      <c r="CN54" s="1407">
        <v>10.56</v>
      </c>
      <c r="CO54" s="1407" t="s">
        <v>817</v>
      </c>
      <c r="CP54" s="1407">
        <v>10.25</v>
      </c>
      <c r="CQ54" s="1392" t="s">
        <v>817</v>
      </c>
      <c r="CR54" s="1394">
        <v>11</v>
      </c>
      <c r="CS54" s="1394">
        <v>11.57</v>
      </c>
      <c r="CT54" s="1394" t="s">
        <v>817</v>
      </c>
      <c r="CU54" s="1394">
        <v>11</v>
      </c>
      <c r="CV54" s="1394">
        <v>10.47</v>
      </c>
      <c r="CW54" s="1394" t="s">
        <v>817</v>
      </c>
      <c r="CX54" s="1394" t="s">
        <v>817</v>
      </c>
      <c r="CY54" s="1394" t="s">
        <v>817</v>
      </c>
      <c r="CZ54" s="1394" t="s">
        <v>817</v>
      </c>
      <c r="DA54" s="1392">
        <v>10.23</v>
      </c>
      <c r="DB54" s="1392" t="s">
        <v>817</v>
      </c>
      <c r="DC54" s="1392" t="s">
        <v>817</v>
      </c>
      <c r="DD54" s="1392">
        <v>11</v>
      </c>
      <c r="DE54" s="1392">
        <v>8.81</v>
      </c>
      <c r="DF54" s="1392" t="s">
        <v>817</v>
      </c>
      <c r="DG54" s="1392" t="s">
        <v>817</v>
      </c>
      <c r="DH54" s="1392" t="s">
        <v>817</v>
      </c>
      <c r="DI54" s="1392" t="s">
        <v>817</v>
      </c>
      <c r="DJ54" s="1392">
        <v>8.83</v>
      </c>
      <c r="DK54" s="1392">
        <v>6.64</v>
      </c>
      <c r="DL54" s="1392" t="s">
        <v>817</v>
      </c>
      <c r="DM54" s="1392">
        <v>10</v>
      </c>
      <c r="DN54" s="1392">
        <v>8.74</v>
      </c>
      <c r="DO54" s="1392" t="s">
        <v>817</v>
      </c>
      <c r="DP54" s="1392" t="s">
        <v>817</v>
      </c>
      <c r="DQ54" s="1392" t="s">
        <v>817</v>
      </c>
      <c r="DR54" s="1392" t="s">
        <v>817</v>
      </c>
      <c r="DS54" s="1392">
        <v>8.25</v>
      </c>
      <c r="DT54" s="1392">
        <v>6.37</v>
      </c>
      <c r="DU54" s="1392" t="s">
        <v>817</v>
      </c>
      <c r="DV54" s="1392" t="s">
        <v>817</v>
      </c>
      <c r="DW54" s="1392">
        <v>7.72</v>
      </c>
      <c r="DX54" s="1392" t="s">
        <v>817</v>
      </c>
      <c r="DY54" s="1392" t="s">
        <v>817</v>
      </c>
      <c r="DZ54" s="1392" t="s">
        <v>817</v>
      </c>
      <c r="EA54" s="1392" t="s">
        <v>817</v>
      </c>
      <c r="EB54" s="1392">
        <v>7.96</v>
      </c>
      <c r="EC54" s="1392">
        <v>6.18</v>
      </c>
      <c r="ED54" s="1392" t="s">
        <v>817</v>
      </c>
      <c r="EE54" s="1392" t="s">
        <v>817</v>
      </c>
      <c r="EF54" s="1392">
        <v>7.02</v>
      </c>
      <c r="EG54" s="1392">
        <v>9.6199999999999992</v>
      </c>
      <c r="EH54" s="1392" t="s">
        <v>817</v>
      </c>
      <c r="EI54" s="1392" t="s">
        <v>817</v>
      </c>
      <c r="EJ54" s="1392"/>
      <c r="EK54" s="1662">
        <v>8.34</v>
      </c>
      <c r="EL54" s="1662">
        <v>7.55</v>
      </c>
      <c r="EM54" s="1662" t="s">
        <v>817</v>
      </c>
      <c r="EN54" s="1662" t="s">
        <v>817</v>
      </c>
      <c r="EO54" s="1662">
        <v>9.06</v>
      </c>
      <c r="EP54" s="1662" t="s">
        <v>817</v>
      </c>
      <c r="EQ54" s="1662" t="s">
        <v>817</v>
      </c>
      <c r="ER54" s="1662" t="s">
        <v>817</v>
      </c>
      <c r="ES54" s="1662" t="s">
        <v>817</v>
      </c>
      <c r="ET54" s="1662">
        <v>8.7099999999999991</v>
      </c>
      <c r="EU54" s="1662">
        <v>7.9799999999999995</v>
      </c>
      <c r="EV54" s="1662" t="s">
        <v>1231</v>
      </c>
      <c r="EW54" s="1662" t="s">
        <v>817</v>
      </c>
      <c r="EX54" s="1662">
        <v>8.19</v>
      </c>
      <c r="EY54" s="1662" t="s">
        <v>817</v>
      </c>
      <c r="EZ54" s="1662" t="s">
        <v>817</v>
      </c>
      <c r="FA54" s="1662" t="s">
        <v>817</v>
      </c>
      <c r="FB54" s="1662" t="s">
        <v>817</v>
      </c>
      <c r="FC54" s="1747" t="s">
        <v>817</v>
      </c>
      <c r="FD54" s="1747">
        <v>5.97</v>
      </c>
      <c r="FE54" s="1747" t="s">
        <v>1231</v>
      </c>
      <c r="FF54" s="1747" t="s">
        <v>817</v>
      </c>
      <c r="FG54" s="1747" t="s">
        <v>817</v>
      </c>
      <c r="FH54" s="1747" t="s">
        <v>817</v>
      </c>
      <c r="FI54" s="1747" t="s">
        <v>817</v>
      </c>
      <c r="FJ54" s="1747" t="s">
        <v>817</v>
      </c>
    </row>
    <row r="55" spans="1:166" s="234" customFormat="1" ht="15" customHeight="1">
      <c r="A55" s="269"/>
      <c r="B55" s="256"/>
      <c r="C55" s="256" t="s">
        <v>951</v>
      </c>
      <c r="D55" s="257" t="s">
        <v>817</v>
      </c>
      <c r="E55" s="257" t="s">
        <v>817</v>
      </c>
      <c r="F55" s="257" t="s">
        <v>817</v>
      </c>
      <c r="G55" s="257" t="s">
        <v>817</v>
      </c>
      <c r="H55" s="257" t="s">
        <v>817</v>
      </c>
      <c r="I55" s="257" t="s">
        <v>817</v>
      </c>
      <c r="J55" s="257" t="s">
        <v>817</v>
      </c>
      <c r="K55" s="257" t="s">
        <v>817</v>
      </c>
      <c r="L55" s="257" t="s">
        <v>817</v>
      </c>
      <c r="M55" s="257" t="s">
        <v>817</v>
      </c>
      <c r="N55" s="257" t="s">
        <v>817</v>
      </c>
      <c r="O55" s="257" t="s">
        <v>817</v>
      </c>
      <c r="P55" s="257" t="s">
        <v>817</v>
      </c>
      <c r="Q55" s="257" t="s">
        <v>817</v>
      </c>
      <c r="R55" s="257" t="s">
        <v>817</v>
      </c>
      <c r="S55" s="257" t="s">
        <v>817</v>
      </c>
      <c r="T55" s="257" t="s">
        <v>817</v>
      </c>
      <c r="U55" s="257" t="s">
        <v>817</v>
      </c>
      <c r="V55" s="257" t="s">
        <v>817</v>
      </c>
      <c r="W55" s="257" t="s">
        <v>817</v>
      </c>
      <c r="X55" s="257" t="s">
        <v>817</v>
      </c>
      <c r="Y55" s="257" t="s">
        <v>817</v>
      </c>
      <c r="Z55" s="257" t="s">
        <v>817</v>
      </c>
      <c r="AA55" s="257" t="s">
        <v>817</v>
      </c>
      <c r="AB55" s="257" t="s">
        <v>817</v>
      </c>
      <c r="AC55" s="257" t="s">
        <v>817</v>
      </c>
      <c r="AD55" s="257" t="s">
        <v>817</v>
      </c>
      <c r="AE55" s="257" t="s">
        <v>817</v>
      </c>
      <c r="AF55" s="257" t="s">
        <v>817</v>
      </c>
      <c r="AG55" s="257" t="s">
        <v>817</v>
      </c>
      <c r="AH55" s="257" t="s">
        <v>817</v>
      </c>
      <c r="AI55" s="257" t="s">
        <v>817</v>
      </c>
      <c r="AJ55" s="257" t="s">
        <v>817</v>
      </c>
      <c r="AK55" s="257" t="s">
        <v>817</v>
      </c>
      <c r="AL55" s="257" t="s">
        <v>817</v>
      </c>
      <c r="AM55" s="257" t="s">
        <v>817</v>
      </c>
      <c r="AN55" s="257" t="s">
        <v>817</v>
      </c>
      <c r="AO55" s="257" t="s">
        <v>817</v>
      </c>
      <c r="AP55" s="257" t="s">
        <v>817</v>
      </c>
      <c r="AQ55" s="247" t="s">
        <v>817</v>
      </c>
      <c r="AR55" s="247">
        <v>9.5</v>
      </c>
      <c r="AS55" s="247" t="s">
        <v>1231</v>
      </c>
      <c r="AT55" s="247" t="s">
        <v>817</v>
      </c>
      <c r="AU55" s="247" t="s">
        <v>817</v>
      </c>
      <c r="AV55" s="247" t="s">
        <v>1231</v>
      </c>
      <c r="AW55" s="247" t="s">
        <v>817</v>
      </c>
      <c r="AX55" s="16" t="s">
        <v>817</v>
      </c>
      <c r="AY55" s="16">
        <v>9.5</v>
      </c>
      <c r="AZ55" s="16" t="s">
        <v>817</v>
      </c>
      <c r="BA55" s="16" t="s">
        <v>817</v>
      </c>
      <c r="BB55" s="16" t="s">
        <v>817</v>
      </c>
      <c r="BC55" s="16" t="s">
        <v>817</v>
      </c>
      <c r="BD55" s="16" t="s">
        <v>817</v>
      </c>
      <c r="BE55" s="16" t="s">
        <v>817</v>
      </c>
      <c r="BF55" s="16">
        <v>10.25</v>
      </c>
      <c r="BG55" s="16" t="s">
        <v>817</v>
      </c>
      <c r="BH55" s="16" t="s">
        <v>817</v>
      </c>
      <c r="BI55" s="16" t="s">
        <v>1231</v>
      </c>
      <c r="BJ55" s="16" t="s">
        <v>3315</v>
      </c>
      <c r="BK55" s="16">
        <v>9.08</v>
      </c>
      <c r="BL55" s="16" t="s">
        <v>817</v>
      </c>
      <c r="BM55" s="16">
        <v>8.5</v>
      </c>
      <c r="BN55" s="16" t="s">
        <v>817</v>
      </c>
      <c r="BO55" s="16" t="s">
        <v>817</v>
      </c>
      <c r="BP55" s="16" t="s">
        <v>817</v>
      </c>
      <c r="BQ55" s="16" t="s">
        <v>817</v>
      </c>
      <c r="BR55" s="16" t="s">
        <v>817</v>
      </c>
      <c r="BS55" s="16" t="s">
        <v>817</v>
      </c>
      <c r="BT55" s="16" t="s">
        <v>817</v>
      </c>
      <c r="BU55" s="16">
        <v>8.5</v>
      </c>
      <c r="BV55" s="16" t="s">
        <v>817</v>
      </c>
      <c r="BW55" s="16" t="s">
        <v>817</v>
      </c>
      <c r="BX55" s="16" t="s">
        <v>817</v>
      </c>
      <c r="BY55" s="16" t="s">
        <v>817</v>
      </c>
      <c r="BZ55" s="16" t="s">
        <v>817</v>
      </c>
      <c r="CA55" s="16" t="s">
        <v>817</v>
      </c>
      <c r="CB55" s="16" t="s">
        <v>817</v>
      </c>
      <c r="CC55" s="16">
        <v>12.2</v>
      </c>
      <c r="CD55" s="290" t="s">
        <v>817</v>
      </c>
      <c r="CE55" s="16" t="s">
        <v>817</v>
      </c>
      <c r="CF55" s="16" t="s">
        <v>817</v>
      </c>
      <c r="CG55" s="16" t="s">
        <v>817</v>
      </c>
      <c r="CH55" s="16" t="s">
        <v>817</v>
      </c>
      <c r="CI55" s="354" t="s">
        <v>817</v>
      </c>
      <c r="CJ55" s="16" t="s">
        <v>817</v>
      </c>
      <c r="CK55" s="16">
        <v>11.83</v>
      </c>
      <c r="CL55" s="290" t="s">
        <v>817</v>
      </c>
      <c r="CM55" s="16" t="s">
        <v>817</v>
      </c>
      <c r="CN55" s="16" t="s">
        <v>817</v>
      </c>
      <c r="CO55" s="16" t="s">
        <v>817</v>
      </c>
      <c r="CP55" s="16" t="s">
        <v>817</v>
      </c>
      <c r="CQ55" s="185" t="s">
        <v>817</v>
      </c>
      <c r="CR55" s="354" t="s">
        <v>817</v>
      </c>
      <c r="CS55" s="354">
        <v>11.57</v>
      </c>
      <c r="CT55" s="354" t="s">
        <v>817</v>
      </c>
      <c r="CU55" s="354" t="s">
        <v>817</v>
      </c>
      <c r="CV55" s="354" t="s">
        <v>817</v>
      </c>
      <c r="CW55" s="354" t="s">
        <v>817</v>
      </c>
      <c r="CX55" s="354" t="s">
        <v>817</v>
      </c>
      <c r="CY55" s="354">
        <v>9.18</v>
      </c>
      <c r="CZ55" s="354" t="s">
        <v>817</v>
      </c>
      <c r="DA55" s="185" t="s">
        <v>817</v>
      </c>
      <c r="DB55" s="185">
        <v>9.25</v>
      </c>
      <c r="DC55" s="185" t="s">
        <v>817</v>
      </c>
      <c r="DD55" s="185" t="s">
        <v>817</v>
      </c>
      <c r="DE55" s="185" t="s">
        <v>817</v>
      </c>
      <c r="DF55" s="185" t="s">
        <v>817</v>
      </c>
      <c r="DG55" s="185" t="s">
        <v>817</v>
      </c>
      <c r="DH55" s="185" t="s">
        <v>817</v>
      </c>
      <c r="DI55" s="185" t="s">
        <v>817</v>
      </c>
      <c r="DJ55" s="185" t="s">
        <v>817</v>
      </c>
      <c r="DK55" s="185">
        <v>6.64</v>
      </c>
      <c r="DL55" s="185" t="s">
        <v>817</v>
      </c>
      <c r="DM55" s="185" t="s">
        <v>817</v>
      </c>
      <c r="DN55" s="185" t="s">
        <v>817</v>
      </c>
      <c r="DO55" s="185" t="s">
        <v>817</v>
      </c>
      <c r="DP55" s="185" t="s">
        <v>817</v>
      </c>
      <c r="DQ55" s="185" t="s">
        <v>817</v>
      </c>
      <c r="DR55" s="185" t="s">
        <v>817</v>
      </c>
      <c r="DS55" s="185" t="s">
        <v>817</v>
      </c>
      <c r="DT55" s="185">
        <v>6.37</v>
      </c>
      <c r="DU55" s="185" t="s">
        <v>817</v>
      </c>
      <c r="DV55" s="185" t="s">
        <v>817</v>
      </c>
      <c r="DW55" s="185" t="s">
        <v>817</v>
      </c>
      <c r="DX55" s="185" t="s">
        <v>817</v>
      </c>
      <c r="DY55" s="185" t="s">
        <v>817</v>
      </c>
      <c r="DZ55" s="185" t="s">
        <v>817</v>
      </c>
      <c r="EA55" s="185" t="s">
        <v>817</v>
      </c>
      <c r="EB55" s="185" t="s">
        <v>817</v>
      </c>
      <c r="EC55" s="185">
        <v>6.18</v>
      </c>
      <c r="ED55" s="185" t="s">
        <v>817</v>
      </c>
      <c r="EE55" s="185" t="s">
        <v>817</v>
      </c>
      <c r="EF55" s="185" t="s">
        <v>817</v>
      </c>
      <c r="EG55" s="185" t="s">
        <v>817</v>
      </c>
      <c r="EH55" s="185" t="s">
        <v>817</v>
      </c>
      <c r="EI55" s="185" t="s">
        <v>817</v>
      </c>
      <c r="EJ55" s="185" t="s">
        <v>817</v>
      </c>
      <c r="EK55" s="184" t="s">
        <v>817</v>
      </c>
      <c r="EL55" s="184">
        <v>7.55</v>
      </c>
      <c r="EM55" s="184" t="s">
        <v>817</v>
      </c>
      <c r="EN55" s="184" t="s">
        <v>817</v>
      </c>
      <c r="EO55" s="184" t="s">
        <v>817</v>
      </c>
      <c r="EP55" s="184" t="s">
        <v>817</v>
      </c>
      <c r="EQ55" s="184" t="s">
        <v>817</v>
      </c>
      <c r="ER55" s="184" t="s">
        <v>817</v>
      </c>
      <c r="ES55" s="184" t="s">
        <v>817</v>
      </c>
      <c r="ET55" s="184" t="s">
        <v>817</v>
      </c>
      <c r="EU55" s="184">
        <v>7.9799999999999995</v>
      </c>
      <c r="EV55" s="184" t="s">
        <v>1231</v>
      </c>
      <c r="EW55" s="184" t="s">
        <v>817</v>
      </c>
      <c r="EX55" s="184" t="s">
        <v>817</v>
      </c>
      <c r="EY55" s="184" t="s">
        <v>817</v>
      </c>
      <c r="EZ55" s="184" t="s">
        <v>817</v>
      </c>
      <c r="FA55" s="184" t="s">
        <v>817</v>
      </c>
      <c r="FB55" s="184" t="s">
        <v>817</v>
      </c>
      <c r="FC55" s="181" t="s">
        <v>817</v>
      </c>
      <c r="FD55" s="181">
        <v>5.97</v>
      </c>
      <c r="FE55" s="181">
        <v>7</v>
      </c>
      <c r="FF55" s="181" t="s">
        <v>817</v>
      </c>
      <c r="FG55" s="181" t="s">
        <v>817</v>
      </c>
      <c r="FH55" s="181">
        <v>8.25</v>
      </c>
      <c r="FI55" s="181">
        <v>5.86</v>
      </c>
      <c r="FJ55" s="181" t="s">
        <v>817</v>
      </c>
    </row>
    <row r="56" spans="1:166" s="1411" customFormat="1" ht="15" customHeight="1">
      <c r="A56" s="1412"/>
      <c r="B56" s="1405" t="s">
        <v>1275</v>
      </c>
      <c r="C56" s="1406" t="s">
        <v>953</v>
      </c>
      <c r="D56" s="1408">
        <v>10.02</v>
      </c>
      <c r="E56" s="1408">
        <v>11.25</v>
      </c>
      <c r="F56" s="1408" t="s">
        <v>2274</v>
      </c>
      <c r="G56" s="1408" t="s">
        <v>817</v>
      </c>
      <c r="H56" s="1408" t="s">
        <v>817</v>
      </c>
      <c r="I56" s="1408">
        <v>10.46</v>
      </c>
      <c r="J56" s="1408">
        <v>11.06</v>
      </c>
      <c r="K56" s="1408" t="s">
        <v>2274</v>
      </c>
      <c r="L56" s="1408" t="s">
        <v>817</v>
      </c>
      <c r="M56" s="1408" t="s">
        <v>817</v>
      </c>
      <c r="N56" s="1408">
        <v>10.57</v>
      </c>
      <c r="O56" s="1408">
        <v>10.33</v>
      </c>
      <c r="P56" s="1408" t="s">
        <v>2274</v>
      </c>
      <c r="Q56" s="1408" t="s">
        <v>817</v>
      </c>
      <c r="R56" s="1408" t="s">
        <v>817</v>
      </c>
      <c r="S56" s="1408">
        <v>11.65</v>
      </c>
      <c r="T56" s="1408">
        <v>10.36</v>
      </c>
      <c r="U56" s="1408" t="s">
        <v>2274</v>
      </c>
      <c r="V56" s="1408" t="s">
        <v>817</v>
      </c>
      <c r="W56" s="1408" t="s">
        <v>817</v>
      </c>
      <c r="X56" s="1408">
        <v>10.85</v>
      </c>
      <c r="Y56" s="1408">
        <v>9.33</v>
      </c>
      <c r="Z56" s="1407">
        <v>9.5</v>
      </c>
      <c r="AA56" s="1408" t="s">
        <v>817</v>
      </c>
      <c r="AB56" s="1407">
        <v>11</v>
      </c>
      <c r="AC56" s="1408" t="s">
        <v>817</v>
      </c>
      <c r="AD56" s="1408">
        <v>9.51</v>
      </c>
      <c r="AE56" s="1408">
        <v>9.0500000000000007</v>
      </c>
      <c r="AF56" s="1407">
        <v>9.5</v>
      </c>
      <c r="AG56" s="1407">
        <v>9.5</v>
      </c>
      <c r="AH56" s="1407">
        <v>9.75</v>
      </c>
      <c r="AI56" s="1408" t="s">
        <v>817</v>
      </c>
      <c r="AJ56" s="1407">
        <v>9.9700000000000006</v>
      </c>
      <c r="AK56" s="1407">
        <v>8.5500000000000007</v>
      </c>
      <c r="AL56" s="1407">
        <v>9.5</v>
      </c>
      <c r="AM56" s="1407">
        <v>11.5</v>
      </c>
      <c r="AN56" s="1407" t="s">
        <v>1231</v>
      </c>
      <c r="AO56" s="1408" t="s">
        <v>3315</v>
      </c>
      <c r="AP56" s="1407">
        <v>10.3</v>
      </c>
      <c r="AQ56" s="1393">
        <v>9.9700000000000006</v>
      </c>
      <c r="AR56" s="1393">
        <v>9.4</v>
      </c>
      <c r="AS56" s="1393">
        <v>10.75</v>
      </c>
      <c r="AT56" s="1393">
        <v>11.5</v>
      </c>
      <c r="AU56" s="1393" t="s">
        <v>817</v>
      </c>
      <c r="AV56" s="1393" t="s">
        <v>1231</v>
      </c>
      <c r="AW56" s="1393">
        <v>9.69</v>
      </c>
      <c r="AX56" s="1407" t="s">
        <v>817</v>
      </c>
      <c r="AY56" s="1407">
        <v>10.25</v>
      </c>
      <c r="AZ56" s="1407">
        <v>12</v>
      </c>
      <c r="BA56" s="1407">
        <v>11.5</v>
      </c>
      <c r="BB56" s="1407" t="s">
        <v>1231</v>
      </c>
      <c r="BC56" s="1407" t="s">
        <v>3315</v>
      </c>
      <c r="BD56" s="1407">
        <v>9.08</v>
      </c>
      <c r="BE56" s="1407">
        <v>10.35</v>
      </c>
      <c r="BF56" s="1407">
        <v>9.5</v>
      </c>
      <c r="BG56" s="1407">
        <v>12</v>
      </c>
      <c r="BH56" s="1407" t="s">
        <v>1231</v>
      </c>
      <c r="BI56" s="1407">
        <v>11.21</v>
      </c>
      <c r="BJ56" s="1407" t="s">
        <v>3316</v>
      </c>
      <c r="BK56" s="1407" t="s">
        <v>3316</v>
      </c>
      <c r="BL56" s="1407" t="s">
        <v>817</v>
      </c>
      <c r="BM56" s="1407">
        <v>8.5</v>
      </c>
      <c r="BN56" s="1407">
        <v>9</v>
      </c>
      <c r="BO56" s="1407" t="s">
        <v>817</v>
      </c>
      <c r="BP56" s="1407" t="s">
        <v>817</v>
      </c>
      <c r="BQ56" s="1407" t="s">
        <v>817</v>
      </c>
      <c r="BR56" s="1407" t="s">
        <v>817</v>
      </c>
      <c r="BS56" s="1407" t="s">
        <v>817</v>
      </c>
      <c r="BT56" s="1407" t="s">
        <v>817</v>
      </c>
      <c r="BU56" s="1407">
        <v>8.5</v>
      </c>
      <c r="BV56" s="1407">
        <v>9.5</v>
      </c>
      <c r="BW56" s="1407" t="s">
        <v>817</v>
      </c>
      <c r="BX56" s="1407" t="s">
        <v>817</v>
      </c>
      <c r="BY56" s="1407" t="s">
        <v>817</v>
      </c>
      <c r="BZ56" s="1407" t="s">
        <v>817</v>
      </c>
      <c r="CA56" s="1407" t="s">
        <v>817</v>
      </c>
      <c r="CB56" s="1407" t="s">
        <v>817</v>
      </c>
      <c r="CC56" s="1407">
        <v>11.76</v>
      </c>
      <c r="CD56" s="1407">
        <v>10</v>
      </c>
      <c r="CE56" s="1407" t="s">
        <v>817</v>
      </c>
      <c r="CF56" s="1407" t="s">
        <v>817</v>
      </c>
      <c r="CG56" s="1407" t="s">
        <v>817</v>
      </c>
      <c r="CH56" s="1407" t="s">
        <v>817</v>
      </c>
      <c r="CI56" s="1394" t="s">
        <v>817</v>
      </c>
      <c r="CJ56" s="1407" t="s">
        <v>817</v>
      </c>
      <c r="CK56" s="1407">
        <v>11.83</v>
      </c>
      <c r="CL56" s="1407">
        <v>13.5</v>
      </c>
      <c r="CM56" s="1407" t="s">
        <v>817</v>
      </c>
      <c r="CN56" s="1407" t="s">
        <v>817</v>
      </c>
      <c r="CO56" s="1407" t="s">
        <v>817</v>
      </c>
      <c r="CP56" s="1407" t="s">
        <v>817</v>
      </c>
      <c r="CQ56" s="1392" t="s">
        <v>817</v>
      </c>
      <c r="CR56" s="1421" t="s">
        <v>817</v>
      </c>
      <c r="CS56" s="1421">
        <v>11.57</v>
      </c>
      <c r="CT56" s="1421">
        <v>13</v>
      </c>
      <c r="CU56" s="1421" t="s">
        <v>817</v>
      </c>
      <c r="CV56" s="1421" t="s">
        <v>817</v>
      </c>
      <c r="CW56" s="1421" t="s">
        <v>817</v>
      </c>
      <c r="CX56" s="1421" t="s">
        <v>817</v>
      </c>
      <c r="CY56" s="1421" t="s">
        <v>817</v>
      </c>
      <c r="CZ56" s="1421" t="s">
        <v>817</v>
      </c>
      <c r="DA56" s="1392" t="s">
        <v>817</v>
      </c>
      <c r="DB56" s="1392">
        <v>9.25</v>
      </c>
      <c r="DC56" s="1392">
        <v>10.25</v>
      </c>
      <c r="DD56" s="1392" t="s">
        <v>817</v>
      </c>
      <c r="DE56" s="1392" t="s">
        <v>817</v>
      </c>
      <c r="DF56" s="1392" t="s">
        <v>817</v>
      </c>
      <c r="DG56" s="1392" t="s">
        <v>817</v>
      </c>
      <c r="DH56" s="1392">
        <v>9.1300000000000008</v>
      </c>
      <c r="DI56" s="1392" t="s">
        <v>817</v>
      </c>
      <c r="DJ56" s="1392" t="s">
        <v>817</v>
      </c>
      <c r="DK56" s="1392">
        <v>6.64</v>
      </c>
      <c r="DL56" s="1392">
        <v>9.75</v>
      </c>
      <c r="DM56" s="1392" t="s">
        <v>817</v>
      </c>
      <c r="DN56" s="1392" t="s">
        <v>817</v>
      </c>
      <c r="DO56" s="1392">
        <v>11</v>
      </c>
      <c r="DP56" s="1392" t="s">
        <v>817</v>
      </c>
      <c r="DQ56" s="1392">
        <v>8.42</v>
      </c>
      <c r="DR56" s="1392" t="s">
        <v>817</v>
      </c>
      <c r="DS56" s="1392" t="s">
        <v>817</v>
      </c>
      <c r="DT56" s="1392">
        <v>6.37</v>
      </c>
      <c r="DU56" s="1392" t="s">
        <v>817</v>
      </c>
      <c r="DV56" s="1392" t="s">
        <v>817</v>
      </c>
      <c r="DW56" s="1392" t="s">
        <v>817</v>
      </c>
      <c r="DX56" s="1392">
        <v>10.210000000000001</v>
      </c>
      <c r="DY56" s="1392" t="s">
        <v>817</v>
      </c>
      <c r="DZ56" s="1392">
        <v>7.42</v>
      </c>
      <c r="EA56" s="1392" t="s">
        <v>817</v>
      </c>
      <c r="EB56" s="1392" t="s">
        <v>817</v>
      </c>
      <c r="EC56" s="1392">
        <v>6.18</v>
      </c>
      <c r="ED56" s="1392">
        <v>8.25</v>
      </c>
      <c r="EE56" s="1392" t="s">
        <v>817</v>
      </c>
      <c r="EF56" s="1392" t="s">
        <v>817</v>
      </c>
      <c r="EG56" s="1392">
        <v>9.34</v>
      </c>
      <c r="EH56" s="1392" t="s">
        <v>817</v>
      </c>
      <c r="EI56" s="1392">
        <v>6.83</v>
      </c>
      <c r="EJ56" s="1392" t="s">
        <v>817</v>
      </c>
      <c r="EK56" s="1662" t="s">
        <v>817</v>
      </c>
      <c r="EL56" s="1662">
        <v>6.57</v>
      </c>
      <c r="EM56" s="1662">
        <v>9</v>
      </c>
      <c r="EN56" s="1662">
        <v>9.5</v>
      </c>
      <c r="EO56" s="1662" t="s">
        <v>817</v>
      </c>
      <c r="EP56" s="1662">
        <v>9.48</v>
      </c>
      <c r="EQ56" s="1662" t="s">
        <v>817</v>
      </c>
      <c r="ER56" s="1662">
        <v>6.95</v>
      </c>
      <c r="ES56" s="1662" t="s">
        <v>817</v>
      </c>
      <c r="ET56" s="1662" t="s">
        <v>817</v>
      </c>
      <c r="EU56" s="1662">
        <v>7.9799999999999995</v>
      </c>
      <c r="EV56" s="1662">
        <v>9</v>
      </c>
      <c r="EW56" s="1662" t="s">
        <v>817</v>
      </c>
      <c r="EX56" s="1662" t="s">
        <v>817</v>
      </c>
      <c r="EY56" s="1662">
        <v>10.31</v>
      </c>
      <c r="EZ56" s="1662" t="s">
        <v>817</v>
      </c>
      <c r="FA56" s="1662">
        <v>7.07</v>
      </c>
      <c r="FB56" s="1662" t="s">
        <v>817</v>
      </c>
      <c r="FC56" s="1747">
        <v>7.43</v>
      </c>
      <c r="FD56" s="1747">
        <v>5.97</v>
      </c>
      <c r="FE56" s="1747">
        <v>7</v>
      </c>
      <c r="FF56" s="1747" t="s">
        <v>817</v>
      </c>
      <c r="FG56" s="1747">
        <v>6.94</v>
      </c>
      <c r="FH56" s="1747" t="s">
        <v>817</v>
      </c>
      <c r="FI56" s="1747">
        <v>6.34</v>
      </c>
      <c r="FJ56" s="1747" t="s">
        <v>817</v>
      </c>
    </row>
    <row r="57" spans="1:166" s="652" customFormat="1" ht="15" customHeight="1" thickBot="1">
      <c r="A57" s="650"/>
      <c r="B57" s="374" t="s">
        <v>1277</v>
      </c>
      <c r="C57" s="374" t="s">
        <v>79</v>
      </c>
      <c r="D57" s="375" t="s">
        <v>817</v>
      </c>
      <c r="E57" s="375">
        <v>11.75</v>
      </c>
      <c r="F57" s="651">
        <v>12</v>
      </c>
      <c r="G57" s="375" t="s">
        <v>817</v>
      </c>
      <c r="H57" s="375" t="s">
        <v>817</v>
      </c>
      <c r="I57" s="375" t="s">
        <v>817</v>
      </c>
      <c r="J57" s="375">
        <v>11.47</v>
      </c>
      <c r="K57" s="651">
        <v>12</v>
      </c>
      <c r="L57" s="375" t="s">
        <v>817</v>
      </c>
      <c r="M57" s="375" t="s">
        <v>817</v>
      </c>
      <c r="N57" s="375" t="s">
        <v>817</v>
      </c>
      <c r="O57" s="375">
        <v>10.72</v>
      </c>
      <c r="P57" s="651">
        <v>12</v>
      </c>
      <c r="Q57" s="375" t="s">
        <v>817</v>
      </c>
      <c r="R57" s="375" t="s">
        <v>817</v>
      </c>
      <c r="S57" s="375" t="s">
        <v>817</v>
      </c>
      <c r="T57" s="375">
        <v>10.75</v>
      </c>
      <c r="U57" s="651">
        <v>12</v>
      </c>
      <c r="V57" s="375" t="s">
        <v>817</v>
      </c>
      <c r="W57" s="375" t="s">
        <v>817</v>
      </c>
      <c r="X57" s="375" t="s">
        <v>817</v>
      </c>
      <c r="Y57" s="375">
        <v>9.7200000000000006</v>
      </c>
      <c r="Z57" s="651">
        <v>9.5</v>
      </c>
      <c r="AA57" s="375" t="s">
        <v>817</v>
      </c>
      <c r="AB57" s="375" t="s">
        <v>817</v>
      </c>
      <c r="AC57" s="375" t="s">
        <v>817</v>
      </c>
      <c r="AD57" s="375" t="s">
        <v>817</v>
      </c>
      <c r="AE57" s="375">
        <v>9.5500000000000007</v>
      </c>
      <c r="AF57" s="651">
        <v>9.5</v>
      </c>
      <c r="AG57" s="651" t="s">
        <v>817</v>
      </c>
      <c r="AH57" s="651" t="s">
        <v>817</v>
      </c>
      <c r="AI57" s="651" t="s">
        <v>817</v>
      </c>
      <c r="AJ57" s="651">
        <v>11.22</v>
      </c>
      <c r="AK57" s="651" t="s">
        <v>1231</v>
      </c>
      <c r="AL57" s="651">
        <v>9.5</v>
      </c>
      <c r="AM57" s="651" t="s">
        <v>1231</v>
      </c>
      <c r="AN57" s="651" t="s">
        <v>1231</v>
      </c>
      <c r="AO57" s="375" t="s">
        <v>3316</v>
      </c>
      <c r="AP57" s="375" t="s">
        <v>3316</v>
      </c>
      <c r="AQ57" s="247">
        <v>11</v>
      </c>
      <c r="AR57" s="247">
        <v>9.5</v>
      </c>
      <c r="AS57" s="247">
        <v>10.75</v>
      </c>
      <c r="AT57" s="247" t="s">
        <v>1231</v>
      </c>
      <c r="AU57" s="247" t="s">
        <v>817</v>
      </c>
      <c r="AV57" s="247" t="s">
        <v>1231</v>
      </c>
      <c r="AW57" s="247" t="s">
        <v>817</v>
      </c>
      <c r="AX57" s="651">
        <v>10.77</v>
      </c>
      <c r="AY57" s="651">
        <v>9.5</v>
      </c>
      <c r="AZ57" s="651">
        <v>12</v>
      </c>
      <c r="BA57" s="651" t="s">
        <v>1231</v>
      </c>
      <c r="BB57" s="651" t="s">
        <v>1231</v>
      </c>
      <c r="BC57" s="651" t="s">
        <v>3316</v>
      </c>
      <c r="BD57" s="651" t="s">
        <v>3316</v>
      </c>
      <c r="BE57" s="651" t="s">
        <v>3316</v>
      </c>
      <c r="BF57" s="651" t="s">
        <v>3316</v>
      </c>
      <c r="BG57" s="651" t="s">
        <v>3316</v>
      </c>
      <c r="BH57" s="651" t="s">
        <v>3316</v>
      </c>
      <c r="BI57" s="651" t="s">
        <v>3316</v>
      </c>
      <c r="BJ57" s="651" t="s">
        <v>3316</v>
      </c>
      <c r="BK57" s="651" t="s">
        <v>3316</v>
      </c>
      <c r="BL57" s="651">
        <v>10.09</v>
      </c>
      <c r="BM57" s="651">
        <v>8.5</v>
      </c>
      <c r="BN57" s="651">
        <v>9</v>
      </c>
      <c r="BO57" s="651" t="s">
        <v>817</v>
      </c>
      <c r="BP57" s="651">
        <v>8.3000000000000007</v>
      </c>
      <c r="BQ57" s="651" t="s">
        <v>817</v>
      </c>
      <c r="BR57" s="651" t="s">
        <v>817</v>
      </c>
      <c r="BS57" s="651" t="s">
        <v>817</v>
      </c>
      <c r="BT57" s="651">
        <v>10.199999999999999</v>
      </c>
      <c r="BU57" s="651">
        <v>8.5</v>
      </c>
      <c r="BV57" s="651">
        <v>9.5</v>
      </c>
      <c r="BW57" s="651" t="s">
        <v>817</v>
      </c>
      <c r="BX57" s="651">
        <v>7.83</v>
      </c>
      <c r="BY57" s="651" t="s">
        <v>817</v>
      </c>
      <c r="BZ57" s="651" t="s">
        <v>817</v>
      </c>
      <c r="CA57" s="651" t="s">
        <v>817</v>
      </c>
      <c r="CB57" s="651">
        <v>10.06</v>
      </c>
      <c r="CC57" s="651">
        <v>11.65</v>
      </c>
      <c r="CD57" s="651">
        <v>12.25</v>
      </c>
      <c r="CE57" s="651" t="s">
        <v>817</v>
      </c>
      <c r="CF57" s="651">
        <v>8.2200000000000006</v>
      </c>
      <c r="CG57" s="651" t="s">
        <v>817</v>
      </c>
      <c r="CH57" s="651">
        <v>9.89</v>
      </c>
      <c r="CI57" s="376" t="s">
        <v>817</v>
      </c>
      <c r="CJ57" s="651">
        <v>11.97</v>
      </c>
      <c r="CK57" s="651">
        <v>11.83</v>
      </c>
      <c r="CL57" s="651">
        <v>14</v>
      </c>
      <c r="CM57" s="651" t="s">
        <v>817</v>
      </c>
      <c r="CN57" s="651">
        <v>10.46</v>
      </c>
      <c r="CO57" s="651" t="s">
        <v>817</v>
      </c>
      <c r="CP57" s="651">
        <v>12.25</v>
      </c>
      <c r="CQ57" s="368" t="s">
        <v>817</v>
      </c>
      <c r="CR57" s="376">
        <v>11.5</v>
      </c>
      <c r="CS57" s="376">
        <v>11.57</v>
      </c>
      <c r="CT57" s="376">
        <v>13</v>
      </c>
      <c r="CU57" s="376" t="s">
        <v>817</v>
      </c>
      <c r="CV57" s="376">
        <v>10.37</v>
      </c>
      <c r="CW57" s="376" t="s">
        <v>817</v>
      </c>
      <c r="CX57" s="376" t="s">
        <v>817</v>
      </c>
      <c r="CY57" s="376">
        <v>9.93</v>
      </c>
      <c r="CZ57" s="376" t="s">
        <v>817</v>
      </c>
      <c r="DA57" s="368">
        <v>10.63</v>
      </c>
      <c r="DB57" s="368">
        <v>9.25</v>
      </c>
      <c r="DC57" s="368">
        <v>10.25</v>
      </c>
      <c r="DD57" s="368" t="s">
        <v>817</v>
      </c>
      <c r="DE57" s="368">
        <v>8.73</v>
      </c>
      <c r="DF57" s="368" t="s">
        <v>817</v>
      </c>
      <c r="DG57" s="368" t="s">
        <v>817</v>
      </c>
      <c r="DH57" s="368">
        <v>9.8699999999999992</v>
      </c>
      <c r="DI57" s="368" t="s">
        <v>817</v>
      </c>
      <c r="DJ57" s="368">
        <v>9.33</v>
      </c>
      <c r="DK57" s="368">
        <v>6.64</v>
      </c>
      <c r="DL57" s="368">
        <v>9.75</v>
      </c>
      <c r="DM57" s="368" t="s">
        <v>817</v>
      </c>
      <c r="DN57" s="368">
        <v>8.66</v>
      </c>
      <c r="DO57" s="368" t="s">
        <v>817</v>
      </c>
      <c r="DP57" s="368" t="s">
        <v>817</v>
      </c>
      <c r="DQ57" s="368">
        <v>9.11</v>
      </c>
      <c r="DR57" s="368" t="s">
        <v>817</v>
      </c>
      <c r="DS57" s="368">
        <v>8.57</v>
      </c>
      <c r="DT57" s="368">
        <v>6.37</v>
      </c>
      <c r="DU57" s="368">
        <v>8.25</v>
      </c>
      <c r="DV57" s="368" t="s">
        <v>817</v>
      </c>
      <c r="DW57" s="368">
        <v>7.95</v>
      </c>
      <c r="DX57" s="368" t="s">
        <v>817</v>
      </c>
      <c r="DY57" s="368" t="s">
        <v>817</v>
      </c>
      <c r="DZ57" s="368">
        <v>8.0299999999999994</v>
      </c>
      <c r="EA57" s="368">
        <v>3.92</v>
      </c>
      <c r="EB57" s="368">
        <v>8.27</v>
      </c>
      <c r="EC57" s="368">
        <v>6.18</v>
      </c>
      <c r="ED57" s="368">
        <v>8.25</v>
      </c>
      <c r="EE57" s="368" t="s">
        <v>817</v>
      </c>
      <c r="EF57" s="368" t="s">
        <v>817</v>
      </c>
      <c r="EG57" s="368" t="s">
        <v>817</v>
      </c>
      <c r="EH57" s="368" t="s">
        <v>817</v>
      </c>
      <c r="EI57" s="368">
        <v>7.39</v>
      </c>
      <c r="EJ57" s="368" t="s">
        <v>817</v>
      </c>
      <c r="EK57" s="1664">
        <v>8.66</v>
      </c>
      <c r="EL57" s="1664">
        <v>7.55</v>
      </c>
      <c r="EM57" s="1664">
        <v>9</v>
      </c>
      <c r="EN57" s="1664" t="s">
        <v>817</v>
      </c>
      <c r="EO57" s="1664">
        <v>7.47</v>
      </c>
      <c r="EP57" s="1664" t="s">
        <v>817</v>
      </c>
      <c r="EQ57" s="1664" t="s">
        <v>817</v>
      </c>
      <c r="ER57" s="1664">
        <v>7.51</v>
      </c>
      <c r="ES57" s="1664" t="s">
        <v>817</v>
      </c>
      <c r="ET57" s="1664">
        <v>9.0499999999999989</v>
      </c>
      <c r="EU57" s="1664">
        <v>7.9799999999999995</v>
      </c>
      <c r="EV57" s="1664">
        <v>10.5</v>
      </c>
      <c r="EW57" s="1664" t="s">
        <v>817</v>
      </c>
      <c r="EX57" s="1664">
        <v>7.78</v>
      </c>
      <c r="EY57" s="1664" t="s">
        <v>817</v>
      </c>
      <c r="EZ57" s="1664" t="s">
        <v>817</v>
      </c>
      <c r="FA57" s="1664">
        <v>7.65</v>
      </c>
      <c r="FB57" s="1664" t="s">
        <v>817</v>
      </c>
      <c r="FC57" s="1750"/>
      <c r="FD57" s="1750"/>
      <c r="FE57" s="1750"/>
      <c r="FF57" s="1750"/>
      <c r="FG57" s="1750"/>
      <c r="FH57" s="1750"/>
      <c r="FI57" s="1750"/>
      <c r="FJ57" s="1750"/>
    </row>
    <row r="58" spans="1:166" s="1020" customFormat="1" ht="11.25">
      <c r="A58" s="1052" t="s">
        <v>3563</v>
      </c>
      <c r="B58" s="1053"/>
      <c r="C58" s="1053"/>
      <c r="D58" s="1053"/>
      <c r="E58" s="1053"/>
      <c r="F58" s="1053"/>
      <c r="G58" s="1053"/>
      <c r="H58" s="1053"/>
      <c r="I58" s="1053"/>
      <c r="J58" s="1053"/>
      <c r="K58" s="1053"/>
      <c r="L58" s="1053"/>
      <c r="M58" s="1053"/>
      <c r="N58" s="1053"/>
      <c r="O58" s="1053"/>
      <c r="P58" s="1053"/>
      <c r="Q58" s="1053"/>
      <c r="R58" s="1053"/>
      <c r="S58" s="1053"/>
      <c r="T58" s="1053"/>
      <c r="U58" s="1053"/>
      <c r="V58" s="1053"/>
      <c r="W58" s="1053"/>
      <c r="X58" s="1053"/>
      <c r="Y58" s="1053"/>
      <c r="Z58" s="1053"/>
      <c r="AA58" s="1053"/>
      <c r="AB58" s="1053"/>
      <c r="AC58" s="1053"/>
      <c r="AD58" s="1053"/>
      <c r="AE58" s="1053"/>
      <c r="AF58" s="1053"/>
      <c r="AG58" s="1053"/>
      <c r="AH58" s="1053"/>
      <c r="AI58" s="1053"/>
      <c r="AJ58" s="1053"/>
      <c r="AK58" s="1053"/>
      <c r="AL58" s="1053"/>
      <c r="AM58" s="1053"/>
      <c r="AN58" s="1053"/>
      <c r="AO58" s="1053"/>
      <c r="AP58" s="1053"/>
      <c r="AQ58" s="1053"/>
      <c r="AR58" s="1053"/>
      <c r="AS58" s="1053"/>
      <c r="AT58" s="1053"/>
      <c r="AU58" s="1053"/>
      <c r="AV58" s="1053"/>
      <c r="AW58" s="1053"/>
      <c r="AX58" s="1053"/>
      <c r="AY58" s="1053"/>
      <c r="AZ58" s="1053"/>
      <c r="BA58" s="1053"/>
      <c r="BB58" s="1053"/>
      <c r="BC58" s="1053"/>
      <c r="BD58" s="1053"/>
      <c r="BE58" s="1053"/>
      <c r="BF58" s="1053"/>
      <c r="BG58" s="1053"/>
      <c r="BH58" s="1053"/>
      <c r="BI58" s="1053"/>
      <c r="BJ58" s="1053"/>
      <c r="BK58" s="1053"/>
      <c r="BL58" s="1053"/>
      <c r="BM58" s="1053"/>
      <c r="BN58" s="1053"/>
      <c r="BO58" s="1053"/>
      <c r="BP58" s="1053"/>
      <c r="BQ58" s="1053"/>
      <c r="BR58" s="1053"/>
      <c r="BS58" s="1053"/>
      <c r="BT58" s="1053"/>
      <c r="BU58" s="1053"/>
      <c r="BV58" s="1053"/>
      <c r="BW58" s="1053"/>
      <c r="BX58" s="1053"/>
      <c r="BY58" s="1053"/>
      <c r="BZ58" s="1053"/>
      <c r="CA58" s="1053"/>
      <c r="CB58" s="1053"/>
      <c r="CC58" s="1054"/>
      <c r="CD58" s="1054"/>
      <c r="CE58" s="1054"/>
      <c r="CF58" s="1054"/>
      <c r="CG58" s="1054"/>
      <c r="CH58" s="1054"/>
      <c r="DA58" s="1042"/>
      <c r="DB58" s="1042"/>
      <c r="DC58" s="1042"/>
      <c r="DD58" s="1042"/>
      <c r="DE58" s="1042"/>
      <c r="DF58" s="1042"/>
      <c r="DG58" s="1042"/>
      <c r="DH58" s="1042"/>
      <c r="DI58" s="1042"/>
      <c r="DJ58" s="1042"/>
      <c r="DK58" s="1042"/>
      <c r="DL58" s="1042"/>
      <c r="DM58" s="1042"/>
      <c r="DN58" s="1042"/>
      <c r="DO58" s="1042"/>
      <c r="DP58" s="1042"/>
      <c r="DQ58" s="1042"/>
      <c r="DR58" s="1042"/>
      <c r="DS58" s="1042"/>
      <c r="DT58" s="1042"/>
      <c r="DU58" s="1042"/>
      <c r="DV58" s="1042"/>
      <c r="DW58" s="1042"/>
      <c r="DX58" s="1042"/>
      <c r="DY58" s="1042"/>
      <c r="DZ58" s="1042"/>
      <c r="EA58" s="1042"/>
      <c r="EB58" s="1042"/>
      <c r="EC58" s="1042"/>
      <c r="ED58" s="1042"/>
      <c r="EE58" s="1042"/>
      <c r="EF58" s="1042"/>
      <c r="EG58" s="1042"/>
      <c r="EH58" s="1042"/>
      <c r="EI58" s="1042"/>
      <c r="EJ58" s="1042"/>
    </row>
    <row r="59" spans="1:166" s="1020" customFormat="1" ht="11.25">
      <c r="A59" s="1051"/>
      <c r="C59" s="1023" t="s">
        <v>954</v>
      </c>
      <c r="D59" s="1024"/>
      <c r="E59" s="1024"/>
      <c r="F59" s="1024"/>
      <c r="G59" s="1024"/>
      <c r="H59" s="1024"/>
      <c r="I59" s="1024"/>
      <c r="J59" s="1024"/>
      <c r="K59" s="1024"/>
      <c r="L59" s="1024"/>
      <c r="M59" s="1024"/>
      <c r="N59" s="1024"/>
      <c r="O59" s="1024"/>
      <c r="P59" s="1024"/>
      <c r="Q59" s="1024"/>
      <c r="R59" s="1024"/>
      <c r="S59" s="1024"/>
      <c r="T59" s="1024"/>
      <c r="U59" s="1024"/>
      <c r="V59" s="1024"/>
      <c r="W59" s="1024"/>
      <c r="X59" s="1024"/>
      <c r="Y59" s="1024"/>
      <c r="Z59" s="1024"/>
      <c r="AA59" s="1024"/>
      <c r="AB59" s="1024"/>
      <c r="AC59" s="1024"/>
      <c r="AD59" s="1024"/>
      <c r="AE59" s="1024"/>
      <c r="AF59" s="1024"/>
      <c r="AG59" s="1024"/>
      <c r="AH59" s="1024"/>
      <c r="AI59" s="1024"/>
      <c r="AJ59" s="1024"/>
      <c r="AK59" s="1024"/>
      <c r="AL59" s="1024"/>
      <c r="AM59" s="1024"/>
      <c r="AN59" s="1024"/>
      <c r="AO59" s="1024"/>
      <c r="AP59" s="1024"/>
      <c r="AQ59" s="1023"/>
      <c r="AR59" s="1023"/>
      <c r="AS59" s="1023"/>
      <c r="AT59" s="1023"/>
      <c r="AU59" s="1023"/>
      <c r="AV59" s="1023"/>
      <c r="AW59" s="1023"/>
      <c r="AX59" s="1024"/>
      <c r="AY59" s="1024"/>
      <c r="AZ59" s="1024"/>
      <c r="BA59" s="1024"/>
      <c r="BB59" s="1024"/>
      <c r="BC59" s="1024"/>
      <c r="BD59" s="1024"/>
      <c r="BE59" s="1024"/>
      <c r="BF59" s="1024"/>
      <c r="BG59" s="1024"/>
      <c r="BH59" s="1024"/>
      <c r="BI59" s="1024"/>
      <c r="BJ59" s="1024"/>
      <c r="BK59" s="1024"/>
      <c r="BL59" s="1024"/>
      <c r="BM59" s="1024"/>
      <c r="BN59" s="1024"/>
      <c r="BO59" s="1024"/>
      <c r="BP59" s="1024"/>
      <c r="BQ59" s="1024"/>
      <c r="BR59" s="1024"/>
      <c r="BS59" s="1024"/>
      <c r="BT59" s="1024"/>
      <c r="BU59" s="1024"/>
      <c r="BV59" s="1024"/>
      <c r="BW59" s="1024"/>
      <c r="BX59" s="1024"/>
      <c r="BY59" s="1024"/>
      <c r="BZ59" s="1024"/>
      <c r="CA59" s="1024"/>
      <c r="CB59" s="1024"/>
      <c r="CC59" s="1024"/>
      <c r="CD59" s="1024"/>
      <c r="CE59" s="1024"/>
      <c r="CF59" s="1024"/>
      <c r="CG59" s="1024"/>
      <c r="CH59" s="1024"/>
    </row>
    <row r="68" spans="43:49">
      <c r="AQ68" s="98"/>
      <c r="AR68" s="98"/>
      <c r="AS68" s="98"/>
      <c r="AT68" s="98"/>
      <c r="AU68" s="98"/>
      <c r="AV68" s="98"/>
      <c r="AW68" s="98"/>
    </row>
    <row r="69" spans="43:49">
      <c r="AQ69" s="98"/>
      <c r="AR69" s="98"/>
      <c r="AS69" s="98"/>
      <c r="AT69" s="98"/>
      <c r="AU69" s="98"/>
      <c r="AV69" s="98"/>
      <c r="AW69" s="98"/>
    </row>
    <row r="70" spans="43:49">
      <c r="AQ70" s="98"/>
      <c r="AR70" s="98"/>
      <c r="AS70" s="98"/>
      <c r="AT70" s="98"/>
      <c r="AU70" s="98"/>
      <c r="AV70" s="98"/>
      <c r="AW70" s="98"/>
    </row>
    <row r="71" spans="43:49">
      <c r="AQ71" s="98"/>
      <c r="AR71" s="98"/>
      <c r="AS71" s="98"/>
      <c r="AT71" s="98"/>
      <c r="AU71" s="98"/>
      <c r="AV71" s="98"/>
      <c r="AW71" s="98"/>
    </row>
    <row r="72" spans="43:49">
      <c r="AQ72" s="98"/>
      <c r="AR72" s="98"/>
      <c r="AS72" s="98"/>
      <c r="AT72" s="98"/>
      <c r="AU72" s="98"/>
      <c r="AV72" s="98"/>
      <c r="AW72" s="98"/>
    </row>
    <row r="73" spans="43:49">
      <c r="AQ73" s="98"/>
      <c r="AR73" s="98"/>
      <c r="AS73" s="98"/>
      <c r="AT73" s="98"/>
      <c r="AU73" s="98"/>
      <c r="AV73" s="98"/>
      <c r="AW73" s="98"/>
    </row>
    <row r="74" spans="43:49">
      <c r="AQ74" s="98"/>
      <c r="AR74" s="98"/>
      <c r="AS74" s="98"/>
      <c r="AT74" s="98"/>
      <c r="AU74" s="98"/>
      <c r="AV74" s="98"/>
      <c r="AW74" s="98"/>
    </row>
    <row r="75" spans="43:49">
      <c r="AQ75" s="98"/>
      <c r="AR75" s="98"/>
      <c r="AS75" s="98"/>
      <c r="AT75" s="98"/>
      <c r="AU75" s="98"/>
      <c r="AV75" s="98"/>
      <c r="AW75" s="98"/>
    </row>
    <row r="76" spans="43:49">
      <c r="AQ76" s="98"/>
      <c r="AR76" s="98"/>
      <c r="AS76" s="98"/>
      <c r="AT76" s="98"/>
      <c r="AU76" s="98"/>
      <c r="AV76" s="98"/>
      <c r="AW76" s="98"/>
    </row>
    <row r="77" spans="43:49">
      <c r="AQ77" s="98"/>
      <c r="AR77" s="98"/>
      <c r="AS77" s="98"/>
      <c r="AT77" s="98"/>
      <c r="AU77" s="98"/>
      <c r="AV77" s="98"/>
      <c r="AW77" s="98"/>
    </row>
    <row r="78" spans="43:49">
      <c r="AQ78" s="98"/>
      <c r="AR78" s="98"/>
      <c r="AS78" s="98"/>
      <c r="AT78" s="98"/>
      <c r="AU78" s="98"/>
      <c r="AV78" s="98"/>
      <c r="AW78" s="98"/>
    </row>
    <row r="79" spans="43:49">
      <c r="AQ79" s="98"/>
      <c r="AR79" s="98"/>
      <c r="AS79" s="98"/>
      <c r="AT79" s="98"/>
      <c r="AU79" s="98"/>
      <c r="AV79" s="98"/>
      <c r="AW79" s="98"/>
    </row>
    <row r="80" spans="43:49">
      <c r="AQ80" s="98"/>
      <c r="AR80" s="98"/>
      <c r="AS80" s="98"/>
      <c r="AT80" s="98"/>
      <c r="AU80" s="98"/>
      <c r="AV80" s="98"/>
      <c r="AW80" s="98"/>
    </row>
    <row r="81" spans="43:49">
      <c r="AQ81" s="98"/>
      <c r="AR81" s="98"/>
      <c r="AS81" s="98"/>
      <c r="AT81" s="98"/>
      <c r="AU81" s="98"/>
      <c r="AV81" s="98"/>
      <c r="AW81" s="98"/>
    </row>
    <row r="82" spans="43:49">
      <c r="AQ82" s="98"/>
      <c r="AR82" s="98"/>
      <c r="AS82" s="98"/>
      <c r="AT82" s="98"/>
      <c r="AU82" s="98"/>
      <c r="AV82" s="98"/>
      <c r="AW82" s="98"/>
    </row>
    <row r="83" spans="43:49">
      <c r="AQ83" s="98"/>
      <c r="AR83" s="98"/>
      <c r="AS83" s="98"/>
      <c r="AT83" s="98"/>
      <c r="AU83" s="98"/>
      <c r="AV83" s="98"/>
      <c r="AW83" s="98"/>
    </row>
    <row r="84" spans="43:49">
      <c r="AQ84" s="98"/>
      <c r="AR84" s="98"/>
      <c r="AS84" s="98"/>
      <c r="AT84" s="98"/>
      <c r="AU84" s="98"/>
      <c r="AV84" s="98"/>
      <c r="AW84" s="98"/>
    </row>
    <row r="85" spans="43:49">
      <c r="AQ85" s="98"/>
      <c r="AR85" s="98"/>
      <c r="AS85" s="98"/>
      <c r="AT85" s="98"/>
      <c r="AU85" s="98"/>
      <c r="AV85" s="98"/>
      <c r="AW85" s="98"/>
    </row>
    <row r="86" spans="43:49">
      <c r="AQ86" s="98"/>
      <c r="AR86" s="98"/>
      <c r="AS86" s="98"/>
      <c r="AT86" s="98"/>
      <c r="AU86" s="98"/>
      <c r="AV86" s="98"/>
      <c r="AW86" s="98"/>
    </row>
    <row r="87" spans="43:49">
      <c r="AQ87" s="98"/>
      <c r="AR87" s="98"/>
      <c r="AS87" s="98"/>
      <c r="AT87" s="98"/>
      <c r="AU87" s="98"/>
      <c r="AV87" s="98"/>
      <c r="AW87" s="98"/>
    </row>
    <row r="88" spans="43:49">
      <c r="AQ88" s="98"/>
      <c r="AR88" s="98"/>
      <c r="AS88" s="98"/>
      <c r="AT88" s="98"/>
      <c r="AU88" s="98"/>
      <c r="AV88" s="98"/>
      <c r="AW88" s="98"/>
    </row>
    <row r="89" spans="43:49">
      <c r="AQ89" s="98"/>
      <c r="AR89" s="98"/>
      <c r="AS89" s="98"/>
      <c r="AT89" s="98"/>
      <c r="AU89" s="98"/>
      <c r="AV89" s="98"/>
      <c r="AW89" s="98"/>
    </row>
    <row r="90" spans="43:49">
      <c r="AQ90" s="98"/>
      <c r="AR90" s="98"/>
      <c r="AS90" s="98"/>
      <c r="AT90" s="98"/>
      <c r="AU90" s="98"/>
      <c r="AV90" s="98"/>
      <c r="AW90" s="98"/>
    </row>
    <row r="91" spans="43:49">
      <c r="AQ91" s="98"/>
      <c r="AR91" s="98"/>
      <c r="AS91" s="98"/>
      <c r="AT91" s="98"/>
      <c r="AU91" s="98"/>
      <c r="AV91" s="98"/>
      <c r="AW91" s="98"/>
    </row>
    <row r="92" spans="43:49">
      <c r="AQ92" s="98"/>
      <c r="AR92" s="98"/>
      <c r="AS92" s="98"/>
      <c r="AT92" s="98"/>
      <c r="AU92" s="98"/>
      <c r="AV92" s="98"/>
      <c r="AW92" s="98"/>
    </row>
    <row r="93" spans="43:49">
      <c r="AQ93" s="98"/>
      <c r="AR93" s="98"/>
      <c r="AS93" s="98"/>
      <c r="AT93" s="98"/>
      <c r="AU93" s="98"/>
      <c r="AV93" s="98"/>
      <c r="AW93" s="98"/>
    </row>
    <row r="94" spans="43:49">
      <c r="AQ94" s="98"/>
      <c r="AR94" s="98"/>
      <c r="AS94" s="98"/>
      <c r="AT94" s="98"/>
      <c r="AU94" s="98"/>
      <c r="AV94" s="98"/>
      <c r="AW94" s="98"/>
    </row>
    <row r="95" spans="43:49">
      <c r="AQ95" s="98"/>
      <c r="AR95" s="98"/>
      <c r="AS95" s="98"/>
      <c r="AT95" s="98"/>
      <c r="AU95" s="98"/>
      <c r="AV95" s="98"/>
      <c r="AW95" s="98"/>
    </row>
    <row r="96" spans="43:49">
      <c r="AQ96" s="98"/>
      <c r="AR96" s="98"/>
      <c r="AS96" s="98"/>
      <c r="AT96" s="98"/>
      <c r="AU96" s="98"/>
      <c r="AV96" s="98"/>
      <c r="AW96" s="98"/>
    </row>
    <row r="97" spans="43:49">
      <c r="AQ97" s="98"/>
      <c r="AR97" s="98"/>
      <c r="AS97" s="98"/>
      <c r="AT97" s="98"/>
      <c r="AU97" s="98"/>
      <c r="AV97" s="98"/>
      <c r="AW97" s="98"/>
    </row>
    <row r="98" spans="43:49">
      <c r="AQ98" s="98"/>
      <c r="AR98" s="98"/>
      <c r="AS98" s="98"/>
      <c r="AT98" s="98"/>
      <c r="AU98" s="98"/>
      <c r="AV98" s="98"/>
      <c r="AW98" s="98"/>
    </row>
    <row r="99" spans="43:49">
      <c r="AQ99" s="98"/>
      <c r="AR99" s="98"/>
      <c r="AS99" s="98"/>
      <c r="AT99" s="98"/>
      <c r="AU99" s="98"/>
      <c r="AV99" s="98"/>
      <c r="AW99" s="98"/>
    </row>
    <row r="100" spans="43:49">
      <c r="AQ100" s="98"/>
      <c r="AR100" s="98"/>
      <c r="AS100" s="98"/>
      <c r="AT100" s="98"/>
      <c r="AU100" s="98"/>
      <c r="AV100" s="98"/>
      <c r="AW100" s="98"/>
    </row>
    <row r="101" spans="43:49">
      <c r="AQ101" s="98"/>
      <c r="AR101" s="98"/>
      <c r="AS101" s="98"/>
      <c r="AT101" s="98"/>
      <c r="AU101" s="98"/>
      <c r="AV101" s="98"/>
      <c r="AW101" s="98"/>
    </row>
    <row r="102" spans="43:49">
      <c r="AQ102" s="98"/>
      <c r="AR102" s="98"/>
      <c r="AS102" s="98"/>
      <c r="AT102" s="98"/>
      <c r="AU102" s="98"/>
      <c r="AV102" s="98"/>
      <c r="AW102" s="98"/>
    </row>
    <row r="103" spans="43:49">
      <c r="AQ103" s="98"/>
      <c r="AR103" s="98"/>
      <c r="AS103" s="98"/>
      <c r="AT103" s="98"/>
      <c r="AU103" s="98"/>
      <c r="AV103" s="98"/>
      <c r="AW103" s="98"/>
    </row>
    <row r="104" spans="43:49">
      <c r="AQ104" s="98"/>
      <c r="AR104" s="98"/>
      <c r="AS104" s="98"/>
      <c r="AT104" s="98"/>
      <c r="AU104" s="98"/>
      <c r="AV104" s="98"/>
      <c r="AW104" s="98"/>
    </row>
    <row r="105" spans="43:49">
      <c r="AQ105" s="98"/>
      <c r="AR105" s="98"/>
      <c r="AS105" s="98"/>
      <c r="AT105" s="98"/>
      <c r="AU105" s="98"/>
      <c r="AV105" s="98"/>
      <c r="AW105" s="98"/>
    </row>
    <row r="106" spans="43:49">
      <c r="AQ106" s="98"/>
      <c r="AR106" s="98"/>
      <c r="AS106" s="98"/>
      <c r="AT106" s="98"/>
      <c r="AU106" s="98"/>
      <c r="AV106" s="98"/>
      <c r="AW106" s="98"/>
    </row>
    <row r="107" spans="43:49">
      <c r="AQ107" s="98"/>
      <c r="AR107" s="98"/>
      <c r="AS107" s="98"/>
      <c r="AT107" s="98"/>
      <c r="AU107" s="98"/>
      <c r="AV107" s="98"/>
      <c r="AW107" s="98"/>
    </row>
    <row r="108" spans="43:49">
      <c r="AQ108" s="98"/>
      <c r="AR108" s="98"/>
      <c r="AS108" s="98"/>
      <c r="AT108" s="98"/>
      <c r="AU108" s="98"/>
      <c r="AV108" s="98"/>
      <c r="AW108" s="98"/>
    </row>
    <row r="109" spans="43:49">
      <c r="AQ109" s="98"/>
      <c r="AR109" s="98"/>
      <c r="AS109" s="98"/>
      <c r="AT109" s="98"/>
      <c r="AU109" s="98"/>
      <c r="AV109" s="98"/>
      <c r="AW109" s="98"/>
    </row>
    <row r="110" spans="43:49">
      <c r="AQ110" s="98"/>
      <c r="AR110" s="98"/>
      <c r="AS110" s="98"/>
      <c r="AT110" s="98"/>
      <c r="AU110" s="98"/>
      <c r="AV110" s="98"/>
      <c r="AW110" s="98"/>
    </row>
    <row r="111" spans="43:49">
      <c r="AQ111" s="98"/>
      <c r="AR111" s="98"/>
      <c r="AS111" s="98"/>
      <c r="AT111" s="98"/>
      <c r="AU111" s="98"/>
      <c r="AV111" s="98"/>
      <c r="AW111" s="98"/>
    </row>
    <row r="112" spans="43:49">
      <c r="AQ112" s="98"/>
      <c r="AR112" s="98"/>
      <c r="AS112" s="98"/>
      <c r="AT112" s="98"/>
      <c r="AU112" s="98"/>
      <c r="AV112" s="98"/>
      <c r="AW112" s="98"/>
    </row>
    <row r="113" spans="43:49">
      <c r="AQ113" s="98"/>
      <c r="AR113" s="98"/>
      <c r="AS113" s="98"/>
      <c r="AT113" s="98"/>
      <c r="AU113" s="98"/>
      <c r="AV113" s="98"/>
      <c r="AW113" s="98"/>
    </row>
    <row r="114" spans="43:49">
      <c r="AQ114" s="98"/>
      <c r="AR114" s="98"/>
      <c r="AS114" s="98"/>
      <c r="AT114" s="98"/>
      <c r="AU114" s="98"/>
      <c r="AV114" s="98"/>
      <c r="AW114" s="98"/>
    </row>
    <row r="115" spans="43:49">
      <c r="AQ115" s="98"/>
      <c r="AR115" s="98"/>
      <c r="AS115" s="98"/>
      <c r="AT115" s="98"/>
      <c r="AU115" s="98"/>
      <c r="AV115" s="98"/>
      <c r="AW115" s="98"/>
    </row>
    <row r="116" spans="43:49">
      <c r="AQ116" s="98"/>
      <c r="AR116" s="98"/>
      <c r="AS116" s="98"/>
      <c r="AT116" s="98"/>
      <c r="AU116" s="98"/>
      <c r="AV116" s="98"/>
      <c r="AW116" s="98"/>
    </row>
    <row r="117" spans="43:49">
      <c r="AQ117" s="98"/>
      <c r="AR117" s="98"/>
      <c r="AS117" s="98"/>
      <c r="AT117" s="98"/>
      <c r="AU117" s="98"/>
      <c r="AV117" s="98"/>
      <c r="AW117" s="98"/>
    </row>
    <row r="118" spans="43:49">
      <c r="AQ118" s="98"/>
      <c r="AR118" s="98"/>
      <c r="AS118" s="98"/>
      <c r="AT118" s="98"/>
      <c r="AU118" s="98"/>
      <c r="AV118" s="98"/>
      <c r="AW118" s="98"/>
    </row>
    <row r="119" spans="43:49">
      <c r="AQ119" s="98"/>
      <c r="AR119" s="98"/>
      <c r="AS119" s="98"/>
      <c r="AT119" s="98"/>
      <c r="AU119" s="98"/>
      <c r="AV119" s="98"/>
      <c r="AW119" s="98"/>
    </row>
    <row r="120" spans="43:49">
      <c r="AQ120" s="98"/>
      <c r="AR120" s="98"/>
      <c r="AS120" s="98"/>
      <c r="AT120" s="98"/>
      <c r="AU120" s="98"/>
      <c r="AV120" s="98"/>
      <c r="AW120" s="98"/>
    </row>
  </sheetData>
  <mergeCells count="31">
    <mergeCell ref="FC3:FJ3"/>
    <mergeCell ref="B51:C51"/>
    <mergeCell ref="BE3:BK3"/>
    <mergeCell ref="B6:C6"/>
    <mergeCell ref="S3:W3"/>
    <mergeCell ref="X3:AC3"/>
    <mergeCell ref="AQ3:AW3"/>
    <mergeCell ref="AJ3:AP3"/>
    <mergeCell ref="AX3:BD3"/>
    <mergeCell ref="B13:C13"/>
    <mergeCell ref="B17:C17"/>
    <mergeCell ref="B5:C5"/>
    <mergeCell ref="B50:C50"/>
    <mergeCell ref="A3:C4"/>
    <mergeCell ref="D3:H3"/>
    <mergeCell ref="I3:M3"/>
    <mergeCell ref="N3:R3"/>
    <mergeCell ref="CP1:CQ1"/>
    <mergeCell ref="CP2:CQ2"/>
    <mergeCell ref="CR3:CZ3"/>
    <mergeCell ref="CJ3:CQ3"/>
    <mergeCell ref="AD3:AI3"/>
    <mergeCell ref="CB3:CI3"/>
    <mergeCell ref="BT3:CA3"/>
    <mergeCell ref="BL3:BS3"/>
    <mergeCell ref="DA3:DI3"/>
    <mergeCell ref="EK3:ES3"/>
    <mergeCell ref="ET3:FB3"/>
    <mergeCell ref="EB3:EJ3"/>
    <mergeCell ref="DJ3:DR3"/>
    <mergeCell ref="DS3:EA3"/>
  </mergeCells>
  <conditionalFormatting sqref="A5:CI57 CJ13:CQ13 CJ31:CX31 CJ21:CW21">
    <cfRule type="expression" dxfId="10" priority="4" stopIfTrue="1">
      <formula>MOD(ROW(),2)=0</formula>
    </cfRule>
  </conditionalFormatting>
  <pageMargins left="0.31496062992125984" right="0.31496062992125984" top="0.35433070866141736" bottom="0.15748031496062992" header="0" footer="0.39370078740157483"/>
  <pageSetup paperSize="140" firstPageNumber="72" orientation="portrait" useFirstPageNumber="1" r:id="rId1"/>
  <headerFooter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BT107"/>
  <sheetViews>
    <sheetView showGridLines="0" topLeftCell="A91" zoomScale="115" zoomScaleNormal="115" workbookViewId="0">
      <selection activeCell="K108" sqref="K108"/>
    </sheetView>
  </sheetViews>
  <sheetFormatPr defaultColWidth="9.140625" defaultRowHeight="11.25"/>
  <cols>
    <col min="1" max="1" width="9.5703125" style="8" customWidth="1"/>
    <col min="2" max="2" width="9.42578125" style="8" customWidth="1"/>
    <col min="3" max="3" width="10.28515625" style="8" customWidth="1"/>
    <col min="4" max="4" width="9.5703125" style="8" customWidth="1"/>
    <col min="5" max="6" width="9.28515625" style="8" customWidth="1"/>
    <col min="7" max="7" width="9.5703125" style="8" customWidth="1"/>
    <col min="8" max="8" width="9.85546875" style="8" customWidth="1"/>
    <col min="9" max="9" width="14.140625" style="8" customWidth="1"/>
    <col min="10" max="10" width="18.5703125" style="8" customWidth="1"/>
    <col min="11" max="11" width="9.42578125" style="8" customWidth="1"/>
    <col min="12" max="12" width="10.42578125" style="8" customWidth="1"/>
    <col min="13" max="13" width="12" style="8" customWidth="1"/>
    <col min="14" max="14" width="14.42578125" style="8" customWidth="1"/>
    <col min="15" max="15" width="10.140625" style="8" customWidth="1"/>
    <col min="16" max="16" width="10.85546875" style="8" customWidth="1"/>
    <col min="17" max="17" width="10.42578125" style="8" customWidth="1"/>
    <col min="18" max="18" width="8.7109375" style="8" customWidth="1"/>
    <col min="19" max="19" width="8.140625" style="8" customWidth="1"/>
    <col min="20" max="20" width="9.42578125" style="8" customWidth="1"/>
    <col min="21" max="21" width="10" style="8" customWidth="1"/>
    <col min="22" max="22" width="8.5703125" style="8" customWidth="1"/>
    <col min="23" max="23" width="9.28515625" style="8" customWidth="1"/>
    <col min="24" max="25" width="9.42578125" style="8" customWidth="1"/>
    <col min="26" max="26" width="10" style="8" customWidth="1"/>
    <col min="27" max="27" width="9.28515625" style="8" customWidth="1"/>
    <col min="28" max="28" width="10.28515625" style="8" customWidth="1"/>
    <col min="29" max="29" width="13.5703125" style="8" customWidth="1"/>
    <col min="30" max="30" width="12.5703125" style="8" customWidth="1"/>
    <col min="31" max="31" width="11.140625" style="8" customWidth="1"/>
    <col min="32" max="32" width="11.5703125" style="8" customWidth="1"/>
    <col min="33" max="33" width="11.28515625" style="8" customWidth="1"/>
    <col min="34" max="34" width="11" style="8" customWidth="1"/>
    <col min="35" max="35" width="11.28515625" style="8" customWidth="1"/>
    <col min="36" max="36" width="10" style="8" customWidth="1"/>
    <col min="37" max="37" width="10.85546875" style="8" customWidth="1"/>
    <col min="38" max="38" width="10" style="8" customWidth="1"/>
    <col min="39" max="39" width="10.140625" style="8" customWidth="1"/>
    <col min="40" max="40" width="10.28515625" style="8" customWidth="1"/>
    <col min="41" max="41" width="10.5703125" style="8" customWidth="1"/>
    <col min="42" max="42" width="12.5703125" style="8" customWidth="1"/>
    <col min="43" max="43" width="9.85546875" style="8" customWidth="1"/>
    <col min="44" max="45" width="10.28515625" style="8" customWidth="1"/>
    <col min="46" max="46" width="9.140625" style="8" customWidth="1"/>
    <col min="47" max="47" width="9.5703125" style="8" customWidth="1"/>
    <col min="48" max="48" width="8.5703125" style="8" customWidth="1"/>
    <col min="49" max="50" width="9.28515625" style="8" customWidth="1"/>
    <col min="51" max="51" width="8" style="8" customWidth="1"/>
    <col min="52" max="52" width="8.42578125" style="8" customWidth="1"/>
    <col min="53" max="53" width="9.85546875" style="8" customWidth="1"/>
    <col min="54" max="54" width="7.42578125" style="8" customWidth="1"/>
    <col min="55" max="55" width="8.140625" style="8" customWidth="1"/>
    <col min="56" max="56" width="7.85546875" style="8" customWidth="1"/>
    <col min="57" max="57" width="9" style="8" customWidth="1"/>
    <col min="58" max="58" width="9.85546875" style="8" customWidth="1"/>
    <col min="59" max="59" width="10.140625" style="8" customWidth="1"/>
    <col min="60" max="60" width="11" style="8" customWidth="1"/>
    <col min="61" max="61" width="10" style="8" customWidth="1"/>
    <col min="62" max="62" width="8.85546875" style="8" customWidth="1"/>
    <col min="63" max="63" width="9.7109375" style="8" customWidth="1"/>
    <col min="64" max="64" width="10.5703125" style="8" customWidth="1"/>
    <col min="65" max="66" width="8.28515625" style="8" customWidth="1"/>
    <col min="67" max="67" width="11.5703125" style="8" customWidth="1"/>
    <col min="68" max="68" width="11.28515625" style="8" customWidth="1"/>
    <col min="69" max="69" width="10" style="8" customWidth="1"/>
    <col min="70" max="70" width="9.140625" style="8" customWidth="1"/>
    <col min="71" max="71" width="8.7109375" style="8" customWidth="1"/>
    <col min="72" max="72" width="11" style="8" customWidth="1"/>
    <col min="73" max="16384" width="9.140625" style="8"/>
  </cols>
  <sheetData>
    <row r="1" spans="1:72" s="39" customFormat="1" ht="13.5" customHeight="1">
      <c r="A1" s="2097" t="s">
        <v>304</v>
      </c>
      <c r="B1" s="2097"/>
      <c r="C1" s="2097"/>
      <c r="D1" s="2097"/>
      <c r="E1" s="2097"/>
      <c r="F1" s="2097"/>
      <c r="G1" s="2097"/>
      <c r="H1" s="2097"/>
      <c r="I1" s="2097"/>
      <c r="J1" s="215" t="s">
        <v>305</v>
      </c>
      <c r="P1" s="2093" t="s">
        <v>3364</v>
      </c>
      <c r="Q1" s="2093"/>
      <c r="R1" s="216"/>
      <c r="W1" s="2109"/>
      <c r="X1" s="2109"/>
      <c r="Y1" s="2109"/>
      <c r="Z1" s="2109"/>
      <c r="AA1" s="2109"/>
      <c r="AB1" s="2107"/>
      <c r="AC1" s="2107"/>
      <c r="AD1" s="2068"/>
      <c r="AI1" s="2093"/>
      <c r="AJ1" s="2093"/>
      <c r="AK1" s="2093"/>
      <c r="AL1" s="218"/>
      <c r="AM1" s="218"/>
      <c r="AN1" s="218"/>
      <c r="AO1" s="218"/>
      <c r="AP1" s="218"/>
      <c r="AQ1" s="218"/>
      <c r="AR1" s="453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40"/>
      <c r="BD1" s="217"/>
      <c r="BE1" s="217"/>
      <c r="BF1" s="217"/>
      <c r="BG1" s="217"/>
      <c r="BH1" s="217"/>
      <c r="BI1" s="456"/>
      <c r="BJ1" s="456"/>
      <c r="BK1" s="456"/>
      <c r="BL1" s="69"/>
      <c r="BM1" s="69"/>
      <c r="BN1" s="69"/>
      <c r="BO1" s="69"/>
      <c r="BP1" s="69"/>
      <c r="BQ1" s="69"/>
      <c r="BR1" s="457"/>
      <c r="BS1" s="457"/>
      <c r="BT1" s="457"/>
    </row>
    <row r="2" spans="1:72" s="45" customFormat="1" ht="11.25" customHeight="1">
      <c r="A2" s="219"/>
      <c r="B2" s="219"/>
      <c r="C2" s="219"/>
      <c r="D2" s="219"/>
      <c r="E2" s="219"/>
      <c r="F2" s="219"/>
      <c r="G2" s="219"/>
      <c r="H2" s="2094"/>
      <c r="I2" s="2094"/>
      <c r="P2" s="2094" t="s">
        <v>2093</v>
      </c>
      <c r="Q2" s="2094"/>
      <c r="R2" s="220"/>
      <c r="Y2" s="220"/>
      <c r="Z2" s="2108"/>
      <c r="AA2" s="2108"/>
      <c r="AH2" s="220"/>
      <c r="AJ2" s="2094"/>
      <c r="AK2" s="2094"/>
      <c r="AL2" s="221"/>
      <c r="AM2" s="221"/>
      <c r="AN2" s="221"/>
      <c r="AO2" s="221"/>
      <c r="AP2" s="221"/>
      <c r="AQ2" s="221"/>
      <c r="AR2" s="452"/>
      <c r="AS2" s="459"/>
      <c r="AT2" s="221"/>
      <c r="AU2" s="221"/>
      <c r="AV2" s="221"/>
      <c r="AW2" s="221"/>
      <c r="AX2" s="221"/>
      <c r="AY2" s="221"/>
      <c r="AZ2" s="221"/>
      <c r="BA2" s="458"/>
      <c r="BB2" s="460"/>
      <c r="BC2" s="70"/>
      <c r="BD2" s="221"/>
      <c r="BE2" s="221"/>
      <c r="BF2" s="221"/>
      <c r="BG2" s="221"/>
      <c r="BH2" s="221"/>
      <c r="BI2" s="221"/>
      <c r="BJ2" s="458"/>
      <c r="BK2" s="458"/>
      <c r="BL2" s="459"/>
      <c r="BM2" s="221"/>
      <c r="BN2" s="221"/>
      <c r="BO2" s="221"/>
      <c r="BP2" s="221"/>
      <c r="BQ2" s="221"/>
      <c r="BR2" s="70"/>
      <c r="BS2" s="458"/>
      <c r="BT2" s="458"/>
    </row>
    <row r="3" spans="1:72" s="20" customFormat="1" ht="24.75" customHeight="1">
      <c r="A3" s="2080" t="s">
        <v>1099</v>
      </c>
      <c r="B3" s="2089" t="s">
        <v>3492</v>
      </c>
      <c r="C3" s="2090"/>
      <c r="D3" s="2090"/>
      <c r="E3" s="2090"/>
      <c r="F3" s="2090"/>
      <c r="G3" s="2090"/>
      <c r="H3" s="2090"/>
      <c r="I3" s="2090"/>
      <c r="J3" s="2090"/>
      <c r="K3" s="2090"/>
      <c r="L3" s="2090"/>
      <c r="M3" s="2090"/>
      <c r="N3" s="2090"/>
      <c r="O3" s="2090"/>
      <c r="P3" s="2090"/>
      <c r="Q3" s="2090"/>
      <c r="R3" s="2090"/>
      <c r="S3" s="2090"/>
      <c r="T3" s="2090"/>
      <c r="U3" s="2090"/>
      <c r="V3" s="2090"/>
      <c r="W3" s="2090"/>
      <c r="X3" s="2090"/>
      <c r="Y3" s="2090"/>
      <c r="Z3" s="2090"/>
      <c r="AA3" s="2090"/>
      <c r="AB3" s="2090"/>
      <c r="AC3" s="2090"/>
      <c r="AD3" s="2090"/>
      <c r="AE3" s="2090"/>
      <c r="AF3" s="2090"/>
      <c r="AG3" s="2090"/>
      <c r="AH3" s="2090"/>
      <c r="AI3" s="2090"/>
      <c r="AJ3" s="2090"/>
      <c r="AK3" s="2091"/>
      <c r="AL3" s="2080" t="s">
        <v>1099</v>
      </c>
      <c r="AM3" s="461"/>
      <c r="AN3" s="461"/>
      <c r="AO3" s="461"/>
      <c r="AP3" s="461"/>
      <c r="AQ3" s="461"/>
      <c r="AR3" s="462"/>
      <c r="AS3" s="461"/>
      <c r="AT3" s="461"/>
      <c r="AU3" s="461"/>
      <c r="AV3" s="463"/>
      <c r="AW3" s="463"/>
      <c r="AX3" s="464"/>
      <c r="AY3" s="464"/>
      <c r="AZ3" s="464"/>
      <c r="BA3" s="464"/>
      <c r="BB3" s="464"/>
      <c r="BC3" s="465"/>
      <c r="BD3" s="464"/>
      <c r="BE3" s="464"/>
      <c r="BF3" s="464"/>
      <c r="BG3" s="464"/>
      <c r="BH3" s="464"/>
      <c r="BI3" s="466"/>
      <c r="BJ3" s="466"/>
      <c r="BK3" s="463"/>
      <c r="BL3" s="463"/>
      <c r="BM3" s="464"/>
      <c r="BN3" s="464"/>
      <c r="BO3" s="464"/>
      <c r="BP3" s="464"/>
      <c r="BQ3" s="464"/>
      <c r="BR3" s="464"/>
      <c r="BS3" s="464"/>
      <c r="BT3" s="464"/>
    </row>
    <row r="4" spans="1:72" s="20" customFormat="1" ht="15" customHeight="1">
      <c r="A4" s="2081"/>
      <c r="B4" s="2087" t="s">
        <v>294</v>
      </c>
      <c r="C4" s="2087" t="s">
        <v>2094</v>
      </c>
      <c r="D4" s="2087" t="s">
        <v>2095</v>
      </c>
      <c r="E4" s="2087" t="s">
        <v>2096</v>
      </c>
      <c r="F4" s="2087" t="s">
        <v>2097</v>
      </c>
      <c r="G4" s="2087" t="s">
        <v>2098</v>
      </c>
      <c r="H4" s="2087" t="s">
        <v>2214</v>
      </c>
      <c r="I4" s="2102" t="s">
        <v>2099</v>
      </c>
      <c r="J4" s="2102" t="s">
        <v>2100</v>
      </c>
      <c r="K4" s="2102" t="s">
        <v>2101</v>
      </c>
      <c r="L4" s="2116" t="s">
        <v>2102</v>
      </c>
      <c r="M4" s="2117"/>
      <c r="N4" s="2117"/>
      <c r="O4" s="2117"/>
      <c r="P4" s="2118"/>
      <c r="Q4" s="2087" t="s">
        <v>2103</v>
      </c>
      <c r="R4" s="2122" t="s">
        <v>2104</v>
      </c>
      <c r="S4" s="2123"/>
      <c r="T4" s="2124"/>
      <c r="U4" s="2087" t="s">
        <v>2105</v>
      </c>
      <c r="V4" s="2110" t="s">
        <v>2106</v>
      </c>
      <c r="W4" s="2111"/>
      <c r="X4" s="2112"/>
      <c r="Y4" s="2083" t="s">
        <v>2107</v>
      </c>
      <c r="Z4" s="2084"/>
      <c r="AA4" s="2087" t="s">
        <v>2108</v>
      </c>
      <c r="AB4" s="2087" t="s">
        <v>2109</v>
      </c>
      <c r="AC4" s="2089" t="s">
        <v>2110</v>
      </c>
      <c r="AD4" s="2090"/>
      <c r="AE4" s="2090"/>
      <c r="AF4" s="2090"/>
      <c r="AG4" s="2090"/>
      <c r="AH4" s="2090"/>
      <c r="AI4" s="2090"/>
      <c r="AJ4" s="2090"/>
      <c r="AK4" s="2091"/>
      <c r="AL4" s="2081"/>
      <c r="AM4" s="462"/>
      <c r="AN4" s="462"/>
      <c r="AO4" s="462"/>
      <c r="AP4" s="462"/>
      <c r="AQ4" s="462"/>
      <c r="AR4" s="462"/>
      <c r="AS4" s="462"/>
      <c r="AT4" s="462"/>
      <c r="AU4" s="462"/>
      <c r="AV4" s="463"/>
      <c r="AW4" s="463"/>
      <c r="AX4" s="467"/>
      <c r="AY4" s="467"/>
      <c r="AZ4" s="467"/>
      <c r="BA4" s="467"/>
      <c r="BB4" s="467"/>
      <c r="BC4" s="465"/>
      <c r="BD4" s="467"/>
      <c r="BE4" s="467"/>
      <c r="BF4" s="467"/>
      <c r="BG4" s="467"/>
      <c r="BH4" s="467"/>
      <c r="BI4" s="468"/>
      <c r="BJ4" s="468"/>
      <c r="BK4" s="463"/>
      <c r="BL4" s="463"/>
      <c r="BM4" s="467"/>
      <c r="BN4" s="467"/>
      <c r="BO4" s="467"/>
      <c r="BP4" s="467"/>
      <c r="BQ4" s="467"/>
      <c r="BR4" s="467"/>
      <c r="BS4" s="467"/>
      <c r="BT4" s="467"/>
    </row>
    <row r="5" spans="1:72" s="20" customFormat="1" ht="27.75" customHeight="1">
      <c r="A5" s="2081"/>
      <c r="B5" s="2092"/>
      <c r="C5" s="2092"/>
      <c r="D5" s="2092"/>
      <c r="E5" s="2092"/>
      <c r="F5" s="2092"/>
      <c r="G5" s="2092"/>
      <c r="H5" s="2092"/>
      <c r="I5" s="2103"/>
      <c r="J5" s="2103"/>
      <c r="K5" s="2103"/>
      <c r="L5" s="2119"/>
      <c r="M5" s="2120"/>
      <c r="N5" s="2120"/>
      <c r="O5" s="2120"/>
      <c r="P5" s="2121"/>
      <c r="Q5" s="2092"/>
      <c r="R5" s="2125"/>
      <c r="S5" s="2126"/>
      <c r="T5" s="2127"/>
      <c r="U5" s="2092"/>
      <c r="V5" s="2113"/>
      <c r="W5" s="2114"/>
      <c r="X5" s="2115"/>
      <c r="Y5" s="2085"/>
      <c r="Z5" s="2086"/>
      <c r="AA5" s="2092"/>
      <c r="AB5" s="2092"/>
      <c r="AC5" s="2087" t="s">
        <v>2111</v>
      </c>
      <c r="AD5" s="2087" t="s">
        <v>2112</v>
      </c>
      <c r="AE5" s="2087" t="s">
        <v>2113</v>
      </c>
      <c r="AF5" s="2087" t="s">
        <v>2114</v>
      </c>
      <c r="AG5" s="2087" t="s">
        <v>2115</v>
      </c>
      <c r="AH5" s="2087" t="s">
        <v>203</v>
      </c>
      <c r="AI5" s="2105" t="s">
        <v>2116</v>
      </c>
      <c r="AJ5" s="2106"/>
      <c r="AK5" s="2080" t="s">
        <v>2117</v>
      </c>
      <c r="AL5" s="2081"/>
      <c r="AM5" s="463"/>
      <c r="AN5" s="463"/>
      <c r="AO5" s="463"/>
      <c r="AP5" s="463"/>
      <c r="AQ5" s="463"/>
      <c r="AR5" s="463"/>
      <c r="AS5" s="463"/>
      <c r="AT5" s="463"/>
      <c r="AU5" s="447"/>
      <c r="AV5" s="463"/>
      <c r="AW5" s="463"/>
      <c r="AX5" s="447"/>
      <c r="AY5" s="447"/>
      <c r="AZ5" s="447"/>
      <c r="BA5" s="447"/>
      <c r="BB5" s="463"/>
      <c r="BC5" s="465"/>
      <c r="BD5" s="463"/>
      <c r="BE5" s="463"/>
      <c r="BF5" s="463"/>
      <c r="BG5" s="463"/>
      <c r="BH5" s="463"/>
      <c r="BI5" s="463"/>
      <c r="BJ5" s="463"/>
      <c r="BK5" s="463"/>
      <c r="BL5" s="463"/>
      <c r="BM5" s="463"/>
      <c r="BN5" s="463"/>
      <c r="BO5" s="463"/>
      <c r="BP5" s="469"/>
      <c r="BQ5" s="463"/>
      <c r="BR5" s="470"/>
      <c r="BS5" s="470"/>
      <c r="BT5" s="470"/>
    </row>
    <row r="6" spans="1:72" s="146" customFormat="1" ht="37.5" customHeight="1">
      <c r="A6" s="2081"/>
      <c r="B6" s="2088"/>
      <c r="C6" s="2088"/>
      <c r="D6" s="2088"/>
      <c r="E6" s="2088"/>
      <c r="F6" s="2088"/>
      <c r="G6" s="2088"/>
      <c r="H6" s="2088"/>
      <c r="I6" s="2104"/>
      <c r="J6" s="2104"/>
      <c r="K6" s="2104"/>
      <c r="L6" s="721" t="s">
        <v>2118</v>
      </c>
      <c r="M6" s="722" t="s">
        <v>2119</v>
      </c>
      <c r="N6" s="722" t="s">
        <v>2120</v>
      </c>
      <c r="O6" s="723" t="s">
        <v>2121</v>
      </c>
      <c r="P6" s="724" t="s">
        <v>2122</v>
      </c>
      <c r="Q6" s="2088"/>
      <c r="R6" s="725" t="s">
        <v>2123</v>
      </c>
      <c r="S6" s="725" t="s">
        <v>2124</v>
      </c>
      <c r="T6" s="726" t="s">
        <v>2125</v>
      </c>
      <c r="U6" s="2088"/>
      <c r="V6" s="727" t="s">
        <v>1788</v>
      </c>
      <c r="W6" s="728" t="s">
        <v>2126</v>
      </c>
      <c r="X6" s="728" t="s">
        <v>2127</v>
      </c>
      <c r="Y6" s="729" t="s">
        <v>314</v>
      </c>
      <c r="Z6" s="730" t="s">
        <v>3369</v>
      </c>
      <c r="AA6" s="2088"/>
      <c r="AB6" s="2088"/>
      <c r="AC6" s="2088"/>
      <c r="AD6" s="2088"/>
      <c r="AE6" s="2088"/>
      <c r="AF6" s="2088"/>
      <c r="AG6" s="2088"/>
      <c r="AH6" s="2088"/>
      <c r="AI6" s="725" t="s">
        <v>318</v>
      </c>
      <c r="AJ6" s="725" t="s">
        <v>2128</v>
      </c>
      <c r="AK6" s="2082"/>
      <c r="AL6" s="2081"/>
      <c r="AM6" s="463"/>
      <c r="AN6" s="463"/>
      <c r="AO6" s="463"/>
      <c r="AP6" s="463"/>
      <c r="AQ6" s="463"/>
      <c r="AR6" s="463"/>
      <c r="AS6" s="463"/>
      <c r="AT6" s="463"/>
      <c r="AU6" s="447"/>
      <c r="AV6" s="463"/>
      <c r="AW6" s="463"/>
      <c r="AX6" s="226"/>
      <c r="AY6" s="231"/>
      <c r="AZ6" s="226"/>
      <c r="BA6" s="231"/>
      <c r="BB6" s="463"/>
      <c r="BC6" s="465"/>
      <c r="BD6" s="463"/>
      <c r="BE6" s="463"/>
      <c r="BF6" s="463"/>
      <c r="BG6" s="463"/>
      <c r="BH6" s="463"/>
      <c r="BI6" s="463"/>
      <c r="BJ6" s="463"/>
      <c r="BK6" s="463"/>
      <c r="BL6" s="463"/>
      <c r="BM6" s="463"/>
      <c r="BN6" s="463"/>
      <c r="BO6" s="463"/>
      <c r="BP6" s="469"/>
      <c r="BQ6" s="463"/>
      <c r="BR6" s="231"/>
      <c r="BS6" s="231"/>
      <c r="BT6" s="448"/>
    </row>
    <row r="7" spans="1:72" s="20" customFormat="1" ht="12.6" customHeight="1">
      <c r="A7" s="2082"/>
      <c r="B7" s="731">
        <v>1</v>
      </c>
      <c r="C7" s="731">
        <v>2</v>
      </c>
      <c r="D7" s="731">
        <v>3</v>
      </c>
      <c r="E7" s="731">
        <v>4</v>
      </c>
      <c r="F7" s="731">
        <v>5</v>
      </c>
      <c r="G7" s="731">
        <v>6</v>
      </c>
      <c r="H7" s="731">
        <v>7</v>
      </c>
      <c r="I7" s="731">
        <v>8</v>
      </c>
      <c r="J7" s="731">
        <v>9</v>
      </c>
      <c r="K7" s="731">
        <v>10</v>
      </c>
      <c r="L7" s="731">
        <v>11</v>
      </c>
      <c r="M7" s="731">
        <v>12</v>
      </c>
      <c r="N7" s="731">
        <v>13</v>
      </c>
      <c r="O7" s="731">
        <v>14</v>
      </c>
      <c r="P7" s="731">
        <v>15</v>
      </c>
      <c r="Q7" s="731">
        <v>16</v>
      </c>
      <c r="R7" s="731">
        <v>17</v>
      </c>
      <c r="S7" s="731">
        <v>18</v>
      </c>
      <c r="T7" s="731">
        <v>19</v>
      </c>
      <c r="U7" s="731">
        <v>20</v>
      </c>
      <c r="V7" s="731">
        <v>21</v>
      </c>
      <c r="W7" s="731">
        <v>22</v>
      </c>
      <c r="X7" s="731">
        <v>23</v>
      </c>
      <c r="Y7" s="731">
        <v>24</v>
      </c>
      <c r="Z7" s="731">
        <v>25</v>
      </c>
      <c r="AA7" s="731">
        <v>26</v>
      </c>
      <c r="AB7" s="731">
        <v>27</v>
      </c>
      <c r="AC7" s="731">
        <v>28</v>
      </c>
      <c r="AD7" s="731">
        <v>29</v>
      </c>
      <c r="AE7" s="731">
        <v>30</v>
      </c>
      <c r="AF7" s="731">
        <v>31</v>
      </c>
      <c r="AG7" s="731">
        <v>32</v>
      </c>
      <c r="AH7" s="731">
        <v>33</v>
      </c>
      <c r="AI7" s="731">
        <v>34</v>
      </c>
      <c r="AJ7" s="732">
        <v>35</v>
      </c>
      <c r="AK7" s="733">
        <v>36</v>
      </c>
      <c r="AL7" s="2082"/>
      <c r="AM7" s="471"/>
      <c r="AN7" s="471"/>
      <c r="AO7" s="471"/>
      <c r="AP7" s="471"/>
      <c r="AQ7" s="471"/>
      <c r="AR7" s="471"/>
      <c r="AS7" s="471"/>
      <c r="AT7" s="471"/>
      <c r="AU7" s="471"/>
      <c r="AV7" s="471"/>
      <c r="AW7" s="471"/>
      <c r="AX7" s="471"/>
      <c r="AY7" s="471"/>
      <c r="AZ7" s="471"/>
      <c r="BA7" s="471"/>
      <c r="BB7" s="471"/>
      <c r="BC7" s="465"/>
      <c r="BD7" s="472"/>
      <c r="BE7" s="472"/>
      <c r="BF7" s="472"/>
      <c r="BG7" s="472"/>
      <c r="BH7" s="472"/>
      <c r="BI7" s="472"/>
      <c r="BJ7" s="472"/>
      <c r="BK7" s="472"/>
      <c r="BL7" s="472"/>
      <c r="BM7" s="472"/>
      <c r="BN7" s="472"/>
      <c r="BO7" s="472"/>
      <c r="BP7" s="472"/>
      <c r="BQ7" s="472"/>
      <c r="BR7" s="472"/>
      <c r="BS7" s="472"/>
      <c r="BT7" s="471"/>
    </row>
    <row r="8" spans="1:72" s="1007" customFormat="1" ht="14.1" customHeight="1">
      <c r="A8" s="1000" t="s">
        <v>2092</v>
      </c>
      <c r="B8" s="1001">
        <v>211.21</v>
      </c>
      <c r="C8" s="1002">
        <v>175.6</v>
      </c>
      <c r="D8" s="1002">
        <v>217.18</v>
      </c>
      <c r="E8" s="1002">
        <f>C8+D8</f>
        <v>392.78</v>
      </c>
      <c r="F8" s="1001">
        <v>306.43</v>
      </c>
      <c r="G8" s="1002">
        <f>D8+F8</f>
        <v>523.61</v>
      </c>
      <c r="H8" s="1002">
        <f>E8+F8</f>
        <v>699.21</v>
      </c>
      <c r="I8" s="1002">
        <v>26.8</v>
      </c>
      <c r="J8" s="1002">
        <v>0.2</v>
      </c>
      <c r="K8" s="1003">
        <f>H8+I8+J8</f>
        <v>726.21</v>
      </c>
      <c r="L8" s="1002">
        <v>388.51</v>
      </c>
      <c r="M8" s="1002">
        <v>33.04</v>
      </c>
      <c r="N8" s="1002">
        <v>0.06</v>
      </c>
      <c r="O8" s="441">
        <v>426.61</v>
      </c>
      <c r="P8" s="441">
        <v>155.38</v>
      </c>
      <c r="Q8" s="1002">
        <v>39.11</v>
      </c>
      <c r="R8" s="441">
        <v>27.28</v>
      </c>
      <c r="S8" s="1002">
        <v>75.94</v>
      </c>
      <c r="T8" s="1002">
        <f>R8+S8</f>
        <v>103.22</v>
      </c>
      <c r="U8" s="1002">
        <f>B8+T8</f>
        <v>314.43</v>
      </c>
      <c r="V8" s="1002">
        <v>80.53</v>
      </c>
      <c r="W8" s="1002">
        <v>33.96</v>
      </c>
      <c r="X8" s="1002">
        <f>V8+W8</f>
        <v>114.49000000000001</v>
      </c>
      <c r="Y8" s="1003" t="s">
        <v>817</v>
      </c>
      <c r="Z8" s="1003" t="s">
        <v>817</v>
      </c>
      <c r="AA8" s="1004">
        <v>1196</v>
      </c>
      <c r="AB8" s="1004">
        <v>1078</v>
      </c>
      <c r="AC8" s="1001">
        <v>81.569999999999993</v>
      </c>
      <c r="AD8" s="1002">
        <v>10.58</v>
      </c>
      <c r="AE8" s="1002">
        <v>0.44</v>
      </c>
      <c r="AF8" s="1002">
        <v>0.36</v>
      </c>
      <c r="AG8" s="1002">
        <v>26.51</v>
      </c>
      <c r="AH8" s="1002">
        <v>5</v>
      </c>
      <c r="AI8" s="1001" t="s">
        <v>817</v>
      </c>
      <c r="AJ8" s="1003" t="s">
        <v>817</v>
      </c>
      <c r="AK8" s="1005" t="s">
        <v>817</v>
      </c>
      <c r="AL8" s="1000" t="s">
        <v>2092</v>
      </c>
      <c r="AM8" s="1001"/>
      <c r="AN8" s="1001"/>
      <c r="AO8" s="1001"/>
      <c r="AP8" s="1001"/>
      <c r="AQ8" s="1001"/>
      <c r="AR8" s="1001"/>
      <c r="AS8" s="1001"/>
      <c r="AT8" s="1003"/>
      <c r="AU8" s="1001"/>
      <c r="AV8" s="1001"/>
      <c r="AW8" s="1001"/>
      <c r="AX8" s="1003"/>
      <c r="AY8" s="1001"/>
      <c r="AZ8" s="1001"/>
      <c r="BA8" s="1001"/>
      <c r="BB8" s="1003"/>
      <c r="BC8" s="1006"/>
      <c r="BD8" s="1005"/>
      <c r="BE8" s="1005"/>
      <c r="BF8" s="1005"/>
      <c r="BG8" s="1005"/>
      <c r="BH8" s="1005"/>
      <c r="BI8" s="1005"/>
      <c r="BJ8" s="1005"/>
      <c r="BK8" s="1005"/>
      <c r="BL8" s="1005"/>
      <c r="BM8" s="441"/>
      <c r="BN8" s="1005"/>
      <c r="BO8" s="1005"/>
      <c r="BP8" s="1005"/>
      <c r="BQ8" s="441"/>
      <c r="BR8" s="1005"/>
      <c r="BS8" s="1005"/>
      <c r="BT8" s="1001"/>
    </row>
    <row r="9" spans="1:72" s="1007" customFormat="1" ht="14.1" customHeight="1" thickBot="1">
      <c r="A9" s="1143" t="s">
        <v>1981</v>
      </c>
      <c r="B9" s="1144">
        <v>305.39</v>
      </c>
      <c r="C9" s="1145">
        <v>286.43</v>
      </c>
      <c r="D9" s="1145">
        <v>290.60000000000002</v>
      </c>
      <c r="E9" s="1145">
        <f>C9+D9</f>
        <v>577.03</v>
      </c>
      <c r="F9" s="1144">
        <v>412.08</v>
      </c>
      <c r="G9" s="1145">
        <f>D9+F9</f>
        <v>702.68000000000006</v>
      </c>
      <c r="H9" s="1145">
        <f>E9+F9</f>
        <v>989.1099999999999</v>
      </c>
      <c r="I9" s="1145">
        <v>31.7</v>
      </c>
      <c r="J9" s="1145">
        <v>0.3</v>
      </c>
      <c r="K9" s="1146">
        <f>H9+I9+J9</f>
        <v>1021.1099999999999</v>
      </c>
      <c r="L9" s="1145">
        <v>554.25</v>
      </c>
      <c r="M9" s="1145">
        <v>53.3</v>
      </c>
      <c r="N9" s="1145">
        <v>0</v>
      </c>
      <c r="O9" s="1147">
        <v>612.54999999999995</v>
      </c>
      <c r="P9" s="1147">
        <v>145.96</v>
      </c>
      <c r="Q9" s="1145">
        <v>46.85</v>
      </c>
      <c r="R9" s="1147">
        <v>36.97</v>
      </c>
      <c r="S9" s="1145">
        <v>28.87</v>
      </c>
      <c r="T9" s="1145">
        <f>R9+S9</f>
        <v>65.84</v>
      </c>
      <c r="U9" s="1145">
        <f>B9+T9</f>
        <v>371.23</v>
      </c>
      <c r="V9" s="1145">
        <v>83.94</v>
      </c>
      <c r="W9" s="1145">
        <v>154.91</v>
      </c>
      <c r="X9" s="1145">
        <f>V9+W9</f>
        <v>238.85</v>
      </c>
      <c r="Y9" s="1146" t="s">
        <v>817</v>
      </c>
      <c r="Z9" s="1146" t="s">
        <v>817</v>
      </c>
      <c r="AA9" s="1148">
        <v>1295</v>
      </c>
      <c r="AB9" s="1148">
        <v>1177</v>
      </c>
      <c r="AC9" s="1144">
        <v>87.17</v>
      </c>
      <c r="AD9" s="1145">
        <v>20.77</v>
      </c>
      <c r="AE9" s="1145">
        <v>0.54</v>
      </c>
      <c r="AF9" s="1145">
        <v>0.47</v>
      </c>
      <c r="AG9" s="1145">
        <v>12.07</v>
      </c>
      <c r="AH9" s="1145">
        <v>5</v>
      </c>
      <c r="AI9" s="1144" t="s">
        <v>817</v>
      </c>
      <c r="AJ9" s="1144" t="s">
        <v>817</v>
      </c>
      <c r="AK9" s="1144" t="s">
        <v>817</v>
      </c>
      <c r="AL9" s="1143" t="s">
        <v>1981</v>
      </c>
      <c r="AM9" s="1001"/>
      <c r="AN9" s="1001"/>
      <c r="AO9" s="1001"/>
      <c r="AP9" s="1003"/>
      <c r="AQ9" s="1001"/>
      <c r="AR9" s="1001"/>
      <c r="AS9" s="1001"/>
      <c r="AT9" s="1003"/>
      <c r="AU9" s="1001"/>
      <c r="AV9" s="1001"/>
      <c r="AW9" s="1001"/>
      <c r="AX9" s="1003"/>
      <c r="AY9" s="1001"/>
      <c r="AZ9" s="1001"/>
      <c r="BA9" s="1001"/>
      <c r="BB9" s="1003"/>
      <c r="BC9" s="1006"/>
      <c r="BD9" s="1005"/>
      <c r="BE9" s="1008"/>
      <c r="BF9" s="1008"/>
      <c r="BG9" s="1005"/>
      <c r="BH9" s="1005"/>
      <c r="BI9" s="1005"/>
      <c r="BJ9" s="1005"/>
      <c r="BK9" s="1005"/>
      <c r="BL9" s="1005"/>
      <c r="BM9" s="441"/>
      <c r="BN9" s="1005"/>
      <c r="BO9" s="1005"/>
      <c r="BP9" s="1005"/>
      <c r="BQ9" s="441"/>
      <c r="BR9" s="1005"/>
      <c r="BS9" s="1005"/>
      <c r="BT9" s="1001"/>
    </row>
    <row r="10" spans="1:72" s="1014" customFormat="1" ht="12.6" customHeight="1">
      <c r="A10" s="1038" t="s">
        <v>49</v>
      </c>
      <c r="B10" s="2095" t="s">
        <v>2129</v>
      </c>
      <c r="C10" s="2095"/>
      <c r="D10" s="2095"/>
      <c r="E10" s="2095"/>
      <c r="F10" s="2095"/>
      <c r="G10" s="2095"/>
      <c r="H10" s="2095"/>
      <c r="I10" s="2095"/>
      <c r="J10" s="1010"/>
      <c r="K10" s="1011"/>
      <c r="L10" s="1011"/>
      <c r="M10" s="1011"/>
      <c r="N10" s="1010"/>
      <c r="O10" s="1012"/>
      <c r="P10" s="1012"/>
      <c r="Q10" s="1010"/>
      <c r="R10" s="1013"/>
      <c r="S10" s="1013"/>
      <c r="T10" s="1013"/>
      <c r="U10" s="1013"/>
      <c r="V10" s="1013"/>
      <c r="W10" s="1013"/>
      <c r="X10" s="1013"/>
      <c r="Y10" s="1013"/>
      <c r="AA10" s="1011"/>
      <c r="AB10" s="1011"/>
      <c r="AC10" s="1010"/>
      <c r="AD10" s="1011"/>
      <c r="AE10" s="1011"/>
      <c r="AF10" s="1011"/>
      <c r="AG10" s="1011"/>
      <c r="AH10" s="1010"/>
      <c r="AI10" s="1010"/>
      <c r="AJ10" s="1011"/>
      <c r="AK10" s="1009"/>
      <c r="AL10" s="1010"/>
      <c r="AM10" s="1011"/>
      <c r="AN10" s="1010"/>
      <c r="AO10" s="1010"/>
      <c r="AP10" s="1011"/>
      <c r="AQ10" s="1010"/>
      <c r="AR10" s="1010"/>
      <c r="AS10" s="1010"/>
      <c r="AT10" s="1011"/>
      <c r="AU10" s="1010"/>
      <c r="AV10" s="1010"/>
      <c r="AW10" s="1010"/>
      <c r="AX10" s="1011"/>
      <c r="AY10" s="1010"/>
      <c r="AZ10" s="1010"/>
      <c r="BA10" s="1010"/>
      <c r="BB10" s="1011"/>
      <c r="BC10" s="1009"/>
      <c r="BD10" s="1012"/>
      <c r="BE10" s="1012"/>
      <c r="BF10" s="1012"/>
      <c r="BG10" s="1015"/>
      <c r="BH10" s="1015"/>
      <c r="BI10" s="1015"/>
      <c r="BJ10" s="1015"/>
      <c r="BK10" s="1015"/>
      <c r="BL10" s="1015"/>
      <c r="BM10" s="1016"/>
      <c r="BN10" s="1015"/>
      <c r="BO10" s="1015"/>
      <c r="BP10" s="1015"/>
      <c r="BQ10" s="1016"/>
      <c r="BR10" s="1015"/>
      <c r="BS10" s="1015"/>
      <c r="BT10" s="1010"/>
    </row>
    <row r="11" spans="1:72" s="1014" customFormat="1" ht="12.6" customHeight="1">
      <c r="A11" s="1009"/>
      <c r="B11" s="2095" t="s">
        <v>2130</v>
      </c>
      <c r="C11" s="2095"/>
      <c r="D11" s="1010"/>
      <c r="E11" s="1010"/>
      <c r="F11" s="1010"/>
      <c r="G11" s="1010"/>
      <c r="H11" s="1010"/>
      <c r="I11" s="1010"/>
      <c r="J11" s="1010"/>
      <c r="K11" s="1011"/>
      <c r="L11" s="1011"/>
      <c r="M11" s="1011"/>
      <c r="N11" s="1010"/>
      <c r="O11" s="1012"/>
      <c r="P11" s="1012"/>
      <c r="Q11" s="1010"/>
      <c r="R11" s="1013"/>
      <c r="S11" s="1013"/>
      <c r="T11" s="1010"/>
      <c r="U11" s="1010"/>
      <c r="V11" s="1010"/>
      <c r="W11" s="1010"/>
      <c r="X11" s="1010"/>
      <c r="Y11" s="1010"/>
      <c r="AA11" s="1011"/>
      <c r="AB11" s="1011"/>
      <c r="AC11" s="1010"/>
      <c r="AD11" s="1011"/>
      <c r="AE11" s="1011"/>
      <c r="AF11" s="1011"/>
      <c r="AG11" s="1011"/>
      <c r="AH11" s="1010"/>
      <c r="AI11" s="1010"/>
      <c r="AJ11" s="1011"/>
      <c r="AK11" s="1009"/>
      <c r="AL11" s="1010"/>
      <c r="AM11" s="1010"/>
      <c r="AN11" s="1010"/>
      <c r="AO11" s="1010"/>
      <c r="AP11" s="1011"/>
      <c r="AQ11" s="1010"/>
      <c r="AR11" s="1010"/>
      <c r="AS11" s="1010"/>
      <c r="AT11" s="1011"/>
      <c r="AU11" s="1010"/>
      <c r="AV11" s="1010"/>
      <c r="AW11" s="1010"/>
      <c r="AX11" s="1011"/>
      <c r="AY11" s="1010"/>
      <c r="AZ11" s="1010"/>
      <c r="BA11" s="1010"/>
      <c r="BB11" s="1011"/>
      <c r="BC11" s="1009"/>
      <c r="BD11" s="1012"/>
      <c r="BE11" s="1012"/>
      <c r="BF11" s="1012"/>
      <c r="BG11" s="1015"/>
      <c r="BH11" s="1015"/>
      <c r="BI11" s="1015"/>
      <c r="BJ11" s="1015"/>
      <c r="BK11" s="1015"/>
      <c r="BL11" s="1015"/>
      <c r="BM11" s="1016"/>
      <c r="BN11" s="1015"/>
      <c r="BO11" s="1015"/>
      <c r="BP11" s="1015"/>
      <c r="BQ11" s="1016"/>
      <c r="BR11" s="1015"/>
      <c r="BS11" s="1016"/>
      <c r="BT11" s="1010"/>
    </row>
    <row r="12" spans="1:72" s="1014" customFormat="1" ht="12.6" customHeight="1">
      <c r="A12" s="1038" t="s">
        <v>751</v>
      </c>
      <c r="B12" s="2095" t="s">
        <v>477</v>
      </c>
      <c r="C12" s="2095"/>
      <c r="D12" s="2095"/>
      <c r="E12" s="2095"/>
      <c r="F12" s="1010"/>
      <c r="G12" s="1010"/>
      <c r="H12" s="1010"/>
      <c r="I12" s="1010"/>
      <c r="J12" s="1010"/>
      <c r="K12" s="1011"/>
      <c r="L12" s="1011"/>
      <c r="M12" s="1011"/>
      <c r="N12" s="1010"/>
      <c r="O12" s="1012"/>
      <c r="P12" s="1012"/>
      <c r="Q12" s="1011"/>
      <c r="R12" s="1013"/>
      <c r="S12" s="1013"/>
      <c r="T12" s="1013"/>
      <c r="U12" s="1013"/>
      <c r="V12" s="1010"/>
      <c r="W12" s="1010"/>
      <c r="X12" s="1010"/>
      <c r="Y12" s="1010"/>
      <c r="AA12" s="1011"/>
      <c r="AB12" s="1011"/>
      <c r="AC12" s="1010"/>
      <c r="AD12" s="1011"/>
      <c r="AE12" s="1011"/>
      <c r="AF12" s="1011"/>
      <c r="AG12" s="1011"/>
      <c r="AH12" s="1010"/>
      <c r="AI12" s="1010"/>
      <c r="AJ12" s="1011"/>
      <c r="AK12" s="1009"/>
      <c r="AL12" s="1010"/>
      <c r="AM12" s="1010"/>
      <c r="AN12" s="1010"/>
      <c r="AO12" s="1010"/>
      <c r="AP12" s="1011"/>
      <c r="AQ12" s="1010"/>
      <c r="AR12" s="1010"/>
      <c r="AS12" s="1010"/>
      <c r="AT12" s="1011"/>
      <c r="AU12" s="1010"/>
      <c r="AV12" s="1010"/>
      <c r="AW12" s="1010"/>
      <c r="AX12" s="1011"/>
      <c r="AY12" s="1010"/>
      <c r="AZ12" s="1010"/>
      <c r="BA12" s="1010"/>
      <c r="BB12" s="1011"/>
      <c r="BC12" s="1009"/>
      <c r="BD12" s="1012"/>
      <c r="BE12" s="1012"/>
      <c r="BF12" s="1012"/>
      <c r="BG12" s="1015"/>
      <c r="BH12" s="1015"/>
      <c r="BI12" s="1015"/>
      <c r="BJ12" s="1015"/>
      <c r="BK12" s="1015"/>
      <c r="BL12" s="1015"/>
      <c r="BM12" s="1016"/>
      <c r="BN12" s="1015"/>
      <c r="BO12" s="1015"/>
      <c r="BP12" s="1015"/>
      <c r="BQ12" s="1016"/>
      <c r="BR12" s="1015"/>
      <c r="BS12" s="1015"/>
      <c r="BT12" s="1010"/>
    </row>
    <row r="13" spans="1:72" s="34" customFormat="1" ht="12.6" customHeight="1">
      <c r="A13" s="148"/>
      <c r="B13" s="225"/>
      <c r="C13" s="225"/>
      <c r="D13" s="225"/>
      <c r="E13" s="236"/>
      <c r="F13" s="225"/>
      <c r="G13" s="225"/>
      <c r="H13" s="225"/>
      <c r="I13" s="225"/>
      <c r="J13" s="225"/>
      <c r="K13" s="236"/>
      <c r="L13" s="236"/>
      <c r="M13" s="236"/>
      <c r="N13" s="225"/>
      <c r="O13" s="235"/>
      <c r="P13" s="235"/>
      <c r="Q13" s="236"/>
      <c r="R13" s="148"/>
      <c r="S13" s="225"/>
      <c r="T13" s="225"/>
      <c r="U13" s="225"/>
      <c r="V13" s="236"/>
      <c r="W13" s="236"/>
      <c r="X13" s="236"/>
      <c r="Y13" s="236"/>
      <c r="Z13" s="236"/>
      <c r="AA13" s="236"/>
      <c r="AB13" s="236"/>
      <c r="AC13" s="225"/>
      <c r="AD13" s="236"/>
      <c r="AE13" s="236"/>
      <c r="AF13" s="236"/>
      <c r="AG13" s="236"/>
      <c r="AH13" s="225"/>
      <c r="AI13" s="225"/>
      <c r="AJ13" s="236"/>
      <c r="AK13" s="148"/>
      <c r="AL13" s="225"/>
      <c r="AM13" s="225"/>
      <c r="AN13" s="225"/>
      <c r="AO13" s="225"/>
      <c r="AP13" s="236"/>
      <c r="AQ13" s="225"/>
      <c r="AR13" s="225"/>
      <c r="AS13" s="225"/>
      <c r="AT13" s="236"/>
      <c r="AU13" s="225"/>
      <c r="AV13" s="225"/>
      <c r="AW13" s="225"/>
      <c r="AX13" s="236"/>
      <c r="AY13" s="225"/>
      <c r="AZ13" s="225"/>
      <c r="BA13" s="236"/>
      <c r="BB13" s="236"/>
      <c r="BC13" s="148"/>
      <c r="BD13" s="235"/>
      <c r="BE13" s="235"/>
      <c r="BF13" s="235"/>
      <c r="BG13" s="226"/>
      <c r="BH13" s="226"/>
      <c r="BI13" s="226"/>
      <c r="BJ13" s="226"/>
      <c r="BK13" s="226"/>
      <c r="BL13" s="226"/>
      <c r="BM13" s="227"/>
      <c r="BN13" s="227"/>
      <c r="BO13" s="226"/>
      <c r="BP13" s="226"/>
      <c r="BQ13" s="227"/>
      <c r="BR13" s="226"/>
      <c r="BS13" s="227"/>
      <c r="BT13" s="225"/>
    </row>
    <row r="14" spans="1:72" s="34" customFormat="1" ht="12.6" customHeight="1">
      <c r="A14" s="148"/>
      <c r="B14" s="225"/>
      <c r="C14" s="225"/>
      <c r="D14" s="225"/>
      <c r="E14" s="225"/>
      <c r="F14" s="236"/>
      <c r="G14" s="225"/>
      <c r="H14" s="225"/>
      <c r="I14" s="225"/>
      <c r="J14" s="225"/>
      <c r="K14" s="236"/>
      <c r="L14" s="236"/>
      <c r="M14" s="236"/>
      <c r="N14" s="236"/>
      <c r="O14" s="235"/>
      <c r="P14" s="235"/>
      <c r="Q14" s="225"/>
      <c r="R14" s="148"/>
      <c r="S14" s="225"/>
      <c r="T14" s="236"/>
      <c r="U14" s="225"/>
      <c r="V14" s="236"/>
      <c r="W14" s="236"/>
      <c r="X14" s="236"/>
      <c r="Y14" s="236"/>
      <c r="Z14" s="236"/>
      <c r="AA14" s="236"/>
      <c r="AB14" s="236"/>
      <c r="AC14" s="225"/>
      <c r="AD14" s="236"/>
      <c r="AE14" s="236"/>
      <c r="AF14" s="236"/>
      <c r="AG14" s="236"/>
      <c r="AH14" s="225"/>
      <c r="AI14" s="225"/>
      <c r="AJ14" s="236"/>
      <c r="AK14" s="148"/>
      <c r="AL14" s="236"/>
      <c r="AM14" s="236"/>
      <c r="AN14" s="225"/>
      <c r="AO14" s="225"/>
      <c r="AP14" s="236"/>
      <c r="AQ14" s="225"/>
      <c r="AR14" s="225"/>
      <c r="AS14" s="225"/>
      <c r="AT14" s="236"/>
      <c r="AU14" s="225"/>
      <c r="AV14" s="225"/>
      <c r="AW14" s="225"/>
      <c r="AX14" s="225"/>
      <c r="AY14" s="236"/>
      <c r="AZ14" s="225"/>
      <c r="BA14" s="225"/>
      <c r="BB14" s="236"/>
      <c r="BC14" s="148"/>
      <c r="BD14" s="235"/>
      <c r="BE14" s="235"/>
      <c r="BF14" s="235"/>
      <c r="BG14" s="226"/>
      <c r="BH14" s="226"/>
      <c r="BI14" s="226"/>
      <c r="BJ14" s="226"/>
      <c r="BK14" s="226"/>
      <c r="BL14" s="226"/>
      <c r="BM14" s="227"/>
      <c r="BN14" s="226"/>
      <c r="BO14" s="226"/>
      <c r="BP14" s="226"/>
      <c r="BQ14" s="227"/>
      <c r="BR14" s="226"/>
      <c r="BS14" s="226"/>
      <c r="BT14" s="225"/>
    </row>
    <row r="17" spans="1:72" ht="15.75">
      <c r="A17" s="2097" t="s">
        <v>304</v>
      </c>
      <c r="B17" s="2097"/>
      <c r="C17" s="2097"/>
      <c r="D17" s="2097"/>
      <c r="E17" s="2097"/>
      <c r="F17" s="2097"/>
      <c r="G17" s="2097"/>
      <c r="H17" s="2097"/>
      <c r="I17" s="2097"/>
      <c r="J17" s="215" t="s">
        <v>305</v>
      </c>
      <c r="K17" s="39"/>
      <c r="L17" s="39"/>
      <c r="M17" s="39"/>
      <c r="N17" s="39"/>
      <c r="O17" s="39"/>
      <c r="P17" s="2093" t="s">
        <v>2131</v>
      </c>
      <c r="Q17" s="2093"/>
      <c r="R17" s="2093"/>
      <c r="S17" s="39"/>
      <c r="T17" s="39"/>
      <c r="U17" s="39"/>
      <c r="V17" s="39"/>
      <c r="W17" s="65"/>
      <c r="X17" s="65"/>
      <c r="Y17" s="65"/>
      <c r="Z17" s="65"/>
      <c r="AA17" s="65"/>
      <c r="AB17" s="65"/>
      <c r="AC17" s="65"/>
      <c r="AD17" s="476"/>
      <c r="AE17" s="137"/>
      <c r="AF17" s="137"/>
      <c r="AG17" s="39"/>
      <c r="AH17" s="284"/>
      <c r="AI17" s="137"/>
      <c r="AJ17" s="137"/>
      <c r="AK17" s="218"/>
      <c r="AL17" s="218"/>
      <c r="AM17" s="218"/>
      <c r="AN17" s="218"/>
      <c r="AO17" s="218"/>
      <c r="AP17" s="218"/>
      <c r="AQ17" s="453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216"/>
      <c r="BC17" s="216"/>
      <c r="BD17" s="216"/>
      <c r="BE17" s="216"/>
      <c r="BF17" s="216"/>
      <c r="BG17" s="216"/>
      <c r="BH17" s="456"/>
      <c r="BI17" s="456"/>
      <c r="BJ17" s="456"/>
      <c r="BK17" s="137"/>
      <c r="BL17" s="137"/>
      <c r="BM17" s="137"/>
      <c r="BN17" s="137"/>
      <c r="BO17" s="137"/>
      <c r="BP17" s="137"/>
      <c r="BQ17" s="65"/>
      <c r="BR17" s="65"/>
      <c r="BS17" s="65"/>
    </row>
    <row r="18" spans="1:72" ht="12">
      <c r="A18" s="219"/>
      <c r="B18" s="219"/>
      <c r="C18" s="219"/>
      <c r="D18" s="219"/>
      <c r="E18" s="219"/>
      <c r="F18" s="219"/>
      <c r="G18" s="219"/>
      <c r="H18" s="2094" t="s">
        <v>826</v>
      </c>
      <c r="I18" s="2094"/>
      <c r="J18" s="45" t="s">
        <v>848</v>
      </c>
      <c r="K18" s="45"/>
      <c r="L18" s="45"/>
      <c r="M18" s="45"/>
      <c r="N18" s="45"/>
      <c r="O18" s="45"/>
      <c r="P18" s="220"/>
      <c r="Q18" s="2094" t="s">
        <v>41</v>
      </c>
      <c r="R18" s="2094"/>
      <c r="S18" s="45"/>
      <c r="T18" s="45"/>
      <c r="U18" s="45"/>
      <c r="V18" s="45"/>
      <c r="W18" s="45"/>
      <c r="X18" s="45"/>
      <c r="Y18" s="220"/>
      <c r="Z18" s="121"/>
      <c r="AA18" s="121"/>
      <c r="AB18" s="45"/>
      <c r="AC18" s="45"/>
      <c r="AD18" s="45"/>
      <c r="AE18" s="45"/>
      <c r="AF18" s="45"/>
      <c r="AG18" s="45"/>
      <c r="AH18" s="220"/>
      <c r="AI18" s="121"/>
      <c r="AJ18" s="617"/>
      <c r="AK18" s="221"/>
      <c r="AL18" s="221"/>
      <c r="AM18" s="221"/>
      <c r="AN18" s="221"/>
      <c r="AO18" s="221"/>
      <c r="AP18" s="221"/>
      <c r="AQ18" s="452"/>
      <c r="AR18" s="222"/>
      <c r="AS18" s="220"/>
      <c r="AT18" s="220"/>
      <c r="AU18" s="220"/>
      <c r="AV18" s="220"/>
      <c r="AW18" s="220"/>
      <c r="AX18" s="220"/>
      <c r="AY18" s="220"/>
      <c r="AZ18" s="121"/>
      <c r="BA18" s="617"/>
      <c r="BB18" s="220"/>
      <c r="BC18" s="220"/>
      <c r="BD18" s="220"/>
      <c r="BE18" s="220"/>
      <c r="BF18" s="220"/>
      <c r="BG18" s="220"/>
      <c r="BH18" s="221"/>
      <c r="BI18" s="2094"/>
      <c r="BJ18" s="2094"/>
      <c r="BK18" s="222"/>
      <c r="BL18" s="220"/>
      <c r="BM18" s="220"/>
      <c r="BN18" s="220"/>
      <c r="BO18" s="220"/>
      <c r="BP18" s="220"/>
      <c r="BQ18" s="45"/>
      <c r="BR18" s="2094"/>
      <c r="BS18" s="2094"/>
    </row>
    <row r="19" spans="1:72" ht="12">
      <c r="A19" s="45"/>
      <c r="B19" s="45"/>
      <c r="C19" s="45"/>
      <c r="D19" s="45"/>
      <c r="E19" s="45"/>
      <c r="F19" s="45"/>
      <c r="G19" s="221"/>
      <c r="H19" s="2098"/>
      <c r="I19" s="2098"/>
      <c r="J19" s="2136"/>
      <c r="K19" s="2136"/>
      <c r="L19" s="2136"/>
      <c r="M19" s="2136"/>
      <c r="N19" s="2137"/>
      <c r="O19" s="2137"/>
      <c r="P19" s="223"/>
      <c r="Q19" s="45"/>
      <c r="R19" s="45"/>
      <c r="S19" s="2137" t="s">
        <v>1285</v>
      </c>
      <c r="T19" s="2137"/>
      <c r="U19" s="2137"/>
      <c r="V19" s="2137"/>
      <c r="W19" s="2137"/>
      <c r="X19" s="223"/>
      <c r="Y19" s="223"/>
      <c r="Z19" s="2138"/>
      <c r="AA19" s="2138"/>
      <c r="AB19" s="619"/>
      <c r="AC19" s="619"/>
      <c r="AD19" s="619"/>
      <c r="AE19" s="619"/>
      <c r="AF19" s="619"/>
      <c r="AG19" s="619"/>
      <c r="AH19" s="223"/>
      <c r="AI19" s="618"/>
      <c r="AJ19" s="619"/>
      <c r="AK19" s="619"/>
      <c r="AL19" s="619"/>
      <c r="AM19" s="619"/>
      <c r="AN19" s="619"/>
      <c r="AO19" s="619"/>
      <c r="AP19" s="619"/>
      <c r="AQ19" s="619"/>
      <c r="AR19" s="619"/>
      <c r="AS19" s="619"/>
      <c r="AT19" s="619"/>
      <c r="AU19" s="619"/>
      <c r="AV19" s="619"/>
      <c r="AW19" s="619"/>
      <c r="AX19" s="619"/>
      <c r="AY19" s="45"/>
      <c r="AZ19" s="618"/>
      <c r="BA19" s="619"/>
      <c r="BB19" s="619"/>
      <c r="BC19" s="619"/>
      <c r="BD19" s="619"/>
      <c r="BE19" s="619"/>
      <c r="BF19" s="619"/>
      <c r="BG19" s="619"/>
      <c r="BH19" s="619"/>
      <c r="BI19" s="45"/>
      <c r="BJ19" s="45"/>
      <c r="BK19" s="2137"/>
      <c r="BL19" s="2136"/>
      <c r="BM19" s="2136"/>
      <c r="BN19" s="2136"/>
      <c r="BO19" s="2136"/>
      <c r="BP19" s="2136"/>
      <c r="BQ19" s="45"/>
      <c r="BR19" s="2144"/>
      <c r="BS19" s="2144"/>
    </row>
    <row r="20" spans="1:72" ht="24" customHeight="1">
      <c r="A20" s="2080" t="s">
        <v>1552</v>
      </c>
      <c r="B20" s="2089" t="s">
        <v>294</v>
      </c>
      <c r="C20" s="2130"/>
      <c r="D20" s="2131"/>
      <c r="E20" s="2087" t="s">
        <v>438</v>
      </c>
      <c r="F20" s="2087" t="s">
        <v>2213</v>
      </c>
      <c r="G20" s="2132" t="s">
        <v>1288</v>
      </c>
      <c r="H20" s="2130"/>
      <c r="I20" s="2130"/>
      <c r="J20" s="2133" t="s">
        <v>439</v>
      </c>
      <c r="K20" s="2134"/>
      <c r="L20" s="2134"/>
      <c r="M20" s="2135"/>
      <c r="N20" s="2080" t="s">
        <v>3370</v>
      </c>
      <c r="O20" s="2089" t="s">
        <v>298</v>
      </c>
      <c r="P20" s="2090"/>
      <c r="Q20" s="2090"/>
      <c r="R20" s="2091"/>
      <c r="S20" s="2089" t="s">
        <v>977</v>
      </c>
      <c r="T20" s="2090"/>
      <c r="U20" s="2090"/>
      <c r="V20" s="2091"/>
      <c r="W20" s="2099" t="s">
        <v>2132</v>
      </c>
      <c r="X20" s="2100"/>
      <c r="Y20" s="2100"/>
      <c r="Z20" s="2100"/>
      <c r="AA20" s="2101"/>
      <c r="AB20" s="2089" t="s">
        <v>2133</v>
      </c>
      <c r="AC20" s="2090"/>
      <c r="AD20" s="2090"/>
      <c r="AE20" s="2090"/>
      <c r="AF20" s="2091"/>
      <c r="AG20" s="2099" t="s">
        <v>2134</v>
      </c>
      <c r="AH20" s="2130"/>
      <c r="AI20" s="2130"/>
      <c r="AJ20" s="2131"/>
      <c r="AK20" s="2089" t="s">
        <v>39</v>
      </c>
      <c r="AL20" s="2090"/>
      <c r="AM20" s="2090"/>
      <c r="AN20" s="2090"/>
      <c r="AO20" s="2090"/>
      <c r="AP20" s="2091"/>
      <c r="AQ20" s="734"/>
      <c r="AR20" s="2089" t="s">
        <v>1670</v>
      </c>
      <c r="AS20" s="2090"/>
      <c r="AT20" s="2091"/>
      <c r="AU20" s="2087" t="s">
        <v>795</v>
      </c>
      <c r="AV20" s="2087" t="s">
        <v>3360</v>
      </c>
      <c r="AW20" s="2099" t="s">
        <v>1346</v>
      </c>
      <c r="AX20" s="2100"/>
      <c r="AY20" s="2100"/>
      <c r="AZ20" s="2100"/>
      <c r="BA20" s="2101"/>
      <c r="BB20" s="2099" t="s">
        <v>309</v>
      </c>
      <c r="BC20" s="2130"/>
      <c r="BD20" s="2130"/>
      <c r="BE20" s="2130"/>
      <c r="BF20" s="2131"/>
      <c r="BG20" s="2080" t="s">
        <v>310</v>
      </c>
      <c r="BH20" s="2145" t="s">
        <v>1291</v>
      </c>
      <c r="BI20" s="2146"/>
      <c r="BJ20" s="2087" t="s">
        <v>444</v>
      </c>
      <c r="BK20" s="2087" t="s">
        <v>229</v>
      </c>
      <c r="BL20" s="2099" t="s">
        <v>454</v>
      </c>
      <c r="BM20" s="2130"/>
      <c r="BN20" s="2130"/>
      <c r="BO20" s="2130"/>
      <c r="BP20" s="2130"/>
      <c r="BQ20" s="2130"/>
      <c r="BR20" s="2130"/>
      <c r="BS20" s="2131"/>
      <c r="BT20" s="2080" t="s">
        <v>1552</v>
      </c>
    </row>
    <row r="21" spans="1:72" ht="25.5" customHeight="1">
      <c r="A21" s="2129"/>
      <c r="B21" s="2087" t="s">
        <v>37</v>
      </c>
      <c r="C21" s="2087" t="s">
        <v>38</v>
      </c>
      <c r="D21" s="2087" t="s">
        <v>1095</v>
      </c>
      <c r="E21" s="2129"/>
      <c r="F21" s="2129"/>
      <c r="G21" s="2087" t="s">
        <v>1615</v>
      </c>
      <c r="H21" s="2087" t="s">
        <v>2212</v>
      </c>
      <c r="I21" s="2099" t="s">
        <v>3548</v>
      </c>
      <c r="J21" s="2100"/>
      <c r="K21" s="2101"/>
      <c r="L21" s="2087" t="s">
        <v>1585</v>
      </c>
      <c r="M21" s="2087" t="s">
        <v>2135</v>
      </c>
      <c r="N21" s="2129"/>
      <c r="O21" s="2087" t="s">
        <v>2136</v>
      </c>
      <c r="P21" s="2149" t="s">
        <v>2137</v>
      </c>
      <c r="Q21" s="2087" t="s">
        <v>1582</v>
      </c>
      <c r="R21" s="2087" t="s">
        <v>2138</v>
      </c>
      <c r="S21" s="2087" t="s">
        <v>453</v>
      </c>
      <c r="T21" s="2087" t="s">
        <v>441</v>
      </c>
      <c r="U21" s="2087" t="s">
        <v>440</v>
      </c>
      <c r="V21" s="2087" t="s">
        <v>2139</v>
      </c>
      <c r="W21" s="2087" t="s">
        <v>3352</v>
      </c>
      <c r="X21" s="2087" t="s">
        <v>2140</v>
      </c>
      <c r="Y21" s="2148" t="s">
        <v>2141</v>
      </c>
      <c r="Z21" s="2131"/>
      <c r="AA21" s="2087" t="s">
        <v>2142</v>
      </c>
      <c r="AB21" s="2087" t="s">
        <v>2143</v>
      </c>
      <c r="AC21" s="2087" t="s">
        <v>2140</v>
      </c>
      <c r="AD21" s="2087" t="s">
        <v>2144</v>
      </c>
      <c r="AE21" s="2087" t="s">
        <v>2145</v>
      </c>
      <c r="AF21" s="2087" t="s">
        <v>2146</v>
      </c>
      <c r="AG21" s="2087" t="s">
        <v>2147</v>
      </c>
      <c r="AH21" s="2087" t="s">
        <v>3371</v>
      </c>
      <c r="AI21" s="2087" t="s">
        <v>2148</v>
      </c>
      <c r="AJ21" s="2087" t="s">
        <v>2149</v>
      </c>
      <c r="AK21" s="2087" t="s">
        <v>2156</v>
      </c>
      <c r="AL21" s="2087" t="s">
        <v>3372</v>
      </c>
      <c r="AM21" s="2087" t="s">
        <v>3373</v>
      </c>
      <c r="AN21" s="2087" t="s">
        <v>3374</v>
      </c>
      <c r="AO21" s="2087" t="s">
        <v>3375</v>
      </c>
      <c r="AP21" s="2087" t="s">
        <v>3376</v>
      </c>
      <c r="AQ21" s="2087" t="s">
        <v>2150</v>
      </c>
      <c r="AR21" s="2087" t="s">
        <v>3377</v>
      </c>
      <c r="AS21" s="2087" t="s">
        <v>3336</v>
      </c>
      <c r="AT21" s="2142" t="s">
        <v>1095</v>
      </c>
      <c r="AU21" s="2092"/>
      <c r="AV21" s="2092"/>
      <c r="AW21" s="2139" t="s">
        <v>306</v>
      </c>
      <c r="AX21" s="2140"/>
      <c r="AY21" s="2139" t="s">
        <v>307</v>
      </c>
      <c r="AZ21" s="2140"/>
      <c r="BA21" s="2087" t="s">
        <v>2151</v>
      </c>
      <c r="BB21" s="2087" t="s">
        <v>312</v>
      </c>
      <c r="BC21" s="2087" t="s">
        <v>313</v>
      </c>
      <c r="BD21" s="2087" t="s">
        <v>443</v>
      </c>
      <c r="BE21" s="2087" t="s">
        <v>347</v>
      </c>
      <c r="BF21" s="2087" t="s">
        <v>3361</v>
      </c>
      <c r="BG21" s="2081"/>
      <c r="BH21" s="2087" t="s">
        <v>314</v>
      </c>
      <c r="BI21" s="2087" t="s">
        <v>1688</v>
      </c>
      <c r="BJ21" s="2092"/>
      <c r="BK21" s="2092"/>
      <c r="BL21" s="2087" t="s">
        <v>1616</v>
      </c>
      <c r="BM21" s="2087" t="s">
        <v>445</v>
      </c>
      <c r="BN21" s="2087" t="s">
        <v>1584</v>
      </c>
      <c r="BO21" s="2102" t="s">
        <v>3363</v>
      </c>
      <c r="BP21" s="2087" t="s">
        <v>315</v>
      </c>
      <c r="BQ21" s="2171" t="s">
        <v>1554</v>
      </c>
      <c r="BR21" s="2130"/>
      <c r="BS21" s="2131"/>
      <c r="BT21" s="2129"/>
    </row>
    <row r="22" spans="1:72" ht="57" customHeight="1">
      <c r="A22" s="2129"/>
      <c r="B22" s="2088"/>
      <c r="C22" s="2088"/>
      <c r="D22" s="2096"/>
      <c r="E22" s="2096"/>
      <c r="F22" s="2096"/>
      <c r="G22" s="2096"/>
      <c r="H22" s="2096"/>
      <c r="I22" s="725" t="s">
        <v>1193</v>
      </c>
      <c r="J22" s="974" t="s">
        <v>3378</v>
      </c>
      <c r="K22" s="974" t="s">
        <v>3379</v>
      </c>
      <c r="L22" s="2096"/>
      <c r="M22" s="2096"/>
      <c r="N22" s="2096"/>
      <c r="O22" s="2088"/>
      <c r="P22" s="2096"/>
      <c r="Q22" s="2088"/>
      <c r="R22" s="2088"/>
      <c r="S22" s="2088"/>
      <c r="T22" s="2088"/>
      <c r="U22" s="2088"/>
      <c r="V22" s="2088"/>
      <c r="W22" s="2088"/>
      <c r="X22" s="2096"/>
      <c r="Y22" s="729" t="s">
        <v>442</v>
      </c>
      <c r="Z22" s="729" t="s">
        <v>2152</v>
      </c>
      <c r="AA22" s="2088"/>
      <c r="AB22" s="2088"/>
      <c r="AC22" s="2096"/>
      <c r="AD22" s="2088"/>
      <c r="AE22" s="2088"/>
      <c r="AF22" s="2088"/>
      <c r="AG22" s="2088"/>
      <c r="AH22" s="2088"/>
      <c r="AI22" s="2096"/>
      <c r="AJ22" s="2088"/>
      <c r="AK22" s="2088"/>
      <c r="AL22" s="2088"/>
      <c r="AM22" s="2088"/>
      <c r="AN22" s="2088"/>
      <c r="AO22" s="2088"/>
      <c r="AP22" s="2088"/>
      <c r="AQ22" s="2088"/>
      <c r="AR22" s="2088"/>
      <c r="AS22" s="2088"/>
      <c r="AT22" s="2143"/>
      <c r="AU22" s="2088"/>
      <c r="AV22" s="2088"/>
      <c r="AW22" s="736" t="s">
        <v>1674</v>
      </c>
      <c r="AX22" s="728" t="s">
        <v>3335</v>
      </c>
      <c r="AY22" s="736" t="s">
        <v>308</v>
      </c>
      <c r="AZ22" s="728" t="s">
        <v>3335</v>
      </c>
      <c r="BA22" s="2088"/>
      <c r="BB22" s="2088"/>
      <c r="BC22" s="2088"/>
      <c r="BD22" s="2088"/>
      <c r="BE22" s="2096"/>
      <c r="BF22" s="2096"/>
      <c r="BG22" s="2082"/>
      <c r="BH22" s="2088"/>
      <c r="BI22" s="2088"/>
      <c r="BJ22" s="2088"/>
      <c r="BK22" s="2088"/>
      <c r="BL22" s="2096"/>
      <c r="BM22" s="2096"/>
      <c r="BN22" s="2096"/>
      <c r="BO22" s="2096"/>
      <c r="BP22" s="2096"/>
      <c r="BQ22" s="725" t="s">
        <v>318</v>
      </c>
      <c r="BR22" s="728" t="s">
        <v>319</v>
      </c>
      <c r="BS22" s="737" t="s">
        <v>1194</v>
      </c>
      <c r="BT22" s="2129"/>
    </row>
    <row r="23" spans="1:72">
      <c r="A23" s="2096"/>
      <c r="B23" s="731">
        <v>1</v>
      </c>
      <c r="C23" s="731">
        <v>2</v>
      </c>
      <c r="D23" s="731">
        <v>3</v>
      </c>
      <c r="E23" s="731">
        <v>4</v>
      </c>
      <c r="F23" s="731">
        <v>5</v>
      </c>
      <c r="G23" s="731">
        <v>6</v>
      </c>
      <c r="H23" s="731">
        <v>7</v>
      </c>
      <c r="I23" s="731">
        <v>8</v>
      </c>
      <c r="J23" s="731">
        <v>9</v>
      </c>
      <c r="K23" s="731">
        <v>10</v>
      </c>
      <c r="L23" s="731">
        <v>11</v>
      </c>
      <c r="M23" s="731">
        <v>12</v>
      </c>
      <c r="N23" s="731">
        <v>13</v>
      </c>
      <c r="O23" s="731">
        <v>14</v>
      </c>
      <c r="P23" s="731">
        <v>15</v>
      </c>
      <c r="Q23" s="731">
        <v>16</v>
      </c>
      <c r="R23" s="731">
        <v>17</v>
      </c>
      <c r="S23" s="731">
        <v>18</v>
      </c>
      <c r="T23" s="731">
        <v>19</v>
      </c>
      <c r="U23" s="731">
        <v>20</v>
      </c>
      <c r="V23" s="731">
        <v>21</v>
      </c>
      <c r="W23" s="731">
        <v>22</v>
      </c>
      <c r="X23" s="731">
        <v>23</v>
      </c>
      <c r="Y23" s="731">
        <v>24</v>
      </c>
      <c r="Z23" s="731">
        <v>25</v>
      </c>
      <c r="AA23" s="731">
        <v>26</v>
      </c>
      <c r="AB23" s="731">
        <v>27</v>
      </c>
      <c r="AC23" s="731">
        <v>28</v>
      </c>
      <c r="AD23" s="731">
        <v>29</v>
      </c>
      <c r="AE23" s="731">
        <v>30</v>
      </c>
      <c r="AF23" s="731">
        <v>31</v>
      </c>
      <c r="AG23" s="731">
        <v>32</v>
      </c>
      <c r="AH23" s="731">
        <v>33</v>
      </c>
      <c r="AI23" s="731">
        <v>34</v>
      </c>
      <c r="AJ23" s="731">
        <v>35</v>
      </c>
      <c r="AK23" s="731">
        <v>36</v>
      </c>
      <c r="AL23" s="731">
        <v>37</v>
      </c>
      <c r="AM23" s="731">
        <v>38</v>
      </c>
      <c r="AN23" s="731">
        <v>39</v>
      </c>
      <c r="AO23" s="731">
        <v>40</v>
      </c>
      <c r="AP23" s="731">
        <v>41</v>
      </c>
      <c r="AQ23" s="731">
        <v>42</v>
      </c>
      <c r="AR23" s="731">
        <v>43</v>
      </c>
      <c r="AS23" s="731">
        <v>44</v>
      </c>
      <c r="AT23" s="731">
        <v>45</v>
      </c>
      <c r="AU23" s="731">
        <v>46</v>
      </c>
      <c r="AV23" s="731">
        <v>47</v>
      </c>
      <c r="AW23" s="731">
        <v>48</v>
      </c>
      <c r="AX23" s="731">
        <v>49</v>
      </c>
      <c r="AY23" s="731">
        <v>50</v>
      </c>
      <c r="AZ23" s="731">
        <v>51</v>
      </c>
      <c r="BA23" s="731">
        <v>52</v>
      </c>
      <c r="BB23" s="738">
        <v>53</v>
      </c>
      <c r="BC23" s="738">
        <v>54</v>
      </c>
      <c r="BD23" s="738">
        <v>55</v>
      </c>
      <c r="BE23" s="738">
        <v>56</v>
      </c>
      <c r="BF23" s="738">
        <v>57</v>
      </c>
      <c r="BG23" s="738">
        <v>58</v>
      </c>
      <c r="BH23" s="738">
        <v>59</v>
      </c>
      <c r="BI23" s="738">
        <v>60</v>
      </c>
      <c r="BJ23" s="738">
        <v>61</v>
      </c>
      <c r="BK23" s="738">
        <v>62</v>
      </c>
      <c r="BL23" s="738">
        <v>63</v>
      </c>
      <c r="BM23" s="738">
        <v>64</v>
      </c>
      <c r="BN23" s="738">
        <v>65</v>
      </c>
      <c r="BO23" s="738">
        <v>66</v>
      </c>
      <c r="BP23" s="738">
        <v>67</v>
      </c>
      <c r="BQ23" s="738">
        <v>68</v>
      </c>
      <c r="BR23" s="738">
        <v>69</v>
      </c>
      <c r="BS23" s="731" t="s">
        <v>2153</v>
      </c>
      <c r="BT23" s="2096"/>
    </row>
    <row r="24" spans="1:72" ht="14.1" customHeight="1">
      <c r="A24" s="148" t="s">
        <v>1982</v>
      </c>
      <c r="B24" s="225">
        <v>324.60000000000002</v>
      </c>
      <c r="C24" s="225">
        <v>27.6</v>
      </c>
      <c r="D24" s="225">
        <f t="shared" ref="D24:D38" si="0">B24+C24</f>
        <v>352.20000000000005</v>
      </c>
      <c r="E24" s="225">
        <v>21.1</v>
      </c>
      <c r="F24" s="225">
        <f t="shared" ref="F24:F38" si="1">D24-E24</f>
        <v>331.1</v>
      </c>
      <c r="G24" s="225" t="s">
        <v>817</v>
      </c>
      <c r="H24" s="225" t="s">
        <v>817</v>
      </c>
      <c r="I24" s="236">
        <v>414</v>
      </c>
      <c r="J24" s="225">
        <v>499.2</v>
      </c>
      <c r="K24" s="236">
        <f t="shared" ref="K24:K38" si="2">I24+J24</f>
        <v>913.2</v>
      </c>
      <c r="L24" s="225">
        <v>913.2</v>
      </c>
      <c r="M24" s="225" t="s">
        <v>817</v>
      </c>
      <c r="N24" s="225">
        <v>0.2</v>
      </c>
      <c r="O24" s="235">
        <f>F24+I24+N24</f>
        <v>745.30000000000007</v>
      </c>
      <c r="P24" s="235">
        <f>J24+O24</f>
        <v>1244.5</v>
      </c>
      <c r="Q24" s="225">
        <v>34.200000000000003</v>
      </c>
      <c r="R24" s="236">
        <f>P24+Q24</f>
        <v>1278.7</v>
      </c>
      <c r="S24" s="225" t="s">
        <v>817</v>
      </c>
      <c r="T24" s="236">
        <v>428</v>
      </c>
      <c r="U24" s="225">
        <v>309.10000000000002</v>
      </c>
      <c r="V24" s="236">
        <f>T24+U24</f>
        <v>737.1</v>
      </c>
      <c r="W24" s="236">
        <v>0</v>
      </c>
      <c r="X24" s="236">
        <v>78.8</v>
      </c>
      <c r="Y24" s="236">
        <v>5.2</v>
      </c>
      <c r="Z24" s="236">
        <v>9.9</v>
      </c>
      <c r="AA24" s="236">
        <f>X24+Y24+Z24</f>
        <v>93.9</v>
      </c>
      <c r="AB24" s="225" t="s">
        <v>817</v>
      </c>
      <c r="AC24" s="225">
        <v>78.8</v>
      </c>
      <c r="AD24" s="236">
        <f>T24+Y24</f>
        <v>433.2</v>
      </c>
      <c r="AE24" s="236">
        <f>U24+Z24</f>
        <v>319</v>
      </c>
      <c r="AF24" s="236">
        <f>V24+AA24</f>
        <v>831</v>
      </c>
      <c r="AG24" s="236">
        <v>0</v>
      </c>
      <c r="AH24" s="225">
        <v>151.5</v>
      </c>
      <c r="AI24" s="225">
        <v>1.3</v>
      </c>
      <c r="AJ24" s="236">
        <f>AG24+AH24+AI24</f>
        <v>152.80000000000001</v>
      </c>
      <c r="AK24" s="225">
        <v>47.6</v>
      </c>
      <c r="AL24" s="225">
        <v>81.3</v>
      </c>
      <c r="AM24" s="225" t="s">
        <v>817</v>
      </c>
      <c r="AN24" s="225">
        <v>1.1000000000000001</v>
      </c>
      <c r="AO24" s="225" t="s">
        <v>817</v>
      </c>
      <c r="AP24" s="225" t="s">
        <v>817</v>
      </c>
      <c r="AQ24" s="225">
        <v>913.2</v>
      </c>
      <c r="AR24" s="225">
        <v>45.7</v>
      </c>
      <c r="AS24" s="236">
        <f>AT24-AR24</f>
        <v>39.899999999999991</v>
      </c>
      <c r="AT24" s="225">
        <v>85.6</v>
      </c>
      <c r="AU24" s="225">
        <v>1585.4</v>
      </c>
      <c r="AV24" s="225">
        <f>B24+AT24</f>
        <v>410.20000000000005</v>
      </c>
      <c r="AW24" s="236">
        <v>20</v>
      </c>
      <c r="AX24" s="225">
        <v>347.5</v>
      </c>
      <c r="AY24" s="225" t="s">
        <v>817</v>
      </c>
      <c r="AZ24" s="225">
        <v>119.3</v>
      </c>
      <c r="BA24" s="236">
        <f>AW24+AX24+AZ24</f>
        <v>486.8</v>
      </c>
      <c r="BB24" s="226" t="s">
        <v>817</v>
      </c>
      <c r="BC24" s="226" t="s">
        <v>817</v>
      </c>
      <c r="BD24" s="226" t="s">
        <v>817</v>
      </c>
      <c r="BE24" s="226" t="s">
        <v>817</v>
      </c>
      <c r="BF24" s="226" t="s">
        <v>817</v>
      </c>
      <c r="BG24" s="226">
        <v>5.8</v>
      </c>
      <c r="BH24" s="226" t="s">
        <v>817</v>
      </c>
      <c r="BI24" s="226" t="s">
        <v>817</v>
      </c>
      <c r="BJ24" s="226">
        <v>1512</v>
      </c>
      <c r="BK24" s="226">
        <v>1336</v>
      </c>
      <c r="BL24" s="227">
        <v>91</v>
      </c>
      <c r="BM24" s="226">
        <v>16.73</v>
      </c>
      <c r="BN24" s="226">
        <v>0.6</v>
      </c>
      <c r="BO24" s="226">
        <v>11.68</v>
      </c>
      <c r="BP24" s="227">
        <v>8</v>
      </c>
      <c r="BQ24" s="226" t="s">
        <v>817</v>
      </c>
      <c r="BR24" s="226" t="s">
        <v>817</v>
      </c>
      <c r="BS24" s="225" t="s">
        <v>817</v>
      </c>
      <c r="BT24" s="259" t="s">
        <v>1982</v>
      </c>
    </row>
    <row r="25" spans="1:72" ht="14.1" customHeight="1">
      <c r="A25" s="148" t="s">
        <v>1983</v>
      </c>
      <c r="B25" s="225">
        <v>282.89999999999998</v>
      </c>
      <c r="C25" s="225">
        <v>33.9</v>
      </c>
      <c r="D25" s="225">
        <f t="shared" si="0"/>
        <v>316.79999999999995</v>
      </c>
      <c r="E25" s="225">
        <v>26.6</v>
      </c>
      <c r="F25" s="225">
        <f t="shared" si="1"/>
        <v>290.19999999999993</v>
      </c>
      <c r="G25" s="225">
        <v>18.3</v>
      </c>
      <c r="H25" s="225">
        <v>44.9</v>
      </c>
      <c r="I25" s="225">
        <v>508.9</v>
      </c>
      <c r="J25" s="225">
        <v>460.4</v>
      </c>
      <c r="K25" s="236">
        <f t="shared" si="2"/>
        <v>969.3</v>
      </c>
      <c r="L25" s="236">
        <f t="shared" ref="L25:L38" si="3">H25+K25</f>
        <v>1014.1999999999999</v>
      </c>
      <c r="M25" s="236">
        <v>22.1</v>
      </c>
      <c r="N25" s="225">
        <v>0.1</v>
      </c>
      <c r="O25" s="235">
        <f t="shared" ref="O25:O38" si="4">F25+I25+N25</f>
        <v>799.19999999999993</v>
      </c>
      <c r="P25" s="235">
        <f t="shared" ref="P25:P38" si="5">J25+O25</f>
        <v>1259.5999999999999</v>
      </c>
      <c r="Q25" s="236">
        <v>32</v>
      </c>
      <c r="R25" s="236">
        <f t="shared" ref="R25:R38" si="6">P25+Q25</f>
        <v>1291.5999999999999</v>
      </c>
      <c r="S25" s="225">
        <v>0.1</v>
      </c>
      <c r="T25" s="225">
        <v>526.4</v>
      </c>
      <c r="U25" s="225">
        <v>280.39999999999998</v>
      </c>
      <c r="V25" s="236">
        <f t="shared" ref="V25:V38" si="7">T25+U25</f>
        <v>806.8</v>
      </c>
      <c r="W25" s="236">
        <v>0</v>
      </c>
      <c r="X25" s="236">
        <v>86.8</v>
      </c>
      <c r="Y25" s="236">
        <v>15</v>
      </c>
      <c r="Z25" s="236">
        <v>6.2</v>
      </c>
      <c r="AA25" s="236">
        <f t="shared" ref="AA25:AA38" si="8">X25+Y25+Z25</f>
        <v>108</v>
      </c>
      <c r="AB25" s="236">
        <f>S25+W25</f>
        <v>0.1</v>
      </c>
      <c r="AC25" s="225">
        <v>86.8</v>
      </c>
      <c r="AD25" s="236">
        <f t="shared" ref="AD25:AF38" si="9">T25+Y25</f>
        <v>541.4</v>
      </c>
      <c r="AE25" s="236">
        <f t="shared" si="9"/>
        <v>286.59999999999997</v>
      </c>
      <c r="AF25" s="236">
        <f t="shared" si="9"/>
        <v>914.8</v>
      </c>
      <c r="AG25" s="236">
        <v>0</v>
      </c>
      <c r="AH25" s="225">
        <v>225.6</v>
      </c>
      <c r="AI25" s="225">
        <v>2.9</v>
      </c>
      <c r="AJ25" s="236">
        <f t="shared" ref="AJ25:AJ38" si="10">AG25+AH25+AI25</f>
        <v>228.5</v>
      </c>
      <c r="AK25" s="225">
        <v>42.7</v>
      </c>
      <c r="AL25" s="225">
        <v>108.8</v>
      </c>
      <c r="AM25" s="225">
        <v>22</v>
      </c>
      <c r="AN25" s="225">
        <v>2</v>
      </c>
      <c r="AO25" s="236">
        <v>11.6</v>
      </c>
      <c r="AP25" s="225">
        <v>33</v>
      </c>
      <c r="AQ25" s="225">
        <v>1076.5999999999999</v>
      </c>
      <c r="AR25" s="225">
        <v>53.8</v>
      </c>
      <c r="AS25" s="236">
        <f t="shared" ref="AS25:AS38" si="11">AT25-AR25</f>
        <v>38</v>
      </c>
      <c r="AT25" s="225">
        <v>91.8</v>
      </c>
      <c r="AU25" s="225">
        <v>2620.9</v>
      </c>
      <c r="AV25" s="225">
        <f t="shared" ref="AV25:AV38" si="12">B25+AT25</f>
        <v>374.7</v>
      </c>
      <c r="AW25" s="236">
        <v>20</v>
      </c>
      <c r="AX25" s="225">
        <v>399.3</v>
      </c>
      <c r="AY25" s="225">
        <v>56.7</v>
      </c>
      <c r="AZ25" s="225">
        <v>155.4</v>
      </c>
      <c r="BA25" s="236">
        <f>AW25+AX25+AY25+AZ25</f>
        <v>631.4</v>
      </c>
      <c r="BB25" s="226">
        <v>-2.2999999999999998</v>
      </c>
      <c r="BC25" s="235">
        <v>56</v>
      </c>
      <c r="BD25" s="235">
        <v>-9.6</v>
      </c>
      <c r="BE25" s="226">
        <v>12.3</v>
      </c>
      <c r="BF25" s="226">
        <v>1.2</v>
      </c>
      <c r="BG25" s="226">
        <v>10</v>
      </c>
      <c r="BH25" s="226">
        <v>1166.19</v>
      </c>
      <c r="BI25" s="226">
        <v>832800</v>
      </c>
      <c r="BJ25" s="226">
        <v>1611</v>
      </c>
      <c r="BK25" s="226">
        <v>1442</v>
      </c>
      <c r="BL25" s="227">
        <v>90.2</v>
      </c>
      <c r="BM25" s="226">
        <v>22.53</v>
      </c>
      <c r="BN25" s="226">
        <v>0.63</v>
      </c>
      <c r="BO25" s="226">
        <v>11.67</v>
      </c>
      <c r="BP25" s="227">
        <v>8</v>
      </c>
      <c r="BQ25" s="226">
        <v>3.51</v>
      </c>
      <c r="BR25" s="226">
        <v>11.28</v>
      </c>
      <c r="BS25" s="225">
        <f>BR25-BQ25</f>
        <v>7.77</v>
      </c>
      <c r="BT25" s="259" t="s">
        <v>1983</v>
      </c>
    </row>
    <row r="26" spans="1:72" ht="14.1" customHeight="1">
      <c r="A26" s="148" t="s">
        <v>1984</v>
      </c>
      <c r="B26" s="225">
        <v>333.3</v>
      </c>
      <c r="C26" s="225">
        <v>30.9</v>
      </c>
      <c r="D26" s="225">
        <f t="shared" si="0"/>
        <v>364.2</v>
      </c>
      <c r="E26" s="225">
        <v>34.299999999999997</v>
      </c>
      <c r="F26" s="225">
        <f t="shared" si="1"/>
        <v>329.9</v>
      </c>
      <c r="G26" s="225">
        <v>21.5</v>
      </c>
      <c r="H26" s="225">
        <v>67.2</v>
      </c>
      <c r="I26" s="225">
        <v>552.20000000000005</v>
      </c>
      <c r="J26" s="225">
        <v>514.70000000000005</v>
      </c>
      <c r="K26" s="236">
        <f t="shared" si="2"/>
        <v>1066.9000000000001</v>
      </c>
      <c r="L26" s="236">
        <f t="shared" si="3"/>
        <v>1134.1000000000001</v>
      </c>
      <c r="M26" s="236">
        <v>39.9</v>
      </c>
      <c r="N26" s="225">
        <v>0.1</v>
      </c>
      <c r="O26" s="235">
        <f t="shared" si="4"/>
        <v>882.2</v>
      </c>
      <c r="P26" s="235">
        <f t="shared" si="5"/>
        <v>1396.9</v>
      </c>
      <c r="Q26" s="225">
        <v>34.799999999999997</v>
      </c>
      <c r="R26" s="236">
        <f t="shared" si="6"/>
        <v>1431.7</v>
      </c>
      <c r="S26" s="236">
        <v>1</v>
      </c>
      <c r="T26" s="225">
        <v>607.79999999999995</v>
      </c>
      <c r="U26" s="225">
        <v>340.6</v>
      </c>
      <c r="V26" s="236">
        <f t="shared" si="7"/>
        <v>948.4</v>
      </c>
      <c r="W26" s="236">
        <v>0</v>
      </c>
      <c r="X26" s="236">
        <v>122.6</v>
      </c>
      <c r="Y26" s="236">
        <v>4.0999999999999996</v>
      </c>
      <c r="Z26" s="236">
        <v>5.2</v>
      </c>
      <c r="AA26" s="236">
        <f t="shared" si="8"/>
        <v>131.89999999999998</v>
      </c>
      <c r="AB26" s="236">
        <f t="shared" ref="AB26:AB38" si="13">S26+W26</f>
        <v>1</v>
      </c>
      <c r="AC26" s="225">
        <v>122.6</v>
      </c>
      <c r="AD26" s="236">
        <f t="shared" si="9"/>
        <v>611.9</v>
      </c>
      <c r="AE26" s="236">
        <f t="shared" si="9"/>
        <v>345.8</v>
      </c>
      <c r="AF26" s="236">
        <f t="shared" si="9"/>
        <v>1080.3</v>
      </c>
      <c r="AG26" s="236">
        <v>0.2</v>
      </c>
      <c r="AH26" s="225">
        <v>255.1</v>
      </c>
      <c r="AI26" s="225">
        <v>0.5</v>
      </c>
      <c r="AJ26" s="236">
        <f t="shared" si="10"/>
        <v>255.79999999999998</v>
      </c>
      <c r="AK26" s="225">
        <v>23.4</v>
      </c>
      <c r="AL26" s="225">
        <v>64.7</v>
      </c>
      <c r="AM26" s="225">
        <v>40.9</v>
      </c>
      <c r="AN26" s="225">
        <v>7</v>
      </c>
      <c r="AO26" s="236">
        <v>19.100000000000001</v>
      </c>
      <c r="AP26" s="225">
        <v>44.8</v>
      </c>
      <c r="AQ26" s="225">
        <v>1236.4000000000001</v>
      </c>
      <c r="AR26" s="225">
        <v>61.8</v>
      </c>
      <c r="AS26" s="236">
        <f t="shared" si="11"/>
        <v>36.400000000000006</v>
      </c>
      <c r="AT26" s="225">
        <v>98.2</v>
      </c>
      <c r="AU26" s="225">
        <v>2799.5</v>
      </c>
      <c r="AV26" s="225">
        <f t="shared" si="12"/>
        <v>431.5</v>
      </c>
      <c r="AW26" s="236">
        <v>20</v>
      </c>
      <c r="AX26" s="225">
        <v>517.9</v>
      </c>
      <c r="AY26" s="225">
        <v>31.7</v>
      </c>
      <c r="AZ26" s="236">
        <v>177</v>
      </c>
      <c r="BA26" s="236">
        <f t="shared" ref="BA26:BA37" si="14">AW26+AX26+AY26+AZ26</f>
        <v>746.6</v>
      </c>
      <c r="BB26" s="235">
        <v>15</v>
      </c>
      <c r="BC26" s="235">
        <v>17.3</v>
      </c>
      <c r="BD26" s="235">
        <v>19.7</v>
      </c>
      <c r="BE26" s="226">
        <v>16.8</v>
      </c>
      <c r="BF26" s="226">
        <v>10.9</v>
      </c>
      <c r="BG26" s="226">
        <v>7.7</v>
      </c>
      <c r="BH26" s="226">
        <v>3542.58</v>
      </c>
      <c r="BI26" s="226">
        <v>2134634</v>
      </c>
      <c r="BJ26" s="226">
        <v>1774</v>
      </c>
      <c r="BK26" s="226">
        <v>1598</v>
      </c>
      <c r="BL26" s="227">
        <v>95.26</v>
      </c>
      <c r="BM26" s="226">
        <v>23.98</v>
      </c>
      <c r="BN26" s="226">
        <v>0.64</v>
      </c>
      <c r="BO26" s="226">
        <v>11.68</v>
      </c>
      <c r="BP26" s="227">
        <v>8</v>
      </c>
      <c r="BQ26" s="226">
        <v>4.2300000000000004</v>
      </c>
      <c r="BR26" s="226">
        <v>11.62</v>
      </c>
      <c r="BS26" s="225">
        <f t="shared" ref="BS26:BS38" si="15">BR26-BQ26</f>
        <v>7.3899999999999988</v>
      </c>
      <c r="BT26" s="259" t="s">
        <v>1984</v>
      </c>
    </row>
    <row r="27" spans="1:72" ht="14.1" customHeight="1">
      <c r="A27" s="148" t="s">
        <v>1985</v>
      </c>
      <c r="B27" s="225">
        <v>390.9</v>
      </c>
      <c r="C27" s="225">
        <v>30.9</v>
      </c>
      <c r="D27" s="225">
        <f t="shared" si="0"/>
        <v>421.79999999999995</v>
      </c>
      <c r="E27" s="225">
        <v>65.5</v>
      </c>
      <c r="F27" s="225">
        <f t="shared" si="1"/>
        <v>356.29999999999995</v>
      </c>
      <c r="G27" s="225">
        <v>26.7</v>
      </c>
      <c r="H27" s="225">
        <v>54.6</v>
      </c>
      <c r="I27" s="225">
        <v>616.4</v>
      </c>
      <c r="J27" s="236">
        <v>767</v>
      </c>
      <c r="K27" s="236">
        <f t="shared" si="2"/>
        <v>1383.4</v>
      </c>
      <c r="L27" s="236">
        <f t="shared" si="3"/>
        <v>1438</v>
      </c>
      <c r="M27" s="236">
        <v>35.700000000000003</v>
      </c>
      <c r="N27" s="225">
        <v>0.2</v>
      </c>
      <c r="O27" s="235">
        <f t="shared" si="4"/>
        <v>972.9</v>
      </c>
      <c r="P27" s="235">
        <f t="shared" si="5"/>
        <v>1739.9</v>
      </c>
      <c r="Q27" s="225">
        <v>36.5</v>
      </c>
      <c r="R27" s="236">
        <f t="shared" si="6"/>
        <v>1776.4</v>
      </c>
      <c r="S27" s="225">
        <v>2.8</v>
      </c>
      <c r="T27" s="225">
        <v>687.7</v>
      </c>
      <c r="U27" s="236">
        <v>501</v>
      </c>
      <c r="V27" s="236">
        <f t="shared" si="7"/>
        <v>1188.7</v>
      </c>
      <c r="W27" s="236">
        <v>0</v>
      </c>
      <c r="X27" s="236">
        <v>91.6</v>
      </c>
      <c r="Y27" s="236">
        <v>5.2</v>
      </c>
      <c r="Z27" s="236">
        <v>10.7</v>
      </c>
      <c r="AA27" s="236">
        <f t="shared" si="8"/>
        <v>107.5</v>
      </c>
      <c r="AB27" s="236">
        <f t="shared" si="13"/>
        <v>2.8</v>
      </c>
      <c r="AC27" s="225">
        <v>91.6</v>
      </c>
      <c r="AD27" s="236">
        <f t="shared" si="9"/>
        <v>692.90000000000009</v>
      </c>
      <c r="AE27" s="236">
        <f t="shared" si="9"/>
        <v>511.7</v>
      </c>
      <c r="AF27" s="236">
        <f t="shared" si="9"/>
        <v>1296.2</v>
      </c>
      <c r="AG27" s="236">
        <v>0.3</v>
      </c>
      <c r="AH27" s="225">
        <v>325.7</v>
      </c>
      <c r="AI27" s="225">
        <v>4.2</v>
      </c>
      <c r="AJ27" s="236">
        <f t="shared" si="10"/>
        <v>330.2</v>
      </c>
      <c r="AK27" s="225">
        <v>11.7</v>
      </c>
      <c r="AL27" s="225">
        <v>115.9</v>
      </c>
      <c r="AM27" s="225">
        <v>44</v>
      </c>
      <c r="AN27" s="225">
        <v>5.3</v>
      </c>
      <c r="AO27" s="236">
        <v>28.8</v>
      </c>
      <c r="AP27" s="225">
        <v>60</v>
      </c>
      <c r="AQ27" s="225">
        <v>1544.4</v>
      </c>
      <c r="AR27" s="225">
        <v>77.2</v>
      </c>
      <c r="AS27" s="236">
        <f t="shared" si="11"/>
        <v>28.799999999999997</v>
      </c>
      <c r="AT27" s="225">
        <v>106</v>
      </c>
      <c r="AU27" s="225">
        <v>3350.7</v>
      </c>
      <c r="AV27" s="225">
        <f t="shared" si="12"/>
        <v>496.9</v>
      </c>
      <c r="AW27" s="236">
        <v>20</v>
      </c>
      <c r="AX27" s="225">
        <v>410.2</v>
      </c>
      <c r="AY27" s="236">
        <v>65</v>
      </c>
      <c r="AZ27" s="225">
        <v>248.1</v>
      </c>
      <c r="BA27" s="236">
        <f t="shared" si="14"/>
        <v>743.3</v>
      </c>
      <c r="BB27" s="235">
        <v>1.4</v>
      </c>
      <c r="BC27" s="235">
        <v>6.8</v>
      </c>
      <c r="BD27" s="235">
        <v>49</v>
      </c>
      <c r="BE27" s="226">
        <v>12.9</v>
      </c>
      <c r="BF27" s="226">
        <v>24.6</v>
      </c>
      <c r="BG27" s="226">
        <v>6.1</v>
      </c>
      <c r="BH27" s="226">
        <v>4295.07</v>
      </c>
      <c r="BI27" s="226">
        <v>2586200</v>
      </c>
      <c r="BJ27" s="226">
        <v>2057</v>
      </c>
      <c r="BK27" s="226">
        <v>1868</v>
      </c>
      <c r="BL27" s="227">
        <v>90.14</v>
      </c>
      <c r="BM27" s="226">
        <v>22.96</v>
      </c>
      <c r="BN27" s="226">
        <v>0.7</v>
      </c>
      <c r="BO27" s="226">
        <v>11.93</v>
      </c>
      <c r="BP27" s="227">
        <v>8</v>
      </c>
      <c r="BQ27" s="226">
        <v>4.32</v>
      </c>
      <c r="BR27" s="226">
        <v>11.03</v>
      </c>
      <c r="BS27" s="225">
        <f t="shared" si="15"/>
        <v>6.7099999999999991</v>
      </c>
      <c r="BT27" s="259" t="s">
        <v>1985</v>
      </c>
    </row>
    <row r="28" spans="1:72" ht="14.1" customHeight="1">
      <c r="A28" s="148" t="s">
        <v>1986</v>
      </c>
      <c r="B28" s="225">
        <v>533.70000000000005</v>
      </c>
      <c r="C28" s="236">
        <v>37</v>
      </c>
      <c r="D28" s="225">
        <f t="shared" si="0"/>
        <v>570.70000000000005</v>
      </c>
      <c r="E28" s="225">
        <v>66.400000000000006</v>
      </c>
      <c r="F28" s="225">
        <f t="shared" si="1"/>
        <v>504.30000000000007</v>
      </c>
      <c r="G28" s="225">
        <v>46.4</v>
      </c>
      <c r="H28" s="225">
        <v>69.5</v>
      </c>
      <c r="I28" s="225">
        <v>719.5</v>
      </c>
      <c r="J28" s="225">
        <v>916.9</v>
      </c>
      <c r="K28" s="236">
        <f t="shared" si="2"/>
        <v>1636.4</v>
      </c>
      <c r="L28" s="236">
        <f t="shared" si="3"/>
        <v>1705.9</v>
      </c>
      <c r="M28" s="236">
        <v>16.899999999999999</v>
      </c>
      <c r="N28" s="225">
        <v>0.4</v>
      </c>
      <c r="O28" s="235">
        <f t="shared" si="4"/>
        <v>1224.2000000000003</v>
      </c>
      <c r="P28" s="235">
        <f t="shared" si="5"/>
        <v>2141.1000000000004</v>
      </c>
      <c r="Q28" s="225">
        <v>38.6</v>
      </c>
      <c r="R28" s="236">
        <f t="shared" si="6"/>
        <v>2179.7000000000003</v>
      </c>
      <c r="S28" s="225">
        <v>1.2</v>
      </c>
      <c r="T28" s="225">
        <v>766.7</v>
      </c>
      <c r="U28" s="225">
        <v>680.7</v>
      </c>
      <c r="V28" s="236">
        <f t="shared" si="7"/>
        <v>1447.4</v>
      </c>
      <c r="W28" s="236">
        <v>0</v>
      </c>
      <c r="X28" s="236">
        <v>95</v>
      </c>
      <c r="Y28" s="236">
        <v>46.8</v>
      </c>
      <c r="Z28" s="236">
        <v>37.1</v>
      </c>
      <c r="AA28" s="236">
        <f t="shared" si="8"/>
        <v>178.9</v>
      </c>
      <c r="AB28" s="236">
        <f t="shared" si="13"/>
        <v>1.2</v>
      </c>
      <c r="AC28" s="236">
        <v>95</v>
      </c>
      <c r="AD28" s="236">
        <f t="shared" si="9"/>
        <v>813.5</v>
      </c>
      <c r="AE28" s="236">
        <f t="shared" si="9"/>
        <v>717.80000000000007</v>
      </c>
      <c r="AF28" s="236">
        <f t="shared" si="9"/>
        <v>1626.3000000000002</v>
      </c>
      <c r="AG28" s="236">
        <v>0</v>
      </c>
      <c r="AH28" s="225">
        <v>380.6</v>
      </c>
      <c r="AI28" s="225">
        <v>5.3</v>
      </c>
      <c r="AJ28" s="236">
        <f t="shared" si="10"/>
        <v>385.90000000000003</v>
      </c>
      <c r="AK28" s="225">
        <v>51.5</v>
      </c>
      <c r="AL28" s="225">
        <v>229.6</v>
      </c>
      <c r="AM28" s="225">
        <v>55.3</v>
      </c>
      <c r="AN28" s="225">
        <v>40.9</v>
      </c>
      <c r="AO28" s="236">
        <v>0</v>
      </c>
      <c r="AP28" s="225">
        <v>29</v>
      </c>
      <c r="AQ28" s="225">
        <v>1824.5</v>
      </c>
      <c r="AR28" s="225">
        <v>91.2</v>
      </c>
      <c r="AS28" s="236">
        <f t="shared" si="11"/>
        <v>17.399999999999991</v>
      </c>
      <c r="AT28" s="225">
        <v>108.6</v>
      </c>
      <c r="AU28" s="225">
        <v>4253.3</v>
      </c>
      <c r="AV28" s="225">
        <f t="shared" si="12"/>
        <v>642.30000000000007</v>
      </c>
      <c r="AW28" s="236">
        <v>20</v>
      </c>
      <c r="AX28" s="225">
        <v>524.4</v>
      </c>
      <c r="AY28" s="225">
        <v>49.6</v>
      </c>
      <c r="AZ28" s="236">
        <v>255</v>
      </c>
      <c r="BA28" s="236">
        <f t="shared" si="14"/>
        <v>849</v>
      </c>
      <c r="BB28" s="235">
        <v>12.7</v>
      </c>
      <c r="BC28" s="235">
        <v>25.7</v>
      </c>
      <c r="BD28" s="235">
        <v>40.200000000000003</v>
      </c>
      <c r="BE28" s="226">
        <v>24.7</v>
      </c>
      <c r="BF28" s="226">
        <v>23.1</v>
      </c>
      <c r="BG28" s="226">
        <v>6.8</v>
      </c>
      <c r="BH28" s="226">
        <v>5112.16</v>
      </c>
      <c r="BI28" s="226">
        <v>2903775</v>
      </c>
      <c r="BJ28" s="226">
        <v>2756</v>
      </c>
      <c r="BK28" s="226">
        <v>2532</v>
      </c>
      <c r="BL28" s="227">
        <v>95.33</v>
      </c>
      <c r="BM28" s="226">
        <v>22.62</v>
      </c>
      <c r="BN28" s="226">
        <v>0.62</v>
      </c>
      <c r="BO28" s="226">
        <v>10.26</v>
      </c>
      <c r="BP28" s="227">
        <v>8</v>
      </c>
      <c r="BQ28" s="226">
        <v>4.22</v>
      </c>
      <c r="BR28" s="226">
        <v>10.66</v>
      </c>
      <c r="BS28" s="225">
        <f t="shared" si="15"/>
        <v>6.44</v>
      </c>
      <c r="BT28" s="259" t="s">
        <v>1986</v>
      </c>
    </row>
    <row r="29" spans="1:72" ht="14.1" customHeight="1">
      <c r="A29" s="148" t="s">
        <v>1987</v>
      </c>
      <c r="B29" s="236">
        <v>651</v>
      </c>
      <c r="C29" s="225">
        <v>42.3</v>
      </c>
      <c r="D29" s="225">
        <f t="shared" si="0"/>
        <v>693.3</v>
      </c>
      <c r="E29" s="236">
        <v>80</v>
      </c>
      <c r="F29" s="225">
        <f t="shared" si="1"/>
        <v>613.29999999999995</v>
      </c>
      <c r="G29" s="225">
        <v>68.2</v>
      </c>
      <c r="H29" s="225">
        <v>46.7</v>
      </c>
      <c r="I29" s="225">
        <v>911.4</v>
      </c>
      <c r="J29" s="225">
        <v>1235.2</v>
      </c>
      <c r="K29" s="236">
        <f t="shared" si="2"/>
        <v>2146.6</v>
      </c>
      <c r="L29" s="236">
        <f t="shared" si="3"/>
        <v>2193.2999999999997</v>
      </c>
      <c r="M29" s="236">
        <v>39.6</v>
      </c>
      <c r="N29" s="225">
        <v>0.1</v>
      </c>
      <c r="O29" s="235">
        <f t="shared" si="4"/>
        <v>1524.7999999999997</v>
      </c>
      <c r="P29" s="235">
        <f t="shared" si="5"/>
        <v>2760</v>
      </c>
      <c r="Q29" s="225">
        <v>41.1</v>
      </c>
      <c r="R29" s="236">
        <f t="shared" si="6"/>
        <v>2801.1</v>
      </c>
      <c r="S29" s="225">
        <v>2.9</v>
      </c>
      <c r="T29" s="225">
        <v>987.8</v>
      </c>
      <c r="U29" s="225">
        <v>876.3</v>
      </c>
      <c r="V29" s="236">
        <f t="shared" si="7"/>
        <v>1864.1</v>
      </c>
      <c r="W29" s="236">
        <v>0</v>
      </c>
      <c r="X29" s="236">
        <v>146.6</v>
      </c>
      <c r="Y29" s="236">
        <v>49.2</v>
      </c>
      <c r="Z29" s="236">
        <v>45.9</v>
      </c>
      <c r="AA29" s="236">
        <f t="shared" si="8"/>
        <v>241.70000000000002</v>
      </c>
      <c r="AB29" s="236">
        <f t="shared" si="13"/>
        <v>2.9</v>
      </c>
      <c r="AC29" s="225">
        <v>146.6</v>
      </c>
      <c r="AD29" s="236">
        <f t="shared" si="9"/>
        <v>1037</v>
      </c>
      <c r="AE29" s="236">
        <f t="shared" si="9"/>
        <v>922.19999999999993</v>
      </c>
      <c r="AF29" s="236">
        <f t="shared" si="9"/>
        <v>2105.7999999999997</v>
      </c>
      <c r="AG29" s="236">
        <v>0</v>
      </c>
      <c r="AH29" s="225">
        <v>467.5</v>
      </c>
      <c r="AI29" s="225">
        <v>3.6</v>
      </c>
      <c r="AJ29" s="236">
        <f t="shared" si="10"/>
        <v>471.1</v>
      </c>
      <c r="AK29" s="225">
        <v>66.400000000000006</v>
      </c>
      <c r="AL29" s="225">
        <v>364.8</v>
      </c>
      <c r="AM29" s="225">
        <v>39</v>
      </c>
      <c r="AN29" s="225">
        <v>29.5</v>
      </c>
      <c r="AO29" s="236">
        <v>0</v>
      </c>
      <c r="AP29" s="225">
        <v>37.1</v>
      </c>
      <c r="AQ29" s="225">
        <v>2340.1</v>
      </c>
      <c r="AR29" s="225">
        <v>117</v>
      </c>
      <c r="AS29" s="236">
        <f t="shared" si="11"/>
        <v>36.699999999999989</v>
      </c>
      <c r="AT29" s="225">
        <v>153.69999999999999</v>
      </c>
      <c r="AU29" s="225">
        <v>5411.8</v>
      </c>
      <c r="AV29" s="225">
        <f t="shared" si="12"/>
        <v>804.7</v>
      </c>
      <c r="AW29" s="236">
        <v>20</v>
      </c>
      <c r="AX29" s="225">
        <v>471.9</v>
      </c>
      <c r="AY29" s="225">
        <v>89.9</v>
      </c>
      <c r="AZ29" s="225">
        <v>272.5</v>
      </c>
      <c r="BA29" s="236">
        <f t="shared" si="14"/>
        <v>854.3</v>
      </c>
      <c r="BB29" s="235">
        <v>3.9</v>
      </c>
      <c r="BC29" s="235">
        <v>33.6</v>
      </c>
      <c r="BD29" s="235">
        <v>28</v>
      </c>
      <c r="BE29" s="226">
        <v>22</v>
      </c>
      <c r="BF29" s="226">
        <v>28.9</v>
      </c>
      <c r="BG29" s="226">
        <v>6.3</v>
      </c>
      <c r="BH29" s="226">
        <v>5843.42</v>
      </c>
      <c r="BI29" s="226">
        <v>3084234</v>
      </c>
      <c r="BJ29" s="226">
        <v>3261</v>
      </c>
      <c r="BK29" s="226">
        <v>2979</v>
      </c>
      <c r="BL29" s="227">
        <v>96.01</v>
      </c>
      <c r="BM29" s="226">
        <v>21.48</v>
      </c>
      <c r="BN29" s="226">
        <v>0.67</v>
      </c>
      <c r="BO29" s="226">
        <v>10.66</v>
      </c>
      <c r="BP29" s="227">
        <v>8</v>
      </c>
      <c r="BQ29" s="226">
        <v>4.2699999999999996</v>
      </c>
      <c r="BR29" s="226">
        <v>11.12</v>
      </c>
      <c r="BS29" s="225">
        <f t="shared" si="15"/>
        <v>6.85</v>
      </c>
      <c r="BT29" s="259" t="s">
        <v>1987</v>
      </c>
    </row>
    <row r="30" spans="1:72" ht="14.1" customHeight="1">
      <c r="A30" s="148" t="s">
        <v>1988</v>
      </c>
      <c r="B30" s="225">
        <v>747.9</v>
      </c>
      <c r="C30" s="225">
        <v>48.7</v>
      </c>
      <c r="D30" s="225">
        <f t="shared" si="0"/>
        <v>796.6</v>
      </c>
      <c r="E30" s="225">
        <v>103.2</v>
      </c>
      <c r="F30" s="225">
        <f t="shared" si="1"/>
        <v>693.4</v>
      </c>
      <c r="G30" s="225">
        <v>109.8</v>
      </c>
      <c r="H30" s="225">
        <v>128.80000000000001</v>
      </c>
      <c r="I30" s="225">
        <v>1038.2</v>
      </c>
      <c r="J30" s="225">
        <v>1513.2</v>
      </c>
      <c r="K30" s="236">
        <f t="shared" si="2"/>
        <v>2551.4</v>
      </c>
      <c r="L30" s="236">
        <f t="shared" si="3"/>
        <v>2680.2000000000003</v>
      </c>
      <c r="M30" s="236">
        <v>32</v>
      </c>
      <c r="N30" s="225">
        <v>0.2</v>
      </c>
      <c r="O30" s="235">
        <f t="shared" si="4"/>
        <v>1731.8</v>
      </c>
      <c r="P30" s="235">
        <f t="shared" si="5"/>
        <v>3245</v>
      </c>
      <c r="Q30" s="236">
        <v>45</v>
      </c>
      <c r="R30" s="236">
        <f t="shared" si="6"/>
        <v>3290</v>
      </c>
      <c r="S30" s="225">
        <v>1.4</v>
      </c>
      <c r="T30" s="225">
        <v>1207.5999999999999</v>
      </c>
      <c r="U30" s="225">
        <v>1333.1</v>
      </c>
      <c r="V30" s="236">
        <f t="shared" si="7"/>
        <v>2540.6999999999998</v>
      </c>
      <c r="W30" s="236">
        <v>0</v>
      </c>
      <c r="X30" s="236">
        <v>170.7</v>
      </c>
      <c r="Y30" s="236">
        <v>65.3</v>
      </c>
      <c r="Z30" s="236">
        <v>57</v>
      </c>
      <c r="AA30" s="236">
        <f t="shared" si="8"/>
        <v>293</v>
      </c>
      <c r="AB30" s="236">
        <f t="shared" si="13"/>
        <v>1.4</v>
      </c>
      <c r="AC30" s="225">
        <v>170.7</v>
      </c>
      <c r="AD30" s="236">
        <f t="shared" si="9"/>
        <v>1272.8999999999999</v>
      </c>
      <c r="AE30" s="236">
        <f t="shared" si="9"/>
        <v>1390.1</v>
      </c>
      <c r="AF30" s="236">
        <f t="shared" si="9"/>
        <v>2833.7</v>
      </c>
      <c r="AG30" s="236">
        <v>0</v>
      </c>
      <c r="AH30" s="225">
        <v>468.4</v>
      </c>
      <c r="AI30" s="225">
        <v>6.2</v>
      </c>
      <c r="AJ30" s="236">
        <f t="shared" si="10"/>
        <v>474.59999999999997</v>
      </c>
      <c r="AK30" s="225">
        <v>112.7</v>
      </c>
      <c r="AL30" s="225">
        <v>724.1</v>
      </c>
      <c r="AM30" s="225">
        <v>27.7</v>
      </c>
      <c r="AN30" s="225">
        <v>32.200000000000003</v>
      </c>
      <c r="AO30" s="236">
        <v>0</v>
      </c>
      <c r="AP30" s="225">
        <v>35.9</v>
      </c>
      <c r="AQ30" s="225">
        <v>2849.7</v>
      </c>
      <c r="AR30" s="225">
        <v>142.5</v>
      </c>
      <c r="AS30" s="236">
        <f t="shared" si="11"/>
        <v>106.80000000000001</v>
      </c>
      <c r="AT30" s="225">
        <v>249.3</v>
      </c>
      <c r="AU30" s="225">
        <v>7204.3</v>
      </c>
      <c r="AV30" s="225">
        <f t="shared" si="12"/>
        <v>997.2</v>
      </c>
      <c r="AW30" s="236">
        <v>20</v>
      </c>
      <c r="AX30" s="225">
        <v>688.6</v>
      </c>
      <c r="AY30" s="225">
        <v>162.4</v>
      </c>
      <c r="AZ30" s="225">
        <v>249.4</v>
      </c>
      <c r="BA30" s="236">
        <f t="shared" si="14"/>
        <v>1120.4000000000001</v>
      </c>
      <c r="BB30" s="235">
        <v>21.7</v>
      </c>
      <c r="BC30" s="235">
        <v>22.3</v>
      </c>
      <c r="BD30" s="235">
        <v>50.8</v>
      </c>
      <c r="BE30" s="226">
        <v>30.9</v>
      </c>
      <c r="BF30" s="226">
        <v>17.600000000000001</v>
      </c>
      <c r="BG30" s="226">
        <v>6.1</v>
      </c>
      <c r="BH30" s="226">
        <v>7042.52</v>
      </c>
      <c r="BI30" s="226">
        <v>3033134</v>
      </c>
      <c r="BJ30" s="226">
        <v>3821</v>
      </c>
      <c r="BK30" s="226">
        <v>3376</v>
      </c>
      <c r="BL30" s="227">
        <v>105.73</v>
      </c>
      <c r="BM30" s="226">
        <v>17.71</v>
      </c>
      <c r="BN30" s="226">
        <v>0.7</v>
      </c>
      <c r="BO30" s="226">
        <v>13.15</v>
      </c>
      <c r="BP30" s="227">
        <v>8</v>
      </c>
      <c r="BQ30" s="226">
        <v>4.3099999999999996</v>
      </c>
      <c r="BR30" s="226">
        <v>11.04</v>
      </c>
      <c r="BS30" s="225">
        <f t="shared" si="15"/>
        <v>6.7299999999999995</v>
      </c>
      <c r="BT30" s="259" t="s">
        <v>1988</v>
      </c>
    </row>
    <row r="31" spans="1:72" ht="14.1" customHeight="1">
      <c r="A31" s="148" t="s">
        <v>1989</v>
      </c>
      <c r="B31" s="225">
        <v>948.2</v>
      </c>
      <c r="C31" s="225">
        <v>56.8</v>
      </c>
      <c r="D31" s="236">
        <f t="shared" si="0"/>
        <v>1005</v>
      </c>
      <c r="E31" s="225">
        <v>126.2</v>
      </c>
      <c r="F31" s="225">
        <f t="shared" si="1"/>
        <v>878.8</v>
      </c>
      <c r="G31" s="225">
        <v>94.3</v>
      </c>
      <c r="H31" s="225">
        <v>121.7</v>
      </c>
      <c r="I31" s="225">
        <v>1071.3</v>
      </c>
      <c r="J31" s="225">
        <v>2149.6999999999998</v>
      </c>
      <c r="K31" s="236">
        <f t="shared" si="2"/>
        <v>3221</v>
      </c>
      <c r="L31" s="236">
        <f t="shared" si="3"/>
        <v>3342.7</v>
      </c>
      <c r="M31" s="236">
        <v>45.6</v>
      </c>
      <c r="N31" s="225">
        <v>0.2</v>
      </c>
      <c r="O31" s="235">
        <f t="shared" si="4"/>
        <v>1950.3</v>
      </c>
      <c r="P31" s="235">
        <f t="shared" si="5"/>
        <v>4100</v>
      </c>
      <c r="Q31" s="225">
        <v>50.1</v>
      </c>
      <c r="R31" s="236">
        <f t="shared" si="6"/>
        <v>4150.1000000000004</v>
      </c>
      <c r="S31" s="225">
        <v>5.8</v>
      </c>
      <c r="T31" s="225">
        <v>1400.3</v>
      </c>
      <c r="U31" s="225">
        <v>1690.8</v>
      </c>
      <c r="V31" s="236">
        <f t="shared" si="7"/>
        <v>3091.1</v>
      </c>
      <c r="W31" s="236">
        <v>0</v>
      </c>
      <c r="X31" s="236">
        <v>209.9</v>
      </c>
      <c r="Y31" s="236">
        <v>47.4</v>
      </c>
      <c r="Z31" s="236">
        <v>65.5</v>
      </c>
      <c r="AA31" s="236">
        <f t="shared" si="8"/>
        <v>322.8</v>
      </c>
      <c r="AB31" s="236">
        <f t="shared" si="13"/>
        <v>5.8</v>
      </c>
      <c r="AC31" s="225">
        <v>209.9</v>
      </c>
      <c r="AD31" s="236">
        <f t="shared" si="9"/>
        <v>1447.7</v>
      </c>
      <c r="AE31" s="236">
        <f t="shared" si="9"/>
        <v>1756.3</v>
      </c>
      <c r="AF31" s="236">
        <f t="shared" si="9"/>
        <v>3413.9</v>
      </c>
      <c r="AG31" s="236">
        <v>0</v>
      </c>
      <c r="AH31" s="225">
        <v>644.6</v>
      </c>
      <c r="AI31" s="225">
        <v>6.8</v>
      </c>
      <c r="AJ31" s="236">
        <f t="shared" si="10"/>
        <v>651.4</v>
      </c>
      <c r="AK31" s="225">
        <v>133.30000000000001</v>
      </c>
      <c r="AL31" s="225">
        <v>921.3</v>
      </c>
      <c r="AM31" s="225">
        <v>9.6999999999999993</v>
      </c>
      <c r="AN31" s="225">
        <v>148.80000000000001</v>
      </c>
      <c r="AO31" s="236">
        <v>0</v>
      </c>
      <c r="AP31" s="225">
        <v>39</v>
      </c>
      <c r="AQ31" s="225">
        <v>3492.3</v>
      </c>
      <c r="AR31" s="225">
        <v>174.6</v>
      </c>
      <c r="AS31" s="236">
        <f t="shared" si="11"/>
        <v>89.700000000000017</v>
      </c>
      <c r="AT31" s="225">
        <v>264.3</v>
      </c>
      <c r="AU31" s="225">
        <v>8845.2000000000007</v>
      </c>
      <c r="AV31" s="225">
        <f t="shared" si="12"/>
        <v>1212.5</v>
      </c>
      <c r="AW31" s="236">
        <v>20</v>
      </c>
      <c r="AX31" s="225">
        <v>1220.0999999999999</v>
      </c>
      <c r="AY31" s="225">
        <v>140.1</v>
      </c>
      <c r="AZ31" s="225">
        <v>347.7</v>
      </c>
      <c r="BA31" s="236">
        <f t="shared" si="14"/>
        <v>1727.8999999999999</v>
      </c>
      <c r="BB31" s="235">
        <v>59.5</v>
      </c>
      <c r="BC31" s="235">
        <v>22.2</v>
      </c>
      <c r="BD31" s="235">
        <v>26.3</v>
      </c>
      <c r="BE31" s="226">
        <v>33.5</v>
      </c>
      <c r="BF31" s="226">
        <v>27.5</v>
      </c>
      <c r="BG31" s="226">
        <v>5.6</v>
      </c>
      <c r="BH31" s="226">
        <v>7366.16</v>
      </c>
      <c r="BI31" s="226">
        <v>2473606</v>
      </c>
      <c r="BJ31" s="226">
        <v>4378</v>
      </c>
      <c r="BK31" s="226">
        <v>3789</v>
      </c>
      <c r="BL31" s="227">
        <v>102.13</v>
      </c>
      <c r="BM31" s="226">
        <v>19.489999999999998</v>
      </c>
      <c r="BN31" s="226">
        <v>0.76</v>
      </c>
      <c r="BO31" s="226">
        <v>11.69</v>
      </c>
      <c r="BP31" s="227">
        <v>10.5</v>
      </c>
      <c r="BQ31" s="226">
        <v>6.98</v>
      </c>
      <c r="BR31" s="226">
        <v>13.07</v>
      </c>
      <c r="BS31" s="225">
        <f t="shared" si="15"/>
        <v>6.09</v>
      </c>
      <c r="BT31" s="259" t="s">
        <v>1989</v>
      </c>
    </row>
    <row r="32" spans="1:72" ht="14.1" customHeight="1">
      <c r="A32" s="148" t="s">
        <v>1997</v>
      </c>
      <c r="B32" s="225">
        <v>954.3</v>
      </c>
      <c r="C32" s="225">
        <v>58.8</v>
      </c>
      <c r="D32" s="225">
        <f t="shared" si="0"/>
        <v>1013.0999999999999</v>
      </c>
      <c r="E32" s="225">
        <v>135.6</v>
      </c>
      <c r="F32" s="225">
        <f t="shared" si="1"/>
        <v>877.49999999999989</v>
      </c>
      <c r="G32" s="225">
        <v>63.4</v>
      </c>
      <c r="H32" s="225">
        <v>132.1</v>
      </c>
      <c r="I32" s="225">
        <v>1134.5</v>
      </c>
      <c r="J32" s="225">
        <v>2536.6</v>
      </c>
      <c r="K32" s="236">
        <f t="shared" si="2"/>
        <v>3671.1</v>
      </c>
      <c r="L32" s="236">
        <f t="shared" si="3"/>
        <v>3803.2</v>
      </c>
      <c r="M32" s="236">
        <v>47.7</v>
      </c>
      <c r="N32" s="225">
        <v>0.1</v>
      </c>
      <c r="O32" s="235">
        <f t="shared" si="4"/>
        <v>2012.1</v>
      </c>
      <c r="P32" s="235">
        <f t="shared" si="5"/>
        <v>4548.7</v>
      </c>
      <c r="Q32" s="225">
        <v>50.8</v>
      </c>
      <c r="R32" s="236">
        <f t="shared" si="6"/>
        <v>4599.5</v>
      </c>
      <c r="S32" s="225">
        <v>4.3</v>
      </c>
      <c r="T32" s="225">
        <v>1860.9</v>
      </c>
      <c r="U32" s="225">
        <v>2253.6999999999998</v>
      </c>
      <c r="V32" s="236">
        <f t="shared" si="7"/>
        <v>4114.6000000000004</v>
      </c>
      <c r="W32" s="236">
        <v>0</v>
      </c>
      <c r="X32" s="236">
        <v>210.5</v>
      </c>
      <c r="Y32" s="236">
        <v>53</v>
      </c>
      <c r="Z32" s="236">
        <v>102.4</v>
      </c>
      <c r="AA32" s="236">
        <f t="shared" si="8"/>
        <v>365.9</v>
      </c>
      <c r="AB32" s="236">
        <f t="shared" si="13"/>
        <v>4.3</v>
      </c>
      <c r="AC32" s="225">
        <v>210.5</v>
      </c>
      <c r="AD32" s="236">
        <f t="shared" si="9"/>
        <v>1913.9</v>
      </c>
      <c r="AE32" s="236">
        <f t="shared" si="9"/>
        <v>2356.1</v>
      </c>
      <c r="AF32" s="236">
        <f t="shared" si="9"/>
        <v>4480.5</v>
      </c>
      <c r="AG32" s="236">
        <v>0</v>
      </c>
      <c r="AH32" s="225">
        <v>716.6</v>
      </c>
      <c r="AI32" s="225">
        <v>8.6</v>
      </c>
      <c r="AJ32" s="236">
        <f t="shared" si="10"/>
        <v>725.2</v>
      </c>
      <c r="AK32" s="225">
        <v>209.5</v>
      </c>
      <c r="AL32" s="225">
        <v>1339.6</v>
      </c>
      <c r="AM32" s="225">
        <v>19.100000000000001</v>
      </c>
      <c r="AN32" s="225">
        <v>180.2</v>
      </c>
      <c r="AO32" s="236">
        <v>0</v>
      </c>
      <c r="AP32" s="225">
        <v>42.3</v>
      </c>
      <c r="AQ32" s="225">
        <v>3933.4</v>
      </c>
      <c r="AR32" s="225">
        <v>196.7</v>
      </c>
      <c r="AS32" s="236">
        <f t="shared" si="11"/>
        <v>56.900000000000006</v>
      </c>
      <c r="AT32" s="225">
        <v>253.6</v>
      </c>
      <c r="AU32" s="225">
        <v>11051.6</v>
      </c>
      <c r="AV32" s="225">
        <f t="shared" si="12"/>
        <v>1207.8999999999999</v>
      </c>
      <c r="AW32" s="236">
        <v>20</v>
      </c>
      <c r="AX32" s="225">
        <v>1206.8</v>
      </c>
      <c r="AY32" s="225">
        <v>127.8</v>
      </c>
      <c r="AZ32" s="225">
        <v>377.2</v>
      </c>
      <c r="BA32" s="236">
        <f t="shared" si="14"/>
        <v>1731.8</v>
      </c>
      <c r="BB32" s="235">
        <v>0</v>
      </c>
      <c r="BC32" s="235">
        <v>31.8</v>
      </c>
      <c r="BD32" s="235">
        <v>34.1</v>
      </c>
      <c r="BE32" s="226">
        <v>22.5</v>
      </c>
      <c r="BF32" s="226">
        <v>10</v>
      </c>
      <c r="BG32" s="226">
        <v>5.8</v>
      </c>
      <c r="BH32" s="226">
        <v>12153.49</v>
      </c>
      <c r="BI32" s="226">
        <v>2739637</v>
      </c>
      <c r="BJ32" s="226">
        <v>4470</v>
      </c>
      <c r="BK32" s="226">
        <v>3799</v>
      </c>
      <c r="BL32" s="227">
        <v>117.81</v>
      </c>
      <c r="BM32" s="226">
        <v>19.07</v>
      </c>
      <c r="BN32" s="226">
        <v>0.85</v>
      </c>
      <c r="BO32" s="226">
        <v>10.23</v>
      </c>
      <c r="BP32" s="227">
        <v>10.5</v>
      </c>
      <c r="BQ32" s="226">
        <v>7.29</v>
      </c>
      <c r="BR32" s="226">
        <v>13.53</v>
      </c>
      <c r="BS32" s="225">
        <f t="shared" si="15"/>
        <v>6.2399999999999993</v>
      </c>
      <c r="BT32" s="259" t="s">
        <v>1997</v>
      </c>
    </row>
    <row r="33" spans="1:72" ht="14.1" customHeight="1">
      <c r="A33" s="148" t="s">
        <v>1999</v>
      </c>
      <c r="B33" s="225">
        <v>1221.3</v>
      </c>
      <c r="C33" s="225">
        <v>63.8</v>
      </c>
      <c r="D33" s="225">
        <f t="shared" si="0"/>
        <v>1285.0999999999999</v>
      </c>
      <c r="E33" s="225">
        <v>146.5</v>
      </c>
      <c r="F33" s="225">
        <f t="shared" si="1"/>
        <v>1138.5999999999999</v>
      </c>
      <c r="G33" s="225">
        <v>105.9</v>
      </c>
      <c r="H33" s="225">
        <v>189.1</v>
      </c>
      <c r="I33" s="236">
        <v>1495</v>
      </c>
      <c r="J33" s="225">
        <v>3263.9</v>
      </c>
      <c r="K33" s="236">
        <f t="shared" si="2"/>
        <v>4758.8999999999996</v>
      </c>
      <c r="L33" s="236">
        <f t="shared" si="3"/>
        <v>4948</v>
      </c>
      <c r="M33" s="236">
        <v>63.9</v>
      </c>
      <c r="N33" s="225">
        <v>0.7</v>
      </c>
      <c r="O33" s="235">
        <f t="shared" si="4"/>
        <v>2634.2999999999997</v>
      </c>
      <c r="P33" s="235">
        <f t="shared" si="5"/>
        <v>5898.2</v>
      </c>
      <c r="Q33" s="225">
        <v>56.3</v>
      </c>
      <c r="R33" s="236">
        <f t="shared" si="6"/>
        <v>5954.5</v>
      </c>
      <c r="S33" s="225">
        <v>5.0999999999999996</v>
      </c>
      <c r="T33" s="225">
        <v>1727.8</v>
      </c>
      <c r="U33" s="225">
        <v>2976.9</v>
      </c>
      <c r="V33" s="236">
        <f t="shared" si="7"/>
        <v>4704.7</v>
      </c>
      <c r="W33" s="236">
        <v>0</v>
      </c>
      <c r="X33" s="236">
        <v>149</v>
      </c>
      <c r="Y33" s="236">
        <v>94.8</v>
      </c>
      <c r="Z33" s="236">
        <v>111.1</v>
      </c>
      <c r="AA33" s="236">
        <f t="shared" si="8"/>
        <v>354.9</v>
      </c>
      <c r="AB33" s="236">
        <f t="shared" si="13"/>
        <v>5.0999999999999996</v>
      </c>
      <c r="AC33" s="225">
        <v>149</v>
      </c>
      <c r="AD33" s="236">
        <f t="shared" si="9"/>
        <v>1822.6</v>
      </c>
      <c r="AE33" s="236">
        <f t="shared" si="9"/>
        <v>3088</v>
      </c>
      <c r="AF33" s="236">
        <f t="shared" si="9"/>
        <v>5059.5999999999995</v>
      </c>
      <c r="AG33" s="236">
        <v>0.2</v>
      </c>
      <c r="AH33" s="225">
        <v>1021.2</v>
      </c>
      <c r="AI33" s="225">
        <v>9.5</v>
      </c>
      <c r="AJ33" s="236">
        <f t="shared" si="10"/>
        <v>1030.9000000000001</v>
      </c>
      <c r="AK33" s="225">
        <v>280.3</v>
      </c>
      <c r="AL33" s="225">
        <v>1218.9000000000001</v>
      </c>
      <c r="AM33" s="225">
        <v>28.1</v>
      </c>
      <c r="AN33" s="225">
        <v>50</v>
      </c>
      <c r="AO33" s="236">
        <v>0</v>
      </c>
      <c r="AP33" s="225">
        <v>53.6</v>
      </c>
      <c r="AQ33" s="225">
        <v>5145.8999999999996</v>
      </c>
      <c r="AR33" s="225">
        <v>257.3</v>
      </c>
      <c r="AS33" s="236">
        <f t="shared" si="11"/>
        <v>0.59999999999996589</v>
      </c>
      <c r="AT33" s="225">
        <v>257.89999999999998</v>
      </c>
      <c r="AU33" s="225">
        <v>13113.3</v>
      </c>
      <c r="AV33" s="225">
        <f t="shared" si="12"/>
        <v>1479.1999999999998</v>
      </c>
      <c r="AW33" s="236">
        <v>20</v>
      </c>
      <c r="AX33" s="225">
        <v>962.1</v>
      </c>
      <c r="AY33" s="225">
        <v>129.5</v>
      </c>
      <c r="AZ33" s="225">
        <v>619.4</v>
      </c>
      <c r="BA33" s="236">
        <f t="shared" si="14"/>
        <v>1731</v>
      </c>
      <c r="BB33" s="235">
        <v>-3.4</v>
      </c>
      <c r="BC33" s="235">
        <v>1.1000000000000001</v>
      </c>
      <c r="BD33" s="235">
        <v>31</v>
      </c>
      <c r="BE33" s="226">
        <v>10.9</v>
      </c>
      <c r="BF33" s="226">
        <v>29.7</v>
      </c>
      <c r="BG33" s="226">
        <v>4.9000000000000004</v>
      </c>
      <c r="BH33" s="226">
        <v>15031.24</v>
      </c>
      <c r="BI33" s="226">
        <v>2913496</v>
      </c>
      <c r="BJ33" s="226">
        <v>4603</v>
      </c>
      <c r="BK33" s="226">
        <v>3740</v>
      </c>
      <c r="BL33" s="227">
        <v>102.3</v>
      </c>
      <c r="BM33" s="226">
        <v>20.83</v>
      </c>
      <c r="BN33" s="226">
        <v>1.07</v>
      </c>
      <c r="BO33" s="226">
        <v>8.17</v>
      </c>
      <c r="BP33" s="227">
        <v>10.5</v>
      </c>
      <c r="BQ33" s="226">
        <v>7.36</v>
      </c>
      <c r="BR33" s="226">
        <v>13.55</v>
      </c>
      <c r="BS33" s="225">
        <f t="shared" si="15"/>
        <v>6.19</v>
      </c>
      <c r="BT33" s="259" t="s">
        <v>1999</v>
      </c>
    </row>
    <row r="34" spans="1:72" ht="14.1" customHeight="1">
      <c r="A34" s="148" t="s">
        <v>2000</v>
      </c>
      <c r="B34" s="225">
        <v>1721.9</v>
      </c>
      <c r="C34" s="225">
        <v>69.900000000000006</v>
      </c>
      <c r="D34" s="225">
        <f t="shared" si="0"/>
        <v>1791.8000000000002</v>
      </c>
      <c r="E34" s="225">
        <v>235.5</v>
      </c>
      <c r="F34" s="225">
        <f t="shared" si="1"/>
        <v>1556.3000000000002</v>
      </c>
      <c r="G34" s="225">
        <v>207.1</v>
      </c>
      <c r="H34" s="225">
        <v>257.8</v>
      </c>
      <c r="I34" s="225">
        <v>1993.4</v>
      </c>
      <c r="J34" s="225">
        <v>4835.8999999999996</v>
      </c>
      <c r="K34" s="236">
        <f t="shared" si="2"/>
        <v>6829.2999999999993</v>
      </c>
      <c r="L34" s="236">
        <f t="shared" si="3"/>
        <v>7087.0999999999995</v>
      </c>
      <c r="M34" s="236">
        <v>80.599999999999994</v>
      </c>
      <c r="N34" s="225">
        <v>0.2</v>
      </c>
      <c r="O34" s="235">
        <f t="shared" si="4"/>
        <v>3549.9</v>
      </c>
      <c r="P34" s="235">
        <f t="shared" si="5"/>
        <v>8385.7999999999993</v>
      </c>
      <c r="Q34" s="225">
        <v>68.400000000000006</v>
      </c>
      <c r="R34" s="236">
        <f t="shared" si="6"/>
        <v>8454.1999999999989</v>
      </c>
      <c r="S34" s="225">
        <v>20.3</v>
      </c>
      <c r="T34" s="225">
        <v>1674.8</v>
      </c>
      <c r="U34" s="225">
        <v>4761.5</v>
      </c>
      <c r="V34" s="236">
        <f t="shared" si="7"/>
        <v>6436.3</v>
      </c>
      <c r="W34" s="236">
        <v>0</v>
      </c>
      <c r="X34" s="236">
        <v>221.9</v>
      </c>
      <c r="Y34" s="236">
        <v>155.80000000000001</v>
      </c>
      <c r="Z34" s="236">
        <v>144.6</v>
      </c>
      <c r="AA34" s="236">
        <f t="shared" si="8"/>
        <v>522.30000000000007</v>
      </c>
      <c r="AB34" s="236">
        <f t="shared" si="13"/>
        <v>20.3</v>
      </c>
      <c r="AC34" s="225">
        <v>221.9</v>
      </c>
      <c r="AD34" s="236">
        <f t="shared" si="9"/>
        <v>1830.6</v>
      </c>
      <c r="AE34" s="236">
        <f t="shared" si="9"/>
        <v>4906.1000000000004</v>
      </c>
      <c r="AF34" s="236">
        <f t="shared" si="9"/>
        <v>6958.6</v>
      </c>
      <c r="AG34" s="236">
        <v>0.2</v>
      </c>
      <c r="AH34" s="225">
        <v>1496.4</v>
      </c>
      <c r="AI34" s="225">
        <v>8.4</v>
      </c>
      <c r="AJ34" s="236">
        <f t="shared" si="10"/>
        <v>1505.0000000000002</v>
      </c>
      <c r="AK34" s="225">
        <v>401.3</v>
      </c>
      <c r="AL34" s="236">
        <v>1275</v>
      </c>
      <c r="AM34" s="225">
        <v>65.599999999999994</v>
      </c>
      <c r="AN34" s="225">
        <v>83.6</v>
      </c>
      <c r="AO34" s="236">
        <v>0</v>
      </c>
      <c r="AP34" s="225">
        <v>81.3</v>
      </c>
      <c r="AQ34" s="225">
        <v>7440.6</v>
      </c>
      <c r="AR34" s="225">
        <v>372</v>
      </c>
      <c r="AS34" s="236">
        <f t="shared" si="11"/>
        <v>34</v>
      </c>
      <c r="AT34" s="225">
        <v>406</v>
      </c>
      <c r="AU34" s="225">
        <v>19678.900000000001</v>
      </c>
      <c r="AV34" s="225">
        <f t="shared" si="12"/>
        <v>2127.9</v>
      </c>
      <c r="AW34" s="236">
        <v>20</v>
      </c>
      <c r="AX34" s="225">
        <v>924.7</v>
      </c>
      <c r="AY34" s="225">
        <v>410.7</v>
      </c>
      <c r="AZ34" s="225">
        <v>902.6</v>
      </c>
      <c r="BA34" s="236">
        <f t="shared" si="14"/>
        <v>2258</v>
      </c>
      <c r="BB34" s="235">
        <v>28.8</v>
      </c>
      <c r="BC34" s="235">
        <v>3.6</v>
      </c>
      <c r="BD34" s="235">
        <v>58.7</v>
      </c>
      <c r="BE34" s="226">
        <v>33.1</v>
      </c>
      <c r="BF34" s="226">
        <v>42.2</v>
      </c>
      <c r="BG34" s="226">
        <v>4.2</v>
      </c>
      <c r="BH34" s="226">
        <v>19807.37</v>
      </c>
      <c r="BI34" s="226">
        <v>3130167</v>
      </c>
      <c r="BJ34" s="226">
        <v>4817</v>
      </c>
      <c r="BK34" s="226">
        <v>3837</v>
      </c>
      <c r="BL34" s="227">
        <v>98.19</v>
      </c>
      <c r="BM34" s="226">
        <v>21.24</v>
      </c>
      <c r="BN34" s="226">
        <v>1.47</v>
      </c>
      <c r="BO34" s="226">
        <v>9.0500000000000007</v>
      </c>
      <c r="BP34" s="227">
        <v>10.5</v>
      </c>
      <c r="BQ34" s="226">
        <v>8.11</v>
      </c>
      <c r="BR34" s="226">
        <v>13.75</v>
      </c>
      <c r="BS34" s="225">
        <f t="shared" si="15"/>
        <v>5.6400000000000006</v>
      </c>
      <c r="BT34" s="259" t="s">
        <v>2000</v>
      </c>
    </row>
    <row r="35" spans="1:72" ht="14.1" customHeight="1">
      <c r="A35" s="148" t="s">
        <v>2001</v>
      </c>
      <c r="B35" s="225">
        <v>1919.3</v>
      </c>
      <c r="C35" s="225">
        <v>79.3</v>
      </c>
      <c r="D35" s="225">
        <f t="shared" si="0"/>
        <v>1998.6</v>
      </c>
      <c r="E35" s="225">
        <v>275.7</v>
      </c>
      <c r="F35" s="225">
        <f t="shared" si="1"/>
        <v>1722.8999999999999</v>
      </c>
      <c r="G35" s="225">
        <v>239.1</v>
      </c>
      <c r="H35" s="225">
        <v>327.9</v>
      </c>
      <c r="I35" s="225">
        <v>2508.6999999999998</v>
      </c>
      <c r="J35" s="225">
        <v>6302.4</v>
      </c>
      <c r="K35" s="236">
        <f t="shared" si="2"/>
        <v>8811.0999999999985</v>
      </c>
      <c r="L35" s="236">
        <f t="shared" si="3"/>
        <v>9138.9999999999982</v>
      </c>
      <c r="M35" s="236">
        <v>98.8</v>
      </c>
      <c r="N35" s="225">
        <v>0.2</v>
      </c>
      <c r="O35" s="235">
        <f t="shared" si="4"/>
        <v>4231.7999999999993</v>
      </c>
      <c r="P35" s="235">
        <f t="shared" si="5"/>
        <v>10534.199999999999</v>
      </c>
      <c r="Q35" s="225">
        <v>81.599999999999994</v>
      </c>
      <c r="R35" s="236">
        <f t="shared" si="6"/>
        <v>10615.8</v>
      </c>
      <c r="S35" s="225">
        <v>47.6</v>
      </c>
      <c r="T35" s="225">
        <v>1959.7</v>
      </c>
      <c r="U35" s="236">
        <v>6611</v>
      </c>
      <c r="V35" s="236">
        <f t="shared" si="7"/>
        <v>8570.7000000000007</v>
      </c>
      <c r="W35" s="236">
        <v>0</v>
      </c>
      <c r="X35" s="236">
        <v>207.4</v>
      </c>
      <c r="Y35" s="236">
        <v>142.1</v>
      </c>
      <c r="Z35" s="236">
        <v>272</v>
      </c>
      <c r="AA35" s="236">
        <f t="shared" si="8"/>
        <v>621.5</v>
      </c>
      <c r="AB35" s="236">
        <f t="shared" si="13"/>
        <v>47.6</v>
      </c>
      <c r="AC35" s="225">
        <v>207.4</v>
      </c>
      <c r="AD35" s="236">
        <f t="shared" si="9"/>
        <v>2101.8000000000002</v>
      </c>
      <c r="AE35" s="236">
        <f t="shared" si="9"/>
        <v>6883</v>
      </c>
      <c r="AF35" s="236">
        <f t="shared" si="9"/>
        <v>9192.2000000000007</v>
      </c>
      <c r="AG35" s="236">
        <v>0.2</v>
      </c>
      <c r="AH35" s="225">
        <v>1677.2</v>
      </c>
      <c r="AI35" s="225">
        <v>7.8</v>
      </c>
      <c r="AJ35" s="236">
        <f t="shared" si="10"/>
        <v>1685.2</v>
      </c>
      <c r="AK35" s="225">
        <v>479.1</v>
      </c>
      <c r="AL35" s="225">
        <v>2080.8000000000002</v>
      </c>
      <c r="AM35" s="225">
        <v>85</v>
      </c>
      <c r="AN35" s="225">
        <v>161.5</v>
      </c>
      <c r="AO35" s="236">
        <v>0</v>
      </c>
      <c r="AP35" s="225">
        <v>110.4</v>
      </c>
      <c r="AQ35" s="225">
        <v>9561.9</v>
      </c>
      <c r="AR35" s="225">
        <v>478.1</v>
      </c>
      <c r="AS35" s="236">
        <f t="shared" si="11"/>
        <v>135.19999999999993</v>
      </c>
      <c r="AT35" s="225">
        <v>613.29999999999995</v>
      </c>
      <c r="AU35" s="225">
        <v>27348.5</v>
      </c>
      <c r="AV35" s="225">
        <f t="shared" si="12"/>
        <v>2532.6</v>
      </c>
      <c r="AW35" s="236">
        <v>20</v>
      </c>
      <c r="AX35" s="225">
        <v>972.9</v>
      </c>
      <c r="AY35" s="225">
        <v>374.2</v>
      </c>
      <c r="AZ35" s="225">
        <v>869.9</v>
      </c>
      <c r="BA35" s="236">
        <f t="shared" si="14"/>
        <v>2237</v>
      </c>
      <c r="BB35" s="235">
        <v>-3.9</v>
      </c>
      <c r="BC35" s="235">
        <v>26.5</v>
      </c>
      <c r="BD35" s="235">
        <v>40.200000000000003</v>
      </c>
      <c r="BE35" s="226">
        <v>30</v>
      </c>
      <c r="BF35" s="226">
        <v>25.6</v>
      </c>
      <c r="BG35" s="226">
        <v>4</v>
      </c>
      <c r="BH35" s="226">
        <v>23356.959999999999</v>
      </c>
      <c r="BI35" s="226">
        <v>3466452</v>
      </c>
      <c r="BJ35" s="226">
        <v>4963</v>
      </c>
      <c r="BK35" s="226">
        <v>3346</v>
      </c>
      <c r="BL35" s="227">
        <v>100.58</v>
      </c>
      <c r="BM35" s="226">
        <v>18.440000000000001</v>
      </c>
      <c r="BN35" s="226">
        <v>1.84</v>
      </c>
      <c r="BO35" s="226">
        <v>9.73</v>
      </c>
      <c r="BP35" s="227">
        <v>11</v>
      </c>
      <c r="BQ35" s="226">
        <v>8.1300000000000008</v>
      </c>
      <c r="BR35" s="227">
        <v>14.5</v>
      </c>
      <c r="BS35" s="225">
        <f t="shared" si="15"/>
        <v>6.3699999999999992</v>
      </c>
      <c r="BT35" s="259" t="s">
        <v>2001</v>
      </c>
    </row>
    <row r="36" spans="1:72" ht="14.1" customHeight="1">
      <c r="A36" s="148" t="s">
        <v>2002</v>
      </c>
      <c r="B36" s="225">
        <v>2205.6</v>
      </c>
      <c r="C36" s="225">
        <v>85.9</v>
      </c>
      <c r="D36" s="225">
        <f t="shared" si="0"/>
        <v>2291.5</v>
      </c>
      <c r="E36" s="225">
        <v>338.4</v>
      </c>
      <c r="F36" s="225">
        <f t="shared" si="1"/>
        <v>1953.1</v>
      </c>
      <c r="G36" s="225">
        <v>336.9</v>
      </c>
      <c r="H36" s="225">
        <v>415.2</v>
      </c>
      <c r="I36" s="225">
        <v>2974.3</v>
      </c>
      <c r="J36" s="225">
        <v>7410.2</v>
      </c>
      <c r="K36" s="236">
        <f t="shared" si="2"/>
        <v>10384.5</v>
      </c>
      <c r="L36" s="236">
        <f t="shared" si="3"/>
        <v>10799.7</v>
      </c>
      <c r="M36" s="236">
        <v>111.1</v>
      </c>
      <c r="N36" s="225">
        <v>0.5</v>
      </c>
      <c r="O36" s="235">
        <f t="shared" si="4"/>
        <v>4927.8999999999996</v>
      </c>
      <c r="P36" s="235">
        <f t="shared" si="5"/>
        <v>12338.099999999999</v>
      </c>
      <c r="Q36" s="236">
        <v>95</v>
      </c>
      <c r="R36" s="236">
        <f t="shared" si="6"/>
        <v>12433.099999999999</v>
      </c>
      <c r="S36" s="225">
        <v>16.600000000000001</v>
      </c>
      <c r="T36" s="225">
        <v>2327.3000000000002</v>
      </c>
      <c r="U36" s="225">
        <v>8129.1</v>
      </c>
      <c r="V36" s="236">
        <f t="shared" si="7"/>
        <v>10456.400000000001</v>
      </c>
      <c r="W36" s="236">
        <v>0</v>
      </c>
      <c r="X36" s="236">
        <v>237.3</v>
      </c>
      <c r="Y36" s="236">
        <v>90</v>
      </c>
      <c r="Z36" s="236">
        <v>217</v>
      </c>
      <c r="AA36" s="236">
        <f t="shared" si="8"/>
        <v>544.29999999999995</v>
      </c>
      <c r="AB36" s="236">
        <f t="shared" si="13"/>
        <v>16.600000000000001</v>
      </c>
      <c r="AC36" s="225">
        <v>237.3</v>
      </c>
      <c r="AD36" s="236">
        <f t="shared" si="9"/>
        <v>2417.3000000000002</v>
      </c>
      <c r="AE36" s="236">
        <f t="shared" si="9"/>
        <v>8346.1</v>
      </c>
      <c r="AF36" s="236">
        <f t="shared" si="9"/>
        <v>11000.7</v>
      </c>
      <c r="AG36" s="236">
        <v>0.3</v>
      </c>
      <c r="AH36" s="225">
        <v>1845.1</v>
      </c>
      <c r="AI36" s="225">
        <v>10.1</v>
      </c>
      <c r="AJ36" s="236">
        <f t="shared" si="10"/>
        <v>1855.4999999999998</v>
      </c>
      <c r="AK36" s="225">
        <v>630.20000000000005</v>
      </c>
      <c r="AL36" s="225">
        <v>2277.5</v>
      </c>
      <c r="AM36" s="225">
        <v>132</v>
      </c>
      <c r="AN36" s="225">
        <v>228.2</v>
      </c>
      <c r="AO36" s="236">
        <v>3.1</v>
      </c>
      <c r="AP36" s="225">
        <v>0.4</v>
      </c>
      <c r="AQ36" s="225">
        <v>11379.7</v>
      </c>
      <c r="AR36" s="225">
        <v>569</v>
      </c>
      <c r="AS36" s="236">
        <f t="shared" si="11"/>
        <v>106.79999999999995</v>
      </c>
      <c r="AT36" s="225">
        <v>675.8</v>
      </c>
      <c r="AU36" s="225">
        <v>36201.199999999997</v>
      </c>
      <c r="AV36" s="225">
        <f t="shared" si="12"/>
        <v>2881.3999999999996</v>
      </c>
      <c r="AW36" s="236">
        <v>0</v>
      </c>
      <c r="AX36" s="225">
        <v>1022.1</v>
      </c>
      <c r="AY36" s="225">
        <v>203.4</v>
      </c>
      <c r="AZ36" s="225">
        <v>956.7</v>
      </c>
      <c r="BA36" s="236">
        <f t="shared" si="14"/>
        <v>2182.1999999999998</v>
      </c>
      <c r="BB36" s="235">
        <v>-6.8</v>
      </c>
      <c r="BC36" s="235">
        <v>23</v>
      </c>
      <c r="BD36" s="235">
        <v>21.3</v>
      </c>
      <c r="BE36" s="226">
        <v>17.100000000000001</v>
      </c>
      <c r="BF36" s="226">
        <v>17.5</v>
      </c>
      <c r="BG36" s="226">
        <v>3.7</v>
      </c>
      <c r="BH36" s="226">
        <v>26994.69</v>
      </c>
      <c r="BI36" s="226">
        <v>3699130</v>
      </c>
      <c r="BJ36" s="226">
        <v>5114</v>
      </c>
      <c r="BK36" s="226">
        <v>3399</v>
      </c>
      <c r="BL36" s="227">
        <v>101.86</v>
      </c>
      <c r="BM36" s="226">
        <v>17.18</v>
      </c>
      <c r="BN36" s="226">
        <v>2.11</v>
      </c>
      <c r="BO36" s="226">
        <v>9.39</v>
      </c>
      <c r="BP36" s="227">
        <v>11.25</v>
      </c>
      <c r="BQ36" s="226">
        <v>8.5399999999999991</v>
      </c>
      <c r="BR36" s="226">
        <v>14.66</v>
      </c>
      <c r="BS36" s="225">
        <f t="shared" si="15"/>
        <v>6.120000000000001</v>
      </c>
      <c r="BT36" s="259" t="s">
        <v>2002</v>
      </c>
    </row>
    <row r="37" spans="1:72" ht="14.1" customHeight="1">
      <c r="A37" s="148" t="s">
        <v>2003</v>
      </c>
      <c r="B37" s="225">
        <v>2346.3000000000002</v>
      </c>
      <c r="C37" s="225">
        <v>90.6</v>
      </c>
      <c r="D37" s="225">
        <f t="shared" si="0"/>
        <v>2436.9</v>
      </c>
      <c r="E37" s="236">
        <v>362</v>
      </c>
      <c r="F37" s="225">
        <f t="shared" si="1"/>
        <v>2074.9</v>
      </c>
      <c r="G37" s="225">
        <v>423.8</v>
      </c>
      <c r="H37" s="225">
        <v>527.70000000000005</v>
      </c>
      <c r="I37" s="225">
        <v>3186.3</v>
      </c>
      <c r="J37" s="225">
        <v>9090.2999999999993</v>
      </c>
      <c r="K37" s="236">
        <f t="shared" si="2"/>
        <v>12276.599999999999</v>
      </c>
      <c r="L37" s="236">
        <f t="shared" si="3"/>
        <v>12804.3</v>
      </c>
      <c r="M37" s="236">
        <v>121.6</v>
      </c>
      <c r="N37" s="225">
        <v>1.6</v>
      </c>
      <c r="O37" s="235">
        <f t="shared" si="4"/>
        <v>5262.8000000000011</v>
      </c>
      <c r="P37" s="235">
        <f t="shared" si="5"/>
        <v>14353.1</v>
      </c>
      <c r="Q37" s="236">
        <v>107</v>
      </c>
      <c r="R37" s="236">
        <f t="shared" si="6"/>
        <v>14460.1</v>
      </c>
      <c r="S37" s="225">
        <v>1.5</v>
      </c>
      <c r="T37" s="225">
        <v>2583.3000000000002</v>
      </c>
      <c r="U37" s="225">
        <v>8705.7999999999993</v>
      </c>
      <c r="V37" s="236">
        <f t="shared" si="7"/>
        <v>11289.099999999999</v>
      </c>
      <c r="W37" s="236">
        <v>0</v>
      </c>
      <c r="X37" s="236">
        <v>300.3</v>
      </c>
      <c r="Y37" s="236">
        <v>84</v>
      </c>
      <c r="Z37" s="236">
        <v>238.7</v>
      </c>
      <c r="AA37" s="236">
        <f t="shared" si="8"/>
        <v>623</v>
      </c>
      <c r="AB37" s="236">
        <f t="shared" si="13"/>
        <v>1.5</v>
      </c>
      <c r="AC37" s="225">
        <v>300.3</v>
      </c>
      <c r="AD37" s="236">
        <f t="shared" si="9"/>
        <v>2667.3</v>
      </c>
      <c r="AE37" s="236">
        <f t="shared" si="9"/>
        <v>8944.5</v>
      </c>
      <c r="AF37" s="236">
        <f t="shared" si="9"/>
        <v>11912.099999999999</v>
      </c>
      <c r="AG37" s="236">
        <v>0.2</v>
      </c>
      <c r="AH37" s="225">
        <v>2249.8000000000002</v>
      </c>
      <c r="AI37" s="225">
        <v>29.5</v>
      </c>
      <c r="AJ37" s="236">
        <f t="shared" si="10"/>
        <v>2279.5</v>
      </c>
      <c r="AK37" s="225">
        <v>601.79999999999995</v>
      </c>
      <c r="AL37" s="225">
        <v>1953.1</v>
      </c>
      <c r="AM37" s="225">
        <v>126.6</v>
      </c>
      <c r="AN37" s="225">
        <v>135.19999999999999</v>
      </c>
      <c r="AO37" s="236">
        <v>11</v>
      </c>
      <c r="AP37" s="225">
        <v>0.4</v>
      </c>
      <c r="AQ37" s="225">
        <v>13476.3</v>
      </c>
      <c r="AR37" s="225">
        <v>673.8</v>
      </c>
      <c r="AS37" s="236">
        <f t="shared" si="11"/>
        <v>294.40000000000009</v>
      </c>
      <c r="AT37" s="225">
        <v>968.2</v>
      </c>
      <c r="AU37" s="225">
        <v>42880.800000000003</v>
      </c>
      <c r="AV37" s="225">
        <f t="shared" si="12"/>
        <v>3314.5</v>
      </c>
      <c r="AW37" s="236">
        <v>20</v>
      </c>
      <c r="AX37" s="225">
        <v>1005.6</v>
      </c>
      <c r="AY37" s="225">
        <v>184.4</v>
      </c>
      <c r="AZ37" s="236">
        <v>1258</v>
      </c>
      <c r="BA37" s="236">
        <f t="shared" si="14"/>
        <v>2468</v>
      </c>
      <c r="BB37" s="235">
        <v>6.8</v>
      </c>
      <c r="BC37" s="235">
        <v>9.6</v>
      </c>
      <c r="BD37" s="235">
        <v>7.4</v>
      </c>
      <c r="BE37" s="226">
        <v>7.9</v>
      </c>
      <c r="BF37" s="226">
        <v>16.3</v>
      </c>
      <c r="BG37" s="226">
        <v>3.8</v>
      </c>
      <c r="BH37" s="226">
        <v>31681.53</v>
      </c>
      <c r="BI37" s="226">
        <v>4277154</v>
      </c>
      <c r="BJ37" s="226">
        <v>5224</v>
      </c>
      <c r="BK37" s="226">
        <v>3446</v>
      </c>
      <c r="BL37" s="227">
        <v>93.03</v>
      </c>
      <c r="BM37" s="227">
        <v>17.8</v>
      </c>
      <c r="BN37" s="226">
        <v>2.4500000000000002</v>
      </c>
      <c r="BO37" s="226">
        <v>10.39</v>
      </c>
      <c r="BP37" s="227">
        <v>10.75</v>
      </c>
      <c r="BQ37" s="226">
        <v>8.59</v>
      </c>
      <c r="BR37" s="227">
        <v>14.7</v>
      </c>
      <c r="BS37" s="225">
        <f t="shared" si="15"/>
        <v>6.1099999999999994</v>
      </c>
      <c r="BT37" s="259" t="s">
        <v>2003</v>
      </c>
    </row>
    <row r="38" spans="1:72" ht="14.1" customHeight="1" thickBot="1">
      <c r="A38" s="288" t="s">
        <v>1974</v>
      </c>
      <c r="B38" s="473">
        <v>2724.1</v>
      </c>
      <c r="C38" s="473">
        <v>93.2</v>
      </c>
      <c r="D38" s="473">
        <f t="shared" si="0"/>
        <v>2817.2999999999997</v>
      </c>
      <c r="E38" s="473">
        <v>402.3</v>
      </c>
      <c r="F38" s="405">
        <f t="shared" si="1"/>
        <v>2414.9999999999995</v>
      </c>
      <c r="G38" s="473">
        <v>472.1</v>
      </c>
      <c r="H38" s="473">
        <v>1150.9000000000001</v>
      </c>
      <c r="I38" s="473">
        <v>2632.7</v>
      </c>
      <c r="J38" s="473">
        <v>11360.3</v>
      </c>
      <c r="K38" s="405">
        <f t="shared" si="2"/>
        <v>13993</v>
      </c>
      <c r="L38" s="405">
        <f t="shared" si="3"/>
        <v>15143.9</v>
      </c>
      <c r="M38" s="405">
        <v>103.8</v>
      </c>
      <c r="N38" s="405">
        <v>0</v>
      </c>
      <c r="O38" s="474">
        <f t="shared" si="4"/>
        <v>5047.6999999999989</v>
      </c>
      <c r="P38" s="474">
        <f t="shared" si="5"/>
        <v>16408</v>
      </c>
      <c r="Q38" s="473">
        <v>140.9</v>
      </c>
      <c r="R38" s="405">
        <f t="shared" si="6"/>
        <v>16548.900000000001</v>
      </c>
      <c r="S38" s="473">
        <v>1.3</v>
      </c>
      <c r="T38" s="405">
        <v>2885</v>
      </c>
      <c r="U38" s="473">
        <v>10456.5</v>
      </c>
      <c r="V38" s="405">
        <f t="shared" si="7"/>
        <v>13341.5</v>
      </c>
      <c r="W38" s="405">
        <v>0</v>
      </c>
      <c r="X38" s="405">
        <v>308.39999999999998</v>
      </c>
      <c r="Y38" s="405">
        <v>54.8</v>
      </c>
      <c r="Z38" s="405">
        <v>414.2</v>
      </c>
      <c r="AA38" s="405">
        <f t="shared" si="8"/>
        <v>777.4</v>
      </c>
      <c r="AB38" s="405">
        <f t="shared" si="13"/>
        <v>1.3</v>
      </c>
      <c r="AC38" s="473">
        <v>308.39999999999998</v>
      </c>
      <c r="AD38" s="405">
        <f t="shared" si="9"/>
        <v>2939.8</v>
      </c>
      <c r="AE38" s="405">
        <f t="shared" si="9"/>
        <v>10870.7</v>
      </c>
      <c r="AF38" s="405">
        <f t="shared" si="9"/>
        <v>14118.9</v>
      </c>
      <c r="AG38" s="405">
        <v>0.2</v>
      </c>
      <c r="AH38" s="473">
        <v>2102.6</v>
      </c>
      <c r="AI38" s="473">
        <v>15.6</v>
      </c>
      <c r="AJ38" s="405">
        <f t="shared" si="10"/>
        <v>2118.3999999999996</v>
      </c>
      <c r="AK38" s="405">
        <v>410</v>
      </c>
      <c r="AL38" s="405">
        <v>2589</v>
      </c>
      <c r="AM38" s="473">
        <v>317.7</v>
      </c>
      <c r="AN38" s="473">
        <v>99.3</v>
      </c>
      <c r="AO38" s="405">
        <v>56.9</v>
      </c>
      <c r="AP38" s="473">
        <v>13.7</v>
      </c>
      <c r="AQ38" s="473">
        <v>16049.6</v>
      </c>
      <c r="AR38" s="473">
        <v>1569.9</v>
      </c>
      <c r="AS38" s="405">
        <f t="shared" si="11"/>
        <v>311.59999999999991</v>
      </c>
      <c r="AT38" s="473">
        <v>1881.5</v>
      </c>
      <c r="AU38" s="473">
        <v>32393.200000000001</v>
      </c>
      <c r="AV38" s="473">
        <f t="shared" si="12"/>
        <v>4605.6000000000004</v>
      </c>
      <c r="AW38" s="473">
        <v>34.299999999999997</v>
      </c>
      <c r="AX38" s="405">
        <v>1203</v>
      </c>
      <c r="AY38" s="473">
        <v>559.6</v>
      </c>
      <c r="AZ38" s="473">
        <v>1072.9000000000001</v>
      </c>
      <c r="BA38" s="405">
        <f>AW38+AX38+AY38+AZ38</f>
        <v>2869.8</v>
      </c>
      <c r="BB38" s="474">
        <v>-13.2</v>
      </c>
      <c r="BC38" s="474">
        <v>0.1</v>
      </c>
      <c r="BD38" s="474">
        <v>21.4</v>
      </c>
      <c r="BE38" s="304">
        <v>10.9</v>
      </c>
      <c r="BF38" s="304">
        <v>14.3</v>
      </c>
      <c r="BG38" s="304">
        <v>3.6</v>
      </c>
      <c r="BH38" s="304">
        <v>36030.78</v>
      </c>
      <c r="BI38" s="304">
        <v>4342397</v>
      </c>
      <c r="BJ38" s="304">
        <v>5345</v>
      </c>
      <c r="BK38" s="304">
        <v>3486</v>
      </c>
      <c r="BL38" s="305">
        <v>93.23</v>
      </c>
      <c r="BM38" s="304">
        <v>13.99</v>
      </c>
      <c r="BN38" s="304">
        <v>2.83</v>
      </c>
      <c r="BO38" s="304">
        <v>15.08</v>
      </c>
      <c r="BP38" s="305">
        <v>10.75</v>
      </c>
      <c r="BQ38" s="304">
        <v>8.69</v>
      </c>
      <c r="BR38" s="304">
        <v>14.66</v>
      </c>
      <c r="BS38" s="473">
        <f t="shared" si="15"/>
        <v>5.9700000000000006</v>
      </c>
      <c r="BT38" s="606" t="s">
        <v>1974</v>
      </c>
    </row>
    <row r="39" spans="1:72" s="1047" customFormat="1">
      <c r="A39" s="1072" t="s">
        <v>49</v>
      </c>
      <c r="B39" s="2128" t="s">
        <v>3564</v>
      </c>
      <c r="C39" s="2128"/>
      <c r="D39" s="2128"/>
      <c r="E39" s="2128"/>
      <c r="F39" s="2128"/>
      <c r="G39" s="2128"/>
      <c r="H39" s="2128"/>
      <c r="I39" s="2128"/>
      <c r="J39" s="2128" t="s">
        <v>35</v>
      </c>
      <c r="K39" s="2128"/>
      <c r="L39" s="1073"/>
      <c r="M39" s="1073"/>
      <c r="N39" s="1073"/>
      <c r="O39" s="1073"/>
      <c r="P39" s="1073"/>
      <c r="Q39" s="1073"/>
      <c r="R39" s="1096"/>
      <c r="S39" s="1098"/>
      <c r="T39" s="1098"/>
      <c r="U39" s="1098"/>
      <c r="V39" s="1098"/>
      <c r="W39" s="1098"/>
      <c r="X39" s="1098"/>
      <c r="Y39" s="1098"/>
      <c r="Z39" s="1098"/>
      <c r="AA39" s="1098"/>
      <c r="AB39" s="1074"/>
      <c r="AC39" s="1097"/>
      <c r="AD39" s="1099"/>
      <c r="AE39" s="1099"/>
      <c r="AF39" s="1099"/>
      <c r="AG39" s="1099"/>
      <c r="AH39" s="1099"/>
      <c r="AI39" s="1099"/>
      <c r="AJ39" s="1099"/>
      <c r="AK39" s="1075"/>
      <c r="AL39" s="1075"/>
      <c r="AM39" s="1075"/>
      <c r="AN39" s="1075"/>
      <c r="AO39" s="1075"/>
      <c r="AP39" s="1075"/>
      <c r="AQ39" s="1075"/>
      <c r="AR39" s="1076"/>
      <c r="AS39" s="1098"/>
      <c r="AT39" s="1098"/>
      <c r="AU39" s="1098"/>
      <c r="AV39" s="1098"/>
      <c r="AW39" s="1098"/>
      <c r="AX39" s="1098"/>
      <c r="AY39" s="1098"/>
      <c r="AZ39" s="1098"/>
      <c r="BA39" s="1091"/>
      <c r="BB39" s="1098"/>
      <c r="BC39" s="1098"/>
      <c r="BD39" s="1098"/>
      <c r="BE39" s="1098"/>
      <c r="BF39" s="1098"/>
      <c r="BG39" s="1098"/>
      <c r="BH39" s="1098"/>
      <c r="BI39" s="1098"/>
      <c r="BJ39" s="1098"/>
      <c r="BK39" s="1077"/>
      <c r="BL39" s="2128"/>
      <c r="BM39" s="2128"/>
      <c r="BN39" s="2128"/>
      <c r="BO39" s="2128"/>
      <c r="BP39" s="2128"/>
      <c r="BQ39" s="2128"/>
      <c r="BR39" s="2128"/>
      <c r="BS39" s="2128"/>
    </row>
    <row r="40" spans="1:72" s="1047" customFormat="1">
      <c r="A40" s="1072" t="s">
        <v>751</v>
      </c>
      <c r="B40" s="1078" t="s">
        <v>446</v>
      </c>
      <c r="C40" s="1078"/>
      <c r="D40" s="1078"/>
      <c r="AS40" s="1091"/>
      <c r="AT40" s="1091"/>
      <c r="AU40" s="1091"/>
      <c r="AV40" s="1091"/>
      <c r="AW40" s="1091"/>
      <c r="AX40" s="1091"/>
      <c r="AY40" s="1091"/>
      <c r="AZ40" s="1091"/>
      <c r="BA40" s="1091"/>
    </row>
    <row r="41" spans="1:72">
      <c r="AS41" s="173"/>
      <c r="AT41" s="173"/>
      <c r="AU41" s="173"/>
      <c r="AV41" s="173"/>
      <c r="AW41" s="173"/>
      <c r="AX41" s="173"/>
      <c r="AY41" s="173"/>
      <c r="AZ41" s="173"/>
      <c r="BA41" s="173"/>
    </row>
    <row r="45" spans="1:72" ht="15.75">
      <c r="A45" s="2097" t="s">
        <v>304</v>
      </c>
      <c r="B45" s="2097"/>
      <c r="C45" s="2097"/>
      <c r="D45" s="2097"/>
      <c r="E45" s="2097"/>
      <c r="F45" s="2097"/>
      <c r="G45" s="2097"/>
      <c r="H45" s="2097"/>
      <c r="I45" s="2097"/>
      <c r="J45" s="215" t="s">
        <v>305</v>
      </c>
      <c r="K45" s="39"/>
      <c r="L45" s="39"/>
      <c r="M45" s="39"/>
      <c r="N45" s="39"/>
      <c r="O45" s="2093" t="s">
        <v>2131</v>
      </c>
      <c r="P45" s="2093"/>
      <c r="Q45" s="2093"/>
      <c r="R45" s="39"/>
      <c r="S45" s="39"/>
      <c r="T45" s="39"/>
      <c r="U45" s="39"/>
      <c r="V45" s="2109"/>
      <c r="W45" s="2109"/>
      <c r="X45" s="2109"/>
      <c r="Y45" s="2109"/>
      <c r="Z45" s="2107"/>
      <c r="AA45" s="2068"/>
      <c r="AB45" s="39"/>
      <c r="AC45" s="39"/>
      <c r="AD45" s="39"/>
      <c r="AE45" s="2093"/>
      <c r="AF45" s="2093"/>
      <c r="AG45" s="2093"/>
      <c r="AH45" s="218"/>
      <c r="AI45" s="218"/>
      <c r="AJ45" s="218"/>
      <c r="AK45" s="218"/>
      <c r="AL45" s="456"/>
      <c r="AM45" s="456"/>
      <c r="AN45" s="456"/>
      <c r="AO45" s="137"/>
      <c r="AP45" s="137"/>
      <c r="AQ45" s="137"/>
      <c r="AR45" s="137"/>
      <c r="AS45" s="137"/>
      <c r="AT45" s="137"/>
      <c r="AU45" s="137"/>
      <c r="AV45" s="137"/>
      <c r="AW45" s="137"/>
      <c r="AX45" s="137"/>
      <c r="AY45" s="216"/>
      <c r="AZ45" s="216"/>
      <c r="BA45" s="216"/>
      <c r="BB45" s="216"/>
      <c r="BC45" s="216"/>
      <c r="BD45" s="216"/>
      <c r="BE45" s="2141"/>
      <c r="BF45" s="2141"/>
      <c r="BG45" s="2141"/>
      <c r="BH45" s="137"/>
      <c r="BI45" s="137"/>
      <c r="BJ45" s="137"/>
      <c r="BK45" s="137"/>
      <c r="BL45" s="137"/>
      <c r="BM45" s="137"/>
      <c r="BN45" s="65"/>
      <c r="BO45" s="65"/>
      <c r="BP45" s="65"/>
    </row>
    <row r="46" spans="1:72" ht="12">
      <c r="A46" s="219"/>
      <c r="B46" s="219"/>
      <c r="C46" s="219"/>
      <c r="D46" s="219"/>
      <c r="E46" s="219"/>
      <c r="F46" s="219"/>
      <c r="G46" s="219"/>
      <c r="H46" s="2094" t="s">
        <v>826</v>
      </c>
      <c r="I46" s="2094"/>
      <c r="J46" s="45" t="s">
        <v>848</v>
      </c>
      <c r="K46" s="45"/>
      <c r="L46" s="45"/>
      <c r="M46" s="45"/>
      <c r="N46" s="45"/>
      <c r="O46" s="220"/>
      <c r="P46" s="2094" t="s">
        <v>41</v>
      </c>
      <c r="Q46" s="2094"/>
      <c r="R46" s="45"/>
      <c r="S46" s="45"/>
      <c r="T46" s="45"/>
      <c r="U46" s="45"/>
      <c r="V46" s="45"/>
      <c r="W46" s="220"/>
      <c r="X46" s="2108"/>
      <c r="Y46" s="2108"/>
      <c r="Z46" s="45"/>
      <c r="AA46" s="45"/>
      <c r="AB46" s="45"/>
      <c r="AC46" s="45"/>
      <c r="AD46" s="45"/>
      <c r="AE46" s="220"/>
      <c r="AF46" s="2108"/>
      <c r="AG46" s="2147"/>
      <c r="AH46" s="221"/>
      <c r="AI46" s="221"/>
      <c r="AJ46" s="221"/>
      <c r="AK46" s="221"/>
      <c r="AL46" s="221"/>
      <c r="AM46" s="2094"/>
      <c r="AN46" s="2094"/>
      <c r="AO46" s="222"/>
      <c r="AP46" s="220"/>
      <c r="AQ46" s="220"/>
      <c r="AR46" s="220"/>
      <c r="AS46" s="220"/>
      <c r="AT46" s="220"/>
      <c r="AU46" s="220"/>
      <c r="AV46" s="220"/>
      <c r="AW46" s="2108"/>
      <c r="AX46" s="2147"/>
      <c r="AY46" s="220"/>
      <c r="AZ46" s="220"/>
      <c r="BA46" s="220"/>
      <c r="BB46" s="220"/>
      <c r="BC46" s="220"/>
      <c r="BD46" s="220"/>
      <c r="BE46" s="221"/>
      <c r="BF46" s="2094"/>
      <c r="BG46" s="2094"/>
      <c r="BH46" s="222"/>
      <c r="BI46" s="220"/>
      <c r="BJ46" s="220"/>
      <c r="BK46" s="220"/>
      <c r="BL46" s="220"/>
      <c r="BM46" s="220"/>
      <c r="BN46" s="45"/>
      <c r="BO46" s="2094"/>
      <c r="BP46" s="2094"/>
    </row>
    <row r="47" spans="1:72" ht="12">
      <c r="A47" s="45"/>
      <c r="B47" s="45"/>
      <c r="C47" s="45"/>
      <c r="D47" s="45"/>
      <c r="E47" s="45"/>
      <c r="F47" s="45"/>
      <c r="G47" s="221"/>
      <c r="H47" s="2098"/>
      <c r="I47" s="2098"/>
      <c r="J47" s="2136"/>
      <c r="K47" s="2136"/>
      <c r="L47" s="2136"/>
      <c r="M47" s="2137"/>
      <c r="N47" s="2137"/>
      <c r="O47" s="223"/>
      <c r="P47" s="45"/>
      <c r="Q47" s="45"/>
      <c r="R47" s="2137" t="s">
        <v>1285</v>
      </c>
      <c r="S47" s="2137"/>
      <c r="T47" s="2137"/>
      <c r="U47" s="2137"/>
      <c r="V47" s="2137"/>
      <c r="W47" s="223"/>
      <c r="X47" s="2138"/>
      <c r="Y47" s="2138"/>
      <c r="Z47" s="2156"/>
      <c r="AA47" s="2156"/>
      <c r="AB47" s="2156"/>
      <c r="AC47" s="2156"/>
      <c r="AD47" s="2156"/>
      <c r="AE47" s="223"/>
      <c r="AF47" s="2108"/>
      <c r="AG47" s="2147"/>
      <c r="AH47" s="2137"/>
      <c r="AI47" s="2137"/>
      <c r="AJ47" s="2137"/>
      <c r="AK47" s="2137"/>
      <c r="AL47" s="2137"/>
      <c r="AM47" s="2137"/>
      <c r="AN47" s="2137"/>
      <c r="AO47" s="2137"/>
      <c r="AP47" s="2137"/>
      <c r="AQ47" s="2137"/>
      <c r="AR47" s="2137"/>
      <c r="AS47" s="2137"/>
      <c r="AT47" s="2137"/>
      <c r="AU47" s="2137"/>
      <c r="AV47" s="45"/>
      <c r="AW47" s="2108"/>
      <c r="AX47" s="2147"/>
      <c r="AY47" s="2137"/>
      <c r="AZ47" s="2137"/>
      <c r="BA47" s="2137"/>
      <c r="BB47" s="2137"/>
      <c r="BC47" s="2137"/>
      <c r="BD47" s="2137"/>
      <c r="BE47" s="2137"/>
      <c r="BF47" s="45"/>
      <c r="BG47" s="45"/>
      <c r="BH47" s="2137"/>
      <c r="BI47" s="2136"/>
      <c r="BJ47" s="2136"/>
      <c r="BK47" s="2136"/>
      <c r="BL47" s="2136"/>
      <c r="BM47" s="2136"/>
      <c r="BN47" s="45"/>
      <c r="BO47" s="2094"/>
      <c r="BP47" s="2094"/>
    </row>
    <row r="48" spans="1:72" ht="43.5" customHeight="1">
      <c r="A48" s="2116" t="s">
        <v>1552</v>
      </c>
      <c r="B48" s="2089" t="s">
        <v>294</v>
      </c>
      <c r="C48" s="2090"/>
      <c r="D48" s="2091"/>
      <c r="E48" s="2087" t="s">
        <v>438</v>
      </c>
      <c r="F48" s="2087" t="s">
        <v>2213</v>
      </c>
      <c r="G48" s="2132" t="s">
        <v>1288</v>
      </c>
      <c r="H48" s="2152"/>
      <c r="I48" s="2153"/>
      <c r="J48" s="2154" t="s">
        <v>439</v>
      </c>
      <c r="K48" s="2154"/>
      <c r="L48" s="2155"/>
      <c r="M48" s="2162" t="s">
        <v>976</v>
      </c>
      <c r="N48" s="2160" t="s">
        <v>298</v>
      </c>
      <c r="O48" s="2160"/>
      <c r="P48" s="2160"/>
      <c r="Q48" s="2160"/>
      <c r="R48" s="2160" t="s">
        <v>977</v>
      </c>
      <c r="S48" s="2160"/>
      <c r="T48" s="2160"/>
      <c r="U48" s="2160"/>
      <c r="V48" s="2159" t="s">
        <v>299</v>
      </c>
      <c r="W48" s="2159"/>
      <c r="X48" s="2159"/>
      <c r="Y48" s="2159"/>
      <c r="Z48" s="2160" t="s">
        <v>978</v>
      </c>
      <c r="AA48" s="2160"/>
      <c r="AB48" s="2160"/>
      <c r="AC48" s="2160"/>
      <c r="AD48" s="2159" t="s">
        <v>3359</v>
      </c>
      <c r="AE48" s="2159"/>
      <c r="AF48" s="2159"/>
      <c r="AG48" s="2159"/>
      <c r="AH48" s="2160" t="s">
        <v>39</v>
      </c>
      <c r="AI48" s="2160"/>
      <c r="AJ48" s="2160"/>
      <c r="AK48" s="2160"/>
      <c r="AL48" s="2160" t="s">
        <v>393</v>
      </c>
      <c r="AM48" s="2160"/>
      <c r="AN48" s="2160"/>
      <c r="AO48" s="2160" t="s">
        <v>1670</v>
      </c>
      <c r="AP48" s="2160"/>
      <c r="AQ48" s="2160"/>
      <c r="AR48" s="2150" t="s">
        <v>795</v>
      </c>
      <c r="AS48" s="2150" t="s">
        <v>3385</v>
      </c>
      <c r="AT48" s="2159" t="s">
        <v>1346</v>
      </c>
      <c r="AU48" s="2159"/>
      <c r="AV48" s="2159"/>
      <c r="AW48" s="2159"/>
      <c r="AX48" s="2159"/>
      <c r="AY48" s="2159" t="s">
        <v>309</v>
      </c>
      <c r="AZ48" s="2159"/>
      <c r="BA48" s="2159"/>
      <c r="BB48" s="2176"/>
      <c r="BC48" s="2159"/>
      <c r="BD48" s="2163" t="s">
        <v>310</v>
      </c>
      <c r="BE48" s="2172" t="s">
        <v>1291</v>
      </c>
      <c r="BF48" s="2172"/>
      <c r="BG48" s="2150" t="s">
        <v>444</v>
      </c>
      <c r="BH48" s="2150" t="s">
        <v>229</v>
      </c>
      <c r="BI48" s="2099" t="s">
        <v>3388</v>
      </c>
      <c r="BJ48" s="2100"/>
      <c r="BK48" s="2100"/>
      <c r="BL48" s="2100"/>
      <c r="BM48" s="2100"/>
      <c r="BN48" s="2100"/>
      <c r="BO48" s="2100"/>
      <c r="BP48" s="2100"/>
      <c r="BQ48" s="2100"/>
      <c r="BR48" s="2100"/>
      <c r="BS48" s="2101"/>
      <c r="BT48" s="2080" t="s">
        <v>3337</v>
      </c>
    </row>
    <row r="49" spans="1:72" ht="27" customHeight="1">
      <c r="A49" s="2151"/>
      <c r="B49" s="2150" t="s">
        <v>37</v>
      </c>
      <c r="C49" s="2150" t="s">
        <v>38</v>
      </c>
      <c r="D49" s="2087" t="s">
        <v>1095</v>
      </c>
      <c r="E49" s="2092"/>
      <c r="F49" s="2129"/>
      <c r="G49" s="2087" t="s">
        <v>3380</v>
      </c>
      <c r="H49" s="2087" t="s">
        <v>2212</v>
      </c>
      <c r="I49" s="735" t="s">
        <v>295</v>
      </c>
      <c r="J49" s="2100" t="s">
        <v>1108</v>
      </c>
      <c r="K49" s="2101"/>
      <c r="L49" s="2115" t="s">
        <v>1585</v>
      </c>
      <c r="M49" s="2163"/>
      <c r="N49" s="2150" t="s">
        <v>2215</v>
      </c>
      <c r="O49" s="2149" t="s">
        <v>2216</v>
      </c>
      <c r="P49" s="2150" t="s">
        <v>2217</v>
      </c>
      <c r="Q49" s="2150" t="s">
        <v>1336</v>
      </c>
      <c r="R49" s="2150" t="s">
        <v>453</v>
      </c>
      <c r="S49" s="2150" t="s">
        <v>441</v>
      </c>
      <c r="T49" s="2150" t="s">
        <v>440</v>
      </c>
      <c r="U49" s="2150" t="s">
        <v>1337</v>
      </c>
      <c r="V49" s="2150" t="s">
        <v>3353</v>
      </c>
      <c r="W49" s="2150" t="s">
        <v>442</v>
      </c>
      <c r="X49" s="2150" t="s">
        <v>3354</v>
      </c>
      <c r="Y49" s="2150" t="s">
        <v>1338</v>
      </c>
      <c r="Z49" s="2150" t="s">
        <v>3355</v>
      </c>
      <c r="AA49" s="2150" t="s">
        <v>3381</v>
      </c>
      <c r="AB49" s="2150" t="s">
        <v>3382</v>
      </c>
      <c r="AC49" s="2150" t="s">
        <v>1339</v>
      </c>
      <c r="AD49" s="2150" t="s">
        <v>3356</v>
      </c>
      <c r="AE49" s="2150" t="s">
        <v>3357</v>
      </c>
      <c r="AF49" s="2150" t="s">
        <v>3358</v>
      </c>
      <c r="AG49" s="2150" t="s">
        <v>1583</v>
      </c>
      <c r="AH49" s="2150" t="s">
        <v>2156</v>
      </c>
      <c r="AI49" s="2150" t="s">
        <v>2157</v>
      </c>
      <c r="AJ49" s="2150" t="s">
        <v>3383</v>
      </c>
      <c r="AK49" s="2150" t="s">
        <v>1553</v>
      </c>
      <c r="AL49" s="2150" t="s">
        <v>40</v>
      </c>
      <c r="AM49" s="2150" t="s">
        <v>301</v>
      </c>
      <c r="AN49" s="2150" t="s">
        <v>1340</v>
      </c>
      <c r="AO49" s="2150" t="s">
        <v>3377</v>
      </c>
      <c r="AP49" s="2150" t="s">
        <v>3384</v>
      </c>
      <c r="AQ49" s="2167" t="s">
        <v>1095</v>
      </c>
      <c r="AR49" s="2150"/>
      <c r="AS49" s="2150"/>
      <c r="AT49" s="2167" t="s">
        <v>306</v>
      </c>
      <c r="AU49" s="2167"/>
      <c r="AV49" s="2167" t="s">
        <v>307</v>
      </c>
      <c r="AW49" s="2167"/>
      <c r="AX49" s="2150" t="s">
        <v>1673</v>
      </c>
      <c r="AY49" s="2150" t="s">
        <v>312</v>
      </c>
      <c r="AZ49" s="2150" t="s">
        <v>313</v>
      </c>
      <c r="BA49" s="2105" t="s">
        <v>3386</v>
      </c>
      <c r="BB49" s="2087" t="s">
        <v>347</v>
      </c>
      <c r="BC49" s="2087" t="s">
        <v>3387</v>
      </c>
      <c r="BD49" s="2163"/>
      <c r="BE49" s="2150" t="s">
        <v>314</v>
      </c>
      <c r="BF49" s="2150" t="s">
        <v>1688</v>
      </c>
      <c r="BG49" s="2150"/>
      <c r="BH49" s="2150"/>
      <c r="BI49" s="2088" t="s">
        <v>1616</v>
      </c>
      <c r="BJ49" s="2088" t="s">
        <v>445</v>
      </c>
      <c r="BK49" s="2088" t="s">
        <v>1584</v>
      </c>
      <c r="BL49" s="2103" t="s">
        <v>3362</v>
      </c>
      <c r="BM49" s="2088" t="s">
        <v>315</v>
      </c>
      <c r="BN49" s="2168" t="s">
        <v>1554</v>
      </c>
      <c r="BO49" s="2169"/>
      <c r="BP49" s="2170"/>
      <c r="BQ49" s="2171" t="s">
        <v>3601</v>
      </c>
      <c r="BR49" s="2174"/>
      <c r="BS49" s="2175"/>
      <c r="BT49" s="2081"/>
    </row>
    <row r="50" spans="1:72" ht="45.75" customHeight="1">
      <c r="A50" s="2151"/>
      <c r="B50" s="2150"/>
      <c r="C50" s="2150"/>
      <c r="D50" s="2088"/>
      <c r="E50" s="2088"/>
      <c r="F50" s="2096"/>
      <c r="G50" s="2088"/>
      <c r="H50" s="2088"/>
      <c r="I50" s="725" t="s">
        <v>1193</v>
      </c>
      <c r="J50" s="725" t="s">
        <v>3378</v>
      </c>
      <c r="K50" s="725" t="s">
        <v>3379</v>
      </c>
      <c r="L50" s="2150"/>
      <c r="M50" s="2163"/>
      <c r="N50" s="2150"/>
      <c r="O50" s="2158"/>
      <c r="P50" s="2150"/>
      <c r="Q50" s="2150"/>
      <c r="R50" s="2150"/>
      <c r="S50" s="2150"/>
      <c r="T50" s="2150"/>
      <c r="U50" s="2150"/>
      <c r="V50" s="2150"/>
      <c r="W50" s="2150"/>
      <c r="X50" s="2150"/>
      <c r="Y50" s="2150"/>
      <c r="Z50" s="2150"/>
      <c r="AA50" s="2150"/>
      <c r="AB50" s="2150"/>
      <c r="AC50" s="2150"/>
      <c r="AD50" s="2150"/>
      <c r="AE50" s="2150"/>
      <c r="AF50" s="2150"/>
      <c r="AG50" s="2150"/>
      <c r="AH50" s="2150"/>
      <c r="AI50" s="2150"/>
      <c r="AJ50" s="2150"/>
      <c r="AK50" s="2150"/>
      <c r="AL50" s="2150"/>
      <c r="AM50" s="2150"/>
      <c r="AN50" s="2150"/>
      <c r="AO50" s="2150"/>
      <c r="AP50" s="2150"/>
      <c r="AQ50" s="2167"/>
      <c r="AR50" s="2150"/>
      <c r="AS50" s="2150"/>
      <c r="AT50" s="736" t="s">
        <v>1674</v>
      </c>
      <c r="AU50" s="728" t="s">
        <v>3335</v>
      </c>
      <c r="AV50" s="736" t="s">
        <v>308</v>
      </c>
      <c r="AW50" s="728" t="s">
        <v>3335</v>
      </c>
      <c r="AX50" s="2150"/>
      <c r="AY50" s="2150"/>
      <c r="AZ50" s="2150"/>
      <c r="BA50" s="2105"/>
      <c r="BB50" s="2088"/>
      <c r="BC50" s="2088"/>
      <c r="BD50" s="2163"/>
      <c r="BE50" s="2150"/>
      <c r="BF50" s="2150"/>
      <c r="BG50" s="2150"/>
      <c r="BH50" s="2150"/>
      <c r="BI50" s="2150"/>
      <c r="BJ50" s="2150"/>
      <c r="BK50" s="2150"/>
      <c r="BL50" s="2104"/>
      <c r="BM50" s="2150"/>
      <c r="BN50" s="725" t="s">
        <v>318</v>
      </c>
      <c r="BO50" s="728" t="s">
        <v>319</v>
      </c>
      <c r="BP50" s="737" t="s">
        <v>1194</v>
      </c>
      <c r="BQ50" s="1316" t="s">
        <v>318</v>
      </c>
      <c r="BR50" s="1317" t="s">
        <v>319</v>
      </c>
      <c r="BS50" s="1318" t="s">
        <v>1194</v>
      </c>
      <c r="BT50" s="2081"/>
    </row>
    <row r="51" spans="1:72">
      <c r="A51" s="2119"/>
      <c r="B51" s="731">
        <v>1</v>
      </c>
      <c r="C51" s="731">
        <v>2</v>
      </c>
      <c r="D51" s="731">
        <v>3</v>
      </c>
      <c r="E51" s="731">
        <v>4</v>
      </c>
      <c r="F51" s="731">
        <v>5</v>
      </c>
      <c r="G51" s="731">
        <v>6</v>
      </c>
      <c r="H51" s="731">
        <v>7</v>
      </c>
      <c r="I51" s="731">
        <v>8</v>
      </c>
      <c r="J51" s="731">
        <v>9</v>
      </c>
      <c r="K51" s="731">
        <v>10</v>
      </c>
      <c r="L51" s="731">
        <v>11</v>
      </c>
      <c r="M51" s="731">
        <v>12</v>
      </c>
      <c r="N51" s="731">
        <v>13</v>
      </c>
      <c r="O51" s="731">
        <v>14</v>
      </c>
      <c r="P51" s="731">
        <v>15</v>
      </c>
      <c r="Q51" s="731">
        <v>16</v>
      </c>
      <c r="R51" s="731">
        <v>17</v>
      </c>
      <c r="S51" s="731">
        <v>18</v>
      </c>
      <c r="T51" s="731">
        <v>19</v>
      </c>
      <c r="U51" s="731">
        <v>20</v>
      </c>
      <c r="V51" s="731">
        <v>21</v>
      </c>
      <c r="W51" s="731">
        <v>22</v>
      </c>
      <c r="X51" s="731">
        <v>23</v>
      </c>
      <c r="Y51" s="731">
        <v>24</v>
      </c>
      <c r="Z51" s="731">
        <v>25</v>
      </c>
      <c r="AA51" s="731">
        <v>26</v>
      </c>
      <c r="AB51" s="731">
        <v>27</v>
      </c>
      <c r="AC51" s="731">
        <v>28</v>
      </c>
      <c r="AD51" s="731">
        <v>29</v>
      </c>
      <c r="AE51" s="731">
        <v>30</v>
      </c>
      <c r="AF51" s="731">
        <v>31</v>
      </c>
      <c r="AG51" s="731">
        <v>32</v>
      </c>
      <c r="AH51" s="731">
        <v>33</v>
      </c>
      <c r="AI51" s="731">
        <v>34</v>
      </c>
      <c r="AJ51" s="731">
        <v>35</v>
      </c>
      <c r="AK51" s="731">
        <v>36</v>
      </c>
      <c r="AL51" s="731">
        <v>37</v>
      </c>
      <c r="AM51" s="731">
        <v>38</v>
      </c>
      <c r="AN51" s="731">
        <v>39</v>
      </c>
      <c r="AO51" s="731">
        <v>40</v>
      </c>
      <c r="AP51" s="731">
        <v>41</v>
      </c>
      <c r="AQ51" s="731">
        <v>42</v>
      </c>
      <c r="AR51" s="731">
        <v>43</v>
      </c>
      <c r="AS51" s="731">
        <v>44</v>
      </c>
      <c r="AT51" s="731">
        <v>45</v>
      </c>
      <c r="AU51" s="731">
        <v>46</v>
      </c>
      <c r="AV51" s="731">
        <v>47</v>
      </c>
      <c r="AW51" s="731">
        <v>48</v>
      </c>
      <c r="AX51" s="731">
        <v>49</v>
      </c>
      <c r="AY51" s="738">
        <v>50</v>
      </c>
      <c r="AZ51" s="738">
        <v>51</v>
      </c>
      <c r="BA51" s="738">
        <v>52</v>
      </c>
      <c r="BB51" s="738">
        <v>53</v>
      </c>
      <c r="BC51" s="738">
        <v>54</v>
      </c>
      <c r="BD51" s="738">
        <v>55</v>
      </c>
      <c r="BE51" s="738">
        <v>56</v>
      </c>
      <c r="BF51" s="738">
        <v>57</v>
      </c>
      <c r="BG51" s="738">
        <v>58</v>
      </c>
      <c r="BH51" s="738">
        <v>59</v>
      </c>
      <c r="BI51" s="738">
        <v>60</v>
      </c>
      <c r="BJ51" s="738">
        <v>61</v>
      </c>
      <c r="BK51" s="738">
        <v>62</v>
      </c>
      <c r="BL51" s="738">
        <v>63</v>
      </c>
      <c r="BM51" s="738">
        <v>64</v>
      </c>
      <c r="BN51" s="738">
        <v>65</v>
      </c>
      <c r="BO51" s="738">
        <v>66</v>
      </c>
      <c r="BP51" s="731" t="s">
        <v>1335</v>
      </c>
      <c r="BQ51" s="1319">
        <v>68</v>
      </c>
      <c r="BR51" s="1319">
        <v>69</v>
      </c>
      <c r="BS51" s="731" t="s">
        <v>2153</v>
      </c>
      <c r="BT51" s="2082"/>
    </row>
    <row r="52" spans="1:72" s="175" customFormat="1" ht="14.1" customHeight="1">
      <c r="A52" s="260" t="s">
        <v>1975</v>
      </c>
      <c r="B52" s="272">
        <v>2930.3</v>
      </c>
      <c r="C52" s="272">
        <v>117.8</v>
      </c>
      <c r="D52" s="272">
        <f t="shared" ref="D52:D71" si="16">B52+C52</f>
        <v>3048.1000000000004</v>
      </c>
      <c r="E52" s="272">
        <v>432.5</v>
      </c>
      <c r="F52" s="272">
        <f t="shared" ref="F52:F71" si="17">D52-E52</f>
        <v>2615.6000000000004</v>
      </c>
      <c r="G52" s="272">
        <v>571.20000000000005</v>
      </c>
      <c r="H52" s="272">
        <v>1397.5</v>
      </c>
      <c r="I52" s="272">
        <v>2845.1</v>
      </c>
      <c r="J52" s="272">
        <v>13617.4</v>
      </c>
      <c r="K52" s="272">
        <f t="shared" ref="K52:K71" si="18">I52+J52</f>
        <v>16462.5</v>
      </c>
      <c r="L52" s="242">
        <f t="shared" ref="L52:L71" si="19">H52+K52</f>
        <v>17860</v>
      </c>
      <c r="M52" s="272" t="s">
        <v>817</v>
      </c>
      <c r="N52" s="241">
        <f t="shared" ref="N52:N63" si="20">F52+I52</f>
        <v>5460.7000000000007</v>
      </c>
      <c r="O52" s="241">
        <f t="shared" ref="O52:O69" si="21">J52+N52</f>
        <v>19078.099999999999</v>
      </c>
      <c r="P52" s="272">
        <v>192.2</v>
      </c>
      <c r="Q52" s="272">
        <f t="shared" ref="Q52:Q69" si="22">O52+P52</f>
        <v>19270.3</v>
      </c>
      <c r="R52" s="272">
        <v>0.1</v>
      </c>
      <c r="S52" s="272">
        <v>2998.4</v>
      </c>
      <c r="T52" s="272">
        <v>12919.7</v>
      </c>
      <c r="U52" s="242">
        <f t="shared" ref="U52:U71" si="23">S52+T52</f>
        <v>15918.1</v>
      </c>
      <c r="V52" s="272">
        <v>13.3</v>
      </c>
      <c r="W52" s="272">
        <v>53.6</v>
      </c>
      <c r="X52" s="272">
        <v>423.4</v>
      </c>
      <c r="Y52" s="242">
        <f t="shared" ref="Y52:Y69" si="24">W52+X52</f>
        <v>477</v>
      </c>
      <c r="Z52" s="272">
        <v>6.1</v>
      </c>
      <c r="AA52" s="272">
        <v>2329.6999999999998</v>
      </c>
      <c r="AB52" s="272">
        <v>16.600000000000001</v>
      </c>
      <c r="AC52" s="272">
        <f t="shared" ref="AC52:AC69" si="25">AA52+AB52</f>
        <v>2346.2999999999997</v>
      </c>
      <c r="AD52" s="242">
        <f t="shared" ref="AD52:AG67" si="26">R52+V52+Z52</f>
        <v>19.5</v>
      </c>
      <c r="AE52" s="242">
        <f t="shared" si="26"/>
        <v>5381.7</v>
      </c>
      <c r="AF52" s="242">
        <f t="shared" si="26"/>
        <v>13359.7</v>
      </c>
      <c r="AG52" s="242">
        <f t="shared" si="26"/>
        <v>18741.399999999998</v>
      </c>
      <c r="AH52" s="272">
        <v>410.9</v>
      </c>
      <c r="AI52" s="272">
        <v>3254.4</v>
      </c>
      <c r="AJ52" s="272">
        <v>240.9</v>
      </c>
      <c r="AK52" s="242">
        <v>10</v>
      </c>
      <c r="AL52" s="272">
        <v>18534.599999999999</v>
      </c>
      <c r="AM52" s="272">
        <v>216.8</v>
      </c>
      <c r="AN52" s="241">
        <f t="shared" ref="AN52:AN63" si="27">AL52+AM52</f>
        <v>18751.399999999998</v>
      </c>
      <c r="AO52" s="272">
        <v>1875.1</v>
      </c>
      <c r="AP52" s="241">
        <f>AQ52-AO52</f>
        <v>191.80000000000018</v>
      </c>
      <c r="AQ52" s="272">
        <v>2066.9</v>
      </c>
      <c r="AR52" s="272">
        <v>37813.599999999999</v>
      </c>
      <c r="AS52" s="241">
        <f>D52+AQ52</f>
        <v>5115</v>
      </c>
      <c r="AT52" s="272">
        <v>12.5</v>
      </c>
      <c r="AU52" s="272">
        <v>946.6</v>
      </c>
      <c r="AV52" s="272">
        <v>341.3</v>
      </c>
      <c r="AW52" s="272">
        <v>1340.6</v>
      </c>
      <c r="AX52" s="241">
        <f t="shared" ref="AX52:AX69" si="28">AT52+AU52+AV52+AW52</f>
        <v>2641</v>
      </c>
      <c r="AY52" s="241">
        <v>-26</v>
      </c>
      <c r="AZ52" s="246">
        <v>6.3</v>
      </c>
      <c r="BA52" s="246">
        <v>22.6</v>
      </c>
      <c r="BB52" s="246">
        <v>13.5</v>
      </c>
      <c r="BC52" s="246">
        <v>16.3</v>
      </c>
      <c r="BD52" s="246">
        <v>3.4</v>
      </c>
      <c r="BE52" s="246">
        <v>41012.199999999997</v>
      </c>
      <c r="BF52" s="246">
        <v>4633724</v>
      </c>
      <c r="BG52" s="246">
        <v>5451</v>
      </c>
      <c r="BH52" s="246">
        <v>3522</v>
      </c>
      <c r="BI52" s="246">
        <v>104.94</v>
      </c>
      <c r="BJ52" s="246">
        <v>3.28</v>
      </c>
      <c r="BK52" s="246">
        <v>3.44</v>
      </c>
      <c r="BL52" s="246">
        <v>13.99</v>
      </c>
      <c r="BM52" s="246">
        <v>10.75</v>
      </c>
      <c r="BN52" s="246">
        <v>8.8800000000000008</v>
      </c>
      <c r="BO52" s="246">
        <v>14.68</v>
      </c>
      <c r="BP52" s="247">
        <f t="shared" ref="BP52:BP71" si="29">BO52-BN52</f>
        <v>5.7999999999999989</v>
      </c>
      <c r="BQ52" s="246" t="s">
        <v>817</v>
      </c>
      <c r="BR52" s="246" t="s">
        <v>817</v>
      </c>
      <c r="BS52" s="247" t="s">
        <v>817</v>
      </c>
      <c r="BT52" s="260" t="s">
        <v>1975</v>
      </c>
    </row>
    <row r="53" spans="1:72" s="175" customFormat="1" ht="14.1" customHeight="1">
      <c r="A53" s="260" t="s">
        <v>1976</v>
      </c>
      <c r="B53" s="272">
        <v>3566.3</v>
      </c>
      <c r="C53" s="242">
        <v>128</v>
      </c>
      <c r="D53" s="272">
        <f t="shared" si="16"/>
        <v>3694.3</v>
      </c>
      <c r="E53" s="242">
        <v>506</v>
      </c>
      <c r="F53" s="272">
        <f t="shared" si="17"/>
        <v>3188.3</v>
      </c>
      <c r="G53" s="242">
        <v>360</v>
      </c>
      <c r="H53" s="272">
        <v>1371.7</v>
      </c>
      <c r="I53" s="272">
        <v>3180.4</v>
      </c>
      <c r="J53" s="272">
        <v>15928.9</v>
      </c>
      <c r="K53" s="272">
        <f t="shared" si="18"/>
        <v>19109.3</v>
      </c>
      <c r="L53" s="242">
        <f t="shared" si="19"/>
        <v>20481</v>
      </c>
      <c r="M53" s="272" t="s">
        <v>817</v>
      </c>
      <c r="N53" s="241">
        <f t="shared" si="20"/>
        <v>6368.7000000000007</v>
      </c>
      <c r="O53" s="241">
        <f t="shared" si="21"/>
        <v>22297.599999999999</v>
      </c>
      <c r="P53" s="272">
        <v>255.1</v>
      </c>
      <c r="Q53" s="272">
        <f t="shared" si="22"/>
        <v>22552.699999999997</v>
      </c>
      <c r="R53" s="272">
        <v>0.1</v>
      </c>
      <c r="S53" s="272">
        <v>3540.2</v>
      </c>
      <c r="T53" s="272">
        <v>15501.4</v>
      </c>
      <c r="U53" s="242">
        <f t="shared" si="23"/>
        <v>19041.599999999999</v>
      </c>
      <c r="V53" s="272">
        <v>84.5</v>
      </c>
      <c r="W53" s="272">
        <v>65.8</v>
      </c>
      <c r="X53" s="272">
        <v>480.7</v>
      </c>
      <c r="Y53" s="272">
        <f t="shared" si="24"/>
        <v>546.5</v>
      </c>
      <c r="Z53" s="272">
        <v>6.4</v>
      </c>
      <c r="AA53" s="272">
        <v>2185.6999999999998</v>
      </c>
      <c r="AB53" s="272">
        <v>22.5</v>
      </c>
      <c r="AC53" s="272">
        <f t="shared" si="25"/>
        <v>2208.1999999999998</v>
      </c>
      <c r="AD53" s="242">
        <f t="shared" si="26"/>
        <v>91</v>
      </c>
      <c r="AE53" s="242">
        <f t="shared" si="26"/>
        <v>5791.7</v>
      </c>
      <c r="AF53" s="242">
        <f t="shared" si="26"/>
        <v>16004.6</v>
      </c>
      <c r="AG53" s="242">
        <f t="shared" si="26"/>
        <v>21796.3</v>
      </c>
      <c r="AH53" s="242">
        <v>408</v>
      </c>
      <c r="AI53" s="272">
        <v>4117.7</v>
      </c>
      <c r="AJ53" s="272">
        <v>201.6</v>
      </c>
      <c r="AK53" s="272">
        <v>13.8</v>
      </c>
      <c r="AL53" s="272">
        <v>20844.7</v>
      </c>
      <c r="AM53" s="272">
        <v>310.7</v>
      </c>
      <c r="AN53" s="241">
        <f t="shared" si="27"/>
        <v>21155.4</v>
      </c>
      <c r="AO53" s="272">
        <v>2115.5</v>
      </c>
      <c r="AP53" s="241">
        <f>AQ53-AO53</f>
        <v>114</v>
      </c>
      <c r="AQ53" s="272">
        <v>2229.5</v>
      </c>
      <c r="AR53" s="272">
        <v>41647.699999999997</v>
      </c>
      <c r="AS53" s="241">
        <f t="shared" ref="AS53:AS74" si="30">D53+AQ53</f>
        <v>5923.8</v>
      </c>
      <c r="AT53" s="272">
        <v>31.9</v>
      </c>
      <c r="AU53" s="242">
        <v>1659</v>
      </c>
      <c r="AV53" s="272">
        <v>447.9</v>
      </c>
      <c r="AW53" s="272">
        <v>1260.3</v>
      </c>
      <c r="AX53" s="241">
        <f t="shared" si="28"/>
        <v>3399.1000000000004</v>
      </c>
      <c r="AY53" s="246">
        <v>58.59</v>
      </c>
      <c r="AZ53" s="246">
        <v>8.16</v>
      </c>
      <c r="BA53" s="246">
        <v>19.79</v>
      </c>
      <c r="BB53" s="246">
        <v>19.55</v>
      </c>
      <c r="BC53" s="246">
        <v>16.88</v>
      </c>
      <c r="BD53" s="246">
        <v>4.5</v>
      </c>
      <c r="BE53" s="246">
        <v>47910.98</v>
      </c>
      <c r="BF53" s="246">
        <v>4891998</v>
      </c>
      <c r="BG53" s="246">
        <v>5539</v>
      </c>
      <c r="BH53" s="246">
        <v>3545</v>
      </c>
      <c r="BI53" s="246">
        <v>106.42</v>
      </c>
      <c r="BJ53" s="246">
        <v>3.7</v>
      </c>
      <c r="BK53" s="246">
        <v>3.94</v>
      </c>
      <c r="BL53" s="246">
        <v>13.36</v>
      </c>
      <c r="BM53" s="246">
        <v>9.75</v>
      </c>
      <c r="BN53" s="246">
        <v>9.06</v>
      </c>
      <c r="BO53" s="246">
        <v>14.83</v>
      </c>
      <c r="BP53" s="247">
        <f t="shared" si="29"/>
        <v>5.77</v>
      </c>
      <c r="BQ53" s="246" t="s">
        <v>817</v>
      </c>
      <c r="BR53" s="246" t="s">
        <v>817</v>
      </c>
      <c r="BS53" s="247" t="s">
        <v>817</v>
      </c>
      <c r="BT53" s="260" t="s">
        <v>1976</v>
      </c>
    </row>
    <row r="54" spans="1:72" s="175" customFormat="1" ht="14.1" customHeight="1">
      <c r="A54" s="260" t="s">
        <v>549</v>
      </c>
      <c r="B54" s="272">
        <v>4102.3999999999996</v>
      </c>
      <c r="C54" s="272">
        <v>133.30000000000001</v>
      </c>
      <c r="D54" s="272">
        <f t="shared" si="16"/>
        <v>4235.7</v>
      </c>
      <c r="E54" s="272">
        <v>623.9</v>
      </c>
      <c r="F54" s="272">
        <f t="shared" si="17"/>
        <v>3611.7999999999997</v>
      </c>
      <c r="G54" s="272">
        <v>390.4</v>
      </c>
      <c r="H54" s="272">
        <v>1685.8</v>
      </c>
      <c r="I54" s="272">
        <v>3591.9</v>
      </c>
      <c r="J54" s="272">
        <v>17800.7</v>
      </c>
      <c r="K54" s="272">
        <f t="shared" si="18"/>
        <v>21392.600000000002</v>
      </c>
      <c r="L54" s="272">
        <f t="shared" si="19"/>
        <v>23078.400000000001</v>
      </c>
      <c r="M54" s="272" t="s">
        <v>817</v>
      </c>
      <c r="N54" s="241">
        <f t="shared" si="20"/>
        <v>7203.7</v>
      </c>
      <c r="O54" s="241">
        <f t="shared" si="21"/>
        <v>25004.400000000001</v>
      </c>
      <c r="P54" s="272">
        <v>269.2</v>
      </c>
      <c r="Q54" s="272">
        <f t="shared" si="22"/>
        <v>25273.600000000002</v>
      </c>
      <c r="R54" s="242">
        <v>0</v>
      </c>
      <c r="S54" s="272">
        <v>3978.3</v>
      </c>
      <c r="T54" s="272">
        <v>17279.7</v>
      </c>
      <c r="U54" s="242">
        <f t="shared" si="23"/>
        <v>21258</v>
      </c>
      <c r="V54" s="272">
        <v>25.8</v>
      </c>
      <c r="W54" s="272">
        <v>124.1</v>
      </c>
      <c r="X54" s="272">
        <v>516.70000000000005</v>
      </c>
      <c r="Y54" s="272">
        <f t="shared" si="24"/>
        <v>640.80000000000007</v>
      </c>
      <c r="Z54" s="272">
        <v>6.2</v>
      </c>
      <c r="AA54" s="272">
        <v>2518.4</v>
      </c>
      <c r="AB54" s="272">
        <v>26.5</v>
      </c>
      <c r="AC54" s="272">
        <f t="shared" si="25"/>
        <v>2544.9</v>
      </c>
      <c r="AD54" s="242">
        <f t="shared" si="26"/>
        <v>32</v>
      </c>
      <c r="AE54" s="242">
        <f t="shared" si="26"/>
        <v>6620.8000000000011</v>
      </c>
      <c r="AF54" s="242">
        <f t="shared" si="26"/>
        <v>17822.900000000001</v>
      </c>
      <c r="AG54" s="242">
        <f t="shared" si="26"/>
        <v>24443.7</v>
      </c>
      <c r="AH54" s="272">
        <v>438.9</v>
      </c>
      <c r="AI54" s="272">
        <v>4175.2</v>
      </c>
      <c r="AJ54" s="272">
        <v>172.1</v>
      </c>
      <c r="AK54" s="272" t="s">
        <v>817</v>
      </c>
      <c r="AL54" s="272">
        <v>23525.200000000001</v>
      </c>
      <c r="AM54" s="272">
        <v>391.1</v>
      </c>
      <c r="AN54" s="241">
        <f t="shared" si="27"/>
        <v>23916.3</v>
      </c>
      <c r="AO54" s="272">
        <v>1913.3</v>
      </c>
      <c r="AP54" s="241">
        <f>AQ54-AO54</f>
        <v>389.00000000000023</v>
      </c>
      <c r="AQ54" s="272">
        <v>2302.3000000000002</v>
      </c>
      <c r="AR54" s="272">
        <v>44857.8</v>
      </c>
      <c r="AS54" s="241">
        <f t="shared" si="30"/>
        <v>6538</v>
      </c>
      <c r="AT54" s="242">
        <v>31</v>
      </c>
      <c r="AU54" s="272">
        <v>1723.5</v>
      </c>
      <c r="AV54" s="272">
        <v>549.9</v>
      </c>
      <c r="AW54" s="242">
        <v>1646</v>
      </c>
      <c r="AX54" s="241">
        <f t="shared" si="28"/>
        <v>3950.4</v>
      </c>
      <c r="AY54" s="246">
        <v>8.59</v>
      </c>
      <c r="AZ54" s="246">
        <v>6.91</v>
      </c>
      <c r="BA54" s="246">
        <v>11.36</v>
      </c>
      <c r="BB54" s="246">
        <v>10.15</v>
      </c>
      <c r="BC54" s="246">
        <v>12.14</v>
      </c>
      <c r="BD54" s="246">
        <v>4.4000000000000004</v>
      </c>
      <c r="BE54" s="246">
        <v>18607.97</v>
      </c>
      <c r="BF54" s="246">
        <v>1580842</v>
      </c>
      <c r="BG54" s="246">
        <v>5621</v>
      </c>
      <c r="BH54" s="246">
        <v>3565</v>
      </c>
      <c r="BI54" s="246">
        <v>105.92</v>
      </c>
      <c r="BJ54" s="246">
        <v>4.1100000000000003</v>
      </c>
      <c r="BK54" s="246">
        <v>4.3499999999999996</v>
      </c>
      <c r="BL54" s="246">
        <v>12.68</v>
      </c>
      <c r="BM54" s="246">
        <v>9.75</v>
      </c>
      <c r="BN54" s="246">
        <v>9.11</v>
      </c>
      <c r="BO54" s="246">
        <v>14.99</v>
      </c>
      <c r="BP54" s="247">
        <f t="shared" si="29"/>
        <v>5.8800000000000008</v>
      </c>
      <c r="BQ54" s="246" t="s">
        <v>817</v>
      </c>
      <c r="BR54" s="246" t="s">
        <v>817</v>
      </c>
      <c r="BS54" s="247" t="s">
        <v>817</v>
      </c>
      <c r="BT54" s="260" t="s">
        <v>549</v>
      </c>
    </row>
    <row r="55" spans="1:72" s="175" customFormat="1" ht="14.1" customHeight="1">
      <c r="A55" s="260" t="s">
        <v>550</v>
      </c>
      <c r="B55" s="272">
        <v>4534.3999999999996</v>
      </c>
      <c r="C55" s="272">
        <v>136.9</v>
      </c>
      <c r="D55" s="272">
        <f t="shared" si="16"/>
        <v>4671.2999999999993</v>
      </c>
      <c r="E55" s="272">
        <v>598.70000000000005</v>
      </c>
      <c r="F55" s="272">
        <f t="shared" si="17"/>
        <v>4072.5999999999995</v>
      </c>
      <c r="G55" s="272">
        <v>448.4</v>
      </c>
      <c r="H55" s="272">
        <v>2107.1999999999998</v>
      </c>
      <c r="I55" s="272">
        <v>4184.6000000000004</v>
      </c>
      <c r="J55" s="272">
        <v>20268.7</v>
      </c>
      <c r="K55" s="272">
        <f t="shared" si="18"/>
        <v>24453.300000000003</v>
      </c>
      <c r="L55" s="272">
        <f t="shared" si="19"/>
        <v>26560.500000000004</v>
      </c>
      <c r="M55" s="272" t="s">
        <v>1231</v>
      </c>
      <c r="N55" s="241">
        <f t="shared" si="20"/>
        <v>8257.2000000000007</v>
      </c>
      <c r="O55" s="241">
        <f t="shared" si="21"/>
        <v>28525.9</v>
      </c>
      <c r="P55" s="272">
        <v>268.89999999999998</v>
      </c>
      <c r="Q55" s="272">
        <f t="shared" si="22"/>
        <v>28794.800000000003</v>
      </c>
      <c r="R55" s="242">
        <v>0</v>
      </c>
      <c r="S55" s="272">
        <v>4292.1000000000004</v>
      </c>
      <c r="T55" s="272">
        <v>17314.3</v>
      </c>
      <c r="U55" s="242">
        <f t="shared" si="23"/>
        <v>21606.400000000001</v>
      </c>
      <c r="V55" s="272">
        <v>32.4</v>
      </c>
      <c r="W55" s="272">
        <v>102.6</v>
      </c>
      <c r="X55" s="272">
        <v>595.1</v>
      </c>
      <c r="Y55" s="272">
        <f t="shared" si="24"/>
        <v>697.7</v>
      </c>
      <c r="Z55" s="272">
        <v>10.199999999999999</v>
      </c>
      <c r="AA55" s="272">
        <v>4882.1000000000004</v>
      </c>
      <c r="AB55" s="272">
        <v>29.9</v>
      </c>
      <c r="AC55" s="242">
        <f t="shared" si="25"/>
        <v>4912</v>
      </c>
      <c r="AD55" s="242">
        <f t="shared" si="26"/>
        <v>42.599999999999994</v>
      </c>
      <c r="AE55" s="242">
        <f t="shared" si="26"/>
        <v>9276.8000000000011</v>
      </c>
      <c r="AF55" s="242">
        <f t="shared" si="26"/>
        <v>17939.3</v>
      </c>
      <c r="AG55" s="242">
        <f t="shared" si="26"/>
        <v>27216.100000000002</v>
      </c>
      <c r="AH55" s="272">
        <v>494.1</v>
      </c>
      <c r="AI55" s="272">
        <v>3628.9</v>
      </c>
      <c r="AJ55" s="272">
        <v>114.7</v>
      </c>
      <c r="AK55" s="242">
        <v>10</v>
      </c>
      <c r="AL55" s="272">
        <v>26982.9</v>
      </c>
      <c r="AM55" s="272">
        <v>340.6</v>
      </c>
      <c r="AN55" s="241">
        <f t="shared" si="27"/>
        <v>27323.5</v>
      </c>
      <c r="AO55" s="272">
        <v>1366.2</v>
      </c>
      <c r="AP55" s="241">
        <f>AQ55-AO55</f>
        <v>619.29999999999995</v>
      </c>
      <c r="AQ55" s="272">
        <v>1985.5</v>
      </c>
      <c r="AR55" s="272">
        <v>52617.4</v>
      </c>
      <c r="AS55" s="241">
        <f t="shared" si="30"/>
        <v>6656.7999999999993</v>
      </c>
      <c r="AT55" s="272">
        <v>30.3</v>
      </c>
      <c r="AU55" s="272">
        <v>1315.3</v>
      </c>
      <c r="AV55" s="272">
        <v>468.1</v>
      </c>
      <c r="AW55" s="272">
        <v>4067.8</v>
      </c>
      <c r="AX55" s="241">
        <f t="shared" si="28"/>
        <v>5881.5</v>
      </c>
      <c r="AY55" s="246">
        <v>65.72</v>
      </c>
      <c r="AZ55" s="246">
        <v>5.34</v>
      </c>
      <c r="BA55" s="246">
        <v>0.65</v>
      </c>
      <c r="BB55" s="246">
        <v>7.25</v>
      </c>
      <c r="BC55" s="246">
        <v>14.08</v>
      </c>
      <c r="BD55" s="246">
        <v>4.2</v>
      </c>
      <c r="BE55" s="246">
        <v>61452.6</v>
      </c>
      <c r="BF55" s="246">
        <v>5356151</v>
      </c>
      <c r="BG55" s="246">
        <v>5692</v>
      </c>
      <c r="BH55" s="246">
        <v>3587</v>
      </c>
      <c r="BI55" s="246">
        <v>102.47</v>
      </c>
      <c r="BJ55" s="246">
        <v>4.67</v>
      </c>
      <c r="BK55" s="246">
        <v>4.78</v>
      </c>
      <c r="BL55" s="246">
        <v>9.73</v>
      </c>
      <c r="BM55" s="246">
        <v>8.5</v>
      </c>
      <c r="BN55" s="246">
        <v>8.11</v>
      </c>
      <c r="BO55" s="246">
        <v>15.12</v>
      </c>
      <c r="BP55" s="247">
        <f t="shared" si="29"/>
        <v>7.01</v>
      </c>
      <c r="BQ55" s="246" t="s">
        <v>817</v>
      </c>
      <c r="BR55" s="246" t="s">
        <v>817</v>
      </c>
      <c r="BS55" s="247" t="s">
        <v>817</v>
      </c>
      <c r="BT55" s="260" t="s">
        <v>550</v>
      </c>
    </row>
    <row r="56" spans="1:72" s="175" customFormat="1" ht="14.1" customHeight="1">
      <c r="A56" s="260" t="s">
        <v>551</v>
      </c>
      <c r="B56" s="272">
        <v>4885.2</v>
      </c>
      <c r="C56" s="272">
        <v>133.80000000000001</v>
      </c>
      <c r="D56" s="272">
        <f t="shared" si="16"/>
        <v>5019</v>
      </c>
      <c r="E56" s="272">
        <v>538.9</v>
      </c>
      <c r="F56" s="272">
        <f t="shared" si="17"/>
        <v>4480.1000000000004</v>
      </c>
      <c r="G56" s="272">
        <v>661.3</v>
      </c>
      <c r="H56" s="272">
        <v>2689.3</v>
      </c>
      <c r="I56" s="272">
        <v>4582.5</v>
      </c>
      <c r="J56" s="242">
        <v>22473</v>
      </c>
      <c r="K56" s="272">
        <f t="shared" si="18"/>
        <v>27055.5</v>
      </c>
      <c r="L56" s="272">
        <f t="shared" si="19"/>
        <v>29744.799999999999</v>
      </c>
      <c r="M56" s="272" t="s">
        <v>817</v>
      </c>
      <c r="N56" s="241">
        <f t="shared" si="20"/>
        <v>9062.6</v>
      </c>
      <c r="O56" s="241">
        <f t="shared" si="21"/>
        <v>31535.599999999999</v>
      </c>
      <c r="P56" s="272">
        <v>395.4</v>
      </c>
      <c r="Q56" s="242">
        <f t="shared" si="22"/>
        <v>31931</v>
      </c>
      <c r="R56" s="242">
        <v>0</v>
      </c>
      <c r="S56" s="242">
        <v>4683</v>
      </c>
      <c r="T56" s="272">
        <v>18610.7</v>
      </c>
      <c r="U56" s="242">
        <f t="shared" si="23"/>
        <v>23293.7</v>
      </c>
      <c r="V56" s="272">
        <v>25.2</v>
      </c>
      <c r="W56" s="272">
        <v>104.2</v>
      </c>
      <c r="X56" s="272">
        <v>658.4</v>
      </c>
      <c r="Y56" s="272">
        <f t="shared" si="24"/>
        <v>762.6</v>
      </c>
      <c r="Z56" s="272">
        <v>19.5</v>
      </c>
      <c r="AA56" s="272">
        <v>5528</v>
      </c>
      <c r="AB56" s="272">
        <v>48.4</v>
      </c>
      <c r="AC56" s="272">
        <f t="shared" si="25"/>
        <v>5576.4</v>
      </c>
      <c r="AD56" s="242">
        <f t="shared" si="26"/>
        <v>44.7</v>
      </c>
      <c r="AE56" s="242">
        <f t="shared" si="26"/>
        <v>10315.200000000001</v>
      </c>
      <c r="AF56" s="242">
        <f t="shared" si="26"/>
        <v>19317.500000000004</v>
      </c>
      <c r="AG56" s="242">
        <f t="shared" si="26"/>
        <v>29632.699999999997</v>
      </c>
      <c r="AH56" s="272">
        <v>517.9</v>
      </c>
      <c r="AI56" s="272">
        <v>3080.3</v>
      </c>
      <c r="AJ56" s="272">
        <v>59.6</v>
      </c>
      <c r="AK56" s="272" t="s">
        <v>817</v>
      </c>
      <c r="AL56" s="272">
        <v>30315.8</v>
      </c>
      <c r="AM56" s="272">
        <v>308.5</v>
      </c>
      <c r="AN56" s="241">
        <f t="shared" si="27"/>
        <v>30624.3</v>
      </c>
      <c r="AO56" s="272">
        <v>1531.2</v>
      </c>
      <c r="AP56" s="241">
        <f>AQ56-AO56</f>
        <v>2290.1000000000004</v>
      </c>
      <c r="AQ56" s="272">
        <v>3821.3</v>
      </c>
      <c r="AR56" s="272">
        <v>60017.9</v>
      </c>
      <c r="AS56" s="241">
        <f t="shared" si="30"/>
        <v>8840.2999999999993</v>
      </c>
      <c r="AT56" s="272">
        <v>25.8</v>
      </c>
      <c r="AU56" s="272">
        <v>1632.1</v>
      </c>
      <c r="AV56" s="272">
        <v>347</v>
      </c>
      <c r="AW56" s="272">
        <v>4816.5</v>
      </c>
      <c r="AX56" s="241">
        <f t="shared" si="28"/>
        <v>6821.4</v>
      </c>
      <c r="AY56" s="246">
        <v>8.18</v>
      </c>
      <c r="AZ56" s="246">
        <v>6.92</v>
      </c>
      <c r="BA56" s="246">
        <v>7.68</v>
      </c>
      <c r="BB56" s="246">
        <v>7.59</v>
      </c>
      <c r="BC56" s="246">
        <v>10.55</v>
      </c>
      <c r="BD56" s="246">
        <v>4</v>
      </c>
      <c r="BE56" s="246">
        <v>69605.34</v>
      </c>
      <c r="BF56" s="246">
        <v>5713470</v>
      </c>
      <c r="BG56" s="246">
        <v>5740</v>
      </c>
      <c r="BH56" s="246">
        <v>3595</v>
      </c>
      <c r="BI56" s="246">
        <v>99.62</v>
      </c>
      <c r="BJ56" s="246">
        <v>5.18</v>
      </c>
      <c r="BK56" s="246">
        <v>5.16</v>
      </c>
      <c r="BL56" s="246">
        <v>14.66</v>
      </c>
      <c r="BM56" s="243">
        <v>6.5</v>
      </c>
      <c r="BN56" s="246">
        <v>6.51</v>
      </c>
      <c r="BO56" s="246">
        <v>14.39</v>
      </c>
      <c r="BP56" s="247">
        <f t="shared" si="29"/>
        <v>7.8800000000000008</v>
      </c>
      <c r="BQ56" s="246" t="s">
        <v>817</v>
      </c>
      <c r="BR56" s="246" t="s">
        <v>817</v>
      </c>
      <c r="BS56" s="247" t="s">
        <v>817</v>
      </c>
      <c r="BT56" s="260" t="s">
        <v>551</v>
      </c>
    </row>
    <row r="57" spans="1:72" s="175" customFormat="1" ht="14.1" customHeight="1">
      <c r="A57" s="240" t="s">
        <v>1165</v>
      </c>
      <c r="B57" s="241">
        <v>5966.2</v>
      </c>
      <c r="C57" s="241">
        <v>141.30000000000001</v>
      </c>
      <c r="D57" s="241">
        <f t="shared" si="16"/>
        <v>6107.5</v>
      </c>
      <c r="E57" s="241">
        <v>691.5</v>
      </c>
      <c r="F57" s="241">
        <f t="shared" si="17"/>
        <v>5416</v>
      </c>
      <c r="G57" s="241">
        <v>859.7</v>
      </c>
      <c r="H57" s="241">
        <v>2949.5</v>
      </c>
      <c r="I57" s="241">
        <v>5751.1</v>
      </c>
      <c r="J57" s="241">
        <v>25235.9</v>
      </c>
      <c r="K57" s="242">
        <f t="shared" si="18"/>
        <v>30987</v>
      </c>
      <c r="L57" s="242">
        <f t="shared" si="19"/>
        <v>33936.5</v>
      </c>
      <c r="M57" s="241" t="s">
        <v>817</v>
      </c>
      <c r="N57" s="241">
        <f t="shared" si="20"/>
        <v>11167.1</v>
      </c>
      <c r="O57" s="241">
        <f t="shared" si="21"/>
        <v>36403</v>
      </c>
      <c r="P57" s="241">
        <v>722.2</v>
      </c>
      <c r="Q57" s="241">
        <f t="shared" si="22"/>
        <v>37125.199999999997</v>
      </c>
      <c r="R57" s="241">
        <v>0</v>
      </c>
      <c r="S57" s="241">
        <v>3786.7</v>
      </c>
      <c r="T57" s="241">
        <v>20256.599999999999</v>
      </c>
      <c r="U57" s="241">
        <f t="shared" si="23"/>
        <v>24043.3</v>
      </c>
      <c r="V57" s="241">
        <v>17</v>
      </c>
      <c r="W57" s="241">
        <v>101.5</v>
      </c>
      <c r="X57" s="241">
        <v>643.9</v>
      </c>
      <c r="Y57" s="241">
        <f t="shared" si="24"/>
        <v>745.4</v>
      </c>
      <c r="Z57" s="241">
        <v>22.4</v>
      </c>
      <c r="AA57" s="241">
        <v>5843.6</v>
      </c>
      <c r="AB57" s="241">
        <v>71.900000000000006</v>
      </c>
      <c r="AC57" s="241">
        <f t="shared" si="25"/>
        <v>5915.5</v>
      </c>
      <c r="AD57" s="242">
        <f t="shared" si="26"/>
        <v>39.4</v>
      </c>
      <c r="AE57" s="242">
        <f t="shared" si="26"/>
        <v>9731.7999999999993</v>
      </c>
      <c r="AF57" s="242">
        <f t="shared" si="26"/>
        <v>20972.400000000001</v>
      </c>
      <c r="AG57" s="242">
        <f t="shared" si="26"/>
        <v>30704.2</v>
      </c>
      <c r="AH57" s="241">
        <v>536</v>
      </c>
      <c r="AI57" s="241">
        <v>2687.4</v>
      </c>
      <c r="AJ57" s="241">
        <v>325.60000000000002</v>
      </c>
      <c r="AK57" s="241" t="s">
        <v>817</v>
      </c>
      <c r="AL57" s="241">
        <v>34829.199999999997</v>
      </c>
      <c r="AM57" s="241">
        <v>266.3</v>
      </c>
      <c r="AN57" s="241">
        <f t="shared" si="27"/>
        <v>35095.5</v>
      </c>
      <c r="AO57" s="241">
        <v>1754.8</v>
      </c>
      <c r="AP57" s="241">
        <v>3095.2</v>
      </c>
      <c r="AQ57" s="241">
        <v>4850</v>
      </c>
      <c r="AR57" s="241">
        <v>64458.6</v>
      </c>
      <c r="AS57" s="241">
        <f t="shared" si="30"/>
        <v>10957.5</v>
      </c>
      <c r="AT57" s="241">
        <v>25.8</v>
      </c>
      <c r="AU57" s="241">
        <v>1224.0999999999999</v>
      </c>
      <c r="AV57" s="241">
        <v>466</v>
      </c>
      <c r="AW57" s="241">
        <v>5282.3</v>
      </c>
      <c r="AX57" s="241">
        <f t="shared" si="28"/>
        <v>6998.2</v>
      </c>
      <c r="AY57" s="243">
        <v>19.37</v>
      </c>
      <c r="AZ57" s="243">
        <v>-16.47</v>
      </c>
      <c r="BA57" s="243">
        <v>8.57</v>
      </c>
      <c r="BB57" s="243">
        <v>4.8600000000000003</v>
      </c>
      <c r="BC57" s="243">
        <v>15.43</v>
      </c>
      <c r="BD57" s="243">
        <v>3.7</v>
      </c>
      <c r="BE57" s="243">
        <v>77061.88</v>
      </c>
      <c r="BF57" s="244">
        <v>6213779</v>
      </c>
      <c r="BG57" s="245">
        <v>5780</v>
      </c>
      <c r="BH57" s="245">
        <v>3605</v>
      </c>
      <c r="BI57" s="243">
        <v>87.88</v>
      </c>
      <c r="BJ57" s="243">
        <v>6.04</v>
      </c>
      <c r="BK57" s="246">
        <v>5.31</v>
      </c>
      <c r="BL57" s="246">
        <v>16.329999999999998</v>
      </c>
      <c r="BM57" s="243">
        <v>5.5</v>
      </c>
      <c r="BN57" s="243">
        <v>5.34</v>
      </c>
      <c r="BO57" s="246">
        <v>12.78</v>
      </c>
      <c r="BP57" s="247">
        <f t="shared" si="29"/>
        <v>7.4399999999999995</v>
      </c>
      <c r="BQ57" s="243" t="s">
        <v>817</v>
      </c>
      <c r="BR57" s="246" t="s">
        <v>817</v>
      </c>
      <c r="BS57" s="247" t="s">
        <v>817</v>
      </c>
      <c r="BT57" s="240" t="s">
        <v>1165</v>
      </c>
    </row>
    <row r="58" spans="1:72" s="175" customFormat="1" ht="14.1" customHeight="1">
      <c r="A58" s="240" t="s">
        <v>1166</v>
      </c>
      <c r="B58" s="241">
        <v>7030.5</v>
      </c>
      <c r="C58" s="241">
        <v>158</v>
      </c>
      <c r="D58" s="241">
        <f t="shared" si="16"/>
        <v>7188.5</v>
      </c>
      <c r="E58" s="241">
        <v>623.4</v>
      </c>
      <c r="F58" s="241">
        <f t="shared" si="17"/>
        <v>6565.1</v>
      </c>
      <c r="G58" s="241">
        <v>1006</v>
      </c>
      <c r="H58" s="241">
        <v>3423.9</v>
      </c>
      <c r="I58" s="241">
        <v>6614.3</v>
      </c>
      <c r="J58" s="241">
        <v>29032.9</v>
      </c>
      <c r="K58" s="242">
        <f t="shared" si="18"/>
        <v>35647.200000000004</v>
      </c>
      <c r="L58" s="242">
        <f t="shared" si="19"/>
        <v>39071.100000000006</v>
      </c>
      <c r="M58" s="241" t="s">
        <v>817</v>
      </c>
      <c r="N58" s="241">
        <f t="shared" si="20"/>
        <v>13179.400000000001</v>
      </c>
      <c r="O58" s="241">
        <f t="shared" si="21"/>
        <v>42212.3</v>
      </c>
      <c r="P58" s="241">
        <v>1184.5</v>
      </c>
      <c r="Q58" s="241">
        <f t="shared" si="22"/>
        <v>43396.800000000003</v>
      </c>
      <c r="R58" s="241">
        <v>0</v>
      </c>
      <c r="S58" s="241">
        <v>3609.5</v>
      </c>
      <c r="T58" s="241">
        <v>28824.3</v>
      </c>
      <c r="U58" s="241">
        <f t="shared" si="23"/>
        <v>32433.8</v>
      </c>
      <c r="V58" s="241">
        <v>0</v>
      </c>
      <c r="W58" s="241">
        <v>90.4</v>
      </c>
      <c r="X58" s="241">
        <v>1030.8</v>
      </c>
      <c r="Y58" s="241">
        <f t="shared" si="24"/>
        <v>1121.2</v>
      </c>
      <c r="Z58" s="241">
        <v>28.2</v>
      </c>
      <c r="AA58" s="241">
        <v>7074.8</v>
      </c>
      <c r="AB58" s="241">
        <v>795.8</v>
      </c>
      <c r="AC58" s="241">
        <f t="shared" si="25"/>
        <v>7870.6</v>
      </c>
      <c r="AD58" s="242">
        <f t="shared" si="26"/>
        <v>28.2</v>
      </c>
      <c r="AE58" s="242">
        <f t="shared" si="26"/>
        <v>10774.7</v>
      </c>
      <c r="AF58" s="242">
        <f t="shared" si="26"/>
        <v>30650.899999999998</v>
      </c>
      <c r="AG58" s="242">
        <f t="shared" si="26"/>
        <v>41425.599999999999</v>
      </c>
      <c r="AH58" s="241">
        <v>605.79999999999995</v>
      </c>
      <c r="AI58" s="241">
        <v>3001.5</v>
      </c>
      <c r="AJ58" s="241">
        <v>625.6</v>
      </c>
      <c r="AK58" s="241" t="s">
        <v>817</v>
      </c>
      <c r="AL58" s="241">
        <v>39070.5</v>
      </c>
      <c r="AM58" s="241">
        <v>1173.4000000000001</v>
      </c>
      <c r="AN58" s="241">
        <f t="shared" si="27"/>
        <v>40243.9</v>
      </c>
      <c r="AO58" s="241">
        <v>2012.2</v>
      </c>
      <c r="AP58" s="241">
        <v>1753.1</v>
      </c>
      <c r="AQ58" s="241">
        <v>3765.3</v>
      </c>
      <c r="AR58" s="241">
        <v>171654.6</v>
      </c>
      <c r="AS58" s="241">
        <f t="shared" si="30"/>
        <v>10953.8</v>
      </c>
      <c r="AT58" s="241">
        <v>25.2</v>
      </c>
      <c r="AU58" s="241">
        <v>1429.9</v>
      </c>
      <c r="AV58" s="241">
        <v>484</v>
      </c>
      <c r="AW58" s="241">
        <v>6194.9</v>
      </c>
      <c r="AX58" s="241">
        <f t="shared" si="28"/>
        <v>8134</v>
      </c>
      <c r="AY58" s="243">
        <v>-1.45</v>
      </c>
      <c r="AZ58" s="243">
        <v>-2.66</v>
      </c>
      <c r="BA58" s="243">
        <v>26.66</v>
      </c>
      <c r="BB58" s="243">
        <v>17.559999999999999</v>
      </c>
      <c r="BC58" s="243">
        <v>16.11</v>
      </c>
      <c r="BD58" s="243">
        <v>3.6</v>
      </c>
      <c r="BE58" s="243">
        <v>97941.1</v>
      </c>
      <c r="BF58" s="244">
        <v>8124767</v>
      </c>
      <c r="BG58" s="245">
        <v>5813</v>
      </c>
      <c r="BH58" s="245">
        <v>3611</v>
      </c>
      <c r="BI58" s="243">
        <v>95.39</v>
      </c>
      <c r="BJ58" s="243">
        <v>6.73</v>
      </c>
      <c r="BK58" s="246">
        <v>6.42</v>
      </c>
      <c r="BL58" s="246">
        <v>11.22</v>
      </c>
      <c r="BM58" s="243">
        <v>5.5</v>
      </c>
      <c r="BN58" s="243">
        <v>4.8600000000000003</v>
      </c>
      <c r="BO58" s="246">
        <v>12.22</v>
      </c>
      <c r="BP58" s="247">
        <f t="shared" si="29"/>
        <v>7.36</v>
      </c>
      <c r="BQ58" s="243" t="s">
        <v>817</v>
      </c>
      <c r="BR58" s="246" t="s">
        <v>817</v>
      </c>
      <c r="BS58" s="247" t="s">
        <v>817</v>
      </c>
      <c r="BT58" s="240" t="s">
        <v>1166</v>
      </c>
    </row>
    <row r="59" spans="1:72" s="175" customFormat="1" ht="14.1" customHeight="1">
      <c r="A59" s="240" t="s">
        <v>1167</v>
      </c>
      <c r="B59" s="241">
        <v>7718</v>
      </c>
      <c r="C59" s="241">
        <v>181.3</v>
      </c>
      <c r="D59" s="241">
        <f t="shared" si="16"/>
        <v>7899.3</v>
      </c>
      <c r="E59" s="241">
        <v>776</v>
      </c>
      <c r="F59" s="241">
        <f t="shared" si="17"/>
        <v>7123.3</v>
      </c>
      <c r="G59" s="241">
        <v>1024.8</v>
      </c>
      <c r="H59" s="241">
        <v>3296.1</v>
      </c>
      <c r="I59" s="241">
        <v>7336.1</v>
      </c>
      <c r="J59" s="241">
        <v>31231.1</v>
      </c>
      <c r="K59" s="242">
        <f t="shared" si="18"/>
        <v>38567.199999999997</v>
      </c>
      <c r="L59" s="242">
        <f t="shared" si="19"/>
        <v>41863.299999999996</v>
      </c>
      <c r="M59" s="241" t="s">
        <v>817</v>
      </c>
      <c r="N59" s="241">
        <f t="shared" si="20"/>
        <v>14459.400000000001</v>
      </c>
      <c r="O59" s="241">
        <f t="shared" si="21"/>
        <v>45690.5</v>
      </c>
      <c r="P59" s="241">
        <v>1561.5</v>
      </c>
      <c r="Q59" s="241">
        <f t="shared" si="22"/>
        <v>47252</v>
      </c>
      <c r="R59" s="241">
        <v>0</v>
      </c>
      <c r="S59" s="241">
        <v>3836.4</v>
      </c>
      <c r="T59" s="241">
        <v>33028.400000000001</v>
      </c>
      <c r="U59" s="241">
        <f t="shared" si="23"/>
        <v>36864.800000000003</v>
      </c>
      <c r="V59" s="241">
        <v>0</v>
      </c>
      <c r="W59" s="241">
        <v>44.4</v>
      </c>
      <c r="X59" s="241">
        <v>1188.5999999999999</v>
      </c>
      <c r="Y59" s="241">
        <f t="shared" si="24"/>
        <v>1233</v>
      </c>
      <c r="Z59" s="241">
        <v>36.1</v>
      </c>
      <c r="AA59" s="241">
        <v>6975.6</v>
      </c>
      <c r="AB59" s="241">
        <v>843.6</v>
      </c>
      <c r="AC59" s="241">
        <f t="shared" si="25"/>
        <v>7819.2000000000007</v>
      </c>
      <c r="AD59" s="242">
        <f t="shared" si="26"/>
        <v>36.1</v>
      </c>
      <c r="AE59" s="242">
        <f t="shared" si="26"/>
        <v>10856.400000000001</v>
      </c>
      <c r="AF59" s="242">
        <f t="shared" si="26"/>
        <v>35060.6</v>
      </c>
      <c r="AG59" s="242">
        <f t="shared" si="26"/>
        <v>45917</v>
      </c>
      <c r="AH59" s="241">
        <v>627.4</v>
      </c>
      <c r="AI59" s="241">
        <v>3622.3</v>
      </c>
      <c r="AJ59" s="241">
        <v>572.1</v>
      </c>
      <c r="AK59" s="241" t="s">
        <v>817</v>
      </c>
      <c r="AL59" s="241">
        <v>41864.6</v>
      </c>
      <c r="AM59" s="241">
        <v>1729.2</v>
      </c>
      <c r="AN59" s="241">
        <f t="shared" si="27"/>
        <v>43593.799999999996</v>
      </c>
      <c r="AO59" s="241">
        <v>2179.6999999999998</v>
      </c>
      <c r="AP59" s="241">
        <v>1125.9000000000001</v>
      </c>
      <c r="AQ59" s="241">
        <v>3305.6</v>
      </c>
      <c r="AR59" s="241">
        <v>191346.1</v>
      </c>
      <c r="AS59" s="241">
        <f t="shared" si="30"/>
        <v>11204.9</v>
      </c>
      <c r="AT59" s="241">
        <v>69.099999999999994</v>
      </c>
      <c r="AU59" s="241">
        <v>2770.2</v>
      </c>
      <c r="AV59" s="241">
        <v>391</v>
      </c>
      <c r="AW59" s="241">
        <v>6178.5</v>
      </c>
      <c r="AX59" s="241">
        <f t="shared" si="28"/>
        <v>9408.7999999999993</v>
      </c>
      <c r="AY59" s="243">
        <v>36.76</v>
      </c>
      <c r="AZ59" s="243">
        <v>11.74</v>
      </c>
      <c r="BA59" s="243">
        <v>19.18</v>
      </c>
      <c r="BB59" s="243">
        <v>20.420000000000002</v>
      </c>
      <c r="BC59" s="243">
        <v>8.26</v>
      </c>
      <c r="BD59" s="243">
        <v>3.6</v>
      </c>
      <c r="BE59" s="243">
        <v>99275</v>
      </c>
      <c r="BF59" s="244">
        <v>7576036</v>
      </c>
      <c r="BG59" s="245">
        <v>5874</v>
      </c>
      <c r="BH59" s="245">
        <v>3620</v>
      </c>
      <c r="BI59" s="243">
        <v>101.35</v>
      </c>
      <c r="BJ59" s="243">
        <v>7.14</v>
      </c>
      <c r="BK59" s="246">
        <v>7.24</v>
      </c>
      <c r="BL59" s="246">
        <v>9.73</v>
      </c>
      <c r="BM59" s="243">
        <v>6.5</v>
      </c>
      <c r="BN59" s="243">
        <v>6.11</v>
      </c>
      <c r="BO59" s="246">
        <v>13.41</v>
      </c>
      <c r="BP59" s="247">
        <f t="shared" si="29"/>
        <v>7.3</v>
      </c>
      <c r="BQ59" s="243" t="s">
        <v>817</v>
      </c>
      <c r="BR59" s="246" t="s">
        <v>817</v>
      </c>
      <c r="BS59" s="247" t="s">
        <v>817</v>
      </c>
      <c r="BT59" s="240" t="s">
        <v>1167</v>
      </c>
    </row>
    <row r="60" spans="1:72" s="175" customFormat="1" ht="14.1" customHeight="1">
      <c r="A60" s="240" t="s">
        <v>1168</v>
      </c>
      <c r="B60" s="241">
        <v>8249.2000000000007</v>
      </c>
      <c r="C60" s="241">
        <v>205.5</v>
      </c>
      <c r="D60" s="241">
        <f t="shared" si="16"/>
        <v>8454.7000000000007</v>
      </c>
      <c r="E60" s="241">
        <v>880.1</v>
      </c>
      <c r="F60" s="241">
        <f t="shared" si="17"/>
        <v>7574.6</v>
      </c>
      <c r="G60" s="241">
        <v>2172.8000000000002</v>
      </c>
      <c r="H60" s="241">
        <v>3499.1</v>
      </c>
      <c r="I60" s="241">
        <v>7592.4</v>
      </c>
      <c r="J60" s="241">
        <v>35460.300000000003</v>
      </c>
      <c r="K60" s="242">
        <f>I60+J60</f>
        <v>43052.700000000004</v>
      </c>
      <c r="L60" s="242">
        <f>H60+K60</f>
        <v>46551.8</v>
      </c>
      <c r="M60" s="241" t="s">
        <v>817</v>
      </c>
      <c r="N60" s="241">
        <f t="shared" si="20"/>
        <v>15167</v>
      </c>
      <c r="O60" s="241">
        <f t="shared" si="21"/>
        <v>50627.3</v>
      </c>
      <c r="P60" s="241">
        <v>1515.7</v>
      </c>
      <c r="Q60" s="241">
        <f t="shared" si="22"/>
        <v>52143</v>
      </c>
      <c r="R60" s="241">
        <v>0</v>
      </c>
      <c r="S60" s="241">
        <v>4403.3999999999996</v>
      </c>
      <c r="T60" s="241">
        <v>36564.1</v>
      </c>
      <c r="U60" s="241">
        <f t="shared" si="23"/>
        <v>40967.5</v>
      </c>
      <c r="V60" s="241">
        <v>0.6</v>
      </c>
      <c r="W60" s="241">
        <v>173.3</v>
      </c>
      <c r="X60" s="241">
        <v>1508</v>
      </c>
      <c r="Y60" s="241">
        <f t="shared" si="24"/>
        <v>1681.3</v>
      </c>
      <c r="Z60" s="241">
        <v>17.7</v>
      </c>
      <c r="AA60" s="241">
        <v>7379.7</v>
      </c>
      <c r="AB60" s="241">
        <v>859.7</v>
      </c>
      <c r="AC60" s="241">
        <f t="shared" si="25"/>
        <v>8239.4</v>
      </c>
      <c r="AD60" s="242">
        <f t="shared" si="26"/>
        <v>18.3</v>
      </c>
      <c r="AE60" s="242">
        <f t="shared" si="26"/>
        <v>11956.4</v>
      </c>
      <c r="AF60" s="242">
        <f t="shared" si="26"/>
        <v>38931.799999999996</v>
      </c>
      <c r="AG60" s="242">
        <f t="shared" si="26"/>
        <v>50888.200000000004</v>
      </c>
      <c r="AH60" s="241">
        <v>676.9</v>
      </c>
      <c r="AI60" s="241">
        <v>3928.5</v>
      </c>
      <c r="AJ60" s="241">
        <v>651.9</v>
      </c>
      <c r="AK60" s="241" t="s">
        <v>817</v>
      </c>
      <c r="AL60" s="241">
        <v>46552.6</v>
      </c>
      <c r="AM60" s="241">
        <v>2001.5</v>
      </c>
      <c r="AN60" s="241">
        <f t="shared" si="27"/>
        <v>48554.1</v>
      </c>
      <c r="AO60" s="241">
        <v>2427.6</v>
      </c>
      <c r="AP60" s="241">
        <v>1674.4</v>
      </c>
      <c r="AQ60" s="241">
        <v>4102</v>
      </c>
      <c r="AR60" s="241">
        <v>219520.3</v>
      </c>
      <c r="AS60" s="241">
        <f t="shared" si="30"/>
        <v>12556.7</v>
      </c>
      <c r="AT60" s="241">
        <v>69.099999999999994</v>
      </c>
      <c r="AU60" s="241">
        <v>4158.3</v>
      </c>
      <c r="AV60" s="241">
        <v>398.7</v>
      </c>
      <c r="AW60" s="241">
        <v>6628.6</v>
      </c>
      <c r="AX60" s="241">
        <f t="shared" si="28"/>
        <v>11254.7</v>
      </c>
      <c r="AY60" s="243">
        <v>27.05</v>
      </c>
      <c r="AZ60" s="243">
        <v>7.15</v>
      </c>
      <c r="BA60" s="243">
        <v>12.15</v>
      </c>
      <c r="BB60" s="243">
        <v>13.68</v>
      </c>
      <c r="BC60" s="243">
        <v>10.82</v>
      </c>
      <c r="BD60" s="243">
        <v>3.6</v>
      </c>
      <c r="BE60" s="243">
        <v>125703.12</v>
      </c>
      <c r="BF60" s="244">
        <v>9515976</v>
      </c>
      <c r="BG60" s="245">
        <v>5911</v>
      </c>
      <c r="BH60" s="245">
        <v>3619</v>
      </c>
      <c r="BI60" s="243">
        <v>101.21</v>
      </c>
      <c r="BJ60" s="243">
        <v>7.89</v>
      </c>
      <c r="BK60" s="246">
        <v>7.98</v>
      </c>
      <c r="BL60" s="246">
        <v>10.68</v>
      </c>
      <c r="BM60" s="243">
        <v>7.5</v>
      </c>
      <c r="BN60" s="243">
        <v>6.67</v>
      </c>
      <c r="BO60" s="246">
        <v>13.69</v>
      </c>
      <c r="BP60" s="247">
        <f t="shared" si="29"/>
        <v>7.02</v>
      </c>
      <c r="BQ60" s="243" t="s">
        <v>817</v>
      </c>
      <c r="BR60" s="246" t="s">
        <v>817</v>
      </c>
      <c r="BS60" s="247" t="s">
        <v>817</v>
      </c>
      <c r="BT60" s="240" t="s">
        <v>1168</v>
      </c>
    </row>
    <row r="61" spans="1:72" s="175" customFormat="1" ht="14.1" customHeight="1">
      <c r="A61" s="240" t="s">
        <v>1169</v>
      </c>
      <c r="B61" s="241">
        <v>8852.2000000000007</v>
      </c>
      <c r="C61" s="241">
        <v>224.4</v>
      </c>
      <c r="D61" s="241">
        <f t="shared" si="16"/>
        <v>9076.6</v>
      </c>
      <c r="E61" s="241">
        <v>923.3</v>
      </c>
      <c r="F61" s="241">
        <f t="shared" si="17"/>
        <v>8153.3</v>
      </c>
      <c r="G61" s="241">
        <v>1800</v>
      </c>
      <c r="H61" s="241">
        <v>4172.6000000000004</v>
      </c>
      <c r="I61" s="241">
        <v>7735.2</v>
      </c>
      <c r="J61" s="241">
        <v>39980.5</v>
      </c>
      <c r="K61" s="242">
        <f t="shared" si="18"/>
        <v>47715.7</v>
      </c>
      <c r="L61" s="242">
        <f t="shared" si="19"/>
        <v>51888.299999999996</v>
      </c>
      <c r="M61" s="241" t="s">
        <v>817</v>
      </c>
      <c r="N61" s="241">
        <f t="shared" si="20"/>
        <v>15888.5</v>
      </c>
      <c r="O61" s="241">
        <f t="shared" si="21"/>
        <v>55869</v>
      </c>
      <c r="P61" s="241">
        <v>1264.3</v>
      </c>
      <c r="Q61" s="241">
        <f t="shared" si="22"/>
        <v>57133.3</v>
      </c>
      <c r="R61" s="241">
        <v>0</v>
      </c>
      <c r="S61" s="241">
        <v>4780.3999999999996</v>
      </c>
      <c r="T61" s="241">
        <v>41621.699999999997</v>
      </c>
      <c r="U61" s="241">
        <f t="shared" si="23"/>
        <v>46402.1</v>
      </c>
      <c r="V61" s="241">
        <v>0</v>
      </c>
      <c r="W61" s="241">
        <v>78</v>
      </c>
      <c r="X61" s="241">
        <v>1932.5</v>
      </c>
      <c r="Y61" s="241">
        <f t="shared" si="24"/>
        <v>2010.5</v>
      </c>
      <c r="Z61" s="241">
        <v>19.899999999999999</v>
      </c>
      <c r="AA61" s="241">
        <v>8383.2000000000007</v>
      </c>
      <c r="AB61" s="241">
        <v>635.79999999999995</v>
      </c>
      <c r="AC61" s="241">
        <f t="shared" si="25"/>
        <v>9019</v>
      </c>
      <c r="AD61" s="242">
        <f t="shared" si="26"/>
        <v>19.899999999999999</v>
      </c>
      <c r="AE61" s="242">
        <f t="shared" si="26"/>
        <v>13241.6</v>
      </c>
      <c r="AF61" s="242">
        <f t="shared" si="26"/>
        <v>44190</v>
      </c>
      <c r="AG61" s="242">
        <f t="shared" si="26"/>
        <v>57431.6</v>
      </c>
      <c r="AH61" s="241">
        <v>710.7</v>
      </c>
      <c r="AI61" s="241">
        <v>4041.4</v>
      </c>
      <c r="AJ61" s="241">
        <v>1020.9</v>
      </c>
      <c r="AK61" s="241" t="s">
        <v>817</v>
      </c>
      <c r="AL61" s="241">
        <v>51887.8</v>
      </c>
      <c r="AM61" s="241">
        <v>2449.9</v>
      </c>
      <c r="AN61" s="241">
        <f t="shared" si="27"/>
        <v>54337.700000000004</v>
      </c>
      <c r="AO61" s="241">
        <v>2716.9</v>
      </c>
      <c r="AP61" s="241">
        <v>2002.1</v>
      </c>
      <c r="AQ61" s="241">
        <v>4719</v>
      </c>
      <c r="AR61" s="241">
        <v>246006</v>
      </c>
      <c r="AS61" s="241">
        <f t="shared" si="30"/>
        <v>13795.6</v>
      </c>
      <c r="AT61" s="241">
        <v>69.099999999999994</v>
      </c>
      <c r="AU61" s="241">
        <v>4964.5</v>
      </c>
      <c r="AV61" s="241">
        <v>516</v>
      </c>
      <c r="AW61" s="241">
        <v>7633.2</v>
      </c>
      <c r="AX61" s="241">
        <f t="shared" si="28"/>
        <v>13182.8</v>
      </c>
      <c r="AY61" s="243">
        <v>15.65</v>
      </c>
      <c r="AZ61" s="243">
        <v>6.4</v>
      </c>
      <c r="BA61" s="243">
        <v>12.99</v>
      </c>
      <c r="BB61" s="243">
        <v>12.64</v>
      </c>
      <c r="BC61" s="243">
        <v>10.17</v>
      </c>
      <c r="BD61" s="243">
        <v>3.6</v>
      </c>
      <c r="BE61" s="243">
        <v>128746.73</v>
      </c>
      <c r="BF61" s="244">
        <v>9202058</v>
      </c>
      <c r="BG61" s="245">
        <v>5952</v>
      </c>
      <c r="BH61" s="245">
        <v>3617</v>
      </c>
      <c r="BI61" s="243">
        <v>102.33</v>
      </c>
      <c r="BJ61" s="243">
        <v>8.7200000000000006</v>
      </c>
      <c r="BK61" s="246">
        <v>8.92</v>
      </c>
      <c r="BL61" s="246">
        <v>10.87</v>
      </c>
      <c r="BM61" s="243">
        <v>8</v>
      </c>
      <c r="BN61" s="243">
        <v>7.07</v>
      </c>
      <c r="BO61" s="246">
        <v>14.02</v>
      </c>
      <c r="BP61" s="247">
        <f t="shared" si="29"/>
        <v>6.9499999999999993</v>
      </c>
      <c r="BQ61" s="243" t="s">
        <v>817</v>
      </c>
      <c r="BR61" s="246" t="s">
        <v>817</v>
      </c>
      <c r="BS61" s="247" t="s">
        <v>817</v>
      </c>
      <c r="BT61" s="240" t="s">
        <v>1169</v>
      </c>
    </row>
    <row r="62" spans="1:72" s="175" customFormat="1" ht="14.1" customHeight="1">
      <c r="A62" s="240" t="s">
        <v>1170</v>
      </c>
      <c r="B62" s="241">
        <v>9478.6</v>
      </c>
      <c r="C62" s="241">
        <v>234.9</v>
      </c>
      <c r="D62" s="241">
        <f t="shared" si="16"/>
        <v>9713.5</v>
      </c>
      <c r="E62" s="241">
        <v>1026.9000000000001</v>
      </c>
      <c r="F62" s="241">
        <f t="shared" si="17"/>
        <v>8686.6</v>
      </c>
      <c r="G62" s="241">
        <v>2636.1</v>
      </c>
      <c r="H62" s="241">
        <v>4891.6000000000004</v>
      </c>
      <c r="I62" s="241">
        <v>8562.7999999999993</v>
      </c>
      <c r="J62" s="241">
        <v>45777.3</v>
      </c>
      <c r="K62" s="242">
        <f t="shared" si="18"/>
        <v>54340.100000000006</v>
      </c>
      <c r="L62" s="242">
        <f t="shared" si="19"/>
        <v>59231.700000000004</v>
      </c>
      <c r="M62" s="241" t="s">
        <v>817</v>
      </c>
      <c r="N62" s="241">
        <f t="shared" si="20"/>
        <v>17249.400000000001</v>
      </c>
      <c r="O62" s="241">
        <f t="shared" si="21"/>
        <v>63026.700000000004</v>
      </c>
      <c r="P62" s="241">
        <v>1057.0999999999999</v>
      </c>
      <c r="Q62" s="241">
        <f t="shared" si="22"/>
        <v>64083.8</v>
      </c>
      <c r="R62" s="241">
        <v>22.5</v>
      </c>
      <c r="S62" s="241">
        <v>5008.1000000000004</v>
      </c>
      <c r="T62" s="241">
        <v>47569.7</v>
      </c>
      <c r="U62" s="241">
        <f t="shared" si="23"/>
        <v>52577.799999999996</v>
      </c>
      <c r="V62" s="241">
        <v>0</v>
      </c>
      <c r="W62" s="241">
        <v>99.1</v>
      </c>
      <c r="X62" s="241">
        <v>1941.1</v>
      </c>
      <c r="Y62" s="241">
        <f t="shared" si="24"/>
        <v>2040.1999999999998</v>
      </c>
      <c r="Z62" s="241">
        <v>26.6</v>
      </c>
      <c r="AA62" s="241">
        <v>9633</v>
      </c>
      <c r="AB62" s="241">
        <v>805.5</v>
      </c>
      <c r="AC62" s="241">
        <f t="shared" si="25"/>
        <v>10438.5</v>
      </c>
      <c r="AD62" s="242">
        <f t="shared" si="26"/>
        <v>49.1</v>
      </c>
      <c r="AE62" s="242">
        <f t="shared" si="26"/>
        <v>14740.2</v>
      </c>
      <c r="AF62" s="242">
        <f t="shared" si="26"/>
        <v>50316.299999999996</v>
      </c>
      <c r="AG62" s="242">
        <f t="shared" si="26"/>
        <v>65056.499999999993</v>
      </c>
      <c r="AH62" s="241">
        <v>671.2</v>
      </c>
      <c r="AI62" s="241">
        <v>4956.2</v>
      </c>
      <c r="AJ62" s="241">
        <v>1106.2</v>
      </c>
      <c r="AK62" s="241">
        <v>48.4</v>
      </c>
      <c r="AL62" s="241">
        <v>59231</v>
      </c>
      <c r="AM62" s="241">
        <v>2562</v>
      </c>
      <c r="AN62" s="241">
        <f t="shared" si="27"/>
        <v>61793</v>
      </c>
      <c r="AO62" s="241">
        <v>3089.7</v>
      </c>
      <c r="AP62" s="241">
        <v>2611.3000000000002</v>
      </c>
      <c r="AQ62" s="241">
        <v>5701</v>
      </c>
      <c r="AR62" s="241">
        <v>281594.09999999998</v>
      </c>
      <c r="AS62" s="241">
        <f t="shared" si="30"/>
        <v>15414.5</v>
      </c>
      <c r="AT62" s="241">
        <v>69.099999999999994</v>
      </c>
      <c r="AU62" s="241">
        <v>6027.5</v>
      </c>
      <c r="AV62" s="241">
        <v>866.8</v>
      </c>
      <c r="AW62" s="241">
        <v>8929.2999999999993</v>
      </c>
      <c r="AX62" s="241">
        <f t="shared" si="28"/>
        <v>15892.7</v>
      </c>
      <c r="AY62" s="243">
        <v>21.32</v>
      </c>
      <c r="AZ62" s="243">
        <v>-3.67</v>
      </c>
      <c r="BA62" s="243">
        <v>13.76</v>
      </c>
      <c r="BB62" s="243">
        <v>13.06</v>
      </c>
      <c r="BC62" s="243">
        <v>12.81</v>
      </c>
      <c r="BD62" s="243">
        <v>3.5</v>
      </c>
      <c r="BE62" s="243">
        <v>144350.89000000001</v>
      </c>
      <c r="BF62" s="244">
        <v>9303219</v>
      </c>
      <c r="BG62" s="245">
        <v>5983</v>
      </c>
      <c r="BH62" s="245">
        <v>3616</v>
      </c>
      <c r="BI62" s="243">
        <v>101.23</v>
      </c>
      <c r="BJ62" s="243">
        <v>9.9</v>
      </c>
      <c r="BK62" s="246">
        <v>10.02</v>
      </c>
      <c r="BL62" s="246">
        <v>11.36</v>
      </c>
      <c r="BM62" s="243">
        <v>8</v>
      </c>
      <c r="BN62" s="243">
        <v>7.28</v>
      </c>
      <c r="BO62" s="246">
        <v>14.16</v>
      </c>
      <c r="BP62" s="247">
        <f t="shared" si="29"/>
        <v>6.88</v>
      </c>
      <c r="BQ62" s="243" t="s">
        <v>817</v>
      </c>
      <c r="BR62" s="246" t="s">
        <v>817</v>
      </c>
      <c r="BS62" s="247" t="s">
        <v>817</v>
      </c>
      <c r="BT62" s="240" t="s">
        <v>1170</v>
      </c>
    </row>
    <row r="63" spans="1:72" s="175" customFormat="1" ht="14.1" customHeight="1">
      <c r="A63" s="240" t="s">
        <v>1171</v>
      </c>
      <c r="B63" s="241">
        <v>11034.6</v>
      </c>
      <c r="C63" s="241">
        <v>229.8</v>
      </c>
      <c r="D63" s="241">
        <f t="shared" si="16"/>
        <v>11264.4</v>
      </c>
      <c r="E63" s="241">
        <v>1088.4000000000001</v>
      </c>
      <c r="F63" s="241">
        <f t="shared" si="17"/>
        <v>10176</v>
      </c>
      <c r="G63" s="241">
        <v>3880.7</v>
      </c>
      <c r="H63" s="241">
        <v>5615.2</v>
      </c>
      <c r="I63" s="241">
        <v>9705.2999999999993</v>
      </c>
      <c r="J63" s="241">
        <v>54881.1</v>
      </c>
      <c r="K63" s="242">
        <f t="shared" si="18"/>
        <v>64586.399999999994</v>
      </c>
      <c r="L63" s="242">
        <f t="shared" si="19"/>
        <v>70201.599999999991</v>
      </c>
      <c r="M63" s="241" t="s">
        <v>817</v>
      </c>
      <c r="N63" s="241">
        <f t="shared" si="20"/>
        <v>19881.3</v>
      </c>
      <c r="O63" s="241">
        <f t="shared" si="21"/>
        <v>74762.399999999994</v>
      </c>
      <c r="P63" s="241">
        <v>967</v>
      </c>
      <c r="Q63" s="241">
        <f t="shared" si="22"/>
        <v>75729.399999999994</v>
      </c>
      <c r="R63" s="241">
        <v>7</v>
      </c>
      <c r="S63" s="241">
        <v>5093.1000000000004</v>
      </c>
      <c r="T63" s="241">
        <v>52823.5</v>
      </c>
      <c r="U63" s="241">
        <f t="shared" si="23"/>
        <v>57916.6</v>
      </c>
      <c r="V63" s="241">
        <v>0</v>
      </c>
      <c r="W63" s="241">
        <v>64</v>
      </c>
      <c r="X63" s="241">
        <v>2206.8000000000002</v>
      </c>
      <c r="Y63" s="241">
        <f t="shared" si="24"/>
        <v>2270.8000000000002</v>
      </c>
      <c r="Z63" s="241">
        <v>35.6</v>
      </c>
      <c r="AA63" s="241">
        <v>12338.1</v>
      </c>
      <c r="AB63" s="241">
        <v>589.79999999999995</v>
      </c>
      <c r="AC63" s="241">
        <f t="shared" si="25"/>
        <v>12927.9</v>
      </c>
      <c r="AD63" s="242">
        <f t="shared" si="26"/>
        <v>42.6</v>
      </c>
      <c r="AE63" s="242">
        <f t="shared" si="26"/>
        <v>17495.2</v>
      </c>
      <c r="AF63" s="242">
        <f t="shared" si="26"/>
        <v>55620.100000000006</v>
      </c>
      <c r="AG63" s="242">
        <f t="shared" si="26"/>
        <v>73115.3</v>
      </c>
      <c r="AH63" s="241">
        <v>590.4</v>
      </c>
      <c r="AI63" s="241">
        <v>4566.1000000000004</v>
      </c>
      <c r="AJ63" s="241">
        <v>1509.1</v>
      </c>
      <c r="AK63" s="241">
        <v>19.8</v>
      </c>
      <c r="AL63" s="241">
        <v>70275.899999999994</v>
      </c>
      <c r="AM63" s="241">
        <v>2933.2</v>
      </c>
      <c r="AN63" s="241">
        <f t="shared" si="27"/>
        <v>73209.099999999991</v>
      </c>
      <c r="AO63" s="241">
        <v>2928.4</v>
      </c>
      <c r="AP63" s="241">
        <v>2906.6</v>
      </c>
      <c r="AQ63" s="241">
        <v>5835</v>
      </c>
      <c r="AR63" s="241">
        <v>326422.2</v>
      </c>
      <c r="AS63" s="241">
        <f t="shared" si="30"/>
        <v>17099.400000000001</v>
      </c>
      <c r="AT63" s="241">
        <v>69.099999999999994</v>
      </c>
      <c r="AU63" s="241">
        <v>7765.8</v>
      </c>
      <c r="AV63" s="241">
        <v>633</v>
      </c>
      <c r="AW63" s="241">
        <v>11657.2</v>
      </c>
      <c r="AX63" s="241">
        <f t="shared" si="28"/>
        <v>20125.100000000002</v>
      </c>
      <c r="AY63" s="243">
        <v>31.33</v>
      </c>
      <c r="AZ63" s="243">
        <v>2.5</v>
      </c>
      <c r="BA63" s="243">
        <v>10.75</v>
      </c>
      <c r="BB63" s="243">
        <v>13.64</v>
      </c>
      <c r="BC63" s="243">
        <v>18.62</v>
      </c>
      <c r="BD63" s="243">
        <v>3.2</v>
      </c>
      <c r="BE63" s="243">
        <v>163405.96</v>
      </c>
      <c r="BF63" s="244">
        <v>9815697</v>
      </c>
      <c r="BG63" s="245">
        <v>6056</v>
      </c>
      <c r="BH63" s="245">
        <v>3607</v>
      </c>
      <c r="BI63" s="243">
        <v>96.26</v>
      </c>
      <c r="BJ63" s="243">
        <v>11.59</v>
      </c>
      <c r="BK63" s="246">
        <v>11.16</v>
      </c>
      <c r="BL63" s="246">
        <v>9.86</v>
      </c>
      <c r="BM63" s="243">
        <v>7</v>
      </c>
      <c r="BN63" s="243">
        <v>7.21</v>
      </c>
      <c r="BO63" s="246">
        <v>13.86</v>
      </c>
      <c r="BP63" s="247">
        <f t="shared" si="29"/>
        <v>6.6499999999999995</v>
      </c>
      <c r="BQ63" s="243" t="s">
        <v>817</v>
      </c>
      <c r="BR63" s="246" t="s">
        <v>817</v>
      </c>
      <c r="BS63" s="247" t="s">
        <v>817</v>
      </c>
      <c r="BT63" s="240" t="s">
        <v>1171</v>
      </c>
    </row>
    <row r="64" spans="1:72" s="175" customFormat="1" ht="14.1" customHeight="1">
      <c r="A64" s="240" t="s">
        <v>1172</v>
      </c>
      <c r="B64" s="241">
        <v>12547</v>
      </c>
      <c r="C64" s="241">
        <v>285.8</v>
      </c>
      <c r="D64" s="241">
        <f>B64+C64</f>
        <v>12832.8</v>
      </c>
      <c r="E64" s="241">
        <v>1354.5</v>
      </c>
      <c r="F64" s="241">
        <f>D64-E64</f>
        <v>11478.3</v>
      </c>
      <c r="G64" s="241" t="s">
        <v>970</v>
      </c>
      <c r="H64" s="241" t="s">
        <v>971</v>
      </c>
      <c r="I64" s="241">
        <v>10869.1</v>
      </c>
      <c r="J64" s="241" t="s">
        <v>972</v>
      </c>
      <c r="K64" s="242">
        <v>75695.899999999994</v>
      </c>
      <c r="L64" s="242">
        <v>81604.399999999994</v>
      </c>
      <c r="M64" s="241" t="s">
        <v>817</v>
      </c>
      <c r="N64" s="241">
        <v>22347.4</v>
      </c>
      <c r="O64" s="241">
        <v>87174.1</v>
      </c>
      <c r="P64" s="241" t="s">
        <v>973</v>
      </c>
      <c r="Q64" s="241">
        <v>88213.3</v>
      </c>
      <c r="R64" s="241">
        <v>0</v>
      </c>
      <c r="S64" s="241">
        <v>5537.1</v>
      </c>
      <c r="T64" s="241">
        <v>61553.8</v>
      </c>
      <c r="U64" s="241">
        <f t="shared" si="23"/>
        <v>67090.900000000009</v>
      </c>
      <c r="V64" s="241">
        <v>0</v>
      </c>
      <c r="W64" s="241">
        <v>1016.9</v>
      </c>
      <c r="X64" s="241" t="s">
        <v>352</v>
      </c>
      <c r="Y64" s="241">
        <v>3523.6</v>
      </c>
      <c r="Z64" s="241" t="s">
        <v>353</v>
      </c>
      <c r="AA64" s="241" t="s">
        <v>354</v>
      </c>
      <c r="AB64" s="241" t="s">
        <v>355</v>
      </c>
      <c r="AC64" s="241">
        <v>13940.4</v>
      </c>
      <c r="AD64" s="242">
        <v>34.5</v>
      </c>
      <c r="AE64" s="242">
        <v>19883.5</v>
      </c>
      <c r="AF64" s="242">
        <v>64671.3</v>
      </c>
      <c r="AG64" s="242">
        <f t="shared" si="26"/>
        <v>84554.900000000009</v>
      </c>
      <c r="AH64" s="241" t="s">
        <v>799</v>
      </c>
      <c r="AI64" s="241" t="s">
        <v>356</v>
      </c>
      <c r="AJ64" s="241" t="s">
        <v>357</v>
      </c>
      <c r="AK64" s="241" t="s">
        <v>817</v>
      </c>
      <c r="AL64" s="241" t="s">
        <v>358</v>
      </c>
      <c r="AM64" s="241" t="s">
        <v>359</v>
      </c>
      <c r="AN64" s="241">
        <v>84765</v>
      </c>
      <c r="AO64" s="241" t="s">
        <v>360</v>
      </c>
      <c r="AP64" s="241" t="s">
        <v>361</v>
      </c>
      <c r="AQ64" s="241">
        <v>6661.6</v>
      </c>
      <c r="AR64" s="241" t="s">
        <v>363</v>
      </c>
      <c r="AS64" s="241">
        <f t="shared" si="30"/>
        <v>19494.400000000001</v>
      </c>
      <c r="AT64" s="241" t="s">
        <v>1341</v>
      </c>
      <c r="AU64" s="241" t="s">
        <v>364</v>
      </c>
      <c r="AV64" s="241" t="s">
        <v>365</v>
      </c>
      <c r="AW64" s="241" t="s">
        <v>366</v>
      </c>
      <c r="AX64" s="241">
        <v>23247.5</v>
      </c>
      <c r="AY64" s="243" t="s">
        <v>320</v>
      </c>
      <c r="AZ64" s="243" t="s">
        <v>321</v>
      </c>
      <c r="BA64" s="243" t="s">
        <v>322</v>
      </c>
      <c r="BB64" s="243" t="s">
        <v>323</v>
      </c>
      <c r="BC64" s="243" t="s">
        <v>324</v>
      </c>
      <c r="BD64" s="684" t="s">
        <v>316</v>
      </c>
      <c r="BE64" s="243" t="s">
        <v>325</v>
      </c>
      <c r="BF64" s="244" t="s">
        <v>403</v>
      </c>
      <c r="BG64" s="245" t="s">
        <v>804</v>
      </c>
      <c r="BH64" s="245" t="s">
        <v>451</v>
      </c>
      <c r="BI64" s="243" t="s">
        <v>326</v>
      </c>
      <c r="BJ64" s="243" t="s">
        <v>327</v>
      </c>
      <c r="BK64" s="246" t="s">
        <v>328</v>
      </c>
      <c r="BL64" s="246" t="s">
        <v>329</v>
      </c>
      <c r="BM64" s="243" t="s">
        <v>330</v>
      </c>
      <c r="BN64" s="243">
        <v>7.03</v>
      </c>
      <c r="BO64" s="246">
        <v>13.75</v>
      </c>
      <c r="BP64" s="247">
        <f t="shared" si="29"/>
        <v>6.72</v>
      </c>
      <c r="BQ64" s="243" t="s">
        <v>817</v>
      </c>
      <c r="BR64" s="246" t="s">
        <v>817</v>
      </c>
      <c r="BS64" s="247" t="s">
        <v>817</v>
      </c>
      <c r="BT64" s="240" t="s">
        <v>1172</v>
      </c>
    </row>
    <row r="65" spans="1:72" s="175" customFormat="1" ht="14.1" customHeight="1">
      <c r="A65" s="240" t="s">
        <v>1173</v>
      </c>
      <c r="B65" s="241">
        <v>13581.6</v>
      </c>
      <c r="C65" s="241">
        <v>298.60000000000002</v>
      </c>
      <c r="D65" s="241">
        <f t="shared" si="16"/>
        <v>13880.2</v>
      </c>
      <c r="E65" s="241">
        <v>1348.8</v>
      </c>
      <c r="F65" s="241">
        <f t="shared" si="17"/>
        <v>12531.400000000001</v>
      </c>
      <c r="G65" s="241">
        <v>5576</v>
      </c>
      <c r="H65" s="241">
        <v>5931</v>
      </c>
      <c r="I65" s="241">
        <v>11620.4</v>
      </c>
      <c r="J65" s="241">
        <v>74454.899999999994</v>
      </c>
      <c r="K65" s="242">
        <f t="shared" si="18"/>
        <v>86075.299999999988</v>
      </c>
      <c r="L65" s="242">
        <f t="shared" si="19"/>
        <v>92006.299999999988</v>
      </c>
      <c r="M65" s="241">
        <v>9.3000000000000007</v>
      </c>
      <c r="N65" s="241">
        <f t="shared" ref="N65:N71" si="31">F65+I65+M65</f>
        <v>24161.100000000002</v>
      </c>
      <c r="O65" s="241">
        <f t="shared" si="21"/>
        <v>98616</v>
      </c>
      <c r="P65" s="241">
        <v>1385.4</v>
      </c>
      <c r="Q65" s="241">
        <f t="shared" si="22"/>
        <v>100001.4</v>
      </c>
      <c r="R65" s="241">
        <v>0</v>
      </c>
      <c r="S65" s="241">
        <v>5696</v>
      </c>
      <c r="T65" s="241">
        <v>70258</v>
      </c>
      <c r="U65" s="241">
        <f t="shared" si="23"/>
        <v>75954</v>
      </c>
      <c r="V65" s="241">
        <v>0</v>
      </c>
      <c r="W65" s="241">
        <v>754.4</v>
      </c>
      <c r="X65" s="241">
        <v>2884.7</v>
      </c>
      <c r="Y65" s="241">
        <f t="shared" si="24"/>
        <v>3639.1</v>
      </c>
      <c r="Z65" s="241">
        <v>47.2</v>
      </c>
      <c r="AA65" s="241">
        <v>14055.9</v>
      </c>
      <c r="AB65" s="241">
        <v>403.3</v>
      </c>
      <c r="AC65" s="241">
        <f t="shared" si="25"/>
        <v>14459.199999999999</v>
      </c>
      <c r="AD65" s="242">
        <f t="shared" si="26"/>
        <v>47.2</v>
      </c>
      <c r="AE65" s="242">
        <f t="shared" si="26"/>
        <v>20506.3</v>
      </c>
      <c r="AF65" s="242">
        <f t="shared" si="26"/>
        <v>73546</v>
      </c>
      <c r="AG65" s="242">
        <f t="shared" si="26"/>
        <v>94052.3</v>
      </c>
      <c r="AH65" s="241">
        <v>602.4</v>
      </c>
      <c r="AI65" s="241">
        <v>4993.5</v>
      </c>
      <c r="AJ65" s="241">
        <v>1368.6</v>
      </c>
      <c r="AK65" s="241">
        <v>7</v>
      </c>
      <c r="AL65" s="241">
        <v>92031.9</v>
      </c>
      <c r="AM65" s="241">
        <v>4029.6</v>
      </c>
      <c r="AN65" s="241">
        <f t="shared" ref="AN65:AN71" si="32">AL65+AM65</f>
        <v>96061.5</v>
      </c>
      <c r="AO65" s="64">
        <f>AN65*0.04</f>
        <v>3842.46</v>
      </c>
      <c r="AP65" s="241">
        <f>AQ65-AO65</f>
        <v>2841.04</v>
      </c>
      <c r="AQ65" s="64">
        <v>6683.5</v>
      </c>
      <c r="AR65" s="241">
        <v>413044.5</v>
      </c>
      <c r="AS65" s="241">
        <f t="shared" si="30"/>
        <v>20563.7</v>
      </c>
      <c r="AT65" s="241">
        <v>69.099999999999994</v>
      </c>
      <c r="AU65" s="241">
        <v>13189.2</v>
      </c>
      <c r="AV65" s="241">
        <v>1146.2</v>
      </c>
      <c r="AW65" s="241">
        <v>11840.5</v>
      </c>
      <c r="AX65" s="241">
        <f t="shared" si="28"/>
        <v>26245</v>
      </c>
      <c r="AY65" s="243">
        <v>14.07</v>
      </c>
      <c r="AZ65" s="243">
        <v>-1.59</v>
      </c>
      <c r="BA65" s="243">
        <v>14.39</v>
      </c>
      <c r="BB65" s="243">
        <v>12.92</v>
      </c>
      <c r="BC65" s="243">
        <v>13.13</v>
      </c>
      <c r="BD65" s="243">
        <v>2.8</v>
      </c>
      <c r="BE65" s="243">
        <v>231679.78</v>
      </c>
      <c r="BF65" s="244">
        <v>12617585</v>
      </c>
      <c r="BG65" s="245">
        <v>6278</v>
      </c>
      <c r="BH65" s="245">
        <v>3572</v>
      </c>
      <c r="BI65" s="243">
        <v>102.28</v>
      </c>
      <c r="BJ65" s="243">
        <v>14.66</v>
      </c>
      <c r="BK65" s="246">
        <v>14.98</v>
      </c>
      <c r="BL65" s="246">
        <v>12.12</v>
      </c>
      <c r="BM65" s="243">
        <v>6</v>
      </c>
      <c r="BN65" s="243">
        <v>6.74</v>
      </c>
      <c r="BO65" s="246">
        <v>13.16</v>
      </c>
      <c r="BP65" s="247">
        <f t="shared" si="29"/>
        <v>6.42</v>
      </c>
      <c r="BQ65" s="243" t="s">
        <v>817</v>
      </c>
      <c r="BR65" s="246" t="s">
        <v>817</v>
      </c>
      <c r="BS65" s="247" t="s">
        <v>817</v>
      </c>
      <c r="BT65" s="240" t="s">
        <v>1173</v>
      </c>
    </row>
    <row r="66" spans="1:72" s="175" customFormat="1" ht="14.1" customHeight="1">
      <c r="A66" s="240" t="s">
        <v>1174</v>
      </c>
      <c r="B66" s="241">
        <v>15024.4</v>
      </c>
      <c r="C66" s="241">
        <v>317.7</v>
      </c>
      <c r="D66" s="241">
        <f t="shared" si="16"/>
        <v>15342.1</v>
      </c>
      <c r="E66" s="241">
        <v>1440.5</v>
      </c>
      <c r="F66" s="241">
        <f t="shared" si="17"/>
        <v>13901.6</v>
      </c>
      <c r="G66" s="241">
        <v>4741.8999999999996</v>
      </c>
      <c r="H66" s="241">
        <v>6494.8</v>
      </c>
      <c r="I66" s="241">
        <v>12827.9</v>
      </c>
      <c r="J66" s="241">
        <v>87251.1</v>
      </c>
      <c r="K66" s="242">
        <f t="shared" si="18"/>
        <v>100079</v>
      </c>
      <c r="L66" s="242">
        <f t="shared" si="19"/>
        <v>106573.8</v>
      </c>
      <c r="M66" s="241">
        <v>13.7</v>
      </c>
      <c r="N66" s="241">
        <f t="shared" si="31"/>
        <v>26743.200000000001</v>
      </c>
      <c r="O66" s="241">
        <f t="shared" si="21"/>
        <v>113994.3</v>
      </c>
      <c r="P66" s="241">
        <v>2208</v>
      </c>
      <c r="Q66" s="241">
        <f t="shared" si="22"/>
        <v>116202.3</v>
      </c>
      <c r="R66" s="241">
        <v>0</v>
      </c>
      <c r="S66" s="241">
        <v>5720.7</v>
      </c>
      <c r="T66" s="241">
        <v>78850.8</v>
      </c>
      <c r="U66" s="241">
        <f t="shared" si="23"/>
        <v>84571.5</v>
      </c>
      <c r="V66" s="241">
        <v>0</v>
      </c>
      <c r="W66" s="241">
        <v>874.8</v>
      </c>
      <c r="X66" s="241">
        <v>3348.3</v>
      </c>
      <c r="Y66" s="241">
        <f t="shared" si="24"/>
        <v>4223.1000000000004</v>
      </c>
      <c r="Z66" s="241">
        <v>59.3</v>
      </c>
      <c r="AA66" s="241">
        <v>18087.400000000001</v>
      </c>
      <c r="AB66" s="241">
        <v>686.8</v>
      </c>
      <c r="AC66" s="241">
        <f t="shared" si="25"/>
        <v>18774.2</v>
      </c>
      <c r="AD66" s="242">
        <f t="shared" si="26"/>
        <v>59.3</v>
      </c>
      <c r="AE66" s="242">
        <f t="shared" si="26"/>
        <v>24682.9</v>
      </c>
      <c r="AF66" s="242">
        <f t="shared" si="26"/>
        <v>82885.900000000009</v>
      </c>
      <c r="AG66" s="242">
        <f t="shared" si="26"/>
        <v>107568.8</v>
      </c>
      <c r="AH66" s="241">
        <v>578.70000000000005</v>
      </c>
      <c r="AI66" s="241">
        <v>4906.8999999999996</v>
      </c>
      <c r="AJ66" s="241">
        <v>1349.1</v>
      </c>
      <c r="AK66" s="241" t="s">
        <v>817</v>
      </c>
      <c r="AL66" s="241">
        <v>106592.3</v>
      </c>
      <c r="AM66" s="241">
        <v>3174.6</v>
      </c>
      <c r="AN66" s="241">
        <f t="shared" si="32"/>
        <v>109766.90000000001</v>
      </c>
      <c r="AO66" s="64">
        <f>AN66*0.04</f>
        <v>4390.6760000000004</v>
      </c>
      <c r="AP66" s="241">
        <f t="shared" ref="AP66:AP73" si="33">AQ66-AO66</f>
        <v>1694.8239999999996</v>
      </c>
      <c r="AQ66" s="64">
        <v>6085.5</v>
      </c>
      <c r="AR66" s="241">
        <v>464314.6</v>
      </c>
      <c r="AS66" s="241">
        <f t="shared" si="30"/>
        <v>21427.599999999999</v>
      </c>
      <c r="AT66" s="241">
        <v>69.099999999999994</v>
      </c>
      <c r="AU66" s="241">
        <v>12475.7</v>
      </c>
      <c r="AV66" s="241">
        <v>1189.2</v>
      </c>
      <c r="AW66" s="241">
        <v>12162.7</v>
      </c>
      <c r="AX66" s="241">
        <f t="shared" si="28"/>
        <v>25896.700000000004</v>
      </c>
      <c r="AY66" s="243" t="s">
        <v>331</v>
      </c>
      <c r="AZ66" s="243" t="s">
        <v>332</v>
      </c>
      <c r="BA66" s="243" t="s">
        <v>333</v>
      </c>
      <c r="BB66" s="243" t="s">
        <v>334</v>
      </c>
      <c r="BC66" s="243" t="s">
        <v>335</v>
      </c>
      <c r="BD66" s="685" t="s">
        <v>317</v>
      </c>
      <c r="BE66" s="243" t="s">
        <v>336</v>
      </c>
      <c r="BF66" s="244" t="s">
        <v>404</v>
      </c>
      <c r="BG66" s="245" t="s">
        <v>802</v>
      </c>
      <c r="BH66" s="245" t="s">
        <v>452</v>
      </c>
      <c r="BI66" s="243">
        <v>101.1</v>
      </c>
      <c r="BJ66" s="243" t="s">
        <v>337</v>
      </c>
      <c r="BK66" s="246" t="s">
        <v>338</v>
      </c>
      <c r="BL66" s="246" t="s">
        <v>339</v>
      </c>
      <c r="BM66" s="243" t="s">
        <v>340</v>
      </c>
      <c r="BN66" s="243">
        <v>6.29</v>
      </c>
      <c r="BO66" s="246">
        <v>12.78</v>
      </c>
      <c r="BP66" s="247">
        <f t="shared" si="29"/>
        <v>6.4899999999999993</v>
      </c>
      <c r="BQ66" s="243" t="s">
        <v>817</v>
      </c>
      <c r="BR66" s="246" t="s">
        <v>817</v>
      </c>
      <c r="BS66" s="247" t="s">
        <v>817</v>
      </c>
      <c r="BT66" s="240" t="s">
        <v>1174</v>
      </c>
    </row>
    <row r="67" spans="1:72" s="175" customFormat="1" ht="14.1" customHeight="1">
      <c r="A67" s="240" t="s">
        <v>1175</v>
      </c>
      <c r="B67" s="241">
        <v>16942.2</v>
      </c>
      <c r="C67" s="241">
        <v>345.2</v>
      </c>
      <c r="D67" s="241">
        <f t="shared" si="16"/>
        <v>17287.400000000001</v>
      </c>
      <c r="E67" s="241">
        <v>1476.4</v>
      </c>
      <c r="F67" s="241">
        <f t="shared" si="17"/>
        <v>15811.000000000002</v>
      </c>
      <c r="G67" s="241">
        <v>4387</v>
      </c>
      <c r="H67" s="241">
        <v>7400.6</v>
      </c>
      <c r="I67" s="241">
        <v>14612.6</v>
      </c>
      <c r="J67" s="241">
        <v>99273.7</v>
      </c>
      <c r="K67" s="242">
        <f t="shared" si="18"/>
        <v>113886.3</v>
      </c>
      <c r="L67" s="242">
        <f t="shared" si="19"/>
        <v>121286.90000000001</v>
      </c>
      <c r="M67" s="241">
        <v>24.4</v>
      </c>
      <c r="N67" s="241">
        <f t="shared" si="31"/>
        <v>30448.000000000004</v>
      </c>
      <c r="O67" s="241">
        <f t="shared" si="21"/>
        <v>129721.7</v>
      </c>
      <c r="P67" s="241">
        <v>3399.5</v>
      </c>
      <c r="Q67" s="241">
        <f t="shared" si="22"/>
        <v>133121.20000000001</v>
      </c>
      <c r="R67" s="241">
        <v>2.1</v>
      </c>
      <c r="S67" s="241">
        <v>6230.2</v>
      </c>
      <c r="T67" s="241">
        <v>88774.7</v>
      </c>
      <c r="U67" s="241">
        <f t="shared" si="23"/>
        <v>95004.9</v>
      </c>
      <c r="V67" s="241">
        <v>25.3</v>
      </c>
      <c r="W67" s="241">
        <v>1908.6</v>
      </c>
      <c r="X67" s="241">
        <v>5124.6000000000004</v>
      </c>
      <c r="Y67" s="241">
        <f t="shared" si="24"/>
        <v>7033.2000000000007</v>
      </c>
      <c r="Z67" s="241">
        <v>378.9</v>
      </c>
      <c r="AA67" s="241">
        <v>17122.8</v>
      </c>
      <c r="AB67" s="241">
        <v>728.7</v>
      </c>
      <c r="AC67" s="241">
        <f t="shared" si="25"/>
        <v>17851.5</v>
      </c>
      <c r="AD67" s="242">
        <f t="shared" si="26"/>
        <v>406.29999999999995</v>
      </c>
      <c r="AE67" s="242">
        <f t="shared" si="26"/>
        <v>25261.599999999999</v>
      </c>
      <c r="AF67" s="242">
        <f t="shared" si="26"/>
        <v>94628</v>
      </c>
      <c r="AG67" s="242">
        <f t="shared" si="26"/>
        <v>119889.59999999999</v>
      </c>
      <c r="AH67" s="241">
        <v>622.29999999999995</v>
      </c>
      <c r="AI67" s="241">
        <v>5382</v>
      </c>
      <c r="AJ67" s="241">
        <v>1932.9</v>
      </c>
      <c r="AK67" s="241">
        <v>63.5</v>
      </c>
      <c r="AL67" s="241">
        <v>121256</v>
      </c>
      <c r="AM67" s="241">
        <v>2657.8</v>
      </c>
      <c r="AN67" s="241">
        <f t="shared" si="32"/>
        <v>123913.8</v>
      </c>
      <c r="AO67" s="64">
        <f>AN67*0.04</f>
        <v>4956.5520000000006</v>
      </c>
      <c r="AP67" s="241">
        <f t="shared" si="33"/>
        <v>1602.0479999999998</v>
      </c>
      <c r="AQ67" s="64">
        <v>6558.6</v>
      </c>
      <c r="AR67" s="241">
        <v>514084.9</v>
      </c>
      <c r="AS67" s="241">
        <f t="shared" si="30"/>
        <v>23846</v>
      </c>
      <c r="AT67" s="241">
        <v>89</v>
      </c>
      <c r="AU67" s="241">
        <v>11379.9</v>
      </c>
      <c r="AV67" s="241">
        <v>948.6</v>
      </c>
      <c r="AW67" s="241">
        <v>15142.8</v>
      </c>
      <c r="AX67" s="241">
        <f t="shared" si="28"/>
        <v>27560.3</v>
      </c>
      <c r="AY67" s="243">
        <v>6.8</v>
      </c>
      <c r="AZ67" s="243" t="s">
        <v>341</v>
      </c>
      <c r="BA67" s="243" t="s">
        <v>342</v>
      </c>
      <c r="BB67" s="243" t="s">
        <v>1286</v>
      </c>
      <c r="BC67" s="243" t="s">
        <v>1287</v>
      </c>
      <c r="BD67" s="243">
        <v>2.6</v>
      </c>
      <c r="BE67" s="243">
        <v>267354.61</v>
      </c>
      <c r="BF67" s="244">
        <v>14790330</v>
      </c>
      <c r="BG67" s="245" t="s">
        <v>803</v>
      </c>
      <c r="BH67" s="246" t="s">
        <v>343</v>
      </c>
      <c r="BI67" s="243" t="s">
        <v>1091</v>
      </c>
      <c r="BJ67" s="243" t="s">
        <v>344</v>
      </c>
      <c r="BK67" s="246" t="s">
        <v>345</v>
      </c>
      <c r="BL67" s="246" t="s">
        <v>350</v>
      </c>
      <c r="BM67" s="243" t="s">
        <v>351</v>
      </c>
      <c r="BN67" s="243">
        <v>5.65</v>
      </c>
      <c r="BO67" s="246">
        <v>11.01</v>
      </c>
      <c r="BP67" s="247">
        <f t="shared" si="29"/>
        <v>5.3599999999999994</v>
      </c>
      <c r="BQ67" s="243" t="s">
        <v>817</v>
      </c>
      <c r="BR67" s="246" t="s">
        <v>817</v>
      </c>
      <c r="BS67" s="247" t="s">
        <v>817</v>
      </c>
      <c r="BT67" s="240" t="s">
        <v>1175</v>
      </c>
    </row>
    <row r="68" spans="1:72" s="175" customFormat="1" ht="14.1" customHeight="1">
      <c r="A68" s="240" t="s">
        <v>1176</v>
      </c>
      <c r="B68" s="241">
        <v>19965.900000000001</v>
      </c>
      <c r="C68" s="241">
        <v>362</v>
      </c>
      <c r="D68" s="241">
        <f t="shared" si="16"/>
        <v>20327.900000000001</v>
      </c>
      <c r="E68" s="241">
        <v>1809.8</v>
      </c>
      <c r="F68" s="241">
        <f t="shared" si="17"/>
        <v>18518.100000000002</v>
      </c>
      <c r="G68" s="241">
        <v>4329.8</v>
      </c>
      <c r="H68" s="241">
        <v>9693.2999999999993</v>
      </c>
      <c r="I68" s="241">
        <v>16849.900000000001</v>
      </c>
      <c r="J68" s="241">
        <v>116042.3</v>
      </c>
      <c r="K68" s="242">
        <f>I68+J68</f>
        <v>132892.20000000001</v>
      </c>
      <c r="L68" s="242">
        <f t="shared" si="19"/>
        <v>142585.5</v>
      </c>
      <c r="M68" s="241">
        <v>36.1</v>
      </c>
      <c r="N68" s="241">
        <f t="shared" si="31"/>
        <v>35404.1</v>
      </c>
      <c r="O68" s="241">
        <f t="shared" si="21"/>
        <v>151446.39999999999</v>
      </c>
      <c r="P68" s="241">
        <v>4660.2</v>
      </c>
      <c r="Q68" s="241">
        <f t="shared" si="22"/>
        <v>156106.6</v>
      </c>
      <c r="R68" s="241">
        <v>0</v>
      </c>
      <c r="S68" s="241">
        <v>6740.2</v>
      </c>
      <c r="T68" s="241">
        <v>104730.8</v>
      </c>
      <c r="U68" s="241">
        <f t="shared" si="23"/>
        <v>111471</v>
      </c>
      <c r="V68" s="241">
        <v>0</v>
      </c>
      <c r="W68" s="241">
        <v>3065.7</v>
      </c>
      <c r="X68" s="241">
        <v>5229.7</v>
      </c>
      <c r="Y68" s="241">
        <f t="shared" si="24"/>
        <v>8295.4</v>
      </c>
      <c r="Z68" s="241">
        <v>270.89999999999998</v>
      </c>
      <c r="AA68" s="241">
        <v>19929.400000000001</v>
      </c>
      <c r="AB68" s="241">
        <v>713.5</v>
      </c>
      <c r="AC68" s="241">
        <f t="shared" si="25"/>
        <v>20642.900000000001</v>
      </c>
      <c r="AD68" s="242">
        <f t="shared" ref="AD68:AG71" si="34">R68+V68+Z68</f>
        <v>270.89999999999998</v>
      </c>
      <c r="AE68" s="242">
        <f t="shared" si="34"/>
        <v>29735.300000000003</v>
      </c>
      <c r="AF68" s="242">
        <f t="shared" si="34"/>
        <v>110674</v>
      </c>
      <c r="AG68" s="242">
        <f t="shared" si="34"/>
        <v>140409.29999999999</v>
      </c>
      <c r="AH68" s="241">
        <v>659.2</v>
      </c>
      <c r="AI68" s="241">
        <v>5599.9</v>
      </c>
      <c r="AJ68" s="241">
        <v>1384.8</v>
      </c>
      <c r="AK68" s="241">
        <v>499.9</v>
      </c>
      <c r="AL68" s="241">
        <v>146210.1</v>
      </c>
      <c r="AM68" s="241">
        <v>1864.2</v>
      </c>
      <c r="AN68" s="241">
        <f t="shared" si="32"/>
        <v>148074.30000000002</v>
      </c>
      <c r="AO68" s="64">
        <f>AN68*0.045</f>
        <v>6663.3435000000009</v>
      </c>
      <c r="AP68" s="241">
        <f t="shared" si="33"/>
        <v>373.05649999999878</v>
      </c>
      <c r="AQ68" s="64">
        <v>7036.4</v>
      </c>
      <c r="AR68" s="241">
        <v>582919.69999999995</v>
      </c>
      <c r="AS68" s="241">
        <f t="shared" si="30"/>
        <v>27364.300000000003</v>
      </c>
      <c r="AT68" s="241">
        <v>84</v>
      </c>
      <c r="AU68" s="241">
        <v>15262.4</v>
      </c>
      <c r="AV68" s="241">
        <v>670.7</v>
      </c>
      <c r="AW68" s="241">
        <v>18832</v>
      </c>
      <c r="AX68" s="241">
        <f t="shared" si="28"/>
        <v>34849.1</v>
      </c>
      <c r="AY68" s="243">
        <v>15.51</v>
      </c>
      <c r="AZ68" s="243">
        <v>24.44</v>
      </c>
      <c r="BA68" s="243">
        <v>17.02</v>
      </c>
      <c r="BB68" s="243">
        <v>17.28</v>
      </c>
      <c r="BC68" s="243">
        <v>16.79</v>
      </c>
      <c r="BD68" s="243">
        <v>2.5</v>
      </c>
      <c r="BE68" s="243">
        <v>308804.55</v>
      </c>
      <c r="BF68" s="244">
        <v>14202240</v>
      </c>
      <c r="BG68" s="245">
        <v>6318</v>
      </c>
      <c r="BH68" s="246">
        <v>3388</v>
      </c>
      <c r="BI68" s="243">
        <v>98.47</v>
      </c>
      <c r="BJ68" s="243">
        <v>22.57</v>
      </c>
      <c r="BK68" s="246">
        <v>22.22</v>
      </c>
      <c r="BL68" s="246">
        <v>8.41</v>
      </c>
      <c r="BM68" s="243">
        <v>5</v>
      </c>
      <c r="BN68" s="243">
        <v>5.62</v>
      </c>
      <c r="BO68" s="246">
        <v>10.93</v>
      </c>
      <c r="BP68" s="247">
        <f t="shared" si="29"/>
        <v>5.31</v>
      </c>
      <c r="BQ68" s="243" t="s">
        <v>817</v>
      </c>
      <c r="BR68" s="246" t="s">
        <v>817</v>
      </c>
      <c r="BS68" s="247" t="s">
        <v>817</v>
      </c>
      <c r="BT68" s="240" t="s">
        <v>1176</v>
      </c>
    </row>
    <row r="69" spans="1:72" s="175" customFormat="1" ht="14.1" customHeight="1">
      <c r="A69" s="240" t="s">
        <v>1181</v>
      </c>
      <c r="B69" s="241">
        <v>24496.3</v>
      </c>
      <c r="C69" s="241">
        <v>397.8</v>
      </c>
      <c r="D69" s="241">
        <f t="shared" si="16"/>
        <v>24894.1</v>
      </c>
      <c r="E69" s="241">
        <v>2032</v>
      </c>
      <c r="F69" s="241">
        <f t="shared" si="17"/>
        <v>22862.1</v>
      </c>
      <c r="G69" s="241">
        <v>3438.5</v>
      </c>
      <c r="H69" s="241">
        <v>11227.8</v>
      </c>
      <c r="I69" s="241">
        <v>19739.599999999999</v>
      </c>
      <c r="J69" s="241">
        <v>138021.9</v>
      </c>
      <c r="K69" s="242">
        <f t="shared" si="18"/>
        <v>157761.5</v>
      </c>
      <c r="L69" s="242">
        <f t="shared" si="19"/>
        <v>168989.3</v>
      </c>
      <c r="M69" s="241">
        <v>50.6</v>
      </c>
      <c r="N69" s="241">
        <f t="shared" si="31"/>
        <v>42652.299999999996</v>
      </c>
      <c r="O69" s="241">
        <f t="shared" si="21"/>
        <v>180674.19999999998</v>
      </c>
      <c r="P69" s="241">
        <v>5027.7</v>
      </c>
      <c r="Q69" s="241">
        <f t="shared" si="22"/>
        <v>185701.9</v>
      </c>
      <c r="R69" s="241">
        <v>0</v>
      </c>
      <c r="S69" s="241">
        <v>7606.1</v>
      </c>
      <c r="T69" s="241">
        <v>122042</v>
      </c>
      <c r="U69" s="241">
        <f t="shared" si="23"/>
        <v>129648.1</v>
      </c>
      <c r="V69" s="241">
        <v>0</v>
      </c>
      <c r="W69" s="241">
        <v>6170.5</v>
      </c>
      <c r="X69" s="241">
        <v>8137.4</v>
      </c>
      <c r="Y69" s="241">
        <f t="shared" si="24"/>
        <v>14307.9</v>
      </c>
      <c r="Z69" s="241">
        <v>1783.8</v>
      </c>
      <c r="AA69" s="241">
        <v>18178.599999999999</v>
      </c>
      <c r="AB69" s="241">
        <v>708.1</v>
      </c>
      <c r="AC69" s="241">
        <f t="shared" si="25"/>
        <v>18886.699999999997</v>
      </c>
      <c r="AD69" s="242">
        <f t="shared" si="34"/>
        <v>1783.8</v>
      </c>
      <c r="AE69" s="242">
        <f t="shared" si="34"/>
        <v>31955.199999999997</v>
      </c>
      <c r="AF69" s="242">
        <f t="shared" si="34"/>
        <v>130887.5</v>
      </c>
      <c r="AG69" s="242">
        <f t="shared" si="34"/>
        <v>162842.70000000001</v>
      </c>
      <c r="AH69" s="241">
        <v>626.20000000000005</v>
      </c>
      <c r="AI69" s="241">
        <v>7046.6</v>
      </c>
      <c r="AJ69" s="241">
        <v>2590.5</v>
      </c>
      <c r="AK69" s="241">
        <v>656.1</v>
      </c>
      <c r="AL69" s="241">
        <v>169001</v>
      </c>
      <c r="AM69" s="241">
        <v>3452.4</v>
      </c>
      <c r="AN69" s="241">
        <f t="shared" si="32"/>
        <v>172453.4</v>
      </c>
      <c r="AO69" s="64">
        <f>AN69*0.05</f>
        <v>8622.67</v>
      </c>
      <c r="AP69" s="241">
        <f t="shared" si="33"/>
        <v>387.32999999999993</v>
      </c>
      <c r="AQ69" s="64">
        <v>9010</v>
      </c>
      <c r="AR69" s="241">
        <v>661370</v>
      </c>
      <c r="AS69" s="241">
        <f t="shared" si="30"/>
        <v>33904.1</v>
      </c>
      <c r="AT69" s="241">
        <v>69.099999999999994</v>
      </c>
      <c r="AU69" s="241">
        <v>24581.599999999999</v>
      </c>
      <c r="AV69" s="241">
        <v>765.6</v>
      </c>
      <c r="AW69" s="241">
        <v>17060</v>
      </c>
      <c r="AX69" s="241">
        <f t="shared" si="28"/>
        <v>42476.299999999996</v>
      </c>
      <c r="AY69" s="243">
        <v>21.95</v>
      </c>
      <c r="AZ69" s="243">
        <v>34.72</v>
      </c>
      <c r="BA69" s="243">
        <v>18.27</v>
      </c>
      <c r="BB69" s="243">
        <v>20.16</v>
      </c>
      <c r="BC69" s="243">
        <v>19.510000000000002</v>
      </c>
      <c r="BD69" s="243">
        <v>2.2999999999999998</v>
      </c>
      <c r="BE69" s="243">
        <v>103555.4</v>
      </c>
      <c r="BF69" s="244">
        <v>18857164</v>
      </c>
      <c r="BG69" s="245">
        <v>6425</v>
      </c>
      <c r="BH69" s="246">
        <v>3389</v>
      </c>
      <c r="BI69" s="243">
        <v>96.36</v>
      </c>
      <c r="BJ69" s="243">
        <v>26.3</v>
      </c>
      <c r="BK69" s="246">
        <v>25.35</v>
      </c>
      <c r="BL69" s="246">
        <v>9.9499999999999993</v>
      </c>
      <c r="BM69" s="243">
        <v>5</v>
      </c>
      <c r="BN69" s="243">
        <v>6.68</v>
      </c>
      <c r="BO69" s="246">
        <v>12.06</v>
      </c>
      <c r="BP69" s="247">
        <f t="shared" si="29"/>
        <v>5.3800000000000008</v>
      </c>
      <c r="BQ69" s="243" t="s">
        <v>817</v>
      </c>
      <c r="BR69" s="246" t="s">
        <v>817</v>
      </c>
      <c r="BS69" s="247" t="s">
        <v>817</v>
      </c>
      <c r="BT69" s="240" t="s">
        <v>1181</v>
      </c>
    </row>
    <row r="70" spans="1:72" s="175" customFormat="1" ht="14.1" customHeight="1">
      <c r="A70" s="240" t="s">
        <v>1190</v>
      </c>
      <c r="B70" s="242">
        <v>28363</v>
      </c>
      <c r="C70" s="272">
        <v>424.4</v>
      </c>
      <c r="D70" s="241">
        <f t="shared" si="16"/>
        <v>28787.4</v>
      </c>
      <c r="E70" s="272">
        <v>2143.6</v>
      </c>
      <c r="F70" s="241">
        <f t="shared" si="17"/>
        <v>26643.800000000003</v>
      </c>
      <c r="G70" s="242">
        <v>5100</v>
      </c>
      <c r="H70" s="272">
        <v>12157.6</v>
      </c>
      <c r="I70" s="272">
        <v>23462.5</v>
      </c>
      <c r="J70" s="272">
        <v>161336.20000000001</v>
      </c>
      <c r="K70" s="272">
        <f>I70+J70</f>
        <v>184798.7</v>
      </c>
      <c r="L70" s="272">
        <f>H70+K70</f>
        <v>196956.30000000002</v>
      </c>
      <c r="M70" s="272">
        <v>61.7</v>
      </c>
      <c r="N70" s="242">
        <f t="shared" si="31"/>
        <v>50168</v>
      </c>
      <c r="O70" s="272">
        <f>J70+N70</f>
        <v>211504.2</v>
      </c>
      <c r="P70" s="272">
        <v>5619.3</v>
      </c>
      <c r="Q70" s="242">
        <f>O70+P70</f>
        <v>217123.5</v>
      </c>
      <c r="R70" s="241">
        <v>0</v>
      </c>
      <c r="S70" s="272">
        <v>7653.6</v>
      </c>
      <c r="T70" s="272">
        <v>140776.20000000001</v>
      </c>
      <c r="U70" s="272">
        <f>S70+T70</f>
        <v>148429.80000000002</v>
      </c>
      <c r="V70" s="241">
        <v>0</v>
      </c>
      <c r="W70" s="272">
        <v>7575.7</v>
      </c>
      <c r="X70" s="272">
        <v>8889.2000000000007</v>
      </c>
      <c r="Y70" s="272">
        <f>W70+X70</f>
        <v>16464.900000000001</v>
      </c>
      <c r="Z70" s="272">
        <v>845.8</v>
      </c>
      <c r="AA70" s="272">
        <v>23560.799999999999</v>
      </c>
      <c r="AB70" s="272">
        <v>935.6</v>
      </c>
      <c r="AC70" s="272">
        <f>AA70+AB70</f>
        <v>24496.399999999998</v>
      </c>
      <c r="AD70" s="242">
        <f t="shared" si="34"/>
        <v>845.8</v>
      </c>
      <c r="AE70" s="272">
        <f t="shared" si="34"/>
        <v>38790.1</v>
      </c>
      <c r="AF70" s="242">
        <f t="shared" si="34"/>
        <v>150601.00000000003</v>
      </c>
      <c r="AG70" s="272">
        <f t="shared" si="34"/>
        <v>189391.1</v>
      </c>
      <c r="AH70" s="272">
        <v>602.1</v>
      </c>
      <c r="AI70" s="272">
        <v>5735.6</v>
      </c>
      <c r="AJ70" s="272">
        <v>1613.8</v>
      </c>
      <c r="AK70" s="272">
        <v>661.8</v>
      </c>
      <c r="AL70" s="272">
        <v>197000.3</v>
      </c>
      <c r="AM70" s="272">
        <v>3203.4</v>
      </c>
      <c r="AN70" s="272">
        <f t="shared" si="32"/>
        <v>200203.69999999998</v>
      </c>
      <c r="AO70" s="64">
        <f>AN70*0.05</f>
        <v>10010.184999999999</v>
      </c>
      <c r="AP70" s="241">
        <f t="shared" si="33"/>
        <v>563.41500000000087</v>
      </c>
      <c r="AQ70" s="64">
        <v>10573.6</v>
      </c>
      <c r="AR70" s="272">
        <v>592845.69999999995</v>
      </c>
      <c r="AS70" s="241">
        <f t="shared" si="30"/>
        <v>39361</v>
      </c>
      <c r="AT70" s="272">
        <v>1005.1</v>
      </c>
      <c r="AU70" s="272">
        <v>24550.1</v>
      </c>
      <c r="AV70" s="272">
        <v>920.4</v>
      </c>
      <c r="AW70" s="272">
        <v>21346.1</v>
      </c>
      <c r="AX70" s="272">
        <f>AT70+AU70+AV70+AW70</f>
        <v>47821.7</v>
      </c>
      <c r="AY70" s="243">
        <v>13.94</v>
      </c>
      <c r="AZ70" s="273">
        <v>15.05</v>
      </c>
      <c r="BA70" s="273">
        <v>15.12</v>
      </c>
      <c r="BB70" s="273">
        <v>14.9</v>
      </c>
      <c r="BC70" s="273">
        <v>17.02</v>
      </c>
      <c r="BD70" s="273">
        <v>2.2000000000000002</v>
      </c>
      <c r="BE70" s="273">
        <v>415323.09</v>
      </c>
      <c r="BF70" s="318">
        <v>22431225</v>
      </c>
      <c r="BG70" s="318">
        <v>6596</v>
      </c>
      <c r="BH70" s="272">
        <v>3383</v>
      </c>
      <c r="BI70" s="273">
        <f>AG70/AL70*100</f>
        <v>96.137467810962733</v>
      </c>
      <c r="BJ70" s="273">
        <v>29.94</v>
      </c>
      <c r="BK70" s="273">
        <v>28.79</v>
      </c>
      <c r="BL70" s="273">
        <f>(E70+AQ70)/AL70*100</f>
        <v>6.4554216414898864</v>
      </c>
      <c r="BM70" s="273">
        <v>5</v>
      </c>
      <c r="BN70" s="273">
        <v>6.85</v>
      </c>
      <c r="BO70" s="272">
        <v>12.78</v>
      </c>
      <c r="BP70" s="247">
        <f t="shared" si="29"/>
        <v>5.93</v>
      </c>
      <c r="BQ70" s="273" t="s">
        <v>817</v>
      </c>
      <c r="BR70" s="272" t="s">
        <v>817</v>
      </c>
      <c r="BS70" s="247" t="s">
        <v>817</v>
      </c>
      <c r="BT70" s="240" t="s">
        <v>1190</v>
      </c>
    </row>
    <row r="71" spans="1:72" s="175" customFormat="1" ht="14.1" customHeight="1">
      <c r="A71" s="686" t="s">
        <v>898</v>
      </c>
      <c r="B71" s="64">
        <v>35188.300000000003</v>
      </c>
      <c r="C71" s="35">
        <v>460.2</v>
      </c>
      <c r="D71" s="249">
        <f t="shared" si="16"/>
        <v>35648.5</v>
      </c>
      <c r="E71" s="35">
        <v>2958.6</v>
      </c>
      <c r="F71" s="249">
        <f t="shared" si="17"/>
        <v>32689.9</v>
      </c>
      <c r="G71" s="64">
        <v>5221.6000000000004</v>
      </c>
      <c r="H71" s="35">
        <v>15680.8</v>
      </c>
      <c r="I71" s="35">
        <v>26517.599999999999</v>
      </c>
      <c r="J71" s="35">
        <v>189480.5</v>
      </c>
      <c r="K71" s="35">
        <f t="shared" si="18"/>
        <v>215998.1</v>
      </c>
      <c r="L71" s="64">
        <f t="shared" si="19"/>
        <v>231678.9</v>
      </c>
      <c r="M71" s="35">
        <v>106.9</v>
      </c>
      <c r="N71" s="64">
        <f t="shared" si="31"/>
        <v>59314.400000000001</v>
      </c>
      <c r="O71" s="64">
        <f>J71+N71</f>
        <v>248794.9</v>
      </c>
      <c r="P71" s="35">
        <v>5031.3</v>
      </c>
      <c r="Q71" s="35">
        <v>253826.3</v>
      </c>
      <c r="R71" s="249">
        <v>0</v>
      </c>
      <c r="S71" s="35">
        <v>7117.1</v>
      </c>
      <c r="T71" s="35">
        <v>175997.3</v>
      </c>
      <c r="U71" s="35">
        <f t="shared" si="23"/>
        <v>183114.4</v>
      </c>
      <c r="V71" s="249">
        <v>0</v>
      </c>
      <c r="W71" s="64">
        <v>2638.4</v>
      </c>
      <c r="X71" s="35">
        <v>10887.8</v>
      </c>
      <c r="Y71" s="35">
        <f>W71+X71</f>
        <v>13526.199999999999</v>
      </c>
      <c r="Z71" s="35">
        <v>2148.6999999999998</v>
      </c>
      <c r="AA71" s="35">
        <v>37538.400000000001</v>
      </c>
      <c r="AB71" s="64">
        <v>1553.9</v>
      </c>
      <c r="AC71" s="35">
        <f>AA71+AB71</f>
        <v>39092.300000000003</v>
      </c>
      <c r="AD71" s="64">
        <f t="shared" si="34"/>
        <v>2148.6999999999998</v>
      </c>
      <c r="AE71" s="35">
        <f t="shared" si="34"/>
        <v>47293.9</v>
      </c>
      <c r="AF71" s="64">
        <f t="shared" si="34"/>
        <v>188438.99999999997</v>
      </c>
      <c r="AG71" s="64">
        <f t="shared" si="34"/>
        <v>235732.90000000002</v>
      </c>
      <c r="AH71" s="35">
        <v>758.8</v>
      </c>
      <c r="AI71" s="35">
        <v>6684.7</v>
      </c>
      <c r="AJ71" s="35">
        <v>4086.1</v>
      </c>
      <c r="AK71" s="35">
        <v>1564.7</v>
      </c>
      <c r="AL71" s="35">
        <v>231718.2</v>
      </c>
      <c r="AM71" s="35">
        <v>3287.2</v>
      </c>
      <c r="AN71" s="35">
        <f t="shared" si="32"/>
        <v>235005.40000000002</v>
      </c>
      <c r="AO71" s="64">
        <f>AN71*0.05</f>
        <v>11750.270000000002</v>
      </c>
      <c r="AP71" s="241">
        <f t="shared" si="33"/>
        <v>56.429999999998472</v>
      </c>
      <c r="AQ71" s="64">
        <v>11806.7</v>
      </c>
      <c r="AR71" s="35">
        <v>601032.80000000005</v>
      </c>
      <c r="AS71" s="241">
        <f t="shared" si="30"/>
        <v>47455.199999999997</v>
      </c>
      <c r="AT71" s="35">
        <v>2271.4</v>
      </c>
      <c r="AU71" s="35">
        <v>23252.400000000001</v>
      </c>
      <c r="AV71" s="35">
        <v>1119.9000000000001</v>
      </c>
      <c r="AW71" s="35">
        <v>35472.699999999997</v>
      </c>
      <c r="AX71" s="35">
        <f>AT71+AU71+AV71+AW71</f>
        <v>62116.4</v>
      </c>
      <c r="AY71" s="479">
        <v>30.41</v>
      </c>
      <c r="AZ71" s="36">
        <v>-32.17</v>
      </c>
      <c r="BA71" s="36">
        <v>25.15</v>
      </c>
      <c r="BB71" s="36">
        <v>21.18</v>
      </c>
      <c r="BC71" s="36">
        <v>17.59</v>
      </c>
      <c r="BD71" s="35">
        <v>2.19</v>
      </c>
      <c r="BE71" s="36">
        <v>479057.4</v>
      </c>
      <c r="BF71" s="35">
        <v>24375719</v>
      </c>
      <c r="BG71" s="153">
        <v>6747</v>
      </c>
      <c r="BH71" s="35">
        <v>3383</v>
      </c>
      <c r="BI71" s="273">
        <f>AG71/AL71*100</f>
        <v>101.7325786235177</v>
      </c>
      <c r="BJ71" s="36">
        <f>AL71/BG71</f>
        <v>34.343886171631837</v>
      </c>
      <c r="BK71" s="36">
        <f>AG71/BG71</f>
        <v>34.938921001926786</v>
      </c>
      <c r="BL71" s="273">
        <f>(E71+AQ71)/AL71*100</f>
        <v>6.3720933444157604</v>
      </c>
      <c r="BM71" s="36">
        <v>5</v>
      </c>
      <c r="BN71" s="36">
        <v>6.95</v>
      </c>
      <c r="BO71" s="232">
        <v>12.29</v>
      </c>
      <c r="BP71" s="354">
        <f t="shared" si="29"/>
        <v>5.339999999999999</v>
      </c>
      <c r="BQ71" s="36" t="s">
        <v>817</v>
      </c>
      <c r="BR71" s="232" t="s">
        <v>817</v>
      </c>
      <c r="BS71" s="354" t="s">
        <v>817</v>
      </c>
      <c r="BT71" s="686" t="s">
        <v>898</v>
      </c>
    </row>
    <row r="72" spans="1:72" s="175" customFormat="1" ht="14.1" customHeight="1">
      <c r="A72" s="686" t="s">
        <v>205</v>
      </c>
      <c r="B72" s="64">
        <v>38970</v>
      </c>
      <c r="C72" s="35">
        <v>478.7</v>
      </c>
      <c r="D72" s="249">
        <v>39448.699999999997</v>
      </c>
      <c r="E72" s="35">
        <v>3399.5</v>
      </c>
      <c r="F72" s="249">
        <v>36049.199999999997</v>
      </c>
      <c r="G72" s="64">
        <v>7076.3</v>
      </c>
      <c r="H72" s="35">
        <v>18312.599999999999</v>
      </c>
      <c r="I72" s="35">
        <v>30236.5</v>
      </c>
      <c r="J72" s="64">
        <v>230073</v>
      </c>
      <c r="K72" s="35">
        <v>260309.5</v>
      </c>
      <c r="L72" s="64">
        <v>278622.09999999998</v>
      </c>
      <c r="M72" s="35">
        <v>141.19999999999999</v>
      </c>
      <c r="N72" s="64">
        <v>66426.899999999994</v>
      </c>
      <c r="O72" s="64">
        <v>296499.90000000002</v>
      </c>
      <c r="P72" s="35">
        <v>6084.7</v>
      </c>
      <c r="Q72" s="35">
        <v>302584.60000000003</v>
      </c>
      <c r="R72" s="249">
        <v>0</v>
      </c>
      <c r="S72" s="64">
        <v>9644</v>
      </c>
      <c r="T72" s="35">
        <v>204574.6</v>
      </c>
      <c r="U72" s="35">
        <v>214218.6</v>
      </c>
      <c r="V72" s="249">
        <v>0</v>
      </c>
      <c r="W72" s="64">
        <v>2611.9</v>
      </c>
      <c r="X72" s="35">
        <v>9103.2000000000007</v>
      </c>
      <c r="Y72" s="35">
        <v>11715.1</v>
      </c>
      <c r="Z72" s="35">
        <v>1545.7</v>
      </c>
      <c r="AA72" s="35">
        <v>46863.8</v>
      </c>
      <c r="AB72" s="64">
        <v>2227.6</v>
      </c>
      <c r="AC72" s="35">
        <v>49091.4</v>
      </c>
      <c r="AD72" s="64">
        <v>1545.7</v>
      </c>
      <c r="AE72" s="35">
        <v>59119.700000000004</v>
      </c>
      <c r="AF72" s="64">
        <v>215905.40000000002</v>
      </c>
      <c r="AG72" s="64">
        <v>275025.10000000003</v>
      </c>
      <c r="AH72" s="35">
        <v>1208.5</v>
      </c>
      <c r="AI72" s="64">
        <v>6102</v>
      </c>
      <c r="AJ72" s="35">
        <v>2594.1999999999998</v>
      </c>
      <c r="AK72" s="35">
        <v>1213.5999999999999</v>
      </c>
      <c r="AL72" s="35">
        <v>278680.39999999997</v>
      </c>
      <c r="AM72" s="35">
        <v>3960.4</v>
      </c>
      <c r="AN72" s="35">
        <v>282640.8</v>
      </c>
      <c r="AO72" s="64">
        <f>AN72*0.05</f>
        <v>14132.04</v>
      </c>
      <c r="AP72" s="241">
        <f t="shared" si="33"/>
        <v>9027.4599999999991</v>
      </c>
      <c r="AQ72" s="64">
        <v>23159.5</v>
      </c>
      <c r="AR72" s="35">
        <v>704068.7</v>
      </c>
      <c r="AS72" s="241">
        <f t="shared" si="30"/>
        <v>62608.2</v>
      </c>
      <c r="AT72" s="64">
        <v>3973</v>
      </c>
      <c r="AU72" s="35">
        <v>28474.1</v>
      </c>
      <c r="AV72" s="35">
        <v>2797.6</v>
      </c>
      <c r="AW72" s="35">
        <v>44754.700000000004</v>
      </c>
      <c r="AX72" s="35">
        <v>79999.399999999994</v>
      </c>
      <c r="AY72" s="479">
        <v>24.04</v>
      </c>
      <c r="AZ72" s="36">
        <v>6.55</v>
      </c>
      <c r="BA72" s="36">
        <v>14.62</v>
      </c>
      <c r="BB72" s="36">
        <v>16.02</v>
      </c>
      <c r="BC72" s="36">
        <v>19.170000000000002</v>
      </c>
      <c r="BD72" s="35">
        <v>2.0699999999999998</v>
      </c>
      <c r="BE72" s="36">
        <v>615413.53</v>
      </c>
      <c r="BF72" s="35">
        <v>25624044</v>
      </c>
      <c r="BG72" s="153">
        <v>6936</v>
      </c>
      <c r="BH72" s="35">
        <v>3387</v>
      </c>
      <c r="BI72" s="273">
        <f>AG72/AL72*100</f>
        <v>98.688354114605858</v>
      </c>
      <c r="BJ72" s="36">
        <f>AL72/BG72</f>
        <v>40.178835063437134</v>
      </c>
      <c r="BK72" s="36">
        <f>AG72/BG72</f>
        <v>39.651831026528264</v>
      </c>
      <c r="BL72" s="273">
        <f>(E72+AQ72)/AL72*100</f>
        <v>9.5302719531047053</v>
      </c>
      <c r="BM72" s="36">
        <v>5</v>
      </c>
      <c r="BN72" s="36">
        <v>7.01</v>
      </c>
      <c r="BO72" s="232">
        <v>11.87</v>
      </c>
      <c r="BP72" s="354">
        <v>4.8600000000000003</v>
      </c>
      <c r="BQ72" s="36" t="s">
        <v>817</v>
      </c>
      <c r="BR72" s="232" t="s">
        <v>817</v>
      </c>
      <c r="BS72" s="354" t="s">
        <v>817</v>
      </c>
      <c r="BT72" s="686" t="s">
        <v>205</v>
      </c>
    </row>
    <row r="73" spans="1:72" s="175" customFormat="1" ht="14.1" customHeight="1">
      <c r="A73" s="686" t="s">
        <v>194</v>
      </c>
      <c r="B73" s="64">
        <v>49947.3</v>
      </c>
      <c r="C73" s="35">
        <v>518.1</v>
      </c>
      <c r="D73" s="249">
        <v>50465.4</v>
      </c>
      <c r="E73" s="35">
        <v>4308.3</v>
      </c>
      <c r="F73" s="249">
        <v>46157.1</v>
      </c>
      <c r="G73" s="64">
        <v>7971.5</v>
      </c>
      <c r="H73" s="35">
        <v>20181.099999999999</v>
      </c>
      <c r="I73" s="35">
        <v>41621.800000000003</v>
      </c>
      <c r="J73" s="64">
        <v>275042.8</v>
      </c>
      <c r="K73" s="35">
        <v>316664.59999999998</v>
      </c>
      <c r="L73" s="64">
        <v>336845.69999999995</v>
      </c>
      <c r="M73" s="35">
        <v>209.4</v>
      </c>
      <c r="N73" s="64">
        <v>87988.299999999988</v>
      </c>
      <c r="O73" s="64">
        <v>363031.1</v>
      </c>
      <c r="P73" s="35">
        <v>6935.3</v>
      </c>
      <c r="Q73" s="35">
        <v>369966.39999999997</v>
      </c>
      <c r="R73" s="249">
        <v>0</v>
      </c>
      <c r="S73" s="64">
        <v>10726.3</v>
      </c>
      <c r="T73" s="35">
        <v>253455.9</v>
      </c>
      <c r="U73" s="35">
        <v>264182.2</v>
      </c>
      <c r="V73" s="249">
        <v>0</v>
      </c>
      <c r="W73" s="64">
        <v>3865.2</v>
      </c>
      <c r="X73" s="35">
        <v>10202.4</v>
      </c>
      <c r="Y73" s="35">
        <v>14067.599999999999</v>
      </c>
      <c r="Z73" s="35">
        <v>2127.4</v>
      </c>
      <c r="AA73" s="35">
        <v>51891.3</v>
      </c>
      <c r="AB73" s="64">
        <v>4513.7</v>
      </c>
      <c r="AC73" s="64">
        <v>56405</v>
      </c>
      <c r="AD73" s="64">
        <v>2127.4</v>
      </c>
      <c r="AE73" s="35">
        <v>66482.8</v>
      </c>
      <c r="AF73" s="64">
        <v>268172</v>
      </c>
      <c r="AG73" s="64">
        <v>334654.8</v>
      </c>
      <c r="AH73" s="35">
        <v>1749.5</v>
      </c>
      <c r="AI73" s="64">
        <v>5852.1</v>
      </c>
      <c r="AJ73" s="35">
        <v>5087.3</v>
      </c>
      <c r="AK73" s="35">
        <v>1561.7</v>
      </c>
      <c r="AL73" s="35">
        <v>336869.7</v>
      </c>
      <c r="AM73" s="35">
        <v>3885.6</v>
      </c>
      <c r="AN73" s="35">
        <v>340755.3</v>
      </c>
      <c r="AO73" s="64">
        <f>AN73*0.055</f>
        <v>18741.541499999999</v>
      </c>
      <c r="AP73" s="241">
        <f t="shared" si="33"/>
        <v>4726.4585000000006</v>
      </c>
      <c r="AQ73" s="64">
        <v>23468</v>
      </c>
      <c r="AR73" s="35">
        <v>863330.4</v>
      </c>
      <c r="AS73" s="241">
        <f t="shared" si="30"/>
        <v>73933.399999999994</v>
      </c>
      <c r="AT73" s="64">
        <v>5.0999999999999996</v>
      </c>
      <c r="AU73" s="35">
        <v>21788.2</v>
      </c>
      <c r="AV73" s="35">
        <v>3141.2</v>
      </c>
      <c r="AW73" s="35">
        <v>49111.5</v>
      </c>
      <c r="AX73" s="64">
        <v>74046</v>
      </c>
      <c r="AY73" s="479">
        <v>-6.52</v>
      </c>
      <c r="AZ73" s="36">
        <v>20.77</v>
      </c>
      <c r="BA73" s="36">
        <v>24.24</v>
      </c>
      <c r="BB73" s="36">
        <v>17.89</v>
      </c>
      <c r="BC73" s="36">
        <v>22.44</v>
      </c>
      <c r="BD73" s="36">
        <v>1.91</v>
      </c>
      <c r="BE73" s="36">
        <v>933097.39000000013</v>
      </c>
      <c r="BF73" s="35">
        <v>30670124</v>
      </c>
      <c r="BG73" s="153">
        <v>7246</v>
      </c>
      <c r="BH73" s="35">
        <v>3394</v>
      </c>
      <c r="BI73" s="273">
        <f>AG73/AL73*100</f>
        <v>99.342505425688316</v>
      </c>
      <c r="BJ73" s="36">
        <f>AL73/BG73</f>
        <v>46.490436102677343</v>
      </c>
      <c r="BK73" s="36">
        <f>AG73/BG73</f>
        <v>46.184764007728397</v>
      </c>
      <c r="BL73" s="273">
        <f>(E73+AQ73)/AL73*100</f>
        <v>8.2454135827591486</v>
      </c>
      <c r="BM73" s="36">
        <v>5</v>
      </c>
      <c r="BN73" s="36">
        <v>6.01</v>
      </c>
      <c r="BO73" s="232">
        <v>11.31</v>
      </c>
      <c r="BP73" s="354">
        <v>5.3000000000000007</v>
      </c>
      <c r="BQ73" s="36" t="s">
        <v>817</v>
      </c>
      <c r="BR73" s="232" t="s">
        <v>817</v>
      </c>
      <c r="BS73" s="354" t="s">
        <v>817</v>
      </c>
      <c r="BT73" s="686" t="s">
        <v>194</v>
      </c>
    </row>
    <row r="74" spans="1:72" s="175" customFormat="1" ht="14.1" customHeight="1">
      <c r="A74" s="686" t="s">
        <v>458</v>
      </c>
      <c r="B74" s="64">
        <v>59915.5</v>
      </c>
      <c r="C74" s="64">
        <v>611.4</v>
      </c>
      <c r="D74" s="249">
        <v>60526.9</v>
      </c>
      <c r="E74" s="64">
        <v>5731.8</v>
      </c>
      <c r="F74" s="249">
        <v>54795.1</v>
      </c>
      <c r="G74" s="64">
        <v>9482</v>
      </c>
      <c r="H74" s="64">
        <v>24919.8</v>
      </c>
      <c r="I74" s="64">
        <v>48106.2</v>
      </c>
      <c r="J74" s="64">
        <v>337418.9</v>
      </c>
      <c r="K74" s="35">
        <v>385525.10000000003</v>
      </c>
      <c r="L74" s="64">
        <v>410444.9</v>
      </c>
      <c r="M74" s="64">
        <v>199.8</v>
      </c>
      <c r="N74" s="64">
        <v>103101.09999999999</v>
      </c>
      <c r="O74" s="64">
        <v>440520</v>
      </c>
      <c r="P74" s="64">
        <v>4976</v>
      </c>
      <c r="Q74" s="64">
        <v>445496</v>
      </c>
      <c r="R74" s="64">
        <v>0</v>
      </c>
      <c r="S74" s="64">
        <v>13830.7</v>
      </c>
      <c r="T74" s="64">
        <v>312803.5</v>
      </c>
      <c r="U74" s="64">
        <v>326634.2</v>
      </c>
      <c r="V74" s="64">
        <v>0</v>
      </c>
      <c r="W74" s="64">
        <v>4371.8999999999996</v>
      </c>
      <c r="X74" s="64">
        <v>16670.400000000001</v>
      </c>
      <c r="Y74" s="64">
        <v>21042.300000000003</v>
      </c>
      <c r="Z74" s="64">
        <v>3080.3</v>
      </c>
      <c r="AA74" s="64">
        <v>66704</v>
      </c>
      <c r="AB74" s="64">
        <v>8095.2</v>
      </c>
      <c r="AC74" s="64">
        <v>74799.199999999997</v>
      </c>
      <c r="AD74" s="64">
        <v>3080.3</v>
      </c>
      <c r="AE74" s="64">
        <v>84906.6</v>
      </c>
      <c r="AF74" s="64">
        <v>337569.10000000003</v>
      </c>
      <c r="AG74" s="64">
        <v>422475.7</v>
      </c>
      <c r="AH74" s="64">
        <v>1959.3</v>
      </c>
      <c r="AI74" s="64">
        <v>17833.400000000001</v>
      </c>
      <c r="AJ74" s="64">
        <v>3960.3</v>
      </c>
      <c r="AK74" s="64">
        <v>2329.1999999999998</v>
      </c>
      <c r="AL74" s="64">
        <v>410470.7</v>
      </c>
      <c r="AM74" s="64">
        <v>5461.7</v>
      </c>
      <c r="AN74" s="64">
        <v>415932.4</v>
      </c>
      <c r="AO74" s="64">
        <v>24955.944</v>
      </c>
      <c r="AP74" s="241">
        <v>4051.7560000000012</v>
      </c>
      <c r="AQ74" s="249">
        <v>29007.7</v>
      </c>
      <c r="AR74" s="64">
        <v>1087850.3</v>
      </c>
      <c r="AS74" s="241">
        <f t="shared" si="30"/>
        <v>89534.6</v>
      </c>
      <c r="AT74" s="64">
        <v>10732.9</v>
      </c>
      <c r="AU74" s="64">
        <v>20625.2</v>
      </c>
      <c r="AV74" s="64">
        <v>2591</v>
      </c>
      <c r="AW74" s="64">
        <v>63715.1</v>
      </c>
      <c r="AX74" s="64">
        <v>97664.2</v>
      </c>
      <c r="AY74" s="36">
        <v>34.89</v>
      </c>
      <c r="AZ74" s="36">
        <v>28.72</v>
      </c>
      <c r="BA74" s="36">
        <v>25.84</v>
      </c>
      <c r="BB74" s="36">
        <v>27.41</v>
      </c>
      <c r="BC74" s="36">
        <v>21.34</v>
      </c>
      <c r="BD74" s="36">
        <v>1.8</v>
      </c>
      <c r="BE74" s="36">
        <v>1149439.29</v>
      </c>
      <c r="BF74" s="153">
        <v>26162053</v>
      </c>
      <c r="BG74" s="153">
        <v>7712</v>
      </c>
      <c r="BH74" s="153">
        <v>3414</v>
      </c>
      <c r="BI74" s="273">
        <f>AG74/AL74*100</f>
        <v>102.92469109244581</v>
      </c>
      <c r="BJ74" s="36">
        <f>AL74/BG74</f>
        <v>53.224935165975104</v>
      </c>
      <c r="BK74" s="36">
        <f>AG74/BG74</f>
        <v>54.781600103734441</v>
      </c>
      <c r="BL74" s="273">
        <f>(E74+AQ74)/AL74*100</f>
        <v>8.4633324619759698</v>
      </c>
      <c r="BM74" s="36">
        <v>5</v>
      </c>
      <c r="BN74" s="36">
        <v>7.27</v>
      </c>
      <c r="BO74" s="36">
        <v>12.42</v>
      </c>
      <c r="BP74" s="36">
        <v>5.15</v>
      </c>
      <c r="BQ74" s="36" t="s">
        <v>817</v>
      </c>
      <c r="BR74" s="36" t="s">
        <v>817</v>
      </c>
      <c r="BS74" s="36" t="s">
        <v>817</v>
      </c>
      <c r="BT74" s="686" t="s">
        <v>458</v>
      </c>
    </row>
    <row r="75" spans="1:72" s="175" customFormat="1" ht="14.1" customHeight="1">
      <c r="A75" s="686" t="s">
        <v>1783</v>
      </c>
      <c r="B75" s="64">
        <v>64200.7</v>
      </c>
      <c r="C75" s="64">
        <v>695.8</v>
      </c>
      <c r="D75" s="249">
        <v>64896.5</v>
      </c>
      <c r="E75" s="64">
        <v>6479.4</v>
      </c>
      <c r="F75" s="249">
        <v>58417.1</v>
      </c>
      <c r="G75" s="64">
        <v>11992.2</v>
      </c>
      <c r="H75" s="64">
        <v>31574.2</v>
      </c>
      <c r="I75" s="64">
        <v>51060.4</v>
      </c>
      <c r="J75" s="64">
        <v>407388.1</v>
      </c>
      <c r="K75" s="35">
        <v>458448.5</v>
      </c>
      <c r="L75" s="64">
        <v>490022.7</v>
      </c>
      <c r="M75" s="64">
        <v>243.9</v>
      </c>
      <c r="N75" s="64">
        <v>109721.4</v>
      </c>
      <c r="O75" s="64">
        <v>517109.5</v>
      </c>
      <c r="P75" s="64">
        <v>2533.6999999999998</v>
      </c>
      <c r="Q75" s="64">
        <v>519643.2</v>
      </c>
      <c r="R75" s="64">
        <v>0</v>
      </c>
      <c r="S75" s="64">
        <v>14190.3</v>
      </c>
      <c r="T75" s="64">
        <v>373614.6</v>
      </c>
      <c r="U75" s="64">
        <v>387804.89999999997</v>
      </c>
      <c r="V75" s="64">
        <v>0</v>
      </c>
      <c r="W75" s="64">
        <v>2534.6999999999998</v>
      </c>
      <c r="X75" s="64">
        <v>21317.5</v>
      </c>
      <c r="Y75" s="64">
        <v>23852.2</v>
      </c>
      <c r="Z75" s="64">
        <v>5173</v>
      </c>
      <c r="AA75" s="64">
        <v>86057.1</v>
      </c>
      <c r="AB75" s="64">
        <v>9370.7999999999993</v>
      </c>
      <c r="AC75" s="64">
        <v>95427.900000000009</v>
      </c>
      <c r="AD75" s="64">
        <v>5173</v>
      </c>
      <c r="AE75" s="64">
        <v>102782.1</v>
      </c>
      <c r="AF75" s="64">
        <v>404302.89999999997</v>
      </c>
      <c r="AG75" s="64">
        <v>507085</v>
      </c>
      <c r="AH75" s="64">
        <v>2320</v>
      </c>
      <c r="AI75" s="64">
        <v>21671.599999999999</v>
      </c>
      <c r="AJ75" s="64">
        <v>9197</v>
      </c>
      <c r="AK75" s="64">
        <v>3377.7</v>
      </c>
      <c r="AL75" s="64">
        <v>490038.80000000005</v>
      </c>
      <c r="AM75" s="64">
        <v>7141.5</v>
      </c>
      <c r="AN75" s="64">
        <v>497180.30000000005</v>
      </c>
      <c r="AO75" s="64">
        <v>29830.818000000003</v>
      </c>
      <c r="AP75" s="241">
        <v>2831.4819999999963</v>
      </c>
      <c r="AQ75" s="249">
        <v>32662.3</v>
      </c>
      <c r="AR75" s="64">
        <v>1296703.2</v>
      </c>
      <c r="AS75" s="241">
        <v>97558.8</v>
      </c>
      <c r="AT75" s="64">
        <v>9829.8000000000011</v>
      </c>
      <c r="AU75" s="64">
        <v>27482.100000000002</v>
      </c>
      <c r="AV75" s="64">
        <v>3379.1</v>
      </c>
      <c r="AW75" s="64">
        <v>82057.899999999994</v>
      </c>
      <c r="AX75" s="64">
        <v>122748.9</v>
      </c>
      <c r="AY75" s="36">
        <v>25.15</v>
      </c>
      <c r="AZ75" s="36">
        <v>-5.01</v>
      </c>
      <c r="BA75" s="36">
        <v>19.72</v>
      </c>
      <c r="BB75" s="36">
        <v>19.53</v>
      </c>
      <c r="BC75" s="36">
        <v>17.39</v>
      </c>
      <c r="BD75" s="36">
        <v>1.78</v>
      </c>
      <c r="BE75" s="36">
        <v>1032945.5599999999</v>
      </c>
      <c r="BF75" s="153">
        <v>22064500</v>
      </c>
      <c r="BG75" s="153">
        <v>8059</v>
      </c>
      <c r="BH75" s="153">
        <v>3449</v>
      </c>
      <c r="BI75" s="273">
        <v>103.47854088288517</v>
      </c>
      <c r="BJ75" s="36">
        <v>60.806402779501184</v>
      </c>
      <c r="BK75" s="36">
        <v>62.921578359597966</v>
      </c>
      <c r="BL75" s="273">
        <v>7.9874695636345514</v>
      </c>
      <c r="BM75" s="36">
        <v>5</v>
      </c>
      <c r="BN75" s="36">
        <v>8.15</v>
      </c>
      <c r="BO75" s="36">
        <v>13.75</v>
      </c>
      <c r="BP75" s="36">
        <v>5.6</v>
      </c>
      <c r="BQ75" s="36" t="s">
        <v>817</v>
      </c>
      <c r="BR75" s="36" t="s">
        <v>817</v>
      </c>
      <c r="BS75" s="36" t="s">
        <v>817</v>
      </c>
      <c r="BT75" s="686" t="s">
        <v>1783</v>
      </c>
    </row>
    <row r="76" spans="1:72" s="175" customFormat="1" ht="14.1" customHeight="1">
      <c r="A76" s="240" t="s">
        <v>1751</v>
      </c>
      <c r="B76" s="242">
        <v>74633.600000000006</v>
      </c>
      <c r="C76" s="242">
        <v>738.7</v>
      </c>
      <c r="D76" s="241">
        <v>75372.3</v>
      </c>
      <c r="E76" s="242">
        <v>7819.4</v>
      </c>
      <c r="F76" s="241">
        <v>67552.899999999994</v>
      </c>
      <c r="G76" s="242">
        <v>16749.2</v>
      </c>
      <c r="H76" s="242">
        <v>37251.699999999997</v>
      </c>
      <c r="I76" s="242">
        <v>55736.5</v>
      </c>
      <c r="J76" s="242">
        <v>479902.3</v>
      </c>
      <c r="K76" s="242">
        <v>535638.80000000005</v>
      </c>
      <c r="L76" s="242">
        <v>572890.5</v>
      </c>
      <c r="M76" s="242">
        <v>313.7</v>
      </c>
      <c r="N76" s="242">
        <v>123603.09999999999</v>
      </c>
      <c r="O76" s="242">
        <v>603505.4</v>
      </c>
      <c r="P76" s="242">
        <v>52.2</v>
      </c>
      <c r="Q76" s="242">
        <v>603557.6</v>
      </c>
      <c r="R76" s="242">
        <v>0</v>
      </c>
      <c r="S76" s="242">
        <v>10424.6</v>
      </c>
      <c r="T76" s="242">
        <v>417890.5</v>
      </c>
      <c r="U76" s="242">
        <v>428315.1</v>
      </c>
      <c r="V76" s="242">
        <v>0</v>
      </c>
      <c r="W76" s="242">
        <v>939.6</v>
      </c>
      <c r="X76" s="242">
        <v>18961.2</v>
      </c>
      <c r="Y76" s="242">
        <v>19900.8</v>
      </c>
      <c r="Z76" s="242">
        <v>6677.8</v>
      </c>
      <c r="AA76" s="242">
        <v>123736.6</v>
      </c>
      <c r="AB76" s="242">
        <v>11125.2</v>
      </c>
      <c r="AC76" s="242">
        <v>134861.80000000002</v>
      </c>
      <c r="AD76" s="242">
        <v>6677.8</v>
      </c>
      <c r="AE76" s="242">
        <v>135100.80000000002</v>
      </c>
      <c r="AF76" s="242">
        <v>447976.9</v>
      </c>
      <c r="AG76" s="242">
        <v>583077.69999999995</v>
      </c>
      <c r="AH76" s="242">
        <v>9784.5</v>
      </c>
      <c r="AI76" s="242">
        <v>9441.9</v>
      </c>
      <c r="AJ76" s="242">
        <v>9640.7999999999993</v>
      </c>
      <c r="AK76" s="242">
        <v>147</v>
      </c>
      <c r="AL76" s="242">
        <v>572957.5</v>
      </c>
      <c r="AM76" s="242">
        <v>6509</v>
      </c>
      <c r="AN76" s="242">
        <v>579466.5</v>
      </c>
      <c r="AO76" s="242">
        <v>34767.99</v>
      </c>
      <c r="AP76" s="241">
        <v>2035.4100000000035</v>
      </c>
      <c r="AQ76" s="241">
        <v>36803.4</v>
      </c>
      <c r="AR76" s="242">
        <v>1462258.7</v>
      </c>
      <c r="AS76" s="241">
        <v>112175.70000000001</v>
      </c>
      <c r="AT76" s="242">
        <v>9204.5</v>
      </c>
      <c r="AU76" s="242">
        <v>21263.200000000001</v>
      </c>
      <c r="AV76" s="242">
        <v>3720.1000000000004</v>
      </c>
      <c r="AW76" s="242">
        <v>123280</v>
      </c>
      <c r="AX76" s="242">
        <v>157467.79999999999</v>
      </c>
      <c r="AY76" s="272">
        <v>19.91</v>
      </c>
      <c r="AZ76" s="272">
        <v>9.06</v>
      </c>
      <c r="BA76" s="272">
        <v>10.85</v>
      </c>
      <c r="BB76" s="272">
        <v>12.4</v>
      </c>
      <c r="BC76" s="272">
        <v>16.71</v>
      </c>
      <c r="BD76" s="273">
        <v>1.72</v>
      </c>
      <c r="BE76" s="273">
        <v>1206241.4000000001</v>
      </c>
      <c r="BF76" s="318">
        <v>23019773</v>
      </c>
      <c r="BG76" s="318">
        <v>8427</v>
      </c>
      <c r="BH76" s="318">
        <v>3499</v>
      </c>
      <c r="BI76" s="273">
        <v>101.76630901942988</v>
      </c>
      <c r="BJ76" s="273">
        <v>67.990684703927855</v>
      </c>
      <c r="BK76" s="273">
        <v>69.191610300225463</v>
      </c>
      <c r="BL76" s="273">
        <v>7.7881518262698375</v>
      </c>
      <c r="BM76" s="273">
        <v>5</v>
      </c>
      <c r="BN76" s="273">
        <v>8.5399999999999991</v>
      </c>
      <c r="BO76" s="273">
        <v>13.67</v>
      </c>
      <c r="BP76" s="273">
        <v>5.1300000000000008</v>
      </c>
      <c r="BQ76" s="243">
        <v>14.21</v>
      </c>
      <c r="BR76" s="35">
        <v>17.440000000000001</v>
      </c>
      <c r="BS76" s="35">
        <v>3.2300000000000004</v>
      </c>
      <c r="BT76" s="173" t="s">
        <v>1751</v>
      </c>
    </row>
    <row r="77" spans="1:72" s="175" customFormat="1" ht="14.1" customHeight="1">
      <c r="A77" s="1361" t="s">
        <v>3664</v>
      </c>
      <c r="B77" s="1360">
        <v>84714.1</v>
      </c>
      <c r="C77" s="1360">
        <v>771.1</v>
      </c>
      <c r="D77" s="1360">
        <v>85485.200000000012</v>
      </c>
      <c r="E77" s="1360">
        <v>8576.7999999999993</v>
      </c>
      <c r="F77" s="1360">
        <v>76908.400000000009</v>
      </c>
      <c r="G77" s="1362">
        <v>14653.7</v>
      </c>
      <c r="H77" s="1360">
        <v>39217.699999999997</v>
      </c>
      <c r="I77" s="1360">
        <v>64344.3</v>
      </c>
      <c r="J77" s="1362">
        <v>558978.4</v>
      </c>
      <c r="K77" s="1363">
        <v>623322.70000000007</v>
      </c>
      <c r="L77" s="1363">
        <v>662540.4</v>
      </c>
      <c r="M77" s="1360">
        <v>392.4</v>
      </c>
      <c r="N77" s="1363">
        <v>141645.1</v>
      </c>
      <c r="O77" s="1363">
        <v>700623.5</v>
      </c>
      <c r="P77" s="1362" t="s">
        <v>817</v>
      </c>
      <c r="Q77" s="1362" t="s">
        <v>817</v>
      </c>
      <c r="R77" s="1363">
        <v>0</v>
      </c>
      <c r="S77" s="1360">
        <v>12682.9</v>
      </c>
      <c r="T77" s="1360">
        <v>472716.79999999999</v>
      </c>
      <c r="U77" s="1363">
        <v>485399.7</v>
      </c>
      <c r="V77" s="1363">
        <v>0</v>
      </c>
      <c r="W77" s="1362">
        <v>1119.4000000000001</v>
      </c>
      <c r="X77" s="1360">
        <v>18229.8</v>
      </c>
      <c r="Y77" s="1363">
        <v>19349.2</v>
      </c>
      <c r="Z77" s="1364">
        <v>7694</v>
      </c>
      <c r="AA77" s="1365">
        <v>152996.79999999999</v>
      </c>
      <c r="AB77" s="1365">
        <v>12420.6</v>
      </c>
      <c r="AC77" s="1366">
        <v>165417.4</v>
      </c>
      <c r="AD77" s="1363">
        <v>7694</v>
      </c>
      <c r="AE77" s="1363">
        <v>166799.09999999998</v>
      </c>
      <c r="AF77" s="1363">
        <v>503367.19999999995</v>
      </c>
      <c r="AG77" s="1363">
        <v>670166.30000000005</v>
      </c>
      <c r="AH77" s="1360">
        <v>5706.9</v>
      </c>
      <c r="AI77" s="1362">
        <v>5526.6</v>
      </c>
      <c r="AJ77" s="1362">
        <v>9945.7000000000007</v>
      </c>
      <c r="AK77" s="1360">
        <v>26.2</v>
      </c>
      <c r="AL77" s="1360">
        <v>662559.30000000005</v>
      </c>
      <c r="AM77" s="1360">
        <v>6612.1</v>
      </c>
      <c r="AN77" s="1363">
        <v>669171.4</v>
      </c>
      <c r="AO77" s="1363">
        <v>43496.141000000003</v>
      </c>
      <c r="AP77" s="1367">
        <v>501.55899999999383</v>
      </c>
      <c r="AQ77" s="1362">
        <v>43997.7</v>
      </c>
      <c r="AR77" s="1360">
        <v>1689948.5</v>
      </c>
      <c r="AS77" s="1367">
        <v>129482.90000000001</v>
      </c>
      <c r="AT77" s="1360">
        <v>78.099999999999994</v>
      </c>
      <c r="AU77" s="1360">
        <v>16886.2</v>
      </c>
      <c r="AV77" s="1360">
        <v>2769.5</v>
      </c>
      <c r="AW77" s="1360">
        <v>152495.40000000002</v>
      </c>
      <c r="AX77" s="1363">
        <v>172229.2</v>
      </c>
      <c r="AY77" s="1368">
        <v>6.72</v>
      </c>
      <c r="AZ77" s="1368">
        <v>34.71</v>
      </c>
      <c r="BA77" s="1368">
        <v>12.27</v>
      </c>
      <c r="BB77" s="1368">
        <v>11.57</v>
      </c>
      <c r="BC77" s="1368">
        <v>15.46</v>
      </c>
      <c r="BD77" s="1368">
        <v>1.92</v>
      </c>
      <c r="BE77" s="1368">
        <v>145959.32999999999</v>
      </c>
      <c r="BF77" s="1369">
        <v>2289232</v>
      </c>
      <c r="BG77" s="1369">
        <v>8794</v>
      </c>
      <c r="BH77" s="1369">
        <v>3536</v>
      </c>
      <c r="BI77" s="1368">
        <v>101.14812364719657</v>
      </c>
      <c r="BJ77" s="1368">
        <v>75.342199226745507</v>
      </c>
      <c r="BK77" s="1368">
        <v>76.20722083238573</v>
      </c>
      <c r="BL77" s="1368">
        <v>7.94</v>
      </c>
      <c r="BM77" s="1368">
        <v>5</v>
      </c>
      <c r="BN77" s="1368">
        <v>7.79</v>
      </c>
      <c r="BO77" s="1368">
        <v>13.1</v>
      </c>
      <c r="BP77" s="1368">
        <v>5.31</v>
      </c>
      <c r="BQ77" s="1368">
        <v>12.52</v>
      </c>
      <c r="BR77" s="1368">
        <v>16.899999999999999</v>
      </c>
      <c r="BS77" s="1370">
        <v>4.38</v>
      </c>
      <c r="BT77" s="1371" t="s">
        <v>3664</v>
      </c>
    </row>
    <row r="78" spans="1:72" s="175" customFormat="1" ht="14.1" customHeight="1">
      <c r="A78" s="240" t="s">
        <v>3665</v>
      </c>
      <c r="B78" s="371">
        <v>97361.5</v>
      </c>
      <c r="C78" s="371">
        <v>792.4</v>
      </c>
      <c r="D78" s="371">
        <v>98153.9</v>
      </c>
      <c r="E78" s="371">
        <v>10213.1</v>
      </c>
      <c r="F78" s="371">
        <v>87940.799999999988</v>
      </c>
      <c r="G78" s="371">
        <v>13317.6</v>
      </c>
      <c r="H78" s="371">
        <v>47116.6</v>
      </c>
      <c r="I78" s="371">
        <v>72383.8</v>
      </c>
      <c r="J78" s="373">
        <v>626799.9</v>
      </c>
      <c r="K78" s="242">
        <v>699183.70000000007</v>
      </c>
      <c r="L78" s="242">
        <v>746300.3</v>
      </c>
      <c r="M78" s="371">
        <v>489.2</v>
      </c>
      <c r="N78" s="242">
        <v>160813.79999999999</v>
      </c>
      <c r="O78" s="242">
        <v>787613.7</v>
      </c>
      <c r="P78" s="373" t="s">
        <v>817</v>
      </c>
      <c r="Q78" s="373" t="s">
        <v>817</v>
      </c>
      <c r="R78" s="242">
        <v>0</v>
      </c>
      <c r="S78" s="371">
        <v>15343.1</v>
      </c>
      <c r="T78" s="371">
        <v>537605.1</v>
      </c>
      <c r="U78" s="242">
        <v>552948.19999999995</v>
      </c>
      <c r="V78" s="242">
        <v>0</v>
      </c>
      <c r="W78" s="371">
        <v>1250.4000000000001</v>
      </c>
      <c r="X78" s="371">
        <v>18779.3</v>
      </c>
      <c r="Y78" s="242">
        <v>20029.7</v>
      </c>
      <c r="Z78" s="1485">
        <v>7130.6</v>
      </c>
      <c r="AA78" s="1485">
        <v>157018.5</v>
      </c>
      <c r="AB78" s="307">
        <v>13569.3</v>
      </c>
      <c r="AC78" s="1486">
        <v>170587.8</v>
      </c>
      <c r="AD78" s="242">
        <v>7130.6</v>
      </c>
      <c r="AE78" s="242">
        <v>173612</v>
      </c>
      <c r="AF78" s="242">
        <v>569953.70000000007</v>
      </c>
      <c r="AG78" s="242">
        <v>743565.7</v>
      </c>
      <c r="AH78" s="371">
        <v>5604.2</v>
      </c>
      <c r="AI78" s="371">
        <v>4823.6000000000004</v>
      </c>
      <c r="AJ78" s="373">
        <v>7890.3</v>
      </c>
      <c r="AK78" s="371">
        <v>217.9</v>
      </c>
      <c r="AL78" s="371">
        <v>746329.9</v>
      </c>
      <c r="AM78" s="371">
        <v>6656.4</v>
      </c>
      <c r="AN78" s="242">
        <v>752986.3</v>
      </c>
      <c r="AO78" s="242">
        <v>48944.109500000006</v>
      </c>
      <c r="AP78" s="241">
        <v>894.79049999999552</v>
      </c>
      <c r="AQ78" s="373">
        <v>49838.9</v>
      </c>
      <c r="AR78" s="371">
        <v>1961434.3</v>
      </c>
      <c r="AS78" s="241">
        <v>147992.79999999999</v>
      </c>
      <c r="AT78" s="371">
        <v>2435.4</v>
      </c>
      <c r="AU78" s="371">
        <v>8796.4</v>
      </c>
      <c r="AV78" s="371">
        <v>3334.2</v>
      </c>
      <c r="AW78" s="371">
        <v>155768.79999999999</v>
      </c>
      <c r="AX78" s="242">
        <v>170334.8</v>
      </c>
      <c r="AY78" s="273">
        <v>-6.19</v>
      </c>
      <c r="AZ78" s="273">
        <v>34.71</v>
      </c>
      <c r="BA78" s="273">
        <v>12.27</v>
      </c>
      <c r="BB78" s="273">
        <v>11.57</v>
      </c>
      <c r="BC78" s="273">
        <v>16.09</v>
      </c>
      <c r="BD78" s="273">
        <v>1.92</v>
      </c>
      <c r="BE78" s="273" t="s">
        <v>817</v>
      </c>
      <c r="BF78" s="318" t="s">
        <v>817</v>
      </c>
      <c r="BG78" s="318">
        <v>9131</v>
      </c>
      <c r="BH78" s="318">
        <v>3669</v>
      </c>
      <c r="BI78" s="273">
        <v>99.629627594981784</v>
      </c>
      <c r="BJ78" s="273">
        <v>81.735833972182675</v>
      </c>
      <c r="BK78" s="273">
        <v>81.4331069981382</v>
      </c>
      <c r="BL78" s="273">
        <v>8.0500000000000007</v>
      </c>
      <c r="BM78" s="273">
        <v>5</v>
      </c>
      <c r="BN78" s="273">
        <v>6.8</v>
      </c>
      <c r="BO78" s="273">
        <v>11.67</v>
      </c>
      <c r="BP78" s="273">
        <v>4.87</v>
      </c>
      <c r="BQ78" s="273">
        <v>10.61</v>
      </c>
      <c r="BR78" s="273">
        <v>15.12</v>
      </c>
      <c r="BS78" s="273">
        <v>4.51</v>
      </c>
      <c r="BT78" s="173" t="s">
        <v>3665</v>
      </c>
    </row>
    <row r="79" spans="1:72" s="175" customFormat="1" ht="14.1" customHeight="1">
      <c r="A79" s="1487" t="s">
        <v>3960</v>
      </c>
      <c r="B79" s="1360">
        <v>130728.7</v>
      </c>
      <c r="C79" s="1360">
        <v>1576.5</v>
      </c>
      <c r="D79" s="1360">
        <v>132305.20000000001</v>
      </c>
      <c r="E79" s="1360">
        <v>10230.700000000001</v>
      </c>
      <c r="F79" s="1360">
        <v>122074.50000000001</v>
      </c>
      <c r="G79" s="1360">
        <v>17126.2</v>
      </c>
      <c r="H79" s="1360">
        <v>55874.7</v>
      </c>
      <c r="I79" s="1360">
        <v>89759.1</v>
      </c>
      <c r="J79" s="1360">
        <v>703947.2</v>
      </c>
      <c r="K79" s="1360">
        <v>793706.29999999993</v>
      </c>
      <c r="L79" s="1360">
        <v>849580.99999999988</v>
      </c>
      <c r="M79" s="1360">
        <v>597.1</v>
      </c>
      <c r="N79" s="1360">
        <v>212430.70000000004</v>
      </c>
      <c r="O79" s="1360">
        <v>916377.9</v>
      </c>
      <c r="P79" s="1360" t="s">
        <v>817</v>
      </c>
      <c r="Q79" s="1360" t="s">
        <v>817</v>
      </c>
      <c r="R79" s="1360">
        <v>0</v>
      </c>
      <c r="S79" s="1360">
        <v>14977.5</v>
      </c>
      <c r="T79" s="1360">
        <v>627918.19999999995</v>
      </c>
      <c r="U79" s="1360">
        <v>642895.69999999995</v>
      </c>
      <c r="V79" s="1360">
        <v>0</v>
      </c>
      <c r="W79" s="1360">
        <v>1589</v>
      </c>
      <c r="X79" s="1360">
        <v>22461</v>
      </c>
      <c r="Y79" s="1360">
        <v>24050</v>
      </c>
      <c r="Z79" s="1360">
        <v>8613</v>
      </c>
      <c r="AA79" s="1360">
        <v>157964.29999999999</v>
      </c>
      <c r="AB79" s="1360">
        <v>15663.2</v>
      </c>
      <c r="AC79" s="1360">
        <v>173627.5</v>
      </c>
      <c r="AD79" s="1360">
        <v>8613</v>
      </c>
      <c r="AE79" s="1360">
        <v>174530.8</v>
      </c>
      <c r="AF79" s="1360">
        <v>666042.39999999991</v>
      </c>
      <c r="AG79" s="1360">
        <v>840573.2</v>
      </c>
      <c r="AH79" s="1360">
        <v>5436.7</v>
      </c>
      <c r="AI79" s="1360">
        <v>18388.400000000001</v>
      </c>
      <c r="AJ79" s="1360">
        <v>12975.5</v>
      </c>
      <c r="AK79" s="1506">
        <v>50.7</v>
      </c>
      <c r="AL79" s="1360">
        <v>849617.20000000007</v>
      </c>
      <c r="AM79" s="1360">
        <v>6908.3</v>
      </c>
      <c r="AN79" s="1360">
        <v>856525.50000000012</v>
      </c>
      <c r="AO79" s="1360">
        <v>55674.157500000008</v>
      </c>
      <c r="AP79" s="1360">
        <v>4624.8424999999916</v>
      </c>
      <c r="AQ79" s="1360">
        <v>60299</v>
      </c>
      <c r="AR79" s="1360">
        <v>2370730.1</v>
      </c>
      <c r="AS79" s="1360">
        <v>192604.2</v>
      </c>
      <c r="AT79" s="1360">
        <v>4000</v>
      </c>
      <c r="AU79" s="1360">
        <v>15984.8</v>
      </c>
      <c r="AV79" s="1360">
        <v>3911.6</v>
      </c>
      <c r="AW79" s="1360">
        <v>156583.5</v>
      </c>
      <c r="AX79" s="1360">
        <v>180479.9</v>
      </c>
      <c r="AY79" s="1506">
        <v>3.59</v>
      </c>
      <c r="AZ79" s="1506">
        <v>-3.71</v>
      </c>
      <c r="BA79" s="1506">
        <v>16.78</v>
      </c>
      <c r="BB79" s="1506">
        <v>14.22</v>
      </c>
      <c r="BC79" s="1506">
        <v>16.350000000000001</v>
      </c>
      <c r="BD79" s="1506">
        <v>1.8909927880190038</v>
      </c>
      <c r="BE79" s="1360" t="s">
        <v>817</v>
      </c>
      <c r="BF79" s="1360" t="s">
        <v>817</v>
      </c>
      <c r="BG79" s="1369">
        <v>9453</v>
      </c>
      <c r="BH79" s="1369">
        <v>3700</v>
      </c>
      <c r="BI79" s="1506">
        <v>98.935520608575231</v>
      </c>
      <c r="BJ79" s="1506">
        <v>89.878049296519634</v>
      </c>
      <c r="BK79" s="1506">
        <v>88.921315984343593</v>
      </c>
      <c r="BL79" s="1506">
        <v>8.3013503022302277</v>
      </c>
      <c r="BM79" s="1506">
        <v>5</v>
      </c>
      <c r="BN79" s="1506">
        <v>5.54</v>
      </c>
      <c r="BO79" s="1506">
        <v>10.39</v>
      </c>
      <c r="BP79" s="1506">
        <v>4.8500000000000005</v>
      </c>
      <c r="BQ79" s="1506">
        <v>8.9499999999999993</v>
      </c>
      <c r="BR79" s="1506">
        <v>13.07</v>
      </c>
      <c r="BS79" s="1506">
        <v>4.120000000000001</v>
      </c>
      <c r="BT79" s="1505" t="s">
        <v>3960</v>
      </c>
    </row>
    <row r="80" spans="1:72" s="175" customFormat="1" ht="14.1" customHeight="1">
      <c r="A80" s="240" t="s">
        <v>3962</v>
      </c>
      <c r="B80" s="371">
        <v>149724.70000000001</v>
      </c>
      <c r="C80" s="371">
        <v>1540.5</v>
      </c>
      <c r="D80" s="371">
        <v>151265.20000000001</v>
      </c>
      <c r="E80" s="371">
        <v>13733.4</v>
      </c>
      <c r="F80" s="371">
        <v>137531.80000000002</v>
      </c>
      <c r="G80" s="371">
        <v>22096.9</v>
      </c>
      <c r="H80" s="371">
        <v>64651.3</v>
      </c>
      <c r="I80" s="371">
        <v>101885.2</v>
      </c>
      <c r="J80" s="373">
        <v>775997.6</v>
      </c>
      <c r="K80" s="242">
        <v>877882.79999999993</v>
      </c>
      <c r="L80" s="242">
        <v>942534.1</v>
      </c>
      <c r="M80" s="371">
        <v>661.5</v>
      </c>
      <c r="N80" s="242">
        <v>240078.5</v>
      </c>
      <c r="O80" s="242">
        <v>1016076.1</v>
      </c>
      <c r="P80" s="373" t="s">
        <v>817</v>
      </c>
      <c r="Q80" s="373" t="s">
        <v>817</v>
      </c>
      <c r="R80" s="242">
        <v>0</v>
      </c>
      <c r="S80" s="371">
        <v>15533.2</v>
      </c>
      <c r="T80" s="371">
        <v>728117</v>
      </c>
      <c r="U80" s="242">
        <v>743650.2</v>
      </c>
      <c r="V80" s="242">
        <v>0</v>
      </c>
      <c r="W80" s="371">
        <v>1726.2</v>
      </c>
      <c r="X80" s="371">
        <v>27218.5</v>
      </c>
      <c r="Y80" s="242">
        <v>28944.7</v>
      </c>
      <c r="Z80" s="1485">
        <v>14073.4</v>
      </c>
      <c r="AA80" s="1485">
        <v>152329.70000000001</v>
      </c>
      <c r="AB80" s="307">
        <v>15744.2</v>
      </c>
      <c r="AC80" s="1486">
        <v>168073.90000000002</v>
      </c>
      <c r="AD80" s="242">
        <v>14073.4</v>
      </c>
      <c r="AE80" s="242">
        <v>169589.1</v>
      </c>
      <c r="AF80" s="242">
        <v>771079.7</v>
      </c>
      <c r="AG80" s="242">
        <v>940668.79999999993</v>
      </c>
      <c r="AH80" s="371">
        <v>7470.4</v>
      </c>
      <c r="AI80" s="371">
        <v>24394.1</v>
      </c>
      <c r="AJ80" s="373">
        <v>20759.3</v>
      </c>
      <c r="AK80" s="1534">
        <v>62.9</v>
      </c>
      <c r="AL80" s="371">
        <v>942558.51</v>
      </c>
      <c r="AM80" s="371">
        <v>5784.1</v>
      </c>
      <c r="AN80" s="242">
        <v>948342.61</v>
      </c>
      <c r="AO80" s="242">
        <v>61642.269650000002</v>
      </c>
      <c r="AP80" s="241">
        <v>11090.430349999995</v>
      </c>
      <c r="AQ80" s="373">
        <v>72732.7</v>
      </c>
      <c r="AR80" s="371">
        <v>2223734.2999999998</v>
      </c>
      <c r="AS80" s="241">
        <v>223997.90000000002</v>
      </c>
      <c r="AT80" s="371">
        <v>3015.6</v>
      </c>
      <c r="AU80" s="371">
        <v>10964.5</v>
      </c>
      <c r="AV80" s="371">
        <v>3364.4</v>
      </c>
      <c r="AW80" s="371">
        <v>151102.29999999999</v>
      </c>
      <c r="AX80" s="242">
        <v>168446.8</v>
      </c>
      <c r="AY80" s="273">
        <v>-14.78</v>
      </c>
      <c r="AZ80" s="273">
        <v>7.66</v>
      </c>
      <c r="BA80" s="273">
        <v>15.66</v>
      </c>
      <c r="BB80" s="273">
        <v>11.16</v>
      </c>
      <c r="BC80" s="273">
        <v>10.88</v>
      </c>
      <c r="BD80" s="273">
        <v>1.93</v>
      </c>
      <c r="BE80" s="273" t="s">
        <v>817</v>
      </c>
      <c r="BF80" s="318" t="s">
        <v>817</v>
      </c>
      <c r="BG80" s="318">
        <v>9720</v>
      </c>
      <c r="BH80" s="318">
        <v>3713</v>
      </c>
      <c r="BI80" s="273">
        <v>99.799512711417776</v>
      </c>
      <c r="BJ80" s="273">
        <v>96.971040123456788</v>
      </c>
      <c r="BK80" s="273">
        <v>96.776625514403278</v>
      </c>
      <c r="BL80" s="273">
        <v>9.1735525256676098</v>
      </c>
      <c r="BM80" s="273">
        <v>5</v>
      </c>
      <c r="BN80" s="273">
        <v>4.84</v>
      </c>
      <c r="BO80" s="273">
        <v>9.56</v>
      </c>
      <c r="BP80" s="273">
        <v>4.7200000000000006</v>
      </c>
      <c r="BQ80" s="273">
        <v>8.3699999999999992</v>
      </c>
      <c r="BR80" s="273">
        <v>11.69</v>
      </c>
      <c r="BS80" s="273">
        <v>3.3200000000000003</v>
      </c>
      <c r="BT80" s="173" t="s">
        <v>3962</v>
      </c>
    </row>
    <row r="81" spans="1:72" s="175" customFormat="1" ht="14.1" customHeight="1">
      <c r="A81" s="1654" t="s">
        <v>3981</v>
      </c>
      <c r="B81" s="1655">
        <v>153411.20000000001</v>
      </c>
      <c r="C81" s="1655">
        <v>1529.3</v>
      </c>
      <c r="D81" s="1655">
        <v>154940.5</v>
      </c>
      <c r="E81" s="1655">
        <v>14023</v>
      </c>
      <c r="F81" s="1655">
        <v>140917.5</v>
      </c>
      <c r="G81" s="1655">
        <v>33411</v>
      </c>
      <c r="H81" s="1655">
        <v>75790.3</v>
      </c>
      <c r="I81" s="1655">
        <v>113217.1</v>
      </c>
      <c r="J81" s="1655">
        <v>855087.3</v>
      </c>
      <c r="K81" s="1655">
        <v>968304.4</v>
      </c>
      <c r="L81" s="1655">
        <v>1044094.7000000001</v>
      </c>
      <c r="M81" s="1655">
        <v>759.1</v>
      </c>
      <c r="N81" s="1655">
        <v>254893.7</v>
      </c>
      <c r="O81" s="1655">
        <v>1109981</v>
      </c>
      <c r="P81" s="1655" t="s">
        <v>817</v>
      </c>
      <c r="Q81" s="1655" t="s">
        <v>817</v>
      </c>
      <c r="R81" s="1655">
        <v>0</v>
      </c>
      <c r="S81" s="1655">
        <v>18543.400000000001</v>
      </c>
      <c r="T81" s="1655">
        <v>859131.1</v>
      </c>
      <c r="U81" s="1655">
        <v>877674.5</v>
      </c>
      <c r="V81" s="1655">
        <v>0</v>
      </c>
      <c r="W81" s="1655">
        <v>1666.1</v>
      </c>
      <c r="X81" s="1655">
        <v>26533.1</v>
      </c>
      <c r="Y81" s="1655">
        <v>28199.199999999997</v>
      </c>
      <c r="Z81" s="1655">
        <v>17367.400000000001</v>
      </c>
      <c r="AA81" s="1655">
        <v>152836.79999999999</v>
      </c>
      <c r="AB81" s="1655">
        <v>16721.3</v>
      </c>
      <c r="AC81" s="1655">
        <v>169558.09999999998</v>
      </c>
      <c r="AD81" s="1655">
        <v>17367.400000000001</v>
      </c>
      <c r="AE81" s="1655">
        <v>173046.3</v>
      </c>
      <c r="AF81" s="1655">
        <v>902385.5</v>
      </c>
      <c r="AG81" s="1655">
        <v>1075431.7999999998</v>
      </c>
      <c r="AH81" s="1655">
        <v>9988.7999999999993</v>
      </c>
      <c r="AI81" s="1655">
        <v>32329.9</v>
      </c>
      <c r="AJ81" s="1655">
        <v>25777.8</v>
      </c>
      <c r="AK81" s="1655">
        <v>59.2</v>
      </c>
      <c r="AL81" s="1655">
        <v>1044113.46</v>
      </c>
      <c r="AM81" s="1655">
        <v>7577.6</v>
      </c>
      <c r="AN81" s="1655">
        <v>1051691.06</v>
      </c>
      <c r="AO81" s="1655">
        <v>55721.048349999997</v>
      </c>
      <c r="AP81" s="1655">
        <v>22320.841650000002</v>
      </c>
      <c r="AQ81" s="1655">
        <v>78041.89</v>
      </c>
      <c r="AR81" s="1655">
        <v>2680520.5</v>
      </c>
      <c r="AS81" s="1655">
        <v>232982.39</v>
      </c>
      <c r="AT81" s="1655">
        <v>4000</v>
      </c>
      <c r="AU81" s="1655">
        <v>17878.900000000001</v>
      </c>
      <c r="AV81" s="1655">
        <v>4818</v>
      </c>
      <c r="AW81" s="1655">
        <v>151396</v>
      </c>
      <c r="AX81" s="1655">
        <v>178092.9</v>
      </c>
      <c r="AY81" s="1656">
        <v>-2.5099999999999998</v>
      </c>
      <c r="AZ81" s="1656">
        <v>11.11</v>
      </c>
      <c r="BA81" s="1656">
        <v>16.940000000000001</v>
      </c>
      <c r="BB81" s="1656">
        <v>14.71</v>
      </c>
      <c r="BC81" s="1656">
        <v>9.24</v>
      </c>
      <c r="BD81" s="1656">
        <v>2.0299999999999998</v>
      </c>
      <c r="BE81" s="1656" t="s">
        <v>817</v>
      </c>
      <c r="BF81" s="1656" t="s">
        <v>817</v>
      </c>
      <c r="BG81" s="1369">
        <v>10114</v>
      </c>
      <c r="BH81" s="1369">
        <v>3741</v>
      </c>
      <c r="BI81" s="1506">
        <v>102.99951501439315</v>
      </c>
      <c r="BJ81" s="1506">
        <v>103.23447300771208</v>
      </c>
      <c r="BK81" s="1506">
        <v>106.33100652560805</v>
      </c>
      <c r="BL81" s="1506">
        <v>8.8175177820234207</v>
      </c>
      <c r="BM81" s="1506">
        <v>5</v>
      </c>
      <c r="BN81" s="1506">
        <v>5.5</v>
      </c>
      <c r="BO81" s="1506">
        <v>9.9499999999999993</v>
      </c>
      <c r="BP81" s="1506">
        <v>4.4499999999999993</v>
      </c>
      <c r="BQ81" s="1506">
        <v>10.14</v>
      </c>
      <c r="BR81" s="1506">
        <v>12.67</v>
      </c>
      <c r="BS81" s="1506">
        <v>2.5299999999999994</v>
      </c>
      <c r="BT81" s="1505" t="s">
        <v>3981</v>
      </c>
    </row>
    <row r="82" spans="1:72" s="175" customFormat="1" ht="14.1" customHeight="1">
      <c r="A82" s="240" t="s">
        <v>4593</v>
      </c>
      <c r="B82" s="241">
        <v>168858.3</v>
      </c>
      <c r="C82" s="241">
        <v>1528.8</v>
      </c>
      <c r="D82" s="241">
        <v>170387.09999999998</v>
      </c>
      <c r="E82" s="241">
        <v>16100.1</v>
      </c>
      <c r="F82" s="241">
        <v>154286.99999999997</v>
      </c>
      <c r="G82" s="241">
        <v>39425.5</v>
      </c>
      <c r="H82" s="241">
        <v>82779.3</v>
      </c>
      <c r="I82" s="241">
        <v>118217.9</v>
      </c>
      <c r="J82" s="241">
        <v>946318.1</v>
      </c>
      <c r="K82" s="241">
        <v>1064536</v>
      </c>
      <c r="L82" s="241">
        <v>1147315.3</v>
      </c>
      <c r="M82" s="241">
        <v>788.5</v>
      </c>
      <c r="N82" s="241">
        <v>273293.39999999997</v>
      </c>
      <c r="O82" s="241">
        <v>1219611.5</v>
      </c>
      <c r="P82" s="241" t="s">
        <v>817</v>
      </c>
      <c r="Q82" s="241" t="s">
        <v>817</v>
      </c>
      <c r="R82" s="241">
        <v>0</v>
      </c>
      <c r="S82" s="241">
        <v>20919.7</v>
      </c>
      <c r="T82" s="241">
        <v>959297.9</v>
      </c>
      <c r="U82" s="241">
        <v>980217.6</v>
      </c>
      <c r="V82" s="241">
        <v>0</v>
      </c>
      <c r="W82" s="241">
        <v>1846.4</v>
      </c>
      <c r="X82" s="241">
        <v>28721.3</v>
      </c>
      <c r="Y82" s="241">
        <v>30567.7</v>
      </c>
      <c r="Z82" s="241">
        <v>26155.9</v>
      </c>
      <c r="AA82" s="241">
        <v>171543.8</v>
      </c>
      <c r="AB82" s="241">
        <v>17447.099999999999</v>
      </c>
      <c r="AC82" s="241">
        <v>188990.9</v>
      </c>
      <c r="AD82" s="241">
        <v>26155.9</v>
      </c>
      <c r="AE82" s="241">
        <v>194309.9</v>
      </c>
      <c r="AF82" s="241">
        <v>1005466.3</v>
      </c>
      <c r="AG82" s="241">
        <v>1199776.2</v>
      </c>
      <c r="AH82" s="241">
        <v>10348.200000000001</v>
      </c>
      <c r="AI82" s="241">
        <v>35369.800000000003</v>
      </c>
      <c r="AJ82" s="241">
        <v>35152.699999999997</v>
      </c>
      <c r="AK82" s="241">
        <v>146.6</v>
      </c>
      <c r="AL82" s="241">
        <v>1147338.68</v>
      </c>
      <c r="AM82" s="241">
        <v>7705.6</v>
      </c>
      <c r="AN82" s="241">
        <v>1155044.28</v>
      </c>
      <c r="AO82" s="241">
        <v>60993.162450000003</v>
      </c>
      <c r="AP82" s="241">
        <v>13942.628850000008</v>
      </c>
      <c r="AQ82" s="241">
        <v>74935.791300000012</v>
      </c>
      <c r="AR82" s="241">
        <v>3029188.4</v>
      </c>
      <c r="AS82" s="241">
        <v>245322.89129999999</v>
      </c>
      <c r="AT82" s="241">
        <v>1422.9</v>
      </c>
      <c r="AU82" s="241">
        <v>30233</v>
      </c>
      <c r="AV82" s="241">
        <v>4900.8</v>
      </c>
      <c r="AW82" s="241">
        <v>168433.9</v>
      </c>
      <c r="AX82" s="241">
        <v>204990.59999999998</v>
      </c>
      <c r="AY82" s="243">
        <v>19.37</v>
      </c>
      <c r="AZ82" s="243">
        <v>21.64</v>
      </c>
      <c r="BA82" s="243">
        <v>11.32</v>
      </c>
      <c r="BB82" s="243">
        <v>12.26</v>
      </c>
      <c r="BC82" s="243">
        <v>9.8800000000000008</v>
      </c>
      <c r="BD82" s="243">
        <v>2.08</v>
      </c>
      <c r="BE82" s="243" t="s">
        <v>817</v>
      </c>
      <c r="BF82" s="243" t="s">
        <v>817</v>
      </c>
      <c r="BG82" s="318">
        <v>10396</v>
      </c>
      <c r="BH82" s="318">
        <v>3759</v>
      </c>
      <c r="BI82" s="1534">
        <v>104.57036103759702</v>
      </c>
      <c r="BJ82" s="1534">
        <v>110.36347441323585</v>
      </c>
      <c r="BK82" s="1534">
        <v>115.40748364755675</v>
      </c>
      <c r="BL82" s="1534">
        <v>7.9345264730375886</v>
      </c>
      <c r="BM82" s="1534">
        <v>5</v>
      </c>
      <c r="BN82" s="1534">
        <v>5.43</v>
      </c>
      <c r="BO82" s="1534">
        <v>9.58</v>
      </c>
      <c r="BP82" s="1534">
        <v>4.1500000000000004</v>
      </c>
      <c r="BQ82" s="1534">
        <v>10.56</v>
      </c>
      <c r="BR82" s="1534">
        <v>13</v>
      </c>
      <c r="BS82" s="1534">
        <v>2.4399999999999995</v>
      </c>
      <c r="BT82" s="1657" t="s">
        <v>4593</v>
      </c>
    </row>
    <row r="83" spans="1:72" s="175" customFormat="1" ht="14.1" customHeight="1" thickBot="1">
      <c r="A83" s="1535" t="s">
        <v>4594</v>
      </c>
      <c r="B83" s="1536">
        <v>206552.2</v>
      </c>
      <c r="C83" s="1536">
        <v>1541.9</v>
      </c>
      <c r="D83" s="1536">
        <v>208094.1</v>
      </c>
      <c r="E83" s="1536">
        <v>15979.6</v>
      </c>
      <c r="F83" s="1536">
        <v>192114.5</v>
      </c>
      <c r="G83" s="1536">
        <v>30355.7</v>
      </c>
      <c r="H83" s="1536">
        <v>88099.4</v>
      </c>
      <c r="I83" s="1536">
        <v>135528.4</v>
      </c>
      <c r="J83" s="1536">
        <v>1045471.1</v>
      </c>
      <c r="K83" s="1536">
        <v>1180999.5</v>
      </c>
      <c r="L83" s="1536">
        <v>1269098.8999999999</v>
      </c>
      <c r="M83" s="1536">
        <v>621</v>
      </c>
      <c r="N83" s="1536">
        <v>328263.90000000002</v>
      </c>
      <c r="O83" s="1536">
        <v>1373735</v>
      </c>
      <c r="P83" s="1536" t="s">
        <v>817</v>
      </c>
      <c r="Q83" s="1536" t="s">
        <v>817</v>
      </c>
      <c r="R83" s="1536">
        <v>0</v>
      </c>
      <c r="S83" s="1536">
        <v>25708.3</v>
      </c>
      <c r="T83" s="1536">
        <v>1050976</v>
      </c>
      <c r="U83" s="1536">
        <v>1076684.3</v>
      </c>
      <c r="V83" s="1536">
        <v>0</v>
      </c>
      <c r="W83" s="1536">
        <v>1921.3</v>
      </c>
      <c r="X83" s="1536">
        <v>22033.3</v>
      </c>
      <c r="Y83" s="1536">
        <v>23954.6</v>
      </c>
      <c r="Z83" s="1536">
        <v>25407.3</v>
      </c>
      <c r="AA83" s="1536">
        <v>232935.5</v>
      </c>
      <c r="AB83" s="1536">
        <v>18916</v>
      </c>
      <c r="AC83" s="1536">
        <v>251851.5</v>
      </c>
      <c r="AD83" s="1536">
        <v>25407.3</v>
      </c>
      <c r="AE83" s="1536">
        <v>260565.1</v>
      </c>
      <c r="AF83" s="1536">
        <v>1091925.3</v>
      </c>
      <c r="AG83" s="1536">
        <v>1352490.4000000001</v>
      </c>
      <c r="AH83" s="1536">
        <v>13614.7</v>
      </c>
      <c r="AI83" s="1536">
        <v>50299.7</v>
      </c>
      <c r="AJ83" s="1536">
        <v>35190.199999999997</v>
      </c>
      <c r="AK83" s="1536">
        <v>58.5</v>
      </c>
      <c r="AL83" s="1536">
        <v>1269113.6399999999</v>
      </c>
      <c r="AM83" s="1536">
        <v>10934.2</v>
      </c>
      <c r="AN83" s="1536">
        <v>1280047.8399999999</v>
      </c>
      <c r="AO83" s="1536">
        <v>49693.31</v>
      </c>
      <c r="AP83" s="1536">
        <v>26071.655700000003</v>
      </c>
      <c r="AQ83" s="1536">
        <v>75764.965700000001</v>
      </c>
      <c r="AR83" s="1536">
        <v>3332696.5</v>
      </c>
      <c r="AS83" s="1536">
        <v>283859.06570000004</v>
      </c>
      <c r="AT83" s="1536">
        <v>10631</v>
      </c>
      <c r="AU83" s="1536">
        <v>36086.9</v>
      </c>
      <c r="AV83" s="1536">
        <v>4710.3</v>
      </c>
      <c r="AW83" s="1536">
        <v>229191.6</v>
      </c>
      <c r="AX83" s="1536">
        <v>280619.8</v>
      </c>
      <c r="AY83" s="1537">
        <v>55.51</v>
      </c>
      <c r="AZ83" s="1537">
        <v>25.09</v>
      </c>
      <c r="BA83" s="1537">
        <v>8.61</v>
      </c>
      <c r="BB83" s="1537">
        <v>13.58</v>
      </c>
      <c r="BC83" s="1537">
        <v>12.64</v>
      </c>
      <c r="BD83" s="1537">
        <v>2.0356023541658299</v>
      </c>
      <c r="BE83" s="1537" t="s">
        <v>817</v>
      </c>
      <c r="BF83" s="1537" t="s">
        <v>817</v>
      </c>
      <c r="BG83" s="1538">
        <v>10588</v>
      </c>
      <c r="BH83" s="1538">
        <v>3775</v>
      </c>
      <c r="BI83" s="1539">
        <v>106.56968433496627</v>
      </c>
      <c r="BJ83" s="1539">
        <v>119.86339629769549</v>
      </c>
      <c r="BK83" s="1539">
        <v>127.73804306762374</v>
      </c>
      <c r="BL83" s="1539">
        <v>7.2290268427025977</v>
      </c>
      <c r="BM83" s="1539">
        <v>5</v>
      </c>
      <c r="BN83" s="1539">
        <v>5.0599999999999996</v>
      </c>
      <c r="BO83" s="1539">
        <v>7.95</v>
      </c>
      <c r="BP83" s="1539">
        <v>2.8900000000000006</v>
      </c>
      <c r="BQ83" s="1539">
        <v>9.7200000000000006</v>
      </c>
      <c r="BR83" s="1539">
        <v>12.93</v>
      </c>
      <c r="BS83" s="1539">
        <v>3.2099999999999991</v>
      </c>
      <c r="BT83" s="1540" t="s">
        <v>4594</v>
      </c>
    </row>
    <row r="84" spans="1:72" s="1020" customFormat="1" ht="11.25" customHeight="1">
      <c r="A84" s="1032" t="s">
        <v>49</v>
      </c>
      <c r="B84" s="2079" t="s">
        <v>3961</v>
      </c>
      <c r="C84" s="2079"/>
      <c r="D84" s="2079"/>
      <c r="E84" s="2079"/>
      <c r="F84" s="2079"/>
      <c r="G84" s="2079"/>
      <c r="H84" s="2079"/>
      <c r="I84" s="2079"/>
      <c r="J84" s="2079"/>
      <c r="L84" s="2161" t="s">
        <v>35</v>
      </c>
      <c r="M84" s="2161"/>
      <c r="N84" s="1059"/>
      <c r="O84" s="1059"/>
      <c r="P84" s="1059"/>
      <c r="Q84" s="1035" t="s">
        <v>2174</v>
      </c>
      <c r="R84" s="2079" t="s">
        <v>517</v>
      </c>
      <c r="S84" s="2079"/>
      <c r="T84" s="2079"/>
      <c r="U84" s="2079"/>
      <c r="V84" s="2079"/>
      <c r="W84" s="2079"/>
      <c r="X84" s="2079"/>
      <c r="Y84" s="2079"/>
      <c r="Z84" s="1034"/>
      <c r="AH84" s="1033"/>
      <c r="AI84" s="1033"/>
      <c r="AJ84" s="1033"/>
      <c r="AK84" s="1033"/>
      <c r="AL84" s="1033"/>
      <c r="AM84" s="1033"/>
      <c r="AN84" s="1033"/>
      <c r="AO84" s="1035" t="s">
        <v>450</v>
      </c>
      <c r="AP84" s="2079" t="s">
        <v>1671</v>
      </c>
      <c r="AQ84" s="2079"/>
      <c r="AR84" s="2079"/>
      <c r="AS84" s="2079"/>
      <c r="AT84" s="2079"/>
      <c r="AU84" s="2079"/>
      <c r="AV84" s="2079"/>
      <c r="AW84" s="2079"/>
      <c r="AX84" s="1036" t="s">
        <v>1295</v>
      </c>
      <c r="AY84" s="2079" t="s">
        <v>2154</v>
      </c>
      <c r="AZ84" s="2079"/>
      <c r="BA84" s="2079"/>
      <c r="BB84" s="2079"/>
      <c r="BC84" s="2079"/>
      <c r="BD84" s="2079"/>
      <c r="BE84" s="2079"/>
      <c r="BF84" s="2079"/>
      <c r="BG84" s="2079"/>
      <c r="BH84" s="1036"/>
    </row>
    <row r="85" spans="1:72" s="1020" customFormat="1">
      <c r="B85" s="2157" t="s">
        <v>1345</v>
      </c>
      <c r="C85" s="2157"/>
      <c r="D85" s="2157"/>
      <c r="E85" s="2157"/>
      <c r="F85" s="2157"/>
      <c r="G85" s="2157"/>
      <c r="H85" s="2157"/>
      <c r="I85" s="2157"/>
      <c r="Q85" s="1022"/>
      <c r="R85" s="2161" t="s">
        <v>447</v>
      </c>
      <c r="S85" s="2161"/>
      <c r="T85" s="2161"/>
      <c r="U85" s="2161"/>
      <c r="V85" s="2161"/>
      <c r="W85" s="2161"/>
      <c r="X85" s="2161"/>
      <c r="Y85" s="2161"/>
      <c r="Z85" s="1023"/>
      <c r="AA85" s="2166"/>
      <c r="AB85" s="2166"/>
      <c r="AC85" s="2166"/>
      <c r="AD85" s="1024"/>
      <c r="AE85" s="1024"/>
      <c r="AF85" s="1024"/>
      <c r="AG85" s="1025"/>
      <c r="AH85" s="1024"/>
      <c r="AI85" s="1024"/>
      <c r="AJ85" s="1024"/>
      <c r="AK85" s="1024"/>
      <c r="AL85" s="1024"/>
      <c r="AM85" s="1024"/>
      <c r="AN85" s="1024"/>
      <c r="AP85" s="1020" t="s">
        <v>1676</v>
      </c>
      <c r="AY85" s="2161" t="s">
        <v>2155</v>
      </c>
      <c r="AZ85" s="2161"/>
      <c r="BA85" s="2161"/>
      <c r="BB85" s="2161"/>
      <c r="BC85" s="2161"/>
      <c r="BD85" s="2161"/>
      <c r="BE85" s="2161"/>
      <c r="BF85" s="2161"/>
      <c r="BG85" s="2161"/>
      <c r="BI85" s="1020" t="s">
        <v>1285</v>
      </c>
      <c r="BJ85" s="1024"/>
      <c r="BK85" s="1024"/>
      <c r="BL85" s="1024"/>
      <c r="BM85" s="1024"/>
      <c r="BN85" s="1024"/>
      <c r="BO85" s="1024"/>
    </row>
    <row r="86" spans="1:72" s="1020" customFormat="1" ht="11.25" customHeight="1">
      <c r="B86" s="2157" t="s">
        <v>398</v>
      </c>
      <c r="C86" s="2157"/>
      <c r="D86" s="2157"/>
      <c r="E86" s="2157"/>
      <c r="F86" s="2157"/>
      <c r="G86" s="2157"/>
      <c r="H86" s="2157"/>
      <c r="I86" s="2157"/>
      <c r="J86" s="1027"/>
      <c r="K86" s="1027"/>
      <c r="L86" s="1027"/>
      <c r="M86" s="1027"/>
      <c r="N86" s="1027"/>
      <c r="O86" s="1027"/>
      <c r="P86" s="1027"/>
      <c r="Q86" s="1027"/>
      <c r="R86" s="2165" t="s">
        <v>449</v>
      </c>
      <c r="S86" s="2165"/>
      <c r="T86" s="2165"/>
      <c r="U86" s="2165"/>
      <c r="V86" s="2165"/>
      <c r="W86" s="2165"/>
      <c r="X86" s="2165"/>
      <c r="Y86" s="2165"/>
      <c r="Z86" s="1024"/>
      <c r="AA86" s="1024"/>
      <c r="AB86" s="1024"/>
      <c r="AC86" s="1024"/>
      <c r="AD86" s="1024"/>
      <c r="AE86" s="1024"/>
      <c r="AF86" s="1024"/>
      <c r="AG86" s="1025"/>
      <c r="AH86" s="1024"/>
      <c r="AI86" s="1024"/>
      <c r="AJ86" s="1024"/>
      <c r="AK86" s="1024"/>
      <c r="AL86" s="1024"/>
      <c r="AM86" s="1024"/>
      <c r="AN86" s="1024" t="s">
        <v>46</v>
      </c>
      <c r="AO86" s="1028"/>
      <c r="AP86" s="2161" t="s">
        <v>1672</v>
      </c>
      <c r="AQ86" s="2161"/>
      <c r="AR86" s="2161"/>
      <c r="AS86" s="2161"/>
      <c r="AT86" s="2161"/>
      <c r="AU86" s="2161"/>
      <c r="AV86" s="2161"/>
      <c r="AW86" s="2161"/>
      <c r="AX86" s="2161"/>
      <c r="AY86" s="2079" t="s">
        <v>3575</v>
      </c>
      <c r="AZ86" s="2079"/>
      <c r="BA86" s="2079"/>
      <c r="BB86" s="2079"/>
      <c r="BC86" s="2079"/>
      <c r="BD86" s="2079"/>
      <c r="BE86" s="2079"/>
      <c r="BF86" s="2079"/>
      <c r="BG86" s="2079"/>
      <c r="BH86" s="2079"/>
      <c r="BI86" s="2079"/>
      <c r="BJ86" s="2079"/>
      <c r="BK86" s="2079"/>
      <c r="BL86" s="2079"/>
      <c r="BM86" s="1024"/>
      <c r="BN86" s="1024"/>
      <c r="BO86" s="1024"/>
    </row>
    <row r="87" spans="1:72" s="1020" customFormat="1" ht="11.25" customHeight="1">
      <c r="B87" s="2079" t="s">
        <v>3573</v>
      </c>
      <c r="C87" s="2079"/>
      <c r="D87" s="2079"/>
      <c r="E87" s="2079"/>
      <c r="F87" s="2079"/>
      <c r="G87" s="2079"/>
      <c r="H87" s="2079"/>
      <c r="I87" s="2079"/>
      <c r="J87" s="2079"/>
      <c r="K87" s="1066"/>
      <c r="L87" s="1066"/>
      <c r="M87" s="1066"/>
      <c r="N87" s="1066"/>
      <c r="O87" s="1066"/>
      <c r="P87" s="1066"/>
      <c r="Q87" s="1066"/>
      <c r="R87" s="2164" t="s">
        <v>3574</v>
      </c>
      <c r="S87" s="2164"/>
      <c r="T87" s="2164"/>
      <c r="U87" s="2164"/>
      <c r="V87" s="2164"/>
      <c r="W87" s="2164"/>
      <c r="X87" s="2164"/>
      <c r="Y87" s="1065"/>
      <c r="Z87" s="1024"/>
      <c r="AA87" s="1024"/>
      <c r="AB87" s="1024"/>
      <c r="AC87" s="1024"/>
      <c r="AD87" s="1024"/>
      <c r="AE87" s="1024"/>
      <c r="AF87" s="1024"/>
      <c r="AG87" s="1025"/>
      <c r="AH87" s="1024"/>
      <c r="AI87" s="1024"/>
      <c r="AJ87" s="1024"/>
      <c r="AK87" s="1024"/>
      <c r="AL87" s="1024"/>
      <c r="AM87" s="1024"/>
      <c r="AN87" s="1024"/>
      <c r="AO87" s="1028"/>
      <c r="AP87" s="2173" t="s">
        <v>1348</v>
      </c>
      <c r="AQ87" s="2173"/>
      <c r="AR87" s="2173"/>
      <c r="AS87" s="2173"/>
      <c r="AT87" s="1062"/>
      <c r="AU87" s="1062"/>
      <c r="AV87" s="1062"/>
      <c r="AW87" s="1062"/>
      <c r="AX87" s="1062"/>
      <c r="AY87" s="1320" t="s">
        <v>3602</v>
      </c>
      <c r="AZ87" s="1320"/>
      <c r="BA87" s="30"/>
      <c r="BB87" s="30"/>
      <c r="BC87" s="30"/>
      <c r="BD87" s="30"/>
      <c r="BE87" s="8"/>
      <c r="BF87" s="8"/>
      <c r="BG87" s="8"/>
      <c r="BH87" s="8"/>
      <c r="BI87" s="8"/>
      <c r="BJ87" s="1063"/>
      <c r="BK87" s="1024"/>
      <c r="BL87" s="1024"/>
      <c r="BM87" s="1024"/>
      <c r="BN87" s="1024"/>
      <c r="BO87" s="1024"/>
    </row>
    <row r="88" spans="1:72" s="1020" customFormat="1" ht="11.25" customHeight="1">
      <c r="A88" s="1009" t="s">
        <v>751</v>
      </c>
      <c r="B88" s="1028" t="s">
        <v>446</v>
      </c>
      <c r="C88" s="1028"/>
      <c r="D88" s="1028"/>
      <c r="AP88" s="2161" t="s">
        <v>1675</v>
      </c>
      <c r="AQ88" s="2161"/>
      <c r="AR88" s="2161"/>
      <c r="AS88" s="2161"/>
      <c r="AT88" s="2161"/>
      <c r="AU88" s="2161"/>
      <c r="AV88" s="2161"/>
      <c r="AW88" s="2161"/>
      <c r="AX88" s="2161"/>
      <c r="AY88" s="1020" t="s">
        <v>1289</v>
      </c>
      <c r="BA88" s="1029" t="s">
        <v>394</v>
      </c>
      <c r="BB88" s="1029"/>
    </row>
    <row r="94" spans="1:72" ht="18.75" customHeight="1">
      <c r="A94" s="2186" t="s">
        <v>304</v>
      </c>
      <c r="B94" s="2186"/>
      <c r="C94" s="2186"/>
      <c r="D94" s="2186"/>
      <c r="E94" s="2186"/>
      <c r="F94" s="2186"/>
      <c r="G94" s="2186"/>
      <c r="H94" s="2186"/>
      <c r="I94" s="2186"/>
      <c r="J94" s="2036" t="s">
        <v>305</v>
      </c>
      <c r="K94" s="2037"/>
      <c r="N94" s="2188" t="s">
        <v>5671</v>
      </c>
      <c r="O94" s="2188"/>
      <c r="P94" s="2188"/>
      <c r="BR94" s="2188"/>
      <c r="BS94" s="2188"/>
      <c r="BT94" s="2188"/>
    </row>
    <row r="95" spans="1:72" ht="12.75" customHeight="1">
      <c r="A95" s="2030"/>
      <c r="B95" s="2030"/>
      <c r="C95" s="2030"/>
      <c r="D95" s="2030"/>
      <c r="E95" s="2030"/>
      <c r="F95" s="2030"/>
      <c r="G95" s="2187" t="s">
        <v>5670</v>
      </c>
      <c r="H95" s="2187"/>
      <c r="I95" s="2187"/>
      <c r="J95" s="2187"/>
      <c r="K95" s="2028"/>
      <c r="N95" s="45"/>
      <c r="O95" s="2177" t="s">
        <v>4911</v>
      </c>
      <c r="P95" s="2177"/>
      <c r="BR95" s="45"/>
      <c r="BS95" s="2177"/>
      <c r="BT95" s="2177"/>
    </row>
    <row r="96" spans="1:72" s="239" customFormat="1" ht="24.75" customHeight="1">
      <c r="A96" s="2116" t="s">
        <v>4912</v>
      </c>
      <c r="B96" s="2089" t="s">
        <v>294</v>
      </c>
      <c r="C96" s="2090"/>
      <c r="D96" s="2091"/>
      <c r="E96" s="2179" t="s">
        <v>438</v>
      </c>
      <c r="F96" s="2179" t="s">
        <v>4913</v>
      </c>
      <c r="G96" s="2132" t="s">
        <v>1288</v>
      </c>
      <c r="H96" s="2152"/>
      <c r="I96" s="2153"/>
      <c r="J96" s="2154" t="s">
        <v>439</v>
      </c>
      <c r="K96" s="2154"/>
      <c r="L96" s="2155"/>
      <c r="M96" s="2162" t="s">
        <v>976</v>
      </c>
      <c r="N96" s="2089" t="s">
        <v>298</v>
      </c>
      <c r="O96" s="2090"/>
      <c r="P96" s="2090"/>
      <c r="Q96" s="2091"/>
      <c r="R96" s="2160" t="s">
        <v>977</v>
      </c>
      <c r="S96" s="2160"/>
      <c r="T96" s="2160"/>
      <c r="U96" s="2160"/>
      <c r="V96" s="2159" t="s">
        <v>4914</v>
      </c>
      <c r="W96" s="2159"/>
      <c r="X96" s="2159"/>
      <c r="Y96" s="2159"/>
      <c r="Z96" s="2160" t="s">
        <v>978</v>
      </c>
      <c r="AA96" s="2160"/>
      <c r="AB96" s="2160"/>
      <c r="AC96" s="2160"/>
      <c r="AD96" s="2159" t="s">
        <v>4915</v>
      </c>
      <c r="AE96" s="2159"/>
      <c r="AF96" s="2159"/>
      <c r="AG96" s="2159"/>
      <c r="AH96" s="2160" t="s">
        <v>39</v>
      </c>
      <c r="AI96" s="2160"/>
      <c r="AJ96" s="2160"/>
      <c r="AK96" s="2160"/>
      <c r="AL96" s="2160" t="s">
        <v>393</v>
      </c>
      <c r="AM96" s="2160"/>
      <c r="AN96" s="2160"/>
      <c r="AO96" s="2160" t="s">
        <v>4916</v>
      </c>
      <c r="AP96" s="2160"/>
      <c r="AQ96" s="2160"/>
      <c r="AR96" s="2150" t="s">
        <v>795</v>
      </c>
      <c r="AS96" s="2150" t="s">
        <v>4917</v>
      </c>
      <c r="AT96" s="2159" t="s">
        <v>1346</v>
      </c>
      <c r="AU96" s="2159"/>
      <c r="AV96" s="2159"/>
      <c r="AW96" s="2159"/>
      <c r="AX96" s="2159"/>
      <c r="AY96" s="2159" t="s">
        <v>309</v>
      </c>
      <c r="AZ96" s="2159"/>
      <c r="BA96" s="2159"/>
      <c r="BB96" s="2185"/>
      <c r="BC96" s="2159"/>
      <c r="BD96" s="2150" t="s">
        <v>310</v>
      </c>
      <c r="BE96" s="2145" t="s">
        <v>5662</v>
      </c>
      <c r="BF96" s="2180"/>
      <c r="BG96" s="2180"/>
      <c r="BH96" s="2180"/>
      <c r="BI96" s="2181"/>
      <c r="BJ96" s="2159" t="s">
        <v>454</v>
      </c>
      <c r="BK96" s="2159"/>
      <c r="BL96" s="2159"/>
      <c r="BM96" s="2159"/>
      <c r="BN96" s="2159"/>
      <c r="BO96" s="2159"/>
      <c r="BP96" s="2159"/>
      <c r="BQ96" s="2159"/>
      <c r="BR96" s="2159"/>
      <c r="BS96" s="2159"/>
      <c r="BT96" s="2159"/>
    </row>
    <row r="97" spans="1:72" s="239" customFormat="1" ht="27" customHeight="1">
      <c r="A97" s="2151"/>
      <c r="B97" s="2150" t="s">
        <v>4918</v>
      </c>
      <c r="C97" s="2150" t="s">
        <v>4919</v>
      </c>
      <c r="D97" s="2179" t="s">
        <v>4920</v>
      </c>
      <c r="E97" s="2092"/>
      <c r="F97" s="2129"/>
      <c r="G97" s="2179" t="s">
        <v>3380</v>
      </c>
      <c r="H97" s="2179" t="s">
        <v>4921</v>
      </c>
      <c r="I97" s="2021" t="s">
        <v>295</v>
      </c>
      <c r="J97" s="2100" t="s">
        <v>1108</v>
      </c>
      <c r="K97" s="2101"/>
      <c r="L97" s="2182" t="s">
        <v>1585</v>
      </c>
      <c r="M97" s="2163"/>
      <c r="N97" s="2179" t="s">
        <v>4922</v>
      </c>
      <c r="O97" s="2150" t="s">
        <v>4923</v>
      </c>
      <c r="P97" s="2183" t="s">
        <v>4924</v>
      </c>
      <c r="Q97" s="2150" t="s">
        <v>4925</v>
      </c>
      <c r="R97" s="2150" t="s">
        <v>453</v>
      </c>
      <c r="S97" s="2150" t="s">
        <v>441</v>
      </c>
      <c r="T97" s="2150" t="s">
        <v>440</v>
      </c>
      <c r="U97" s="2150" t="s">
        <v>1337</v>
      </c>
      <c r="V97" s="2150" t="s">
        <v>3352</v>
      </c>
      <c r="W97" s="2150" t="s">
        <v>442</v>
      </c>
      <c r="X97" s="2150" t="s">
        <v>2152</v>
      </c>
      <c r="Y97" s="2150" t="s">
        <v>1338</v>
      </c>
      <c r="Z97" s="2150" t="s">
        <v>4926</v>
      </c>
      <c r="AA97" s="2150" t="s">
        <v>4927</v>
      </c>
      <c r="AB97" s="2150" t="s">
        <v>4928</v>
      </c>
      <c r="AC97" s="2150" t="s">
        <v>1339</v>
      </c>
      <c r="AD97" s="2150" t="s">
        <v>4929</v>
      </c>
      <c r="AE97" s="2178" t="s">
        <v>4930</v>
      </c>
      <c r="AF97" s="2150" t="s">
        <v>3358</v>
      </c>
      <c r="AG97" s="2150" t="s">
        <v>1583</v>
      </c>
      <c r="AH97" s="2150" t="s">
        <v>4931</v>
      </c>
      <c r="AI97" s="2150" t="s">
        <v>4932</v>
      </c>
      <c r="AJ97" s="2150" t="s">
        <v>4933</v>
      </c>
      <c r="AK97" s="2150" t="s">
        <v>3376</v>
      </c>
      <c r="AL97" s="2150" t="s">
        <v>40</v>
      </c>
      <c r="AM97" s="2150" t="s">
        <v>4934</v>
      </c>
      <c r="AN97" s="2150" t="s">
        <v>1340</v>
      </c>
      <c r="AO97" s="2150" t="s">
        <v>4935</v>
      </c>
      <c r="AP97" s="2150" t="s">
        <v>4936</v>
      </c>
      <c r="AQ97" s="2167" t="s">
        <v>1095</v>
      </c>
      <c r="AR97" s="2150"/>
      <c r="AS97" s="2150"/>
      <c r="AT97" s="2167" t="s">
        <v>306</v>
      </c>
      <c r="AU97" s="2167"/>
      <c r="AV97" s="2167" t="s">
        <v>307</v>
      </c>
      <c r="AW97" s="2167"/>
      <c r="AX97" s="2150" t="s">
        <v>4937</v>
      </c>
      <c r="AY97" s="2150" t="s">
        <v>312</v>
      </c>
      <c r="AZ97" s="2150" t="s">
        <v>313</v>
      </c>
      <c r="BA97" s="2105" t="s">
        <v>443</v>
      </c>
      <c r="BB97" s="2189" t="s">
        <v>347</v>
      </c>
      <c r="BC97" s="2179" t="s">
        <v>4938</v>
      </c>
      <c r="BD97" s="2150"/>
      <c r="BE97" s="2105" t="s">
        <v>5663</v>
      </c>
      <c r="BF97" s="2190"/>
      <c r="BG97" s="2190"/>
      <c r="BH97" s="2106"/>
      <c r="BI97" s="2189" t="s">
        <v>5664</v>
      </c>
      <c r="BJ97" s="2191" t="s">
        <v>1616</v>
      </c>
      <c r="BK97" s="2191" t="s">
        <v>5665</v>
      </c>
      <c r="BL97" s="2191" t="s">
        <v>5666</v>
      </c>
      <c r="BM97" s="2193" t="s">
        <v>4939</v>
      </c>
      <c r="BN97" s="2088" t="s">
        <v>315</v>
      </c>
      <c r="BO97" s="2184" t="s">
        <v>4940</v>
      </c>
      <c r="BP97" s="2180"/>
      <c r="BQ97" s="2181"/>
      <c r="BR97" s="2184" t="s">
        <v>4941</v>
      </c>
      <c r="BS97" s="2180"/>
      <c r="BT97" s="2181"/>
    </row>
    <row r="98" spans="1:72" s="239" customFormat="1" ht="45.6" customHeight="1">
      <c r="A98" s="2151"/>
      <c r="B98" s="2150"/>
      <c r="C98" s="2150"/>
      <c r="D98" s="2088"/>
      <c r="E98" s="2088"/>
      <c r="F98" s="2096"/>
      <c r="G98" s="2088"/>
      <c r="H98" s="2088"/>
      <c r="I98" s="2019" t="s">
        <v>1193</v>
      </c>
      <c r="J98" s="2019" t="s">
        <v>4942</v>
      </c>
      <c r="K98" s="2019" t="s">
        <v>3379</v>
      </c>
      <c r="L98" s="2150"/>
      <c r="M98" s="2163"/>
      <c r="N98" s="2088"/>
      <c r="O98" s="2150"/>
      <c r="P98" s="2158"/>
      <c r="Q98" s="2150"/>
      <c r="R98" s="2150"/>
      <c r="S98" s="2150"/>
      <c r="T98" s="2150"/>
      <c r="U98" s="2150"/>
      <c r="V98" s="2150"/>
      <c r="W98" s="2150"/>
      <c r="X98" s="2150"/>
      <c r="Y98" s="2150"/>
      <c r="Z98" s="2150"/>
      <c r="AA98" s="2150"/>
      <c r="AB98" s="2150"/>
      <c r="AC98" s="2150"/>
      <c r="AD98" s="2150"/>
      <c r="AE98" s="2178"/>
      <c r="AF98" s="2150"/>
      <c r="AG98" s="2150"/>
      <c r="AH98" s="2150"/>
      <c r="AI98" s="2150"/>
      <c r="AJ98" s="2150"/>
      <c r="AK98" s="2150"/>
      <c r="AL98" s="2150"/>
      <c r="AM98" s="2150"/>
      <c r="AN98" s="2150"/>
      <c r="AO98" s="2150"/>
      <c r="AP98" s="2150"/>
      <c r="AQ98" s="2167"/>
      <c r="AR98" s="2150"/>
      <c r="AS98" s="2150"/>
      <c r="AT98" s="2016" t="s">
        <v>4943</v>
      </c>
      <c r="AU98" s="2014" t="s">
        <v>4944</v>
      </c>
      <c r="AV98" s="2016" t="s">
        <v>308</v>
      </c>
      <c r="AW98" s="2014" t="s">
        <v>4944</v>
      </c>
      <c r="AX98" s="2150"/>
      <c r="AY98" s="2150"/>
      <c r="AZ98" s="2150"/>
      <c r="BA98" s="2105"/>
      <c r="BB98" s="2104"/>
      <c r="BC98" s="2088"/>
      <c r="BD98" s="2150"/>
      <c r="BE98" s="2020" t="s">
        <v>5667</v>
      </c>
      <c r="BF98" s="2035" t="s">
        <v>370</v>
      </c>
      <c r="BG98" s="2020" t="s">
        <v>371</v>
      </c>
      <c r="BH98" s="2020" t="s">
        <v>1773</v>
      </c>
      <c r="BI98" s="2104"/>
      <c r="BJ98" s="2192"/>
      <c r="BK98" s="2192"/>
      <c r="BL98" s="2192"/>
      <c r="BM98" s="2191"/>
      <c r="BN98" s="2150"/>
      <c r="BO98" s="2017" t="s">
        <v>318</v>
      </c>
      <c r="BP98" s="2018" t="s">
        <v>319</v>
      </c>
      <c r="BQ98" s="2018" t="s">
        <v>5668</v>
      </c>
      <c r="BR98" s="2018" t="s">
        <v>318</v>
      </c>
      <c r="BS98" s="2018" t="s">
        <v>319</v>
      </c>
      <c r="BT98" s="2018" t="s">
        <v>5669</v>
      </c>
    </row>
    <row r="99" spans="1:72" s="146" customFormat="1" ht="13.5" customHeight="1">
      <c r="A99" s="2119"/>
      <c r="B99" s="731">
        <v>1</v>
      </c>
      <c r="C99" s="731">
        <v>2</v>
      </c>
      <c r="D99" s="731">
        <v>3</v>
      </c>
      <c r="E99" s="731">
        <v>4</v>
      </c>
      <c r="F99" s="731">
        <v>5</v>
      </c>
      <c r="G99" s="731">
        <v>6</v>
      </c>
      <c r="H99" s="731">
        <v>7</v>
      </c>
      <c r="I99" s="731">
        <v>8</v>
      </c>
      <c r="J99" s="731">
        <v>9</v>
      </c>
      <c r="K99" s="731">
        <v>10</v>
      </c>
      <c r="L99" s="731">
        <v>11</v>
      </c>
      <c r="M99" s="731">
        <v>12</v>
      </c>
      <c r="N99" s="731">
        <v>13</v>
      </c>
      <c r="O99" s="731">
        <v>14</v>
      </c>
      <c r="P99" s="731">
        <v>15</v>
      </c>
      <c r="Q99" s="731">
        <v>16</v>
      </c>
      <c r="R99" s="731">
        <v>17</v>
      </c>
      <c r="S99" s="731">
        <v>18</v>
      </c>
      <c r="T99" s="731">
        <v>19</v>
      </c>
      <c r="U99" s="731">
        <v>20</v>
      </c>
      <c r="V99" s="731">
        <v>21</v>
      </c>
      <c r="W99" s="731">
        <v>22</v>
      </c>
      <c r="X99" s="731">
        <v>23</v>
      </c>
      <c r="Y99" s="731">
        <v>24</v>
      </c>
      <c r="Z99" s="731">
        <v>25</v>
      </c>
      <c r="AA99" s="731">
        <v>26</v>
      </c>
      <c r="AB99" s="731">
        <v>27</v>
      </c>
      <c r="AC99" s="731">
        <v>28</v>
      </c>
      <c r="AD99" s="731">
        <v>29</v>
      </c>
      <c r="AE99" s="731">
        <v>30</v>
      </c>
      <c r="AF99" s="731">
        <v>31</v>
      </c>
      <c r="AG99" s="731">
        <v>32</v>
      </c>
      <c r="AH99" s="731">
        <v>33</v>
      </c>
      <c r="AI99" s="731">
        <v>34</v>
      </c>
      <c r="AJ99" s="731">
        <v>35</v>
      </c>
      <c r="AK99" s="731">
        <v>36</v>
      </c>
      <c r="AL99" s="731">
        <v>37</v>
      </c>
      <c r="AM99" s="731">
        <v>38</v>
      </c>
      <c r="AN99" s="731">
        <v>39</v>
      </c>
      <c r="AO99" s="731">
        <v>40</v>
      </c>
      <c r="AP99" s="731">
        <v>41</v>
      </c>
      <c r="AQ99" s="731">
        <v>42</v>
      </c>
      <c r="AR99" s="731">
        <v>43</v>
      </c>
      <c r="AS99" s="731">
        <v>44</v>
      </c>
      <c r="AT99" s="731">
        <v>45</v>
      </c>
      <c r="AU99" s="731">
        <v>46</v>
      </c>
      <c r="AV99" s="731">
        <v>47</v>
      </c>
      <c r="AW99" s="731">
        <v>48</v>
      </c>
      <c r="AX99" s="731">
        <v>49</v>
      </c>
      <c r="AY99" s="2015">
        <v>50</v>
      </c>
      <c r="AZ99" s="2015">
        <v>51</v>
      </c>
      <c r="BA99" s="2015">
        <v>52</v>
      </c>
      <c r="BB99" s="2015">
        <v>53</v>
      </c>
      <c r="BC99" s="2015">
        <v>54</v>
      </c>
      <c r="BD99" s="2015">
        <v>55</v>
      </c>
      <c r="BE99" s="2015">
        <v>56</v>
      </c>
      <c r="BF99" s="2015">
        <v>57</v>
      </c>
      <c r="BG99" s="2015">
        <v>58</v>
      </c>
      <c r="BH99" s="2015">
        <v>59</v>
      </c>
      <c r="BI99" s="2015">
        <v>60</v>
      </c>
      <c r="BJ99" s="2015">
        <v>61</v>
      </c>
      <c r="BK99" s="2015">
        <v>62</v>
      </c>
      <c r="BL99" s="2015">
        <v>63</v>
      </c>
      <c r="BM99" s="2015">
        <v>64</v>
      </c>
      <c r="BN99" s="2015">
        <v>65</v>
      </c>
      <c r="BO99" s="2015">
        <v>66</v>
      </c>
      <c r="BP99" s="2015">
        <v>67</v>
      </c>
      <c r="BQ99" s="731">
        <v>68</v>
      </c>
      <c r="BR99" s="2015">
        <v>69</v>
      </c>
      <c r="BS99" s="731">
        <v>70</v>
      </c>
      <c r="BT99" s="2015">
        <v>71</v>
      </c>
    </row>
    <row r="100" spans="1:72" s="2040" customFormat="1" ht="19.5" customHeight="1" thickBot="1">
      <c r="A100" s="2038" t="s">
        <v>4852</v>
      </c>
      <c r="B100" s="2039">
        <v>225322.2</v>
      </c>
      <c r="C100" s="2039">
        <v>1566.1</v>
      </c>
      <c r="D100" s="2039">
        <v>226888.30000000002</v>
      </c>
      <c r="E100" s="2039">
        <v>17370.599999999999</v>
      </c>
      <c r="F100" s="2039">
        <v>209517.7</v>
      </c>
      <c r="G100" s="2039">
        <v>40048.199999999997</v>
      </c>
      <c r="H100" s="2039">
        <v>96176.5</v>
      </c>
      <c r="I100" s="2039">
        <v>165724.5</v>
      </c>
      <c r="J100" s="2039">
        <v>1185066.6000000001</v>
      </c>
      <c r="K100" s="2039">
        <v>1350791.1</v>
      </c>
      <c r="L100" s="2039">
        <v>1446967.6</v>
      </c>
      <c r="M100" s="2039">
        <v>586.5</v>
      </c>
      <c r="N100" s="2039">
        <v>348071.80000000005</v>
      </c>
      <c r="O100" s="2039">
        <v>375828.7</v>
      </c>
      <c r="P100" s="2039">
        <v>1560895.3</v>
      </c>
      <c r="Q100" s="2039">
        <v>1929045.3</v>
      </c>
      <c r="R100" s="2042">
        <v>0</v>
      </c>
      <c r="S100" s="2039">
        <v>26917.4</v>
      </c>
      <c r="T100" s="2039">
        <v>1139574.1000000001</v>
      </c>
      <c r="U100" s="2039">
        <v>1166491.5</v>
      </c>
      <c r="V100" s="2042">
        <v>0</v>
      </c>
      <c r="W100" s="2039">
        <v>1788.7</v>
      </c>
      <c r="X100" s="2039">
        <v>22235.9</v>
      </c>
      <c r="Y100" s="2039">
        <v>24024.600000000002</v>
      </c>
      <c r="Z100" s="2039">
        <v>29531.4</v>
      </c>
      <c r="AA100" s="2039">
        <v>299276.3</v>
      </c>
      <c r="AB100" s="2039">
        <v>21206.9</v>
      </c>
      <c r="AC100" s="2039">
        <v>320483.20000000001</v>
      </c>
      <c r="AD100" s="2039">
        <v>29531.4</v>
      </c>
      <c r="AE100" s="2039">
        <v>327982.39999999997</v>
      </c>
      <c r="AF100" s="2039">
        <v>1183016.8999999999</v>
      </c>
      <c r="AG100" s="2039">
        <v>1510999.3</v>
      </c>
      <c r="AH100" s="2041">
        <v>7539</v>
      </c>
      <c r="AI100" s="2039">
        <v>73626.100000000006</v>
      </c>
      <c r="AJ100" s="2039">
        <v>37421.1</v>
      </c>
      <c r="AK100" s="2039">
        <v>75.3</v>
      </c>
      <c r="AL100" s="2041">
        <v>1446984.11</v>
      </c>
      <c r="AM100" s="2039">
        <v>9967.1</v>
      </c>
      <c r="AN100" s="2041">
        <v>1456951.2100000002</v>
      </c>
      <c r="AO100" s="2041">
        <v>56448.3024</v>
      </c>
      <c r="AP100" s="2041">
        <v>64144.017200000002</v>
      </c>
      <c r="AQ100" s="2041">
        <v>120592.3196</v>
      </c>
      <c r="AR100" s="2039">
        <v>3842083.7</v>
      </c>
      <c r="AS100" s="2041">
        <v>347480.61960000003</v>
      </c>
      <c r="AT100" s="2039">
        <v>4126.8</v>
      </c>
      <c r="AU100" s="2039">
        <v>29712.3</v>
      </c>
      <c r="AV100" s="2039">
        <v>5780.6</v>
      </c>
      <c r="AW100" s="2039">
        <v>295402.2</v>
      </c>
      <c r="AX100" s="2039">
        <v>335021.89999999997</v>
      </c>
      <c r="AY100" s="2039">
        <v>22.01</v>
      </c>
      <c r="AZ100" s="2039">
        <v>2.75</v>
      </c>
      <c r="BA100" s="2039">
        <v>8.35</v>
      </c>
      <c r="BB100" s="2039">
        <v>10.11</v>
      </c>
      <c r="BC100" s="2039">
        <v>13.62</v>
      </c>
      <c r="BD100" s="2042">
        <v>1.9295295401006984</v>
      </c>
      <c r="BE100" s="2039">
        <v>3801</v>
      </c>
      <c r="BF100" s="2039">
        <v>1504</v>
      </c>
      <c r="BG100" s="2039">
        <v>5421</v>
      </c>
      <c r="BH100" s="2039">
        <v>67</v>
      </c>
      <c r="BI100" s="2039">
        <v>10793</v>
      </c>
      <c r="BJ100" s="2041">
        <v>104.42404236215144</v>
      </c>
      <c r="BK100" s="2042">
        <v>134.06690540164922</v>
      </c>
      <c r="BL100" s="2041">
        <v>139.99808209024368</v>
      </c>
      <c r="BM100" s="2042">
        <v>9.5345151786082845</v>
      </c>
      <c r="BN100" s="2042">
        <v>4</v>
      </c>
      <c r="BO100" s="2039">
        <v>4.13</v>
      </c>
      <c r="BP100" s="2039">
        <v>7.33</v>
      </c>
      <c r="BQ100" s="2042">
        <v>3.2</v>
      </c>
      <c r="BR100" s="2039">
        <v>7.82</v>
      </c>
      <c r="BS100" s="2039">
        <v>11.19</v>
      </c>
      <c r="BT100" s="2039">
        <v>3.3699999999999992</v>
      </c>
    </row>
    <row r="102" spans="1:72" s="1020" customFormat="1" ht="11.25" customHeight="1">
      <c r="A102" s="2022" t="s">
        <v>4945</v>
      </c>
      <c r="B102" s="2079" t="s">
        <v>4946</v>
      </c>
      <c r="C102" s="2079"/>
      <c r="D102" s="2079"/>
      <c r="E102" s="2079"/>
      <c r="F102" s="2079"/>
      <c r="G102" s="2079"/>
      <c r="H102" s="2079"/>
      <c r="I102" s="2079"/>
      <c r="J102" s="2079"/>
      <c r="L102" s="2161"/>
      <c r="M102" s="2161"/>
      <c r="N102" s="1059"/>
      <c r="O102" s="1059"/>
      <c r="P102" s="1059"/>
      <c r="Q102" s="1035" t="s">
        <v>49</v>
      </c>
      <c r="R102" s="2079" t="s">
        <v>4947</v>
      </c>
      <c r="S102" s="2079"/>
      <c r="T102" s="2079"/>
      <c r="U102" s="2079"/>
      <c r="V102" s="2079"/>
      <c r="W102" s="2079"/>
      <c r="X102" s="2079"/>
      <c r="Y102" s="2079"/>
      <c r="Z102" s="1034"/>
      <c r="AB102" s="1035" t="s">
        <v>450</v>
      </c>
      <c r="AC102" s="2079" t="s">
        <v>4948</v>
      </c>
      <c r="AD102" s="2079"/>
      <c r="AE102" s="2079"/>
      <c r="AF102" s="2079"/>
      <c r="AG102" s="2079"/>
      <c r="AH102" s="2079"/>
      <c r="AI102" s="2079"/>
      <c r="AJ102" s="2079"/>
      <c r="AK102" s="1033"/>
      <c r="AL102" s="1033"/>
      <c r="AM102" s="1033"/>
      <c r="AN102" s="1033"/>
      <c r="AO102" s="1035"/>
      <c r="AP102" s="2079"/>
      <c r="AQ102" s="2079"/>
      <c r="AR102" s="2079"/>
      <c r="AS102" s="2079"/>
      <c r="AT102" s="2079"/>
      <c r="AU102" s="2079"/>
      <c r="AV102" s="2079"/>
      <c r="AW102" s="2079"/>
      <c r="AX102" s="1036"/>
      <c r="AY102" s="2022"/>
      <c r="AZ102" s="2022"/>
      <c r="BA102" s="1035" t="s">
        <v>1295</v>
      </c>
      <c r="BB102" s="2079" t="s">
        <v>4949</v>
      </c>
      <c r="BC102" s="2079"/>
      <c r="BD102" s="2079"/>
      <c r="BE102" s="2079"/>
      <c r="BF102" s="2079"/>
      <c r="BG102" s="2079"/>
      <c r="BH102" s="2079"/>
      <c r="BI102" s="2079"/>
      <c r="BJ102" s="2079"/>
      <c r="BK102" s="2022"/>
      <c r="BL102" s="77"/>
    </row>
    <row r="103" spans="1:72" s="1020" customFormat="1" ht="11.25" customHeight="1">
      <c r="B103" s="2157" t="s">
        <v>4951</v>
      </c>
      <c r="C103" s="2157"/>
      <c r="D103" s="2157"/>
      <c r="E103" s="2157"/>
      <c r="F103" s="2157"/>
      <c r="G103" s="2157"/>
      <c r="H103" s="2157"/>
      <c r="I103" s="2157"/>
      <c r="Q103" s="1022"/>
      <c r="R103" s="2161" t="s">
        <v>4961</v>
      </c>
      <c r="S103" s="2161"/>
      <c r="T103" s="2161"/>
      <c r="U103" s="2161"/>
      <c r="V103" s="2161"/>
      <c r="W103" s="2161"/>
      <c r="X103" s="2161"/>
      <c r="Y103" s="2161"/>
      <c r="Z103" s="1023"/>
      <c r="AA103" s="2025"/>
      <c r="AB103" s="1022"/>
      <c r="AC103" s="2161" t="s">
        <v>4953</v>
      </c>
      <c r="AD103" s="2161"/>
      <c r="AE103" s="2161"/>
      <c r="AF103" s="2161"/>
      <c r="AG103" s="2161"/>
      <c r="AH103" s="2161"/>
      <c r="AI103" s="2161"/>
      <c r="AJ103" s="2161"/>
      <c r="AK103" s="2161"/>
      <c r="AL103" s="1024"/>
      <c r="AM103" s="1024"/>
      <c r="AN103" s="1024"/>
      <c r="AY103" s="2023"/>
      <c r="AZ103" s="2023"/>
      <c r="BA103" s="1022"/>
      <c r="BB103" s="2161" t="s">
        <v>4954</v>
      </c>
      <c r="BC103" s="2161"/>
      <c r="BD103" s="2161"/>
      <c r="BE103" s="2161"/>
      <c r="BF103" s="2161"/>
      <c r="BG103" s="2161"/>
      <c r="BH103" s="2161"/>
      <c r="BI103" s="2161"/>
      <c r="BJ103" s="1022"/>
      <c r="BK103" s="2023"/>
      <c r="BL103" s="77"/>
      <c r="BM103" s="1024"/>
      <c r="BN103" s="1024"/>
      <c r="BO103" s="1024"/>
    </row>
    <row r="104" spans="1:72" s="1020" customFormat="1" ht="11.25" customHeight="1">
      <c r="B104" s="2157" t="s">
        <v>4956</v>
      </c>
      <c r="C104" s="2157"/>
      <c r="D104" s="2157"/>
      <c r="E104" s="2157"/>
      <c r="F104" s="2157"/>
      <c r="G104" s="2157"/>
      <c r="H104" s="2157"/>
      <c r="I104" s="2157"/>
      <c r="J104" s="2026"/>
      <c r="K104" s="2026"/>
      <c r="L104" s="2026"/>
      <c r="M104" s="2026"/>
      <c r="N104" s="2026"/>
      <c r="O104" s="2026"/>
      <c r="P104" s="2026"/>
      <c r="Q104" s="2026"/>
      <c r="R104" s="2165" t="s">
        <v>4952</v>
      </c>
      <c r="S104" s="2165"/>
      <c r="T104" s="2165"/>
      <c r="U104" s="2165"/>
      <c r="V104" s="2165"/>
      <c r="W104" s="2165"/>
      <c r="X104" s="2165"/>
      <c r="Y104" s="2165"/>
      <c r="Z104" s="1024"/>
      <c r="AA104" s="1024"/>
      <c r="AB104" s="2026"/>
      <c r="AC104" s="2165" t="s">
        <v>4957</v>
      </c>
      <c r="AD104" s="2165"/>
      <c r="AE104" s="2165"/>
      <c r="AF104" s="2165"/>
      <c r="AG104" s="2165"/>
      <c r="AH104" s="2165"/>
      <c r="AI104" s="2165"/>
      <c r="AJ104" s="2165"/>
      <c r="AK104" s="2165"/>
      <c r="AL104" s="1024"/>
      <c r="AM104" s="1024"/>
      <c r="AN104" s="1024"/>
      <c r="AO104" s="1028"/>
      <c r="AP104" s="2161"/>
      <c r="AQ104" s="2161"/>
      <c r="AR104" s="2161"/>
      <c r="AS104" s="2161"/>
      <c r="AT104" s="2161"/>
      <c r="AU104" s="2161"/>
      <c r="AV104" s="2161"/>
      <c r="AW104" s="2161"/>
      <c r="AX104" s="2161"/>
      <c r="AY104" s="2022"/>
      <c r="AZ104" s="2022"/>
      <c r="BA104" s="2026"/>
      <c r="BB104" s="2165" t="s">
        <v>4958</v>
      </c>
      <c r="BC104" s="2165"/>
      <c r="BD104" s="2165"/>
      <c r="BE104" s="2165"/>
      <c r="BF104" s="2165"/>
      <c r="BG104" s="2165"/>
      <c r="BH104" s="2165"/>
      <c r="BI104" s="2165"/>
      <c r="BJ104" s="2026"/>
      <c r="BK104" s="2024"/>
      <c r="BL104" s="77"/>
      <c r="BM104" s="1024"/>
      <c r="BN104" s="1024"/>
      <c r="BO104" s="1024"/>
    </row>
    <row r="105" spans="1:72" s="1020" customFormat="1" ht="11.25" customHeight="1">
      <c r="B105" s="2079" t="s">
        <v>3573</v>
      </c>
      <c r="C105" s="2079"/>
      <c r="D105" s="2079"/>
      <c r="E105" s="2079"/>
      <c r="F105" s="2079"/>
      <c r="G105" s="2079"/>
      <c r="H105" s="2079"/>
      <c r="I105" s="2079"/>
      <c r="J105" s="2079"/>
      <c r="K105" s="2026"/>
      <c r="L105" s="2026"/>
      <c r="M105" s="2026"/>
      <c r="N105" s="2026"/>
      <c r="O105" s="2026"/>
      <c r="P105" s="2026"/>
      <c r="Q105" s="1773"/>
      <c r="R105" s="1777"/>
      <c r="S105" s="1778"/>
      <c r="T105" s="37"/>
      <c r="U105" s="37"/>
      <c r="V105" s="37"/>
      <c r="W105" s="37"/>
      <c r="X105" s="37"/>
      <c r="Y105" s="37"/>
      <c r="Z105" s="1024"/>
      <c r="AA105" s="1024"/>
      <c r="AB105" s="1035"/>
      <c r="AC105" s="2079" t="s">
        <v>4960</v>
      </c>
      <c r="AD105" s="2079"/>
      <c r="AE105" s="2079"/>
      <c r="AF105" s="2079"/>
      <c r="AG105" s="2079"/>
      <c r="AH105" s="2079"/>
      <c r="AI105" s="2079"/>
      <c r="AJ105" s="2079"/>
      <c r="AK105" s="1024"/>
      <c r="AL105" s="1024"/>
      <c r="AM105" s="1024"/>
      <c r="AN105" s="1024"/>
      <c r="AO105" s="1028"/>
      <c r="AP105" s="2173"/>
      <c r="AQ105" s="2173"/>
      <c r="AR105" s="2173"/>
      <c r="AS105" s="2173"/>
      <c r="AT105" s="2023"/>
      <c r="AU105" s="2023"/>
      <c r="AV105" s="2023"/>
      <c r="AW105" s="2023"/>
      <c r="AX105" s="2023"/>
      <c r="AY105" s="1320"/>
      <c r="AZ105" s="1320"/>
      <c r="BA105" s="1035"/>
      <c r="BB105" s="2079" t="s">
        <v>4950</v>
      </c>
      <c r="BC105" s="2079"/>
      <c r="BD105" s="2079"/>
      <c r="BE105" s="2079"/>
      <c r="BF105" s="2079"/>
      <c r="BG105" s="2079"/>
      <c r="BH105" s="2079"/>
      <c r="BI105" s="2079"/>
      <c r="BJ105" s="2079"/>
      <c r="BK105" s="2079"/>
      <c r="BL105" s="77"/>
      <c r="BM105" s="1024"/>
      <c r="BN105" s="1024"/>
      <c r="BO105" s="1024"/>
    </row>
    <row r="106" spans="1:72" s="1020" customFormat="1" ht="11.25" customHeight="1">
      <c r="A106" s="2027"/>
      <c r="B106" s="1028"/>
      <c r="C106" s="1028"/>
      <c r="D106" s="1028"/>
      <c r="AP106" s="2161"/>
      <c r="AQ106" s="2161"/>
      <c r="AR106" s="2161"/>
      <c r="AS106" s="2161"/>
      <c r="AT106" s="2161"/>
      <c r="AU106" s="2161"/>
      <c r="AV106" s="2161"/>
      <c r="AW106" s="2161"/>
      <c r="AX106" s="2161"/>
      <c r="BA106" s="1035"/>
      <c r="BB106" s="2079" t="s">
        <v>4955</v>
      </c>
      <c r="BC106" s="2079"/>
      <c r="BD106" s="2079"/>
      <c r="BE106" s="2079"/>
      <c r="BF106" s="2079"/>
      <c r="BG106" s="2079"/>
      <c r="BH106" s="2079"/>
      <c r="BI106" s="2079"/>
      <c r="BJ106" s="1035"/>
      <c r="BK106" s="2022"/>
      <c r="BL106" s="37"/>
    </row>
    <row r="107" spans="1:72" s="1020" customFormat="1" ht="11.25" customHeight="1">
      <c r="A107" s="2022" t="s">
        <v>4844</v>
      </c>
      <c r="B107" s="2079" t="s">
        <v>4825</v>
      </c>
      <c r="C107" s="2079"/>
      <c r="D107" s="2079"/>
      <c r="E107" s="2079"/>
      <c r="F107" s="2079"/>
      <c r="G107" s="2079"/>
      <c r="H107" s="2079"/>
      <c r="I107" s="2079"/>
      <c r="J107" s="2079"/>
      <c r="L107" s="2161"/>
      <c r="M107" s="2161"/>
      <c r="N107" s="1059"/>
      <c r="O107" s="1059"/>
      <c r="P107" s="1059"/>
      <c r="Q107" s="1035"/>
      <c r="R107" s="2079"/>
      <c r="S107" s="2079"/>
      <c r="T107" s="2079"/>
      <c r="U107" s="2079"/>
      <c r="V107" s="2079"/>
      <c r="W107" s="2079"/>
      <c r="X107" s="2079"/>
      <c r="Y107" s="2079"/>
      <c r="Z107" s="1034"/>
      <c r="AH107" s="1033"/>
      <c r="AI107" s="1033"/>
      <c r="AJ107" s="1033"/>
      <c r="AK107" s="1033"/>
      <c r="AL107" s="1033"/>
      <c r="AM107" s="1033"/>
      <c r="AN107" s="1033"/>
      <c r="AO107" s="1035"/>
      <c r="AP107" s="2079"/>
      <c r="AQ107" s="2079"/>
      <c r="AR107" s="2079"/>
      <c r="AS107" s="2079"/>
      <c r="AT107" s="2079"/>
      <c r="AU107" s="2079"/>
      <c r="AV107" s="2079"/>
      <c r="AW107" s="2079"/>
      <c r="AX107" s="1036"/>
      <c r="AY107" s="2022"/>
      <c r="AZ107" s="2022"/>
      <c r="BA107" s="1022"/>
      <c r="BB107" s="2079" t="s">
        <v>4959</v>
      </c>
      <c r="BC107" s="2079"/>
      <c r="BD107" s="2079"/>
      <c r="BE107" s="2079"/>
      <c r="BF107" s="2079"/>
      <c r="BG107" s="2079"/>
      <c r="BH107" s="2079"/>
      <c r="BI107" s="2079"/>
      <c r="BJ107" s="2079"/>
      <c r="BK107" s="2079"/>
      <c r="BL107" s="2079"/>
    </row>
  </sheetData>
  <mergeCells count="366">
    <mergeCell ref="BB106:BI106"/>
    <mergeCell ref="BB107:BL107"/>
    <mergeCell ref="BB105:BK105"/>
    <mergeCell ref="BB102:BJ102"/>
    <mergeCell ref="AC103:AK103"/>
    <mergeCell ref="AC104:AK104"/>
    <mergeCell ref="B102:J102"/>
    <mergeCell ref="R102:Y102"/>
    <mergeCell ref="AP102:AW102"/>
    <mergeCell ref="R103:Y103"/>
    <mergeCell ref="R104:Y104"/>
    <mergeCell ref="AP104:AX104"/>
    <mergeCell ref="B105:J105"/>
    <mergeCell ref="AP105:AS105"/>
    <mergeCell ref="AP106:AX106"/>
    <mergeCell ref="B107:J107"/>
    <mergeCell ref="L107:M107"/>
    <mergeCell ref="R107:Y107"/>
    <mergeCell ref="AP107:AW107"/>
    <mergeCell ref="AC102:AJ102"/>
    <mergeCell ref="L102:M102"/>
    <mergeCell ref="B103:I103"/>
    <mergeCell ref="B104:I104"/>
    <mergeCell ref="AC105:AJ105"/>
    <mergeCell ref="A94:I94"/>
    <mergeCell ref="G95:J95"/>
    <mergeCell ref="BR94:BT94"/>
    <mergeCell ref="N94:P94"/>
    <mergeCell ref="O95:P95"/>
    <mergeCell ref="AZ97:AZ98"/>
    <mergeCell ref="BA97:BA98"/>
    <mergeCell ref="BB97:BB98"/>
    <mergeCell ref="BC97:BC98"/>
    <mergeCell ref="BE97:BH97"/>
    <mergeCell ref="BI97:BI98"/>
    <mergeCell ref="BJ97:BJ98"/>
    <mergeCell ref="BK97:BK98"/>
    <mergeCell ref="BL97:BL98"/>
    <mergeCell ref="AM97:AM98"/>
    <mergeCell ref="AN97:AN98"/>
    <mergeCell ref="AO97:AO98"/>
    <mergeCell ref="AJ97:AJ98"/>
    <mergeCell ref="AK97:AK98"/>
    <mergeCell ref="AL97:AL98"/>
    <mergeCell ref="BD96:BD98"/>
    <mergeCell ref="BM97:BM98"/>
    <mergeCell ref="BN97:BN98"/>
    <mergeCell ref="V97:V98"/>
    <mergeCell ref="W97:W98"/>
    <mergeCell ref="R96:U96"/>
    <mergeCell ref="V96:Y96"/>
    <mergeCell ref="Z96:AC96"/>
    <mergeCell ref="AD96:AG96"/>
    <mergeCell ref="BO97:BQ97"/>
    <mergeCell ref="BB103:BI103"/>
    <mergeCell ref="BB104:BI104"/>
    <mergeCell ref="AQ97:AQ98"/>
    <mergeCell ref="AT97:AU97"/>
    <mergeCell ref="AV97:AW97"/>
    <mergeCell ref="AX97:AX98"/>
    <mergeCell ref="AY97:AY98"/>
    <mergeCell ref="AS96:AS98"/>
    <mergeCell ref="AT96:AX96"/>
    <mergeCell ref="AY96:BC96"/>
    <mergeCell ref="A96:A99"/>
    <mergeCell ref="B96:D96"/>
    <mergeCell ref="E96:E98"/>
    <mergeCell ref="F96:F98"/>
    <mergeCell ref="G96:I96"/>
    <mergeCell ref="J96:L96"/>
    <mergeCell ref="M96:M98"/>
    <mergeCell ref="N96:Q96"/>
    <mergeCell ref="AP97:AP98"/>
    <mergeCell ref="B97:B98"/>
    <mergeCell ref="C97:C98"/>
    <mergeCell ref="D97:D98"/>
    <mergeCell ref="G97:G98"/>
    <mergeCell ref="H97:H98"/>
    <mergeCell ref="J97:K97"/>
    <mergeCell ref="L97:L98"/>
    <mergeCell ref="N97:N98"/>
    <mergeCell ref="O97:O98"/>
    <mergeCell ref="P97:P98"/>
    <mergeCell ref="Q97:Q98"/>
    <mergeCell ref="R97:R98"/>
    <mergeCell ref="S97:S98"/>
    <mergeCell ref="T97:T98"/>
    <mergeCell ref="U97:U98"/>
    <mergeCell ref="BS95:BT95"/>
    <mergeCell ref="AL96:AN96"/>
    <mergeCell ref="AO96:AQ96"/>
    <mergeCell ref="AR96:AR98"/>
    <mergeCell ref="X97:X98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G98"/>
    <mergeCell ref="AH97:AH98"/>
    <mergeCell ref="AI97:AI98"/>
    <mergeCell ref="AH96:AK96"/>
    <mergeCell ref="BE96:BI96"/>
    <mergeCell ref="BJ96:BT96"/>
    <mergeCell ref="BR97:BT97"/>
    <mergeCell ref="B87:J87"/>
    <mergeCell ref="AP87:AS87"/>
    <mergeCell ref="AY86:BL86"/>
    <mergeCell ref="BH21:BH22"/>
    <mergeCell ref="BL39:BS39"/>
    <mergeCell ref="BE49:BE50"/>
    <mergeCell ref="BF49:BF50"/>
    <mergeCell ref="BI49:BI50"/>
    <mergeCell ref="AP88:AX88"/>
    <mergeCell ref="AY84:BG84"/>
    <mergeCell ref="AY85:BG85"/>
    <mergeCell ref="AP86:AX86"/>
    <mergeCell ref="AY49:AY50"/>
    <mergeCell ref="AZ49:AZ50"/>
    <mergeCell ref="BG48:BG50"/>
    <mergeCell ref="BH48:BH50"/>
    <mergeCell ref="BI48:BS48"/>
    <mergeCell ref="BQ49:BS49"/>
    <mergeCell ref="BB49:BB50"/>
    <mergeCell ref="BJ49:BJ50"/>
    <mergeCell ref="AY48:BC48"/>
    <mergeCell ref="AP84:AW84"/>
    <mergeCell ref="AO47:AU47"/>
    <mergeCell ref="AL48:AN48"/>
    <mergeCell ref="BT20:BT23"/>
    <mergeCell ref="H21:H22"/>
    <mergeCell ref="AA21:AA22"/>
    <mergeCell ref="B21:B22"/>
    <mergeCell ref="O20:R20"/>
    <mergeCell ref="BT48:BT51"/>
    <mergeCell ref="BL49:BL50"/>
    <mergeCell ref="BM49:BM50"/>
    <mergeCell ref="BN49:BP49"/>
    <mergeCell ref="BD21:BD22"/>
    <mergeCell ref="BQ21:BS21"/>
    <mergeCell ref="BP21:BP22"/>
    <mergeCell ref="BO46:BP46"/>
    <mergeCell ref="AY47:BE47"/>
    <mergeCell ref="BO47:BP47"/>
    <mergeCell ref="BH47:BM47"/>
    <mergeCell ref="BK49:BK50"/>
    <mergeCell ref="AW47:AX47"/>
    <mergeCell ref="BD48:BD50"/>
    <mergeCell ref="BE48:BF48"/>
    <mergeCell ref="BA49:BA50"/>
    <mergeCell ref="AT49:AU49"/>
    <mergeCell ref="AV49:AW49"/>
    <mergeCell ref="BC49:BC50"/>
    <mergeCell ref="AO48:AQ48"/>
    <mergeCell ref="AR48:AR50"/>
    <mergeCell ref="AS48:AS50"/>
    <mergeCell ref="AT48:AX48"/>
    <mergeCell ref="AX49:AX50"/>
    <mergeCell ref="AM49:AM50"/>
    <mergeCell ref="AN49:AN50"/>
    <mergeCell ref="AO49:AO50"/>
    <mergeCell ref="AP49:AP50"/>
    <mergeCell ref="AQ49:AQ50"/>
    <mergeCell ref="R87:X87"/>
    <mergeCell ref="X49:X50"/>
    <mergeCell ref="Y49:Y50"/>
    <mergeCell ref="Z49:Z50"/>
    <mergeCell ref="AA49:AA50"/>
    <mergeCell ref="R86:Y86"/>
    <mergeCell ref="AM46:AN46"/>
    <mergeCell ref="AH47:AN47"/>
    <mergeCell ref="R84:Y84"/>
    <mergeCell ref="AD49:AD50"/>
    <mergeCell ref="V49:V50"/>
    <mergeCell ref="R48:U48"/>
    <mergeCell ref="AH48:AK48"/>
    <mergeCell ref="AK49:AK50"/>
    <mergeCell ref="W49:W50"/>
    <mergeCell ref="AH49:AH50"/>
    <mergeCell ref="AI49:AI50"/>
    <mergeCell ref="AJ49:AJ50"/>
    <mergeCell ref="AL49:AL50"/>
    <mergeCell ref="R85:Y85"/>
    <mergeCell ref="AA85:AC85"/>
    <mergeCell ref="AE49:AE50"/>
    <mergeCell ref="AF49:AF50"/>
    <mergeCell ref="AG49:AG50"/>
    <mergeCell ref="R47:V47"/>
    <mergeCell ref="X47:Y47"/>
    <mergeCell ref="AF47:AG47"/>
    <mergeCell ref="Z47:AD47"/>
    <mergeCell ref="S49:S50"/>
    <mergeCell ref="T49:T50"/>
    <mergeCell ref="U49:U50"/>
    <mergeCell ref="B86:I86"/>
    <mergeCell ref="V45:Y45"/>
    <mergeCell ref="O49:O50"/>
    <mergeCell ref="P49:P50"/>
    <mergeCell ref="Q49:Q50"/>
    <mergeCell ref="L49:L50"/>
    <mergeCell ref="V48:Y48"/>
    <mergeCell ref="Z48:AC48"/>
    <mergeCell ref="AD48:AG48"/>
    <mergeCell ref="AC49:AC50"/>
    <mergeCell ref="AB49:AB50"/>
    <mergeCell ref="R49:R50"/>
    <mergeCell ref="B85:I85"/>
    <mergeCell ref="L84:M84"/>
    <mergeCell ref="M48:M50"/>
    <mergeCell ref="N48:Q48"/>
    <mergeCell ref="B49:B50"/>
    <mergeCell ref="C49:C50"/>
    <mergeCell ref="D49:D50"/>
    <mergeCell ref="G49:G50"/>
    <mergeCell ref="H49:H50"/>
    <mergeCell ref="J49:K49"/>
    <mergeCell ref="J47:N47"/>
    <mergeCell ref="A48:A51"/>
    <mergeCell ref="B48:D48"/>
    <mergeCell ref="E48:E50"/>
    <mergeCell ref="F48:F50"/>
    <mergeCell ref="G48:I48"/>
    <mergeCell ref="J48:L48"/>
    <mergeCell ref="H47:I47"/>
    <mergeCell ref="N49:N50"/>
    <mergeCell ref="A45:I45"/>
    <mergeCell ref="O45:Q45"/>
    <mergeCell ref="H46:I46"/>
    <mergeCell ref="P46:Q46"/>
    <mergeCell ref="AW46:AX46"/>
    <mergeCell ref="AQ21:AQ22"/>
    <mergeCell ref="AB21:AB22"/>
    <mergeCell ref="AC21:AC22"/>
    <mergeCell ref="AD21:AD22"/>
    <mergeCell ref="AE21:AE22"/>
    <mergeCell ref="Z45:AA45"/>
    <mergeCell ref="AE45:AG45"/>
    <mergeCell ref="X46:Y46"/>
    <mergeCell ref="AF46:AG46"/>
    <mergeCell ref="AF21:AF22"/>
    <mergeCell ref="AG21:AG22"/>
    <mergeCell ref="AH21:AH22"/>
    <mergeCell ref="AJ21:AJ22"/>
    <mergeCell ref="AL21:AL22"/>
    <mergeCell ref="Y21:Z21"/>
    <mergeCell ref="X21:X22"/>
    <mergeCell ref="P21:P22"/>
    <mergeCell ref="Q21:Q22"/>
    <mergeCell ref="R21:R22"/>
    <mergeCell ref="BL20:BS20"/>
    <mergeCell ref="BM21:BM22"/>
    <mergeCell ref="BL21:BL22"/>
    <mergeCell ref="BI21:BI22"/>
    <mergeCell ref="BR18:BS18"/>
    <mergeCell ref="BK19:BP19"/>
    <mergeCell ref="BR19:BS19"/>
    <mergeCell ref="BN21:BN22"/>
    <mergeCell ref="BO21:BO22"/>
    <mergeCell ref="BJ20:BJ22"/>
    <mergeCell ref="BK20:BK22"/>
    <mergeCell ref="BI18:BJ18"/>
    <mergeCell ref="BH20:BI20"/>
    <mergeCell ref="BE45:BG45"/>
    <mergeCell ref="BF46:BG46"/>
    <mergeCell ref="AR21:AR22"/>
    <mergeCell ref="BB20:BF20"/>
    <mergeCell ref="AT21:AT22"/>
    <mergeCell ref="AW21:AX21"/>
    <mergeCell ref="AS21:AS22"/>
    <mergeCell ref="BA21:BA22"/>
    <mergeCell ref="AW20:BA20"/>
    <mergeCell ref="AR20:AT20"/>
    <mergeCell ref="BC21:BC22"/>
    <mergeCell ref="BG20:BG22"/>
    <mergeCell ref="AG20:AJ20"/>
    <mergeCell ref="AK20:AP20"/>
    <mergeCell ref="AI21:AI22"/>
    <mergeCell ref="AK21:AK22"/>
    <mergeCell ref="AN21:AN22"/>
    <mergeCell ref="AO21:AO22"/>
    <mergeCell ref="AP21:AP22"/>
    <mergeCell ref="AM21:AM22"/>
    <mergeCell ref="BF21:BF22"/>
    <mergeCell ref="AU20:AU22"/>
    <mergeCell ref="AV20:AV22"/>
    <mergeCell ref="AY21:AZ21"/>
    <mergeCell ref="BB21:BB22"/>
    <mergeCell ref="BE21:BE22"/>
    <mergeCell ref="Z19:AA19"/>
    <mergeCell ref="S20:V20"/>
    <mergeCell ref="W20:AA20"/>
    <mergeCell ref="S21:S22"/>
    <mergeCell ref="T21:T22"/>
    <mergeCell ref="U21:U22"/>
    <mergeCell ref="V21:V22"/>
    <mergeCell ref="W21:W22"/>
    <mergeCell ref="AB20:AF20"/>
    <mergeCell ref="Q4:Q6"/>
    <mergeCell ref="R4:T5"/>
    <mergeCell ref="B4:B6"/>
    <mergeCell ref="C4:C6"/>
    <mergeCell ref="F4:F6"/>
    <mergeCell ref="J39:K39"/>
    <mergeCell ref="L21:L22"/>
    <mergeCell ref="A20:A23"/>
    <mergeCell ref="B20:D20"/>
    <mergeCell ref="E20:E22"/>
    <mergeCell ref="F20:F22"/>
    <mergeCell ref="G20:I20"/>
    <mergeCell ref="J20:M20"/>
    <mergeCell ref="J19:O19"/>
    <mergeCell ref="N20:N22"/>
    <mergeCell ref="B39:I39"/>
    <mergeCell ref="O21:O22"/>
    <mergeCell ref="S19:W19"/>
    <mergeCell ref="AI1:AK1"/>
    <mergeCell ref="E4:E6"/>
    <mergeCell ref="H2:I2"/>
    <mergeCell ref="J4:J6"/>
    <mergeCell ref="AI5:AJ5"/>
    <mergeCell ref="AE5:AE6"/>
    <mergeCell ref="B3:AK3"/>
    <mergeCell ref="AH5:AH6"/>
    <mergeCell ref="AB1:AD1"/>
    <mergeCell ref="Z2:AA2"/>
    <mergeCell ref="P1:Q1"/>
    <mergeCell ref="W1:AA1"/>
    <mergeCell ref="A1:I1"/>
    <mergeCell ref="A3:A7"/>
    <mergeCell ref="I4:I6"/>
    <mergeCell ref="H4:H6"/>
    <mergeCell ref="G4:G6"/>
    <mergeCell ref="D4:D6"/>
    <mergeCell ref="P2:Q2"/>
    <mergeCell ref="K4:K6"/>
    <mergeCell ref="AJ2:AK2"/>
    <mergeCell ref="U4:U6"/>
    <mergeCell ref="V4:X5"/>
    <mergeCell ref="L4:P5"/>
    <mergeCell ref="B84:J84"/>
    <mergeCell ref="AL3:AL7"/>
    <mergeCell ref="Y4:Z5"/>
    <mergeCell ref="AC5:AC6"/>
    <mergeCell ref="AC4:AK4"/>
    <mergeCell ref="AB4:AB6"/>
    <mergeCell ref="AD5:AD6"/>
    <mergeCell ref="AA4:AA6"/>
    <mergeCell ref="AK5:AK6"/>
    <mergeCell ref="AF5:AF6"/>
    <mergeCell ref="AG5:AG6"/>
    <mergeCell ref="P17:R17"/>
    <mergeCell ref="H18:I18"/>
    <mergeCell ref="Q18:R18"/>
    <mergeCell ref="B12:E12"/>
    <mergeCell ref="C21:C22"/>
    <mergeCell ref="D21:D22"/>
    <mergeCell ref="G21:G22"/>
    <mergeCell ref="B10:I10"/>
    <mergeCell ref="B11:C11"/>
    <mergeCell ref="A17:I17"/>
    <mergeCell ref="H19:I19"/>
    <mergeCell ref="M21:M22"/>
    <mergeCell ref="I21:K21"/>
  </mergeCells>
  <phoneticPr fontId="4" type="noConversion"/>
  <conditionalFormatting sqref="A24:BT38">
    <cfRule type="expression" dxfId="48" priority="8" stopIfTrue="1">
      <formula>MOD(ROW(),2)=1</formula>
    </cfRule>
    <cfRule type="expression" priority="9" stopIfTrue="1">
      <formula>MOD(ROW(),2)=1</formula>
    </cfRule>
  </conditionalFormatting>
  <conditionalFormatting sqref="BQ52:BT75 A52:A83 B52:BP76 BQ76 B81:BF83">
    <cfRule type="expression" dxfId="47" priority="7" stopIfTrue="1">
      <formula>MOD(ROW(),2)=1</formula>
    </cfRule>
  </conditionalFormatting>
  <pageMargins left="0.62992125984252001" right="0.511811023622047" top="0.31496062992126" bottom="0.27559055118110198" header="0" footer="0.31496062992126"/>
  <pageSetup paperSize="9" orientation="landscape" useFirstPageNumber="1" r:id="rId1"/>
  <headerFooter differentFirst="1" alignWithMargins="0">
    <oddFooter>&amp;C&amp;"Times New Roman,Regular"&amp;8&amp;P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dimension ref="A1:AV92"/>
  <sheetViews>
    <sheetView showGridLines="0" topLeftCell="A70" workbookViewId="0">
      <selection activeCell="AH90" sqref="AH90"/>
    </sheetView>
  </sheetViews>
  <sheetFormatPr defaultColWidth="9.140625" defaultRowHeight="11.25"/>
  <cols>
    <col min="1" max="1" width="11.42578125" style="19" customWidth="1"/>
    <col min="2" max="2" width="9.28515625" style="8" customWidth="1"/>
    <col min="3" max="3" width="12.140625" style="8" customWidth="1"/>
    <col min="4" max="4" width="9.7109375" style="8" customWidth="1"/>
    <col min="5" max="5" width="11.28515625" style="8" customWidth="1"/>
    <col min="6" max="6" width="12" style="8" customWidth="1"/>
    <col min="7" max="7" width="11.85546875" style="8" customWidth="1"/>
    <col min="8" max="8" width="11" style="8" customWidth="1"/>
    <col min="9" max="9" width="10" style="8" customWidth="1"/>
    <col min="10" max="10" width="6.85546875" style="8" customWidth="1"/>
    <col min="11" max="12" width="8.42578125" style="8" customWidth="1"/>
    <col min="13" max="13" width="6.7109375" style="8" customWidth="1"/>
    <col min="14" max="14" width="6.42578125" style="8" customWidth="1"/>
    <col min="15" max="15" width="7" style="8" customWidth="1"/>
    <col min="16" max="16" width="5.28515625" style="8" customWidth="1"/>
    <col min="17" max="17" width="6.42578125" style="8" customWidth="1"/>
    <col min="18" max="18" width="6.85546875" style="8" customWidth="1"/>
    <col min="19" max="19" width="5.5703125" style="8" customWidth="1"/>
    <col min="20" max="20" width="6.7109375" style="8" customWidth="1"/>
    <col min="21" max="21" width="6.5703125" style="8" customWidth="1"/>
    <col min="22" max="22" width="6.28515625" style="8" customWidth="1"/>
    <col min="23" max="23" width="7" style="8" customWidth="1"/>
    <col min="24" max="24" width="6.42578125" style="8" customWidth="1"/>
    <col min="25" max="27" width="6" style="8" customWidth="1"/>
    <col min="28" max="28" width="5.7109375" style="8" customWidth="1"/>
    <col min="29" max="29" width="5.85546875" style="8" customWidth="1"/>
    <col min="30" max="30" width="6.42578125" style="8" customWidth="1"/>
    <col min="31" max="31" width="5.42578125" style="8" customWidth="1"/>
    <col min="32" max="32" width="5.85546875" style="8" customWidth="1"/>
    <col min="33" max="33" width="6.28515625" style="8" customWidth="1"/>
    <col min="34" max="34" width="5.85546875" style="8" customWidth="1"/>
    <col min="35" max="35" width="5.5703125" style="8" customWidth="1"/>
    <col min="36" max="37" width="6" style="8" customWidth="1"/>
    <col min="38" max="16384" width="9.140625" style="8"/>
  </cols>
  <sheetData>
    <row r="1" spans="1:48" s="22" customFormat="1" ht="17.25" customHeight="1">
      <c r="A1" s="2688" t="s">
        <v>3313</v>
      </c>
      <c r="B1" s="2688"/>
      <c r="C1" s="2688"/>
      <c r="D1" s="2688"/>
      <c r="E1" s="2688"/>
      <c r="F1" s="2688"/>
      <c r="G1" s="2688"/>
      <c r="H1" s="2690" t="s">
        <v>3314</v>
      </c>
      <c r="I1" s="2690"/>
    </row>
    <row r="2" spans="1:48" s="22" customFormat="1" ht="12" customHeight="1">
      <c r="A2" s="2689"/>
      <c r="B2" s="2689"/>
      <c r="C2" s="2689"/>
      <c r="D2" s="2689"/>
      <c r="E2" s="2689"/>
      <c r="F2" s="2689"/>
      <c r="G2" s="2689"/>
      <c r="H2" s="2412" t="s">
        <v>1130</v>
      </c>
      <c r="I2" s="2412"/>
      <c r="J2" s="105"/>
    </row>
    <row r="3" spans="1:48" ht="12.75" customHeight="1">
      <c r="A3" s="2080" t="s">
        <v>3265</v>
      </c>
      <c r="B3" s="2693" t="s">
        <v>1131</v>
      </c>
      <c r="C3" s="2694"/>
      <c r="D3" s="2694"/>
      <c r="E3" s="2694"/>
      <c r="F3" s="2694"/>
      <c r="G3" s="2694"/>
      <c r="H3" s="2694"/>
      <c r="I3" s="2695"/>
    </row>
    <row r="4" spans="1:48" s="20" customFormat="1" ht="12.75" customHeight="1">
      <c r="A4" s="2081"/>
      <c r="B4" s="2696" t="s">
        <v>172</v>
      </c>
      <c r="C4" s="2697"/>
      <c r="D4" s="2696" t="s">
        <v>1281</v>
      </c>
      <c r="E4" s="2697"/>
      <c r="F4" s="2696" t="s">
        <v>1279</v>
      </c>
      <c r="G4" s="2697"/>
      <c r="H4" s="2696" t="s">
        <v>173</v>
      </c>
      <c r="I4" s="2698"/>
    </row>
    <row r="5" spans="1:48" s="20" customFormat="1" ht="22.5" customHeight="1">
      <c r="A5" s="2082"/>
      <c r="B5" s="984" t="s">
        <v>174</v>
      </c>
      <c r="C5" s="780" t="s">
        <v>175</v>
      </c>
      <c r="D5" s="983" t="s">
        <v>174</v>
      </c>
      <c r="E5" s="983" t="s">
        <v>175</v>
      </c>
      <c r="F5" s="983" t="s">
        <v>174</v>
      </c>
      <c r="G5" s="983" t="s">
        <v>175</v>
      </c>
      <c r="H5" s="983" t="s">
        <v>174</v>
      </c>
      <c r="I5" s="983" t="s">
        <v>175</v>
      </c>
    </row>
    <row r="6" spans="1:48" s="34" customFormat="1" ht="15" customHeight="1">
      <c r="A6" s="8" t="s">
        <v>3266</v>
      </c>
      <c r="B6" s="32">
        <v>8.2200000000000006</v>
      </c>
      <c r="C6" s="32">
        <v>15</v>
      </c>
      <c r="D6" s="32">
        <v>8.2799999999999994</v>
      </c>
      <c r="E6" s="32">
        <v>15.06</v>
      </c>
      <c r="F6" s="32">
        <v>8.34</v>
      </c>
      <c r="G6" s="32">
        <v>15</v>
      </c>
      <c r="H6" s="32">
        <v>8.59</v>
      </c>
      <c r="I6" s="32">
        <v>14.93</v>
      </c>
      <c r="AO6" s="147"/>
      <c r="AP6" s="147"/>
      <c r="AQ6" s="147"/>
      <c r="AR6" s="147"/>
      <c r="AS6" s="147"/>
      <c r="AT6" s="147"/>
      <c r="AU6" s="147"/>
      <c r="AV6" s="147"/>
    </row>
    <row r="7" spans="1:48" ht="15" customHeight="1">
      <c r="A7" s="8" t="s">
        <v>3267</v>
      </c>
      <c r="B7" s="32">
        <v>8.25</v>
      </c>
      <c r="C7" s="32">
        <v>15</v>
      </c>
      <c r="D7" s="32">
        <v>8.3699999999999992</v>
      </c>
      <c r="E7" s="32">
        <v>15.18</v>
      </c>
      <c r="F7" s="32">
        <v>8.56</v>
      </c>
      <c r="G7" s="32">
        <v>15.37</v>
      </c>
      <c r="H7" s="32">
        <v>8.81</v>
      </c>
      <c r="I7" s="32">
        <v>15.56</v>
      </c>
    </row>
    <row r="8" spans="1:48" ht="15" customHeight="1">
      <c r="A8" s="8" t="s">
        <v>3268</v>
      </c>
      <c r="B8" s="32">
        <v>8.3699999999999992</v>
      </c>
      <c r="C8" s="32">
        <v>15</v>
      </c>
      <c r="D8" s="32">
        <v>8.56</v>
      </c>
      <c r="E8" s="32">
        <v>15.18</v>
      </c>
      <c r="F8" s="32">
        <v>8.7799999999999994</v>
      </c>
      <c r="G8" s="32">
        <v>15.37</v>
      </c>
      <c r="H8" s="32">
        <v>9.15</v>
      </c>
      <c r="I8" s="32">
        <v>15.56</v>
      </c>
    </row>
    <row r="9" spans="1:48" ht="15" customHeight="1">
      <c r="A9" s="8" t="s">
        <v>3269</v>
      </c>
      <c r="B9" s="32">
        <v>8.1199999999999992</v>
      </c>
      <c r="C9" s="32">
        <v>15</v>
      </c>
      <c r="D9" s="32">
        <v>8.2200000000000006</v>
      </c>
      <c r="E9" s="32">
        <v>15</v>
      </c>
      <c r="F9" s="32">
        <v>8.31</v>
      </c>
      <c r="G9" s="32">
        <v>15</v>
      </c>
      <c r="H9" s="32">
        <v>8.5299999999999994</v>
      </c>
      <c r="I9" s="32">
        <v>14.93</v>
      </c>
    </row>
    <row r="10" spans="1:48" ht="15" customHeight="1">
      <c r="A10" s="8" t="s">
        <v>3270</v>
      </c>
      <c r="B10" s="32">
        <v>8.15</v>
      </c>
      <c r="C10" s="32">
        <v>14.81</v>
      </c>
      <c r="D10" s="32">
        <v>8.18</v>
      </c>
      <c r="E10" s="32">
        <v>14.81</v>
      </c>
      <c r="F10" s="32">
        <v>8.25</v>
      </c>
      <c r="G10" s="32">
        <v>14.75</v>
      </c>
      <c r="H10" s="32">
        <v>8.3699999999999992</v>
      </c>
      <c r="I10" s="32">
        <v>14.56</v>
      </c>
    </row>
    <row r="11" spans="1:48" ht="15" customHeight="1">
      <c r="A11" s="8" t="s">
        <v>3271</v>
      </c>
      <c r="B11" s="32">
        <v>7.84</v>
      </c>
      <c r="C11" s="32">
        <v>14.87</v>
      </c>
      <c r="D11" s="32">
        <v>7.84</v>
      </c>
      <c r="E11" s="32">
        <v>14.87</v>
      </c>
      <c r="F11" s="32">
        <v>7.84</v>
      </c>
      <c r="G11" s="32">
        <v>14.75</v>
      </c>
      <c r="H11" s="32">
        <v>7.87</v>
      </c>
      <c r="I11" s="32">
        <v>14.43</v>
      </c>
    </row>
    <row r="12" spans="1:48" ht="15" customHeight="1">
      <c r="A12" s="8" t="s">
        <v>3272</v>
      </c>
      <c r="B12" s="32">
        <v>8.84</v>
      </c>
      <c r="C12" s="32">
        <v>15.87</v>
      </c>
      <c r="D12" s="32">
        <v>8.84</v>
      </c>
      <c r="E12" s="32">
        <v>15.87</v>
      </c>
      <c r="F12" s="32">
        <v>8.84</v>
      </c>
      <c r="G12" s="32">
        <v>15.75</v>
      </c>
      <c r="H12" s="32">
        <v>8.8699999999999992</v>
      </c>
      <c r="I12" s="32">
        <v>15.43</v>
      </c>
    </row>
    <row r="13" spans="1:48" ht="15" customHeight="1">
      <c r="A13" s="8" t="s">
        <v>3273</v>
      </c>
      <c r="B13" s="32">
        <v>8.91</v>
      </c>
      <c r="C13" s="32">
        <v>15.62</v>
      </c>
      <c r="D13" s="32">
        <v>8.91</v>
      </c>
      <c r="E13" s="32">
        <v>15.62</v>
      </c>
      <c r="F13" s="32">
        <v>8.91</v>
      </c>
      <c r="G13" s="32">
        <v>15.09</v>
      </c>
      <c r="H13" s="32">
        <v>9.06</v>
      </c>
      <c r="I13" s="32">
        <v>14.89</v>
      </c>
    </row>
    <row r="14" spans="1:48" ht="15" customHeight="1">
      <c r="A14" s="8" t="s">
        <v>3274</v>
      </c>
      <c r="B14" s="32">
        <v>8.8800000000000008</v>
      </c>
      <c r="C14" s="32">
        <v>15.56</v>
      </c>
      <c r="D14" s="32">
        <v>8.8800000000000008</v>
      </c>
      <c r="E14" s="32">
        <v>15.56</v>
      </c>
      <c r="F14" s="32">
        <v>8.86</v>
      </c>
      <c r="G14" s="32">
        <v>15.08</v>
      </c>
      <c r="H14" s="32">
        <v>9</v>
      </c>
      <c r="I14" s="32">
        <v>14.81</v>
      </c>
    </row>
    <row r="15" spans="1:48" ht="15" customHeight="1">
      <c r="A15" s="8" t="s">
        <v>3275</v>
      </c>
      <c r="B15" s="32">
        <v>8.77</v>
      </c>
      <c r="C15" s="32">
        <v>14.88</v>
      </c>
      <c r="D15" s="32">
        <v>8.8000000000000007</v>
      </c>
      <c r="E15" s="32">
        <v>14.69</v>
      </c>
      <c r="F15" s="32">
        <v>8.8000000000000007</v>
      </c>
      <c r="G15" s="32">
        <v>14.25</v>
      </c>
      <c r="H15" s="32">
        <v>8.81</v>
      </c>
      <c r="I15" s="32">
        <v>13.75</v>
      </c>
    </row>
    <row r="16" spans="1:48" ht="15" customHeight="1">
      <c r="A16" s="8" t="s">
        <v>3276</v>
      </c>
      <c r="B16" s="32">
        <v>9.3699999999999992</v>
      </c>
      <c r="C16" s="32">
        <v>15.37</v>
      </c>
      <c r="D16" s="32">
        <v>8.93</v>
      </c>
      <c r="E16" s="32">
        <v>14.81</v>
      </c>
      <c r="F16" s="32">
        <v>8.6300000000000008</v>
      </c>
      <c r="G16" s="32">
        <v>14.31</v>
      </c>
      <c r="H16" s="32">
        <v>8.56</v>
      </c>
      <c r="I16" s="32">
        <v>13.68</v>
      </c>
    </row>
    <row r="17" spans="1:9" ht="15" customHeight="1">
      <c r="A17" s="8" t="s">
        <v>3277</v>
      </c>
      <c r="B17" s="32">
        <v>8.4700000000000006</v>
      </c>
      <c r="C17" s="32">
        <v>15.12</v>
      </c>
      <c r="D17" s="32">
        <v>8.5</v>
      </c>
      <c r="E17" s="32">
        <v>14.93</v>
      </c>
      <c r="F17" s="32">
        <v>8.44</v>
      </c>
      <c r="G17" s="32">
        <v>14.5</v>
      </c>
      <c r="H17" s="32">
        <v>8.4700000000000006</v>
      </c>
      <c r="I17" s="32">
        <v>14</v>
      </c>
    </row>
    <row r="18" spans="1:9" s="34" customFormat="1" ht="15" customHeight="1">
      <c r="A18" s="8" t="s">
        <v>3278</v>
      </c>
      <c r="B18" s="32">
        <v>7.31</v>
      </c>
      <c r="C18" s="32">
        <v>14.25</v>
      </c>
      <c r="D18" s="32">
        <v>7.44</v>
      </c>
      <c r="E18" s="32">
        <v>14.25</v>
      </c>
      <c r="F18" s="32">
        <v>7.44</v>
      </c>
      <c r="G18" s="32">
        <v>13.75</v>
      </c>
      <c r="H18" s="32">
        <v>7.69</v>
      </c>
      <c r="I18" s="32">
        <v>13.25</v>
      </c>
    </row>
    <row r="19" spans="1:9" s="67" customFormat="1" ht="15" customHeight="1">
      <c r="A19" s="8" t="s">
        <v>3279</v>
      </c>
      <c r="B19" s="32">
        <v>7.3</v>
      </c>
      <c r="C19" s="32">
        <v>13.56</v>
      </c>
      <c r="D19" s="32">
        <v>7.34</v>
      </c>
      <c r="E19" s="32">
        <v>13.12</v>
      </c>
      <c r="F19" s="32">
        <v>7.37</v>
      </c>
      <c r="G19" s="32">
        <v>12.62</v>
      </c>
      <c r="H19" s="32">
        <v>7.81</v>
      </c>
      <c r="I19" s="32">
        <v>12.37</v>
      </c>
    </row>
    <row r="20" spans="1:9" s="6" customFormat="1" ht="15" customHeight="1">
      <c r="A20" s="8" t="s">
        <v>3280</v>
      </c>
      <c r="B20" s="32">
        <v>6.94</v>
      </c>
      <c r="C20" s="32">
        <v>13.25</v>
      </c>
      <c r="D20" s="32">
        <v>7</v>
      </c>
      <c r="E20" s="32">
        <v>13</v>
      </c>
      <c r="F20" s="32">
        <v>7.15</v>
      </c>
      <c r="G20" s="32">
        <v>12.56</v>
      </c>
      <c r="H20" s="32">
        <v>7.59</v>
      </c>
      <c r="I20" s="32">
        <v>12.25</v>
      </c>
    </row>
    <row r="21" spans="1:9" s="9" customFormat="1" ht="15" customHeight="1">
      <c r="A21" s="8" t="s">
        <v>3281</v>
      </c>
      <c r="B21" s="32">
        <v>6.84</v>
      </c>
      <c r="C21" s="32">
        <v>12.75</v>
      </c>
      <c r="D21" s="32">
        <v>6.87</v>
      </c>
      <c r="E21" s="32">
        <v>12.31</v>
      </c>
      <c r="F21" s="32">
        <v>7.03</v>
      </c>
      <c r="G21" s="32">
        <v>12.12</v>
      </c>
      <c r="H21" s="32">
        <v>7.47</v>
      </c>
      <c r="I21" s="32">
        <v>11.93</v>
      </c>
    </row>
    <row r="22" spans="1:9" s="9" customFormat="1" ht="15" customHeight="1">
      <c r="A22" s="8" t="s">
        <v>3282</v>
      </c>
      <c r="B22" s="32">
        <v>6.97</v>
      </c>
      <c r="C22" s="32">
        <v>12.5</v>
      </c>
      <c r="D22" s="32">
        <v>7.09</v>
      </c>
      <c r="E22" s="32">
        <v>12.12</v>
      </c>
      <c r="F22" s="32">
        <v>7.25</v>
      </c>
      <c r="G22" s="32">
        <v>12</v>
      </c>
      <c r="H22" s="32">
        <v>7.78</v>
      </c>
      <c r="I22" s="32">
        <v>11.81</v>
      </c>
    </row>
    <row r="23" spans="1:9" s="9" customFormat="1" ht="15" customHeight="1">
      <c r="A23" s="8" t="s">
        <v>3283</v>
      </c>
      <c r="B23" s="32">
        <v>6.94</v>
      </c>
      <c r="C23" s="32">
        <v>12.12</v>
      </c>
      <c r="D23" s="32">
        <v>7.06</v>
      </c>
      <c r="E23" s="32">
        <v>11.87</v>
      </c>
      <c r="F23" s="32">
        <v>7.34</v>
      </c>
      <c r="G23" s="32">
        <v>11.62</v>
      </c>
      <c r="H23" s="32">
        <v>7.78</v>
      </c>
      <c r="I23" s="32">
        <v>11.5</v>
      </c>
    </row>
    <row r="24" spans="1:9" s="9" customFormat="1" ht="15" customHeight="1">
      <c r="A24" s="8" t="s">
        <v>3284</v>
      </c>
      <c r="B24" s="32">
        <v>6.5</v>
      </c>
      <c r="C24" s="32">
        <v>11.81</v>
      </c>
      <c r="D24" s="32">
        <v>6.59</v>
      </c>
      <c r="E24" s="32">
        <v>11.87</v>
      </c>
      <c r="F24" s="32">
        <v>6.72</v>
      </c>
      <c r="G24" s="32">
        <v>11.75</v>
      </c>
      <c r="H24" s="32">
        <v>7</v>
      </c>
      <c r="I24" s="32">
        <v>11.68</v>
      </c>
    </row>
    <row r="25" spans="1:9" s="9" customFormat="1" ht="15" customHeight="1">
      <c r="A25" s="8" t="s">
        <v>3285</v>
      </c>
      <c r="B25" s="32">
        <v>6.53</v>
      </c>
      <c r="C25" s="32">
        <v>11.31</v>
      </c>
      <c r="D25" s="32">
        <v>6.25</v>
      </c>
      <c r="E25" s="32">
        <v>11</v>
      </c>
      <c r="F25" s="32">
        <v>6.62</v>
      </c>
      <c r="G25" s="32">
        <v>10.87</v>
      </c>
      <c r="H25" s="32">
        <v>6.84</v>
      </c>
      <c r="I25" s="32">
        <v>10.87</v>
      </c>
    </row>
    <row r="26" spans="1:9" s="9" customFormat="1" ht="15" customHeight="1">
      <c r="A26" s="8" t="s">
        <v>3286</v>
      </c>
      <c r="B26" s="32">
        <v>6.15</v>
      </c>
      <c r="C26" s="32">
        <v>11.43</v>
      </c>
      <c r="D26" s="32">
        <v>6.25</v>
      </c>
      <c r="E26" s="32">
        <v>11.12</v>
      </c>
      <c r="F26" s="32">
        <v>6.28</v>
      </c>
      <c r="G26" s="32">
        <v>11.06</v>
      </c>
      <c r="H26" s="32">
        <v>6.5</v>
      </c>
      <c r="I26" s="32">
        <v>11.06</v>
      </c>
    </row>
    <row r="27" spans="1:9" s="9" customFormat="1" ht="15" customHeight="1">
      <c r="A27" s="8" t="s">
        <v>3287</v>
      </c>
      <c r="B27" s="32">
        <v>5.9</v>
      </c>
      <c r="C27" s="32">
        <v>11.31</v>
      </c>
      <c r="D27" s="32">
        <v>6.03</v>
      </c>
      <c r="E27" s="32">
        <v>11.31</v>
      </c>
      <c r="F27" s="32">
        <v>6.03</v>
      </c>
      <c r="G27" s="32">
        <v>11.12</v>
      </c>
      <c r="H27" s="32">
        <v>6.15</v>
      </c>
      <c r="I27" s="32">
        <v>11.12</v>
      </c>
    </row>
    <row r="28" spans="1:9" s="9" customFormat="1" ht="15" customHeight="1">
      <c r="A28" s="8" t="s">
        <v>3288</v>
      </c>
      <c r="B28" s="32">
        <v>5.81</v>
      </c>
      <c r="C28" s="32">
        <v>11.5</v>
      </c>
      <c r="D28" s="32">
        <v>5.53</v>
      </c>
      <c r="E28" s="32">
        <v>11.5</v>
      </c>
      <c r="F28" s="32">
        <v>5.47</v>
      </c>
      <c r="G28" s="32">
        <v>11.5</v>
      </c>
      <c r="H28" s="32">
        <v>5.56</v>
      </c>
      <c r="I28" s="32">
        <v>11.5</v>
      </c>
    </row>
    <row r="29" spans="1:9" s="9" customFormat="1" ht="15" customHeight="1">
      <c r="A29" s="8" t="s">
        <v>3289</v>
      </c>
      <c r="B29" s="32">
        <v>5.03</v>
      </c>
      <c r="C29" s="32">
        <v>11.5</v>
      </c>
      <c r="D29" s="32">
        <v>5</v>
      </c>
      <c r="E29" s="32">
        <v>11.62</v>
      </c>
      <c r="F29" s="32">
        <v>5.03</v>
      </c>
      <c r="G29" s="32">
        <v>11.62</v>
      </c>
      <c r="H29" s="32">
        <v>5.16</v>
      </c>
      <c r="I29" s="32">
        <v>11.62</v>
      </c>
    </row>
    <row r="30" spans="1:9" s="9" customFormat="1" ht="15" customHeight="1">
      <c r="A30" s="8" t="s">
        <v>3290</v>
      </c>
      <c r="B30" s="32">
        <v>4.97</v>
      </c>
      <c r="C30" s="32">
        <v>11.56</v>
      </c>
      <c r="D30" s="32">
        <v>5.01</v>
      </c>
      <c r="E30" s="32">
        <v>11.5</v>
      </c>
      <c r="F30" s="32">
        <v>5.03</v>
      </c>
      <c r="G30" s="32">
        <v>11.31</v>
      </c>
      <c r="H30" s="32">
        <v>5.4</v>
      </c>
      <c r="I30" s="32">
        <v>11.25</v>
      </c>
    </row>
    <row r="31" spans="1:9" s="9" customFormat="1" ht="15" customHeight="1">
      <c r="A31" s="8" t="s">
        <v>3291</v>
      </c>
      <c r="B31" s="32">
        <v>5.0999999999999996</v>
      </c>
      <c r="C31" s="32">
        <v>11.43</v>
      </c>
      <c r="D31" s="32">
        <v>5.13</v>
      </c>
      <c r="E31" s="32">
        <v>11.25</v>
      </c>
      <c r="F31" s="32">
        <v>5.28</v>
      </c>
      <c r="G31" s="32">
        <v>11.18</v>
      </c>
      <c r="H31" s="32">
        <v>5.61</v>
      </c>
      <c r="I31" s="32">
        <v>11.06</v>
      </c>
    </row>
    <row r="32" spans="1:9" s="9" customFormat="1" ht="15" customHeight="1">
      <c r="A32" s="8" t="s">
        <v>3292</v>
      </c>
      <c r="B32" s="32">
        <v>5.03</v>
      </c>
      <c r="C32" s="32">
        <v>11.31</v>
      </c>
      <c r="D32" s="32">
        <v>5.09</v>
      </c>
      <c r="E32" s="32">
        <v>11.81</v>
      </c>
      <c r="F32" s="32">
        <v>5.19</v>
      </c>
      <c r="G32" s="32">
        <v>12</v>
      </c>
      <c r="H32" s="32">
        <v>5.59</v>
      </c>
      <c r="I32" s="32">
        <v>12.06</v>
      </c>
    </row>
    <row r="33" spans="1:9" s="9" customFormat="1" ht="15" customHeight="1">
      <c r="A33" s="8" t="s">
        <v>3293</v>
      </c>
      <c r="B33" s="32">
        <v>4.78</v>
      </c>
      <c r="C33" s="32">
        <v>11.25</v>
      </c>
      <c r="D33" s="32">
        <v>4.84</v>
      </c>
      <c r="E33" s="32">
        <v>11.18</v>
      </c>
      <c r="F33" s="32">
        <v>5.08</v>
      </c>
      <c r="G33" s="32">
        <v>11.12</v>
      </c>
      <c r="H33" s="32">
        <v>5.53</v>
      </c>
      <c r="I33" s="32">
        <v>11.06</v>
      </c>
    </row>
    <row r="34" spans="1:9" s="9" customFormat="1" ht="15" customHeight="1">
      <c r="A34" s="8" t="s">
        <v>3294</v>
      </c>
      <c r="B34" s="32">
        <v>4.84</v>
      </c>
      <c r="C34" s="32">
        <v>10.75</v>
      </c>
      <c r="D34" s="32">
        <v>4.9400000000000004</v>
      </c>
      <c r="E34" s="32">
        <v>10.75</v>
      </c>
      <c r="F34" s="32">
        <v>5.08</v>
      </c>
      <c r="G34" s="32">
        <v>10.81</v>
      </c>
      <c r="H34" s="32">
        <v>5.53</v>
      </c>
      <c r="I34" s="32">
        <v>10.81</v>
      </c>
    </row>
    <row r="35" spans="1:9" s="9" customFormat="1" ht="15" customHeight="1">
      <c r="A35" s="8" t="s">
        <v>3295</v>
      </c>
      <c r="B35" s="32">
        <v>4.6500000000000004</v>
      </c>
      <c r="C35" s="32">
        <v>11</v>
      </c>
      <c r="D35" s="32">
        <v>4.75</v>
      </c>
      <c r="E35" s="32">
        <v>11</v>
      </c>
      <c r="F35" s="32">
        <v>4.87</v>
      </c>
      <c r="G35" s="32">
        <v>10.93</v>
      </c>
      <c r="H35" s="32">
        <v>5.15</v>
      </c>
      <c r="I35" s="32">
        <v>10.93</v>
      </c>
    </row>
    <row r="36" spans="1:9" s="9" customFormat="1" ht="15" customHeight="1">
      <c r="A36" s="8" t="s">
        <v>3296</v>
      </c>
      <c r="B36" s="32">
        <v>4.22</v>
      </c>
      <c r="C36" s="32">
        <v>11.18</v>
      </c>
      <c r="D36" s="32">
        <v>4.28</v>
      </c>
      <c r="E36" s="32">
        <v>11.18</v>
      </c>
      <c r="F36" s="32">
        <v>4.4400000000000004</v>
      </c>
      <c r="G36" s="32">
        <v>11.25</v>
      </c>
      <c r="H36" s="32">
        <v>4.66</v>
      </c>
      <c r="I36" s="32">
        <v>11.25</v>
      </c>
    </row>
    <row r="37" spans="1:9" s="9" customFormat="1" ht="15" customHeight="1">
      <c r="A37" s="8" t="s">
        <v>3297</v>
      </c>
      <c r="B37" s="32">
        <v>4.24</v>
      </c>
      <c r="C37" s="32">
        <v>10.87</v>
      </c>
      <c r="D37" s="32">
        <v>4.34</v>
      </c>
      <c r="E37" s="32">
        <v>11.37</v>
      </c>
      <c r="F37" s="32">
        <v>4.4000000000000004</v>
      </c>
      <c r="G37" s="32">
        <v>11.62</v>
      </c>
      <c r="H37" s="32">
        <v>4.5599999999999996</v>
      </c>
      <c r="I37" s="32">
        <v>11.62</v>
      </c>
    </row>
    <row r="38" spans="1:9" s="9" customFormat="1" ht="15" customHeight="1">
      <c r="A38" s="8" t="s">
        <v>3298</v>
      </c>
      <c r="B38" s="32">
        <v>3.84</v>
      </c>
      <c r="C38" s="32">
        <v>10.06</v>
      </c>
      <c r="D38" s="32">
        <v>3.94</v>
      </c>
      <c r="E38" s="32">
        <v>9.8800000000000008</v>
      </c>
      <c r="F38" s="32">
        <v>4</v>
      </c>
      <c r="G38" s="32">
        <v>9.56</v>
      </c>
      <c r="H38" s="32">
        <v>4.1900000000000004</v>
      </c>
      <c r="I38" s="32">
        <v>9.31</v>
      </c>
    </row>
    <row r="39" spans="1:9" s="9" customFormat="1" ht="15" customHeight="1">
      <c r="A39" s="8" t="s">
        <v>3299</v>
      </c>
      <c r="B39" s="32">
        <v>4.3099999999999996</v>
      </c>
      <c r="C39" s="32">
        <v>8.93</v>
      </c>
      <c r="D39" s="32">
        <v>4.38</v>
      </c>
      <c r="E39" s="32">
        <v>8.5</v>
      </c>
      <c r="F39" s="32">
        <v>4.38</v>
      </c>
      <c r="G39" s="32">
        <v>7.81</v>
      </c>
      <c r="H39" s="32">
        <v>4.68</v>
      </c>
      <c r="I39" s="32">
        <v>7.69</v>
      </c>
    </row>
    <row r="40" spans="1:9" s="9" customFormat="1" ht="15" customHeight="1">
      <c r="A40" s="8" t="s">
        <v>3300</v>
      </c>
      <c r="B40" s="32">
        <v>5.0199999999999996</v>
      </c>
      <c r="C40" s="32">
        <v>8</v>
      </c>
      <c r="D40" s="32">
        <v>4.8</v>
      </c>
      <c r="E40" s="32">
        <v>8.25</v>
      </c>
      <c r="F40" s="32">
        <v>4.8</v>
      </c>
      <c r="G40" s="32">
        <v>8.06</v>
      </c>
      <c r="H40" s="32">
        <v>5.12</v>
      </c>
      <c r="I40" s="32">
        <v>7.88</v>
      </c>
    </row>
    <row r="41" spans="1:9" s="9" customFormat="1" ht="15" customHeight="1">
      <c r="A41" s="8" t="s">
        <v>3301</v>
      </c>
      <c r="B41" s="32">
        <v>4.09</v>
      </c>
      <c r="C41" s="32">
        <v>6.94</v>
      </c>
      <c r="D41" s="32">
        <v>4.22</v>
      </c>
      <c r="E41" s="32">
        <v>6.78</v>
      </c>
      <c r="F41" s="32">
        <v>4.41</v>
      </c>
      <c r="G41" s="32">
        <v>6.56</v>
      </c>
      <c r="H41" s="32">
        <v>4.6900000000000004</v>
      </c>
      <c r="I41" s="32">
        <v>6.43</v>
      </c>
    </row>
    <row r="42" spans="1:9" s="9" customFormat="1" ht="15" customHeight="1">
      <c r="A42" s="8" t="s">
        <v>3302</v>
      </c>
      <c r="B42" s="32">
        <v>3.97</v>
      </c>
      <c r="C42" s="32">
        <v>7.47</v>
      </c>
      <c r="D42" s="32">
        <v>4.0599999999999996</v>
      </c>
      <c r="E42" s="32">
        <v>7.06</v>
      </c>
      <c r="F42" s="32">
        <v>4.1900000000000004</v>
      </c>
      <c r="G42" s="32">
        <v>6.62</v>
      </c>
      <c r="H42" s="32">
        <v>4.5</v>
      </c>
      <c r="I42" s="32">
        <v>6.49</v>
      </c>
    </row>
    <row r="43" spans="1:9" s="9" customFormat="1" ht="15" customHeight="1">
      <c r="A43" s="8" t="s">
        <v>3303</v>
      </c>
      <c r="B43" s="32">
        <v>4.03</v>
      </c>
      <c r="C43" s="32">
        <v>7</v>
      </c>
      <c r="D43" s="32">
        <v>4.0599999999999996</v>
      </c>
      <c r="E43" s="32">
        <v>6.31</v>
      </c>
      <c r="F43" s="32">
        <v>4.16</v>
      </c>
      <c r="G43" s="32">
        <v>6.62</v>
      </c>
      <c r="H43" s="32">
        <v>4.37</v>
      </c>
      <c r="I43" s="32">
        <v>6.43</v>
      </c>
    </row>
    <row r="44" spans="1:9" s="9" customFormat="1" ht="15" customHeight="1">
      <c r="A44" s="8" t="s">
        <v>3304</v>
      </c>
      <c r="B44" s="32">
        <v>4</v>
      </c>
      <c r="C44" s="32">
        <v>6.81</v>
      </c>
      <c r="D44" s="32">
        <v>4.0599999999999996</v>
      </c>
      <c r="E44" s="32">
        <v>6.81</v>
      </c>
      <c r="F44" s="32">
        <v>4.1500000000000004</v>
      </c>
      <c r="G44" s="32">
        <v>6.81</v>
      </c>
      <c r="H44" s="32">
        <v>4.4000000000000004</v>
      </c>
      <c r="I44" s="32">
        <v>6.81</v>
      </c>
    </row>
    <row r="45" spans="1:9" s="9" customFormat="1" ht="15" customHeight="1">
      <c r="A45" s="8" t="s">
        <v>3305</v>
      </c>
      <c r="B45" s="32">
        <v>3.94</v>
      </c>
      <c r="C45" s="32">
        <v>6.93</v>
      </c>
      <c r="D45" s="32">
        <v>4.03</v>
      </c>
      <c r="E45" s="32">
        <v>6.87</v>
      </c>
      <c r="F45" s="32">
        <v>4.08</v>
      </c>
      <c r="G45" s="32">
        <v>7</v>
      </c>
      <c r="H45" s="32">
        <v>4.34</v>
      </c>
      <c r="I45" s="32">
        <v>7.13</v>
      </c>
    </row>
    <row r="46" spans="1:9" s="173" customFormat="1" ht="15" customHeight="1">
      <c r="A46" s="8" t="s">
        <v>3306</v>
      </c>
      <c r="B46" s="32">
        <v>4.09</v>
      </c>
      <c r="C46" s="32">
        <v>6.78</v>
      </c>
      <c r="D46" s="32">
        <v>4.1900000000000004</v>
      </c>
      <c r="E46" s="32">
        <v>6.75</v>
      </c>
      <c r="F46" s="32">
        <v>4.34</v>
      </c>
      <c r="G46" s="32">
        <v>6.75</v>
      </c>
      <c r="H46" s="32">
        <v>4.75</v>
      </c>
      <c r="I46" s="32">
        <v>6.81</v>
      </c>
    </row>
    <row r="47" spans="1:9" s="9" customFormat="1" ht="15" customHeight="1" thickBot="1">
      <c r="A47" s="390" t="s">
        <v>3307</v>
      </c>
      <c r="B47" s="410">
        <v>3.99</v>
      </c>
      <c r="C47" s="410">
        <v>6.85</v>
      </c>
      <c r="D47" s="410">
        <v>4.1100000000000003</v>
      </c>
      <c r="E47" s="410">
        <v>6.85</v>
      </c>
      <c r="F47" s="410">
        <v>4.3</v>
      </c>
      <c r="G47" s="410">
        <v>6.85</v>
      </c>
      <c r="H47" s="410">
        <v>4.5599999999999996</v>
      </c>
      <c r="I47" s="410">
        <v>6.85</v>
      </c>
    </row>
    <row r="48" spans="1:9" s="1051" customFormat="1" ht="11.1" customHeight="1">
      <c r="A48" s="1055" t="s">
        <v>2174</v>
      </c>
      <c r="B48" s="1056" t="s">
        <v>3459</v>
      </c>
      <c r="C48" s="1057"/>
      <c r="D48" s="1057"/>
      <c r="E48" s="1057"/>
      <c r="F48" s="1057"/>
      <c r="G48" s="1057"/>
      <c r="H48" s="1057"/>
      <c r="I48" s="1057"/>
    </row>
    <row r="49" spans="1:38" s="1020" customFormat="1">
      <c r="A49" s="1058" t="s">
        <v>955</v>
      </c>
      <c r="B49" s="2166" t="s">
        <v>477</v>
      </c>
      <c r="C49" s="2166"/>
      <c r="D49" s="2166"/>
      <c r="E49" s="2166"/>
      <c r="F49" s="2166"/>
      <c r="G49" s="1024"/>
      <c r="H49" s="1024"/>
      <c r="I49" s="1024"/>
      <c r="J49" s="1024"/>
      <c r="K49" s="1024"/>
      <c r="L49" s="1024"/>
      <c r="M49" s="1024"/>
      <c r="N49" s="1023"/>
      <c r="O49" s="1023"/>
      <c r="P49" s="1023"/>
      <c r="Q49" s="1023"/>
      <c r="R49" s="1023"/>
      <c r="S49" s="1023"/>
      <c r="Y49" s="1051"/>
      <c r="Z49" s="1023"/>
      <c r="AA49" s="1023"/>
      <c r="AB49" s="1023"/>
      <c r="AC49" s="1023"/>
      <c r="AD49" s="1023"/>
      <c r="AE49" s="1024"/>
      <c r="AF49" s="1024"/>
      <c r="AG49" s="1042"/>
      <c r="AH49" s="1042"/>
      <c r="AI49" s="1042"/>
      <c r="AJ49" s="1042"/>
    </row>
    <row r="50" spans="1:38" s="173" customFormat="1" ht="11.1" customHeight="1">
      <c r="B50" s="8"/>
      <c r="C50" s="8"/>
      <c r="D50" s="8"/>
      <c r="E50" s="8"/>
      <c r="F50" s="8"/>
      <c r="G50" s="8"/>
      <c r="H50" s="8"/>
      <c r="I50" s="8"/>
    </row>
    <row r="53" spans="1:38" ht="12">
      <c r="A53" s="22"/>
      <c r="B53" s="2691" t="s">
        <v>3308</v>
      </c>
      <c r="C53" s="2691"/>
      <c r="D53" s="2691"/>
      <c r="E53" s="2691"/>
      <c r="F53" s="2691"/>
      <c r="G53" s="2691"/>
      <c r="H53" s="2691"/>
      <c r="I53" s="2691"/>
      <c r="J53" s="2691"/>
      <c r="K53" s="2681" t="s">
        <v>3312</v>
      </c>
      <c r="L53" s="2681"/>
      <c r="M53" s="2681"/>
      <c r="N53" s="88"/>
      <c r="R53" s="88"/>
      <c r="S53" s="88"/>
      <c r="T53" s="88"/>
      <c r="U53" s="88"/>
      <c r="V53" s="24"/>
      <c r="W53" s="2681"/>
      <c r="X53" s="2681"/>
      <c r="Y53" s="2681"/>
      <c r="Z53" s="2692"/>
      <c r="AA53" s="2692"/>
      <c r="AB53" s="2692"/>
      <c r="AC53" s="2692"/>
      <c r="AD53" s="2692"/>
      <c r="AE53" s="2692"/>
      <c r="AF53" s="2692"/>
      <c r="AG53" s="2692"/>
      <c r="AH53" s="24"/>
      <c r="AI53" s="2681"/>
      <c r="AJ53" s="2681"/>
      <c r="AK53" s="2681"/>
    </row>
    <row r="54" spans="1:38" ht="12">
      <c r="A54" s="22"/>
      <c r="B54" s="24"/>
      <c r="C54" s="24"/>
      <c r="D54" s="24"/>
      <c r="E54" s="24"/>
      <c r="F54" s="24"/>
      <c r="G54" s="24"/>
      <c r="H54" s="24"/>
      <c r="I54" s="24"/>
      <c r="J54" s="24"/>
      <c r="K54" s="2449" t="s">
        <v>1130</v>
      </c>
      <c r="L54" s="2449"/>
      <c r="M54" s="2449"/>
      <c r="N54" s="88"/>
      <c r="O54" s="114"/>
      <c r="P54" s="114"/>
      <c r="Q54" s="114"/>
      <c r="R54" s="88"/>
      <c r="S54" s="88"/>
      <c r="T54" s="88"/>
      <c r="U54" s="88"/>
      <c r="V54" s="24"/>
      <c r="W54" s="491"/>
      <c r="X54" s="491"/>
      <c r="Y54" s="491"/>
      <c r="Z54" s="490"/>
      <c r="AA54" s="490"/>
      <c r="AB54" s="490"/>
      <c r="AC54" s="490"/>
      <c r="AD54" s="490"/>
      <c r="AE54" s="490"/>
      <c r="AF54" s="490"/>
      <c r="AG54" s="490"/>
      <c r="AH54" s="24"/>
      <c r="AI54" s="491"/>
      <c r="AJ54" s="491"/>
      <c r="AK54" s="491"/>
    </row>
    <row r="55" spans="1:38" ht="6" customHeight="1">
      <c r="A55" s="22"/>
      <c r="B55" s="490"/>
      <c r="C55" s="490"/>
      <c r="I55" s="490"/>
      <c r="J55" s="24"/>
      <c r="K55" s="491"/>
      <c r="L55" s="491"/>
      <c r="M55" s="491"/>
      <c r="N55" s="490"/>
      <c r="O55" s="490"/>
      <c r="U55" s="490"/>
      <c r="V55" s="24"/>
      <c r="W55" s="491"/>
      <c r="X55" s="491"/>
      <c r="Y55" s="491"/>
      <c r="Z55" s="490"/>
      <c r="AA55" s="490"/>
      <c r="AC55" s="88"/>
      <c r="AD55" s="88"/>
      <c r="AE55" s="88"/>
      <c r="AF55" s="88"/>
      <c r="AG55" s="490"/>
      <c r="AH55" s="24"/>
      <c r="AI55" s="491"/>
      <c r="AJ55" s="491"/>
      <c r="AK55" s="491"/>
    </row>
    <row r="56" spans="1:38" ht="12">
      <c r="A56" s="2440" t="s">
        <v>1099</v>
      </c>
      <c r="B56" s="2680" t="s">
        <v>3309</v>
      </c>
      <c r="C56" s="2680"/>
      <c r="D56" s="2680"/>
      <c r="E56" s="2680"/>
      <c r="F56" s="2680"/>
      <c r="G56" s="2680"/>
      <c r="H56" s="2680"/>
      <c r="I56" s="2680"/>
      <c r="J56" s="2680"/>
      <c r="K56" s="2680"/>
      <c r="L56" s="2680"/>
      <c r="M56" s="2680"/>
      <c r="N56" s="2680" t="s">
        <v>3310</v>
      </c>
      <c r="O56" s="2680"/>
      <c r="P56" s="2680"/>
      <c r="Q56" s="2680"/>
      <c r="R56" s="2680"/>
      <c r="S56" s="2680"/>
      <c r="T56" s="2680"/>
      <c r="U56" s="2680"/>
      <c r="V56" s="2680"/>
      <c r="W56" s="2680"/>
      <c r="X56" s="2680"/>
      <c r="Y56" s="2680"/>
      <c r="Z56" s="2680" t="s">
        <v>3311</v>
      </c>
      <c r="AA56" s="2680"/>
      <c r="AB56" s="2680"/>
      <c r="AC56" s="2680"/>
      <c r="AD56" s="2680"/>
      <c r="AE56" s="2680"/>
      <c r="AF56" s="2680"/>
      <c r="AG56" s="2680"/>
      <c r="AH56" s="2680"/>
      <c r="AI56" s="2680"/>
      <c r="AJ56" s="2680"/>
      <c r="AK56" s="2680"/>
      <c r="AL56" s="2680" t="s">
        <v>1099</v>
      </c>
    </row>
    <row r="57" spans="1:38" ht="14.25" customHeight="1">
      <c r="A57" s="2441"/>
      <c r="B57" s="2685" t="s">
        <v>1131</v>
      </c>
      <c r="C57" s="2686"/>
      <c r="D57" s="2686"/>
      <c r="E57" s="2686"/>
      <c r="F57" s="2686"/>
      <c r="G57" s="2686"/>
      <c r="H57" s="2686"/>
      <c r="I57" s="2686"/>
      <c r="J57" s="2686"/>
      <c r="K57" s="2686"/>
      <c r="L57" s="2686"/>
      <c r="M57" s="2687"/>
      <c r="N57" s="2685" t="s">
        <v>1131</v>
      </c>
      <c r="O57" s="2686"/>
      <c r="P57" s="2686"/>
      <c r="Q57" s="2686"/>
      <c r="R57" s="2686"/>
      <c r="S57" s="2686"/>
      <c r="T57" s="2686"/>
      <c r="U57" s="2686"/>
      <c r="V57" s="2686"/>
      <c r="W57" s="2686"/>
      <c r="X57" s="2686"/>
      <c r="Y57" s="2686"/>
      <c r="Z57" s="2685" t="s">
        <v>1131</v>
      </c>
      <c r="AA57" s="2686"/>
      <c r="AB57" s="2686"/>
      <c r="AC57" s="2686"/>
      <c r="AD57" s="2686"/>
      <c r="AE57" s="2686"/>
      <c r="AF57" s="2686"/>
      <c r="AG57" s="2686"/>
      <c r="AH57" s="2686"/>
      <c r="AI57" s="2686"/>
      <c r="AJ57" s="2686"/>
      <c r="AK57" s="2687"/>
      <c r="AL57" s="2680"/>
    </row>
    <row r="58" spans="1:38" ht="14.25" customHeight="1">
      <c r="A58" s="2441"/>
      <c r="B58" s="2682" t="s">
        <v>172</v>
      </c>
      <c r="C58" s="2683"/>
      <c r="D58" s="2684"/>
      <c r="E58" s="2682" t="s">
        <v>1281</v>
      </c>
      <c r="F58" s="2683"/>
      <c r="G58" s="2684"/>
      <c r="H58" s="2682" t="s">
        <v>1279</v>
      </c>
      <c r="I58" s="2683"/>
      <c r="J58" s="2684"/>
      <c r="K58" s="2682" t="s">
        <v>173</v>
      </c>
      <c r="L58" s="2683"/>
      <c r="M58" s="2684"/>
      <c r="N58" s="2682" t="s">
        <v>172</v>
      </c>
      <c r="O58" s="2683"/>
      <c r="P58" s="2684"/>
      <c r="Q58" s="2682" t="s">
        <v>1281</v>
      </c>
      <c r="R58" s="2683"/>
      <c r="S58" s="2684"/>
      <c r="T58" s="2682" t="s">
        <v>1279</v>
      </c>
      <c r="U58" s="2683"/>
      <c r="V58" s="2684"/>
      <c r="W58" s="2682" t="s">
        <v>173</v>
      </c>
      <c r="X58" s="2683"/>
      <c r="Y58" s="2683"/>
      <c r="Z58" s="2682" t="s">
        <v>172</v>
      </c>
      <c r="AA58" s="2683"/>
      <c r="AB58" s="2684"/>
      <c r="AC58" s="2682" t="s">
        <v>1281</v>
      </c>
      <c r="AD58" s="2683"/>
      <c r="AE58" s="2684"/>
      <c r="AF58" s="2682" t="s">
        <v>1279</v>
      </c>
      <c r="AG58" s="2683"/>
      <c r="AH58" s="2684"/>
      <c r="AI58" s="2682" t="s">
        <v>173</v>
      </c>
      <c r="AJ58" s="2683"/>
      <c r="AK58" s="2684"/>
      <c r="AL58" s="2680"/>
    </row>
    <row r="59" spans="1:38" s="116" customFormat="1" ht="36">
      <c r="A59" s="2442"/>
      <c r="B59" s="781" t="s">
        <v>174</v>
      </c>
      <c r="C59" s="766" t="s">
        <v>175</v>
      </c>
      <c r="D59" s="976" t="s">
        <v>1292</v>
      </c>
      <c r="E59" s="978" t="s">
        <v>174</v>
      </c>
      <c r="F59" s="978" t="s">
        <v>175</v>
      </c>
      <c r="G59" s="976" t="s">
        <v>1292</v>
      </c>
      <c r="H59" s="978" t="s">
        <v>174</v>
      </c>
      <c r="I59" s="978" t="s">
        <v>175</v>
      </c>
      <c r="J59" s="976" t="s">
        <v>1292</v>
      </c>
      <c r="K59" s="978" t="s">
        <v>174</v>
      </c>
      <c r="L59" s="978" t="s">
        <v>175</v>
      </c>
      <c r="M59" s="976" t="s">
        <v>1292</v>
      </c>
      <c r="N59" s="978" t="s">
        <v>174</v>
      </c>
      <c r="O59" s="978" t="s">
        <v>175</v>
      </c>
      <c r="P59" s="976" t="s">
        <v>1292</v>
      </c>
      <c r="Q59" s="978" t="s">
        <v>174</v>
      </c>
      <c r="R59" s="978" t="s">
        <v>175</v>
      </c>
      <c r="S59" s="976" t="s">
        <v>1292</v>
      </c>
      <c r="T59" s="978" t="s">
        <v>174</v>
      </c>
      <c r="U59" s="978" t="s">
        <v>175</v>
      </c>
      <c r="V59" s="976" t="s">
        <v>1292</v>
      </c>
      <c r="W59" s="978" t="s">
        <v>174</v>
      </c>
      <c r="X59" s="978" t="s">
        <v>175</v>
      </c>
      <c r="Y59" s="977" t="s">
        <v>1292</v>
      </c>
      <c r="Z59" s="982" t="s">
        <v>174</v>
      </c>
      <c r="AA59" s="978" t="s">
        <v>175</v>
      </c>
      <c r="AB59" s="976" t="s">
        <v>1292</v>
      </c>
      <c r="AC59" s="978" t="s">
        <v>174</v>
      </c>
      <c r="AD59" s="978" t="s">
        <v>175</v>
      </c>
      <c r="AE59" s="976" t="s">
        <v>1292</v>
      </c>
      <c r="AF59" s="978" t="s">
        <v>174</v>
      </c>
      <c r="AG59" s="978" t="s">
        <v>175</v>
      </c>
      <c r="AH59" s="976" t="s">
        <v>1292</v>
      </c>
      <c r="AI59" s="978" t="s">
        <v>174</v>
      </c>
      <c r="AJ59" s="978" t="s">
        <v>175</v>
      </c>
      <c r="AK59" s="976" t="s">
        <v>1292</v>
      </c>
      <c r="AL59" s="2680"/>
    </row>
    <row r="60" spans="1:38" s="175" customFormat="1" ht="15" customHeight="1">
      <c r="A60" s="256" t="s">
        <v>124</v>
      </c>
      <c r="B60" s="16">
        <v>4.2699999999999996</v>
      </c>
      <c r="C60" s="16">
        <v>4.76</v>
      </c>
      <c r="D60" s="36" t="s">
        <v>817</v>
      </c>
      <c r="E60" s="16">
        <v>4.3499999999999996</v>
      </c>
      <c r="F60" s="16">
        <v>4.8600000000000003</v>
      </c>
      <c r="G60" s="36" t="s">
        <v>817</v>
      </c>
      <c r="H60" s="16">
        <v>4.47</v>
      </c>
      <c r="I60" s="16">
        <v>4.96</v>
      </c>
      <c r="J60" s="36" t="s">
        <v>817</v>
      </c>
      <c r="K60" s="16">
        <v>4.5999999999999996</v>
      </c>
      <c r="L60" s="16">
        <v>4.97</v>
      </c>
      <c r="M60" s="36" t="s">
        <v>817</v>
      </c>
      <c r="N60" s="16">
        <v>4.4800000000000004</v>
      </c>
      <c r="O60" s="16">
        <v>4.62</v>
      </c>
      <c r="P60" s="36" t="s">
        <v>817</v>
      </c>
      <c r="Q60" s="16">
        <v>4.6399999999999997</v>
      </c>
      <c r="R60" s="16">
        <v>4.76</v>
      </c>
      <c r="S60" s="36" t="s">
        <v>817</v>
      </c>
      <c r="T60" s="16">
        <v>4.78</v>
      </c>
      <c r="U60" s="16">
        <v>4.8600000000000003</v>
      </c>
      <c r="V60" s="36" t="s">
        <v>817</v>
      </c>
      <c r="W60" s="16">
        <v>4.8899999999999997</v>
      </c>
      <c r="X60" s="16">
        <v>5.01</v>
      </c>
      <c r="Y60" s="36" t="s">
        <v>817</v>
      </c>
      <c r="Z60" s="16">
        <v>3.46</v>
      </c>
      <c r="AA60" s="16">
        <v>3.83</v>
      </c>
      <c r="AB60" s="36" t="s">
        <v>817</v>
      </c>
      <c r="AC60" s="16">
        <v>3.58</v>
      </c>
      <c r="AD60" s="16">
        <v>4.2300000000000004</v>
      </c>
      <c r="AE60" s="36" t="s">
        <v>817</v>
      </c>
      <c r="AF60" s="16">
        <v>3.57</v>
      </c>
      <c r="AG60" s="16">
        <v>4.25</v>
      </c>
      <c r="AH60" s="36" t="s">
        <v>817</v>
      </c>
      <c r="AI60" s="16">
        <v>3.56</v>
      </c>
      <c r="AJ60" s="16">
        <v>4.25</v>
      </c>
      <c r="AK60" s="36" t="s">
        <v>817</v>
      </c>
      <c r="AL60" s="256" t="s">
        <v>124</v>
      </c>
    </row>
    <row r="61" spans="1:38" s="175" customFormat="1" ht="15" customHeight="1">
      <c r="A61" s="289" t="s">
        <v>125</v>
      </c>
      <c r="B61" s="290">
        <v>4.4000000000000004</v>
      </c>
      <c r="C61" s="290">
        <v>5.72</v>
      </c>
      <c r="D61" s="36" t="s">
        <v>817</v>
      </c>
      <c r="E61" s="290">
        <v>4.45</v>
      </c>
      <c r="F61" s="290">
        <v>5.74</v>
      </c>
      <c r="G61" s="36" t="s">
        <v>817</v>
      </c>
      <c r="H61" s="290">
        <v>4.51</v>
      </c>
      <c r="I61" s="290">
        <v>5.84</v>
      </c>
      <c r="J61" s="36" t="s">
        <v>817</v>
      </c>
      <c r="K61" s="290">
        <v>4.68</v>
      </c>
      <c r="L61" s="290">
        <v>6.01</v>
      </c>
      <c r="M61" s="36" t="s">
        <v>817</v>
      </c>
      <c r="N61" s="290">
        <v>4.67</v>
      </c>
      <c r="O61" s="290">
        <v>5.62</v>
      </c>
      <c r="P61" s="36" t="s">
        <v>817</v>
      </c>
      <c r="Q61" s="290">
        <v>4.75</v>
      </c>
      <c r="R61" s="290">
        <v>5.73</v>
      </c>
      <c r="S61" s="36" t="s">
        <v>817</v>
      </c>
      <c r="T61" s="290">
        <v>4.9400000000000004</v>
      </c>
      <c r="U61" s="290">
        <v>5.79</v>
      </c>
      <c r="V61" s="36" t="s">
        <v>817</v>
      </c>
      <c r="W61" s="290">
        <v>5.12</v>
      </c>
      <c r="X61" s="290">
        <v>5.93</v>
      </c>
      <c r="Y61" s="36" t="s">
        <v>817</v>
      </c>
      <c r="Z61" s="290">
        <v>3.89</v>
      </c>
      <c r="AA61" s="290">
        <v>3.8</v>
      </c>
      <c r="AB61" s="36" t="s">
        <v>817</v>
      </c>
      <c r="AC61" s="290">
        <v>3.73</v>
      </c>
      <c r="AD61" s="290">
        <v>4.25</v>
      </c>
      <c r="AE61" s="36" t="s">
        <v>817</v>
      </c>
      <c r="AF61" s="290">
        <v>3.71</v>
      </c>
      <c r="AG61" s="290">
        <v>4.25</v>
      </c>
      <c r="AH61" s="36" t="s">
        <v>817</v>
      </c>
      <c r="AI61" s="290">
        <v>3.78</v>
      </c>
      <c r="AJ61" s="290">
        <v>4.25</v>
      </c>
      <c r="AK61" s="36" t="s">
        <v>817</v>
      </c>
      <c r="AL61" s="289" t="s">
        <v>125</v>
      </c>
    </row>
    <row r="62" spans="1:38" s="175" customFormat="1" ht="15" customHeight="1">
      <c r="A62" s="289" t="s">
        <v>126</v>
      </c>
      <c r="B62" s="290">
        <v>4.2300000000000004</v>
      </c>
      <c r="C62" s="290">
        <v>5.34</v>
      </c>
      <c r="D62" s="36" t="s">
        <v>817</v>
      </c>
      <c r="E62" s="290">
        <v>4.28</v>
      </c>
      <c r="F62" s="290">
        <v>5.44</v>
      </c>
      <c r="G62" s="36" t="s">
        <v>817</v>
      </c>
      <c r="H62" s="290">
        <v>4.3600000000000003</v>
      </c>
      <c r="I62" s="290">
        <v>5.36</v>
      </c>
      <c r="J62" s="36" t="s">
        <v>817</v>
      </c>
      <c r="K62" s="290">
        <v>4.49</v>
      </c>
      <c r="L62" s="290">
        <v>5.46</v>
      </c>
      <c r="M62" s="36" t="s">
        <v>817</v>
      </c>
      <c r="N62" s="290">
        <v>4.54</v>
      </c>
      <c r="O62" s="290">
        <v>5.23</v>
      </c>
      <c r="P62" s="36" t="s">
        <v>817</v>
      </c>
      <c r="Q62" s="290">
        <v>4.55</v>
      </c>
      <c r="R62" s="290">
        <v>5.17</v>
      </c>
      <c r="S62" s="36" t="s">
        <v>817</v>
      </c>
      <c r="T62" s="290">
        <v>4.6500000000000004</v>
      </c>
      <c r="U62" s="290">
        <v>5.15</v>
      </c>
      <c r="V62" s="36" t="s">
        <v>817</v>
      </c>
      <c r="W62" s="290">
        <v>4.68</v>
      </c>
      <c r="X62" s="290">
        <v>5.19</v>
      </c>
      <c r="Y62" s="36" t="s">
        <v>817</v>
      </c>
      <c r="Z62" s="290">
        <v>3.75</v>
      </c>
      <c r="AA62" s="290">
        <v>3.82</v>
      </c>
      <c r="AB62" s="36" t="s">
        <v>817</v>
      </c>
      <c r="AC62" s="290">
        <v>3.81</v>
      </c>
      <c r="AD62" s="290">
        <v>4.17</v>
      </c>
      <c r="AE62" s="36" t="s">
        <v>817</v>
      </c>
      <c r="AF62" s="290">
        <v>3.78</v>
      </c>
      <c r="AG62" s="290">
        <v>4.29</v>
      </c>
      <c r="AH62" s="36" t="s">
        <v>817</v>
      </c>
      <c r="AI62" s="290">
        <v>4.41</v>
      </c>
      <c r="AJ62" s="290">
        <v>4.33</v>
      </c>
      <c r="AK62" s="36" t="s">
        <v>817</v>
      </c>
      <c r="AL62" s="289" t="s">
        <v>126</v>
      </c>
    </row>
    <row r="63" spans="1:38" s="175" customFormat="1" ht="15" customHeight="1">
      <c r="A63" s="289" t="s">
        <v>127</v>
      </c>
      <c r="B63" s="290">
        <v>4.97</v>
      </c>
      <c r="C63" s="290">
        <v>4.93</v>
      </c>
      <c r="D63" s="36" t="s">
        <v>817</v>
      </c>
      <c r="E63" s="290">
        <v>4.9800000000000004</v>
      </c>
      <c r="F63" s="290">
        <v>5.29</v>
      </c>
      <c r="G63" s="36" t="s">
        <v>817</v>
      </c>
      <c r="H63" s="290">
        <v>5.14</v>
      </c>
      <c r="I63" s="290">
        <v>5.35</v>
      </c>
      <c r="J63" s="36" t="s">
        <v>817</v>
      </c>
      <c r="K63" s="290">
        <v>5.12</v>
      </c>
      <c r="L63" s="290">
        <v>5.45</v>
      </c>
      <c r="M63" s="36" t="s">
        <v>817</v>
      </c>
      <c r="N63" s="290">
        <v>4.8099999999999996</v>
      </c>
      <c r="O63" s="290">
        <v>4.91</v>
      </c>
      <c r="P63" s="36" t="s">
        <v>817</v>
      </c>
      <c r="Q63" s="290">
        <v>4.8</v>
      </c>
      <c r="R63" s="290">
        <v>4.93</v>
      </c>
      <c r="S63" s="36" t="s">
        <v>817</v>
      </c>
      <c r="T63" s="290">
        <v>5.01</v>
      </c>
      <c r="U63" s="290">
        <v>5.05</v>
      </c>
      <c r="V63" s="36" t="s">
        <v>817</v>
      </c>
      <c r="W63" s="290">
        <v>5.09</v>
      </c>
      <c r="X63" s="290">
        <v>5.17</v>
      </c>
      <c r="Y63" s="36" t="s">
        <v>817</v>
      </c>
      <c r="Z63" s="290">
        <v>3.76</v>
      </c>
      <c r="AA63" s="290">
        <v>4.12</v>
      </c>
      <c r="AB63" s="36" t="s">
        <v>817</v>
      </c>
      <c r="AC63" s="290">
        <v>4</v>
      </c>
      <c r="AD63" s="290">
        <v>4.24</v>
      </c>
      <c r="AE63" s="36" t="s">
        <v>817</v>
      </c>
      <c r="AF63" s="290">
        <v>3.94</v>
      </c>
      <c r="AG63" s="290">
        <v>4.26</v>
      </c>
      <c r="AH63" s="36" t="s">
        <v>817</v>
      </c>
      <c r="AI63" s="290">
        <v>4.26</v>
      </c>
      <c r="AJ63" s="290">
        <v>4.2699999999999996</v>
      </c>
      <c r="AK63" s="36" t="s">
        <v>817</v>
      </c>
      <c r="AL63" s="289" t="s">
        <v>127</v>
      </c>
    </row>
    <row r="64" spans="1:38" s="175" customFormat="1" ht="15" customHeight="1">
      <c r="A64" s="289" t="s">
        <v>1232</v>
      </c>
      <c r="B64" s="290" t="s">
        <v>176</v>
      </c>
      <c r="C64" s="290" t="s">
        <v>177</v>
      </c>
      <c r="D64" s="36" t="s">
        <v>817</v>
      </c>
      <c r="E64" s="290" t="s">
        <v>178</v>
      </c>
      <c r="F64" s="290" t="s">
        <v>179</v>
      </c>
      <c r="G64" s="36" t="s">
        <v>817</v>
      </c>
      <c r="H64" s="290" t="s">
        <v>180</v>
      </c>
      <c r="I64" s="290" t="s">
        <v>181</v>
      </c>
      <c r="J64" s="36" t="s">
        <v>817</v>
      </c>
      <c r="K64" s="290" t="s">
        <v>182</v>
      </c>
      <c r="L64" s="290" t="s">
        <v>183</v>
      </c>
      <c r="M64" s="36" t="s">
        <v>817</v>
      </c>
      <c r="N64" s="290" t="s">
        <v>184</v>
      </c>
      <c r="O64" s="290" t="s">
        <v>185</v>
      </c>
      <c r="P64" s="36" t="s">
        <v>817</v>
      </c>
      <c r="Q64" s="290" t="s">
        <v>186</v>
      </c>
      <c r="R64" s="290" t="s">
        <v>187</v>
      </c>
      <c r="S64" s="36" t="s">
        <v>817</v>
      </c>
      <c r="T64" s="290" t="s">
        <v>188</v>
      </c>
      <c r="U64" s="290" t="s">
        <v>189</v>
      </c>
      <c r="V64" s="36" t="s">
        <v>817</v>
      </c>
      <c r="W64" s="290" t="s">
        <v>190</v>
      </c>
      <c r="X64" s="290" t="s">
        <v>191</v>
      </c>
      <c r="Y64" s="36" t="s">
        <v>817</v>
      </c>
      <c r="Z64" s="290" t="s">
        <v>192</v>
      </c>
      <c r="AA64" s="290" t="s">
        <v>193</v>
      </c>
      <c r="AB64" s="36" t="s">
        <v>817</v>
      </c>
      <c r="AC64" s="290" t="s">
        <v>196</v>
      </c>
      <c r="AD64" s="290" t="s">
        <v>197</v>
      </c>
      <c r="AE64" s="36" t="s">
        <v>817</v>
      </c>
      <c r="AF64" s="290" t="s">
        <v>198</v>
      </c>
      <c r="AG64" s="290" t="s">
        <v>193</v>
      </c>
      <c r="AH64" s="36" t="s">
        <v>817</v>
      </c>
      <c r="AI64" s="290" t="s">
        <v>199</v>
      </c>
      <c r="AJ64" s="290" t="s">
        <v>200</v>
      </c>
      <c r="AK64" s="36" t="s">
        <v>817</v>
      </c>
      <c r="AL64" s="289" t="s">
        <v>1232</v>
      </c>
    </row>
    <row r="65" spans="1:38" s="175" customFormat="1" ht="15" customHeight="1">
      <c r="A65" s="289" t="s">
        <v>1233</v>
      </c>
      <c r="B65" s="290">
        <v>1.68</v>
      </c>
      <c r="C65" s="290">
        <v>3.82</v>
      </c>
      <c r="D65" s="36" t="s">
        <v>817</v>
      </c>
      <c r="E65" s="290">
        <v>2.34</v>
      </c>
      <c r="F65" s="290">
        <v>3.85</v>
      </c>
      <c r="G65" s="36" t="s">
        <v>817</v>
      </c>
      <c r="H65" s="290">
        <v>1.82</v>
      </c>
      <c r="I65" s="290">
        <v>3.89</v>
      </c>
      <c r="J65" s="36" t="s">
        <v>817</v>
      </c>
      <c r="K65" s="290">
        <v>2.04</v>
      </c>
      <c r="L65" s="290">
        <v>4.17</v>
      </c>
      <c r="M65" s="36" t="s">
        <v>817</v>
      </c>
      <c r="N65" s="290">
        <v>1.92</v>
      </c>
      <c r="O65" s="290">
        <v>3.51</v>
      </c>
      <c r="P65" s="36" t="s">
        <v>817</v>
      </c>
      <c r="Q65" s="290">
        <v>2.0099999999999998</v>
      </c>
      <c r="R65" s="290">
        <v>3.54</v>
      </c>
      <c r="S65" s="36" t="s">
        <v>817</v>
      </c>
      <c r="T65" s="290">
        <v>2.12</v>
      </c>
      <c r="U65" s="290">
        <v>3.55</v>
      </c>
      <c r="V65" s="36" t="s">
        <v>817</v>
      </c>
      <c r="W65" s="290">
        <v>2.6</v>
      </c>
      <c r="X65" s="290">
        <v>3.87</v>
      </c>
      <c r="Y65" s="36" t="s">
        <v>817</v>
      </c>
      <c r="Z65" s="290">
        <v>1.62</v>
      </c>
      <c r="AA65" s="290">
        <v>3.46</v>
      </c>
      <c r="AB65" s="36" t="s">
        <v>817</v>
      </c>
      <c r="AC65" s="290">
        <v>1.8</v>
      </c>
      <c r="AD65" s="290">
        <v>3.41</v>
      </c>
      <c r="AE65" s="36" t="s">
        <v>817</v>
      </c>
      <c r="AF65" s="290">
        <v>2.39</v>
      </c>
      <c r="AG65" s="290">
        <v>3.31</v>
      </c>
      <c r="AH65" s="36" t="s">
        <v>817</v>
      </c>
      <c r="AI65" s="290">
        <v>2.02</v>
      </c>
      <c r="AJ65" s="290">
        <v>3.64</v>
      </c>
      <c r="AK65" s="36" t="s">
        <v>817</v>
      </c>
      <c r="AL65" s="289" t="s">
        <v>1233</v>
      </c>
    </row>
    <row r="66" spans="1:38" s="175" customFormat="1" ht="15" customHeight="1">
      <c r="A66" s="289" t="s">
        <v>1174</v>
      </c>
      <c r="B66" s="290">
        <v>1.08</v>
      </c>
      <c r="C66" s="290">
        <v>3.55</v>
      </c>
      <c r="D66" s="36" t="s">
        <v>817</v>
      </c>
      <c r="E66" s="290">
        <v>1.0900000000000001</v>
      </c>
      <c r="F66" s="290">
        <v>3.58</v>
      </c>
      <c r="G66" s="36" t="s">
        <v>817</v>
      </c>
      <c r="H66" s="290">
        <v>1.1000000000000001</v>
      </c>
      <c r="I66" s="290">
        <v>3.59</v>
      </c>
      <c r="J66" s="36" t="s">
        <v>817</v>
      </c>
      <c r="K66" s="290">
        <v>1.17</v>
      </c>
      <c r="L66" s="290">
        <v>3.65</v>
      </c>
      <c r="M66" s="36" t="s">
        <v>817</v>
      </c>
      <c r="N66" s="290">
        <v>1.1399999999999999</v>
      </c>
      <c r="O66" s="290">
        <v>3.27</v>
      </c>
      <c r="P66" s="36" t="s">
        <v>817</v>
      </c>
      <c r="Q66" s="290">
        <v>1.1499999999999999</v>
      </c>
      <c r="R66" s="290">
        <v>3.28</v>
      </c>
      <c r="S66" s="36" t="s">
        <v>817</v>
      </c>
      <c r="T66" s="290">
        <v>1.21</v>
      </c>
      <c r="U66" s="290">
        <v>3.29</v>
      </c>
      <c r="V66" s="36" t="s">
        <v>817</v>
      </c>
      <c r="W66" s="290">
        <v>1.34</v>
      </c>
      <c r="X66" s="290">
        <v>3.49</v>
      </c>
      <c r="Y66" s="36" t="s">
        <v>817</v>
      </c>
      <c r="Z66" s="290">
        <v>0.8</v>
      </c>
      <c r="AA66" s="290">
        <v>2.99</v>
      </c>
      <c r="AB66" s="36" t="s">
        <v>817</v>
      </c>
      <c r="AC66" s="290">
        <v>1.33</v>
      </c>
      <c r="AD66" s="290">
        <v>2.9</v>
      </c>
      <c r="AE66" s="36" t="s">
        <v>817</v>
      </c>
      <c r="AF66" s="290">
        <v>1.27</v>
      </c>
      <c r="AG66" s="290">
        <v>2.91</v>
      </c>
      <c r="AH66" s="36" t="s">
        <v>817</v>
      </c>
      <c r="AI66" s="290">
        <v>0.9</v>
      </c>
      <c r="AJ66" s="290">
        <v>2.95</v>
      </c>
      <c r="AK66" s="36" t="s">
        <v>817</v>
      </c>
      <c r="AL66" s="289" t="s">
        <v>1174</v>
      </c>
    </row>
    <row r="67" spans="1:38" s="175" customFormat="1" ht="15" customHeight="1">
      <c r="A67" s="289" t="s">
        <v>1175</v>
      </c>
      <c r="B67" s="290">
        <v>0.78</v>
      </c>
      <c r="C67" s="290">
        <v>3.21</v>
      </c>
      <c r="D67" s="36" t="s">
        <v>817</v>
      </c>
      <c r="E67" s="290">
        <v>0.8</v>
      </c>
      <c r="F67" s="290">
        <v>3.23</v>
      </c>
      <c r="G67" s="36" t="s">
        <v>817</v>
      </c>
      <c r="H67" s="290">
        <v>1.07</v>
      </c>
      <c r="I67" s="290">
        <v>3.24</v>
      </c>
      <c r="J67" s="36" t="s">
        <v>817</v>
      </c>
      <c r="K67" s="290">
        <v>0.94</v>
      </c>
      <c r="L67" s="290">
        <v>3.27</v>
      </c>
      <c r="M67" s="36" t="s">
        <v>817</v>
      </c>
      <c r="N67" s="290">
        <v>1.08</v>
      </c>
      <c r="O67" s="290">
        <v>3.01</v>
      </c>
      <c r="P67" s="36" t="s">
        <v>817</v>
      </c>
      <c r="Q67" s="290">
        <v>0.81</v>
      </c>
      <c r="R67" s="290">
        <v>3.02</v>
      </c>
      <c r="S67" s="36" t="s">
        <v>817</v>
      </c>
      <c r="T67" s="290">
        <v>0.82</v>
      </c>
      <c r="U67" s="290">
        <v>3.06</v>
      </c>
      <c r="V67" s="36" t="s">
        <v>817</v>
      </c>
      <c r="W67" s="290">
        <v>0.93</v>
      </c>
      <c r="X67" s="290">
        <v>3.09</v>
      </c>
      <c r="Y67" s="36" t="s">
        <v>817</v>
      </c>
      <c r="Z67" s="290">
        <v>0.45</v>
      </c>
      <c r="AA67" s="290">
        <v>2.74</v>
      </c>
      <c r="AB67" s="36" t="s">
        <v>817</v>
      </c>
      <c r="AC67" s="290">
        <v>0.97</v>
      </c>
      <c r="AD67" s="290">
        <v>2.76</v>
      </c>
      <c r="AE67" s="36" t="s">
        <v>817</v>
      </c>
      <c r="AF67" s="290">
        <v>1.01</v>
      </c>
      <c r="AG67" s="290">
        <v>2.74</v>
      </c>
      <c r="AH67" s="36" t="s">
        <v>817</v>
      </c>
      <c r="AI67" s="290">
        <v>0.66</v>
      </c>
      <c r="AJ67" s="290">
        <v>2.79</v>
      </c>
      <c r="AK67" s="36" t="s">
        <v>817</v>
      </c>
      <c r="AL67" s="289" t="s">
        <v>1175</v>
      </c>
    </row>
    <row r="68" spans="1:38" s="175" customFormat="1" ht="15" customHeight="1">
      <c r="A68" s="289" t="s">
        <v>1176</v>
      </c>
      <c r="B68" s="290">
        <v>0.93</v>
      </c>
      <c r="C68" s="290">
        <v>3.13</v>
      </c>
      <c r="D68" s="36" t="s">
        <v>817</v>
      </c>
      <c r="E68" s="290">
        <v>0.94</v>
      </c>
      <c r="F68" s="290">
        <v>3.15</v>
      </c>
      <c r="G68" s="36" t="s">
        <v>817</v>
      </c>
      <c r="H68" s="290">
        <v>0.95</v>
      </c>
      <c r="I68" s="290">
        <v>3.18</v>
      </c>
      <c r="J68" s="36" t="s">
        <v>817</v>
      </c>
      <c r="K68" s="290">
        <v>1.1200000000000001</v>
      </c>
      <c r="L68" s="290">
        <v>3.23</v>
      </c>
      <c r="M68" s="36" t="s">
        <v>817</v>
      </c>
      <c r="N68" s="290">
        <v>0.9</v>
      </c>
      <c r="O68" s="290">
        <v>3.12</v>
      </c>
      <c r="P68" s="36" t="s">
        <v>817</v>
      </c>
      <c r="Q68" s="290">
        <v>0.94</v>
      </c>
      <c r="R68" s="290">
        <v>3.14</v>
      </c>
      <c r="S68" s="36" t="s">
        <v>817</v>
      </c>
      <c r="T68" s="290">
        <v>0.97</v>
      </c>
      <c r="U68" s="290">
        <v>3.12</v>
      </c>
      <c r="V68" s="36" t="s">
        <v>817</v>
      </c>
      <c r="W68" s="290">
        <v>1.1299999999999999</v>
      </c>
      <c r="X68" s="290">
        <v>3.18</v>
      </c>
      <c r="Y68" s="36" t="s">
        <v>817</v>
      </c>
      <c r="Z68" s="290">
        <v>0.81</v>
      </c>
      <c r="AA68" s="290">
        <v>3.05</v>
      </c>
      <c r="AB68" s="36" t="s">
        <v>817</v>
      </c>
      <c r="AC68" s="290">
        <v>1.1399999999999999</v>
      </c>
      <c r="AD68" s="290">
        <v>3.05</v>
      </c>
      <c r="AE68" s="36" t="s">
        <v>817</v>
      </c>
      <c r="AF68" s="290">
        <v>1.18</v>
      </c>
      <c r="AG68" s="290">
        <v>2.92</v>
      </c>
      <c r="AH68" s="36" t="s">
        <v>817</v>
      </c>
      <c r="AI68" s="290">
        <v>1</v>
      </c>
      <c r="AJ68" s="290">
        <v>3.1</v>
      </c>
      <c r="AK68" s="36" t="s">
        <v>817</v>
      </c>
      <c r="AL68" s="289" t="s">
        <v>1176</v>
      </c>
    </row>
    <row r="69" spans="1:38" s="175" customFormat="1" ht="15" customHeight="1">
      <c r="A69" s="289" t="s">
        <v>1181</v>
      </c>
      <c r="B69" s="290">
        <v>1.84</v>
      </c>
      <c r="C69" s="290">
        <v>4.0999999999999996</v>
      </c>
      <c r="D69" s="36" t="s">
        <v>817</v>
      </c>
      <c r="E69" s="290">
        <v>1.96</v>
      </c>
      <c r="F69" s="290">
        <v>4.13</v>
      </c>
      <c r="G69" s="36" t="s">
        <v>817</v>
      </c>
      <c r="H69" s="290">
        <v>1.96</v>
      </c>
      <c r="I69" s="290">
        <v>4.12</v>
      </c>
      <c r="J69" s="36" t="s">
        <v>817</v>
      </c>
      <c r="K69" s="290">
        <v>2.33</v>
      </c>
      <c r="L69" s="290">
        <v>4.21</v>
      </c>
      <c r="M69" s="36" t="s">
        <v>817</v>
      </c>
      <c r="N69" s="290">
        <v>1.76</v>
      </c>
      <c r="O69" s="290">
        <v>4.08</v>
      </c>
      <c r="P69" s="36" t="s">
        <v>817</v>
      </c>
      <c r="Q69" s="290">
        <v>1.8</v>
      </c>
      <c r="R69" s="290">
        <v>4.13</v>
      </c>
      <c r="S69" s="36" t="s">
        <v>817</v>
      </c>
      <c r="T69" s="290">
        <v>1.88</v>
      </c>
      <c r="U69" s="290">
        <v>3.33</v>
      </c>
      <c r="V69" s="36" t="s">
        <v>817</v>
      </c>
      <c r="W69" s="290">
        <v>2.16</v>
      </c>
      <c r="X69" s="290">
        <v>4.21</v>
      </c>
      <c r="Y69" s="36" t="s">
        <v>817</v>
      </c>
      <c r="Z69" s="290">
        <v>1.8</v>
      </c>
      <c r="AA69" s="290">
        <v>4.09</v>
      </c>
      <c r="AB69" s="36" t="s">
        <v>817</v>
      </c>
      <c r="AC69" s="290">
        <v>2.1</v>
      </c>
      <c r="AD69" s="290">
        <v>4.1500000000000004</v>
      </c>
      <c r="AE69" s="36" t="s">
        <v>817</v>
      </c>
      <c r="AF69" s="290">
        <v>2.13</v>
      </c>
      <c r="AG69" s="290">
        <v>4.04</v>
      </c>
      <c r="AH69" s="36" t="s">
        <v>817</v>
      </c>
      <c r="AI69" s="290">
        <v>2.12</v>
      </c>
      <c r="AJ69" s="290">
        <v>4.13</v>
      </c>
      <c r="AK69" s="36" t="s">
        <v>817</v>
      </c>
      <c r="AL69" s="289" t="s">
        <v>1181</v>
      </c>
    </row>
    <row r="70" spans="1:38" s="175" customFormat="1" ht="15" customHeight="1">
      <c r="A70" s="289" t="s">
        <v>1190</v>
      </c>
      <c r="B70" s="290">
        <v>2.58</v>
      </c>
      <c r="C70" s="290">
        <v>4.54</v>
      </c>
      <c r="D70" s="36" t="s">
        <v>817</v>
      </c>
      <c r="E70" s="290">
        <v>2.645</v>
      </c>
      <c r="F70" s="290">
        <v>4.5508333333333333</v>
      </c>
      <c r="G70" s="36" t="s">
        <v>817</v>
      </c>
      <c r="H70" s="290">
        <v>2.7074999999999996</v>
      </c>
      <c r="I70" s="290">
        <v>4.6450000000000005</v>
      </c>
      <c r="J70" s="36" t="s">
        <v>817</v>
      </c>
      <c r="K70" s="290">
        <v>3.0983333333333332</v>
      </c>
      <c r="L70" s="290">
        <v>4.8183333333333334</v>
      </c>
      <c r="M70" s="36" t="s">
        <v>817</v>
      </c>
      <c r="N70" s="290">
        <v>2.0983333333333332</v>
      </c>
      <c r="O70" s="290">
        <v>4.3416666666666677</v>
      </c>
      <c r="P70" s="36" t="s">
        <v>817</v>
      </c>
      <c r="Q70" s="290">
        <v>2.3491666666666666</v>
      </c>
      <c r="R70" s="290">
        <v>4.3516666666666675</v>
      </c>
      <c r="S70" s="36" t="s">
        <v>817</v>
      </c>
      <c r="T70" s="290">
        <v>2.3540000000000001</v>
      </c>
      <c r="U70" s="290">
        <v>3.5190000000000001</v>
      </c>
      <c r="V70" s="36" t="s">
        <v>817</v>
      </c>
      <c r="W70" s="290">
        <v>2.5579999999999998</v>
      </c>
      <c r="X70" s="290">
        <v>4.5</v>
      </c>
      <c r="Y70" s="36" t="s">
        <v>817</v>
      </c>
      <c r="Z70" s="290">
        <v>2.09</v>
      </c>
      <c r="AA70" s="290">
        <v>4.335</v>
      </c>
      <c r="AB70" s="36" t="s">
        <v>817</v>
      </c>
      <c r="AC70" s="290">
        <v>2.33</v>
      </c>
      <c r="AD70" s="290">
        <v>4.3730000000000002</v>
      </c>
      <c r="AE70" s="36" t="s">
        <v>817</v>
      </c>
      <c r="AF70" s="290">
        <v>2.3624999999999994</v>
      </c>
      <c r="AG70" s="290">
        <v>4.343</v>
      </c>
      <c r="AH70" s="36" t="s">
        <v>817</v>
      </c>
      <c r="AI70" s="290">
        <v>2.4300000000000002</v>
      </c>
      <c r="AJ70" s="290">
        <v>4.3140000000000001</v>
      </c>
      <c r="AK70" s="36" t="s">
        <v>817</v>
      </c>
      <c r="AL70" s="289" t="s">
        <v>1190</v>
      </c>
    </row>
    <row r="71" spans="1:38" s="175" customFormat="1" ht="15" customHeight="1">
      <c r="A71" s="289" t="s">
        <v>898</v>
      </c>
      <c r="B71" s="290">
        <v>2.6724999999999999</v>
      </c>
      <c r="C71" s="290">
        <v>4.6500000000000004</v>
      </c>
      <c r="D71" s="36" t="s">
        <v>817</v>
      </c>
      <c r="E71" s="290">
        <v>2.7374999999999994</v>
      </c>
      <c r="F71" s="290">
        <v>4.6539999999999999</v>
      </c>
      <c r="G71" s="36" t="s">
        <v>817</v>
      </c>
      <c r="H71" s="290">
        <v>2.8050000000000002</v>
      </c>
      <c r="I71" s="290">
        <v>4.7350000000000003</v>
      </c>
      <c r="J71" s="36" t="s">
        <v>817</v>
      </c>
      <c r="K71" s="290">
        <v>3.1829999999999998</v>
      </c>
      <c r="L71" s="290">
        <v>4.9240000000000004</v>
      </c>
      <c r="M71" s="36" t="s">
        <v>817</v>
      </c>
      <c r="N71" s="290">
        <v>2.194</v>
      </c>
      <c r="O71" s="290">
        <v>4.4349999999999996</v>
      </c>
      <c r="P71" s="36" t="s">
        <v>817</v>
      </c>
      <c r="Q71" s="290">
        <v>2.4324999999999997</v>
      </c>
      <c r="R71" s="290">
        <v>4.4249999999999998</v>
      </c>
      <c r="S71" s="36" t="s">
        <v>817</v>
      </c>
      <c r="T71" s="290">
        <v>2.4289999999999998</v>
      </c>
      <c r="U71" s="290">
        <v>3.5950000000000002</v>
      </c>
      <c r="V71" s="36" t="s">
        <v>817</v>
      </c>
      <c r="W71" s="290">
        <v>2.6425000000000001</v>
      </c>
      <c r="X71" s="290">
        <v>4.585</v>
      </c>
      <c r="Y71" s="36" t="s">
        <v>817</v>
      </c>
      <c r="Z71" s="290">
        <v>2.1749999999999998</v>
      </c>
      <c r="AA71" s="290">
        <v>4.415</v>
      </c>
      <c r="AB71" s="36" t="s">
        <v>817</v>
      </c>
      <c r="AC71" s="290">
        <v>2.4250000000000003</v>
      </c>
      <c r="AD71" s="290">
        <v>4.4530000000000003</v>
      </c>
      <c r="AE71" s="36" t="s">
        <v>817</v>
      </c>
      <c r="AF71" s="290">
        <v>2.4390000000000001</v>
      </c>
      <c r="AG71" s="290">
        <v>4.4349999999999996</v>
      </c>
      <c r="AH71" s="36" t="s">
        <v>817</v>
      </c>
      <c r="AI71" s="290">
        <v>2.5150000000000001</v>
      </c>
      <c r="AJ71" s="290">
        <v>4.3949999999999996</v>
      </c>
      <c r="AK71" s="36" t="s">
        <v>817</v>
      </c>
      <c r="AL71" s="289" t="s">
        <v>898</v>
      </c>
    </row>
    <row r="72" spans="1:38" s="175" customFormat="1" ht="15" customHeight="1">
      <c r="A72" s="256" t="s">
        <v>205</v>
      </c>
      <c r="B72" s="16">
        <v>1.25</v>
      </c>
      <c r="C72" s="16">
        <v>2.72</v>
      </c>
      <c r="D72" s="36">
        <v>2.57</v>
      </c>
      <c r="E72" s="16">
        <v>1.78</v>
      </c>
      <c r="F72" s="16">
        <v>3.25</v>
      </c>
      <c r="G72" s="36">
        <v>2.96</v>
      </c>
      <c r="H72" s="16">
        <v>2.1800000000000002</v>
      </c>
      <c r="I72" s="16">
        <v>3.403</v>
      </c>
      <c r="J72" s="36">
        <v>3.1150000000000002</v>
      </c>
      <c r="K72" s="16">
        <v>2.226</v>
      </c>
      <c r="L72" s="16">
        <v>3.5630000000000002</v>
      </c>
      <c r="M72" s="36">
        <v>3.2280000000000002</v>
      </c>
      <c r="N72" s="16">
        <v>1.212</v>
      </c>
      <c r="O72" s="16">
        <v>2.3719999999999999</v>
      </c>
      <c r="P72" s="36">
        <v>1.5640000000000001</v>
      </c>
      <c r="Q72" s="16">
        <v>1.508</v>
      </c>
      <c r="R72" s="16">
        <v>2.706</v>
      </c>
      <c r="S72" s="36">
        <v>1.8049999999999999</v>
      </c>
      <c r="T72" s="16">
        <v>1.617</v>
      </c>
      <c r="U72" s="16">
        <v>2.4279999999999999</v>
      </c>
      <c r="V72" s="36">
        <v>1.9259999999999999</v>
      </c>
      <c r="W72" s="16">
        <v>1.794</v>
      </c>
      <c r="X72" s="16">
        <v>2.585</v>
      </c>
      <c r="Y72" s="36">
        <v>2.0129999999999999</v>
      </c>
      <c r="Z72" s="16">
        <v>1.0589999999999999</v>
      </c>
      <c r="AA72" s="16">
        <v>2.2130000000000001</v>
      </c>
      <c r="AB72" s="36">
        <v>2.0390000000000001</v>
      </c>
      <c r="AC72" s="16">
        <v>1.409</v>
      </c>
      <c r="AD72" s="16">
        <v>2.6160000000000001</v>
      </c>
      <c r="AE72" s="36">
        <v>2.29</v>
      </c>
      <c r="AF72" s="16">
        <v>1.72</v>
      </c>
      <c r="AG72" s="16">
        <v>3.0339999999999998</v>
      </c>
      <c r="AH72" s="36">
        <v>2.8069999999999999</v>
      </c>
      <c r="AI72" s="16">
        <v>2.1309999999999998</v>
      </c>
      <c r="AJ72" s="16">
        <v>3.472</v>
      </c>
      <c r="AK72" s="36">
        <v>2.8849999999999998</v>
      </c>
      <c r="AL72" s="256" t="s">
        <v>205</v>
      </c>
    </row>
    <row r="73" spans="1:38" s="175" customFormat="1" ht="15" customHeight="1">
      <c r="A73" s="256" t="s">
        <v>194</v>
      </c>
      <c r="B73" s="16">
        <v>0.16083333333333336</v>
      </c>
      <c r="C73" s="16">
        <v>0.2116666666666667</v>
      </c>
      <c r="D73" s="36">
        <v>0.13750000000000001</v>
      </c>
      <c r="E73" s="16">
        <v>0.33083333333333337</v>
      </c>
      <c r="F73" s="16">
        <v>0.33</v>
      </c>
      <c r="G73" s="36">
        <v>0.33916666666666667</v>
      </c>
      <c r="H73" s="16">
        <v>0.55583333333333329</v>
      </c>
      <c r="I73" s="16">
        <v>0.45</v>
      </c>
      <c r="J73" s="36">
        <v>0.6166666666666667</v>
      </c>
      <c r="K73" s="16">
        <v>0.89</v>
      </c>
      <c r="L73" s="16">
        <v>0.69666666666666666</v>
      </c>
      <c r="M73" s="36">
        <v>0.76916666666666655</v>
      </c>
      <c r="N73" s="16">
        <v>0.19583333333333333</v>
      </c>
      <c r="O73" s="16">
        <v>0.46083333333333337</v>
      </c>
      <c r="P73" s="36">
        <v>0.27500000000000002</v>
      </c>
      <c r="Q73" s="16">
        <v>0.25</v>
      </c>
      <c r="R73" s="16">
        <v>0.5575</v>
      </c>
      <c r="S73" s="36">
        <v>0.41833333333333328</v>
      </c>
      <c r="T73" s="16">
        <v>0.40416666666666673</v>
      </c>
      <c r="U73" s="16">
        <v>0.60250000000000015</v>
      </c>
      <c r="V73" s="36">
        <v>0.52750000000000019</v>
      </c>
      <c r="W73" s="16">
        <v>0.79083333333333339</v>
      </c>
      <c r="X73" s="16">
        <v>0.78749999999999998</v>
      </c>
      <c r="Y73" s="36">
        <v>0.70083333333333331</v>
      </c>
      <c r="Z73" s="16">
        <v>0.64916666666666656</v>
      </c>
      <c r="AA73" s="16">
        <v>0.12583333333333338</v>
      </c>
      <c r="AB73" s="36">
        <v>0.17166666666666666</v>
      </c>
      <c r="AC73" s="16">
        <v>0.80083333333333329</v>
      </c>
      <c r="AD73" s="16">
        <v>0.2383333333333334</v>
      </c>
      <c r="AE73" s="36">
        <v>0.30416666666666675</v>
      </c>
      <c r="AF73" s="16">
        <v>0.65083333333333337</v>
      </c>
      <c r="AG73" s="16">
        <v>0.34916666666666668</v>
      </c>
      <c r="AH73" s="36">
        <v>0.44</v>
      </c>
      <c r="AI73" s="16">
        <v>0.81333333333333346</v>
      </c>
      <c r="AJ73" s="16">
        <v>0.51416666666666677</v>
      </c>
      <c r="AK73" s="36">
        <v>0.57583333333333331</v>
      </c>
      <c r="AL73" s="256" t="s">
        <v>194</v>
      </c>
    </row>
    <row r="74" spans="1:38" s="175" customFormat="1" ht="15" customHeight="1">
      <c r="A74" s="256" t="s">
        <v>458</v>
      </c>
      <c r="B74" s="36">
        <v>0.16791666666666663</v>
      </c>
      <c r="C74" s="36">
        <v>0.24756944444444443</v>
      </c>
      <c r="D74" s="36">
        <v>0.43798611111111113</v>
      </c>
      <c r="E74" s="36">
        <v>0.33444444444444449</v>
      </c>
      <c r="F74" s="36">
        <v>0.39881944444444439</v>
      </c>
      <c r="G74" s="36">
        <v>0.64472222222222209</v>
      </c>
      <c r="H74" s="36">
        <v>0.50624999999999998</v>
      </c>
      <c r="I74" s="36">
        <v>0.66923611111111114</v>
      </c>
      <c r="J74" s="36">
        <v>0.94277777777777783</v>
      </c>
      <c r="K74" s="36">
        <v>0.73374999999999979</v>
      </c>
      <c r="L74" s="36">
        <v>0.93069444444444438</v>
      </c>
      <c r="M74" s="36">
        <v>1.0635416666666668</v>
      </c>
      <c r="N74" s="36">
        <v>0.14000000000000004</v>
      </c>
      <c r="O74" s="36">
        <v>0.29643229166666668</v>
      </c>
      <c r="P74" s="36">
        <v>0.40145833333333342</v>
      </c>
      <c r="Q74" s="36">
        <v>0.19358333333333333</v>
      </c>
      <c r="R74" s="36">
        <v>0.41849999999999993</v>
      </c>
      <c r="S74" s="36">
        <v>0.53516666666666668</v>
      </c>
      <c r="T74" s="36">
        <v>0.28266666666666668</v>
      </c>
      <c r="U74" s="36">
        <v>0.55945833333333328</v>
      </c>
      <c r="V74" s="36">
        <v>0.64966666666666673</v>
      </c>
      <c r="W74" s="36">
        <v>0.5678333333333333</v>
      </c>
      <c r="X74" s="36">
        <v>0.83166666666666655</v>
      </c>
      <c r="Y74" s="36">
        <v>0.87583333333333313</v>
      </c>
      <c r="Z74" s="36">
        <v>0.75583333333333336</v>
      </c>
      <c r="AA74" s="36">
        <v>0.28083333333333332</v>
      </c>
      <c r="AB74" s="36">
        <v>0.31277777777777777</v>
      </c>
      <c r="AC74" s="36">
        <v>1.0994444444444444</v>
      </c>
      <c r="AD74" s="36">
        <v>0.41625000000000001</v>
      </c>
      <c r="AE74" s="36">
        <v>0.53763888888888889</v>
      </c>
      <c r="AF74" s="36">
        <v>1.1913888888888888</v>
      </c>
      <c r="AG74" s="36">
        <v>0.5097222222222223</v>
      </c>
      <c r="AH74" s="36">
        <v>0.62097222222222215</v>
      </c>
      <c r="AI74" s="36">
        <v>0.79916666666666647</v>
      </c>
      <c r="AJ74" s="36">
        <v>0.54180555555555554</v>
      </c>
      <c r="AK74" s="36">
        <v>0.79249999999999998</v>
      </c>
      <c r="AL74" s="256" t="s">
        <v>458</v>
      </c>
    </row>
    <row r="75" spans="1:38" s="175" customFormat="1" ht="15" customHeight="1">
      <c r="A75" s="256" t="s">
        <v>1488</v>
      </c>
      <c r="B75" s="36">
        <v>0.16916666666666666</v>
      </c>
      <c r="C75" s="36">
        <v>0.33805555555555555</v>
      </c>
      <c r="D75" s="36">
        <v>0.63222222222222213</v>
      </c>
      <c r="E75" s="36">
        <v>0.36666666666666664</v>
      </c>
      <c r="F75" s="36">
        <v>0.63055555555555565</v>
      </c>
      <c r="G75" s="36">
        <v>0.89583333333333337</v>
      </c>
      <c r="H75" s="36">
        <v>0.62444444444444447</v>
      </c>
      <c r="I75" s="36">
        <v>0.93444444444444441</v>
      </c>
      <c r="J75" s="36">
        <v>1.141388888888889</v>
      </c>
      <c r="K75" s="36">
        <v>0.8783333333333333</v>
      </c>
      <c r="L75" s="36">
        <v>1.2255555555555555</v>
      </c>
      <c r="M75" s="36">
        <v>1.3674999999999999</v>
      </c>
      <c r="N75" s="36">
        <v>0.10250000000000002</v>
      </c>
      <c r="O75" s="36">
        <v>0.31416666666666665</v>
      </c>
      <c r="P75" s="36">
        <v>0.57166666666666655</v>
      </c>
      <c r="Q75" s="36">
        <v>0.21500000000000005</v>
      </c>
      <c r="R75" s="36">
        <v>0.50624999999999998</v>
      </c>
      <c r="S75" s="36">
        <v>0.72000000000000008</v>
      </c>
      <c r="T75" s="36">
        <v>0.34833333333333338</v>
      </c>
      <c r="U75" s="36">
        <v>0.65749999999999997</v>
      </c>
      <c r="V75" s="36">
        <v>0.81</v>
      </c>
      <c r="W75" s="36">
        <v>0.89416666666666655</v>
      </c>
      <c r="X75" s="36">
        <v>0.95233333333333337</v>
      </c>
      <c r="Y75" s="36">
        <v>0.99500000000000011</v>
      </c>
      <c r="Z75" s="36">
        <v>0.55875000000000019</v>
      </c>
      <c r="AA75" s="36">
        <v>0.42166666666666669</v>
      </c>
      <c r="AB75" s="36">
        <v>0.5</v>
      </c>
      <c r="AC75" s="36">
        <v>1.0566666666666666</v>
      </c>
      <c r="AD75" s="36">
        <v>0.65499999999999992</v>
      </c>
      <c r="AE75" s="36">
        <v>0.75</v>
      </c>
      <c r="AF75" s="36">
        <v>1.4295833333333332</v>
      </c>
      <c r="AG75" s="36">
        <v>0.99749999999999972</v>
      </c>
      <c r="AH75" s="36">
        <v>0.9312499999999998</v>
      </c>
      <c r="AI75" s="36">
        <v>1.1666666666666667</v>
      </c>
      <c r="AJ75" s="36">
        <v>0.94083333333333341</v>
      </c>
      <c r="AK75" s="36">
        <v>1.25</v>
      </c>
      <c r="AL75" s="256" t="s">
        <v>1488</v>
      </c>
    </row>
    <row r="76" spans="1:38" s="175" customFormat="1" ht="15" customHeight="1">
      <c r="A76" s="289" t="s">
        <v>1751</v>
      </c>
      <c r="B76" s="36">
        <v>0.16958333333333339</v>
      </c>
      <c r="C76" s="36">
        <v>0.21965277777777778</v>
      </c>
      <c r="D76" s="36">
        <v>3.6111111111111114E-3</v>
      </c>
      <c r="E76" s="36">
        <v>0.19888888888888887</v>
      </c>
      <c r="F76" s="36">
        <v>0.28486111111111112</v>
      </c>
      <c r="G76" s="36">
        <v>5.0833333333333341E-2</v>
      </c>
      <c r="H76" s="36">
        <v>0.35916666666666669</v>
      </c>
      <c r="I76" s="36">
        <v>0.44350694444444455</v>
      </c>
      <c r="J76" s="36">
        <v>0.12611111111111115</v>
      </c>
      <c r="K76" s="36">
        <v>0.59020833333333322</v>
      </c>
      <c r="L76" s="36">
        <v>0.70586805555555554</v>
      </c>
      <c r="M76" s="36">
        <v>0.26034722222222223</v>
      </c>
      <c r="N76" s="36">
        <v>9.2082500000000012E-2</v>
      </c>
      <c r="O76" s="36">
        <v>0.24228124999999998</v>
      </c>
      <c r="P76" s="36">
        <v>0.18372943333333333</v>
      </c>
      <c r="Q76" s="36">
        <v>0.18142521929166663</v>
      </c>
      <c r="R76" s="36">
        <v>0.38397137278333332</v>
      </c>
      <c r="S76" s="36">
        <v>0.29373464912499997</v>
      </c>
      <c r="T76" s="36">
        <v>0.29680622806666668</v>
      </c>
      <c r="U76" s="36">
        <v>0.43682707018333344</v>
      </c>
      <c r="V76" s="36">
        <v>0.38601997368333335</v>
      </c>
      <c r="W76" s="36">
        <v>0.80951328947222212</v>
      </c>
      <c r="X76" s="36">
        <v>0.69534501314999997</v>
      </c>
      <c r="Y76" s="36">
        <v>0.51850818421666667</v>
      </c>
      <c r="Z76" s="290">
        <v>0.55041666666666667</v>
      </c>
      <c r="AA76" s="290">
        <v>0.39874999999999999</v>
      </c>
      <c r="AB76" s="290">
        <v>0.5</v>
      </c>
      <c r="AC76" s="290">
        <v>1.4790416666666666</v>
      </c>
      <c r="AD76" s="290">
        <v>0.55916666666666681</v>
      </c>
      <c r="AE76" s="290">
        <v>0.75</v>
      </c>
      <c r="AF76" s="290">
        <v>1.4741041666666668</v>
      </c>
      <c r="AG76" s="290">
        <v>0.68750000000000011</v>
      </c>
      <c r="AH76" s="290">
        <v>0.62416666666666665</v>
      </c>
      <c r="AI76" s="290">
        <v>1.2992333333333332</v>
      </c>
      <c r="AJ76" s="290">
        <v>0.85916666666666675</v>
      </c>
      <c r="AK76" s="36">
        <v>1.25</v>
      </c>
      <c r="AL76" s="289" t="s">
        <v>1751</v>
      </c>
    </row>
    <row r="77" spans="1:38" s="175" customFormat="1" ht="15" customHeight="1">
      <c r="A77" s="289" t="s">
        <v>3664</v>
      </c>
      <c r="B77" s="36">
        <v>6.9166666666666696E-2</v>
      </c>
      <c r="C77" s="36">
        <v>0.21207052083333333</v>
      </c>
      <c r="D77" s="36">
        <v>5.3333333333333337E-2</v>
      </c>
      <c r="E77" s="36">
        <v>4.8898611111111108E-2</v>
      </c>
      <c r="F77" s="36">
        <v>0.24257020833333334</v>
      </c>
      <c r="G77" s="36">
        <v>5.9166666666666666E-2</v>
      </c>
      <c r="H77" s="36">
        <v>0.10368437500000001</v>
      </c>
      <c r="I77" s="36">
        <v>0.331078125</v>
      </c>
      <c r="J77" s="36">
        <v>9.8393750000000002E-2</v>
      </c>
      <c r="K77" s="36">
        <v>0.28775562500000001</v>
      </c>
      <c r="L77" s="36">
        <v>0.54730156250000006</v>
      </c>
      <c r="M77" s="36">
        <v>0.19117562500000004</v>
      </c>
      <c r="N77" s="36">
        <v>0.23060208333333335</v>
      </c>
      <c r="O77" s="36">
        <v>0.28789062500000001</v>
      </c>
      <c r="P77" s="36">
        <v>0.19963549999999999</v>
      </c>
      <c r="Q77" s="36">
        <v>0.2548333333333333</v>
      </c>
      <c r="R77" s="36">
        <v>0.41539350876666664</v>
      </c>
      <c r="S77" s="36">
        <v>0.2763631944444444</v>
      </c>
      <c r="T77" s="36">
        <v>0.39922916666666658</v>
      </c>
      <c r="U77" s="36">
        <v>0.48461499999999996</v>
      </c>
      <c r="V77" s="36">
        <v>0.38448833333333332</v>
      </c>
      <c r="W77" s="36">
        <v>0.6540076388888888</v>
      </c>
      <c r="X77" s="36">
        <v>0.80578854166666669</v>
      </c>
      <c r="Y77" s="36">
        <v>0.50327416666666669</v>
      </c>
      <c r="Z77" s="290">
        <v>0.90791666666666659</v>
      </c>
      <c r="AA77" s="290">
        <v>0.38708333333333339</v>
      </c>
      <c r="AB77" s="290">
        <v>0.45583333333333326</v>
      </c>
      <c r="AC77" s="290">
        <v>1.1558333333333335</v>
      </c>
      <c r="AD77" s="290">
        <v>0.53583333333333349</v>
      </c>
      <c r="AE77" s="290">
        <v>0.66000000000000014</v>
      </c>
      <c r="AF77" s="290">
        <v>1.1683333333333334</v>
      </c>
      <c r="AG77" s="290">
        <v>0.61583333333333323</v>
      </c>
      <c r="AH77" s="290">
        <v>0.76750000000000007</v>
      </c>
      <c r="AI77" s="290">
        <v>1.1204166666666668</v>
      </c>
      <c r="AJ77" s="290">
        <v>0.79604166666666665</v>
      </c>
      <c r="AK77" s="273">
        <v>1.1550000000000002</v>
      </c>
      <c r="AL77" s="289" t="s">
        <v>3664</v>
      </c>
    </row>
    <row r="78" spans="1:38" s="175" customFormat="1" ht="15" customHeight="1">
      <c r="A78" s="289" t="s">
        <v>3665</v>
      </c>
      <c r="B78" s="36">
        <v>6.0833333333333323E-2</v>
      </c>
      <c r="C78" s="36">
        <v>0.2014565555</v>
      </c>
      <c r="D78" s="36">
        <v>0</v>
      </c>
      <c r="E78" s="36">
        <v>3.8953055555555553E-2</v>
      </c>
      <c r="F78" s="36">
        <v>0.25167252783333338</v>
      </c>
      <c r="G78" s="36">
        <v>1.7500000000000002E-2</v>
      </c>
      <c r="H78" s="36">
        <v>8.435333333333335E-2</v>
      </c>
      <c r="I78" s="36">
        <v>0.36996055550000001</v>
      </c>
      <c r="J78" s="36">
        <v>1.0833333333333334E-2</v>
      </c>
      <c r="K78" s="36">
        <v>0.25765302783333327</v>
      </c>
      <c r="L78" s="36">
        <v>0.57783030549999992</v>
      </c>
      <c r="M78" s="36">
        <v>5.1990729166666673E-2</v>
      </c>
      <c r="N78" s="36">
        <v>0.417658549951267</v>
      </c>
      <c r="O78" s="36">
        <v>0.42778127485021789</v>
      </c>
      <c r="P78" s="36">
        <v>0.25705915530303031</v>
      </c>
      <c r="Q78" s="36">
        <v>0.39406351697994985</v>
      </c>
      <c r="R78" s="36">
        <v>0.5138648752314815</v>
      </c>
      <c r="S78" s="36">
        <v>0.27559262629540598</v>
      </c>
      <c r="T78" s="36">
        <v>0.71116524939227155</v>
      </c>
      <c r="U78" s="36">
        <v>0.68667745396825397</v>
      </c>
      <c r="V78" s="36">
        <v>0.4250588182539683</v>
      </c>
      <c r="W78" s="36">
        <v>0.81893196351991071</v>
      </c>
      <c r="X78" s="36">
        <v>1.0508996562908497</v>
      </c>
      <c r="Y78" s="36">
        <v>0.52704765201465198</v>
      </c>
      <c r="Z78" s="290">
        <v>1.0156928895833335</v>
      </c>
      <c r="AA78" s="290">
        <v>0.41749176666666665</v>
      </c>
      <c r="AB78" s="290">
        <v>0.46336752083333338</v>
      </c>
      <c r="AC78" s="290">
        <v>1.1542176916666664</v>
      </c>
      <c r="AD78" s="290">
        <v>0.57261966666666686</v>
      </c>
      <c r="AE78" s="290">
        <v>0.58483106666666662</v>
      </c>
      <c r="AF78" s="290">
        <v>0.76716723611111093</v>
      </c>
      <c r="AG78" s="290">
        <v>0.67324468055555553</v>
      </c>
      <c r="AH78" s="290">
        <v>0.98999999999999988</v>
      </c>
      <c r="AI78" s="290">
        <v>0.94661391388888882</v>
      </c>
      <c r="AJ78" s="290">
        <v>0.87057560555555547</v>
      </c>
      <c r="AK78" s="273">
        <v>1.0833333333333333</v>
      </c>
      <c r="AL78" s="289" t="s">
        <v>3665</v>
      </c>
    </row>
    <row r="79" spans="1:38" s="175" customFormat="1" ht="15" customHeight="1">
      <c r="A79" s="289" t="s">
        <v>3960</v>
      </c>
      <c r="B79" s="36">
        <v>0.13249999999999998</v>
      </c>
      <c r="C79" s="36">
        <v>0.18583333333333332</v>
      </c>
      <c r="D79" s="36">
        <v>0</v>
      </c>
      <c r="E79" s="36">
        <v>0.19583333333333333</v>
      </c>
      <c r="F79" s="36">
        <v>0.24333333333333332</v>
      </c>
      <c r="G79" s="36">
        <v>0</v>
      </c>
      <c r="H79" s="36">
        <v>0.34833333333333333</v>
      </c>
      <c r="I79" s="36">
        <v>0.36833333333333335</v>
      </c>
      <c r="J79" s="36">
        <v>0</v>
      </c>
      <c r="K79" s="36">
        <v>0.53416666666666668</v>
      </c>
      <c r="L79" s="36">
        <v>0.53833333333333333</v>
      </c>
      <c r="M79" s="36">
        <v>0</v>
      </c>
      <c r="N79" s="36">
        <v>0.43916666666666665</v>
      </c>
      <c r="O79" s="36">
        <v>0.4283333333333334</v>
      </c>
      <c r="P79" s="36">
        <v>0.29750000000000004</v>
      </c>
      <c r="Q79" s="36">
        <v>0.47166666666666668</v>
      </c>
      <c r="R79" s="36">
        <v>0.50166666666666659</v>
      </c>
      <c r="S79" s="36">
        <v>0.3066666666666667</v>
      </c>
      <c r="T79" s="36">
        <v>1.1066666666666667</v>
      </c>
      <c r="U79" s="36">
        <v>0.70416666666666661</v>
      </c>
      <c r="V79" s="36">
        <v>0.48750000000000004</v>
      </c>
      <c r="W79" s="36">
        <v>1.1833333333333333</v>
      </c>
      <c r="X79" s="36">
        <v>0.90083333333333326</v>
      </c>
      <c r="Y79" s="36">
        <v>0.51250000000000007</v>
      </c>
      <c r="Z79" s="290">
        <v>1.0274999999999999</v>
      </c>
      <c r="AA79" s="290">
        <v>0.43500000000000005</v>
      </c>
      <c r="AB79" s="290">
        <v>0.51666666666666672</v>
      </c>
      <c r="AC79" s="290">
        <v>1.1783333333333332</v>
      </c>
      <c r="AD79" s="290">
        <v>0.65</v>
      </c>
      <c r="AE79" s="290">
        <v>0.63166666666666671</v>
      </c>
      <c r="AF79" s="290">
        <v>0.83250000000000002</v>
      </c>
      <c r="AG79" s="290">
        <v>0.71166666666666656</v>
      </c>
      <c r="AH79" s="290">
        <v>0.9</v>
      </c>
      <c r="AI79" s="290">
        <v>0.9558333333333332</v>
      </c>
      <c r="AJ79" s="290">
        <v>0.89583333333333337</v>
      </c>
      <c r="AK79" s="273">
        <v>1.0983333333333334</v>
      </c>
      <c r="AL79" s="289" t="s">
        <v>3960</v>
      </c>
    </row>
    <row r="80" spans="1:38" s="175" customFormat="1" ht="15" customHeight="1">
      <c r="A80" s="289" t="s">
        <v>3962</v>
      </c>
      <c r="B80" s="36">
        <v>0.46749999999999997</v>
      </c>
      <c r="C80" s="36">
        <v>3.1666666666666676E-2</v>
      </c>
      <c r="D80" s="36">
        <v>0</v>
      </c>
      <c r="E80" s="36">
        <v>0.56916666666666671</v>
      </c>
      <c r="F80" s="36">
        <v>0.2525</v>
      </c>
      <c r="G80" s="36">
        <v>0</v>
      </c>
      <c r="H80" s="36">
        <v>0.86916666666666675</v>
      </c>
      <c r="I80" s="36">
        <v>0.21083333333333334</v>
      </c>
      <c r="J80" s="36">
        <v>0</v>
      </c>
      <c r="K80" s="36">
        <v>1.095</v>
      </c>
      <c r="L80" s="36">
        <v>0.36166666666666664</v>
      </c>
      <c r="M80" s="36">
        <v>0</v>
      </c>
      <c r="N80" s="36">
        <v>0.48500000000000004</v>
      </c>
      <c r="O80" s="36">
        <v>0.30583333333333335</v>
      </c>
      <c r="P80" s="36">
        <v>0.32083333333333336</v>
      </c>
      <c r="Q80" s="36">
        <v>0.85083333333333344</v>
      </c>
      <c r="R80" s="36">
        <v>0.37666666666666665</v>
      </c>
      <c r="S80" s="36">
        <v>0.25500000000000006</v>
      </c>
      <c r="T80" s="36">
        <v>0.90499999999999992</v>
      </c>
      <c r="U80" s="36">
        <v>0.50666666666666671</v>
      </c>
      <c r="V80" s="36">
        <v>0.38333333333333336</v>
      </c>
      <c r="W80" s="36">
        <v>1.0366666666666666</v>
      </c>
      <c r="X80" s="36">
        <v>0.62916666666666676</v>
      </c>
      <c r="Y80" s="36">
        <v>0.46416666666666662</v>
      </c>
      <c r="Z80" s="290">
        <v>1.01</v>
      </c>
      <c r="AA80" s="290">
        <v>0.44416666666666665</v>
      </c>
      <c r="AB80" s="290">
        <v>0.49166666666666664</v>
      </c>
      <c r="AC80" s="290">
        <v>1.1283333333333334</v>
      </c>
      <c r="AD80" s="290">
        <v>0.58333333333333337</v>
      </c>
      <c r="AE80" s="290">
        <v>0.47666666666666657</v>
      </c>
      <c r="AF80" s="290">
        <v>0.86666666666666659</v>
      </c>
      <c r="AG80" s="290">
        <v>0.67249999999999999</v>
      </c>
      <c r="AH80" s="290">
        <v>0.72916666666666663</v>
      </c>
      <c r="AI80" s="290">
        <v>1.0458333333333332</v>
      </c>
      <c r="AJ80" s="290">
        <v>0.80000000000000016</v>
      </c>
      <c r="AK80" s="273">
        <v>0.9291666666666667</v>
      </c>
      <c r="AL80" s="289" t="s">
        <v>3962</v>
      </c>
    </row>
    <row r="81" spans="1:38" s="175" customFormat="1" ht="15" customHeight="1">
      <c r="A81" s="659" t="s">
        <v>3981</v>
      </c>
      <c r="B81" s="273">
        <v>1.0958333333333334</v>
      </c>
      <c r="C81" s="273">
        <v>0.17250000000000001</v>
      </c>
      <c r="D81" s="273">
        <v>0</v>
      </c>
      <c r="E81" s="273">
        <v>1.2591666666666668</v>
      </c>
      <c r="F81" s="273">
        <v>0.23833333333333337</v>
      </c>
      <c r="G81" s="273">
        <v>0</v>
      </c>
      <c r="H81" s="273">
        <v>1.7641666666666664</v>
      </c>
      <c r="I81" s="273">
        <v>0.40750000000000003</v>
      </c>
      <c r="J81" s="273">
        <v>0</v>
      </c>
      <c r="K81" s="273">
        <v>1.9741666666666668</v>
      </c>
      <c r="L81" s="273">
        <v>0.56000000000000005</v>
      </c>
      <c r="M81" s="273">
        <v>0</v>
      </c>
      <c r="N81" s="273">
        <v>0.77499999999999991</v>
      </c>
      <c r="O81" s="273">
        <v>0.30499999999999999</v>
      </c>
      <c r="P81" s="273">
        <v>0.16999999999999996</v>
      </c>
      <c r="Q81" s="273">
        <v>1.6150000000000002</v>
      </c>
      <c r="R81" s="273">
        <v>0.38666666666666671</v>
      </c>
      <c r="S81" s="273">
        <v>0.17833333333333332</v>
      </c>
      <c r="T81" s="273">
        <v>0.98749999999999993</v>
      </c>
      <c r="U81" s="273">
        <v>0.5083333333333333</v>
      </c>
      <c r="V81" s="273">
        <v>0.24583333333333335</v>
      </c>
      <c r="W81" s="273">
        <v>1.0891666666666666</v>
      </c>
      <c r="X81" s="273">
        <v>0.57500000000000007</v>
      </c>
      <c r="Y81" s="273">
        <v>0.31749999999999995</v>
      </c>
      <c r="Z81" s="268">
        <v>0.87833333333333341</v>
      </c>
      <c r="AA81" s="268">
        <v>0.53999999999999992</v>
      </c>
      <c r="AB81" s="268">
        <v>0.52083333333333337</v>
      </c>
      <c r="AC81" s="268">
        <v>0.79499999999999993</v>
      </c>
      <c r="AD81" s="268">
        <v>0.58083333333333342</v>
      </c>
      <c r="AE81" s="268">
        <v>0.38999999999999996</v>
      </c>
      <c r="AF81" s="268">
        <v>0.85083333333333322</v>
      </c>
      <c r="AG81" s="268">
        <v>0.66500000000000004</v>
      </c>
      <c r="AH81" s="268">
        <v>0.57250000000000012</v>
      </c>
      <c r="AI81" s="268">
        <v>1.1216666666666666</v>
      </c>
      <c r="AJ81" s="268">
        <v>0.76499999999999979</v>
      </c>
      <c r="AK81" s="273">
        <v>0.72166666666666668</v>
      </c>
      <c r="AL81" s="659" t="s">
        <v>3981</v>
      </c>
    </row>
    <row r="82" spans="1:38" s="175" customFormat="1" ht="15" customHeight="1">
      <c r="A82" s="659" t="s">
        <v>4593</v>
      </c>
      <c r="B82" s="273">
        <v>1.7266666666666666</v>
      </c>
      <c r="C82" s="273">
        <v>0.41750000000000004</v>
      </c>
      <c r="D82" s="273">
        <v>0</v>
      </c>
      <c r="E82" s="273">
        <v>1.8933333333333333</v>
      </c>
      <c r="F82" s="273">
        <v>0.51500000000000001</v>
      </c>
      <c r="G82" s="273">
        <v>0</v>
      </c>
      <c r="H82" s="273">
        <v>2.4766666666666661</v>
      </c>
      <c r="I82" s="273">
        <v>0.75499999999999989</v>
      </c>
      <c r="J82" s="273">
        <v>0</v>
      </c>
      <c r="K82" s="273">
        <v>2.6724999999999999</v>
      </c>
      <c r="L82" s="273">
        <v>0.89916666666666678</v>
      </c>
      <c r="M82" s="273">
        <v>0</v>
      </c>
      <c r="N82" s="273">
        <v>1.3325</v>
      </c>
      <c r="O82" s="273">
        <v>0.35666666666666669</v>
      </c>
      <c r="P82" s="273">
        <v>0.16249999999999998</v>
      </c>
      <c r="Q82" s="273">
        <v>1.6400000000000003</v>
      </c>
      <c r="R82" s="273">
        <v>0.52083333333333337</v>
      </c>
      <c r="S82" s="273">
        <v>0.16749999999999998</v>
      </c>
      <c r="T82" s="273">
        <v>1.5008333333333335</v>
      </c>
      <c r="U82" s="273">
        <v>0.56500000000000006</v>
      </c>
      <c r="V82" s="273">
        <v>0.23916666666666667</v>
      </c>
      <c r="W82" s="273">
        <v>1.6074999999999999</v>
      </c>
      <c r="X82" s="273">
        <v>0.69249999999999989</v>
      </c>
      <c r="Y82" s="273">
        <v>0.3116666666666667</v>
      </c>
      <c r="Z82" s="268">
        <v>1.0008333333333332</v>
      </c>
      <c r="AA82" s="268">
        <v>0.60750000000000004</v>
      </c>
      <c r="AB82" s="268">
        <v>0.54666666666666675</v>
      </c>
      <c r="AC82" s="268">
        <v>0.80083333333333329</v>
      </c>
      <c r="AD82" s="268">
        <v>0.63749999999999996</v>
      </c>
      <c r="AE82" s="268">
        <v>0.36333333333333334</v>
      </c>
      <c r="AF82" s="268">
        <v>1.0150000000000001</v>
      </c>
      <c r="AG82" s="268">
        <v>0.76250000000000007</v>
      </c>
      <c r="AH82" s="268">
        <v>0.53000000000000014</v>
      </c>
      <c r="AI82" s="268">
        <v>1.280833333333333</v>
      </c>
      <c r="AJ82" s="268">
        <v>0.83916666666666673</v>
      </c>
      <c r="AK82" s="273">
        <v>0.70000000000000007</v>
      </c>
      <c r="AL82" s="659" t="s">
        <v>4593</v>
      </c>
    </row>
    <row r="83" spans="1:38" s="175" customFormat="1" ht="15" customHeight="1">
      <c r="A83" s="659" t="s">
        <v>4594</v>
      </c>
      <c r="B83" s="273">
        <v>1.2866666666666668</v>
      </c>
      <c r="C83" s="273">
        <v>0.34249999999999997</v>
      </c>
      <c r="D83" s="273">
        <v>0</v>
      </c>
      <c r="E83" s="273">
        <v>1.1883333333333332</v>
      </c>
      <c r="F83" s="273">
        <v>0.41916666666666669</v>
      </c>
      <c r="G83" s="273">
        <v>0</v>
      </c>
      <c r="H83" s="273">
        <v>1.4416666666666667</v>
      </c>
      <c r="I83" s="273">
        <v>0.5675</v>
      </c>
      <c r="J83" s="273">
        <v>0</v>
      </c>
      <c r="K83" s="273">
        <v>1.47</v>
      </c>
      <c r="L83" s="273">
        <v>0.66416666666666668</v>
      </c>
      <c r="M83" s="273">
        <v>0</v>
      </c>
      <c r="N83" s="273">
        <v>1.0566666666666669</v>
      </c>
      <c r="O83" s="273">
        <v>0.40333333333333338</v>
      </c>
      <c r="P83" s="273">
        <v>0.22333333333333336</v>
      </c>
      <c r="Q83" s="273">
        <v>1.1266666666666667</v>
      </c>
      <c r="R83" s="273">
        <v>0.55666666666666675</v>
      </c>
      <c r="S83" s="273">
        <v>0.19249999999999998</v>
      </c>
      <c r="T83" s="273">
        <v>1.1741666666666668</v>
      </c>
      <c r="U83" s="273">
        <v>0.53500000000000003</v>
      </c>
      <c r="V83" s="273">
        <v>0.255</v>
      </c>
      <c r="W83" s="273">
        <v>1.3241666666666667</v>
      </c>
      <c r="X83" s="273">
        <v>0.6991666666666666</v>
      </c>
      <c r="Y83" s="273">
        <v>0.32</v>
      </c>
      <c r="Z83" s="268">
        <v>0.82250000000000012</v>
      </c>
      <c r="AA83" s="268">
        <v>0.4941666666666667</v>
      </c>
      <c r="AB83" s="268">
        <v>0.52750000000000008</v>
      </c>
      <c r="AC83" s="268">
        <v>0.93583333333333352</v>
      </c>
      <c r="AD83" s="268">
        <v>0.6349999999999999</v>
      </c>
      <c r="AE83" s="268">
        <v>0.37916666666666671</v>
      </c>
      <c r="AF83" s="268">
        <v>0.9291666666666667</v>
      </c>
      <c r="AG83" s="268">
        <v>0.80750000000000011</v>
      </c>
      <c r="AH83" s="268">
        <v>0.56666666666666676</v>
      </c>
      <c r="AI83" s="268">
        <v>1.1291666666666667</v>
      </c>
      <c r="AJ83" s="268">
        <v>0.81083333333333341</v>
      </c>
      <c r="AK83" s="273">
        <v>0.75</v>
      </c>
      <c r="AL83" s="659" t="s">
        <v>4594</v>
      </c>
    </row>
    <row r="84" spans="1:38" s="175" customFormat="1" ht="15" customHeight="1" thickBot="1">
      <c r="A84" s="374" t="s">
        <v>4852</v>
      </c>
      <c r="B84" s="376">
        <v>0.13500000000000004</v>
      </c>
      <c r="C84" s="376">
        <v>5.2500000000000012E-2</v>
      </c>
      <c r="D84" s="376">
        <v>0</v>
      </c>
      <c r="E84" s="376">
        <v>0.18333333333333332</v>
      </c>
      <c r="F84" s="376">
        <v>7.4166666666666672E-2</v>
      </c>
      <c r="G84" s="376">
        <v>0</v>
      </c>
      <c r="H84" s="376">
        <v>0.18833333333333332</v>
      </c>
      <c r="I84" s="376">
        <v>0.10000000000000002</v>
      </c>
      <c r="J84" s="376">
        <v>0</v>
      </c>
      <c r="K84" s="376">
        <v>0.22583333333333333</v>
      </c>
      <c r="L84" s="376">
        <v>0.15250000000000002</v>
      </c>
      <c r="M84" s="376">
        <v>0</v>
      </c>
      <c r="N84" s="376">
        <v>0.27916666666666662</v>
      </c>
      <c r="O84" s="376">
        <v>0.12083333333333336</v>
      </c>
      <c r="P84" s="376">
        <v>8.2500000000000018E-2</v>
      </c>
      <c r="Q84" s="376">
        <v>0.46666666666666673</v>
      </c>
      <c r="R84" s="376">
        <v>0.27333333333333337</v>
      </c>
      <c r="S84" s="376">
        <v>0.14833333333333332</v>
      </c>
      <c r="T84" s="376">
        <v>0.46333333333333321</v>
      </c>
      <c r="U84" s="376">
        <v>0.31583333333333335</v>
      </c>
      <c r="V84" s="376">
        <v>0.22916666666666663</v>
      </c>
      <c r="W84" s="376">
        <v>0.69916666666666671</v>
      </c>
      <c r="X84" s="376">
        <v>0.49</v>
      </c>
      <c r="Y84" s="376">
        <v>0.32</v>
      </c>
      <c r="Z84" s="651">
        <v>0.48583333333333334</v>
      </c>
      <c r="AA84" s="651">
        <v>0.38250000000000001</v>
      </c>
      <c r="AB84" s="651">
        <v>0.54333333333333333</v>
      </c>
      <c r="AC84" s="651">
        <v>0.75083333333333346</v>
      </c>
      <c r="AD84" s="651">
        <v>0.46249999999999997</v>
      </c>
      <c r="AE84" s="651">
        <v>0.46249999999999997</v>
      </c>
      <c r="AF84" s="651">
        <v>0.57999999999999996</v>
      </c>
      <c r="AG84" s="651">
        <v>0.71999999999999986</v>
      </c>
      <c r="AH84" s="651">
        <v>0.69499999999999995</v>
      </c>
      <c r="AI84" s="651">
        <v>0.6758333333333334</v>
      </c>
      <c r="AJ84" s="651">
        <v>0.69750000000000012</v>
      </c>
      <c r="AK84" s="376">
        <v>0.92499999999999993</v>
      </c>
      <c r="AL84" s="374" t="s">
        <v>4852</v>
      </c>
    </row>
    <row r="85" spans="1:38" s="1020" customFormat="1">
      <c r="A85" s="1058" t="s">
        <v>955</v>
      </c>
      <c r="B85" s="2166" t="s">
        <v>477</v>
      </c>
      <c r="C85" s="2166"/>
      <c r="D85" s="2166"/>
      <c r="E85" s="2166"/>
      <c r="F85" s="2166"/>
      <c r="G85" s="1024"/>
      <c r="H85" s="1024"/>
      <c r="I85" s="1024"/>
      <c r="J85" s="1024"/>
      <c r="K85" s="1024"/>
      <c r="L85" s="1024"/>
      <c r="M85" s="1024"/>
      <c r="N85" s="1058"/>
      <c r="O85" s="2166"/>
      <c r="P85" s="2166"/>
      <c r="Q85" s="2166"/>
      <c r="R85" s="2166"/>
      <c r="S85" s="2166"/>
      <c r="T85" s="2166"/>
      <c r="AA85" s="1058"/>
      <c r="AB85" s="1023"/>
      <c r="AC85" s="1023"/>
      <c r="AD85" s="1023"/>
      <c r="AE85" s="1023"/>
      <c r="AF85" s="1023"/>
      <c r="AG85" s="1042"/>
      <c r="AH85" s="1042"/>
      <c r="AI85" s="1042"/>
      <c r="AJ85" s="1042"/>
      <c r="AK85" s="1042"/>
      <c r="AL85" s="1042"/>
    </row>
    <row r="86" spans="1:38" s="1020" customFormat="1" ht="9.75" customHeight="1">
      <c r="A86" s="1051" t="s">
        <v>956</v>
      </c>
      <c r="B86" s="2166" t="s">
        <v>957</v>
      </c>
      <c r="C86" s="2166"/>
      <c r="D86" s="2166"/>
      <c r="E86" s="2166"/>
      <c r="F86" s="2166"/>
      <c r="G86" s="2166"/>
      <c r="H86" s="1024"/>
      <c r="I86" s="1024"/>
      <c r="J86" s="1024"/>
      <c r="K86" s="1024"/>
      <c r="L86" s="1024"/>
      <c r="M86" s="1024"/>
      <c r="N86" s="1059"/>
      <c r="O86" s="2079"/>
      <c r="P86" s="2079"/>
      <c r="Q86" s="2079"/>
      <c r="R86" s="2079"/>
      <c r="S86" s="2079"/>
      <c r="T86" s="1033"/>
      <c r="U86" s="1033"/>
      <c r="V86" s="1033"/>
      <c r="W86" s="1033"/>
      <c r="X86" s="1033"/>
      <c r="Y86" s="1033"/>
      <c r="Z86" s="1033"/>
      <c r="AB86" s="1028"/>
      <c r="AC86" s="1028"/>
      <c r="AD86" s="1028"/>
      <c r="AE86" s="1042"/>
      <c r="AF86" s="1042"/>
      <c r="AG86" s="1042"/>
      <c r="AH86" s="1042"/>
      <c r="AI86" s="1042"/>
      <c r="AJ86" s="1042"/>
      <c r="AK86" s="1042"/>
      <c r="AL86" s="1042"/>
    </row>
    <row r="87" spans="1:38">
      <c r="N87" s="19"/>
      <c r="AA87" s="19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</row>
    <row r="88" spans="1:38"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</row>
    <row r="92" spans="1:38"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</row>
  </sheetData>
  <mergeCells count="40">
    <mergeCell ref="O85:T85"/>
    <mergeCell ref="B86:G86"/>
    <mergeCell ref="O86:S86"/>
    <mergeCell ref="A3:A5"/>
    <mergeCell ref="Z53:AG53"/>
    <mergeCell ref="Z56:AK56"/>
    <mergeCell ref="A56:A59"/>
    <mergeCell ref="N56:Y56"/>
    <mergeCell ref="W53:Y53"/>
    <mergeCell ref="B49:F49"/>
    <mergeCell ref="B85:F85"/>
    <mergeCell ref="B3:I3"/>
    <mergeCell ref="B4:C4"/>
    <mergeCell ref="D4:E4"/>
    <mergeCell ref="F4:G4"/>
    <mergeCell ref="H4:I4"/>
    <mergeCell ref="A1:G2"/>
    <mergeCell ref="H2:I2"/>
    <mergeCell ref="H1:I1"/>
    <mergeCell ref="B58:D58"/>
    <mergeCell ref="N58:P58"/>
    <mergeCell ref="K58:M58"/>
    <mergeCell ref="B53:J53"/>
    <mergeCell ref="B56:M56"/>
    <mergeCell ref="K54:M54"/>
    <mergeCell ref="K53:M53"/>
    <mergeCell ref="AL56:AL59"/>
    <mergeCell ref="AI53:AK53"/>
    <mergeCell ref="Q58:S58"/>
    <mergeCell ref="H58:J58"/>
    <mergeCell ref="E58:G58"/>
    <mergeCell ref="AI58:AK58"/>
    <mergeCell ref="Z58:AB58"/>
    <mergeCell ref="AF58:AH58"/>
    <mergeCell ref="B57:M57"/>
    <mergeCell ref="N57:Y57"/>
    <mergeCell ref="AC58:AE58"/>
    <mergeCell ref="Z57:AK57"/>
    <mergeCell ref="T58:V58"/>
    <mergeCell ref="W58:Y58"/>
  </mergeCells>
  <phoneticPr fontId="40" type="noConversion"/>
  <conditionalFormatting sqref="A6:I47">
    <cfRule type="expression" dxfId="9" priority="2" stopIfTrue="1">
      <formula>MOD(ROW(),2)=1</formula>
    </cfRule>
  </conditionalFormatting>
  <conditionalFormatting sqref="A60:AL84">
    <cfRule type="expression" dxfId="8" priority="1" stopIfTrue="1">
      <formula>MOD(ROW(),2)=0</formula>
    </cfRule>
  </conditionalFormatting>
  <pageMargins left="0.59055118110236227" right="0.51181102362204722" top="0.51181102362204722" bottom="0.51181102362204722" header="0" footer="0.43307086614173229"/>
  <pageSetup paperSize="141" firstPageNumber="73" orientation="portrait" useFirstPageNumber="1" horizontalDpi="1200" verticalDpi="1200" r:id="rId1"/>
  <headerFooter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dimension ref="A2:G31"/>
  <sheetViews>
    <sheetView showGridLines="0" showWhiteSpace="0" topLeftCell="A7" workbookViewId="0">
      <selection activeCell="K28" sqref="K28"/>
    </sheetView>
  </sheetViews>
  <sheetFormatPr defaultColWidth="9.140625" defaultRowHeight="11.25"/>
  <cols>
    <col min="1" max="1" width="8.5703125" style="8" customWidth="1"/>
    <col min="2" max="2" width="13" style="8" customWidth="1"/>
    <col min="3" max="4" width="11.7109375" style="8" customWidth="1"/>
    <col min="5" max="5" width="12" style="8" customWidth="1"/>
    <col min="6" max="6" width="11.85546875" style="8" customWidth="1"/>
    <col min="7" max="7" width="11.140625" style="8" customWidth="1"/>
    <col min="8" max="8" width="12" style="8" customWidth="1"/>
    <col min="9" max="16384" width="9.140625" style="8"/>
  </cols>
  <sheetData>
    <row r="2" spans="1:7" ht="35.25" customHeight="1">
      <c r="A2" s="39"/>
      <c r="B2" s="2673" t="s">
        <v>3428</v>
      </c>
      <c r="C2" s="2673"/>
      <c r="D2" s="2673"/>
      <c r="E2" s="2673"/>
      <c r="F2" s="2700" t="s">
        <v>958</v>
      </c>
      <c r="G2" s="2700"/>
    </row>
    <row r="3" spans="1:7">
      <c r="A3" s="598"/>
      <c r="B3" s="598"/>
      <c r="C3" s="598"/>
      <c r="D3" s="598"/>
      <c r="E3" s="598"/>
      <c r="F3" s="2701" t="s">
        <v>1130</v>
      </c>
      <c r="G3" s="2701"/>
    </row>
    <row r="4" spans="1:7" ht="20.25" customHeight="1">
      <c r="A4" s="2413" t="s">
        <v>1099</v>
      </c>
      <c r="B4" s="2702" t="s">
        <v>1132</v>
      </c>
      <c r="C4" s="2264"/>
      <c r="D4" s="2264"/>
      <c r="E4" s="2264" t="s">
        <v>1135</v>
      </c>
      <c r="F4" s="2264"/>
      <c r="G4" s="2264"/>
    </row>
    <row r="5" spans="1:7" ht="24.75" customHeight="1">
      <c r="A5" s="2413"/>
      <c r="B5" s="781" t="s">
        <v>1133</v>
      </c>
      <c r="C5" s="766" t="s">
        <v>1134</v>
      </c>
      <c r="D5" s="980" t="s">
        <v>1098</v>
      </c>
      <c r="E5" s="978" t="s">
        <v>1133</v>
      </c>
      <c r="F5" s="978" t="s">
        <v>1134</v>
      </c>
      <c r="G5" s="978" t="s">
        <v>1098</v>
      </c>
    </row>
    <row r="6" spans="1:7" s="175" customFormat="1" ht="15" customHeight="1">
      <c r="A6" s="256">
        <v>1997</v>
      </c>
      <c r="B6" s="16">
        <v>23.45</v>
      </c>
      <c r="C6" s="16">
        <v>7.08</v>
      </c>
      <c r="D6" s="16">
        <v>8.16</v>
      </c>
      <c r="E6" s="16">
        <v>22.87</v>
      </c>
      <c r="F6" s="16">
        <v>7.38</v>
      </c>
      <c r="G6" s="16">
        <v>8.5500000000000007</v>
      </c>
    </row>
    <row r="7" spans="1:7" s="175" customFormat="1" ht="15" customHeight="1">
      <c r="A7" s="659">
        <v>1998</v>
      </c>
      <c r="B7" s="16">
        <v>20.61</v>
      </c>
      <c r="C7" s="16">
        <v>6.9</v>
      </c>
      <c r="D7" s="16">
        <v>8.43</v>
      </c>
      <c r="E7" s="16">
        <v>21.89</v>
      </c>
      <c r="F7" s="16">
        <v>7.02</v>
      </c>
      <c r="G7" s="16">
        <v>8.64</v>
      </c>
    </row>
    <row r="8" spans="1:7" s="175" customFormat="1" ht="15" customHeight="1">
      <c r="A8" s="659">
        <v>1999</v>
      </c>
      <c r="B8" s="16">
        <v>12.8</v>
      </c>
      <c r="C8" s="16">
        <v>5.05</v>
      </c>
      <c r="D8" s="16">
        <v>7.15</v>
      </c>
      <c r="E8" s="16">
        <v>13.68</v>
      </c>
      <c r="F8" s="16">
        <v>5.03</v>
      </c>
      <c r="G8" s="16">
        <v>7.61</v>
      </c>
    </row>
    <row r="9" spans="1:7" s="175" customFormat="1" ht="15" customHeight="1">
      <c r="A9" s="659">
        <v>2000</v>
      </c>
      <c r="B9" s="16" t="s">
        <v>171</v>
      </c>
      <c r="C9" s="16">
        <v>4.82</v>
      </c>
      <c r="D9" s="16">
        <v>6.82</v>
      </c>
      <c r="E9" s="16">
        <v>10.95</v>
      </c>
      <c r="F9" s="16">
        <v>5.2</v>
      </c>
      <c r="G9" s="16">
        <v>7.21</v>
      </c>
    </row>
    <row r="10" spans="1:7" s="175" customFormat="1" ht="15" customHeight="1">
      <c r="A10" s="659">
        <v>2001</v>
      </c>
      <c r="B10" s="16">
        <v>18.29</v>
      </c>
      <c r="C10" s="16">
        <v>4.53</v>
      </c>
      <c r="D10" s="16">
        <v>8.26</v>
      </c>
      <c r="E10" s="16">
        <v>19.16</v>
      </c>
      <c r="F10" s="16">
        <v>4.79</v>
      </c>
      <c r="G10" s="16">
        <v>8.57</v>
      </c>
    </row>
    <row r="11" spans="1:7" s="175" customFormat="1" ht="15" customHeight="1">
      <c r="A11" s="659">
        <v>2002</v>
      </c>
      <c r="B11" s="16">
        <v>33.53</v>
      </c>
      <c r="C11" s="16">
        <v>2.0499999999999998</v>
      </c>
      <c r="D11" s="16">
        <v>9.49</v>
      </c>
      <c r="E11" s="16">
        <v>35.39</v>
      </c>
      <c r="F11" s="16">
        <v>2.77</v>
      </c>
      <c r="G11" s="16">
        <v>9.56</v>
      </c>
    </row>
    <row r="12" spans="1:7" s="175" customFormat="1" ht="15" customHeight="1">
      <c r="A12" s="659">
        <v>2003</v>
      </c>
      <c r="B12" s="16">
        <v>33.25</v>
      </c>
      <c r="C12" s="16">
        <v>1.82</v>
      </c>
      <c r="D12" s="16">
        <v>6.88</v>
      </c>
      <c r="E12" s="16">
        <v>34.99</v>
      </c>
      <c r="F12" s="16">
        <v>2.56</v>
      </c>
      <c r="G12" s="16">
        <v>8.17</v>
      </c>
    </row>
    <row r="13" spans="1:7" s="175" customFormat="1" ht="15" customHeight="1">
      <c r="A13" s="659">
        <v>2004</v>
      </c>
      <c r="B13" s="16">
        <v>50</v>
      </c>
      <c r="C13" s="16">
        <v>2.1</v>
      </c>
      <c r="D13" s="16">
        <v>4.93</v>
      </c>
      <c r="E13" s="16">
        <v>54.66</v>
      </c>
      <c r="F13" s="16">
        <v>1.89</v>
      </c>
      <c r="G13" s="16">
        <v>5.74</v>
      </c>
    </row>
    <row r="14" spans="1:7" s="175" customFormat="1" ht="15" customHeight="1">
      <c r="A14" s="659">
        <v>2005</v>
      </c>
      <c r="B14" s="16">
        <v>32.450000000000003</v>
      </c>
      <c r="C14" s="16">
        <v>3</v>
      </c>
      <c r="D14" s="16">
        <v>9.57</v>
      </c>
      <c r="E14" s="16">
        <v>32.450000000000003</v>
      </c>
      <c r="F14" s="16">
        <v>3</v>
      </c>
      <c r="G14" s="16">
        <v>9.57</v>
      </c>
    </row>
    <row r="15" spans="1:7" s="175" customFormat="1" ht="15" customHeight="1">
      <c r="A15" s="659">
        <v>2006</v>
      </c>
      <c r="B15" s="16">
        <v>120</v>
      </c>
      <c r="C15" s="16">
        <v>3</v>
      </c>
      <c r="D15" s="16">
        <v>11.113333333333335</v>
      </c>
      <c r="E15" s="16">
        <v>120</v>
      </c>
      <c r="F15" s="16">
        <v>3</v>
      </c>
      <c r="G15" s="16">
        <v>11.113333333333335</v>
      </c>
    </row>
    <row r="16" spans="1:7" s="175" customFormat="1" ht="15" customHeight="1">
      <c r="A16" s="659">
        <v>2007</v>
      </c>
      <c r="B16" s="16">
        <v>18</v>
      </c>
      <c r="C16" s="16">
        <v>6</v>
      </c>
      <c r="D16" s="16">
        <v>7.3691666666666666</v>
      </c>
      <c r="E16" s="16">
        <v>18</v>
      </c>
      <c r="F16" s="16">
        <v>6</v>
      </c>
      <c r="G16" s="16">
        <v>7.3691666666666666</v>
      </c>
    </row>
    <row r="17" spans="1:7" s="175" customFormat="1" ht="15" customHeight="1">
      <c r="A17" s="659">
        <v>2008</v>
      </c>
      <c r="B17" s="16">
        <v>22</v>
      </c>
      <c r="C17" s="16">
        <v>1</v>
      </c>
      <c r="D17" s="16">
        <v>10.24</v>
      </c>
      <c r="E17" s="16">
        <v>22</v>
      </c>
      <c r="F17" s="16">
        <v>1</v>
      </c>
      <c r="G17" s="16">
        <v>10.24</v>
      </c>
    </row>
    <row r="18" spans="1:7" s="175" customFormat="1" ht="15" customHeight="1">
      <c r="A18" s="659">
        <v>2009</v>
      </c>
      <c r="B18" s="16">
        <v>19</v>
      </c>
      <c r="C18" s="16">
        <v>0.05</v>
      </c>
      <c r="D18" s="16">
        <v>4.3883333333333336</v>
      </c>
      <c r="E18" s="16">
        <v>19</v>
      </c>
      <c r="F18" s="16">
        <v>0.05</v>
      </c>
      <c r="G18" s="16">
        <v>4.3883333333333336</v>
      </c>
    </row>
    <row r="19" spans="1:7" s="175" customFormat="1" ht="15" customHeight="1">
      <c r="A19" s="659">
        <v>2010</v>
      </c>
      <c r="B19" s="16">
        <v>190</v>
      </c>
      <c r="C19" s="16">
        <v>2</v>
      </c>
      <c r="D19" s="16">
        <v>8.0549999999999997</v>
      </c>
      <c r="E19" s="16">
        <v>190</v>
      </c>
      <c r="F19" s="16">
        <v>2</v>
      </c>
      <c r="G19" s="16">
        <v>8.0549999999999997</v>
      </c>
    </row>
    <row r="20" spans="1:7" s="175" customFormat="1" ht="15" customHeight="1">
      <c r="A20" s="659">
        <v>2011</v>
      </c>
      <c r="B20" s="16">
        <v>24</v>
      </c>
      <c r="C20" s="16">
        <v>3</v>
      </c>
      <c r="D20" s="16">
        <v>11.16</v>
      </c>
      <c r="E20" s="16">
        <v>24</v>
      </c>
      <c r="F20" s="16">
        <v>3</v>
      </c>
      <c r="G20" s="16">
        <v>11.16</v>
      </c>
    </row>
    <row r="21" spans="1:7" s="175" customFormat="1" ht="15" customHeight="1">
      <c r="A21" s="659">
        <v>2012</v>
      </c>
      <c r="B21" s="16">
        <v>22</v>
      </c>
      <c r="C21" s="16">
        <v>3</v>
      </c>
      <c r="D21" s="16">
        <v>12.822499999999998</v>
      </c>
      <c r="E21" s="16">
        <v>22</v>
      </c>
      <c r="F21" s="16">
        <v>3</v>
      </c>
      <c r="G21" s="16">
        <v>12.821666666666665</v>
      </c>
    </row>
    <row r="22" spans="1:7" s="175" customFormat="1" ht="15" customHeight="1">
      <c r="A22" s="659">
        <v>2013</v>
      </c>
      <c r="B22" s="16">
        <v>13</v>
      </c>
      <c r="C22" s="16">
        <v>5.0999999999999996</v>
      </c>
      <c r="D22" s="16">
        <v>7.775833333333332</v>
      </c>
      <c r="E22" s="16">
        <v>13</v>
      </c>
      <c r="F22" s="16">
        <v>5.0999999999999996</v>
      </c>
      <c r="G22" s="16">
        <v>7.775833333333332</v>
      </c>
    </row>
    <row r="23" spans="1:7" s="175" customFormat="1" ht="15" customHeight="1">
      <c r="A23" s="659">
        <v>2014</v>
      </c>
      <c r="B23" s="16">
        <v>9.9</v>
      </c>
      <c r="C23" s="16">
        <v>5</v>
      </c>
      <c r="D23" s="16">
        <v>7.1399999999999979</v>
      </c>
      <c r="E23" s="16">
        <v>9.9</v>
      </c>
      <c r="F23" s="16">
        <v>5</v>
      </c>
      <c r="G23" s="16">
        <v>7.1399999999999979</v>
      </c>
    </row>
    <row r="24" spans="1:7" s="175" customFormat="1" ht="15" customHeight="1">
      <c r="A24" s="659">
        <v>2015</v>
      </c>
      <c r="B24" s="16">
        <v>9.9</v>
      </c>
      <c r="C24" s="16">
        <v>1</v>
      </c>
      <c r="D24" s="16">
        <v>4.6253618421052645</v>
      </c>
      <c r="E24" s="16">
        <v>9.9</v>
      </c>
      <c r="F24" s="16">
        <v>1</v>
      </c>
      <c r="G24" s="16">
        <v>4.6056743421052646</v>
      </c>
    </row>
    <row r="25" spans="1:7" s="175" customFormat="1" ht="15" customHeight="1">
      <c r="A25" s="659">
        <v>2016</v>
      </c>
      <c r="B25" s="16">
        <v>5</v>
      </c>
      <c r="C25" s="16">
        <v>1</v>
      </c>
      <c r="D25" s="16">
        <v>3.6691666666666669</v>
      </c>
      <c r="E25" s="16">
        <v>5</v>
      </c>
      <c r="F25" s="16">
        <v>1</v>
      </c>
      <c r="G25" s="16">
        <v>3.6691666666666669</v>
      </c>
    </row>
    <row r="26" spans="1:7" s="175" customFormat="1" ht="15" customHeight="1">
      <c r="A26" s="659">
        <v>2017</v>
      </c>
      <c r="B26" s="16">
        <v>4.5</v>
      </c>
      <c r="C26" s="16">
        <v>1.5</v>
      </c>
      <c r="D26" s="16">
        <v>3.7674999999999996</v>
      </c>
      <c r="E26" s="16">
        <v>4.5</v>
      </c>
      <c r="F26" s="16">
        <v>1.5</v>
      </c>
      <c r="G26" s="16">
        <v>3.7674999999999996</v>
      </c>
    </row>
    <row r="27" spans="1:7" s="175" customFormat="1" ht="15" customHeight="1">
      <c r="A27" s="659">
        <v>2018</v>
      </c>
      <c r="B27" s="16">
        <v>5.5</v>
      </c>
      <c r="C27" s="16">
        <v>0.1</v>
      </c>
      <c r="D27" s="16">
        <v>3.6691666666666669</v>
      </c>
      <c r="E27" s="16">
        <v>5.5</v>
      </c>
      <c r="F27" s="16">
        <v>0.1</v>
      </c>
      <c r="G27" s="16">
        <v>3.6691666666666669</v>
      </c>
    </row>
    <row r="28" spans="1:7" s="175" customFormat="1" ht="15" customHeight="1">
      <c r="A28" s="659">
        <v>2019</v>
      </c>
      <c r="B28" s="16">
        <v>5.5</v>
      </c>
      <c r="C28" s="16">
        <v>0.75</v>
      </c>
      <c r="D28" s="16">
        <v>4.4274999999999993</v>
      </c>
      <c r="E28" s="16">
        <v>5.5</v>
      </c>
      <c r="F28" s="16">
        <v>0.75</v>
      </c>
      <c r="G28" s="16">
        <v>4.4274999999999993</v>
      </c>
    </row>
    <row r="29" spans="1:7" s="175" customFormat="1" ht="15" customHeight="1">
      <c r="A29" s="659">
        <v>2020</v>
      </c>
      <c r="B29" s="16">
        <v>5.5</v>
      </c>
      <c r="C29" s="16">
        <v>0.3</v>
      </c>
      <c r="D29" s="16">
        <v>4.0091666666666663</v>
      </c>
      <c r="E29" s="16">
        <v>5.5</v>
      </c>
      <c r="F29" s="16">
        <v>0.3</v>
      </c>
      <c r="G29" s="16">
        <v>4.0091666666666663</v>
      </c>
    </row>
    <row r="30" spans="1:7" s="175" customFormat="1" ht="15" customHeight="1" thickBot="1">
      <c r="A30" s="374">
        <v>2021</v>
      </c>
      <c r="B30" s="716">
        <v>5.25</v>
      </c>
      <c r="C30" s="716">
        <v>1</v>
      </c>
      <c r="D30" s="716">
        <v>2.1041666666666665</v>
      </c>
      <c r="E30" s="716">
        <v>5.25</v>
      </c>
      <c r="F30" s="716">
        <v>1</v>
      </c>
      <c r="G30" s="716">
        <v>2.1041666666666665</v>
      </c>
    </row>
    <row r="31" spans="1:7" s="1020" customFormat="1" ht="15" customHeight="1">
      <c r="A31" s="1060" t="s">
        <v>959</v>
      </c>
      <c r="B31" s="2699" t="s">
        <v>552</v>
      </c>
      <c r="C31" s="2699"/>
      <c r="D31" s="2699"/>
      <c r="E31" s="2699"/>
      <c r="F31" s="2699"/>
    </row>
  </sheetData>
  <mergeCells count="7">
    <mergeCell ref="B31:F31"/>
    <mergeCell ref="F2:G2"/>
    <mergeCell ref="F3:G3"/>
    <mergeCell ref="A4:A5"/>
    <mergeCell ref="B4:D4"/>
    <mergeCell ref="E4:G4"/>
    <mergeCell ref="B2:E2"/>
  </mergeCells>
  <phoneticPr fontId="40" type="noConversion"/>
  <conditionalFormatting sqref="A6:G30">
    <cfRule type="expression" dxfId="7" priority="1" stopIfTrue="1">
      <formula>MOD(ROW(),2)=1</formula>
    </cfRule>
  </conditionalFormatting>
  <pageMargins left="0.62992125984251968" right="0.51181102362204722" top="0.39370078740157483" bottom="0.11811023622047245" header="0" footer="0.31496062992125984"/>
  <pageSetup paperSize="141" firstPageNumber="76" orientation="portrait" useFirstPageNumber="1" horizontalDpi="1200" verticalDpi="1200" r:id="rId1"/>
  <headerFooter>
    <oddFooter>&amp;C&amp;"Times New Roman,Regular"&amp;8 76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dimension ref="A1:AA63"/>
  <sheetViews>
    <sheetView showGridLines="0" workbookViewId="0">
      <pane xSplit="1" ySplit="6" topLeftCell="K46" activePane="bottomRight" state="frozen"/>
      <selection sqref="A1:IV65536"/>
      <selection pane="topRight" sqref="A1:IV65536"/>
      <selection pane="bottomLeft" sqref="A1:IV65536"/>
      <selection pane="bottomRight" activeCell="M60" sqref="M60"/>
    </sheetView>
  </sheetViews>
  <sheetFormatPr defaultColWidth="9.140625" defaultRowHeight="11.25"/>
  <cols>
    <col min="1" max="1" width="9" style="9" customWidth="1"/>
    <col min="2" max="2" width="11" style="9" customWidth="1"/>
    <col min="3" max="3" width="11.85546875" style="9" customWidth="1"/>
    <col min="4" max="4" width="11.42578125" style="9" customWidth="1"/>
    <col min="5" max="5" width="10.42578125" style="9" customWidth="1"/>
    <col min="6" max="6" width="9" style="9" customWidth="1"/>
    <col min="7" max="7" width="10.42578125" style="9" customWidth="1"/>
    <col min="8" max="8" width="11.140625" style="9" customWidth="1"/>
    <col min="9" max="9" width="10.42578125" style="9" customWidth="1"/>
    <col min="10" max="10" width="11" style="9" customWidth="1"/>
    <col min="11" max="11" width="10.7109375" style="9" customWidth="1"/>
    <col min="12" max="12" width="10.5703125" style="9" customWidth="1"/>
    <col min="13" max="13" width="10.7109375" style="9" customWidth="1"/>
    <col min="14" max="14" width="15.85546875" style="9" customWidth="1"/>
    <col min="15" max="15" width="15" style="9" customWidth="1"/>
    <col min="16" max="16" width="12.5703125" style="9" customWidth="1"/>
    <col min="17" max="17" width="13.28515625" style="9" customWidth="1"/>
    <col min="18" max="18" width="7.42578125" style="9" customWidth="1"/>
    <col min="19" max="19" width="9.7109375" style="9" customWidth="1"/>
    <col min="20" max="20" width="9.28515625" style="9" customWidth="1"/>
    <col min="21" max="21" width="7.5703125" style="9" customWidth="1"/>
    <col min="22" max="22" width="8.42578125" style="9" customWidth="1"/>
    <col min="23" max="23" width="7.7109375" style="9" customWidth="1"/>
    <col min="24" max="24" width="9.42578125" style="9" customWidth="1"/>
    <col min="25" max="25" width="8.140625" style="9" customWidth="1"/>
    <col min="26" max="26" width="9.7109375" style="9" customWidth="1"/>
    <col min="27" max="16384" width="9.140625" style="9"/>
  </cols>
  <sheetData>
    <row r="1" spans="1:26" ht="16.5" customHeight="1"/>
    <row r="2" spans="1:26" s="294" customFormat="1" ht="27.75" customHeight="1">
      <c r="A2" s="635"/>
      <c r="B2" s="635"/>
      <c r="C2" s="635"/>
      <c r="D2" s="635"/>
      <c r="E2" s="635"/>
      <c r="F2" s="635"/>
      <c r="G2" s="635"/>
      <c r="H2" s="2706" t="s">
        <v>1774</v>
      </c>
      <c r="I2" s="2706"/>
      <c r="J2" s="2706"/>
      <c r="K2" s="2706"/>
      <c r="L2" s="2706"/>
      <c r="M2" s="2706"/>
      <c r="N2" s="2707" t="s">
        <v>1717</v>
      </c>
      <c r="O2" s="2707"/>
      <c r="P2" s="2707"/>
      <c r="R2" s="635"/>
      <c r="S2" s="635"/>
      <c r="T2" s="2706" t="s">
        <v>3429</v>
      </c>
      <c r="U2" s="2706"/>
      <c r="V2" s="635"/>
      <c r="W2" s="635"/>
      <c r="X2" s="635"/>
      <c r="Y2" s="635"/>
      <c r="Z2" s="635"/>
    </row>
    <row r="3" spans="1:26" s="50" customFormat="1" ht="21.75" customHeight="1">
      <c r="A3" s="636"/>
      <c r="B3" s="636"/>
      <c r="C3" s="636"/>
      <c r="D3" s="636"/>
      <c r="E3" s="636"/>
      <c r="F3" s="133"/>
      <c r="G3" s="133"/>
      <c r="J3" s="80"/>
      <c r="K3" s="80"/>
      <c r="L3" s="2412"/>
      <c r="M3" s="2412"/>
      <c r="N3" s="133"/>
      <c r="O3" s="133"/>
      <c r="R3" s="636"/>
      <c r="S3" s="636"/>
      <c r="T3" s="2412" t="s">
        <v>74</v>
      </c>
      <c r="U3" s="2412"/>
      <c r="V3" s="636"/>
      <c r="W3" s="636"/>
      <c r="X3" s="636"/>
      <c r="Y3" s="11"/>
      <c r="Z3" s="11"/>
    </row>
    <row r="4" spans="1:26" s="150" customFormat="1" ht="16.5" customHeight="1">
      <c r="A4" s="2410" t="s">
        <v>1099</v>
      </c>
      <c r="B4" s="2406" t="s">
        <v>1716</v>
      </c>
      <c r="C4" s="2704"/>
      <c r="D4" s="2704"/>
      <c r="E4" s="2704"/>
      <c r="F4" s="2704"/>
      <c r="G4" s="2704"/>
      <c r="H4" s="2704"/>
      <c r="I4" s="2704"/>
      <c r="J4" s="2704"/>
      <c r="K4" s="2704"/>
      <c r="L4" s="2704"/>
      <c r="M4" s="2704"/>
      <c r="N4" s="2704"/>
      <c r="O4" s="2704"/>
      <c r="P4" s="2704"/>
      <c r="Q4" s="2407"/>
      <c r="R4" s="2413" t="s">
        <v>1099</v>
      </c>
      <c r="S4" s="2406" t="s">
        <v>168</v>
      </c>
      <c r="T4" s="2704"/>
      <c r="U4" s="2704"/>
      <c r="V4" s="2407"/>
      <c r="W4" s="2704" t="s">
        <v>169</v>
      </c>
      <c r="X4" s="2704"/>
      <c r="Y4" s="2704"/>
      <c r="Z4" s="2407"/>
    </row>
    <row r="5" spans="1:26" s="135" customFormat="1" ht="18" customHeight="1">
      <c r="A5" s="2401"/>
      <c r="B5" s="2442" t="s">
        <v>1718</v>
      </c>
      <c r="C5" s="2442"/>
      <c r="D5" s="2442"/>
      <c r="E5" s="2442"/>
      <c r="F5" s="2282" t="s">
        <v>1773</v>
      </c>
      <c r="G5" s="2283"/>
      <c r="H5" s="2283"/>
      <c r="I5" s="2284"/>
      <c r="J5" s="2442" t="s">
        <v>371</v>
      </c>
      <c r="K5" s="2442"/>
      <c r="L5" s="2442"/>
      <c r="M5" s="2442"/>
      <c r="N5" s="2282" t="s">
        <v>1095</v>
      </c>
      <c r="O5" s="2283"/>
      <c r="P5" s="2283"/>
      <c r="Q5" s="2284"/>
      <c r="R5" s="2413"/>
      <c r="S5" s="2272" t="s">
        <v>1634</v>
      </c>
      <c r="T5" s="2272" t="s">
        <v>167</v>
      </c>
      <c r="U5" s="2272" t="s">
        <v>1597</v>
      </c>
      <c r="V5" s="2272" t="s">
        <v>170</v>
      </c>
      <c r="W5" s="2272" t="s">
        <v>1635</v>
      </c>
      <c r="X5" s="2276" t="s">
        <v>167</v>
      </c>
      <c r="Y5" s="2272" t="s">
        <v>48</v>
      </c>
      <c r="Z5" s="2705" t="s">
        <v>1599</v>
      </c>
    </row>
    <row r="6" spans="1:26" s="96" customFormat="1" ht="34.5" customHeight="1">
      <c r="A6" s="2402"/>
      <c r="B6" s="978" t="s">
        <v>166</v>
      </c>
      <c r="C6" s="978" t="s">
        <v>167</v>
      </c>
      <c r="D6" s="978" t="s">
        <v>48</v>
      </c>
      <c r="E6" s="978" t="s">
        <v>1594</v>
      </c>
      <c r="F6" s="978" t="s">
        <v>166</v>
      </c>
      <c r="G6" s="978" t="s">
        <v>167</v>
      </c>
      <c r="H6" s="978" t="s">
        <v>1633</v>
      </c>
      <c r="I6" s="978" t="s">
        <v>1595</v>
      </c>
      <c r="J6" s="978" t="s">
        <v>1598</v>
      </c>
      <c r="K6" s="978" t="s">
        <v>167</v>
      </c>
      <c r="L6" s="978" t="s">
        <v>48</v>
      </c>
      <c r="M6" s="978" t="s">
        <v>1632</v>
      </c>
      <c r="N6" s="978" t="s">
        <v>1719</v>
      </c>
      <c r="O6" s="978" t="s">
        <v>167</v>
      </c>
      <c r="P6" s="978" t="s">
        <v>1596</v>
      </c>
      <c r="Q6" s="978" t="s">
        <v>1785</v>
      </c>
      <c r="R6" s="2413"/>
      <c r="S6" s="2272"/>
      <c r="T6" s="2272"/>
      <c r="U6" s="2272"/>
      <c r="V6" s="2272"/>
      <c r="W6" s="2272"/>
      <c r="X6" s="2278"/>
      <c r="Y6" s="2272"/>
      <c r="Z6" s="2705"/>
    </row>
    <row r="7" spans="1:26" s="447" customFormat="1" ht="15" customHeight="1">
      <c r="A7" s="444">
        <v>1972</v>
      </c>
      <c r="B7" s="231">
        <v>38.44</v>
      </c>
      <c r="C7" s="231">
        <v>35.18</v>
      </c>
      <c r="D7" s="231">
        <v>0.63</v>
      </c>
      <c r="E7" s="231">
        <v>16277</v>
      </c>
      <c r="F7" s="231">
        <v>2.84</v>
      </c>
      <c r="G7" s="231">
        <v>2.84</v>
      </c>
      <c r="H7" s="231">
        <v>-0.01</v>
      </c>
      <c r="I7" s="231">
        <v>679</v>
      </c>
      <c r="J7" s="231" t="s">
        <v>817</v>
      </c>
      <c r="K7" s="231" t="s">
        <v>817</v>
      </c>
      <c r="L7" s="231" t="s">
        <v>817</v>
      </c>
      <c r="M7" s="231" t="s">
        <v>817</v>
      </c>
      <c r="N7" s="445">
        <v>49.1</v>
      </c>
      <c r="O7" s="231">
        <v>44.19</v>
      </c>
      <c r="P7" s="231">
        <v>1.24</v>
      </c>
      <c r="Q7" s="231">
        <f t="shared" ref="Q7:Q18" si="0">E7+I7</f>
        <v>16956</v>
      </c>
      <c r="R7" s="446" t="s">
        <v>1981</v>
      </c>
      <c r="S7" s="445">
        <v>14.65</v>
      </c>
      <c r="T7" s="445">
        <v>5.22</v>
      </c>
      <c r="U7" s="445">
        <v>9.43</v>
      </c>
      <c r="V7" s="231">
        <v>2562</v>
      </c>
      <c r="W7" s="445">
        <v>7.82</v>
      </c>
      <c r="X7" s="445">
        <v>6.17</v>
      </c>
      <c r="Y7" s="445">
        <v>0.62</v>
      </c>
      <c r="Z7" s="226">
        <v>2821</v>
      </c>
    </row>
    <row r="8" spans="1:26" s="447" customFormat="1" ht="15" customHeight="1">
      <c r="A8" s="444">
        <v>1973</v>
      </c>
      <c r="B8" s="231">
        <v>76.03</v>
      </c>
      <c r="C8" s="231">
        <v>61.87</v>
      </c>
      <c r="D8" s="231">
        <v>6.38</v>
      </c>
      <c r="E8" s="231">
        <v>19951</v>
      </c>
      <c r="F8" s="231">
        <v>4.33</v>
      </c>
      <c r="G8" s="231">
        <v>3.99</v>
      </c>
      <c r="H8" s="231">
        <v>-0.05</v>
      </c>
      <c r="I8" s="231">
        <v>683</v>
      </c>
      <c r="J8" s="231" t="s">
        <v>817</v>
      </c>
      <c r="K8" s="231" t="s">
        <v>817</v>
      </c>
      <c r="L8" s="231" t="s">
        <v>817</v>
      </c>
      <c r="M8" s="231" t="s">
        <v>817</v>
      </c>
      <c r="N8" s="231">
        <v>89.92</v>
      </c>
      <c r="O8" s="445">
        <v>73.5</v>
      </c>
      <c r="P8" s="231">
        <v>6.75</v>
      </c>
      <c r="Q8" s="231">
        <f t="shared" si="0"/>
        <v>20634</v>
      </c>
      <c r="R8" s="446" t="s">
        <v>1982</v>
      </c>
      <c r="S8" s="445">
        <v>17.239999999999998</v>
      </c>
      <c r="T8" s="445">
        <v>6.1</v>
      </c>
      <c r="U8" s="445">
        <v>11.14</v>
      </c>
      <c r="V8" s="231">
        <v>2693</v>
      </c>
      <c r="W8" s="445">
        <v>9.56</v>
      </c>
      <c r="X8" s="445">
        <v>7.64</v>
      </c>
      <c r="Y8" s="445">
        <v>0.42</v>
      </c>
      <c r="Z8" s="226">
        <v>3050</v>
      </c>
    </row>
    <row r="9" spans="1:26" s="447" customFormat="1" ht="15" customHeight="1">
      <c r="A9" s="444">
        <v>1974</v>
      </c>
      <c r="B9" s="231">
        <v>109.01</v>
      </c>
      <c r="C9" s="231">
        <v>93.09</v>
      </c>
      <c r="D9" s="231">
        <v>6.41</v>
      </c>
      <c r="E9" s="231">
        <v>22942</v>
      </c>
      <c r="F9" s="445">
        <v>5.6</v>
      </c>
      <c r="G9" s="231">
        <v>5.04</v>
      </c>
      <c r="H9" s="231">
        <v>-0.13</v>
      </c>
      <c r="I9" s="231">
        <v>575</v>
      </c>
      <c r="J9" s="231" t="s">
        <v>817</v>
      </c>
      <c r="K9" s="231" t="s">
        <v>817</v>
      </c>
      <c r="L9" s="231" t="s">
        <v>817</v>
      </c>
      <c r="M9" s="231" t="s">
        <v>817</v>
      </c>
      <c r="N9" s="231">
        <v>128.91</v>
      </c>
      <c r="O9" s="231">
        <v>108.38</v>
      </c>
      <c r="P9" s="231">
        <v>8.17</v>
      </c>
      <c r="Q9" s="231">
        <f t="shared" si="0"/>
        <v>23517</v>
      </c>
      <c r="R9" s="446" t="s">
        <v>1983</v>
      </c>
      <c r="S9" s="445">
        <v>34.22</v>
      </c>
      <c r="T9" s="445">
        <v>6.82</v>
      </c>
      <c r="U9" s="445">
        <v>27.4</v>
      </c>
      <c r="V9" s="231">
        <v>2854</v>
      </c>
      <c r="W9" s="445">
        <v>14.3</v>
      </c>
      <c r="X9" s="445">
        <v>10.25</v>
      </c>
      <c r="Y9" s="445">
        <v>1.89</v>
      </c>
      <c r="Z9" s="226">
        <v>3556</v>
      </c>
    </row>
    <row r="10" spans="1:26" s="96" customFormat="1" ht="15" customHeight="1">
      <c r="A10" s="393">
        <v>1975</v>
      </c>
      <c r="B10" s="392">
        <v>149.04</v>
      </c>
      <c r="C10" s="392">
        <v>117.7</v>
      </c>
      <c r="D10" s="392">
        <v>10.99</v>
      </c>
      <c r="E10" s="392">
        <v>24921</v>
      </c>
      <c r="F10" s="392">
        <v>8.92</v>
      </c>
      <c r="G10" s="392">
        <v>7.19</v>
      </c>
      <c r="H10" s="392">
        <v>-0.28999999999999998</v>
      </c>
      <c r="I10" s="392">
        <v>707</v>
      </c>
      <c r="J10" s="392" t="s">
        <v>817</v>
      </c>
      <c r="K10" s="392" t="s">
        <v>817</v>
      </c>
      <c r="L10" s="392" t="s">
        <v>817</v>
      </c>
      <c r="M10" s="392" t="s">
        <v>817</v>
      </c>
      <c r="N10" s="392">
        <v>177.09</v>
      </c>
      <c r="O10" s="392">
        <v>139.03</v>
      </c>
      <c r="P10" s="392">
        <v>13.11</v>
      </c>
      <c r="Q10" s="392">
        <f t="shared" si="0"/>
        <v>25628</v>
      </c>
      <c r="R10" s="438" t="s">
        <v>1984</v>
      </c>
      <c r="S10" s="439">
        <v>36.51</v>
      </c>
      <c r="T10" s="439">
        <v>14.17</v>
      </c>
      <c r="U10" s="439">
        <v>22.34</v>
      </c>
      <c r="V10" s="392">
        <v>3106</v>
      </c>
      <c r="W10" s="439">
        <v>19.13</v>
      </c>
      <c r="X10" s="439">
        <v>14.14</v>
      </c>
      <c r="Y10" s="439">
        <v>2.41</v>
      </c>
      <c r="Z10" s="81">
        <v>3594</v>
      </c>
    </row>
    <row r="11" spans="1:26" s="96" customFormat="1" ht="15" customHeight="1">
      <c r="A11" s="393">
        <v>1976</v>
      </c>
      <c r="B11" s="392">
        <v>182.59</v>
      </c>
      <c r="C11" s="392">
        <v>148.91</v>
      </c>
      <c r="D11" s="439">
        <v>8.1</v>
      </c>
      <c r="E11" s="392">
        <v>28680</v>
      </c>
      <c r="F11" s="392">
        <v>11.71</v>
      </c>
      <c r="G11" s="392">
        <v>9.58</v>
      </c>
      <c r="H11" s="392">
        <v>-0.69</v>
      </c>
      <c r="I11" s="392">
        <v>771</v>
      </c>
      <c r="J11" s="392" t="s">
        <v>817</v>
      </c>
      <c r="K11" s="392" t="s">
        <v>817</v>
      </c>
      <c r="L11" s="392" t="s">
        <v>817</v>
      </c>
      <c r="M11" s="392" t="s">
        <v>817</v>
      </c>
      <c r="N11" s="392">
        <v>214.56</v>
      </c>
      <c r="O11" s="392">
        <v>174.72</v>
      </c>
      <c r="P11" s="392">
        <v>9.18</v>
      </c>
      <c r="Q11" s="392">
        <f t="shared" si="0"/>
        <v>29451</v>
      </c>
      <c r="R11" s="438" t="s">
        <v>1985</v>
      </c>
      <c r="S11" s="439">
        <v>42.2</v>
      </c>
      <c r="T11" s="439">
        <v>9.3800000000000008</v>
      </c>
      <c r="U11" s="439">
        <v>32.82</v>
      </c>
      <c r="V11" s="392">
        <v>3411</v>
      </c>
      <c r="W11" s="439">
        <v>20.260000000000002</v>
      </c>
      <c r="X11" s="439">
        <v>16.23</v>
      </c>
      <c r="Y11" s="439">
        <v>1.77</v>
      </c>
      <c r="Z11" s="81">
        <v>3814</v>
      </c>
    </row>
    <row r="12" spans="1:26" s="96" customFormat="1" ht="15" customHeight="1">
      <c r="A12" s="393">
        <v>1977</v>
      </c>
      <c r="B12" s="392">
        <v>198.4</v>
      </c>
      <c r="C12" s="392">
        <v>164.12</v>
      </c>
      <c r="D12" s="392">
        <v>10.82</v>
      </c>
      <c r="E12" s="392">
        <v>35293</v>
      </c>
      <c r="F12" s="392">
        <v>12.16</v>
      </c>
      <c r="G12" s="392">
        <v>9.74</v>
      </c>
      <c r="H12" s="439">
        <v>0.2</v>
      </c>
      <c r="I12" s="392">
        <v>785</v>
      </c>
      <c r="J12" s="392" t="s">
        <v>817</v>
      </c>
      <c r="K12" s="392" t="s">
        <v>817</v>
      </c>
      <c r="L12" s="392" t="s">
        <v>817</v>
      </c>
      <c r="M12" s="392" t="s">
        <v>817</v>
      </c>
      <c r="N12" s="392">
        <v>237.25</v>
      </c>
      <c r="O12" s="392">
        <v>195.78</v>
      </c>
      <c r="P12" s="392">
        <v>13.22</v>
      </c>
      <c r="Q12" s="392">
        <f t="shared" si="0"/>
        <v>36078</v>
      </c>
      <c r="R12" s="438" t="s">
        <v>1986</v>
      </c>
      <c r="S12" s="439">
        <v>61.43</v>
      </c>
      <c r="T12" s="439">
        <v>30.8</v>
      </c>
      <c r="U12" s="439">
        <v>30.63</v>
      </c>
      <c r="V12" s="392">
        <v>3645</v>
      </c>
      <c r="W12" s="439">
        <v>26.69</v>
      </c>
      <c r="X12" s="439">
        <v>21.92</v>
      </c>
      <c r="Y12" s="439">
        <v>2.2000000000000002</v>
      </c>
      <c r="Z12" s="81">
        <v>4616</v>
      </c>
    </row>
    <row r="13" spans="1:26" s="96" customFormat="1" ht="15" customHeight="1">
      <c r="A13" s="393">
        <v>1978</v>
      </c>
      <c r="B13" s="392">
        <v>236.35</v>
      </c>
      <c r="C13" s="392">
        <v>210.32</v>
      </c>
      <c r="D13" s="439">
        <v>9.9</v>
      </c>
      <c r="E13" s="392">
        <v>42290</v>
      </c>
      <c r="F13" s="392">
        <v>16.07</v>
      </c>
      <c r="G13" s="392">
        <v>11.66</v>
      </c>
      <c r="H13" s="392">
        <v>1.1399999999999999</v>
      </c>
      <c r="I13" s="392">
        <v>855</v>
      </c>
      <c r="J13" s="392" t="s">
        <v>817</v>
      </c>
      <c r="K13" s="392" t="s">
        <v>817</v>
      </c>
      <c r="L13" s="392" t="s">
        <v>817</v>
      </c>
      <c r="M13" s="392" t="s">
        <v>817</v>
      </c>
      <c r="N13" s="392">
        <v>285.79000000000002</v>
      </c>
      <c r="O13" s="392">
        <v>250.11</v>
      </c>
      <c r="P13" s="392">
        <v>14.21</v>
      </c>
      <c r="Q13" s="392">
        <f t="shared" si="0"/>
        <v>43145</v>
      </c>
      <c r="R13" s="438" t="s">
        <v>1987</v>
      </c>
      <c r="S13" s="439">
        <v>98.81</v>
      </c>
      <c r="T13" s="439">
        <v>43.78</v>
      </c>
      <c r="U13" s="439">
        <v>55.03</v>
      </c>
      <c r="V13" s="392">
        <v>3944</v>
      </c>
      <c r="W13" s="439">
        <v>33.369999999999997</v>
      </c>
      <c r="X13" s="439">
        <v>28.13</v>
      </c>
      <c r="Y13" s="439">
        <v>3.17</v>
      </c>
      <c r="Z13" s="81">
        <v>4853</v>
      </c>
    </row>
    <row r="14" spans="1:26" s="96" customFormat="1" ht="15" customHeight="1">
      <c r="A14" s="393">
        <v>1979</v>
      </c>
      <c r="B14" s="392">
        <v>264.93</v>
      </c>
      <c r="C14" s="392">
        <v>232.53</v>
      </c>
      <c r="D14" s="392">
        <v>14.13</v>
      </c>
      <c r="E14" s="392">
        <v>47706</v>
      </c>
      <c r="F14" s="392">
        <v>21.01</v>
      </c>
      <c r="G14" s="392">
        <v>13.83</v>
      </c>
      <c r="H14" s="392">
        <v>2.61</v>
      </c>
      <c r="I14" s="392">
        <v>907</v>
      </c>
      <c r="J14" s="392" t="s">
        <v>817</v>
      </c>
      <c r="K14" s="392" t="s">
        <v>817</v>
      </c>
      <c r="L14" s="392" t="s">
        <v>817</v>
      </c>
      <c r="M14" s="392" t="s">
        <v>817</v>
      </c>
      <c r="N14" s="392">
        <v>332.58</v>
      </c>
      <c r="O14" s="392">
        <v>283.12</v>
      </c>
      <c r="P14" s="392">
        <v>19.98</v>
      </c>
      <c r="Q14" s="392">
        <f t="shared" si="0"/>
        <v>48613</v>
      </c>
      <c r="R14" s="438" t="s">
        <v>1988</v>
      </c>
      <c r="S14" s="439">
        <v>149.85</v>
      </c>
      <c r="T14" s="439">
        <v>48.8</v>
      </c>
      <c r="U14" s="439">
        <v>101.05</v>
      </c>
      <c r="V14" s="392">
        <v>4099</v>
      </c>
      <c r="W14" s="439">
        <v>46.64</v>
      </c>
      <c r="X14" s="439">
        <v>36.76</v>
      </c>
      <c r="Y14" s="439">
        <v>3.24</v>
      </c>
      <c r="Z14" s="81">
        <v>5951</v>
      </c>
    </row>
    <row r="15" spans="1:26" s="96" customFormat="1" ht="15" customHeight="1">
      <c r="A15" s="393">
        <v>1980</v>
      </c>
      <c r="B15" s="439">
        <v>337.1</v>
      </c>
      <c r="C15" s="392">
        <v>294.14999999999998</v>
      </c>
      <c r="D15" s="392">
        <v>13.34</v>
      </c>
      <c r="E15" s="392">
        <v>51333</v>
      </c>
      <c r="F15" s="392">
        <v>32.770000000000003</v>
      </c>
      <c r="G15" s="392">
        <v>19.71</v>
      </c>
      <c r="H15" s="392">
        <v>3.07</v>
      </c>
      <c r="I15" s="392">
        <v>912</v>
      </c>
      <c r="J15" s="392" t="s">
        <v>817</v>
      </c>
      <c r="K15" s="392" t="s">
        <v>817</v>
      </c>
      <c r="L15" s="392" t="s">
        <v>817</v>
      </c>
      <c r="M15" s="392" t="s">
        <v>817</v>
      </c>
      <c r="N15" s="392">
        <v>440.01</v>
      </c>
      <c r="O15" s="392">
        <v>368.58</v>
      </c>
      <c r="P15" s="392">
        <v>22.33</v>
      </c>
      <c r="Q15" s="392">
        <f t="shared" si="0"/>
        <v>52245</v>
      </c>
      <c r="R15" s="438" t="s">
        <v>1989</v>
      </c>
      <c r="S15" s="439">
        <v>195.53</v>
      </c>
      <c r="T15" s="439">
        <v>64.52</v>
      </c>
      <c r="U15" s="439">
        <v>131.01</v>
      </c>
      <c r="V15" s="392">
        <v>4448</v>
      </c>
      <c r="W15" s="439">
        <v>70.14</v>
      </c>
      <c r="X15" s="439">
        <v>54.72</v>
      </c>
      <c r="Y15" s="439">
        <v>6.02</v>
      </c>
      <c r="Z15" s="81">
        <v>6990</v>
      </c>
    </row>
    <row r="16" spans="1:26" s="96" customFormat="1" ht="15" customHeight="1">
      <c r="A16" s="393">
        <v>1981</v>
      </c>
      <c r="B16" s="392">
        <v>447.45</v>
      </c>
      <c r="C16" s="392">
        <v>429.24</v>
      </c>
      <c r="D16" s="392">
        <v>8.76</v>
      </c>
      <c r="E16" s="392">
        <v>54393</v>
      </c>
      <c r="F16" s="392">
        <v>45.39</v>
      </c>
      <c r="G16" s="392">
        <v>24.58</v>
      </c>
      <c r="H16" s="392">
        <v>8.18</v>
      </c>
      <c r="I16" s="392">
        <v>984</v>
      </c>
      <c r="J16" s="392" t="s">
        <v>817</v>
      </c>
      <c r="K16" s="392" t="s">
        <v>817</v>
      </c>
      <c r="L16" s="392" t="s">
        <v>817</v>
      </c>
      <c r="M16" s="392" t="s">
        <v>817</v>
      </c>
      <c r="N16" s="392">
        <v>582.26</v>
      </c>
      <c r="O16" s="392">
        <v>525.08000000000004</v>
      </c>
      <c r="P16" s="392">
        <v>23.83</v>
      </c>
      <c r="Q16" s="392">
        <f t="shared" si="0"/>
        <v>55377</v>
      </c>
      <c r="R16" s="438" t="s">
        <v>1997</v>
      </c>
      <c r="S16" s="439">
        <v>259.76</v>
      </c>
      <c r="T16" s="439">
        <v>145.69</v>
      </c>
      <c r="U16" s="439">
        <v>114.07</v>
      </c>
      <c r="V16" s="392">
        <v>4565</v>
      </c>
      <c r="W16" s="439">
        <v>89.42</v>
      </c>
      <c r="X16" s="439">
        <v>71.260000000000005</v>
      </c>
      <c r="Y16" s="439">
        <v>5.92</v>
      </c>
      <c r="Z16" s="81">
        <v>7455</v>
      </c>
    </row>
    <row r="17" spans="1:27" s="96" customFormat="1" ht="15" customHeight="1">
      <c r="A17" s="393">
        <v>1982</v>
      </c>
      <c r="B17" s="392">
        <v>578.27</v>
      </c>
      <c r="C17" s="392">
        <v>489.48</v>
      </c>
      <c r="D17" s="392">
        <v>23.28</v>
      </c>
      <c r="E17" s="392">
        <v>53053</v>
      </c>
      <c r="F17" s="392">
        <v>60.75</v>
      </c>
      <c r="G17" s="392">
        <v>31.93</v>
      </c>
      <c r="H17" s="392">
        <v>11.18</v>
      </c>
      <c r="I17" s="392">
        <v>999</v>
      </c>
      <c r="J17" s="392" t="s">
        <v>817</v>
      </c>
      <c r="K17" s="392" t="s">
        <v>817</v>
      </c>
      <c r="L17" s="392" t="s">
        <v>817</v>
      </c>
      <c r="M17" s="392" t="s">
        <v>817</v>
      </c>
      <c r="N17" s="392">
        <v>750.85</v>
      </c>
      <c r="O17" s="392">
        <v>611.75</v>
      </c>
      <c r="P17" s="106">
        <v>41.41</v>
      </c>
      <c r="Q17" s="392">
        <f t="shared" si="0"/>
        <v>54052</v>
      </c>
      <c r="R17" s="438" t="s">
        <v>1999</v>
      </c>
      <c r="S17" s="439">
        <v>264.68</v>
      </c>
      <c r="T17" s="439">
        <v>150.58000000000001</v>
      </c>
      <c r="U17" s="439">
        <v>114.1</v>
      </c>
      <c r="V17" s="392">
        <v>4584</v>
      </c>
      <c r="W17" s="439">
        <v>113.83</v>
      </c>
      <c r="X17" s="439">
        <v>90.34</v>
      </c>
      <c r="Y17" s="439">
        <v>6.95</v>
      </c>
      <c r="Z17" s="81">
        <v>8375</v>
      </c>
    </row>
    <row r="18" spans="1:27" s="449" customFormat="1" ht="15" customHeight="1">
      <c r="A18" s="444">
        <v>1983</v>
      </c>
      <c r="B18" s="231">
        <v>634.74</v>
      </c>
      <c r="C18" s="231">
        <v>539.01</v>
      </c>
      <c r="D18" s="231">
        <v>30.59</v>
      </c>
      <c r="E18" s="231">
        <v>58855</v>
      </c>
      <c r="F18" s="231">
        <v>75.58</v>
      </c>
      <c r="G18" s="445">
        <v>45.4</v>
      </c>
      <c r="H18" s="231">
        <v>11.99</v>
      </c>
      <c r="I18" s="231">
        <v>1061</v>
      </c>
      <c r="J18" s="231" t="s">
        <v>817</v>
      </c>
      <c r="K18" s="231" t="s">
        <v>817</v>
      </c>
      <c r="L18" s="231" t="s">
        <v>817</v>
      </c>
      <c r="M18" s="231" t="s">
        <v>817</v>
      </c>
      <c r="N18" s="231">
        <v>887.35</v>
      </c>
      <c r="O18" s="231">
        <v>731.76</v>
      </c>
      <c r="P18" s="448">
        <v>53.44</v>
      </c>
      <c r="Q18" s="231">
        <f t="shared" si="0"/>
        <v>59916</v>
      </c>
      <c r="R18" s="446" t="s">
        <v>2000</v>
      </c>
      <c r="S18" s="445">
        <v>321.8</v>
      </c>
      <c r="T18" s="445">
        <v>162.13</v>
      </c>
      <c r="U18" s="445">
        <v>159.66999999999999</v>
      </c>
      <c r="V18" s="231">
        <v>5082</v>
      </c>
      <c r="W18" s="445">
        <v>160.08000000000001</v>
      </c>
      <c r="X18" s="445">
        <v>132.79</v>
      </c>
      <c r="Y18" s="445">
        <v>9.2899999999999991</v>
      </c>
      <c r="Z18" s="226">
        <v>14665</v>
      </c>
      <c r="AA18" s="447"/>
    </row>
    <row r="19" spans="1:27" s="449" customFormat="1" ht="15" customHeight="1">
      <c r="A19" s="444">
        <v>1984</v>
      </c>
      <c r="B19" s="231">
        <v>680.46</v>
      </c>
      <c r="C19" s="231">
        <v>573.47</v>
      </c>
      <c r="D19" s="231">
        <v>43.49</v>
      </c>
      <c r="E19" s="231">
        <v>54233</v>
      </c>
      <c r="F19" s="231">
        <v>98.67</v>
      </c>
      <c r="G19" s="231">
        <v>61.65</v>
      </c>
      <c r="H19" s="231">
        <v>15.03</v>
      </c>
      <c r="I19" s="231">
        <v>1042</v>
      </c>
      <c r="J19" s="231">
        <v>192.17</v>
      </c>
      <c r="K19" s="231">
        <v>172.79</v>
      </c>
      <c r="L19" s="231">
        <v>8.39</v>
      </c>
      <c r="M19" s="231">
        <v>11562</v>
      </c>
      <c r="N19" s="231">
        <v>1213.47</v>
      </c>
      <c r="O19" s="231">
        <v>1011.78</v>
      </c>
      <c r="P19" s="448">
        <v>80.709999999999994</v>
      </c>
      <c r="Q19" s="231">
        <f t="shared" ref="Q19:Q46" si="1">E19+I19+M19</f>
        <v>66837</v>
      </c>
      <c r="R19" s="446" t="s">
        <v>2001</v>
      </c>
      <c r="S19" s="445">
        <v>494.06</v>
      </c>
      <c r="T19" s="445">
        <v>156.87</v>
      </c>
      <c r="U19" s="445">
        <v>337.19</v>
      </c>
      <c r="V19" s="231">
        <v>5267</v>
      </c>
      <c r="W19" s="445">
        <v>242.17</v>
      </c>
      <c r="X19" s="445">
        <v>203.87</v>
      </c>
      <c r="Y19" s="445">
        <v>13.7</v>
      </c>
      <c r="Z19" s="226">
        <v>15301</v>
      </c>
      <c r="AA19" s="447"/>
    </row>
    <row r="20" spans="1:27" s="449" customFormat="1" ht="15" customHeight="1">
      <c r="A20" s="444">
        <v>1985</v>
      </c>
      <c r="B20" s="445">
        <v>915.2</v>
      </c>
      <c r="C20" s="231">
        <v>787.41</v>
      </c>
      <c r="D20" s="231">
        <v>35.89</v>
      </c>
      <c r="E20" s="231">
        <v>56334</v>
      </c>
      <c r="F20" s="231">
        <v>124.45</v>
      </c>
      <c r="G20" s="231">
        <v>76.63</v>
      </c>
      <c r="H20" s="231">
        <v>17.940000000000001</v>
      </c>
      <c r="I20" s="231">
        <v>1051</v>
      </c>
      <c r="J20" s="231">
        <v>280.17</v>
      </c>
      <c r="K20" s="231">
        <v>245.01</v>
      </c>
      <c r="L20" s="231">
        <v>13.98</v>
      </c>
      <c r="M20" s="231">
        <v>11813</v>
      </c>
      <c r="N20" s="448">
        <v>1610.48</v>
      </c>
      <c r="O20" s="231">
        <v>1374.15</v>
      </c>
      <c r="P20" s="448">
        <v>77.37</v>
      </c>
      <c r="Q20" s="231">
        <f t="shared" si="1"/>
        <v>69198</v>
      </c>
      <c r="R20" s="446" t="s">
        <v>2002</v>
      </c>
      <c r="S20" s="445">
        <v>427.32</v>
      </c>
      <c r="T20" s="445">
        <v>192.45</v>
      </c>
      <c r="U20" s="445">
        <v>234.87</v>
      </c>
      <c r="V20" s="231">
        <v>5524</v>
      </c>
      <c r="W20" s="445">
        <v>290.66000000000003</v>
      </c>
      <c r="X20" s="445">
        <v>265.10000000000002</v>
      </c>
      <c r="Y20" s="445">
        <v>9.56</v>
      </c>
      <c r="Z20" s="226">
        <v>16069</v>
      </c>
      <c r="AA20" s="447"/>
    </row>
    <row r="21" spans="1:27" s="447" customFormat="1" ht="15" customHeight="1">
      <c r="A21" s="444">
        <v>1986</v>
      </c>
      <c r="B21" s="231">
        <v>1034.46</v>
      </c>
      <c r="C21" s="231">
        <v>918.89</v>
      </c>
      <c r="D21" s="231">
        <v>27.68</v>
      </c>
      <c r="E21" s="231">
        <v>59035</v>
      </c>
      <c r="F21" s="231">
        <v>137.6</v>
      </c>
      <c r="G21" s="231">
        <v>98.44</v>
      </c>
      <c r="H21" s="231">
        <v>14.31</v>
      </c>
      <c r="I21" s="231">
        <v>1064</v>
      </c>
      <c r="J21" s="231">
        <v>318.36</v>
      </c>
      <c r="K21" s="231">
        <v>281.02999999999997</v>
      </c>
      <c r="L21" s="231">
        <v>15.85</v>
      </c>
      <c r="M21" s="231">
        <v>12218</v>
      </c>
      <c r="N21" s="448">
        <v>1843.15</v>
      </c>
      <c r="O21" s="231">
        <v>1619.81</v>
      </c>
      <c r="P21" s="448">
        <v>68.64</v>
      </c>
      <c r="Q21" s="231">
        <f t="shared" si="1"/>
        <v>72317</v>
      </c>
      <c r="R21" s="446" t="s">
        <v>2003</v>
      </c>
      <c r="S21" s="445">
        <v>390.84</v>
      </c>
      <c r="T21" s="445">
        <v>206.01</v>
      </c>
      <c r="U21" s="445">
        <v>184.83</v>
      </c>
      <c r="V21" s="231">
        <v>5568</v>
      </c>
      <c r="W21" s="445">
        <v>352.53</v>
      </c>
      <c r="X21" s="445">
        <v>320.85000000000002</v>
      </c>
      <c r="Y21" s="445">
        <v>12.65</v>
      </c>
      <c r="Z21" s="226">
        <v>16203</v>
      </c>
    </row>
    <row r="22" spans="1:27" s="447" customFormat="1" ht="15" customHeight="1">
      <c r="A22" s="444">
        <v>1987</v>
      </c>
      <c r="B22" s="445">
        <v>1103.3</v>
      </c>
      <c r="C22" s="231">
        <v>1037.45</v>
      </c>
      <c r="D22" s="445">
        <v>19.399999999999999</v>
      </c>
      <c r="E22" s="231">
        <v>58634</v>
      </c>
      <c r="F22" s="231">
        <v>166.18</v>
      </c>
      <c r="G22" s="231">
        <v>118.5</v>
      </c>
      <c r="H22" s="231">
        <v>22.15</v>
      </c>
      <c r="I22" s="231">
        <v>1114</v>
      </c>
      <c r="J22" s="231">
        <v>414.98</v>
      </c>
      <c r="K22" s="231">
        <v>365.73</v>
      </c>
      <c r="L22" s="231">
        <v>21.94</v>
      </c>
      <c r="M22" s="231">
        <v>13550</v>
      </c>
      <c r="N22" s="448">
        <v>2070.63</v>
      </c>
      <c r="O22" s="231">
        <v>1869.1</v>
      </c>
      <c r="P22" s="448">
        <v>81.239999999999995</v>
      </c>
      <c r="Q22" s="231">
        <f t="shared" si="1"/>
        <v>73298</v>
      </c>
      <c r="R22" s="446" t="s">
        <v>1974</v>
      </c>
      <c r="S22" s="445">
        <v>464.39</v>
      </c>
      <c r="T22" s="445">
        <v>250.57</v>
      </c>
      <c r="U22" s="445">
        <v>213.82</v>
      </c>
      <c r="V22" s="231">
        <v>5558</v>
      </c>
      <c r="W22" s="445">
        <v>386.17</v>
      </c>
      <c r="X22" s="445">
        <v>347.42</v>
      </c>
      <c r="Y22" s="445">
        <v>17.75</v>
      </c>
      <c r="Z22" s="226">
        <v>15982</v>
      </c>
    </row>
    <row r="23" spans="1:27" s="449" customFormat="1" ht="15" customHeight="1">
      <c r="A23" s="444">
        <v>1988</v>
      </c>
      <c r="B23" s="231">
        <v>1217.92</v>
      </c>
      <c r="C23" s="445">
        <v>1170.5</v>
      </c>
      <c r="D23" s="445">
        <v>7.5</v>
      </c>
      <c r="E23" s="231">
        <v>61601</v>
      </c>
      <c r="F23" s="231">
        <v>201.93</v>
      </c>
      <c r="G23" s="231">
        <v>146.15</v>
      </c>
      <c r="H23" s="445">
        <v>21</v>
      </c>
      <c r="I23" s="231">
        <v>1124</v>
      </c>
      <c r="J23" s="231">
        <v>496.71</v>
      </c>
      <c r="K23" s="231">
        <v>438.48</v>
      </c>
      <c r="L23" s="231">
        <v>24.99</v>
      </c>
      <c r="M23" s="231">
        <v>14810</v>
      </c>
      <c r="N23" s="448">
        <v>2291.88</v>
      </c>
      <c r="O23" s="231">
        <v>2081.39</v>
      </c>
      <c r="P23" s="448">
        <v>75.05</v>
      </c>
      <c r="Q23" s="231">
        <f t="shared" si="1"/>
        <v>77535</v>
      </c>
      <c r="R23" s="446" t="s">
        <v>1975</v>
      </c>
      <c r="S23" s="445">
        <v>572.34</v>
      </c>
      <c r="T23" s="445">
        <v>309.85000000000002</v>
      </c>
      <c r="U23" s="445">
        <v>262.49</v>
      </c>
      <c r="V23" s="231">
        <v>5756</v>
      </c>
      <c r="W23" s="445">
        <v>375.32</v>
      </c>
      <c r="X23" s="445">
        <v>326.26</v>
      </c>
      <c r="Y23" s="445">
        <v>21.56</v>
      </c>
      <c r="Z23" s="226">
        <v>16419</v>
      </c>
      <c r="AA23" s="447"/>
    </row>
    <row r="24" spans="1:27" s="449" customFormat="1" ht="15" customHeight="1">
      <c r="A24" s="444">
        <v>1989</v>
      </c>
      <c r="B24" s="231">
        <v>1406.12</v>
      </c>
      <c r="C24" s="231">
        <v>1404.51</v>
      </c>
      <c r="D24" s="231">
        <v>0.51</v>
      </c>
      <c r="E24" s="231">
        <v>63053</v>
      </c>
      <c r="F24" s="231">
        <v>180.39</v>
      </c>
      <c r="G24" s="231">
        <v>146.53</v>
      </c>
      <c r="H24" s="231">
        <v>6.52</v>
      </c>
      <c r="I24" s="231">
        <v>1123</v>
      </c>
      <c r="J24" s="445">
        <v>617.70000000000005</v>
      </c>
      <c r="K24" s="231">
        <v>593.80999999999995</v>
      </c>
      <c r="L24" s="231">
        <v>14.19</v>
      </c>
      <c r="M24" s="231">
        <v>16107</v>
      </c>
      <c r="N24" s="231">
        <v>2629.18</v>
      </c>
      <c r="O24" s="231">
        <v>2506.61</v>
      </c>
      <c r="P24" s="448">
        <v>45.76</v>
      </c>
      <c r="Q24" s="231">
        <f t="shared" si="1"/>
        <v>80283</v>
      </c>
      <c r="R24" s="446" t="s">
        <v>1976</v>
      </c>
      <c r="S24" s="445">
        <v>669.17</v>
      </c>
      <c r="T24" s="445">
        <v>365.21</v>
      </c>
      <c r="U24" s="445">
        <v>303.95999999999998</v>
      </c>
      <c r="V24" s="231">
        <v>5749</v>
      </c>
      <c r="W24" s="445">
        <v>424.97</v>
      </c>
      <c r="X24" s="445">
        <v>361.76</v>
      </c>
      <c r="Y24" s="445">
        <v>24.54</v>
      </c>
      <c r="Z24" s="226">
        <v>16662</v>
      </c>
      <c r="AA24" s="447"/>
    </row>
    <row r="25" spans="1:27" s="449" customFormat="1" ht="15" customHeight="1">
      <c r="A25" s="444">
        <v>1990</v>
      </c>
      <c r="B25" s="231">
        <v>1555.57</v>
      </c>
      <c r="C25" s="231">
        <v>1608.17</v>
      </c>
      <c r="D25" s="231">
        <v>-52.6</v>
      </c>
      <c r="E25" s="231">
        <v>64001</v>
      </c>
      <c r="F25" s="231">
        <v>140.66999999999999</v>
      </c>
      <c r="G25" s="231">
        <v>94.33</v>
      </c>
      <c r="H25" s="231">
        <v>16.510000000000002</v>
      </c>
      <c r="I25" s="231">
        <v>788</v>
      </c>
      <c r="J25" s="231">
        <v>715.22</v>
      </c>
      <c r="K25" s="231">
        <v>681.99</v>
      </c>
      <c r="L25" s="231">
        <v>-1.98</v>
      </c>
      <c r="M25" s="231">
        <v>16916</v>
      </c>
      <c r="N25" s="231">
        <v>2822.94</v>
      </c>
      <c r="O25" s="231">
        <v>2774.81</v>
      </c>
      <c r="P25" s="451">
        <v>-24.3</v>
      </c>
      <c r="Q25" s="231">
        <f t="shared" si="1"/>
        <v>81705</v>
      </c>
      <c r="R25" s="446" t="s">
        <v>549</v>
      </c>
      <c r="S25" s="445">
        <v>736.77</v>
      </c>
      <c r="T25" s="445">
        <v>309.05</v>
      </c>
      <c r="U25" s="445">
        <v>427.72</v>
      </c>
      <c r="V25" s="231">
        <v>6076</v>
      </c>
      <c r="W25" s="445">
        <v>411.48</v>
      </c>
      <c r="X25" s="445">
        <v>390.32</v>
      </c>
      <c r="Y25" s="445">
        <v>9.81</v>
      </c>
      <c r="Z25" s="226">
        <v>16798</v>
      </c>
      <c r="AA25" s="447"/>
    </row>
    <row r="26" spans="1:27" s="449" customFormat="1" ht="15" customHeight="1">
      <c r="A26" s="444">
        <v>1991</v>
      </c>
      <c r="B26" s="231">
        <v>1739.58</v>
      </c>
      <c r="C26" s="231">
        <v>1778.36</v>
      </c>
      <c r="D26" s="231">
        <v>-38.78</v>
      </c>
      <c r="E26" s="231">
        <v>63455</v>
      </c>
      <c r="F26" s="231">
        <v>158.01</v>
      </c>
      <c r="G26" s="445">
        <v>99.4</v>
      </c>
      <c r="H26" s="231">
        <v>25.32</v>
      </c>
      <c r="I26" s="231">
        <v>789</v>
      </c>
      <c r="J26" s="231">
        <v>783.74</v>
      </c>
      <c r="K26" s="231">
        <v>764.97</v>
      </c>
      <c r="L26" s="231">
        <v>-11.45</v>
      </c>
      <c r="M26" s="231">
        <v>17486</v>
      </c>
      <c r="N26" s="231">
        <v>2931.73</v>
      </c>
      <c r="O26" s="448">
        <v>3082.08</v>
      </c>
      <c r="P26" s="231">
        <v>-218.31</v>
      </c>
      <c r="Q26" s="231">
        <f t="shared" si="1"/>
        <v>81730</v>
      </c>
      <c r="R26" s="446" t="s">
        <v>550</v>
      </c>
      <c r="S26" s="445">
        <v>765.8</v>
      </c>
      <c r="T26" s="445">
        <v>229.8</v>
      </c>
      <c r="U26" s="445">
        <v>536</v>
      </c>
      <c r="V26" s="231">
        <v>6233</v>
      </c>
      <c r="W26" s="445">
        <v>250.4</v>
      </c>
      <c r="X26" s="445">
        <v>439.35</v>
      </c>
      <c r="Y26" s="445">
        <v>-193.4</v>
      </c>
      <c r="Z26" s="226">
        <v>16712</v>
      </c>
      <c r="AA26" s="447"/>
    </row>
    <row r="27" spans="1:27" s="449" customFormat="1" ht="15" customHeight="1">
      <c r="A27" s="444">
        <v>1992</v>
      </c>
      <c r="B27" s="231">
        <v>1695.95</v>
      </c>
      <c r="C27" s="231">
        <v>1839.34</v>
      </c>
      <c r="D27" s="231">
        <v>-143.38999999999999</v>
      </c>
      <c r="E27" s="231">
        <v>63034</v>
      </c>
      <c r="F27" s="445">
        <v>151.80000000000001</v>
      </c>
      <c r="G27" s="231">
        <v>65.489999999999995</v>
      </c>
      <c r="H27" s="231">
        <v>38.36</v>
      </c>
      <c r="I27" s="231">
        <v>826</v>
      </c>
      <c r="J27" s="231">
        <v>843.48</v>
      </c>
      <c r="K27" s="231">
        <v>822.14</v>
      </c>
      <c r="L27" s="231">
        <v>-7.62</v>
      </c>
      <c r="M27" s="231">
        <v>18034</v>
      </c>
      <c r="N27" s="231">
        <v>3050.67</v>
      </c>
      <c r="O27" s="448">
        <v>3177.55</v>
      </c>
      <c r="P27" s="231">
        <v>-209.79</v>
      </c>
      <c r="Q27" s="231">
        <f t="shared" si="1"/>
        <v>81894</v>
      </c>
      <c r="R27" s="446" t="s">
        <v>551</v>
      </c>
      <c r="S27" s="445">
        <v>690.32</v>
      </c>
      <c r="T27" s="445">
        <v>168.17</v>
      </c>
      <c r="U27" s="445">
        <v>522.16999999999996</v>
      </c>
      <c r="V27" s="231">
        <v>6497</v>
      </c>
      <c r="W27" s="445">
        <v>359.44</v>
      </c>
      <c r="X27" s="445">
        <v>450.58</v>
      </c>
      <c r="Y27" s="445">
        <v>-97.14</v>
      </c>
      <c r="Z27" s="226">
        <v>16662</v>
      </c>
      <c r="AA27" s="447"/>
    </row>
    <row r="28" spans="1:27" s="70" customFormat="1" ht="15" customHeight="1">
      <c r="A28" s="437">
        <v>1993</v>
      </c>
      <c r="B28" s="450">
        <v>1738.3</v>
      </c>
      <c r="C28" s="450">
        <v>1769.7</v>
      </c>
      <c r="D28" s="450">
        <v>-31.9</v>
      </c>
      <c r="E28" s="437">
        <v>64492</v>
      </c>
      <c r="F28" s="151">
        <v>195.1</v>
      </c>
      <c r="G28" s="151">
        <v>91.85</v>
      </c>
      <c r="H28" s="450">
        <v>54.36</v>
      </c>
      <c r="I28" s="149">
        <v>826</v>
      </c>
      <c r="J28" s="450">
        <v>835.92</v>
      </c>
      <c r="K28" s="450">
        <v>813.51</v>
      </c>
      <c r="L28" s="450">
        <v>3.23</v>
      </c>
      <c r="M28" s="437">
        <v>18276</v>
      </c>
      <c r="N28" s="450">
        <v>2769.32</v>
      </c>
      <c r="O28" s="450">
        <v>2675.06</v>
      </c>
      <c r="P28" s="450">
        <v>25.69</v>
      </c>
      <c r="Q28" s="392">
        <f t="shared" si="1"/>
        <v>83594</v>
      </c>
      <c r="R28" s="95" t="s">
        <v>1165</v>
      </c>
      <c r="S28" s="151">
        <v>665.13</v>
      </c>
      <c r="T28" s="151">
        <v>188.71</v>
      </c>
      <c r="U28" s="151">
        <v>476.42</v>
      </c>
      <c r="V28" s="149">
        <v>6435</v>
      </c>
      <c r="W28" s="151">
        <v>186.68</v>
      </c>
      <c r="X28" s="151">
        <v>511.26</v>
      </c>
      <c r="Y28" s="151">
        <v>-330.69</v>
      </c>
      <c r="Z28" s="149">
        <v>16871</v>
      </c>
      <c r="AA28" s="96"/>
    </row>
    <row r="29" spans="1:27" s="183" customFormat="1" ht="15" customHeight="1">
      <c r="A29" s="664">
        <v>1994</v>
      </c>
      <c r="B29" s="665">
        <v>1702.56</v>
      </c>
      <c r="C29" s="665">
        <v>1683.24</v>
      </c>
      <c r="D29" s="665">
        <v>18.82</v>
      </c>
      <c r="E29" s="664">
        <v>63804</v>
      </c>
      <c r="F29" s="665">
        <v>242.36</v>
      </c>
      <c r="G29" s="665">
        <v>105.74</v>
      </c>
      <c r="H29" s="665">
        <v>68.319999999999993</v>
      </c>
      <c r="I29" s="664">
        <v>888</v>
      </c>
      <c r="J29" s="665">
        <v>851.89</v>
      </c>
      <c r="K29" s="665">
        <v>801.25</v>
      </c>
      <c r="L29" s="665">
        <v>14.8</v>
      </c>
      <c r="M29" s="664">
        <v>18794</v>
      </c>
      <c r="N29" s="665">
        <v>2796.81</v>
      </c>
      <c r="O29" s="665">
        <v>2590.23</v>
      </c>
      <c r="P29" s="665">
        <v>101.94</v>
      </c>
      <c r="Q29" s="666">
        <f t="shared" si="1"/>
        <v>83486</v>
      </c>
      <c r="R29" s="667" t="s">
        <v>1166</v>
      </c>
      <c r="S29" s="665">
        <v>838.06</v>
      </c>
      <c r="T29" s="665">
        <v>239.33</v>
      </c>
      <c r="U29" s="665">
        <v>598.73</v>
      </c>
      <c r="V29" s="664">
        <v>6345</v>
      </c>
      <c r="W29" s="665">
        <v>310.63</v>
      </c>
      <c r="X29" s="665">
        <v>617.73</v>
      </c>
      <c r="Y29" s="665">
        <v>-307.10000000000002</v>
      </c>
      <c r="Z29" s="664">
        <v>16856</v>
      </c>
      <c r="AA29" s="668"/>
    </row>
    <row r="30" spans="1:27" s="183" customFormat="1" ht="15" customHeight="1">
      <c r="A30" s="664">
        <v>1995</v>
      </c>
      <c r="B30" s="665">
        <v>1982.08</v>
      </c>
      <c r="C30" s="665">
        <v>1869.11</v>
      </c>
      <c r="D30" s="665">
        <v>112.37</v>
      </c>
      <c r="E30" s="664">
        <v>63803</v>
      </c>
      <c r="F30" s="665">
        <v>335.65</v>
      </c>
      <c r="G30" s="665">
        <v>151.38999999999999</v>
      </c>
      <c r="H30" s="665">
        <v>90.76</v>
      </c>
      <c r="I30" s="664">
        <v>966</v>
      </c>
      <c r="J30" s="665">
        <v>943.89</v>
      </c>
      <c r="K30" s="665">
        <v>831.99</v>
      </c>
      <c r="L30" s="665">
        <v>56.56</v>
      </c>
      <c r="M30" s="664">
        <v>20083</v>
      </c>
      <c r="N30" s="665">
        <v>3261.62</v>
      </c>
      <c r="O30" s="665">
        <v>2964.39</v>
      </c>
      <c r="P30" s="665">
        <v>259.69</v>
      </c>
      <c r="Q30" s="666">
        <f t="shared" si="1"/>
        <v>84852</v>
      </c>
      <c r="R30" s="667" t="s">
        <v>1167</v>
      </c>
      <c r="S30" s="665">
        <v>840.64</v>
      </c>
      <c r="T30" s="665">
        <v>310.44</v>
      </c>
      <c r="U30" s="665">
        <v>530.20000000000005</v>
      </c>
      <c r="V30" s="664">
        <v>6281</v>
      </c>
      <c r="W30" s="665">
        <v>235.97</v>
      </c>
      <c r="X30" s="665">
        <v>528.04</v>
      </c>
      <c r="Y30" s="665">
        <v>-292.07</v>
      </c>
      <c r="Z30" s="664">
        <v>16459</v>
      </c>
      <c r="AA30" s="668"/>
    </row>
    <row r="31" spans="1:27" s="183" customFormat="1" ht="15" customHeight="1">
      <c r="A31" s="664">
        <v>1996</v>
      </c>
      <c r="B31" s="665">
        <v>2249.11</v>
      </c>
      <c r="C31" s="665">
        <v>2220.5</v>
      </c>
      <c r="D31" s="665">
        <v>28.11</v>
      </c>
      <c r="E31" s="664">
        <v>63731</v>
      </c>
      <c r="F31" s="665">
        <v>408.46</v>
      </c>
      <c r="G31" s="665">
        <v>221.73</v>
      </c>
      <c r="H31" s="665">
        <v>98.72</v>
      </c>
      <c r="I31" s="664">
        <v>1016</v>
      </c>
      <c r="J31" s="665">
        <v>1132.23</v>
      </c>
      <c r="K31" s="665">
        <v>939.75</v>
      </c>
      <c r="L31" s="665">
        <v>131.49</v>
      </c>
      <c r="M31" s="664">
        <v>21140</v>
      </c>
      <c r="N31" s="665">
        <v>3789.8</v>
      </c>
      <c r="O31" s="665">
        <v>3381.98</v>
      </c>
      <c r="P31" s="665">
        <v>258.32</v>
      </c>
      <c r="Q31" s="666">
        <f t="shared" si="1"/>
        <v>85887</v>
      </c>
      <c r="R31" s="667" t="s">
        <v>1168</v>
      </c>
      <c r="S31" s="665">
        <v>936.03</v>
      </c>
      <c r="T31" s="665">
        <v>301.69</v>
      </c>
      <c r="U31" s="665">
        <v>634.34</v>
      </c>
      <c r="V31" s="664">
        <v>6215</v>
      </c>
      <c r="W31" s="665">
        <v>410.88</v>
      </c>
      <c r="X31" s="665">
        <v>615.38</v>
      </c>
      <c r="Y31" s="665">
        <v>-204.5</v>
      </c>
      <c r="Z31" s="664">
        <v>16273</v>
      </c>
      <c r="AA31" s="668"/>
    </row>
    <row r="32" spans="1:27" s="183" customFormat="1" ht="15" customHeight="1">
      <c r="A32" s="664">
        <v>1997</v>
      </c>
      <c r="B32" s="665">
        <v>2574.08</v>
      </c>
      <c r="C32" s="665">
        <v>2556.81</v>
      </c>
      <c r="D32" s="665">
        <v>16.77</v>
      </c>
      <c r="E32" s="664">
        <v>62723</v>
      </c>
      <c r="F32" s="665">
        <v>564.1</v>
      </c>
      <c r="G32" s="665">
        <v>335.64</v>
      </c>
      <c r="H32" s="665">
        <v>134.21</v>
      </c>
      <c r="I32" s="664">
        <v>1125</v>
      </c>
      <c r="J32" s="665">
        <v>1414.22</v>
      </c>
      <c r="K32" s="665">
        <v>1180.04</v>
      </c>
      <c r="L32" s="665">
        <v>144.47999999999999</v>
      </c>
      <c r="M32" s="664">
        <v>22194</v>
      </c>
      <c r="N32" s="665">
        <v>4552.3999999999996</v>
      </c>
      <c r="O32" s="665">
        <v>4072.49</v>
      </c>
      <c r="P32" s="665">
        <v>295.45999999999998</v>
      </c>
      <c r="Q32" s="666">
        <f t="shared" si="1"/>
        <v>86042</v>
      </c>
      <c r="R32" s="667" t="s">
        <v>1169</v>
      </c>
      <c r="S32" s="665">
        <v>1059.3900000000001</v>
      </c>
      <c r="T32" s="665">
        <v>288.75</v>
      </c>
      <c r="U32" s="665">
        <v>770.64</v>
      </c>
      <c r="V32" s="664">
        <v>6129</v>
      </c>
      <c r="W32" s="665">
        <v>440.48</v>
      </c>
      <c r="X32" s="665">
        <v>701.5</v>
      </c>
      <c r="Y32" s="665">
        <v>-261.02</v>
      </c>
      <c r="Z32" s="664">
        <v>16342</v>
      </c>
      <c r="AA32" s="668"/>
    </row>
    <row r="33" spans="1:27" s="183" customFormat="1" ht="15" customHeight="1">
      <c r="A33" s="664">
        <v>1998</v>
      </c>
      <c r="B33" s="665">
        <v>2815.17</v>
      </c>
      <c r="C33" s="665">
        <v>2808.69</v>
      </c>
      <c r="D33" s="665">
        <v>-5.98</v>
      </c>
      <c r="E33" s="664">
        <v>63583</v>
      </c>
      <c r="F33" s="665">
        <v>585.59</v>
      </c>
      <c r="G33" s="665">
        <v>326.62</v>
      </c>
      <c r="H33" s="665">
        <v>149.43</v>
      </c>
      <c r="I33" s="664">
        <v>1262</v>
      </c>
      <c r="J33" s="665">
        <v>1696.46</v>
      </c>
      <c r="K33" s="665">
        <v>1457.83</v>
      </c>
      <c r="L33" s="665">
        <v>158.35</v>
      </c>
      <c r="M33" s="664">
        <v>22893</v>
      </c>
      <c r="N33" s="665">
        <v>5097.22</v>
      </c>
      <c r="O33" s="665">
        <v>4593.1400000000003</v>
      </c>
      <c r="P33" s="665">
        <v>301.8</v>
      </c>
      <c r="Q33" s="666">
        <f t="shared" si="1"/>
        <v>87738</v>
      </c>
      <c r="R33" s="667" t="s">
        <v>1170</v>
      </c>
      <c r="S33" s="665">
        <v>1171.56</v>
      </c>
      <c r="T33" s="665">
        <v>384.7</v>
      </c>
      <c r="U33" s="665">
        <v>786.86</v>
      </c>
      <c r="V33" s="664">
        <v>6178</v>
      </c>
      <c r="W33" s="665">
        <v>492.91</v>
      </c>
      <c r="X33" s="665">
        <v>766.77</v>
      </c>
      <c r="Y33" s="665">
        <v>-296.7</v>
      </c>
      <c r="Z33" s="664">
        <v>16114</v>
      </c>
      <c r="AA33" s="668"/>
    </row>
    <row r="34" spans="1:27" s="183" customFormat="1" ht="15" customHeight="1">
      <c r="A34" s="664">
        <v>1999</v>
      </c>
      <c r="B34" s="665">
        <v>3161.26</v>
      </c>
      <c r="C34" s="665">
        <v>3164.79</v>
      </c>
      <c r="D34" s="665">
        <v>-16.66</v>
      </c>
      <c r="E34" s="664">
        <v>62419</v>
      </c>
      <c r="F34" s="665">
        <v>713.65</v>
      </c>
      <c r="G34" s="665">
        <v>447.39</v>
      </c>
      <c r="H34" s="665">
        <v>149.69999999999999</v>
      </c>
      <c r="I34" s="664">
        <v>1311</v>
      </c>
      <c r="J34" s="665">
        <v>2094.5100000000002</v>
      </c>
      <c r="K34" s="665">
        <v>1760.92</v>
      </c>
      <c r="L34" s="665">
        <v>178.44</v>
      </c>
      <c r="M34" s="664">
        <v>24281</v>
      </c>
      <c r="N34" s="665">
        <v>5969.42</v>
      </c>
      <c r="O34" s="665">
        <v>5373.1</v>
      </c>
      <c r="P34" s="665">
        <v>311.48</v>
      </c>
      <c r="Q34" s="666">
        <f t="shared" si="1"/>
        <v>88011</v>
      </c>
      <c r="R34" s="667" t="s">
        <v>1171</v>
      </c>
      <c r="S34" s="665">
        <v>1159.3499999999999</v>
      </c>
      <c r="T34" s="665">
        <v>363.37</v>
      </c>
      <c r="U34" s="665">
        <v>795.98</v>
      </c>
      <c r="V34" s="664">
        <v>6061</v>
      </c>
      <c r="W34" s="665">
        <v>598.45000000000005</v>
      </c>
      <c r="X34" s="665">
        <v>766</v>
      </c>
      <c r="Y34" s="665">
        <v>-532.37</v>
      </c>
      <c r="Z34" s="664">
        <v>16036</v>
      </c>
      <c r="AA34" s="668"/>
    </row>
    <row r="35" spans="1:27" s="183" customFormat="1" ht="15" customHeight="1">
      <c r="A35" s="664">
        <v>2000</v>
      </c>
      <c r="B35" s="665">
        <v>3726.27</v>
      </c>
      <c r="C35" s="665">
        <v>3532.16</v>
      </c>
      <c r="D35" s="665">
        <v>24.58</v>
      </c>
      <c r="E35" s="664">
        <v>62091</v>
      </c>
      <c r="F35" s="665">
        <v>967.5</v>
      </c>
      <c r="G35" s="665">
        <v>548.08000000000004</v>
      </c>
      <c r="H35" s="665">
        <v>220.46</v>
      </c>
      <c r="I35" s="664">
        <v>1280</v>
      </c>
      <c r="J35" s="665">
        <v>3267.62</v>
      </c>
      <c r="K35" s="665">
        <v>2462.09</v>
      </c>
      <c r="L35" s="665">
        <v>309.97000000000003</v>
      </c>
      <c r="M35" s="664">
        <v>25975</v>
      </c>
      <c r="N35" s="665">
        <v>7961.39</v>
      </c>
      <c r="O35" s="665">
        <v>6542.33</v>
      </c>
      <c r="P35" s="665">
        <v>555.01</v>
      </c>
      <c r="Q35" s="666">
        <f t="shared" si="1"/>
        <v>89346</v>
      </c>
      <c r="R35" s="667" t="s">
        <v>1172</v>
      </c>
      <c r="S35" s="665">
        <v>1172.58</v>
      </c>
      <c r="T35" s="665">
        <v>456.64</v>
      </c>
      <c r="U35" s="665">
        <v>715.95</v>
      </c>
      <c r="V35" s="664">
        <v>5926</v>
      </c>
      <c r="W35" s="665">
        <v>820.34</v>
      </c>
      <c r="X35" s="665">
        <v>736.36</v>
      </c>
      <c r="Y35" s="665">
        <v>79.81</v>
      </c>
      <c r="Z35" s="664">
        <v>16164</v>
      </c>
      <c r="AA35" s="668"/>
    </row>
    <row r="36" spans="1:27" s="183" customFormat="1" ht="15" customHeight="1">
      <c r="A36" s="664">
        <v>2001</v>
      </c>
      <c r="B36" s="665">
        <v>3878.16</v>
      </c>
      <c r="C36" s="665">
        <v>3735.96</v>
      </c>
      <c r="D36" s="665">
        <v>38.24</v>
      </c>
      <c r="E36" s="664">
        <v>61325</v>
      </c>
      <c r="F36" s="665">
        <v>1068.9100000000001</v>
      </c>
      <c r="G36" s="665">
        <v>588.16999999999996</v>
      </c>
      <c r="H36" s="665">
        <v>259.81</v>
      </c>
      <c r="I36" s="664">
        <v>1588</v>
      </c>
      <c r="J36" s="665">
        <v>4321</v>
      </c>
      <c r="K36" s="665">
        <v>3126</v>
      </c>
      <c r="L36" s="665">
        <v>514.48</v>
      </c>
      <c r="M36" s="664">
        <v>28068</v>
      </c>
      <c r="N36" s="665">
        <v>9268.07</v>
      </c>
      <c r="O36" s="665">
        <v>7450.13</v>
      </c>
      <c r="P36" s="665">
        <v>812.53</v>
      </c>
      <c r="Q36" s="666">
        <f t="shared" si="1"/>
        <v>90981</v>
      </c>
      <c r="R36" s="667" t="s">
        <v>1173</v>
      </c>
      <c r="S36" s="665">
        <v>1133.1500000000001</v>
      </c>
      <c r="T36" s="665">
        <v>183.34</v>
      </c>
      <c r="U36" s="665">
        <v>949.41</v>
      </c>
      <c r="V36" s="664">
        <v>5769</v>
      </c>
      <c r="W36" s="665">
        <v>636.39</v>
      </c>
      <c r="X36" s="665">
        <v>748.34</v>
      </c>
      <c r="Y36" s="665">
        <v>-114.64</v>
      </c>
      <c r="Z36" s="664">
        <v>16475</v>
      </c>
      <c r="AA36" s="668"/>
    </row>
    <row r="37" spans="1:27" s="183" customFormat="1" ht="15" customHeight="1">
      <c r="A37" s="664">
        <v>2002</v>
      </c>
      <c r="B37" s="665">
        <v>3665.52</v>
      </c>
      <c r="C37" s="665">
        <v>3420.35</v>
      </c>
      <c r="D37" s="665">
        <v>19.88</v>
      </c>
      <c r="E37" s="664">
        <v>60169</v>
      </c>
      <c r="F37" s="665">
        <v>1061.9000000000001</v>
      </c>
      <c r="G37" s="665">
        <v>570.79</v>
      </c>
      <c r="H37" s="665">
        <v>224.08</v>
      </c>
      <c r="I37" s="664">
        <v>1305</v>
      </c>
      <c r="J37" s="665">
        <v>5021.55</v>
      </c>
      <c r="K37" s="665">
        <v>3930.87</v>
      </c>
      <c r="L37" s="665">
        <v>458.79</v>
      </c>
      <c r="M37" s="664">
        <v>28336</v>
      </c>
      <c r="N37" s="665">
        <v>9748.9699999999993</v>
      </c>
      <c r="O37" s="665">
        <v>7922.01</v>
      </c>
      <c r="P37" s="665">
        <v>702.75</v>
      </c>
      <c r="Q37" s="666">
        <f t="shared" si="1"/>
        <v>89810</v>
      </c>
      <c r="R37" s="667" t="s">
        <v>1174</v>
      </c>
      <c r="S37" s="665">
        <v>1725.62</v>
      </c>
      <c r="T37" s="665">
        <v>365.57</v>
      </c>
      <c r="U37" s="665">
        <v>760.05</v>
      </c>
      <c r="V37" s="664">
        <v>5576</v>
      </c>
      <c r="W37" s="665">
        <v>738.53</v>
      </c>
      <c r="X37" s="665">
        <v>768.85</v>
      </c>
      <c r="Y37" s="665">
        <v>-24.32</v>
      </c>
      <c r="Z37" s="664">
        <v>15837</v>
      </c>
      <c r="AA37" s="668"/>
    </row>
    <row r="38" spans="1:27" s="183" customFormat="1" ht="15" customHeight="1">
      <c r="A38" s="664">
        <v>2003</v>
      </c>
      <c r="B38" s="665">
        <v>4165.22</v>
      </c>
      <c r="C38" s="665">
        <v>3860.79</v>
      </c>
      <c r="D38" s="665">
        <v>68.209999999999994</v>
      </c>
      <c r="E38" s="664">
        <v>58629</v>
      </c>
      <c r="F38" s="665">
        <v>772.93</v>
      </c>
      <c r="G38" s="665">
        <v>252.27</v>
      </c>
      <c r="H38" s="665">
        <v>276.44</v>
      </c>
      <c r="I38" s="664">
        <v>1409</v>
      </c>
      <c r="J38" s="665">
        <v>5921.25</v>
      </c>
      <c r="K38" s="665">
        <v>4543.82</v>
      </c>
      <c r="L38" s="665">
        <v>475.59</v>
      </c>
      <c r="M38" s="664">
        <v>32576</v>
      </c>
      <c r="N38" s="665">
        <v>10859.4</v>
      </c>
      <c r="O38" s="665">
        <v>8656.8799999999992</v>
      </c>
      <c r="P38" s="665">
        <v>820.24</v>
      </c>
      <c r="Q38" s="666">
        <f t="shared" si="1"/>
        <v>92614</v>
      </c>
      <c r="R38" s="667" t="s">
        <v>1175</v>
      </c>
      <c r="S38" s="665">
        <v>2100.69</v>
      </c>
      <c r="T38" s="665">
        <v>1161.21</v>
      </c>
      <c r="U38" s="665">
        <v>939.48</v>
      </c>
      <c r="V38" s="664">
        <v>5461</v>
      </c>
      <c r="W38" s="665">
        <v>693.26</v>
      </c>
      <c r="X38" s="665">
        <v>773.15</v>
      </c>
      <c r="Y38" s="665">
        <v>-87.89</v>
      </c>
      <c r="Z38" s="664">
        <v>15300</v>
      </c>
      <c r="AA38" s="668"/>
    </row>
    <row r="39" spans="1:27" s="183" customFormat="1" ht="15" customHeight="1">
      <c r="A39" s="664">
        <v>2004</v>
      </c>
      <c r="B39" s="665">
        <v>4008.46</v>
      </c>
      <c r="C39" s="665">
        <v>3693.77</v>
      </c>
      <c r="D39" s="665">
        <v>-1904.72</v>
      </c>
      <c r="E39" s="664">
        <v>57588</v>
      </c>
      <c r="F39" s="665">
        <v>1294.25</v>
      </c>
      <c r="G39" s="665">
        <v>640.37</v>
      </c>
      <c r="H39" s="665">
        <v>392.01</v>
      </c>
      <c r="I39" s="664">
        <v>1394</v>
      </c>
      <c r="J39" s="665">
        <v>7305.97</v>
      </c>
      <c r="K39" s="665">
        <v>5293.89</v>
      </c>
      <c r="L39" s="665">
        <v>736.49</v>
      </c>
      <c r="M39" s="664">
        <v>34786</v>
      </c>
      <c r="N39" s="665">
        <v>12608.68</v>
      </c>
      <c r="O39" s="665">
        <v>9628.0300000000007</v>
      </c>
      <c r="P39" s="665">
        <v>-776.22</v>
      </c>
      <c r="Q39" s="666">
        <f t="shared" si="1"/>
        <v>93768</v>
      </c>
      <c r="R39" s="667" t="s">
        <v>1176</v>
      </c>
      <c r="S39" s="665">
        <v>2415.7800000000002</v>
      </c>
      <c r="T39" s="665">
        <v>523.91</v>
      </c>
      <c r="U39" s="665">
        <v>1891.87</v>
      </c>
      <c r="V39" s="664">
        <v>5596</v>
      </c>
      <c r="W39" s="665">
        <v>646.38</v>
      </c>
      <c r="X39" s="665">
        <v>854.92</v>
      </c>
      <c r="Y39" s="665">
        <v>-240.68</v>
      </c>
      <c r="Z39" s="664">
        <v>14350</v>
      </c>
      <c r="AA39" s="668"/>
    </row>
    <row r="40" spans="1:27" s="183" customFormat="1" ht="15" customHeight="1">
      <c r="A40" s="664">
        <v>2005</v>
      </c>
      <c r="B40" s="665">
        <v>4836.34</v>
      </c>
      <c r="C40" s="665">
        <v>3814.7</v>
      </c>
      <c r="D40" s="665">
        <v>-1209.4100000000001</v>
      </c>
      <c r="E40" s="664">
        <v>56417</v>
      </c>
      <c r="F40" s="665">
        <v>1367.59</v>
      </c>
      <c r="G40" s="665">
        <v>529.5</v>
      </c>
      <c r="H40" s="665">
        <v>470.18</v>
      </c>
      <c r="I40" s="664">
        <v>1713</v>
      </c>
      <c r="J40" s="665">
        <v>9140.17</v>
      </c>
      <c r="K40" s="665">
        <v>6599.97</v>
      </c>
      <c r="L40" s="665">
        <v>954.71</v>
      </c>
      <c r="M40" s="664">
        <v>36715</v>
      </c>
      <c r="N40" s="665">
        <v>15344.1</v>
      </c>
      <c r="O40" s="665">
        <v>10944.17</v>
      </c>
      <c r="P40" s="665">
        <v>215.48</v>
      </c>
      <c r="Q40" s="666">
        <f t="shared" si="1"/>
        <v>94845</v>
      </c>
      <c r="R40" s="667" t="s">
        <v>1181</v>
      </c>
      <c r="S40" s="665">
        <v>3621.5</v>
      </c>
      <c r="T40" s="665">
        <v>1217.48</v>
      </c>
      <c r="U40" s="665">
        <f>S40-T40</f>
        <v>2404.02</v>
      </c>
      <c r="V40" s="664">
        <v>5481</v>
      </c>
      <c r="W40" s="665">
        <v>1026.0899999999999</v>
      </c>
      <c r="X40" s="665">
        <v>1088.9000000000001</v>
      </c>
      <c r="Y40" s="665">
        <v>-123</v>
      </c>
      <c r="Z40" s="664">
        <v>15406</v>
      </c>
      <c r="AA40" s="668"/>
    </row>
    <row r="41" spans="1:27" s="183" customFormat="1" ht="15" customHeight="1">
      <c r="A41" s="664">
        <v>2006</v>
      </c>
      <c r="B41" s="664">
        <v>5657.36</v>
      </c>
      <c r="C41" s="664">
        <v>4551.7700000000004</v>
      </c>
      <c r="D41" s="664">
        <v>-4415.92</v>
      </c>
      <c r="E41" s="664">
        <v>54591</v>
      </c>
      <c r="F41" s="665">
        <v>2372</v>
      </c>
      <c r="G41" s="664">
        <v>988.01</v>
      </c>
      <c r="H41" s="664">
        <v>624.12</v>
      </c>
      <c r="I41" s="664">
        <v>2384</v>
      </c>
      <c r="J41" s="664">
        <v>12757.48</v>
      </c>
      <c r="K41" s="664">
        <v>9400.6200000000008</v>
      </c>
      <c r="L41" s="664">
        <v>931.54</v>
      </c>
      <c r="M41" s="664">
        <v>42512</v>
      </c>
      <c r="N41" s="664">
        <v>20786.84</v>
      </c>
      <c r="O41" s="665">
        <v>14940.4</v>
      </c>
      <c r="P41" s="664">
        <v>-2860.26</v>
      </c>
      <c r="Q41" s="666">
        <f t="shared" si="1"/>
        <v>99487</v>
      </c>
      <c r="R41" s="183" t="s">
        <v>1190</v>
      </c>
      <c r="S41" s="310">
        <v>4279.41</v>
      </c>
      <c r="T41" s="310">
        <v>818.83</v>
      </c>
      <c r="U41" s="310">
        <v>3460.58</v>
      </c>
      <c r="V41" s="310">
        <v>5402</v>
      </c>
      <c r="W41" s="320">
        <v>1234.32</v>
      </c>
      <c r="X41" s="310">
        <v>1251.53</v>
      </c>
      <c r="Y41" s="320">
        <v>-143.62</v>
      </c>
      <c r="Z41" s="310">
        <v>15515</v>
      </c>
      <c r="AA41" s="668"/>
    </row>
    <row r="42" spans="1:27" s="183" customFormat="1" ht="15" customHeight="1">
      <c r="A42" s="664">
        <v>2007</v>
      </c>
      <c r="B42" s="664">
        <v>4713.37</v>
      </c>
      <c r="C42" s="664">
        <v>3243.54</v>
      </c>
      <c r="D42" s="665">
        <v>-809.1</v>
      </c>
      <c r="E42" s="664">
        <v>52177</v>
      </c>
      <c r="F42" s="665">
        <v>2656.66</v>
      </c>
      <c r="G42" s="664">
        <v>1266.5899999999999</v>
      </c>
      <c r="H42" s="664">
        <v>723.33</v>
      </c>
      <c r="I42" s="664">
        <v>2388</v>
      </c>
      <c r="J42" s="664">
        <v>16256.55</v>
      </c>
      <c r="K42" s="664">
        <v>11380.48</v>
      </c>
      <c r="L42" s="664">
        <v>1995.75</v>
      </c>
      <c r="M42" s="664">
        <v>45074</v>
      </c>
      <c r="N42" s="665">
        <v>23392.9</v>
      </c>
      <c r="O42" s="665">
        <v>15872.78</v>
      </c>
      <c r="P42" s="664">
        <v>1909.98</v>
      </c>
      <c r="Q42" s="666">
        <f t="shared" si="1"/>
        <v>99639</v>
      </c>
      <c r="R42" s="183" t="s">
        <v>898</v>
      </c>
      <c r="S42" s="310">
        <v>4062.03</v>
      </c>
      <c r="T42" s="320">
        <v>909.2</v>
      </c>
      <c r="U42" s="310">
        <v>3152.83</v>
      </c>
      <c r="V42" s="310">
        <f>4031+1273</f>
        <v>5304</v>
      </c>
      <c r="W42" s="310">
        <v>1472.26</v>
      </c>
      <c r="X42" s="310">
        <v>1497.07</v>
      </c>
      <c r="Y42" s="310">
        <v>-167.17</v>
      </c>
      <c r="Z42" s="310">
        <v>15400</v>
      </c>
      <c r="AA42" s="668"/>
    </row>
    <row r="43" spans="1:27" s="310" customFormat="1" ht="15" customHeight="1">
      <c r="A43" s="664">
        <v>2008</v>
      </c>
      <c r="B43" s="664">
        <v>6750.95</v>
      </c>
      <c r="C43" s="664">
        <v>5227.88</v>
      </c>
      <c r="D43" s="664">
        <v>897.68</v>
      </c>
      <c r="E43" s="664">
        <v>53786</v>
      </c>
      <c r="F43" s="665">
        <v>3235.57</v>
      </c>
      <c r="G43" s="665">
        <v>1620.56</v>
      </c>
      <c r="H43" s="669">
        <v>1138.42</v>
      </c>
      <c r="I43" s="670">
        <v>2384</v>
      </c>
      <c r="J43" s="665">
        <v>21172.7</v>
      </c>
      <c r="K43" s="665">
        <v>14757.53</v>
      </c>
      <c r="L43" s="669">
        <v>2818.66</v>
      </c>
      <c r="M43" s="670">
        <v>46308</v>
      </c>
      <c r="N43" s="665">
        <v>31159.22</v>
      </c>
      <c r="O43" s="665">
        <v>21605.97</v>
      </c>
      <c r="P43" s="665">
        <v>4854.76</v>
      </c>
      <c r="Q43" s="666">
        <f t="shared" si="1"/>
        <v>102478</v>
      </c>
      <c r="R43" s="183" t="s">
        <v>205</v>
      </c>
      <c r="S43" s="310">
        <v>3088.43</v>
      </c>
      <c r="T43" s="310">
        <v>582.63</v>
      </c>
      <c r="U43" s="320">
        <v>2505.8000000000002</v>
      </c>
      <c r="V43" s="310">
        <v>5259</v>
      </c>
      <c r="W43" s="320">
        <v>1944.9</v>
      </c>
      <c r="X43" s="310">
        <v>1685.01</v>
      </c>
      <c r="Y43" s="310">
        <v>40.159999999999997</v>
      </c>
      <c r="Z43" s="310">
        <v>15388</v>
      </c>
      <c r="AA43" s="668"/>
    </row>
    <row r="44" spans="1:27" s="310" customFormat="1" ht="15" customHeight="1">
      <c r="A44" s="664">
        <v>2009</v>
      </c>
      <c r="B44" s="664">
        <v>8026.68</v>
      </c>
      <c r="C44" s="664">
        <v>6083.51</v>
      </c>
      <c r="D44" s="664">
        <v>931.35</v>
      </c>
      <c r="E44" s="664">
        <v>50600</v>
      </c>
      <c r="F44" s="665">
        <v>2610.9499999999998</v>
      </c>
      <c r="G44" s="665">
        <v>1401.57</v>
      </c>
      <c r="H44" s="665">
        <v>708.78</v>
      </c>
      <c r="I44" s="670">
        <v>2760</v>
      </c>
      <c r="J44" s="665">
        <v>26262.19</v>
      </c>
      <c r="K44" s="665">
        <v>17911.02</v>
      </c>
      <c r="L44" s="665">
        <v>3947.72</v>
      </c>
      <c r="M44" s="670">
        <v>59874</v>
      </c>
      <c r="N44" s="665">
        <f t="shared" ref="N44:P46" si="2">B44+F44+J44</f>
        <v>36899.82</v>
      </c>
      <c r="O44" s="665">
        <f t="shared" si="2"/>
        <v>25396.1</v>
      </c>
      <c r="P44" s="665">
        <f t="shared" si="2"/>
        <v>5587.85</v>
      </c>
      <c r="Q44" s="666">
        <f t="shared" si="1"/>
        <v>113234</v>
      </c>
      <c r="R44" s="183" t="s">
        <v>194</v>
      </c>
      <c r="S44" s="310">
        <v>1926.92</v>
      </c>
      <c r="T44" s="320">
        <v>639.1</v>
      </c>
      <c r="U44" s="320">
        <v>1287.82</v>
      </c>
      <c r="V44" s="310">
        <f>3914+1157</f>
        <v>5071</v>
      </c>
      <c r="W44" s="310">
        <v>2327.42</v>
      </c>
      <c r="X44" s="310">
        <v>2053.65</v>
      </c>
      <c r="Y44" s="310">
        <v>105.76</v>
      </c>
      <c r="Z44" s="310">
        <v>15293</v>
      </c>
      <c r="AA44" s="668"/>
    </row>
    <row r="45" spans="1:27" s="310" customFormat="1" ht="15" customHeight="1">
      <c r="A45" s="664">
        <v>2010</v>
      </c>
      <c r="B45" s="664">
        <v>10260.459999999999</v>
      </c>
      <c r="C45" s="664">
        <v>7163.33</v>
      </c>
      <c r="D45" s="664">
        <v>1176.26</v>
      </c>
      <c r="E45" s="664">
        <v>50069</v>
      </c>
      <c r="F45" s="665">
        <v>2632.77</v>
      </c>
      <c r="G45" s="665">
        <v>1338.96</v>
      </c>
      <c r="H45" s="665">
        <v>645.62</v>
      </c>
      <c r="I45" s="670">
        <v>3143</v>
      </c>
      <c r="J45" s="665">
        <v>32873.14</v>
      </c>
      <c r="K45" s="665">
        <v>20435.560000000001</v>
      </c>
      <c r="L45" s="665">
        <v>6032.03</v>
      </c>
      <c r="M45" s="670">
        <v>68720</v>
      </c>
      <c r="N45" s="665">
        <f t="shared" si="2"/>
        <v>45766.369999999995</v>
      </c>
      <c r="O45" s="665">
        <f t="shared" si="2"/>
        <v>28937.850000000002</v>
      </c>
      <c r="P45" s="665">
        <f t="shared" si="2"/>
        <v>7853.91</v>
      </c>
      <c r="Q45" s="666">
        <f t="shared" si="1"/>
        <v>121932</v>
      </c>
      <c r="R45" s="183" t="s">
        <v>458</v>
      </c>
      <c r="S45" s="310">
        <v>9862.5400000000009</v>
      </c>
      <c r="T45" s="320">
        <v>1019.94</v>
      </c>
      <c r="U45" s="310">
        <v>8842.59</v>
      </c>
      <c r="V45" s="310">
        <f>3848+1030</f>
        <v>4878</v>
      </c>
      <c r="W45" s="320">
        <v>2610.5</v>
      </c>
      <c r="X45" s="320">
        <v>2494.17</v>
      </c>
      <c r="Y45" s="310">
        <v>-58.41</v>
      </c>
      <c r="Z45" s="310">
        <v>14367</v>
      </c>
      <c r="AA45" s="668"/>
    </row>
    <row r="46" spans="1:27" s="310" customFormat="1" ht="15" customHeight="1">
      <c r="A46" s="664">
        <v>2011</v>
      </c>
      <c r="B46" s="665">
        <v>13224.12</v>
      </c>
      <c r="C46" s="665">
        <v>8569.5</v>
      </c>
      <c r="D46" s="664">
        <v>1799.33</v>
      </c>
      <c r="E46" s="664">
        <v>54025</v>
      </c>
      <c r="F46" s="665">
        <v>4378.41</v>
      </c>
      <c r="G46" s="665">
        <v>1925.6</v>
      </c>
      <c r="H46" s="665">
        <v>781.04</v>
      </c>
      <c r="I46" s="670">
        <v>3137</v>
      </c>
      <c r="J46" s="665">
        <v>41050.18</v>
      </c>
      <c r="K46" s="665">
        <v>29079.7</v>
      </c>
      <c r="L46" s="665">
        <v>6999.28</v>
      </c>
      <c r="M46" s="670">
        <v>75649</v>
      </c>
      <c r="N46" s="665">
        <f t="shared" si="2"/>
        <v>58652.71</v>
      </c>
      <c r="O46" s="665">
        <f t="shared" si="2"/>
        <v>39574.800000000003</v>
      </c>
      <c r="P46" s="665">
        <f t="shared" si="2"/>
        <v>9579.65</v>
      </c>
      <c r="Q46" s="666">
        <f t="shared" si="1"/>
        <v>132811</v>
      </c>
      <c r="R46" s="183" t="s">
        <v>1488</v>
      </c>
      <c r="S46" s="310">
        <v>8522.74</v>
      </c>
      <c r="T46" s="320">
        <v>1490.9978000000001</v>
      </c>
      <c r="U46" s="310">
        <v>7031.75</v>
      </c>
      <c r="V46" s="310">
        <v>4958</v>
      </c>
      <c r="W46" s="320">
        <v>3411.17</v>
      </c>
      <c r="X46" s="320">
        <v>3225.4</v>
      </c>
      <c r="Y46" s="320">
        <v>-121.54999999999998</v>
      </c>
      <c r="Z46" s="310">
        <v>16393</v>
      </c>
      <c r="AA46" s="668"/>
    </row>
    <row r="47" spans="1:27" s="310" customFormat="1" ht="15" customHeight="1">
      <c r="A47" s="664">
        <v>2012</v>
      </c>
      <c r="B47" s="665">
        <v>15725.253306500001</v>
      </c>
      <c r="C47" s="665">
        <v>11794.0446276</v>
      </c>
      <c r="D47" s="664">
        <v>-6522.88</v>
      </c>
      <c r="E47" s="664">
        <v>57989</v>
      </c>
      <c r="F47" s="665">
        <v>5603.3493125000005</v>
      </c>
      <c r="G47" s="665">
        <v>2796.43</v>
      </c>
      <c r="H47" s="665">
        <v>1465.1193717000001</v>
      </c>
      <c r="I47" s="670">
        <v>3140</v>
      </c>
      <c r="J47" s="665">
        <v>52221.363523699983</v>
      </c>
      <c r="K47" s="665">
        <v>38973.794740899997</v>
      </c>
      <c r="L47" s="665">
        <v>3962.6805902000001</v>
      </c>
      <c r="M47" s="670">
        <v>81944</v>
      </c>
      <c r="N47" s="665">
        <v>73549.966142699981</v>
      </c>
      <c r="O47" s="665">
        <v>53564.269368499998</v>
      </c>
      <c r="P47" s="665">
        <v>-1095.0768663000013</v>
      </c>
      <c r="Q47" s="666">
        <v>143073</v>
      </c>
      <c r="R47" s="183" t="s">
        <v>1751</v>
      </c>
      <c r="S47" s="310">
        <v>1685.34</v>
      </c>
      <c r="T47" s="320">
        <v>1380.9365</v>
      </c>
      <c r="U47" s="310">
        <v>304.41000000000003</v>
      </c>
      <c r="V47" s="310">
        <v>5239</v>
      </c>
      <c r="W47" s="320">
        <v>3958.6830361000002</v>
      </c>
      <c r="X47" s="320">
        <v>4002.1318545000004</v>
      </c>
      <c r="Y47" s="320">
        <v>-399.64337380000001</v>
      </c>
      <c r="Z47" s="310">
        <v>18005</v>
      </c>
      <c r="AA47" s="668"/>
    </row>
    <row r="48" spans="1:27" s="310" customFormat="1" ht="15" customHeight="1">
      <c r="A48" s="664">
        <v>2013</v>
      </c>
      <c r="B48" s="665">
        <v>16728.024012099999</v>
      </c>
      <c r="C48" s="665">
        <v>13949.002911900001</v>
      </c>
      <c r="D48" s="664">
        <v>2258.44</v>
      </c>
      <c r="E48" s="664">
        <v>58049</v>
      </c>
      <c r="F48" s="665">
        <v>5985.9425159000011</v>
      </c>
      <c r="G48" s="665">
        <v>3007.3867308999997</v>
      </c>
      <c r="H48" s="665">
        <v>1464.6336643</v>
      </c>
      <c r="I48" s="670">
        <v>3330</v>
      </c>
      <c r="J48" s="665">
        <v>57658.748551799996</v>
      </c>
      <c r="K48" s="665">
        <v>44904.274183500005</v>
      </c>
      <c r="L48" s="665">
        <v>4644.2722049999993</v>
      </c>
      <c r="M48" s="670">
        <v>85888</v>
      </c>
      <c r="N48" s="665">
        <v>80372.715079799993</v>
      </c>
      <c r="O48" s="665">
        <v>61860.663826300006</v>
      </c>
      <c r="P48" s="665">
        <v>8367.3466078999991</v>
      </c>
      <c r="Q48" s="666">
        <v>147267</v>
      </c>
      <c r="R48" s="183" t="s">
        <v>3664</v>
      </c>
      <c r="S48" s="310">
        <v>5040.63</v>
      </c>
      <c r="T48" s="320">
        <v>1688.81</v>
      </c>
      <c r="U48" s="310">
        <v>3351.83</v>
      </c>
      <c r="V48" s="310">
        <v>5470</v>
      </c>
      <c r="W48" s="310">
        <v>4024.1499999999996</v>
      </c>
      <c r="X48" s="310">
        <v>4490.5</v>
      </c>
      <c r="Y48" s="310">
        <v>-3501.3</v>
      </c>
      <c r="Z48" s="310">
        <v>17352</v>
      </c>
      <c r="AA48" s="668"/>
    </row>
    <row r="49" spans="1:27" s="310" customFormat="1" ht="15" customHeight="1">
      <c r="A49" s="664">
        <v>2014</v>
      </c>
      <c r="B49" s="665">
        <v>18486.490000000002</v>
      </c>
      <c r="C49" s="665">
        <v>15256.82</v>
      </c>
      <c r="D49" s="664">
        <v>1227.44</v>
      </c>
      <c r="E49" s="664">
        <v>56187</v>
      </c>
      <c r="F49" s="665">
        <v>5906.7</v>
      </c>
      <c r="G49" s="665">
        <v>2721.73</v>
      </c>
      <c r="H49" s="665">
        <v>1706.03</v>
      </c>
      <c r="I49" s="670">
        <v>3880</v>
      </c>
      <c r="J49" s="665">
        <v>61356.65</v>
      </c>
      <c r="K49" s="665">
        <v>46637.05</v>
      </c>
      <c r="L49" s="665">
        <v>5511.02</v>
      </c>
      <c r="M49" s="670">
        <v>93624</v>
      </c>
      <c r="N49" s="665">
        <v>85749.84</v>
      </c>
      <c r="O49" s="665">
        <v>64615.600000000006</v>
      </c>
      <c r="P49" s="665">
        <v>8444.4900000000016</v>
      </c>
      <c r="Q49" s="666">
        <v>153691</v>
      </c>
      <c r="R49" s="183" t="s">
        <v>3665</v>
      </c>
      <c r="S49" s="310">
        <v>2807.48</v>
      </c>
      <c r="T49" s="320">
        <v>5430.4471999999996</v>
      </c>
      <c r="U49" s="310">
        <v>-2622.97</v>
      </c>
      <c r="V49" s="310">
        <v>6067</v>
      </c>
      <c r="W49" s="310">
        <v>2105.12</v>
      </c>
      <c r="X49" s="310">
        <v>2551.56</v>
      </c>
      <c r="Y49" s="320">
        <v>-247.5</v>
      </c>
      <c r="Z49" s="310">
        <v>14094</v>
      </c>
      <c r="AA49" s="668"/>
    </row>
    <row r="50" spans="1:27" s="310" customFormat="1" ht="15" customHeight="1">
      <c r="A50" s="664">
        <v>2015</v>
      </c>
      <c r="B50" s="665">
        <v>20782.27</v>
      </c>
      <c r="C50" s="665">
        <v>17852.88</v>
      </c>
      <c r="D50" s="664">
        <v>365.93</v>
      </c>
      <c r="E50" s="664">
        <v>58286</v>
      </c>
      <c r="F50" s="665">
        <v>5407.47</v>
      </c>
      <c r="G50" s="665">
        <v>2514.02</v>
      </c>
      <c r="H50" s="665">
        <v>1695.81</v>
      </c>
      <c r="I50" s="670">
        <v>3876</v>
      </c>
      <c r="J50" s="665">
        <v>64033.43</v>
      </c>
      <c r="K50" s="665">
        <v>48463.98</v>
      </c>
      <c r="L50" s="665">
        <v>6145.79</v>
      </c>
      <c r="M50" s="670">
        <v>92742</v>
      </c>
      <c r="N50" s="665">
        <v>90223.17</v>
      </c>
      <c r="O50" s="665">
        <v>68830.880000000005</v>
      </c>
      <c r="P50" s="665">
        <v>8207.5299999999988</v>
      </c>
      <c r="Q50" s="666">
        <v>154904</v>
      </c>
      <c r="R50" s="183" t="s">
        <v>3960</v>
      </c>
      <c r="S50" s="310">
        <v>3502.18</v>
      </c>
      <c r="T50" s="320">
        <v>3349.1619999999998</v>
      </c>
      <c r="U50" s="310">
        <v>153.02000000000001</v>
      </c>
      <c r="V50" s="310">
        <v>5726</v>
      </c>
      <c r="W50" s="310">
        <v>2060.8000000000002</v>
      </c>
      <c r="X50" s="310">
        <v>2816.86</v>
      </c>
      <c r="Y50" s="310">
        <v>-674.71</v>
      </c>
      <c r="Z50" s="310">
        <v>13200</v>
      </c>
      <c r="AA50" s="668"/>
    </row>
    <row r="51" spans="1:27" s="310" customFormat="1" ht="15" customHeight="1">
      <c r="A51" s="664">
        <v>2016</v>
      </c>
      <c r="B51" s="665">
        <v>20405.580000000002</v>
      </c>
      <c r="C51" s="665">
        <v>18437.03</v>
      </c>
      <c r="D51" s="664">
        <v>-363.99</v>
      </c>
      <c r="E51" s="664">
        <v>54405</v>
      </c>
      <c r="F51" s="665">
        <v>4405.96</v>
      </c>
      <c r="G51" s="665">
        <v>2009.23</v>
      </c>
      <c r="H51" s="665">
        <v>1385.13</v>
      </c>
      <c r="I51" s="670">
        <v>3997</v>
      </c>
      <c r="J51" s="665">
        <v>66053.23</v>
      </c>
      <c r="K51" s="665">
        <v>48304.639999999999</v>
      </c>
      <c r="L51" s="665">
        <v>7075.22</v>
      </c>
      <c r="M51" s="670">
        <v>101622</v>
      </c>
      <c r="N51" s="665">
        <v>90864.76999999999</v>
      </c>
      <c r="O51" s="665">
        <v>68750.899999999994</v>
      </c>
      <c r="P51" s="665">
        <v>8096.3600000000006</v>
      </c>
      <c r="Q51" s="666">
        <v>160024</v>
      </c>
      <c r="R51" s="183" t="s">
        <v>3962</v>
      </c>
      <c r="S51" s="320">
        <v>10866.435799999999</v>
      </c>
      <c r="T51" s="320">
        <v>3379.3724000000002</v>
      </c>
      <c r="U51" s="320">
        <v>7487.0633999999991</v>
      </c>
      <c r="V51" s="310">
        <v>5664</v>
      </c>
      <c r="W51" s="310">
        <v>2155</v>
      </c>
      <c r="X51" s="310">
        <v>2921.68</v>
      </c>
      <c r="Y51" s="310">
        <v>-555.75</v>
      </c>
      <c r="Z51" s="310">
        <v>12286</v>
      </c>
      <c r="AA51" s="668"/>
    </row>
    <row r="52" spans="1:27" s="310" customFormat="1" ht="15" customHeight="1">
      <c r="A52" s="664">
        <v>2017</v>
      </c>
      <c r="B52" s="665">
        <v>20829.87</v>
      </c>
      <c r="C52" s="665">
        <v>17032.490000000002</v>
      </c>
      <c r="D52" s="664">
        <v>1091.04</v>
      </c>
      <c r="E52" s="664">
        <v>51483</v>
      </c>
      <c r="F52" s="665">
        <v>4369.22</v>
      </c>
      <c r="G52" s="665">
        <v>2027.35</v>
      </c>
      <c r="H52" s="665">
        <v>1324.35</v>
      </c>
      <c r="I52" s="670">
        <v>4003</v>
      </c>
      <c r="J52" s="665">
        <v>71888.84</v>
      </c>
      <c r="K52" s="665">
        <v>53138.79</v>
      </c>
      <c r="L52" s="665">
        <v>6877.83</v>
      </c>
      <c r="M52" s="670">
        <v>107255</v>
      </c>
      <c r="N52" s="665">
        <v>97087.93</v>
      </c>
      <c r="O52" s="665">
        <v>72198.63</v>
      </c>
      <c r="P52" s="665">
        <v>9293.2199999999993</v>
      </c>
      <c r="Q52" s="666">
        <v>162741</v>
      </c>
      <c r="R52" s="183" t="s">
        <v>3981</v>
      </c>
      <c r="S52" s="320">
        <v>14247.9123</v>
      </c>
      <c r="T52" s="320">
        <v>4583.1831000000002</v>
      </c>
      <c r="U52" s="320">
        <v>9664.7291999999998</v>
      </c>
      <c r="V52" s="310">
        <v>5741</v>
      </c>
      <c r="W52" s="310">
        <v>1952.69</v>
      </c>
      <c r="X52" s="310">
        <v>2861.6</v>
      </c>
      <c r="Y52" s="310">
        <v>-610.83000000000004</v>
      </c>
      <c r="Z52" s="310">
        <v>12470</v>
      </c>
      <c r="AA52" s="668"/>
    </row>
    <row r="53" spans="1:27" s="310" customFormat="1" ht="15" customHeight="1">
      <c r="A53" s="664">
        <v>2018</v>
      </c>
      <c r="B53" s="665">
        <v>21746.61</v>
      </c>
      <c r="C53" s="665">
        <v>17483.86</v>
      </c>
      <c r="D53" s="664">
        <v>113.45</v>
      </c>
      <c r="E53" s="664">
        <v>49552</v>
      </c>
      <c r="F53" s="665">
        <v>5123.6499999999996</v>
      </c>
      <c r="G53" s="665">
        <v>2321.98</v>
      </c>
      <c r="H53" s="665">
        <v>1630.73</v>
      </c>
      <c r="I53" s="670">
        <v>3935</v>
      </c>
      <c r="J53" s="665">
        <v>84994.49</v>
      </c>
      <c r="K53" s="665">
        <v>65262.559999999998</v>
      </c>
      <c r="L53" s="665">
        <v>7866.64</v>
      </c>
      <c r="M53" s="670">
        <v>114080</v>
      </c>
      <c r="N53" s="665">
        <v>111864.75</v>
      </c>
      <c r="O53" s="665">
        <v>85068.4</v>
      </c>
      <c r="P53" s="665">
        <v>9610.82</v>
      </c>
      <c r="Q53" s="666">
        <v>167567</v>
      </c>
      <c r="R53" s="183" t="s">
        <v>4593</v>
      </c>
      <c r="S53" s="320">
        <v>8954.8858999999993</v>
      </c>
      <c r="T53" s="320">
        <v>3142.6428999999998</v>
      </c>
      <c r="U53" s="320">
        <v>5812.2429999999995</v>
      </c>
      <c r="V53" s="310">
        <v>6369</v>
      </c>
      <c r="W53" s="310">
        <v>1983.63</v>
      </c>
      <c r="X53" s="310">
        <v>3057.25</v>
      </c>
      <c r="Y53" s="310">
        <v>-704.27</v>
      </c>
      <c r="Z53" s="310">
        <v>12156</v>
      </c>
      <c r="AA53" s="668"/>
    </row>
    <row r="54" spans="1:27" s="310" customFormat="1" ht="15" customHeight="1">
      <c r="A54" s="664">
        <v>2019</v>
      </c>
      <c r="B54" s="665">
        <v>22230.95</v>
      </c>
      <c r="C54" s="665">
        <v>18888.73</v>
      </c>
      <c r="D54" s="665">
        <v>155.6</v>
      </c>
      <c r="E54" s="664">
        <v>52002</v>
      </c>
      <c r="F54" s="665">
        <v>7224.31</v>
      </c>
      <c r="G54" s="665">
        <v>3352.81</v>
      </c>
      <c r="H54" s="665">
        <v>2365.71</v>
      </c>
      <c r="I54" s="670">
        <v>3886</v>
      </c>
      <c r="J54" s="665">
        <v>97952.06</v>
      </c>
      <c r="K54" s="665">
        <v>75408.59</v>
      </c>
      <c r="L54" s="665">
        <v>7018.84</v>
      </c>
      <c r="M54" s="670">
        <v>123186</v>
      </c>
      <c r="N54" s="665">
        <v>127407.31</v>
      </c>
      <c r="O54" s="665">
        <v>97650.13</v>
      </c>
      <c r="P54" s="665">
        <v>9540.15</v>
      </c>
      <c r="Q54" s="666">
        <v>179074</v>
      </c>
      <c r="R54" s="183" t="s">
        <v>4594</v>
      </c>
      <c r="S54" s="320">
        <v>9035.0049999999992</v>
      </c>
      <c r="T54" s="320">
        <v>2849.3778000000002</v>
      </c>
      <c r="U54" s="320">
        <v>6185.627199999999</v>
      </c>
      <c r="V54" s="310">
        <v>6391</v>
      </c>
      <c r="W54" s="310">
        <v>1788.53</v>
      </c>
      <c r="X54" s="310">
        <v>3360.88</v>
      </c>
      <c r="Y54" s="310">
        <v>-1834.47</v>
      </c>
      <c r="Z54" s="310">
        <v>13551</v>
      </c>
      <c r="AA54" s="668"/>
    </row>
    <row r="55" spans="1:27" s="310" customFormat="1" ht="15" customHeight="1" thickBot="1">
      <c r="A55" s="311">
        <v>2020</v>
      </c>
      <c r="B55" s="312">
        <v>24064.51</v>
      </c>
      <c r="C55" s="312">
        <v>20386.939999999999</v>
      </c>
      <c r="D55" s="312">
        <v>49.26</v>
      </c>
      <c r="E55" s="311">
        <v>50543</v>
      </c>
      <c r="F55" s="312">
        <v>6782.25</v>
      </c>
      <c r="G55" s="312">
        <v>2914.5</v>
      </c>
      <c r="H55" s="312">
        <v>2313.3000000000002</v>
      </c>
      <c r="I55" s="313">
        <v>3870</v>
      </c>
      <c r="J55" s="312">
        <v>94759.71</v>
      </c>
      <c r="K55" s="312">
        <v>75652.05</v>
      </c>
      <c r="L55" s="312">
        <v>8023.22</v>
      </c>
      <c r="M55" s="313">
        <v>127524</v>
      </c>
      <c r="N55" s="312">
        <v>125606.46</v>
      </c>
      <c r="O55" s="312">
        <v>98953.49</v>
      </c>
      <c r="P55" s="312">
        <v>10385.780000000001</v>
      </c>
      <c r="Q55" s="671">
        <v>181937</v>
      </c>
      <c r="R55" s="314" t="s">
        <v>4852</v>
      </c>
      <c r="S55" s="316">
        <v>8635.3417000000009</v>
      </c>
      <c r="T55" s="316">
        <v>2858.1232</v>
      </c>
      <c r="U55" s="316">
        <v>5777.2185000000009</v>
      </c>
      <c r="V55" s="315">
        <v>6407</v>
      </c>
      <c r="W55" s="315" t="s">
        <v>817</v>
      </c>
      <c r="X55" s="315" t="s">
        <v>817</v>
      </c>
      <c r="Y55" s="315" t="s">
        <v>817</v>
      </c>
      <c r="Z55" s="315" t="s">
        <v>817</v>
      </c>
      <c r="AA55" s="668"/>
    </row>
    <row r="56" spans="1:27" s="1051" customFormat="1" ht="15" customHeight="1">
      <c r="A56" s="1058" t="s">
        <v>955</v>
      </c>
      <c r="B56" s="1023" t="s">
        <v>477</v>
      </c>
      <c r="C56" s="1023"/>
      <c r="J56" s="1018"/>
      <c r="K56" s="1018"/>
      <c r="L56" s="1018"/>
      <c r="M56" s="1018"/>
      <c r="N56" s="1018"/>
      <c r="O56" s="1018"/>
      <c r="P56" s="1018"/>
      <c r="R56" s="1061"/>
      <c r="S56" s="1023"/>
      <c r="T56" s="1023"/>
      <c r="U56" s="1023"/>
      <c r="V56" s="1023"/>
    </row>
    <row r="57" spans="1:27" ht="15" customHeight="1">
      <c r="B57" s="1051" t="s">
        <v>502</v>
      </c>
      <c r="C57" s="131"/>
      <c r="J57" s="130"/>
      <c r="K57" s="130"/>
      <c r="L57" s="130"/>
      <c r="M57" s="130"/>
      <c r="N57" s="130"/>
      <c r="O57" s="130"/>
      <c r="P57" s="130"/>
      <c r="Q57" s="130"/>
      <c r="T57" s="30"/>
      <c r="U57" s="30"/>
      <c r="V57" s="30"/>
      <c r="W57" s="30"/>
      <c r="X57" s="30"/>
      <c r="Y57" s="30"/>
      <c r="Z57" s="30"/>
    </row>
    <row r="58" spans="1:27" ht="11.25" customHeight="1">
      <c r="A58" s="131"/>
      <c r="B58" s="131"/>
      <c r="J58" s="134"/>
      <c r="K58" s="134"/>
      <c r="L58" s="134"/>
      <c r="M58" s="134"/>
      <c r="N58" s="134"/>
      <c r="O58" s="134"/>
      <c r="P58" s="134"/>
      <c r="Q58" s="134"/>
      <c r="S58" s="2703"/>
      <c r="T58" s="2703"/>
    </row>
    <row r="59" spans="1:27">
      <c r="H59" s="173"/>
      <c r="J59" s="80"/>
    </row>
    <row r="60" spans="1:27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</row>
    <row r="62" spans="1:27">
      <c r="S62" s="171"/>
      <c r="T62" s="171"/>
      <c r="U62" s="171"/>
      <c r="V62" s="171"/>
    </row>
    <row r="63" spans="1:27">
      <c r="S63" s="171"/>
      <c r="T63" s="171"/>
      <c r="U63" s="171"/>
      <c r="V63" s="171"/>
    </row>
  </sheetData>
  <mergeCells count="23">
    <mergeCell ref="A4:A6"/>
    <mergeCell ref="T5:T6"/>
    <mergeCell ref="R4:R6"/>
    <mergeCell ref="S4:V4"/>
    <mergeCell ref="B5:E5"/>
    <mergeCell ref="N5:Q5"/>
    <mergeCell ref="F5:I5"/>
    <mergeCell ref="V5:V6"/>
    <mergeCell ref="T2:U2"/>
    <mergeCell ref="N2:P2"/>
    <mergeCell ref="T3:U3"/>
    <mergeCell ref="H2:M2"/>
    <mergeCell ref="S5:S6"/>
    <mergeCell ref="U5:U6"/>
    <mergeCell ref="S58:T58"/>
    <mergeCell ref="L3:M3"/>
    <mergeCell ref="J5:M5"/>
    <mergeCell ref="B4:Q4"/>
    <mergeCell ref="W4:Z4"/>
    <mergeCell ref="Y5:Y6"/>
    <mergeCell ref="Z5:Z6"/>
    <mergeCell ref="W5:W6"/>
    <mergeCell ref="X5:X6"/>
  </mergeCells>
  <phoneticPr fontId="0" type="noConversion"/>
  <conditionalFormatting sqref="A7:Z55">
    <cfRule type="expression" dxfId="6" priority="1" stopIfTrue="1">
      <formula>MOD(ROW(),2)=0</formula>
    </cfRule>
  </conditionalFormatting>
  <pageMargins left="0.62992125984251968" right="0.51181102362204722" top="0.51181102362204722" bottom="0.51181102362204722" header="0" footer="0.74803149606299213"/>
  <pageSetup paperSize="141" firstPageNumber="77" orientation="portrait" useFirstPageNumber="1" r:id="rId1"/>
  <headerFooter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dimension ref="A1:G102"/>
  <sheetViews>
    <sheetView showGridLines="0" workbookViewId="0">
      <pane xSplit="1" ySplit="3" topLeftCell="B34" activePane="bottomRight" state="frozen"/>
      <selection sqref="A1:IV65536"/>
      <selection pane="topRight" sqref="A1:IV65536"/>
      <selection pane="bottomLeft" sqref="A1:IV65536"/>
      <selection pane="bottomRight" activeCell="H35" sqref="H35"/>
    </sheetView>
  </sheetViews>
  <sheetFormatPr defaultColWidth="9.140625" defaultRowHeight="11.25"/>
  <cols>
    <col min="1" max="1" width="11" style="7" customWidth="1"/>
    <col min="2" max="3" width="17.42578125" style="41" customWidth="1"/>
    <col min="4" max="4" width="20.85546875" style="41" customWidth="1"/>
    <col min="5" max="5" width="17.42578125" style="41" customWidth="1"/>
    <col min="6" max="10" width="9.140625" style="41"/>
    <col min="11" max="11" width="11.28515625" style="41" customWidth="1"/>
    <col min="12" max="12" width="8.7109375" style="41" customWidth="1"/>
    <col min="13" max="15" width="9.140625" style="41"/>
    <col min="16" max="16" width="11.85546875" style="41" customWidth="1"/>
    <col min="17" max="16384" width="9.140625" style="41"/>
  </cols>
  <sheetData>
    <row r="1" spans="1:7" s="136" customFormat="1" ht="47.25" customHeight="1">
      <c r="A1" s="2708" t="s">
        <v>886</v>
      </c>
      <c r="B1" s="2708"/>
      <c r="C1" s="2708"/>
      <c r="D1" s="138" t="s">
        <v>1709</v>
      </c>
      <c r="E1" s="137"/>
      <c r="F1" s="137"/>
      <c r="G1" s="137"/>
    </row>
    <row r="2" spans="1:7" s="139" customFormat="1" ht="21" customHeight="1">
      <c r="A2" s="2709" t="s">
        <v>141</v>
      </c>
      <c r="B2" s="2709" t="s">
        <v>142</v>
      </c>
      <c r="C2" s="2282" t="s">
        <v>143</v>
      </c>
      <c r="D2" s="2284"/>
    </row>
    <row r="3" spans="1:7" s="139" customFormat="1" ht="21" customHeight="1">
      <c r="A3" s="2710"/>
      <c r="B3" s="2710"/>
      <c r="C3" s="979" t="s">
        <v>144</v>
      </c>
      <c r="D3" s="981" t="s">
        <v>75</v>
      </c>
    </row>
    <row r="4" spans="1:7" s="139" customFormat="1" ht="15" customHeight="1">
      <c r="A4" s="263" t="s">
        <v>1984</v>
      </c>
      <c r="B4" s="81" t="s">
        <v>817</v>
      </c>
      <c r="C4" s="268">
        <f>(D4/15.05)*10</f>
        <v>16.345514950166113</v>
      </c>
      <c r="D4" s="81">
        <v>24.6</v>
      </c>
      <c r="E4" s="224"/>
    </row>
    <row r="5" spans="1:7" s="139" customFormat="1" ht="15" customHeight="1">
      <c r="A5" s="263" t="s">
        <v>1985</v>
      </c>
      <c r="B5" s="81" t="s">
        <v>817</v>
      </c>
      <c r="C5" s="268">
        <f>(D5/15.43)*10</f>
        <v>47.245625405055094</v>
      </c>
      <c r="D5" s="81">
        <v>72.900000000000006</v>
      </c>
      <c r="E5" s="224"/>
    </row>
    <row r="6" spans="1:7" s="139" customFormat="1" ht="15" customHeight="1">
      <c r="A6" s="263" t="s">
        <v>1986</v>
      </c>
      <c r="B6" s="81">
        <v>16908</v>
      </c>
      <c r="C6" s="268">
        <f>(D6/15.12)*10</f>
        <v>101.98412698412697</v>
      </c>
      <c r="D6" s="81">
        <v>154.19999999999999</v>
      </c>
      <c r="E6" s="224"/>
    </row>
    <row r="7" spans="1:7" s="139" customFormat="1" ht="15" customHeight="1">
      <c r="A7" s="263" t="s">
        <v>1987</v>
      </c>
      <c r="B7" s="81">
        <v>24610</v>
      </c>
      <c r="C7" s="268">
        <f>(D7/15.22)*10</f>
        <v>124.04730617608409</v>
      </c>
      <c r="D7" s="81">
        <v>188.8</v>
      </c>
      <c r="E7" s="224"/>
    </row>
    <row r="8" spans="1:7" s="139" customFormat="1" ht="15" customHeight="1">
      <c r="A8" s="263" t="s">
        <v>1988</v>
      </c>
      <c r="B8" s="81">
        <v>27610</v>
      </c>
      <c r="C8" s="268">
        <f>(D8/15.49)*10</f>
        <v>248.87023886378307</v>
      </c>
      <c r="D8" s="81">
        <v>385.5</v>
      </c>
      <c r="E8" s="224"/>
    </row>
    <row r="9" spans="1:7" s="139" customFormat="1" ht="15" customHeight="1">
      <c r="A9" s="263" t="s">
        <v>1989</v>
      </c>
      <c r="B9" s="81">
        <v>38456</v>
      </c>
      <c r="C9" s="268">
        <f>(D9/16.26)*10</f>
        <v>381.11931119311191</v>
      </c>
      <c r="D9" s="81">
        <v>619.70000000000005</v>
      </c>
      <c r="E9" s="224"/>
    </row>
    <row r="10" spans="1:7" s="139" customFormat="1" ht="15" customHeight="1">
      <c r="A10" s="263" t="s">
        <v>1997</v>
      </c>
      <c r="B10" s="81">
        <v>68362</v>
      </c>
      <c r="C10" s="268">
        <f>(D10/20.07)*10</f>
        <v>418.38565022421528</v>
      </c>
      <c r="D10" s="81">
        <v>839.7</v>
      </c>
      <c r="E10" s="224"/>
    </row>
    <row r="11" spans="1:7" s="139" customFormat="1" ht="15" customHeight="1">
      <c r="A11" s="263" t="s">
        <v>1999</v>
      </c>
      <c r="B11" s="81">
        <v>63551</v>
      </c>
      <c r="C11" s="268">
        <f>(D11/23.8)*10</f>
        <v>621.93277310924373</v>
      </c>
      <c r="D11" s="81">
        <v>1480.2</v>
      </c>
      <c r="E11" s="268"/>
    </row>
    <row r="12" spans="1:7" s="139" customFormat="1" ht="15" customHeight="1">
      <c r="A12" s="263" t="s">
        <v>2000</v>
      </c>
      <c r="B12" s="81">
        <v>50122</v>
      </c>
      <c r="C12" s="268">
        <f>(D12/24.94)*10</f>
        <v>597.83480352846834</v>
      </c>
      <c r="D12" s="443">
        <v>1491</v>
      </c>
      <c r="E12" s="224"/>
    </row>
    <row r="13" spans="1:7" s="139" customFormat="1" ht="15" customHeight="1">
      <c r="A13" s="263" t="s">
        <v>2001</v>
      </c>
      <c r="B13" s="81">
        <v>69046</v>
      </c>
      <c r="C13" s="268">
        <f>(D13/25.96)*10</f>
        <v>441.64098613251156</v>
      </c>
      <c r="D13" s="81">
        <v>1146.5</v>
      </c>
      <c r="E13" s="224"/>
    </row>
    <row r="14" spans="1:7" s="139" customFormat="1" ht="15" customHeight="1">
      <c r="A14" s="263" t="s">
        <v>2002</v>
      </c>
      <c r="B14" s="81">
        <v>78422</v>
      </c>
      <c r="C14" s="268">
        <f>(D14/29.89)*10</f>
        <v>555.7377049180327</v>
      </c>
      <c r="D14" s="81">
        <v>1661.1</v>
      </c>
      <c r="E14" s="224"/>
    </row>
    <row r="15" spans="1:7" s="139" customFormat="1" ht="15" customHeight="1">
      <c r="A15" s="263" t="s">
        <v>2003</v>
      </c>
      <c r="B15" s="81">
        <v>60545</v>
      </c>
      <c r="C15" s="268">
        <f>(D15/30.63)*10</f>
        <v>697.45347698334967</v>
      </c>
      <c r="D15" s="81">
        <v>2136.3000000000002</v>
      </c>
      <c r="E15" s="224"/>
    </row>
    <row r="16" spans="1:7" s="139" customFormat="1" ht="15" customHeight="1">
      <c r="A16" s="263" t="s">
        <v>1974</v>
      </c>
      <c r="B16" s="81">
        <v>73677</v>
      </c>
      <c r="C16" s="268">
        <f>(D16/31.24)*10</f>
        <v>737.48399487836105</v>
      </c>
      <c r="D16" s="81">
        <v>2303.9</v>
      </c>
      <c r="E16" s="224"/>
    </row>
    <row r="17" spans="1:6" s="139" customFormat="1" ht="15" customHeight="1">
      <c r="A17" s="263" t="s">
        <v>1975</v>
      </c>
      <c r="B17" s="81">
        <v>86745</v>
      </c>
      <c r="C17" s="268">
        <f>(D17/32.14)*10</f>
        <v>770.81518357187304</v>
      </c>
      <c r="D17" s="81">
        <v>2477.4</v>
      </c>
      <c r="E17" s="224"/>
    </row>
    <row r="18" spans="1:6" s="139" customFormat="1" ht="15" customHeight="1">
      <c r="A18" s="263" t="s">
        <v>1976</v>
      </c>
      <c r="B18" s="81">
        <v>110014</v>
      </c>
      <c r="C18" s="268">
        <f>(D18/32.92)*10</f>
        <v>758.23207776427694</v>
      </c>
      <c r="D18" s="81">
        <v>2496.1</v>
      </c>
      <c r="E18" s="224"/>
    </row>
    <row r="19" spans="1:6" s="139" customFormat="1" ht="15" customHeight="1">
      <c r="A19" s="263" t="s">
        <v>549</v>
      </c>
      <c r="B19" s="81">
        <v>96691</v>
      </c>
      <c r="C19" s="268">
        <f>(D19/35.68)*10</f>
        <v>763.90134529147986</v>
      </c>
      <c r="D19" s="81">
        <v>2725.6</v>
      </c>
      <c r="E19" s="224"/>
    </row>
    <row r="20" spans="1:6" s="139" customFormat="1" ht="15" customHeight="1">
      <c r="A20" s="263" t="s">
        <v>550</v>
      </c>
      <c r="B20" s="81">
        <v>185106</v>
      </c>
      <c r="C20" s="268">
        <f>(D20/38.15)*10</f>
        <v>849.67234600262134</v>
      </c>
      <c r="D20" s="81">
        <v>3241.5</v>
      </c>
      <c r="E20" s="224"/>
    </row>
    <row r="21" spans="1:6" s="139" customFormat="1" ht="15" customHeight="1">
      <c r="A21" s="263" t="s">
        <v>551</v>
      </c>
      <c r="B21" s="81">
        <v>237779</v>
      </c>
      <c r="C21" s="268">
        <f>(D21/39.14)*10</f>
        <v>944.53244762391421</v>
      </c>
      <c r="D21" s="81">
        <v>3696.9</v>
      </c>
      <c r="E21" s="224"/>
    </row>
    <row r="22" spans="1:6" ht="15" customHeight="1">
      <c r="A22" s="10" t="s">
        <v>121</v>
      </c>
      <c r="B22" s="261">
        <v>192263</v>
      </c>
      <c r="C22" s="31" t="s">
        <v>145</v>
      </c>
      <c r="D22" s="15">
        <v>4354.8999999999996</v>
      </c>
      <c r="E22" s="16"/>
      <c r="F22" s="605"/>
    </row>
    <row r="23" spans="1:6" s="208" customFormat="1" ht="15" customHeight="1">
      <c r="A23" s="256" t="s">
        <v>122</v>
      </c>
      <c r="B23" s="672">
        <v>199925</v>
      </c>
      <c r="C23" s="257" t="s">
        <v>146</v>
      </c>
      <c r="D23" s="16">
        <v>4814.47</v>
      </c>
      <c r="E23" s="16"/>
      <c r="F23" s="417"/>
    </row>
    <row r="24" spans="1:6" s="208" customFormat="1" ht="15" customHeight="1">
      <c r="A24" s="256" t="s">
        <v>123</v>
      </c>
      <c r="B24" s="672">
        <v>181462</v>
      </c>
      <c r="C24" s="257" t="s">
        <v>147</v>
      </c>
      <c r="D24" s="16">
        <v>4970.04</v>
      </c>
      <c r="E24" s="16"/>
      <c r="F24" s="417"/>
    </row>
    <row r="25" spans="1:6" s="208" customFormat="1" ht="15" customHeight="1">
      <c r="A25" s="256" t="s">
        <v>124</v>
      </c>
      <c r="B25" s="672">
        <v>227584</v>
      </c>
      <c r="C25" s="257" t="s">
        <v>148</v>
      </c>
      <c r="D25" s="16">
        <v>6300.04</v>
      </c>
    </row>
    <row r="26" spans="1:6" s="208" customFormat="1" ht="15" customHeight="1">
      <c r="A26" s="256" t="s">
        <v>125</v>
      </c>
      <c r="B26" s="672">
        <v>242811</v>
      </c>
      <c r="C26" s="257" t="s">
        <v>149</v>
      </c>
      <c r="D26" s="16">
        <v>6934.6</v>
      </c>
    </row>
    <row r="27" spans="1:6" s="208" customFormat="1" ht="15" customHeight="1">
      <c r="A27" s="256" t="s">
        <v>126</v>
      </c>
      <c r="B27" s="672">
        <v>270390</v>
      </c>
      <c r="C27" s="257" t="s">
        <v>150</v>
      </c>
      <c r="D27" s="16">
        <v>8197.7800000000007</v>
      </c>
    </row>
    <row r="28" spans="1:6" s="208" customFormat="1" ht="15" customHeight="1">
      <c r="A28" s="256" t="s">
        <v>127</v>
      </c>
      <c r="B28" s="672">
        <v>248291</v>
      </c>
      <c r="C28" s="257">
        <v>1949.32</v>
      </c>
      <c r="D28" s="16">
        <v>9807.0300000000007</v>
      </c>
    </row>
    <row r="29" spans="1:6" s="208" customFormat="1" ht="15" customHeight="1">
      <c r="A29" s="256" t="s">
        <v>1232</v>
      </c>
      <c r="B29" s="672" t="s">
        <v>499</v>
      </c>
      <c r="C29" s="257" t="s">
        <v>151</v>
      </c>
      <c r="D29" s="16">
        <v>10170.01</v>
      </c>
    </row>
    <row r="30" spans="1:6" s="208" customFormat="1" ht="15" customHeight="1">
      <c r="A30" s="256" t="s">
        <v>1173</v>
      </c>
      <c r="B30" s="672">
        <v>185534</v>
      </c>
      <c r="C30" s="257">
        <v>2501.13</v>
      </c>
      <c r="D30" s="16">
        <v>14363.98472</v>
      </c>
    </row>
    <row r="31" spans="1:6" s="208" customFormat="1" ht="15" customHeight="1">
      <c r="A31" s="256" t="s">
        <v>1174</v>
      </c>
      <c r="B31" s="672">
        <v>241425</v>
      </c>
      <c r="C31" s="257">
        <v>3061.97</v>
      </c>
      <c r="D31" s="16">
        <v>17728.805999999993</v>
      </c>
    </row>
    <row r="32" spans="1:6" s="208" customFormat="1" ht="15" customHeight="1">
      <c r="A32" s="256" t="s">
        <v>1175</v>
      </c>
      <c r="B32" s="672">
        <v>272693</v>
      </c>
      <c r="C32" s="257">
        <v>3371.97</v>
      </c>
      <c r="D32" s="16">
        <v>19874.38708</v>
      </c>
    </row>
    <row r="33" spans="1:5" s="208" customFormat="1" ht="15" customHeight="1">
      <c r="A33" s="256" t="s">
        <v>1176</v>
      </c>
      <c r="B33" s="672">
        <v>251699</v>
      </c>
      <c r="C33" s="257">
        <v>3848.29</v>
      </c>
      <c r="D33" s="16">
        <v>23624.650080000003</v>
      </c>
    </row>
    <row r="34" spans="1:5" s="208" customFormat="1" ht="15" customHeight="1">
      <c r="A34" s="256" t="s">
        <v>1181</v>
      </c>
      <c r="B34" s="672">
        <v>286381</v>
      </c>
      <c r="C34" s="257">
        <v>4802.41</v>
      </c>
      <c r="D34" s="257">
        <v>32265.59</v>
      </c>
    </row>
    <row r="35" spans="1:5" s="208" customFormat="1" ht="15" customHeight="1">
      <c r="A35" s="256" t="s">
        <v>1190</v>
      </c>
      <c r="B35" s="673">
        <v>563584</v>
      </c>
      <c r="C35" s="35">
        <v>5978.47</v>
      </c>
      <c r="D35" s="36">
        <v>41298.54</v>
      </c>
    </row>
    <row r="36" spans="1:5" s="208" customFormat="1" ht="15" customHeight="1">
      <c r="A36" s="256" t="s">
        <v>898</v>
      </c>
      <c r="B36" s="674">
        <v>981102</v>
      </c>
      <c r="C36" s="35">
        <v>7914.78</v>
      </c>
      <c r="D36" s="36">
        <v>54295.16</v>
      </c>
      <c r="E36" s="35"/>
    </row>
    <row r="37" spans="1:5" s="208" customFormat="1" ht="15" customHeight="1">
      <c r="A37" s="295" t="s">
        <v>205</v>
      </c>
      <c r="B37" s="675">
        <v>650059</v>
      </c>
      <c r="C37" s="35">
        <v>9689.26</v>
      </c>
      <c r="D37" s="36">
        <v>66676.509999999995</v>
      </c>
    </row>
    <row r="38" spans="1:5" s="208" customFormat="1" ht="15" customHeight="1">
      <c r="A38" s="295" t="s">
        <v>194</v>
      </c>
      <c r="B38" s="675">
        <v>427180</v>
      </c>
      <c r="C38" s="35">
        <v>10987.4</v>
      </c>
      <c r="D38" s="36">
        <v>76010.979619999998</v>
      </c>
    </row>
    <row r="39" spans="1:5" s="208" customFormat="1" ht="15" customHeight="1">
      <c r="A39" s="295" t="s">
        <v>458</v>
      </c>
      <c r="B39" s="675">
        <v>439375</v>
      </c>
      <c r="C39" s="35">
        <v>11650.32</v>
      </c>
      <c r="D39" s="36">
        <v>83008.89</v>
      </c>
    </row>
    <row r="40" spans="1:5" s="208" customFormat="1" ht="15" customHeight="1">
      <c r="A40" s="295" t="s">
        <v>1488</v>
      </c>
      <c r="B40" s="675">
        <v>691402</v>
      </c>
      <c r="C40" s="35">
        <v>12843.429999999998</v>
      </c>
      <c r="D40" s="36">
        <v>101882.77864</v>
      </c>
    </row>
    <row r="41" spans="1:5" s="208" customFormat="1" ht="15" customHeight="1">
      <c r="A41" s="295" t="s">
        <v>1751</v>
      </c>
      <c r="B41" s="675">
        <v>441301</v>
      </c>
      <c r="C41" s="35">
        <v>14461.15</v>
      </c>
      <c r="D41" s="36">
        <v>115646.15801927802</v>
      </c>
    </row>
    <row r="42" spans="1:5" s="208" customFormat="1" ht="15" customHeight="1">
      <c r="A42" s="295" t="s">
        <v>3664</v>
      </c>
      <c r="B42" s="675">
        <v>408870</v>
      </c>
      <c r="C42" s="36">
        <v>14228.3</v>
      </c>
      <c r="D42" s="36">
        <v>110582.37488267099</v>
      </c>
    </row>
    <row r="43" spans="1:5" s="208" customFormat="1" ht="15" customHeight="1">
      <c r="A43" s="295" t="s">
        <v>3665</v>
      </c>
      <c r="B43" s="675">
        <v>461829</v>
      </c>
      <c r="C43" s="35">
        <v>15316.91</v>
      </c>
      <c r="D43" s="36">
        <v>118982.32</v>
      </c>
    </row>
    <row r="44" spans="1:5" s="208" customFormat="1" ht="15" customHeight="1">
      <c r="A44" s="295" t="s">
        <v>3960</v>
      </c>
      <c r="B44" s="35">
        <v>684537</v>
      </c>
      <c r="C44" s="35">
        <v>14931.18</v>
      </c>
      <c r="D44" s="36">
        <v>116856.72088078099</v>
      </c>
    </row>
    <row r="45" spans="1:5" s="208" customFormat="1" ht="15" customHeight="1">
      <c r="A45" s="295" t="s">
        <v>3973</v>
      </c>
      <c r="B45" s="675">
        <v>905326</v>
      </c>
      <c r="C45" s="35">
        <v>12769.45</v>
      </c>
      <c r="D45" s="36">
        <v>101098.96241416999</v>
      </c>
    </row>
    <row r="46" spans="1:5" s="208" customFormat="1" ht="15" customHeight="1">
      <c r="A46" s="295" t="s">
        <v>3981</v>
      </c>
      <c r="B46" s="675">
        <v>880037</v>
      </c>
      <c r="C46" s="35">
        <v>14981.689999999999</v>
      </c>
      <c r="D46" s="36">
        <v>123156.004940445</v>
      </c>
    </row>
    <row r="47" spans="1:5" s="208" customFormat="1" ht="15" customHeight="1">
      <c r="A47" s="295" t="s">
        <v>4593</v>
      </c>
      <c r="B47" s="675">
        <v>692978</v>
      </c>
      <c r="C47" s="35">
        <v>16419.63</v>
      </c>
      <c r="D47" s="36">
        <v>138006.57168470003</v>
      </c>
    </row>
    <row r="48" spans="1:5" s="208" customFormat="1" ht="15" customHeight="1">
      <c r="A48" s="295" t="s">
        <v>4594</v>
      </c>
      <c r="B48" s="675">
        <v>530578</v>
      </c>
      <c r="C48" s="35">
        <v>18205.010000000002</v>
      </c>
      <c r="D48" s="36">
        <v>154353.0611469</v>
      </c>
    </row>
    <row r="49" spans="1:5" s="208" customFormat="1" ht="15" customHeight="1" thickBot="1">
      <c r="A49" s="676" t="s">
        <v>4852</v>
      </c>
      <c r="B49" s="1343">
        <v>280258</v>
      </c>
      <c r="C49" s="286">
        <v>24777.71</v>
      </c>
      <c r="D49" s="287">
        <v>210130.60146709997</v>
      </c>
    </row>
    <row r="50" spans="1:5" s="1100" customFormat="1" ht="15" customHeight="1">
      <c r="A50" s="1101" t="s">
        <v>810</v>
      </c>
      <c r="B50" s="2161" t="s">
        <v>3980</v>
      </c>
      <c r="C50" s="2161"/>
      <c r="D50" s="2161"/>
      <c r="E50" s="2161"/>
    </row>
    <row r="51" spans="1:5" s="1100" customFormat="1" ht="15" customHeight="1">
      <c r="A51" s="1064"/>
      <c r="B51" s="1023" t="s">
        <v>3979</v>
      </c>
      <c r="C51" s="1023"/>
      <c r="D51" s="1023"/>
      <c r="E51" s="1023"/>
    </row>
    <row r="52" spans="1:5" s="1100" customFormat="1" ht="15" customHeight="1">
      <c r="A52" s="1064"/>
      <c r="B52" s="2166" t="s">
        <v>1852</v>
      </c>
      <c r="C52" s="2166"/>
    </row>
    <row r="53" spans="1:5" ht="15" customHeight="1">
      <c r="A53" s="75"/>
      <c r="B53" s="82"/>
    </row>
    <row r="54" spans="1:5" ht="15" customHeight="1">
      <c r="A54" s="75"/>
      <c r="B54" s="82"/>
    </row>
    <row r="55" spans="1:5" ht="15" customHeight="1">
      <c r="A55" s="75"/>
      <c r="B55" s="82"/>
    </row>
    <row r="56" spans="1:5" ht="15" customHeight="1">
      <c r="A56" s="75"/>
      <c r="B56" s="82"/>
    </row>
    <row r="57" spans="1:5" ht="15" customHeight="1">
      <c r="A57" s="75"/>
      <c r="B57" s="82"/>
    </row>
    <row r="58" spans="1:5" ht="15" customHeight="1">
      <c r="A58" s="75"/>
      <c r="B58" s="82"/>
    </row>
    <row r="59" spans="1:5" ht="15" customHeight="1">
      <c r="A59" s="75"/>
      <c r="B59" s="82"/>
    </row>
    <row r="60" spans="1:5" ht="15" customHeight="1">
      <c r="A60" s="75"/>
      <c r="B60" s="82"/>
    </row>
    <row r="61" spans="1:5" ht="15" customHeight="1">
      <c r="A61" s="75"/>
      <c r="B61" s="82"/>
    </row>
    <row r="62" spans="1:5" ht="15" customHeight="1">
      <c r="A62" s="75"/>
      <c r="B62" s="82"/>
    </row>
    <row r="63" spans="1:5" ht="15" customHeight="1">
      <c r="A63" s="75"/>
      <c r="B63" s="82"/>
    </row>
    <row r="64" spans="1:5" ht="15" customHeight="1">
      <c r="A64" s="75"/>
      <c r="B64" s="82"/>
    </row>
    <row r="65" spans="1:2" ht="15" customHeight="1">
      <c r="A65" s="75"/>
      <c r="B65" s="82"/>
    </row>
    <row r="66" spans="1:2" ht="15" customHeight="1">
      <c r="A66" s="75"/>
      <c r="B66" s="82"/>
    </row>
    <row r="67" spans="1:2" ht="15" customHeight="1">
      <c r="A67" s="75"/>
      <c r="B67" s="82"/>
    </row>
    <row r="68" spans="1:2" ht="15" customHeight="1">
      <c r="A68" s="75"/>
      <c r="B68" s="82"/>
    </row>
    <row r="69" spans="1:2" ht="15" customHeight="1">
      <c r="A69" s="75"/>
      <c r="B69" s="82"/>
    </row>
    <row r="70" spans="1:2" ht="15" customHeight="1">
      <c r="A70" s="75"/>
      <c r="B70" s="82"/>
    </row>
    <row r="71" spans="1:2" ht="15" customHeight="1">
      <c r="A71" s="75"/>
      <c r="B71" s="82"/>
    </row>
    <row r="72" spans="1:2" ht="15" customHeight="1">
      <c r="A72" s="75"/>
      <c r="B72" s="82"/>
    </row>
    <row r="73" spans="1:2" ht="15" customHeight="1">
      <c r="A73" s="75"/>
      <c r="B73" s="82"/>
    </row>
    <row r="74" spans="1:2" ht="15" customHeight="1">
      <c r="A74" s="75"/>
      <c r="B74" s="82"/>
    </row>
    <row r="75" spans="1:2" ht="15" customHeight="1">
      <c r="A75" s="75"/>
      <c r="B75" s="82"/>
    </row>
    <row r="76" spans="1:2" ht="15" customHeight="1">
      <c r="A76" s="75"/>
      <c r="B76" s="82"/>
    </row>
    <row r="77" spans="1:2">
      <c r="A77" s="75"/>
      <c r="B77" s="82"/>
    </row>
    <row r="78" spans="1:2">
      <c r="A78" s="75"/>
      <c r="B78" s="82"/>
    </row>
    <row r="79" spans="1:2">
      <c r="A79" s="75"/>
      <c r="B79" s="82"/>
    </row>
    <row r="80" spans="1:2">
      <c r="A80" s="75"/>
      <c r="B80" s="82"/>
    </row>
    <row r="81" spans="1:2">
      <c r="A81" s="75"/>
      <c r="B81" s="82"/>
    </row>
    <row r="82" spans="1:2">
      <c r="A82" s="75"/>
      <c r="B82" s="82"/>
    </row>
    <row r="83" spans="1:2">
      <c r="A83" s="75"/>
      <c r="B83" s="82"/>
    </row>
    <row r="84" spans="1:2">
      <c r="A84" s="75"/>
      <c r="B84" s="82"/>
    </row>
    <row r="85" spans="1:2">
      <c r="A85" s="75"/>
      <c r="B85" s="82"/>
    </row>
    <row r="86" spans="1:2">
      <c r="A86" s="75"/>
      <c r="B86" s="82"/>
    </row>
    <row r="87" spans="1:2">
      <c r="A87" s="75"/>
      <c r="B87" s="82"/>
    </row>
    <row r="88" spans="1:2">
      <c r="A88" s="75"/>
      <c r="B88" s="82"/>
    </row>
    <row r="89" spans="1:2">
      <c r="A89" s="75"/>
      <c r="B89" s="82"/>
    </row>
    <row r="90" spans="1:2">
      <c r="A90" s="75"/>
      <c r="B90" s="82"/>
    </row>
    <row r="91" spans="1:2">
      <c r="A91" s="75"/>
      <c r="B91" s="82"/>
    </row>
    <row r="92" spans="1:2">
      <c r="A92" s="75"/>
      <c r="B92" s="82"/>
    </row>
    <row r="93" spans="1:2">
      <c r="A93" s="75"/>
      <c r="B93" s="82"/>
    </row>
    <row r="94" spans="1:2">
      <c r="A94" s="75"/>
      <c r="B94" s="82"/>
    </row>
    <row r="95" spans="1:2">
      <c r="A95" s="75"/>
      <c r="B95" s="82"/>
    </row>
    <row r="96" spans="1:2">
      <c r="A96" s="75"/>
      <c r="B96" s="82"/>
    </row>
    <row r="97" spans="1:2">
      <c r="A97" s="75"/>
      <c r="B97" s="82"/>
    </row>
    <row r="98" spans="1:2">
      <c r="A98" s="75"/>
      <c r="B98" s="82"/>
    </row>
    <row r="99" spans="1:2">
      <c r="A99" s="75"/>
      <c r="B99" s="82"/>
    </row>
    <row r="100" spans="1:2">
      <c r="A100" s="75"/>
      <c r="B100" s="82"/>
    </row>
    <row r="101" spans="1:2">
      <c r="A101" s="75"/>
      <c r="B101" s="82"/>
    </row>
    <row r="102" spans="1:2">
      <c r="A102" s="75"/>
      <c r="B102" s="82"/>
    </row>
  </sheetData>
  <mergeCells count="6">
    <mergeCell ref="B50:E50"/>
    <mergeCell ref="B52:C52"/>
    <mergeCell ref="A1:C1"/>
    <mergeCell ref="C2:D2"/>
    <mergeCell ref="A2:A3"/>
    <mergeCell ref="B2:B3"/>
  </mergeCells>
  <phoneticPr fontId="0" type="noConversion"/>
  <conditionalFormatting sqref="A4:B49 C4:D43 C45:D49">
    <cfRule type="expression" dxfId="5" priority="1" stopIfTrue="1">
      <formula>MOD(ROW(),2)=1</formula>
    </cfRule>
  </conditionalFormatting>
  <printOptions horizontalCentered="1"/>
  <pageMargins left="0.23622047244094491" right="0.19685039370078741" top="0.51181102362204722" bottom="0.51181102362204722" header="0" footer="0.35433070866141736"/>
  <pageSetup paperSize="141" firstPageNumber="81" orientation="portrait" useFirstPageNumber="1" horizontalDpi="1200" verticalDpi="1200" r:id="rId1"/>
  <headerFooter alignWithMargins="0"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dimension ref="A1:X400"/>
  <sheetViews>
    <sheetView showGridLines="0" zoomScale="160" zoomScaleNormal="160" workbookViewId="0">
      <pane xSplit="1" ySplit="3" topLeftCell="B34" activePane="bottomRight" state="frozen"/>
      <selection sqref="A1:IV65536"/>
      <selection pane="topRight" sqref="A1:IV65536"/>
      <selection pane="bottomLeft" sqref="A1:IV65536"/>
      <selection pane="bottomRight" activeCell="G40" sqref="G40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9.7109375" style="8" customWidth="1"/>
    <col min="22" max="23" width="9.28515625" style="8" bestFit="1" customWidth="1"/>
    <col min="24" max="24" width="10" style="8" bestFit="1" customWidth="1"/>
    <col min="25" max="16384" width="9.140625" style="8"/>
  </cols>
  <sheetData>
    <row r="1" spans="1:21" s="26" customFormat="1" ht="14.25" customHeight="1">
      <c r="A1" s="2437" t="s">
        <v>961</v>
      </c>
      <c r="B1" s="2437"/>
      <c r="C1" s="2437"/>
      <c r="D1" s="2437"/>
      <c r="E1" s="2437"/>
      <c r="F1" s="2437"/>
      <c r="G1" s="2437"/>
      <c r="H1" s="2437"/>
      <c r="I1" s="2437"/>
      <c r="J1" s="2437"/>
      <c r="K1" s="203" t="s">
        <v>885</v>
      </c>
      <c r="L1" s="71"/>
      <c r="M1" s="71"/>
      <c r="N1" s="71"/>
      <c r="O1" s="60"/>
      <c r="P1" s="60"/>
      <c r="Q1" s="60"/>
      <c r="R1" s="60"/>
      <c r="S1" s="60"/>
      <c r="T1" s="2437" t="s">
        <v>1710</v>
      </c>
      <c r="U1" s="2437"/>
    </row>
    <row r="2" spans="1:21" s="45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412" t="s">
        <v>41</v>
      </c>
      <c r="U2" s="2412"/>
    </row>
    <row r="3" spans="1:21" s="187" customFormat="1" ht="34.5" customHeight="1">
      <c r="A3" s="985" t="s">
        <v>1099</v>
      </c>
      <c r="B3" s="978" t="s">
        <v>152</v>
      </c>
      <c r="C3" s="978" t="s">
        <v>153</v>
      </c>
      <c r="D3" s="978" t="s">
        <v>154</v>
      </c>
      <c r="E3" s="978" t="s">
        <v>155</v>
      </c>
      <c r="F3" s="978" t="s">
        <v>156</v>
      </c>
      <c r="G3" s="978" t="s">
        <v>157</v>
      </c>
      <c r="H3" s="978" t="s">
        <v>158</v>
      </c>
      <c r="I3" s="978" t="s">
        <v>159</v>
      </c>
      <c r="J3" s="978" t="s">
        <v>160</v>
      </c>
      <c r="K3" s="978" t="s">
        <v>161</v>
      </c>
      <c r="L3" s="978" t="s">
        <v>162</v>
      </c>
      <c r="M3" s="978" t="s">
        <v>163</v>
      </c>
      <c r="N3" s="978" t="s">
        <v>164</v>
      </c>
      <c r="O3" s="978" t="s">
        <v>1136</v>
      </c>
      <c r="P3" s="975" t="s">
        <v>1158</v>
      </c>
      <c r="Q3" s="975" t="s">
        <v>1479</v>
      </c>
      <c r="R3" s="975" t="s">
        <v>1489</v>
      </c>
      <c r="S3" s="975" t="s">
        <v>1480</v>
      </c>
      <c r="T3" s="978" t="s">
        <v>165</v>
      </c>
      <c r="U3" s="978" t="s">
        <v>1095</v>
      </c>
    </row>
    <row r="4" spans="1:21" s="175" customFormat="1" ht="15" customHeight="1">
      <c r="A4" s="256" t="s">
        <v>1974</v>
      </c>
      <c r="B4" s="16">
        <v>707.5</v>
      </c>
      <c r="C4" s="16">
        <v>194.83</v>
      </c>
      <c r="D4" s="16">
        <v>276.14999999999998</v>
      </c>
      <c r="E4" s="16">
        <v>301.07</v>
      </c>
      <c r="F4" s="16">
        <v>191.94</v>
      </c>
      <c r="G4" s="16">
        <v>37.69</v>
      </c>
      <c r="H4" s="16">
        <v>142.77000000000001</v>
      </c>
      <c r="I4" s="16">
        <v>162.22</v>
      </c>
      <c r="J4" s="16">
        <v>6.59</v>
      </c>
      <c r="K4" s="16">
        <v>23.82</v>
      </c>
      <c r="L4" s="16">
        <v>38.72</v>
      </c>
      <c r="M4" s="16">
        <v>12.8</v>
      </c>
      <c r="N4" s="1223" t="s">
        <v>817</v>
      </c>
      <c r="O4" s="1223" t="s">
        <v>817</v>
      </c>
      <c r="P4" s="1223" t="s">
        <v>817</v>
      </c>
      <c r="Q4" s="1223" t="s">
        <v>817</v>
      </c>
      <c r="R4" s="1223" t="s">
        <v>817</v>
      </c>
      <c r="S4" s="1223" t="s">
        <v>817</v>
      </c>
      <c r="T4" s="16">
        <f>156.24+51.55</f>
        <v>207.79000000000002</v>
      </c>
      <c r="U4" s="16">
        <f>B4+C4+D4+E4+F4+G4+H4+I4+J4+K4+L4+M4+T4</f>
        <v>2303.89</v>
      </c>
    </row>
    <row r="5" spans="1:21" s="175" customFormat="1" ht="15" customHeight="1">
      <c r="A5" s="256" t="s">
        <v>1975</v>
      </c>
      <c r="B5" s="16">
        <v>705.12</v>
      </c>
      <c r="C5" s="16">
        <v>196.8</v>
      </c>
      <c r="D5" s="16">
        <v>216.58</v>
      </c>
      <c r="E5" s="16">
        <v>309.85000000000002</v>
      </c>
      <c r="F5" s="16">
        <v>269.86</v>
      </c>
      <c r="G5" s="16">
        <v>32.840000000000003</v>
      </c>
      <c r="H5" s="16">
        <v>144.1</v>
      </c>
      <c r="I5" s="16">
        <v>143.61000000000001</v>
      </c>
      <c r="J5" s="16">
        <v>6.71</v>
      </c>
      <c r="K5" s="16">
        <v>18.63</v>
      </c>
      <c r="L5" s="16">
        <v>42.59</v>
      </c>
      <c r="M5" s="16">
        <v>12.03</v>
      </c>
      <c r="N5" s="1223" t="s">
        <v>817</v>
      </c>
      <c r="O5" s="1223" t="s">
        <v>817</v>
      </c>
      <c r="P5" s="1223" t="s">
        <v>817</v>
      </c>
      <c r="Q5" s="1223" t="s">
        <v>817</v>
      </c>
      <c r="R5" s="1223" t="s">
        <v>817</v>
      </c>
      <c r="S5" s="1223" t="s">
        <v>817</v>
      </c>
      <c r="T5" s="16">
        <f>342.83+35.87</f>
        <v>378.7</v>
      </c>
      <c r="U5" s="16">
        <f>B5+C5+D5+E5+F5+G5+H5+I5+J5+K5+L5+M5+T5</f>
        <v>2477.42</v>
      </c>
    </row>
    <row r="6" spans="1:21" s="175" customFormat="1" ht="15" customHeight="1">
      <c r="A6" s="256" t="s">
        <v>1976</v>
      </c>
      <c r="B6" s="16">
        <v>744.66</v>
      </c>
      <c r="C6" s="16">
        <v>181.6</v>
      </c>
      <c r="D6" s="16">
        <v>192.26</v>
      </c>
      <c r="E6" s="16">
        <v>293.74</v>
      </c>
      <c r="F6" s="16">
        <v>271.20999999999998</v>
      </c>
      <c r="G6" s="16">
        <v>28.17</v>
      </c>
      <c r="H6" s="16">
        <v>132.58000000000001</v>
      </c>
      <c r="I6" s="16">
        <v>133.49</v>
      </c>
      <c r="J6" s="16">
        <v>7.52</v>
      </c>
      <c r="K6" s="16">
        <v>17.3</v>
      </c>
      <c r="L6" s="16">
        <v>47.01</v>
      </c>
      <c r="M6" s="16">
        <v>7.14</v>
      </c>
      <c r="N6" s="1223" t="s">
        <v>817</v>
      </c>
      <c r="O6" s="1223" t="s">
        <v>817</v>
      </c>
      <c r="P6" s="1223" t="s">
        <v>817</v>
      </c>
      <c r="Q6" s="1223" t="s">
        <v>817</v>
      </c>
      <c r="R6" s="1223" t="s">
        <v>817</v>
      </c>
      <c r="S6" s="1223" t="s">
        <v>817</v>
      </c>
      <c r="T6" s="16">
        <f>411.58+27.83</f>
        <v>439.40999999999997</v>
      </c>
      <c r="U6" s="16">
        <f>B6+C6+D6+E6+F6+G6+H6+I6+J6+K6+L6+M6+T6</f>
        <v>2496.0899999999997</v>
      </c>
    </row>
    <row r="7" spans="1:21" s="175" customFormat="1" ht="15" customHeight="1">
      <c r="A7" s="256" t="s">
        <v>549</v>
      </c>
      <c r="B7" s="16">
        <v>945</v>
      </c>
      <c r="C7" s="16">
        <v>278.70999999999998</v>
      </c>
      <c r="D7" s="16">
        <v>245.55</v>
      </c>
      <c r="E7" s="16">
        <v>32.14</v>
      </c>
      <c r="F7" s="16">
        <v>214.56</v>
      </c>
      <c r="G7" s="16">
        <v>14.99</v>
      </c>
      <c r="H7" s="16">
        <v>212.26</v>
      </c>
      <c r="I7" s="16">
        <v>177.27</v>
      </c>
      <c r="J7" s="16">
        <v>7.72</v>
      </c>
      <c r="K7" s="16">
        <v>24</v>
      </c>
      <c r="L7" s="16">
        <v>58.8</v>
      </c>
      <c r="M7" s="16">
        <v>9.2200000000000006</v>
      </c>
      <c r="N7" s="1223" t="s">
        <v>817</v>
      </c>
      <c r="O7" s="1223" t="s">
        <v>817</v>
      </c>
      <c r="P7" s="1223" t="s">
        <v>817</v>
      </c>
      <c r="Q7" s="1223" t="s">
        <v>817</v>
      </c>
      <c r="R7" s="1223" t="s">
        <v>817</v>
      </c>
      <c r="S7" s="1223" t="s">
        <v>817</v>
      </c>
      <c r="T7" s="16">
        <f>500.09+5.31</f>
        <v>505.4</v>
      </c>
      <c r="U7" s="16">
        <f>B7+C7+D7+E7+F7+G7+H7+I7+J7+K7+L7+M7+T7</f>
        <v>2725.62</v>
      </c>
    </row>
    <row r="8" spans="1:21" s="175" customFormat="1" ht="15" customHeight="1">
      <c r="A8" s="256" t="s">
        <v>550</v>
      </c>
      <c r="B8" s="16">
        <v>1205.6500000000001</v>
      </c>
      <c r="C8" s="16">
        <v>304.36</v>
      </c>
      <c r="D8" s="16">
        <v>218.84</v>
      </c>
      <c r="E8" s="16">
        <v>257.52999999999997</v>
      </c>
      <c r="F8" s="16">
        <v>211.91</v>
      </c>
      <c r="G8" s="16">
        <v>6.31</v>
      </c>
      <c r="H8" s="16">
        <v>185.5</v>
      </c>
      <c r="I8" s="16">
        <v>232.38</v>
      </c>
      <c r="J8" s="16">
        <v>5.96</v>
      </c>
      <c r="K8" s="16">
        <v>38.1</v>
      </c>
      <c r="L8" s="16">
        <v>76.91</v>
      </c>
      <c r="M8" s="16">
        <v>7.73</v>
      </c>
      <c r="N8" s="16">
        <v>270.45</v>
      </c>
      <c r="O8" s="1223" t="s">
        <v>817</v>
      </c>
      <c r="P8" s="1223" t="s">
        <v>817</v>
      </c>
      <c r="Q8" s="1223" t="s">
        <v>817</v>
      </c>
      <c r="R8" s="1223" t="s">
        <v>817</v>
      </c>
      <c r="S8" s="1223" t="s">
        <v>817</v>
      </c>
      <c r="T8" s="16">
        <v>219.82</v>
      </c>
      <c r="U8" s="16">
        <f>B8+C8+D8+E8+F8+G8+H8+I8+J8+K8+L8+M8+N8+T8</f>
        <v>3241.45</v>
      </c>
    </row>
    <row r="9" spans="1:21" s="175" customFormat="1" ht="15" customHeight="1">
      <c r="A9" s="256" t="s">
        <v>551</v>
      </c>
      <c r="B9" s="16">
        <v>1560.34</v>
      </c>
      <c r="C9" s="16">
        <v>314.11</v>
      </c>
      <c r="D9" s="16">
        <v>189.53</v>
      </c>
      <c r="E9" s="16">
        <v>485.88</v>
      </c>
      <c r="F9" s="16">
        <v>266.82</v>
      </c>
      <c r="G9" s="16">
        <v>7.72</v>
      </c>
      <c r="H9" s="16">
        <v>210.78</v>
      </c>
      <c r="I9" s="16">
        <v>235.29</v>
      </c>
      <c r="J9" s="16">
        <v>9.8800000000000008</v>
      </c>
      <c r="K9" s="16">
        <v>57.95</v>
      </c>
      <c r="L9" s="16">
        <v>87.7</v>
      </c>
      <c r="M9" s="16">
        <v>3.96</v>
      </c>
      <c r="N9" s="16">
        <v>151.82</v>
      </c>
      <c r="O9" s="1223" t="s">
        <v>817</v>
      </c>
      <c r="P9" s="1223" t="s">
        <v>817</v>
      </c>
      <c r="Q9" s="1223" t="s">
        <v>817</v>
      </c>
      <c r="R9" s="1223" t="s">
        <v>817</v>
      </c>
      <c r="S9" s="1223" t="s">
        <v>817</v>
      </c>
      <c r="T9" s="16">
        <v>115.26</v>
      </c>
      <c r="U9" s="16">
        <f>B9+C9+D9+E9+F9+G9+H9+I9+J9+K9+L9+M9+N9+T9</f>
        <v>3697.0400000000004</v>
      </c>
    </row>
    <row r="10" spans="1:21" s="175" customFormat="1" ht="15" customHeight="1">
      <c r="A10" s="256" t="s">
        <v>1165</v>
      </c>
      <c r="B10" s="16">
        <v>1772.22</v>
      </c>
      <c r="C10" s="16">
        <v>352.32</v>
      </c>
      <c r="D10" s="16">
        <v>193.92</v>
      </c>
      <c r="E10" s="16">
        <v>740.9</v>
      </c>
      <c r="F10" s="16">
        <v>314.7</v>
      </c>
      <c r="G10" s="16">
        <v>7.61</v>
      </c>
      <c r="H10" s="16">
        <v>224.6</v>
      </c>
      <c r="I10" s="16">
        <v>292.19</v>
      </c>
      <c r="J10" s="16">
        <v>9.2799999999999994</v>
      </c>
      <c r="K10" s="16">
        <v>49.84</v>
      </c>
      <c r="L10" s="16">
        <v>106.72</v>
      </c>
      <c r="M10" s="16">
        <v>2.1800000000000002</v>
      </c>
      <c r="N10" s="16">
        <v>126.21</v>
      </c>
      <c r="O10" s="16">
        <v>40.840000000000003</v>
      </c>
      <c r="P10" s="1223" t="s">
        <v>817</v>
      </c>
      <c r="Q10" s="1223" t="s">
        <v>817</v>
      </c>
      <c r="R10" s="1223" t="s">
        <v>817</v>
      </c>
      <c r="S10" s="1223" t="s">
        <v>817</v>
      </c>
      <c r="T10" s="16">
        <v>121.37</v>
      </c>
      <c r="U10" s="16">
        <f>B10+C10+D10+E10+F10+G10+H10+I10+J10+K10+L10+M10+N10+O10+T10</f>
        <v>4354.8999999999996</v>
      </c>
    </row>
    <row r="11" spans="1:21" s="175" customFormat="1" ht="15" customHeight="1">
      <c r="A11" s="256" t="s">
        <v>1166</v>
      </c>
      <c r="B11" s="16">
        <v>1917.02</v>
      </c>
      <c r="C11" s="16">
        <v>326.99</v>
      </c>
      <c r="D11" s="16">
        <v>189.02</v>
      </c>
      <c r="E11" s="16">
        <v>702.37</v>
      </c>
      <c r="F11" s="16">
        <v>410.94</v>
      </c>
      <c r="G11" s="16">
        <v>4.0999999999999996</v>
      </c>
      <c r="H11" s="16">
        <v>290.16000000000003</v>
      </c>
      <c r="I11" s="16">
        <v>326.70999999999998</v>
      </c>
      <c r="J11" s="16">
        <v>12.18</v>
      </c>
      <c r="K11" s="16">
        <v>32.36</v>
      </c>
      <c r="L11" s="16">
        <v>135.51</v>
      </c>
      <c r="M11" s="16">
        <v>1.25</v>
      </c>
      <c r="N11" s="16">
        <v>126.31</v>
      </c>
      <c r="O11" s="16">
        <v>201</v>
      </c>
      <c r="P11" s="1223" t="s">
        <v>817</v>
      </c>
      <c r="Q11" s="1223" t="s">
        <v>817</v>
      </c>
      <c r="R11" s="1223" t="s">
        <v>817</v>
      </c>
      <c r="S11" s="1223" t="s">
        <v>817</v>
      </c>
      <c r="T11" s="16">
        <v>138.55000000000001</v>
      </c>
      <c r="U11" s="16">
        <f t="shared" ref="U11:U17" si="0">B11+C11+D11+E11+F11+G11+H11+I11+J11+K11+L11+M11+N11+O11+T11</f>
        <v>4814.47</v>
      </c>
    </row>
    <row r="12" spans="1:21" s="175" customFormat="1" ht="15" customHeight="1">
      <c r="A12" s="256" t="s">
        <v>1167</v>
      </c>
      <c r="B12" s="16">
        <v>2034.65</v>
      </c>
      <c r="C12" s="16">
        <v>341.83</v>
      </c>
      <c r="D12" s="16">
        <v>168.59</v>
      </c>
      <c r="E12" s="16">
        <v>711.72</v>
      </c>
      <c r="F12" s="16">
        <v>471.13</v>
      </c>
      <c r="G12" s="16">
        <v>0.69</v>
      </c>
      <c r="H12" s="16">
        <v>217.6</v>
      </c>
      <c r="I12" s="16">
        <v>333.7</v>
      </c>
      <c r="J12" s="16">
        <v>16.3</v>
      </c>
      <c r="K12" s="16">
        <v>20.13</v>
      </c>
      <c r="L12" s="16">
        <v>122.85</v>
      </c>
      <c r="M12" s="16">
        <v>0.25</v>
      </c>
      <c r="N12" s="16">
        <v>93.89</v>
      </c>
      <c r="O12" s="16">
        <v>303.61</v>
      </c>
      <c r="P12" s="1223" t="s">
        <v>817</v>
      </c>
      <c r="Q12" s="1223" t="s">
        <v>817</v>
      </c>
      <c r="R12" s="1223" t="s">
        <v>817</v>
      </c>
      <c r="S12" s="1223" t="s">
        <v>817</v>
      </c>
      <c r="T12" s="16">
        <v>133.1</v>
      </c>
      <c r="U12" s="16">
        <f t="shared" si="0"/>
        <v>4970.0400000000009</v>
      </c>
    </row>
    <row r="13" spans="1:21" s="175" customFormat="1" ht="15" customHeight="1">
      <c r="A13" s="256" t="s">
        <v>1168</v>
      </c>
      <c r="B13" s="16">
        <v>2510.0300000000002</v>
      </c>
      <c r="C13" s="16">
        <v>382.44</v>
      </c>
      <c r="D13" s="16">
        <v>239.91</v>
      </c>
      <c r="E13" s="16">
        <v>903.3</v>
      </c>
      <c r="F13" s="16">
        <v>673.14</v>
      </c>
      <c r="G13" s="16">
        <v>1.91</v>
      </c>
      <c r="H13" s="16">
        <v>226.74</v>
      </c>
      <c r="I13" s="16">
        <v>403.23</v>
      </c>
      <c r="J13" s="16">
        <v>28.44</v>
      </c>
      <c r="K13" s="16">
        <v>13.16</v>
      </c>
      <c r="L13" s="16">
        <v>134.55000000000001</v>
      </c>
      <c r="M13" s="16">
        <v>1.92</v>
      </c>
      <c r="N13" s="16">
        <v>109.25</v>
      </c>
      <c r="O13" s="16">
        <v>404.53</v>
      </c>
      <c r="P13" s="1223" t="s">
        <v>817</v>
      </c>
      <c r="Q13" s="1223" t="s">
        <v>817</v>
      </c>
      <c r="R13" s="1223" t="s">
        <v>817</v>
      </c>
      <c r="S13" s="1223" t="s">
        <v>817</v>
      </c>
      <c r="T13" s="16">
        <v>267.49</v>
      </c>
      <c r="U13" s="16">
        <f t="shared" si="0"/>
        <v>6300.04</v>
      </c>
    </row>
    <row r="14" spans="1:21" s="175" customFormat="1" ht="15" customHeight="1">
      <c r="A14" s="256" t="s">
        <v>1169</v>
      </c>
      <c r="B14" s="16">
        <v>2674.6</v>
      </c>
      <c r="C14" s="16">
        <v>486.17</v>
      </c>
      <c r="D14" s="16">
        <v>298.39</v>
      </c>
      <c r="E14" s="16">
        <v>969.05</v>
      </c>
      <c r="F14" s="16">
        <v>922.37</v>
      </c>
      <c r="G14" s="16">
        <v>2.4</v>
      </c>
      <c r="H14" s="16">
        <v>262.58999999999997</v>
      </c>
      <c r="I14" s="16">
        <v>400.88</v>
      </c>
      <c r="J14" s="16">
        <v>35.15</v>
      </c>
      <c r="K14" s="16">
        <v>11.37</v>
      </c>
      <c r="L14" s="16">
        <v>147.21</v>
      </c>
      <c r="M14" s="16">
        <v>4.13</v>
      </c>
      <c r="N14" s="16">
        <v>91.09</v>
      </c>
      <c r="O14" s="16">
        <v>353.31</v>
      </c>
      <c r="P14" s="1223" t="s">
        <v>817</v>
      </c>
      <c r="Q14" s="1223" t="s">
        <v>817</v>
      </c>
      <c r="R14" s="1223" t="s">
        <v>817</v>
      </c>
      <c r="S14" s="1223" t="s">
        <v>817</v>
      </c>
      <c r="T14" s="16">
        <v>275.89</v>
      </c>
      <c r="U14" s="16">
        <f t="shared" si="0"/>
        <v>6934.6</v>
      </c>
    </row>
    <row r="15" spans="1:21" s="175" customFormat="1" ht="15" customHeight="1">
      <c r="A15" s="256" t="s">
        <v>1170</v>
      </c>
      <c r="B15" s="16">
        <v>3294.46</v>
      </c>
      <c r="C15" s="16">
        <v>602.38</v>
      </c>
      <c r="D15" s="16">
        <v>259.72000000000003</v>
      </c>
      <c r="E15" s="16">
        <v>1106.44</v>
      </c>
      <c r="F15" s="16">
        <v>1150.5999999999999</v>
      </c>
      <c r="G15" s="16">
        <v>0.67</v>
      </c>
      <c r="H15" s="16">
        <v>307.3</v>
      </c>
      <c r="I15" s="16">
        <v>441.82</v>
      </c>
      <c r="J15" s="16">
        <v>62.81</v>
      </c>
      <c r="K15" s="16">
        <v>24.7</v>
      </c>
      <c r="L15" s="16">
        <v>187.15</v>
      </c>
      <c r="M15" s="16">
        <v>0.91</v>
      </c>
      <c r="N15" s="16">
        <v>190.45</v>
      </c>
      <c r="O15" s="16">
        <v>324.5</v>
      </c>
      <c r="P15" s="1223" t="s">
        <v>817</v>
      </c>
      <c r="Q15" s="1223" t="s">
        <v>817</v>
      </c>
      <c r="R15" s="1223" t="s">
        <v>817</v>
      </c>
      <c r="S15" s="1223" t="s">
        <v>817</v>
      </c>
      <c r="T15" s="16">
        <v>243.87</v>
      </c>
      <c r="U15" s="16">
        <f t="shared" si="0"/>
        <v>8197.7800000000007</v>
      </c>
    </row>
    <row r="16" spans="1:21" s="175" customFormat="1" ht="15" customHeight="1">
      <c r="A16" s="256" t="s">
        <v>1171</v>
      </c>
      <c r="B16" s="16">
        <v>4608.4399999999996</v>
      </c>
      <c r="C16" s="16">
        <v>653.32000000000005</v>
      </c>
      <c r="D16" s="16">
        <v>361.18</v>
      </c>
      <c r="E16" s="16">
        <v>1232.55</v>
      </c>
      <c r="F16" s="16">
        <v>1213.98</v>
      </c>
      <c r="G16" s="16">
        <v>0.2</v>
      </c>
      <c r="H16" s="16">
        <v>320.62</v>
      </c>
      <c r="I16" s="16">
        <v>467.93</v>
      </c>
      <c r="J16" s="16">
        <v>58.51</v>
      </c>
      <c r="K16" s="16">
        <v>23.65</v>
      </c>
      <c r="L16" s="16">
        <v>210.3</v>
      </c>
      <c r="M16" s="16">
        <v>0</v>
      </c>
      <c r="N16" s="16">
        <v>173.87</v>
      </c>
      <c r="O16" s="16">
        <v>271.88</v>
      </c>
      <c r="P16" s="1223" t="s">
        <v>817</v>
      </c>
      <c r="Q16" s="1223" t="s">
        <v>817</v>
      </c>
      <c r="R16" s="1223" t="s">
        <v>817</v>
      </c>
      <c r="S16" s="1223" t="s">
        <v>817</v>
      </c>
      <c r="T16" s="16">
        <v>210.6</v>
      </c>
      <c r="U16" s="16">
        <f t="shared" si="0"/>
        <v>9807.0299999999988</v>
      </c>
    </row>
    <row r="17" spans="1:23" s="175" customFormat="1" ht="15" customHeight="1">
      <c r="A17" s="256" t="s">
        <v>1172</v>
      </c>
      <c r="B17" s="16">
        <v>4972.7</v>
      </c>
      <c r="C17" s="16">
        <v>779.39</v>
      </c>
      <c r="D17" s="16">
        <v>300.98</v>
      </c>
      <c r="E17" s="16">
        <v>1336.39</v>
      </c>
      <c r="F17" s="16">
        <v>1218.1500000000001</v>
      </c>
      <c r="G17" s="16">
        <v>0.53</v>
      </c>
      <c r="H17" s="16">
        <v>342.41</v>
      </c>
      <c r="I17" s="16">
        <v>451.66</v>
      </c>
      <c r="J17" s="16">
        <v>42.2</v>
      </c>
      <c r="K17" s="16">
        <v>20.8</v>
      </c>
      <c r="L17" s="16">
        <v>237.97</v>
      </c>
      <c r="M17" s="16">
        <v>0</v>
      </c>
      <c r="N17" s="16">
        <v>58.69</v>
      </c>
      <c r="O17" s="16">
        <v>164.69</v>
      </c>
      <c r="P17" s="1223" t="s">
        <v>817</v>
      </c>
      <c r="Q17" s="1223" t="s">
        <v>817</v>
      </c>
      <c r="R17" s="1223" t="s">
        <v>817</v>
      </c>
      <c r="S17" s="1223" t="s">
        <v>817</v>
      </c>
      <c r="T17" s="16">
        <v>243.45</v>
      </c>
      <c r="U17" s="16">
        <f t="shared" si="0"/>
        <v>10170.010000000002</v>
      </c>
    </row>
    <row r="18" spans="1:23" s="175" customFormat="1" ht="15" customHeight="1">
      <c r="A18" s="256" t="s">
        <v>1173</v>
      </c>
      <c r="B18" s="16">
        <v>6598.68</v>
      </c>
      <c r="C18" s="16">
        <v>1311.63</v>
      </c>
      <c r="D18" s="16">
        <v>595.02</v>
      </c>
      <c r="E18" s="16">
        <v>1642.34</v>
      </c>
      <c r="F18" s="16">
        <v>2048.2399999999998</v>
      </c>
      <c r="G18" s="16">
        <v>0</v>
      </c>
      <c r="H18" s="16">
        <v>520.63</v>
      </c>
      <c r="I18" s="16">
        <v>593.49</v>
      </c>
      <c r="J18" s="16">
        <v>82.05</v>
      </c>
      <c r="K18" s="16">
        <v>35.1</v>
      </c>
      <c r="L18" s="16">
        <v>310.93</v>
      </c>
      <c r="M18" s="16">
        <v>0</v>
      </c>
      <c r="N18" s="16">
        <v>81.2</v>
      </c>
      <c r="O18" s="16">
        <v>269.44</v>
      </c>
      <c r="P18" s="16">
        <v>13.094039999999998</v>
      </c>
      <c r="Q18" s="16">
        <v>2.0100500000000001</v>
      </c>
      <c r="R18" s="16">
        <v>4.5369700000000002</v>
      </c>
      <c r="S18" s="16">
        <v>22.914570000000001</v>
      </c>
      <c r="T18" s="354">
        <f>216.10909+16.57</f>
        <v>232.67909</v>
      </c>
      <c r="U18" s="16">
        <f t="shared" ref="U18:U24" si="1">B18+C18+D18+E18+F18+G18+H18+I18+J18+K18+L18+M18+N18+O18+P18+Q18+R18+S18+T18</f>
        <v>14363.98472</v>
      </c>
      <c r="V18" s="615"/>
      <c r="W18" s="615"/>
    </row>
    <row r="19" spans="1:23" s="175" customFormat="1" ht="15" customHeight="1">
      <c r="A19" s="256" t="s">
        <v>1174</v>
      </c>
      <c r="B19" s="16">
        <v>7262.45</v>
      </c>
      <c r="C19" s="16">
        <v>1895.65</v>
      </c>
      <c r="D19" s="16">
        <v>1275.08</v>
      </c>
      <c r="E19" s="16">
        <v>1960.44</v>
      </c>
      <c r="F19" s="16">
        <v>2652.1</v>
      </c>
      <c r="G19" s="16">
        <v>0.96</v>
      </c>
      <c r="H19" s="16">
        <v>657.46</v>
      </c>
      <c r="I19" s="16">
        <v>660.42</v>
      </c>
      <c r="J19" s="16">
        <v>179.84</v>
      </c>
      <c r="K19" s="16">
        <v>55.41</v>
      </c>
      <c r="L19" s="16">
        <v>368.93</v>
      </c>
      <c r="M19" s="16">
        <v>1.28</v>
      </c>
      <c r="N19" s="16">
        <v>105.6</v>
      </c>
      <c r="O19" s="16">
        <v>239.75</v>
      </c>
      <c r="P19" s="16">
        <v>19.5702</v>
      </c>
      <c r="Q19" s="16">
        <v>111.86279999999999</v>
      </c>
      <c r="R19" s="16">
        <v>22.7547</v>
      </c>
      <c r="S19" s="16">
        <v>27.618299999999998</v>
      </c>
      <c r="T19" s="354">
        <v>231.63</v>
      </c>
      <c r="U19" s="16">
        <f t="shared" si="1"/>
        <v>17728.805999999993</v>
      </c>
      <c r="V19" s="615"/>
      <c r="W19" s="615"/>
    </row>
    <row r="20" spans="1:23" s="175" customFormat="1" ht="15" customHeight="1">
      <c r="A20" s="256" t="s">
        <v>1175</v>
      </c>
      <c r="B20" s="16">
        <v>8169.26</v>
      </c>
      <c r="C20" s="16">
        <v>2201.17</v>
      </c>
      <c r="D20" s="16">
        <v>1753.7</v>
      </c>
      <c r="E20" s="16">
        <v>2129.15</v>
      </c>
      <c r="F20" s="16">
        <v>2757.27</v>
      </c>
      <c r="G20" s="16">
        <v>0.77</v>
      </c>
      <c r="H20" s="16">
        <v>669.79</v>
      </c>
      <c r="I20" s="16">
        <v>698.62</v>
      </c>
      <c r="J20" s="16">
        <v>190.79</v>
      </c>
      <c r="K20" s="16">
        <v>71.44</v>
      </c>
      <c r="L20" s="16">
        <v>360.18</v>
      </c>
      <c r="M20" s="16">
        <v>2.2400000000000002</v>
      </c>
      <c r="N20" s="16">
        <v>110.39</v>
      </c>
      <c r="O20" s="16">
        <v>218.43</v>
      </c>
      <c r="P20" s="16">
        <v>28.232259999999997</v>
      </c>
      <c r="Q20" s="16">
        <v>160.08103999999997</v>
      </c>
      <c r="R20" s="16">
        <v>30.589859999999998</v>
      </c>
      <c r="S20" s="16">
        <v>34.892479999999999</v>
      </c>
      <c r="T20" s="354">
        <v>287.39143999999999</v>
      </c>
      <c r="U20" s="16">
        <f t="shared" si="1"/>
        <v>19874.38708</v>
      </c>
      <c r="V20" s="615"/>
      <c r="W20" s="615"/>
    </row>
    <row r="21" spans="1:23" s="175" customFormat="1" ht="15" customHeight="1">
      <c r="A21" s="256" t="s">
        <v>1176</v>
      </c>
      <c r="B21" s="16">
        <v>9291.27</v>
      </c>
      <c r="C21" s="16">
        <v>2721.92</v>
      </c>
      <c r="D21" s="16">
        <v>2311.6</v>
      </c>
      <c r="E21" s="16">
        <v>2499.3200000000002</v>
      </c>
      <c r="F21" s="16">
        <v>3430.3</v>
      </c>
      <c r="G21" s="16">
        <v>1.66</v>
      </c>
      <c r="H21" s="16">
        <v>837.54</v>
      </c>
      <c r="I21" s="16">
        <v>806.69</v>
      </c>
      <c r="J21" s="16">
        <v>294.81</v>
      </c>
      <c r="K21" s="16">
        <v>62.2</v>
      </c>
      <c r="L21" s="16">
        <v>412.59</v>
      </c>
      <c r="M21" s="16">
        <v>3.21</v>
      </c>
      <c r="N21" s="16">
        <v>97.43</v>
      </c>
      <c r="O21" s="16">
        <v>156.49</v>
      </c>
      <c r="P21" s="16">
        <v>43.89385</v>
      </c>
      <c r="Q21" s="16">
        <v>254.03182000000001</v>
      </c>
      <c r="R21" s="16">
        <v>113.01899</v>
      </c>
      <c r="S21" s="16">
        <v>34.562570000000001</v>
      </c>
      <c r="T21" s="354">
        <f>295.59285-43.48</f>
        <v>252.11285000000001</v>
      </c>
      <c r="U21" s="16">
        <f t="shared" si="1"/>
        <v>23624.650080000003</v>
      </c>
      <c r="V21" s="615"/>
      <c r="W21" s="615"/>
    </row>
    <row r="22" spans="1:23" s="175" customFormat="1" ht="15" customHeight="1">
      <c r="A22" s="256" t="s">
        <v>1181</v>
      </c>
      <c r="B22" s="16">
        <v>11385.21</v>
      </c>
      <c r="C22" s="16">
        <v>3776.3</v>
      </c>
      <c r="D22" s="16">
        <v>3752.95</v>
      </c>
      <c r="E22" s="16">
        <v>3326.33</v>
      </c>
      <c r="F22" s="16">
        <v>5105.8599999999997</v>
      </c>
      <c r="G22" s="16">
        <v>1.22</v>
      </c>
      <c r="H22" s="16">
        <v>1179.24</v>
      </c>
      <c r="I22" s="16">
        <v>1109.99</v>
      </c>
      <c r="J22" s="16">
        <v>436.3</v>
      </c>
      <c r="K22" s="16">
        <v>79.97</v>
      </c>
      <c r="L22" s="16">
        <v>451.35</v>
      </c>
      <c r="M22" s="16">
        <v>11.94</v>
      </c>
      <c r="N22" s="16">
        <v>63.43</v>
      </c>
      <c r="O22" s="16">
        <v>140.26</v>
      </c>
      <c r="P22" s="16">
        <v>64.598039999999997</v>
      </c>
      <c r="Q22" s="16">
        <v>556.62983999999994</v>
      </c>
      <c r="R22" s="16">
        <v>116.98751999999999</v>
      </c>
      <c r="S22" s="16">
        <v>38.906399999999998</v>
      </c>
      <c r="T22" s="354">
        <v>668.11680000000001</v>
      </c>
      <c r="U22" s="16">
        <f t="shared" si="1"/>
        <v>32265.588600000003</v>
      </c>
      <c r="V22" s="615"/>
      <c r="W22" s="615"/>
    </row>
    <row r="23" spans="1:23" s="175" customFormat="1" ht="15" customHeight="1">
      <c r="A23" s="256" t="s">
        <v>1190</v>
      </c>
      <c r="B23" s="16">
        <v>11978.880000000001</v>
      </c>
      <c r="C23" s="16">
        <v>5560.5599999999995</v>
      </c>
      <c r="D23" s="16">
        <v>6132.91</v>
      </c>
      <c r="E23" s="16">
        <v>4701.4799999999996</v>
      </c>
      <c r="F23" s="16">
        <v>6423.1699999999992</v>
      </c>
      <c r="G23" s="16">
        <v>18.000000000000004</v>
      </c>
      <c r="H23" s="16">
        <v>1610.4599999999998</v>
      </c>
      <c r="I23" s="16">
        <v>1357.48</v>
      </c>
      <c r="J23" s="16">
        <v>554.64</v>
      </c>
      <c r="K23" s="16">
        <v>103.01</v>
      </c>
      <c r="L23" s="16">
        <v>552.12</v>
      </c>
      <c r="M23" s="16">
        <v>16.299999999999997</v>
      </c>
      <c r="N23" s="16">
        <v>70.27</v>
      </c>
      <c r="O23" s="16">
        <v>81.800000000000011</v>
      </c>
      <c r="P23" s="16">
        <v>78.380510000000001</v>
      </c>
      <c r="Q23" s="16">
        <v>1034.41122</v>
      </c>
      <c r="R23" s="16">
        <v>118.11586</v>
      </c>
      <c r="S23" s="16">
        <v>42.44323</v>
      </c>
      <c r="T23" s="354">
        <v>864.11</v>
      </c>
      <c r="U23" s="16">
        <v>41298.540820000009</v>
      </c>
      <c r="V23" s="615"/>
      <c r="W23" s="615"/>
    </row>
    <row r="24" spans="1:23" s="1079" customFormat="1" ht="15" customHeight="1">
      <c r="A24" s="174" t="s">
        <v>898</v>
      </c>
      <c r="B24" s="36">
        <v>15943.64</v>
      </c>
      <c r="C24" s="36">
        <v>7786.82</v>
      </c>
      <c r="D24" s="36">
        <v>6148.16</v>
      </c>
      <c r="E24" s="36">
        <v>5925.33</v>
      </c>
      <c r="F24" s="36">
        <v>9467.07</v>
      </c>
      <c r="G24" s="36">
        <v>2.48</v>
      </c>
      <c r="H24" s="36">
        <v>1988.05</v>
      </c>
      <c r="I24" s="36">
        <v>1513.8</v>
      </c>
      <c r="J24" s="36">
        <v>892.49</v>
      </c>
      <c r="K24" s="36">
        <v>184.32</v>
      </c>
      <c r="L24" s="36">
        <v>948.03</v>
      </c>
      <c r="M24" s="36">
        <v>22.22</v>
      </c>
      <c r="N24" s="36">
        <v>111.74</v>
      </c>
      <c r="O24" s="36">
        <v>633.86</v>
      </c>
      <c r="P24" s="354">
        <v>89.934599999999989</v>
      </c>
      <c r="Q24" s="354">
        <v>1471.1956</v>
      </c>
      <c r="R24" s="354">
        <v>135.07339999999999</v>
      </c>
      <c r="S24" s="354">
        <v>55.565999999999995</v>
      </c>
      <c r="T24" s="36">
        <v>975.38</v>
      </c>
      <c r="U24" s="16">
        <f t="shared" si="1"/>
        <v>54295.159599999999</v>
      </c>
      <c r="V24" s="265"/>
      <c r="W24" s="615"/>
    </row>
    <row r="25" spans="1:23" s="1079" customFormat="1" ht="15" customHeight="1">
      <c r="A25" s="174" t="s">
        <v>205</v>
      </c>
      <c r="B25" s="36">
        <v>19673.165260000002</v>
      </c>
      <c r="C25" s="36">
        <v>12080.396579999999</v>
      </c>
      <c r="D25" s="36">
        <v>5433.3067099999989</v>
      </c>
      <c r="E25" s="36">
        <v>6678.4437600000001</v>
      </c>
      <c r="F25" s="36">
        <v>10837.676299999999</v>
      </c>
      <c r="G25" s="36">
        <v>8.6116600000000005</v>
      </c>
      <c r="H25" s="36">
        <v>2362.5123699999999</v>
      </c>
      <c r="I25" s="36">
        <v>1996.0067199999999</v>
      </c>
      <c r="J25" s="36">
        <v>1136.70847</v>
      </c>
      <c r="K25" s="36">
        <v>132.92401000000001</v>
      </c>
      <c r="L25" s="36">
        <v>1082.6939</v>
      </c>
      <c r="M25" s="36">
        <v>22.581469999999999</v>
      </c>
      <c r="N25" s="36">
        <v>97.110609999999994</v>
      </c>
      <c r="O25" s="36">
        <v>1943.98224</v>
      </c>
      <c r="P25" s="354">
        <v>46.6464</v>
      </c>
      <c r="Q25" s="354">
        <v>1285.8719999999998</v>
      </c>
      <c r="R25" s="354">
        <v>126.11039999999998</v>
      </c>
      <c r="S25" s="354">
        <v>62.539199999999994</v>
      </c>
      <c r="T25" s="36">
        <v>1669.2267999999999</v>
      </c>
      <c r="U25" s="16">
        <v>66676.514859999996</v>
      </c>
      <c r="V25" s="265"/>
      <c r="W25" s="615"/>
    </row>
    <row r="26" spans="1:23" s="173" customFormat="1" ht="15" customHeight="1">
      <c r="A26" s="332" t="s">
        <v>194</v>
      </c>
      <c r="B26" s="36">
        <v>23709.401759999997</v>
      </c>
      <c r="C26" s="36">
        <v>13077.514040000002</v>
      </c>
      <c r="D26" s="36">
        <v>5723.8957499999997</v>
      </c>
      <c r="E26" s="36">
        <v>7050.7496800000008</v>
      </c>
      <c r="F26" s="36">
        <v>10044.25626</v>
      </c>
      <c r="G26" s="36">
        <v>10.44585</v>
      </c>
      <c r="H26" s="36">
        <v>2496.5547799999999</v>
      </c>
      <c r="I26" s="36">
        <v>2414.7833399999995</v>
      </c>
      <c r="J26" s="36">
        <v>1338.3879299999999</v>
      </c>
      <c r="K26" s="36">
        <v>114.11791000000001</v>
      </c>
      <c r="L26" s="36">
        <v>1177.0468499999997</v>
      </c>
      <c r="M26" s="36">
        <v>31.072650000000003</v>
      </c>
      <c r="N26" s="36">
        <v>101.95625</v>
      </c>
      <c r="O26" s="36">
        <v>4061.917840000001</v>
      </c>
      <c r="P26" s="36">
        <v>58.456209999999999</v>
      </c>
      <c r="Q26" s="36">
        <v>1259.92806</v>
      </c>
      <c r="R26" s="36">
        <v>143.63157000000001</v>
      </c>
      <c r="S26" s="36">
        <v>57.544499999999999</v>
      </c>
      <c r="T26" s="36">
        <v>3143.1155899999999</v>
      </c>
      <c r="U26" s="16">
        <v>76014.776820000014</v>
      </c>
    </row>
    <row r="27" spans="1:23" s="173" customFormat="1" ht="15" customHeight="1">
      <c r="A27" s="332" t="s">
        <v>458</v>
      </c>
      <c r="B27" s="36">
        <v>23447.611522103758</v>
      </c>
      <c r="C27" s="36">
        <v>14274.536554243999</v>
      </c>
      <c r="D27" s="36">
        <v>6329.345799345223</v>
      </c>
      <c r="E27" s="36">
        <v>7668.545797496</v>
      </c>
      <c r="F27" s="36">
        <v>13162.814794050668</v>
      </c>
      <c r="G27" s="36">
        <v>42.006690047596507</v>
      </c>
      <c r="H27" s="36">
        <v>2273.663133048</v>
      </c>
      <c r="I27" s="36">
        <v>2378.4981804742797</v>
      </c>
      <c r="J27" s="36">
        <v>1443.4474231873241</v>
      </c>
      <c r="K27" s="36">
        <v>184.06482744244911</v>
      </c>
      <c r="L27" s="36">
        <v>1326.4480618323998</v>
      </c>
      <c r="M27" s="36">
        <v>16.463787679999999</v>
      </c>
      <c r="N27" s="36">
        <v>108.62308996920061</v>
      </c>
      <c r="O27" s="36">
        <v>5011.1663160175985</v>
      </c>
      <c r="P27" s="36">
        <v>93.970096692639999</v>
      </c>
      <c r="Q27" s="36">
        <v>1538.1769608763173</v>
      </c>
      <c r="R27" s="36">
        <v>170.3696918419937</v>
      </c>
      <c r="S27" s="36">
        <v>79.384371033026895</v>
      </c>
      <c r="T27" s="36">
        <v>3459.7479699999994</v>
      </c>
      <c r="U27" s="16">
        <v>83008.885067382464</v>
      </c>
    </row>
    <row r="28" spans="1:23" s="173" customFormat="1" ht="15" customHeight="1">
      <c r="A28" s="332" t="s">
        <v>1488</v>
      </c>
      <c r="B28" s="36">
        <v>29246.784892118641</v>
      </c>
      <c r="C28" s="36">
        <v>19094.350979337632</v>
      </c>
      <c r="D28" s="36">
        <v>7828.2178824582907</v>
      </c>
      <c r="E28" s="36">
        <v>9411.8656526336545</v>
      </c>
      <c r="F28" s="36">
        <v>11865.064099940724</v>
      </c>
      <c r="G28" s="36">
        <v>103.65720779546001</v>
      </c>
      <c r="H28" s="36">
        <v>2659.11556450951</v>
      </c>
      <c r="I28" s="36">
        <v>3185.8584141537071</v>
      </c>
      <c r="J28" s="36">
        <v>2489.2879758887802</v>
      </c>
      <c r="K28" s="36">
        <v>276.26738570616345</v>
      </c>
      <c r="L28" s="36">
        <v>2380.2938483471403</v>
      </c>
      <c r="M28" s="36">
        <v>8.9652138679999993</v>
      </c>
      <c r="N28" s="36">
        <v>174.10632222769155</v>
      </c>
      <c r="O28" s="36">
        <v>6731.824937571263</v>
      </c>
      <c r="P28" s="36">
        <v>423.1350226909729</v>
      </c>
      <c r="Q28" s="36">
        <v>1919.2920393305637</v>
      </c>
      <c r="R28" s="36">
        <v>240.65322396515089</v>
      </c>
      <c r="S28" s="36">
        <v>179.16410360774498</v>
      </c>
      <c r="T28" s="36">
        <v>3664.8763274336293</v>
      </c>
      <c r="U28" s="16">
        <v>101882.78109358472</v>
      </c>
    </row>
    <row r="29" spans="1:23" s="173" customFormat="1" ht="15" customHeight="1">
      <c r="A29" s="332" t="s">
        <v>1751</v>
      </c>
      <c r="B29" s="36">
        <v>30645.329417797999</v>
      </c>
      <c r="C29" s="36">
        <v>22629.954310562003</v>
      </c>
      <c r="D29" s="36">
        <v>7944.261095199</v>
      </c>
      <c r="E29" s="36">
        <v>9487.7621551789998</v>
      </c>
      <c r="F29" s="36">
        <v>14854.690027008</v>
      </c>
      <c r="G29" s="36">
        <v>459.92579137900003</v>
      </c>
      <c r="H29" s="36">
        <v>2297.8989676470005</v>
      </c>
      <c r="I29" s="36">
        <v>4875.3607362970006</v>
      </c>
      <c r="J29" s="36">
        <v>3983.3948069319999</v>
      </c>
      <c r="K29" s="36">
        <v>206.712431503</v>
      </c>
      <c r="L29" s="36">
        <v>2890.2409015500002</v>
      </c>
      <c r="M29" s="36">
        <v>21.251621922999998</v>
      </c>
      <c r="N29" s="36">
        <v>169.73017864899998</v>
      </c>
      <c r="O29" s="36">
        <v>7967.163443454001</v>
      </c>
      <c r="P29" s="36">
        <v>488.01441817900002</v>
      </c>
      <c r="Q29" s="36">
        <v>1866.267097298</v>
      </c>
      <c r="R29" s="36">
        <v>494.83839057</v>
      </c>
      <c r="S29" s="36">
        <v>156.27197931100002</v>
      </c>
      <c r="T29" s="36">
        <v>4207.0907388400001</v>
      </c>
      <c r="U29" s="16">
        <v>115646.158509278</v>
      </c>
    </row>
    <row r="30" spans="1:23" s="173" customFormat="1" ht="15" customHeight="1">
      <c r="A30" s="332" t="s">
        <v>3664</v>
      </c>
      <c r="B30" s="36">
        <v>24240.140711880998</v>
      </c>
      <c r="C30" s="36">
        <v>20866.964531202</v>
      </c>
      <c r="D30" s="36">
        <v>7004.6693670379991</v>
      </c>
      <c r="E30" s="36">
        <v>8602.8400845840006</v>
      </c>
      <c r="F30" s="36">
        <v>18056.862406150001</v>
      </c>
      <c r="G30" s="36">
        <v>559.41628836799998</v>
      </c>
      <c r="H30" s="36">
        <v>2001.5196785359999</v>
      </c>
      <c r="I30" s="36">
        <v>5448.4327879120001</v>
      </c>
      <c r="J30" s="36">
        <v>3335.1378381119998</v>
      </c>
      <c r="K30" s="36">
        <v>209.31088224700002</v>
      </c>
      <c r="L30" s="36">
        <v>3570.1673695179998</v>
      </c>
      <c r="M30" s="36">
        <v>3.0288693630000005</v>
      </c>
      <c r="N30" s="36">
        <v>132.67317405499998</v>
      </c>
      <c r="O30" s="36">
        <v>8274.3293595220002</v>
      </c>
      <c r="P30" s="36">
        <v>422.62113959999994</v>
      </c>
      <c r="Q30" s="36">
        <v>2095.1929835080005</v>
      </c>
      <c r="R30" s="36">
        <v>455.27028396500003</v>
      </c>
      <c r="S30" s="36">
        <v>137.56719587499998</v>
      </c>
      <c r="T30" s="36">
        <v>5166.238465553999</v>
      </c>
      <c r="U30" s="16">
        <v>110582.38341698998</v>
      </c>
    </row>
    <row r="31" spans="1:23" s="173" customFormat="1" ht="15" customHeight="1">
      <c r="A31" s="332" t="s">
        <v>3665</v>
      </c>
      <c r="B31" s="36">
        <v>25987.258654580997</v>
      </c>
      <c r="C31" s="36">
        <v>21934.982243472998</v>
      </c>
      <c r="D31" s="36">
        <v>6309.8007089949997</v>
      </c>
      <c r="E31" s="36">
        <v>8371.9666337629988</v>
      </c>
      <c r="F31" s="36">
        <v>18489.105624444001</v>
      </c>
      <c r="G31" s="36">
        <v>355.14259886400004</v>
      </c>
      <c r="H31" s="36">
        <v>2409.4986989259996</v>
      </c>
      <c r="I31" s="36">
        <v>7109.6637192180006</v>
      </c>
      <c r="J31" s="36">
        <v>3444.4421886290006</v>
      </c>
      <c r="K31" s="36">
        <v>164.36111672899997</v>
      </c>
      <c r="L31" s="36">
        <v>4306.5368910809993</v>
      </c>
      <c r="M31" s="36">
        <v>1.0878520650000001</v>
      </c>
      <c r="N31" s="36">
        <v>126.68805762700001</v>
      </c>
      <c r="O31" s="36">
        <v>10732.610499937999</v>
      </c>
      <c r="P31" s="36">
        <v>480.40710343800004</v>
      </c>
      <c r="Q31" s="36">
        <v>2020.3891492669998</v>
      </c>
      <c r="R31" s="36">
        <v>469.14853845199997</v>
      </c>
      <c r="S31" s="36">
        <v>152.87326095199998</v>
      </c>
      <c r="T31" s="36">
        <v>6116.3519323189985</v>
      </c>
      <c r="U31" s="16">
        <v>118982.31547276099</v>
      </c>
    </row>
    <row r="32" spans="1:23" s="173" customFormat="1" ht="15" customHeight="1">
      <c r="A32" s="332" t="s">
        <v>3960</v>
      </c>
      <c r="B32" s="36">
        <v>23165.843384732998</v>
      </c>
      <c r="C32" s="36">
        <v>21248.75908046</v>
      </c>
      <c r="D32" s="36">
        <v>6747.2028958150004</v>
      </c>
      <c r="E32" s="36">
        <v>8122.9117313530023</v>
      </c>
      <c r="F32" s="36">
        <v>18889.249921554001</v>
      </c>
      <c r="G32" s="36">
        <v>95.893180836999989</v>
      </c>
      <c r="H32" s="36">
        <v>3379.2433817339997</v>
      </c>
      <c r="I32" s="36">
        <v>7132.6719513709986</v>
      </c>
      <c r="J32" s="36">
        <v>3046.1566874470004</v>
      </c>
      <c r="K32" s="36">
        <v>204.66359045500002</v>
      </c>
      <c r="L32" s="36">
        <v>3806.9407668829999</v>
      </c>
      <c r="M32" s="36">
        <v>1.4088847410000001</v>
      </c>
      <c r="N32" s="36">
        <v>178.34404229900002</v>
      </c>
      <c r="O32" s="36">
        <v>10364.006886042</v>
      </c>
      <c r="P32" s="36">
        <v>540.57418486999995</v>
      </c>
      <c r="Q32" s="36">
        <v>2736.7067065770002</v>
      </c>
      <c r="R32" s="36">
        <v>506.556349066</v>
      </c>
      <c r="S32" s="36">
        <v>211.20321155199997</v>
      </c>
      <c r="T32" s="36">
        <v>6478.3840429919992</v>
      </c>
      <c r="U32" s="16">
        <v>116856.72088078098</v>
      </c>
    </row>
    <row r="33" spans="1:24" s="173" customFormat="1" ht="15" customHeight="1">
      <c r="A33" s="332" t="s">
        <v>3962</v>
      </c>
      <c r="B33" s="36">
        <v>17943.426236539002</v>
      </c>
      <c r="C33" s="36">
        <v>16573.528397069</v>
      </c>
      <c r="D33" s="36">
        <v>6405.7376632189998</v>
      </c>
      <c r="E33" s="36">
        <v>8180.2432115789998</v>
      </c>
      <c r="F33" s="36">
        <v>13373.095621944</v>
      </c>
      <c r="G33" s="36">
        <v>17.628407153000001</v>
      </c>
      <c r="H33" s="36">
        <v>4562.3081073049998</v>
      </c>
      <c r="I33" s="36">
        <v>7107.4456062180016</v>
      </c>
      <c r="J33" s="36">
        <v>2380.5595638059999</v>
      </c>
      <c r="K33" s="36">
        <v>251.78556692700002</v>
      </c>
      <c r="L33" s="36">
        <v>3465.3919270970009</v>
      </c>
      <c r="M33" s="36">
        <v>0.15725730799999998</v>
      </c>
      <c r="N33" s="36">
        <v>181.68376342400001</v>
      </c>
      <c r="O33" s="36">
        <v>8729.7625331060008</v>
      </c>
      <c r="P33" s="36">
        <v>411.69327297199999</v>
      </c>
      <c r="Q33" s="36">
        <v>4047.0763187749994</v>
      </c>
      <c r="R33" s="36">
        <v>638.67820879400006</v>
      </c>
      <c r="S33" s="36">
        <v>150.208864742</v>
      </c>
      <c r="T33" s="36">
        <v>6678.5518861929977</v>
      </c>
      <c r="U33" s="16">
        <v>101098.96241417</v>
      </c>
    </row>
    <row r="34" spans="1:24" s="173" customFormat="1" ht="15" customHeight="1">
      <c r="A34" s="332" t="s">
        <v>3981</v>
      </c>
      <c r="B34" s="36">
        <v>21303.057974675001</v>
      </c>
      <c r="C34" s="36">
        <v>19981.775415710003</v>
      </c>
      <c r="D34" s="36">
        <v>9090.1559443150018</v>
      </c>
      <c r="E34" s="36">
        <v>9868.4859093200012</v>
      </c>
      <c r="F34" s="36">
        <v>16410.639824310001</v>
      </c>
      <c r="G34" s="36">
        <v>19.443675874999997</v>
      </c>
      <c r="H34" s="36">
        <v>6950.4103529849999</v>
      </c>
      <c r="I34" s="36">
        <v>7874.3254532150004</v>
      </c>
      <c r="J34" s="36">
        <v>2715.2346651450002</v>
      </c>
      <c r="K34" s="36">
        <v>330.55203132999998</v>
      </c>
      <c r="L34" s="36">
        <v>4451.4895316450002</v>
      </c>
      <c r="M34" s="36">
        <v>0.3327156</v>
      </c>
      <c r="N34" s="36">
        <v>258.69044694500002</v>
      </c>
      <c r="O34" s="36">
        <v>9103.3843674349991</v>
      </c>
      <c r="P34" s="36">
        <v>464.68689706499993</v>
      </c>
      <c r="Q34" s="36">
        <v>5434.0171208399997</v>
      </c>
      <c r="R34" s="36">
        <v>791.06830617999992</v>
      </c>
      <c r="S34" s="36">
        <v>174.71432794999998</v>
      </c>
      <c r="T34" s="36">
        <v>7933.5399799049983</v>
      </c>
      <c r="U34" s="16">
        <v>123156.00494044498</v>
      </c>
    </row>
    <row r="35" spans="1:24" s="173" customFormat="1" ht="15" customHeight="1">
      <c r="A35" s="332" t="s">
        <v>4593</v>
      </c>
      <c r="B35" s="36">
        <v>26143.3635736</v>
      </c>
      <c r="C35" s="36">
        <v>21351.112195200003</v>
      </c>
      <c r="D35" s="36">
        <v>9882.1187704000004</v>
      </c>
      <c r="E35" s="36">
        <v>12301.017555900002</v>
      </c>
      <c r="F35" s="36">
        <v>15488.6576974</v>
      </c>
      <c r="G35" s="36">
        <v>65.783767699999999</v>
      </c>
      <c r="H35" s="36">
        <v>8605.6801902999996</v>
      </c>
      <c r="I35" s="36">
        <v>8960.9986872000009</v>
      </c>
      <c r="J35" s="36">
        <v>3096.0592743000002</v>
      </c>
      <c r="K35" s="36">
        <v>509.60950109999999</v>
      </c>
      <c r="L35" s="36">
        <v>3950.0114481000001</v>
      </c>
      <c r="M35" s="36">
        <v>0</v>
      </c>
      <c r="N35" s="36">
        <v>416.43734380000012</v>
      </c>
      <c r="O35" s="36">
        <v>10065.4388858</v>
      </c>
      <c r="P35" s="36">
        <v>480.4309207</v>
      </c>
      <c r="Q35" s="36">
        <v>6368.1924249999993</v>
      </c>
      <c r="R35" s="36">
        <v>945.79052019999995</v>
      </c>
      <c r="S35" s="36">
        <v>168.7680048</v>
      </c>
      <c r="T35" s="36">
        <v>9207.1009232000051</v>
      </c>
      <c r="U35" s="16">
        <v>138006.57168470003</v>
      </c>
    </row>
    <row r="36" spans="1:24" s="173" customFormat="1" ht="14.25" customHeight="1">
      <c r="A36" s="332" t="s">
        <v>4594</v>
      </c>
      <c r="B36" s="36">
        <v>34046.098481299996</v>
      </c>
      <c r="C36" s="36">
        <v>20962.529843</v>
      </c>
      <c r="D36" s="36">
        <v>11571.721058799998</v>
      </c>
      <c r="E36" s="36">
        <v>11633.0822479</v>
      </c>
      <c r="F36" s="36">
        <v>20382.712716000005</v>
      </c>
      <c r="G36" s="36">
        <v>34.065723600000005</v>
      </c>
      <c r="H36" s="36">
        <v>8643.3577769000003</v>
      </c>
      <c r="I36" s="36">
        <v>10517.8744919</v>
      </c>
      <c r="J36" s="36">
        <v>3878.3621465999995</v>
      </c>
      <c r="K36" s="36">
        <v>447.22381150000001</v>
      </c>
      <c r="L36" s="36">
        <v>3706.6695920999996</v>
      </c>
      <c r="M36" s="36">
        <v>8.4499999999999992E-2</v>
      </c>
      <c r="N36" s="36">
        <v>418.39038869999996</v>
      </c>
      <c r="O36" s="36">
        <v>10439.316572900001</v>
      </c>
      <c r="P36" s="36">
        <v>519.89813179999999</v>
      </c>
      <c r="Q36" s="36">
        <v>5926.4297523000005</v>
      </c>
      <c r="R36" s="36">
        <v>1507.8597989999998</v>
      </c>
      <c r="S36" s="36">
        <v>144.8888565</v>
      </c>
      <c r="T36" s="36">
        <v>9572.4952561000027</v>
      </c>
      <c r="U36" s="16">
        <v>154353.06114690003</v>
      </c>
    </row>
    <row r="37" spans="1:24" s="173" customFormat="1" ht="15" customHeight="1" thickBot="1">
      <c r="A37" s="688" t="s">
        <v>4852</v>
      </c>
      <c r="B37" s="287">
        <v>48521.200303699996</v>
      </c>
      <c r="C37" s="287">
        <v>20692.835907599998</v>
      </c>
      <c r="D37" s="287">
        <v>17161.472797799997</v>
      </c>
      <c r="E37" s="287">
        <v>15998.640572499999</v>
      </c>
      <c r="F37" s="287">
        <v>29357.019671900005</v>
      </c>
      <c r="G37" s="287">
        <v>59.023163700000005</v>
      </c>
      <c r="H37" s="287">
        <v>12298.410095000001</v>
      </c>
      <c r="I37" s="287">
        <v>13023.291548699999</v>
      </c>
      <c r="J37" s="287">
        <v>5299.2566540000007</v>
      </c>
      <c r="K37" s="287">
        <v>567.26565100000005</v>
      </c>
      <c r="L37" s="287">
        <v>4899.6029505999995</v>
      </c>
      <c r="M37" s="287">
        <v>8.4802499999999989E-2</v>
      </c>
      <c r="N37" s="287">
        <v>674.5472201</v>
      </c>
      <c r="O37" s="287">
        <v>16981.377058799997</v>
      </c>
      <c r="P37" s="287">
        <v>1202.2905979</v>
      </c>
      <c r="Q37" s="287">
        <v>6877.0052047999989</v>
      </c>
      <c r="R37" s="287">
        <v>1773.7958544999999</v>
      </c>
      <c r="S37" s="287">
        <v>181.14529060000001</v>
      </c>
      <c r="T37" s="287">
        <v>14562.336121399996</v>
      </c>
      <c r="U37" s="716">
        <v>210130.6014671</v>
      </c>
    </row>
    <row r="38" spans="1:24" s="1103" customFormat="1" ht="15" customHeight="1">
      <c r="A38" s="1102" t="s">
        <v>1251</v>
      </c>
      <c r="B38" s="2711" t="s">
        <v>1490</v>
      </c>
      <c r="C38" s="2711"/>
      <c r="D38" s="2711"/>
      <c r="E38" s="2711"/>
      <c r="F38" s="2711"/>
      <c r="G38" s="2711"/>
      <c r="H38" s="2711"/>
      <c r="I38" s="2711"/>
      <c r="J38" s="2711"/>
      <c r="K38" s="1085"/>
      <c r="M38" s="1104"/>
      <c r="N38" s="1104"/>
      <c r="O38" s="1104"/>
      <c r="P38" s="1104"/>
      <c r="Q38" s="1104"/>
      <c r="R38" s="1104"/>
      <c r="S38" s="1104"/>
      <c r="T38" s="1105"/>
      <c r="U38" s="1106"/>
      <c r="V38" s="1105"/>
      <c r="W38" s="1105"/>
      <c r="X38" s="1105"/>
    </row>
    <row r="39" spans="1:24" s="1103" customFormat="1" ht="15" customHeight="1">
      <c r="A39" s="1102"/>
      <c r="B39" s="1108" t="s">
        <v>3586</v>
      </c>
      <c r="C39" s="1108"/>
      <c r="D39" s="1108"/>
      <c r="E39" s="1108"/>
      <c r="F39" s="1108"/>
      <c r="G39" s="1108"/>
      <c r="H39" s="1108"/>
      <c r="I39" s="1108"/>
      <c r="J39" s="1108"/>
      <c r="K39" s="1085"/>
      <c r="M39" s="1104"/>
      <c r="N39" s="1104"/>
      <c r="O39" s="1104"/>
      <c r="P39" s="1104"/>
      <c r="Q39" s="1104"/>
      <c r="R39" s="1104"/>
      <c r="S39" s="1104"/>
      <c r="T39" s="1105"/>
      <c r="U39" s="1106"/>
      <c r="V39" s="1105"/>
      <c r="W39" s="1105"/>
      <c r="X39" s="1105"/>
    </row>
    <row r="40" spans="1:24" s="1030" customFormat="1" ht="15" customHeight="1">
      <c r="A40" s="1102" t="s">
        <v>1491</v>
      </c>
      <c r="B40" s="1752" t="s">
        <v>3978</v>
      </c>
      <c r="C40" s="1752"/>
      <c r="D40" s="1752"/>
      <c r="E40" s="1752"/>
      <c r="F40" s="1752"/>
      <c r="G40" s="1752"/>
      <c r="H40" s="1752"/>
      <c r="I40" s="1752"/>
      <c r="J40" s="1752"/>
      <c r="M40" s="1107"/>
      <c r="N40" s="1107"/>
      <c r="O40" s="1107"/>
      <c r="P40" s="1107"/>
      <c r="Q40" s="1107"/>
      <c r="R40" s="1107"/>
      <c r="S40" s="1107"/>
      <c r="T40" s="1107"/>
      <c r="U40" s="1107"/>
    </row>
    <row r="41" spans="1:24" s="175" customFormat="1" ht="15" customHeight="1">
      <c r="C41" s="1080"/>
    </row>
    <row r="42" spans="1:24" s="175" customFormat="1" ht="15" customHeight="1"/>
    <row r="43" spans="1:24" s="175" customFormat="1" ht="15" customHeight="1"/>
    <row r="44" spans="1:24" s="173" customFormat="1" ht="15" customHeight="1">
      <c r="B44" s="661"/>
      <c r="C44" s="661"/>
      <c r="D44" s="661"/>
      <c r="E44" s="661"/>
      <c r="F44" s="661"/>
      <c r="G44" s="661"/>
      <c r="H44" s="661"/>
      <c r="I44" s="661"/>
      <c r="J44" s="661"/>
      <c r="K44" s="661"/>
      <c r="L44" s="661"/>
      <c r="M44" s="661"/>
      <c r="N44" s="661"/>
      <c r="O44" s="661"/>
      <c r="P44" s="661"/>
      <c r="Q44" s="661"/>
      <c r="R44" s="661"/>
      <c r="S44" s="661"/>
      <c r="T44" s="661"/>
      <c r="U44" s="661"/>
    </row>
    <row r="45" spans="1:24" s="173" customFormat="1" ht="15" customHeight="1"/>
    <row r="46" spans="1:24" s="173" customFormat="1" ht="15" customHeight="1"/>
    <row r="47" spans="1:24" s="173" customFormat="1" ht="15" customHeight="1"/>
    <row r="48" spans="1:24" s="173" customFormat="1" ht="15" customHeight="1"/>
    <row r="49" s="173" customFormat="1" ht="15" customHeight="1"/>
    <row r="50" s="173" customFormat="1" ht="15" customHeight="1"/>
    <row r="51" s="173" customFormat="1" ht="15" customHeight="1"/>
    <row r="52" s="173" customFormat="1" ht="15" customHeight="1"/>
    <row r="53" s="173" customFormat="1" ht="15" customHeight="1"/>
    <row r="54" s="173" customFormat="1" ht="15" customHeight="1"/>
    <row r="55" s="173" customFormat="1" ht="15" customHeight="1"/>
    <row r="56" s="173" customFormat="1" ht="15" customHeight="1"/>
    <row r="57" s="173" customFormat="1" ht="15" customHeight="1"/>
    <row r="58" s="173" customFormat="1" ht="15" customHeight="1"/>
    <row r="59" s="173" customFormat="1" ht="15" customHeight="1"/>
    <row r="60" s="173" customFormat="1" ht="15" customHeight="1"/>
    <row r="61" s="173" customFormat="1" ht="15" customHeight="1"/>
    <row r="62" s="173" customFormat="1" ht="15" customHeight="1"/>
    <row r="63" s="173" customFormat="1" ht="15" customHeight="1"/>
    <row r="64" s="173" customFormat="1" ht="15" customHeight="1"/>
    <row r="65" s="173" customFormat="1" ht="15" customHeight="1"/>
    <row r="66" s="173" customFormat="1" ht="15" customHeight="1"/>
    <row r="67" s="173" customFormat="1" ht="15" customHeight="1"/>
    <row r="68" s="173" customFormat="1" ht="15" customHeight="1"/>
    <row r="69" s="173" customFormat="1" ht="15" customHeight="1"/>
    <row r="70" s="173" customFormat="1" ht="15" customHeight="1"/>
    <row r="71" s="173" customFormat="1" ht="15" customHeight="1"/>
    <row r="72" s="173" customFormat="1" ht="15" customHeight="1"/>
    <row r="73" s="173" customFormat="1" ht="15" customHeight="1"/>
    <row r="74" s="173" customFormat="1" ht="15" customHeight="1"/>
    <row r="75" s="173" customFormat="1" ht="15" customHeight="1"/>
    <row r="76" s="173" customFormat="1" ht="15" customHeight="1"/>
    <row r="77" s="173" customFormat="1" ht="15" customHeight="1"/>
    <row r="78" s="173" customFormat="1" ht="15" customHeight="1"/>
    <row r="79" s="173" customFormat="1" ht="15" customHeight="1"/>
    <row r="80" s="173" customFormat="1" ht="15" customHeight="1"/>
    <row r="81" s="173" customFormat="1" ht="15" customHeight="1"/>
    <row r="82" s="173" customFormat="1" ht="15" customHeight="1"/>
    <row r="83" s="173" customFormat="1" ht="15" customHeight="1"/>
    <row r="84" s="173" customFormat="1" ht="15" customHeight="1"/>
    <row r="85" s="173" customFormat="1" ht="15" customHeight="1"/>
    <row r="86" s="173" customFormat="1" ht="15" customHeight="1"/>
    <row r="87" s="173" customFormat="1" ht="15" customHeight="1"/>
    <row r="88" s="173" customFormat="1" ht="15" customHeight="1"/>
    <row r="89" s="173" customFormat="1" ht="15" customHeight="1"/>
    <row r="90" s="173" customFormat="1" ht="15" customHeight="1"/>
    <row r="91" s="173" customFormat="1" ht="15" customHeight="1"/>
    <row r="92" s="173" customFormat="1" ht="15" customHeight="1"/>
    <row r="93" s="173" customFormat="1" ht="15" customHeight="1"/>
    <row r="94" s="173" customFormat="1" ht="15" customHeight="1"/>
    <row r="95" s="173" customFormat="1" ht="15" customHeight="1"/>
    <row r="96" s="173" customFormat="1" ht="15" customHeight="1"/>
    <row r="97" s="173" customFormat="1" ht="15" customHeight="1"/>
    <row r="98" s="173" customFormat="1" ht="15" customHeight="1"/>
    <row r="99" s="173" customFormat="1" ht="15" customHeight="1"/>
    <row r="100" s="173" customFormat="1" ht="15" customHeight="1"/>
    <row r="101" s="173" customFormat="1" ht="15" customHeight="1"/>
    <row r="102" s="173" customFormat="1" ht="15" customHeight="1"/>
    <row r="103" s="173" customFormat="1" ht="15" customHeight="1"/>
    <row r="104" s="173" customFormat="1" ht="15" customHeigh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="9" customFormat="1"/>
    <row r="354" s="9" customFormat="1"/>
    <row r="355" s="9" customFormat="1"/>
    <row r="356" s="9" customFormat="1"/>
    <row r="357" s="9" customFormat="1"/>
    <row r="358" s="9" customFormat="1"/>
    <row r="359" s="9" customFormat="1"/>
    <row r="360" s="9" customFormat="1"/>
    <row r="361" s="9" customFormat="1"/>
    <row r="362" s="9" customFormat="1"/>
    <row r="363" s="9" customFormat="1"/>
    <row r="364" s="9" customFormat="1"/>
    <row r="365" s="9" customFormat="1"/>
    <row r="366" s="9" customFormat="1"/>
    <row r="367" s="9" customFormat="1"/>
    <row r="368" s="9" customFormat="1"/>
    <row r="369" s="9" customFormat="1"/>
    <row r="370" s="9" customFormat="1"/>
    <row r="371" s="9" customFormat="1"/>
    <row r="372" s="9" customFormat="1"/>
    <row r="373" s="9" customFormat="1"/>
    <row r="374" s="9" customFormat="1"/>
    <row r="375" s="9" customFormat="1"/>
    <row r="376" s="9" customFormat="1"/>
    <row r="377" s="9" customFormat="1"/>
    <row r="378" s="9" customFormat="1"/>
    <row r="379" s="9" customFormat="1"/>
    <row r="380" s="9" customFormat="1"/>
    <row r="381" s="9" customFormat="1"/>
    <row r="382" s="9" customFormat="1"/>
    <row r="383" s="9" customFormat="1"/>
    <row r="384" s="9" customFormat="1"/>
    <row r="385" s="9" customFormat="1"/>
    <row r="386" s="9" customFormat="1"/>
    <row r="387" s="9" customFormat="1"/>
    <row r="388" s="9" customFormat="1"/>
    <row r="389" s="9" customFormat="1"/>
    <row r="390" s="9" customFormat="1"/>
    <row r="391" s="9" customFormat="1"/>
    <row r="392" s="9" customFormat="1"/>
    <row r="393" s="9" customFormat="1"/>
    <row r="394" s="9" customFormat="1"/>
    <row r="395" s="9" customFormat="1"/>
    <row r="396" s="9" customFormat="1"/>
    <row r="397" s="9" customFormat="1"/>
    <row r="398" s="9" customFormat="1"/>
    <row r="399" s="9" customFormat="1"/>
    <row r="400" s="9" customFormat="1"/>
  </sheetData>
  <mergeCells count="4">
    <mergeCell ref="T1:U1"/>
    <mergeCell ref="T2:U2"/>
    <mergeCell ref="A1:J1"/>
    <mergeCell ref="B38:J38"/>
  </mergeCells>
  <phoneticPr fontId="40" type="noConversion"/>
  <conditionalFormatting sqref="A4:M37 T4:U37 N8:N37 O8:S8 O10:O37 P18:S37">
    <cfRule type="expression" dxfId="4" priority="1" stopIfTrue="1">
      <formula>MOD(ROW(),2)=1</formula>
    </cfRule>
  </conditionalFormatting>
  <pageMargins left="0.55118110236220474" right="0.51181102362204722" top="0.51181102362204722" bottom="0.27559055118110237" header="0" footer="0.39370078740157483"/>
  <pageSetup paperSize="141" firstPageNumber="82" orientation="portrait" useFirstPageNumber="1" horizontalDpi="1200" verticalDpi="1200" r:id="rId1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dimension ref="A1:BW63"/>
  <sheetViews>
    <sheetView showGridLines="0" workbookViewId="0">
      <pane xSplit="1" ySplit="6" topLeftCell="B46" activePane="bottomRight" state="frozen"/>
      <selection sqref="A1:IV65536"/>
      <selection pane="topRight" sqref="A1:IV65536"/>
      <selection pane="bottomLeft" sqref="A1:IV65536"/>
      <selection pane="bottomRight" activeCell="L61" sqref="L61"/>
    </sheetView>
  </sheetViews>
  <sheetFormatPr defaultColWidth="9.140625" defaultRowHeight="11.25"/>
  <cols>
    <col min="1" max="1" width="9.28515625" style="50" customWidth="1"/>
    <col min="2" max="2" width="11.28515625" style="9" customWidth="1"/>
    <col min="3" max="3" width="11.42578125" style="9" customWidth="1"/>
    <col min="4" max="5" width="11" style="9" customWidth="1"/>
    <col min="6" max="6" width="11.5703125" style="9" customWidth="1"/>
    <col min="7" max="7" width="12.42578125" style="9" customWidth="1"/>
    <col min="8" max="8" width="9.85546875" style="9" customWidth="1"/>
    <col min="9" max="9" width="9.5703125" style="9" customWidth="1"/>
    <col min="10" max="10" width="9.85546875" style="9" customWidth="1"/>
    <col min="11" max="11" width="10" style="9" customWidth="1"/>
    <col min="12" max="12" width="10.28515625" style="9" customWidth="1"/>
    <col min="13" max="13" width="10.42578125" style="9" customWidth="1"/>
    <col min="14" max="14" width="9.85546875" style="9" customWidth="1"/>
    <col min="15" max="15" width="9.7109375" style="9" customWidth="1"/>
    <col min="16" max="16" width="11.28515625" style="9" customWidth="1"/>
    <col min="17" max="17" width="11.140625" style="9" customWidth="1"/>
    <col min="18" max="18" width="10.7109375" style="9" customWidth="1"/>
    <col min="19" max="19" width="10.85546875" style="9" customWidth="1"/>
    <col min="20" max="20" width="11.28515625" style="9" customWidth="1"/>
    <col min="21" max="21" width="12" style="9" customWidth="1"/>
    <col min="22" max="22" width="10.42578125" style="9" customWidth="1"/>
    <col min="23" max="23" width="9.7109375" style="9" customWidth="1"/>
    <col min="24" max="24" width="9.42578125" style="9" customWidth="1"/>
    <col min="25" max="25" width="9.7109375" style="9" customWidth="1"/>
    <col min="26" max="26" width="9.85546875" style="9" customWidth="1"/>
    <col min="27" max="27" width="10" style="9" customWidth="1"/>
    <col min="28" max="29" width="10.140625" style="9" customWidth="1"/>
    <col min="30" max="30" width="10.7109375" style="9" customWidth="1"/>
    <col min="31" max="32" width="10.85546875" style="9" customWidth="1"/>
    <col min="33" max="33" width="11.140625" style="9" customWidth="1"/>
    <col min="34" max="34" width="11.85546875" style="9" customWidth="1"/>
    <col min="35" max="35" width="11.7109375" style="9" customWidth="1"/>
    <col min="36" max="36" width="9.7109375" style="9" customWidth="1"/>
    <col min="37" max="37" width="9.5703125" style="9" customWidth="1"/>
    <col min="38" max="38" width="10.140625" style="9" customWidth="1"/>
    <col min="39" max="39" width="9.42578125" style="9" customWidth="1"/>
    <col min="40" max="40" width="10" style="9" customWidth="1"/>
    <col min="41" max="41" width="10.28515625" style="9" customWidth="1"/>
    <col min="42" max="42" width="10" style="9" customWidth="1"/>
    <col min="43" max="43" width="10.28515625" style="9" customWidth="1"/>
    <col min="44" max="44" width="10.85546875" style="9" customWidth="1"/>
    <col min="45" max="45" width="10.5703125" style="9" customWidth="1"/>
    <col min="46" max="46" width="10.28515625" style="9" customWidth="1"/>
    <col min="47" max="47" width="10.5703125" style="9" customWidth="1"/>
    <col min="48" max="48" width="11" style="9" customWidth="1"/>
    <col min="49" max="49" width="11.42578125" style="9" customWidth="1"/>
    <col min="50" max="50" width="9.85546875" style="9" customWidth="1"/>
    <col min="51" max="51" width="9.28515625" style="9" customWidth="1"/>
    <col min="52" max="53" width="9.85546875" style="9" customWidth="1"/>
    <col min="54" max="54" width="9.7109375" style="9" customWidth="1"/>
    <col min="55" max="55" width="9.85546875" style="9" customWidth="1"/>
    <col min="56" max="56" width="10.85546875" style="9" customWidth="1"/>
    <col min="57" max="58" width="10.28515625" style="9" customWidth="1"/>
    <col min="59" max="59" width="10.5703125" style="9" customWidth="1"/>
    <col min="60" max="60" width="11.140625" style="9" customWidth="1"/>
    <col min="61" max="61" width="11" style="9" customWidth="1"/>
    <col min="62" max="62" width="11.42578125" style="9" customWidth="1"/>
    <col min="63" max="63" width="12" style="9" customWidth="1"/>
    <col min="64" max="64" width="10" style="9" customWidth="1"/>
    <col min="65" max="65" width="9.7109375" style="9" customWidth="1"/>
    <col min="66" max="66" width="9.42578125" style="9" customWidth="1"/>
    <col min="67" max="67" width="9.7109375" style="9" customWidth="1"/>
    <col min="68" max="68" width="10" style="9" customWidth="1"/>
    <col min="69" max="70" width="10.28515625" style="9" customWidth="1"/>
    <col min="71" max="71" width="9.85546875" style="9" customWidth="1"/>
    <col min="72" max="16384" width="9.140625" style="9"/>
  </cols>
  <sheetData>
    <row r="1" spans="1:72" s="132" customFormat="1" ht="14.25" customHeight="1">
      <c r="C1" s="60"/>
      <c r="D1" s="60"/>
      <c r="F1" s="2437" t="s">
        <v>884</v>
      </c>
      <c r="G1" s="2437"/>
      <c r="H1" s="143" t="s">
        <v>882</v>
      </c>
      <c r="J1" s="2453" t="s">
        <v>3461</v>
      </c>
      <c r="K1" s="2453"/>
      <c r="L1" s="2453"/>
      <c r="N1" s="60"/>
      <c r="O1" s="60"/>
      <c r="T1" s="60"/>
      <c r="U1" s="60"/>
      <c r="V1" s="143"/>
      <c r="AA1" s="60"/>
      <c r="AB1" s="60"/>
      <c r="AC1" s="60"/>
      <c r="AH1" s="60"/>
      <c r="AI1" s="60"/>
      <c r="AJ1" s="143"/>
      <c r="AO1" s="60"/>
      <c r="AP1" s="60"/>
      <c r="AQ1" s="60"/>
      <c r="AV1" s="60"/>
      <c r="AW1" s="60"/>
      <c r="AX1" s="143"/>
      <c r="BC1" s="60"/>
      <c r="BD1" s="60"/>
      <c r="BE1" s="60"/>
      <c r="BJ1" s="60"/>
      <c r="BK1" s="60"/>
      <c r="BL1" s="143"/>
      <c r="BQ1" s="60"/>
      <c r="BR1" s="60"/>
      <c r="BS1" s="60"/>
      <c r="BT1" s="60"/>
    </row>
    <row r="2" spans="1:72" s="74" customFormat="1" ht="12.75" customHeight="1">
      <c r="G2" s="141" t="s">
        <v>881</v>
      </c>
      <c r="H2" s="11" t="s">
        <v>883</v>
      </c>
      <c r="I2" s="88"/>
      <c r="J2" s="88"/>
      <c r="K2" s="88"/>
      <c r="L2" s="88"/>
      <c r="M2" s="88"/>
      <c r="P2" s="88"/>
      <c r="Q2" s="88"/>
      <c r="R2" s="88"/>
      <c r="S2" s="88"/>
      <c r="U2" s="141"/>
      <c r="V2" s="11"/>
      <c r="AB2" s="680"/>
      <c r="AC2" s="680"/>
      <c r="AI2" s="141"/>
      <c r="AJ2" s="11"/>
      <c r="AW2" s="141"/>
      <c r="AX2" s="11"/>
      <c r="BK2" s="141"/>
      <c r="BL2" s="11"/>
    </row>
    <row r="3" spans="1:72" s="96" customFormat="1" ht="11.25" customHeight="1">
      <c r="A3" s="2272" t="s">
        <v>1099</v>
      </c>
      <c r="B3" s="2272" t="s">
        <v>1268</v>
      </c>
      <c r="C3" s="2272"/>
      <c r="D3" s="2272" t="s">
        <v>1137</v>
      </c>
      <c r="E3" s="2272"/>
      <c r="F3" s="2272" t="s">
        <v>1138</v>
      </c>
      <c r="G3" s="2272"/>
      <c r="H3" s="2272" t="s">
        <v>1139</v>
      </c>
      <c r="I3" s="2272"/>
      <c r="J3" s="2272" t="s">
        <v>80</v>
      </c>
      <c r="K3" s="2272"/>
      <c r="L3" s="2272" t="s">
        <v>1140</v>
      </c>
      <c r="M3" s="2272"/>
      <c r="N3" s="2272" t="s">
        <v>969</v>
      </c>
      <c r="O3" s="2272"/>
      <c r="P3" s="2272" t="s">
        <v>104</v>
      </c>
      <c r="Q3" s="2272"/>
      <c r="R3" s="2272" t="s">
        <v>1141</v>
      </c>
      <c r="S3" s="2272"/>
      <c r="T3" s="2272" t="s">
        <v>1142</v>
      </c>
      <c r="U3" s="2272"/>
      <c r="V3" s="2272" t="s">
        <v>521</v>
      </c>
      <c r="W3" s="2272"/>
      <c r="X3" s="2272" t="s">
        <v>105</v>
      </c>
      <c r="Y3" s="2272"/>
      <c r="Z3" s="2272" t="s">
        <v>1143</v>
      </c>
      <c r="AA3" s="2272"/>
      <c r="AB3" s="2272" t="s">
        <v>1269</v>
      </c>
      <c r="AC3" s="2272"/>
      <c r="AD3" s="2272" t="s">
        <v>522</v>
      </c>
      <c r="AE3" s="2272"/>
      <c r="AF3" s="2272" t="s">
        <v>1144</v>
      </c>
      <c r="AG3" s="2272"/>
      <c r="AH3" s="2272" t="s">
        <v>1145</v>
      </c>
      <c r="AI3" s="2272"/>
      <c r="AJ3" s="2272" t="s">
        <v>1146</v>
      </c>
      <c r="AK3" s="2272"/>
      <c r="AL3" s="2272" t="s">
        <v>1147</v>
      </c>
      <c r="AM3" s="2272"/>
      <c r="AN3" s="2272" t="s">
        <v>1148</v>
      </c>
      <c r="AO3" s="2272"/>
      <c r="AP3" s="2272" t="s">
        <v>1149</v>
      </c>
      <c r="AQ3" s="2272"/>
      <c r="AR3" s="2272" t="s">
        <v>1150</v>
      </c>
      <c r="AS3" s="2272"/>
      <c r="AT3" s="2272" t="s">
        <v>1151</v>
      </c>
      <c r="AU3" s="2272"/>
      <c r="AV3" s="2272" t="s">
        <v>1152</v>
      </c>
      <c r="AW3" s="2272"/>
      <c r="AX3" s="2272" t="s">
        <v>523</v>
      </c>
      <c r="AY3" s="2272"/>
      <c r="AZ3" s="2272" t="s">
        <v>1153</v>
      </c>
      <c r="BA3" s="2272"/>
      <c r="BB3" s="2272" t="s">
        <v>1154</v>
      </c>
      <c r="BC3" s="2272"/>
      <c r="BD3" s="2272" t="s">
        <v>974</v>
      </c>
      <c r="BE3" s="2272"/>
      <c r="BF3" s="2272" t="s">
        <v>1347</v>
      </c>
      <c r="BG3" s="2272"/>
      <c r="BH3" s="2272" t="s">
        <v>1270</v>
      </c>
      <c r="BI3" s="2272"/>
      <c r="BJ3" s="2272" t="s">
        <v>1155</v>
      </c>
      <c r="BK3" s="2272"/>
      <c r="BL3" s="2272" t="s">
        <v>524</v>
      </c>
      <c r="BM3" s="2272"/>
      <c r="BN3" s="2272" t="s">
        <v>1156</v>
      </c>
      <c r="BO3" s="2272"/>
      <c r="BP3" s="2272" t="s">
        <v>1157</v>
      </c>
      <c r="BQ3" s="2272"/>
      <c r="BR3" s="2272" t="s">
        <v>520</v>
      </c>
      <c r="BS3" s="2272"/>
      <c r="BT3" s="2272" t="s">
        <v>1099</v>
      </c>
    </row>
    <row r="4" spans="1:72" s="144" customFormat="1" ht="20.25" customHeight="1">
      <c r="A4" s="2272"/>
      <c r="B4" s="2266" t="s">
        <v>3503</v>
      </c>
      <c r="C4" s="2266" t="s">
        <v>3504</v>
      </c>
      <c r="D4" s="2266" t="s">
        <v>3503</v>
      </c>
      <c r="E4" s="2266" t="s">
        <v>3504</v>
      </c>
      <c r="F4" s="2266" t="s">
        <v>3503</v>
      </c>
      <c r="G4" s="2266" t="s">
        <v>3504</v>
      </c>
      <c r="H4" s="2266" t="s">
        <v>3503</v>
      </c>
      <c r="I4" s="2266" t="s">
        <v>3504</v>
      </c>
      <c r="J4" s="2266" t="s">
        <v>3503</v>
      </c>
      <c r="K4" s="2266" t="s">
        <v>3504</v>
      </c>
      <c r="L4" s="2266" t="s">
        <v>3503</v>
      </c>
      <c r="M4" s="2266" t="s">
        <v>3504</v>
      </c>
      <c r="N4" s="2266" t="s">
        <v>3503</v>
      </c>
      <c r="O4" s="2266" t="s">
        <v>3504</v>
      </c>
      <c r="P4" s="2266" t="s">
        <v>3503</v>
      </c>
      <c r="Q4" s="2266" t="s">
        <v>3504</v>
      </c>
      <c r="R4" s="2266" t="s">
        <v>3503</v>
      </c>
      <c r="S4" s="2266" t="s">
        <v>3504</v>
      </c>
      <c r="T4" s="2266" t="s">
        <v>3503</v>
      </c>
      <c r="U4" s="2266" t="s">
        <v>3504</v>
      </c>
      <c r="V4" s="2266" t="s">
        <v>3503</v>
      </c>
      <c r="W4" s="2266" t="s">
        <v>3504</v>
      </c>
      <c r="X4" s="2266" t="s">
        <v>3503</v>
      </c>
      <c r="Y4" s="2266" t="s">
        <v>3504</v>
      </c>
      <c r="Z4" s="2266" t="s">
        <v>3503</v>
      </c>
      <c r="AA4" s="2266" t="s">
        <v>3504</v>
      </c>
      <c r="AB4" s="2266" t="s">
        <v>3503</v>
      </c>
      <c r="AC4" s="2266" t="s">
        <v>3504</v>
      </c>
      <c r="AD4" s="2266" t="s">
        <v>3503</v>
      </c>
      <c r="AE4" s="2266" t="s">
        <v>3504</v>
      </c>
      <c r="AF4" s="2266" t="s">
        <v>3503</v>
      </c>
      <c r="AG4" s="2266" t="s">
        <v>3504</v>
      </c>
      <c r="AH4" s="2266" t="s">
        <v>3503</v>
      </c>
      <c r="AI4" s="2266" t="s">
        <v>3504</v>
      </c>
      <c r="AJ4" s="2266" t="s">
        <v>3503</v>
      </c>
      <c r="AK4" s="2266" t="s">
        <v>3504</v>
      </c>
      <c r="AL4" s="2266" t="s">
        <v>3503</v>
      </c>
      <c r="AM4" s="2266" t="s">
        <v>3504</v>
      </c>
      <c r="AN4" s="2266" t="s">
        <v>3503</v>
      </c>
      <c r="AO4" s="2266" t="s">
        <v>3504</v>
      </c>
      <c r="AP4" s="2266" t="s">
        <v>3503</v>
      </c>
      <c r="AQ4" s="2266" t="s">
        <v>3504</v>
      </c>
      <c r="AR4" s="2266" t="s">
        <v>3503</v>
      </c>
      <c r="AS4" s="2266" t="s">
        <v>3504</v>
      </c>
      <c r="AT4" s="2266" t="s">
        <v>3503</v>
      </c>
      <c r="AU4" s="2266" t="s">
        <v>3504</v>
      </c>
      <c r="AV4" s="2266" t="s">
        <v>3503</v>
      </c>
      <c r="AW4" s="2266" t="s">
        <v>3504</v>
      </c>
      <c r="AX4" s="2266" t="s">
        <v>3503</v>
      </c>
      <c r="AY4" s="2266" t="s">
        <v>3504</v>
      </c>
      <c r="AZ4" s="2266" t="s">
        <v>3503</v>
      </c>
      <c r="BA4" s="2266" t="s">
        <v>3504</v>
      </c>
      <c r="BB4" s="2266" t="s">
        <v>3503</v>
      </c>
      <c r="BC4" s="2266" t="s">
        <v>3504</v>
      </c>
      <c r="BD4" s="2266" t="s">
        <v>3503</v>
      </c>
      <c r="BE4" s="2266" t="s">
        <v>3504</v>
      </c>
      <c r="BF4" s="2266" t="s">
        <v>3503</v>
      </c>
      <c r="BG4" s="2266" t="s">
        <v>3504</v>
      </c>
      <c r="BH4" s="2266" t="s">
        <v>3503</v>
      </c>
      <c r="BI4" s="2266" t="s">
        <v>3504</v>
      </c>
      <c r="BJ4" s="2266" t="s">
        <v>3503</v>
      </c>
      <c r="BK4" s="2266" t="s">
        <v>3504</v>
      </c>
      <c r="BL4" s="2266" t="s">
        <v>3503</v>
      </c>
      <c r="BM4" s="2266" t="s">
        <v>3504</v>
      </c>
      <c r="BN4" s="2266" t="s">
        <v>3503</v>
      </c>
      <c r="BO4" s="2266" t="s">
        <v>3504</v>
      </c>
      <c r="BP4" s="2266" t="s">
        <v>3503</v>
      </c>
      <c r="BQ4" s="2266" t="s">
        <v>3504</v>
      </c>
      <c r="BR4" s="2266" t="s">
        <v>3503</v>
      </c>
      <c r="BS4" s="2266" t="s">
        <v>3504</v>
      </c>
      <c r="BT4" s="2272"/>
    </row>
    <row r="5" spans="1:72" s="144" customFormat="1" ht="15.75" customHeight="1">
      <c r="A5" s="2272"/>
      <c r="B5" s="2268"/>
      <c r="C5" s="2268"/>
      <c r="D5" s="2268"/>
      <c r="E5" s="2268"/>
      <c r="F5" s="2268"/>
      <c r="G5" s="2268"/>
      <c r="H5" s="2268"/>
      <c r="I5" s="2268"/>
      <c r="J5" s="2268"/>
      <c r="K5" s="2268"/>
      <c r="L5" s="2268"/>
      <c r="M5" s="2268"/>
      <c r="N5" s="2268"/>
      <c r="O5" s="2268"/>
      <c r="P5" s="2268"/>
      <c r="Q5" s="2268"/>
      <c r="R5" s="2268"/>
      <c r="S5" s="2268"/>
      <c r="T5" s="2268"/>
      <c r="U5" s="2268"/>
      <c r="V5" s="2268"/>
      <c r="W5" s="2268"/>
      <c r="X5" s="2268"/>
      <c r="Y5" s="2268"/>
      <c r="Z5" s="2268"/>
      <c r="AA5" s="2268"/>
      <c r="AB5" s="2268"/>
      <c r="AC5" s="2268"/>
      <c r="AD5" s="2268"/>
      <c r="AE5" s="2268"/>
      <c r="AF5" s="2268"/>
      <c r="AG5" s="2268"/>
      <c r="AH5" s="2268"/>
      <c r="AI5" s="2268"/>
      <c r="AJ5" s="2268"/>
      <c r="AK5" s="2268"/>
      <c r="AL5" s="2268"/>
      <c r="AM5" s="2268"/>
      <c r="AN5" s="2268"/>
      <c r="AO5" s="2268"/>
      <c r="AP5" s="2268"/>
      <c r="AQ5" s="2268"/>
      <c r="AR5" s="2268"/>
      <c r="AS5" s="2268"/>
      <c r="AT5" s="2268"/>
      <c r="AU5" s="2268"/>
      <c r="AV5" s="2268"/>
      <c r="AW5" s="2268"/>
      <c r="AX5" s="2268"/>
      <c r="AY5" s="2268"/>
      <c r="AZ5" s="2268"/>
      <c r="BA5" s="2268"/>
      <c r="BB5" s="2268"/>
      <c r="BC5" s="2268"/>
      <c r="BD5" s="2268"/>
      <c r="BE5" s="2268"/>
      <c r="BF5" s="2268"/>
      <c r="BG5" s="2268"/>
      <c r="BH5" s="2268"/>
      <c r="BI5" s="2268"/>
      <c r="BJ5" s="2268"/>
      <c r="BK5" s="2268"/>
      <c r="BL5" s="2268"/>
      <c r="BM5" s="2268"/>
      <c r="BN5" s="2268"/>
      <c r="BO5" s="2268"/>
      <c r="BP5" s="2268"/>
      <c r="BQ5" s="2268"/>
      <c r="BR5" s="2268"/>
      <c r="BS5" s="2268"/>
      <c r="BT5" s="2272"/>
    </row>
    <row r="6" spans="1:72" s="145" customFormat="1" ht="12">
      <c r="A6" s="2272"/>
      <c r="B6" s="979">
        <v>1</v>
      </c>
      <c r="C6" s="979">
        <v>2</v>
      </c>
      <c r="D6" s="979">
        <v>3</v>
      </c>
      <c r="E6" s="979">
        <v>4</v>
      </c>
      <c r="F6" s="979">
        <v>5</v>
      </c>
      <c r="G6" s="979">
        <v>6</v>
      </c>
      <c r="H6" s="979">
        <v>7</v>
      </c>
      <c r="I6" s="979">
        <v>8</v>
      </c>
      <c r="J6" s="979">
        <v>9</v>
      </c>
      <c r="K6" s="979">
        <v>10</v>
      </c>
      <c r="L6" s="979">
        <v>11</v>
      </c>
      <c r="M6" s="979">
        <v>12</v>
      </c>
      <c r="N6" s="979">
        <v>13</v>
      </c>
      <c r="O6" s="979">
        <v>14</v>
      </c>
      <c r="P6" s="979">
        <v>15</v>
      </c>
      <c r="Q6" s="979">
        <v>16</v>
      </c>
      <c r="R6" s="979">
        <v>17</v>
      </c>
      <c r="S6" s="979">
        <v>18</v>
      </c>
      <c r="T6" s="979">
        <v>19</v>
      </c>
      <c r="U6" s="979">
        <v>20</v>
      </c>
      <c r="V6" s="979">
        <v>21</v>
      </c>
      <c r="W6" s="979">
        <v>22</v>
      </c>
      <c r="X6" s="979">
        <v>23</v>
      </c>
      <c r="Y6" s="979">
        <v>24</v>
      </c>
      <c r="Z6" s="979">
        <v>25</v>
      </c>
      <c r="AA6" s="979">
        <v>26</v>
      </c>
      <c r="AB6" s="979">
        <v>27</v>
      </c>
      <c r="AC6" s="979">
        <v>28</v>
      </c>
      <c r="AD6" s="979">
        <v>29</v>
      </c>
      <c r="AE6" s="979">
        <v>30</v>
      </c>
      <c r="AF6" s="979">
        <v>31</v>
      </c>
      <c r="AG6" s="979">
        <v>32</v>
      </c>
      <c r="AH6" s="979">
        <v>33</v>
      </c>
      <c r="AI6" s="979">
        <v>34</v>
      </c>
      <c r="AJ6" s="979">
        <v>35</v>
      </c>
      <c r="AK6" s="979">
        <v>36</v>
      </c>
      <c r="AL6" s="979">
        <v>37</v>
      </c>
      <c r="AM6" s="979">
        <v>38</v>
      </c>
      <c r="AN6" s="979">
        <v>39</v>
      </c>
      <c r="AO6" s="979">
        <v>40</v>
      </c>
      <c r="AP6" s="979">
        <v>41</v>
      </c>
      <c r="AQ6" s="979">
        <v>42</v>
      </c>
      <c r="AR6" s="979">
        <v>43</v>
      </c>
      <c r="AS6" s="979">
        <v>44</v>
      </c>
      <c r="AT6" s="979">
        <v>45</v>
      </c>
      <c r="AU6" s="979">
        <v>46</v>
      </c>
      <c r="AV6" s="979">
        <v>47</v>
      </c>
      <c r="AW6" s="979">
        <v>48</v>
      </c>
      <c r="AX6" s="979">
        <v>49</v>
      </c>
      <c r="AY6" s="979">
        <v>50</v>
      </c>
      <c r="AZ6" s="979">
        <v>51</v>
      </c>
      <c r="BA6" s="979">
        <v>52</v>
      </c>
      <c r="BB6" s="979">
        <v>53</v>
      </c>
      <c r="BC6" s="979">
        <v>54</v>
      </c>
      <c r="BD6" s="979">
        <v>55</v>
      </c>
      <c r="BE6" s="979">
        <v>56</v>
      </c>
      <c r="BF6" s="979">
        <v>57</v>
      </c>
      <c r="BG6" s="979">
        <v>58</v>
      </c>
      <c r="BH6" s="979">
        <v>59</v>
      </c>
      <c r="BI6" s="979">
        <v>60</v>
      </c>
      <c r="BJ6" s="979">
        <v>61</v>
      </c>
      <c r="BK6" s="979">
        <v>62</v>
      </c>
      <c r="BL6" s="979">
        <v>63</v>
      </c>
      <c r="BM6" s="979">
        <v>64</v>
      </c>
      <c r="BN6" s="979">
        <v>65</v>
      </c>
      <c r="BO6" s="979">
        <v>66</v>
      </c>
      <c r="BP6" s="979">
        <v>67</v>
      </c>
      <c r="BQ6" s="979">
        <v>68</v>
      </c>
      <c r="BR6" s="979">
        <v>69</v>
      </c>
      <c r="BS6" s="979">
        <v>70</v>
      </c>
      <c r="BT6" s="2272"/>
    </row>
    <row r="7" spans="1:72" s="319" customFormat="1" ht="15" customHeight="1">
      <c r="A7" s="659" t="s">
        <v>2092</v>
      </c>
      <c r="B7" s="224" t="s">
        <v>817</v>
      </c>
      <c r="C7" s="224" t="s">
        <v>817</v>
      </c>
      <c r="D7" s="224" t="s">
        <v>817</v>
      </c>
      <c r="E7" s="224" t="s">
        <v>817</v>
      </c>
      <c r="F7" s="224" t="s">
        <v>817</v>
      </c>
      <c r="G7" s="224" t="s">
        <v>817</v>
      </c>
      <c r="H7" s="224" t="s">
        <v>817</v>
      </c>
      <c r="I7" s="224" t="s">
        <v>817</v>
      </c>
      <c r="J7" s="224" t="s">
        <v>817</v>
      </c>
      <c r="K7" s="224" t="s">
        <v>817</v>
      </c>
      <c r="L7" s="224" t="s">
        <v>817</v>
      </c>
      <c r="M7" s="224" t="s">
        <v>817</v>
      </c>
      <c r="N7" s="224" t="s">
        <v>817</v>
      </c>
      <c r="O7" s="224" t="s">
        <v>817</v>
      </c>
      <c r="P7" s="224" t="s">
        <v>817</v>
      </c>
      <c r="Q7" s="224" t="s">
        <v>817</v>
      </c>
      <c r="R7" s="224" t="s">
        <v>817</v>
      </c>
      <c r="S7" s="224" t="s">
        <v>817</v>
      </c>
      <c r="T7" s="224" t="s">
        <v>817</v>
      </c>
      <c r="U7" s="224" t="s">
        <v>817</v>
      </c>
      <c r="V7" s="224" t="s">
        <v>817</v>
      </c>
      <c r="W7" s="224" t="s">
        <v>817</v>
      </c>
      <c r="X7" s="224" t="s">
        <v>817</v>
      </c>
      <c r="Y7" s="224" t="s">
        <v>817</v>
      </c>
      <c r="Z7" s="224" t="s">
        <v>817</v>
      </c>
      <c r="AA7" s="224" t="s">
        <v>817</v>
      </c>
      <c r="AB7" s="224" t="s">
        <v>817</v>
      </c>
      <c r="AC7" s="224" t="s">
        <v>817</v>
      </c>
      <c r="AD7" s="224" t="s">
        <v>817</v>
      </c>
      <c r="AE7" s="224" t="s">
        <v>817</v>
      </c>
      <c r="AF7" s="224" t="s">
        <v>817</v>
      </c>
      <c r="AG7" s="224" t="s">
        <v>817</v>
      </c>
      <c r="AH7" s="224" t="s">
        <v>817</v>
      </c>
      <c r="AI7" s="224" t="s">
        <v>817</v>
      </c>
      <c r="AJ7" s="224" t="s">
        <v>817</v>
      </c>
      <c r="AK7" s="224" t="s">
        <v>817</v>
      </c>
      <c r="AL7" s="224" t="s">
        <v>817</v>
      </c>
      <c r="AM7" s="224" t="s">
        <v>817</v>
      </c>
      <c r="AN7" s="224" t="s">
        <v>817</v>
      </c>
      <c r="AO7" s="224" t="s">
        <v>817</v>
      </c>
      <c r="AP7" s="224" t="s">
        <v>817</v>
      </c>
      <c r="AQ7" s="224" t="s">
        <v>817</v>
      </c>
      <c r="AR7" s="224" t="s">
        <v>817</v>
      </c>
      <c r="AS7" s="224" t="s">
        <v>817</v>
      </c>
      <c r="AT7" s="224" t="s">
        <v>817</v>
      </c>
      <c r="AU7" s="224" t="s">
        <v>817</v>
      </c>
      <c r="AV7" s="224" t="s">
        <v>817</v>
      </c>
      <c r="AW7" s="224" t="s">
        <v>817</v>
      </c>
      <c r="AX7" s="224" t="s">
        <v>817</v>
      </c>
      <c r="AY7" s="224" t="s">
        <v>817</v>
      </c>
      <c r="AZ7" s="224" t="s">
        <v>817</v>
      </c>
      <c r="BA7" s="224" t="s">
        <v>817</v>
      </c>
      <c r="BB7" s="224" t="s">
        <v>817</v>
      </c>
      <c r="BC7" s="224" t="s">
        <v>817</v>
      </c>
      <c r="BD7" s="224" t="s">
        <v>817</v>
      </c>
      <c r="BE7" s="224" t="s">
        <v>817</v>
      </c>
      <c r="BF7" s="224" t="s">
        <v>817</v>
      </c>
      <c r="BG7" s="224" t="s">
        <v>817</v>
      </c>
      <c r="BH7" s="224" t="s">
        <v>817</v>
      </c>
      <c r="BI7" s="224" t="s">
        <v>817</v>
      </c>
      <c r="BJ7" s="224" t="s">
        <v>817</v>
      </c>
      <c r="BK7" s="224" t="s">
        <v>817</v>
      </c>
      <c r="BL7" s="224" t="s">
        <v>817</v>
      </c>
      <c r="BM7" s="224" t="s">
        <v>817</v>
      </c>
      <c r="BN7" s="224" t="s">
        <v>817</v>
      </c>
      <c r="BO7" s="224" t="s">
        <v>817</v>
      </c>
      <c r="BP7" s="268">
        <v>7.3</v>
      </c>
      <c r="BQ7" s="224">
        <v>7.76</v>
      </c>
      <c r="BR7" s="224">
        <v>18.97</v>
      </c>
      <c r="BS7" s="224">
        <v>18.97</v>
      </c>
      <c r="BT7" s="659" t="s">
        <v>2092</v>
      </c>
    </row>
    <row r="8" spans="1:72" s="319" customFormat="1" ht="15" customHeight="1">
      <c r="A8" s="659" t="s">
        <v>1981</v>
      </c>
      <c r="B8" s="224" t="s">
        <v>817</v>
      </c>
      <c r="C8" s="224" t="s">
        <v>817</v>
      </c>
      <c r="D8" s="224" t="s">
        <v>817</v>
      </c>
      <c r="E8" s="224" t="s">
        <v>817</v>
      </c>
      <c r="F8" s="224" t="s">
        <v>817</v>
      </c>
      <c r="G8" s="224" t="s">
        <v>817</v>
      </c>
      <c r="H8" s="224" t="s">
        <v>817</v>
      </c>
      <c r="I8" s="224" t="s">
        <v>817</v>
      </c>
      <c r="J8" s="224" t="s">
        <v>817</v>
      </c>
      <c r="K8" s="224" t="s">
        <v>817</v>
      </c>
      <c r="L8" s="224" t="s">
        <v>817</v>
      </c>
      <c r="M8" s="224" t="s">
        <v>817</v>
      </c>
      <c r="N8" s="224" t="s">
        <v>817</v>
      </c>
      <c r="O8" s="224" t="s">
        <v>817</v>
      </c>
      <c r="P8" s="224" t="s">
        <v>817</v>
      </c>
      <c r="Q8" s="224" t="s">
        <v>817</v>
      </c>
      <c r="R8" s="224" t="s">
        <v>817</v>
      </c>
      <c r="S8" s="224" t="s">
        <v>817</v>
      </c>
      <c r="T8" s="224" t="s">
        <v>817</v>
      </c>
      <c r="U8" s="224" t="s">
        <v>817</v>
      </c>
      <c r="V8" s="224" t="s">
        <v>817</v>
      </c>
      <c r="W8" s="224" t="s">
        <v>817</v>
      </c>
      <c r="X8" s="224">
        <v>0.03</v>
      </c>
      <c r="Y8" s="224" t="s">
        <v>817</v>
      </c>
      <c r="Z8" s="224" t="s">
        <v>817</v>
      </c>
      <c r="AA8" s="224" t="s">
        <v>817</v>
      </c>
      <c r="AB8" s="224" t="s">
        <v>817</v>
      </c>
      <c r="AC8" s="224" t="s">
        <v>817</v>
      </c>
      <c r="AD8" s="224" t="s">
        <v>817</v>
      </c>
      <c r="AE8" s="224" t="s">
        <v>817</v>
      </c>
      <c r="AF8" s="224" t="s">
        <v>817</v>
      </c>
      <c r="AG8" s="224" t="s">
        <v>817</v>
      </c>
      <c r="AH8" s="224" t="s">
        <v>817</v>
      </c>
      <c r="AI8" s="224" t="s">
        <v>817</v>
      </c>
      <c r="AJ8" s="224" t="s">
        <v>817</v>
      </c>
      <c r="AK8" s="224" t="s">
        <v>817</v>
      </c>
      <c r="AL8" s="224" t="s">
        <v>817</v>
      </c>
      <c r="AM8" s="224" t="s">
        <v>817</v>
      </c>
      <c r="AN8" s="224" t="s">
        <v>817</v>
      </c>
      <c r="AO8" s="224" t="s">
        <v>817</v>
      </c>
      <c r="AP8" s="224" t="s">
        <v>817</v>
      </c>
      <c r="AQ8" s="224" t="s">
        <v>817</v>
      </c>
      <c r="AR8" s="224" t="s">
        <v>817</v>
      </c>
      <c r="AS8" s="224" t="s">
        <v>817</v>
      </c>
      <c r="AT8" s="224" t="s">
        <v>817</v>
      </c>
      <c r="AU8" s="224" t="s">
        <v>817</v>
      </c>
      <c r="AV8" s="224" t="s">
        <v>817</v>
      </c>
      <c r="AW8" s="224" t="s">
        <v>817</v>
      </c>
      <c r="AX8" s="224" t="s">
        <v>817</v>
      </c>
      <c r="AY8" s="224" t="s">
        <v>817</v>
      </c>
      <c r="AZ8" s="224" t="s">
        <v>817</v>
      </c>
      <c r="BA8" s="224" t="s">
        <v>817</v>
      </c>
      <c r="BB8" s="224" t="s">
        <v>817</v>
      </c>
      <c r="BC8" s="224" t="s">
        <v>817</v>
      </c>
      <c r="BD8" s="224" t="s">
        <v>817</v>
      </c>
      <c r="BE8" s="224" t="s">
        <v>817</v>
      </c>
      <c r="BF8" s="224" t="s">
        <v>817</v>
      </c>
      <c r="BG8" s="224" t="s">
        <v>817</v>
      </c>
      <c r="BH8" s="224" t="s">
        <v>817</v>
      </c>
      <c r="BI8" s="224" t="s">
        <v>817</v>
      </c>
      <c r="BJ8" s="224" t="s">
        <v>817</v>
      </c>
      <c r="BK8" s="224" t="s">
        <v>817</v>
      </c>
      <c r="BL8" s="224" t="s">
        <v>817</v>
      </c>
      <c r="BM8" s="224" t="s">
        <v>817</v>
      </c>
      <c r="BN8" s="224" t="s">
        <v>817</v>
      </c>
      <c r="BO8" s="224" t="s">
        <v>817</v>
      </c>
      <c r="BP8" s="224">
        <v>7.88</v>
      </c>
      <c r="BQ8" s="224">
        <v>7.35</v>
      </c>
      <c r="BR8" s="268">
        <v>18.8</v>
      </c>
      <c r="BS8" s="268">
        <v>18.8</v>
      </c>
      <c r="BT8" s="659" t="s">
        <v>1981</v>
      </c>
    </row>
    <row r="9" spans="1:72" s="319" customFormat="1" ht="15" customHeight="1">
      <c r="A9" s="659" t="s">
        <v>1982</v>
      </c>
      <c r="B9" s="224" t="s">
        <v>817</v>
      </c>
      <c r="C9" s="224" t="s">
        <v>817</v>
      </c>
      <c r="D9" s="224" t="s">
        <v>817</v>
      </c>
      <c r="E9" s="224" t="s">
        <v>817</v>
      </c>
      <c r="F9" s="224" t="s">
        <v>817</v>
      </c>
      <c r="G9" s="224" t="s">
        <v>817</v>
      </c>
      <c r="H9" s="224" t="s">
        <v>817</v>
      </c>
      <c r="I9" s="224" t="s">
        <v>817</v>
      </c>
      <c r="J9" s="224" t="s">
        <v>817</v>
      </c>
      <c r="K9" s="224" t="s">
        <v>817</v>
      </c>
      <c r="L9" s="224" t="s">
        <v>817</v>
      </c>
      <c r="M9" s="224" t="s">
        <v>817</v>
      </c>
      <c r="N9" s="224" t="s">
        <v>817</v>
      </c>
      <c r="O9" s="224" t="s">
        <v>817</v>
      </c>
      <c r="P9" s="224" t="s">
        <v>817</v>
      </c>
      <c r="Q9" s="224" t="s">
        <v>817</v>
      </c>
      <c r="R9" s="224" t="s">
        <v>817</v>
      </c>
      <c r="S9" s="224" t="s">
        <v>817</v>
      </c>
      <c r="T9" s="224" t="s">
        <v>817</v>
      </c>
      <c r="U9" s="224" t="s">
        <v>817</v>
      </c>
      <c r="V9" s="224" t="s">
        <v>817</v>
      </c>
      <c r="W9" s="224" t="s">
        <v>817</v>
      </c>
      <c r="X9" s="224">
        <v>0.03</v>
      </c>
      <c r="Y9" s="224" t="s">
        <v>817</v>
      </c>
      <c r="Z9" s="224" t="s">
        <v>817</v>
      </c>
      <c r="AA9" s="224" t="s">
        <v>817</v>
      </c>
      <c r="AB9" s="224" t="s">
        <v>817</v>
      </c>
      <c r="AC9" s="224" t="s">
        <v>817</v>
      </c>
      <c r="AD9" s="224" t="s">
        <v>817</v>
      </c>
      <c r="AE9" s="224" t="s">
        <v>817</v>
      </c>
      <c r="AF9" s="224" t="s">
        <v>817</v>
      </c>
      <c r="AG9" s="224" t="s">
        <v>817</v>
      </c>
      <c r="AH9" s="224" t="s">
        <v>817</v>
      </c>
      <c r="AI9" s="224" t="s">
        <v>817</v>
      </c>
      <c r="AJ9" s="224" t="s">
        <v>817</v>
      </c>
      <c r="AK9" s="224" t="s">
        <v>817</v>
      </c>
      <c r="AL9" s="224" t="s">
        <v>817</v>
      </c>
      <c r="AM9" s="224" t="s">
        <v>817</v>
      </c>
      <c r="AN9" s="224" t="s">
        <v>817</v>
      </c>
      <c r="AO9" s="224" t="s">
        <v>817</v>
      </c>
      <c r="AP9" s="224" t="s">
        <v>817</v>
      </c>
      <c r="AQ9" s="224" t="s">
        <v>817</v>
      </c>
      <c r="AR9" s="224" t="s">
        <v>817</v>
      </c>
      <c r="AS9" s="224" t="s">
        <v>817</v>
      </c>
      <c r="AT9" s="224" t="s">
        <v>817</v>
      </c>
      <c r="AU9" s="224" t="s">
        <v>817</v>
      </c>
      <c r="AV9" s="224" t="s">
        <v>817</v>
      </c>
      <c r="AW9" s="224" t="s">
        <v>817</v>
      </c>
      <c r="AX9" s="224" t="s">
        <v>817</v>
      </c>
      <c r="AY9" s="224" t="s">
        <v>817</v>
      </c>
      <c r="AZ9" s="224" t="s">
        <v>817</v>
      </c>
      <c r="BA9" s="224" t="s">
        <v>817</v>
      </c>
      <c r="BB9" s="224" t="s">
        <v>817</v>
      </c>
      <c r="BC9" s="224" t="s">
        <v>817</v>
      </c>
      <c r="BD9" s="224" t="s">
        <v>817</v>
      </c>
      <c r="BE9" s="224" t="s">
        <v>817</v>
      </c>
      <c r="BF9" s="224" t="s">
        <v>817</v>
      </c>
      <c r="BG9" s="224" t="s">
        <v>817</v>
      </c>
      <c r="BH9" s="224" t="s">
        <v>817</v>
      </c>
      <c r="BI9" s="224" t="s">
        <v>817</v>
      </c>
      <c r="BJ9" s="224" t="s">
        <v>817</v>
      </c>
      <c r="BK9" s="224" t="s">
        <v>817</v>
      </c>
      <c r="BL9" s="224" t="s">
        <v>817</v>
      </c>
      <c r="BM9" s="224" t="s">
        <v>817</v>
      </c>
      <c r="BN9" s="224" t="s">
        <v>817</v>
      </c>
      <c r="BO9" s="224" t="s">
        <v>817</v>
      </c>
      <c r="BP9" s="224">
        <v>7.97</v>
      </c>
      <c r="BQ9" s="224">
        <v>7.93</v>
      </c>
      <c r="BR9" s="268">
        <v>18.8</v>
      </c>
      <c r="BS9" s="268">
        <v>18.8</v>
      </c>
      <c r="BT9" s="659" t="s">
        <v>1982</v>
      </c>
    </row>
    <row r="10" spans="1:72" s="319" customFormat="1" ht="15" customHeight="1">
      <c r="A10" s="659" t="s">
        <v>1983</v>
      </c>
      <c r="B10" s="224" t="s">
        <v>817</v>
      </c>
      <c r="C10" s="224" t="s">
        <v>817</v>
      </c>
      <c r="D10" s="224" t="s">
        <v>817</v>
      </c>
      <c r="E10" s="224" t="s">
        <v>817</v>
      </c>
      <c r="F10" s="224" t="s">
        <v>817</v>
      </c>
      <c r="G10" s="224" t="s">
        <v>817</v>
      </c>
      <c r="H10" s="224" t="s">
        <v>817</v>
      </c>
      <c r="I10" s="224" t="s">
        <v>817</v>
      </c>
      <c r="J10" s="224" t="s">
        <v>817</v>
      </c>
      <c r="K10" s="224" t="s">
        <v>817</v>
      </c>
      <c r="L10" s="224" t="s">
        <v>817</v>
      </c>
      <c r="M10" s="224" t="s">
        <v>817</v>
      </c>
      <c r="N10" s="224" t="s">
        <v>817</v>
      </c>
      <c r="O10" s="224" t="s">
        <v>817</v>
      </c>
      <c r="P10" s="224" t="s">
        <v>817</v>
      </c>
      <c r="Q10" s="224" t="s">
        <v>817</v>
      </c>
      <c r="R10" s="224" t="s">
        <v>817</v>
      </c>
      <c r="S10" s="224" t="s">
        <v>817</v>
      </c>
      <c r="T10" s="224" t="s">
        <v>817</v>
      </c>
      <c r="U10" s="224" t="s">
        <v>817</v>
      </c>
      <c r="V10" s="224" t="s">
        <v>817</v>
      </c>
      <c r="W10" s="224" t="s">
        <v>817</v>
      </c>
      <c r="X10" s="224">
        <v>0.03</v>
      </c>
      <c r="Y10" s="224" t="s">
        <v>817</v>
      </c>
      <c r="Z10" s="224" t="s">
        <v>817</v>
      </c>
      <c r="AA10" s="224" t="s">
        <v>817</v>
      </c>
      <c r="AB10" s="224" t="s">
        <v>817</v>
      </c>
      <c r="AC10" s="224" t="s">
        <v>817</v>
      </c>
      <c r="AD10" s="224" t="s">
        <v>817</v>
      </c>
      <c r="AE10" s="224" t="s">
        <v>817</v>
      </c>
      <c r="AF10" s="224" t="s">
        <v>817</v>
      </c>
      <c r="AG10" s="224" t="s">
        <v>817</v>
      </c>
      <c r="AH10" s="224" t="s">
        <v>817</v>
      </c>
      <c r="AI10" s="224" t="s">
        <v>817</v>
      </c>
      <c r="AJ10" s="224" t="s">
        <v>817</v>
      </c>
      <c r="AK10" s="224" t="s">
        <v>817</v>
      </c>
      <c r="AL10" s="224" t="s">
        <v>817</v>
      </c>
      <c r="AM10" s="224" t="s">
        <v>817</v>
      </c>
      <c r="AN10" s="224" t="s">
        <v>817</v>
      </c>
      <c r="AO10" s="224" t="s">
        <v>817</v>
      </c>
      <c r="AP10" s="224" t="s">
        <v>817</v>
      </c>
      <c r="AQ10" s="224" t="s">
        <v>817</v>
      </c>
      <c r="AR10" s="224" t="s">
        <v>817</v>
      </c>
      <c r="AS10" s="224" t="s">
        <v>817</v>
      </c>
      <c r="AT10" s="224" t="s">
        <v>817</v>
      </c>
      <c r="AU10" s="224" t="s">
        <v>817</v>
      </c>
      <c r="AV10" s="224" t="s">
        <v>817</v>
      </c>
      <c r="AW10" s="224" t="s">
        <v>817</v>
      </c>
      <c r="AX10" s="224" t="s">
        <v>817</v>
      </c>
      <c r="AY10" s="224" t="s">
        <v>817</v>
      </c>
      <c r="AZ10" s="224" t="s">
        <v>817</v>
      </c>
      <c r="BA10" s="224" t="s">
        <v>817</v>
      </c>
      <c r="BB10" s="224" t="s">
        <v>817</v>
      </c>
      <c r="BC10" s="224" t="s">
        <v>817</v>
      </c>
      <c r="BD10" s="224" t="s">
        <v>817</v>
      </c>
      <c r="BE10" s="224" t="s">
        <v>817</v>
      </c>
      <c r="BF10" s="224" t="s">
        <v>817</v>
      </c>
      <c r="BG10" s="224" t="s">
        <v>817</v>
      </c>
      <c r="BH10" s="224" t="s">
        <v>817</v>
      </c>
      <c r="BI10" s="224" t="s">
        <v>817</v>
      </c>
      <c r="BJ10" s="224" t="s">
        <v>817</v>
      </c>
      <c r="BK10" s="224" t="s">
        <v>817</v>
      </c>
      <c r="BL10" s="224" t="s">
        <v>817</v>
      </c>
      <c r="BM10" s="224" t="s">
        <v>817</v>
      </c>
      <c r="BN10" s="224" t="s">
        <v>817</v>
      </c>
      <c r="BO10" s="224" t="s">
        <v>817</v>
      </c>
      <c r="BP10" s="224">
        <v>8.8800000000000008</v>
      </c>
      <c r="BQ10" s="224">
        <v>13.65</v>
      </c>
      <c r="BR10" s="224">
        <v>20.81</v>
      </c>
      <c r="BS10" s="268">
        <v>30</v>
      </c>
      <c r="BT10" s="659" t="s">
        <v>1983</v>
      </c>
    </row>
    <row r="11" spans="1:72" s="319" customFormat="1" ht="15" customHeight="1">
      <c r="A11" s="659" t="s">
        <v>1984</v>
      </c>
      <c r="B11" s="224" t="s">
        <v>817</v>
      </c>
      <c r="C11" s="224" t="s">
        <v>817</v>
      </c>
      <c r="D11" s="224" t="s">
        <v>817</v>
      </c>
      <c r="E11" s="224" t="s">
        <v>817</v>
      </c>
      <c r="F11" s="224" t="s">
        <v>817</v>
      </c>
      <c r="G11" s="224" t="s">
        <v>817</v>
      </c>
      <c r="H11" s="224" t="s">
        <v>817</v>
      </c>
      <c r="I11" s="224" t="s">
        <v>817</v>
      </c>
      <c r="J11" s="224" t="s">
        <v>817</v>
      </c>
      <c r="K11" s="224" t="s">
        <v>817</v>
      </c>
      <c r="L11" s="224" t="s">
        <v>817</v>
      </c>
      <c r="M11" s="224" t="s">
        <v>817</v>
      </c>
      <c r="N11" s="224" t="s">
        <v>817</v>
      </c>
      <c r="O11" s="224" t="s">
        <v>817</v>
      </c>
      <c r="P11" s="224" t="s">
        <v>817</v>
      </c>
      <c r="Q11" s="224" t="s">
        <v>817</v>
      </c>
      <c r="R11" s="224" t="s">
        <v>817</v>
      </c>
      <c r="S11" s="224" t="s">
        <v>817</v>
      </c>
      <c r="T11" s="224" t="s">
        <v>817</v>
      </c>
      <c r="U11" s="224" t="s">
        <v>817</v>
      </c>
      <c r="V11" s="224" t="s">
        <v>817</v>
      </c>
      <c r="W11" s="224" t="s">
        <v>817</v>
      </c>
      <c r="X11" s="224">
        <v>0.05</v>
      </c>
      <c r="Y11" s="224" t="s">
        <v>817</v>
      </c>
      <c r="Z11" s="224" t="s">
        <v>817</v>
      </c>
      <c r="AA11" s="224" t="s">
        <v>817</v>
      </c>
      <c r="AB11" s="224" t="s">
        <v>817</v>
      </c>
      <c r="AC11" s="224" t="s">
        <v>817</v>
      </c>
      <c r="AD11" s="224" t="s">
        <v>817</v>
      </c>
      <c r="AE11" s="224" t="s">
        <v>817</v>
      </c>
      <c r="AF11" s="224" t="s">
        <v>817</v>
      </c>
      <c r="AG11" s="224" t="s">
        <v>817</v>
      </c>
      <c r="AH11" s="224" t="s">
        <v>817</v>
      </c>
      <c r="AI11" s="224" t="s">
        <v>817</v>
      </c>
      <c r="AJ11" s="224" t="s">
        <v>817</v>
      </c>
      <c r="AK11" s="224" t="s">
        <v>817</v>
      </c>
      <c r="AL11" s="224" t="s">
        <v>817</v>
      </c>
      <c r="AM11" s="224" t="s">
        <v>817</v>
      </c>
      <c r="AN11" s="224" t="s">
        <v>817</v>
      </c>
      <c r="AO11" s="224" t="s">
        <v>817</v>
      </c>
      <c r="AP11" s="224" t="s">
        <v>817</v>
      </c>
      <c r="AQ11" s="224" t="s">
        <v>817</v>
      </c>
      <c r="AR11" s="224" t="s">
        <v>817</v>
      </c>
      <c r="AS11" s="224" t="s">
        <v>817</v>
      </c>
      <c r="AT11" s="224" t="s">
        <v>817</v>
      </c>
      <c r="AU11" s="224" t="s">
        <v>817</v>
      </c>
      <c r="AV11" s="224" t="s">
        <v>817</v>
      </c>
      <c r="AW11" s="224" t="s">
        <v>817</v>
      </c>
      <c r="AX11" s="224" t="s">
        <v>817</v>
      </c>
      <c r="AY11" s="224" t="s">
        <v>817</v>
      </c>
      <c r="AZ11" s="224" t="s">
        <v>817</v>
      </c>
      <c r="BA11" s="224" t="s">
        <v>817</v>
      </c>
      <c r="BB11" s="224" t="s">
        <v>817</v>
      </c>
      <c r="BC11" s="224" t="s">
        <v>817</v>
      </c>
      <c r="BD11" s="224" t="s">
        <v>817</v>
      </c>
      <c r="BE11" s="224" t="s">
        <v>817</v>
      </c>
      <c r="BF11" s="224" t="s">
        <v>817</v>
      </c>
      <c r="BG11" s="224" t="s">
        <v>817</v>
      </c>
      <c r="BH11" s="224" t="s">
        <v>817</v>
      </c>
      <c r="BI11" s="224" t="s">
        <v>817</v>
      </c>
      <c r="BJ11" s="224" t="s">
        <v>817</v>
      </c>
      <c r="BK11" s="224" t="s">
        <v>817</v>
      </c>
      <c r="BL11" s="224" t="s">
        <v>817</v>
      </c>
      <c r="BM11" s="224" t="s">
        <v>817</v>
      </c>
      <c r="BN11" s="224" t="s">
        <v>817</v>
      </c>
      <c r="BO11" s="224" t="s">
        <v>817</v>
      </c>
      <c r="BP11" s="224">
        <v>15.05</v>
      </c>
      <c r="BQ11" s="224">
        <v>14.95</v>
      </c>
      <c r="BR11" s="224">
        <v>29.36</v>
      </c>
      <c r="BS11" s="268">
        <v>26.7</v>
      </c>
      <c r="BT11" s="659" t="s">
        <v>1984</v>
      </c>
    </row>
    <row r="12" spans="1:72" s="319" customFormat="1" ht="15" customHeight="1">
      <c r="A12" s="659" t="s">
        <v>1985</v>
      </c>
      <c r="B12" s="224" t="s">
        <v>817</v>
      </c>
      <c r="C12" s="224" t="s">
        <v>817</v>
      </c>
      <c r="D12" s="224" t="s">
        <v>817</v>
      </c>
      <c r="E12" s="224" t="s">
        <v>817</v>
      </c>
      <c r="F12" s="224" t="s">
        <v>817</v>
      </c>
      <c r="G12" s="224" t="s">
        <v>817</v>
      </c>
      <c r="H12" s="224" t="s">
        <v>817</v>
      </c>
      <c r="I12" s="224" t="s">
        <v>817</v>
      </c>
      <c r="J12" s="224" t="s">
        <v>817</v>
      </c>
      <c r="K12" s="224" t="s">
        <v>817</v>
      </c>
      <c r="L12" s="224" t="s">
        <v>817</v>
      </c>
      <c r="M12" s="224" t="s">
        <v>817</v>
      </c>
      <c r="N12" s="224" t="s">
        <v>817</v>
      </c>
      <c r="O12" s="224" t="s">
        <v>817</v>
      </c>
      <c r="P12" s="224" t="s">
        <v>817</v>
      </c>
      <c r="Q12" s="224" t="s">
        <v>817</v>
      </c>
      <c r="R12" s="224" t="s">
        <v>817</v>
      </c>
      <c r="S12" s="224" t="s">
        <v>817</v>
      </c>
      <c r="T12" s="224" t="s">
        <v>817</v>
      </c>
      <c r="U12" s="224" t="s">
        <v>817</v>
      </c>
      <c r="V12" s="224" t="s">
        <v>817</v>
      </c>
      <c r="W12" s="224" t="s">
        <v>817</v>
      </c>
      <c r="X12" s="224">
        <v>0.05</v>
      </c>
      <c r="Y12" s="224" t="s">
        <v>817</v>
      </c>
      <c r="Z12" s="224" t="s">
        <v>817</v>
      </c>
      <c r="AA12" s="224" t="s">
        <v>817</v>
      </c>
      <c r="AB12" s="224" t="s">
        <v>817</v>
      </c>
      <c r="AC12" s="224" t="s">
        <v>817</v>
      </c>
      <c r="AD12" s="224" t="s">
        <v>817</v>
      </c>
      <c r="AE12" s="224" t="s">
        <v>817</v>
      </c>
      <c r="AF12" s="224" t="s">
        <v>817</v>
      </c>
      <c r="AG12" s="224" t="s">
        <v>817</v>
      </c>
      <c r="AH12" s="224" t="s">
        <v>817</v>
      </c>
      <c r="AI12" s="224" t="s">
        <v>817</v>
      </c>
      <c r="AJ12" s="224" t="s">
        <v>817</v>
      </c>
      <c r="AK12" s="224" t="s">
        <v>817</v>
      </c>
      <c r="AL12" s="224" t="s">
        <v>817</v>
      </c>
      <c r="AM12" s="224" t="s">
        <v>817</v>
      </c>
      <c r="AN12" s="224" t="s">
        <v>817</v>
      </c>
      <c r="AO12" s="224" t="s">
        <v>817</v>
      </c>
      <c r="AP12" s="224" t="s">
        <v>817</v>
      </c>
      <c r="AQ12" s="224" t="s">
        <v>817</v>
      </c>
      <c r="AR12" s="224" t="s">
        <v>817</v>
      </c>
      <c r="AS12" s="224" t="s">
        <v>817</v>
      </c>
      <c r="AT12" s="224" t="s">
        <v>817</v>
      </c>
      <c r="AU12" s="224" t="s">
        <v>817</v>
      </c>
      <c r="AV12" s="224" t="s">
        <v>817</v>
      </c>
      <c r="AW12" s="224" t="s">
        <v>817</v>
      </c>
      <c r="AX12" s="224" t="s">
        <v>817</v>
      </c>
      <c r="AY12" s="224" t="s">
        <v>817</v>
      </c>
      <c r="AZ12" s="224" t="s">
        <v>817</v>
      </c>
      <c r="BA12" s="224" t="s">
        <v>817</v>
      </c>
      <c r="BB12" s="224" t="s">
        <v>817</v>
      </c>
      <c r="BC12" s="224" t="s">
        <v>817</v>
      </c>
      <c r="BD12" s="224" t="s">
        <v>817</v>
      </c>
      <c r="BE12" s="224" t="s">
        <v>817</v>
      </c>
      <c r="BF12" s="224" t="s">
        <v>817</v>
      </c>
      <c r="BG12" s="224" t="s">
        <v>817</v>
      </c>
      <c r="BH12" s="224" t="s">
        <v>817</v>
      </c>
      <c r="BI12" s="224" t="s">
        <v>817</v>
      </c>
      <c r="BJ12" s="224" t="s">
        <v>817</v>
      </c>
      <c r="BK12" s="224" t="s">
        <v>817</v>
      </c>
      <c r="BL12" s="224" t="s">
        <v>817</v>
      </c>
      <c r="BM12" s="224" t="s">
        <v>817</v>
      </c>
      <c r="BN12" s="224" t="s">
        <v>817</v>
      </c>
      <c r="BO12" s="224" t="s">
        <v>817</v>
      </c>
      <c r="BP12" s="224">
        <v>15.43</v>
      </c>
      <c r="BQ12" s="224">
        <v>15.52</v>
      </c>
      <c r="BR12" s="224">
        <v>26.51</v>
      </c>
      <c r="BS12" s="268">
        <v>26.7</v>
      </c>
      <c r="BT12" s="659" t="s">
        <v>1985</v>
      </c>
    </row>
    <row r="13" spans="1:72" s="319" customFormat="1" ht="15" customHeight="1">
      <c r="A13" s="659" t="s">
        <v>1986</v>
      </c>
      <c r="B13" s="224" t="s">
        <v>817</v>
      </c>
      <c r="C13" s="224" t="s">
        <v>817</v>
      </c>
      <c r="D13" s="224" t="s">
        <v>817</v>
      </c>
      <c r="E13" s="224" t="s">
        <v>817</v>
      </c>
      <c r="F13" s="224" t="s">
        <v>817</v>
      </c>
      <c r="G13" s="224" t="s">
        <v>817</v>
      </c>
      <c r="H13" s="224" t="s">
        <v>817</v>
      </c>
      <c r="I13" s="224" t="s">
        <v>817</v>
      </c>
      <c r="J13" s="224" t="s">
        <v>817</v>
      </c>
      <c r="K13" s="224" t="s">
        <v>817</v>
      </c>
      <c r="L13" s="224" t="s">
        <v>817</v>
      </c>
      <c r="M13" s="224" t="s">
        <v>817</v>
      </c>
      <c r="N13" s="224" t="s">
        <v>817</v>
      </c>
      <c r="O13" s="224" t="s">
        <v>817</v>
      </c>
      <c r="P13" s="224" t="s">
        <v>817</v>
      </c>
      <c r="Q13" s="224" t="s">
        <v>817</v>
      </c>
      <c r="R13" s="224" t="s">
        <v>817</v>
      </c>
      <c r="S13" s="224" t="s">
        <v>817</v>
      </c>
      <c r="T13" s="224" t="s">
        <v>817</v>
      </c>
      <c r="U13" s="224" t="s">
        <v>817</v>
      </c>
      <c r="V13" s="224" t="s">
        <v>817</v>
      </c>
      <c r="W13" s="224" t="s">
        <v>817</v>
      </c>
      <c r="X13" s="224">
        <v>0.06</v>
      </c>
      <c r="Y13" s="224" t="s">
        <v>817</v>
      </c>
      <c r="Z13" s="224" t="s">
        <v>817</v>
      </c>
      <c r="AA13" s="224" t="s">
        <v>817</v>
      </c>
      <c r="AB13" s="224" t="s">
        <v>817</v>
      </c>
      <c r="AC13" s="224" t="s">
        <v>817</v>
      </c>
      <c r="AD13" s="224" t="s">
        <v>817</v>
      </c>
      <c r="AE13" s="224" t="s">
        <v>817</v>
      </c>
      <c r="AF13" s="224" t="s">
        <v>817</v>
      </c>
      <c r="AG13" s="224" t="s">
        <v>817</v>
      </c>
      <c r="AH13" s="224" t="s">
        <v>817</v>
      </c>
      <c r="AI13" s="224" t="s">
        <v>817</v>
      </c>
      <c r="AJ13" s="224" t="s">
        <v>817</v>
      </c>
      <c r="AK13" s="224" t="s">
        <v>817</v>
      </c>
      <c r="AL13" s="224" t="s">
        <v>817</v>
      </c>
      <c r="AM13" s="224" t="s">
        <v>817</v>
      </c>
      <c r="AN13" s="224" t="s">
        <v>817</v>
      </c>
      <c r="AO13" s="224" t="s">
        <v>817</v>
      </c>
      <c r="AP13" s="224" t="s">
        <v>817</v>
      </c>
      <c r="AQ13" s="224" t="s">
        <v>817</v>
      </c>
      <c r="AR13" s="224" t="s">
        <v>817</v>
      </c>
      <c r="AS13" s="224" t="s">
        <v>817</v>
      </c>
      <c r="AT13" s="224" t="s">
        <v>817</v>
      </c>
      <c r="AU13" s="224" t="s">
        <v>817</v>
      </c>
      <c r="AV13" s="224" t="s">
        <v>817</v>
      </c>
      <c r="AW13" s="224" t="s">
        <v>817</v>
      </c>
      <c r="AX13" s="224" t="s">
        <v>817</v>
      </c>
      <c r="AY13" s="224" t="s">
        <v>817</v>
      </c>
      <c r="AZ13" s="224" t="s">
        <v>817</v>
      </c>
      <c r="BA13" s="224" t="s">
        <v>817</v>
      </c>
      <c r="BB13" s="224" t="s">
        <v>817</v>
      </c>
      <c r="BC13" s="224" t="s">
        <v>817</v>
      </c>
      <c r="BD13" s="224" t="s">
        <v>817</v>
      </c>
      <c r="BE13" s="224" t="s">
        <v>817</v>
      </c>
      <c r="BF13" s="224" t="s">
        <v>817</v>
      </c>
      <c r="BG13" s="224" t="s">
        <v>817</v>
      </c>
      <c r="BH13" s="224" t="s">
        <v>817</v>
      </c>
      <c r="BI13" s="224" t="s">
        <v>817</v>
      </c>
      <c r="BJ13" s="224" t="s">
        <v>817</v>
      </c>
      <c r="BK13" s="224" t="s">
        <v>817</v>
      </c>
      <c r="BL13" s="224" t="s">
        <v>817</v>
      </c>
      <c r="BM13" s="224" t="s">
        <v>817</v>
      </c>
      <c r="BN13" s="224" t="s">
        <v>817</v>
      </c>
      <c r="BO13" s="224" t="s">
        <v>817</v>
      </c>
      <c r="BP13" s="224">
        <v>15.12</v>
      </c>
      <c r="BQ13" s="224">
        <v>15.06</v>
      </c>
      <c r="BR13" s="224">
        <v>27.61</v>
      </c>
      <c r="BS13" s="224">
        <v>28.03</v>
      </c>
      <c r="BT13" s="659" t="s">
        <v>1986</v>
      </c>
    </row>
    <row r="14" spans="1:72" s="319" customFormat="1" ht="15" customHeight="1">
      <c r="A14" s="659" t="s">
        <v>1987</v>
      </c>
      <c r="B14" s="224" t="s">
        <v>817</v>
      </c>
      <c r="C14" s="224" t="s">
        <v>817</v>
      </c>
      <c r="D14" s="224" t="s">
        <v>817</v>
      </c>
      <c r="E14" s="224" t="s">
        <v>817</v>
      </c>
      <c r="F14" s="224" t="s">
        <v>817</v>
      </c>
      <c r="G14" s="224" t="s">
        <v>817</v>
      </c>
      <c r="H14" s="224" t="s">
        <v>817</v>
      </c>
      <c r="I14" s="224" t="s">
        <v>817</v>
      </c>
      <c r="J14" s="224" t="s">
        <v>817</v>
      </c>
      <c r="K14" s="224" t="s">
        <v>817</v>
      </c>
      <c r="L14" s="224" t="s">
        <v>817</v>
      </c>
      <c r="M14" s="224" t="s">
        <v>817</v>
      </c>
      <c r="N14" s="224" t="s">
        <v>817</v>
      </c>
      <c r="O14" s="224" t="s">
        <v>817</v>
      </c>
      <c r="P14" s="224" t="s">
        <v>817</v>
      </c>
      <c r="Q14" s="224" t="s">
        <v>817</v>
      </c>
      <c r="R14" s="224" t="s">
        <v>817</v>
      </c>
      <c r="S14" s="224" t="s">
        <v>817</v>
      </c>
      <c r="T14" s="224" t="s">
        <v>817</v>
      </c>
      <c r="U14" s="224" t="s">
        <v>817</v>
      </c>
      <c r="V14" s="224" t="s">
        <v>817</v>
      </c>
      <c r="W14" s="224" t="s">
        <v>817</v>
      </c>
      <c r="X14" s="224">
        <v>0.08</v>
      </c>
      <c r="Y14" s="224" t="s">
        <v>817</v>
      </c>
      <c r="Z14" s="224" t="s">
        <v>817</v>
      </c>
      <c r="AA14" s="224" t="s">
        <v>817</v>
      </c>
      <c r="AB14" s="224" t="s">
        <v>817</v>
      </c>
      <c r="AC14" s="224" t="s">
        <v>817</v>
      </c>
      <c r="AD14" s="224" t="s">
        <v>817</v>
      </c>
      <c r="AE14" s="224" t="s">
        <v>817</v>
      </c>
      <c r="AF14" s="224" t="s">
        <v>817</v>
      </c>
      <c r="AG14" s="224" t="s">
        <v>817</v>
      </c>
      <c r="AH14" s="224" t="s">
        <v>817</v>
      </c>
      <c r="AI14" s="224" t="s">
        <v>817</v>
      </c>
      <c r="AJ14" s="224" t="s">
        <v>817</v>
      </c>
      <c r="AK14" s="224" t="s">
        <v>817</v>
      </c>
      <c r="AL14" s="224" t="s">
        <v>817</v>
      </c>
      <c r="AM14" s="224" t="s">
        <v>817</v>
      </c>
      <c r="AN14" s="224" t="s">
        <v>817</v>
      </c>
      <c r="AO14" s="224" t="s">
        <v>817</v>
      </c>
      <c r="AP14" s="224" t="s">
        <v>817</v>
      </c>
      <c r="AQ14" s="224" t="s">
        <v>817</v>
      </c>
      <c r="AR14" s="224" t="s">
        <v>817</v>
      </c>
      <c r="AS14" s="224" t="s">
        <v>817</v>
      </c>
      <c r="AT14" s="224" t="s">
        <v>817</v>
      </c>
      <c r="AU14" s="224" t="s">
        <v>817</v>
      </c>
      <c r="AV14" s="224" t="s">
        <v>817</v>
      </c>
      <c r="AW14" s="224" t="s">
        <v>817</v>
      </c>
      <c r="AX14" s="224" t="s">
        <v>817</v>
      </c>
      <c r="AY14" s="224" t="s">
        <v>817</v>
      </c>
      <c r="AZ14" s="224" t="s">
        <v>817</v>
      </c>
      <c r="BA14" s="224" t="s">
        <v>817</v>
      </c>
      <c r="BB14" s="224" t="s">
        <v>817</v>
      </c>
      <c r="BC14" s="224" t="s">
        <v>817</v>
      </c>
      <c r="BD14" s="224" t="s">
        <v>817</v>
      </c>
      <c r="BE14" s="224" t="s">
        <v>817</v>
      </c>
      <c r="BF14" s="224" t="s">
        <v>817</v>
      </c>
      <c r="BG14" s="224" t="s">
        <v>817</v>
      </c>
      <c r="BH14" s="224" t="s">
        <v>817</v>
      </c>
      <c r="BI14" s="224" t="s">
        <v>817</v>
      </c>
      <c r="BJ14" s="224" t="s">
        <v>817</v>
      </c>
      <c r="BK14" s="224" t="s">
        <v>817</v>
      </c>
      <c r="BL14" s="224" t="s">
        <v>817</v>
      </c>
      <c r="BM14" s="224" t="s">
        <v>817</v>
      </c>
      <c r="BN14" s="224" t="s">
        <v>817</v>
      </c>
      <c r="BO14" s="224" t="s">
        <v>817</v>
      </c>
      <c r="BP14" s="224">
        <v>15.22</v>
      </c>
      <c r="BQ14" s="224">
        <v>15.12</v>
      </c>
      <c r="BR14" s="268">
        <v>30.5</v>
      </c>
      <c r="BS14" s="268">
        <v>33</v>
      </c>
      <c r="BT14" s="659" t="s">
        <v>1987</v>
      </c>
    </row>
    <row r="15" spans="1:72" s="319" customFormat="1" ht="15" customHeight="1">
      <c r="A15" s="659" t="s">
        <v>1988</v>
      </c>
      <c r="B15" s="224" t="s">
        <v>817</v>
      </c>
      <c r="C15" s="224" t="s">
        <v>817</v>
      </c>
      <c r="D15" s="224" t="s">
        <v>817</v>
      </c>
      <c r="E15" s="224" t="s">
        <v>817</v>
      </c>
      <c r="F15" s="224" t="s">
        <v>817</v>
      </c>
      <c r="G15" s="224" t="s">
        <v>817</v>
      </c>
      <c r="H15" s="224" t="s">
        <v>817</v>
      </c>
      <c r="I15" s="224" t="s">
        <v>817</v>
      </c>
      <c r="J15" s="224" t="s">
        <v>817</v>
      </c>
      <c r="K15" s="224" t="s">
        <v>817</v>
      </c>
      <c r="L15" s="224" t="s">
        <v>817</v>
      </c>
      <c r="M15" s="224" t="s">
        <v>817</v>
      </c>
      <c r="N15" s="224" t="s">
        <v>817</v>
      </c>
      <c r="O15" s="224" t="s">
        <v>817</v>
      </c>
      <c r="P15" s="224" t="s">
        <v>817</v>
      </c>
      <c r="Q15" s="224" t="s">
        <v>817</v>
      </c>
      <c r="R15" s="224" t="s">
        <v>817</v>
      </c>
      <c r="S15" s="224" t="s">
        <v>817</v>
      </c>
      <c r="T15" s="224" t="s">
        <v>817</v>
      </c>
      <c r="U15" s="224" t="s">
        <v>817</v>
      </c>
      <c r="V15" s="224" t="s">
        <v>817</v>
      </c>
      <c r="W15" s="224" t="s">
        <v>817</v>
      </c>
      <c r="X15" s="224">
        <v>7.0000000000000007E-2</v>
      </c>
      <c r="Y15" s="224" t="s">
        <v>817</v>
      </c>
      <c r="Z15" s="224" t="s">
        <v>817</v>
      </c>
      <c r="AA15" s="224" t="s">
        <v>817</v>
      </c>
      <c r="AB15" s="224" t="s">
        <v>817</v>
      </c>
      <c r="AC15" s="224" t="s">
        <v>817</v>
      </c>
      <c r="AD15" s="224" t="s">
        <v>817</v>
      </c>
      <c r="AE15" s="224" t="s">
        <v>817</v>
      </c>
      <c r="AF15" s="224" t="s">
        <v>817</v>
      </c>
      <c r="AG15" s="224" t="s">
        <v>817</v>
      </c>
      <c r="AH15" s="224" t="s">
        <v>817</v>
      </c>
      <c r="AI15" s="224" t="s">
        <v>817</v>
      </c>
      <c r="AJ15" s="224" t="s">
        <v>817</v>
      </c>
      <c r="AK15" s="224" t="s">
        <v>817</v>
      </c>
      <c r="AL15" s="224" t="s">
        <v>817</v>
      </c>
      <c r="AM15" s="224" t="s">
        <v>817</v>
      </c>
      <c r="AN15" s="224" t="s">
        <v>817</v>
      </c>
      <c r="AO15" s="224" t="s">
        <v>817</v>
      </c>
      <c r="AP15" s="224" t="s">
        <v>817</v>
      </c>
      <c r="AQ15" s="224" t="s">
        <v>817</v>
      </c>
      <c r="AR15" s="224" t="s">
        <v>817</v>
      </c>
      <c r="AS15" s="224" t="s">
        <v>817</v>
      </c>
      <c r="AT15" s="224" t="s">
        <v>817</v>
      </c>
      <c r="AU15" s="224" t="s">
        <v>817</v>
      </c>
      <c r="AV15" s="224" t="s">
        <v>817</v>
      </c>
      <c r="AW15" s="224" t="s">
        <v>817</v>
      </c>
      <c r="AX15" s="224" t="s">
        <v>817</v>
      </c>
      <c r="AY15" s="224" t="s">
        <v>817</v>
      </c>
      <c r="AZ15" s="224" t="s">
        <v>817</v>
      </c>
      <c r="BA15" s="224" t="s">
        <v>817</v>
      </c>
      <c r="BB15" s="224" t="s">
        <v>817</v>
      </c>
      <c r="BC15" s="224" t="s">
        <v>817</v>
      </c>
      <c r="BD15" s="224" t="s">
        <v>817</v>
      </c>
      <c r="BE15" s="224" t="s">
        <v>817</v>
      </c>
      <c r="BF15" s="224" t="s">
        <v>817</v>
      </c>
      <c r="BG15" s="224" t="s">
        <v>817</v>
      </c>
      <c r="BH15" s="224" t="s">
        <v>817</v>
      </c>
      <c r="BI15" s="224" t="s">
        <v>817</v>
      </c>
      <c r="BJ15" s="224" t="s">
        <v>817</v>
      </c>
      <c r="BK15" s="224" t="s">
        <v>817</v>
      </c>
      <c r="BL15" s="224" t="s">
        <v>817</v>
      </c>
      <c r="BM15" s="224" t="s">
        <v>817</v>
      </c>
      <c r="BN15" s="224" t="s">
        <v>817</v>
      </c>
      <c r="BO15" s="224" t="s">
        <v>817</v>
      </c>
      <c r="BP15" s="224">
        <v>15.49</v>
      </c>
      <c r="BQ15" s="224">
        <v>14.73</v>
      </c>
      <c r="BR15" s="224">
        <v>34.51</v>
      </c>
      <c r="BS15" s="224">
        <v>34.71</v>
      </c>
      <c r="BT15" s="659" t="s">
        <v>1988</v>
      </c>
    </row>
    <row r="16" spans="1:72" s="319" customFormat="1" ht="15" customHeight="1">
      <c r="A16" s="659" t="s">
        <v>1989</v>
      </c>
      <c r="B16" s="224" t="s">
        <v>817</v>
      </c>
      <c r="C16" s="224" t="s">
        <v>817</v>
      </c>
      <c r="D16" s="224" t="s">
        <v>817</v>
      </c>
      <c r="E16" s="224" t="s">
        <v>817</v>
      </c>
      <c r="F16" s="224" t="s">
        <v>817</v>
      </c>
      <c r="G16" s="224" t="s">
        <v>817</v>
      </c>
      <c r="H16" s="224" t="s">
        <v>817</v>
      </c>
      <c r="I16" s="224" t="s">
        <v>817</v>
      </c>
      <c r="J16" s="224" t="s">
        <v>817</v>
      </c>
      <c r="K16" s="224" t="s">
        <v>817</v>
      </c>
      <c r="L16" s="224" t="s">
        <v>817</v>
      </c>
      <c r="M16" s="224" t="s">
        <v>817</v>
      </c>
      <c r="N16" s="224" t="s">
        <v>817</v>
      </c>
      <c r="O16" s="224" t="s">
        <v>817</v>
      </c>
      <c r="P16" s="224" t="s">
        <v>817</v>
      </c>
      <c r="Q16" s="224" t="s">
        <v>817</v>
      </c>
      <c r="R16" s="224" t="s">
        <v>817</v>
      </c>
      <c r="S16" s="224" t="s">
        <v>817</v>
      </c>
      <c r="T16" s="224" t="s">
        <v>817</v>
      </c>
      <c r="U16" s="224" t="s">
        <v>817</v>
      </c>
      <c r="V16" s="224" t="s">
        <v>817</v>
      </c>
      <c r="W16" s="224" t="s">
        <v>817</v>
      </c>
      <c r="X16" s="224">
        <v>0.08</v>
      </c>
      <c r="Y16" s="224" t="s">
        <v>817</v>
      </c>
      <c r="Z16" s="224" t="s">
        <v>817</v>
      </c>
      <c r="AA16" s="224" t="s">
        <v>817</v>
      </c>
      <c r="AB16" s="224" t="s">
        <v>817</v>
      </c>
      <c r="AC16" s="224" t="s">
        <v>817</v>
      </c>
      <c r="AD16" s="224" t="s">
        <v>817</v>
      </c>
      <c r="AE16" s="224" t="s">
        <v>817</v>
      </c>
      <c r="AF16" s="224" t="s">
        <v>817</v>
      </c>
      <c r="AG16" s="224" t="s">
        <v>817</v>
      </c>
      <c r="AH16" s="224" t="s">
        <v>817</v>
      </c>
      <c r="AI16" s="224" t="s">
        <v>817</v>
      </c>
      <c r="AJ16" s="224" t="s">
        <v>817</v>
      </c>
      <c r="AK16" s="224" t="s">
        <v>817</v>
      </c>
      <c r="AL16" s="224" t="s">
        <v>817</v>
      </c>
      <c r="AM16" s="224" t="s">
        <v>817</v>
      </c>
      <c r="AN16" s="224" t="s">
        <v>817</v>
      </c>
      <c r="AO16" s="224" t="s">
        <v>817</v>
      </c>
      <c r="AP16" s="224" t="s">
        <v>817</v>
      </c>
      <c r="AQ16" s="224" t="s">
        <v>817</v>
      </c>
      <c r="AR16" s="224" t="s">
        <v>817</v>
      </c>
      <c r="AS16" s="224" t="s">
        <v>817</v>
      </c>
      <c r="AT16" s="224" t="s">
        <v>817</v>
      </c>
      <c r="AU16" s="224" t="s">
        <v>817</v>
      </c>
      <c r="AV16" s="224" t="s">
        <v>817</v>
      </c>
      <c r="AW16" s="224" t="s">
        <v>817</v>
      </c>
      <c r="AX16" s="224" t="s">
        <v>817</v>
      </c>
      <c r="AY16" s="224" t="s">
        <v>817</v>
      </c>
      <c r="AZ16" s="224" t="s">
        <v>817</v>
      </c>
      <c r="BA16" s="224" t="s">
        <v>817</v>
      </c>
      <c r="BB16" s="224" t="s">
        <v>817</v>
      </c>
      <c r="BC16" s="224" t="s">
        <v>817</v>
      </c>
      <c r="BD16" s="224" t="s">
        <v>817</v>
      </c>
      <c r="BE16" s="224" t="s">
        <v>817</v>
      </c>
      <c r="BF16" s="224" t="s">
        <v>817</v>
      </c>
      <c r="BG16" s="224" t="s">
        <v>817</v>
      </c>
      <c r="BH16" s="224" t="s">
        <v>817</v>
      </c>
      <c r="BI16" s="224" t="s">
        <v>817</v>
      </c>
      <c r="BJ16" s="224" t="s">
        <v>817</v>
      </c>
      <c r="BK16" s="224" t="s">
        <v>817</v>
      </c>
      <c r="BL16" s="224" t="s">
        <v>817</v>
      </c>
      <c r="BM16" s="224" t="s">
        <v>817</v>
      </c>
      <c r="BN16" s="224" t="s">
        <v>817</v>
      </c>
      <c r="BO16" s="224" t="s">
        <v>817</v>
      </c>
      <c r="BP16" s="224">
        <v>16.260000000000002</v>
      </c>
      <c r="BQ16" s="268">
        <v>18.100000000000001</v>
      </c>
      <c r="BR16" s="224">
        <v>37.549999999999997</v>
      </c>
      <c r="BS16" s="224">
        <v>34.92</v>
      </c>
      <c r="BT16" s="659" t="s">
        <v>1989</v>
      </c>
    </row>
    <row r="17" spans="1:72" s="319" customFormat="1" ht="15" customHeight="1">
      <c r="A17" s="659" t="s">
        <v>1997</v>
      </c>
      <c r="B17" s="224" t="s">
        <v>817</v>
      </c>
      <c r="C17" s="224" t="s">
        <v>817</v>
      </c>
      <c r="D17" s="224" t="s">
        <v>817</v>
      </c>
      <c r="E17" s="224" t="s">
        <v>817</v>
      </c>
      <c r="F17" s="224" t="s">
        <v>817</v>
      </c>
      <c r="G17" s="224" t="s">
        <v>817</v>
      </c>
      <c r="H17" s="224" t="s">
        <v>817</v>
      </c>
      <c r="I17" s="224" t="s">
        <v>817</v>
      </c>
      <c r="J17" s="224" t="s">
        <v>817</v>
      </c>
      <c r="K17" s="224" t="s">
        <v>817</v>
      </c>
      <c r="L17" s="224" t="s">
        <v>817</v>
      </c>
      <c r="M17" s="224" t="s">
        <v>817</v>
      </c>
      <c r="N17" s="224" t="s">
        <v>817</v>
      </c>
      <c r="O17" s="224" t="s">
        <v>817</v>
      </c>
      <c r="P17" s="224" t="s">
        <v>817</v>
      </c>
      <c r="Q17" s="224" t="s">
        <v>817</v>
      </c>
      <c r="R17" s="224" t="s">
        <v>817</v>
      </c>
      <c r="S17" s="224" t="s">
        <v>817</v>
      </c>
      <c r="T17" s="224" t="s">
        <v>817</v>
      </c>
      <c r="U17" s="224" t="s">
        <v>817</v>
      </c>
      <c r="V17" s="224" t="s">
        <v>817</v>
      </c>
      <c r="W17" s="224" t="s">
        <v>817</v>
      </c>
      <c r="X17" s="224">
        <v>0.09</v>
      </c>
      <c r="Y17" s="224" t="s">
        <v>817</v>
      </c>
      <c r="Z17" s="224" t="s">
        <v>817</v>
      </c>
      <c r="AA17" s="224" t="s">
        <v>817</v>
      </c>
      <c r="AB17" s="224" t="s">
        <v>817</v>
      </c>
      <c r="AC17" s="224" t="s">
        <v>817</v>
      </c>
      <c r="AD17" s="224" t="s">
        <v>817</v>
      </c>
      <c r="AE17" s="224" t="s">
        <v>817</v>
      </c>
      <c r="AF17" s="224" t="s">
        <v>817</v>
      </c>
      <c r="AG17" s="224" t="s">
        <v>817</v>
      </c>
      <c r="AH17" s="224" t="s">
        <v>817</v>
      </c>
      <c r="AI17" s="224" t="s">
        <v>817</v>
      </c>
      <c r="AJ17" s="224" t="s">
        <v>817</v>
      </c>
      <c r="AK17" s="224" t="s">
        <v>817</v>
      </c>
      <c r="AL17" s="224" t="s">
        <v>817</v>
      </c>
      <c r="AM17" s="224" t="s">
        <v>817</v>
      </c>
      <c r="AN17" s="224" t="s">
        <v>817</v>
      </c>
      <c r="AO17" s="224" t="s">
        <v>817</v>
      </c>
      <c r="AP17" s="224" t="s">
        <v>817</v>
      </c>
      <c r="AQ17" s="224" t="s">
        <v>817</v>
      </c>
      <c r="AR17" s="224" t="s">
        <v>817</v>
      </c>
      <c r="AS17" s="224" t="s">
        <v>817</v>
      </c>
      <c r="AT17" s="224" t="s">
        <v>817</v>
      </c>
      <c r="AU17" s="224" t="s">
        <v>817</v>
      </c>
      <c r="AV17" s="224" t="s">
        <v>817</v>
      </c>
      <c r="AW17" s="224" t="s">
        <v>817</v>
      </c>
      <c r="AX17" s="224" t="s">
        <v>817</v>
      </c>
      <c r="AY17" s="224" t="s">
        <v>817</v>
      </c>
      <c r="AZ17" s="224" t="s">
        <v>817</v>
      </c>
      <c r="BA17" s="224" t="s">
        <v>817</v>
      </c>
      <c r="BB17" s="224" t="s">
        <v>817</v>
      </c>
      <c r="BC17" s="224" t="s">
        <v>817</v>
      </c>
      <c r="BD17" s="224" t="s">
        <v>817</v>
      </c>
      <c r="BE17" s="224" t="s">
        <v>817</v>
      </c>
      <c r="BF17" s="224" t="s">
        <v>817</v>
      </c>
      <c r="BG17" s="224" t="s">
        <v>817</v>
      </c>
      <c r="BH17" s="224" t="s">
        <v>817</v>
      </c>
      <c r="BI17" s="224" t="s">
        <v>817</v>
      </c>
      <c r="BJ17" s="224" t="s">
        <v>817</v>
      </c>
      <c r="BK17" s="224" t="s">
        <v>817</v>
      </c>
      <c r="BL17" s="224" t="s">
        <v>817</v>
      </c>
      <c r="BM17" s="224" t="s">
        <v>817</v>
      </c>
      <c r="BN17" s="224" t="s">
        <v>817</v>
      </c>
      <c r="BO17" s="224" t="s">
        <v>817</v>
      </c>
      <c r="BP17" s="224">
        <v>20.07</v>
      </c>
      <c r="BQ17" s="224">
        <v>22.11</v>
      </c>
      <c r="BR17" s="224">
        <v>36.76</v>
      </c>
      <c r="BS17" s="224">
        <v>38.42</v>
      </c>
      <c r="BT17" s="659" t="s">
        <v>1997</v>
      </c>
    </row>
    <row r="18" spans="1:72" s="319" customFormat="1" ht="15" customHeight="1">
      <c r="A18" s="659" t="s">
        <v>1999</v>
      </c>
      <c r="B18" s="224" t="s">
        <v>817</v>
      </c>
      <c r="C18" s="224" t="s">
        <v>817</v>
      </c>
      <c r="D18" s="224" t="s">
        <v>817</v>
      </c>
      <c r="E18" s="224" t="s">
        <v>817</v>
      </c>
      <c r="F18" s="224" t="s">
        <v>817</v>
      </c>
      <c r="G18" s="224" t="s">
        <v>817</v>
      </c>
      <c r="H18" s="224" t="s">
        <v>817</v>
      </c>
      <c r="I18" s="224" t="s">
        <v>817</v>
      </c>
      <c r="J18" s="224" t="s">
        <v>817</v>
      </c>
      <c r="K18" s="224" t="s">
        <v>817</v>
      </c>
      <c r="L18" s="224" t="s">
        <v>817</v>
      </c>
      <c r="M18" s="224" t="s">
        <v>817</v>
      </c>
      <c r="N18" s="224" t="s">
        <v>817</v>
      </c>
      <c r="O18" s="224" t="s">
        <v>817</v>
      </c>
      <c r="P18" s="224" t="s">
        <v>817</v>
      </c>
      <c r="Q18" s="224" t="s">
        <v>817</v>
      </c>
      <c r="R18" s="224" t="s">
        <v>817</v>
      </c>
      <c r="S18" s="224" t="s">
        <v>817</v>
      </c>
      <c r="T18" s="224" t="s">
        <v>817</v>
      </c>
      <c r="U18" s="224" t="s">
        <v>817</v>
      </c>
      <c r="V18" s="224" t="s">
        <v>817</v>
      </c>
      <c r="W18" s="224" t="s">
        <v>817</v>
      </c>
      <c r="X18" s="268">
        <v>0.1</v>
      </c>
      <c r="Y18" s="224" t="s">
        <v>817</v>
      </c>
      <c r="Z18" s="224" t="s">
        <v>817</v>
      </c>
      <c r="AA18" s="224" t="s">
        <v>817</v>
      </c>
      <c r="AB18" s="224" t="s">
        <v>817</v>
      </c>
      <c r="AC18" s="224" t="s">
        <v>817</v>
      </c>
      <c r="AD18" s="224" t="s">
        <v>817</v>
      </c>
      <c r="AE18" s="224" t="s">
        <v>817</v>
      </c>
      <c r="AF18" s="224" t="s">
        <v>817</v>
      </c>
      <c r="AG18" s="224" t="s">
        <v>817</v>
      </c>
      <c r="AH18" s="224" t="s">
        <v>817</v>
      </c>
      <c r="AI18" s="224" t="s">
        <v>817</v>
      </c>
      <c r="AJ18" s="224" t="s">
        <v>817</v>
      </c>
      <c r="AK18" s="224" t="s">
        <v>817</v>
      </c>
      <c r="AL18" s="224" t="s">
        <v>817</v>
      </c>
      <c r="AM18" s="224" t="s">
        <v>817</v>
      </c>
      <c r="AN18" s="224" t="s">
        <v>817</v>
      </c>
      <c r="AO18" s="224" t="s">
        <v>817</v>
      </c>
      <c r="AP18" s="224" t="s">
        <v>817</v>
      </c>
      <c r="AQ18" s="224" t="s">
        <v>817</v>
      </c>
      <c r="AR18" s="224" t="s">
        <v>817</v>
      </c>
      <c r="AS18" s="224" t="s">
        <v>817</v>
      </c>
      <c r="AT18" s="224" t="s">
        <v>817</v>
      </c>
      <c r="AU18" s="224" t="s">
        <v>817</v>
      </c>
      <c r="AV18" s="224" t="s">
        <v>817</v>
      </c>
      <c r="AW18" s="224" t="s">
        <v>817</v>
      </c>
      <c r="AX18" s="224" t="s">
        <v>817</v>
      </c>
      <c r="AY18" s="224" t="s">
        <v>817</v>
      </c>
      <c r="AZ18" s="224" t="s">
        <v>817</v>
      </c>
      <c r="BA18" s="224" t="s">
        <v>817</v>
      </c>
      <c r="BB18" s="224" t="s">
        <v>817</v>
      </c>
      <c r="BC18" s="224" t="s">
        <v>817</v>
      </c>
      <c r="BD18" s="224" t="s">
        <v>817</v>
      </c>
      <c r="BE18" s="224" t="s">
        <v>817</v>
      </c>
      <c r="BF18" s="224" t="s">
        <v>817</v>
      </c>
      <c r="BG18" s="224" t="s">
        <v>817</v>
      </c>
      <c r="BH18" s="224" t="s">
        <v>817</v>
      </c>
      <c r="BI18" s="224" t="s">
        <v>817</v>
      </c>
      <c r="BJ18" s="224" t="s">
        <v>817</v>
      </c>
      <c r="BK18" s="224" t="s">
        <v>817</v>
      </c>
      <c r="BL18" s="224" t="s">
        <v>817</v>
      </c>
      <c r="BM18" s="224" t="s">
        <v>817</v>
      </c>
      <c r="BN18" s="224" t="s">
        <v>817</v>
      </c>
      <c r="BO18" s="224" t="s">
        <v>817</v>
      </c>
      <c r="BP18" s="268">
        <v>23.8</v>
      </c>
      <c r="BQ18" s="268">
        <v>24.5</v>
      </c>
      <c r="BR18" s="224">
        <v>38.270000000000003</v>
      </c>
      <c r="BS18" s="224">
        <v>37.39</v>
      </c>
      <c r="BT18" s="659" t="s">
        <v>1999</v>
      </c>
    </row>
    <row r="19" spans="1:72" s="319" customFormat="1" ht="15" customHeight="1">
      <c r="A19" s="659" t="s">
        <v>2000</v>
      </c>
      <c r="B19" s="224" t="s">
        <v>817</v>
      </c>
      <c r="C19" s="224" t="s">
        <v>817</v>
      </c>
      <c r="D19" s="224" t="s">
        <v>817</v>
      </c>
      <c r="E19" s="224" t="s">
        <v>817</v>
      </c>
      <c r="F19" s="224" t="s">
        <v>817</v>
      </c>
      <c r="G19" s="224" t="s">
        <v>817</v>
      </c>
      <c r="H19" s="224" t="s">
        <v>817</v>
      </c>
      <c r="I19" s="224" t="s">
        <v>817</v>
      </c>
      <c r="J19" s="224" t="s">
        <v>817</v>
      </c>
      <c r="K19" s="224" t="s">
        <v>817</v>
      </c>
      <c r="L19" s="224" t="s">
        <v>817</v>
      </c>
      <c r="M19" s="224" t="s">
        <v>817</v>
      </c>
      <c r="N19" s="224" t="s">
        <v>817</v>
      </c>
      <c r="O19" s="224" t="s">
        <v>817</v>
      </c>
      <c r="P19" s="224" t="s">
        <v>817</v>
      </c>
      <c r="Q19" s="224" t="s">
        <v>817</v>
      </c>
      <c r="R19" s="224" t="s">
        <v>817</v>
      </c>
      <c r="S19" s="224" t="s">
        <v>817</v>
      </c>
      <c r="T19" s="224" t="s">
        <v>817</v>
      </c>
      <c r="U19" s="224" t="s">
        <v>817</v>
      </c>
      <c r="V19" s="224" t="s">
        <v>817</v>
      </c>
      <c r="W19" s="224" t="s">
        <v>817</v>
      </c>
      <c r="X19" s="224">
        <v>0.11</v>
      </c>
      <c r="Y19" s="224" t="s">
        <v>817</v>
      </c>
      <c r="Z19" s="224" t="s">
        <v>817</v>
      </c>
      <c r="AA19" s="224" t="s">
        <v>817</v>
      </c>
      <c r="AB19" s="224" t="s">
        <v>817</v>
      </c>
      <c r="AC19" s="224" t="s">
        <v>817</v>
      </c>
      <c r="AD19" s="224" t="s">
        <v>817</v>
      </c>
      <c r="AE19" s="224" t="s">
        <v>817</v>
      </c>
      <c r="AF19" s="224" t="s">
        <v>817</v>
      </c>
      <c r="AG19" s="224" t="s">
        <v>817</v>
      </c>
      <c r="AH19" s="224" t="s">
        <v>817</v>
      </c>
      <c r="AI19" s="224" t="s">
        <v>817</v>
      </c>
      <c r="AJ19" s="224" t="s">
        <v>817</v>
      </c>
      <c r="AK19" s="224" t="s">
        <v>817</v>
      </c>
      <c r="AL19" s="224" t="s">
        <v>817</v>
      </c>
      <c r="AM19" s="224" t="s">
        <v>817</v>
      </c>
      <c r="AN19" s="224" t="s">
        <v>817</v>
      </c>
      <c r="AO19" s="224" t="s">
        <v>817</v>
      </c>
      <c r="AP19" s="224" t="s">
        <v>817</v>
      </c>
      <c r="AQ19" s="224" t="s">
        <v>817</v>
      </c>
      <c r="AR19" s="224" t="s">
        <v>817</v>
      </c>
      <c r="AS19" s="224" t="s">
        <v>817</v>
      </c>
      <c r="AT19" s="224" t="s">
        <v>817</v>
      </c>
      <c r="AU19" s="224" t="s">
        <v>817</v>
      </c>
      <c r="AV19" s="224" t="s">
        <v>817</v>
      </c>
      <c r="AW19" s="224" t="s">
        <v>817</v>
      </c>
      <c r="AX19" s="224" t="s">
        <v>817</v>
      </c>
      <c r="AY19" s="224" t="s">
        <v>817</v>
      </c>
      <c r="AZ19" s="224" t="s">
        <v>817</v>
      </c>
      <c r="BA19" s="224" t="s">
        <v>817</v>
      </c>
      <c r="BB19" s="224" t="s">
        <v>817</v>
      </c>
      <c r="BC19" s="224" t="s">
        <v>817</v>
      </c>
      <c r="BD19" s="224" t="s">
        <v>817</v>
      </c>
      <c r="BE19" s="224" t="s">
        <v>817</v>
      </c>
      <c r="BF19" s="224" t="s">
        <v>817</v>
      </c>
      <c r="BG19" s="224" t="s">
        <v>817</v>
      </c>
      <c r="BH19" s="224" t="s">
        <v>817</v>
      </c>
      <c r="BI19" s="224" t="s">
        <v>817</v>
      </c>
      <c r="BJ19" s="224" t="s">
        <v>817</v>
      </c>
      <c r="BK19" s="224" t="s">
        <v>817</v>
      </c>
      <c r="BL19" s="224" t="s">
        <v>817</v>
      </c>
      <c r="BM19" s="224" t="s">
        <v>817</v>
      </c>
      <c r="BN19" s="224" t="s">
        <v>817</v>
      </c>
      <c r="BO19" s="224" t="s">
        <v>817</v>
      </c>
      <c r="BP19" s="224">
        <v>24.94</v>
      </c>
      <c r="BQ19" s="268">
        <v>25.2</v>
      </c>
      <c r="BR19" s="224">
        <v>36.229999999999997</v>
      </c>
      <c r="BS19" s="224">
        <v>34.21</v>
      </c>
      <c r="BT19" s="659" t="s">
        <v>2000</v>
      </c>
    </row>
    <row r="20" spans="1:72" s="319" customFormat="1" ht="15" customHeight="1">
      <c r="A20" s="659" t="s">
        <v>2001</v>
      </c>
      <c r="B20" s="224" t="s">
        <v>817</v>
      </c>
      <c r="C20" s="224" t="s">
        <v>817</v>
      </c>
      <c r="D20" s="224" t="s">
        <v>817</v>
      </c>
      <c r="E20" s="224" t="s">
        <v>817</v>
      </c>
      <c r="F20" s="224" t="s">
        <v>817</v>
      </c>
      <c r="G20" s="224" t="s">
        <v>817</v>
      </c>
      <c r="H20" s="224" t="s">
        <v>817</v>
      </c>
      <c r="I20" s="224" t="s">
        <v>817</v>
      </c>
      <c r="J20" s="224" t="s">
        <v>817</v>
      </c>
      <c r="K20" s="224" t="s">
        <v>817</v>
      </c>
      <c r="L20" s="224" t="s">
        <v>817</v>
      </c>
      <c r="M20" s="224" t="s">
        <v>817</v>
      </c>
      <c r="N20" s="224" t="s">
        <v>817</v>
      </c>
      <c r="O20" s="224" t="s">
        <v>817</v>
      </c>
      <c r="P20" s="224" t="s">
        <v>817</v>
      </c>
      <c r="Q20" s="224" t="s">
        <v>817</v>
      </c>
      <c r="R20" s="224" t="s">
        <v>817</v>
      </c>
      <c r="S20" s="224" t="s">
        <v>817</v>
      </c>
      <c r="T20" s="224" t="s">
        <v>817</v>
      </c>
      <c r="U20" s="224" t="s">
        <v>817</v>
      </c>
      <c r="V20" s="224" t="s">
        <v>817</v>
      </c>
      <c r="W20" s="224" t="s">
        <v>817</v>
      </c>
      <c r="X20" s="268">
        <v>0.1</v>
      </c>
      <c r="Y20" s="224" t="s">
        <v>817</v>
      </c>
      <c r="Z20" s="224" t="s">
        <v>817</v>
      </c>
      <c r="AA20" s="224" t="s">
        <v>817</v>
      </c>
      <c r="AB20" s="224" t="s">
        <v>817</v>
      </c>
      <c r="AC20" s="224" t="s">
        <v>817</v>
      </c>
      <c r="AD20" s="224" t="s">
        <v>817</v>
      </c>
      <c r="AE20" s="224" t="s">
        <v>817</v>
      </c>
      <c r="AF20" s="224" t="s">
        <v>817</v>
      </c>
      <c r="AG20" s="224" t="s">
        <v>817</v>
      </c>
      <c r="AH20" s="224" t="s">
        <v>817</v>
      </c>
      <c r="AI20" s="224" t="s">
        <v>817</v>
      </c>
      <c r="AJ20" s="224" t="s">
        <v>817</v>
      </c>
      <c r="AK20" s="224" t="s">
        <v>817</v>
      </c>
      <c r="AL20" s="224" t="s">
        <v>817</v>
      </c>
      <c r="AM20" s="224" t="s">
        <v>817</v>
      </c>
      <c r="AN20" s="224" t="s">
        <v>817</v>
      </c>
      <c r="AO20" s="224" t="s">
        <v>817</v>
      </c>
      <c r="AP20" s="224" t="s">
        <v>817</v>
      </c>
      <c r="AQ20" s="224" t="s">
        <v>817</v>
      </c>
      <c r="AR20" s="224" t="s">
        <v>817</v>
      </c>
      <c r="AS20" s="224" t="s">
        <v>817</v>
      </c>
      <c r="AT20" s="224" t="s">
        <v>817</v>
      </c>
      <c r="AU20" s="224" t="s">
        <v>817</v>
      </c>
      <c r="AV20" s="224" t="s">
        <v>817</v>
      </c>
      <c r="AW20" s="224" t="s">
        <v>817</v>
      </c>
      <c r="AX20" s="224" t="s">
        <v>817</v>
      </c>
      <c r="AY20" s="224" t="s">
        <v>817</v>
      </c>
      <c r="AZ20" s="224" t="s">
        <v>817</v>
      </c>
      <c r="BA20" s="224" t="s">
        <v>817</v>
      </c>
      <c r="BB20" s="224" t="s">
        <v>817</v>
      </c>
      <c r="BC20" s="224" t="s">
        <v>817</v>
      </c>
      <c r="BD20" s="224" t="s">
        <v>817</v>
      </c>
      <c r="BE20" s="224" t="s">
        <v>817</v>
      </c>
      <c r="BF20" s="224" t="s">
        <v>817</v>
      </c>
      <c r="BG20" s="224" t="s">
        <v>817</v>
      </c>
      <c r="BH20" s="224" t="s">
        <v>817</v>
      </c>
      <c r="BI20" s="224" t="s">
        <v>817</v>
      </c>
      <c r="BJ20" s="224" t="s">
        <v>817</v>
      </c>
      <c r="BK20" s="224" t="s">
        <v>817</v>
      </c>
      <c r="BL20" s="224" t="s">
        <v>817</v>
      </c>
      <c r="BM20" s="224" t="s">
        <v>817</v>
      </c>
      <c r="BN20" s="224" t="s">
        <v>817</v>
      </c>
      <c r="BO20" s="224" t="s">
        <v>817</v>
      </c>
      <c r="BP20" s="224">
        <v>25.96</v>
      </c>
      <c r="BQ20" s="268">
        <v>28</v>
      </c>
      <c r="BR20" s="224">
        <v>31.76</v>
      </c>
      <c r="BS20" s="224">
        <v>36.619999999999997</v>
      </c>
      <c r="BT20" s="659" t="s">
        <v>2001</v>
      </c>
    </row>
    <row r="21" spans="1:72" s="319" customFormat="1" ht="15" customHeight="1">
      <c r="A21" s="659" t="s">
        <v>2002</v>
      </c>
      <c r="B21" s="224" t="s">
        <v>817</v>
      </c>
      <c r="C21" s="224" t="s">
        <v>817</v>
      </c>
      <c r="D21" s="224" t="s">
        <v>817</v>
      </c>
      <c r="E21" s="224" t="s">
        <v>817</v>
      </c>
      <c r="F21" s="224" t="s">
        <v>817</v>
      </c>
      <c r="G21" s="224" t="s">
        <v>817</v>
      </c>
      <c r="H21" s="224" t="s">
        <v>817</v>
      </c>
      <c r="I21" s="224" t="s">
        <v>817</v>
      </c>
      <c r="J21" s="224" t="s">
        <v>817</v>
      </c>
      <c r="K21" s="224" t="s">
        <v>817</v>
      </c>
      <c r="L21" s="224" t="s">
        <v>817</v>
      </c>
      <c r="M21" s="224" t="s">
        <v>817</v>
      </c>
      <c r="N21" s="224" t="s">
        <v>817</v>
      </c>
      <c r="O21" s="224" t="s">
        <v>817</v>
      </c>
      <c r="P21" s="224" t="s">
        <v>817</v>
      </c>
      <c r="Q21" s="224" t="s">
        <v>817</v>
      </c>
      <c r="R21" s="224" t="s">
        <v>817</v>
      </c>
      <c r="S21" s="224" t="s">
        <v>817</v>
      </c>
      <c r="T21" s="224" t="s">
        <v>817</v>
      </c>
      <c r="U21" s="224" t="s">
        <v>817</v>
      </c>
      <c r="V21" s="224" t="s">
        <v>817</v>
      </c>
      <c r="W21" s="224" t="s">
        <v>817</v>
      </c>
      <c r="X21" s="224">
        <v>0.15</v>
      </c>
      <c r="Y21" s="224" t="s">
        <v>817</v>
      </c>
      <c r="Z21" s="224" t="s">
        <v>817</v>
      </c>
      <c r="AA21" s="224" t="s">
        <v>817</v>
      </c>
      <c r="AB21" s="224" t="s">
        <v>817</v>
      </c>
      <c r="AC21" s="224" t="s">
        <v>817</v>
      </c>
      <c r="AD21" s="224" t="s">
        <v>817</v>
      </c>
      <c r="AE21" s="224" t="s">
        <v>817</v>
      </c>
      <c r="AF21" s="224" t="s">
        <v>817</v>
      </c>
      <c r="AG21" s="224" t="s">
        <v>817</v>
      </c>
      <c r="AH21" s="224" t="s">
        <v>817</v>
      </c>
      <c r="AI21" s="224" t="s">
        <v>817</v>
      </c>
      <c r="AJ21" s="224" t="s">
        <v>817</v>
      </c>
      <c r="AK21" s="224" t="s">
        <v>817</v>
      </c>
      <c r="AL21" s="224" t="s">
        <v>817</v>
      </c>
      <c r="AM21" s="224" t="s">
        <v>817</v>
      </c>
      <c r="AN21" s="224" t="s">
        <v>817</v>
      </c>
      <c r="AO21" s="224" t="s">
        <v>817</v>
      </c>
      <c r="AP21" s="224" t="s">
        <v>817</v>
      </c>
      <c r="AQ21" s="224" t="s">
        <v>817</v>
      </c>
      <c r="AR21" s="224" t="s">
        <v>817</v>
      </c>
      <c r="AS21" s="224" t="s">
        <v>817</v>
      </c>
      <c r="AT21" s="224" t="s">
        <v>817</v>
      </c>
      <c r="AU21" s="224" t="s">
        <v>817</v>
      </c>
      <c r="AV21" s="224" t="s">
        <v>817</v>
      </c>
      <c r="AW21" s="224" t="s">
        <v>817</v>
      </c>
      <c r="AX21" s="224" t="s">
        <v>817</v>
      </c>
      <c r="AY21" s="224" t="s">
        <v>817</v>
      </c>
      <c r="AZ21" s="224" t="s">
        <v>817</v>
      </c>
      <c r="BA21" s="224" t="s">
        <v>817</v>
      </c>
      <c r="BB21" s="224" t="s">
        <v>817</v>
      </c>
      <c r="BC21" s="224" t="s">
        <v>817</v>
      </c>
      <c r="BD21" s="224" t="s">
        <v>817</v>
      </c>
      <c r="BE21" s="224" t="s">
        <v>817</v>
      </c>
      <c r="BF21" s="224" t="s">
        <v>817</v>
      </c>
      <c r="BG21" s="224" t="s">
        <v>817</v>
      </c>
      <c r="BH21" s="224" t="s">
        <v>817</v>
      </c>
      <c r="BI21" s="224" t="s">
        <v>817</v>
      </c>
      <c r="BJ21" s="224" t="s">
        <v>817</v>
      </c>
      <c r="BK21" s="224" t="s">
        <v>817</v>
      </c>
      <c r="BL21" s="224" t="s">
        <v>817</v>
      </c>
      <c r="BM21" s="224" t="s">
        <v>817</v>
      </c>
      <c r="BN21" s="224" t="s">
        <v>817</v>
      </c>
      <c r="BO21" s="224" t="s">
        <v>817</v>
      </c>
      <c r="BP21" s="224">
        <v>29.89</v>
      </c>
      <c r="BQ21" s="268">
        <v>30.3</v>
      </c>
      <c r="BR21" s="224">
        <v>43.03</v>
      </c>
      <c r="BS21" s="224">
        <v>46.42</v>
      </c>
      <c r="BT21" s="659" t="s">
        <v>2002</v>
      </c>
    </row>
    <row r="22" spans="1:72" s="319" customFormat="1" ht="15" customHeight="1">
      <c r="A22" s="659" t="s">
        <v>2003</v>
      </c>
      <c r="B22" s="224" t="s">
        <v>817</v>
      </c>
      <c r="C22" s="224" t="s">
        <v>817</v>
      </c>
      <c r="D22" s="224" t="s">
        <v>817</v>
      </c>
      <c r="E22" s="224" t="s">
        <v>817</v>
      </c>
      <c r="F22" s="224" t="s">
        <v>817</v>
      </c>
      <c r="G22" s="224" t="s">
        <v>817</v>
      </c>
      <c r="H22" s="224" t="s">
        <v>817</v>
      </c>
      <c r="I22" s="224" t="s">
        <v>817</v>
      </c>
      <c r="J22" s="224" t="s">
        <v>817</v>
      </c>
      <c r="K22" s="224" t="s">
        <v>817</v>
      </c>
      <c r="L22" s="224" t="s">
        <v>817</v>
      </c>
      <c r="M22" s="224" t="s">
        <v>817</v>
      </c>
      <c r="N22" s="224" t="s">
        <v>817</v>
      </c>
      <c r="O22" s="224" t="s">
        <v>817</v>
      </c>
      <c r="P22" s="224" t="s">
        <v>817</v>
      </c>
      <c r="Q22" s="224" t="s">
        <v>817</v>
      </c>
      <c r="R22" s="224" t="s">
        <v>817</v>
      </c>
      <c r="S22" s="224" t="s">
        <v>817</v>
      </c>
      <c r="T22" s="224" t="s">
        <v>817</v>
      </c>
      <c r="U22" s="224" t="s">
        <v>817</v>
      </c>
      <c r="V22" s="224" t="s">
        <v>817</v>
      </c>
      <c r="W22" s="224" t="s">
        <v>817</v>
      </c>
      <c r="X22" s="268">
        <v>0.2</v>
      </c>
      <c r="Y22" s="224" t="s">
        <v>817</v>
      </c>
      <c r="Z22" s="224" t="s">
        <v>817</v>
      </c>
      <c r="AA22" s="224" t="s">
        <v>817</v>
      </c>
      <c r="AB22" s="224" t="s">
        <v>817</v>
      </c>
      <c r="AC22" s="224" t="s">
        <v>817</v>
      </c>
      <c r="AD22" s="224" t="s">
        <v>817</v>
      </c>
      <c r="AE22" s="224" t="s">
        <v>817</v>
      </c>
      <c r="AF22" s="224" t="s">
        <v>817</v>
      </c>
      <c r="AG22" s="224" t="s">
        <v>817</v>
      </c>
      <c r="AH22" s="224" t="s">
        <v>817</v>
      </c>
      <c r="AI22" s="224" t="s">
        <v>817</v>
      </c>
      <c r="AJ22" s="224" t="s">
        <v>817</v>
      </c>
      <c r="AK22" s="224" t="s">
        <v>817</v>
      </c>
      <c r="AL22" s="224" t="s">
        <v>817</v>
      </c>
      <c r="AM22" s="224" t="s">
        <v>817</v>
      </c>
      <c r="AN22" s="224" t="s">
        <v>817</v>
      </c>
      <c r="AO22" s="224" t="s">
        <v>817</v>
      </c>
      <c r="AP22" s="224" t="s">
        <v>817</v>
      </c>
      <c r="AQ22" s="224" t="s">
        <v>817</v>
      </c>
      <c r="AR22" s="224" t="s">
        <v>817</v>
      </c>
      <c r="AS22" s="224" t="s">
        <v>817</v>
      </c>
      <c r="AT22" s="224" t="s">
        <v>817</v>
      </c>
      <c r="AU22" s="224" t="s">
        <v>817</v>
      </c>
      <c r="AV22" s="224" t="s">
        <v>817</v>
      </c>
      <c r="AW22" s="224" t="s">
        <v>817</v>
      </c>
      <c r="AX22" s="224" t="s">
        <v>817</v>
      </c>
      <c r="AY22" s="224" t="s">
        <v>817</v>
      </c>
      <c r="AZ22" s="224" t="s">
        <v>817</v>
      </c>
      <c r="BA22" s="224" t="s">
        <v>817</v>
      </c>
      <c r="BB22" s="224" t="s">
        <v>817</v>
      </c>
      <c r="BC22" s="224" t="s">
        <v>817</v>
      </c>
      <c r="BD22" s="224" t="s">
        <v>817</v>
      </c>
      <c r="BE22" s="224" t="s">
        <v>817</v>
      </c>
      <c r="BF22" s="224" t="s">
        <v>817</v>
      </c>
      <c r="BG22" s="224" t="s">
        <v>817</v>
      </c>
      <c r="BH22" s="224" t="s">
        <v>817</v>
      </c>
      <c r="BI22" s="224" t="s">
        <v>817</v>
      </c>
      <c r="BJ22" s="224" t="s">
        <v>817</v>
      </c>
      <c r="BK22" s="224" t="s">
        <v>817</v>
      </c>
      <c r="BL22" s="224" t="s">
        <v>817</v>
      </c>
      <c r="BM22" s="224" t="s">
        <v>817</v>
      </c>
      <c r="BN22" s="224" t="s">
        <v>817</v>
      </c>
      <c r="BO22" s="224" t="s">
        <v>817</v>
      </c>
      <c r="BP22" s="224">
        <v>30.63</v>
      </c>
      <c r="BQ22" s="268">
        <v>31</v>
      </c>
      <c r="BR22" s="224">
        <v>46.71</v>
      </c>
      <c r="BS22" s="224">
        <v>49.62</v>
      </c>
      <c r="BT22" s="659" t="s">
        <v>2003</v>
      </c>
    </row>
    <row r="23" spans="1:72" s="319" customFormat="1" ht="15" customHeight="1">
      <c r="A23" s="659" t="s">
        <v>1974</v>
      </c>
      <c r="B23" s="224" t="s">
        <v>817</v>
      </c>
      <c r="C23" s="224" t="s">
        <v>817</v>
      </c>
      <c r="D23" s="224" t="s">
        <v>817</v>
      </c>
      <c r="E23" s="224" t="s">
        <v>817</v>
      </c>
      <c r="F23" s="224" t="s">
        <v>817</v>
      </c>
      <c r="G23" s="224" t="s">
        <v>817</v>
      </c>
      <c r="H23" s="224" t="s">
        <v>817</v>
      </c>
      <c r="I23" s="224" t="s">
        <v>817</v>
      </c>
      <c r="J23" s="224" t="s">
        <v>817</v>
      </c>
      <c r="K23" s="224" t="s">
        <v>817</v>
      </c>
      <c r="L23" s="224" t="s">
        <v>817</v>
      </c>
      <c r="M23" s="224" t="s">
        <v>817</v>
      </c>
      <c r="N23" s="224" t="s">
        <v>817</v>
      </c>
      <c r="O23" s="224" t="s">
        <v>817</v>
      </c>
      <c r="P23" s="224" t="s">
        <v>817</v>
      </c>
      <c r="Q23" s="224" t="s">
        <v>817</v>
      </c>
      <c r="R23" s="224" t="s">
        <v>817</v>
      </c>
      <c r="S23" s="224" t="s">
        <v>817</v>
      </c>
      <c r="T23" s="224" t="s">
        <v>817</v>
      </c>
      <c r="U23" s="224" t="s">
        <v>817</v>
      </c>
      <c r="V23" s="224" t="s">
        <v>817</v>
      </c>
      <c r="W23" s="224" t="s">
        <v>817</v>
      </c>
      <c r="X23" s="224">
        <v>0.23</v>
      </c>
      <c r="Y23" s="224" t="s">
        <v>817</v>
      </c>
      <c r="Z23" s="224" t="s">
        <v>817</v>
      </c>
      <c r="AA23" s="224" t="s">
        <v>817</v>
      </c>
      <c r="AB23" s="224" t="s">
        <v>817</v>
      </c>
      <c r="AC23" s="224" t="s">
        <v>817</v>
      </c>
      <c r="AD23" s="224" t="s">
        <v>817</v>
      </c>
      <c r="AE23" s="224" t="s">
        <v>817</v>
      </c>
      <c r="AF23" s="224" t="s">
        <v>817</v>
      </c>
      <c r="AG23" s="224" t="s">
        <v>817</v>
      </c>
      <c r="AH23" s="224" t="s">
        <v>817</v>
      </c>
      <c r="AI23" s="224" t="s">
        <v>817</v>
      </c>
      <c r="AJ23" s="224" t="s">
        <v>817</v>
      </c>
      <c r="AK23" s="224" t="s">
        <v>817</v>
      </c>
      <c r="AL23" s="224" t="s">
        <v>817</v>
      </c>
      <c r="AM23" s="224" t="s">
        <v>817</v>
      </c>
      <c r="AN23" s="224" t="s">
        <v>817</v>
      </c>
      <c r="AO23" s="224" t="s">
        <v>817</v>
      </c>
      <c r="AP23" s="224" t="s">
        <v>817</v>
      </c>
      <c r="AQ23" s="224" t="s">
        <v>817</v>
      </c>
      <c r="AR23" s="224" t="s">
        <v>817</v>
      </c>
      <c r="AS23" s="224" t="s">
        <v>817</v>
      </c>
      <c r="AT23" s="224" t="s">
        <v>817</v>
      </c>
      <c r="AU23" s="224" t="s">
        <v>817</v>
      </c>
      <c r="AV23" s="224" t="s">
        <v>817</v>
      </c>
      <c r="AW23" s="224" t="s">
        <v>817</v>
      </c>
      <c r="AX23" s="224" t="s">
        <v>817</v>
      </c>
      <c r="AY23" s="224" t="s">
        <v>817</v>
      </c>
      <c r="AZ23" s="224" t="s">
        <v>817</v>
      </c>
      <c r="BA23" s="224" t="s">
        <v>817</v>
      </c>
      <c r="BB23" s="224" t="s">
        <v>817</v>
      </c>
      <c r="BC23" s="224" t="s">
        <v>817</v>
      </c>
      <c r="BD23" s="224" t="s">
        <v>817</v>
      </c>
      <c r="BE23" s="224" t="s">
        <v>817</v>
      </c>
      <c r="BF23" s="224" t="s">
        <v>817</v>
      </c>
      <c r="BG23" s="224" t="s">
        <v>817</v>
      </c>
      <c r="BH23" s="224" t="s">
        <v>817</v>
      </c>
      <c r="BI23" s="224" t="s">
        <v>817</v>
      </c>
      <c r="BJ23" s="224" t="s">
        <v>817</v>
      </c>
      <c r="BK23" s="224" t="s">
        <v>817</v>
      </c>
      <c r="BL23" s="224" t="s">
        <v>817</v>
      </c>
      <c r="BM23" s="224" t="s">
        <v>817</v>
      </c>
      <c r="BN23" s="224" t="s">
        <v>817</v>
      </c>
      <c r="BO23" s="224" t="s">
        <v>817</v>
      </c>
      <c r="BP23" s="224">
        <v>31.24</v>
      </c>
      <c r="BQ23" s="268">
        <v>31.5</v>
      </c>
      <c r="BR23" s="224">
        <v>54.71</v>
      </c>
      <c r="BS23" s="268">
        <v>54</v>
      </c>
      <c r="BT23" s="659" t="s">
        <v>1974</v>
      </c>
    </row>
    <row r="24" spans="1:72" s="319" customFormat="1" ht="15" customHeight="1">
      <c r="A24" s="659" t="s">
        <v>1975</v>
      </c>
      <c r="B24" s="224" t="s">
        <v>817</v>
      </c>
      <c r="C24" s="224" t="s">
        <v>817</v>
      </c>
      <c r="D24" s="224" t="s">
        <v>817</v>
      </c>
      <c r="E24" s="224" t="s">
        <v>817</v>
      </c>
      <c r="F24" s="224" t="s">
        <v>817</v>
      </c>
      <c r="G24" s="224" t="s">
        <v>817</v>
      </c>
      <c r="H24" s="224" t="s">
        <v>817</v>
      </c>
      <c r="I24" s="224" t="s">
        <v>817</v>
      </c>
      <c r="J24" s="224" t="s">
        <v>817</v>
      </c>
      <c r="K24" s="224" t="s">
        <v>817</v>
      </c>
      <c r="L24" s="224" t="s">
        <v>817</v>
      </c>
      <c r="M24" s="224" t="s">
        <v>817</v>
      </c>
      <c r="N24" s="224" t="s">
        <v>817</v>
      </c>
      <c r="O24" s="224" t="s">
        <v>817</v>
      </c>
      <c r="P24" s="224" t="s">
        <v>817</v>
      </c>
      <c r="Q24" s="224" t="s">
        <v>817</v>
      </c>
      <c r="R24" s="224" t="s">
        <v>817</v>
      </c>
      <c r="S24" s="224" t="s">
        <v>817</v>
      </c>
      <c r="T24" s="224" t="s">
        <v>817</v>
      </c>
      <c r="U24" s="224" t="s">
        <v>817</v>
      </c>
      <c r="V24" s="224" t="s">
        <v>817</v>
      </c>
      <c r="W24" s="224" t="s">
        <v>817</v>
      </c>
      <c r="X24" s="224">
        <v>0.25</v>
      </c>
      <c r="Y24" s="224" t="s">
        <v>817</v>
      </c>
      <c r="Z24" s="224" t="s">
        <v>817</v>
      </c>
      <c r="AA24" s="224" t="s">
        <v>817</v>
      </c>
      <c r="AB24" s="224" t="s">
        <v>817</v>
      </c>
      <c r="AC24" s="224" t="s">
        <v>817</v>
      </c>
      <c r="AD24" s="224" t="s">
        <v>817</v>
      </c>
      <c r="AE24" s="224" t="s">
        <v>817</v>
      </c>
      <c r="AF24" s="224" t="s">
        <v>817</v>
      </c>
      <c r="AG24" s="224" t="s">
        <v>817</v>
      </c>
      <c r="AH24" s="224" t="s">
        <v>817</v>
      </c>
      <c r="AI24" s="224" t="s">
        <v>817</v>
      </c>
      <c r="AJ24" s="224" t="s">
        <v>817</v>
      </c>
      <c r="AK24" s="224" t="s">
        <v>817</v>
      </c>
      <c r="AL24" s="224" t="s">
        <v>817</v>
      </c>
      <c r="AM24" s="224" t="s">
        <v>817</v>
      </c>
      <c r="AN24" s="224" t="s">
        <v>817</v>
      </c>
      <c r="AO24" s="224" t="s">
        <v>817</v>
      </c>
      <c r="AP24" s="224" t="s">
        <v>817</v>
      </c>
      <c r="AQ24" s="224" t="s">
        <v>817</v>
      </c>
      <c r="AR24" s="224" t="s">
        <v>817</v>
      </c>
      <c r="AS24" s="224" t="s">
        <v>817</v>
      </c>
      <c r="AT24" s="224" t="s">
        <v>817</v>
      </c>
      <c r="AU24" s="224" t="s">
        <v>817</v>
      </c>
      <c r="AV24" s="224" t="s">
        <v>817</v>
      </c>
      <c r="AW24" s="224" t="s">
        <v>817</v>
      </c>
      <c r="AX24" s="224" t="s">
        <v>817</v>
      </c>
      <c r="AY24" s="224" t="s">
        <v>817</v>
      </c>
      <c r="AZ24" s="224" t="s">
        <v>817</v>
      </c>
      <c r="BA24" s="224" t="s">
        <v>817</v>
      </c>
      <c r="BB24" s="224" t="s">
        <v>817</v>
      </c>
      <c r="BC24" s="224" t="s">
        <v>817</v>
      </c>
      <c r="BD24" s="224" t="s">
        <v>817</v>
      </c>
      <c r="BE24" s="224" t="s">
        <v>817</v>
      </c>
      <c r="BF24" s="224" t="s">
        <v>817</v>
      </c>
      <c r="BG24" s="224" t="s">
        <v>817</v>
      </c>
      <c r="BH24" s="224" t="s">
        <v>817</v>
      </c>
      <c r="BI24" s="224" t="s">
        <v>817</v>
      </c>
      <c r="BJ24" s="224" t="s">
        <v>817</v>
      </c>
      <c r="BK24" s="224" t="s">
        <v>817</v>
      </c>
      <c r="BL24" s="224" t="s">
        <v>817</v>
      </c>
      <c r="BM24" s="224" t="s">
        <v>817</v>
      </c>
      <c r="BN24" s="224" t="s">
        <v>817</v>
      </c>
      <c r="BO24" s="224" t="s">
        <v>817</v>
      </c>
      <c r="BP24" s="224">
        <v>32.14</v>
      </c>
      <c r="BQ24" s="224">
        <v>32.270000000000003</v>
      </c>
      <c r="BR24" s="224">
        <v>55.03</v>
      </c>
      <c r="BS24" s="224">
        <v>50.28</v>
      </c>
      <c r="BT24" s="659" t="s">
        <v>1975</v>
      </c>
    </row>
    <row r="25" spans="1:72" s="319" customFormat="1" ht="15" customHeight="1">
      <c r="A25" s="659" t="s">
        <v>1976</v>
      </c>
      <c r="B25" s="224" t="s">
        <v>817</v>
      </c>
      <c r="C25" s="224" t="s">
        <v>817</v>
      </c>
      <c r="D25" s="224" t="s">
        <v>817</v>
      </c>
      <c r="E25" s="224" t="s">
        <v>817</v>
      </c>
      <c r="F25" s="224" t="s">
        <v>817</v>
      </c>
      <c r="G25" s="224" t="s">
        <v>817</v>
      </c>
      <c r="H25" s="224" t="s">
        <v>817</v>
      </c>
      <c r="I25" s="224" t="s">
        <v>817</v>
      </c>
      <c r="J25" s="224" t="s">
        <v>817</v>
      </c>
      <c r="K25" s="224" t="s">
        <v>817</v>
      </c>
      <c r="L25" s="224" t="s">
        <v>817</v>
      </c>
      <c r="M25" s="224" t="s">
        <v>817</v>
      </c>
      <c r="N25" s="224" t="s">
        <v>817</v>
      </c>
      <c r="O25" s="224" t="s">
        <v>817</v>
      </c>
      <c r="P25" s="224" t="s">
        <v>817</v>
      </c>
      <c r="Q25" s="224" t="s">
        <v>817</v>
      </c>
      <c r="R25" s="224" t="s">
        <v>817</v>
      </c>
      <c r="S25" s="224" t="s">
        <v>817</v>
      </c>
      <c r="T25" s="224" t="s">
        <v>817</v>
      </c>
      <c r="U25" s="224" t="s">
        <v>817</v>
      </c>
      <c r="V25" s="224" t="s">
        <v>817</v>
      </c>
      <c r="W25" s="224" t="s">
        <v>817</v>
      </c>
      <c r="X25" s="224">
        <v>0.23</v>
      </c>
      <c r="Y25" s="224" t="s">
        <v>817</v>
      </c>
      <c r="Z25" s="224" t="s">
        <v>817</v>
      </c>
      <c r="AA25" s="224" t="s">
        <v>817</v>
      </c>
      <c r="AB25" s="224" t="s">
        <v>817</v>
      </c>
      <c r="AC25" s="224" t="s">
        <v>817</v>
      </c>
      <c r="AD25" s="224" t="s">
        <v>817</v>
      </c>
      <c r="AE25" s="224" t="s">
        <v>817</v>
      </c>
      <c r="AF25" s="224" t="s">
        <v>817</v>
      </c>
      <c r="AG25" s="224" t="s">
        <v>817</v>
      </c>
      <c r="AH25" s="224" t="s">
        <v>817</v>
      </c>
      <c r="AI25" s="224" t="s">
        <v>817</v>
      </c>
      <c r="AJ25" s="224" t="s">
        <v>817</v>
      </c>
      <c r="AK25" s="224" t="s">
        <v>817</v>
      </c>
      <c r="AL25" s="224" t="s">
        <v>817</v>
      </c>
      <c r="AM25" s="224" t="s">
        <v>817</v>
      </c>
      <c r="AN25" s="224" t="s">
        <v>817</v>
      </c>
      <c r="AO25" s="224" t="s">
        <v>817</v>
      </c>
      <c r="AP25" s="224" t="s">
        <v>817</v>
      </c>
      <c r="AQ25" s="224" t="s">
        <v>817</v>
      </c>
      <c r="AR25" s="224" t="s">
        <v>817</v>
      </c>
      <c r="AS25" s="224" t="s">
        <v>817</v>
      </c>
      <c r="AT25" s="224" t="s">
        <v>817</v>
      </c>
      <c r="AU25" s="224" t="s">
        <v>817</v>
      </c>
      <c r="AV25" s="224" t="s">
        <v>817</v>
      </c>
      <c r="AW25" s="224" t="s">
        <v>817</v>
      </c>
      <c r="AX25" s="224" t="s">
        <v>817</v>
      </c>
      <c r="AY25" s="224" t="s">
        <v>817</v>
      </c>
      <c r="AZ25" s="224" t="s">
        <v>817</v>
      </c>
      <c r="BA25" s="224" t="s">
        <v>817</v>
      </c>
      <c r="BB25" s="224" t="s">
        <v>817</v>
      </c>
      <c r="BC25" s="224" t="s">
        <v>817</v>
      </c>
      <c r="BD25" s="224" t="s">
        <v>817</v>
      </c>
      <c r="BE25" s="224" t="s">
        <v>817</v>
      </c>
      <c r="BF25" s="224" t="s">
        <v>817</v>
      </c>
      <c r="BG25" s="224" t="s">
        <v>817</v>
      </c>
      <c r="BH25" s="224" t="s">
        <v>817</v>
      </c>
      <c r="BI25" s="224" t="s">
        <v>817</v>
      </c>
      <c r="BJ25" s="224" t="s">
        <v>817</v>
      </c>
      <c r="BK25" s="224" t="s">
        <v>817</v>
      </c>
      <c r="BL25" s="224" t="s">
        <v>817</v>
      </c>
      <c r="BM25" s="224" t="s">
        <v>817</v>
      </c>
      <c r="BN25" s="224" t="s">
        <v>817</v>
      </c>
      <c r="BO25" s="224" t="s">
        <v>817</v>
      </c>
      <c r="BP25" s="224">
        <v>32.92</v>
      </c>
      <c r="BQ25" s="268">
        <v>34.9</v>
      </c>
      <c r="BR25" s="224">
        <v>53.64</v>
      </c>
      <c r="BS25" s="224">
        <v>61.04</v>
      </c>
      <c r="BT25" s="659" t="s">
        <v>1976</v>
      </c>
    </row>
    <row r="26" spans="1:72" s="319" customFormat="1" ht="15" customHeight="1">
      <c r="A26" s="659" t="s">
        <v>549</v>
      </c>
      <c r="B26" s="224">
        <v>28.03</v>
      </c>
      <c r="C26" s="224">
        <v>27.45</v>
      </c>
      <c r="D26" s="224" t="s">
        <v>817</v>
      </c>
      <c r="E26" s="224" t="s">
        <v>817</v>
      </c>
      <c r="F26" s="224">
        <v>94.01</v>
      </c>
      <c r="G26" s="224">
        <v>93.03</v>
      </c>
      <c r="H26" s="224">
        <v>30.88</v>
      </c>
      <c r="I26" s="224">
        <v>31.35</v>
      </c>
      <c r="J26" s="224">
        <v>7.11</v>
      </c>
      <c r="K26" s="224">
        <v>6.68</v>
      </c>
      <c r="L26" s="224">
        <v>5.89</v>
      </c>
      <c r="M26" s="224">
        <v>5.1100000000000003</v>
      </c>
      <c r="N26" s="224">
        <v>46.34</v>
      </c>
      <c r="O26" s="224">
        <v>40.51</v>
      </c>
      <c r="P26" s="224">
        <v>4.59</v>
      </c>
      <c r="Q26" s="224">
        <v>4.6100000000000003</v>
      </c>
      <c r="R26" s="224">
        <v>1.92</v>
      </c>
      <c r="S26" s="224">
        <v>1.69</v>
      </c>
      <c r="T26" s="224">
        <v>0.02</v>
      </c>
      <c r="U26" s="224">
        <v>0.01</v>
      </c>
      <c r="V26" s="224">
        <v>0.54</v>
      </c>
      <c r="W26" s="224">
        <v>0.51</v>
      </c>
      <c r="X26" s="224">
        <v>0.26</v>
      </c>
      <c r="Y26" s="224">
        <v>0.26</v>
      </c>
      <c r="Z26" s="224">
        <v>122.28</v>
      </c>
      <c r="AA26" s="224">
        <v>121.84</v>
      </c>
      <c r="AB26" s="224">
        <v>13.12</v>
      </c>
      <c r="AC26" s="224">
        <v>12.83</v>
      </c>
      <c r="AD26" s="224">
        <v>5.83</v>
      </c>
      <c r="AE26" s="224">
        <v>5.53</v>
      </c>
      <c r="AF26" s="224">
        <v>1.1599999999999999</v>
      </c>
      <c r="AG26" s="224">
        <v>1.01</v>
      </c>
      <c r="AH26" s="224">
        <v>21.37</v>
      </c>
      <c r="AI26" s="224">
        <v>20.62</v>
      </c>
      <c r="AJ26" s="268">
        <v>5.8</v>
      </c>
      <c r="AK26" s="224">
        <v>5.07</v>
      </c>
      <c r="AL26" s="224">
        <v>92.67</v>
      </c>
      <c r="AM26" s="224">
        <v>92.97</v>
      </c>
      <c r="AN26" s="224">
        <v>1.6</v>
      </c>
      <c r="AO26" s="224">
        <v>1.47</v>
      </c>
      <c r="AP26" s="224">
        <v>1.38</v>
      </c>
      <c r="AQ26" s="224">
        <v>1.33</v>
      </c>
      <c r="AR26" s="268">
        <v>9.8000000000000007</v>
      </c>
      <c r="AS26" s="224">
        <v>9.83</v>
      </c>
      <c r="AT26" s="224">
        <v>61.77</v>
      </c>
      <c r="AU26" s="224">
        <v>59.22</v>
      </c>
      <c r="AV26" s="224">
        <v>9.51</v>
      </c>
      <c r="AW26" s="224">
        <v>9.5399999999999991</v>
      </c>
      <c r="AX26" s="224">
        <v>0.05</v>
      </c>
      <c r="AY26" s="224">
        <v>0.05</v>
      </c>
      <c r="AZ26" s="224">
        <v>20.329999999999998</v>
      </c>
      <c r="BA26" s="224">
        <v>20.25</v>
      </c>
      <c r="BB26" s="224">
        <v>6.17</v>
      </c>
      <c r="BC26" s="224">
        <v>5.85</v>
      </c>
      <c r="BD26" s="224">
        <v>0.89</v>
      </c>
      <c r="BE26" s="224">
        <v>0.88</v>
      </c>
      <c r="BF26" s="224">
        <v>26.67</v>
      </c>
      <c r="BG26" s="224">
        <v>23.05</v>
      </c>
      <c r="BH26" s="268">
        <v>1.7</v>
      </c>
      <c r="BI26" s="268">
        <v>1.7</v>
      </c>
      <c r="BJ26" s="224">
        <v>49.63</v>
      </c>
      <c r="BK26" s="224">
        <v>47.05</v>
      </c>
      <c r="BL26" s="224">
        <v>1.41</v>
      </c>
      <c r="BM26" s="268">
        <v>1.4</v>
      </c>
      <c r="BN26" s="224">
        <v>9.7100000000000009</v>
      </c>
      <c r="BO26" s="224">
        <v>9.75</v>
      </c>
      <c r="BP26" s="224">
        <v>35.68</v>
      </c>
      <c r="BQ26" s="224">
        <v>35.79</v>
      </c>
      <c r="BR26" s="224">
        <v>66.44</v>
      </c>
      <c r="BS26" s="224">
        <v>58.05</v>
      </c>
      <c r="BT26" s="659" t="s">
        <v>549</v>
      </c>
    </row>
    <row r="27" spans="1:72" s="319" customFormat="1" ht="15" customHeight="1">
      <c r="A27" s="659" t="s">
        <v>550</v>
      </c>
      <c r="B27" s="224">
        <v>29.34</v>
      </c>
      <c r="C27" s="224">
        <v>29.16</v>
      </c>
      <c r="D27" s="224" t="s">
        <v>817</v>
      </c>
      <c r="E27" s="224" t="s">
        <v>817</v>
      </c>
      <c r="F27" s="224">
        <v>100.36</v>
      </c>
      <c r="G27" s="224">
        <v>103.16</v>
      </c>
      <c r="H27" s="224">
        <v>32.840000000000003</v>
      </c>
      <c r="I27" s="224">
        <v>32.619999999999997</v>
      </c>
      <c r="J27" s="224">
        <v>7.06</v>
      </c>
      <c r="K27" s="224">
        <v>7.14</v>
      </c>
      <c r="L27" s="224">
        <v>5.98</v>
      </c>
      <c r="M27" s="224">
        <v>6.67</v>
      </c>
      <c r="N27" s="224">
        <v>47.41</v>
      </c>
      <c r="O27" s="224">
        <v>52.51</v>
      </c>
      <c r="P27" s="224">
        <v>4.92</v>
      </c>
      <c r="Q27" s="224">
        <v>5.04</v>
      </c>
      <c r="R27" s="224">
        <v>1.47</v>
      </c>
      <c r="S27" s="224">
        <v>1.51</v>
      </c>
      <c r="T27" s="224">
        <v>0.02</v>
      </c>
      <c r="U27" s="224">
        <v>0.02</v>
      </c>
      <c r="V27" s="224">
        <v>0.56999999999999995</v>
      </c>
      <c r="W27" s="268">
        <v>0.6</v>
      </c>
      <c r="X27" s="224">
        <v>0.28999999999999998</v>
      </c>
      <c r="Y27" s="224">
        <v>0.31</v>
      </c>
      <c r="Z27" s="224">
        <v>131.41</v>
      </c>
      <c r="AA27" s="224">
        <v>135.11000000000001</v>
      </c>
      <c r="AB27" s="224">
        <v>14.32</v>
      </c>
      <c r="AC27" s="224">
        <v>15.57</v>
      </c>
      <c r="AD27" s="224">
        <v>6.16</v>
      </c>
      <c r="AE27" s="224">
        <v>6.53</v>
      </c>
      <c r="AF27" s="224">
        <v>0.98</v>
      </c>
      <c r="AG27" s="224">
        <v>0.91</v>
      </c>
      <c r="AH27" s="224">
        <v>21.14</v>
      </c>
      <c r="AI27" s="224">
        <v>21.33</v>
      </c>
      <c r="AJ27" s="224">
        <v>5.91</v>
      </c>
      <c r="AK27" s="224">
        <v>6.55</v>
      </c>
      <c r="AL27" s="224">
        <v>99.09</v>
      </c>
      <c r="AM27" s="224">
        <v>101.31</v>
      </c>
      <c r="AN27" s="224">
        <v>1.54</v>
      </c>
      <c r="AO27" s="224">
        <v>1.55</v>
      </c>
      <c r="AP27" s="268">
        <v>1.5</v>
      </c>
      <c r="AQ27" s="224">
        <v>1.59</v>
      </c>
      <c r="AR27" s="224">
        <v>10.48</v>
      </c>
      <c r="AS27" s="224">
        <v>10.71</v>
      </c>
      <c r="AT27" s="224">
        <v>37.35</v>
      </c>
      <c r="AU27" s="224">
        <v>0.39</v>
      </c>
      <c r="AV27" s="224">
        <v>10.17</v>
      </c>
      <c r="AW27" s="268">
        <v>10.4</v>
      </c>
      <c r="AX27" s="224">
        <v>0.05</v>
      </c>
      <c r="AY27" s="224">
        <v>0.05</v>
      </c>
      <c r="AZ27" s="224">
        <v>22.86</v>
      </c>
      <c r="BA27" s="268">
        <v>24.1</v>
      </c>
      <c r="BB27" s="224">
        <v>6.46</v>
      </c>
      <c r="BC27" s="268">
        <v>7</v>
      </c>
      <c r="BD27" s="224">
        <v>0.92</v>
      </c>
      <c r="BE27" s="224">
        <v>0.91</v>
      </c>
      <c r="BF27" s="224">
        <v>25.99</v>
      </c>
      <c r="BG27" s="268">
        <v>28.4</v>
      </c>
      <c r="BH27" s="224">
        <v>1.82</v>
      </c>
      <c r="BI27" s="224">
        <v>1.86</v>
      </c>
      <c r="BJ27" s="224">
        <v>52.43</v>
      </c>
      <c r="BK27" s="224">
        <v>55.61</v>
      </c>
      <c r="BL27" s="268">
        <v>1.5</v>
      </c>
      <c r="BM27" s="224">
        <v>1.57</v>
      </c>
      <c r="BN27" s="224">
        <v>10.39</v>
      </c>
      <c r="BO27" s="224">
        <v>10.62</v>
      </c>
      <c r="BP27" s="224">
        <v>38.15</v>
      </c>
      <c r="BQ27" s="268">
        <v>39</v>
      </c>
      <c r="BR27" s="224">
        <v>67.17</v>
      </c>
      <c r="BS27" s="224">
        <v>74.23</v>
      </c>
      <c r="BT27" s="659" t="s">
        <v>550</v>
      </c>
    </row>
    <row r="28" spans="1:72" s="319" customFormat="1" ht="15" customHeight="1">
      <c r="A28" s="659" t="s">
        <v>551</v>
      </c>
      <c r="B28" s="224">
        <v>27.54</v>
      </c>
      <c r="C28" s="224">
        <v>26.16</v>
      </c>
      <c r="D28" s="224" t="s">
        <v>817</v>
      </c>
      <c r="E28" s="224" t="s">
        <v>817</v>
      </c>
      <c r="F28" s="224">
        <v>101.66</v>
      </c>
      <c r="G28" s="224">
        <v>101.32</v>
      </c>
      <c r="H28" s="224">
        <v>31.39</v>
      </c>
      <c r="I28" s="224">
        <v>31.04</v>
      </c>
      <c r="J28" s="224">
        <v>7.18</v>
      </c>
      <c r="K28" s="224">
        <v>6.91</v>
      </c>
      <c r="L28" s="224">
        <v>6.51</v>
      </c>
      <c r="M28" s="224">
        <v>6.13</v>
      </c>
      <c r="N28" s="268">
        <v>49.1</v>
      </c>
      <c r="O28" s="224">
        <v>46.17</v>
      </c>
      <c r="P28" s="224">
        <v>5.0599999999999996</v>
      </c>
      <c r="Q28" s="224">
        <v>5.13</v>
      </c>
      <c r="R28" s="224">
        <v>1.42</v>
      </c>
      <c r="S28" s="224">
        <v>1.27</v>
      </c>
      <c r="T28" s="224">
        <v>0.02</v>
      </c>
      <c r="U28" s="224">
        <v>0.02</v>
      </c>
      <c r="V28" s="224">
        <v>0.59</v>
      </c>
      <c r="W28" s="224">
        <v>0.59</v>
      </c>
      <c r="X28" s="224">
        <v>0.33</v>
      </c>
      <c r="Y28" s="224">
        <v>0.37</v>
      </c>
      <c r="Z28" s="224">
        <v>131.08000000000001</v>
      </c>
      <c r="AA28" s="268">
        <v>132.19999999999999</v>
      </c>
      <c r="AB28" s="224">
        <v>15.34</v>
      </c>
      <c r="AC28" s="224">
        <v>15.45</v>
      </c>
      <c r="AD28" s="224">
        <v>6.49</v>
      </c>
      <c r="AE28" s="224">
        <v>6.53</v>
      </c>
      <c r="AF28" s="224">
        <v>0.89</v>
      </c>
      <c r="AG28" s="224">
        <v>0.89</v>
      </c>
      <c r="AH28" s="224">
        <v>20.93</v>
      </c>
      <c r="AI28" s="224">
        <v>21.49</v>
      </c>
      <c r="AJ28" s="224">
        <v>6.07</v>
      </c>
      <c r="AK28" s="224">
        <v>5.58</v>
      </c>
      <c r="AL28" s="224">
        <v>101.24</v>
      </c>
      <c r="AM28" s="224">
        <v>103.38</v>
      </c>
      <c r="AN28" s="224">
        <v>1.51</v>
      </c>
      <c r="AO28" s="224">
        <v>1.46</v>
      </c>
      <c r="AP28" s="224">
        <v>1.58</v>
      </c>
      <c r="AQ28" s="224">
        <v>1.47</v>
      </c>
      <c r="AR28" s="224">
        <v>10.75</v>
      </c>
      <c r="AS28" s="224">
        <v>10.93</v>
      </c>
      <c r="AT28" s="224">
        <v>0.12</v>
      </c>
      <c r="AU28" s="224">
        <v>0.04</v>
      </c>
      <c r="AV28" s="224">
        <v>10.44</v>
      </c>
      <c r="AW28" s="224">
        <v>10.61</v>
      </c>
      <c r="AX28" s="224">
        <v>0.05</v>
      </c>
      <c r="AY28" s="224">
        <v>0.05</v>
      </c>
      <c r="AZ28" s="224">
        <v>24.09</v>
      </c>
      <c r="BA28" s="224">
        <v>24.34</v>
      </c>
      <c r="BB28" s="224">
        <v>6.86</v>
      </c>
      <c r="BC28" s="224">
        <v>6.87</v>
      </c>
      <c r="BD28" s="224">
        <v>0.88</v>
      </c>
      <c r="BE28" s="224">
        <v>0.85</v>
      </c>
      <c r="BF28" s="224">
        <v>27.78</v>
      </c>
      <c r="BG28" s="224">
        <v>26.58</v>
      </c>
      <c r="BH28" s="224">
        <v>1.86</v>
      </c>
      <c r="BI28" s="224">
        <v>1.89</v>
      </c>
      <c r="BJ28" s="268">
        <v>54.8</v>
      </c>
      <c r="BK28" s="224">
        <v>54.61</v>
      </c>
      <c r="BL28" s="224">
        <v>1.55</v>
      </c>
      <c r="BM28" s="224">
        <v>1.58</v>
      </c>
      <c r="BN28" s="224">
        <v>16.649999999999999</v>
      </c>
      <c r="BO28" s="268">
        <v>10.8</v>
      </c>
      <c r="BP28" s="224">
        <v>39.14</v>
      </c>
      <c r="BQ28" s="268">
        <v>39.799999999999997</v>
      </c>
      <c r="BR28" s="224">
        <v>63.17</v>
      </c>
      <c r="BS28" s="268">
        <v>60.2</v>
      </c>
      <c r="BT28" s="659" t="s">
        <v>551</v>
      </c>
    </row>
    <row r="29" spans="1:72" s="173" customFormat="1" ht="15" customHeight="1">
      <c r="A29" s="264" t="s">
        <v>1165</v>
      </c>
      <c r="B29" s="16">
        <v>27.66</v>
      </c>
      <c r="C29" s="16">
        <v>29.4</v>
      </c>
      <c r="D29" s="16" t="s">
        <v>81</v>
      </c>
      <c r="E29" s="16" t="s">
        <v>81</v>
      </c>
      <c r="F29" s="16">
        <v>106.12</v>
      </c>
      <c r="G29" s="16">
        <v>106.78</v>
      </c>
      <c r="H29" s="16">
        <v>29.96</v>
      </c>
      <c r="I29" s="16">
        <v>28.96</v>
      </c>
      <c r="J29" s="16">
        <v>5.77</v>
      </c>
      <c r="K29" s="16">
        <v>4.6500000000000004</v>
      </c>
      <c r="L29" s="16">
        <v>6</v>
      </c>
      <c r="M29" s="16">
        <v>6.47</v>
      </c>
      <c r="N29" s="16">
        <v>45.79</v>
      </c>
      <c r="O29" s="16">
        <v>48.82</v>
      </c>
      <c r="P29" s="16">
        <v>5.18</v>
      </c>
      <c r="Q29" s="16">
        <v>5.18</v>
      </c>
      <c r="R29" s="16">
        <v>1.27</v>
      </c>
      <c r="S29" s="16">
        <v>1.28</v>
      </c>
      <c r="T29" s="16">
        <v>0.02</v>
      </c>
      <c r="U29" s="16">
        <v>0.02</v>
      </c>
      <c r="V29" s="16">
        <v>0.02</v>
      </c>
      <c r="W29" s="16">
        <v>0.02</v>
      </c>
      <c r="X29" s="16">
        <v>0.38</v>
      </c>
      <c r="Y29" s="16">
        <v>0.4</v>
      </c>
      <c r="Z29" s="16">
        <v>133.84</v>
      </c>
      <c r="AA29" s="16">
        <v>136.21</v>
      </c>
      <c r="AB29" s="16">
        <v>15.3</v>
      </c>
      <c r="AC29" s="16">
        <v>15.48</v>
      </c>
      <c r="AD29" s="16">
        <v>6.59</v>
      </c>
      <c r="AE29" s="16">
        <v>6.88</v>
      </c>
      <c r="AF29" s="16">
        <v>0.82</v>
      </c>
      <c r="AG29" s="16">
        <v>0.82</v>
      </c>
      <c r="AH29" s="16">
        <v>22.53</v>
      </c>
      <c r="AI29" s="16">
        <v>23.96</v>
      </c>
      <c r="AJ29" s="16">
        <v>5.48</v>
      </c>
      <c r="AK29" s="16">
        <v>5.8</v>
      </c>
      <c r="AL29" s="16">
        <v>103.91</v>
      </c>
      <c r="AM29" s="16">
        <v>104.56</v>
      </c>
      <c r="AN29" s="16">
        <v>1.33</v>
      </c>
      <c r="AO29" s="16">
        <v>1.31</v>
      </c>
      <c r="AP29" s="16">
        <v>1.47</v>
      </c>
      <c r="AQ29" s="16">
        <v>1.53</v>
      </c>
      <c r="AR29" s="16">
        <v>10.99</v>
      </c>
      <c r="AS29" s="16">
        <v>11.06</v>
      </c>
      <c r="AT29" s="16">
        <v>0.03</v>
      </c>
      <c r="AU29" s="16">
        <v>0.02</v>
      </c>
      <c r="AV29" s="16">
        <v>10.67</v>
      </c>
      <c r="AW29" s="16">
        <v>10.73</v>
      </c>
      <c r="AX29" s="16">
        <v>0.05</v>
      </c>
      <c r="AY29" s="16">
        <v>0.05</v>
      </c>
      <c r="AZ29" s="16">
        <v>25.27</v>
      </c>
      <c r="BA29" s="16">
        <v>26.4</v>
      </c>
      <c r="BB29" s="16">
        <v>5</v>
      </c>
      <c r="BC29" s="16">
        <v>5.24</v>
      </c>
      <c r="BD29" s="16">
        <v>0.83</v>
      </c>
      <c r="BE29" s="16">
        <v>0.84</v>
      </c>
      <c r="BF29" s="16">
        <v>27.56</v>
      </c>
      <c r="BG29" s="16">
        <v>30.32</v>
      </c>
      <c r="BH29" s="16">
        <v>1.92</v>
      </c>
      <c r="BI29" s="16">
        <v>1.96</v>
      </c>
      <c r="BJ29" s="16">
        <v>55.16</v>
      </c>
      <c r="BK29" s="16">
        <v>58.38</v>
      </c>
      <c r="BL29" s="16">
        <v>1.59</v>
      </c>
      <c r="BM29" s="16">
        <v>1.62</v>
      </c>
      <c r="BN29" s="16">
        <v>10.89</v>
      </c>
      <c r="BO29" s="16">
        <v>10.96</v>
      </c>
      <c r="BP29" s="16">
        <v>40</v>
      </c>
      <c r="BQ29" s="16">
        <v>40.25</v>
      </c>
      <c r="BR29" s="16">
        <v>59.91</v>
      </c>
      <c r="BS29" s="16">
        <v>62.49</v>
      </c>
      <c r="BT29" s="264" t="s">
        <v>1165</v>
      </c>
    </row>
    <row r="30" spans="1:72" s="173" customFormat="1" ht="15" customHeight="1">
      <c r="A30" s="264" t="s">
        <v>1166</v>
      </c>
      <c r="B30" s="16">
        <v>29.81</v>
      </c>
      <c r="C30" s="16">
        <v>28.73</v>
      </c>
      <c r="D30" s="16" t="s">
        <v>81</v>
      </c>
      <c r="E30" s="16" t="s">
        <v>81</v>
      </c>
      <c r="F30" s="16">
        <v>106.65</v>
      </c>
      <c r="G30" s="16">
        <v>106.38</v>
      </c>
      <c r="H30" s="16">
        <v>29.17</v>
      </c>
      <c r="I30" s="16">
        <v>29.17</v>
      </c>
      <c r="J30" s="16">
        <v>4.75</v>
      </c>
      <c r="K30" s="16">
        <v>4.83</v>
      </c>
      <c r="L30" s="16">
        <v>6.85</v>
      </c>
      <c r="M30" s="16">
        <v>7.36</v>
      </c>
      <c r="N30" s="16">
        <v>50.67</v>
      </c>
      <c r="O30" s="16">
        <v>52.87</v>
      </c>
      <c r="P30" s="16">
        <v>5.22</v>
      </c>
      <c r="Q30" s="16">
        <v>5.18</v>
      </c>
      <c r="R30" s="16">
        <v>1.28</v>
      </c>
      <c r="S30" s="16">
        <v>1.28</v>
      </c>
      <c r="T30" s="16">
        <v>0.02</v>
      </c>
      <c r="U30" s="16">
        <v>0.02</v>
      </c>
      <c r="V30" s="16">
        <v>0.02</v>
      </c>
      <c r="W30" s="16">
        <v>0.02</v>
      </c>
      <c r="X30" s="16">
        <v>0.43</v>
      </c>
      <c r="Y30" s="16">
        <v>0.47</v>
      </c>
      <c r="Z30" s="16">
        <v>134.85</v>
      </c>
      <c r="AA30" s="16">
        <v>133.76</v>
      </c>
      <c r="AB30" s="16">
        <v>15.85</v>
      </c>
      <c r="AC30" s="16">
        <v>16.43</v>
      </c>
      <c r="AD30" s="16">
        <v>7.1</v>
      </c>
      <c r="AE30" s="16">
        <v>7.4</v>
      </c>
      <c r="AF30" s="16">
        <v>0.81</v>
      </c>
      <c r="AG30" s="16">
        <v>0.8</v>
      </c>
      <c r="AH30" s="16">
        <v>25.45</v>
      </c>
      <c r="AI30" s="16">
        <v>26.83</v>
      </c>
      <c r="AJ30" s="16">
        <v>6.11</v>
      </c>
      <c r="AK30" s="16">
        <v>6.45</v>
      </c>
      <c r="AL30" s="16">
        <v>104.43</v>
      </c>
      <c r="AM30" s="16">
        <v>104.18</v>
      </c>
      <c r="AN30" s="16">
        <v>1.3</v>
      </c>
      <c r="AO30" s="16">
        <v>1.31</v>
      </c>
      <c r="AP30" s="16">
        <v>1.61</v>
      </c>
      <c r="AQ30" s="16">
        <v>1.6</v>
      </c>
      <c r="AR30" s="16">
        <v>11.05</v>
      </c>
      <c r="AS30" s="16">
        <v>11.02</v>
      </c>
      <c r="AT30" s="16">
        <v>0.01</v>
      </c>
      <c r="AU30" s="16">
        <v>0.01</v>
      </c>
      <c r="AV30" s="16">
        <v>10.72</v>
      </c>
      <c r="AW30" s="16">
        <v>10.69</v>
      </c>
      <c r="AX30" s="16">
        <v>0.05</v>
      </c>
      <c r="AY30" s="16">
        <v>0.05</v>
      </c>
      <c r="AZ30" s="16">
        <v>27.68</v>
      </c>
      <c r="BA30" s="16">
        <v>28.58</v>
      </c>
      <c r="BB30" s="16">
        <v>5.39</v>
      </c>
      <c r="BC30" s="16">
        <v>5.51</v>
      </c>
      <c r="BD30" s="16">
        <v>0.84</v>
      </c>
      <c r="BE30" s="16">
        <v>0.82</v>
      </c>
      <c r="BF30" s="16">
        <v>32.25</v>
      </c>
      <c r="BG30" s="16">
        <v>34.58</v>
      </c>
      <c r="BH30" s="16">
        <v>1.47</v>
      </c>
      <c r="BI30" s="16">
        <v>0.96</v>
      </c>
      <c r="BJ30" s="16">
        <v>60.14</v>
      </c>
      <c r="BK30" s="16">
        <v>62.81</v>
      </c>
      <c r="BL30" s="16">
        <v>1.62</v>
      </c>
      <c r="BM30" s="16">
        <v>1.63</v>
      </c>
      <c r="BN30" s="16">
        <v>10.95</v>
      </c>
      <c r="BO30" s="16">
        <v>10.92</v>
      </c>
      <c r="BP30" s="16">
        <v>40.200000000000003</v>
      </c>
      <c r="BQ30" s="16">
        <v>40.1</v>
      </c>
      <c r="BR30" s="16">
        <v>63.46</v>
      </c>
      <c r="BS30" s="16">
        <v>63.18</v>
      </c>
      <c r="BT30" s="264" t="s">
        <v>1166</v>
      </c>
    </row>
    <row r="31" spans="1:72" s="173" customFormat="1" ht="15" customHeight="1">
      <c r="A31" s="264" t="s">
        <v>1167</v>
      </c>
      <c r="B31" s="16">
        <v>31.01</v>
      </c>
      <c r="C31" s="16">
        <v>32.89</v>
      </c>
      <c r="D31" s="16">
        <v>41.5</v>
      </c>
      <c r="E31" s="16">
        <v>41.75</v>
      </c>
      <c r="F31" s="16">
        <v>108.35</v>
      </c>
      <c r="G31" s="16">
        <v>110.76</v>
      </c>
      <c r="H31" s="16">
        <v>30.01</v>
      </c>
      <c r="I31" s="16">
        <v>30.61</v>
      </c>
      <c r="J31" s="16">
        <v>4.91</v>
      </c>
      <c r="K31" s="16">
        <v>5.0199999999999996</v>
      </c>
      <c r="L31" s="16">
        <v>7.22</v>
      </c>
      <c r="M31" s="16">
        <v>7.11</v>
      </c>
      <c r="N31" s="16">
        <v>52.04</v>
      </c>
      <c r="O31" s="16">
        <v>51.9</v>
      </c>
      <c r="P31" s="16" t="s">
        <v>96</v>
      </c>
      <c r="Q31" s="16">
        <v>5.39</v>
      </c>
      <c r="R31" s="16">
        <v>1.2</v>
      </c>
      <c r="S31" s="16">
        <v>1.1599999999999999</v>
      </c>
      <c r="T31" s="16">
        <v>0.02</v>
      </c>
      <c r="U31" s="16">
        <v>0.02</v>
      </c>
      <c r="V31" s="16">
        <v>0.02</v>
      </c>
      <c r="W31" s="16">
        <v>0.01</v>
      </c>
      <c r="X31" s="16">
        <v>0.4</v>
      </c>
      <c r="Y31" s="16">
        <v>0.38</v>
      </c>
      <c r="Z31" s="16">
        <v>136.07</v>
      </c>
      <c r="AA31" s="16">
        <v>139.19</v>
      </c>
      <c r="AB31" s="16">
        <v>16.239999999999998</v>
      </c>
      <c r="AC31" s="16">
        <v>16.73</v>
      </c>
      <c r="AD31" s="16">
        <v>6.68</v>
      </c>
      <c r="AE31" s="16">
        <v>7.75</v>
      </c>
      <c r="AF31" s="16">
        <v>0.75</v>
      </c>
      <c r="AG31" s="16">
        <v>0.75</v>
      </c>
      <c r="AH31" s="16">
        <v>27.23</v>
      </c>
      <c r="AI31" s="16">
        <v>28.58</v>
      </c>
      <c r="AJ31" s="16">
        <v>6.42</v>
      </c>
      <c r="AK31" s="16">
        <v>6.41</v>
      </c>
      <c r="AL31" s="16">
        <v>106.16</v>
      </c>
      <c r="AM31" s="16">
        <v>108.46</v>
      </c>
      <c r="AN31" s="16">
        <v>1.22</v>
      </c>
      <c r="AO31" s="16">
        <v>1.19</v>
      </c>
      <c r="AP31" s="16">
        <v>1.6</v>
      </c>
      <c r="AQ31" s="16">
        <v>1.62</v>
      </c>
      <c r="AR31" s="16">
        <v>11.22</v>
      </c>
      <c r="AS31" s="16">
        <v>11.47</v>
      </c>
      <c r="AT31" s="16">
        <v>0.01</v>
      </c>
      <c r="AU31" s="16">
        <v>0.01</v>
      </c>
      <c r="AV31" s="16">
        <v>10.9</v>
      </c>
      <c r="AW31" s="16">
        <v>11.13</v>
      </c>
      <c r="AX31" s="16">
        <v>0.05</v>
      </c>
      <c r="AY31" s="16">
        <v>0.05</v>
      </c>
      <c r="AZ31" s="16">
        <v>28.88</v>
      </c>
      <c r="BA31" s="16">
        <v>29.58</v>
      </c>
      <c r="BB31" s="16">
        <v>5.98</v>
      </c>
      <c r="BC31" s="16">
        <v>6.28</v>
      </c>
      <c r="BD31" s="16">
        <v>0.79</v>
      </c>
      <c r="BE31" s="16">
        <v>0.77</v>
      </c>
      <c r="BF31" s="16">
        <v>28.01</v>
      </c>
      <c r="BG31" s="16">
        <v>33.299999999999997</v>
      </c>
      <c r="BH31" s="16">
        <v>0.96</v>
      </c>
      <c r="BI31" s="16">
        <v>0.02</v>
      </c>
      <c r="BJ31" s="16">
        <v>60.52</v>
      </c>
      <c r="BK31" s="16">
        <v>60.27</v>
      </c>
      <c r="BL31" s="16">
        <v>1.63</v>
      </c>
      <c r="BM31" s="16">
        <v>1.65</v>
      </c>
      <c r="BN31" s="16">
        <v>11.12</v>
      </c>
      <c r="BO31" s="16">
        <v>11.37</v>
      </c>
      <c r="BP31" s="16">
        <v>40.840000000000003</v>
      </c>
      <c r="BQ31" s="16">
        <v>41.75</v>
      </c>
      <c r="BR31" s="16">
        <v>63.08</v>
      </c>
      <c r="BS31" s="16">
        <v>64.84</v>
      </c>
      <c r="BT31" s="264" t="s">
        <v>1167</v>
      </c>
    </row>
    <row r="32" spans="1:72" s="173" customFormat="1" ht="15" customHeight="1">
      <c r="A32" s="264" t="s">
        <v>1168</v>
      </c>
      <c r="B32" s="16">
        <v>33.44</v>
      </c>
      <c r="C32" s="16">
        <v>32.700000000000003</v>
      </c>
      <c r="D32" s="16">
        <v>42.7</v>
      </c>
      <c r="E32" s="16">
        <v>43.65</v>
      </c>
      <c r="F32" s="16">
        <v>113.29</v>
      </c>
      <c r="G32" s="16">
        <v>115.83</v>
      </c>
      <c r="H32" s="16">
        <v>31.21</v>
      </c>
      <c r="I32" s="16">
        <v>31.32</v>
      </c>
      <c r="J32" s="16">
        <v>5.15</v>
      </c>
      <c r="K32" s="16">
        <v>5.26</v>
      </c>
      <c r="L32" s="16">
        <v>6.99</v>
      </c>
      <c r="M32" s="16">
        <v>6.65</v>
      </c>
      <c r="N32" s="16">
        <v>51.59</v>
      </c>
      <c r="O32" s="16">
        <v>49.64</v>
      </c>
      <c r="P32" s="16">
        <v>5.52</v>
      </c>
      <c r="Q32" s="16">
        <v>5.63</v>
      </c>
      <c r="R32" s="16">
        <v>1.19</v>
      </c>
      <c r="S32" s="16">
        <v>1.22</v>
      </c>
      <c r="T32" s="16">
        <v>0.02</v>
      </c>
      <c r="U32" s="16">
        <v>0.02</v>
      </c>
      <c r="V32" s="16">
        <v>0.01</v>
      </c>
      <c r="W32" s="16">
        <v>0.01</v>
      </c>
      <c r="X32" s="16">
        <v>0.37</v>
      </c>
      <c r="Y32" s="16">
        <v>0.38</v>
      </c>
      <c r="Z32" s="16">
        <v>141.88</v>
      </c>
      <c r="AA32" s="16">
        <v>144.51</v>
      </c>
      <c r="AB32" s="16">
        <v>17.059999999999999</v>
      </c>
      <c r="AC32" s="16">
        <v>17.3</v>
      </c>
      <c r="AD32" s="16">
        <v>7.13</v>
      </c>
      <c r="AE32" s="16">
        <v>7.14</v>
      </c>
      <c r="AF32" s="16">
        <v>0.75</v>
      </c>
      <c r="AG32" s="16">
        <v>0.77</v>
      </c>
      <c r="AH32" s="16">
        <v>29.71</v>
      </c>
      <c r="AI32" s="16">
        <v>29.63</v>
      </c>
      <c r="AJ32" s="16">
        <v>6.43</v>
      </c>
      <c r="AK32" s="16">
        <v>6.01</v>
      </c>
      <c r="AL32" s="16">
        <v>110.95</v>
      </c>
      <c r="AM32" s="16">
        <v>113.42</v>
      </c>
      <c r="AN32" s="16">
        <v>1.1000000000000001</v>
      </c>
      <c r="AO32" s="16">
        <v>1.08</v>
      </c>
      <c r="AP32" s="16">
        <v>1.65</v>
      </c>
      <c r="AQ32" s="16">
        <v>1.68</v>
      </c>
      <c r="AR32" s="16">
        <v>11.73</v>
      </c>
      <c r="AS32" s="16">
        <v>12</v>
      </c>
      <c r="AT32" s="16">
        <v>0.01</v>
      </c>
      <c r="AU32" s="16">
        <v>0.01</v>
      </c>
      <c r="AV32" s="16">
        <v>11.39</v>
      </c>
      <c r="AW32" s="16">
        <v>11.64</v>
      </c>
      <c r="AX32" s="16">
        <v>0.05</v>
      </c>
      <c r="AY32" s="16">
        <v>0.05</v>
      </c>
      <c r="AZ32" s="16">
        <v>30.13</v>
      </c>
      <c r="BA32" s="16">
        <v>30.58</v>
      </c>
      <c r="BB32" s="16">
        <v>6.03</v>
      </c>
      <c r="BC32" s="16">
        <v>5.65</v>
      </c>
      <c r="BD32" s="16">
        <v>0.77</v>
      </c>
      <c r="BE32" s="16">
        <v>0.77</v>
      </c>
      <c r="BF32" s="16">
        <v>31.75</v>
      </c>
      <c r="BG32" s="16">
        <v>30.37</v>
      </c>
      <c r="BH32" s="16">
        <v>1.02</v>
      </c>
      <c r="BI32" s="16">
        <v>1.0900000000000001</v>
      </c>
      <c r="BJ32" s="16">
        <v>60.59</v>
      </c>
      <c r="BK32" s="16">
        <v>60.88</v>
      </c>
      <c r="BL32" s="16">
        <v>1.68</v>
      </c>
      <c r="BM32" s="16">
        <v>1.79</v>
      </c>
      <c r="BN32" s="16">
        <v>11.63</v>
      </c>
      <c r="BO32" s="16">
        <v>11.89</v>
      </c>
      <c r="BP32" s="16">
        <v>42.7</v>
      </c>
      <c r="BQ32" s="16">
        <v>43.65</v>
      </c>
      <c r="BR32" s="16">
        <v>69.02</v>
      </c>
      <c r="BS32" s="16">
        <v>72.62</v>
      </c>
      <c r="BT32" s="264" t="s">
        <v>1168</v>
      </c>
    </row>
    <row r="33" spans="1:72" s="173" customFormat="1" ht="15" customHeight="1">
      <c r="A33" s="264" t="s">
        <v>1169</v>
      </c>
      <c r="B33" s="16">
        <v>30.8</v>
      </c>
      <c r="C33" s="16">
        <v>28.37</v>
      </c>
      <c r="D33" s="16">
        <v>45.46</v>
      </c>
      <c r="E33" s="16">
        <v>46.3</v>
      </c>
      <c r="F33" s="16">
        <v>120.61</v>
      </c>
      <c r="G33" s="16">
        <v>122.52</v>
      </c>
      <c r="H33" s="16">
        <v>32.049999999999997</v>
      </c>
      <c r="I33" s="16">
        <v>31.49</v>
      </c>
      <c r="J33" s="16">
        <v>5.49</v>
      </c>
      <c r="K33" s="16">
        <v>5.59</v>
      </c>
      <c r="L33" s="16">
        <v>6.65</v>
      </c>
      <c r="M33" s="16">
        <v>6.71</v>
      </c>
      <c r="N33" s="16">
        <v>50.03</v>
      </c>
      <c r="O33" s="16">
        <v>50.55</v>
      </c>
      <c r="P33" s="16">
        <v>5.88</v>
      </c>
      <c r="Q33" s="16">
        <v>5.98</v>
      </c>
      <c r="R33" s="16">
        <v>1.18</v>
      </c>
      <c r="S33" s="16">
        <v>1.0900000000000001</v>
      </c>
      <c r="T33" s="16">
        <v>0.02</v>
      </c>
      <c r="U33" s="16">
        <v>0.03</v>
      </c>
      <c r="V33" s="16">
        <v>0.02</v>
      </c>
      <c r="W33" s="16">
        <v>0.03</v>
      </c>
      <c r="X33" s="16">
        <v>0.36</v>
      </c>
      <c r="Y33" s="16">
        <v>0.33</v>
      </c>
      <c r="Z33" s="16">
        <v>149.05000000000001</v>
      </c>
      <c r="AA33" s="16">
        <v>150.63999999999999</v>
      </c>
      <c r="AB33" s="16">
        <v>13.1</v>
      </c>
      <c r="AC33" s="16">
        <v>11.12</v>
      </c>
      <c r="AD33" s="16">
        <v>7.23</v>
      </c>
      <c r="AE33" s="16">
        <v>7.25</v>
      </c>
      <c r="AF33" s="16">
        <v>0.74</v>
      </c>
      <c r="AG33" s="16">
        <v>0.68</v>
      </c>
      <c r="AH33" s="16">
        <v>26.83</v>
      </c>
      <c r="AI33" s="16">
        <v>23.75</v>
      </c>
      <c r="AJ33" s="16">
        <v>6.13</v>
      </c>
      <c r="AK33" s="16">
        <v>6.03</v>
      </c>
      <c r="AL33" s="16">
        <v>118.09</v>
      </c>
      <c r="AM33" s="16">
        <v>120.31</v>
      </c>
      <c r="AN33" s="16">
        <v>1.05</v>
      </c>
      <c r="AO33" s="16">
        <v>1</v>
      </c>
      <c r="AP33" s="16">
        <v>1.29</v>
      </c>
      <c r="AQ33" s="16">
        <v>1.1299999999999999</v>
      </c>
      <c r="AR33" s="16">
        <v>12.49</v>
      </c>
      <c r="AS33" s="16">
        <v>12.72</v>
      </c>
      <c r="AT33" s="16">
        <v>0.01</v>
      </c>
      <c r="AU33" s="16">
        <v>0.01</v>
      </c>
      <c r="AV33" s="16">
        <v>12.12</v>
      </c>
      <c r="AW33" s="16">
        <v>12.34</v>
      </c>
      <c r="AX33" s="16">
        <v>0.04</v>
      </c>
      <c r="AY33" s="16">
        <v>0.03</v>
      </c>
      <c r="AZ33" s="16">
        <v>28.43</v>
      </c>
      <c r="BA33" s="16">
        <v>26.97</v>
      </c>
      <c r="BB33" s="16">
        <v>5.81</v>
      </c>
      <c r="BC33" s="16">
        <v>5.81</v>
      </c>
      <c r="BD33" s="16">
        <v>0.76</v>
      </c>
      <c r="BE33" s="16">
        <v>0.73</v>
      </c>
      <c r="BF33" s="16">
        <v>30.86</v>
      </c>
      <c r="BG33" s="16">
        <v>30.39</v>
      </c>
      <c r="BH33" s="16">
        <v>0.86</v>
      </c>
      <c r="BI33" s="16">
        <v>0.77</v>
      </c>
      <c r="BJ33" s="16">
        <v>61.5</v>
      </c>
      <c r="BK33" s="16">
        <v>61.66</v>
      </c>
      <c r="BL33" s="16">
        <v>1.17</v>
      </c>
      <c r="BM33" s="16">
        <v>1.0900000000000001</v>
      </c>
      <c r="BN33" s="16">
        <v>12.38</v>
      </c>
      <c r="BO33" s="16">
        <v>12.61</v>
      </c>
      <c r="BP33" s="16">
        <v>45.46</v>
      </c>
      <c r="BQ33" s="16">
        <v>46.3</v>
      </c>
      <c r="BR33" s="16">
        <v>74.88</v>
      </c>
      <c r="BS33" s="16">
        <v>77.16</v>
      </c>
      <c r="BT33" s="264" t="s">
        <v>1169</v>
      </c>
    </row>
    <row r="34" spans="1:72" s="173" customFormat="1" ht="15" customHeight="1">
      <c r="A34" s="264" t="s">
        <v>1170</v>
      </c>
      <c r="B34" s="16">
        <v>30.15</v>
      </c>
      <c r="C34" s="16">
        <v>32.020000000000003</v>
      </c>
      <c r="D34" s="16">
        <v>48.06</v>
      </c>
      <c r="E34" s="16">
        <v>48.5</v>
      </c>
      <c r="F34" s="16">
        <v>127.47</v>
      </c>
      <c r="G34" s="16">
        <v>128.68</v>
      </c>
      <c r="H34" s="16">
        <v>31.85</v>
      </c>
      <c r="I34" s="16">
        <v>32.85</v>
      </c>
      <c r="J34" s="16">
        <v>5.81</v>
      </c>
      <c r="K34" s="16">
        <v>5.86</v>
      </c>
      <c r="L34" s="16">
        <v>7.21</v>
      </c>
      <c r="M34" s="16">
        <v>6.74</v>
      </c>
      <c r="N34" s="16">
        <v>53.85</v>
      </c>
      <c r="O34" s="16">
        <v>50.12</v>
      </c>
      <c r="P34" s="16">
        <v>6.22</v>
      </c>
      <c r="Q34" s="16">
        <v>6.25</v>
      </c>
      <c r="R34" s="16">
        <v>1.1299999999999999</v>
      </c>
      <c r="S34" s="16">
        <v>1.1200000000000001</v>
      </c>
      <c r="T34" s="16">
        <v>0.01</v>
      </c>
      <c r="U34" s="16">
        <v>0.01</v>
      </c>
      <c r="V34" s="16">
        <v>0.03</v>
      </c>
      <c r="W34" s="16">
        <v>0.03</v>
      </c>
      <c r="X34" s="16">
        <v>0.39</v>
      </c>
      <c r="Y34" s="16">
        <v>0.39</v>
      </c>
      <c r="Z34" s="16">
        <v>157.79</v>
      </c>
      <c r="AA34" s="16">
        <v>158.37</v>
      </c>
      <c r="AB34" s="16">
        <v>12.43</v>
      </c>
      <c r="AC34" s="16">
        <v>12.76</v>
      </c>
      <c r="AD34" s="16">
        <v>7.72</v>
      </c>
      <c r="AE34" s="16">
        <v>7.63</v>
      </c>
      <c r="AF34" s="16">
        <v>0.71</v>
      </c>
      <c r="AG34" s="16">
        <v>0.71</v>
      </c>
      <c r="AH34" s="16">
        <v>25.41</v>
      </c>
      <c r="AI34" s="16">
        <v>25.71</v>
      </c>
      <c r="AJ34" s="16">
        <v>6.28</v>
      </c>
      <c r="AK34" s="16">
        <v>6.17</v>
      </c>
      <c r="AL34" s="16">
        <v>124.87</v>
      </c>
      <c r="AM34" s="16">
        <v>126.06</v>
      </c>
      <c r="AN34" s="16">
        <v>1.03</v>
      </c>
      <c r="AO34" s="16">
        <v>0.94</v>
      </c>
      <c r="AP34" s="16">
        <v>1.22</v>
      </c>
      <c r="AQ34" s="16">
        <v>1.3</v>
      </c>
      <c r="AR34" s="16">
        <v>13.21</v>
      </c>
      <c r="AS34" s="16">
        <v>13.33</v>
      </c>
      <c r="AT34" s="16">
        <v>0</v>
      </c>
      <c r="AU34" s="16">
        <v>0</v>
      </c>
      <c r="AV34" s="16">
        <v>12.82</v>
      </c>
      <c r="AW34" s="16">
        <v>12.93</v>
      </c>
      <c r="AX34" s="16">
        <v>0.04</v>
      </c>
      <c r="AY34" s="16">
        <v>0.04</v>
      </c>
      <c r="AZ34" s="16">
        <v>28.35</v>
      </c>
      <c r="BA34" s="16">
        <v>28.47</v>
      </c>
      <c r="BB34" s="16">
        <v>5.94</v>
      </c>
      <c r="BC34" s="16">
        <v>5.73</v>
      </c>
      <c r="BD34" s="16">
        <v>0.73</v>
      </c>
      <c r="BE34" s="16">
        <v>0.7</v>
      </c>
      <c r="BF34" s="16">
        <v>33.380000000000003</v>
      </c>
      <c r="BG34" s="16">
        <v>31.29</v>
      </c>
      <c r="BH34" s="16">
        <v>0.91</v>
      </c>
      <c r="BI34" s="16">
        <v>0.88</v>
      </c>
      <c r="BJ34" s="16">
        <v>65.75</v>
      </c>
      <c r="BK34" s="16">
        <v>64.87</v>
      </c>
      <c r="BL34" s="16">
        <v>1.27</v>
      </c>
      <c r="BM34" s="16">
        <v>1.32</v>
      </c>
      <c r="BN34" s="16">
        <v>13.09</v>
      </c>
      <c r="BO34" s="16">
        <v>13.21</v>
      </c>
      <c r="BP34" s="16">
        <v>48.06</v>
      </c>
      <c r="BQ34" s="16">
        <v>48.5</v>
      </c>
      <c r="BR34" s="16">
        <v>78.92</v>
      </c>
      <c r="BS34" s="16">
        <v>76.28</v>
      </c>
      <c r="BT34" s="264" t="s">
        <v>1170</v>
      </c>
    </row>
    <row r="35" spans="1:72" s="173" customFormat="1" ht="15" customHeight="1">
      <c r="A35" s="264" t="s">
        <v>1171</v>
      </c>
      <c r="B35" s="16">
        <v>31.52</v>
      </c>
      <c r="C35" s="16">
        <v>30.51</v>
      </c>
      <c r="D35" s="16">
        <v>50.31</v>
      </c>
      <c r="E35" s="16">
        <v>51</v>
      </c>
      <c r="F35" s="16">
        <v>133.43</v>
      </c>
      <c r="G35" s="16">
        <v>135.30000000000001</v>
      </c>
      <c r="H35" s="16">
        <v>34.01</v>
      </c>
      <c r="I35" s="16">
        <v>34.409999999999997</v>
      </c>
      <c r="J35" s="16">
        <v>6.08</v>
      </c>
      <c r="K35" s="16">
        <v>6.16</v>
      </c>
      <c r="L35" s="16">
        <v>6.76</v>
      </c>
      <c r="M35" s="16">
        <v>6.5</v>
      </c>
      <c r="N35" s="16">
        <v>50.29</v>
      </c>
      <c r="O35" s="16">
        <v>48.56</v>
      </c>
      <c r="P35" s="16">
        <v>6.47</v>
      </c>
      <c r="Q35" s="16">
        <v>6.54</v>
      </c>
      <c r="R35" s="16">
        <v>1.1499999999999999</v>
      </c>
      <c r="S35" s="16">
        <v>1.1399999999999999</v>
      </c>
      <c r="T35" s="16">
        <v>0.01</v>
      </c>
      <c r="U35" s="16">
        <v>0.01</v>
      </c>
      <c r="V35" s="16">
        <v>0.03</v>
      </c>
      <c r="W35" s="16">
        <v>0.03</v>
      </c>
      <c r="X35" s="16">
        <v>0.47</v>
      </c>
      <c r="Y35" s="16">
        <v>0.48</v>
      </c>
      <c r="Z35" s="16">
        <v>164.7</v>
      </c>
      <c r="AA35" s="16">
        <v>166.45</v>
      </c>
      <c r="AB35" s="16">
        <v>13.24</v>
      </c>
      <c r="AC35" s="16">
        <v>13.42</v>
      </c>
      <c r="AD35" s="16">
        <v>8.01</v>
      </c>
      <c r="AE35" s="16">
        <v>7.99</v>
      </c>
      <c r="AF35" s="16">
        <v>0.72</v>
      </c>
      <c r="AG35" s="16">
        <v>0.72</v>
      </c>
      <c r="AH35" s="16">
        <v>25.36</v>
      </c>
      <c r="AI35" s="16">
        <v>23.86</v>
      </c>
      <c r="AJ35" s="16">
        <v>6.14</v>
      </c>
      <c r="AK35" s="16">
        <v>5.94</v>
      </c>
      <c r="AL35" s="16">
        <v>130.76</v>
      </c>
      <c r="AM35" s="16">
        <v>132.55000000000001</v>
      </c>
      <c r="AN35" s="16">
        <v>0.97</v>
      </c>
      <c r="AO35" s="16">
        <v>0.98</v>
      </c>
      <c r="AP35" s="16">
        <v>1.26</v>
      </c>
      <c r="AQ35" s="16">
        <v>1.18</v>
      </c>
      <c r="AR35" s="16">
        <v>13.83</v>
      </c>
      <c r="AS35" s="16">
        <v>14.02</v>
      </c>
      <c r="AT35" s="16">
        <v>1.87</v>
      </c>
      <c r="AU35" s="16">
        <v>1.82</v>
      </c>
      <c r="AV35" s="16">
        <v>13.41</v>
      </c>
      <c r="AW35" s="16">
        <v>13.6</v>
      </c>
      <c r="AX35" s="16">
        <v>0.04</v>
      </c>
      <c r="AY35" s="16">
        <v>0.05</v>
      </c>
      <c r="AZ35" s="16">
        <v>29.59</v>
      </c>
      <c r="BA35" s="16">
        <v>29.42</v>
      </c>
      <c r="BB35" s="16">
        <v>5.9</v>
      </c>
      <c r="BC35" s="16">
        <v>5.77</v>
      </c>
      <c r="BD35" s="16">
        <v>0.71</v>
      </c>
      <c r="BE35" s="16">
        <v>0.65</v>
      </c>
      <c r="BF35" s="16">
        <v>31.63</v>
      </c>
      <c r="BG35" s="16">
        <v>31.16</v>
      </c>
      <c r="BH35" s="16">
        <v>0.93</v>
      </c>
      <c r="BI35" s="16">
        <v>0.97</v>
      </c>
      <c r="BJ35" s="16">
        <v>68.11</v>
      </c>
      <c r="BK35" s="16">
        <v>68.16</v>
      </c>
      <c r="BL35" s="16">
        <v>1.32</v>
      </c>
      <c r="BM35" s="16">
        <v>1.3</v>
      </c>
      <c r="BN35" s="16">
        <v>13.71</v>
      </c>
      <c r="BO35" s="16">
        <v>13.89</v>
      </c>
      <c r="BP35" s="16">
        <v>50.31</v>
      </c>
      <c r="BQ35" s="16">
        <v>51</v>
      </c>
      <c r="BR35" s="16">
        <v>80.040000000000006</v>
      </c>
      <c r="BS35" s="16">
        <v>77.459999999999994</v>
      </c>
      <c r="BT35" s="264" t="s">
        <v>1171</v>
      </c>
    </row>
    <row r="36" spans="1:72" s="208" customFormat="1" ht="15" customHeight="1">
      <c r="A36" s="264" t="s">
        <v>1172</v>
      </c>
      <c r="B36" s="16" t="s">
        <v>82</v>
      </c>
      <c r="C36" s="16" t="s">
        <v>83</v>
      </c>
      <c r="D36" s="16" t="s">
        <v>84</v>
      </c>
      <c r="E36" s="16" t="s">
        <v>85</v>
      </c>
      <c r="F36" s="16" t="s">
        <v>86</v>
      </c>
      <c r="G36" s="16" t="s">
        <v>87</v>
      </c>
      <c r="H36" s="16" t="s">
        <v>88</v>
      </c>
      <c r="I36" s="16" t="s">
        <v>89</v>
      </c>
      <c r="J36" s="16" t="s">
        <v>90</v>
      </c>
      <c r="K36" s="16" t="s">
        <v>91</v>
      </c>
      <c r="L36" s="16" t="s">
        <v>92</v>
      </c>
      <c r="M36" s="16" t="s">
        <v>93</v>
      </c>
      <c r="N36" s="16" t="s">
        <v>94</v>
      </c>
      <c r="O36" s="16" t="s">
        <v>95</v>
      </c>
      <c r="P36" s="16" t="s">
        <v>97</v>
      </c>
      <c r="Q36" s="16" t="s">
        <v>98</v>
      </c>
      <c r="R36" s="16" t="s">
        <v>99</v>
      </c>
      <c r="S36" s="16" t="s">
        <v>100</v>
      </c>
      <c r="T36" s="16" t="s">
        <v>101</v>
      </c>
      <c r="U36" s="16" t="s">
        <v>101</v>
      </c>
      <c r="V36" s="16" t="s">
        <v>102</v>
      </c>
      <c r="W36" s="16" t="s">
        <v>103</v>
      </c>
      <c r="X36" s="16" t="s">
        <v>106</v>
      </c>
      <c r="Y36" s="16" t="s">
        <v>107</v>
      </c>
      <c r="Z36" s="16" t="s">
        <v>108</v>
      </c>
      <c r="AA36" s="16" t="s">
        <v>109</v>
      </c>
      <c r="AB36" s="16" t="s">
        <v>110</v>
      </c>
      <c r="AC36" s="16" t="s">
        <v>111</v>
      </c>
      <c r="AD36" s="16" t="s">
        <v>112</v>
      </c>
      <c r="AE36" s="16" t="s">
        <v>113</v>
      </c>
      <c r="AF36" s="16" t="s">
        <v>114</v>
      </c>
      <c r="AG36" s="16" t="s">
        <v>115</v>
      </c>
      <c r="AH36" s="16" t="s">
        <v>116</v>
      </c>
      <c r="AI36" s="16" t="s">
        <v>117</v>
      </c>
      <c r="AJ36" s="16">
        <v>5.96</v>
      </c>
      <c r="AK36" s="16" t="s">
        <v>118</v>
      </c>
      <c r="AL36" s="16">
        <v>140.19</v>
      </c>
      <c r="AM36" s="16">
        <v>148.07</v>
      </c>
      <c r="AN36" s="16">
        <v>0.93</v>
      </c>
      <c r="AO36" s="16">
        <v>0.89</v>
      </c>
      <c r="AP36" s="16">
        <v>1.1100000000000001</v>
      </c>
      <c r="AQ36" s="16">
        <v>1.0900000000000001</v>
      </c>
      <c r="AR36" s="16">
        <v>14.83</v>
      </c>
      <c r="AS36" s="16">
        <v>15.66</v>
      </c>
      <c r="AT36" s="16">
        <v>1.9</v>
      </c>
      <c r="AU36" s="16">
        <v>1.96</v>
      </c>
      <c r="AV36" s="16">
        <v>14.39</v>
      </c>
      <c r="AW36" s="16">
        <v>15.2</v>
      </c>
      <c r="AX36" s="16">
        <v>0.04</v>
      </c>
      <c r="AY36" s="16">
        <v>0.04</v>
      </c>
      <c r="AZ36" s="16">
        <v>30.65</v>
      </c>
      <c r="BA36" s="16">
        <v>31.26</v>
      </c>
      <c r="BB36" s="16">
        <v>5.49</v>
      </c>
      <c r="BC36" s="16">
        <v>5.25</v>
      </c>
      <c r="BD36" s="16" t="s">
        <v>119</v>
      </c>
      <c r="BE36" s="16" t="s">
        <v>120</v>
      </c>
      <c r="BF36" s="16" t="s">
        <v>128</v>
      </c>
      <c r="BG36" s="16" t="s">
        <v>129</v>
      </c>
      <c r="BH36" s="16" t="s">
        <v>130</v>
      </c>
      <c r="BI36" s="16" t="s">
        <v>131</v>
      </c>
      <c r="BJ36" s="16" t="s">
        <v>132</v>
      </c>
      <c r="BK36" s="16" t="s">
        <v>133</v>
      </c>
      <c r="BL36" s="16" t="s">
        <v>134</v>
      </c>
      <c r="BM36" s="16" t="s">
        <v>134</v>
      </c>
      <c r="BN36" s="16" t="s">
        <v>135</v>
      </c>
      <c r="BO36" s="16" t="s">
        <v>136</v>
      </c>
      <c r="BP36" s="16" t="s">
        <v>137</v>
      </c>
      <c r="BQ36" s="16" t="s">
        <v>138</v>
      </c>
      <c r="BR36" s="16" t="s">
        <v>139</v>
      </c>
      <c r="BS36" s="16" t="s">
        <v>140</v>
      </c>
      <c r="BT36" s="264" t="s">
        <v>1172</v>
      </c>
    </row>
    <row r="37" spans="1:72" s="173" customFormat="1" ht="15" customHeight="1">
      <c r="A37" s="264" t="s">
        <v>1173</v>
      </c>
      <c r="B37" s="16">
        <v>30.07</v>
      </c>
      <c r="C37" s="16">
        <v>32.75</v>
      </c>
      <c r="D37" s="16">
        <v>57.43</v>
      </c>
      <c r="E37" s="16">
        <v>57.9</v>
      </c>
      <c r="F37" s="16">
        <v>152.16999999999999</v>
      </c>
      <c r="G37" s="16">
        <v>153.6</v>
      </c>
      <c r="H37" s="16">
        <v>36.619999999999997</v>
      </c>
      <c r="I37" s="16">
        <v>38.15</v>
      </c>
      <c r="J37" s="16">
        <v>6.94</v>
      </c>
      <c r="K37" s="16">
        <v>7</v>
      </c>
      <c r="L37" s="16">
        <v>6.91</v>
      </c>
      <c r="M37" s="16">
        <v>7.73</v>
      </c>
      <c r="N37" s="16">
        <v>51.43</v>
      </c>
      <c r="O37" s="16">
        <v>57.39</v>
      </c>
      <c r="P37" s="16">
        <v>7.36</v>
      </c>
      <c r="Q37" s="16">
        <v>7.42</v>
      </c>
      <c r="R37" s="16">
        <v>1.19</v>
      </c>
      <c r="S37" s="16">
        <v>1.18</v>
      </c>
      <c r="T37" s="16">
        <v>0.01</v>
      </c>
      <c r="U37" s="16">
        <v>0.01</v>
      </c>
      <c r="V37" s="16">
        <v>0.03</v>
      </c>
      <c r="W37" s="16">
        <v>0.01</v>
      </c>
      <c r="X37" s="16">
        <v>0.46</v>
      </c>
      <c r="Y37" s="16">
        <v>0.48</v>
      </c>
      <c r="Z37" s="16">
        <v>187.52</v>
      </c>
      <c r="AA37" s="16">
        <v>191.72</v>
      </c>
      <c r="AB37" s="16">
        <v>15.12</v>
      </c>
      <c r="AC37" s="16">
        <v>15.24</v>
      </c>
      <c r="AD37" s="16">
        <v>8.5399999999999991</v>
      </c>
      <c r="AE37" s="16">
        <v>8.99</v>
      </c>
      <c r="AF37" s="16">
        <v>0.75</v>
      </c>
      <c r="AG37" s="16">
        <v>0.74</v>
      </c>
      <c r="AH37" s="16">
        <v>24.75</v>
      </c>
      <c r="AI37" s="16">
        <v>28.2</v>
      </c>
      <c r="AJ37" s="16">
        <v>6.58</v>
      </c>
      <c r="AK37" s="16">
        <v>7.72</v>
      </c>
      <c r="AL37" s="16" t="s">
        <v>1092</v>
      </c>
      <c r="AM37" s="16">
        <v>150.41</v>
      </c>
      <c r="AN37" s="16">
        <v>0.94</v>
      </c>
      <c r="AO37" s="16">
        <v>0.97</v>
      </c>
      <c r="AP37" s="16">
        <v>1.1200000000000001</v>
      </c>
      <c r="AQ37" s="16">
        <v>1.1499999999999999</v>
      </c>
      <c r="AR37" s="16">
        <v>15.78</v>
      </c>
      <c r="AS37" s="16">
        <v>15.91</v>
      </c>
      <c r="AT37" s="16">
        <v>1.89</v>
      </c>
      <c r="AU37" s="16">
        <v>1.84</v>
      </c>
      <c r="AV37" s="16">
        <v>15.32</v>
      </c>
      <c r="AW37" s="16">
        <v>15.44</v>
      </c>
      <c r="AX37" s="16">
        <v>0.04</v>
      </c>
      <c r="AY37" s="16">
        <v>0.05</v>
      </c>
      <c r="AZ37" s="16">
        <v>31.73</v>
      </c>
      <c r="BA37" s="16">
        <v>32.76</v>
      </c>
      <c r="BB37" s="16">
        <v>5.53</v>
      </c>
      <c r="BC37" s="16">
        <v>6.32</v>
      </c>
      <c r="BD37" s="16">
        <v>0.62</v>
      </c>
      <c r="BE37" s="16">
        <v>0.6</v>
      </c>
      <c r="BF37" s="16">
        <v>34.770000000000003</v>
      </c>
      <c r="BG37" s="16">
        <v>39.090000000000003</v>
      </c>
      <c r="BH37" s="16">
        <v>1.1299999999999999</v>
      </c>
      <c r="BI37" s="16">
        <v>1.1200000000000001</v>
      </c>
      <c r="BJ37" s="16">
        <v>72.75</v>
      </c>
      <c r="BK37" s="16">
        <v>77.040000000000006</v>
      </c>
      <c r="BL37" s="16">
        <v>1.31</v>
      </c>
      <c r="BM37" s="16">
        <v>1.39</v>
      </c>
      <c r="BN37" s="16">
        <v>15.64</v>
      </c>
      <c r="BO37" s="16">
        <v>15.76</v>
      </c>
      <c r="BP37" s="16">
        <v>57.43</v>
      </c>
      <c r="BQ37" s="16">
        <v>57.9</v>
      </c>
      <c r="BR37" s="16">
        <v>82.86</v>
      </c>
      <c r="BS37" s="16">
        <v>88.73</v>
      </c>
      <c r="BT37" s="264" t="s">
        <v>1173</v>
      </c>
    </row>
    <row r="38" spans="1:72" s="173" customFormat="1" ht="15" customHeight="1">
      <c r="A38" s="264" t="s">
        <v>1174</v>
      </c>
      <c r="B38" s="16">
        <v>33.83</v>
      </c>
      <c r="C38" s="16">
        <v>38.630000000000003</v>
      </c>
      <c r="D38" s="16">
        <v>57.9</v>
      </c>
      <c r="E38" s="16">
        <v>57.9</v>
      </c>
      <c r="F38" s="16">
        <v>153.6</v>
      </c>
      <c r="G38" s="16">
        <v>153.6</v>
      </c>
      <c r="H38" s="16">
        <v>38.4</v>
      </c>
      <c r="I38" s="16">
        <v>43.01</v>
      </c>
      <c r="J38" s="16">
        <v>6.99</v>
      </c>
      <c r="K38" s="16">
        <v>6.99</v>
      </c>
      <c r="L38" s="16">
        <v>8.16</v>
      </c>
      <c r="M38" s="16">
        <v>8.91</v>
      </c>
      <c r="N38" s="16">
        <v>60.63</v>
      </c>
      <c r="O38" s="16">
        <v>66.209999999999994</v>
      </c>
      <c r="P38" s="16">
        <v>7.42</v>
      </c>
      <c r="Q38" s="16">
        <v>7.42</v>
      </c>
      <c r="R38" s="16">
        <v>1.21</v>
      </c>
      <c r="S38" s="16">
        <v>1.25</v>
      </c>
      <c r="T38" s="16">
        <v>0.01</v>
      </c>
      <c r="U38" s="16">
        <v>0.01</v>
      </c>
      <c r="V38" s="16">
        <v>0.01</v>
      </c>
      <c r="W38" s="16">
        <v>0.01</v>
      </c>
      <c r="X38" s="16">
        <v>0.48</v>
      </c>
      <c r="Y38" s="16">
        <v>0.48</v>
      </c>
      <c r="Z38" s="16">
        <v>192.62</v>
      </c>
      <c r="AA38" s="16">
        <v>193.26</v>
      </c>
      <c r="AB38" s="16">
        <v>15.24</v>
      </c>
      <c r="AC38" s="16">
        <v>15.24</v>
      </c>
      <c r="AD38" s="16">
        <v>9.2100000000000009</v>
      </c>
      <c r="AE38" s="16">
        <v>9.5399999999999991</v>
      </c>
      <c r="AF38" s="16">
        <v>0.74</v>
      </c>
      <c r="AG38" s="16">
        <v>0.76</v>
      </c>
      <c r="AH38" s="16">
        <v>30.16</v>
      </c>
      <c r="AI38" s="16">
        <v>33.69</v>
      </c>
      <c r="AJ38" s="16">
        <v>8</v>
      </c>
      <c r="AK38" s="16">
        <v>7.98</v>
      </c>
      <c r="AL38" s="16">
        <v>150.4</v>
      </c>
      <c r="AM38" s="16">
        <v>150.41</v>
      </c>
      <c r="AN38" s="16">
        <v>0.99</v>
      </c>
      <c r="AO38" s="16">
        <v>1</v>
      </c>
      <c r="AP38" s="16">
        <v>1.0900000000000001</v>
      </c>
      <c r="AQ38" s="16">
        <v>1.08</v>
      </c>
      <c r="AR38" s="16">
        <v>15.91</v>
      </c>
      <c r="AS38" s="16">
        <v>15.91</v>
      </c>
      <c r="AT38" s="16">
        <v>1.84</v>
      </c>
      <c r="AU38" s="16">
        <v>1.91</v>
      </c>
      <c r="AV38" s="16">
        <v>15.44</v>
      </c>
      <c r="AW38" s="16">
        <v>15.44</v>
      </c>
      <c r="AX38" s="16">
        <v>0.05</v>
      </c>
      <c r="AY38" s="16">
        <v>0.05</v>
      </c>
      <c r="AZ38" s="16">
        <v>33.01</v>
      </c>
      <c r="BA38" s="16">
        <v>32.96</v>
      </c>
      <c r="BB38" s="16">
        <v>6.63</v>
      </c>
      <c r="BC38" s="16">
        <v>7.21</v>
      </c>
      <c r="BD38" s="16">
        <v>0.6</v>
      </c>
      <c r="BE38" s="16">
        <v>0.6</v>
      </c>
      <c r="BF38" s="16">
        <v>41.01</v>
      </c>
      <c r="BG38" s="16">
        <v>42.9</v>
      </c>
      <c r="BH38" s="16">
        <v>1.19</v>
      </c>
      <c r="BI38" s="16">
        <v>1.26</v>
      </c>
      <c r="BJ38" s="16">
        <v>78.41</v>
      </c>
      <c r="BK38" s="16">
        <v>81.16</v>
      </c>
      <c r="BL38" s="16">
        <v>1.36</v>
      </c>
      <c r="BM38" s="16">
        <v>1.38</v>
      </c>
      <c r="BN38" s="16">
        <v>15.77</v>
      </c>
      <c r="BO38" s="16">
        <v>15.76</v>
      </c>
      <c r="BP38" s="16">
        <v>57.9</v>
      </c>
      <c r="BQ38" s="16">
        <v>57.9</v>
      </c>
      <c r="BR38" s="16">
        <v>91.75</v>
      </c>
      <c r="BS38" s="16">
        <v>95.49</v>
      </c>
      <c r="BT38" s="264" t="s">
        <v>1174</v>
      </c>
    </row>
    <row r="39" spans="1:72" s="173" customFormat="1" ht="15" customHeight="1">
      <c r="A39" s="264" t="s">
        <v>1175</v>
      </c>
      <c r="B39" s="16">
        <v>42.18</v>
      </c>
      <c r="C39" s="16">
        <v>41.73</v>
      </c>
      <c r="D39" s="16">
        <v>58.98</v>
      </c>
      <c r="E39" s="16">
        <v>60.43</v>
      </c>
      <c r="F39" s="16">
        <v>156.35</v>
      </c>
      <c r="G39" s="16">
        <v>160.30000000000001</v>
      </c>
      <c r="H39" s="16">
        <v>43.93</v>
      </c>
      <c r="I39" s="16">
        <v>44.93</v>
      </c>
      <c r="J39" s="16">
        <v>7.12</v>
      </c>
      <c r="K39" s="16">
        <v>7.3</v>
      </c>
      <c r="L39" s="16">
        <v>9.48</v>
      </c>
      <c r="M39" s="16">
        <v>9.83</v>
      </c>
      <c r="N39" s="16">
        <v>70.459999999999994</v>
      </c>
      <c r="O39" s="16">
        <v>73.03</v>
      </c>
      <c r="P39" s="16">
        <v>7.58</v>
      </c>
      <c r="Q39" s="16">
        <v>7.75</v>
      </c>
      <c r="R39" s="16">
        <v>1.3</v>
      </c>
      <c r="S39" s="16">
        <v>1.31</v>
      </c>
      <c r="T39" s="16">
        <v>0.01</v>
      </c>
      <c r="U39" s="16">
        <v>0.01</v>
      </c>
      <c r="V39" s="16">
        <v>0.01</v>
      </c>
      <c r="W39" s="16">
        <v>0.01</v>
      </c>
      <c r="X39" s="16">
        <v>0.53</v>
      </c>
      <c r="Y39" s="16">
        <v>0.56000000000000005</v>
      </c>
      <c r="Z39" s="16">
        <v>199.4</v>
      </c>
      <c r="AA39" s="16">
        <v>204.97</v>
      </c>
      <c r="AB39" s="16">
        <v>15.51</v>
      </c>
      <c r="AC39" s="16">
        <v>15.9</v>
      </c>
      <c r="AD39" s="16">
        <v>10.029999999999999</v>
      </c>
      <c r="AE39" s="16">
        <v>10.44</v>
      </c>
      <c r="AF39" s="16">
        <v>0.8</v>
      </c>
      <c r="AG39" s="16">
        <v>0.81</v>
      </c>
      <c r="AH39" s="16">
        <v>37.08</v>
      </c>
      <c r="AI39" s="16">
        <v>38.18</v>
      </c>
      <c r="AJ39" s="16">
        <v>8.4499999999999993</v>
      </c>
      <c r="AK39" s="16">
        <v>8.74</v>
      </c>
      <c r="AL39" s="16">
        <v>153.19999999999999</v>
      </c>
      <c r="AM39" s="16">
        <v>156.97</v>
      </c>
      <c r="AN39" s="16">
        <v>1.02</v>
      </c>
      <c r="AO39" s="16">
        <v>1.04</v>
      </c>
      <c r="AP39" s="16">
        <v>1.06</v>
      </c>
      <c r="AQ39" s="16">
        <v>1.08</v>
      </c>
      <c r="AR39" s="16">
        <v>16.149999999999999</v>
      </c>
      <c r="AS39" s="16">
        <v>16.600000000000001</v>
      </c>
      <c r="AT39" s="16">
        <v>2</v>
      </c>
      <c r="AU39" s="16">
        <v>2.08</v>
      </c>
      <c r="AV39" s="16">
        <v>15.71</v>
      </c>
      <c r="AW39" s="16">
        <v>16.11</v>
      </c>
      <c r="AX39" s="16">
        <v>0.05</v>
      </c>
      <c r="AY39" s="16">
        <v>0.05</v>
      </c>
      <c r="AZ39" s="16">
        <v>34.35</v>
      </c>
      <c r="BA39" s="16">
        <v>35.200000000000003</v>
      </c>
      <c r="BB39" s="16">
        <v>7.72</v>
      </c>
      <c r="BC39" s="16">
        <v>8.01</v>
      </c>
      <c r="BD39" s="16">
        <v>0.6</v>
      </c>
      <c r="BE39" s="16">
        <v>0.59</v>
      </c>
      <c r="BF39" s="16">
        <v>45.44</v>
      </c>
      <c r="BG39" s="16">
        <v>47.74</v>
      </c>
      <c r="BH39" s="16">
        <v>1.21</v>
      </c>
      <c r="BI39" s="16">
        <v>1.24</v>
      </c>
      <c r="BJ39" s="16">
        <v>85.32</v>
      </c>
      <c r="BK39" s="16">
        <v>88.68</v>
      </c>
      <c r="BL39" s="16">
        <v>1.21</v>
      </c>
      <c r="BM39" s="16">
        <v>1.48</v>
      </c>
      <c r="BN39" s="16">
        <v>16.059999999999999</v>
      </c>
      <c r="BO39" s="16">
        <v>16.45</v>
      </c>
      <c r="BP39" s="16">
        <v>58.94</v>
      </c>
      <c r="BQ39" s="16">
        <v>60.43</v>
      </c>
      <c r="BR39" s="16">
        <v>108.07</v>
      </c>
      <c r="BS39" s="16">
        <v>109.21</v>
      </c>
      <c r="BT39" s="264" t="s">
        <v>1175</v>
      </c>
    </row>
    <row r="40" spans="1:72" s="173" customFormat="1" ht="15" customHeight="1">
      <c r="A40" s="264" t="s">
        <v>1176</v>
      </c>
      <c r="B40" s="16">
        <v>46.28</v>
      </c>
      <c r="C40" s="16">
        <v>48.54</v>
      </c>
      <c r="D40" s="16">
        <v>61.39</v>
      </c>
      <c r="E40" s="16">
        <v>63.75</v>
      </c>
      <c r="F40" s="16">
        <v>162.9</v>
      </c>
      <c r="G40" s="16">
        <v>169.1</v>
      </c>
      <c r="H40" s="16">
        <v>49.19</v>
      </c>
      <c r="I40" s="16">
        <v>51.89</v>
      </c>
      <c r="J40" s="16">
        <v>7.42</v>
      </c>
      <c r="K40" s="16">
        <v>7.7</v>
      </c>
      <c r="L40" s="16">
        <v>10.5</v>
      </c>
      <c r="M40" s="16">
        <v>10.32</v>
      </c>
      <c r="N40" s="16">
        <v>78.16</v>
      </c>
      <c r="O40" s="16">
        <v>76.900000000000006</v>
      </c>
      <c r="P40" s="16">
        <v>7.88</v>
      </c>
      <c r="Q40" s="16">
        <v>8.1999999999999993</v>
      </c>
      <c r="R40" s="16">
        <v>1.38</v>
      </c>
      <c r="S40" s="16">
        <v>1.46</v>
      </c>
      <c r="T40" s="16">
        <v>0.01</v>
      </c>
      <c r="U40" s="16">
        <v>0.01</v>
      </c>
      <c r="V40" s="16">
        <v>0.01</v>
      </c>
      <c r="W40" s="16">
        <v>0.01</v>
      </c>
      <c r="X40" s="16">
        <v>0.56999999999999995</v>
      </c>
      <c r="Y40" s="16">
        <v>0.57999999999999996</v>
      </c>
      <c r="Z40" s="16">
        <v>209.31</v>
      </c>
      <c r="AA40" s="16">
        <v>218.34</v>
      </c>
      <c r="AB40" s="16">
        <v>16.16</v>
      </c>
      <c r="AC40" s="16">
        <v>16.760000000000002</v>
      </c>
      <c r="AD40" s="16">
        <v>12.98</v>
      </c>
      <c r="AE40" s="16">
        <v>15.04</v>
      </c>
      <c r="AF40" s="16">
        <v>0.85</v>
      </c>
      <c r="AG40" s="16">
        <v>0.9</v>
      </c>
      <c r="AH40" s="16">
        <v>42.77</v>
      </c>
      <c r="AI40" s="16">
        <v>44.58</v>
      </c>
      <c r="AJ40" s="16">
        <v>9.5399999999999991</v>
      </c>
      <c r="AK40" s="16">
        <v>9.7200000000000006</v>
      </c>
      <c r="AL40" s="16">
        <v>158.99</v>
      </c>
      <c r="AM40" s="16">
        <v>165.59</v>
      </c>
      <c r="AN40" s="16">
        <v>1.03</v>
      </c>
      <c r="AO40" s="16">
        <v>1.07</v>
      </c>
      <c r="AP40" s="16">
        <v>1.1100000000000001</v>
      </c>
      <c r="AQ40" s="16">
        <v>1.1399999999999999</v>
      </c>
      <c r="AR40" s="16">
        <v>16.87</v>
      </c>
      <c r="AS40" s="16">
        <v>17.510000000000002</v>
      </c>
      <c r="AT40" s="16">
        <v>2.16</v>
      </c>
      <c r="AU40" s="16">
        <v>2.2200000000000002</v>
      </c>
      <c r="AV40" s="16">
        <v>16.37</v>
      </c>
      <c r="AW40" s="16">
        <v>17</v>
      </c>
      <c r="AX40" s="16">
        <v>0.06</v>
      </c>
      <c r="AY40" s="16">
        <v>0.06</v>
      </c>
      <c r="AZ40" s="16">
        <v>36.96</v>
      </c>
      <c r="BA40" s="16">
        <v>37.82</v>
      </c>
      <c r="BB40" s="16">
        <v>8.57</v>
      </c>
      <c r="BC40" s="16">
        <v>8.15</v>
      </c>
      <c r="BD40" s="16">
        <v>0.6</v>
      </c>
      <c r="BE40" s="16">
        <v>0.64</v>
      </c>
      <c r="BF40" s="16">
        <v>50.7</v>
      </c>
      <c r="BG40" s="16">
        <v>49.68</v>
      </c>
      <c r="BH40" s="16">
        <v>1.2</v>
      </c>
      <c r="BI40" s="16">
        <v>1.22</v>
      </c>
      <c r="BJ40" s="16">
        <v>91.99</v>
      </c>
      <c r="BK40" s="16">
        <v>93.02</v>
      </c>
      <c r="BL40" s="16">
        <v>1.53</v>
      </c>
      <c r="BM40" s="16">
        <v>1.54</v>
      </c>
      <c r="BN40" s="16">
        <v>16.72</v>
      </c>
      <c r="BO40" s="16">
        <v>17.36</v>
      </c>
      <c r="BP40" s="16">
        <v>61.39</v>
      </c>
      <c r="BQ40" s="16">
        <v>63.75</v>
      </c>
      <c r="BR40" s="16">
        <v>114.11</v>
      </c>
      <c r="BS40" s="16">
        <v>115.74</v>
      </c>
      <c r="BT40" s="264" t="s">
        <v>1176</v>
      </c>
    </row>
    <row r="41" spans="1:72" s="173" customFormat="1" ht="15" customHeight="1">
      <c r="A41" s="264" t="s">
        <v>1181</v>
      </c>
      <c r="B41" s="16">
        <v>50.17</v>
      </c>
      <c r="C41" s="16">
        <v>50.81</v>
      </c>
      <c r="D41" s="16">
        <v>67.08</v>
      </c>
      <c r="E41" s="16">
        <v>69.67</v>
      </c>
      <c r="F41" s="16">
        <v>177.96</v>
      </c>
      <c r="G41" s="16">
        <v>184.9</v>
      </c>
      <c r="H41" s="16">
        <v>57.72</v>
      </c>
      <c r="I41" s="16">
        <v>62.07</v>
      </c>
      <c r="J41" s="16">
        <v>8.31</v>
      </c>
      <c r="K41" s="16">
        <v>8.7100000000000009</v>
      </c>
      <c r="L41" s="16">
        <v>10.96</v>
      </c>
      <c r="M41" s="16">
        <v>11.73</v>
      </c>
      <c r="N41" s="16">
        <v>81.739999999999995</v>
      </c>
      <c r="O41" s="16">
        <v>87.49</v>
      </c>
      <c r="P41" s="16">
        <v>8.65</v>
      </c>
      <c r="Q41" s="16">
        <v>8.9700000000000006</v>
      </c>
      <c r="R41" s="16">
        <v>1.5</v>
      </c>
      <c r="S41" s="16">
        <v>1.51</v>
      </c>
      <c r="T41" s="16">
        <v>0.01</v>
      </c>
      <c r="U41" s="16">
        <v>0.01</v>
      </c>
      <c r="V41" s="16">
        <v>0.01</v>
      </c>
      <c r="W41" s="16">
        <v>0.01</v>
      </c>
      <c r="X41" s="16">
        <v>0.59</v>
      </c>
      <c r="Y41" s="16">
        <v>0.6</v>
      </c>
      <c r="Z41" s="16">
        <v>230.07</v>
      </c>
      <c r="AA41" s="16">
        <v>240.95</v>
      </c>
      <c r="AB41" s="16">
        <v>18</v>
      </c>
      <c r="AC41" s="16">
        <v>18.899999999999999</v>
      </c>
      <c r="AD41" s="16">
        <v>15.66</v>
      </c>
      <c r="AE41" s="16">
        <v>15.95</v>
      </c>
      <c r="AF41" s="16">
        <v>0.93</v>
      </c>
      <c r="AG41" s="16">
        <v>0.94</v>
      </c>
      <c r="AH41" s="16">
        <v>44.82</v>
      </c>
      <c r="AI41" s="16">
        <v>41.58</v>
      </c>
      <c r="AJ41" s="16">
        <v>10.34</v>
      </c>
      <c r="AK41" s="16">
        <v>11.08</v>
      </c>
      <c r="AL41" s="16">
        <v>174.24</v>
      </c>
      <c r="AM41" s="16">
        <v>180.94</v>
      </c>
      <c r="AN41" s="16">
        <v>1.1200000000000001</v>
      </c>
      <c r="AO41" s="16">
        <v>1.1599999999999999</v>
      </c>
      <c r="AP41" s="16">
        <v>1.25</v>
      </c>
      <c r="AQ41" s="16">
        <v>1.3</v>
      </c>
      <c r="AR41" s="16">
        <v>18.43</v>
      </c>
      <c r="AS41" s="16">
        <v>19.14</v>
      </c>
      <c r="AT41" s="16">
        <v>2.38</v>
      </c>
      <c r="AU41" s="16">
        <v>2.57</v>
      </c>
      <c r="AV41" s="16">
        <v>17.89</v>
      </c>
      <c r="AW41" s="16">
        <v>18.579999999999998</v>
      </c>
      <c r="AX41" s="16">
        <v>7.0000000000000007E-2</v>
      </c>
      <c r="AY41" s="16">
        <v>7.0000000000000007E-2</v>
      </c>
      <c r="AZ41" s="16">
        <v>40.840000000000003</v>
      </c>
      <c r="BA41" s="16">
        <v>43.57</v>
      </c>
      <c r="BB41" s="16">
        <v>8.7200000000000006</v>
      </c>
      <c r="BC41" s="16">
        <v>9.48</v>
      </c>
      <c r="BD41" s="16">
        <v>0.66</v>
      </c>
      <c r="BE41" s="16">
        <v>0.67</v>
      </c>
      <c r="BF41" s="16">
        <v>52.54</v>
      </c>
      <c r="BG41" s="16">
        <v>55.92</v>
      </c>
      <c r="BH41" s="16">
        <v>1.29</v>
      </c>
      <c r="BI41" s="16">
        <v>1.33</v>
      </c>
      <c r="BJ41" s="16">
        <v>97.78</v>
      </c>
      <c r="BK41" s="16">
        <v>102.41</v>
      </c>
      <c r="BL41" s="16">
        <v>1.68</v>
      </c>
      <c r="BM41" s="16">
        <v>1.81</v>
      </c>
      <c r="BN41" s="16">
        <v>18.27</v>
      </c>
      <c r="BO41" s="16">
        <v>18.97</v>
      </c>
      <c r="BP41" s="16">
        <v>67.08</v>
      </c>
      <c r="BQ41" s="16">
        <v>69.67</v>
      </c>
      <c r="BR41" s="16">
        <v>119.41</v>
      </c>
      <c r="BS41" s="16">
        <v>126.71</v>
      </c>
      <c r="BT41" s="264" t="s">
        <v>1181</v>
      </c>
    </row>
    <row r="42" spans="1:72" s="173" customFormat="1" ht="15" customHeight="1">
      <c r="A42" s="264" t="s">
        <v>1190</v>
      </c>
      <c r="B42" s="16">
        <v>54.28</v>
      </c>
      <c r="C42" s="36">
        <v>58.35</v>
      </c>
      <c r="D42" s="16">
        <v>69.03</v>
      </c>
      <c r="E42" s="36">
        <v>68.8</v>
      </c>
      <c r="F42" s="16">
        <v>182.61</v>
      </c>
      <c r="G42" s="36">
        <v>181.82</v>
      </c>
      <c r="H42" s="16">
        <v>61.01</v>
      </c>
      <c r="I42" s="36">
        <v>64.59</v>
      </c>
      <c r="J42" s="16">
        <v>8.83</v>
      </c>
      <c r="K42" s="16">
        <v>9.0299999999999994</v>
      </c>
      <c r="L42" s="16">
        <v>12.09</v>
      </c>
      <c r="M42" s="16">
        <v>12.51</v>
      </c>
      <c r="N42" s="16">
        <v>90.17</v>
      </c>
      <c r="O42" s="16">
        <v>93.11</v>
      </c>
      <c r="P42" s="16">
        <v>8.86</v>
      </c>
      <c r="Q42" s="16">
        <v>8.8000000000000007</v>
      </c>
      <c r="R42" s="16">
        <v>1.57</v>
      </c>
      <c r="S42" s="16">
        <v>1.7</v>
      </c>
      <c r="T42" s="16">
        <v>0.01</v>
      </c>
      <c r="U42" s="16">
        <v>0.01</v>
      </c>
      <c r="V42" s="16">
        <v>0.01</v>
      </c>
      <c r="W42" s="16">
        <v>0.01</v>
      </c>
      <c r="X42" s="16">
        <v>0.57999999999999996</v>
      </c>
      <c r="Y42" s="16">
        <v>0.56000000000000005</v>
      </c>
      <c r="Z42" s="16">
        <v>238.76</v>
      </c>
      <c r="AA42" s="16">
        <v>237.98</v>
      </c>
      <c r="AB42" s="16">
        <v>19.43</v>
      </c>
      <c r="AC42" s="16">
        <v>19.93</v>
      </c>
      <c r="AD42" s="16">
        <v>12.2</v>
      </c>
      <c r="AE42" s="16">
        <v>10.72</v>
      </c>
      <c r="AF42" s="16">
        <v>0.98</v>
      </c>
      <c r="AG42" s="16">
        <v>1.05</v>
      </c>
      <c r="AH42" s="16">
        <v>47.4</v>
      </c>
      <c r="AI42" s="16">
        <v>53.08</v>
      </c>
      <c r="AJ42" s="16">
        <v>11.07</v>
      </c>
      <c r="AK42" s="16">
        <v>11.66</v>
      </c>
      <c r="AL42" s="16">
        <v>179.29</v>
      </c>
      <c r="AM42" s="16">
        <v>178.7</v>
      </c>
      <c r="AN42" s="16">
        <v>1.1399999999999999</v>
      </c>
      <c r="AO42" s="16">
        <v>1.1399999999999999</v>
      </c>
      <c r="AP42" s="16">
        <v>1.41</v>
      </c>
      <c r="AQ42" s="16">
        <v>1.49</v>
      </c>
      <c r="AR42" s="16">
        <v>18.96</v>
      </c>
      <c r="AS42" s="16">
        <v>18.899999999999999</v>
      </c>
      <c r="AT42" s="16">
        <v>2.62</v>
      </c>
      <c r="AU42" s="16">
        <v>2.68</v>
      </c>
      <c r="AV42" s="16">
        <v>18.41</v>
      </c>
      <c r="AW42" s="16">
        <v>18.34</v>
      </c>
      <c r="AX42" s="16">
        <v>7.0000000000000007E-2</v>
      </c>
      <c r="AY42" s="16">
        <v>7.0000000000000007E-2</v>
      </c>
      <c r="AZ42" s="16">
        <v>44.59</v>
      </c>
      <c r="BA42" s="16">
        <v>44.93</v>
      </c>
      <c r="BB42" s="16">
        <v>9.8000000000000007</v>
      </c>
      <c r="BC42" s="16">
        <v>10.08</v>
      </c>
      <c r="BD42" s="16">
        <v>0.64</v>
      </c>
      <c r="BE42" s="16">
        <v>0.62</v>
      </c>
      <c r="BF42" s="16">
        <v>56.06</v>
      </c>
      <c r="BG42" s="16">
        <v>56.28</v>
      </c>
      <c r="BH42" s="16">
        <v>1.32</v>
      </c>
      <c r="BI42" s="16">
        <v>1.31</v>
      </c>
      <c r="BJ42" s="16">
        <v>103.35</v>
      </c>
      <c r="BK42" s="16">
        <v>104.27</v>
      </c>
      <c r="BL42" s="16">
        <v>1.97</v>
      </c>
      <c r="BM42" s="16">
        <v>2.17</v>
      </c>
      <c r="BN42" s="16">
        <v>18.84</v>
      </c>
      <c r="BO42" s="16">
        <v>18.899999999999999</v>
      </c>
      <c r="BP42" s="16">
        <v>69.03</v>
      </c>
      <c r="BQ42" s="16">
        <v>68.8</v>
      </c>
      <c r="BR42" s="16">
        <v>133.44</v>
      </c>
      <c r="BS42" s="16">
        <v>138.15</v>
      </c>
      <c r="BT42" s="264" t="s">
        <v>1190</v>
      </c>
    </row>
    <row r="43" spans="1:72" s="173" customFormat="1" ht="15" customHeight="1">
      <c r="A43" s="264" t="s">
        <v>898</v>
      </c>
      <c r="B43" s="16">
        <v>61.53</v>
      </c>
      <c r="C43" s="16">
        <v>65.78</v>
      </c>
      <c r="D43" s="16">
        <v>68.599999999999994</v>
      </c>
      <c r="E43" s="16">
        <v>68.52</v>
      </c>
      <c r="F43" s="16">
        <v>183.95</v>
      </c>
      <c r="G43" s="16">
        <v>181.81</v>
      </c>
      <c r="H43" s="16">
        <v>67.819999999999993</v>
      </c>
      <c r="I43" s="16">
        <v>67.78</v>
      </c>
      <c r="J43" s="16">
        <v>9.44</v>
      </c>
      <c r="K43" s="16">
        <v>9.99</v>
      </c>
      <c r="L43" s="16">
        <v>13.54</v>
      </c>
      <c r="M43" s="16">
        <v>14.5</v>
      </c>
      <c r="N43" s="16">
        <v>100.96</v>
      </c>
      <c r="O43" s="16">
        <v>108.18</v>
      </c>
      <c r="P43" s="16">
        <v>8.8000000000000007</v>
      </c>
      <c r="Q43" s="16">
        <v>8.7799999999999994</v>
      </c>
      <c r="R43" s="16">
        <v>1.71</v>
      </c>
      <c r="S43" s="16">
        <v>1.6</v>
      </c>
      <c r="T43" s="16">
        <v>0.01</v>
      </c>
      <c r="U43" s="16">
        <v>0.01</v>
      </c>
      <c r="V43" s="16">
        <v>0.01</v>
      </c>
      <c r="W43" s="16">
        <v>0.01</v>
      </c>
      <c r="X43" s="16">
        <v>0.62</v>
      </c>
      <c r="Y43" s="16">
        <v>0.65</v>
      </c>
      <c r="Z43" s="16">
        <v>245.83</v>
      </c>
      <c r="AA43" s="16">
        <v>257.67</v>
      </c>
      <c r="AB43" s="16">
        <v>20.72</v>
      </c>
      <c r="AC43" s="16">
        <v>20.98</v>
      </c>
      <c r="AD43" s="16">
        <v>10.69</v>
      </c>
      <c r="AE43" s="16">
        <v>10.67</v>
      </c>
      <c r="AF43" s="16">
        <v>1.06</v>
      </c>
      <c r="AG43" s="16">
        <v>1</v>
      </c>
      <c r="AH43" s="16">
        <v>52.75</v>
      </c>
      <c r="AI43" s="16">
        <v>52.1</v>
      </c>
      <c r="AJ43" s="16">
        <v>12.74</v>
      </c>
      <c r="AK43" s="16">
        <v>13.53</v>
      </c>
      <c r="AL43" s="479">
        <v>178.24</v>
      </c>
      <c r="AM43" s="479">
        <v>177.94</v>
      </c>
      <c r="AN43" s="479">
        <v>1.1000000000000001</v>
      </c>
      <c r="AO43" s="479">
        <v>1</v>
      </c>
      <c r="AP43" s="479">
        <v>1.6</v>
      </c>
      <c r="AQ43" s="479">
        <v>1.53</v>
      </c>
      <c r="AR43" s="479">
        <v>18.850000000000001</v>
      </c>
      <c r="AS43" s="479">
        <v>18.84</v>
      </c>
      <c r="AT43" s="479">
        <v>2.8</v>
      </c>
      <c r="AU43" s="479">
        <v>2.93</v>
      </c>
      <c r="AV43" s="479">
        <v>18.32</v>
      </c>
      <c r="AW43" s="479">
        <v>18.27</v>
      </c>
      <c r="AX43" s="479">
        <v>7.0000000000000007E-2</v>
      </c>
      <c r="AY43" s="479">
        <v>7.0000000000000007E-2</v>
      </c>
      <c r="AZ43" s="479">
        <v>47.84</v>
      </c>
      <c r="BA43" s="479">
        <v>50.26</v>
      </c>
      <c r="BB43" s="479">
        <v>10.82</v>
      </c>
      <c r="BC43" s="479">
        <v>11.46</v>
      </c>
      <c r="BD43" s="16">
        <v>0.63</v>
      </c>
      <c r="BE43" s="16">
        <v>0.64</v>
      </c>
      <c r="BF43" s="16">
        <v>62</v>
      </c>
      <c r="BG43" s="36">
        <v>67.290000000000006</v>
      </c>
      <c r="BH43" s="16">
        <v>1.34</v>
      </c>
      <c r="BI43" s="16">
        <v>1.34</v>
      </c>
      <c r="BJ43" s="16">
        <v>108.64</v>
      </c>
      <c r="BK43" s="16">
        <v>111.68</v>
      </c>
      <c r="BL43" s="16">
        <v>2.1800000000000002</v>
      </c>
      <c r="BM43" s="16">
        <v>2.04</v>
      </c>
      <c r="BN43" s="16">
        <v>18.68</v>
      </c>
      <c r="BO43" s="16">
        <v>18.66</v>
      </c>
      <c r="BP43" s="16">
        <v>68.599999999999994</v>
      </c>
      <c r="BQ43" s="16">
        <v>68.52</v>
      </c>
      <c r="BR43" s="16">
        <v>137.47999999999999</v>
      </c>
      <c r="BS43" s="16">
        <v>136.66</v>
      </c>
      <c r="BT43" s="264" t="s">
        <v>898</v>
      </c>
    </row>
    <row r="44" spans="1:72" s="173" customFormat="1" ht="15" customHeight="1">
      <c r="A44" s="264" t="s">
        <v>205</v>
      </c>
      <c r="B44" s="16">
        <v>51.44</v>
      </c>
      <c r="C44" s="16">
        <v>55.81</v>
      </c>
      <c r="D44" s="16">
        <v>68.803333333333327</v>
      </c>
      <c r="E44" s="16">
        <v>69.06</v>
      </c>
      <c r="F44" s="16">
        <v>182.53</v>
      </c>
      <c r="G44" s="16">
        <v>183.21</v>
      </c>
      <c r="H44" s="16">
        <v>59.38</v>
      </c>
      <c r="I44" s="16">
        <v>59.71</v>
      </c>
      <c r="J44" s="16">
        <v>10.065</v>
      </c>
      <c r="K44" s="16">
        <v>10.11</v>
      </c>
      <c r="L44" s="16">
        <v>12.68</v>
      </c>
      <c r="M44" s="16">
        <v>13.06</v>
      </c>
      <c r="N44" s="16">
        <v>94.52</v>
      </c>
      <c r="O44" s="16">
        <v>97.26</v>
      </c>
      <c r="P44" s="16">
        <v>8.8633333333333315</v>
      </c>
      <c r="Q44" s="16">
        <v>8.91</v>
      </c>
      <c r="R44" s="16">
        <v>1.4483333333333335</v>
      </c>
      <c r="S44" s="16">
        <v>1.44</v>
      </c>
      <c r="T44" s="16">
        <v>9.9999999999999985E-3</v>
      </c>
      <c r="U44" s="16">
        <v>0.01</v>
      </c>
      <c r="V44" s="16">
        <v>9.9999999999999985E-3</v>
      </c>
      <c r="W44" s="16">
        <v>0.01</v>
      </c>
      <c r="X44" s="16">
        <v>0.69916666666666671</v>
      </c>
      <c r="Y44" s="16">
        <v>0.72</v>
      </c>
      <c r="Z44" s="16">
        <v>254.38416666666663</v>
      </c>
      <c r="AA44" s="16">
        <v>238.3</v>
      </c>
      <c r="AB44" s="16">
        <v>19.582499999999996</v>
      </c>
      <c r="AC44" s="16">
        <v>19.600000000000001</v>
      </c>
      <c r="AD44" s="16">
        <v>10.715833333333334</v>
      </c>
      <c r="AE44" s="16">
        <v>10.76</v>
      </c>
      <c r="AF44" s="16">
        <v>0.9</v>
      </c>
      <c r="AG44" s="16">
        <v>0.89</v>
      </c>
      <c r="AH44" s="16">
        <v>41.83</v>
      </c>
      <c r="AI44" s="16">
        <v>44.93</v>
      </c>
      <c r="AJ44" s="16">
        <v>10.91</v>
      </c>
      <c r="AK44" s="16">
        <v>10.62</v>
      </c>
      <c r="AL44" s="479">
        <v>178.72833333333332</v>
      </c>
      <c r="AM44" s="479">
        <v>179.35</v>
      </c>
      <c r="AN44" s="479">
        <v>0.8783333333333333</v>
      </c>
      <c r="AO44" s="479">
        <v>0.85</v>
      </c>
      <c r="AP44" s="479">
        <v>1.4591666666666665</v>
      </c>
      <c r="AQ44" s="479">
        <v>1.43</v>
      </c>
      <c r="AR44" s="479">
        <v>18.907499999999999</v>
      </c>
      <c r="AS44" s="479">
        <v>18.98</v>
      </c>
      <c r="AT44" s="479">
        <v>2.39</v>
      </c>
      <c r="AU44" s="479">
        <v>2.2200000000000002</v>
      </c>
      <c r="AV44" s="479">
        <v>18.336666666666666</v>
      </c>
      <c r="AW44" s="479">
        <v>18.41</v>
      </c>
      <c r="AX44" s="479">
        <v>0.06</v>
      </c>
      <c r="AY44" s="479">
        <v>0.05</v>
      </c>
      <c r="AZ44" s="479">
        <v>46.96</v>
      </c>
      <c r="BA44" s="479">
        <v>47.59</v>
      </c>
      <c r="BB44" s="479">
        <v>9.19</v>
      </c>
      <c r="BC44" s="479">
        <v>9.0299999999999994</v>
      </c>
      <c r="BD44" s="16">
        <v>0.61666666666666659</v>
      </c>
      <c r="BE44" s="16">
        <v>0.6</v>
      </c>
      <c r="BF44" s="16">
        <v>61.44</v>
      </c>
      <c r="BG44" s="36">
        <v>63.78</v>
      </c>
      <c r="BH44" s="16">
        <v>1.4400000000000002</v>
      </c>
      <c r="BI44" s="16">
        <v>1.5</v>
      </c>
      <c r="BJ44" s="16">
        <v>105.15</v>
      </c>
      <c r="BK44" s="16">
        <v>107.07</v>
      </c>
      <c r="BL44" s="16">
        <v>1.9883333333333333</v>
      </c>
      <c r="BM44" s="16">
        <v>2.0299999999999998</v>
      </c>
      <c r="BN44" s="16">
        <v>18.736666666666668</v>
      </c>
      <c r="BO44" s="16">
        <v>18.8</v>
      </c>
      <c r="BP44" s="16">
        <v>68.8</v>
      </c>
      <c r="BQ44" s="16">
        <v>69.06</v>
      </c>
      <c r="BR44" s="16">
        <v>111.17</v>
      </c>
      <c r="BS44" s="16">
        <v>114.42</v>
      </c>
      <c r="BT44" s="264" t="s">
        <v>205</v>
      </c>
    </row>
    <row r="45" spans="1:72" s="173" customFormat="1" ht="15" customHeight="1">
      <c r="A45" s="264" t="s">
        <v>194</v>
      </c>
      <c r="B45" s="36">
        <v>61.05</v>
      </c>
      <c r="C45" s="36">
        <v>58.93</v>
      </c>
      <c r="D45" s="36">
        <v>69.180000000000007</v>
      </c>
      <c r="E45" s="36">
        <v>69.45</v>
      </c>
      <c r="F45" s="36">
        <v>183.54</v>
      </c>
      <c r="G45" s="36">
        <v>184.2</v>
      </c>
      <c r="H45" s="36">
        <v>65.569999999999993</v>
      </c>
      <c r="I45" s="36">
        <v>65.67</v>
      </c>
      <c r="J45" s="36">
        <v>10.130000000000001</v>
      </c>
      <c r="K45" s="36">
        <v>10.23</v>
      </c>
      <c r="L45" s="36">
        <v>12.93</v>
      </c>
      <c r="M45" s="36">
        <v>11.37</v>
      </c>
      <c r="N45" s="36">
        <v>96.24</v>
      </c>
      <c r="O45" s="36">
        <v>84.66</v>
      </c>
      <c r="P45" s="36">
        <v>8.92</v>
      </c>
      <c r="Q45" s="36">
        <v>8.92</v>
      </c>
      <c r="R45" s="36">
        <v>1.49</v>
      </c>
      <c r="S45" s="36">
        <v>1.5</v>
      </c>
      <c r="T45" s="36">
        <v>0.01</v>
      </c>
      <c r="U45" s="36">
        <v>0.01</v>
      </c>
      <c r="V45" s="36">
        <v>0.01</v>
      </c>
      <c r="W45" s="36">
        <v>0.01</v>
      </c>
      <c r="X45" s="36">
        <v>0.76</v>
      </c>
      <c r="Y45" s="36">
        <v>0.78</v>
      </c>
      <c r="Z45" s="36">
        <v>253.28</v>
      </c>
      <c r="AA45" s="36">
        <v>238.89</v>
      </c>
      <c r="AB45" s="36">
        <v>20.47</v>
      </c>
      <c r="AC45" s="36">
        <v>21.33</v>
      </c>
      <c r="AD45" s="36">
        <v>10.78</v>
      </c>
      <c r="AE45" s="36">
        <v>10.82</v>
      </c>
      <c r="AF45" s="36">
        <v>0.93</v>
      </c>
      <c r="AG45" s="36">
        <v>0.93</v>
      </c>
      <c r="AH45" s="36">
        <v>48.64</v>
      </c>
      <c r="AI45" s="36">
        <v>48.06</v>
      </c>
      <c r="AJ45" s="36">
        <v>11.61</v>
      </c>
      <c r="AK45" s="36">
        <v>10.67</v>
      </c>
      <c r="AL45" s="36">
        <v>179.7</v>
      </c>
      <c r="AM45" s="36">
        <v>180.38</v>
      </c>
      <c r="AN45" s="36">
        <v>0.83</v>
      </c>
      <c r="AO45" s="36">
        <v>0.81</v>
      </c>
      <c r="AP45" s="36">
        <v>1.49</v>
      </c>
      <c r="AQ45" s="36">
        <v>1.5</v>
      </c>
      <c r="AR45" s="36">
        <v>19.010000000000002</v>
      </c>
      <c r="AS45" s="36">
        <v>19.079999999999998</v>
      </c>
      <c r="AT45" s="36">
        <v>2.29</v>
      </c>
      <c r="AU45" s="36">
        <v>2.2200000000000002</v>
      </c>
      <c r="AV45" s="36">
        <v>18.63</v>
      </c>
      <c r="AW45" s="36">
        <v>18.52</v>
      </c>
      <c r="AX45" s="36">
        <v>0.06</v>
      </c>
      <c r="AY45" s="36">
        <v>0.06</v>
      </c>
      <c r="AZ45" s="36">
        <v>49.19</v>
      </c>
      <c r="BA45" s="36">
        <v>49.51</v>
      </c>
      <c r="BB45" s="36">
        <v>9.5399999999999991</v>
      </c>
      <c r="BC45" s="36">
        <v>8.94</v>
      </c>
      <c r="BD45" s="36">
        <v>0.61</v>
      </c>
      <c r="BE45" s="36">
        <v>0.61</v>
      </c>
      <c r="BF45" s="36">
        <v>65.19</v>
      </c>
      <c r="BG45" s="36">
        <v>64.180000000000007</v>
      </c>
      <c r="BH45" s="36">
        <v>1.5</v>
      </c>
      <c r="BI45" s="36">
        <v>1.48</v>
      </c>
      <c r="BJ45" s="36">
        <v>106.99</v>
      </c>
      <c r="BK45" s="36">
        <v>184.2</v>
      </c>
      <c r="BL45" s="36">
        <v>2.09</v>
      </c>
      <c r="BM45" s="36">
        <v>2.14</v>
      </c>
      <c r="BN45" s="36">
        <v>18.84</v>
      </c>
      <c r="BO45" s="36">
        <v>18.91</v>
      </c>
      <c r="BP45" s="36">
        <v>69.180000000000007</v>
      </c>
      <c r="BQ45" s="36">
        <v>69.45</v>
      </c>
      <c r="BR45" s="36">
        <v>109.42</v>
      </c>
      <c r="BS45" s="36">
        <v>104.62</v>
      </c>
      <c r="BT45" s="264" t="s">
        <v>194</v>
      </c>
    </row>
    <row r="46" spans="1:72" s="173" customFormat="1" ht="15" customHeight="1">
      <c r="A46" s="264" t="s">
        <v>458</v>
      </c>
      <c r="B46" s="36">
        <v>70.510000000000005</v>
      </c>
      <c r="C46" s="36">
        <v>79.22</v>
      </c>
      <c r="D46" s="36">
        <v>71.17</v>
      </c>
      <c r="E46" s="36">
        <v>74.150000000000006</v>
      </c>
      <c r="F46" s="36">
        <v>188.78</v>
      </c>
      <c r="G46" s="36">
        <v>196.65</v>
      </c>
      <c r="H46" s="36">
        <v>71.12</v>
      </c>
      <c r="I46" s="36">
        <v>76.41</v>
      </c>
      <c r="J46" s="36">
        <v>10.74</v>
      </c>
      <c r="K46" s="36">
        <v>11.46</v>
      </c>
      <c r="L46" s="36">
        <v>13.03</v>
      </c>
      <c r="M46" s="36">
        <v>14.35</v>
      </c>
      <c r="N46" s="36">
        <v>97.14</v>
      </c>
      <c r="O46" s="36">
        <v>107.02</v>
      </c>
      <c r="P46" s="36">
        <v>9.15</v>
      </c>
      <c r="Q46" s="36">
        <v>9.5299999999999994</v>
      </c>
      <c r="R46" s="36">
        <v>1.57</v>
      </c>
      <c r="S46" s="36">
        <v>1.66</v>
      </c>
      <c r="T46" s="36">
        <v>0.01</v>
      </c>
      <c r="U46" s="36">
        <v>0.01</v>
      </c>
      <c r="V46" s="36">
        <v>0.01</v>
      </c>
      <c r="W46" s="36">
        <v>0.01</v>
      </c>
      <c r="X46" s="36">
        <v>0.86</v>
      </c>
      <c r="Y46" s="36">
        <v>0.92</v>
      </c>
      <c r="Z46" s="36">
        <v>253.51</v>
      </c>
      <c r="AA46" s="36">
        <v>270.16000000000003</v>
      </c>
      <c r="AB46" s="36">
        <v>23.09</v>
      </c>
      <c r="AC46" s="36">
        <v>24.56</v>
      </c>
      <c r="AD46" s="36">
        <v>11.09</v>
      </c>
      <c r="AE46" s="36">
        <v>11.55</v>
      </c>
      <c r="AF46" s="36">
        <v>0.98</v>
      </c>
      <c r="AG46" s="36">
        <v>1.03</v>
      </c>
      <c r="AH46" s="36">
        <v>53.99</v>
      </c>
      <c r="AI46" s="36">
        <v>61.19</v>
      </c>
      <c r="AJ46" s="36">
        <v>12.28</v>
      </c>
      <c r="AK46" s="36">
        <v>13.78</v>
      </c>
      <c r="AL46" s="36">
        <v>184.85</v>
      </c>
      <c r="AM46" s="36">
        <v>192.58</v>
      </c>
      <c r="AN46" s="36">
        <v>0.83</v>
      </c>
      <c r="AO46" s="36">
        <v>0.86</v>
      </c>
      <c r="AP46" s="36">
        <v>1.62</v>
      </c>
      <c r="AQ46" s="36">
        <v>1.71</v>
      </c>
      <c r="AR46" s="36">
        <v>19.55</v>
      </c>
      <c r="AS46" s="36">
        <v>20.36</v>
      </c>
      <c r="AT46" s="36">
        <v>2.41</v>
      </c>
      <c r="AU46" s="36">
        <v>2.65</v>
      </c>
      <c r="AV46" s="36">
        <v>18.98</v>
      </c>
      <c r="AW46" s="36">
        <v>19.77</v>
      </c>
      <c r="AX46" s="36">
        <v>0.06</v>
      </c>
      <c r="AY46" s="36">
        <v>7.0000000000000007E-2</v>
      </c>
      <c r="AZ46" s="36">
        <v>55.09</v>
      </c>
      <c r="BA46" s="36">
        <v>60.14</v>
      </c>
      <c r="BB46" s="36">
        <v>10.67</v>
      </c>
      <c r="BC46" s="36">
        <v>11.75</v>
      </c>
      <c r="BD46" s="36">
        <v>0.64</v>
      </c>
      <c r="BE46" s="36">
        <v>0.68</v>
      </c>
      <c r="BF46" s="36">
        <v>74.92</v>
      </c>
      <c r="BG46" s="36">
        <v>88.84</v>
      </c>
      <c r="BH46" s="36">
        <v>1.52</v>
      </c>
      <c r="BI46" s="36">
        <v>1.56</v>
      </c>
      <c r="BJ46" s="36">
        <v>110.89</v>
      </c>
      <c r="BK46" s="36">
        <v>118.42</v>
      </c>
      <c r="BL46" s="36">
        <v>2.33</v>
      </c>
      <c r="BM46" s="36">
        <v>2.41</v>
      </c>
      <c r="BN46" s="36">
        <v>19.38</v>
      </c>
      <c r="BO46" s="36">
        <v>20.190000000000001</v>
      </c>
      <c r="BP46" s="36">
        <v>71.17</v>
      </c>
      <c r="BQ46" s="36">
        <v>74.150000000000006</v>
      </c>
      <c r="BR46" s="36">
        <v>113.26</v>
      </c>
      <c r="BS46" s="36">
        <v>119.13</v>
      </c>
      <c r="BT46" s="264" t="s">
        <v>458</v>
      </c>
    </row>
    <row r="47" spans="1:72" s="173" customFormat="1" ht="15" customHeight="1">
      <c r="A47" s="264" t="s">
        <v>1488</v>
      </c>
      <c r="B47" s="36">
        <v>81.650000000000006</v>
      </c>
      <c r="C47" s="36">
        <v>83.78</v>
      </c>
      <c r="D47" s="36">
        <v>79.099999999999994</v>
      </c>
      <c r="E47" s="36">
        <v>81.819999999999993</v>
      </c>
      <c r="F47" s="36">
        <v>209.8</v>
      </c>
      <c r="G47" s="36">
        <v>217.03</v>
      </c>
      <c r="H47" s="36">
        <v>78.84</v>
      </c>
      <c r="I47" s="36">
        <v>80.45</v>
      </c>
      <c r="J47" s="36">
        <v>12.47</v>
      </c>
      <c r="K47" s="36">
        <v>12.94</v>
      </c>
      <c r="L47" s="36">
        <v>14.22</v>
      </c>
      <c r="M47" s="36">
        <v>13.91</v>
      </c>
      <c r="N47" s="36">
        <v>105.78</v>
      </c>
      <c r="O47" s="36">
        <v>103.45</v>
      </c>
      <c r="P47" s="36">
        <v>10.18</v>
      </c>
      <c r="Q47" s="36">
        <v>10.55</v>
      </c>
      <c r="R47" s="36">
        <v>1.58</v>
      </c>
      <c r="S47" s="36">
        <v>1.47</v>
      </c>
      <c r="T47" s="36">
        <v>0.01</v>
      </c>
      <c r="U47" s="36">
        <v>0.01</v>
      </c>
      <c r="V47" s="36">
        <v>0.01</v>
      </c>
      <c r="W47" s="36">
        <v>0.01</v>
      </c>
      <c r="X47" s="36">
        <v>1.01</v>
      </c>
      <c r="Y47" s="36">
        <v>1.02</v>
      </c>
      <c r="Z47" s="36">
        <v>285.58</v>
      </c>
      <c r="AA47" s="36">
        <v>292.27</v>
      </c>
      <c r="AB47" s="36">
        <v>25.63</v>
      </c>
      <c r="AC47" s="36">
        <v>25.81</v>
      </c>
      <c r="AD47" s="36">
        <v>12.32</v>
      </c>
      <c r="AE47" s="36">
        <v>12.74</v>
      </c>
      <c r="AF47" s="36">
        <v>0.99</v>
      </c>
      <c r="AG47" s="36">
        <v>0.9</v>
      </c>
      <c r="AH47" s="36">
        <v>63.62</v>
      </c>
      <c r="AI47" s="36">
        <v>65.52</v>
      </c>
      <c r="AJ47" s="36">
        <v>13.79</v>
      </c>
      <c r="AK47" s="36">
        <v>13.72</v>
      </c>
      <c r="AL47" s="36">
        <v>205.3</v>
      </c>
      <c r="AM47" s="36">
        <v>212.52</v>
      </c>
      <c r="AN47" s="36">
        <v>0.89</v>
      </c>
      <c r="AO47" s="36">
        <v>0.87</v>
      </c>
      <c r="AP47" s="36">
        <v>1.84</v>
      </c>
      <c r="AQ47" s="36">
        <v>1.94</v>
      </c>
      <c r="AR47" s="36">
        <v>21.72</v>
      </c>
      <c r="AS47" s="36">
        <v>22.47</v>
      </c>
      <c r="AT47" s="36">
        <v>2.61</v>
      </c>
      <c r="AU47" s="36">
        <v>2.4900000000000002</v>
      </c>
      <c r="AV47" s="36">
        <v>21.09</v>
      </c>
      <c r="AW47" s="36">
        <v>21.82</v>
      </c>
      <c r="AX47" s="36">
        <v>7.0000000000000007E-2</v>
      </c>
      <c r="AY47" s="36">
        <v>7.0000000000000007E-2</v>
      </c>
      <c r="AZ47" s="36">
        <v>62.78</v>
      </c>
      <c r="BA47" s="36">
        <v>64.650000000000006</v>
      </c>
      <c r="BB47" s="36">
        <v>11.76</v>
      </c>
      <c r="BC47" s="36">
        <v>11.82</v>
      </c>
      <c r="BD47" s="36">
        <v>0.68</v>
      </c>
      <c r="BE47" s="36">
        <v>0.61</v>
      </c>
      <c r="BF47" s="36">
        <v>88.18</v>
      </c>
      <c r="BG47" s="36">
        <v>86.11</v>
      </c>
      <c r="BH47" s="36">
        <v>1.47</v>
      </c>
      <c r="BI47" s="36">
        <v>1.28</v>
      </c>
      <c r="BJ47" s="36">
        <v>123.03</v>
      </c>
      <c r="BK47" s="36">
        <v>124.16</v>
      </c>
      <c r="BL47" s="36">
        <v>2.56</v>
      </c>
      <c r="BM47" s="36">
        <v>2.59</v>
      </c>
      <c r="BN47" s="36">
        <v>21.53</v>
      </c>
      <c r="BO47" s="36">
        <v>22.28</v>
      </c>
      <c r="BP47" s="36">
        <v>79.099999999999994</v>
      </c>
      <c r="BQ47" s="36">
        <v>81.819999999999993</v>
      </c>
      <c r="BR47" s="36">
        <v>125.28</v>
      </c>
      <c r="BS47" s="36">
        <v>128.19999999999999</v>
      </c>
      <c r="BT47" s="264" t="s">
        <v>1488</v>
      </c>
    </row>
    <row r="48" spans="1:72" s="36" customFormat="1" ht="15" customHeight="1">
      <c r="A48" s="264" t="s">
        <v>1751</v>
      </c>
      <c r="B48" s="1358">
        <v>82.13</v>
      </c>
      <c r="C48" s="1358">
        <v>71.099999999999994</v>
      </c>
      <c r="D48" s="1358">
        <v>79.930000000000007</v>
      </c>
      <c r="E48" s="1358">
        <v>77.77</v>
      </c>
      <c r="F48" s="1358">
        <v>212.02</v>
      </c>
      <c r="G48" s="1358">
        <v>206.27</v>
      </c>
      <c r="H48" s="1358">
        <v>79.62</v>
      </c>
      <c r="I48" s="1358">
        <v>73.900000000000006</v>
      </c>
      <c r="J48" s="1358">
        <v>12.72</v>
      </c>
      <c r="K48" s="1358">
        <v>12.59</v>
      </c>
      <c r="L48" s="1358">
        <v>13.87</v>
      </c>
      <c r="M48" s="1358">
        <v>13.57</v>
      </c>
      <c r="N48" s="1358">
        <v>103.37</v>
      </c>
      <c r="O48" s="1358">
        <v>101.19</v>
      </c>
      <c r="P48" s="283">
        <v>10.31</v>
      </c>
      <c r="Q48" s="283">
        <v>10.029999999999999</v>
      </c>
      <c r="R48" s="283">
        <v>1.46</v>
      </c>
      <c r="S48" s="283">
        <v>1.31</v>
      </c>
      <c r="T48" s="283">
        <v>0.01</v>
      </c>
      <c r="U48" s="283">
        <v>0.01</v>
      </c>
      <c r="V48" s="283">
        <v>0.01</v>
      </c>
      <c r="W48" s="283">
        <v>0.01</v>
      </c>
      <c r="X48" s="283">
        <v>0.92</v>
      </c>
      <c r="Y48" s="283">
        <v>0.78</v>
      </c>
      <c r="Z48" s="283">
        <v>282.77999999999997</v>
      </c>
      <c r="AA48" s="283">
        <v>272.62</v>
      </c>
      <c r="AB48" s="283">
        <v>25.93</v>
      </c>
      <c r="AC48" s="283">
        <v>24.61</v>
      </c>
      <c r="AD48" s="1358">
        <v>12.45</v>
      </c>
      <c r="AE48" s="1358">
        <v>12.11</v>
      </c>
      <c r="AF48" s="1358">
        <v>0.91</v>
      </c>
      <c r="AG48" s="283">
        <v>0.81</v>
      </c>
      <c r="AH48" s="1358">
        <v>65.7</v>
      </c>
      <c r="AI48" s="1358">
        <v>60.24</v>
      </c>
      <c r="AJ48" s="1358">
        <v>13.88</v>
      </c>
      <c r="AK48" s="1358">
        <v>12.81</v>
      </c>
      <c r="AL48" s="1358">
        <v>207.59</v>
      </c>
      <c r="AM48" s="1358">
        <v>201.99</v>
      </c>
      <c r="AN48" s="1358">
        <v>0.83</v>
      </c>
      <c r="AO48" s="1358">
        <v>0.78</v>
      </c>
      <c r="AP48" s="1358">
        <v>1.93</v>
      </c>
      <c r="AQ48" s="1358">
        <v>1.8</v>
      </c>
      <c r="AR48" s="1358">
        <v>21.95</v>
      </c>
      <c r="AS48" s="1358">
        <v>21.36</v>
      </c>
      <c r="AT48" s="283">
        <v>2.56</v>
      </c>
      <c r="AU48" s="1358">
        <v>2.36</v>
      </c>
      <c r="AV48" s="1358">
        <v>21.31</v>
      </c>
      <c r="AW48" s="1358">
        <v>20.74</v>
      </c>
      <c r="AX48" s="1358">
        <v>7.0000000000000007E-2</v>
      </c>
      <c r="AY48" s="1358">
        <v>7.0000000000000007E-2</v>
      </c>
      <c r="AZ48" s="1358">
        <v>64.540000000000006</v>
      </c>
      <c r="BA48" s="1358">
        <v>61.36</v>
      </c>
      <c r="BB48" s="1358">
        <v>12.12</v>
      </c>
      <c r="BC48" s="1358">
        <v>11.6</v>
      </c>
      <c r="BD48" s="1358">
        <v>0.62</v>
      </c>
      <c r="BE48" s="283">
        <v>0.6</v>
      </c>
      <c r="BF48" s="1358">
        <v>84.91</v>
      </c>
      <c r="BG48" s="1358">
        <v>82.32</v>
      </c>
      <c r="BH48" s="1358">
        <v>1.1200000000000001</v>
      </c>
      <c r="BI48" s="1358">
        <v>0.77</v>
      </c>
      <c r="BJ48" s="1358">
        <v>121.56</v>
      </c>
      <c r="BK48" s="1358">
        <v>116.96</v>
      </c>
      <c r="BL48" s="1358">
        <v>2.63</v>
      </c>
      <c r="BM48" s="1358">
        <v>2.5</v>
      </c>
      <c r="BN48" s="1358">
        <v>21.76</v>
      </c>
      <c r="BO48" s="1358">
        <v>21.17</v>
      </c>
      <c r="BP48" s="1358">
        <v>79.930000000000007</v>
      </c>
      <c r="BQ48" s="1358">
        <v>77.77</v>
      </c>
      <c r="BR48" s="1358">
        <v>125.45</v>
      </c>
      <c r="BS48" s="283">
        <v>118.24</v>
      </c>
      <c r="BT48" s="264" t="s">
        <v>1751</v>
      </c>
    </row>
    <row r="49" spans="1:75" s="36" customFormat="1" ht="15" customHeight="1">
      <c r="A49" s="264" t="s">
        <v>3664</v>
      </c>
      <c r="B49" s="1358">
        <v>71.366500000000002</v>
      </c>
      <c r="C49" s="1358">
        <v>73.17</v>
      </c>
      <c r="D49" s="1358">
        <v>77.721800000000002</v>
      </c>
      <c r="E49" s="1358">
        <v>77.63</v>
      </c>
      <c r="F49" s="1358">
        <v>206.1584</v>
      </c>
      <c r="G49" s="1358">
        <v>205.92</v>
      </c>
      <c r="H49" s="1358">
        <v>72.688100000000006</v>
      </c>
      <c r="I49" s="1358">
        <v>72.81</v>
      </c>
      <c r="J49" s="1358">
        <v>12.6509</v>
      </c>
      <c r="K49" s="1358">
        <v>12.62</v>
      </c>
      <c r="L49" s="1358">
        <v>14.135199999999999</v>
      </c>
      <c r="M49" s="1358">
        <v>14.21</v>
      </c>
      <c r="N49" s="1358">
        <v>105.4555</v>
      </c>
      <c r="O49" s="1358">
        <v>105.96</v>
      </c>
      <c r="P49" s="283">
        <v>10.021800000000001</v>
      </c>
      <c r="Q49" s="283">
        <v>10.02</v>
      </c>
      <c r="R49" s="283">
        <v>1.2666999999999999</v>
      </c>
      <c r="S49" s="283">
        <v>1.29</v>
      </c>
      <c r="T49" s="283">
        <v>6.7999999999999996E-3</v>
      </c>
      <c r="U49" s="283">
        <v>0.01</v>
      </c>
      <c r="V49" s="283">
        <v>3.0999999999999999E-3</v>
      </c>
      <c r="W49" s="283">
        <v>0</v>
      </c>
      <c r="X49" s="283">
        <v>0.76949999999999996</v>
      </c>
      <c r="Y49" s="283">
        <v>0.77</v>
      </c>
      <c r="Z49" s="283">
        <v>274.81169999999997</v>
      </c>
      <c r="AA49" s="283">
        <v>275.48</v>
      </c>
      <c r="AB49" s="283">
        <v>23.951899999999998</v>
      </c>
      <c r="AC49" s="283">
        <v>24.19</v>
      </c>
      <c r="AD49" s="1358">
        <v>12.106199999999999</v>
      </c>
      <c r="AE49" s="1358">
        <v>12.09</v>
      </c>
      <c r="AF49" s="1358">
        <v>0.79120000000000001</v>
      </c>
      <c r="AG49" s="283">
        <v>0.81</v>
      </c>
      <c r="AH49" s="1358">
        <v>64.542199999999994</v>
      </c>
      <c r="AI49" s="1358">
        <v>68.16</v>
      </c>
      <c r="AJ49" s="1358">
        <v>12.898300000000001</v>
      </c>
      <c r="AK49" s="1358">
        <v>12.68</v>
      </c>
      <c r="AL49" s="1358">
        <v>201.87649999999999</v>
      </c>
      <c r="AM49" s="1358">
        <v>201.64</v>
      </c>
      <c r="AN49" s="1358">
        <v>0.75619999999999998</v>
      </c>
      <c r="AO49" s="1358">
        <v>0.79</v>
      </c>
      <c r="AP49" s="1358">
        <v>1.7890999999999999</v>
      </c>
      <c r="AQ49" s="1358">
        <v>1.78</v>
      </c>
      <c r="AR49" s="1358">
        <v>21.345800000000001</v>
      </c>
      <c r="AS49" s="1358">
        <v>21.32</v>
      </c>
      <c r="AT49" s="283">
        <v>2.3018000000000001</v>
      </c>
      <c r="AU49" s="1358">
        <v>2.2999999999999998</v>
      </c>
      <c r="AV49" s="1358">
        <v>20.723500000000001</v>
      </c>
      <c r="AW49" s="1358">
        <v>20.7</v>
      </c>
      <c r="AX49" s="1358">
        <v>7.3099999999999998E-2</v>
      </c>
      <c r="AY49" s="1358">
        <v>0.08</v>
      </c>
      <c r="AZ49" s="1358">
        <v>61.703600000000002</v>
      </c>
      <c r="BA49" s="1358">
        <v>62.12</v>
      </c>
      <c r="BB49" s="1358">
        <v>11.901199999999999</v>
      </c>
      <c r="BC49" s="1358">
        <v>11.52</v>
      </c>
      <c r="BD49" s="1358">
        <v>0.5927</v>
      </c>
      <c r="BE49" s="283">
        <v>0.6</v>
      </c>
      <c r="BF49" s="1358">
        <v>85.985900000000001</v>
      </c>
      <c r="BG49" s="1358">
        <v>87.15</v>
      </c>
      <c r="BH49" s="1358">
        <v>0.57769999999999999</v>
      </c>
      <c r="BI49" s="1358">
        <v>0.52</v>
      </c>
      <c r="BJ49" s="1358">
        <v>119.22799999999999</v>
      </c>
      <c r="BK49" s="1358">
        <v>119.87</v>
      </c>
      <c r="BL49" s="1358">
        <v>2.4632000000000001</v>
      </c>
      <c r="BM49" s="1358">
        <v>2.39</v>
      </c>
      <c r="BN49" s="1358">
        <v>21.160299999999999</v>
      </c>
      <c r="BO49" s="1358">
        <v>21.14</v>
      </c>
      <c r="BP49" s="1358">
        <v>77.721800000000002</v>
      </c>
      <c r="BQ49" s="1358">
        <v>77.63</v>
      </c>
      <c r="BR49" s="1358">
        <v>126.401</v>
      </c>
      <c r="BS49" s="283">
        <v>132.24</v>
      </c>
      <c r="BT49" s="264" t="s">
        <v>3664</v>
      </c>
    </row>
    <row r="50" spans="1:75" s="36" customFormat="1" ht="15" customHeight="1">
      <c r="A50" s="264" t="s">
        <v>3665</v>
      </c>
      <c r="B50" s="1503">
        <v>65.014200000000002</v>
      </c>
      <c r="C50" s="1503">
        <v>59.81</v>
      </c>
      <c r="D50" s="1503">
        <v>77.674599999999998</v>
      </c>
      <c r="E50" s="1503">
        <v>77.81</v>
      </c>
      <c r="F50" s="1503">
        <v>206.0292</v>
      </c>
      <c r="G50" s="1503">
        <v>206.35</v>
      </c>
      <c r="H50" s="1503">
        <v>66.458699999999993</v>
      </c>
      <c r="I50" s="1503">
        <v>62.78</v>
      </c>
      <c r="J50" s="1503">
        <v>12.6549</v>
      </c>
      <c r="K50" s="1503">
        <v>12.73</v>
      </c>
      <c r="L50" s="1503">
        <v>12.5419</v>
      </c>
      <c r="M50" s="1503">
        <v>11.72</v>
      </c>
      <c r="N50" s="1503">
        <v>93.459400000000002</v>
      </c>
      <c r="O50" s="1503">
        <v>87.43</v>
      </c>
      <c r="P50" s="283">
        <v>10.017799999999999</v>
      </c>
      <c r="Q50" s="283">
        <v>10.039999999999999</v>
      </c>
      <c r="R50" s="283">
        <v>1.2528999999999999</v>
      </c>
      <c r="S50" s="283">
        <v>1.22</v>
      </c>
      <c r="T50" s="283">
        <v>6.1999999999999998E-3</v>
      </c>
      <c r="U50" s="283">
        <v>0.01</v>
      </c>
      <c r="V50" s="283">
        <v>2.8E-3</v>
      </c>
      <c r="W50" s="283">
        <v>0</v>
      </c>
      <c r="X50" s="283">
        <v>0.6804</v>
      </c>
      <c r="Y50" s="283">
        <v>0.63</v>
      </c>
      <c r="Z50" s="283">
        <v>265.0548</v>
      </c>
      <c r="AA50" s="283">
        <v>257.42</v>
      </c>
      <c r="AB50" s="283">
        <v>22.543600000000001</v>
      </c>
      <c r="AC50" s="283">
        <v>20.55</v>
      </c>
      <c r="AD50" s="1503">
        <v>7.5800000000000006E-2</v>
      </c>
      <c r="AE50" s="1503">
        <v>7.0000000000000007E-2</v>
      </c>
      <c r="AF50" s="1503">
        <v>0.78300000000000003</v>
      </c>
      <c r="AG50" s="283">
        <v>0.76</v>
      </c>
      <c r="AH50" s="1503">
        <v>60.438099999999999</v>
      </c>
      <c r="AI50" s="1503">
        <v>53.34</v>
      </c>
      <c r="AJ50" s="1503">
        <v>10.959300000000001</v>
      </c>
      <c r="AK50" s="1503">
        <v>9.9</v>
      </c>
      <c r="AL50" s="1503">
        <v>201.7544</v>
      </c>
      <c r="AM50" s="1503">
        <v>202.12</v>
      </c>
      <c r="AN50" s="1503">
        <v>0.76639999999999997</v>
      </c>
      <c r="AO50" s="1503">
        <v>0.76</v>
      </c>
      <c r="AP50" s="1503">
        <v>1.7483</v>
      </c>
      <c r="AQ50" s="1503">
        <v>1.72</v>
      </c>
      <c r="AR50" s="1503">
        <v>21.332699999999999</v>
      </c>
      <c r="AS50" s="1503">
        <v>21.37</v>
      </c>
      <c r="AT50" s="283">
        <v>1.6351</v>
      </c>
      <c r="AU50" s="1503">
        <v>1.4</v>
      </c>
      <c r="AV50" s="1503">
        <v>20.705300000000001</v>
      </c>
      <c r="AW50" s="1503">
        <v>20.74</v>
      </c>
      <c r="AX50" s="1503">
        <v>7.2099999999999997E-2</v>
      </c>
      <c r="AY50" s="1503">
        <v>7.0000000000000007E-2</v>
      </c>
      <c r="AZ50" s="1503">
        <v>59.317100000000003</v>
      </c>
      <c r="BA50" s="1503">
        <v>57.8</v>
      </c>
      <c r="BB50" s="1503">
        <v>10.058400000000001</v>
      </c>
      <c r="BC50" s="1503">
        <v>9.44</v>
      </c>
      <c r="BD50" s="1503">
        <v>0.58940000000000003</v>
      </c>
      <c r="BE50" s="283">
        <v>0.57999999999999996</v>
      </c>
      <c r="BF50" s="1503">
        <v>82.442999999999998</v>
      </c>
      <c r="BG50" s="1503">
        <v>84.03</v>
      </c>
      <c r="BH50" s="1503">
        <v>0.43109999999999998</v>
      </c>
      <c r="BI50" s="1503">
        <v>0.36</v>
      </c>
      <c r="BJ50" s="1503">
        <v>112.64660000000001</v>
      </c>
      <c r="BK50" s="1503">
        <v>109.18</v>
      </c>
      <c r="BL50" s="1503">
        <v>2.3778999999999999</v>
      </c>
      <c r="BM50" s="1503">
        <v>2.2999999999999998</v>
      </c>
      <c r="BN50" s="1503">
        <v>21.147400000000001</v>
      </c>
      <c r="BO50" s="1503">
        <v>21.18</v>
      </c>
      <c r="BP50" s="1503">
        <v>77.674599999999998</v>
      </c>
      <c r="BQ50" s="1503">
        <v>77.81</v>
      </c>
      <c r="BR50" s="1503">
        <v>122.4104</v>
      </c>
      <c r="BS50" s="283">
        <v>122.42</v>
      </c>
      <c r="BT50" s="264" t="s">
        <v>3665</v>
      </c>
    </row>
    <row r="51" spans="1:75" s="36" customFormat="1" ht="15" customHeight="1">
      <c r="A51" s="264" t="s">
        <v>3960</v>
      </c>
      <c r="B51" s="283">
        <v>57.023499999999999</v>
      </c>
      <c r="C51" s="283">
        <v>58.42</v>
      </c>
      <c r="D51" s="283">
        <v>78.2637</v>
      </c>
      <c r="E51" s="283">
        <v>78.400000000000006</v>
      </c>
      <c r="F51" s="283">
        <v>207.56620000000001</v>
      </c>
      <c r="G51" s="283">
        <v>207.76</v>
      </c>
      <c r="H51" s="283">
        <v>59.080199999999998</v>
      </c>
      <c r="I51" s="283">
        <v>60.63</v>
      </c>
      <c r="J51" s="283">
        <v>12.1837</v>
      </c>
      <c r="K51" s="283">
        <v>11.82</v>
      </c>
      <c r="L51" s="283">
        <v>11.653600000000001</v>
      </c>
      <c r="M51" s="283">
        <v>11.73</v>
      </c>
      <c r="N51" s="283">
        <v>86.882900000000006</v>
      </c>
      <c r="O51" s="283">
        <v>87.21</v>
      </c>
      <c r="P51" s="283">
        <v>10.0863</v>
      </c>
      <c r="Q51" s="283">
        <v>10.1</v>
      </c>
      <c r="R51" s="283">
        <v>1.1812</v>
      </c>
      <c r="S51" s="283">
        <v>1.1599999999999999</v>
      </c>
      <c r="T51" s="283">
        <v>5.7999999999999996E-3</v>
      </c>
      <c r="U51" s="283">
        <v>0.01</v>
      </c>
      <c r="V51" s="283">
        <v>2.5999999999999999E-3</v>
      </c>
      <c r="W51" s="283">
        <v>0</v>
      </c>
      <c r="X51" s="283">
        <v>0.67200000000000004</v>
      </c>
      <c r="Y51" s="283">
        <v>0.76</v>
      </c>
      <c r="Z51" s="283">
        <v>258.94290000000001</v>
      </c>
      <c r="AA51" s="283">
        <v>259.52</v>
      </c>
      <c r="AB51" s="283">
        <v>18.955200000000001</v>
      </c>
      <c r="AC51" s="283">
        <v>19.5</v>
      </c>
      <c r="AD51" s="283">
        <v>6.3100000000000003E-2</v>
      </c>
      <c r="AE51" s="283">
        <v>7.0000000000000007E-2</v>
      </c>
      <c r="AF51" s="283">
        <v>0.73850000000000005</v>
      </c>
      <c r="AG51" s="283">
        <v>0.72</v>
      </c>
      <c r="AH51" s="283">
        <v>52.3</v>
      </c>
      <c r="AI51" s="283">
        <v>55.76</v>
      </c>
      <c r="AJ51" s="283">
        <v>9.3177000000000003</v>
      </c>
      <c r="AK51" s="283">
        <v>9.34</v>
      </c>
      <c r="AL51" s="283">
        <v>203.2773</v>
      </c>
      <c r="AM51" s="283">
        <v>203.63</v>
      </c>
      <c r="AN51" s="283">
        <v>0.75029999999999997</v>
      </c>
      <c r="AO51" s="283">
        <v>0.75</v>
      </c>
      <c r="AP51" s="283">
        <v>1.6767000000000001</v>
      </c>
      <c r="AQ51" s="283">
        <v>1.67</v>
      </c>
      <c r="AR51" s="283">
        <v>21.494900000000001</v>
      </c>
      <c r="AS51" s="283">
        <v>21.53</v>
      </c>
      <c r="AT51" s="283">
        <v>1.1691</v>
      </c>
      <c r="AU51" s="283">
        <v>1.22</v>
      </c>
      <c r="AV51" s="283">
        <v>20.8674</v>
      </c>
      <c r="AW51" s="283">
        <v>20.9</v>
      </c>
      <c r="AX51" s="283">
        <v>6.6699999999999995E-2</v>
      </c>
      <c r="AY51" s="283">
        <v>7.0000000000000007E-2</v>
      </c>
      <c r="AZ51" s="283">
        <v>56.334699999999998</v>
      </c>
      <c r="BA51" s="283">
        <v>58.16</v>
      </c>
      <c r="BB51" s="283">
        <v>9.3073999999999995</v>
      </c>
      <c r="BC51" s="283">
        <v>9.25</v>
      </c>
      <c r="BD51" s="283">
        <v>0.55110000000000003</v>
      </c>
      <c r="BE51" s="283">
        <v>0.54</v>
      </c>
      <c r="BF51" s="283">
        <v>79.908100000000005</v>
      </c>
      <c r="BG51" s="283">
        <v>80.02</v>
      </c>
      <c r="BH51" s="283">
        <v>0.35630000000000001</v>
      </c>
      <c r="BI51" s="283">
        <v>0.36</v>
      </c>
      <c r="BJ51" s="283">
        <v>109.4175</v>
      </c>
      <c r="BK51" s="283">
        <v>109.44</v>
      </c>
      <c r="BL51" s="283">
        <v>2.2054999999999998</v>
      </c>
      <c r="BM51" s="283">
        <v>2.2200000000000002</v>
      </c>
      <c r="BN51" s="283">
        <v>21.308199999999999</v>
      </c>
      <c r="BO51" s="283">
        <v>21.35</v>
      </c>
      <c r="BP51" s="283">
        <v>78.2637</v>
      </c>
      <c r="BQ51" s="283">
        <v>78.400000000000006</v>
      </c>
      <c r="BR51" s="283">
        <v>116.15600000000001</v>
      </c>
      <c r="BS51" s="283">
        <v>105.25</v>
      </c>
      <c r="BT51" s="264" t="s">
        <v>3960</v>
      </c>
    </row>
    <row r="52" spans="1:75" s="36" customFormat="1" ht="15" customHeight="1">
      <c r="A52" s="264" t="s">
        <v>3962</v>
      </c>
      <c r="B52" s="283">
        <v>59.658900000000003</v>
      </c>
      <c r="C52" s="283">
        <v>61.93</v>
      </c>
      <c r="D52" s="283">
        <v>79.119200000000006</v>
      </c>
      <c r="E52" s="283">
        <v>80.599999999999994</v>
      </c>
      <c r="F52" s="283">
        <v>209.82980000000001</v>
      </c>
      <c r="G52" s="283">
        <v>213.64</v>
      </c>
      <c r="H52" s="283">
        <v>59.645600000000002</v>
      </c>
      <c r="I52" s="283">
        <v>61.98</v>
      </c>
      <c r="J52" s="283">
        <v>11.6242</v>
      </c>
      <c r="K52" s="283">
        <v>11.9</v>
      </c>
      <c r="L52" s="283">
        <v>11.596</v>
      </c>
      <c r="M52" s="283">
        <v>12.4</v>
      </c>
      <c r="N52" s="283">
        <v>86.2637</v>
      </c>
      <c r="O52" s="283">
        <v>92.21</v>
      </c>
      <c r="P52" s="283">
        <v>10.189</v>
      </c>
      <c r="Q52" s="283">
        <v>10.33</v>
      </c>
      <c r="R52" s="283">
        <v>1.1911</v>
      </c>
      <c r="S52" s="283">
        <v>1.25</v>
      </c>
      <c r="T52" s="283">
        <v>6.0000000000000001E-3</v>
      </c>
      <c r="U52" s="283">
        <v>0.01</v>
      </c>
      <c r="V52" s="283">
        <v>2.5000000000000001E-3</v>
      </c>
      <c r="W52" s="283">
        <v>0</v>
      </c>
      <c r="X52" s="283">
        <v>0.7268</v>
      </c>
      <c r="Y52" s="283">
        <v>0.72</v>
      </c>
      <c r="Z52" s="283">
        <v>260.45460000000003</v>
      </c>
      <c r="AA52" s="283">
        <v>265.73</v>
      </c>
      <c r="AB52" s="283">
        <v>18.4786</v>
      </c>
      <c r="AC52" s="283">
        <v>18.77</v>
      </c>
      <c r="AD52" s="283">
        <v>6.0699999999999997E-2</v>
      </c>
      <c r="AE52" s="283">
        <v>0.06</v>
      </c>
      <c r="AF52" s="283">
        <v>0.74399999999999999</v>
      </c>
      <c r="AG52" s="283">
        <v>0.78</v>
      </c>
      <c r="AH52" s="283">
        <v>56.3782</v>
      </c>
      <c r="AI52" s="283">
        <v>58.84</v>
      </c>
      <c r="AJ52" s="283">
        <v>9.4036000000000008</v>
      </c>
      <c r="AK52" s="283">
        <v>9.61</v>
      </c>
      <c r="AL52" s="283">
        <v>205.4922</v>
      </c>
      <c r="AM52" s="283">
        <v>209.23</v>
      </c>
      <c r="AN52" s="283">
        <v>0.75529999999999997</v>
      </c>
      <c r="AO52" s="283">
        <v>0.77</v>
      </c>
      <c r="AP52" s="283">
        <v>1.6155999999999999</v>
      </c>
      <c r="AQ52" s="283">
        <v>1.6</v>
      </c>
      <c r="AR52" s="283">
        <v>21.713799999999999</v>
      </c>
      <c r="AS52" s="283">
        <v>21.58</v>
      </c>
      <c r="AT52" s="283">
        <v>1.3027</v>
      </c>
      <c r="AU52" s="283">
        <v>1.36</v>
      </c>
      <c r="AV52" s="283">
        <v>21.095400000000001</v>
      </c>
      <c r="AW52" s="283">
        <v>21.49</v>
      </c>
      <c r="AX52" s="283">
        <v>6.9400000000000003E-2</v>
      </c>
      <c r="AY52" s="283">
        <v>7.0000000000000007E-2</v>
      </c>
      <c r="AZ52" s="283">
        <v>56.838999999999999</v>
      </c>
      <c r="BA52" s="283">
        <v>58.43</v>
      </c>
      <c r="BB52" s="283">
        <v>8.9743999999999993</v>
      </c>
      <c r="BC52" s="283">
        <v>9.52</v>
      </c>
      <c r="BD52" s="283">
        <v>0.53</v>
      </c>
      <c r="BE52" s="283">
        <v>0.52</v>
      </c>
      <c r="BF52" s="283">
        <v>79.829700000000003</v>
      </c>
      <c r="BG52" s="283">
        <v>84.32</v>
      </c>
      <c r="BH52" s="283">
        <v>0.2079</v>
      </c>
      <c r="BI52" s="283">
        <v>0.16</v>
      </c>
      <c r="BJ52" s="283">
        <v>108.5568</v>
      </c>
      <c r="BK52" s="283">
        <v>112.08</v>
      </c>
      <c r="BL52" s="283">
        <v>2.2667000000000002</v>
      </c>
      <c r="BM52" s="283">
        <v>2.37</v>
      </c>
      <c r="BN52" s="283">
        <v>21.540900000000001</v>
      </c>
      <c r="BO52" s="283">
        <v>21.94</v>
      </c>
      <c r="BP52" s="283">
        <v>79.119200000000006</v>
      </c>
      <c r="BQ52" s="283">
        <v>80.599999999999994</v>
      </c>
      <c r="BR52" s="283">
        <v>100.3793</v>
      </c>
      <c r="BS52" s="283">
        <v>104.82</v>
      </c>
      <c r="BT52" s="264" t="s">
        <v>3962</v>
      </c>
    </row>
    <row r="53" spans="1:75" s="36" customFormat="1" ht="15" customHeight="1">
      <c r="A53" s="264" t="s">
        <v>3981</v>
      </c>
      <c r="B53" s="283">
        <v>63.658630000000002</v>
      </c>
      <c r="C53" s="283">
        <v>61.58</v>
      </c>
      <c r="D53" s="283">
        <v>82.100874000000005</v>
      </c>
      <c r="E53" s="283">
        <v>83.73</v>
      </c>
      <c r="F53" s="283">
        <v>217.64671100000001</v>
      </c>
      <c r="G53" s="283">
        <v>221.47</v>
      </c>
      <c r="H53" s="283">
        <v>64.688146000000003</v>
      </c>
      <c r="I53" s="283">
        <v>63.21</v>
      </c>
      <c r="J53" s="283">
        <v>12.660601</v>
      </c>
      <c r="K53" s="283">
        <v>12.65</v>
      </c>
      <c r="L53" s="283">
        <v>13.163303000000001</v>
      </c>
      <c r="M53" s="283">
        <v>13</v>
      </c>
      <c r="N53" s="283">
        <v>97.992005000000006</v>
      </c>
      <c r="O53" s="283">
        <v>96.86</v>
      </c>
      <c r="P53" s="283">
        <v>10.493054000000001</v>
      </c>
      <c r="Q53" s="283">
        <v>10.67</v>
      </c>
      <c r="R53" s="283">
        <v>1.2622720000000001</v>
      </c>
      <c r="S53" s="283">
        <v>1.22</v>
      </c>
      <c r="T53" s="283">
        <v>6.0390000000000001E-3</v>
      </c>
      <c r="U53" s="283">
        <v>0.01</v>
      </c>
      <c r="V53" s="283">
        <v>2.258E-3</v>
      </c>
      <c r="W53" s="283">
        <v>0</v>
      </c>
      <c r="X53" s="283">
        <v>0.74442600000000003</v>
      </c>
      <c r="Y53" s="283">
        <v>0.76</v>
      </c>
      <c r="Z53" s="283">
        <v>272.38111300000003</v>
      </c>
      <c r="AA53" s="283">
        <v>276.82</v>
      </c>
      <c r="AB53" s="283">
        <v>20.178184999999999</v>
      </c>
      <c r="AC53" s="283">
        <v>20.74</v>
      </c>
      <c r="AD53" s="283">
        <v>6.0657999999999997E-2</v>
      </c>
      <c r="AE53" s="283">
        <v>0.06</v>
      </c>
      <c r="AF53" s="283">
        <v>0.78928299999999996</v>
      </c>
      <c r="AG53" s="283">
        <v>0.77</v>
      </c>
      <c r="AH53" s="283">
        <v>58.730638999999996</v>
      </c>
      <c r="AI53" s="283">
        <v>56.56</v>
      </c>
      <c r="AJ53" s="283">
        <v>10.272456</v>
      </c>
      <c r="AK53" s="283">
        <v>10.220000000000001</v>
      </c>
      <c r="AL53" s="283">
        <v>213.226247</v>
      </c>
      <c r="AM53" s="283">
        <v>217.47</v>
      </c>
      <c r="AN53" s="283">
        <v>0.74837200000000004</v>
      </c>
      <c r="AO53" s="283">
        <v>0.69</v>
      </c>
      <c r="AP53" s="283">
        <v>1.597353</v>
      </c>
      <c r="AQ53" s="283">
        <v>1.57</v>
      </c>
      <c r="AR53" s="283">
        <v>22.433156</v>
      </c>
      <c r="AS53" s="283">
        <v>23</v>
      </c>
      <c r="AT53" s="283">
        <v>1.392849</v>
      </c>
      <c r="AU53" s="283">
        <v>1.33</v>
      </c>
      <c r="AV53" s="283">
        <v>21.892281000000001</v>
      </c>
      <c r="AW53" s="283">
        <v>22.32</v>
      </c>
      <c r="AX53" s="283">
        <v>7.4847999999999998E-2</v>
      </c>
      <c r="AY53" s="283">
        <v>0.08</v>
      </c>
      <c r="AZ53" s="283">
        <v>61.194586000000001</v>
      </c>
      <c r="BA53" s="283">
        <v>61.21</v>
      </c>
      <c r="BB53" s="283">
        <v>9.896687</v>
      </c>
      <c r="BC53" s="283">
        <v>9.34</v>
      </c>
      <c r="BD53" s="283">
        <v>0.53053300000000003</v>
      </c>
      <c r="BE53" s="283">
        <v>0.53</v>
      </c>
      <c r="BF53" s="283">
        <v>84.626541000000003</v>
      </c>
      <c r="BG53" s="283">
        <v>83.94</v>
      </c>
      <c r="BH53" s="283">
        <v>0.159326</v>
      </c>
      <c r="BI53" s="283">
        <v>0.16</v>
      </c>
      <c r="BJ53" s="283">
        <v>116.904573</v>
      </c>
      <c r="BK53" s="283">
        <v>117.62</v>
      </c>
      <c r="BL53" s="283">
        <v>2.5323829999999998</v>
      </c>
      <c r="BM53" s="283">
        <v>2.5299999999999998</v>
      </c>
      <c r="BN53" s="283">
        <v>22.35247</v>
      </c>
      <c r="BO53" s="283">
        <v>22.79</v>
      </c>
      <c r="BP53" s="283">
        <v>82.100874000000005</v>
      </c>
      <c r="BQ53" s="283">
        <v>83.73</v>
      </c>
      <c r="BR53" s="283">
        <v>110.612995</v>
      </c>
      <c r="BS53" s="283">
        <v>109.5</v>
      </c>
      <c r="BT53" s="264" t="s">
        <v>3981</v>
      </c>
    </row>
    <row r="54" spans="1:75" s="36" customFormat="1" ht="15" customHeight="1">
      <c r="A54" s="264" t="s">
        <v>4593</v>
      </c>
      <c r="B54" s="283">
        <v>60.13044</v>
      </c>
      <c r="C54" s="283">
        <v>59.32</v>
      </c>
      <c r="D54" s="283">
        <v>84.026285999999999</v>
      </c>
      <c r="E54" s="283">
        <v>84.5</v>
      </c>
      <c r="F54" s="283">
        <v>222.77708799999999</v>
      </c>
      <c r="G54" s="283">
        <v>224.14</v>
      </c>
      <c r="H54" s="283">
        <v>63.498502999999999</v>
      </c>
      <c r="I54" s="283">
        <v>64.540000000000006</v>
      </c>
      <c r="J54" s="283">
        <v>12.329136</v>
      </c>
      <c r="K54" s="283">
        <v>12.29</v>
      </c>
      <c r="L54" s="283">
        <v>12.848271</v>
      </c>
      <c r="M54" s="283">
        <v>12.87</v>
      </c>
      <c r="N54" s="283">
        <v>95.877876000000001</v>
      </c>
      <c r="O54" s="283">
        <v>96.08</v>
      </c>
      <c r="P54" s="283">
        <v>10.717393</v>
      </c>
      <c r="Q54" s="283">
        <v>10.82</v>
      </c>
      <c r="R54" s="283">
        <v>1.1916819999999999</v>
      </c>
      <c r="S54" s="283">
        <v>1.23</v>
      </c>
      <c r="T54" s="283">
        <v>5.8180000000000003E-3</v>
      </c>
      <c r="U54" s="283">
        <v>0.01</v>
      </c>
      <c r="V54" s="283">
        <v>1.9940000000000001E-3</v>
      </c>
      <c r="W54" s="283">
        <v>0</v>
      </c>
      <c r="X54" s="283">
        <v>0.75638300000000003</v>
      </c>
      <c r="Y54" s="283">
        <v>0.78</v>
      </c>
      <c r="Z54" s="283">
        <v>276.78387400000003</v>
      </c>
      <c r="AA54" s="283">
        <v>278.45999999999998</v>
      </c>
      <c r="AB54" s="283">
        <v>20.365683000000001</v>
      </c>
      <c r="AC54" s="283">
        <v>20.45</v>
      </c>
      <c r="AD54" s="283">
        <v>5.4908999999999999E-2</v>
      </c>
      <c r="AE54" s="283">
        <v>0.06</v>
      </c>
      <c r="AF54" s="283">
        <v>0.738479</v>
      </c>
      <c r="AG54" s="283">
        <v>0.74</v>
      </c>
      <c r="AH54" s="283">
        <v>56.357278000000001</v>
      </c>
      <c r="AI54" s="283">
        <v>56.78</v>
      </c>
      <c r="AJ54" s="283">
        <v>9.9208660000000002</v>
      </c>
      <c r="AK54" s="283">
        <v>9.9</v>
      </c>
      <c r="AL54" s="283">
        <v>218.257195</v>
      </c>
      <c r="AM54" s="283">
        <v>219.48</v>
      </c>
      <c r="AN54" s="283">
        <v>0.61963699999999999</v>
      </c>
      <c r="AO54" s="283">
        <v>0.52</v>
      </c>
      <c r="AP54" s="283">
        <v>1.5919129999999999</v>
      </c>
      <c r="AQ54" s="283">
        <v>1.65</v>
      </c>
      <c r="AR54" s="283">
        <v>23.075112000000001</v>
      </c>
      <c r="AS54" s="283">
        <v>23.21</v>
      </c>
      <c r="AT54" s="283">
        <v>1.2804949999999999</v>
      </c>
      <c r="AU54" s="283">
        <v>1.34</v>
      </c>
      <c r="AV54" s="283">
        <v>22.402844999999999</v>
      </c>
      <c r="AW54" s="283">
        <v>22.53</v>
      </c>
      <c r="AX54" s="283">
        <v>7.4062000000000003E-2</v>
      </c>
      <c r="AY54" s="283">
        <v>7.0000000000000007E-2</v>
      </c>
      <c r="AZ54" s="283">
        <v>61.545448</v>
      </c>
      <c r="BA54" s="283">
        <v>62.47</v>
      </c>
      <c r="BB54" s="283">
        <v>9.1900670000000009</v>
      </c>
      <c r="BC54" s="283">
        <v>9.1</v>
      </c>
      <c r="BD54" s="283">
        <v>0.48621799999999998</v>
      </c>
      <c r="BE54" s="283">
        <v>0.48</v>
      </c>
      <c r="BF54" s="283">
        <v>84.462277</v>
      </c>
      <c r="BG54" s="283">
        <v>86.56</v>
      </c>
      <c r="BH54" s="283">
        <v>0.16306300000000001</v>
      </c>
      <c r="BI54" s="283">
        <v>0.16</v>
      </c>
      <c r="BJ54" s="283">
        <v>116.893812</v>
      </c>
      <c r="BK54" s="283">
        <v>117.48</v>
      </c>
      <c r="BL54" s="283">
        <v>2.6052249999999999</v>
      </c>
      <c r="BM54" s="283">
        <v>2.75</v>
      </c>
      <c r="BN54" s="283">
        <v>22.875958000000001</v>
      </c>
      <c r="BO54" s="283">
        <v>23</v>
      </c>
      <c r="BP54" s="283">
        <v>84.026285999999999</v>
      </c>
      <c r="BQ54" s="283">
        <v>84.5</v>
      </c>
      <c r="BR54" s="283">
        <v>108.79983300000001</v>
      </c>
      <c r="BS54" s="283">
        <v>107.27</v>
      </c>
      <c r="BT54" s="264" t="s">
        <v>4593</v>
      </c>
    </row>
    <row r="55" spans="1:75" s="36" customFormat="1" ht="15" customHeight="1">
      <c r="A55" s="264" t="s">
        <v>4594</v>
      </c>
      <c r="B55" s="283">
        <v>56.938333333333333</v>
      </c>
      <c r="C55" s="283">
        <v>58.28</v>
      </c>
      <c r="D55" s="283">
        <v>84.781146000000007</v>
      </c>
      <c r="E55" s="283">
        <v>84.9</v>
      </c>
      <c r="F55" s="283">
        <v>224.80451299999999</v>
      </c>
      <c r="G55" s="283">
        <v>224.84</v>
      </c>
      <c r="H55" s="283">
        <v>63.281075000000001</v>
      </c>
      <c r="I55" s="283">
        <v>62.16</v>
      </c>
      <c r="J55" s="283">
        <v>12.082319</v>
      </c>
      <c r="K55" s="283">
        <v>11.99</v>
      </c>
      <c r="L55" s="283">
        <v>12.557464</v>
      </c>
      <c r="M55" s="283">
        <v>12.81</v>
      </c>
      <c r="N55" s="283">
        <v>93.728005999999993</v>
      </c>
      <c r="O55" s="283">
        <v>95.44</v>
      </c>
      <c r="P55" s="283">
        <v>10.875048</v>
      </c>
      <c r="Q55" s="283">
        <v>10.95</v>
      </c>
      <c r="R55" s="283">
        <v>1.1732959999999999</v>
      </c>
      <c r="S55" s="283">
        <v>1.1200000000000001</v>
      </c>
      <c r="T55" s="283">
        <v>5.947E-3</v>
      </c>
      <c r="U55" s="283">
        <v>0.01</v>
      </c>
      <c r="V55" s="283">
        <v>2.019E-3</v>
      </c>
      <c r="W55" s="283">
        <v>0</v>
      </c>
      <c r="X55" s="283">
        <v>0.78395800000000004</v>
      </c>
      <c r="Y55" s="283">
        <v>0.79</v>
      </c>
      <c r="Z55" s="283">
        <v>277.50460600000002</v>
      </c>
      <c r="AA55" s="283">
        <v>275.87</v>
      </c>
      <c r="AB55" s="283">
        <v>20.179838</v>
      </c>
      <c r="AC55" s="283">
        <v>19.84</v>
      </c>
      <c r="AD55" s="283">
        <v>5.7696999999999998E-2</v>
      </c>
      <c r="AE55" s="283">
        <v>0.06</v>
      </c>
      <c r="AF55" s="283">
        <v>0.73525200000000002</v>
      </c>
      <c r="AG55" s="283">
        <v>0.74</v>
      </c>
      <c r="AH55" s="283">
        <v>54.053877999999997</v>
      </c>
      <c r="AI55" s="283">
        <v>54.51</v>
      </c>
      <c r="AJ55" s="283">
        <v>9.1142979999999998</v>
      </c>
      <c r="AK55" s="283">
        <v>8.7799999999999994</v>
      </c>
      <c r="AL55" s="283">
        <v>220.280869</v>
      </c>
      <c r="AM55" s="283">
        <v>220.52</v>
      </c>
      <c r="AN55" s="283">
        <v>0.53694600000000003</v>
      </c>
      <c r="AO55" s="283">
        <v>0.51</v>
      </c>
      <c r="AP55" s="283">
        <v>1.6620809999999999</v>
      </c>
      <c r="AQ55" s="283">
        <v>1.71</v>
      </c>
      <c r="AR55" s="283">
        <v>23.267150999999998</v>
      </c>
      <c r="AS55" s="283">
        <v>23.32</v>
      </c>
      <c r="AT55" s="283">
        <v>1.2791429999999999</v>
      </c>
      <c r="AU55" s="283">
        <v>1.21</v>
      </c>
      <c r="AV55" s="283">
        <v>22.595566999999999</v>
      </c>
      <c r="AW55" s="283">
        <v>22.63</v>
      </c>
      <c r="AX55" s="283">
        <v>7.0989999999999998E-2</v>
      </c>
      <c r="AY55" s="283">
        <v>7.0000000000000007E-2</v>
      </c>
      <c r="AZ55" s="283">
        <v>61.346919</v>
      </c>
      <c r="BA55" s="283">
        <v>60.92</v>
      </c>
      <c r="BB55" s="283">
        <v>8.8075340000000004</v>
      </c>
      <c r="BC55" s="283">
        <v>9.1</v>
      </c>
      <c r="BD55" s="283">
        <v>0.46550399999999997</v>
      </c>
      <c r="BE55" s="283">
        <v>0.46</v>
      </c>
      <c r="BF55" s="283">
        <v>86.748475999999997</v>
      </c>
      <c r="BG55" s="283">
        <v>89.24</v>
      </c>
      <c r="BH55" s="283">
        <v>0.180815</v>
      </c>
      <c r="BI55" s="283">
        <v>0.17</v>
      </c>
      <c r="BJ55" s="283">
        <v>116.43907</v>
      </c>
      <c r="BK55" s="283">
        <v>117.14</v>
      </c>
      <c r="BL55" s="283">
        <v>2.7366299999999999</v>
      </c>
      <c r="BM55" s="283">
        <v>2.75</v>
      </c>
      <c r="BN55" s="283">
        <v>23.081669999999999</v>
      </c>
      <c r="BO55" s="283">
        <v>23.11</v>
      </c>
      <c r="BP55" s="283">
        <v>84.781146000000007</v>
      </c>
      <c r="BQ55" s="283">
        <v>84.9</v>
      </c>
      <c r="BR55" s="283">
        <v>106.809804</v>
      </c>
      <c r="BS55" s="283">
        <v>104.41</v>
      </c>
      <c r="BT55" s="264" t="s">
        <v>4594</v>
      </c>
    </row>
    <row r="56" spans="1:75" s="36" customFormat="1" ht="15" customHeight="1" thickBot="1">
      <c r="A56" s="1344" t="s">
        <v>4852</v>
      </c>
      <c r="B56" s="1345">
        <v>63.341738999999997</v>
      </c>
      <c r="C56" s="1345">
        <v>63.71</v>
      </c>
      <c r="D56" s="1345">
        <v>84.806312000000005</v>
      </c>
      <c r="E56" s="1345">
        <v>84.81</v>
      </c>
      <c r="F56" s="1345">
        <v>224.924701</v>
      </c>
      <c r="G56" s="1345">
        <v>224.97</v>
      </c>
      <c r="H56" s="1345">
        <v>66.165549999999996</v>
      </c>
      <c r="I56" s="1345">
        <v>68.39</v>
      </c>
      <c r="J56" s="1345">
        <v>12.812291999999999</v>
      </c>
      <c r="K56" s="1345">
        <v>13.13</v>
      </c>
      <c r="L56" s="1345">
        <v>13.594389</v>
      </c>
      <c r="M56" s="1345">
        <v>13.57</v>
      </c>
      <c r="N56" s="1345">
        <v>101.153004</v>
      </c>
      <c r="O56" s="1345">
        <v>100.9</v>
      </c>
      <c r="P56" s="1345">
        <v>10.933994999999999</v>
      </c>
      <c r="Q56" s="1345">
        <v>10.92</v>
      </c>
      <c r="R56" s="1345">
        <v>1.150649</v>
      </c>
      <c r="S56" s="1345">
        <v>1.1399999999999999</v>
      </c>
      <c r="T56" s="1345">
        <v>5.8910000000000004E-3</v>
      </c>
      <c r="U56" s="1345">
        <v>0.01</v>
      </c>
      <c r="V56" s="1345">
        <v>2.019E-3</v>
      </c>
      <c r="W56" s="1345">
        <v>0</v>
      </c>
      <c r="X56" s="1345">
        <v>0.79669900000000005</v>
      </c>
      <c r="Y56" s="1345">
        <v>0.77</v>
      </c>
      <c r="Z56" s="1345">
        <v>279.00494600000002</v>
      </c>
      <c r="AA56" s="1345">
        <v>281.68</v>
      </c>
      <c r="AB56" s="1345">
        <v>20.559958000000002</v>
      </c>
      <c r="AC56" s="1345">
        <v>20.420000000000002</v>
      </c>
      <c r="AD56" s="1345">
        <v>6.0921000000000003E-2</v>
      </c>
      <c r="AE56" s="1345">
        <v>0.05</v>
      </c>
      <c r="AF56" s="1345">
        <v>0.76285199999999997</v>
      </c>
      <c r="AG56" s="1345">
        <v>0.77</v>
      </c>
      <c r="AH56" s="1345">
        <v>58.96931</v>
      </c>
      <c r="AI56" s="1345">
        <v>59.29</v>
      </c>
      <c r="AJ56" s="1345">
        <v>9.6923999999999992</v>
      </c>
      <c r="AK56" s="1345">
        <v>9.9</v>
      </c>
      <c r="AL56" s="1345">
        <v>220.282085</v>
      </c>
      <c r="AM56" s="1345">
        <v>220.29</v>
      </c>
      <c r="AN56" s="1345">
        <v>0.52952200000000005</v>
      </c>
      <c r="AO56" s="1345">
        <v>0.54</v>
      </c>
      <c r="AP56" s="1345">
        <v>1.751452</v>
      </c>
      <c r="AQ56" s="1345">
        <v>1.74</v>
      </c>
      <c r="AR56" s="1345">
        <v>23.249677999999999</v>
      </c>
      <c r="AS56" s="1345">
        <v>22.91</v>
      </c>
      <c r="AT56" s="1345">
        <v>1.13683</v>
      </c>
      <c r="AU56" s="1345">
        <v>1.1599999999999999</v>
      </c>
      <c r="AV56" s="1345">
        <v>22.610361999999999</v>
      </c>
      <c r="AW56" s="1345">
        <v>22.61</v>
      </c>
      <c r="AX56" s="1345">
        <v>7.4756000000000003E-2</v>
      </c>
      <c r="AY56" s="1345">
        <v>0.08</v>
      </c>
      <c r="AZ56" s="1345">
        <v>62.987192999999998</v>
      </c>
      <c r="BA56" s="1345">
        <v>63.04</v>
      </c>
      <c r="BB56" s="1345">
        <v>9.8980940000000004</v>
      </c>
      <c r="BC56" s="1345">
        <v>9.9499999999999993</v>
      </c>
      <c r="BD56" s="1345">
        <v>0.44517299999999999</v>
      </c>
      <c r="BE56" s="1345">
        <v>0.43</v>
      </c>
      <c r="BF56" s="1345">
        <v>93.197113000000002</v>
      </c>
      <c r="BG56" s="1345">
        <v>92.11</v>
      </c>
      <c r="BH56" s="1345">
        <v>6.0878000000000002E-2</v>
      </c>
      <c r="BI56" s="1345">
        <v>0.03</v>
      </c>
      <c r="BJ56" s="1345">
        <v>120.843248</v>
      </c>
      <c r="BK56" s="1345">
        <v>121.01</v>
      </c>
      <c r="BL56" s="1345">
        <v>2.7461980000000001</v>
      </c>
      <c r="BM56" s="1345">
        <v>2.65</v>
      </c>
      <c r="BN56" s="1345">
        <v>23.088276</v>
      </c>
      <c r="BO56" s="1345">
        <v>23.09</v>
      </c>
      <c r="BP56" s="1345">
        <v>84.806312000000005</v>
      </c>
      <c r="BQ56" s="1345">
        <v>84.81</v>
      </c>
      <c r="BR56" s="1345">
        <v>114.20348300000001</v>
      </c>
      <c r="BS56" s="1345">
        <v>117.36</v>
      </c>
      <c r="BT56" s="1344" t="s">
        <v>4852</v>
      </c>
    </row>
    <row r="57" spans="1:75" s="36" customFormat="1" ht="15" customHeight="1">
      <c r="A57" s="264"/>
      <c r="B57" s="283"/>
      <c r="C57" s="283"/>
      <c r="D57" s="283"/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83"/>
      <c r="S57" s="283"/>
      <c r="T57" s="283"/>
      <c r="U57" s="283"/>
      <c r="V57" s="283"/>
      <c r="W57" s="283"/>
      <c r="X57" s="283"/>
      <c r="Y57" s="283"/>
      <c r="Z57" s="283"/>
      <c r="AA57" s="283"/>
      <c r="AB57" s="283"/>
      <c r="AC57" s="283"/>
      <c r="AD57" s="283"/>
      <c r="AE57" s="283"/>
      <c r="AF57" s="283"/>
      <c r="AG57" s="283"/>
      <c r="AH57" s="283"/>
      <c r="AI57" s="283"/>
      <c r="AJ57" s="283"/>
      <c r="AK57" s="283"/>
      <c r="AL57" s="283"/>
      <c r="AM57" s="283"/>
      <c r="AN57" s="283"/>
      <c r="AO57" s="283"/>
      <c r="AP57" s="283"/>
      <c r="AQ57" s="283"/>
      <c r="AR57" s="283"/>
      <c r="AS57" s="283"/>
      <c r="AT57" s="283"/>
      <c r="AU57" s="283"/>
      <c r="AV57" s="283"/>
      <c r="AW57" s="283"/>
      <c r="AX57" s="283"/>
      <c r="AY57" s="283"/>
      <c r="AZ57" s="283"/>
      <c r="BA57" s="283"/>
      <c r="BB57" s="283"/>
      <c r="BC57" s="283"/>
      <c r="BD57" s="283"/>
      <c r="BE57" s="283"/>
      <c r="BF57" s="283"/>
      <c r="BG57" s="283"/>
      <c r="BH57" s="283"/>
      <c r="BI57" s="283"/>
      <c r="BJ57" s="283"/>
      <c r="BK57" s="283"/>
      <c r="BL57" s="283"/>
      <c r="BM57" s="283"/>
      <c r="BN57" s="283"/>
      <c r="BO57" s="283"/>
      <c r="BP57" s="283"/>
      <c r="BQ57" s="283"/>
      <c r="BR57" s="283"/>
      <c r="BS57" s="283"/>
      <c r="BT57" s="264"/>
    </row>
    <row r="58" spans="1:75" s="1051" customFormat="1" ht="10.5" customHeight="1">
      <c r="A58" s="1081" t="s">
        <v>3587</v>
      </c>
      <c r="B58" s="1020" t="s">
        <v>1600</v>
      </c>
      <c r="C58" s="1018"/>
      <c r="D58" s="1018"/>
      <c r="E58" s="1018"/>
      <c r="F58" s="1018"/>
      <c r="G58" s="1018"/>
      <c r="N58" s="1082"/>
      <c r="O58" s="1082"/>
      <c r="P58" s="1083"/>
      <c r="Q58" s="2157"/>
      <c r="R58" s="2157"/>
      <c r="S58" s="2157"/>
      <c r="T58" s="2157"/>
      <c r="U58" s="2157"/>
      <c r="V58" s="2157"/>
      <c r="AE58" s="1083"/>
      <c r="AF58" s="2157"/>
      <c r="AG58" s="2157"/>
      <c r="AH58" s="2157"/>
      <c r="AI58" s="2157"/>
      <c r="AJ58" s="2157"/>
      <c r="AK58" s="2157"/>
      <c r="AT58" s="1084"/>
      <c r="AU58" s="2157"/>
      <c r="AV58" s="2157"/>
      <c r="AW58" s="2157"/>
      <c r="AX58" s="2157"/>
      <c r="AY58" s="2157"/>
      <c r="AZ58" s="2157"/>
      <c r="BI58" s="1083"/>
      <c r="BJ58" s="2157"/>
      <c r="BK58" s="2157"/>
      <c r="BL58" s="2157"/>
      <c r="BM58" s="2157"/>
      <c r="BN58" s="2157"/>
      <c r="BO58" s="2157"/>
      <c r="BP58" s="1024"/>
      <c r="BQ58" s="1024"/>
      <c r="BR58" s="1024"/>
      <c r="BS58" s="1024"/>
      <c r="BT58" s="1024"/>
      <c r="BU58" s="1024"/>
      <c r="BV58" s="1024"/>
      <c r="BW58" s="1024"/>
    </row>
    <row r="59" spans="1:75" s="1051" customFormat="1">
      <c r="B59" s="1020" t="s">
        <v>1654</v>
      </c>
      <c r="AE59" s="1061"/>
      <c r="BJ59" s="1024"/>
      <c r="BK59" s="1024"/>
      <c r="BL59" s="1024"/>
      <c r="BM59" s="1024"/>
      <c r="BN59" s="1024"/>
      <c r="BO59" s="1024"/>
      <c r="BP59" s="1024"/>
      <c r="BQ59" s="1024"/>
      <c r="BR59" s="1024"/>
      <c r="BS59" s="1024"/>
      <c r="BT59" s="1024"/>
      <c r="BU59" s="1024"/>
      <c r="BV59" s="1024"/>
      <c r="BW59" s="1024"/>
    </row>
    <row r="60" spans="1:75" s="1051" customFormat="1">
      <c r="B60" s="1020" t="s">
        <v>1655</v>
      </c>
      <c r="C60" s="1022"/>
      <c r="D60" s="1022"/>
      <c r="E60" s="1022"/>
      <c r="F60" s="1022"/>
      <c r="G60" s="1022"/>
      <c r="BJ60" s="1024"/>
      <c r="BK60" s="1024"/>
      <c r="BL60" s="1024"/>
      <c r="BM60" s="1024"/>
      <c r="BN60" s="1024"/>
      <c r="BO60" s="1024"/>
      <c r="BP60" s="1024"/>
      <c r="BQ60" s="1024"/>
      <c r="BR60" s="1024"/>
      <c r="BS60" s="1024"/>
      <c r="BT60" s="1024"/>
      <c r="BU60" s="1024"/>
      <c r="BV60" s="1024"/>
      <c r="BW60" s="1024"/>
    </row>
    <row r="61" spans="1:75" s="1051" customFormat="1">
      <c r="B61" s="1020" t="s">
        <v>1656</v>
      </c>
    </row>
    <row r="62" spans="1:75">
      <c r="A62" s="1081" t="s">
        <v>975</v>
      </c>
      <c r="B62" s="2157" t="s">
        <v>477</v>
      </c>
      <c r="C62" s="2157"/>
      <c r="D62" s="2157"/>
      <c r="E62" s="2157"/>
      <c r="F62" s="2157"/>
      <c r="P62" s="50"/>
      <c r="AE62" s="50"/>
      <c r="AT62" s="50"/>
      <c r="BI62" s="50"/>
    </row>
    <row r="63" spans="1:75">
      <c r="P63" s="50"/>
      <c r="AE63" s="50"/>
      <c r="AT63" s="50"/>
      <c r="BI63" s="50"/>
    </row>
  </sheetData>
  <mergeCells count="114">
    <mergeCell ref="B62:F62"/>
    <mergeCell ref="Q58:V58"/>
    <mergeCell ref="AF58:AK58"/>
    <mergeCell ref="AU58:AZ58"/>
    <mergeCell ref="BJ58:BO58"/>
    <mergeCell ref="J1:L1"/>
    <mergeCell ref="AY4:AY5"/>
    <mergeCell ref="BH4:BH5"/>
    <mergeCell ref="AS4:AS5"/>
    <mergeCell ref="AX4:AX5"/>
    <mergeCell ref="AT3:AU3"/>
    <mergeCell ref="AV3:AW3"/>
    <mergeCell ref="AX3:AY3"/>
    <mergeCell ref="M4:M5"/>
    <mergeCell ref="Z3:AA3"/>
    <mergeCell ref="W4:W5"/>
    <mergeCell ref="X4:X5"/>
    <mergeCell ref="AD3:AE3"/>
    <mergeCell ref="AF4:AF5"/>
    <mergeCell ref="X3:Y3"/>
    <mergeCell ref="P4:P5"/>
    <mergeCell ref="AP3:AQ3"/>
    <mergeCell ref="AJ4:AJ5"/>
    <mergeCell ref="BE4:BE5"/>
    <mergeCell ref="BT3:BT6"/>
    <mergeCell ref="BR4:BR5"/>
    <mergeCell ref="BC4:BC5"/>
    <mergeCell ref="AZ4:AZ5"/>
    <mergeCell ref="BP4:BP5"/>
    <mergeCell ref="BH3:BI3"/>
    <mergeCell ref="BM4:BM5"/>
    <mergeCell ref="BG4:BG5"/>
    <mergeCell ref="BA4:BA5"/>
    <mergeCell ref="BD4:BD5"/>
    <mergeCell ref="BS4:BS5"/>
    <mergeCell ref="BQ4:BQ5"/>
    <mergeCell ref="BN4:BN5"/>
    <mergeCell ref="BO4:BO5"/>
    <mergeCell ref="BK4:BK5"/>
    <mergeCell ref="BJ4:BJ5"/>
    <mergeCell ref="BR3:BS3"/>
    <mergeCell ref="AZ3:BA3"/>
    <mergeCell ref="BN3:BO3"/>
    <mergeCell ref="BD3:BE3"/>
    <mergeCell ref="BP3:BQ3"/>
    <mergeCell ref="BB3:BC3"/>
    <mergeCell ref="BJ3:BK3"/>
    <mergeCell ref="BL3:BM3"/>
    <mergeCell ref="BL4:BL5"/>
    <mergeCell ref="AI4:AI5"/>
    <mergeCell ref="AB4:AB5"/>
    <mergeCell ref="AL4:AL5"/>
    <mergeCell ref="AE4:AE5"/>
    <mergeCell ref="AA4:AA5"/>
    <mergeCell ref="BI4:BI5"/>
    <mergeCell ref="AM4:AM5"/>
    <mergeCell ref="AD4:AD5"/>
    <mergeCell ref="AT4:AT5"/>
    <mergeCell ref="AH4:AH5"/>
    <mergeCell ref="AP4:AP5"/>
    <mergeCell ref="BB4:BB5"/>
    <mergeCell ref="AN4:AN5"/>
    <mergeCell ref="AU4:AU5"/>
    <mergeCell ref="AC4:AC5"/>
    <mergeCell ref="AQ4:AQ5"/>
    <mergeCell ref="A3:A6"/>
    <mergeCell ref="B3:C3"/>
    <mergeCell ref="D3:E3"/>
    <mergeCell ref="F3:G3"/>
    <mergeCell ref="B4:B5"/>
    <mergeCell ref="C4:C5"/>
    <mergeCell ref="D4:D5"/>
    <mergeCell ref="E4:E5"/>
    <mergeCell ref="F4:F5"/>
    <mergeCell ref="G4:G5"/>
    <mergeCell ref="F1:G1"/>
    <mergeCell ref="P3:Q3"/>
    <mergeCell ref="R3:S3"/>
    <mergeCell ref="T3:U3"/>
    <mergeCell ref="H3:I3"/>
    <mergeCell ref="H4:H5"/>
    <mergeCell ref="N3:O3"/>
    <mergeCell ref="K4:K5"/>
    <mergeCell ref="Q4:Q5"/>
    <mergeCell ref="L4:L5"/>
    <mergeCell ref="I4:I5"/>
    <mergeCell ref="L3:M3"/>
    <mergeCell ref="O4:O5"/>
    <mergeCell ref="J3:K3"/>
    <mergeCell ref="J4:J5"/>
    <mergeCell ref="N4:N5"/>
    <mergeCell ref="BF3:BG3"/>
    <mergeCell ref="BF4:BF5"/>
    <mergeCell ref="AJ3:AK3"/>
    <mergeCell ref="R4:R5"/>
    <mergeCell ref="AF3:AG3"/>
    <mergeCell ref="AH3:AI3"/>
    <mergeCell ref="S4:S5"/>
    <mergeCell ref="AB3:AC3"/>
    <mergeCell ref="Y4:Y5"/>
    <mergeCell ref="AR3:AS3"/>
    <mergeCell ref="AK4:AK5"/>
    <mergeCell ref="V3:W3"/>
    <mergeCell ref="AG4:AG5"/>
    <mergeCell ref="AW4:AW5"/>
    <mergeCell ref="AR4:AR5"/>
    <mergeCell ref="AV4:AV5"/>
    <mergeCell ref="AO4:AO5"/>
    <mergeCell ref="U4:U5"/>
    <mergeCell ref="T4:T5"/>
    <mergeCell ref="V4:V5"/>
    <mergeCell ref="AL3:AM3"/>
    <mergeCell ref="AN3:AO3"/>
    <mergeCell ref="Z4:Z5"/>
  </mergeCells>
  <phoneticPr fontId="40" type="noConversion"/>
  <conditionalFormatting sqref="A7:BT57">
    <cfRule type="expression" dxfId="3" priority="1" stopIfTrue="1">
      <formula>MOD(ROW(),2)=0</formula>
    </cfRule>
  </conditionalFormatting>
  <pageMargins left="0.55118110236220474" right="0.51181102362204722" top="0.51181102362204722" bottom="0.51181102362204722" header="0" footer="0.43307086614173229"/>
  <pageSetup paperSize="141" firstPageNumber="84" orientation="portrait" useFirstPageNumber="1" r:id="rId1"/>
  <headerFooter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dimension ref="A1:AI37"/>
  <sheetViews>
    <sheetView showGridLines="0" workbookViewId="0">
      <pane xSplit="1" ySplit="3" topLeftCell="B19" activePane="bottomRight" state="frozen"/>
      <selection sqref="A1:IV65536"/>
      <selection pane="topRight" sqref="A1:IV65536"/>
      <selection pane="bottomLeft" sqref="A1:IV65536"/>
      <selection pane="bottomRight" activeCell="AL28" sqref="AL28"/>
    </sheetView>
  </sheetViews>
  <sheetFormatPr defaultColWidth="9.140625" defaultRowHeight="11.25"/>
  <cols>
    <col min="1" max="1" width="10.42578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10.42578125" style="8" customWidth="1"/>
    <col min="16" max="16" width="8.28515625" style="8" customWidth="1"/>
    <col min="17" max="17" width="7.28515625" style="8" customWidth="1"/>
    <col min="18" max="18" width="9" style="8" customWidth="1"/>
    <col min="19" max="19" width="8.28515625" style="8" customWidth="1"/>
    <col min="20" max="20" width="8.42578125" style="8" customWidth="1"/>
    <col min="21" max="21" width="8.5703125" style="8" customWidth="1"/>
    <col min="22" max="22" width="9.85546875" style="8" customWidth="1"/>
    <col min="23" max="23" width="8.85546875" style="8" customWidth="1"/>
    <col min="24" max="24" width="8.140625" style="8" customWidth="1"/>
    <col min="25" max="25" width="8.5703125" style="8" customWidth="1"/>
    <col min="26" max="26" width="9" style="8" customWidth="1"/>
    <col min="27" max="27" width="9.140625" style="8" customWidth="1"/>
    <col min="28" max="28" width="8.5703125" style="8" customWidth="1"/>
    <col min="29" max="29" width="9.42578125" style="8" customWidth="1"/>
    <col min="30" max="30" width="9" style="8" customWidth="1"/>
    <col min="31" max="31" width="8.28515625" style="8" customWidth="1"/>
    <col min="32" max="32" width="7.7109375" style="8" customWidth="1"/>
    <col min="33" max="33" width="8.5703125" style="8" customWidth="1"/>
    <col min="34" max="34" width="7.42578125" style="8" customWidth="1"/>
    <col min="35" max="35" width="8.5703125" style="8" customWidth="1"/>
    <col min="36" max="36" width="10" style="8" customWidth="1"/>
    <col min="37" max="37" width="13.28515625" style="8" customWidth="1"/>
    <col min="38" max="38" width="15.42578125" style="8" customWidth="1"/>
    <col min="39" max="39" width="12.7109375" style="8" customWidth="1"/>
    <col min="40" max="41" width="9.140625" style="8"/>
    <col min="42" max="42" width="12.140625" style="8" customWidth="1"/>
    <col min="43" max="16384" width="9.140625" style="8"/>
  </cols>
  <sheetData>
    <row r="1" spans="1:35" s="142" customFormat="1" ht="15" customHeight="1">
      <c r="A1" s="2263" t="s">
        <v>879</v>
      </c>
      <c r="B1" s="2263"/>
      <c r="C1" s="2263"/>
      <c r="D1" s="2263"/>
      <c r="E1" s="2263"/>
      <c r="F1" s="2263"/>
      <c r="G1" s="2263"/>
      <c r="H1" s="2263"/>
      <c r="I1" s="2269" t="s">
        <v>880</v>
      </c>
      <c r="J1" s="2269"/>
      <c r="K1" s="2269"/>
      <c r="L1" s="2269"/>
      <c r="M1" s="2269"/>
      <c r="N1" s="2269"/>
      <c r="O1" s="296"/>
      <c r="P1" s="2712" t="s">
        <v>3430</v>
      </c>
      <c r="Q1" s="2712"/>
      <c r="R1" s="2712"/>
      <c r="S1" s="296"/>
      <c r="T1" s="296"/>
      <c r="U1" s="296"/>
      <c r="V1" s="296"/>
      <c r="W1" s="296"/>
      <c r="X1" s="296"/>
      <c r="Y1" s="296"/>
      <c r="Z1" s="296"/>
      <c r="AA1" s="296"/>
      <c r="AB1" s="296"/>
      <c r="AC1" s="296"/>
      <c r="AD1" s="296"/>
      <c r="AE1" s="296"/>
      <c r="AF1" s="296"/>
      <c r="AG1" s="637"/>
      <c r="AH1" s="637"/>
      <c r="AI1" s="637"/>
    </row>
    <row r="2" spans="1:35" s="19" customFormat="1" ht="10.5" customHeight="1">
      <c r="A2" s="50"/>
      <c r="B2" s="50"/>
      <c r="C2" s="50"/>
      <c r="E2" s="133"/>
      <c r="H2" s="80"/>
      <c r="I2" s="90"/>
      <c r="J2" s="80"/>
      <c r="K2" s="80"/>
      <c r="L2" s="80"/>
      <c r="M2" s="80"/>
      <c r="N2" s="80"/>
      <c r="O2" s="50"/>
      <c r="P2" s="50"/>
      <c r="Q2" s="2701" t="s">
        <v>1267</v>
      </c>
      <c r="R2" s="2701"/>
      <c r="V2" s="133"/>
      <c r="AH2" s="133"/>
      <c r="AI2" s="133"/>
    </row>
    <row r="3" spans="1:35" s="101" customFormat="1" ht="51" customHeight="1">
      <c r="A3" s="978" t="s">
        <v>3337</v>
      </c>
      <c r="B3" s="978" t="s">
        <v>1268</v>
      </c>
      <c r="C3" s="978" t="s">
        <v>965</v>
      </c>
      <c r="D3" s="978" t="s">
        <v>1138</v>
      </c>
      <c r="E3" s="978" t="s">
        <v>1139</v>
      </c>
      <c r="F3" s="978" t="s">
        <v>1759</v>
      </c>
      <c r="G3" s="978" t="s">
        <v>1760</v>
      </c>
      <c r="H3" s="978" t="s">
        <v>853</v>
      </c>
      <c r="I3" s="978" t="s">
        <v>1761</v>
      </c>
      <c r="J3" s="978" t="s">
        <v>1141</v>
      </c>
      <c r="K3" s="978" t="s">
        <v>1762</v>
      </c>
      <c r="L3" s="978" t="s">
        <v>521</v>
      </c>
      <c r="M3" s="978" t="s">
        <v>1763</v>
      </c>
      <c r="N3" s="978" t="s">
        <v>1764</v>
      </c>
      <c r="O3" s="978" t="s">
        <v>1269</v>
      </c>
      <c r="P3" s="978" t="s">
        <v>522</v>
      </c>
      <c r="Q3" s="978" t="s">
        <v>1144</v>
      </c>
      <c r="R3" s="978" t="s">
        <v>1145</v>
      </c>
      <c r="S3" s="978" t="s">
        <v>1146</v>
      </c>
      <c r="T3" s="978" t="s">
        <v>1147</v>
      </c>
      <c r="U3" s="978" t="s">
        <v>1765</v>
      </c>
      <c r="V3" s="978" t="s">
        <v>1149</v>
      </c>
      <c r="W3" s="978" t="s">
        <v>3505</v>
      </c>
      <c r="X3" s="978" t="s">
        <v>1766</v>
      </c>
      <c r="Y3" s="978" t="s">
        <v>3506</v>
      </c>
      <c r="Z3" s="978" t="s">
        <v>966</v>
      </c>
      <c r="AA3" s="978" t="s">
        <v>1767</v>
      </c>
      <c r="AB3" s="978" t="s">
        <v>1768</v>
      </c>
      <c r="AC3" s="982" t="s">
        <v>1769</v>
      </c>
      <c r="AD3" s="978" t="s">
        <v>3507</v>
      </c>
      <c r="AE3" s="978" t="s">
        <v>1270</v>
      </c>
      <c r="AF3" s="978" t="s">
        <v>967</v>
      </c>
      <c r="AG3" s="978" t="s">
        <v>1770</v>
      </c>
      <c r="AH3" s="978" t="s">
        <v>1771</v>
      </c>
      <c r="AI3" s="978" t="s">
        <v>1772</v>
      </c>
    </row>
    <row r="4" spans="1:35" s="855" customFormat="1" ht="15" customHeight="1">
      <c r="A4" s="700" t="s">
        <v>549</v>
      </c>
      <c r="B4" s="666">
        <v>-3.18</v>
      </c>
      <c r="C4" s="666">
        <v>-2.4900000000000002</v>
      </c>
      <c r="D4" s="666">
        <v>-2.27</v>
      </c>
      <c r="E4" s="666">
        <v>1.88</v>
      </c>
      <c r="F4" s="666">
        <v>-11.83</v>
      </c>
      <c r="G4" s="666">
        <v>-9.52</v>
      </c>
      <c r="H4" s="666">
        <v>18.39</v>
      </c>
      <c r="I4" s="666">
        <v>0.28000000000000003</v>
      </c>
      <c r="J4" s="666">
        <v>-17.329999999999998</v>
      </c>
      <c r="K4" s="666">
        <v>-57.08</v>
      </c>
      <c r="L4" s="666">
        <v>-0.71</v>
      </c>
      <c r="M4" s="666">
        <v>10.73</v>
      </c>
      <c r="N4" s="666">
        <v>-0.94</v>
      </c>
      <c r="O4" s="666">
        <v>-2.87</v>
      </c>
      <c r="P4" s="666">
        <v>-0.11</v>
      </c>
      <c r="Q4" s="666">
        <v>-17.32</v>
      </c>
      <c r="R4" s="666">
        <v>-2.0699999999999998</v>
      </c>
      <c r="S4" s="666">
        <v>-9.0500000000000007</v>
      </c>
      <c r="T4" s="666">
        <v>0.01</v>
      </c>
      <c r="U4" s="666">
        <v>-10.33</v>
      </c>
      <c r="V4" s="666">
        <v>-15.67</v>
      </c>
      <c r="W4" s="666">
        <v>-0.01</v>
      </c>
      <c r="X4" s="666">
        <v>-1.22</v>
      </c>
      <c r="Y4" s="324">
        <v>0</v>
      </c>
      <c r="Z4" s="324">
        <v>-0.4</v>
      </c>
      <c r="AA4" s="324">
        <v>4.0999999999999996</v>
      </c>
      <c r="AB4" s="666">
        <v>-1.42</v>
      </c>
      <c r="AC4" s="666">
        <v>-1.58</v>
      </c>
      <c r="AD4" s="666">
        <v>-8.86</v>
      </c>
      <c r="AE4" s="324">
        <v>0</v>
      </c>
      <c r="AF4" s="666">
        <v>-0.64</v>
      </c>
      <c r="AG4" s="666">
        <v>0.31</v>
      </c>
      <c r="AH4" s="666">
        <v>0.01</v>
      </c>
      <c r="AI4" s="666">
        <v>-7.26</v>
      </c>
    </row>
    <row r="5" spans="1:35" s="855" customFormat="1" ht="15" customHeight="1">
      <c r="A5" s="700" t="s">
        <v>550</v>
      </c>
      <c r="B5" s="666">
        <v>-2.52</v>
      </c>
      <c r="C5" s="666">
        <v>-8.23</v>
      </c>
      <c r="D5" s="666">
        <v>1.78</v>
      </c>
      <c r="E5" s="666">
        <v>-4.5199999999999996</v>
      </c>
      <c r="F5" s="666">
        <v>-2.31</v>
      </c>
      <c r="G5" s="666">
        <v>19.77</v>
      </c>
      <c r="H5" s="666">
        <v>-7.98</v>
      </c>
      <c r="I5" s="666">
        <v>0.44</v>
      </c>
      <c r="J5" s="666">
        <v>-18.329999999999998</v>
      </c>
      <c r="K5" s="666">
        <v>8.4600000000000009</v>
      </c>
      <c r="L5" s="666">
        <v>8.4700000000000006</v>
      </c>
      <c r="M5" s="666">
        <v>9.39</v>
      </c>
      <c r="N5" s="666">
        <v>1.77</v>
      </c>
      <c r="O5" s="666">
        <v>11.37</v>
      </c>
      <c r="P5" s="666">
        <v>9.56</v>
      </c>
      <c r="Q5" s="666">
        <v>-17.38</v>
      </c>
      <c r="R5" s="324">
        <v>-5.5</v>
      </c>
      <c r="S5" s="666">
        <v>18.579999999999998</v>
      </c>
      <c r="T5" s="666">
        <v>0.03</v>
      </c>
      <c r="U5" s="324">
        <v>-3.3</v>
      </c>
      <c r="V5" s="666">
        <v>10.119999999999999</v>
      </c>
      <c r="W5" s="666">
        <v>0.01</v>
      </c>
      <c r="X5" s="324">
        <v>-99.4</v>
      </c>
      <c r="Y5" s="324">
        <v>0</v>
      </c>
      <c r="Z5" s="666">
        <v>-7.89</v>
      </c>
      <c r="AA5" s="666">
        <v>9.18</v>
      </c>
      <c r="AB5" s="666">
        <v>9.8699999999999992</v>
      </c>
      <c r="AC5" s="666">
        <v>-4.78</v>
      </c>
      <c r="AD5" s="666">
        <v>13.07</v>
      </c>
      <c r="AE5" s="324">
        <v>0</v>
      </c>
      <c r="AF5" s="666">
        <v>8.44</v>
      </c>
      <c r="AG5" s="666">
        <v>2.73</v>
      </c>
      <c r="AH5" s="666">
        <v>-0.01</v>
      </c>
      <c r="AI5" s="666">
        <v>17.34</v>
      </c>
    </row>
    <row r="6" spans="1:35" s="855" customFormat="1" ht="15" customHeight="1">
      <c r="A6" s="700" t="s">
        <v>551</v>
      </c>
      <c r="B6" s="666">
        <v>-10.06</v>
      </c>
      <c r="C6" s="666">
        <v>-2.0099999999999998</v>
      </c>
      <c r="D6" s="666">
        <v>-3.77</v>
      </c>
      <c r="E6" s="666">
        <v>-6.74</v>
      </c>
      <c r="F6" s="666">
        <v>-4.84</v>
      </c>
      <c r="G6" s="666">
        <v>-9.9600000000000009</v>
      </c>
      <c r="H6" s="666">
        <v>-13.85</v>
      </c>
      <c r="I6" s="666">
        <v>-0.25</v>
      </c>
      <c r="J6" s="666">
        <v>-17.670000000000002</v>
      </c>
      <c r="K6" s="666">
        <v>28.31</v>
      </c>
      <c r="L6" s="666">
        <v>-3.77</v>
      </c>
      <c r="M6" s="666">
        <v>18.149999999999999</v>
      </c>
      <c r="N6" s="666">
        <v>-4.12</v>
      </c>
      <c r="O6" s="666">
        <v>-2.73</v>
      </c>
      <c r="P6" s="324">
        <v>-3</v>
      </c>
      <c r="Q6" s="666">
        <v>-3.77</v>
      </c>
      <c r="R6" s="666">
        <v>-1.19</v>
      </c>
      <c r="S6" s="666">
        <v>-16.510000000000002</v>
      </c>
      <c r="T6" s="666">
        <v>-0.04</v>
      </c>
      <c r="U6" s="666">
        <v>-7.47</v>
      </c>
      <c r="V6" s="666">
        <v>-9.6300000000000008</v>
      </c>
      <c r="W6" s="324">
        <v>0</v>
      </c>
      <c r="X6" s="666">
        <v>-90.74</v>
      </c>
      <c r="Y6" s="324">
        <v>0</v>
      </c>
      <c r="Z6" s="666">
        <v>-1.89</v>
      </c>
      <c r="AA6" s="666">
        <v>-0.19</v>
      </c>
      <c r="AB6" s="666">
        <v>-3.85</v>
      </c>
      <c r="AC6" s="666">
        <v>-8.92</v>
      </c>
      <c r="AD6" s="666">
        <v>-8.34</v>
      </c>
      <c r="AE6" s="324">
        <v>0</v>
      </c>
      <c r="AF6" s="666">
        <v>-3.75</v>
      </c>
      <c r="AG6" s="666">
        <v>-0.92</v>
      </c>
      <c r="AH6" s="666">
        <v>0.01</v>
      </c>
      <c r="AI6" s="666">
        <v>-40.369999999999997</v>
      </c>
    </row>
    <row r="7" spans="1:35" s="175" customFormat="1" ht="15" customHeight="1">
      <c r="A7" s="256" t="s">
        <v>1165</v>
      </c>
      <c r="B7" s="16">
        <v>8.6199999999999992</v>
      </c>
      <c r="C7" s="16">
        <v>-1.1200000000000001</v>
      </c>
      <c r="D7" s="16">
        <v>4.2</v>
      </c>
      <c r="E7" s="16">
        <v>-7.76</v>
      </c>
      <c r="F7" s="16">
        <v>-33.43</v>
      </c>
      <c r="G7" s="16">
        <v>4.32</v>
      </c>
      <c r="H7" s="16">
        <v>4.57</v>
      </c>
      <c r="I7" s="16">
        <v>0.28999999999999998</v>
      </c>
      <c r="J7" s="16">
        <v>-0.01</v>
      </c>
      <c r="K7" s="16">
        <v>-16.03</v>
      </c>
      <c r="L7" s="16">
        <v>-96.14</v>
      </c>
      <c r="M7" s="16">
        <v>-5.79</v>
      </c>
      <c r="N7" s="16">
        <v>1.88</v>
      </c>
      <c r="O7" s="16">
        <v>-0.94</v>
      </c>
      <c r="P7" s="16">
        <v>4.18</v>
      </c>
      <c r="Q7" s="16">
        <v>-8.84</v>
      </c>
      <c r="R7" s="16">
        <v>10.64</v>
      </c>
      <c r="S7" s="16">
        <v>2.89</v>
      </c>
      <c r="T7" s="16">
        <v>0.01</v>
      </c>
      <c r="U7" s="16">
        <v>-11.27</v>
      </c>
      <c r="V7" s="16">
        <v>2.66</v>
      </c>
      <c r="W7" s="16">
        <v>0.03</v>
      </c>
      <c r="X7" s="16">
        <v>-45.7</v>
      </c>
      <c r="Y7" s="16">
        <v>0</v>
      </c>
      <c r="Z7" s="16">
        <v>-0.32</v>
      </c>
      <c r="AA7" s="16">
        <v>6.34</v>
      </c>
      <c r="AB7" s="16">
        <v>-24.61</v>
      </c>
      <c r="AC7" s="16">
        <v>-1.87</v>
      </c>
      <c r="AD7" s="16">
        <v>12.83</v>
      </c>
      <c r="AE7" s="16">
        <v>2.44</v>
      </c>
      <c r="AF7" s="16">
        <v>5.72</v>
      </c>
      <c r="AG7" s="16">
        <v>1</v>
      </c>
      <c r="AH7" s="16">
        <v>0</v>
      </c>
      <c r="AI7" s="16">
        <v>36.799999999999997</v>
      </c>
    </row>
    <row r="8" spans="1:35" s="175" customFormat="1" ht="15" customHeight="1">
      <c r="A8" s="256" t="s">
        <v>1166</v>
      </c>
      <c r="B8" s="16">
        <v>-1.9</v>
      </c>
      <c r="C8" s="16">
        <v>0.37</v>
      </c>
      <c r="D8" s="16">
        <v>0</v>
      </c>
      <c r="E8" s="16">
        <v>1.1299999999999999</v>
      </c>
      <c r="F8" s="16">
        <v>4.26</v>
      </c>
      <c r="G8" s="16">
        <v>14.14</v>
      </c>
      <c r="H8" s="16">
        <v>8.6999999999999993</v>
      </c>
      <c r="I8" s="16">
        <v>-0.13</v>
      </c>
      <c r="J8" s="16">
        <v>0</v>
      </c>
      <c r="K8" s="16">
        <v>-2.75</v>
      </c>
      <c r="L8" s="16">
        <v>0.22</v>
      </c>
      <c r="M8" s="16">
        <v>17.37</v>
      </c>
      <c r="N8" s="16">
        <v>-1.43</v>
      </c>
      <c r="O8" s="16">
        <v>6.54</v>
      </c>
      <c r="P8" s="16">
        <v>7.87</v>
      </c>
      <c r="Q8" s="16">
        <v>-2.5099999999999998</v>
      </c>
      <c r="R8" s="16">
        <v>12.42</v>
      </c>
      <c r="S8" s="16">
        <v>11.46</v>
      </c>
      <c r="T8" s="16">
        <v>0.01</v>
      </c>
      <c r="U8" s="16">
        <v>0.32</v>
      </c>
      <c r="V8" s="16">
        <v>4.91</v>
      </c>
      <c r="W8" s="16">
        <v>0</v>
      </c>
      <c r="X8" s="16">
        <v>-56.05</v>
      </c>
      <c r="Y8" s="16">
        <v>-0.01</v>
      </c>
      <c r="Z8" s="16">
        <v>6.12</v>
      </c>
      <c r="AA8" s="16">
        <v>8.68</v>
      </c>
      <c r="AB8" s="16">
        <v>5.56</v>
      </c>
      <c r="AC8" s="16">
        <v>-2.09</v>
      </c>
      <c r="AD8" s="16">
        <v>14.5</v>
      </c>
      <c r="AE8" s="16">
        <v>-50.84</v>
      </c>
      <c r="AF8" s="16">
        <v>7.99</v>
      </c>
      <c r="AG8" s="16">
        <v>1.18</v>
      </c>
      <c r="AH8" s="16">
        <v>0.01</v>
      </c>
      <c r="AI8" s="16">
        <v>1.48</v>
      </c>
    </row>
    <row r="9" spans="1:35" s="175" customFormat="1" ht="15" customHeight="1">
      <c r="A9" s="256" t="s">
        <v>1167</v>
      </c>
      <c r="B9" s="16">
        <v>9.9499999999999993</v>
      </c>
      <c r="C9" s="16">
        <v>-3.95</v>
      </c>
      <c r="D9" s="16">
        <v>0</v>
      </c>
      <c r="E9" s="16">
        <v>0.79</v>
      </c>
      <c r="F9" s="16">
        <v>-0.25</v>
      </c>
      <c r="G9" s="16">
        <v>-7.2</v>
      </c>
      <c r="H9" s="16">
        <v>-5.72</v>
      </c>
      <c r="I9" s="16">
        <v>-0.03</v>
      </c>
      <c r="J9" s="16">
        <v>-12.54</v>
      </c>
      <c r="K9" s="16">
        <v>-4.0999999999999996</v>
      </c>
      <c r="L9" s="16">
        <v>-41.83</v>
      </c>
      <c r="M9" s="16">
        <v>-21.94</v>
      </c>
      <c r="N9" s="16">
        <v>-0.05</v>
      </c>
      <c r="O9" s="16">
        <v>-2.1800000000000002</v>
      </c>
      <c r="P9" s="16">
        <v>-9.49</v>
      </c>
      <c r="Q9" s="16">
        <v>0</v>
      </c>
      <c r="R9" s="16">
        <v>2.3199999999999998</v>
      </c>
      <c r="S9" s="16">
        <v>4.41</v>
      </c>
      <c r="T9" s="16">
        <v>-0.01</v>
      </c>
      <c r="U9" s="16">
        <v>-12.92</v>
      </c>
      <c r="V9" s="16">
        <v>-2.57</v>
      </c>
      <c r="W9" s="16">
        <v>-0.01</v>
      </c>
      <c r="X9" s="16">
        <v>0</v>
      </c>
      <c r="Y9" s="16">
        <v>0.01</v>
      </c>
      <c r="Z9" s="16">
        <v>-6.07</v>
      </c>
      <c r="AA9" s="16">
        <v>-0.6</v>
      </c>
      <c r="AB9" s="16">
        <v>-9.5</v>
      </c>
      <c r="AC9" s="16">
        <v>-9.73</v>
      </c>
      <c r="AD9" s="16">
        <v>-7.52</v>
      </c>
      <c r="AE9" s="16">
        <v>0.52</v>
      </c>
      <c r="AF9" s="16">
        <v>-7.84</v>
      </c>
      <c r="AG9" s="16">
        <v>-2.88</v>
      </c>
      <c r="AH9" s="16">
        <v>-0.02</v>
      </c>
      <c r="AI9" s="16">
        <v>-1.43</v>
      </c>
    </row>
    <row r="10" spans="1:35" s="175" customFormat="1" ht="15" customHeight="1">
      <c r="A10" s="256" t="s">
        <v>1168</v>
      </c>
      <c r="B10" s="16">
        <v>-4.92</v>
      </c>
      <c r="C10" s="16">
        <v>-4.3499999999999996</v>
      </c>
      <c r="D10" s="16">
        <v>0.16</v>
      </c>
      <c r="E10" s="16">
        <v>-2.15</v>
      </c>
      <c r="F10" s="16">
        <v>0.36</v>
      </c>
      <c r="G10" s="16">
        <v>5.19</v>
      </c>
      <c r="H10" s="16">
        <v>-8.3699999999999992</v>
      </c>
      <c r="I10" s="16">
        <v>-0.11</v>
      </c>
      <c r="J10" s="16">
        <v>0.36</v>
      </c>
      <c r="K10" s="16">
        <v>-4.34</v>
      </c>
      <c r="L10" s="16">
        <v>0</v>
      </c>
      <c r="M10" s="16">
        <v>-3.68</v>
      </c>
      <c r="N10" s="16">
        <v>-0.7</v>
      </c>
      <c r="O10" s="16">
        <v>-1.1299999999999999</v>
      </c>
      <c r="P10" s="16">
        <v>17.190000000000001</v>
      </c>
      <c r="Q10" s="16">
        <v>-11.79</v>
      </c>
      <c r="R10" s="16">
        <v>-0.85</v>
      </c>
      <c r="S10" s="16">
        <v>-10.63</v>
      </c>
      <c r="T10" s="16">
        <v>0.1</v>
      </c>
      <c r="U10" s="16">
        <v>-13.4</v>
      </c>
      <c r="V10" s="16">
        <v>-0.69</v>
      </c>
      <c r="W10" s="16">
        <v>0.01</v>
      </c>
      <c r="X10" s="16">
        <v>-21.5</v>
      </c>
      <c r="Y10" s="16">
        <v>-0.01</v>
      </c>
      <c r="Z10" s="16">
        <v>-8.93</v>
      </c>
      <c r="AA10" s="16">
        <v>-1.1000000000000001</v>
      </c>
      <c r="AB10" s="16">
        <v>-14.01</v>
      </c>
      <c r="AC10" s="16">
        <v>6.04</v>
      </c>
      <c r="AD10" s="16">
        <v>-12.76</v>
      </c>
      <c r="AE10" s="16">
        <v>3.71</v>
      </c>
      <c r="AF10" s="16">
        <v>-3.39</v>
      </c>
      <c r="AG10" s="16">
        <v>3.6</v>
      </c>
      <c r="AH10" s="16">
        <v>0.02</v>
      </c>
      <c r="AI10" s="16">
        <v>7.12</v>
      </c>
    </row>
    <row r="11" spans="1:35" s="175" customFormat="1" ht="15" customHeight="1">
      <c r="A11" s="256" t="s">
        <v>1169</v>
      </c>
      <c r="B11" s="16">
        <v>-18.21</v>
      </c>
      <c r="C11" s="16">
        <v>-5.72</v>
      </c>
      <c r="D11" s="16">
        <v>-0.41</v>
      </c>
      <c r="E11" s="16">
        <v>-5.22</v>
      </c>
      <c r="F11" s="16">
        <v>0.15</v>
      </c>
      <c r="G11" s="16">
        <v>-19.02</v>
      </c>
      <c r="H11" s="16">
        <v>-4.1500000000000004</v>
      </c>
      <c r="I11" s="16">
        <v>0.02</v>
      </c>
      <c r="J11" s="16">
        <v>-15.81</v>
      </c>
      <c r="K11" s="16">
        <v>63.77</v>
      </c>
      <c r="L11" s="16">
        <v>71.430000000000007</v>
      </c>
      <c r="M11" s="16">
        <v>-19.600000000000001</v>
      </c>
      <c r="N11" s="16">
        <v>-1.72</v>
      </c>
      <c r="O11" s="16">
        <v>-39.4</v>
      </c>
      <c r="P11" s="16">
        <v>-20.04</v>
      </c>
      <c r="Q11" s="16">
        <v>-16.53</v>
      </c>
      <c r="R11" s="16">
        <v>-24.44</v>
      </c>
      <c r="S11" s="16">
        <v>-5.15</v>
      </c>
      <c r="T11" s="16">
        <v>-0.08</v>
      </c>
      <c r="U11" s="16">
        <v>-12.26</v>
      </c>
      <c r="V11" s="16">
        <v>-36.909999999999997</v>
      </c>
      <c r="W11" s="16">
        <v>0</v>
      </c>
      <c r="X11" s="16">
        <v>-6.92</v>
      </c>
      <c r="Y11" s="16">
        <v>0</v>
      </c>
      <c r="Z11" s="16">
        <v>-35</v>
      </c>
      <c r="AA11" s="16">
        <v>16.88</v>
      </c>
      <c r="AB11" s="16">
        <v>-2.98</v>
      </c>
      <c r="AC11" s="16">
        <v>-19.84</v>
      </c>
      <c r="AD11" s="16">
        <v>-5.66</v>
      </c>
      <c r="AE11" s="16">
        <v>-33.33</v>
      </c>
      <c r="AF11" s="16">
        <v>-4.4000000000000004</v>
      </c>
      <c r="AG11" s="16">
        <v>-42.21</v>
      </c>
      <c r="AH11" s="16">
        <v>0.04</v>
      </c>
      <c r="AI11" s="16">
        <v>0.17</v>
      </c>
    </row>
    <row r="12" spans="1:35" s="175" customFormat="1" ht="15" customHeight="1">
      <c r="A12" s="256" t="s">
        <v>1170</v>
      </c>
      <c r="B12" s="16">
        <v>7.76</v>
      </c>
      <c r="C12" s="16">
        <v>-4.54</v>
      </c>
      <c r="D12" s="16">
        <v>0.27</v>
      </c>
      <c r="E12" s="16">
        <v>-0.41</v>
      </c>
      <c r="F12" s="16">
        <v>0.01</v>
      </c>
      <c r="G12" s="16">
        <v>-4.18</v>
      </c>
      <c r="H12" s="16">
        <v>-5.35</v>
      </c>
      <c r="I12" s="16">
        <v>-0.13</v>
      </c>
      <c r="J12" s="16">
        <v>-1.85</v>
      </c>
      <c r="K12" s="16">
        <v>-77.790000000000006</v>
      </c>
      <c r="L12" s="16">
        <v>-0.14000000000000001</v>
      </c>
      <c r="M12" s="16">
        <v>17.04</v>
      </c>
      <c r="N12" s="16">
        <v>0.36</v>
      </c>
      <c r="O12" s="16">
        <v>9.58</v>
      </c>
      <c r="P12" s="16">
        <v>0.5</v>
      </c>
      <c r="Q12" s="16">
        <v>-0.22</v>
      </c>
      <c r="R12" s="16">
        <v>3.34</v>
      </c>
      <c r="S12" s="16">
        <v>-2.39</v>
      </c>
      <c r="T12" s="16">
        <v>0.03</v>
      </c>
      <c r="U12" s="16">
        <v>-10.41</v>
      </c>
      <c r="V12" s="16">
        <v>10.43</v>
      </c>
      <c r="W12" s="16">
        <v>0.04</v>
      </c>
      <c r="X12" s="16">
        <v>-74.47</v>
      </c>
      <c r="Y12" s="16">
        <v>0</v>
      </c>
      <c r="Z12" s="16">
        <v>18.77</v>
      </c>
      <c r="AA12" s="16">
        <v>0.8</v>
      </c>
      <c r="AB12" s="16">
        <v>-5.8</v>
      </c>
      <c r="AC12" s="16">
        <v>-8.77</v>
      </c>
      <c r="AD12" s="16">
        <v>-1.71</v>
      </c>
      <c r="AE12" s="16">
        <v>9.09</v>
      </c>
      <c r="AF12" s="16">
        <v>0.31</v>
      </c>
      <c r="AG12" s="16">
        <v>15.11</v>
      </c>
      <c r="AH12" s="16">
        <v>-0.01</v>
      </c>
      <c r="AI12" s="16">
        <v>-5.62</v>
      </c>
    </row>
    <row r="13" spans="1:35" s="175" customFormat="1" ht="15" customHeight="1">
      <c r="A13" s="256" t="s">
        <v>1171</v>
      </c>
      <c r="B13" s="16">
        <v>-9.3800000000000008</v>
      </c>
      <c r="C13" s="16">
        <v>-4.9000000000000004</v>
      </c>
      <c r="D13" s="16">
        <v>-0.01</v>
      </c>
      <c r="E13" s="16">
        <v>-0.37</v>
      </c>
      <c r="F13" s="16">
        <v>0.01</v>
      </c>
      <c r="G13" s="16">
        <v>-8.23</v>
      </c>
      <c r="H13" s="16">
        <v>-7.85</v>
      </c>
      <c r="I13" s="16">
        <v>-0.47</v>
      </c>
      <c r="J13" s="16">
        <v>-2.93</v>
      </c>
      <c r="K13" s="16">
        <v>-23.58</v>
      </c>
      <c r="L13" s="16">
        <v>0.28999999999999998</v>
      </c>
      <c r="M13" s="16">
        <v>14.98</v>
      </c>
      <c r="N13" s="16">
        <v>-0.05</v>
      </c>
      <c r="O13" s="16">
        <v>0</v>
      </c>
      <c r="P13" s="16">
        <v>-0.36</v>
      </c>
      <c r="Q13" s="16">
        <v>-2.83</v>
      </c>
      <c r="R13" s="16">
        <v>-11.74</v>
      </c>
      <c r="S13" s="16">
        <v>-8.4600000000000009</v>
      </c>
      <c r="T13" s="16">
        <v>0</v>
      </c>
      <c r="U13" s="16">
        <v>-1.27</v>
      </c>
      <c r="V13" s="16">
        <v>-13.61</v>
      </c>
      <c r="W13" s="16">
        <v>0</v>
      </c>
      <c r="X13" s="16">
        <v>-13.6</v>
      </c>
      <c r="Y13" s="16">
        <v>0</v>
      </c>
      <c r="Z13" s="16">
        <v>1.03</v>
      </c>
      <c r="AA13" s="16">
        <v>-1.74</v>
      </c>
      <c r="AB13" s="16">
        <v>-4.33</v>
      </c>
      <c r="AC13" s="16">
        <v>-11.36</v>
      </c>
      <c r="AD13" s="16">
        <v>-5.29</v>
      </c>
      <c r="AE13" s="16">
        <v>4.76</v>
      </c>
      <c r="AF13" s="16">
        <v>-7.0000000000000007E-2</v>
      </c>
      <c r="AG13" s="16">
        <v>-6.19</v>
      </c>
      <c r="AH13" s="16">
        <v>0</v>
      </c>
      <c r="AI13" s="16">
        <v>-3.43</v>
      </c>
    </row>
    <row r="14" spans="1:35" s="175" customFormat="1" ht="15" customHeight="1">
      <c r="A14" s="256" t="s">
        <v>1172</v>
      </c>
      <c r="B14" s="16">
        <v>-15.18</v>
      </c>
      <c r="C14" s="16">
        <v>-10.53</v>
      </c>
      <c r="D14" s="16">
        <v>0</v>
      </c>
      <c r="E14" s="16">
        <v>-2.08</v>
      </c>
      <c r="F14" s="16">
        <v>0.02</v>
      </c>
      <c r="G14" s="16">
        <v>-10.74</v>
      </c>
      <c r="H14" s="16">
        <v>-10.77</v>
      </c>
      <c r="I14" s="16">
        <v>0.06</v>
      </c>
      <c r="J14" s="16">
        <v>-5.04</v>
      </c>
      <c r="K14" s="16">
        <v>-23.2</v>
      </c>
      <c r="L14" s="16">
        <v>-0.14000000000000001</v>
      </c>
      <c r="M14" s="16">
        <v>-15.57</v>
      </c>
      <c r="N14" s="16">
        <v>-0.44</v>
      </c>
      <c r="O14" s="16">
        <v>0</v>
      </c>
      <c r="P14" s="16">
        <v>-6.44</v>
      </c>
      <c r="Q14" s="16">
        <v>-6.1</v>
      </c>
      <c r="R14" s="16">
        <v>-13.15</v>
      </c>
      <c r="S14" s="16">
        <v>-7.75</v>
      </c>
      <c r="T14" s="16">
        <v>-0.05</v>
      </c>
      <c r="U14" s="16">
        <v>-18.14</v>
      </c>
      <c r="V14" s="16">
        <v>-17.88</v>
      </c>
      <c r="W14" s="16">
        <v>-7.0000000000000007E-2</v>
      </c>
      <c r="X14" s="16">
        <v>-3.64</v>
      </c>
      <c r="Y14" s="16">
        <v>0</v>
      </c>
      <c r="Z14" s="16">
        <v>-14.3</v>
      </c>
      <c r="AA14" s="16">
        <v>-4.9400000000000004</v>
      </c>
      <c r="AB14" s="16">
        <v>-18.510000000000002</v>
      </c>
      <c r="AC14" s="16">
        <v>-13.27</v>
      </c>
      <c r="AD14" s="16">
        <v>-8.75</v>
      </c>
      <c r="AE14" s="16">
        <v>-1.38</v>
      </c>
      <c r="AF14" s="16">
        <v>-6.8</v>
      </c>
      <c r="AG14" s="16">
        <v>-13.51</v>
      </c>
      <c r="AH14" s="16">
        <v>-0.06</v>
      </c>
      <c r="AI14" s="16">
        <v>-6.78</v>
      </c>
    </row>
    <row r="15" spans="1:35" s="175" customFormat="1" ht="15" customHeight="1">
      <c r="A15" s="256" t="s">
        <v>1173</v>
      </c>
      <c r="B15" s="16">
        <v>11.05</v>
      </c>
      <c r="C15" s="16">
        <v>-1.55</v>
      </c>
      <c r="D15" s="16">
        <v>0.01</v>
      </c>
      <c r="E15" s="16">
        <v>-0.28000000000000003</v>
      </c>
      <c r="F15" s="16">
        <v>0</v>
      </c>
      <c r="G15" s="16">
        <v>17.27</v>
      </c>
      <c r="H15" s="16">
        <v>16.649999999999999</v>
      </c>
      <c r="I15" s="16">
        <v>0</v>
      </c>
      <c r="J15" s="16">
        <v>-3.74</v>
      </c>
      <c r="K15" s="16">
        <v>30.72</v>
      </c>
      <c r="L15" s="16">
        <v>-77.92</v>
      </c>
      <c r="M15" s="16">
        <v>4.26</v>
      </c>
      <c r="N15" s="16">
        <v>1.9</v>
      </c>
      <c r="O15" s="16">
        <v>0</v>
      </c>
      <c r="P15" s="16">
        <v>5.86</v>
      </c>
      <c r="Q15" s="16">
        <v>-4.1500000000000004</v>
      </c>
      <c r="R15" s="16">
        <v>19.87</v>
      </c>
      <c r="S15" s="16">
        <v>24.19</v>
      </c>
      <c r="T15" s="16">
        <v>-0.01</v>
      </c>
      <c r="U15" s="16">
        <v>6.43</v>
      </c>
      <c r="V15" s="16">
        <v>4.17</v>
      </c>
      <c r="W15" s="16">
        <v>0</v>
      </c>
      <c r="X15" s="16">
        <v>-7.53</v>
      </c>
      <c r="Y15" s="16">
        <v>0.01</v>
      </c>
      <c r="Z15" s="16">
        <v>9.17</v>
      </c>
      <c r="AA15" s="16">
        <v>3.17</v>
      </c>
      <c r="AB15" s="16">
        <v>18.420000000000002</v>
      </c>
      <c r="AC15" s="16">
        <v>-5.75</v>
      </c>
      <c r="AD15" s="16">
        <v>21.09</v>
      </c>
      <c r="AE15" s="16">
        <v>3.22</v>
      </c>
      <c r="AF15" s="16">
        <v>6.81</v>
      </c>
      <c r="AG15" s="16">
        <v>9.0500000000000007</v>
      </c>
      <c r="AH15" s="16">
        <v>0</v>
      </c>
      <c r="AI15" s="16">
        <v>8.25</v>
      </c>
    </row>
    <row r="16" spans="1:35" s="175" customFormat="1" ht="15" customHeight="1">
      <c r="A16" s="256" t="s">
        <v>1174</v>
      </c>
      <c r="B16" s="16">
        <v>18.399999999999999</v>
      </c>
      <c r="C16" s="16">
        <v>0</v>
      </c>
      <c r="D16" s="16">
        <v>-0.01</v>
      </c>
      <c r="E16" s="16">
        <v>12.73</v>
      </c>
      <c r="F16" s="16">
        <v>0</v>
      </c>
      <c r="G16" s="16">
        <v>15.29</v>
      </c>
      <c r="H16" s="16">
        <v>15.36</v>
      </c>
      <c r="I16" s="16">
        <v>0.02</v>
      </c>
      <c r="J16" s="16">
        <v>5.12</v>
      </c>
      <c r="K16" s="16">
        <v>5.24</v>
      </c>
      <c r="L16" s="16">
        <v>-3.18</v>
      </c>
      <c r="M16" s="16">
        <v>-0.02</v>
      </c>
      <c r="N16" s="16">
        <v>0.8</v>
      </c>
      <c r="O16" s="16">
        <v>0</v>
      </c>
      <c r="P16" s="16">
        <v>6.15</v>
      </c>
      <c r="Q16" s="16">
        <v>2.92</v>
      </c>
      <c r="R16" s="16">
        <v>19.440000000000001</v>
      </c>
      <c r="S16" s="16">
        <v>3.36</v>
      </c>
      <c r="T16" s="16">
        <v>0.01</v>
      </c>
      <c r="U16" s="16">
        <v>3.85</v>
      </c>
      <c r="V16" s="16">
        <v>-6.15</v>
      </c>
      <c r="W16" s="16">
        <v>0</v>
      </c>
      <c r="X16" s="16">
        <v>3.76</v>
      </c>
      <c r="Y16" s="16">
        <v>0</v>
      </c>
      <c r="Z16" s="16">
        <v>1.25</v>
      </c>
      <c r="AA16" s="16">
        <v>0.61</v>
      </c>
      <c r="AB16" s="16">
        <v>14.14</v>
      </c>
      <c r="AC16" s="16">
        <v>-0.95</v>
      </c>
      <c r="AD16" s="16">
        <v>9.74</v>
      </c>
      <c r="AE16" s="16">
        <v>12.12</v>
      </c>
      <c r="AF16" s="16">
        <v>5.35</v>
      </c>
      <c r="AG16" s="16">
        <v>-1.1200000000000001</v>
      </c>
      <c r="AH16" s="16">
        <v>0</v>
      </c>
      <c r="AI16" s="16">
        <v>7.61</v>
      </c>
    </row>
    <row r="17" spans="1:35" s="175" customFormat="1" ht="15" customHeight="1">
      <c r="A17" s="256" t="s">
        <v>1175</v>
      </c>
      <c r="B17" s="16">
        <v>3.51</v>
      </c>
      <c r="C17" s="16">
        <v>-4.18</v>
      </c>
      <c r="D17" s="16">
        <v>0</v>
      </c>
      <c r="E17" s="16">
        <v>0.11</v>
      </c>
      <c r="F17" s="16">
        <v>0.01</v>
      </c>
      <c r="G17" s="16">
        <v>5.69</v>
      </c>
      <c r="H17" s="16">
        <v>5.7</v>
      </c>
      <c r="I17" s="16">
        <v>-0.02</v>
      </c>
      <c r="J17" s="16">
        <v>0.99</v>
      </c>
      <c r="K17" s="16">
        <v>-11.99</v>
      </c>
      <c r="L17" s="16">
        <v>-5.32</v>
      </c>
      <c r="M17" s="16">
        <v>10.54</v>
      </c>
      <c r="N17" s="16">
        <v>1.63</v>
      </c>
      <c r="O17" s="16">
        <v>0</v>
      </c>
      <c r="P17" s="16">
        <v>4.82</v>
      </c>
      <c r="Q17" s="16">
        <v>2.19</v>
      </c>
      <c r="R17" s="16">
        <v>8.6</v>
      </c>
      <c r="S17" s="16">
        <v>5.01</v>
      </c>
      <c r="T17" s="16">
        <v>0</v>
      </c>
      <c r="U17" s="16">
        <v>-0.62</v>
      </c>
      <c r="V17" s="16">
        <v>-4.54</v>
      </c>
      <c r="W17" s="16">
        <v>0</v>
      </c>
      <c r="X17" s="16">
        <v>4.5999999999999996</v>
      </c>
      <c r="Y17" s="16">
        <v>0</v>
      </c>
      <c r="Z17" s="16">
        <v>3.06</v>
      </c>
      <c r="AA17" s="16">
        <v>2.34</v>
      </c>
      <c r="AB17" s="16">
        <v>6.39</v>
      </c>
      <c r="AC17" s="16">
        <v>-5.1100000000000003</v>
      </c>
      <c r="AD17" s="16">
        <v>6.63</v>
      </c>
      <c r="AE17" s="16">
        <v>-5.28</v>
      </c>
      <c r="AF17" s="16">
        <v>4.7</v>
      </c>
      <c r="AG17" s="16">
        <v>2.7</v>
      </c>
      <c r="AH17" s="16">
        <v>0</v>
      </c>
      <c r="AI17" s="16">
        <v>9.59</v>
      </c>
    </row>
    <row r="18" spans="1:35" s="175" customFormat="1" ht="15" customHeight="1">
      <c r="A18" s="256" t="s">
        <v>1176</v>
      </c>
      <c r="B18" s="16">
        <v>10.26</v>
      </c>
      <c r="C18" s="16">
        <v>-5.21</v>
      </c>
      <c r="D18" s="16">
        <v>0</v>
      </c>
      <c r="E18" s="16">
        <v>9.48</v>
      </c>
      <c r="F18" s="16">
        <v>0</v>
      </c>
      <c r="G18" s="16">
        <v>-0.43</v>
      </c>
      <c r="H18" s="16">
        <v>-0.18</v>
      </c>
      <c r="I18" s="16">
        <v>0.38</v>
      </c>
      <c r="J18" s="16">
        <v>5.75</v>
      </c>
      <c r="K18" s="16">
        <v>-3.21</v>
      </c>
      <c r="L18" s="16">
        <v>-3.73</v>
      </c>
      <c r="M18" s="16">
        <v>-2.0499999999999998</v>
      </c>
      <c r="N18" s="16">
        <v>0.98</v>
      </c>
      <c r="O18" s="16">
        <v>0</v>
      </c>
      <c r="P18" s="16">
        <v>36.630000000000003</v>
      </c>
      <c r="Q18" s="16">
        <v>5.38</v>
      </c>
      <c r="R18" s="16">
        <v>10.69</v>
      </c>
      <c r="S18" s="16">
        <v>5.4</v>
      </c>
      <c r="T18" s="16">
        <v>0</v>
      </c>
      <c r="U18" s="16">
        <v>-2.5299999999999998</v>
      </c>
      <c r="V18" s="16">
        <v>0.36</v>
      </c>
      <c r="W18" s="16">
        <v>0.01</v>
      </c>
      <c r="X18" s="16">
        <v>1.3</v>
      </c>
      <c r="Y18" s="16">
        <v>0</v>
      </c>
      <c r="Z18" s="16">
        <v>12.25</v>
      </c>
      <c r="AA18" s="16">
        <v>1.83</v>
      </c>
      <c r="AB18" s="16">
        <v>-3.47</v>
      </c>
      <c r="AC18" s="16">
        <v>2.5099999999999998</v>
      </c>
      <c r="AD18" s="16">
        <v>-1.36</v>
      </c>
      <c r="AE18" s="16">
        <v>-6.98</v>
      </c>
      <c r="AF18" s="16">
        <v>-0.37</v>
      </c>
      <c r="AG18" s="16">
        <v>-1.05</v>
      </c>
      <c r="AH18" s="16">
        <v>0</v>
      </c>
      <c r="AI18" s="16">
        <v>0.12</v>
      </c>
    </row>
    <row r="19" spans="1:35" s="175" customFormat="1" ht="15" customHeight="1">
      <c r="A19" s="256" t="s">
        <v>1181</v>
      </c>
      <c r="B19" s="16">
        <v>-4.2300000000000004</v>
      </c>
      <c r="C19" s="16">
        <v>-8.5</v>
      </c>
      <c r="D19" s="16">
        <v>0.04</v>
      </c>
      <c r="E19" s="16">
        <v>9.44</v>
      </c>
      <c r="F19" s="16">
        <v>3.45</v>
      </c>
      <c r="G19" s="16">
        <v>3.96</v>
      </c>
      <c r="H19" s="16">
        <v>4.09</v>
      </c>
      <c r="I19" s="16">
        <v>0.02</v>
      </c>
      <c r="J19" s="16">
        <v>-5.9</v>
      </c>
      <c r="K19" s="16">
        <v>4.05</v>
      </c>
      <c r="L19" s="16">
        <v>-2.02</v>
      </c>
      <c r="M19" s="16">
        <v>-5.09</v>
      </c>
      <c r="N19" s="16">
        <v>0.97</v>
      </c>
      <c r="O19" s="16">
        <v>3.06</v>
      </c>
      <c r="P19" s="16">
        <v>-2.97</v>
      </c>
      <c r="Q19" s="16">
        <v>-4.8499999999999996</v>
      </c>
      <c r="R19" s="16">
        <v>-14.66</v>
      </c>
      <c r="S19" s="16">
        <v>4.2699999999999996</v>
      </c>
      <c r="T19" s="16">
        <v>-0.04</v>
      </c>
      <c r="U19" s="16">
        <v>-0.9</v>
      </c>
      <c r="V19" s="16">
        <v>4.43</v>
      </c>
      <c r="W19" s="16">
        <v>-0.01</v>
      </c>
      <c r="X19" s="16">
        <v>5.87</v>
      </c>
      <c r="Y19" s="16">
        <v>0</v>
      </c>
      <c r="Z19" s="16">
        <v>7.1</v>
      </c>
      <c r="AA19" s="16">
        <v>5.41</v>
      </c>
      <c r="AB19" s="16">
        <v>6.42</v>
      </c>
      <c r="AC19" s="16">
        <v>-4.04</v>
      </c>
      <c r="AD19" s="16">
        <v>2.99</v>
      </c>
      <c r="AE19" s="16">
        <v>0</v>
      </c>
      <c r="AF19" s="16">
        <v>0.73</v>
      </c>
      <c r="AG19" s="16">
        <v>7.53</v>
      </c>
      <c r="AH19" s="16">
        <v>0</v>
      </c>
      <c r="AI19" s="16">
        <v>0.75</v>
      </c>
    </row>
    <row r="20" spans="1:35" s="175" customFormat="1" ht="15" customHeight="1">
      <c r="A20" s="256" t="s">
        <v>1190</v>
      </c>
      <c r="B20" s="16">
        <v>16.3</v>
      </c>
      <c r="C20" s="16">
        <v>1.26</v>
      </c>
      <c r="D20" s="16">
        <v>-0.42</v>
      </c>
      <c r="E20" s="16">
        <v>5.37</v>
      </c>
      <c r="F20" s="16">
        <v>5.05</v>
      </c>
      <c r="G20" s="16">
        <v>8.02</v>
      </c>
      <c r="H20" s="16">
        <v>7.78</v>
      </c>
      <c r="I20" s="16">
        <v>-1.58</v>
      </c>
      <c r="J20" s="16">
        <v>14.15</v>
      </c>
      <c r="K20" s="16">
        <v>3.38</v>
      </c>
      <c r="L20" s="16">
        <v>-1.19</v>
      </c>
      <c r="M20" s="16">
        <v>-5.5</v>
      </c>
      <c r="N20" s="16">
        <v>0.02</v>
      </c>
      <c r="O20" s="16">
        <v>6.79</v>
      </c>
      <c r="P20" s="16">
        <v>-31.96</v>
      </c>
      <c r="Q20" s="16">
        <v>13.1</v>
      </c>
      <c r="R20" s="16">
        <v>29.3</v>
      </c>
      <c r="S20" s="16">
        <v>6.58</v>
      </c>
      <c r="T20" s="16">
        <v>0.03</v>
      </c>
      <c r="U20" s="16">
        <v>-0.55000000000000004</v>
      </c>
      <c r="V20" s="16">
        <v>15.82</v>
      </c>
      <c r="W20" s="16">
        <v>0.01</v>
      </c>
      <c r="X20" s="16">
        <v>5.31</v>
      </c>
      <c r="Y20" s="16">
        <v>-0.01</v>
      </c>
      <c r="Z20" s="16">
        <v>3.7</v>
      </c>
      <c r="AA20" s="16">
        <v>4.43</v>
      </c>
      <c r="AB20" s="16">
        <v>7.59</v>
      </c>
      <c r="AC20" s="16">
        <v>-6.47</v>
      </c>
      <c r="AD20" s="16">
        <v>1.91</v>
      </c>
      <c r="AE20" s="16">
        <v>-0.38</v>
      </c>
      <c r="AF20" s="16">
        <v>3.11</v>
      </c>
      <c r="AG20" s="16">
        <v>21.23</v>
      </c>
      <c r="AH20" s="16">
        <v>0.91</v>
      </c>
      <c r="AI20" s="16">
        <v>10.4</v>
      </c>
    </row>
    <row r="21" spans="1:35" s="175" customFormat="1" ht="15" customHeight="1">
      <c r="A21" s="256" t="s">
        <v>898</v>
      </c>
      <c r="B21" s="36">
        <v>13.2</v>
      </c>
      <c r="C21" s="36">
        <v>0.42</v>
      </c>
      <c r="D21" s="36">
        <v>0.41</v>
      </c>
      <c r="E21" s="36">
        <v>5.37</v>
      </c>
      <c r="F21" s="36">
        <v>11.03</v>
      </c>
      <c r="G21" s="36">
        <v>16.41</v>
      </c>
      <c r="H21" s="36">
        <v>16.670000000000002</v>
      </c>
      <c r="I21" s="36">
        <v>1.1499999999999999</v>
      </c>
      <c r="J21" s="36">
        <v>-5.29</v>
      </c>
      <c r="K21" s="36">
        <v>-2.06</v>
      </c>
      <c r="L21" s="36">
        <v>0.89</v>
      </c>
      <c r="M21" s="36">
        <v>16.16</v>
      </c>
      <c r="N21" s="36">
        <v>8.73</v>
      </c>
      <c r="O21" s="36">
        <v>5.69</v>
      </c>
      <c r="P21" s="36">
        <v>0</v>
      </c>
      <c r="Q21" s="36">
        <v>-4.0199999999999996</v>
      </c>
      <c r="R21" s="36">
        <v>-1.44</v>
      </c>
      <c r="S21" s="36">
        <v>16.48</v>
      </c>
      <c r="T21" s="36">
        <v>-0.01</v>
      </c>
      <c r="U21" s="36">
        <v>-11.54</v>
      </c>
      <c r="V21" s="36">
        <v>3.53</v>
      </c>
      <c r="W21" s="395">
        <v>0.06</v>
      </c>
      <c r="X21" s="395">
        <v>9.7899999999999991</v>
      </c>
      <c r="Y21" s="395">
        <v>0.01</v>
      </c>
      <c r="Z21" s="395">
        <v>-11.04</v>
      </c>
      <c r="AA21" s="395">
        <v>12.34</v>
      </c>
      <c r="AB21" s="395">
        <v>14.38</v>
      </c>
      <c r="AC21" s="395">
        <v>3.29</v>
      </c>
      <c r="AD21" s="395">
        <v>20.059999999999999</v>
      </c>
      <c r="AE21" s="395">
        <v>2.76</v>
      </c>
      <c r="AF21" s="395">
        <v>7.55</v>
      </c>
      <c r="AG21" s="395">
        <v>-5.43</v>
      </c>
      <c r="AH21" s="395">
        <v>-0.9</v>
      </c>
      <c r="AI21" s="395">
        <v>-0.67</v>
      </c>
    </row>
    <row r="22" spans="1:35" s="175" customFormat="1" ht="15" customHeight="1">
      <c r="A22" s="173" t="s">
        <v>205</v>
      </c>
      <c r="B22" s="36">
        <v>-15.831</v>
      </c>
      <c r="C22" s="36">
        <v>-0.78800000000000003</v>
      </c>
      <c r="D22" s="36">
        <v>-2.5999999999999999E-2</v>
      </c>
      <c r="E22" s="36">
        <v>-12.601000000000001</v>
      </c>
      <c r="F22" s="36">
        <v>0.39800000000000002</v>
      </c>
      <c r="G22" s="36">
        <v>-10.66</v>
      </c>
      <c r="H22" s="36">
        <v>-10.802</v>
      </c>
      <c r="I22" s="36">
        <v>0.68500000000000005</v>
      </c>
      <c r="J22" s="36">
        <v>-10.9</v>
      </c>
      <c r="K22" s="36">
        <v>-9.6910000000000007</v>
      </c>
      <c r="L22" s="36">
        <v>-7.6079999999999997</v>
      </c>
      <c r="M22" s="36">
        <v>10.449</v>
      </c>
      <c r="N22" s="36">
        <v>-8.2469999999999999</v>
      </c>
      <c r="O22" s="36">
        <v>-7.2830000000000004</v>
      </c>
      <c r="P22" s="36">
        <v>0</v>
      </c>
      <c r="Q22" s="36">
        <v>-12.002000000000001</v>
      </c>
      <c r="R22" s="36">
        <v>-14.455</v>
      </c>
      <c r="S22" s="36">
        <v>-22.157</v>
      </c>
      <c r="T22" s="36">
        <v>0</v>
      </c>
      <c r="U22" s="36">
        <v>-15.763</v>
      </c>
      <c r="V22" s="36">
        <v>-7.3670999999999998</v>
      </c>
      <c r="W22" s="36">
        <v>-4.1000000000000002E-2</v>
      </c>
      <c r="X22" s="395">
        <v>-24.79</v>
      </c>
      <c r="Y22" s="395">
        <v>0</v>
      </c>
      <c r="Z22" s="395">
        <v>-19.683</v>
      </c>
      <c r="AA22" s="395">
        <v>-6.07</v>
      </c>
      <c r="AB22" s="395">
        <v>-21.937999999999999</v>
      </c>
      <c r="AC22" s="395">
        <v>-6.3259999999999996</v>
      </c>
      <c r="AD22" s="395">
        <v>-5.9569999999999999</v>
      </c>
      <c r="AE22" s="395">
        <v>10.749000000000001</v>
      </c>
      <c r="AF22" s="395">
        <v>-4.883</v>
      </c>
      <c r="AG22" s="395">
        <v>-1.542</v>
      </c>
      <c r="AH22" s="395">
        <v>-4.0840219448168291E-3</v>
      </c>
      <c r="AI22" s="395">
        <v>-16.933</v>
      </c>
    </row>
    <row r="23" spans="1:35" s="175" customFormat="1" ht="15" customHeight="1">
      <c r="A23" s="173" t="s">
        <v>194</v>
      </c>
      <c r="B23" s="36">
        <v>5.01</v>
      </c>
      <c r="C23" s="36">
        <v>-0.55000000000000004</v>
      </c>
      <c r="D23" s="36">
        <v>-0.01</v>
      </c>
      <c r="E23" s="36">
        <v>9.3800000000000008</v>
      </c>
      <c r="F23" s="36">
        <v>0.6</v>
      </c>
      <c r="G23" s="36">
        <v>-13.47</v>
      </c>
      <c r="H23" s="36">
        <v>-13.43</v>
      </c>
      <c r="I23" s="36">
        <v>-0.44</v>
      </c>
      <c r="J23" s="36">
        <v>3.45</v>
      </c>
      <c r="K23" s="36">
        <v>12.64</v>
      </c>
      <c r="L23" s="36">
        <v>-0.55000000000000004</v>
      </c>
      <c r="M23" s="36">
        <v>8.43</v>
      </c>
      <c r="N23" s="36">
        <v>-0.31</v>
      </c>
      <c r="O23" s="36">
        <v>8.1999999999999993</v>
      </c>
      <c r="P23" s="36">
        <v>0</v>
      </c>
      <c r="Q23" s="36">
        <v>4.55</v>
      </c>
      <c r="R23" s="36">
        <v>6.39</v>
      </c>
      <c r="S23" s="36">
        <v>-0.04</v>
      </c>
      <c r="T23" s="36">
        <v>0.01</v>
      </c>
      <c r="U23" s="36">
        <v>-4.92</v>
      </c>
      <c r="V23" s="36">
        <v>4.01</v>
      </c>
      <c r="W23" s="36">
        <v>-0.01</v>
      </c>
      <c r="X23" s="395">
        <v>-0.52</v>
      </c>
      <c r="Y23" s="395">
        <v>-0.01</v>
      </c>
      <c r="Z23" s="395">
        <v>5.81</v>
      </c>
      <c r="AA23" s="395">
        <v>3.45</v>
      </c>
      <c r="AB23" s="395">
        <v>-1.58</v>
      </c>
      <c r="AC23" s="395">
        <v>1.3</v>
      </c>
      <c r="AD23" s="395">
        <v>0.06</v>
      </c>
      <c r="AE23" s="395">
        <v>1.92</v>
      </c>
      <c r="AF23" s="395">
        <v>-4.8499999999999996</v>
      </c>
      <c r="AG23" s="395">
        <v>5.0599999999999996</v>
      </c>
      <c r="AH23" s="395">
        <v>0</v>
      </c>
      <c r="AI23" s="395">
        <v>-9.07</v>
      </c>
    </row>
    <row r="24" spans="1:35" s="175" customFormat="1" ht="15" customHeight="1">
      <c r="A24" s="173" t="s">
        <v>458</v>
      </c>
      <c r="B24" s="36">
        <v>25.89</v>
      </c>
      <c r="C24" s="36">
        <v>-6.34</v>
      </c>
      <c r="D24" s="36">
        <v>-0.01</v>
      </c>
      <c r="E24" s="36">
        <v>8.98</v>
      </c>
      <c r="F24" s="36">
        <v>4.93</v>
      </c>
      <c r="G24" s="36">
        <v>18.23</v>
      </c>
      <c r="H24" s="36">
        <v>18.39</v>
      </c>
      <c r="I24" s="36">
        <v>0.01</v>
      </c>
      <c r="J24" s="36">
        <v>3.74</v>
      </c>
      <c r="K24" s="36">
        <v>5.5</v>
      </c>
      <c r="L24" s="36">
        <v>-6.22</v>
      </c>
      <c r="M24" s="36">
        <v>9.65</v>
      </c>
      <c r="N24" s="36">
        <v>5.92</v>
      </c>
      <c r="O24" s="36">
        <v>7.84</v>
      </c>
      <c r="P24" s="36">
        <v>0</v>
      </c>
      <c r="Q24" s="36">
        <v>3.05</v>
      </c>
      <c r="R24" s="36">
        <v>19.25</v>
      </c>
      <c r="S24" s="36">
        <v>20.96</v>
      </c>
      <c r="T24" s="36">
        <v>0</v>
      </c>
      <c r="U24" s="36">
        <v>-0.84</v>
      </c>
      <c r="V24" s="36">
        <v>6.77</v>
      </c>
      <c r="W24" s="36">
        <v>-0.05</v>
      </c>
      <c r="X24" s="395">
        <v>11.69</v>
      </c>
      <c r="Y24" s="395">
        <v>0.01</v>
      </c>
      <c r="Z24" s="395">
        <v>12.92</v>
      </c>
      <c r="AA24" s="395">
        <v>13.77</v>
      </c>
      <c r="AB24" s="395">
        <v>23.15</v>
      </c>
      <c r="AC24" s="395">
        <v>3.56</v>
      </c>
      <c r="AD24" s="395">
        <v>29.66</v>
      </c>
      <c r="AE24" s="395">
        <v>-1.1399999999999999</v>
      </c>
      <c r="AF24" s="395">
        <v>8.27</v>
      </c>
      <c r="AG24" s="395">
        <v>5.23</v>
      </c>
      <c r="AH24" s="395">
        <v>0</v>
      </c>
      <c r="AI24" s="395">
        <v>6.65</v>
      </c>
    </row>
    <row r="25" spans="1:35" s="175" customFormat="1" ht="15" customHeight="1">
      <c r="A25" s="173" t="s">
        <v>1488</v>
      </c>
      <c r="B25" s="36">
        <v>-4.16</v>
      </c>
      <c r="C25" s="36">
        <v>-9.3800000000000008</v>
      </c>
      <c r="D25" s="36">
        <v>0.01</v>
      </c>
      <c r="E25" s="36">
        <v>-4.59</v>
      </c>
      <c r="F25" s="36">
        <v>2.3199999999999998</v>
      </c>
      <c r="G25" s="36">
        <v>-12.1</v>
      </c>
      <c r="H25" s="36">
        <v>-12.4</v>
      </c>
      <c r="I25" s="36">
        <v>0.38</v>
      </c>
      <c r="J25" s="36">
        <v>-19.38</v>
      </c>
      <c r="K25" s="36">
        <v>8.4700000000000006</v>
      </c>
      <c r="L25" s="36">
        <v>-13.15</v>
      </c>
      <c r="M25" s="36">
        <v>1.1100000000000001</v>
      </c>
      <c r="N25" s="36">
        <v>-1.96</v>
      </c>
      <c r="O25" s="36">
        <v>-4.7699999999999996</v>
      </c>
      <c r="P25" s="36">
        <v>0</v>
      </c>
      <c r="Q25" s="36">
        <v>-20.63</v>
      </c>
      <c r="R25" s="36">
        <v>-2.97</v>
      </c>
      <c r="S25" s="36">
        <v>-9.77</v>
      </c>
      <c r="T25" s="36">
        <v>0</v>
      </c>
      <c r="U25" s="36">
        <v>-8.94</v>
      </c>
      <c r="V25" s="36">
        <v>3.29</v>
      </c>
      <c r="W25" s="36">
        <v>0.02</v>
      </c>
      <c r="X25" s="395">
        <v>-14.8</v>
      </c>
      <c r="Y25" s="395">
        <v>-0.01</v>
      </c>
      <c r="Z25" s="395">
        <v>-6.01</v>
      </c>
      <c r="AA25" s="395">
        <v>-2.57</v>
      </c>
      <c r="AB25" s="395">
        <v>-8.85</v>
      </c>
      <c r="AC25" s="395">
        <v>-17.760000000000002</v>
      </c>
      <c r="AD25" s="395">
        <v>-12.17</v>
      </c>
      <c r="AE25" s="395">
        <v>-25.91</v>
      </c>
      <c r="AF25" s="395">
        <v>-4.99</v>
      </c>
      <c r="AG25" s="395">
        <v>-2.56</v>
      </c>
      <c r="AH25" s="395">
        <v>0</v>
      </c>
      <c r="AI25" s="395">
        <v>-2.48</v>
      </c>
    </row>
    <row r="26" spans="1:35" s="175" customFormat="1" ht="15" customHeight="1">
      <c r="A26" s="173" t="s">
        <v>1751</v>
      </c>
      <c r="B26" s="36">
        <v>-10.71</v>
      </c>
      <c r="C26" s="36">
        <v>5.21</v>
      </c>
      <c r="D26" s="36">
        <v>0</v>
      </c>
      <c r="E26" s="36">
        <v>-3.35</v>
      </c>
      <c r="F26" s="36">
        <v>2.37</v>
      </c>
      <c r="G26" s="36">
        <v>2.58</v>
      </c>
      <c r="H26" s="36">
        <v>2.92</v>
      </c>
      <c r="I26" s="36">
        <v>0.02</v>
      </c>
      <c r="J26" s="36">
        <v>-6.75</v>
      </c>
      <c r="K26" s="36">
        <v>-5.37</v>
      </c>
      <c r="L26" s="36">
        <v>0.04</v>
      </c>
      <c r="M26" s="36">
        <v>-19.53</v>
      </c>
      <c r="N26" s="36">
        <v>-1.86</v>
      </c>
      <c r="O26" s="36">
        <v>0.35</v>
      </c>
      <c r="P26" s="36">
        <v>0</v>
      </c>
      <c r="Q26" s="36">
        <v>-4.8600000000000003</v>
      </c>
      <c r="R26" s="36">
        <v>-3.26</v>
      </c>
      <c r="S26" s="36">
        <v>-1.79</v>
      </c>
      <c r="T26" s="36">
        <v>0</v>
      </c>
      <c r="U26" s="36">
        <v>-4.99</v>
      </c>
      <c r="V26" s="36">
        <v>-2.56</v>
      </c>
      <c r="W26" s="36">
        <v>0.01</v>
      </c>
      <c r="X26" s="395">
        <v>-0.22</v>
      </c>
      <c r="Y26" s="395">
        <v>0.01</v>
      </c>
      <c r="Z26" s="395">
        <v>0.3</v>
      </c>
      <c r="AA26" s="395">
        <v>-0.15</v>
      </c>
      <c r="AB26" s="395">
        <v>3.24</v>
      </c>
      <c r="AC26" s="395">
        <v>2.04</v>
      </c>
      <c r="AD26" s="395">
        <v>0.57999999999999996</v>
      </c>
      <c r="AE26" s="395">
        <v>-36.24</v>
      </c>
      <c r="AF26" s="395">
        <v>-0.89</v>
      </c>
      <c r="AG26" s="395">
        <v>1.76</v>
      </c>
      <c r="AH26" s="395">
        <v>0</v>
      </c>
      <c r="AI26" s="395">
        <v>-2.96</v>
      </c>
    </row>
    <row r="27" spans="1:35" s="175" customFormat="1" ht="15" customHeight="1">
      <c r="A27" s="173" t="s">
        <v>3664</v>
      </c>
      <c r="B27" s="36">
        <v>3.09</v>
      </c>
      <c r="C27" s="36">
        <v>0.17</v>
      </c>
      <c r="D27" s="36">
        <v>0</v>
      </c>
      <c r="E27" s="36">
        <v>-1.3</v>
      </c>
      <c r="F27" s="36">
        <v>0.42</v>
      </c>
      <c r="G27" s="36">
        <v>4.9400000000000004</v>
      </c>
      <c r="H27" s="36">
        <v>4.9000000000000004</v>
      </c>
      <c r="I27" s="36">
        <v>0.06</v>
      </c>
      <c r="J27" s="36">
        <v>-0.86</v>
      </c>
      <c r="K27" s="36">
        <v>-17.149999999999999</v>
      </c>
      <c r="L27" s="36">
        <v>-52.09</v>
      </c>
      <c r="M27" s="36">
        <v>-2.16</v>
      </c>
      <c r="N27" s="36">
        <v>1.22</v>
      </c>
      <c r="O27" s="36">
        <v>-1.54</v>
      </c>
      <c r="P27" s="36">
        <v>0</v>
      </c>
      <c r="Q27" s="36">
        <v>-0.71</v>
      </c>
      <c r="R27" s="36">
        <v>13.34</v>
      </c>
      <c r="S27" s="36">
        <v>-0.86</v>
      </c>
      <c r="T27" s="36">
        <v>0</v>
      </c>
      <c r="U27" s="36">
        <v>0.86</v>
      </c>
      <c r="V27" s="36">
        <v>-1.28</v>
      </c>
      <c r="W27" s="36">
        <v>-0.02</v>
      </c>
      <c r="X27" s="395">
        <v>-2.2799999999999998</v>
      </c>
      <c r="Y27" s="395">
        <v>-0.01</v>
      </c>
      <c r="Z27" s="395">
        <v>12.42</v>
      </c>
      <c r="AA27" s="395">
        <v>1.42</v>
      </c>
      <c r="AB27" s="395">
        <v>-0.51</v>
      </c>
      <c r="AC27" s="395">
        <v>0.16</v>
      </c>
      <c r="AD27" s="395">
        <v>6.06</v>
      </c>
      <c r="AE27" s="395">
        <v>-32.82</v>
      </c>
      <c r="AF27" s="395">
        <v>2.67</v>
      </c>
      <c r="AG27" s="395">
        <v>-4.33</v>
      </c>
      <c r="AH27" s="395">
        <v>0.01</v>
      </c>
      <c r="AI27" s="395">
        <v>12.04</v>
      </c>
    </row>
    <row r="28" spans="1:35" s="175" customFormat="1" ht="15" customHeight="1">
      <c r="A28" s="173" t="s">
        <v>3665</v>
      </c>
      <c r="B28" s="36">
        <v>-18.440000000000001</v>
      </c>
      <c r="C28" s="36">
        <v>-0.22</v>
      </c>
      <c r="D28" s="36">
        <v>-0.01</v>
      </c>
      <c r="E28" s="36">
        <v>-13.97</v>
      </c>
      <c r="F28" s="36">
        <v>0.64</v>
      </c>
      <c r="G28" s="36">
        <v>-17.73</v>
      </c>
      <c r="H28" s="36">
        <v>-17.670000000000002</v>
      </c>
      <c r="I28" s="36">
        <v>-0.01</v>
      </c>
      <c r="J28" s="36">
        <v>-5.75</v>
      </c>
      <c r="K28" s="36">
        <v>-10.130000000000001</v>
      </c>
      <c r="L28" s="36">
        <v>-12.59</v>
      </c>
      <c r="M28" s="36">
        <v>-17.21</v>
      </c>
      <c r="N28" s="36">
        <v>-6.77</v>
      </c>
      <c r="O28" s="36">
        <v>-15.23</v>
      </c>
      <c r="P28" s="36">
        <v>-99.43</v>
      </c>
      <c r="Q28" s="36">
        <v>-5.44</v>
      </c>
      <c r="R28" s="36">
        <v>-21.92</v>
      </c>
      <c r="S28" s="36">
        <v>-22.06</v>
      </c>
      <c r="T28" s="36">
        <v>0.01</v>
      </c>
      <c r="U28" s="36">
        <v>-3.09</v>
      </c>
      <c r="V28" s="36">
        <v>-3.09</v>
      </c>
      <c r="W28" s="36">
        <v>-0.01</v>
      </c>
      <c r="X28" s="395">
        <v>-39.450000000000003</v>
      </c>
      <c r="Y28" s="395">
        <v>-0.01</v>
      </c>
      <c r="Z28" s="395">
        <v>-9.57</v>
      </c>
      <c r="AA28" s="395">
        <v>-7.17</v>
      </c>
      <c r="AB28" s="395">
        <v>-18.239999999999998</v>
      </c>
      <c r="AC28" s="395">
        <v>-2.5499999999999998</v>
      </c>
      <c r="AD28" s="395">
        <v>-3.8</v>
      </c>
      <c r="AE28" s="395">
        <v>-31.24</v>
      </c>
      <c r="AF28" s="395">
        <v>-9.1199999999999992</v>
      </c>
      <c r="AG28" s="395">
        <v>-3.91</v>
      </c>
      <c r="AH28" s="395">
        <v>0</v>
      </c>
      <c r="AI28" s="395">
        <v>-7.63</v>
      </c>
    </row>
    <row r="29" spans="1:35" s="175" customFormat="1" ht="15" customHeight="1">
      <c r="A29" s="173" t="s">
        <v>3960</v>
      </c>
      <c r="B29" s="36">
        <v>-3.89</v>
      </c>
      <c r="C29" s="36">
        <v>-0.76</v>
      </c>
      <c r="D29" s="36">
        <v>-0.08</v>
      </c>
      <c r="E29" s="36">
        <v>-4.84</v>
      </c>
      <c r="F29" s="36">
        <v>-7.82</v>
      </c>
      <c r="G29" s="36">
        <v>-1.31</v>
      </c>
      <c r="H29" s="36">
        <v>-1.52</v>
      </c>
      <c r="I29" s="36">
        <v>-0.08</v>
      </c>
      <c r="J29" s="36">
        <v>-5.91</v>
      </c>
      <c r="K29" s="36">
        <v>1.28</v>
      </c>
      <c r="L29" s="36">
        <v>-2.61</v>
      </c>
      <c r="M29" s="36">
        <v>19.25</v>
      </c>
      <c r="N29" s="36">
        <v>0.05</v>
      </c>
      <c r="O29" s="36">
        <v>-6.68</v>
      </c>
      <c r="P29" s="36">
        <v>-5.53</v>
      </c>
      <c r="Q29" s="36">
        <v>-6.41</v>
      </c>
      <c r="R29" s="36">
        <v>2.8</v>
      </c>
      <c r="S29" s="36">
        <v>-7.3</v>
      </c>
      <c r="T29" s="36">
        <v>-0.01</v>
      </c>
      <c r="U29" s="36">
        <v>-2.68</v>
      </c>
      <c r="V29" s="36">
        <v>-3.89</v>
      </c>
      <c r="W29" s="36">
        <v>0</v>
      </c>
      <c r="X29" s="395">
        <v>-13.36</v>
      </c>
      <c r="Y29" s="395">
        <v>0.01</v>
      </c>
      <c r="Z29" s="395">
        <v>-3.69</v>
      </c>
      <c r="AA29" s="395">
        <v>-0.55000000000000004</v>
      </c>
      <c r="AB29" s="395">
        <v>-3.04</v>
      </c>
      <c r="AC29" s="395">
        <v>-9.5299999999999994</v>
      </c>
      <c r="AD29" s="395">
        <v>-5.73</v>
      </c>
      <c r="AE29" s="395">
        <v>0.35</v>
      </c>
      <c r="AF29" s="395">
        <v>-0.56999999999999995</v>
      </c>
      <c r="AG29" s="395">
        <v>-4.17</v>
      </c>
      <c r="AH29" s="395">
        <v>0</v>
      </c>
      <c r="AI29" s="395">
        <v>-15.21</v>
      </c>
    </row>
    <row r="30" spans="1:35" s="175" customFormat="1" ht="15" customHeight="1">
      <c r="A30" s="173" t="s">
        <v>3962</v>
      </c>
      <c r="B30" s="36">
        <v>4.01</v>
      </c>
      <c r="C30" s="36">
        <v>-2.72</v>
      </c>
      <c r="D30" s="36">
        <v>0.03</v>
      </c>
      <c r="E30" s="36">
        <v>0.15</v>
      </c>
      <c r="F30" s="36">
        <v>-2.1</v>
      </c>
      <c r="G30" s="36">
        <v>3.51</v>
      </c>
      <c r="H30" s="36">
        <v>3.38</v>
      </c>
      <c r="I30" s="36">
        <v>-0.6</v>
      </c>
      <c r="J30" s="36">
        <v>4.72</v>
      </c>
      <c r="K30" s="36">
        <v>-1.24</v>
      </c>
      <c r="L30" s="36">
        <v>-7.34</v>
      </c>
      <c r="M30" s="36">
        <v>-8.4</v>
      </c>
      <c r="N30" s="36">
        <v>-0.4</v>
      </c>
      <c r="O30" s="36">
        <v>-5.53</v>
      </c>
      <c r="P30" s="36">
        <v>-13.2</v>
      </c>
      <c r="Q30" s="36">
        <v>5.32</v>
      </c>
      <c r="R30" s="36">
        <v>3.58</v>
      </c>
      <c r="S30" s="36">
        <v>1.07</v>
      </c>
      <c r="T30" s="36">
        <v>-0.05</v>
      </c>
      <c r="U30" s="36">
        <v>-0.2</v>
      </c>
      <c r="V30" s="36">
        <v>-6.8</v>
      </c>
      <c r="W30" s="36">
        <v>-2.5099999999999998</v>
      </c>
      <c r="X30" s="395">
        <v>8.65</v>
      </c>
      <c r="Y30" s="395">
        <v>0.01</v>
      </c>
      <c r="Z30" s="395">
        <v>1.68</v>
      </c>
      <c r="AA30" s="395">
        <v>-1.86</v>
      </c>
      <c r="AB30" s="395">
        <v>0.46</v>
      </c>
      <c r="AC30" s="395">
        <v>-3.74</v>
      </c>
      <c r="AD30" s="395">
        <v>2.76</v>
      </c>
      <c r="AE30" s="395">
        <v>-57.91</v>
      </c>
      <c r="AF30" s="395">
        <v>-0.33</v>
      </c>
      <c r="AG30" s="395">
        <v>3.75</v>
      </c>
      <c r="AH30" s="395">
        <v>-0.01</v>
      </c>
      <c r="AI30" s="395">
        <v>-2.52</v>
      </c>
    </row>
    <row r="31" spans="1:35" s="175" customFormat="1" ht="15" customHeight="1">
      <c r="A31" s="173" t="s">
        <v>3981</v>
      </c>
      <c r="B31" s="36">
        <v>-4.29</v>
      </c>
      <c r="C31" s="36">
        <v>-3.74</v>
      </c>
      <c r="D31" s="36">
        <v>-0.21</v>
      </c>
      <c r="E31" s="36">
        <v>-1.83</v>
      </c>
      <c r="F31" s="36">
        <v>2.38</v>
      </c>
      <c r="G31" s="36">
        <v>0.88</v>
      </c>
      <c r="H31" s="36">
        <v>1.1200000000000001</v>
      </c>
      <c r="I31" s="36">
        <v>-0.54</v>
      </c>
      <c r="J31" s="36">
        <v>-6.07</v>
      </c>
      <c r="K31" s="36">
        <v>-7.22</v>
      </c>
      <c r="L31" s="36">
        <v>-23.72</v>
      </c>
      <c r="M31" s="36">
        <v>1.52</v>
      </c>
      <c r="N31" s="36">
        <v>0.28000000000000003</v>
      </c>
      <c r="O31" s="36">
        <v>6.39</v>
      </c>
      <c r="P31" s="36">
        <v>-3.88</v>
      </c>
      <c r="Q31" s="36">
        <v>-5.28</v>
      </c>
      <c r="R31" s="36">
        <v>-7.46</v>
      </c>
      <c r="S31" s="36">
        <v>2.41</v>
      </c>
      <c r="T31" s="36">
        <v>0.05</v>
      </c>
      <c r="U31" s="36">
        <v>-13.86</v>
      </c>
      <c r="V31" s="36">
        <v>-5.49</v>
      </c>
      <c r="W31" s="36">
        <v>2.58</v>
      </c>
      <c r="X31" s="395">
        <v>-6.27</v>
      </c>
      <c r="Y31" s="395">
        <v>-0.01</v>
      </c>
      <c r="Z31" s="395">
        <v>2.57</v>
      </c>
      <c r="AA31" s="395">
        <v>0.84</v>
      </c>
      <c r="AB31" s="395">
        <v>-5.58</v>
      </c>
      <c r="AC31" s="395">
        <v>-3.02</v>
      </c>
      <c r="AD31" s="395">
        <v>-4.18</v>
      </c>
      <c r="AE31" s="395">
        <v>0</v>
      </c>
      <c r="AF31" s="395">
        <v>1.03</v>
      </c>
      <c r="AG31" s="395">
        <v>2.52</v>
      </c>
      <c r="AH31" s="395">
        <v>-0.01</v>
      </c>
      <c r="AI31" s="395">
        <v>0.55000000000000004</v>
      </c>
    </row>
    <row r="32" spans="1:35" s="175" customFormat="1" ht="15" customHeight="1">
      <c r="A32" s="173" t="s">
        <v>4593</v>
      </c>
      <c r="B32" s="36">
        <v>-4.54</v>
      </c>
      <c r="C32" s="36">
        <v>-0.92</v>
      </c>
      <c r="D32" s="36">
        <v>0.28000000000000003</v>
      </c>
      <c r="E32" s="36">
        <v>1.18</v>
      </c>
      <c r="F32" s="36">
        <v>-3.75</v>
      </c>
      <c r="G32" s="36">
        <v>-1.86</v>
      </c>
      <c r="H32" s="36">
        <v>-1.72</v>
      </c>
      <c r="I32" s="36">
        <v>0.45</v>
      </c>
      <c r="J32" s="36">
        <v>-0.16</v>
      </c>
      <c r="K32" s="36">
        <v>1.68</v>
      </c>
      <c r="L32" s="36">
        <v>1.4</v>
      </c>
      <c r="M32" s="36">
        <v>2.41</v>
      </c>
      <c r="N32" s="36">
        <v>-0.33</v>
      </c>
      <c r="O32" s="36">
        <v>-2.34</v>
      </c>
      <c r="P32" s="36">
        <v>-6.34</v>
      </c>
      <c r="Q32" s="36">
        <v>-4.32</v>
      </c>
      <c r="R32" s="36">
        <v>-0.55000000000000004</v>
      </c>
      <c r="S32" s="36">
        <v>-4.04</v>
      </c>
      <c r="T32" s="36">
        <v>0</v>
      </c>
      <c r="U32" s="36">
        <v>-25.37</v>
      </c>
      <c r="V32" s="36">
        <v>4.0599999999999996</v>
      </c>
      <c r="W32" s="36">
        <v>-0.01</v>
      </c>
      <c r="X32" s="395">
        <v>-0.19</v>
      </c>
      <c r="Y32" s="395">
        <v>0</v>
      </c>
      <c r="Z32" s="395">
        <v>-3.63</v>
      </c>
      <c r="AA32" s="395">
        <v>1.1100000000000001</v>
      </c>
      <c r="AB32" s="395">
        <v>-3.46</v>
      </c>
      <c r="AC32" s="395">
        <v>-10.28</v>
      </c>
      <c r="AD32" s="395">
        <v>2.1800000000000002</v>
      </c>
      <c r="AE32" s="395">
        <v>0</v>
      </c>
      <c r="AF32" s="395">
        <v>-1.04</v>
      </c>
      <c r="AG32" s="395">
        <v>7.98</v>
      </c>
      <c r="AH32" s="395">
        <v>0</v>
      </c>
      <c r="AI32" s="395">
        <v>-2.93</v>
      </c>
    </row>
    <row r="33" spans="1:35" s="175" customFormat="1" ht="15" customHeight="1">
      <c r="A33" s="173" t="s">
        <v>4594</v>
      </c>
      <c r="B33" s="36">
        <v>-2.21</v>
      </c>
      <c r="C33" s="36">
        <v>-0.47</v>
      </c>
      <c r="D33" s="36">
        <v>-0.16</v>
      </c>
      <c r="E33" s="36">
        <v>-4.1500000000000004</v>
      </c>
      <c r="F33" s="36">
        <v>-2.89</v>
      </c>
      <c r="G33" s="36">
        <v>-0.97</v>
      </c>
      <c r="H33" s="36">
        <v>-1.1299999999999999</v>
      </c>
      <c r="I33" s="36">
        <v>0.81</v>
      </c>
      <c r="J33" s="36">
        <v>-8.69</v>
      </c>
      <c r="K33" s="36">
        <v>-1.1000000000000001</v>
      </c>
      <c r="L33" s="36">
        <v>0</v>
      </c>
      <c r="M33" s="36">
        <v>0.3</v>
      </c>
      <c r="N33" s="36">
        <v>-1.4</v>
      </c>
      <c r="O33" s="36">
        <v>-3.45</v>
      </c>
      <c r="P33" s="36">
        <v>9.74</v>
      </c>
      <c r="Q33" s="36">
        <v>-0.86</v>
      </c>
      <c r="R33" s="36">
        <v>-4.4400000000000004</v>
      </c>
      <c r="S33" s="36">
        <v>-11.79</v>
      </c>
      <c r="T33" s="36">
        <v>0</v>
      </c>
      <c r="U33" s="36">
        <v>-2.67</v>
      </c>
      <c r="V33" s="36">
        <v>2.9</v>
      </c>
      <c r="W33" s="36">
        <v>0.01</v>
      </c>
      <c r="X33" s="395">
        <v>-9.75</v>
      </c>
      <c r="Y33" s="395">
        <v>-0.02</v>
      </c>
      <c r="Z33" s="395">
        <v>-3.35</v>
      </c>
      <c r="AA33" s="395">
        <v>-2.94</v>
      </c>
      <c r="AB33" s="395">
        <v>-0.49</v>
      </c>
      <c r="AC33" s="395">
        <v>-5.18</v>
      </c>
      <c r="AD33" s="395">
        <v>2.61</v>
      </c>
      <c r="AE33" s="395">
        <v>0.16</v>
      </c>
      <c r="AF33" s="395">
        <v>-0.76</v>
      </c>
      <c r="AG33" s="395">
        <v>-0.63</v>
      </c>
      <c r="AH33" s="395">
        <v>0</v>
      </c>
      <c r="AI33" s="395">
        <v>-3.12</v>
      </c>
    </row>
    <row r="34" spans="1:35" s="175" customFormat="1" ht="15" customHeight="1" thickBot="1">
      <c r="A34" s="321" t="s">
        <v>4852</v>
      </c>
      <c r="B34" s="287">
        <v>9.42</v>
      </c>
      <c r="C34" s="287">
        <v>0.1</v>
      </c>
      <c r="D34" s="287">
        <v>0.16</v>
      </c>
      <c r="E34" s="287">
        <v>10.14</v>
      </c>
      <c r="F34" s="287">
        <v>9.59</v>
      </c>
      <c r="G34" s="287">
        <v>6.06</v>
      </c>
      <c r="H34" s="287">
        <v>5.83</v>
      </c>
      <c r="I34" s="287">
        <v>-0.17</v>
      </c>
      <c r="J34" s="287">
        <v>1.63</v>
      </c>
      <c r="K34" s="287">
        <v>-1.74</v>
      </c>
      <c r="L34" s="287">
        <v>0</v>
      </c>
      <c r="M34" s="287">
        <v>-2.66</v>
      </c>
      <c r="N34" s="287">
        <v>2.21</v>
      </c>
      <c r="O34" s="287">
        <v>3.03</v>
      </c>
      <c r="P34" s="287">
        <v>-16.13</v>
      </c>
      <c r="Q34" s="287">
        <v>3.65</v>
      </c>
      <c r="R34" s="287">
        <v>8.8800000000000008</v>
      </c>
      <c r="S34" s="287">
        <v>12.92</v>
      </c>
      <c r="T34" s="287">
        <v>0</v>
      </c>
      <c r="U34" s="287">
        <v>5.84</v>
      </c>
      <c r="V34" s="287">
        <v>2.21</v>
      </c>
      <c r="W34" s="287">
        <v>-1.64</v>
      </c>
      <c r="X34" s="818">
        <v>-3.71</v>
      </c>
      <c r="Y34" s="818">
        <v>0.02</v>
      </c>
      <c r="Z34" s="818">
        <v>5.92</v>
      </c>
      <c r="AA34" s="818">
        <v>3.59</v>
      </c>
      <c r="AB34" s="818">
        <v>9.41</v>
      </c>
      <c r="AC34" s="818">
        <v>-6.69</v>
      </c>
      <c r="AD34" s="818">
        <v>3.32</v>
      </c>
      <c r="AE34" s="818">
        <v>-79.510000000000005</v>
      </c>
      <c r="AF34" s="818">
        <v>3.41</v>
      </c>
      <c r="AG34" s="818">
        <v>-3.65</v>
      </c>
      <c r="AH34" s="818">
        <v>0</v>
      </c>
      <c r="AI34" s="818">
        <v>12.51</v>
      </c>
    </row>
    <row r="35" spans="1:35" s="1047" customFormat="1">
      <c r="A35" s="1076" t="s">
        <v>1251</v>
      </c>
      <c r="B35" s="2128" t="s">
        <v>1454</v>
      </c>
      <c r="C35" s="2128"/>
      <c r="D35" s="2128"/>
      <c r="E35" s="2128"/>
      <c r="F35" s="2128"/>
      <c r="G35" s="2128"/>
      <c r="H35" s="1085"/>
      <c r="I35" s="1086"/>
      <c r="J35" s="1085"/>
    </row>
    <row r="36" spans="1:35" s="1020" customFormat="1" ht="11.25" customHeight="1">
      <c r="B36" s="2157" t="s">
        <v>3489</v>
      </c>
      <c r="C36" s="2157"/>
      <c r="D36" s="2157"/>
      <c r="E36" s="2157"/>
      <c r="F36" s="2157"/>
      <c r="G36" s="2157"/>
      <c r="H36" s="2157"/>
      <c r="I36" s="2157"/>
      <c r="J36" s="2157"/>
      <c r="K36" s="2157"/>
      <c r="L36" s="2157"/>
      <c r="M36" s="2157"/>
      <c r="N36" s="2157"/>
      <c r="O36" s="2157"/>
    </row>
    <row r="37" spans="1:35" s="14" customFormat="1">
      <c r="A37" s="1087" t="s">
        <v>751</v>
      </c>
      <c r="B37" s="1085" t="s">
        <v>968</v>
      </c>
      <c r="C37" s="1047"/>
      <c r="D37" s="1047"/>
      <c r="E37" s="13"/>
      <c r="F37" s="13"/>
      <c r="G37" s="13"/>
    </row>
  </sheetData>
  <mergeCells count="6">
    <mergeCell ref="B36:O36"/>
    <mergeCell ref="B35:G35"/>
    <mergeCell ref="A1:H1"/>
    <mergeCell ref="I1:N1"/>
    <mergeCell ref="P1:R1"/>
    <mergeCell ref="Q2:R2"/>
  </mergeCells>
  <phoneticPr fontId="40" type="noConversion"/>
  <conditionalFormatting sqref="A4:AI34">
    <cfRule type="expression" dxfId="2" priority="1" stopIfTrue="1">
      <formula>MOD(ROW(),2)=1</formula>
    </cfRule>
  </conditionalFormatting>
  <pageMargins left="0.62992125984251968" right="0.51181102362204722" top="0.51181102362204722" bottom="0.51181102362204722" header="0" footer="0.39370078740157483"/>
  <pageSetup paperSize="141" firstPageNumber="94" orientation="portrait" useFirstPageNumber="1" horizontalDpi="1200" verticalDpi="1200" r:id="rId1"/>
  <headerFooter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dimension ref="A1:V57"/>
  <sheetViews>
    <sheetView showGridLines="0" workbookViewId="0">
      <pane xSplit="1" ySplit="5" topLeftCell="B45" activePane="bottomRight" state="frozen"/>
      <selection sqref="A1:IV65536"/>
      <selection pane="topRight" sqref="A1:IV65536"/>
      <selection pane="bottomLeft" sqref="A1:IV65536"/>
      <selection pane="bottomRight" activeCell="F60" sqref="F60"/>
    </sheetView>
  </sheetViews>
  <sheetFormatPr defaultColWidth="9.140625" defaultRowHeight="11.25"/>
  <cols>
    <col min="1" max="1" width="7.85546875" style="19" customWidth="1"/>
    <col min="2" max="2" width="10.42578125" style="8" customWidth="1"/>
    <col min="3" max="3" width="9.28515625" style="8" customWidth="1"/>
    <col min="4" max="4" width="9.5703125" style="8" customWidth="1"/>
    <col min="5" max="5" width="8.7109375" style="8" customWidth="1"/>
    <col min="6" max="6" width="7.7109375" style="8" customWidth="1"/>
    <col min="7" max="7" width="10.140625" style="8" customWidth="1"/>
    <col min="8" max="8" width="10.85546875" style="8" customWidth="1"/>
    <col min="9" max="9" width="8" style="8" customWidth="1"/>
    <col min="10" max="10" width="8.7109375" style="8" customWidth="1"/>
    <col min="11" max="11" width="8.28515625" style="8" customWidth="1"/>
    <col min="12" max="12" width="7.7109375" style="8" customWidth="1"/>
    <col min="13" max="15" width="8.5703125" style="8" customWidth="1"/>
    <col min="16" max="16" width="8.28515625" style="8" customWidth="1"/>
    <col min="17" max="17" width="7.42578125" style="8" customWidth="1"/>
    <col min="18" max="18" width="10.5703125" style="8" bestFit="1" customWidth="1"/>
    <col min="19" max="19" width="8.140625" style="8" customWidth="1"/>
    <col min="20" max="20" width="6.7109375" style="8" customWidth="1"/>
    <col min="21" max="21" width="9.28515625" style="8" bestFit="1" customWidth="1"/>
    <col min="22" max="16384" width="9.140625" style="8"/>
  </cols>
  <sheetData>
    <row r="1" spans="1:22" s="26" customFormat="1" ht="15" customHeight="1">
      <c r="A1" s="2717" t="s">
        <v>1252</v>
      </c>
      <c r="B1" s="2717"/>
      <c r="C1" s="2717"/>
      <c r="D1" s="2717"/>
      <c r="E1" s="2717"/>
      <c r="F1" s="2717"/>
      <c r="G1" s="2717"/>
      <c r="H1" s="2717"/>
      <c r="I1" s="2717"/>
      <c r="J1" s="2717"/>
      <c r="K1" s="2404" t="s">
        <v>875</v>
      </c>
      <c r="L1" s="2718"/>
      <c r="M1" s="2718"/>
      <c r="N1" s="2718"/>
      <c r="O1" s="2718"/>
      <c r="P1" s="2718"/>
      <c r="Q1" s="2718"/>
      <c r="R1" s="2718"/>
      <c r="S1" s="2437" t="s">
        <v>1711</v>
      </c>
      <c r="T1" s="2437"/>
      <c r="U1" s="2437"/>
    </row>
    <row r="2" spans="1:22" s="19" customFormat="1" ht="11.25" customHeight="1">
      <c r="A2" s="107"/>
      <c r="B2" s="107"/>
      <c r="C2" s="107"/>
      <c r="D2" s="107"/>
      <c r="E2" s="107"/>
      <c r="F2" s="107"/>
      <c r="G2" s="107"/>
      <c r="H2" s="50"/>
      <c r="K2" s="140"/>
      <c r="L2" s="140"/>
      <c r="T2" s="2713"/>
      <c r="U2" s="2713"/>
    </row>
    <row r="3" spans="1:22" s="87" customFormat="1" ht="43.5" customHeight="1">
      <c r="A3" s="978" t="s">
        <v>1241</v>
      </c>
      <c r="B3" s="978" t="s">
        <v>878</v>
      </c>
      <c r="C3" s="763" t="s">
        <v>1618</v>
      </c>
      <c r="D3" s="978" t="s">
        <v>801</v>
      </c>
      <c r="E3" s="2270" t="s">
        <v>1617</v>
      </c>
      <c r="F3" s="2396"/>
      <c r="G3" s="978" t="s">
        <v>877</v>
      </c>
      <c r="H3" s="978" t="s">
        <v>1621</v>
      </c>
      <c r="I3" s="982" t="s">
        <v>3411</v>
      </c>
      <c r="J3" s="978" t="s">
        <v>3412</v>
      </c>
      <c r="K3" s="978" t="s">
        <v>3413</v>
      </c>
      <c r="L3" s="2270" t="s">
        <v>3414</v>
      </c>
      <c r="M3" s="2714"/>
      <c r="N3" s="2396"/>
      <c r="O3" s="2270" t="s">
        <v>1619</v>
      </c>
      <c r="P3" s="2396"/>
      <c r="Q3" s="978" t="s">
        <v>1581</v>
      </c>
      <c r="R3" s="978" t="s">
        <v>526</v>
      </c>
      <c r="S3" s="2272" t="s">
        <v>1620</v>
      </c>
      <c r="T3" s="2272"/>
      <c r="U3" s="2272"/>
    </row>
    <row r="4" spans="1:22" s="101" customFormat="1" ht="39.75" customHeight="1">
      <c r="A4" s="986" t="s">
        <v>1242</v>
      </c>
      <c r="B4" s="986" t="s">
        <v>1243</v>
      </c>
      <c r="C4" s="986" t="s">
        <v>1158</v>
      </c>
      <c r="D4" s="986" t="s">
        <v>1328</v>
      </c>
      <c r="E4" s="986" t="s">
        <v>1253</v>
      </c>
      <c r="F4" s="986" t="s">
        <v>1254</v>
      </c>
      <c r="G4" s="986" t="s">
        <v>900</v>
      </c>
      <c r="H4" s="986" t="s">
        <v>1255</v>
      </c>
      <c r="I4" s="998" t="s">
        <v>1159</v>
      </c>
      <c r="J4" s="980" t="s">
        <v>1261</v>
      </c>
      <c r="K4" s="980" t="s">
        <v>1262</v>
      </c>
      <c r="L4" s="980" t="s">
        <v>1263</v>
      </c>
      <c r="M4" s="980" t="s">
        <v>1255</v>
      </c>
      <c r="N4" s="980" t="s">
        <v>1160</v>
      </c>
      <c r="O4" s="980" t="s">
        <v>1256</v>
      </c>
      <c r="P4" s="980" t="s">
        <v>1136</v>
      </c>
      <c r="Q4" s="980" t="s">
        <v>3410</v>
      </c>
      <c r="R4" s="980" t="s">
        <v>1257</v>
      </c>
      <c r="S4" s="980" t="s">
        <v>1264</v>
      </c>
      <c r="T4" s="980" t="s">
        <v>1265</v>
      </c>
      <c r="U4" s="980" t="s">
        <v>1266</v>
      </c>
    </row>
    <row r="5" spans="1:22" s="126" customFormat="1" ht="15" customHeight="1">
      <c r="A5" s="999" t="s">
        <v>1099</v>
      </c>
      <c r="B5" s="999">
        <v>1</v>
      </c>
      <c r="C5" s="999">
        <v>2</v>
      </c>
      <c r="D5" s="999">
        <v>3</v>
      </c>
      <c r="E5" s="999">
        <v>4</v>
      </c>
      <c r="F5" s="999">
        <v>5</v>
      </c>
      <c r="G5" s="999">
        <v>6</v>
      </c>
      <c r="H5" s="999">
        <v>7</v>
      </c>
      <c r="I5" s="999">
        <v>8</v>
      </c>
      <c r="J5" s="999">
        <v>9</v>
      </c>
      <c r="K5" s="999">
        <v>10</v>
      </c>
      <c r="L5" s="999">
        <v>11</v>
      </c>
      <c r="M5" s="999">
        <v>12</v>
      </c>
      <c r="N5" s="999">
        <v>13</v>
      </c>
      <c r="O5" s="999">
        <v>14</v>
      </c>
      <c r="P5" s="999">
        <v>15</v>
      </c>
      <c r="Q5" s="999">
        <v>16</v>
      </c>
      <c r="R5" s="999">
        <v>17</v>
      </c>
      <c r="S5" s="999">
        <v>18</v>
      </c>
      <c r="T5" s="999">
        <v>19</v>
      </c>
      <c r="U5" s="999">
        <v>20</v>
      </c>
      <c r="V5" s="168"/>
    </row>
    <row r="6" spans="1:22" s="1088" customFormat="1" ht="15" customHeight="1">
      <c r="A6" s="256">
        <v>1971</v>
      </c>
      <c r="B6" s="16">
        <v>40.799999999999997</v>
      </c>
      <c r="C6" s="16">
        <v>12.03</v>
      </c>
      <c r="D6" s="16">
        <v>13.46</v>
      </c>
      <c r="E6" s="16">
        <v>2.21</v>
      </c>
      <c r="F6" s="16">
        <v>3.21</v>
      </c>
      <c r="G6" s="16">
        <v>33.880000000000003</v>
      </c>
      <c r="H6" s="16">
        <v>43</v>
      </c>
      <c r="I6" s="16">
        <v>46</v>
      </c>
      <c r="J6" s="16">
        <v>130.33000000000001</v>
      </c>
      <c r="K6" s="16">
        <v>88.74</v>
      </c>
      <c r="L6" s="16">
        <f>(1.53*1000)/27.22</f>
        <v>56.208670095518002</v>
      </c>
      <c r="M6" s="16">
        <f>(1.68*1000)/27.22</f>
        <v>61.71932402645114</v>
      </c>
      <c r="N6" s="16">
        <f>(1.62*1000)/27.22</f>
        <v>59.515062454077885</v>
      </c>
      <c r="O6" s="16">
        <v>262.08</v>
      </c>
      <c r="P6" s="16">
        <v>217.35</v>
      </c>
      <c r="Q6" s="16">
        <v>125.58</v>
      </c>
      <c r="R6" s="16">
        <v>303.75</v>
      </c>
      <c r="S6" s="16">
        <v>5.16</v>
      </c>
      <c r="T6" s="16">
        <v>4.53</v>
      </c>
      <c r="U6" s="16">
        <v>7.93</v>
      </c>
      <c r="V6" s="820"/>
    </row>
    <row r="7" spans="1:22" s="1088" customFormat="1" ht="15" customHeight="1">
      <c r="A7" s="256">
        <v>1972</v>
      </c>
      <c r="B7" s="16">
        <v>58.16</v>
      </c>
      <c r="C7" s="16">
        <v>13.56</v>
      </c>
      <c r="D7" s="16">
        <v>12.79</v>
      </c>
      <c r="E7" s="16">
        <v>2.48</v>
      </c>
      <c r="F7" s="16">
        <v>3.61</v>
      </c>
      <c r="G7" s="16">
        <v>36.26</v>
      </c>
      <c r="H7" s="16">
        <v>67.5</v>
      </c>
      <c r="I7" s="16">
        <v>59.25</v>
      </c>
      <c r="J7" s="16">
        <v>149.91999999999999</v>
      </c>
      <c r="K7" s="16">
        <v>101</v>
      </c>
      <c r="L7" s="16">
        <f>(1.61*1000)/27.22</f>
        <v>59.147685525349011</v>
      </c>
      <c r="M7" s="16">
        <f>(1.9*1000)/27.22</f>
        <v>69.801616458486407</v>
      </c>
      <c r="N7" s="16">
        <f>(1.81*1000)/27.22</f>
        <v>66.495224099926531</v>
      </c>
      <c r="O7" s="16">
        <v>217.42</v>
      </c>
      <c r="P7" s="16">
        <v>187.08</v>
      </c>
      <c r="Q7" s="16">
        <v>140</v>
      </c>
      <c r="R7" s="16">
        <v>240.58</v>
      </c>
      <c r="S7" s="16">
        <v>6.79</v>
      </c>
      <c r="T7" s="16">
        <v>7.48</v>
      </c>
      <c r="U7" s="16">
        <v>8.5299999999999994</v>
      </c>
      <c r="V7" s="820"/>
    </row>
    <row r="8" spans="1:22" s="1088" customFormat="1" ht="15" customHeight="1">
      <c r="A8" s="256">
        <v>1973</v>
      </c>
      <c r="B8" s="16">
        <v>97.33</v>
      </c>
      <c r="C8" s="16">
        <v>16.2</v>
      </c>
      <c r="D8" s="16">
        <v>17.13</v>
      </c>
      <c r="E8" s="16">
        <v>2.86</v>
      </c>
      <c r="F8" s="16">
        <v>4.25</v>
      </c>
      <c r="G8" s="16">
        <v>62.09</v>
      </c>
      <c r="H8" s="16">
        <v>100</v>
      </c>
      <c r="I8" s="1088">
        <v>94.75</v>
      </c>
      <c r="J8" s="16">
        <v>296.58</v>
      </c>
      <c r="K8" s="16">
        <v>205.32</v>
      </c>
      <c r="L8" s="16">
        <f>(2.03*1000)/27.22</f>
        <v>74.577516531961791</v>
      </c>
      <c r="M8" s="16">
        <f>(3.81*1000)/27.22</f>
        <v>139.97060984570169</v>
      </c>
      <c r="N8" s="16">
        <f>(2.65*1000)/27.22</f>
        <v>97.354886113152105</v>
      </c>
      <c r="O8" s="16">
        <v>375.92</v>
      </c>
      <c r="P8" s="16">
        <v>239.32</v>
      </c>
      <c r="Q8" s="16">
        <v>290.33</v>
      </c>
      <c r="R8" s="16">
        <v>436</v>
      </c>
      <c r="S8" s="16">
        <v>6.66</v>
      </c>
      <c r="T8" s="16">
        <v>9.6199999999999992</v>
      </c>
      <c r="U8" s="16">
        <v>10.29</v>
      </c>
      <c r="V8" s="820"/>
    </row>
    <row r="9" spans="1:22" s="1088" customFormat="1" ht="15" customHeight="1">
      <c r="A9" s="256">
        <v>1974</v>
      </c>
      <c r="B9" s="16">
        <v>159.25</v>
      </c>
      <c r="C9" s="16">
        <v>24.06</v>
      </c>
      <c r="D9" s="16">
        <v>19</v>
      </c>
      <c r="E9" s="16">
        <v>10.98</v>
      </c>
      <c r="F9" s="16">
        <v>12.93</v>
      </c>
      <c r="G9" s="16">
        <v>65.13</v>
      </c>
      <c r="H9" s="16">
        <v>308</v>
      </c>
      <c r="I9" s="16">
        <v>315.75</v>
      </c>
      <c r="J9" s="16">
        <v>541.5</v>
      </c>
      <c r="K9" s="16">
        <v>466.24</v>
      </c>
      <c r="L9" s="16">
        <f>(4.73*1000)/27.22</f>
        <v>173.76928728875828</v>
      </c>
      <c r="M9" s="16">
        <f>(4.89*1000)/27.22</f>
        <v>179.64731814842028</v>
      </c>
      <c r="N9" s="16">
        <f>(5.26*1000)/27.22</f>
        <v>193.24026451138869</v>
      </c>
      <c r="O9" s="16">
        <v>691.33</v>
      </c>
      <c r="P9" s="16">
        <v>500.45</v>
      </c>
      <c r="Q9" s="16">
        <v>276.92</v>
      </c>
      <c r="R9" s="16">
        <v>832.17</v>
      </c>
      <c r="S9" s="16">
        <v>10.66</v>
      </c>
      <c r="T9" s="16">
        <v>29.94</v>
      </c>
      <c r="U9" s="16">
        <v>29.48</v>
      </c>
      <c r="V9" s="820"/>
    </row>
    <row r="10" spans="1:22" s="1088" customFormat="1" ht="15" customHeight="1">
      <c r="A10" s="256">
        <v>1975</v>
      </c>
      <c r="B10" s="16">
        <v>161.03</v>
      </c>
      <c r="C10" s="16">
        <v>38.43</v>
      </c>
      <c r="D10" s="16">
        <v>22.81</v>
      </c>
      <c r="E10" s="16">
        <v>10.43</v>
      </c>
      <c r="F10" s="16">
        <v>11.5</v>
      </c>
      <c r="G10" s="16">
        <v>53.09</v>
      </c>
      <c r="H10" s="16">
        <v>205</v>
      </c>
      <c r="I10" s="16">
        <v>197.67</v>
      </c>
      <c r="J10" s="16">
        <v>363.17</v>
      </c>
      <c r="K10" s="16">
        <v>301.86</v>
      </c>
      <c r="L10" s="16">
        <f>(4.57*1000)/27.22</f>
        <v>167.89125642909627</v>
      </c>
      <c r="M10" s="16">
        <f>(4.06*1000)/27.22</f>
        <v>149.15503306392358</v>
      </c>
      <c r="N10" s="16">
        <f>(4.65*1000)/27.22</f>
        <v>170.83027185892726</v>
      </c>
      <c r="O10" s="16">
        <v>420.25</v>
      </c>
      <c r="P10" s="16">
        <v>474.04</v>
      </c>
      <c r="Q10" s="16">
        <v>221.67</v>
      </c>
      <c r="R10" s="16">
        <v>563.33000000000004</v>
      </c>
      <c r="S10" s="16">
        <v>15.44</v>
      </c>
      <c r="T10" s="16">
        <v>20.56</v>
      </c>
      <c r="U10" s="16">
        <v>22.47</v>
      </c>
      <c r="V10" s="820"/>
    </row>
    <row r="11" spans="1:22" s="1088" customFormat="1" ht="15" customHeight="1">
      <c r="A11" s="256">
        <v>1976</v>
      </c>
      <c r="B11" s="16">
        <v>124.82</v>
      </c>
      <c r="C11" s="16">
        <v>45.33</v>
      </c>
      <c r="D11" s="16">
        <v>22.72</v>
      </c>
      <c r="E11" s="16">
        <v>11.63</v>
      </c>
      <c r="F11" s="16">
        <v>13.14</v>
      </c>
      <c r="G11" s="16">
        <v>77.239999999999995</v>
      </c>
      <c r="H11" s="16">
        <v>91.5</v>
      </c>
      <c r="I11" s="16">
        <v>111.67</v>
      </c>
      <c r="J11" s="16">
        <v>254.08</v>
      </c>
      <c r="K11" s="16">
        <v>213.7</v>
      </c>
      <c r="L11" s="16">
        <f>(3.92*1000)/27.22</f>
        <v>144.01175606171932</v>
      </c>
      <c r="M11" s="16">
        <f>(3.62*1000)/27.22</f>
        <v>132.99044819985306</v>
      </c>
      <c r="N11" s="16">
        <f>(3.72*1000)/27.22</f>
        <v>136.66421748714183</v>
      </c>
      <c r="O11" s="16">
        <v>397.33</v>
      </c>
      <c r="P11" s="16">
        <v>337.79</v>
      </c>
      <c r="Q11" s="16">
        <v>231.17</v>
      </c>
      <c r="R11" s="16">
        <v>438.33</v>
      </c>
      <c r="S11" s="16">
        <v>13.39</v>
      </c>
      <c r="T11" s="16">
        <v>11.56</v>
      </c>
      <c r="U11" s="16">
        <v>13.31</v>
      </c>
      <c r="V11" s="820"/>
    </row>
    <row r="12" spans="1:22" s="1088" customFormat="1" ht="15" customHeight="1">
      <c r="A12" s="256">
        <v>1977</v>
      </c>
      <c r="B12" s="16">
        <v>147.72</v>
      </c>
      <c r="C12" s="16">
        <v>42.94</v>
      </c>
      <c r="D12" s="16">
        <v>21.59</v>
      </c>
      <c r="E12" s="16">
        <v>12.57</v>
      </c>
      <c r="F12" s="16">
        <v>14.31</v>
      </c>
      <c r="G12" s="16">
        <v>71.33</v>
      </c>
      <c r="H12" s="16">
        <v>97.92</v>
      </c>
      <c r="I12" s="16">
        <v>127.42</v>
      </c>
      <c r="J12" s="16">
        <v>272.42</v>
      </c>
      <c r="K12" s="16">
        <v>222.65</v>
      </c>
      <c r="L12" s="16">
        <f>(2.9*1000)/27.22</f>
        <v>106.539309331374</v>
      </c>
      <c r="M12" s="16">
        <f>(2.81*1000)/27.22</f>
        <v>103.23291697281411</v>
      </c>
      <c r="N12" s="16">
        <f>(2.61*1000)/27.22</f>
        <v>95.885378398236597</v>
      </c>
      <c r="O12" s="16">
        <v>530.08000000000004</v>
      </c>
      <c r="P12" s="16">
        <v>479.09</v>
      </c>
      <c r="Q12" s="16">
        <v>280.17</v>
      </c>
      <c r="R12" s="16">
        <v>580.25</v>
      </c>
      <c r="S12" s="16">
        <v>14.01</v>
      </c>
      <c r="T12" s="16">
        <v>8.11</v>
      </c>
      <c r="U12" s="16">
        <v>11</v>
      </c>
      <c r="V12" s="820"/>
    </row>
    <row r="13" spans="1:22" s="1088" customFormat="1" ht="15" customHeight="1">
      <c r="A13" s="256">
        <v>1978</v>
      </c>
      <c r="B13" s="16">
        <v>193.24</v>
      </c>
      <c r="C13" s="16">
        <v>45.37</v>
      </c>
      <c r="D13" s="16">
        <v>19.39</v>
      </c>
      <c r="E13" s="16">
        <v>12.92</v>
      </c>
      <c r="F13" s="16">
        <v>14.26</v>
      </c>
      <c r="G13" s="16">
        <v>71.95</v>
      </c>
      <c r="H13" s="16">
        <v>98.04</v>
      </c>
      <c r="I13" s="16">
        <v>144.83000000000001</v>
      </c>
      <c r="J13" s="16">
        <v>368.5</v>
      </c>
      <c r="K13" s="16">
        <v>319.06</v>
      </c>
      <c r="L13" s="16">
        <f>(3.09*1000)/27.22</f>
        <v>113.51947097722264</v>
      </c>
      <c r="M13" s="16">
        <f>(3.48*1000)/27.22</f>
        <v>127.84717119764879</v>
      </c>
      <c r="N13" s="16">
        <f>(3.21*1000)/27.22</f>
        <v>117.92799412196915</v>
      </c>
      <c r="O13" s="16">
        <v>600.23</v>
      </c>
      <c r="P13" s="16">
        <v>531.73</v>
      </c>
      <c r="Q13" s="16">
        <v>268.33</v>
      </c>
      <c r="R13" s="16">
        <v>607</v>
      </c>
      <c r="S13" s="16">
        <v>15.91</v>
      </c>
      <c r="T13" s="16">
        <v>7.82</v>
      </c>
      <c r="U13" s="16">
        <v>13.97</v>
      </c>
      <c r="V13" s="820"/>
    </row>
    <row r="14" spans="1:22" s="1088" customFormat="1" ht="15" customHeight="1">
      <c r="A14" s="256">
        <v>1979</v>
      </c>
      <c r="B14" s="16">
        <v>306.67</v>
      </c>
      <c r="C14" s="16">
        <v>43.84</v>
      </c>
      <c r="D14" s="16">
        <v>23.44</v>
      </c>
      <c r="E14" s="16">
        <v>29.82</v>
      </c>
      <c r="F14" s="16">
        <v>32.11</v>
      </c>
      <c r="G14" s="16">
        <v>77.14</v>
      </c>
      <c r="H14" s="16">
        <v>143.34</v>
      </c>
      <c r="I14" s="16">
        <v>146.46</v>
      </c>
      <c r="J14" s="16">
        <v>334.33</v>
      </c>
      <c r="K14" s="16">
        <v>273.02</v>
      </c>
      <c r="L14" s="16">
        <f>(3.94*1000)/27.22</f>
        <v>144.74650991917707</v>
      </c>
      <c r="M14" s="16">
        <f>(4.36*1000)/27.22</f>
        <v>160.17634092578987</v>
      </c>
      <c r="N14" s="16">
        <f>(3.85*1000)/27.22</f>
        <v>141.44011756061721</v>
      </c>
      <c r="O14" s="16">
        <v>653.83000000000004</v>
      </c>
      <c r="P14" s="16">
        <v>594.21</v>
      </c>
      <c r="Q14" s="16">
        <v>297.75</v>
      </c>
      <c r="R14" s="16">
        <v>662.17</v>
      </c>
      <c r="S14" s="16">
        <v>19.29</v>
      </c>
      <c r="T14" s="16">
        <v>9.66</v>
      </c>
      <c r="U14" s="16">
        <v>15.53</v>
      </c>
      <c r="V14" s="820"/>
    </row>
    <row r="15" spans="1:22" s="1088" customFormat="1" ht="15" customHeight="1">
      <c r="A15" s="256">
        <v>1980</v>
      </c>
      <c r="B15" s="16">
        <v>607.87</v>
      </c>
      <c r="C15" s="16">
        <v>45.31</v>
      </c>
      <c r="D15" s="16">
        <v>28.09</v>
      </c>
      <c r="E15" s="16">
        <v>35.85</v>
      </c>
      <c r="F15" s="16">
        <v>37.89</v>
      </c>
      <c r="G15" s="16">
        <v>93.73</v>
      </c>
      <c r="H15" s="16">
        <v>178.04</v>
      </c>
      <c r="I15" s="16">
        <v>221.88</v>
      </c>
      <c r="J15" s="16">
        <v>433.67</v>
      </c>
      <c r="K15" s="16">
        <v>340.29</v>
      </c>
      <c r="L15" s="16">
        <f>(4.91*1000)/27.22</f>
        <v>180.38207200587803</v>
      </c>
      <c r="M15" s="16">
        <f>(4.7*1000)/27.22</f>
        <v>172.66715650257166</v>
      </c>
      <c r="N15" s="16">
        <f>(4.94*1000)/27.22</f>
        <v>181.48420279206468</v>
      </c>
      <c r="O15" s="16">
        <v>583.08000000000004</v>
      </c>
      <c r="P15" s="16">
        <v>529.53</v>
      </c>
      <c r="Q15" s="16">
        <v>296.25</v>
      </c>
      <c r="R15" s="16">
        <v>598.25</v>
      </c>
      <c r="S15" s="16">
        <v>22.09</v>
      </c>
      <c r="T15" s="16">
        <v>28.67</v>
      </c>
      <c r="U15" s="16">
        <v>30.03</v>
      </c>
      <c r="V15" s="820"/>
    </row>
    <row r="16" spans="1:22" s="1088" customFormat="1" ht="15" customHeight="1">
      <c r="A16" s="256">
        <v>1981</v>
      </c>
      <c r="B16" s="16">
        <v>459.75</v>
      </c>
      <c r="C16" s="16">
        <v>52.16</v>
      </c>
      <c r="D16" s="16">
        <v>28.09</v>
      </c>
      <c r="E16" s="16">
        <v>34.29</v>
      </c>
      <c r="F16" s="16">
        <v>36.68</v>
      </c>
      <c r="G16" s="16">
        <v>83.97</v>
      </c>
      <c r="H16" s="16">
        <v>160.87</v>
      </c>
      <c r="I16" s="16">
        <v>217.33</v>
      </c>
      <c r="J16" s="16">
        <v>482.83</v>
      </c>
      <c r="K16" s="16">
        <v>398.55</v>
      </c>
      <c r="L16" s="16">
        <f>(5.07*1000)/27.22</f>
        <v>186.26010286554006</v>
      </c>
      <c r="M16" s="16">
        <f>(4.76*1000)/27.22</f>
        <v>174.8714180749449</v>
      </c>
      <c r="N16" s="16">
        <f>(5.51*1000)/27.22</f>
        <v>202.42468772961058</v>
      </c>
      <c r="O16" s="16">
        <v>570.66999999999996</v>
      </c>
      <c r="P16" s="16">
        <v>490.91</v>
      </c>
      <c r="Q16" s="16">
        <v>288.92</v>
      </c>
      <c r="R16" s="16">
        <v>506.92</v>
      </c>
      <c r="S16" s="16">
        <v>18.93</v>
      </c>
      <c r="T16" s="16">
        <v>16.89</v>
      </c>
      <c r="U16" s="16">
        <v>19.73</v>
      </c>
      <c r="V16" s="820"/>
    </row>
    <row r="17" spans="1:22" s="1088" customFormat="1" ht="15" customHeight="1">
      <c r="A17" s="256">
        <v>1982</v>
      </c>
      <c r="B17" s="16">
        <v>375.8</v>
      </c>
      <c r="C17" s="16">
        <v>56.69</v>
      </c>
      <c r="D17" s="16">
        <v>32.5</v>
      </c>
      <c r="E17" s="16">
        <v>31.76</v>
      </c>
      <c r="F17" s="16">
        <v>33.42</v>
      </c>
      <c r="G17" s="16">
        <v>72.510000000000005</v>
      </c>
      <c r="H17" s="16">
        <v>140.04</v>
      </c>
      <c r="I17" s="16">
        <v>159.54</v>
      </c>
      <c r="J17" s="16">
        <v>293.38</v>
      </c>
      <c r="K17" s="16">
        <v>258.63</v>
      </c>
      <c r="L17" s="16">
        <f>(4.41*1000)/27.22</f>
        <v>162.01322556943424</v>
      </c>
      <c r="M17" s="16">
        <f>(4.36*1000)/27.22</f>
        <v>160.17634092578987</v>
      </c>
      <c r="N17" s="16">
        <f>(4.54*1000)/27.22</f>
        <v>166.78912564290962</v>
      </c>
      <c r="O17" s="16">
        <v>445.08</v>
      </c>
      <c r="P17" s="16">
        <v>416.81</v>
      </c>
      <c r="Q17" s="16">
        <v>244.5</v>
      </c>
      <c r="R17" s="16">
        <v>447.33</v>
      </c>
      <c r="S17" s="16">
        <v>18.12</v>
      </c>
      <c r="T17" s="16">
        <v>8.41</v>
      </c>
      <c r="U17" s="16">
        <v>19.920000000000002</v>
      </c>
      <c r="V17" s="820"/>
    </row>
    <row r="18" spans="1:22" s="1088" customFormat="1" ht="15" customHeight="1">
      <c r="A18" s="256">
        <v>1983</v>
      </c>
      <c r="B18" s="16">
        <v>422.47</v>
      </c>
      <c r="C18" s="16">
        <v>49.12</v>
      </c>
      <c r="D18" s="16">
        <v>29</v>
      </c>
      <c r="E18" s="16">
        <v>28.73</v>
      </c>
      <c r="F18" s="16">
        <v>29.83</v>
      </c>
      <c r="G18" s="16">
        <v>84.1</v>
      </c>
      <c r="H18" s="16">
        <v>134.04</v>
      </c>
      <c r="I18" s="16">
        <v>124.46</v>
      </c>
      <c r="J18" s="16">
        <v>276.83</v>
      </c>
      <c r="K18" s="16">
        <v>252.25</v>
      </c>
      <c r="L18" s="16">
        <f>(4.67*1000)/27.22</f>
        <v>171.56502571638501</v>
      </c>
      <c r="M18" s="16">
        <f>(4.28*1000)/27.22</f>
        <v>157.23732549595886</v>
      </c>
      <c r="N18" s="16">
        <f>(3.9*1000)/27.22</f>
        <v>143.27700220426158</v>
      </c>
      <c r="O18" s="16">
        <v>501.42</v>
      </c>
      <c r="P18" s="16">
        <v>437.54</v>
      </c>
      <c r="Q18" s="16">
        <v>281.67</v>
      </c>
      <c r="R18" s="16">
        <v>526.91999999999996</v>
      </c>
      <c r="S18" s="16">
        <v>17.57</v>
      </c>
      <c r="T18" s="16">
        <v>8.4700000000000006</v>
      </c>
      <c r="U18" s="16">
        <v>22.04</v>
      </c>
      <c r="V18" s="820"/>
    </row>
    <row r="19" spans="1:22" s="1088" customFormat="1" ht="15" customHeight="1">
      <c r="A19" s="256">
        <v>1984</v>
      </c>
      <c r="B19" s="16">
        <v>360.36</v>
      </c>
      <c r="C19" s="16">
        <v>45.19</v>
      </c>
      <c r="D19" s="16">
        <v>26.15</v>
      </c>
      <c r="E19" s="16">
        <v>27.49</v>
      </c>
      <c r="F19" s="16">
        <v>28.8</v>
      </c>
      <c r="G19" s="16">
        <v>80.94</v>
      </c>
      <c r="H19" s="16">
        <v>131.25</v>
      </c>
      <c r="I19" s="16">
        <v>171.29</v>
      </c>
      <c r="J19" s="16">
        <v>252.25</v>
      </c>
      <c r="K19" s="16">
        <v>237.66</v>
      </c>
      <c r="L19" s="16">
        <f>(3.89*1000)/27.22</f>
        <v>142.9096252755327</v>
      </c>
      <c r="M19" s="16">
        <f>(4.15*1000)/27.22</f>
        <v>152.46142542248347</v>
      </c>
      <c r="N19" s="16">
        <f>(3.63*1000)/27.22</f>
        <v>133.35782512858194</v>
      </c>
      <c r="O19" s="16">
        <v>728.83</v>
      </c>
      <c r="P19" s="16">
        <v>650.54999999999995</v>
      </c>
      <c r="Q19" s="16">
        <v>282.08</v>
      </c>
      <c r="R19" s="16">
        <v>725.17</v>
      </c>
      <c r="S19" s="16">
        <v>16.03</v>
      </c>
      <c r="T19" s="16">
        <v>5.2</v>
      </c>
      <c r="U19" s="16">
        <v>21.74</v>
      </c>
      <c r="V19" s="820"/>
    </row>
    <row r="20" spans="1:22" s="1088" customFormat="1" ht="15" customHeight="1">
      <c r="A20" s="256">
        <v>1985</v>
      </c>
      <c r="B20" s="16">
        <v>317.18</v>
      </c>
      <c r="C20" s="16">
        <v>39.92</v>
      </c>
      <c r="D20" s="16">
        <v>26.56</v>
      </c>
      <c r="E20" s="16">
        <v>26.46</v>
      </c>
      <c r="F20" s="16">
        <v>27.33</v>
      </c>
      <c r="G20" s="16">
        <v>59.92</v>
      </c>
      <c r="H20" s="16">
        <v>121.38</v>
      </c>
      <c r="I20" s="16">
        <v>136.33000000000001</v>
      </c>
      <c r="J20" s="16">
        <v>217.42</v>
      </c>
      <c r="K20" s="16">
        <v>204.16</v>
      </c>
      <c r="L20" s="16">
        <f>(3.5*1000)/27.22</f>
        <v>128.58192505510655</v>
      </c>
      <c r="M20" s="16">
        <f>(3.7*1000)/27.22</f>
        <v>135.92946362968405</v>
      </c>
      <c r="N20" s="16">
        <f>(3.22*1000)/27.22</f>
        <v>118.29537105069802</v>
      </c>
      <c r="O20" s="16">
        <v>500.92</v>
      </c>
      <c r="P20" s="16">
        <v>493.83</v>
      </c>
      <c r="Q20" s="16">
        <v>224.42</v>
      </c>
      <c r="R20" s="16">
        <v>576</v>
      </c>
      <c r="S20" s="16">
        <v>16.12</v>
      </c>
      <c r="T20" s="16">
        <v>4.05</v>
      </c>
      <c r="U20" s="16">
        <v>20.350000000000001</v>
      </c>
      <c r="V20" s="820"/>
    </row>
    <row r="21" spans="1:22" s="1088" customFormat="1" ht="15" customHeight="1">
      <c r="A21" s="256">
        <v>1986</v>
      </c>
      <c r="B21" s="16">
        <v>367.68</v>
      </c>
      <c r="C21" s="16">
        <v>39.270000000000003</v>
      </c>
      <c r="D21" s="16">
        <v>26.26</v>
      </c>
      <c r="E21" s="16">
        <v>13.08</v>
      </c>
      <c r="F21" s="16">
        <v>14.5</v>
      </c>
      <c r="G21" s="16">
        <v>47.94</v>
      </c>
      <c r="H21" s="16">
        <v>121.17</v>
      </c>
      <c r="I21" s="16">
        <v>107</v>
      </c>
      <c r="J21" s="16">
        <v>210.17</v>
      </c>
      <c r="K21" s="16">
        <v>170.76</v>
      </c>
      <c r="L21" s="16">
        <f>(3.14*1000)/27.22</f>
        <v>115.35635562086702</v>
      </c>
      <c r="M21" s="16">
        <f>(3.13*1000)/27.22</f>
        <v>114.98897869213813</v>
      </c>
      <c r="N21" s="16">
        <f>(2.66*1000)/27.22</f>
        <v>97.722263041880979</v>
      </c>
      <c r="O21" s="16">
        <v>257</v>
      </c>
      <c r="P21" s="16">
        <v>269.8</v>
      </c>
      <c r="Q21" s="16">
        <v>208.42</v>
      </c>
      <c r="R21" s="16">
        <v>342.42</v>
      </c>
      <c r="S21" s="16">
        <v>18.61</v>
      </c>
      <c r="T21" s="16">
        <v>6.05</v>
      </c>
      <c r="U21" s="16">
        <v>20.95</v>
      </c>
      <c r="V21" s="820"/>
    </row>
    <row r="22" spans="1:22" s="1088" customFormat="1" ht="15" customHeight="1">
      <c r="A22" s="256">
        <v>1987</v>
      </c>
      <c r="B22" s="16">
        <v>446.52</v>
      </c>
      <c r="C22" s="16">
        <v>34.979999999999997</v>
      </c>
      <c r="D22" s="16">
        <v>24.5</v>
      </c>
      <c r="E22" s="16">
        <v>16.940000000000001</v>
      </c>
      <c r="F22" s="16">
        <v>18.34</v>
      </c>
      <c r="G22" s="16">
        <v>74.77</v>
      </c>
      <c r="H22" s="16">
        <v>138.25</v>
      </c>
      <c r="I22" s="16">
        <v>117.13</v>
      </c>
      <c r="J22" s="16">
        <v>229.75</v>
      </c>
      <c r="K22" s="16">
        <v>198.64</v>
      </c>
      <c r="L22" s="16">
        <f>(2.43*1000)/27.22</f>
        <v>89.272593681116831</v>
      </c>
      <c r="M22" s="16">
        <f>(3.07*1000)/27.22</f>
        <v>112.78471711976488</v>
      </c>
      <c r="N22" s="16">
        <f>(2.44*1000)/27.22</f>
        <v>89.639970609845705</v>
      </c>
      <c r="O22" s="16">
        <v>342.5</v>
      </c>
      <c r="P22" s="16">
        <v>318.62</v>
      </c>
      <c r="Q22" s="16">
        <v>215.75</v>
      </c>
      <c r="R22" s="16">
        <v>334.25</v>
      </c>
      <c r="S22" s="16">
        <v>21.44</v>
      </c>
      <c r="T22" s="16">
        <v>6.76</v>
      </c>
      <c r="U22" s="16">
        <v>21.83</v>
      </c>
      <c r="V22" s="820"/>
    </row>
    <row r="23" spans="1:22" s="1088" customFormat="1" ht="15" customHeight="1">
      <c r="A23" s="256">
        <v>1988</v>
      </c>
      <c r="B23" s="16">
        <v>437.15</v>
      </c>
      <c r="C23" s="16">
        <v>36.29</v>
      </c>
      <c r="D23" s="16">
        <v>23.5</v>
      </c>
      <c r="E23" s="16">
        <v>13.22</v>
      </c>
      <c r="F23" s="16">
        <v>14.97</v>
      </c>
      <c r="G23" s="16">
        <v>63.52</v>
      </c>
      <c r="H23" s="16">
        <v>158.38</v>
      </c>
      <c r="I23" s="16">
        <v>155</v>
      </c>
      <c r="J23" s="16">
        <v>301.5</v>
      </c>
      <c r="K23" s="16">
        <v>269.37</v>
      </c>
      <c r="L23" s="16">
        <f>(3.71*1000)/27.22</f>
        <v>136.29684055841292</v>
      </c>
      <c r="M23" s="16">
        <f>(3.95*1000)/27.22</f>
        <v>145.11388684790595</v>
      </c>
      <c r="N23" s="16">
        <f>(3.18*1000)/27.22</f>
        <v>116.82586333578251</v>
      </c>
      <c r="O23" s="16">
        <v>437.17</v>
      </c>
      <c r="P23" s="16">
        <v>416.12</v>
      </c>
      <c r="Q23" s="16">
        <v>303.5</v>
      </c>
      <c r="R23" s="16">
        <v>463.42</v>
      </c>
      <c r="S23" s="16">
        <v>23.81</v>
      </c>
      <c r="T23" s="16">
        <v>10.19</v>
      </c>
      <c r="U23" s="16">
        <v>22.12</v>
      </c>
      <c r="V23" s="820"/>
    </row>
    <row r="24" spans="1:22" s="1088" customFormat="1" ht="15" customHeight="1">
      <c r="A24" s="256">
        <v>1989</v>
      </c>
      <c r="B24" s="16">
        <v>381.28</v>
      </c>
      <c r="C24" s="16">
        <v>41.61</v>
      </c>
      <c r="D24" s="16">
        <v>26.5</v>
      </c>
      <c r="E24" s="16">
        <v>15.7</v>
      </c>
      <c r="F24" s="16">
        <v>18.22</v>
      </c>
      <c r="G24" s="16">
        <v>75.95</v>
      </c>
      <c r="H24" s="16">
        <v>144.5</v>
      </c>
      <c r="I24" s="16">
        <v>136.83000000000001</v>
      </c>
      <c r="J24" s="16">
        <v>320.33</v>
      </c>
      <c r="K24" s="16">
        <v>288.07</v>
      </c>
      <c r="L24" s="16">
        <f>(4.59*1000)/27.22</f>
        <v>168.62601028655402</v>
      </c>
      <c r="M24" s="16">
        <f>(4.61*1000)/27.22</f>
        <v>169.36076414401177</v>
      </c>
      <c r="N24" s="16">
        <f>(4.05*1000)/27.22</f>
        <v>148.78765613519471</v>
      </c>
      <c r="O24" s="16">
        <v>350.42</v>
      </c>
      <c r="P24" s="16">
        <v>348.83</v>
      </c>
      <c r="Q24" s="16">
        <v>275</v>
      </c>
      <c r="R24" s="16">
        <v>431.5</v>
      </c>
      <c r="S24" s="16">
        <v>22.75</v>
      </c>
      <c r="T24" s="16">
        <v>12.81</v>
      </c>
      <c r="U24" s="16">
        <v>22.81</v>
      </c>
      <c r="V24" s="820"/>
    </row>
    <row r="25" spans="1:22" s="497" customFormat="1" ht="15" customHeight="1">
      <c r="A25" s="994">
        <v>1990</v>
      </c>
      <c r="B25" s="308">
        <v>383.51</v>
      </c>
      <c r="C25" s="283">
        <v>79.02</v>
      </c>
      <c r="D25" s="283">
        <v>30.8</v>
      </c>
      <c r="E25" s="283">
        <v>20.46</v>
      </c>
      <c r="F25" s="283">
        <v>23.71</v>
      </c>
      <c r="G25" s="283">
        <v>82.56</v>
      </c>
      <c r="H25" s="283">
        <v>131.82</v>
      </c>
      <c r="I25" s="283">
        <v>130.74</v>
      </c>
      <c r="J25" s="283">
        <v>270.67</v>
      </c>
      <c r="K25" s="283">
        <v>270.2</v>
      </c>
      <c r="L25" s="283">
        <f>(4.25*1000)/27.22</f>
        <v>156.13519470977224</v>
      </c>
      <c r="M25" s="283">
        <f>(3.69*1000)/27.22</f>
        <v>135.56208670095518</v>
      </c>
      <c r="N25" s="283">
        <f>(3.93*1000)/27.22</f>
        <v>144.3791329904482</v>
      </c>
      <c r="O25" s="283">
        <v>289.83</v>
      </c>
      <c r="P25" s="283">
        <v>287.10000000000002</v>
      </c>
      <c r="Q25" s="283">
        <v>246.75</v>
      </c>
      <c r="R25" s="283">
        <v>447.5</v>
      </c>
      <c r="S25" s="283">
        <v>26.45</v>
      </c>
      <c r="T25" s="283">
        <v>12.51</v>
      </c>
      <c r="U25" s="283">
        <v>23.25</v>
      </c>
      <c r="V25" s="690"/>
    </row>
    <row r="26" spans="1:22" s="1088" customFormat="1" ht="15" customHeight="1">
      <c r="A26" s="256">
        <v>1991</v>
      </c>
      <c r="B26" s="16">
        <v>362.18</v>
      </c>
      <c r="C26" s="16">
        <v>80.77</v>
      </c>
      <c r="D26" s="16">
        <v>33.25</v>
      </c>
      <c r="E26" s="16">
        <v>16.54</v>
      </c>
      <c r="F26" s="16">
        <v>19.98</v>
      </c>
      <c r="G26" s="16">
        <v>76.91</v>
      </c>
      <c r="H26" s="16">
        <v>133.12</v>
      </c>
      <c r="I26" s="16">
        <v>150.94999999999999</v>
      </c>
      <c r="J26" s="16">
        <v>293.67</v>
      </c>
      <c r="K26" s="16">
        <v>287.14</v>
      </c>
      <c r="L26" s="16">
        <f>(2.91*1000)/27.22</f>
        <v>106.90668626010287</v>
      </c>
      <c r="M26" s="16">
        <f>(3.5*1000)/27.22</f>
        <v>128.58192505510655</v>
      </c>
      <c r="N26" s="16">
        <f>(2.44*1000)/27.22</f>
        <v>89.639970609845705</v>
      </c>
      <c r="O26" s="16">
        <v>339</v>
      </c>
      <c r="P26" s="16">
        <v>329.78</v>
      </c>
      <c r="Q26" s="16">
        <v>239.56</v>
      </c>
      <c r="R26" s="16">
        <v>453.9</v>
      </c>
      <c r="S26" s="16">
        <v>27.77</v>
      </c>
      <c r="T26" s="16">
        <v>8.98</v>
      </c>
      <c r="U26" s="16">
        <v>21.55</v>
      </c>
      <c r="V26" s="820"/>
    </row>
    <row r="27" spans="1:22" s="1088" customFormat="1" ht="15" customHeight="1">
      <c r="A27" s="256">
        <v>1992</v>
      </c>
      <c r="B27" s="16">
        <v>343.42</v>
      </c>
      <c r="C27" s="16">
        <v>76.62</v>
      </c>
      <c r="D27" s="16">
        <v>31.6</v>
      </c>
      <c r="E27" s="16">
        <v>17.190000000000001</v>
      </c>
      <c r="F27" s="16">
        <v>19.41</v>
      </c>
      <c r="G27" s="16">
        <v>57.94</v>
      </c>
      <c r="H27" s="16">
        <v>120.74</v>
      </c>
      <c r="I27" s="16">
        <v>123.49</v>
      </c>
      <c r="J27" s="16">
        <v>267.67</v>
      </c>
      <c r="K27" s="16">
        <v>291.02999999999997</v>
      </c>
      <c r="L27" s="16">
        <f>(4.12*1000)/27.22</f>
        <v>151.35929463629685</v>
      </c>
      <c r="M27" s="16">
        <f>(4.11*1000)/27.22</f>
        <v>150.99191770756798</v>
      </c>
      <c r="N27" s="16">
        <f>(3.27*1000)/27.22</f>
        <v>120.1322556943424</v>
      </c>
      <c r="O27" s="16">
        <v>393.69</v>
      </c>
      <c r="P27" s="16">
        <v>382.41</v>
      </c>
      <c r="Q27" s="16">
        <v>235.52</v>
      </c>
      <c r="R27" s="16">
        <v>428.65</v>
      </c>
      <c r="S27" s="16">
        <v>28.48</v>
      </c>
      <c r="T27" s="16">
        <v>9.07</v>
      </c>
      <c r="U27" s="16">
        <v>21.3</v>
      </c>
      <c r="V27" s="820"/>
    </row>
    <row r="28" spans="1:22" s="175" customFormat="1" ht="15" customHeight="1">
      <c r="A28" s="256">
        <v>1993</v>
      </c>
      <c r="B28" s="16">
        <v>359.73</v>
      </c>
      <c r="C28" s="16">
        <v>72.849999999999994</v>
      </c>
      <c r="D28" s="16">
        <v>28.11</v>
      </c>
      <c r="E28" s="16">
        <v>14.96</v>
      </c>
      <c r="F28" s="16">
        <v>17</v>
      </c>
      <c r="G28" s="16">
        <v>58.02</v>
      </c>
      <c r="H28" s="16">
        <v>111.95</v>
      </c>
      <c r="I28" s="16">
        <v>94.4</v>
      </c>
      <c r="J28" s="16">
        <v>237.25</v>
      </c>
      <c r="K28" s="16">
        <v>257.18</v>
      </c>
      <c r="L28" s="16">
        <v>136.58000000000001</v>
      </c>
      <c r="M28" s="16">
        <v>140.21</v>
      </c>
      <c r="N28" s="16">
        <v>131.27000000000001</v>
      </c>
      <c r="O28" s="16">
        <v>377.73</v>
      </c>
      <c r="P28" s="16">
        <v>382.97</v>
      </c>
      <c r="Q28" s="16">
        <v>255.25</v>
      </c>
      <c r="R28" s="16">
        <v>479.98</v>
      </c>
      <c r="S28" s="16">
        <v>28.1</v>
      </c>
      <c r="T28" s="16">
        <v>10.02</v>
      </c>
      <c r="U28" s="16">
        <v>21.61</v>
      </c>
      <c r="V28" s="615"/>
    </row>
    <row r="29" spans="1:22" s="175" customFormat="1" ht="15" customHeight="1">
      <c r="A29" s="256">
        <v>1994</v>
      </c>
      <c r="B29" s="16">
        <v>384.22</v>
      </c>
      <c r="C29" s="16">
        <v>69.099999999999994</v>
      </c>
      <c r="D29" s="16">
        <v>25.47</v>
      </c>
      <c r="E29" s="16">
        <v>14.83</v>
      </c>
      <c r="F29" s="16">
        <v>15.83</v>
      </c>
      <c r="G29" s="16">
        <v>79.72</v>
      </c>
      <c r="H29" s="16">
        <v>132.11000000000001</v>
      </c>
      <c r="I29" s="16">
        <v>131.38999999999999</v>
      </c>
      <c r="J29" s="16">
        <v>269.45999999999998</v>
      </c>
      <c r="K29" s="16">
        <v>484.96</v>
      </c>
      <c r="L29" s="16">
        <v>128.75</v>
      </c>
      <c r="M29" s="16">
        <v>149.78</v>
      </c>
      <c r="N29" s="16">
        <v>131.75</v>
      </c>
      <c r="O29" s="16">
        <v>529.15</v>
      </c>
      <c r="P29" s="16">
        <v>482.7</v>
      </c>
      <c r="Q29" s="16">
        <v>252.83</v>
      </c>
      <c r="R29" s="16">
        <v>616.20000000000005</v>
      </c>
      <c r="S29" s="16">
        <v>28.2</v>
      </c>
      <c r="T29" s="16">
        <v>12.11</v>
      </c>
      <c r="U29" s="16">
        <v>22.03</v>
      </c>
      <c r="V29" s="615"/>
    </row>
    <row r="30" spans="1:22" s="175" customFormat="1" ht="15" customHeight="1">
      <c r="A30" s="256">
        <v>1995</v>
      </c>
      <c r="B30" s="16">
        <v>384.16</v>
      </c>
      <c r="C30" s="16">
        <v>74.150000000000006</v>
      </c>
      <c r="D30" s="16">
        <v>27</v>
      </c>
      <c r="E30" s="16">
        <v>16.13</v>
      </c>
      <c r="F30" s="16">
        <v>17.059999999999999</v>
      </c>
      <c r="G30" s="16">
        <v>98.3</v>
      </c>
      <c r="H30" s="16">
        <v>149.63</v>
      </c>
      <c r="I30" s="16">
        <v>193.93</v>
      </c>
      <c r="J30" s="16">
        <v>320.8</v>
      </c>
      <c r="K30" s="16">
        <v>314.85000000000002</v>
      </c>
      <c r="L30" s="16">
        <v>189.78</v>
      </c>
      <c r="M30" s="16">
        <v>176.96</v>
      </c>
      <c r="N30" s="16">
        <v>164.37</v>
      </c>
      <c r="O30" s="16">
        <v>628.58000000000004</v>
      </c>
      <c r="P30" s="16">
        <v>612.41</v>
      </c>
      <c r="Q30" s="16">
        <v>259.25</v>
      </c>
      <c r="R30" s="16">
        <v>625.16999999999996</v>
      </c>
      <c r="S30" s="16">
        <v>31.21</v>
      </c>
      <c r="T30" s="16">
        <v>13.28</v>
      </c>
      <c r="U30" s="16">
        <v>23.06</v>
      </c>
      <c r="V30" s="615"/>
    </row>
    <row r="31" spans="1:22" s="175" customFormat="1" ht="15" customHeight="1">
      <c r="A31" s="256">
        <v>1996</v>
      </c>
      <c r="B31" s="16">
        <v>387.82</v>
      </c>
      <c r="C31" s="16">
        <v>79.81</v>
      </c>
      <c r="D31" s="16">
        <v>28.6</v>
      </c>
      <c r="E31" s="16">
        <v>18.54</v>
      </c>
      <c r="F31" s="16">
        <v>20.45</v>
      </c>
      <c r="G31" s="16">
        <v>80.540000000000006</v>
      </c>
      <c r="H31" s="16">
        <v>175.83</v>
      </c>
      <c r="I31" s="16">
        <v>187.48</v>
      </c>
      <c r="J31" s="16">
        <v>338.06</v>
      </c>
      <c r="K31" s="16">
        <v>366.67</v>
      </c>
      <c r="L31" s="16">
        <v>214.17</v>
      </c>
      <c r="M31" s="16">
        <v>207.14</v>
      </c>
      <c r="N31" s="16">
        <v>200.71</v>
      </c>
      <c r="O31" s="16">
        <v>532.03</v>
      </c>
      <c r="P31" s="16">
        <v>502.89</v>
      </c>
      <c r="Q31" s="16">
        <v>304.5</v>
      </c>
      <c r="R31" s="16">
        <v>551.63</v>
      </c>
      <c r="S31" s="16">
        <v>31.15</v>
      </c>
      <c r="T31" s="16">
        <v>11.96</v>
      </c>
      <c r="U31" s="16">
        <v>22.36</v>
      </c>
      <c r="V31" s="615"/>
    </row>
    <row r="32" spans="1:22" s="175" customFormat="1" ht="15" customHeight="1">
      <c r="A32" s="256">
        <v>1997</v>
      </c>
      <c r="B32" s="16">
        <v>331.1</v>
      </c>
      <c r="C32" s="16">
        <v>76.63</v>
      </c>
      <c r="D32" s="16">
        <v>28.71</v>
      </c>
      <c r="E32" s="16">
        <v>18.100000000000001</v>
      </c>
      <c r="F32" s="16">
        <v>19.12</v>
      </c>
      <c r="G32" s="16">
        <v>79.23</v>
      </c>
      <c r="H32" s="16">
        <v>171.91</v>
      </c>
      <c r="I32" s="16">
        <v>127.93</v>
      </c>
      <c r="J32" s="16">
        <v>302.47000000000003</v>
      </c>
      <c r="K32" s="16">
        <v>216.85</v>
      </c>
      <c r="L32" s="16">
        <v>168.79</v>
      </c>
      <c r="M32" s="16">
        <v>159.66999999999999</v>
      </c>
      <c r="N32" s="16">
        <v>158.02000000000001</v>
      </c>
      <c r="O32" s="16">
        <v>545.83000000000004</v>
      </c>
      <c r="P32" s="16">
        <v>504.99</v>
      </c>
      <c r="Q32" s="16">
        <v>295.42</v>
      </c>
      <c r="R32" s="16">
        <v>564.75</v>
      </c>
      <c r="S32" s="16">
        <v>28.38</v>
      </c>
      <c r="T32" s="16">
        <v>11.4</v>
      </c>
      <c r="U32" s="16">
        <v>21.93</v>
      </c>
      <c r="V32" s="615"/>
    </row>
    <row r="33" spans="1:22" s="175" customFormat="1" ht="15" customHeight="1">
      <c r="A33" s="256">
        <v>1998</v>
      </c>
      <c r="B33" s="16">
        <v>294.2</v>
      </c>
      <c r="C33" s="16">
        <v>69.31</v>
      </c>
      <c r="D33" s="16">
        <v>31</v>
      </c>
      <c r="E33" s="16">
        <v>12.09</v>
      </c>
      <c r="F33" s="16">
        <v>12.72</v>
      </c>
      <c r="G33" s="16">
        <v>65.53</v>
      </c>
      <c r="H33" s="16">
        <v>173.67</v>
      </c>
      <c r="I33" s="16">
        <v>103.05</v>
      </c>
      <c r="J33" s="16">
        <v>305.42</v>
      </c>
      <c r="K33" s="16">
        <v>321.01</v>
      </c>
      <c r="L33" s="16">
        <v>144.97</v>
      </c>
      <c r="M33" s="16">
        <v>121.1</v>
      </c>
      <c r="N33" s="16">
        <v>113</v>
      </c>
      <c r="O33" s="16">
        <v>671.3</v>
      </c>
      <c r="P33" s="16">
        <v>603.02</v>
      </c>
      <c r="Q33" s="16">
        <v>245.42</v>
      </c>
      <c r="R33" s="16">
        <v>625.91999999999996</v>
      </c>
      <c r="S33" s="16">
        <v>27.13</v>
      </c>
      <c r="T33" s="16">
        <v>8.92</v>
      </c>
      <c r="U33" s="16">
        <v>22.06</v>
      </c>
      <c r="V33" s="615"/>
    </row>
    <row r="34" spans="1:22" s="175" customFormat="1" ht="15" customHeight="1">
      <c r="A34" s="256">
        <v>1999</v>
      </c>
      <c r="B34" s="16">
        <v>278.77999999999997</v>
      </c>
      <c r="C34" s="16">
        <v>58.25</v>
      </c>
      <c r="D34" s="16">
        <v>27.59</v>
      </c>
      <c r="E34" s="16">
        <v>17.079999999999998</v>
      </c>
      <c r="F34" s="16">
        <v>17.739999999999998</v>
      </c>
      <c r="G34" s="16">
        <v>53.13</v>
      </c>
      <c r="H34" s="16">
        <v>154.5</v>
      </c>
      <c r="I34" s="16">
        <v>77.709999999999994</v>
      </c>
      <c r="J34" s="16">
        <v>248.97</v>
      </c>
      <c r="K34" s="16">
        <v>264.11</v>
      </c>
      <c r="L34" s="16">
        <v>123.36</v>
      </c>
      <c r="M34" s="16">
        <v>122.05</v>
      </c>
      <c r="N34" s="16">
        <v>116.78</v>
      </c>
      <c r="O34" s="16">
        <v>436.31</v>
      </c>
      <c r="P34" s="16">
        <v>424.93</v>
      </c>
      <c r="Q34" s="16">
        <v>199.64</v>
      </c>
      <c r="R34" s="16">
        <v>428.01</v>
      </c>
      <c r="S34" s="16">
        <v>26.84</v>
      </c>
      <c r="T34" s="16">
        <v>6.27</v>
      </c>
      <c r="U34" s="16">
        <v>21.14</v>
      </c>
      <c r="V34" s="615"/>
    </row>
    <row r="35" spans="1:22" s="175" customFormat="1" ht="15" customHeight="1">
      <c r="A35" s="256">
        <v>2000</v>
      </c>
      <c r="B35" s="16">
        <v>279</v>
      </c>
      <c r="C35" s="16">
        <v>26.25</v>
      </c>
      <c r="D35" s="16">
        <v>28.79</v>
      </c>
      <c r="E35" s="16">
        <v>26.09</v>
      </c>
      <c r="F35" s="16">
        <v>28.31</v>
      </c>
      <c r="G35" s="16">
        <v>59.05</v>
      </c>
      <c r="H35" s="16">
        <v>137.72</v>
      </c>
      <c r="I35" s="16">
        <v>101.12</v>
      </c>
      <c r="J35" s="16">
        <v>203.69</v>
      </c>
      <c r="K35" s="16">
        <v>265.95</v>
      </c>
      <c r="L35" s="16">
        <v>124.72</v>
      </c>
      <c r="M35" s="16">
        <v>114</v>
      </c>
      <c r="N35" s="16">
        <v>110.55</v>
      </c>
      <c r="O35" s="16">
        <v>309.51</v>
      </c>
      <c r="P35" s="16">
        <v>295.36</v>
      </c>
      <c r="Q35" s="16">
        <v>211.31</v>
      </c>
      <c r="R35" s="16">
        <v>338.2</v>
      </c>
      <c r="S35" s="16">
        <v>25.16</v>
      </c>
      <c r="T35" s="16">
        <v>8.08</v>
      </c>
      <c r="U35" s="16">
        <v>19.399999999999999</v>
      </c>
      <c r="V35" s="615"/>
    </row>
    <row r="36" spans="1:22" s="175" customFormat="1" ht="15" customHeight="1">
      <c r="A36" s="256">
        <v>2001</v>
      </c>
      <c r="B36" s="16">
        <v>271.08999999999997</v>
      </c>
      <c r="C36" s="16">
        <v>32.31</v>
      </c>
      <c r="D36" s="16">
        <v>29.91</v>
      </c>
      <c r="E36" s="16">
        <v>22.71</v>
      </c>
      <c r="F36" s="16">
        <v>24.41</v>
      </c>
      <c r="G36" s="16">
        <v>48</v>
      </c>
      <c r="H36" s="16">
        <v>126.88</v>
      </c>
      <c r="I36" s="16">
        <v>95.3</v>
      </c>
      <c r="J36" s="16">
        <v>172.71</v>
      </c>
      <c r="K36" s="16">
        <v>205.82</v>
      </c>
      <c r="L36" s="16">
        <v>144.04</v>
      </c>
      <c r="M36" s="16">
        <v>126.8</v>
      </c>
      <c r="N36" s="16">
        <v>120.56</v>
      </c>
      <c r="O36" s="16">
        <v>238.4</v>
      </c>
      <c r="P36" s="16">
        <v>248.32</v>
      </c>
      <c r="Q36" s="16">
        <v>168.75</v>
      </c>
      <c r="R36" s="16">
        <v>347</v>
      </c>
      <c r="S36" s="16">
        <v>23.88</v>
      </c>
      <c r="T36" s="16">
        <v>8.23</v>
      </c>
      <c r="U36" s="16">
        <v>21.34</v>
      </c>
      <c r="V36" s="615"/>
    </row>
    <row r="37" spans="1:22" s="175" customFormat="1" ht="15" customHeight="1">
      <c r="A37" s="256">
        <v>2002</v>
      </c>
      <c r="B37" s="16">
        <v>310.03500000000003</v>
      </c>
      <c r="C37" s="16">
        <v>27.06</v>
      </c>
      <c r="D37" s="16">
        <v>12.68</v>
      </c>
      <c r="E37" s="16">
        <v>23.734200000000001</v>
      </c>
      <c r="F37" s="16">
        <v>24.9983</v>
      </c>
      <c r="G37" s="16">
        <v>46.260800000000003</v>
      </c>
      <c r="H37" s="16">
        <v>133.06700000000001</v>
      </c>
      <c r="I37" s="16">
        <v>94.361699999999999</v>
      </c>
      <c r="J37" s="16">
        <v>191.827</v>
      </c>
      <c r="K37" s="16">
        <v>222.398</v>
      </c>
      <c r="L37" s="16">
        <v>152.78299999999999</v>
      </c>
      <c r="M37" s="16">
        <v>132.167</v>
      </c>
      <c r="N37" s="16">
        <v>121.22</v>
      </c>
      <c r="O37" s="16">
        <v>356.745</v>
      </c>
      <c r="P37" s="16">
        <v>359.661</v>
      </c>
      <c r="Q37" s="16">
        <v>183.917</v>
      </c>
      <c r="R37" s="16">
        <v>409.84199999999998</v>
      </c>
      <c r="S37" s="16">
        <v>24.978300000000001</v>
      </c>
      <c r="T37" s="16">
        <v>6.2366700000000002</v>
      </c>
      <c r="U37" s="16">
        <v>20.940799999999999</v>
      </c>
      <c r="V37" s="615"/>
    </row>
    <row r="38" spans="1:22" s="175" customFormat="1" ht="15" customHeight="1">
      <c r="A38" s="256">
        <v>2003</v>
      </c>
      <c r="B38" s="16">
        <v>363.50900000000001</v>
      </c>
      <c r="C38" s="16">
        <v>27.9542</v>
      </c>
      <c r="D38" s="16">
        <v>13.82</v>
      </c>
      <c r="E38" s="16">
        <v>26.7333</v>
      </c>
      <c r="F38" s="16">
        <v>28.852499999999999</v>
      </c>
      <c r="G38" s="16">
        <v>63.4437</v>
      </c>
      <c r="H38" s="16">
        <v>149.333</v>
      </c>
      <c r="I38" s="16">
        <v>138.89599999999999</v>
      </c>
      <c r="J38" s="16">
        <v>199.46100000000001</v>
      </c>
      <c r="K38" s="16">
        <v>248.75399999999999</v>
      </c>
      <c r="L38" s="16">
        <v>165.548</v>
      </c>
      <c r="M38" s="16">
        <v>131.571</v>
      </c>
      <c r="N38" s="16">
        <v>152.44999999999999</v>
      </c>
      <c r="O38" s="16">
        <v>410.37299999999999</v>
      </c>
      <c r="P38" s="16">
        <v>425.53800000000001</v>
      </c>
      <c r="Q38" s="16">
        <v>214.65600000000001</v>
      </c>
      <c r="R38" s="16">
        <v>500.28300000000002</v>
      </c>
      <c r="S38" s="16">
        <v>27.1768</v>
      </c>
      <c r="T38" s="16">
        <v>6.9257099999999996</v>
      </c>
      <c r="U38" s="16">
        <v>21.4998</v>
      </c>
      <c r="V38" s="615"/>
    </row>
    <row r="39" spans="1:22" s="175" customFormat="1" ht="15" customHeight="1">
      <c r="A39" s="256">
        <v>2004</v>
      </c>
      <c r="B39" s="16">
        <v>409.21199999999999</v>
      </c>
      <c r="C39" s="16">
        <v>56.729900000000001</v>
      </c>
      <c r="D39" s="16">
        <v>16.39</v>
      </c>
      <c r="E39" s="16">
        <v>33.455800000000004</v>
      </c>
      <c r="F39" s="16">
        <v>38.297499999999999</v>
      </c>
      <c r="G39" s="16">
        <v>62.006</v>
      </c>
      <c r="H39" s="16">
        <v>186.31200000000001</v>
      </c>
      <c r="I39" s="16">
        <v>175.292</v>
      </c>
      <c r="J39" s="16">
        <v>245.78299999999999</v>
      </c>
      <c r="K39" s="16">
        <v>269.95499999999998</v>
      </c>
      <c r="L39" s="16">
        <v>167.05</v>
      </c>
      <c r="M39" s="16">
        <v>133.45599999999999</v>
      </c>
      <c r="N39" s="16">
        <v>139.5</v>
      </c>
      <c r="O39" s="16">
        <v>434.72300000000001</v>
      </c>
      <c r="P39" s="16">
        <v>448.73899999999998</v>
      </c>
      <c r="Q39" s="16">
        <v>257.20499999999998</v>
      </c>
      <c r="R39" s="16">
        <v>590.452</v>
      </c>
      <c r="S39" s="16">
        <v>30.459700000000002</v>
      </c>
      <c r="T39" s="16">
        <v>7.5450999999999997</v>
      </c>
      <c r="U39" s="16">
        <v>20.571100000000001</v>
      </c>
      <c r="V39" s="615"/>
    </row>
    <row r="40" spans="1:22" s="175" customFormat="1" ht="15" customHeight="1">
      <c r="A40" s="256">
        <v>2005</v>
      </c>
      <c r="B40" s="16">
        <v>444.84300000000002</v>
      </c>
      <c r="C40" s="16">
        <v>51.022399999999998</v>
      </c>
      <c r="D40" s="16">
        <v>28.11</v>
      </c>
      <c r="E40" s="16">
        <v>49.201700000000002</v>
      </c>
      <c r="F40" s="16">
        <v>54.434199999999997</v>
      </c>
      <c r="G40" s="16">
        <v>55.168300000000002</v>
      </c>
      <c r="H40" s="16">
        <v>201.47900000000001</v>
      </c>
      <c r="I40" s="16">
        <v>219.01900000000001</v>
      </c>
      <c r="J40" s="16">
        <v>287.81099999999998</v>
      </c>
      <c r="K40" s="16">
        <v>308.45100000000002</v>
      </c>
      <c r="L40" s="16">
        <v>163.43100000000001</v>
      </c>
      <c r="M40" s="16">
        <v>129.886</v>
      </c>
      <c r="N40" s="16">
        <v>121.4</v>
      </c>
      <c r="O40" s="16">
        <v>367.68700000000001</v>
      </c>
      <c r="P40" s="16">
        <v>390.75200000000001</v>
      </c>
      <c r="Q40" s="16">
        <v>205.762</v>
      </c>
      <c r="R40" s="16">
        <v>495.74700000000001</v>
      </c>
      <c r="S40" s="16">
        <v>30.2624</v>
      </c>
      <c r="T40" s="16">
        <v>10.0702</v>
      </c>
      <c r="U40" s="16">
        <v>21.0684</v>
      </c>
      <c r="V40" s="615"/>
    </row>
    <row r="41" spans="1:22" s="175" customFormat="1" ht="15" customHeight="1">
      <c r="A41" s="256">
        <v>2006</v>
      </c>
      <c r="B41" s="16">
        <v>604.33600000000001</v>
      </c>
      <c r="C41" s="16">
        <v>52.595999999999997</v>
      </c>
      <c r="D41" s="16">
        <v>33.450000000000003</v>
      </c>
      <c r="E41" s="16">
        <v>61.431699999999999</v>
      </c>
      <c r="F41" s="16">
        <v>65.39</v>
      </c>
      <c r="G41" s="16">
        <v>58.052500000000002</v>
      </c>
      <c r="H41" s="16">
        <v>201.63300000000001</v>
      </c>
      <c r="I41" s="16">
        <v>222.95400000000001</v>
      </c>
      <c r="J41" s="16">
        <v>303.51499999999999</v>
      </c>
      <c r="K41" s="16">
        <v>345.83100000000002</v>
      </c>
      <c r="L41" s="16">
        <v>169.399</v>
      </c>
      <c r="M41" s="16">
        <v>168.566</v>
      </c>
      <c r="N41" s="16">
        <v>153.30000000000001</v>
      </c>
      <c r="O41" s="16">
        <v>416.81400000000002</v>
      </c>
      <c r="P41" s="16">
        <v>425.46100000000001</v>
      </c>
      <c r="Q41" s="16">
        <v>193.97499999999999</v>
      </c>
      <c r="R41" s="16">
        <v>551.49599999999998</v>
      </c>
      <c r="S41" s="16">
        <v>30.639700000000001</v>
      </c>
      <c r="T41" s="16">
        <v>14.788500000000001</v>
      </c>
      <c r="U41" s="16">
        <v>22.119499999999999</v>
      </c>
      <c r="V41" s="615"/>
    </row>
    <row r="42" spans="1:22" s="175" customFormat="1" ht="15" customHeight="1">
      <c r="A42" s="256">
        <v>2007</v>
      </c>
      <c r="B42" s="16">
        <v>696.72</v>
      </c>
      <c r="C42" s="16">
        <v>70.428299999999993</v>
      </c>
      <c r="D42" s="16">
        <v>36.630000000000003</v>
      </c>
      <c r="E42" s="16">
        <v>68.368300000000005</v>
      </c>
      <c r="F42" s="16">
        <v>72.712500000000006</v>
      </c>
      <c r="G42" s="16">
        <v>63.283700000000003</v>
      </c>
      <c r="H42" s="16">
        <v>339.05399999999997</v>
      </c>
      <c r="I42" s="16">
        <v>309.39999999999998</v>
      </c>
      <c r="J42" s="16">
        <v>332.39299999999997</v>
      </c>
      <c r="K42" s="16">
        <v>375.70800000000003</v>
      </c>
      <c r="L42" s="16">
        <v>243.411</v>
      </c>
      <c r="M42" s="16">
        <v>226.88499999999999</v>
      </c>
      <c r="N42" s="16">
        <v>209.6</v>
      </c>
      <c r="O42" s="16">
        <v>719.12199999999996</v>
      </c>
      <c r="P42" s="16">
        <v>694.65099999999995</v>
      </c>
      <c r="Q42" s="16">
        <v>263.673</v>
      </c>
      <c r="R42" s="16">
        <v>799.74199999999996</v>
      </c>
      <c r="S42" s="16">
        <v>33.284399999999998</v>
      </c>
      <c r="T42" s="16">
        <v>9.9566400000000002</v>
      </c>
      <c r="U42" s="16">
        <v>20.763200000000001</v>
      </c>
      <c r="V42" s="615"/>
    </row>
    <row r="43" spans="1:22" s="175" customFormat="1" ht="15" customHeight="1">
      <c r="A43" s="256">
        <v>2008</v>
      </c>
      <c r="B43" s="16">
        <v>871.70699999999999</v>
      </c>
      <c r="C43" s="16">
        <v>136.18299999999999</v>
      </c>
      <c r="D43" s="16">
        <v>61.565199999999997</v>
      </c>
      <c r="E43" s="16">
        <v>93.776700000000005</v>
      </c>
      <c r="F43" s="16">
        <v>97.66</v>
      </c>
      <c r="G43" s="16">
        <v>71.399900000000002</v>
      </c>
      <c r="H43" s="16">
        <v>879.38099999999997</v>
      </c>
      <c r="I43" s="16">
        <v>492.72500000000002</v>
      </c>
      <c r="J43" s="16">
        <v>700.2</v>
      </c>
      <c r="K43" s="16">
        <v>597.11800000000005</v>
      </c>
      <c r="L43" s="16">
        <v>383.31099999999998</v>
      </c>
      <c r="M43" s="16">
        <v>286.952</v>
      </c>
      <c r="N43" s="16">
        <v>289.39999999999998</v>
      </c>
      <c r="O43" s="16">
        <v>862.91800000000001</v>
      </c>
      <c r="P43" s="16">
        <v>924.9</v>
      </c>
      <c r="Q43" s="16">
        <v>367.93799999999999</v>
      </c>
      <c r="R43" s="16">
        <v>1133.79</v>
      </c>
      <c r="S43" s="16">
        <v>30.816099999999999</v>
      </c>
      <c r="T43" s="16">
        <v>12.452199999999999</v>
      </c>
      <c r="U43" s="16">
        <v>21.323399999999999</v>
      </c>
      <c r="V43" s="615"/>
    </row>
    <row r="44" spans="1:22" s="239" customFormat="1" ht="15" customHeight="1">
      <c r="A44" s="659">
        <v>2009</v>
      </c>
      <c r="B44" s="268">
        <v>972.96600000000001</v>
      </c>
      <c r="C44" s="268">
        <v>76.975899999999996</v>
      </c>
      <c r="D44" s="268">
        <v>79.993899999999996</v>
      </c>
      <c r="E44" s="268">
        <v>61.754899999999999</v>
      </c>
      <c r="F44" s="268">
        <v>61.860599999999998</v>
      </c>
      <c r="G44" s="268">
        <v>62.752000000000002</v>
      </c>
      <c r="H44" s="268">
        <v>257.41699999999997</v>
      </c>
      <c r="I44" s="268">
        <v>249.57400000000001</v>
      </c>
      <c r="J44" s="268">
        <v>589.37599999999998</v>
      </c>
      <c r="K44" s="268">
        <v>582.69000000000005</v>
      </c>
      <c r="L44" s="268">
        <v>246.96899999999999</v>
      </c>
      <c r="M44" s="268">
        <v>190.11199999999999</v>
      </c>
      <c r="N44" s="268">
        <v>200.2</v>
      </c>
      <c r="O44" s="268">
        <v>644.06799999999998</v>
      </c>
      <c r="P44" s="268">
        <v>634.09199999999998</v>
      </c>
      <c r="Q44" s="268">
        <v>359.27</v>
      </c>
      <c r="R44" s="268">
        <v>787.02</v>
      </c>
      <c r="S44" s="268">
        <v>26.014600000000002</v>
      </c>
      <c r="T44" s="268">
        <v>18.150400000000001</v>
      </c>
      <c r="U44" s="268">
        <v>24.335699999999999</v>
      </c>
      <c r="V44" s="247"/>
    </row>
    <row r="45" spans="1:22" s="175" customFormat="1" ht="15" customHeight="1">
      <c r="A45" s="256">
        <v>2010</v>
      </c>
      <c r="B45" s="36">
        <v>1224.6600000000001</v>
      </c>
      <c r="C45" s="36">
        <v>106.035</v>
      </c>
      <c r="D45" s="36">
        <v>146.72</v>
      </c>
      <c r="E45" s="36">
        <v>78.057900000000004</v>
      </c>
      <c r="F45" s="36">
        <v>79.631500000000003</v>
      </c>
      <c r="G45" s="36">
        <v>103.545</v>
      </c>
      <c r="H45" s="36">
        <v>381.89</v>
      </c>
      <c r="I45" s="36">
        <v>288.59199999999998</v>
      </c>
      <c r="J45" s="36">
        <v>520.55600000000004</v>
      </c>
      <c r="K45" s="36">
        <v>593.779</v>
      </c>
      <c r="L45" s="36">
        <v>241.82900000000001</v>
      </c>
      <c r="M45" s="36">
        <v>194.5</v>
      </c>
      <c r="N45" s="36">
        <v>233.5</v>
      </c>
      <c r="O45" s="36">
        <v>859.94200000000001</v>
      </c>
      <c r="P45" s="36">
        <v>819.53099999999995</v>
      </c>
      <c r="Q45" s="36">
        <v>331.31700000000001</v>
      </c>
      <c r="R45" s="36">
        <v>924.82799999999997</v>
      </c>
      <c r="S45" s="36">
        <v>25.712800000000001</v>
      </c>
      <c r="T45" s="36">
        <v>20.890899999999998</v>
      </c>
      <c r="U45" s="36">
        <v>31.051200000000001</v>
      </c>
      <c r="V45" s="265"/>
    </row>
    <row r="46" spans="1:22" s="175" customFormat="1" ht="15" customHeight="1">
      <c r="A46" s="256">
        <v>2011</v>
      </c>
      <c r="B46" s="36">
        <v>1569.21</v>
      </c>
      <c r="C46" s="36">
        <v>130.12299999999999</v>
      </c>
      <c r="D46" s="36">
        <v>167.79</v>
      </c>
      <c r="E46" s="36">
        <v>106.027</v>
      </c>
      <c r="F46" s="36">
        <v>110.952</v>
      </c>
      <c r="G46" s="36">
        <v>154.608</v>
      </c>
      <c r="H46" s="36">
        <v>538.26</v>
      </c>
      <c r="I46" s="36">
        <v>420.96</v>
      </c>
      <c r="J46" s="36">
        <v>551.71100000000001</v>
      </c>
      <c r="K46" s="36">
        <v>593.49199999999996</v>
      </c>
      <c r="L46" s="36">
        <v>317.43599999999998</v>
      </c>
      <c r="M46" s="36">
        <v>279.98899999999998</v>
      </c>
      <c r="N46" s="36">
        <v>304.8</v>
      </c>
      <c r="O46" s="36">
        <v>1076.5</v>
      </c>
      <c r="P46" s="36">
        <v>1068.3699999999999</v>
      </c>
      <c r="Q46" s="36">
        <v>378.86099999999999</v>
      </c>
      <c r="R46" s="36">
        <v>1215.82</v>
      </c>
      <c r="S46" s="36">
        <v>26.665199999999999</v>
      </c>
      <c r="T46" s="36">
        <v>26.235600000000002</v>
      </c>
      <c r="U46" s="36">
        <v>37.572499999999998</v>
      </c>
      <c r="V46" s="265"/>
    </row>
    <row r="47" spans="1:22" s="175" customFormat="1" ht="15" customHeight="1">
      <c r="A47" s="256">
        <v>2012</v>
      </c>
      <c r="B47" s="36">
        <v>1669.52</v>
      </c>
      <c r="C47" s="36">
        <v>103.247</v>
      </c>
      <c r="D47" s="36">
        <v>128.52600000000001</v>
      </c>
      <c r="E47" s="36">
        <v>108.919</v>
      </c>
      <c r="F47" s="36">
        <v>111.96</v>
      </c>
      <c r="G47" s="36">
        <v>89.241</v>
      </c>
      <c r="H47" s="36">
        <v>462</v>
      </c>
      <c r="I47" s="36">
        <v>405.40199999999999</v>
      </c>
      <c r="J47" s="36">
        <v>580.23599999999999</v>
      </c>
      <c r="K47" s="36">
        <v>683.029</v>
      </c>
      <c r="L47" s="36">
        <v>287.19799999999998</v>
      </c>
      <c r="M47" s="36">
        <v>276.12200000000001</v>
      </c>
      <c r="N47" s="36">
        <v>248.5</v>
      </c>
      <c r="O47" s="36">
        <v>939.83399999999995</v>
      </c>
      <c r="P47" s="36">
        <v>960.327</v>
      </c>
      <c r="Q47" s="36">
        <v>473.28399999999999</v>
      </c>
      <c r="R47" s="36">
        <v>1151.75</v>
      </c>
      <c r="S47" s="36">
        <v>26.360900000000001</v>
      </c>
      <c r="T47" s="36">
        <v>21.374500000000001</v>
      </c>
      <c r="U47" s="36">
        <v>28.895399999999999</v>
      </c>
      <c r="V47" s="265"/>
    </row>
    <row r="48" spans="1:22" s="175" customFormat="1" ht="15" customHeight="1">
      <c r="A48" s="256">
        <v>2013</v>
      </c>
      <c r="B48" s="36">
        <v>1411.46</v>
      </c>
      <c r="C48" s="36">
        <v>90.6023</v>
      </c>
      <c r="D48" s="36">
        <v>135.36099999999999</v>
      </c>
      <c r="E48" s="36">
        <v>105.43</v>
      </c>
      <c r="F48" s="36">
        <v>108.84399999999999</v>
      </c>
      <c r="G48" s="36">
        <v>90.400599999999997</v>
      </c>
      <c r="H48" s="36">
        <v>382.06299999999999</v>
      </c>
      <c r="I48" s="36">
        <v>340.12299999999999</v>
      </c>
      <c r="J48" s="36">
        <v>518.81200000000001</v>
      </c>
      <c r="K48" s="36">
        <v>658.726</v>
      </c>
      <c r="L48" s="36">
        <v>326.16699999999997</v>
      </c>
      <c r="M48" s="36">
        <v>265.75099999999998</v>
      </c>
      <c r="N48" s="36">
        <v>314</v>
      </c>
      <c r="O48" s="36">
        <v>764.197</v>
      </c>
      <c r="P48" s="36">
        <v>743.37900000000002</v>
      </c>
      <c r="Q48" s="36">
        <v>477.29899999999998</v>
      </c>
      <c r="R48" s="36">
        <v>1011.11</v>
      </c>
      <c r="S48" s="36">
        <v>26.011800000000001</v>
      </c>
      <c r="T48" s="36">
        <v>17.708500000000001</v>
      </c>
      <c r="U48" s="36">
        <v>21.214500000000001</v>
      </c>
      <c r="V48" s="265"/>
    </row>
    <row r="49" spans="1:22" s="175" customFormat="1" ht="15" customHeight="1">
      <c r="A49" s="1502">
        <v>2014</v>
      </c>
      <c r="B49" s="36">
        <v>1265.58</v>
      </c>
      <c r="C49" s="36">
        <v>75.139300000000006</v>
      </c>
      <c r="D49" s="36">
        <v>96.841499999999996</v>
      </c>
      <c r="E49" s="36">
        <v>96.664100000000005</v>
      </c>
      <c r="F49" s="36">
        <v>98.943299999999994</v>
      </c>
      <c r="G49" s="36">
        <v>83.096699999999998</v>
      </c>
      <c r="H49" s="36">
        <v>388.34399999999999</v>
      </c>
      <c r="I49" s="36">
        <v>316.20999999999998</v>
      </c>
      <c r="J49" s="36" t="s">
        <v>817</v>
      </c>
      <c r="K49" s="36">
        <v>490.76400000000001</v>
      </c>
      <c r="L49" s="36">
        <v>291.87299999999999</v>
      </c>
      <c r="M49" s="36">
        <v>242.49600000000001</v>
      </c>
      <c r="N49" s="36">
        <v>324.02499999999998</v>
      </c>
      <c r="O49" s="36">
        <v>739.40800000000002</v>
      </c>
      <c r="P49" s="36">
        <v>743.99199999999996</v>
      </c>
      <c r="Q49" s="36">
        <v>466.96600000000001</v>
      </c>
      <c r="R49" s="36">
        <v>812.71</v>
      </c>
      <c r="S49" s="36">
        <v>27.394400000000001</v>
      </c>
      <c r="T49" s="36">
        <v>17.1264</v>
      </c>
      <c r="U49" s="36">
        <v>24.865400000000001</v>
      </c>
      <c r="V49" s="265"/>
    </row>
    <row r="50" spans="1:22" s="175" customFormat="1" ht="15" customHeight="1">
      <c r="A50" s="1502">
        <v>2015</v>
      </c>
      <c r="B50" s="36">
        <v>1160.6633333333334</v>
      </c>
      <c r="C50" s="36">
        <v>61.618599999999994</v>
      </c>
      <c r="D50" s="36">
        <v>55.209266666666657</v>
      </c>
      <c r="E50" s="36">
        <v>51.232049999999994</v>
      </c>
      <c r="F50" s="36">
        <v>52.399408333333348</v>
      </c>
      <c r="G50" s="36">
        <v>70.417191666666668</v>
      </c>
      <c r="H50" s="36">
        <v>385</v>
      </c>
      <c r="I50" s="36">
        <v>272.91941666666668</v>
      </c>
      <c r="J50" s="36" t="s">
        <v>817</v>
      </c>
      <c r="K50" s="36">
        <v>469.92883333333333</v>
      </c>
      <c r="L50" s="36" t="s">
        <v>817</v>
      </c>
      <c r="M50" s="36">
        <v>185.60733333333334</v>
      </c>
      <c r="N50" s="36">
        <v>236.21666666666667</v>
      </c>
      <c r="O50" s="36">
        <v>565.09</v>
      </c>
      <c r="P50" s="36">
        <v>593.50144444444459</v>
      </c>
      <c r="Q50" s="36">
        <v>352.72174999999993</v>
      </c>
      <c r="R50" s="36">
        <v>672.16466666666656</v>
      </c>
      <c r="S50" s="36">
        <v>25.423941666666668</v>
      </c>
      <c r="T50" s="36">
        <v>13.238658333333335</v>
      </c>
      <c r="U50" s="36">
        <v>24.850825</v>
      </c>
      <c r="V50" s="265"/>
    </row>
    <row r="51" spans="1:22" s="175" customFormat="1" ht="15" customHeight="1" thickBot="1">
      <c r="A51" s="416">
        <v>2016</v>
      </c>
      <c r="B51" s="287">
        <v>1249.0091666666669</v>
      </c>
      <c r="C51" s="287">
        <v>70.595974999999996</v>
      </c>
      <c r="D51" s="287">
        <v>57.927608333333332</v>
      </c>
      <c r="E51" s="287">
        <v>41.239341666666668</v>
      </c>
      <c r="F51" s="287">
        <v>44.043283333333328</v>
      </c>
      <c r="G51" s="287">
        <v>74.221424999999996</v>
      </c>
      <c r="H51" s="287">
        <v>290.5</v>
      </c>
      <c r="I51" s="287">
        <v>199.25</v>
      </c>
      <c r="J51" s="287" t="s">
        <v>817</v>
      </c>
      <c r="K51" s="287">
        <v>447.19941666666676</v>
      </c>
      <c r="L51" s="287" t="s">
        <v>817</v>
      </c>
      <c r="M51" s="287">
        <v>143.15049999999999</v>
      </c>
      <c r="N51" s="287" t="s">
        <v>817</v>
      </c>
      <c r="O51" s="287">
        <v>639.91374999999994</v>
      </c>
      <c r="P51" s="287">
        <v>678.02857142857158</v>
      </c>
      <c r="Q51" s="287">
        <v>350.16058333333331</v>
      </c>
      <c r="R51" s="287">
        <v>721.16600000000005</v>
      </c>
      <c r="S51" s="287">
        <v>22.537283333333335</v>
      </c>
      <c r="T51" s="287">
        <v>18.252850000000002</v>
      </c>
      <c r="U51" s="287">
        <v>27.479150000000004</v>
      </c>
      <c r="V51" s="265"/>
    </row>
    <row r="52" spans="1:22" s="1047" customFormat="1" ht="15" customHeight="1">
      <c r="A52" s="1089" t="s">
        <v>963</v>
      </c>
      <c r="B52" s="1047" t="s">
        <v>525</v>
      </c>
      <c r="E52" s="1090"/>
      <c r="F52" s="1090"/>
      <c r="G52" s="1090"/>
      <c r="H52" s="1048"/>
      <c r="I52" s="1048"/>
      <c r="J52" s="1048"/>
      <c r="K52" s="1050"/>
      <c r="S52" s="1049"/>
      <c r="U52" s="1048"/>
    </row>
    <row r="53" spans="1:22" s="1047" customFormat="1" ht="15" customHeight="1">
      <c r="B53" s="2715" t="s">
        <v>1350</v>
      </c>
      <c r="C53" s="2715"/>
      <c r="D53" s="2715"/>
      <c r="E53" s="2715"/>
      <c r="F53" s="2715"/>
      <c r="G53" s="2715"/>
      <c r="H53" s="2715"/>
      <c r="I53" s="2715"/>
      <c r="J53" s="2715"/>
      <c r="K53" s="2715"/>
      <c r="L53" s="2715"/>
      <c r="M53" s="2715"/>
      <c r="N53" s="2715"/>
      <c r="O53" s="2715"/>
      <c r="P53" s="2715"/>
      <c r="S53" s="1049"/>
      <c r="T53" s="1049"/>
    </row>
    <row r="54" spans="1:22" s="1047" customFormat="1" ht="15" customHeight="1">
      <c r="B54" s="2128" t="s">
        <v>3566</v>
      </c>
      <c r="C54" s="2128"/>
      <c r="D54" s="2128"/>
      <c r="E54" s="2128"/>
      <c r="F54" s="2128"/>
      <c r="G54" s="2128"/>
      <c r="H54" s="1049"/>
    </row>
    <row r="55" spans="1:22" s="1047" customFormat="1" ht="15" customHeight="1">
      <c r="B55" s="2573" t="s">
        <v>3567</v>
      </c>
      <c r="C55" s="2573"/>
      <c r="D55" s="2573"/>
      <c r="E55" s="2573"/>
      <c r="F55" s="2573"/>
      <c r="G55" s="2573"/>
      <c r="H55" s="2573"/>
    </row>
    <row r="56" spans="1:22" s="1047" customFormat="1" ht="15" customHeight="1">
      <c r="B56" s="2716" t="s">
        <v>962</v>
      </c>
      <c r="C56" s="2716"/>
      <c r="D56" s="2716"/>
      <c r="E56" s="2716"/>
      <c r="F56" s="1049"/>
      <c r="G56" s="1049"/>
      <c r="H56" s="1049"/>
    </row>
    <row r="57" spans="1:22">
      <c r="A57" s="1050" t="s">
        <v>3565</v>
      </c>
      <c r="B57" s="2573" t="s">
        <v>964</v>
      </c>
      <c r="C57" s="2573"/>
      <c r="D57" s="2573"/>
      <c r="E57" s="2573"/>
      <c r="F57" s="2573"/>
      <c r="G57" s="2573"/>
    </row>
  </sheetData>
  <mergeCells count="13">
    <mergeCell ref="A1:J1"/>
    <mergeCell ref="K1:R1"/>
    <mergeCell ref="S3:U3"/>
    <mergeCell ref="E3:F3"/>
    <mergeCell ref="S1:U1"/>
    <mergeCell ref="B57:G57"/>
    <mergeCell ref="T2:U2"/>
    <mergeCell ref="O3:P3"/>
    <mergeCell ref="L3:N3"/>
    <mergeCell ref="B53:P53"/>
    <mergeCell ref="B54:G54"/>
    <mergeCell ref="B55:H55"/>
    <mergeCell ref="B56:E56"/>
  </mergeCells>
  <phoneticPr fontId="0" type="noConversion"/>
  <conditionalFormatting sqref="A6:U51">
    <cfRule type="expression" dxfId="1" priority="1" stopIfTrue="1">
      <formula>MOD(ROW(),2)=1</formula>
    </cfRule>
  </conditionalFormatting>
  <pageMargins left="0.62992125984251968" right="0.51181102362204722" top="0.51181102362204722" bottom="0.51181102362204722" header="0" footer="0.39370078740157483"/>
  <pageSetup paperSize="141" firstPageNumber="98" orientation="portrait" useFirstPageNumber="1" horizontalDpi="1200" verticalDpi="1200" r:id="rId1"/>
  <headerFooter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dimension ref="A1:P57"/>
  <sheetViews>
    <sheetView showGridLines="0" workbookViewId="0">
      <pane xSplit="1" ySplit="5" topLeftCell="B42" activePane="bottomRight" state="frozen"/>
      <selection sqref="A1:IV65536"/>
      <selection pane="topRight" sqref="A1:IV65536"/>
      <selection pane="bottomLeft" sqref="A1:IV65536"/>
      <selection pane="bottomRight" activeCell="N59" sqref="N59"/>
    </sheetView>
  </sheetViews>
  <sheetFormatPr defaultColWidth="9.140625" defaultRowHeight="11.25"/>
  <cols>
    <col min="1" max="1" width="8.710937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9.140625" style="1" customWidth="1"/>
    <col min="9" max="9" width="9.42578125" style="1" customWidth="1"/>
    <col min="10" max="10" width="10.140625" style="1" customWidth="1"/>
    <col min="11" max="11" width="9.4257812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6" s="92" customFormat="1" ht="12.75" customHeight="1">
      <c r="A1" s="2706" t="s">
        <v>505</v>
      </c>
      <c r="B1" s="2706"/>
      <c r="C1" s="2706"/>
      <c r="D1" s="2706"/>
      <c r="E1" s="2706"/>
      <c r="F1" s="2706"/>
      <c r="G1" s="2706"/>
      <c r="H1" s="2706"/>
      <c r="I1" s="2706"/>
      <c r="J1" s="2720" t="s">
        <v>504</v>
      </c>
      <c r="K1" s="2720"/>
      <c r="L1" s="2720"/>
      <c r="M1" s="2720"/>
      <c r="N1" s="2720"/>
      <c r="O1" s="2721" t="s">
        <v>1712</v>
      </c>
      <c r="P1" s="2721"/>
    </row>
    <row r="2" spans="1:16" s="22" customFormat="1" ht="14.25" customHeight="1">
      <c r="O2" s="2719" t="s">
        <v>41</v>
      </c>
      <c r="P2" s="2719"/>
    </row>
    <row r="3" spans="1:16" s="91" customFormat="1" ht="19.5" customHeight="1">
      <c r="A3" s="2410" t="s">
        <v>1099</v>
      </c>
      <c r="B3" s="2406" t="s">
        <v>503</v>
      </c>
      <c r="C3" s="2704"/>
      <c r="D3" s="2704"/>
      <c r="E3" s="2704"/>
      <c r="F3" s="2704"/>
      <c r="G3" s="2704"/>
      <c r="H3" s="2704"/>
      <c r="I3" s="2704"/>
      <c r="J3" s="2704"/>
      <c r="K3" s="2527"/>
      <c r="L3" s="2406" t="s">
        <v>1229</v>
      </c>
      <c r="M3" s="2704"/>
      <c r="N3" s="2704"/>
      <c r="O3" s="2407"/>
      <c r="P3" s="2400" t="s">
        <v>1099</v>
      </c>
    </row>
    <row r="4" spans="1:16" s="101" customFormat="1" ht="18.75" customHeight="1">
      <c r="A4" s="2722"/>
      <c r="B4" s="2272" t="s">
        <v>1577</v>
      </c>
      <c r="C4" s="2266" t="s">
        <v>805</v>
      </c>
      <c r="D4" s="2266" t="s">
        <v>1578</v>
      </c>
      <c r="E4" s="2272" t="s">
        <v>1579</v>
      </c>
      <c r="F4" s="2272" t="s">
        <v>1161</v>
      </c>
      <c r="G4" s="2272"/>
      <c r="H4" s="2272" t="s">
        <v>1163</v>
      </c>
      <c r="I4" s="2272"/>
      <c r="J4" s="2266" t="s">
        <v>3433</v>
      </c>
      <c r="K4" s="2266" t="s">
        <v>3432</v>
      </c>
      <c r="L4" s="2272" t="s">
        <v>3431</v>
      </c>
      <c r="M4" s="2272" t="s">
        <v>1580</v>
      </c>
      <c r="N4" s="2272" t="s">
        <v>1230</v>
      </c>
      <c r="O4" s="2266" t="s">
        <v>1164</v>
      </c>
      <c r="P4" s="2401"/>
    </row>
    <row r="5" spans="1:16" s="101" customFormat="1" ht="15" customHeight="1">
      <c r="A5" s="2411"/>
      <c r="B5" s="2272"/>
      <c r="C5" s="2268"/>
      <c r="D5" s="2268"/>
      <c r="E5" s="2272"/>
      <c r="F5" s="978" t="s">
        <v>1097</v>
      </c>
      <c r="G5" s="978" t="s">
        <v>1162</v>
      </c>
      <c r="H5" s="978" t="s">
        <v>1097</v>
      </c>
      <c r="I5" s="978" t="s">
        <v>1162</v>
      </c>
      <c r="J5" s="2268"/>
      <c r="K5" s="2268"/>
      <c r="L5" s="2272"/>
      <c r="M5" s="2272"/>
      <c r="N5" s="2272"/>
      <c r="O5" s="2268"/>
      <c r="P5" s="2402"/>
    </row>
    <row r="6" spans="1:16" s="1094" customFormat="1" ht="15" customHeight="1">
      <c r="A6" s="1092" t="s">
        <v>1981</v>
      </c>
      <c r="B6" s="665">
        <v>69.959999999999994</v>
      </c>
      <c r="C6" s="36" t="s">
        <v>817</v>
      </c>
      <c r="D6" s="1093">
        <v>59.18</v>
      </c>
      <c r="E6" s="665">
        <v>10.36</v>
      </c>
      <c r="F6" s="665" t="s">
        <v>817</v>
      </c>
      <c r="G6" s="665" t="s">
        <v>817</v>
      </c>
      <c r="H6" s="665" t="s">
        <v>817</v>
      </c>
      <c r="I6" s="665" t="s">
        <v>817</v>
      </c>
      <c r="J6" s="665" t="s">
        <v>817</v>
      </c>
      <c r="K6" s="665" t="s">
        <v>817</v>
      </c>
      <c r="L6" s="665">
        <v>3.04</v>
      </c>
      <c r="M6" s="665">
        <v>1.44</v>
      </c>
      <c r="N6" s="665">
        <v>3.54</v>
      </c>
      <c r="O6" s="324">
        <v>2.82</v>
      </c>
      <c r="P6" s="877" t="s">
        <v>1981</v>
      </c>
    </row>
    <row r="7" spans="1:16" s="1094" customFormat="1" ht="15" customHeight="1">
      <c r="A7" s="1092" t="s">
        <v>1982</v>
      </c>
      <c r="B7" s="665">
        <v>125.57</v>
      </c>
      <c r="C7" s="36" t="s">
        <v>817</v>
      </c>
      <c r="D7" s="1093">
        <v>83.38</v>
      </c>
      <c r="E7" s="665">
        <v>19.23</v>
      </c>
      <c r="F7" s="665" t="s">
        <v>817</v>
      </c>
      <c r="G7" s="665" t="s">
        <v>817</v>
      </c>
      <c r="H7" s="665" t="s">
        <v>817</v>
      </c>
      <c r="I7" s="665" t="s">
        <v>817</v>
      </c>
      <c r="J7" s="665" t="s">
        <v>817</v>
      </c>
      <c r="K7" s="665" t="s">
        <v>817</v>
      </c>
      <c r="L7" s="665">
        <v>6.65</v>
      </c>
      <c r="M7" s="665">
        <v>3.54</v>
      </c>
      <c r="N7" s="665">
        <v>4.04</v>
      </c>
      <c r="O7" s="324">
        <v>4.51</v>
      </c>
      <c r="P7" s="877" t="s">
        <v>1982</v>
      </c>
    </row>
    <row r="8" spans="1:16" s="1094" customFormat="1" ht="15" customHeight="1">
      <c r="A8" s="1092" t="s">
        <v>1983</v>
      </c>
      <c r="B8" s="665">
        <v>150.62</v>
      </c>
      <c r="C8" s="36" t="s">
        <v>817</v>
      </c>
      <c r="D8" s="1093">
        <v>145.78</v>
      </c>
      <c r="E8" s="665">
        <v>47.87</v>
      </c>
      <c r="F8" s="665" t="s">
        <v>817</v>
      </c>
      <c r="G8" s="665" t="s">
        <v>817</v>
      </c>
      <c r="H8" s="665" t="s">
        <v>817</v>
      </c>
      <c r="I8" s="665" t="s">
        <v>817</v>
      </c>
      <c r="J8" s="665" t="s">
        <v>817</v>
      </c>
      <c r="K8" s="665" t="s">
        <v>817</v>
      </c>
      <c r="L8" s="665">
        <v>10.99</v>
      </c>
      <c r="M8" s="665">
        <v>4.7300000000000004</v>
      </c>
      <c r="N8" s="665">
        <v>15.12</v>
      </c>
      <c r="O8" s="324">
        <v>11.05</v>
      </c>
      <c r="P8" s="877" t="s">
        <v>1983</v>
      </c>
    </row>
    <row r="9" spans="1:16" s="1094" customFormat="1" ht="15" customHeight="1">
      <c r="A9" s="1092" t="s">
        <v>1984</v>
      </c>
      <c r="B9" s="665">
        <v>281.66000000000003</v>
      </c>
      <c r="C9" s="36" t="s">
        <v>817</v>
      </c>
      <c r="D9" s="1093">
        <v>181.97</v>
      </c>
      <c r="E9" s="665">
        <v>85.55</v>
      </c>
      <c r="F9" s="665" t="s">
        <v>817</v>
      </c>
      <c r="G9" s="665" t="s">
        <v>817</v>
      </c>
      <c r="H9" s="665" t="s">
        <v>817</v>
      </c>
      <c r="I9" s="665" t="s">
        <v>817</v>
      </c>
      <c r="J9" s="665" t="s">
        <v>817</v>
      </c>
      <c r="K9" s="665" t="s">
        <v>817</v>
      </c>
      <c r="L9" s="665">
        <v>20.350000000000001</v>
      </c>
      <c r="M9" s="665">
        <v>5.0599999999999996</v>
      </c>
      <c r="N9" s="665">
        <v>6</v>
      </c>
      <c r="O9" s="324">
        <v>9.68</v>
      </c>
      <c r="P9" s="877" t="s">
        <v>1984</v>
      </c>
    </row>
    <row r="10" spans="1:16" s="1094" customFormat="1" ht="15" customHeight="1">
      <c r="A10" s="1092" t="s">
        <v>1985</v>
      </c>
      <c r="B10" s="665">
        <v>277.60000000000002</v>
      </c>
      <c r="C10" s="36" t="s">
        <v>817</v>
      </c>
      <c r="D10" s="1093">
        <v>207.75</v>
      </c>
      <c r="E10" s="665">
        <v>114.64</v>
      </c>
      <c r="F10" s="665" t="s">
        <v>817</v>
      </c>
      <c r="G10" s="665" t="s">
        <v>817</v>
      </c>
      <c r="H10" s="665" t="s">
        <v>817</v>
      </c>
      <c r="I10" s="665" t="s">
        <v>817</v>
      </c>
      <c r="J10" s="665" t="s">
        <v>817</v>
      </c>
      <c r="K10" s="665" t="s">
        <v>817</v>
      </c>
      <c r="L10" s="665">
        <v>18.920000000000002</v>
      </c>
      <c r="M10" s="665">
        <v>8.44</v>
      </c>
      <c r="N10" s="665">
        <v>7.26</v>
      </c>
      <c r="O10" s="324">
        <v>9.5</v>
      </c>
      <c r="P10" s="877" t="s">
        <v>1985</v>
      </c>
    </row>
    <row r="11" spans="1:16" s="1094" customFormat="1" ht="15" customHeight="1">
      <c r="A11" s="1092" t="s">
        <v>1986</v>
      </c>
      <c r="B11" s="665">
        <v>398.37</v>
      </c>
      <c r="C11" s="36" t="s">
        <v>817</v>
      </c>
      <c r="D11" s="1093">
        <v>234.97</v>
      </c>
      <c r="E11" s="665">
        <v>132.65</v>
      </c>
      <c r="F11" s="665" t="s">
        <v>817</v>
      </c>
      <c r="G11" s="665" t="s">
        <v>817</v>
      </c>
      <c r="H11" s="665" t="s">
        <v>817</v>
      </c>
      <c r="I11" s="665" t="s">
        <v>817</v>
      </c>
      <c r="J11" s="665" t="s">
        <v>817</v>
      </c>
      <c r="K11" s="665" t="s">
        <v>817</v>
      </c>
      <c r="L11" s="665">
        <v>11.42</v>
      </c>
      <c r="M11" s="665">
        <v>10.79</v>
      </c>
      <c r="N11" s="665">
        <v>8.5299999999999994</v>
      </c>
      <c r="O11" s="324">
        <v>12.16</v>
      </c>
      <c r="P11" s="877" t="s">
        <v>1986</v>
      </c>
    </row>
    <row r="12" spans="1:16" s="1094" customFormat="1" ht="15" customHeight="1">
      <c r="A12" s="1092" t="s">
        <v>1987</v>
      </c>
      <c r="B12" s="665">
        <v>501.25</v>
      </c>
      <c r="C12" s="36" t="s">
        <v>817</v>
      </c>
      <c r="D12" s="1093">
        <v>255.69</v>
      </c>
      <c r="E12" s="665">
        <v>149</v>
      </c>
      <c r="F12" s="665" t="s">
        <v>817</v>
      </c>
      <c r="G12" s="665" t="s">
        <v>817</v>
      </c>
      <c r="H12" s="665" t="s">
        <v>817</v>
      </c>
      <c r="I12" s="665" t="s">
        <v>817</v>
      </c>
      <c r="J12" s="665">
        <v>1.57</v>
      </c>
      <c r="K12" s="665">
        <v>1151.6099999999999</v>
      </c>
      <c r="L12" s="665">
        <v>16.36</v>
      </c>
      <c r="M12" s="665">
        <v>15.61</v>
      </c>
      <c r="N12" s="665">
        <v>7.89</v>
      </c>
      <c r="O12" s="324">
        <v>18.55</v>
      </c>
      <c r="P12" s="877" t="s">
        <v>1987</v>
      </c>
    </row>
    <row r="13" spans="1:16" s="1094" customFormat="1" ht="15" customHeight="1">
      <c r="A13" s="1092" t="s">
        <v>1988</v>
      </c>
      <c r="B13" s="665">
        <v>625.76</v>
      </c>
      <c r="C13" s="36" t="s">
        <v>817</v>
      </c>
      <c r="D13" s="1093">
        <v>273.76</v>
      </c>
      <c r="E13" s="665">
        <v>170.08</v>
      </c>
      <c r="F13" s="665" t="s">
        <v>817</v>
      </c>
      <c r="G13" s="665" t="s">
        <v>817</v>
      </c>
      <c r="H13" s="665" t="s">
        <v>817</v>
      </c>
      <c r="I13" s="665" t="s">
        <v>817</v>
      </c>
      <c r="J13" s="665">
        <v>1.38</v>
      </c>
      <c r="K13" s="665">
        <v>1352.23</v>
      </c>
      <c r="L13" s="665">
        <v>20.07</v>
      </c>
      <c r="M13" s="665">
        <v>18.8</v>
      </c>
      <c r="N13" s="665">
        <v>11.25</v>
      </c>
      <c r="O13" s="324">
        <v>25.15</v>
      </c>
      <c r="P13" s="877" t="s">
        <v>1988</v>
      </c>
    </row>
    <row r="14" spans="1:16" s="1094" customFormat="1" ht="15" customHeight="1">
      <c r="A14" s="1092" t="s">
        <v>1989</v>
      </c>
      <c r="B14" s="665">
        <v>747.5</v>
      </c>
      <c r="C14" s="36" t="s">
        <v>817</v>
      </c>
      <c r="D14" s="1093">
        <v>386.04</v>
      </c>
      <c r="E14" s="665">
        <v>226.68</v>
      </c>
      <c r="F14" s="665" t="s">
        <v>817</v>
      </c>
      <c r="G14" s="665" t="s">
        <v>817</v>
      </c>
      <c r="H14" s="665" t="s">
        <v>817</v>
      </c>
      <c r="I14" s="665" t="s">
        <v>817</v>
      </c>
      <c r="J14" s="665">
        <v>10.83</v>
      </c>
      <c r="K14" s="665">
        <v>1722.76</v>
      </c>
      <c r="L14" s="665">
        <v>21.05</v>
      </c>
      <c r="M14" s="665">
        <v>28.16</v>
      </c>
      <c r="N14" s="665">
        <v>13.97</v>
      </c>
      <c r="O14" s="324">
        <v>23.41</v>
      </c>
      <c r="P14" s="877" t="s">
        <v>1989</v>
      </c>
    </row>
    <row r="15" spans="1:16" s="1094" customFormat="1" ht="15" customHeight="1">
      <c r="A15" s="1092" t="s">
        <v>1997</v>
      </c>
      <c r="B15" s="665">
        <v>789.79</v>
      </c>
      <c r="C15" s="36" t="s">
        <v>817</v>
      </c>
      <c r="D15" s="1093">
        <v>453</v>
      </c>
      <c r="E15" s="665">
        <v>280.39</v>
      </c>
      <c r="F15" s="665" t="s">
        <v>817</v>
      </c>
      <c r="G15" s="665" t="s">
        <v>817</v>
      </c>
      <c r="H15" s="665" t="s">
        <v>817</v>
      </c>
      <c r="I15" s="665" t="s">
        <v>817</v>
      </c>
      <c r="J15" s="665">
        <v>12.54</v>
      </c>
      <c r="K15" s="665">
        <v>1864.11</v>
      </c>
      <c r="L15" s="665">
        <v>23.19</v>
      </c>
      <c r="M15" s="665">
        <v>32.19</v>
      </c>
      <c r="N15" s="665">
        <v>16.89</v>
      </c>
      <c r="O15" s="324">
        <v>27.79</v>
      </c>
      <c r="P15" s="877" t="s">
        <v>1997</v>
      </c>
    </row>
    <row r="16" spans="1:16" s="1094" customFormat="1" ht="15" customHeight="1">
      <c r="A16" s="1092" t="s">
        <v>1999</v>
      </c>
      <c r="B16" s="665">
        <v>879.2</v>
      </c>
      <c r="C16" s="36" t="s">
        <v>817</v>
      </c>
      <c r="D16" s="1093">
        <v>497.59</v>
      </c>
      <c r="E16" s="665">
        <v>325.99</v>
      </c>
      <c r="F16" s="665" t="s">
        <v>817</v>
      </c>
      <c r="G16" s="665" t="s">
        <v>817</v>
      </c>
      <c r="H16" s="665" t="s">
        <v>817</v>
      </c>
      <c r="I16" s="665" t="s">
        <v>817</v>
      </c>
      <c r="J16" s="665">
        <v>8.89</v>
      </c>
      <c r="K16" s="665">
        <v>2013.67</v>
      </c>
      <c r="L16" s="665">
        <v>18.899999999999999</v>
      </c>
      <c r="M16" s="665">
        <v>30.28</v>
      </c>
      <c r="N16" s="665">
        <v>17.3</v>
      </c>
      <c r="O16" s="324">
        <v>27.77</v>
      </c>
      <c r="P16" s="877" t="s">
        <v>1999</v>
      </c>
    </row>
    <row r="17" spans="1:16" s="1094" customFormat="1" ht="15" customHeight="1">
      <c r="A17" s="1092" t="s">
        <v>2000</v>
      </c>
      <c r="B17" s="665">
        <v>953.51</v>
      </c>
      <c r="C17" s="36" t="s">
        <v>817</v>
      </c>
      <c r="D17" s="1093">
        <v>602.58000000000004</v>
      </c>
      <c r="E17" s="665">
        <v>317.51</v>
      </c>
      <c r="F17" s="665" t="s">
        <v>817</v>
      </c>
      <c r="G17" s="665" t="s">
        <v>817</v>
      </c>
      <c r="H17" s="665" t="s">
        <v>817</v>
      </c>
      <c r="I17" s="665" t="s">
        <v>817</v>
      </c>
      <c r="J17" s="665">
        <v>7.98</v>
      </c>
      <c r="K17" s="665">
        <v>2237.98</v>
      </c>
      <c r="L17" s="665">
        <v>30.86</v>
      </c>
      <c r="M17" s="665">
        <v>34.380000000000003</v>
      </c>
      <c r="N17" s="665">
        <v>17.809999999999999</v>
      </c>
      <c r="O17" s="324">
        <v>31.81</v>
      </c>
      <c r="P17" s="877" t="s">
        <v>2000</v>
      </c>
    </row>
    <row r="18" spans="1:16" s="1094" customFormat="1" ht="15" customHeight="1">
      <c r="A18" s="1092" t="s">
        <v>2001</v>
      </c>
      <c r="B18" s="665">
        <v>1183.0999999999999</v>
      </c>
      <c r="C18" s="36" t="s">
        <v>817</v>
      </c>
      <c r="D18" s="1093">
        <v>691.92</v>
      </c>
      <c r="E18" s="665">
        <v>385.85</v>
      </c>
      <c r="F18" s="665" t="s">
        <v>817</v>
      </c>
      <c r="G18" s="665" t="s">
        <v>817</v>
      </c>
      <c r="H18" s="665" t="s">
        <v>817</v>
      </c>
      <c r="I18" s="665" t="s">
        <v>817</v>
      </c>
      <c r="J18" s="665">
        <v>17.899999999999999</v>
      </c>
      <c r="K18" s="665">
        <v>2724.38</v>
      </c>
      <c r="L18" s="665">
        <v>42.82</v>
      </c>
      <c r="M18" s="665">
        <v>45.56</v>
      </c>
      <c r="N18" s="665">
        <v>24.88</v>
      </c>
      <c r="O18" s="324">
        <v>39.950000000000003</v>
      </c>
      <c r="P18" s="877" t="s">
        <v>2001</v>
      </c>
    </row>
    <row r="19" spans="1:16" s="1094" customFormat="1" ht="15" customHeight="1">
      <c r="A19" s="1092" t="s">
        <v>2002</v>
      </c>
      <c r="B19" s="665">
        <v>1339.17</v>
      </c>
      <c r="C19" s="36" t="s">
        <v>817</v>
      </c>
      <c r="D19" s="1093">
        <v>772.41</v>
      </c>
      <c r="E19" s="665">
        <v>462.15</v>
      </c>
      <c r="F19" s="665" t="s">
        <v>817</v>
      </c>
      <c r="G19" s="665" t="s">
        <v>817</v>
      </c>
      <c r="H19" s="665" t="s">
        <v>817</v>
      </c>
      <c r="I19" s="665" t="s">
        <v>817</v>
      </c>
      <c r="J19" s="665">
        <v>19.91</v>
      </c>
      <c r="K19" s="665">
        <v>3054.13</v>
      </c>
      <c r="L19" s="665">
        <v>54.52</v>
      </c>
      <c r="M19" s="665">
        <v>60.6</v>
      </c>
      <c r="N19" s="665">
        <v>27.9</v>
      </c>
      <c r="O19" s="324">
        <v>43.39</v>
      </c>
      <c r="P19" s="877" t="s">
        <v>2002</v>
      </c>
    </row>
    <row r="20" spans="1:16" s="1094" customFormat="1" ht="15" customHeight="1">
      <c r="A20" s="1092" t="s">
        <v>2003</v>
      </c>
      <c r="B20" s="665">
        <v>1541.88</v>
      </c>
      <c r="C20" s="36" t="s">
        <v>817</v>
      </c>
      <c r="D20" s="1093">
        <v>914.3</v>
      </c>
      <c r="E20" s="665">
        <v>553.29</v>
      </c>
      <c r="F20" s="665" t="s">
        <v>817</v>
      </c>
      <c r="G20" s="665" t="s">
        <v>817</v>
      </c>
      <c r="H20" s="665" t="s">
        <v>817</v>
      </c>
      <c r="I20" s="665" t="s">
        <v>817</v>
      </c>
      <c r="J20" s="665">
        <v>28.21</v>
      </c>
      <c r="K20" s="665">
        <v>3576.2</v>
      </c>
      <c r="L20" s="665">
        <v>66.48</v>
      </c>
      <c r="M20" s="665">
        <v>54.2</v>
      </c>
      <c r="N20" s="665">
        <v>34.880000000000003</v>
      </c>
      <c r="O20" s="324">
        <v>67.849999999999994</v>
      </c>
      <c r="P20" s="877" t="s">
        <v>2003</v>
      </c>
    </row>
    <row r="21" spans="1:16" s="1094" customFormat="1" ht="15" customHeight="1">
      <c r="A21" s="1092" t="s">
        <v>1974</v>
      </c>
      <c r="B21" s="665">
        <v>1654.41</v>
      </c>
      <c r="C21" s="36" t="s">
        <v>817</v>
      </c>
      <c r="D21" s="1093">
        <v>1171.78</v>
      </c>
      <c r="E21" s="665">
        <v>664.26</v>
      </c>
      <c r="F21" s="665" t="s">
        <v>817</v>
      </c>
      <c r="G21" s="665" t="s">
        <v>817</v>
      </c>
      <c r="H21" s="665" t="s">
        <v>817</v>
      </c>
      <c r="I21" s="665" t="s">
        <v>817</v>
      </c>
      <c r="J21" s="665">
        <v>35.44</v>
      </c>
      <c r="K21" s="665">
        <v>4068.71</v>
      </c>
      <c r="L21" s="665">
        <v>81.86</v>
      </c>
      <c r="M21" s="665">
        <v>57.71</v>
      </c>
      <c r="N21" s="665">
        <v>40.17</v>
      </c>
      <c r="O21" s="324">
        <v>56.92</v>
      </c>
      <c r="P21" s="877" t="s">
        <v>1974</v>
      </c>
    </row>
    <row r="22" spans="1:16" s="1094" customFormat="1" ht="15" customHeight="1">
      <c r="A22" s="1092" t="s">
        <v>1975</v>
      </c>
      <c r="B22" s="665">
        <v>1842.84</v>
      </c>
      <c r="C22" s="36" t="s">
        <v>817</v>
      </c>
      <c r="D22" s="1093">
        <v>1377.08</v>
      </c>
      <c r="E22" s="665">
        <v>669.8</v>
      </c>
      <c r="F22" s="665" t="s">
        <v>817</v>
      </c>
      <c r="G22" s="665" t="s">
        <v>817</v>
      </c>
      <c r="H22" s="665" t="s">
        <v>817</v>
      </c>
      <c r="I22" s="665" t="s">
        <v>817</v>
      </c>
      <c r="J22" s="665">
        <v>35.340000000000003</v>
      </c>
      <c r="K22" s="665">
        <v>4432.41</v>
      </c>
      <c r="L22" s="665" t="s">
        <v>817</v>
      </c>
      <c r="M22" s="665">
        <v>60.6</v>
      </c>
      <c r="N22" s="665" t="s">
        <v>817</v>
      </c>
      <c r="O22" s="324">
        <v>59.6</v>
      </c>
      <c r="P22" s="877" t="s">
        <v>1975</v>
      </c>
    </row>
    <row r="23" spans="1:16" s="1094" customFormat="1" ht="15" customHeight="1">
      <c r="A23" s="1092" t="s">
        <v>1976</v>
      </c>
      <c r="B23" s="665">
        <v>2137.1799999999998</v>
      </c>
      <c r="C23" s="36" t="s">
        <v>817</v>
      </c>
      <c r="D23" s="1093">
        <v>1649.35</v>
      </c>
      <c r="E23" s="665">
        <v>782.24</v>
      </c>
      <c r="F23" s="665" t="s">
        <v>817</v>
      </c>
      <c r="G23" s="665" t="s">
        <v>817</v>
      </c>
      <c r="H23" s="665" t="s">
        <v>817</v>
      </c>
      <c r="I23" s="665" t="s">
        <v>817</v>
      </c>
      <c r="J23" s="665">
        <v>91.13</v>
      </c>
      <c r="K23" s="665">
        <v>5292.01</v>
      </c>
      <c r="L23" s="665">
        <v>101.55</v>
      </c>
      <c r="M23" s="665">
        <v>25.96</v>
      </c>
      <c r="N23" s="665" t="s">
        <v>817</v>
      </c>
      <c r="O23" s="324" t="s">
        <v>817</v>
      </c>
      <c r="P23" s="877" t="s">
        <v>1976</v>
      </c>
    </row>
    <row r="24" spans="1:16" s="1094" customFormat="1" ht="15" customHeight="1">
      <c r="A24" s="1092" t="s">
        <v>549</v>
      </c>
      <c r="B24" s="665">
        <v>2362.69</v>
      </c>
      <c r="C24" s="36" t="s">
        <v>817</v>
      </c>
      <c r="D24" s="1093">
        <v>1765.4</v>
      </c>
      <c r="E24" s="665">
        <v>1126.75</v>
      </c>
      <c r="F24" s="665" t="s">
        <v>817</v>
      </c>
      <c r="G24" s="665" t="s">
        <v>817</v>
      </c>
      <c r="H24" s="665" t="s">
        <v>817</v>
      </c>
      <c r="I24" s="665" t="s">
        <v>817</v>
      </c>
      <c r="J24" s="665">
        <v>92.64</v>
      </c>
      <c r="K24" s="665">
        <v>6140.53</v>
      </c>
      <c r="L24" s="665">
        <v>72.59</v>
      </c>
      <c r="M24" s="665">
        <v>19.36</v>
      </c>
      <c r="N24" s="665" t="s">
        <v>817</v>
      </c>
      <c r="O24" s="324">
        <v>64.44</v>
      </c>
      <c r="P24" s="877" t="s">
        <v>549</v>
      </c>
    </row>
    <row r="25" spans="1:16" s="1094" customFormat="1" ht="15" customHeight="1">
      <c r="A25" s="1092" t="s">
        <v>550</v>
      </c>
      <c r="B25" s="665">
        <v>2746.02</v>
      </c>
      <c r="C25" s="36" t="s">
        <v>817</v>
      </c>
      <c r="D25" s="1093">
        <v>1403.34</v>
      </c>
      <c r="E25" s="665">
        <v>1294.03</v>
      </c>
      <c r="F25" s="665">
        <v>465.53</v>
      </c>
      <c r="G25" s="665">
        <v>1269.74</v>
      </c>
      <c r="H25" s="665">
        <v>26.01</v>
      </c>
      <c r="I25" s="665">
        <v>25.71</v>
      </c>
      <c r="J25" s="665">
        <v>117.34</v>
      </c>
      <c r="K25" s="665">
        <v>7347.72</v>
      </c>
      <c r="L25" s="665">
        <v>74.760000000000005</v>
      </c>
      <c r="M25" s="665">
        <v>32.17</v>
      </c>
      <c r="N25" s="665">
        <v>65.56</v>
      </c>
      <c r="O25" s="324">
        <v>83.79</v>
      </c>
      <c r="P25" s="877" t="s">
        <v>550</v>
      </c>
    </row>
    <row r="26" spans="1:16" s="1094" customFormat="1" ht="15" customHeight="1">
      <c r="A26" s="1092" t="s">
        <v>551</v>
      </c>
      <c r="B26" s="665">
        <v>2875.72</v>
      </c>
      <c r="C26" s="36" t="s">
        <v>817</v>
      </c>
      <c r="D26" s="1093">
        <v>330.9</v>
      </c>
      <c r="E26" s="665">
        <v>1613.15</v>
      </c>
      <c r="F26" s="665">
        <v>831.96</v>
      </c>
      <c r="G26" s="665">
        <v>1731.77</v>
      </c>
      <c r="H26" s="665">
        <v>981.23</v>
      </c>
      <c r="I26" s="665">
        <v>31.12</v>
      </c>
      <c r="J26" s="665">
        <v>141.93</v>
      </c>
      <c r="K26" s="665">
        <v>8537.7800000000007</v>
      </c>
      <c r="L26" s="665">
        <v>97.13</v>
      </c>
      <c r="M26" s="665">
        <v>35.58</v>
      </c>
      <c r="N26" s="665">
        <v>73.44</v>
      </c>
      <c r="O26" s="324">
        <v>96.97</v>
      </c>
      <c r="P26" s="877" t="s">
        <v>551</v>
      </c>
    </row>
    <row r="27" spans="1:16" s="175" customFormat="1" ht="15" customHeight="1">
      <c r="A27" s="256" t="s">
        <v>1165</v>
      </c>
      <c r="B27" s="16">
        <v>2983.58</v>
      </c>
      <c r="C27" s="36" t="s">
        <v>817</v>
      </c>
      <c r="D27" s="16">
        <v>157.97</v>
      </c>
      <c r="E27" s="16">
        <v>1704.9</v>
      </c>
      <c r="F27" s="16">
        <v>1032.75</v>
      </c>
      <c r="G27" s="16">
        <v>1713.49</v>
      </c>
      <c r="H27" s="16">
        <v>1182.4000000000001</v>
      </c>
      <c r="I27" s="16">
        <v>70.42</v>
      </c>
      <c r="J27" s="16">
        <v>150.01</v>
      </c>
      <c r="K27" s="16">
        <f>B27+D27+E27+F27+G27+H27+I27+J27</f>
        <v>8995.52</v>
      </c>
      <c r="L27" s="16">
        <v>90.57</v>
      </c>
      <c r="M27" s="16" t="s">
        <v>817</v>
      </c>
      <c r="N27" s="16">
        <v>86.68</v>
      </c>
      <c r="O27" s="16">
        <v>114.43</v>
      </c>
      <c r="P27" s="258" t="s">
        <v>1165</v>
      </c>
    </row>
    <row r="28" spans="1:16" s="175" customFormat="1" ht="15" customHeight="1">
      <c r="A28" s="256" t="s">
        <v>1166</v>
      </c>
      <c r="B28" s="16">
        <v>3676.94</v>
      </c>
      <c r="C28" s="36" t="s">
        <v>817</v>
      </c>
      <c r="D28" s="16">
        <v>177.82</v>
      </c>
      <c r="E28" s="16">
        <v>1491.56</v>
      </c>
      <c r="F28" s="16">
        <v>1248.3399999999999</v>
      </c>
      <c r="G28" s="16">
        <v>2215.23</v>
      </c>
      <c r="H28" s="16">
        <v>1344.12</v>
      </c>
      <c r="I28" s="16">
        <v>187.61</v>
      </c>
      <c r="J28" s="16">
        <v>180.94</v>
      </c>
      <c r="K28" s="16">
        <f t="shared" ref="K28:K38" si="0">B28+D28+E28+F28+G28+H28+I28+J28</f>
        <v>10522.56</v>
      </c>
      <c r="L28" s="16">
        <v>207.28</v>
      </c>
      <c r="M28" s="16">
        <v>31.55</v>
      </c>
      <c r="N28" s="16">
        <v>99.5</v>
      </c>
      <c r="O28" s="16">
        <v>118.16</v>
      </c>
      <c r="P28" s="258" t="s">
        <v>1166</v>
      </c>
    </row>
    <row r="29" spans="1:16" s="175" customFormat="1" ht="15" customHeight="1">
      <c r="A29" s="256" t="s">
        <v>1167</v>
      </c>
      <c r="B29" s="16">
        <v>3772.58</v>
      </c>
      <c r="C29" s="36" t="s">
        <v>817</v>
      </c>
      <c r="D29" s="16">
        <v>183.09</v>
      </c>
      <c r="E29" s="16">
        <v>1533.21</v>
      </c>
      <c r="F29" s="16">
        <v>1304.72</v>
      </c>
      <c r="G29" s="16">
        <v>2555.98</v>
      </c>
      <c r="H29" s="16">
        <v>1464.15</v>
      </c>
      <c r="I29" s="16">
        <v>359.39</v>
      </c>
      <c r="J29" s="16">
        <v>196.94</v>
      </c>
      <c r="K29" s="16">
        <f t="shared" si="0"/>
        <v>11370.06</v>
      </c>
      <c r="L29" s="16">
        <v>442.56</v>
      </c>
      <c r="M29" s="16" t="s">
        <v>1231</v>
      </c>
      <c r="N29" s="16">
        <v>89.61</v>
      </c>
      <c r="O29" s="16">
        <v>125.73</v>
      </c>
      <c r="P29" s="258" t="s">
        <v>1167</v>
      </c>
    </row>
    <row r="30" spans="1:16" s="175" customFormat="1" ht="15" customHeight="1">
      <c r="A30" s="256" t="s">
        <v>1168</v>
      </c>
      <c r="B30" s="16">
        <v>4013.05</v>
      </c>
      <c r="C30" s="36" t="s">
        <v>817</v>
      </c>
      <c r="D30" s="16">
        <v>203.18</v>
      </c>
      <c r="E30" s="16">
        <v>1664.84</v>
      </c>
      <c r="F30" s="16">
        <v>1550.82</v>
      </c>
      <c r="G30" s="16">
        <v>2788.04</v>
      </c>
      <c r="H30" s="16">
        <v>1618.77</v>
      </c>
      <c r="I30" s="16">
        <v>452.12</v>
      </c>
      <c r="J30" s="16">
        <v>212.43</v>
      </c>
      <c r="K30" s="16">
        <f t="shared" si="0"/>
        <v>12503.250000000002</v>
      </c>
      <c r="L30" s="16">
        <v>164.47</v>
      </c>
      <c r="M30" s="16">
        <v>51.79</v>
      </c>
      <c r="N30" s="16">
        <v>108.26</v>
      </c>
      <c r="O30" s="16">
        <v>131.18</v>
      </c>
      <c r="P30" s="258" t="s">
        <v>1168</v>
      </c>
    </row>
    <row r="31" spans="1:16" s="175" customFormat="1" ht="15" customHeight="1">
      <c r="A31" s="256" t="s">
        <v>1169</v>
      </c>
      <c r="B31" s="16">
        <v>4539.1000000000004</v>
      </c>
      <c r="C31" s="36" t="s">
        <v>817</v>
      </c>
      <c r="D31" s="16">
        <v>215.16</v>
      </c>
      <c r="E31" s="16">
        <v>1953.55</v>
      </c>
      <c r="F31" s="16">
        <v>1668.23</v>
      </c>
      <c r="G31" s="16">
        <v>2900.73</v>
      </c>
      <c r="H31" s="16">
        <v>1715.7</v>
      </c>
      <c r="I31" s="16">
        <v>565.96</v>
      </c>
      <c r="J31" s="16">
        <v>190.47</v>
      </c>
      <c r="K31" s="16">
        <f t="shared" si="0"/>
        <v>13748.9</v>
      </c>
      <c r="L31" s="16">
        <v>226.06</v>
      </c>
      <c r="M31" s="16">
        <v>41.17</v>
      </c>
      <c r="N31" s="16">
        <v>111.51</v>
      </c>
      <c r="O31" s="16">
        <v>131.16999999999999</v>
      </c>
      <c r="P31" s="258" t="s">
        <v>1169</v>
      </c>
    </row>
    <row r="32" spans="1:16" s="175" customFormat="1" ht="15" customHeight="1">
      <c r="A32" s="256" t="s">
        <v>1170</v>
      </c>
      <c r="B32" s="16">
        <v>4738.74</v>
      </c>
      <c r="C32" s="36" t="s">
        <v>817</v>
      </c>
      <c r="D32" s="16">
        <v>223.22</v>
      </c>
      <c r="E32" s="16">
        <v>2361.4899999999998</v>
      </c>
      <c r="F32" s="16">
        <v>1812.83</v>
      </c>
      <c r="G32" s="16">
        <v>3047.24</v>
      </c>
      <c r="H32" s="16">
        <v>1709.64</v>
      </c>
      <c r="I32" s="16">
        <v>766.98</v>
      </c>
      <c r="J32" s="16">
        <v>209.15</v>
      </c>
      <c r="K32" s="16">
        <f t="shared" si="0"/>
        <v>14869.289999999997</v>
      </c>
      <c r="L32" s="16">
        <v>120.37</v>
      </c>
      <c r="M32" s="16">
        <v>41.53</v>
      </c>
      <c r="N32" s="16">
        <v>97.68</v>
      </c>
      <c r="O32" s="16">
        <v>167.55</v>
      </c>
      <c r="P32" s="258" t="s">
        <v>1170</v>
      </c>
    </row>
    <row r="33" spans="1:16" s="175" customFormat="1" ht="15" customHeight="1">
      <c r="A33" s="256" t="s">
        <v>1171</v>
      </c>
      <c r="B33" s="16">
        <v>4253.84</v>
      </c>
      <c r="C33" s="36" t="s">
        <v>817</v>
      </c>
      <c r="D33" s="16">
        <v>261.12</v>
      </c>
      <c r="E33" s="16">
        <v>2605.4</v>
      </c>
      <c r="F33" s="16">
        <v>2107.83</v>
      </c>
      <c r="G33" s="16">
        <v>3064.28</v>
      </c>
      <c r="H33" s="16">
        <v>1709.41</v>
      </c>
      <c r="I33" s="16">
        <v>947.33</v>
      </c>
      <c r="J33" s="16">
        <v>173.74</v>
      </c>
      <c r="K33" s="16">
        <f t="shared" si="0"/>
        <v>15122.95</v>
      </c>
      <c r="L33" s="16">
        <v>56.82</v>
      </c>
      <c r="M33" s="16">
        <v>72.33</v>
      </c>
      <c r="N33" s="16">
        <v>105.51</v>
      </c>
      <c r="O33" s="16">
        <v>179.71</v>
      </c>
      <c r="P33" s="258" t="s">
        <v>1171</v>
      </c>
    </row>
    <row r="34" spans="1:16" s="175" customFormat="1" ht="15" customHeight="1">
      <c r="A34" s="256" t="s">
        <v>1172</v>
      </c>
      <c r="B34" s="16">
        <v>5100.6899999999996</v>
      </c>
      <c r="C34" s="36" t="s">
        <v>817</v>
      </c>
      <c r="D34" s="16">
        <v>275.06</v>
      </c>
      <c r="E34" s="16">
        <v>3500.82</v>
      </c>
      <c r="F34" s="16">
        <v>2700.53</v>
      </c>
      <c r="G34" s="16">
        <v>3679.74</v>
      </c>
      <c r="H34" s="16">
        <v>2114.14</v>
      </c>
      <c r="I34" s="16">
        <v>1255.26</v>
      </c>
      <c r="J34" s="16">
        <v>148.51</v>
      </c>
      <c r="K34" s="16">
        <f t="shared" si="0"/>
        <v>18774.749999999996</v>
      </c>
      <c r="L34" s="16">
        <v>123.32</v>
      </c>
      <c r="M34" s="16">
        <v>68.39</v>
      </c>
      <c r="N34" s="16">
        <v>111.64</v>
      </c>
      <c r="O34" s="16">
        <v>192.06</v>
      </c>
      <c r="P34" s="258" t="s">
        <v>1232</v>
      </c>
    </row>
    <row r="35" spans="1:16" s="175" customFormat="1" ht="15" customHeight="1">
      <c r="A35" s="256" t="s">
        <v>1173</v>
      </c>
      <c r="B35" s="16">
        <v>5395.08</v>
      </c>
      <c r="C35" s="36" t="s">
        <v>817</v>
      </c>
      <c r="D35" s="16">
        <v>292.5</v>
      </c>
      <c r="E35" s="16">
        <v>3789.08</v>
      </c>
      <c r="F35" s="16">
        <v>3229.43</v>
      </c>
      <c r="G35" s="16">
        <v>3757.81</v>
      </c>
      <c r="H35" s="16">
        <v>2275.85</v>
      </c>
      <c r="I35" s="16">
        <v>1331.84</v>
      </c>
      <c r="J35" s="16">
        <v>152.81</v>
      </c>
      <c r="K35" s="16">
        <f t="shared" si="0"/>
        <v>20224.400000000001</v>
      </c>
      <c r="L35" s="16">
        <v>96.55</v>
      </c>
      <c r="M35" s="16">
        <v>68.599999999999994</v>
      </c>
      <c r="N35" s="16">
        <v>125.67</v>
      </c>
      <c r="O35" s="16">
        <v>201.73</v>
      </c>
      <c r="P35" s="258" t="s">
        <v>1233</v>
      </c>
    </row>
    <row r="36" spans="1:16" s="175" customFormat="1" ht="15" customHeight="1">
      <c r="A36" s="256" t="s">
        <v>1174</v>
      </c>
      <c r="B36" s="16">
        <v>6679.43</v>
      </c>
      <c r="C36" s="36" t="s">
        <v>817</v>
      </c>
      <c r="D36" s="16">
        <v>218.27</v>
      </c>
      <c r="E36" s="16">
        <v>4235.57</v>
      </c>
      <c r="F36" s="16">
        <v>3660.26</v>
      </c>
      <c r="G36" s="16">
        <v>4121.16</v>
      </c>
      <c r="H36" s="16">
        <v>3138.89</v>
      </c>
      <c r="I36" s="16">
        <v>1271.08</v>
      </c>
      <c r="J36" s="16">
        <v>229.81</v>
      </c>
      <c r="K36" s="16">
        <f t="shared" si="0"/>
        <v>23554.470000000005</v>
      </c>
      <c r="L36" s="16">
        <v>149.22999999999999</v>
      </c>
      <c r="M36" s="16">
        <v>76.95</v>
      </c>
      <c r="N36" s="16">
        <v>116.13</v>
      </c>
      <c r="O36" s="16">
        <v>261.73</v>
      </c>
      <c r="P36" s="258" t="s">
        <v>1174</v>
      </c>
    </row>
    <row r="37" spans="1:16" s="175" customFormat="1" ht="15" customHeight="1">
      <c r="A37" s="256" t="s">
        <v>1175</v>
      </c>
      <c r="B37" s="16">
        <v>7087.53</v>
      </c>
      <c r="C37" s="36" t="s">
        <v>817</v>
      </c>
      <c r="D37" s="16">
        <v>158.71</v>
      </c>
      <c r="E37" s="16">
        <v>4707.3599999999997</v>
      </c>
      <c r="F37" s="16">
        <v>4316.18</v>
      </c>
      <c r="G37" s="16">
        <v>4397.75</v>
      </c>
      <c r="H37" s="16">
        <v>3545.73</v>
      </c>
      <c r="I37" s="16">
        <v>1685.74</v>
      </c>
      <c r="J37" s="16">
        <v>293.79000000000002</v>
      </c>
      <c r="K37" s="16">
        <f t="shared" si="0"/>
        <v>26192.79</v>
      </c>
      <c r="L37" s="16">
        <v>142.16</v>
      </c>
      <c r="M37" s="16">
        <v>86.01</v>
      </c>
      <c r="N37" s="16">
        <v>106.56</v>
      </c>
      <c r="O37" s="16">
        <v>332.64</v>
      </c>
      <c r="P37" s="258" t="s">
        <v>1175</v>
      </c>
    </row>
    <row r="38" spans="1:16" s="175" customFormat="1" ht="15" customHeight="1">
      <c r="A38" s="256" t="s">
        <v>1176</v>
      </c>
      <c r="B38" s="16">
        <v>7912.85</v>
      </c>
      <c r="C38" s="36" t="s">
        <v>817</v>
      </c>
      <c r="D38" s="16">
        <v>144.38999999999999</v>
      </c>
      <c r="E38" s="16">
        <v>5577.09</v>
      </c>
      <c r="F38" s="16">
        <v>5111.93</v>
      </c>
      <c r="G38" s="16">
        <v>5347</v>
      </c>
      <c r="H38" s="16">
        <v>3702.81</v>
      </c>
      <c r="I38" s="16">
        <v>1853.46</v>
      </c>
      <c r="J38" s="16">
        <v>256.08999999999997</v>
      </c>
      <c r="K38" s="16">
        <f t="shared" si="0"/>
        <v>29905.620000000003</v>
      </c>
      <c r="L38" s="16">
        <v>182.03</v>
      </c>
      <c r="M38" s="16">
        <v>95.39</v>
      </c>
      <c r="N38" s="16">
        <v>127.7</v>
      </c>
      <c r="O38" s="16">
        <v>367.41</v>
      </c>
      <c r="P38" s="258" t="s">
        <v>1176</v>
      </c>
    </row>
    <row r="39" spans="1:16" s="175" customFormat="1" ht="15" customHeight="1">
      <c r="A39" s="256" t="s">
        <v>1181</v>
      </c>
      <c r="B39" s="16">
        <v>7824.27</v>
      </c>
      <c r="C39" s="36" t="s">
        <v>817</v>
      </c>
      <c r="D39" s="16">
        <v>161.16000000000003</v>
      </c>
      <c r="E39" s="16">
        <v>7141.5599999999995</v>
      </c>
      <c r="F39" s="16">
        <v>6472.29</v>
      </c>
      <c r="G39" s="16">
        <v>5883.79</v>
      </c>
      <c r="H39" s="16">
        <v>4665.76</v>
      </c>
      <c r="I39" s="16">
        <v>1563.3999999999999</v>
      </c>
      <c r="J39" s="16">
        <v>272.45000000000005</v>
      </c>
      <c r="K39" s="16">
        <v>33984.680000000008</v>
      </c>
      <c r="L39" s="16">
        <v>172.44</v>
      </c>
      <c r="M39" s="16">
        <v>129.82</v>
      </c>
      <c r="N39" s="16">
        <v>119.24000000000001</v>
      </c>
      <c r="O39" s="16">
        <v>383.83999999999992</v>
      </c>
      <c r="P39" s="258" t="s">
        <v>1181</v>
      </c>
    </row>
    <row r="40" spans="1:16" s="175" customFormat="1" ht="15" customHeight="1">
      <c r="A40" s="256" t="s">
        <v>1190</v>
      </c>
      <c r="B40" s="16">
        <v>8154.7599999999993</v>
      </c>
      <c r="C40" s="36" t="s">
        <v>817</v>
      </c>
      <c r="D40" s="16">
        <v>183.48</v>
      </c>
      <c r="E40" s="16">
        <v>8721.24</v>
      </c>
      <c r="F40" s="16">
        <v>7471.13</v>
      </c>
      <c r="G40" s="16">
        <v>6311.17</v>
      </c>
      <c r="H40" s="16">
        <v>4846.09</v>
      </c>
      <c r="I40" s="16">
        <v>1196.6300000000001</v>
      </c>
      <c r="J40" s="16">
        <v>334.82</v>
      </c>
      <c r="K40" s="16">
        <v>37219.32</v>
      </c>
      <c r="L40" s="16" t="s">
        <v>817</v>
      </c>
      <c r="M40" s="16">
        <v>62.149999999999991</v>
      </c>
      <c r="N40" s="16">
        <v>120.86999999999999</v>
      </c>
      <c r="O40" s="16" t="s">
        <v>817</v>
      </c>
      <c r="P40" s="258" t="s">
        <v>1190</v>
      </c>
    </row>
    <row r="41" spans="1:16" s="175" customFormat="1" ht="15" customHeight="1">
      <c r="A41" s="256" t="s">
        <v>898</v>
      </c>
      <c r="B41" s="16">
        <v>9608.4500000000007</v>
      </c>
      <c r="C41" s="36" t="s">
        <v>817</v>
      </c>
      <c r="D41" s="16">
        <v>214.13</v>
      </c>
      <c r="E41" s="16">
        <v>11748.539999999999</v>
      </c>
      <c r="F41" s="16">
        <v>9179.85</v>
      </c>
      <c r="G41" s="16">
        <v>8474.66</v>
      </c>
      <c r="H41" s="16">
        <v>6001.4099999999989</v>
      </c>
      <c r="I41" s="16">
        <v>1752.8599999999997</v>
      </c>
      <c r="J41" s="16">
        <v>455.76</v>
      </c>
      <c r="K41" s="16">
        <v>47435.659999999996</v>
      </c>
      <c r="L41" s="16" t="s">
        <v>817</v>
      </c>
      <c r="M41" s="16">
        <v>79.47</v>
      </c>
      <c r="N41" s="16">
        <v>135.05999999999997</v>
      </c>
      <c r="O41" s="16" t="s">
        <v>817</v>
      </c>
      <c r="P41" s="258" t="s">
        <v>898</v>
      </c>
    </row>
    <row r="42" spans="1:16" s="173" customFormat="1" ht="15" customHeight="1">
      <c r="A42" s="256" t="s">
        <v>205</v>
      </c>
      <c r="B42" s="36">
        <v>9371.1200000000008</v>
      </c>
      <c r="C42" s="36" t="s">
        <v>817</v>
      </c>
      <c r="D42" s="36">
        <v>238.34</v>
      </c>
      <c r="E42" s="36">
        <v>13857.74</v>
      </c>
      <c r="F42" s="36">
        <v>10965.4</v>
      </c>
      <c r="G42" s="36">
        <v>9181.44</v>
      </c>
      <c r="H42" s="36">
        <v>6173.43</v>
      </c>
      <c r="I42" s="36">
        <v>2318.2399999999998</v>
      </c>
      <c r="J42" s="36">
        <v>421.54</v>
      </c>
      <c r="K42" s="36">
        <f>B42+D42+E42+F42+G42+H42+I42+J42</f>
        <v>52527.25</v>
      </c>
      <c r="L42" s="36">
        <v>222.91</v>
      </c>
      <c r="M42" s="36">
        <v>56.62</v>
      </c>
      <c r="N42" s="36">
        <v>86.44</v>
      </c>
      <c r="O42" s="36" t="s">
        <v>817</v>
      </c>
      <c r="P42" s="258" t="s">
        <v>205</v>
      </c>
    </row>
    <row r="43" spans="1:16" s="173" customFormat="1" ht="15" customHeight="1">
      <c r="A43" s="256" t="s">
        <v>194</v>
      </c>
      <c r="B43" s="36">
        <v>8997.119999999999</v>
      </c>
      <c r="C43" s="36" t="s">
        <v>817</v>
      </c>
      <c r="D43" s="36">
        <v>347.49000000000007</v>
      </c>
      <c r="E43" s="36">
        <v>17042.28</v>
      </c>
      <c r="F43" s="36">
        <v>13816.849999999999</v>
      </c>
      <c r="G43" s="36">
        <v>10651.220000000001</v>
      </c>
      <c r="H43" s="36">
        <v>7593.34</v>
      </c>
      <c r="I43" s="36">
        <v>3203.1299999999997</v>
      </c>
      <c r="J43" s="36">
        <v>390.73</v>
      </c>
      <c r="K43" s="36">
        <v>62042.159999999989</v>
      </c>
      <c r="L43" s="36">
        <v>357.61000000000007</v>
      </c>
      <c r="M43" s="36">
        <v>46.46</v>
      </c>
      <c r="N43" s="36">
        <v>342.97</v>
      </c>
      <c r="O43" s="36" t="s">
        <v>817</v>
      </c>
      <c r="P43" s="258" t="s">
        <v>194</v>
      </c>
    </row>
    <row r="44" spans="1:16" s="173" customFormat="1" ht="15" customHeight="1">
      <c r="A44" s="256" t="s">
        <v>458</v>
      </c>
      <c r="B44" s="36">
        <v>11574.13</v>
      </c>
      <c r="C44" s="36">
        <v>28.710000000000004</v>
      </c>
      <c r="D44" s="36">
        <v>486.18</v>
      </c>
      <c r="E44" s="36">
        <v>23007.520000000004</v>
      </c>
      <c r="F44" s="36">
        <v>17827.949999999997</v>
      </c>
      <c r="G44" s="36">
        <v>12375.810000000001</v>
      </c>
      <c r="H44" s="36">
        <v>9701.1600000000017</v>
      </c>
      <c r="I44" s="36">
        <v>3998.71</v>
      </c>
      <c r="J44" s="36">
        <v>402.94000000000005</v>
      </c>
      <c r="K44" s="36">
        <v>79403.11</v>
      </c>
      <c r="L44" s="36">
        <v>243.66</v>
      </c>
      <c r="M44" s="36">
        <v>57.26</v>
      </c>
      <c r="N44" s="36">
        <v>175.67000000000002</v>
      </c>
      <c r="O44" s="36">
        <v>1476.8200000000002</v>
      </c>
      <c r="P44" s="258" t="s">
        <v>458</v>
      </c>
    </row>
    <row r="45" spans="1:16" s="173" customFormat="1" ht="15" customHeight="1">
      <c r="A45" s="256" t="s">
        <v>1488</v>
      </c>
      <c r="B45" s="36">
        <v>13153.5</v>
      </c>
      <c r="C45" s="36">
        <v>38.950000000000003</v>
      </c>
      <c r="D45" s="36">
        <v>660.36</v>
      </c>
      <c r="E45" s="36">
        <v>28652.63</v>
      </c>
      <c r="F45" s="36">
        <v>21984.81</v>
      </c>
      <c r="G45" s="36">
        <v>13792.62</v>
      </c>
      <c r="H45" s="36">
        <v>11923.97</v>
      </c>
      <c r="I45" s="36">
        <v>4367.71</v>
      </c>
      <c r="J45" s="36">
        <v>484.44</v>
      </c>
      <c r="K45" s="36">
        <v>95058.99</v>
      </c>
      <c r="L45" s="36">
        <v>407.8</v>
      </c>
      <c r="M45" s="36">
        <v>64.63</v>
      </c>
      <c r="N45" s="36">
        <v>217.14</v>
      </c>
      <c r="O45" s="36">
        <v>2018.8599999999997</v>
      </c>
      <c r="P45" s="258" t="s">
        <v>1488</v>
      </c>
    </row>
    <row r="46" spans="1:16" s="173" customFormat="1" ht="15" customHeight="1">
      <c r="A46" s="659" t="s">
        <v>1751</v>
      </c>
      <c r="B46" s="36">
        <v>13322.45</v>
      </c>
      <c r="C46" s="36">
        <v>33.47</v>
      </c>
      <c r="D46" s="36">
        <v>772.53</v>
      </c>
      <c r="E46" s="36">
        <v>37120.65</v>
      </c>
      <c r="F46" s="36">
        <v>26367.260000000002</v>
      </c>
      <c r="G46" s="36">
        <v>14846.48</v>
      </c>
      <c r="H46" s="36">
        <v>11985.29</v>
      </c>
      <c r="I46" s="36">
        <v>4205.01</v>
      </c>
      <c r="J46" s="36">
        <v>498.59</v>
      </c>
      <c r="K46" s="36">
        <v>109151.73</v>
      </c>
      <c r="L46" s="36">
        <v>293.5</v>
      </c>
      <c r="M46" s="36">
        <v>75.7</v>
      </c>
      <c r="N46" s="36">
        <v>166.19</v>
      </c>
      <c r="O46" s="36">
        <v>2015.1900000000003</v>
      </c>
      <c r="P46" s="258" t="s">
        <v>1751</v>
      </c>
    </row>
    <row r="47" spans="1:16" s="173" customFormat="1" ht="15" customHeight="1">
      <c r="A47" s="659" t="s">
        <v>3664</v>
      </c>
      <c r="B47" s="36">
        <v>13650.83</v>
      </c>
      <c r="C47" s="36">
        <v>41.980000000000004</v>
      </c>
      <c r="D47" s="36">
        <v>822.39</v>
      </c>
      <c r="E47" s="36">
        <v>43207.27</v>
      </c>
      <c r="F47" s="36">
        <v>29252.109999999997</v>
      </c>
      <c r="G47" s="36">
        <v>15325.119999999999</v>
      </c>
      <c r="H47" s="36">
        <v>13647.190000000002</v>
      </c>
      <c r="I47" s="36">
        <v>4335.7699999999995</v>
      </c>
      <c r="J47" s="36">
        <v>643.71</v>
      </c>
      <c r="K47" s="36">
        <v>120819.84999999998</v>
      </c>
      <c r="L47" s="36">
        <v>424.8</v>
      </c>
      <c r="M47" s="36">
        <v>71.41</v>
      </c>
      <c r="N47" s="36">
        <v>219.57</v>
      </c>
      <c r="O47" s="36">
        <v>2214.5200000000004</v>
      </c>
      <c r="P47" s="275" t="s">
        <v>3664</v>
      </c>
    </row>
    <row r="48" spans="1:16" s="173" customFormat="1" ht="15" customHeight="1">
      <c r="A48" s="659" t="s">
        <v>3665</v>
      </c>
      <c r="B48" s="36">
        <v>15349.850000000002</v>
      </c>
      <c r="C48" s="36">
        <v>40.630000000000003</v>
      </c>
      <c r="D48" s="36">
        <v>960.37999999999988</v>
      </c>
      <c r="E48" s="36">
        <v>47477.399999999994</v>
      </c>
      <c r="F48" s="36">
        <v>32290.130000000005</v>
      </c>
      <c r="G48" s="36">
        <v>17690.469999999998</v>
      </c>
      <c r="H48" s="36">
        <v>15758.310000000001</v>
      </c>
      <c r="I48" s="36">
        <v>5252.42</v>
      </c>
      <c r="J48" s="36">
        <v>881.11</v>
      </c>
      <c r="K48" s="36">
        <v>135700.70000000001</v>
      </c>
      <c r="L48" s="36">
        <v>362.66</v>
      </c>
      <c r="M48" s="36">
        <v>86.53</v>
      </c>
      <c r="N48" s="36">
        <v>253.13</v>
      </c>
      <c r="O48" s="36">
        <v>2139.31</v>
      </c>
      <c r="P48" s="275" t="s">
        <v>3665</v>
      </c>
    </row>
    <row r="49" spans="1:16" s="173" customFormat="1" ht="15" customHeight="1">
      <c r="A49" s="659" t="s">
        <v>3960</v>
      </c>
      <c r="B49" s="36">
        <v>18016.580000000002</v>
      </c>
      <c r="C49" s="36">
        <v>32.749999999999993</v>
      </c>
      <c r="D49" s="36">
        <v>1582.0299999999997</v>
      </c>
      <c r="E49" s="36">
        <v>53235.45</v>
      </c>
      <c r="F49" s="36">
        <v>34862.82</v>
      </c>
      <c r="G49" s="36">
        <v>20583.86</v>
      </c>
      <c r="H49" s="36">
        <v>19630.96</v>
      </c>
      <c r="I49" s="36">
        <v>6560.2000000000007</v>
      </c>
      <c r="J49" s="36">
        <v>1014.0699999999999</v>
      </c>
      <c r="K49" s="36">
        <v>155518.71999999997</v>
      </c>
      <c r="L49" s="36">
        <v>432.78999999999996</v>
      </c>
      <c r="M49" s="36">
        <v>95.44</v>
      </c>
      <c r="N49" s="36">
        <v>195.29999999999998</v>
      </c>
      <c r="O49" s="36">
        <v>2279.71</v>
      </c>
      <c r="P49" s="275" t="s">
        <v>3960</v>
      </c>
    </row>
    <row r="50" spans="1:16" s="173" customFormat="1" ht="15" customHeight="1">
      <c r="A50" s="659" t="s">
        <v>3962</v>
      </c>
      <c r="B50" s="36">
        <v>21069.19</v>
      </c>
      <c r="C50" s="36">
        <v>22.699999999999996</v>
      </c>
      <c r="D50" s="36">
        <v>1790.5100000000002</v>
      </c>
      <c r="E50" s="36">
        <v>52754.93</v>
      </c>
      <c r="F50" s="36">
        <v>38287.759999999995</v>
      </c>
      <c r="G50" s="36">
        <v>25561.09</v>
      </c>
      <c r="H50" s="36">
        <v>23481.699999999997</v>
      </c>
      <c r="I50" s="36">
        <v>7628.89</v>
      </c>
      <c r="J50" s="36">
        <v>1059.67</v>
      </c>
      <c r="K50" s="36">
        <v>171656.43999999997</v>
      </c>
      <c r="L50" s="36">
        <v>1684.0539999999999</v>
      </c>
      <c r="M50" s="36">
        <v>100.30000000000001</v>
      </c>
      <c r="N50" s="36">
        <v>374.15</v>
      </c>
      <c r="O50" s="36">
        <v>2470.79</v>
      </c>
      <c r="P50" s="275" t="s">
        <v>3962</v>
      </c>
    </row>
    <row r="51" spans="1:16" s="173" customFormat="1" ht="15" customHeight="1">
      <c r="A51" s="659" t="s">
        <v>3981</v>
      </c>
      <c r="B51" s="36">
        <v>24502.12</v>
      </c>
      <c r="C51" s="36">
        <v>35.769999999999996</v>
      </c>
      <c r="D51" s="36">
        <v>2080.3399999999997</v>
      </c>
      <c r="E51" s="36">
        <v>64548.260000000009</v>
      </c>
      <c r="F51" s="36">
        <v>47171.799999999996</v>
      </c>
      <c r="G51" s="36">
        <v>29367.759999999998</v>
      </c>
      <c r="H51" s="36">
        <v>29639.15</v>
      </c>
      <c r="I51" s="36">
        <v>7912.2300000000005</v>
      </c>
      <c r="J51" s="36">
        <v>1149.8200000000002</v>
      </c>
      <c r="K51" s="36">
        <v>206407.25</v>
      </c>
      <c r="L51" s="36">
        <v>550.11999999999989</v>
      </c>
      <c r="M51" s="36">
        <v>100.05</v>
      </c>
      <c r="N51" s="36">
        <v>404.92</v>
      </c>
      <c r="O51" s="36">
        <v>2756.99</v>
      </c>
      <c r="P51" s="275" t="s">
        <v>3981</v>
      </c>
    </row>
    <row r="52" spans="1:16" s="173" customFormat="1" ht="15" customHeight="1">
      <c r="A52" s="659" t="s">
        <v>4593</v>
      </c>
      <c r="B52" s="36">
        <v>24277.399999999998</v>
      </c>
      <c r="C52" s="36">
        <v>42.169999999999995</v>
      </c>
      <c r="D52" s="36">
        <v>2373.3299999999995</v>
      </c>
      <c r="E52" s="36">
        <v>71795.500000000015</v>
      </c>
      <c r="F52" s="36">
        <v>56323.020000000004</v>
      </c>
      <c r="G52" s="36">
        <v>31398.55</v>
      </c>
      <c r="H52" s="36">
        <v>28891.02</v>
      </c>
      <c r="I52" s="36">
        <v>7664.0400000000009</v>
      </c>
      <c r="J52" s="36">
        <v>1127.3900000000001</v>
      </c>
      <c r="K52" s="36">
        <v>223892.42</v>
      </c>
      <c r="L52" s="36">
        <v>892.1400000000001</v>
      </c>
      <c r="M52" s="36">
        <v>100.23</v>
      </c>
      <c r="N52" s="36">
        <v>443.39</v>
      </c>
      <c r="O52" s="36">
        <v>3032.62</v>
      </c>
      <c r="P52" s="275" t="s">
        <v>4593</v>
      </c>
    </row>
    <row r="53" spans="1:16" s="173" customFormat="1" ht="15" customHeight="1">
      <c r="A53" s="659" t="s">
        <v>4594</v>
      </c>
      <c r="B53" s="36">
        <v>23559.5</v>
      </c>
      <c r="C53" s="36">
        <v>1.0300000000000002</v>
      </c>
      <c r="D53" s="36">
        <v>2279.4000000000005</v>
      </c>
      <c r="E53" s="36">
        <v>70501.5</v>
      </c>
      <c r="F53" s="36">
        <v>56080.7</v>
      </c>
      <c r="G53" s="36">
        <v>30016.640000000007</v>
      </c>
      <c r="H53" s="36">
        <v>25471.140000000003</v>
      </c>
      <c r="I53" s="36">
        <v>6975.1500000000005</v>
      </c>
      <c r="J53" s="36">
        <v>1566.73</v>
      </c>
      <c r="K53" s="36">
        <v>216451.78999999995</v>
      </c>
      <c r="L53" s="36">
        <v>649.49299999999994</v>
      </c>
      <c r="M53" s="36">
        <v>240.14999999999998</v>
      </c>
      <c r="N53" s="36">
        <v>454.72999999999996</v>
      </c>
      <c r="O53" s="36">
        <v>2095.779</v>
      </c>
      <c r="P53" s="275" t="s">
        <v>4594</v>
      </c>
    </row>
    <row r="54" spans="1:16" s="173" customFormat="1" ht="15" customHeight="1" thickBot="1">
      <c r="A54" s="374" t="s">
        <v>4867</v>
      </c>
      <c r="B54" s="287">
        <v>30455.91</v>
      </c>
      <c r="C54" s="287">
        <v>0.6</v>
      </c>
      <c r="D54" s="287">
        <v>2418.1799999999998</v>
      </c>
      <c r="E54" s="287">
        <v>84888.24</v>
      </c>
      <c r="F54" s="287">
        <v>63786.770000000004</v>
      </c>
      <c r="G54" s="287">
        <v>38271.78</v>
      </c>
      <c r="H54" s="287">
        <v>30047.73</v>
      </c>
      <c r="I54" s="287">
        <v>8422.1200000000008</v>
      </c>
      <c r="J54" s="287">
        <v>1590.47</v>
      </c>
      <c r="K54" s="287">
        <v>259881.79999999996</v>
      </c>
      <c r="L54" s="287">
        <v>840.56999999999994</v>
      </c>
      <c r="M54" s="287">
        <v>87.8</v>
      </c>
      <c r="N54" s="287">
        <v>318.12</v>
      </c>
      <c r="O54" s="287">
        <v>9056.1600000000017</v>
      </c>
      <c r="P54" s="1046" t="s">
        <v>4867</v>
      </c>
    </row>
    <row r="55" spans="1:16" s="1030" customFormat="1" ht="15" customHeight="1">
      <c r="A55" s="1346" t="s">
        <v>3571</v>
      </c>
      <c r="B55" s="1347" t="s">
        <v>3568</v>
      </c>
      <c r="C55" s="1347"/>
      <c r="D55" s="1347"/>
      <c r="E55" s="1347"/>
      <c r="F55" s="1347"/>
      <c r="G55" s="1347"/>
    </row>
    <row r="56" spans="1:16" s="1047" customFormat="1" ht="15" customHeight="1">
      <c r="B56" s="2716" t="s">
        <v>3570</v>
      </c>
      <c r="C56" s="2716"/>
      <c r="D56" s="2716"/>
      <c r="E56" s="2716"/>
      <c r="F56" s="2716"/>
      <c r="G56" s="2716"/>
      <c r="H56" s="2716"/>
    </row>
    <row r="57" spans="1:16" s="1095" customFormat="1" ht="15" customHeight="1">
      <c r="A57" s="1077" t="s">
        <v>3572</v>
      </c>
      <c r="B57" s="2128" t="s">
        <v>3569</v>
      </c>
      <c r="C57" s="2128"/>
      <c r="D57" s="2128"/>
      <c r="E57" s="2128"/>
      <c r="F57" s="2128"/>
      <c r="G57" s="2128"/>
      <c r="H57" s="2128"/>
      <c r="I57" s="2128"/>
    </row>
  </sheetData>
  <mergeCells count="23">
    <mergeCell ref="M4:M5"/>
    <mergeCell ref="J3:K3"/>
    <mergeCell ref="B3:I3"/>
    <mergeCell ref="A3:A5"/>
    <mergeCell ref="E4:E5"/>
    <mergeCell ref="B4:B5"/>
    <mergeCell ref="J4:J5"/>
    <mergeCell ref="B57:I57"/>
    <mergeCell ref="B56:H56"/>
    <mergeCell ref="A1:I1"/>
    <mergeCell ref="O2:P2"/>
    <mergeCell ref="K4:K5"/>
    <mergeCell ref="C4:C5"/>
    <mergeCell ref="F4:G4"/>
    <mergeCell ref="J1:N1"/>
    <mergeCell ref="O1:P1"/>
    <mergeCell ref="P3:P5"/>
    <mergeCell ref="D4:D5"/>
    <mergeCell ref="H4:I4"/>
    <mergeCell ref="L3:O3"/>
    <mergeCell ref="L4:L5"/>
    <mergeCell ref="N4:N5"/>
    <mergeCell ref="O4:O5"/>
  </mergeCells>
  <phoneticPr fontId="0" type="noConversion"/>
  <conditionalFormatting sqref="A6:P54">
    <cfRule type="expression" dxfId="0" priority="1" stopIfTrue="1">
      <formula>MOD(ROW(),2)=1</formula>
    </cfRule>
  </conditionalFormatting>
  <pageMargins left="0.59055118110236227" right="0.51181102362204722" top="0.51181102362204722" bottom="0.51181102362204722" header="0" footer="0.35433070866141736"/>
  <pageSetup paperSize="141" firstPageNumber="100" orientation="portrait" useFirstPageNumber="1" horizontalDpi="1200" verticalDpi="1200" r:id="rId1"/>
  <headerFooter alignWithMargins="0"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S24"/>
  <sheetViews>
    <sheetView workbookViewId="0">
      <selection activeCell="K21" sqref="K21"/>
    </sheetView>
  </sheetViews>
  <sheetFormatPr defaultRowHeight="12.75"/>
  <sheetData>
    <row r="1" spans="1:19" ht="20.25">
      <c r="A1" s="1705"/>
      <c r="B1" s="1706"/>
      <c r="C1" s="1706"/>
      <c r="D1" s="1706"/>
      <c r="E1" s="1706"/>
      <c r="F1" s="1706"/>
      <c r="G1" s="1715" t="s">
        <v>4804</v>
      </c>
      <c r="H1" s="1716"/>
      <c r="I1" s="1717"/>
      <c r="J1" s="1715" t="s">
        <v>4805</v>
      </c>
      <c r="K1" s="1718"/>
      <c r="L1" s="1707"/>
      <c r="M1" s="1707"/>
      <c r="N1" s="1706"/>
      <c r="O1" s="1706"/>
      <c r="P1" s="1706"/>
      <c r="Q1" s="1706"/>
      <c r="R1" s="2724" t="s">
        <v>4842</v>
      </c>
      <c r="S1" s="2724"/>
    </row>
    <row r="2" spans="1:19" ht="21">
      <c r="A2" s="1709"/>
      <c r="B2" s="1709"/>
      <c r="C2" s="1710"/>
      <c r="D2" s="1709"/>
      <c r="E2" s="1709"/>
      <c r="F2" s="1709"/>
      <c r="G2" s="1709"/>
      <c r="H2" s="1709"/>
      <c r="I2" s="1709"/>
      <c r="J2" s="1709"/>
      <c r="K2" s="1709"/>
      <c r="L2" s="1709"/>
      <c r="M2" s="1709"/>
      <c r="N2" s="1709"/>
      <c r="O2" s="1709"/>
      <c r="P2" s="1709"/>
      <c r="Q2" s="1709"/>
      <c r="R2" s="2725" t="s">
        <v>74</v>
      </c>
      <c r="S2" s="2725"/>
    </row>
    <row r="3" spans="1:19">
      <c r="A3" s="2726" t="s">
        <v>1093</v>
      </c>
      <c r="B3" s="2727" t="s">
        <v>1100</v>
      </c>
      <c r="C3" s="2727" t="s">
        <v>4806</v>
      </c>
      <c r="D3" s="2729" t="s">
        <v>4807</v>
      </c>
      <c r="E3" s="2729"/>
      <c r="F3" s="2729"/>
      <c r="G3" s="2730" t="s">
        <v>4808</v>
      </c>
      <c r="H3" s="2731" t="s">
        <v>4809</v>
      </c>
      <c r="I3" s="2732"/>
      <c r="J3" s="2732"/>
      <c r="K3" s="2732"/>
      <c r="L3" s="2733"/>
      <c r="M3" s="2730" t="s">
        <v>4810</v>
      </c>
      <c r="N3" s="2730" t="s">
        <v>4811</v>
      </c>
      <c r="O3" s="2730" t="s">
        <v>4812</v>
      </c>
      <c r="P3" s="2730" t="s">
        <v>4813</v>
      </c>
      <c r="Q3" s="2730" t="s">
        <v>4814</v>
      </c>
      <c r="R3" s="2730" t="s">
        <v>4815</v>
      </c>
      <c r="S3" s="2730" t="s">
        <v>4816</v>
      </c>
    </row>
    <row r="4" spans="1:19" ht="89.25">
      <c r="A4" s="2726"/>
      <c r="B4" s="2728"/>
      <c r="C4" s="2728"/>
      <c r="D4" s="1991" t="s">
        <v>4817</v>
      </c>
      <c r="E4" s="1991" t="s">
        <v>4818</v>
      </c>
      <c r="F4" s="1991" t="s">
        <v>4819</v>
      </c>
      <c r="G4" s="2730"/>
      <c r="H4" s="1991" t="s">
        <v>4820</v>
      </c>
      <c r="I4" s="1991" t="s">
        <v>4821</v>
      </c>
      <c r="J4" s="1991" t="s">
        <v>4822</v>
      </c>
      <c r="K4" s="1991" t="s">
        <v>4823</v>
      </c>
      <c r="L4" s="1991" t="s">
        <v>4824</v>
      </c>
      <c r="M4" s="2730"/>
      <c r="N4" s="2730"/>
      <c r="O4" s="2730"/>
      <c r="P4" s="2730"/>
      <c r="Q4" s="2730"/>
      <c r="R4" s="2730"/>
      <c r="S4" s="2730"/>
    </row>
    <row r="5" spans="1:19">
      <c r="A5" s="2726"/>
      <c r="B5" s="1992">
        <v>1</v>
      </c>
      <c r="C5" s="1992">
        <v>2</v>
      </c>
      <c r="D5" s="1992">
        <v>3</v>
      </c>
      <c r="E5" s="1992">
        <v>4</v>
      </c>
      <c r="F5" s="1992">
        <v>5</v>
      </c>
      <c r="G5" s="1992">
        <v>6</v>
      </c>
      <c r="H5" s="1992">
        <v>7</v>
      </c>
      <c r="I5" s="1992">
        <v>8</v>
      </c>
      <c r="J5" s="1992">
        <v>9</v>
      </c>
      <c r="K5" s="1992">
        <v>10</v>
      </c>
      <c r="L5" s="1992">
        <v>11</v>
      </c>
      <c r="M5" s="1992">
        <v>12</v>
      </c>
      <c r="N5" s="1992">
        <v>13</v>
      </c>
      <c r="O5" s="1992">
        <v>14</v>
      </c>
      <c r="P5" s="1992">
        <v>15</v>
      </c>
      <c r="Q5" s="1992">
        <v>16</v>
      </c>
      <c r="R5" s="1992">
        <v>17</v>
      </c>
      <c r="S5" s="1992">
        <v>18</v>
      </c>
    </row>
    <row r="6" spans="1:19" ht="18" customHeight="1">
      <c r="A6" s="1714" t="s">
        <v>3981</v>
      </c>
      <c r="B6" s="1905">
        <v>253510</v>
      </c>
      <c r="C6" s="1905">
        <v>7347.2</v>
      </c>
      <c r="D6" s="1905">
        <v>22375.9</v>
      </c>
      <c r="E6" s="1905">
        <v>9706.7000000000007</v>
      </c>
      <c r="F6" s="1905">
        <v>12669.2</v>
      </c>
      <c r="G6" s="1905">
        <v>5756.5</v>
      </c>
      <c r="H6" s="1905">
        <v>153411.20000000001</v>
      </c>
      <c r="I6" s="1905">
        <v>78799.199999999997</v>
      </c>
      <c r="J6" s="1905">
        <v>3.3</v>
      </c>
      <c r="K6" s="1905">
        <v>0</v>
      </c>
      <c r="L6" s="1905">
        <v>232213.7</v>
      </c>
      <c r="M6" s="1905">
        <v>345.5</v>
      </c>
      <c r="N6" s="1905">
        <v>0</v>
      </c>
      <c r="O6" s="1905">
        <v>0</v>
      </c>
      <c r="P6" s="1905">
        <v>0</v>
      </c>
      <c r="Q6" s="1905">
        <v>0</v>
      </c>
      <c r="R6" s="1905">
        <v>30308.5</v>
      </c>
      <c r="S6" s="1905">
        <v>16415.2</v>
      </c>
    </row>
    <row r="7" spans="1:19" ht="17.25" customHeight="1">
      <c r="A7" s="1727" t="s">
        <v>4593</v>
      </c>
      <c r="B7" s="1906">
        <v>257195.6</v>
      </c>
      <c r="C7" s="1906">
        <v>7031.1</v>
      </c>
      <c r="D7" s="1906">
        <v>32153.4</v>
      </c>
      <c r="E7" s="1906">
        <v>10645.9</v>
      </c>
      <c r="F7" s="1906">
        <v>21507.5</v>
      </c>
      <c r="G7" s="1906">
        <v>5537.7</v>
      </c>
      <c r="H7" s="1906">
        <v>168858.3</v>
      </c>
      <c r="I7" s="1906">
        <v>75787.5</v>
      </c>
      <c r="J7" s="1906">
        <v>13.1</v>
      </c>
      <c r="K7" s="1906">
        <v>0</v>
      </c>
      <c r="L7" s="1906">
        <v>244658.9</v>
      </c>
      <c r="M7" s="1906">
        <v>411.8</v>
      </c>
      <c r="N7" s="1906">
        <v>0</v>
      </c>
      <c r="O7" s="1906">
        <v>0</v>
      </c>
      <c r="P7" s="1906">
        <v>0</v>
      </c>
      <c r="Q7" s="1906">
        <v>0</v>
      </c>
      <c r="R7" s="1906">
        <v>33548.6</v>
      </c>
      <c r="S7" s="1906">
        <v>12652.6</v>
      </c>
    </row>
    <row r="8" spans="1:19" ht="18.75" customHeight="1">
      <c r="A8" s="1753" t="s">
        <v>4594</v>
      </c>
      <c r="B8" s="1905">
        <v>286040.90000000002</v>
      </c>
      <c r="C8" s="1905">
        <v>15922.6</v>
      </c>
      <c r="D8" s="1905">
        <v>47201.9</v>
      </c>
      <c r="E8" s="1905">
        <v>14955.8</v>
      </c>
      <c r="F8" s="1905">
        <v>32246.1</v>
      </c>
      <c r="G8" s="1905">
        <v>5752</v>
      </c>
      <c r="H8" s="1905">
        <v>206552.2</v>
      </c>
      <c r="I8" s="1905">
        <v>76360.399999999994</v>
      </c>
      <c r="J8" s="1905">
        <v>28.9</v>
      </c>
      <c r="K8" s="1905">
        <v>0</v>
      </c>
      <c r="L8" s="1905">
        <v>282941.5</v>
      </c>
      <c r="M8" s="1905">
        <v>1272.5</v>
      </c>
      <c r="N8" s="1905">
        <v>0</v>
      </c>
      <c r="O8" s="1905">
        <v>0</v>
      </c>
      <c r="P8" s="1905">
        <v>0</v>
      </c>
      <c r="Q8" s="1905">
        <v>0</v>
      </c>
      <c r="R8" s="1905">
        <v>36493.599999999999</v>
      </c>
      <c r="S8" s="1905">
        <v>19254</v>
      </c>
    </row>
    <row r="9" spans="1:19" ht="18.75" customHeight="1" thickBot="1">
      <c r="A9" s="1754" t="s">
        <v>4852</v>
      </c>
      <c r="B9" s="1907">
        <v>366917.3</v>
      </c>
      <c r="C9" s="1907">
        <v>22091.200000000001</v>
      </c>
      <c r="D9" s="1907">
        <v>33870.800000000003</v>
      </c>
      <c r="E9" s="1907">
        <v>25244.5</v>
      </c>
      <c r="F9" s="1907">
        <v>8626.2999999999993</v>
      </c>
      <c r="G9" s="1907">
        <v>5935.6</v>
      </c>
      <c r="H9" s="1907">
        <v>225322.2</v>
      </c>
      <c r="I9" s="1907">
        <v>121126</v>
      </c>
      <c r="J9" s="1907">
        <v>57.5</v>
      </c>
      <c r="K9" s="1907">
        <v>0</v>
      </c>
      <c r="L9" s="1907">
        <v>346505.7</v>
      </c>
      <c r="M9" s="1907">
        <v>1529.9</v>
      </c>
      <c r="N9" s="1907">
        <v>0</v>
      </c>
      <c r="O9" s="1907">
        <v>0</v>
      </c>
      <c r="P9" s="1907">
        <v>0</v>
      </c>
      <c r="Q9" s="1907">
        <v>0</v>
      </c>
      <c r="R9" s="1907">
        <v>43524.7</v>
      </c>
      <c r="S9" s="1907">
        <v>12010.1</v>
      </c>
    </row>
    <row r="10" spans="1:19">
      <c r="A10" s="1711"/>
      <c r="B10" s="1712"/>
      <c r="C10" s="1712"/>
      <c r="D10" s="1712"/>
      <c r="E10" s="1712"/>
      <c r="F10" s="1712"/>
      <c r="G10" s="1712"/>
      <c r="H10" s="1712"/>
      <c r="I10" s="1712"/>
      <c r="J10" s="1712"/>
      <c r="K10" s="1712"/>
      <c r="L10" s="1712"/>
      <c r="M10" s="1712"/>
      <c r="N10" s="1712"/>
      <c r="O10" s="1712"/>
      <c r="P10" s="1712"/>
      <c r="Q10" s="1712"/>
      <c r="R10" s="1712"/>
      <c r="S10" s="1712"/>
    </row>
    <row r="11" spans="1:19" ht="15">
      <c r="A11" s="1940" t="s">
        <v>28</v>
      </c>
      <c r="B11" s="2723" t="s">
        <v>4825</v>
      </c>
      <c r="C11" s="2723"/>
      <c r="D11" s="2723"/>
      <c r="E11" s="1939"/>
      <c r="F11" s="1709"/>
      <c r="G11" s="1709"/>
      <c r="H11" s="1709"/>
      <c r="I11" s="1713"/>
      <c r="J11" s="1709"/>
      <c r="K11" s="1941"/>
      <c r="L11" s="1709"/>
      <c r="M11" s="1709"/>
      <c r="N11" s="1709"/>
      <c r="O11" s="1709"/>
      <c r="P11" s="1709"/>
      <c r="Q11" s="1709"/>
      <c r="R11" s="1709"/>
      <c r="S11" s="1709"/>
    </row>
    <row r="12" spans="1:19" ht="15">
      <c r="A12" s="1709"/>
      <c r="B12" s="1709"/>
      <c r="C12" s="1709"/>
      <c r="D12" s="1709"/>
      <c r="E12" s="1709"/>
      <c r="F12" s="1709"/>
      <c r="G12" s="1709"/>
      <c r="H12" s="1709"/>
      <c r="I12" s="1709"/>
      <c r="J12" s="1709"/>
      <c r="K12" s="1709"/>
      <c r="L12" s="1709"/>
      <c r="M12" s="1709"/>
      <c r="N12" s="1709"/>
      <c r="O12" s="1709"/>
      <c r="P12" s="1709"/>
      <c r="Q12" s="1709"/>
      <c r="R12" s="1709"/>
      <c r="S12" s="1709"/>
    </row>
    <row r="15" spans="1:19">
      <c r="C15" s="1891"/>
      <c r="D15" s="1891"/>
      <c r="E15" s="1891"/>
      <c r="F15" s="1891"/>
      <c r="G15" s="1891"/>
      <c r="H15" s="1891"/>
      <c r="I15" s="1891"/>
      <c r="J15" s="1891"/>
      <c r="K15" s="1891"/>
      <c r="L15" s="1891"/>
      <c r="M15" s="1891"/>
      <c r="N15" s="1891"/>
      <c r="O15" s="1891"/>
      <c r="P15" s="1891"/>
      <c r="Q15" s="1891"/>
      <c r="R15" s="1891"/>
      <c r="S15" s="1891"/>
    </row>
    <row r="16" spans="1:19">
      <c r="B16" s="1891"/>
      <c r="C16" s="1891"/>
      <c r="D16" s="1891"/>
      <c r="E16" s="1891"/>
      <c r="F16" s="1891"/>
      <c r="G16" s="1891"/>
      <c r="H16" s="1891"/>
      <c r="I16" s="1891"/>
      <c r="J16" s="1891"/>
      <c r="K16" s="1891"/>
      <c r="L16" s="1891"/>
      <c r="M16" s="1891"/>
      <c r="N16" s="1891"/>
      <c r="O16" s="1891"/>
      <c r="P16" s="1891"/>
      <c r="Q16" s="1891"/>
      <c r="R16" s="1891"/>
      <c r="S16" s="1891"/>
    </row>
    <row r="17" spans="2:19">
      <c r="B17" s="1891"/>
      <c r="C17" s="1891"/>
      <c r="D17" s="1891"/>
      <c r="E17" s="1891"/>
      <c r="F17" s="1891"/>
      <c r="G17" s="1891"/>
      <c r="H17" s="1891"/>
      <c r="I17" s="1891"/>
      <c r="J17" s="1891"/>
      <c r="K17" s="1891"/>
      <c r="L17" s="1891"/>
      <c r="M17" s="1891"/>
      <c r="N17" s="1891"/>
      <c r="O17" s="1891"/>
      <c r="P17" s="1891"/>
      <c r="Q17" s="1891"/>
      <c r="R17" s="1891"/>
      <c r="S17" s="1891"/>
    </row>
    <row r="18" spans="2:19">
      <c r="B18" s="1891"/>
      <c r="C18" s="1891"/>
      <c r="D18" s="1891"/>
      <c r="E18" s="1891"/>
      <c r="F18" s="1891"/>
      <c r="G18" s="1891"/>
      <c r="H18" s="1891"/>
      <c r="I18" s="1891"/>
      <c r="J18" s="1891"/>
      <c r="K18" s="1891"/>
      <c r="L18" s="1891"/>
      <c r="M18" s="1891"/>
      <c r="N18" s="1891"/>
      <c r="O18" s="1891"/>
      <c r="P18" s="1891"/>
      <c r="Q18" s="1891"/>
      <c r="R18" s="1891"/>
      <c r="S18" s="1891"/>
    </row>
    <row r="21" spans="2:19">
      <c r="C21" s="1891"/>
      <c r="D21" s="1891"/>
      <c r="E21" s="1891"/>
      <c r="F21" s="1891"/>
      <c r="G21" s="1891"/>
      <c r="H21" s="1891"/>
      <c r="I21" s="1891"/>
      <c r="J21" s="1891"/>
      <c r="K21" s="1891"/>
      <c r="L21" s="1891"/>
      <c r="M21" s="1891"/>
      <c r="N21" s="1891"/>
      <c r="O21" s="1891"/>
      <c r="P21" s="1891"/>
      <c r="Q21" s="1891"/>
      <c r="R21" s="1891"/>
      <c r="S21" s="1891"/>
    </row>
    <row r="22" spans="2:19">
      <c r="B22" s="1891"/>
      <c r="C22" s="1891"/>
      <c r="D22" s="1891"/>
      <c r="E22" s="1891"/>
      <c r="F22" s="1891"/>
      <c r="G22" s="1891"/>
      <c r="H22" s="1891"/>
      <c r="I22" s="1891"/>
      <c r="J22" s="1891"/>
      <c r="K22" s="1891"/>
      <c r="L22" s="1891"/>
      <c r="M22" s="1891"/>
      <c r="N22" s="1891"/>
      <c r="O22" s="1891"/>
      <c r="P22" s="1891"/>
      <c r="Q22" s="1891"/>
      <c r="R22" s="1891"/>
      <c r="S22" s="1891"/>
    </row>
    <row r="23" spans="2:19">
      <c r="B23" s="1891"/>
      <c r="C23" s="1891"/>
      <c r="D23" s="1891"/>
      <c r="E23" s="1891"/>
      <c r="F23" s="1891"/>
      <c r="G23" s="1891"/>
      <c r="H23" s="1891"/>
      <c r="I23" s="1891"/>
      <c r="J23" s="1891"/>
      <c r="K23" s="1891"/>
      <c r="L23" s="1891"/>
      <c r="M23" s="1891"/>
      <c r="N23" s="1891"/>
      <c r="O23" s="1891"/>
      <c r="P23" s="1891"/>
      <c r="Q23" s="1891"/>
      <c r="R23" s="1891"/>
      <c r="S23" s="1891"/>
    </row>
    <row r="24" spans="2:19">
      <c r="B24" s="1891"/>
      <c r="C24" s="1891"/>
      <c r="D24" s="1891"/>
      <c r="E24" s="1891"/>
      <c r="F24" s="1891"/>
      <c r="G24" s="1891"/>
      <c r="H24" s="1891"/>
      <c r="I24" s="1891"/>
      <c r="J24" s="1891"/>
      <c r="K24" s="1891"/>
      <c r="L24" s="1891"/>
      <c r="M24" s="1891"/>
      <c r="N24" s="1891"/>
      <c r="O24" s="1891"/>
      <c r="P24" s="1891"/>
      <c r="Q24" s="1891"/>
      <c r="R24" s="1891"/>
      <c r="S24" s="1891"/>
    </row>
  </sheetData>
  <mergeCells count="16">
    <mergeCell ref="B11:D11"/>
    <mergeCell ref="R1:S1"/>
    <mergeCell ref="R2:S2"/>
    <mergeCell ref="A3:A5"/>
    <mergeCell ref="B3:B4"/>
    <mergeCell ref="C3:C4"/>
    <mergeCell ref="D3:F3"/>
    <mergeCell ref="G3:G4"/>
    <mergeCell ref="H3:L3"/>
    <mergeCell ref="M3:M4"/>
    <mergeCell ref="N3:N4"/>
    <mergeCell ref="O3:O4"/>
    <mergeCell ref="P3:P4"/>
    <mergeCell ref="Q3:Q4"/>
    <mergeCell ref="R3:R4"/>
    <mergeCell ref="S3:S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CP85"/>
  <sheetViews>
    <sheetView showGridLines="0" tabSelected="1" topLeftCell="N1" zoomScale="130" zoomScaleNormal="130" workbookViewId="0">
      <pane ySplit="8" topLeftCell="A54" activePane="bottomLeft" state="frozen"/>
      <selection pane="bottomLeft" activeCell="W56" sqref="W56"/>
    </sheetView>
  </sheetViews>
  <sheetFormatPr defaultColWidth="9.140625" defaultRowHeight="11.25"/>
  <cols>
    <col min="1" max="1" width="9.7109375" style="8" customWidth="1"/>
    <col min="2" max="2" width="8.42578125" style="8" customWidth="1"/>
    <col min="3" max="3" width="10" style="8" customWidth="1"/>
    <col min="4" max="4" width="9.140625" style="8" customWidth="1"/>
    <col min="5" max="5" width="8.7109375" style="8" customWidth="1"/>
    <col min="6" max="6" width="9.85546875" style="8" customWidth="1"/>
    <col min="7" max="7" width="9.28515625" style="8" customWidth="1"/>
    <col min="8" max="8" width="9.7109375" style="8" customWidth="1"/>
    <col min="9" max="9" width="9.42578125" style="8" customWidth="1"/>
    <col min="10" max="10" width="9.28515625" style="8" customWidth="1"/>
    <col min="11" max="12" width="9.140625" style="8" customWidth="1"/>
    <col min="13" max="13" width="15.42578125" style="8" customWidth="1"/>
    <col min="14" max="14" width="7.5703125" style="8" customWidth="1"/>
    <col min="15" max="15" width="7.7109375" style="8" customWidth="1"/>
    <col min="16" max="16" width="6.5703125" style="8" customWidth="1"/>
    <col min="17" max="17" width="6.42578125" style="8" customWidth="1"/>
    <col min="18" max="18" width="7" style="8" customWidth="1"/>
    <col min="19" max="19" width="6.7109375" style="8" customWidth="1"/>
    <col min="20" max="21" width="10.28515625" style="8" customWidth="1"/>
    <col min="22" max="22" width="8.42578125" style="8" customWidth="1"/>
    <col min="23" max="23" width="8.5703125" style="8" customWidth="1"/>
    <col min="24" max="25" width="8.42578125" style="8" customWidth="1"/>
    <col min="26" max="26" width="9.140625" style="8" customWidth="1"/>
    <col min="27" max="27" width="9.7109375" style="8" customWidth="1"/>
    <col min="28" max="28" width="7.28515625" style="8" customWidth="1"/>
    <col min="29" max="29" width="8.5703125" style="8" customWidth="1"/>
    <col min="30" max="30" width="9" style="8" customWidth="1"/>
    <col min="31" max="31" width="10" style="8" customWidth="1"/>
    <col min="32" max="32" width="12.28515625" style="8" customWidth="1"/>
    <col min="33" max="33" width="13.28515625" style="8" customWidth="1"/>
    <col min="34" max="34" width="10.140625" style="8" customWidth="1"/>
    <col min="35" max="35" width="11" style="8" customWidth="1"/>
    <col min="36" max="37" width="7.5703125" style="8" customWidth="1"/>
    <col min="38" max="38" width="7" style="8" customWidth="1"/>
    <col min="39" max="39" width="11.140625" style="8" customWidth="1"/>
    <col min="40" max="40" width="9.42578125" style="8" customWidth="1"/>
    <col min="41" max="41" width="10.85546875" style="8" customWidth="1"/>
    <col min="42" max="16384" width="9.140625" style="8"/>
  </cols>
  <sheetData>
    <row r="1" spans="1:94" s="39" customFormat="1" ht="15.75">
      <c r="A1" s="2214"/>
      <c r="B1" s="2214"/>
      <c r="C1" s="2214"/>
      <c r="D1" s="2214"/>
      <c r="E1" s="2214"/>
      <c r="F1" s="2214"/>
      <c r="G1" s="2214"/>
      <c r="H1" s="2214"/>
      <c r="I1" s="2214"/>
      <c r="J1" s="2214"/>
      <c r="K1" s="2214"/>
      <c r="L1" s="2109" t="s">
        <v>304</v>
      </c>
      <c r="M1" s="2109"/>
      <c r="N1" s="2109"/>
      <c r="O1" s="2109"/>
      <c r="P1" s="2109"/>
      <c r="Q1" s="2109"/>
      <c r="R1" s="2109"/>
      <c r="S1" s="2109"/>
      <c r="T1" s="457" t="s">
        <v>849</v>
      </c>
      <c r="U1" s="457"/>
      <c r="V1" s="477"/>
      <c r="W1" s="477"/>
      <c r="X1" s="457"/>
      <c r="Y1" s="457"/>
      <c r="Z1" s="477"/>
      <c r="AA1" s="477"/>
      <c r="AB1" s="476"/>
      <c r="AC1" s="476"/>
      <c r="AD1" s="476"/>
      <c r="AE1" s="476"/>
      <c r="AF1" s="2213"/>
      <c r="AG1" s="2213"/>
      <c r="AH1" s="40"/>
      <c r="AI1" s="40"/>
      <c r="AJ1" s="40"/>
      <c r="AK1" s="40"/>
      <c r="AL1" s="40"/>
      <c r="AM1" s="40"/>
      <c r="AN1" s="2205" t="s">
        <v>460</v>
      </c>
      <c r="AO1" s="2205"/>
      <c r="AP1" s="40"/>
      <c r="AQ1" s="40"/>
      <c r="AR1" s="40"/>
    </row>
    <row r="2" spans="1:94" s="2" customFormat="1" ht="12.75" customHeight="1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2206" t="s">
        <v>1652</v>
      </c>
      <c r="L2" s="2206"/>
      <c r="M2" s="2206"/>
      <c r="N2" s="2206"/>
      <c r="O2" s="2206"/>
      <c r="P2" s="2206"/>
      <c r="Q2" s="2206"/>
      <c r="R2" s="2206"/>
      <c r="S2" s="2206"/>
      <c r="T2" s="172" t="s">
        <v>405</v>
      </c>
      <c r="U2" s="172"/>
      <c r="V2" s="172"/>
      <c r="W2" s="1955"/>
      <c r="X2" s="172"/>
      <c r="Y2" s="172"/>
      <c r="Z2" s="172"/>
      <c r="AA2" s="391"/>
      <c r="AB2" s="391"/>
      <c r="AC2" s="391"/>
      <c r="AD2" s="391"/>
      <c r="AE2" s="391"/>
      <c r="AF2" s="172"/>
      <c r="AG2" s="172"/>
      <c r="AH2" s="172"/>
      <c r="AN2" s="2207"/>
      <c r="AO2" s="2207"/>
    </row>
    <row r="3" spans="1:94" s="46" customFormat="1" ht="30" customHeight="1">
      <c r="A3" s="2110" t="s">
        <v>1099</v>
      </c>
      <c r="B3" s="2122" t="s">
        <v>2158</v>
      </c>
      <c r="C3" s="2209"/>
      <c r="D3" s="2202"/>
      <c r="E3" s="2172" t="s">
        <v>3493</v>
      </c>
      <c r="F3" s="2211"/>
      <c r="G3" s="2211"/>
      <c r="H3" s="2211"/>
      <c r="I3" s="2211"/>
      <c r="J3" s="2211"/>
      <c r="K3" s="2212" t="s">
        <v>1204</v>
      </c>
      <c r="L3" s="2197"/>
      <c r="M3" s="2197"/>
      <c r="N3" s="2197"/>
      <c r="O3" s="2197"/>
      <c r="P3" s="2197"/>
      <c r="Q3" s="2197"/>
      <c r="R3" s="2197"/>
      <c r="S3" s="2198"/>
      <c r="T3" s="2145" t="s">
        <v>5603</v>
      </c>
      <c r="U3" s="2215"/>
      <c r="V3" s="2215"/>
      <c r="W3" s="2146"/>
      <c r="X3" s="2145" t="s">
        <v>3389</v>
      </c>
      <c r="Y3" s="2197"/>
      <c r="Z3" s="2197"/>
      <c r="AA3" s="2198"/>
      <c r="AB3" s="2145" t="s">
        <v>3390</v>
      </c>
      <c r="AC3" s="2197"/>
      <c r="AD3" s="2197"/>
      <c r="AE3" s="2198"/>
      <c r="AF3" s="2145" t="s">
        <v>1372</v>
      </c>
      <c r="AG3" s="2197"/>
      <c r="AH3" s="2197"/>
      <c r="AI3" s="2198"/>
      <c r="AJ3" s="2145" t="s">
        <v>3338</v>
      </c>
      <c r="AK3" s="2197"/>
      <c r="AL3" s="2198"/>
      <c r="AM3" s="2145" t="s">
        <v>806</v>
      </c>
      <c r="AN3" s="2198"/>
      <c r="AO3" s="2087" t="s">
        <v>1099</v>
      </c>
    </row>
    <row r="4" spans="1:94" s="46" customFormat="1" ht="40.5" customHeight="1">
      <c r="A4" s="2208"/>
      <c r="B4" s="2203"/>
      <c r="C4" s="2210"/>
      <c r="D4" s="2204"/>
      <c r="E4" s="2211"/>
      <c r="F4" s="2211"/>
      <c r="G4" s="2211"/>
      <c r="H4" s="2211"/>
      <c r="I4" s="2211"/>
      <c r="J4" s="2211"/>
      <c r="K4" s="2190" t="s">
        <v>456</v>
      </c>
      <c r="L4" s="2106"/>
      <c r="M4" s="2087" t="s">
        <v>3344</v>
      </c>
      <c r="N4" s="2105" t="s">
        <v>3343</v>
      </c>
      <c r="O4" s="2190"/>
      <c r="P4" s="2106"/>
      <c r="Q4" s="2105" t="s">
        <v>3342</v>
      </c>
      <c r="R4" s="2190"/>
      <c r="S4" s="2106"/>
      <c r="T4" s="2216" t="s">
        <v>5604</v>
      </c>
      <c r="U4" s="2217"/>
      <c r="V4" s="2217"/>
      <c r="W4" s="2218"/>
      <c r="X4" s="2105" t="s">
        <v>457</v>
      </c>
      <c r="Y4" s="2190"/>
      <c r="Z4" s="2106"/>
      <c r="AA4" s="2087" t="s">
        <v>2159</v>
      </c>
      <c r="AB4" s="2105" t="s">
        <v>457</v>
      </c>
      <c r="AC4" s="2197"/>
      <c r="AD4" s="2198"/>
      <c r="AE4" s="2087" t="s">
        <v>2159</v>
      </c>
      <c r="AF4" s="2139" t="s">
        <v>457</v>
      </c>
      <c r="AG4" s="2197"/>
      <c r="AH4" s="2198"/>
      <c r="AI4" s="2087" t="s">
        <v>4848</v>
      </c>
      <c r="AJ4" s="2145" t="s">
        <v>2160</v>
      </c>
      <c r="AK4" s="2197"/>
      <c r="AL4" s="2198"/>
      <c r="AM4" s="2199" t="s">
        <v>174</v>
      </c>
      <c r="AN4" s="2198"/>
      <c r="AO4" s="2194"/>
      <c r="AR4" s="1734"/>
      <c r="AS4"/>
    </row>
    <row r="5" spans="1:94" s="46" customFormat="1" ht="25.5" customHeight="1">
      <c r="A5" s="2208"/>
      <c r="B5" s="2105" t="s">
        <v>2161</v>
      </c>
      <c r="C5" s="2106"/>
      <c r="D5" s="2087" t="s">
        <v>2162</v>
      </c>
      <c r="E5" s="2087" t="s">
        <v>2163</v>
      </c>
      <c r="F5" s="2087" t="s">
        <v>2164</v>
      </c>
      <c r="G5" s="2087" t="s">
        <v>1754</v>
      </c>
      <c r="H5" s="2087" t="s">
        <v>1755</v>
      </c>
      <c r="I5" s="2087" t="s">
        <v>1756</v>
      </c>
      <c r="J5" s="2087" t="s">
        <v>1757</v>
      </c>
      <c r="K5" s="2087" t="s">
        <v>1205</v>
      </c>
      <c r="L5" s="2087" t="s">
        <v>1206</v>
      </c>
      <c r="M5" s="2194"/>
      <c r="N5" s="2087" t="s">
        <v>1758</v>
      </c>
      <c r="O5" s="2087" t="s">
        <v>455</v>
      </c>
      <c r="P5" s="2087" t="s">
        <v>1108</v>
      </c>
      <c r="Q5" s="2087" t="s">
        <v>1758</v>
      </c>
      <c r="R5" s="2087" t="s">
        <v>455</v>
      </c>
      <c r="S5" s="2179" t="s">
        <v>1108</v>
      </c>
      <c r="T5" s="2087" t="s">
        <v>3400</v>
      </c>
      <c r="U5" s="2087" t="s">
        <v>5605</v>
      </c>
      <c r="V5" s="2087" t="s">
        <v>5606</v>
      </c>
      <c r="W5" s="2087" t="s">
        <v>5607</v>
      </c>
      <c r="X5" s="2179" t="s">
        <v>2165</v>
      </c>
      <c r="Y5" s="2179" t="s">
        <v>2166</v>
      </c>
      <c r="Z5" s="2179" t="s">
        <v>2167</v>
      </c>
      <c r="AA5" s="2194"/>
      <c r="AB5" s="2087" t="s">
        <v>2165</v>
      </c>
      <c r="AC5" s="2087" t="s">
        <v>2166</v>
      </c>
      <c r="AD5" s="2087" t="s">
        <v>2167</v>
      </c>
      <c r="AE5" s="2194"/>
      <c r="AF5" s="2087" t="s">
        <v>1481</v>
      </c>
      <c r="AG5" s="2201" t="s">
        <v>1482</v>
      </c>
      <c r="AH5" s="2202"/>
      <c r="AI5" s="2194"/>
      <c r="AJ5" s="2087" t="s">
        <v>3339</v>
      </c>
      <c r="AK5" s="2087" t="s">
        <v>3340</v>
      </c>
      <c r="AL5" s="2087" t="s">
        <v>3341</v>
      </c>
      <c r="AM5" s="2087" t="s">
        <v>3494</v>
      </c>
      <c r="AN5" s="2087" t="s">
        <v>3495</v>
      </c>
      <c r="AO5" s="2194"/>
      <c r="AR5" s="1734"/>
      <c r="AS5" s="1734"/>
    </row>
    <row r="6" spans="1:94" s="46" customFormat="1" ht="25.5" customHeight="1">
      <c r="A6" s="2208"/>
      <c r="B6" s="728" t="s">
        <v>2168</v>
      </c>
      <c r="C6" s="728" t="s">
        <v>1098</v>
      </c>
      <c r="D6" s="2194"/>
      <c r="E6" s="2194"/>
      <c r="F6" s="2194"/>
      <c r="G6" s="2194"/>
      <c r="H6" s="2194"/>
      <c r="I6" s="2194"/>
      <c r="J6" s="2194"/>
      <c r="K6" s="2194"/>
      <c r="L6" s="2194"/>
      <c r="M6" s="2194"/>
      <c r="N6" s="2194"/>
      <c r="O6" s="2194"/>
      <c r="P6" s="2194"/>
      <c r="Q6" s="2194"/>
      <c r="R6" s="2194"/>
      <c r="S6" s="2092"/>
      <c r="T6" s="2092"/>
      <c r="U6" s="2092"/>
      <c r="V6" s="2092"/>
      <c r="W6" s="2092"/>
      <c r="X6" s="2092"/>
      <c r="Y6" s="2092"/>
      <c r="Z6" s="2092"/>
      <c r="AA6" s="2194"/>
      <c r="AB6" s="2194"/>
      <c r="AC6" s="2194"/>
      <c r="AD6" s="2194"/>
      <c r="AE6" s="2194"/>
      <c r="AF6" s="2194"/>
      <c r="AG6" s="2203"/>
      <c r="AH6" s="2204"/>
      <c r="AI6" s="2194"/>
      <c r="AJ6" s="2194"/>
      <c r="AK6" s="2194"/>
      <c r="AL6" s="2194"/>
      <c r="AM6" s="2194"/>
      <c r="AN6" s="2194"/>
      <c r="AO6" s="2194"/>
      <c r="AR6" s="1734"/>
      <c r="AS6" s="1734"/>
    </row>
    <row r="7" spans="1:94" s="46" customFormat="1" ht="14.25" customHeight="1">
      <c r="A7" s="2208"/>
      <c r="B7" s="2139" t="s">
        <v>2169</v>
      </c>
      <c r="C7" s="2198"/>
      <c r="D7" s="2195"/>
      <c r="E7" s="2195"/>
      <c r="F7" s="2195"/>
      <c r="G7" s="2195"/>
      <c r="H7" s="2195"/>
      <c r="I7" s="2195"/>
      <c r="J7" s="2195"/>
      <c r="K7" s="2195"/>
      <c r="L7" s="2195"/>
      <c r="M7" s="2195"/>
      <c r="N7" s="2195"/>
      <c r="O7" s="2195"/>
      <c r="P7" s="2195"/>
      <c r="Q7" s="2195"/>
      <c r="R7" s="2195"/>
      <c r="S7" s="2088"/>
      <c r="T7" s="2088"/>
      <c r="U7" s="2088"/>
      <c r="V7" s="2088"/>
      <c r="W7" s="2088"/>
      <c r="X7" s="2088"/>
      <c r="Y7" s="2088"/>
      <c r="Z7" s="2088"/>
      <c r="AA7" s="2195"/>
      <c r="AB7" s="2195"/>
      <c r="AC7" s="2195"/>
      <c r="AD7" s="2195"/>
      <c r="AE7" s="2195"/>
      <c r="AF7" s="2195"/>
      <c r="AG7" s="737" t="s">
        <v>1207</v>
      </c>
      <c r="AH7" s="737" t="s">
        <v>864</v>
      </c>
      <c r="AI7" s="2195"/>
      <c r="AJ7" s="2195"/>
      <c r="AK7" s="2195"/>
      <c r="AL7" s="2195"/>
      <c r="AM7" s="2195"/>
      <c r="AN7" s="2195"/>
      <c r="AO7" s="2194"/>
      <c r="AR7" s="1734"/>
      <c r="AS7" s="1734"/>
    </row>
    <row r="8" spans="1:94" s="110" customFormat="1" ht="12.75">
      <c r="A8" s="2203"/>
      <c r="B8" s="725">
        <v>1</v>
      </c>
      <c r="C8" s="725">
        <v>2</v>
      </c>
      <c r="D8" s="725">
        <v>3</v>
      </c>
      <c r="E8" s="725">
        <v>4</v>
      </c>
      <c r="F8" s="725">
        <v>5</v>
      </c>
      <c r="G8" s="740">
        <v>6</v>
      </c>
      <c r="H8" s="741">
        <v>7</v>
      </c>
      <c r="I8" s="741">
        <v>8</v>
      </c>
      <c r="J8" s="741">
        <v>9</v>
      </c>
      <c r="K8" s="741">
        <v>10</v>
      </c>
      <c r="L8" s="741">
        <v>11</v>
      </c>
      <c r="M8" s="741">
        <v>12</v>
      </c>
      <c r="N8" s="741">
        <v>13</v>
      </c>
      <c r="O8" s="741">
        <v>14</v>
      </c>
      <c r="P8" s="741">
        <v>15</v>
      </c>
      <c r="Q8" s="741">
        <v>16</v>
      </c>
      <c r="R8" s="741">
        <v>17</v>
      </c>
      <c r="S8" s="741">
        <v>18</v>
      </c>
      <c r="T8" s="741">
        <v>19</v>
      </c>
      <c r="U8" s="741">
        <v>20</v>
      </c>
      <c r="V8" s="741">
        <v>21</v>
      </c>
      <c r="W8" s="741">
        <v>22</v>
      </c>
      <c r="X8" s="741">
        <v>23</v>
      </c>
      <c r="Y8" s="741">
        <v>24</v>
      </c>
      <c r="Z8" s="741">
        <v>25</v>
      </c>
      <c r="AA8" s="741">
        <v>26</v>
      </c>
      <c r="AB8" s="741">
        <v>27</v>
      </c>
      <c r="AC8" s="741">
        <v>28</v>
      </c>
      <c r="AD8" s="741">
        <v>29</v>
      </c>
      <c r="AE8" s="741">
        <v>30</v>
      </c>
      <c r="AF8" s="741">
        <v>31</v>
      </c>
      <c r="AG8" s="741">
        <v>32</v>
      </c>
      <c r="AH8" s="741">
        <v>33</v>
      </c>
      <c r="AI8" s="741">
        <v>34</v>
      </c>
      <c r="AJ8" s="741">
        <v>35</v>
      </c>
      <c r="AK8" s="741">
        <v>36</v>
      </c>
      <c r="AL8" s="741">
        <v>37</v>
      </c>
      <c r="AM8" s="741">
        <v>38</v>
      </c>
      <c r="AN8" s="741">
        <v>39</v>
      </c>
      <c r="AO8" s="2195"/>
      <c r="AP8" s="742"/>
      <c r="AQ8" s="742"/>
      <c r="AR8" s="1734"/>
      <c r="AS8" s="1734"/>
      <c r="AT8" s="742"/>
      <c r="AU8" s="742"/>
      <c r="AV8" s="742"/>
      <c r="AW8" s="742"/>
      <c r="AX8" s="742"/>
      <c r="AY8" s="742"/>
      <c r="AZ8" s="742"/>
      <c r="BA8" s="742"/>
      <c r="BB8" s="742"/>
      <c r="BC8" s="742"/>
      <c r="BD8" s="742"/>
      <c r="BE8" s="742"/>
      <c r="BF8" s="742"/>
      <c r="BG8" s="742"/>
      <c r="BH8" s="742"/>
      <c r="BI8" s="742"/>
      <c r="BJ8" s="742"/>
      <c r="BK8" s="742"/>
      <c r="BL8" s="742"/>
      <c r="BM8" s="742"/>
      <c r="BN8" s="742"/>
      <c r="BO8" s="742"/>
      <c r="BP8" s="742"/>
      <c r="BQ8" s="742"/>
      <c r="BR8" s="742"/>
      <c r="BS8" s="742"/>
      <c r="BT8" s="742"/>
      <c r="BU8" s="742"/>
      <c r="BV8" s="742"/>
      <c r="BW8" s="742"/>
      <c r="BX8" s="742"/>
      <c r="BY8" s="742"/>
      <c r="BZ8" s="742"/>
      <c r="CA8" s="742"/>
      <c r="CB8" s="742"/>
      <c r="CC8" s="742"/>
      <c r="CD8" s="742"/>
      <c r="CE8" s="742"/>
      <c r="CF8" s="742"/>
      <c r="CG8" s="742"/>
      <c r="CH8" s="742"/>
      <c r="CI8" s="742"/>
      <c r="CJ8" s="742"/>
      <c r="CK8" s="742"/>
      <c r="CL8" s="742"/>
      <c r="CM8" s="742"/>
      <c r="CN8" s="742"/>
      <c r="CO8" s="742"/>
      <c r="CP8" s="742"/>
    </row>
    <row r="9" spans="1:94" s="185" customFormat="1" ht="14.1" customHeight="1">
      <c r="A9" s="260" t="s">
        <v>1982</v>
      </c>
      <c r="B9" s="246" t="s">
        <v>817</v>
      </c>
      <c r="C9" s="246" t="s">
        <v>817</v>
      </c>
      <c r="D9" s="243">
        <v>41</v>
      </c>
      <c r="E9" s="486" t="s">
        <v>817</v>
      </c>
      <c r="F9" s="486" t="s">
        <v>817</v>
      </c>
      <c r="G9" s="486" t="s">
        <v>817</v>
      </c>
      <c r="H9" s="486" t="s">
        <v>817</v>
      </c>
      <c r="I9" s="486" t="s">
        <v>817</v>
      </c>
      <c r="J9" s="486" t="s">
        <v>817</v>
      </c>
      <c r="K9" s="35">
        <v>228</v>
      </c>
      <c r="L9" s="35">
        <v>294</v>
      </c>
      <c r="M9" s="35">
        <v>111</v>
      </c>
      <c r="N9" s="35">
        <v>100</v>
      </c>
      <c r="O9" s="35">
        <v>100</v>
      </c>
      <c r="P9" s="35">
        <v>100</v>
      </c>
      <c r="Q9" s="185" t="s">
        <v>817</v>
      </c>
      <c r="R9" s="185" t="s">
        <v>817</v>
      </c>
      <c r="S9" s="35" t="s">
        <v>817</v>
      </c>
      <c r="T9" s="486" t="s">
        <v>817</v>
      </c>
      <c r="U9" s="486" t="s">
        <v>817</v>
      </c>
      <c r="V9" s="486" t="s">
        <v>817</v>
      </c>
      <c r="W9" s="486" t="s">
        <v>817</v>
      </c>
      <c r="X9" s="35">
        <v>252.1</v>
      </c>
      <c r="Y9" s="35">
        <v>632.29999999999995</v>
      </c>
      <c r="Z9" s="64">
        <v>-272</v>
      </c>
      <c r="AA9" s="35">
        <v>87.4</v>
      </c>
      <c r="AB9" s="35" t="s">
        <v>817</v>
      </c>
      <c r="AC9" s="35" t="s">
        <v>817</v>
      </c>
      <c r="AD9" s="35" t="s">
        <v>817</v>
      </c>
      <c r="AE9" s="35" t="s">
        <v>817</v>
      </c>
      <c r="AF9" s="35" t="s">
        <v>817</v>
      </c>
      <c r="AG9" s="35" t="s">
        <v>817</v>
      </c>
      <c r="AH9" s="35" t="s">
        <v>817</v>
      </c>
      <c r="AI9" s="185" t="s">
        <v>817</v>
      </c>
      <c r="AJ9" s="36">
        <v>18.97</v>
      </c>
      <c r="AK9" s="35">
        <v>7.94</v>
      </c>
      <c r="AL9" s="35">
        <v>9.57</v>
      </c>
      <c r="AM9" s="35" t="s">
        <v>817</v>
      </c>
      <c r="AN9" s="35" t="s">
        <v>817</v>
      </c>
      <c r="AO9" s="364" t="s">
        <v>1982</v>
      </c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</row>
    <row r="10" spans="1:94" s="185" customFormat="1" ht="14.1" customHeight="1">
      <c r="A10" s="260" t="s">
        <v>1983</v>
      </c>
      <c r="B10" s="246" t="s">
        <v>817</v>
      </c>
      <c r="C10" s="246">
        <v>67.17</v>
      </c>
      <c r="D10" s="246">
        <v>70.209999999999994</v>
      </c>
      <c r="E10" s="486" t="s">
        <v>817</v>
      </c>
      <c r="F10" s="486" t="s">
        <v>817</v>
      </c>
      <c r="G10" s="486" t="s">
        <v>817</v>
      </c>
      <c r="H10" s="486" t="s">
        <v>817</v>
      </c>
      <c r="I10" s="486" t="s">
        <v>817</v>
      </c>
      <c r="J10" s="486" t="s">
        <v>817</v>
      </c>
      <c r="K10" s="35">
        <v>370</v>
      </c>
      <c r="L10" s="35">
        <v>459</v>
      </c>
      <c r="M10" s="35">
        <v>105</v>
      </c>
      <c r="N10" s="35">
        <v>98</v>
      </c>
      <c r="O10" s="35">
        <v>88</v>
      </c>
      <c r="P10" s="35">
        <v>101</v>
      </c>
      <c r="Q10" s="185" t="s">
        <v>817</v>
      </c>
      <c r="R10" s="185" t="s">
        <v>817</v>
      </c>
      <c r="S10" s="35" t="s">
        <v>817</v>
      </c>
      <c r="T10" s="486" t="s">
        <v>817</v>
      </c>
      <c r="U10" s="486" t="s">
        <v>817</v>
      </c>
      <c r="V10" s="486" t="s">
        <v>817</v>
      </c>
      <c r="W10" s="486" t="s">
        <v>817</v>
      </c>
      <c r="X10" s="35">
        <v>342.3</v>
      </c>
      <c r="Y10" s="64">
        <v>920</v>
      </c>
      <c r="Z10" s="35">
        <v>-308.8</v>
      </c>
      <c r="AA10" s="35">
        <v>350.8</v>
      </c>
      <c r="AB10" s="35" t="s">
        <v>817</v>
      </c>
      <c r="AC10" s="35" t="s">
        <v>817</v>
      </c>
      <c r="AD10" s="35" t="s">
        <v>817</v>
      </c>
      <c r="AE10" s="35" t="s">
        <v>817</v>
      </c>
      <c r="AF10" s="35" t="s">
        <v>817</v>
      </c>
      <c r="AG10" s="35" t="s">
        <v>817</v>
      </c>
      <c r="AH10" s="35" t="s">
        <v>817</v>
      </c>
      <c r="AI10" s="185" t="s">
        <v>817</v>
      </c>
      <c r="AJ10" s="36">
        <v>30</v>
      </c>
      <c r="AK10" s="35">
        <v>13.67</v>
      </c>
      <c r="AL10" s="35">
        <v>16.88</v>
      </c>
      <c r="AM10" s="35" t="s">
        <v>817</v>
      </c>
      <c r="AN10" s="35" t="s">
        <v>817</v>
      </c>
      <c r="AO10" s="364" t="s">
        <v>1983</v>
      </c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</row>
    <row r="11" spans="1:94" s="185" customFormat="1" ht="14.1" customHeight="1">
      <c r="A11" s="260" t="s">
        <v>1984</v>
      </c>
      <c r="B11" s="246">
        <v>-5.57</v>
      </c>
      <c r="C11" s="246">
        <v>-8.36</v>
      </c>
      <c r="D11" s="246">
        <v>-23.75</v>
      </c>
      <c r="E11" s="486" t="s">
        <v>817</v>
      </c>
      <c r="F11" s="486" t="s">
        <v>817</v>
      </c>
      <c r="G11" s="486" t="s">
        <v>817</v>
      </c>
      <c r="H11" s="486" t="s">
        <v>817</v>
      </c>
      <c r="I11" s="486" t="s">
        <v>817</v>
      </c>
      <c r="J11" s="486" t="s">
        <v>817</v>
      </c>
      <c r="K11" s="35">
        <v>340</v>
      </c>
      <c r="L11" s="35">
        <v>401</v>
      </c>
      <c r="M11" s="35">
        <v>111</v>
      </c>
      <c r="N11" s="35">
        <v>105</v>
      </c>
      <c r="O11" s="35">
        <v>96</v>
      </c>
      <c r="P11" s="35">
        <v>108</v>
      </c>
      <c r="Q11" s="185" t="s">
        <v>817</v>
      </c>
      <c r="R11" s="185" t="s">
        <v>817</v>
      </c>
      <c r="S11" s="35" t="s">
        <v>817</v>
      </c>
      <c r="T11" s="486" t="s">
        <v>817</v>
      </c>
      <c r="U11" s="486" t="s">
        <v>817</v>
      </c>
      <c r="V11" s="486" t="s">
        <v>817</v>
      </c>
      <c r="W11" s="486" t="s">
        <v>817</v>
      </c>
      <c r="X11" s="35">
        <v>481.7</v>
      </c>
      <c r="Y11" s="35">
        <v>1717.3</v>
      </c>
      <c r="Z11" s="35">
        <v>-1013.2</v>
      </c>
      <c r="AA11" s="35">
        <v>318.89999999999998</v>
      </c>
      <c r="AB11" s="35" t="s">
        <v>817</v>
      </c>
      <c r="AC11" s="35" t="s">
        <v>817</v>
      </c>
      <c r="AD11" s="35" t="s">
        <v>817</v>
      </c>
      <c r="AE11" s="35" t="s">
        <v>817</v>
      </c>
      <c r="AF11" s="35" t="s">
        <v>817</v>
      </c>
      <c r="AG11" s="35" t="s">
        <v>817</v>
      </c>
      <c r="AH11" s="35" t="s">
        <v>817</v>
      </c>
      <c r="AI11" s="185" t="s">
        <v>817</v>
      </c>
      <c r="AJ11" s="36">
        <v>26.7</v>
      </c>
      <c r="AK11" s="35">
        <v>14.96</v>
      </c>
      <c r="AL11" s="35">
        <v>17.18</v>
      </c>
      <c r="AM11" s="35" t="s">
        <v>817</v>
      </c>
      <c r="AN11" s="35" t="s">
        <v>817</v>
      </c>
      <c r="AO11" s="364" t="s">
        <v>1984</v>
      </c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</row>
    <row r="12" spans="1:94" s="185" customFormat="1" ht="14.1" customHeight="1">
      <c r="A12" s="260" t="s">
        <v>1985</v>
      </c>
      <c r="B12" s="246">
        <v>7.49</v>
      </c>
      <c r="C12" s="246">
        <v>2.42</v>
      </c>
      <c r="D12" s="246">
        <v>-3.28</v>
      </c>
      <c r="E12" s="486" t="s">
        <v>817</v>
      </c>
      <c r="F12" s="486" t="s">
        <v>817</v>
      </c>
      <c r="G12" s="486" t="s">
        <v>817</v>
      </c>
      <c r="H12" s="486" t="s">
        <v>817</v>
      </c>
      <c r="I12" s="486" t="s">
        <v>817</v>
      </c>
      <c r="J12" s="486" t="s">
        <v>817</v>
      </c>
      <c r="K12" s="35">
        <v>348</v>
      </c>
      <c r="L12" s="35">
        <v>392</v>
      </c>
      <c r="M12" s="35">
        <v>107</v>
      </c>
      <c r="N12" s="35">
        <v>114</v>
      </c>
      <c r="O12" s="35">
        <v>98</v>
      </c>
      <c r="P12" s="35">
        <v>119</v>
      </c>
      <c r="Q12" s="185" t="s">
        <v>817</v>
      </c>
      <c r="R12" s="185" t="s">
        <v>817</v>
      </c>
      <c r="S12" s="35" t="s">
        <v>817</v>
      </c>
      <c r="T12" s="486" t="s">
        <v>817</v>
      </c>
      <c r="U12" s="486" t="s">
        <v>817</v>
      </c>
      <c r="V12" s="486" t="s">
        <v>817</v>
      </c>
      <c r="W12" s="486" t="s">
        <v>817</v>
      </c>
      <c r="X12" s="35">
        <v>711.4</v>
      </c>
      <c r="Y12" s="35">
        <v>1121.5</v>
      </c>
      <c r="Z12" s="35">
        <v>-129.19999999999999</v>
      </c>
      <c r="AA12" s="35">
        <v>456.2</v>
      </c>
      <c r="AB12" s="35" t="s">
        <v>817</v>
      </c>
      <c r="AC12" s="35" t="s">
        <v>817</v>
      </c>
      <c r="AD12" s="35" t="s">
        <v>817</v>
      </c>
      <c r="AE12" s="35" t="s">
        <v>817</v>
      </c>
      <c r="AF12" s="35" t="s">
        <v>817</v>
      </c>
      <c r="AG12" s="35" t="s">
        <v>817</v>
      </c>
      <c r="AH12" s="35" t="s">
        <v>817</v>
      </c>
      <c r="AI12" s="185" t="s">
        <v>817</v>
      </c>
      <c r="AJ12" s="36">
        <v>26.7</v>
      </c>
      <c r="AK12" s="35">
        <v>15.53</v>
      </c>
      <c r="AL12" s="35">
        <v>18.100000000000001</v>
      </c>
      <c r="AM12" s="35" t="s">
        <v>817</v>
      </c>
      <c r="AN12" s="35" t="s">
        <v>817</v>
      </c>
      <c r="AO12" s="364" t="s">
        <v>1985</v>
      </c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</row>
    <row r="13" spans="1:94" s="185" customFormat="1" ht="14.1" customHeight="1">
      <c r="A13" s="260" t="s">
        <v>1986</v>
      </c>
      <c r="B13" s="246">
        <v>9.7799999999999994</v>
      </c>
      <c r="C13" s="246">
        <v>12.62</v>
      </c>
      <c r="D13" s="246">
        <v>30.51</v>
      </c>
      <c r="E13" s="486" t="s">
        <v>817</v>
      </c>
      <c r="F13" s="486" t="s">
        <v>817</v>
      </c>
      <c r="G13" s="486" t="s">
        <v>817</v>
      </c>
      <c r="H13" s="486" t="s">
        <v>817</v>
      </c>
      <c r="I13" s="486" t="s">
        <v>817</v>
      </c>
      <c r="J13" s="486" t="s">
        <v>817</v>
      </c>
      <c r="K13" s="35">
        <v>397</v>
      </c>
      <c r="L13" s="35">
        <v>432</v>
      </c>
      <c r="M13" s="35">
        <v>119</v>
      </c>
      <c r="N13" s="35">
        <v>125</v>
      </c>
      <c r="O13" s="35">
        <v>109</v>
      </c>
      <c r="P13" s="35">
        <v>130</v>
      </c>
      <c r="Q13" s="185" t="s">
        <v>817</v>
      </c>
      <c r="R13" s="185" t="s">
        <v>817</v>
      </c>
      <c r="S13" s="35" t="s">
        <v>817</v>
      </c>
      <c r="T13" s="486" t="s">
        <v>817</v>
      </c>
      <c r="U13" s="486" t="s">
        <v>817</v>
      </c>
      <c r="V13" s="486" t="s">
        <v>817</v>
      </c>
      <c r="W13" s="486" t="s">
        <v>817</v>
      </c>
      <c r="X13" s="64">
        <v>755</v>
      </c>
      <c r="Y13" s="35">
        <v>1913.4</v>
      </c>
      <c r="Z13" s="35">
        <v>-650.29999999999995</v>
      </c>
      <c r="AA13" s="35">
        <v>404.8</v>
      </c>
      <c r="AB13" s="35" t="s">
        <v>817</v>
      </c>
      <c r="AC13" s="35" t="s">
        <v>817</v>
      </c>
      <c r="AD13" s="35" t="s">
        <v>817</v>
      </c>
      <c r="AE13" s="35" t="s">
        <v>817</v>
      </c>
      <c r="AF13" s="35" t="s">
        <v>817</v>
      </c>
      <c r="AG13" s="35" t="s">
        <v>817</v>
      </c>
      <c r="AH13" s="35" t="s">
        <v>817</v>
      </c>
      <c r="AI13" s="185" t="s">
        <v>817</v>
      </c>
      <c r="AJ13" s="36">
        <v>28</v>
      </c>
      <c r="AK13" s="35">
        <v>15.06</v>
      </c>
      <c r="AL13" s="35">
        <v>18.670000000000002</v>
      </c>
      <c r="AM13" s="35" t="s">
        <v>817</v>
      </c>
      <c r="AN13" s="35" t="s">
        <v>817</v>
      </c>
      <c r="AO13" s="364" t="s">
        <v>1986</v>
      </c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</row>
    <row r="14" spans="1:94" s="185" customFormat="1" ht="14.1" customHeight="1">
      <c r="A14" s="260" t="s">
        <v>1987</v>
      </c>
      <c r="B14" s="246">
        <v>18.09</v>
      </c>
      <c r="C14" s="246">
        <v>8.24</v>
      </c>
      <c r="D14" s="246">
        <v>12.99</v>
      </c>
      <c r="E14" s="486" t="s">
        <v>817</v>
      </c>
      <c r="F14" s="486" t="s">
        <v>817</v>
      </c>
      <c r="G14" s="486" t="s">
        <v>817</v>
      </c>
      <c r="H14" s="486" t="s">
        <v>817</v>
      </c>
      <c r="I14" s="486" t="s">
        <v>817</v>
      </c>
      <c r="J14" s="486" t="s">
        <v>817</v>
      </c>
      <c r="K14" s="35">
        <v>445</v>
      </c>
      <c r="L14" s="35">
        <v>449</v>
      </c>
      <c r="M14" s="35">
        <v>120</v>
      </c>
      <c r="N14" s="35">
        <v>132</v>
      </c>
      <c r="O14" s="35">
        <v>101</v>
      </c>
      <c r="P14" s="35">
        <v>142</v>
      </c>
      <c r="Q14" s="185" t="s">
        <v>817</v>
      </c>
      <c r="R14" s="185" t="s">
        <v>817</v>
      </c>
      <c r="S14" s="35" t="s">
        <v>817</v>
      </c>
      <c r="T14" s="486" t="s">
        <v>817</v>
      </c>
      <c r="U14" s="486" t="s">
        <v>817</v>
      </c>
      <c r="V14" s="486" t="s">
        <v>817</v>
      </c>
      <c r="W14" s="486" t="s">
        <v>817</v>
      </c>
      <c r="X14" s="35">
        <v>892.3</v>
      </c>
      <c r="Y14" s="35">
        <v>2230.6</v>
      </c>
      <c r="Z14" s="35">
        <v>-508.1</v>
      </c>
      <c r="AA14" s="64">
        <v>594</v>
      </c>
      <c r="AB14" s="35" t="s">
        <v>817</v>
      </c>
      <c r="AC14" s="35" t="s">
        <v>817</v>
      </c>
      <c r="AD14" s="35" t="s">
        <v>817</v>
      </c>
      <c r="AE14" s="35" t="s">
        <v>817</v>
      </c>
      <c r="AF14" s="35" t="s">
        <v>817</v>
      </c>
      <c r="AG14" s="35" t="s">
        <v>817</v>
      </c>
      <c r="AH14" s="35" t="s">
        <v>817</v>
      </c>
      <c r="AI14" s="185" t="s">
        <v>817</v>
      </c>
      <c r="AJ14" s="36">
        <v>32.979999999999997</v>
      </c>
      <c r="AK14" s="35">
        <v>15.63</v>
      </c>
      <c r="AL14" s="35">
        <v>19.53</v>
      </c>
      <c r="AM14" s="35" t="s">
        <v>817</v>
      </c>
      <c r="AN14" s="35" t="s">
        <v>817</v>
      </c>
      <c r="AO14" s="364" t="s">
        <v>1987</v>
      </c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</row>
    <row r="15" spans="1:94" s="185" customFormat="1" ht="14.1" customHeight="1">
      <c r="A15" s="260" t="s">
        <v>1988</v>
      </c>
      <c r="B15" s="246">
        <v>11.94</v>
      </c>
      <c r="C15" s="246">
        <v>18.46</v>
      </c>
      <c r="D15" s="246">
        <v>13.03</v>
      </c>
      <c r="E15" s="486" t="s">
        <v>817</v>
      </c>
      <c r="F15" s="486" t="s">
        <v>817</v>
      </c>
      <c r="G15" s="486" t="s">
        <v>817</v>
      </c>
      <c r="H15" s="486" t="s">
        <v>817</v>
      </c>
      <c r="I15" s="486" t="s">
        <v>817</v>
      </c>
      <c r="J15" s="486" t="s">
        <v>817</v>
      </c>
      <c r="K15" s="35">
        <v>481</v>
      </c>
      <c r="L15" s="35">
        <v>544</v>
      </c>
      <c r="M15" s="35">
        <v>119</v>
      </c>
      <c r="N15" s="35">
        <v>132</v>
      </c>
      <c r="O15" s="35">
        <v>105</v>
      </c>
      <c r="P15" s="35">
        <v>141</v>
      </c>
      <c r="Q15" s="185" t="s">
        <v>817</v>
      </c>
      <c r="R15" s="185" t="s">
        <v>817</v>
      </c>
      <c r="S15" s="35" t="s">
        <v>817</v>
      </c>
      <c r="T15" s="486" t="s">
        <v>817</v>
      </c>
      <c r="U15" s="486" t="s">
        <v>817</v>
      </c>
      <c r="V15" s="486" t="s">
        <v>817</v>
      </c>
      <c r="W15" s="486" t="s">
        <v>817</v>
      </c>
      <c r="X15" s="35">
        <v>1150.7</v>
      </c>
      <c r="Y15" s="35">
        <v>3346.1</v>
      </c>
      <c r="Z15" s="64">
        <v>-1162</v>
      </c>
      <c r="AA15" s="35">
        <v>405.3</v>
      </c>
      <c r="AB15" s="35" t="s">
        <v>817</v>
      </c>
      <c r="AC15" s="35" t="s">
        <v>817</v>
      </c>
      <c r="AD15" s="35" t="s">
        <v>817</v>
      </c>
      <c r="AE15" s="35" t="s">
        <v>817</v>
      </c>
      <c r="AF15" s="35" t="s">
        <v>817</v>
      </c>
      <c r="AG15" s="35" t="s">
        <v>817</v>
      </c>
      <c r="AH15" s="35" t="s">
        <v>817</v>
      </c>
      <c r="AI15" s="185" t="s">
        <v>817</v>
      </c>
      <c r="AJ15" s="36">
        <v>34.69</v>
      </c>
      <c r="AK15" s="35">
        <v>14.79</v>
      </c>
      <c r="AL15" s="35">
        <v>19.5</v>
      </c>
      <c r="AM15" s="35" t="s">
        <v>817</v>
      </c>
      <c r="AN15" s="35" t="s">
        <v>817</v>
      </c>
      <c r="AO15" s="364" t="s">
        <v>1988</v>
      </c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</row>
    <row r="16" spans="1:94" s="185" customFormat="1" ht="14.1" customHeight="1">
      <c r="A16" s="260" t="s">
        <v>1989</v>
      </c>
      <c r="B16" s="246">
        <v>17.059999999999999</v>
      </c>
      <c r="C16" s="246">
        <v>12.54</v>
      </c>
      <c r="D16" s="246">
        <v>10.51</v>
      </c>
      <c r="E16" s="486" t="s">
        <v>817</v>
      </c>
      <c r="F16" s="486" t="s">
        <v>817</v>
      </c>
      <c r="G16" s="486" t="s">
        <v>817</v>
      </c>
      <c r="H16" s="486" t="s">
        <v>817</v>
      </c>
      <c r="I16" s="486" t="s">
        <v>817</v>
      </c>
      <c r="J16" s="486" t="s">
        <v>817</v>
      </c>
      <c r="K16" s="35">
        <v>509</v>
      </c>
      <c r="L16" s="35">
        <v>603</v>
      </c>
      <c r="M16" s="35">
        <v>126</v>
      </c>
      <c r="N16" s="35">
        <v>143</v>
      </c>
      <c r="O16" s="35">
        <v>114</v>
      </c>
      <c r="P16" s="35">
        <v>152</v>
      </c>
      <c r="Q16" s="185" t="s">
        <v>817</v>
      </c>
      <c r="R16" s="185" t="s">
        <v>817</v>
      </c>
      <c r="S16" s="35" t="s">
        <v>817</v>
      </c>
      <c r="T16" s="486" t="s">
        <v>817</v>
      </c>
      <c r="U16" s="486" t="s">
        <v>817</v>
      </c>
      <c r="V16" s="486" t="s">
        <v>817</v>
      </c>
      <c r="W16" s="486" t="s">
        <v>817</v>
      </c>
      <c r="X16" s="35">
        <v>1334.4</v>
      </c>
      <c r="Y16" s="35">
        <v>3782.5</v>
      </c>
      <c r="Z16" s="35">
        <v>-1137.8</v>
      </c>
      <c r="AA16" s="35">
        <v>452.3</v>
      </c>
      <c r="AB16" s="35" t="s">
        <v>817</v>
      </c>
      <c r="AC16" s="35" t="s">
        <v>817</v>
      </c>
      <c r="AD16" s="35" t="s">
        <v>817</v>
      </c>
      <c r="AE16" s="35" t="s">
        <v>817</v>
      </c>
      <c r="AF16" s="35" t="s">
        <v>817</v>
      </c>
      <c r="AG16" s="35" t="s">
        <v>817</v>
      </c>
      <c r="AH16" s="35" t="s">
        <v>817</v>
      </c>
      <c r="AI16" s="185" t="s">
        <v>817</v>
      </c>
      <c r="AJ16" s="36">
        <v>34.36</v>
      </c>
      <c r="AK16" s="35">
        <v>17.809999999999999</v>
      </c>
      <c r="AL16" s="35">
        <v>20.82</v>
      </c>
      <c r="AM16" s="35" t="s">
        <v>817</v>
      </c>
      <c r="AN16" s="35" t="s">
        <v>817</v>
      </c>
      <c r="AO16" s="364" t="s">
        <v>1989</v>
      </c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</row>
    <row r="17" spans="1:94" s="185" customFormat="1" ht="14.1" customHeight="1">
      <c r="A17" s="260" t="s">
        <v>1997</v>
      </c>
      <c r="B17" s="243">
        <v>7.5</v>
      </c>
      <c r="C17" s="246">
        <v>16.29</v>
      </c>
      <c r="D17" s="246">
        <v>12.58</v>
      </c>
      <c r="E17" s="486" t="s">
        <v>817</v>
      </c>
      <c r="F17" s="486" t="s">
        <v>817</v>
      </c>
      <c r="G17" s="486" t="s">
        <v>817</v>
      </c>
      <c r="H17" s="486" t="s">
        <v>817</v>
      </c>
      <c r="I17" s="486" t="s">
        <v>817</v>
      </c>
      <c r="J17" s="486" t="s">
        <v>817</v>
      </c>
      <c r="K17" s="35">
        <v>581</v>
      </c>
      <c r="L17" s="35">
        <v>667</v>
      </c>
      <c r="M17" s="35">
        <v>127</v>
      </c>
      <c r="N17" s="35">
        <v>143</v>
      </c>
      <c r="O17" s="35">
        <v>114</v>
      </c>
      <c r="P17" s="35">
        <v>152</v>
      </c>
      <c r="Q17" s="185" t="s">
        <v>817</v>
      </c>
      <c r="R17" s="185" t="s">
        <v>817</v>
      </c>
      <c r="S17" s="35" t="s">
        <v>817</v>
      </c>
      <c r="T17" s="486" t="s">
        <v>817</v>
      </c>
      <c r="U17" s="486" t="s">
        <v>817</v>
      </c>
      <c r="V17" s="486" t="s">
        <v>817</v>
      </c>
      <c r="W17" s="486" t="s">
        <v>817</v>
      </c>
      <c r="X17" s="35">
        <v>1454.5</v>
      </c>
      <c r="Y17" s="64">
        <v>4694</v>
      </c>
      <c r="Z17" s="35">
        <v>-1789.9</v>
      </c>
      <c r="AA17" s="35">
        <v>269.8</v>
      </c>
      <c r="AB17" s="35" t="s">
        <v>817</v>
      </c>
      <c r="AC17" s="35" t="s">
        <v>817</v>
      </c>
      <c r="AD17" s="35" t="s">
        <v>817</v>
      </c>
      <c r="AE17" s="35" t="s">
        <v>817</v>
      </c>
      <c r="AF17" s="35" t="s">
        <v>817</v>
      </c>
      <c r="AG17" s="35" t="s">
        <v>817</v>
      </c>
      <c r="AH17" s="35" t="s">
        <v>817</v>
      </c>
      <c r="AI17" s="185" t="s">
        <v>817</v>
      </c>
      <c r="AJ17" s="36">
        <v>38.369999999999997</v>
      </c>
      <c r="AK17" s="35">
        <v>22.17</v>
      </c>
      <c r="AL17" s="35">
        <v>24.13</v>
      </c>
      <c r="AM17" s="35" t="s">
        <v>817</v>
      </c>
      <c r="AN17" s="35" t="s">
        <v>817</v>
      </c>
      <c r="AO17" s="364" t="s">
        <v>1997</v>
      </c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</row>
    <row r="18" spans="1:94" s="185" customFormat="1" ht="14.1" customHeight="1">
      <c r="A18" s="260" t="s">
        <v>1999</v>
      </c>
      <c r="B18" s="246">
        <v>13.89</v>
      </c>
      <c r="C18" s="246">
        <v>9.94</v>
      </c>
      <c r="D18" s="243">
        <v>4.9000000000000004</v>
      </c>
      <c r="E18" s="486" t="s">
        <v>817</v>
      </c>
      <c r="F18" s="486" t="s">
        <v>817</v>
      </c>
      <c r="G18" s="486" t="s">
        <v>817</v>
      </c>
      <c r="H18" s="486" t="s">
        <v>817</v>
      </c>
      <c r="I18" s="486" t="s">
        <v>817</v>
      </c>
      <c r="J18" s="486" t="s">
        <v>817</v>
      </c>
      <c r="K18" s="35">
        <v>596</v>
      </c>
      <c r="L18" s="35">
        <v>741</v>
      </c>
      <c r="M18" s="35">
        <v>133</v>
      </c>
      <c r="N18" s="35">
        <v>136</v>
      </c>
      <c r="O18" s="35">
        <v>114</v>
      </c>
      <c r="P18" s="35">
        <v>143</v>
      </c>
      <c r="Q18" s="185" t="s">
        <v>817</v>
      </c>
      <c r="R18" s="185" t="s">
        <v>817</v>
      </c>
      <c r="S18" s="35" t="s">
        <v>817</v>
      </c>
      <c r="T18" s="486" t="s">
        <v>817</v>
      </c>
      <c r="U18" s="486" t="s">
        <v>817</v>
      </c>
      <c r="V18" s="486" t="s">
        <v>817</v>
      </c>
      <c r="W18" s="486" t="s">
        <v>817</v>
      </c>
      <c r="X18" s="35">
        <v>1860.6</v>
      </c>
      <c r="Y18" s="35">
        <v>4951.3</v>
      </c>
      <c r="Z18" s="35">
        <v>-611.79999999999995</v>
      </c>
      <c r="AA18" s="35">
        <v>876.5</v>
      </c>
      <c r="AB18" s="35" t="s">
        <v>817</v>
      </c>
      <c r="AC18" s="35" t="s">
        <v>817</v>
      </c>
      <c r="AD18" s="35" t="s">
        <v>817</v>
      </c>
      <c r="AE18" s="35" t="s">
        <v>817</v>
      </c>
      <c r="AF18" s="35" t="s">
        <v>817</v>
      </c>
      <c r="AG18" s="35" t="s">
        <v>817</v>
      </c>
      <c r="AH18" s="35" t="s">
        <v>817</v>
      </c>
      <c r="AI18" s="185" t="s">
        <v>817</v>
      </c>
      <c r="AJ18" s="36">
        <v>37.380000000000003</v>
      </c>
      <c r="AK18" s="35">
        <v>24.48</v>
      </c>
      <c r="AL18" s="35">
        <v>26.17</v>
      </c>
      <c r="AM18" s="35" t="s">
        <v>817</v>
      </c>
      <c r="AN18" s="35" t="s">
        <v>817</v>
      </c>
      <c r="AO18" s="364" t="s">
        <v>1999</v>
      </c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</row>
    <row r="19" spans="1:94" s="185" customFormat="1" ht="14.1" customHeight="1">
      <c r="A19" s="260" t="s">
        <v>2000</v>
      </c>
      <c r="B19" s="246">
        <v>12.33</v>
      </c>
      <c r="C19" s="246">
        <v>9.67</v>
      </c>
      <c r="D19" s="246">
        <v>16.62</v>
      </c>
      <c r="E19" s="486" t="s">
        <v>817</v>
      </c>
      <c r="F19" s="486" t="s">
        <v>817</v>
      </c>
      <c r="G19" s="486" t="s">
        <v>817</v>
      </c>
      <c r="H19" s="486" t="s">
        <v>817</v>
      </c>
      <c r="I19" s="486" t="s">
        <v>817</v>
      </c>
      <c r="J19" s="486" t="s">
        <v>817</v>
      </c>
      <c r="K19" s="35">
        <v>727</v>
      </c>
      <c r="L19" s="35">
        <v>788</v>
      </c>
      <c r="M19" s="35">
        <v>133</v>
      </c>
      <c r="N19" s="35">
        <v>142</v>
      </c>
      <c r="O19" s="35">
        <v>109</v>
      </c>
      <c r="P19" s="35">
        <v>153</v>
      </c>
      <c r="Q19" s="185" t="s">
        <v>817</v>
      </c>
      <c r="R19" s="185" t="s">
        <v>817</v>
      </c>
      <c r="S19" s="35" t="s">
        <v>817</v>
      </c>
      <c r="T19" s="486" t="s">
        <v>817</v>
      </c>
      <c r="U19" s="486" t="s">
        <v>817</v>
      </c>
      <c r="V19" s="486" t="s">
        <v>817</v>
      </c>
      <c r="W19" s="486" t="s">
        <v>817</v>
      </c>
      <c r="X19" s="35">
        <v>2051.5</v>
      </c>
      <c r="Y19" s="35">
        <v>5273.6</v>
      </c>
      <c r="Z19" s="64">
        <v>-683</v>
      </c>
      <c r="AA19" s="35">
        <v>1359.5</v>
      </c>
      <c r="AB19" s="35" t="s">
        <v>817</v>
      </c>
      <c r="AC19" s="35" t="s">
        <v>817</v>
      </c>
      <c r="AD19" s="35" t="s">
        <v>817</v>
      </c>
      <c r="AE19" s="35" t="s">
        <v>817</v>
      </c>
      <c r="AF19" s="35" t="s">
        <v>817</v>
      </c>
      <c r="AG19" s="35" t="s">
        <v>817</v>
      </c>
      <c r="AH19" s="35" t="s">
        <v>817</v>
      </c>
      <c r="AI19" s="185" t="s">
        <v>817</v>
      </c>
      <c r="AJ19" s="36">
        <v>33.93</v>
      </c>
      <c r="AK19" s="35">
        <v>25.17</v>
      </c>
      <c r="AL19" s="35">
        <v>25.98</v>
      </c>
      <c r="AM19" s="35" t="s">
        <v>817</v>
      </c>
      <c r="AN19" s="35" t="s">
        <v>817</v>
      </c>
      <c r="AO19" s="364" t="s">
        <v>2000</v>
      </c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</row>
    <row r="20" spans="1:94" s="185" customFormat="1" ht="14.1" customHeight="1">
      <c r="A20" s="260" t="s">
        <v>2001</v>
      </c>
      <c r="B20" s="246">
        <v>7.66</v>
      </c>
      <c r="C20" s="246">
        <v>10.95</v>
      </c>
      <c r="D20" s="243">
        <v>14.7</v>
      </c>
      <c r="E20" s="486" t="s">
        <v>817</v>
      </c>
      <c r="F20" s="486" t="s">
        <v>817</v>
      </c>
      <c r="G20" s="486" t="s">
        <v>817</v>
      </c>
      <c r="H20" s="486" t="s">
        <v>817</v>
      </c>
      <c r="I20" s="486" t="s">
        <v>817</v>
      </c>
      <c r="J20" s="486" t="s">
        <v>817</v>
      </c>
      <c r="K20" s="35">
        <v>885</v>
      </c>
      <c r="L20" s="35">
        <v>854</v>
      </c>
      <c r="M20" s="35">
        <v>134</v>
      </c>
      <c r="N20" s="35">
        <v>147</v>
      </c>
      <c r="O20" s="35">
        <v>105</v>
      </c>
      <c r="P20" s="35">
        <v>160</v>
      </c>
      <c r="Q20" s="185" t="s">
        <v>817</v>
      </c>
      <c r="R20" s="185" t="s">
        <v>817</v>
      </c>
      <c r="S20" s="35" t="s">
        <v>817</v>
      </c>
      <c r="T20" s="486" t="s">
        <v>817</v>
      </c>
      <c r="U20" s="486" t="s">
        <v>817</v>
      </c>
      <c r="V20" s="486" t="s">
        <v>817</v>
      </c>
      <c r="W20" s="486" t="s">
        <v>817</v>
      </c>
      <c r="X20" s="35">
        <v>2521.1</v>
      </c>
      <c r="Y20" s="35">
        <v>6163.4</v>
      </c>
      <c r="Z20" s="35">
        <v>-1692.8</v>
      </c>
      <c r="AA20" s="35">
        <v>1106.8</v>
      </c>
      <c r="AB20" s="35" t="s">
        <v>817</v>
      </c>
      <c r="AC20" s="35" t="s">
        <v>817</v>
      </c>
      <c r="AD20" s="35" t="s">
        <v>817</v>
      </c>
      <c r="AE20" s="35" t="s">
        <v>817</v>
      </c>
      <c r="AF20" s="35" t="s">
        <v>817</v>
      </c>
      <c r="AG20" s="35" t="s">
        <v>817</v>
      </c>
      <c r="AH20" s="35" t="s">
        <v>817</v>
      </c>
      <c r="AI20" s="185" t="s">
        <v>817</v>
      </c>
      <c r="AJ20" s="36">
        <v>36.57</v>
      </c>
      <c r="AK20" s="35">
        <v>27.97</v>
      </c>
      <c r="AL20" s="35">
        <v>27.92</v>
      </c>
      <c r="AM20" s="35" t="s">
        <v>817</v>
      </c>
      <c r="AN20" s="35" t="s">
        <v>817</v>
      </c>
      <c r="AO20" s="364" t="s">
        <v>2001</v>
      </c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</row>
    <row r="21" spans="1:94" s="185" customFormat="1" ht="14.1" customHeight="1">
      <c r="A21" s="260" t="s">
        <v>2002</v>
      </c>
      <c r="B21" s="246">
        <v>12.86</v>
      </c>
      <c r="C21" s="246">
        <v>9.82</v>
      </c>
      <c r="D21" s="246">
        <v>5.83</v>
      </c>
      <c r="E21" s="486" t="s">
        <v>817</v>
      </c>
      <c r="F21" s="486" t="s">
        <v>817</v>
      </c>
      <c r="G21" s="486" t="s">
        <v>817</v>
      </c>
      <c r="H21" s="486" t="s">
        <v>817</v>
      </c>
      <c r="I21" s="486" t="s">
        <v>817</v>
      </c>
      <c r="J21" s="486" t="s">
        <v>817</v>
      </c>
      <c r="K21" s="35">
        <v>919</v>
      </c>
      <c r="L21" s="35">
        <v>904</v>
      </c>
      <c r="M21" s="35">
        <v>141</v>
      </c>
      <c r="N21" s="35">
        <v>144</v>
      </c>
      <c r="O21" s="35">
        <v>91</v>
      </c>
      <c r="P21" s="35">
        <v>161</v>
      </c>
      <c r="Q21" s="185" t="s">
        <v>817</v>
      </c>
      <c r="R21" s="185" t="s">
        <v>817</v>
      </c>
      <c r="S21" s="35" t="s">
        <v>817</v>
      </c>
      <c r="T21" s="486" t="s">
        <v>817</v>
      </c>
      <c r="U21" s="486" t="s">
        <v>817</v>
      </c>
      <c r="V21" s="486" t="s">
        <v>817</v>
      </c>
      <c r="W21" s="486" t="s">
        <v>817</v>
      </c>
      <c r="X21" s="35">
        <v>2716.6</v>
      </c>
      <c r="Y21" s="35">
        <v>6353.8</v>
      </c>
      <c r="Z21" s="35">
        <v>-1514.2</v>
      </c>
      <c r="AA21" s="35">
        <v>1440.8</v>
      </c>
      <c r="AB21" s="35" t="s">
        <v>817</v>
      </c>
      <c r="AC21" s="35" t="s">
        <v>817</v>
      </c>
      <c r="AD21" s="35" t="s">
        <v>817</v>
      </c>
      <c r="AE21" s="35" t="s">
        <v>817</v>
      </c>
      <c r="AF21" s="35" t="s">
        <v>817</v>
      </c>
      <c r="AG21" s="35" t="s">
        <v>817</v>
      </c>
      <c r="AH21" s="35" t="s">
        <v>817</v>
      </c>
      <c r="AI21" s="185" t="s">
        <v>817</v>
      </c>
      <c r="AJ21" s="36">
        <v>46.36</v>
      </c>
      <c r="AK21" s="35">
        <v>30.27</v>
      </c>
      <c r="AL21" s="35">
        <v>35.46</v>
      </c>
      <c r="AM21" s="35" t="s">
        <v>817</v>
      </c>
      <c r="AN21" s="35" t="s">
        <v>817</v>
      </c>
      <c r="AO21" s="364" t="s">
        <v>2002</v>
      </c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</row>
    <row r="22" spans="1:94" s="185" customFormat="1" ht="14.1" customHeight="1">
      <c r="A22" s="260" t="s">
        <v>2003</v>
      </c>
      <c r="B22" s="243">
        <v>5.5</v>
      </c>
      <c r="C22" s="246">
        <v>10.34</v>
      </c>
      <c r="D22" s="243">
        <v>10</v>
      </c>
      <c r="E22" s="486" t="s">
        <v>817</v>
      </c>
      <c r="F22" s="486" t="s">
        <v>817</v>
      </c>
      <c r="G22" s="486" t="s">
        <v>817</v>
      </c>
      <c r="H22" s="486" t="s">
        <v>817</v>
      </c>
      <c r="I22" s="486" t="s">
        <v>817</v>
      </c>
      <c r="J22" s="486" t="s">
        <v>817</v>
      </c>
      <c r="K22" s="35">
        <v>1023</v>
      </c>
      <c r="L22" s="35">
        <v>915</v>
      </c>
      <c r="M22" s="35">
        <v>139</v>
      </c>
      <c r="N22" s="35">
        <v>156</v>
      </c>
      <c r="O22" s="35">
        <v>109</v>
      </c>
      <c r="P22" s="35">
        <v>171</v>
      </c>
      <c r="Q22" s="185" t="s">
        <v>817</v>
      </c>
      <c r="R22" s="185" t="s">
        <v>817</v>
      </c>
      <c r="S22" s="35" t="s">
        <v>817</v>
      </c>
      <c r="T22" s="486" t="s">
        <v>817</v>
      </c>
      <c r="U22" s="486" t="s">
        <v>817</v>
      </c>
      <c r="V22" s="486" t="s">
        <v>817</v>
      </c>
      <c r="W22" s="486" t="s">
        <v>817</v>
      </c>
      <c r="X22" s="35">
        <v>3064.3</v>
      </c>
      <c r="Y22" s="35">
        <v>7241.5</v>
      </c>
      <c r="Z22" s="35">
        <v>-1402.7</v>
      </c>
      <c r="AA22" s="35">
        <v>2216.4</v>
      </c>
      <c r="AB22" s="35" t="s">
        <v>817</v>
      </c>
      <c r="AC22" s="35" t="s">
        <v>817</v>
      </c>
      <c r="AD22" s="35" t="s">
        <v>817</v>
      </c>
      <c r="AE22" s="35" t="s">
        <v>817</v>
      </c>
      <c r="AF22" s="35" t="s">
        <v>817</v>
      </c>
      <c r="AG22" s="35" t="s">
        <v>817</v>
      </c>
      <c r="AH22" s="35" t="s">
        <v>817</v>
      </c>
      <c r="AI22" s="185" t="s">
        <v>817</v>
      </c>
      <c r="AJ22" s="36">
        <v>49.55</v>
      </c>
      <c r="AK22" s="35">
        <v>30.97</v>
      </c>
      <c r="AL22" s="35">
        <v>39.590000000000003</v>
      </c>
      <c r="AM22" s="35" t="s">
        <v>817</v>
      </c>
      <c r="AN22" s="35" t="s">
        <v>817</v>
      </c>
      <c r="AO22" s="364" t="s">
        <v>2003</v>
      </c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</row>
    <row r="23" spans="1:94" s="185" customFormat="1" ht="14.1" customHeight="1">
      <c r="A23" s="260" t="s">
        <v>1974</v>
      </c>
      <c r="B23" s="246">
        <v>13.05</v>
      </c>
      <c r="C23" s="246">
        <v>11.4</v>
      </c>
      <c r="D23" s="246">
        <v>8.26</v>
      </c>
      <c r="E23" s="486" t="s">
        <v>817</v>
      </c>
      <c r="F23" s="486" t="s">
        <v>817</v>
      </c>
      <c r="G23" s="486" t="s">
        <v>817</v>
      </c>
      <c r="H23" s="486" t="s">
        <v>817</v>
      </c>
      <c r="I23" s="486" t="s">
        <v>817</v>
      </c>
      <c r="J23" s="486" t="s">
        <v>817</v>
      </c>
      <c r="K23" s="35">
        <v>1087</v>
      </c>
      <c r="L23" s="35">
        <v>962</v>
      </c>
      <c r="M23" s="35">
        <v>139</v>
      </c>
      <c r="N23" s="35">
        <v>151</v>
      </c>
      <c r="O23" s="35">
        <v>105</v>
      </c>
      <c r="P23" s="35">
        <v>177</v>
      </c>
      <c r="Q23" s="185" t="s">
        <v>817</v>
      </c>
      <c r="R23" s="185" t="s">
        <v>817</v>
      </c>
      <c r="S23" s="35" t="s">
        <v>817</v>
      </c>
      <c r="T23" s="486" t="s">
        <v>817</v>
      </c>
      <c r="U23" s="486" t="s">
        <v>817</v>
      </c>
      <c r="V23" s="486" t="s">
        <v>817</v>
      </c>
      <c r="W23" s="486" t="s">
        <v>817</v>
      </c>
      <c r="X23" s="35">
        <v>3704.5</v>
      </c>
      <c r="Y23" s="35">
        <v>8393.2000000000007</v>
      </c>
      <c r="Z23" s="35">
        <v>-1032.5999999999999</v>
      </c>
      <c r="AA23" s="35">
        <v>2696.3</v>
      </c>
      <c r="AB23" s="35" t="s">
        <v>817</v>
      </c>
      <c r="AC23" s="35" t="s">
        <v>817</v>
      </c>
      <c r="AD23" s="35" t="s">
        <v>817</v>
      </c>
      <c r="AE23" s="35" t="s">
        <v>817</v>
      </c>
      <c r="AF23" s="35" t="s">
        <v>817</v>
      </c>
      <c r="AG23" s="35" t="s">
        <v>817</v>
      </c>
      <c r="AH23" s="35" t="s">
        <v>817</v>
      </c>
      <c r="AI23" s="185" t="s">
        <v>817</v>
      </c>
      <c r="AJ23" s="36">
        <v>53.94</v>
      </c>
      <c r="AK23" s="35">
        <v>31.47</v>
      </c>
      <c r="AL23" s="35">
        <v>41.24</v>
      </c>
      <c r="AM23" s="35" t="s">
        <v>817</v>
      </c>
      <c r="AN23" s="35" t="s">
        <v>817</v>
      </c>
      <c r="AO23" s="364" t="s">
        <v>1974</v>
      </c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</row>
    <row r="24" spans="1:94" s="185" customFormat="1" ht="14.1" customHeight="1">
      <c r="A24" s="260" t="s">
        <v>1975</v>
      </c>
      <c r="B24" s="246">
        <v>12.81</v>
      </c>
      <c r="C24" s="243">
        <v>8</v>
      </c>
      <c r="D24" s="246">
        <v>7.63</v>
      </c>
      <c r="E24" s="486" t="s">
        <v>817</v>
      </c>
      <c r="F24" s="243">
        <v>8.4</v>
      </c>
      <c r="G24" s="486" t="s">
        <v>817</v>
      </c>
      <c r="H24" s="486" t="s">
        <v>817</v>
      </c>
      <c r="I24" s="486" t="s">
        <v>817</v>
      </c>
      <c r="J24" s="486" t="s">
        <v>817</v>
      </c>
      <c r="K24" s="35">
        <v>1175</v>
      </c>
      <c r="L24" s="35">
        <v>1034</v>
      </c>
      <c r="M24" s="35">
        <v>139</v>
      </c>
      <c r="N24" s="35" t="s">
        <v>817</v>
      </c>
      <c r="O24" s="35" t="s">
        <v>817</v>
      </c>
      <c r="P24" s="35" t="s">
        <v>817</v>
      </c>
      <c r="Q24" s="35">
        <v>100</v>
      </c>
      <c r="R24" s="35">
        <v>100</v>
      </c>
      <c r="S24" s="35">
        <v>100</v>
      </c>
      <c r="T24" s="486" t="s">
        <v>817</v>
      </c>
      <c r="U24" s="486" t="s">
        <v>817</v>
      </c>
      <c r="V24" s="486" t="s">
        <v>817</v>
      </c>
      <c r="W24" s="486" t="s">
        <v>817</v>
      </c>
      <c r="X24" s="35" t="s">
        <v>817</v>
      </c>
      <c r="Y24" s="35" t="s">
        <v>817</v>
      </c>
      <c r="Z24" s="35" t="s">
        <v>817</v>
      </c>
      <c r="AA24" s="35" t="s">
        <v>817</v>
      </c>
      <c r="AB24" s="35">
        <v>1280.7</v>
      </c>
      <c r="AC24" s="35">
        <v>3044.5</v>
      </c>
      <c r="AD24" s="35">
        <v>-727.8</v>
      </c>
      <c r="AE24" s="35">
        <v>912.7</v>
      </c>
      <c r="AF24" s="35" t="s">
        <v>817</v>
      </c>
      <c r="AG24" s="35" t="s">
        <v>817</v>
      </c>
      <c r="AH24" s="35" t="s">
        <v>817</v>
      </c>
      <c r="AI24" s="185" t="s">
        <v>817</v>
      </c>
      <c r="AJ24" s="35">
        <v>50.19</v>
      </c>
      <c r="AK24" s="35">
        <v>32.33</v>
      </c>
      <c r="AL24" s="35">
        <v>40.18</v>
      </c>
      <c r="AM24" s="35" t="s">
        <v>817</v>
      </c>
      <c r="AN24" s="35" t="s">
        <v>817</v>
      </c>
      <c r="AO24" s="364" t="s">
        <v>1975</v>
      </c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</row>
    <row r="25" spans="1:94" s="185" customFormat="1" ht="14.1" customHeight="1">
      <c r="A25" s="260" t="s">
        <v>1976</v>
      </c>
      <c r="B25" s="246">
        <v>4.8099999999999996</v>
      </c>
      <c r="C25" s="243">
        <v>9.3000000000000007</v>
      </c>
      <c r="D25" s="246">
        <v>4.96</v>
      </c>
      <c r="E25" s="486" t="s">
        <v>817</v>
      </c>
      <c r="F25" s="246">
        <v>3.86</v>
      </c>
      <c r="G25" s="486" t="s">
        <v>817</v>
      </c>
      <c r="H25" s="486" t="s">
        <v>817</v>
      </c>
      <c r="I25" s="486" t="s">
        <v>817</v>
      </c>
      <c r="J25" s="486" t="s">
        <v>817</v>
      </c>
      <c r="K25" s="35">
        <v>1276</v>
      </c>
      <c r="L25" s="35">
        <v>1118</v>
      </c>
      <c r="M25" s="35">
        <v>153</v>
      </c>
      <c r="N25" s="35" t="s">
        <v>817</v>
      </c>
      <c r="O25" s="35" t="s">
        <v>817</v>
      </c>
      <c r="P25" s="35" t="s">
        <v>817</v>
      </c>
      <c r="Q25" s="35">
        <v>113</v>
      </c>
      <c r="R25" s="35">
        <v>103</v>
      </c>
      <c r="S25" s="35">
        <v>115</v>
      </c>
      <c r="T25" s="486" t="s">
        <v>817</v>
      </c>
      <c r="U25" s="486" t="s">
        <v>817</v>
      </c>
      <c r="V25" s="486" t="s">
        <v>817</v>
      </c>
      <c r="W25" s="486" t="s">
        <v>817</v>
      </c>
      <c r="X25" s="35" t="s">
        <v>817</v>
      </c>
      <c r="Y25" s="35" t="s">
        <v>817</v>
      </c>
      <c r="Z25" s="35" t="s">
        <v>817</v>
      </c>
      <c r="AA25" s="35" t="s">
        <v>817</v>
      </c>
      <c r="AB25" s="35">
        <v>1486.3</v>
      </c>
      <c r="AC25" s="35">
        <v>3379.5</v>
      </c>
      <c r="AD25" s="64">
        <v>-814</v>
      </c>
      <c r="AE25" s="35">
        <v>520.4</v>
      </c>
      <c r="AF25" s="35" t="s">
        <v>817</v>
      </c>
      <c r="AG25" s="35" t="s">
        <v>817</v>
      </c>
      <c r="AH25" s="35" t="s">
        <v>817</v>
      </c>
      <c r="AI25" s="185" t="s">
        <v>817</v>
      </c>
      <c r="AJ25" s="35">
        <v>60.94</v>
      </c>
      <c r="AK25" s="35">
        <v>30.85</v>
      </c>
      <c r="AL25" s="35">
        <v>46.14</v>
      </c>
      <c r="AM25" s="35" t="s">
        <v>817</v>
      </c>
      <c r="AN25" s="35" t="s">
        <v>817</v>
      </c>
      <c r="AO25" s="364" t="s">
        <v>1976</v>
      </c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</row>
    <row r="26" spans="1:94" s="185" customFormat="1" ht="14.1" customHeight="1">
      <c r="A26" s="260" t="s">
        <v>549</v>
      </c>
      <c r="B26" s="246">
        <v>7.77</v>
      </c>
      <c r="C26" s="246">
        <v>8.94</v>
      </c>
      <c r="D26" s="243">
        <v>9.4600000000000009</v>
      </c>
      <c r="E26" s="486" t="s">
        <v>817</v>
      </c>
      <c r="F26" s="246">
        <v>8.31</v>
      </c>
      <c r="G26" s="486" t="s">
        <v>817</v>
      </c>
      <c r="H26" s="486" t="s">
        <v>817</v>
      </c>
      <c r="I26" s="486" t="s">
        <v>817</v>
      </c>
      <c r="J26" s="486" t="s">
        <v>817</v>
      </c>
      <c r="K26" s="35">
        <v>1297</v>
      </c>
      <c r="L26" s="35">
        <v>1233</v>
      </c>
      <c r="M26" s="35">
        <v>157</v>
      </c>
      <c r="N26" s="35" t="s">
        <v>817</v>
      </c>
      <c r="O26" s="35" t="s">
        <v>817</v>
      </c>
      <c r="P26" s="35" t="s">
        <v>817</v>
      </c>
      <c r="Q26" s="35">
        <v>116</v>
      </c>
      <c r="R26" s="35">
        <v>85</v>
      </c>
      <c r="S26" s="35">
        <v>121</v>
      </c>
      <c r="T26" s="486" t="s">
        <v>817</v>
      </c>
      <c r="U26" s="486" t="s">
        <v>817</v>
      </c>
      <c r="V26" s="486" t="s">
        <v>817</v>
      </c>
      <c r="W26" s="486" t="s">
        <v>817</v>
      </c>
      <c r="X26" s="35" t="s">
        <v>817</v>
      </c>
      <c r="Y26" s="35" t="s">
        <v>817</v>
      </c>
      <c r="Z26" s="35" t="s">
        <v>817</v>
      </c>
      <c r="AA26" s="35" t="s">
        <v>817</v>
      </c>
      <c r="AB26" s="35">
        <v>1669.3</v>
      </c>
      <c r="AC26" s="35">
        <v>3125.3</v>
      </c>
      <c r="AD26" s="35">
        <v>-149.19999999999999</v>
      </c>
      <c r="AE26" s="35">
        <v>880.2</v>
      </c>
      <c r="AF26" s="185">
        <v>1669.3</v>
      </c>
      <c r="AG26" s="185">
        <v>3125.3</v>
      </c>
      <c r="AH26" s="64">
        <v>3510</v>
      </c>
      <c r="AI26" s="185" t="s">
        <v>817</v>
      </c>
      <c r="AJ26" s="35">
        <v>60.13</v>
      </c>
      <c r="AK26" s="35">
        <v>35.74</v>
      </c>
      <c r="AL26" s="35">
        <v>47.51</v>
      </c>
      <c r="AM26" s="35" t="s">
        <v>817</v>
      </c>
      <c r="AN26" s="35" t="s">
        <v>817</v>
      </c>
      <c r="AO26" s="364" t="s">
        <v>549</v>
      </c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</row>
    <row r="27" spans="1:94" s="185" customFormat="1" ht="14.1" customHeight="1">
      <c r="A27" s="260" t="s">
        <v>550</v>
      </c>
      <c r="B27" s="246">
        <v>6.19</v>
      </c>
      <c r="C27" s="246">
        <v>5.09</v>
      </c>
      <c r="D27" s="243">
        <v>4.32</v>
      </c>
      <c r="E27" s="486" t="s">
        <v>817</v>
      </c>
      <c r="F27" s="246">
        <v>4.5599999999999996</v>
      </c>
      <c r="G27" s="486" t="s">
        <v>817</v>
      </c>
      <c r="H27" s="486" t="s">
        <v>817</v>
      </c>
      <c r="I27" s="486" t="s">
        <v>817</v>
      </c>
      <c r="J27" s="486" t="s">
        <v>817</v>
      </c>
      <c r="K27" s="35">
        <v>1333</v>
      </c>
      <c r="L27" s="35">
        <v>1303</v>
      </c>
      <c r="M27" s="35">
        <v>162</v>
      </c>
      <c r="N27" s="35" t="s">
        <v>817</v>
      </c>
      <c r="O27" s="35" t="s">
        <v>817</v>
      </c>
      <c r="P27" s="35" t="s">
        <v>817</v>
      </c>
      <c r="Q27" s="35">
        <v>123</v>
      </c>
      <c r="R27" s="35">
        <v>82</v>
      </c>
      <c r="S27" s="35">
        <v>130</v>
      </c>
      <c r="T27" s="486" t="s">
        <v>817</v>
      </c>
      <c r="U27" s="486" t="s">
        <v>817</v>
      </c>
      <c r="V27" s="486" t="s">
        <v>817</v>
      </c>
      <c r="W27" s="486" t="s">
        <v>817</v>
      </c>
      <c r="X27" s="35" t="s">
        <v>817</v>
      </c>
      <c r="Y27" s="35" t="s">
        <v>817</v>
      </c>
      <c r="Z27" s="35" t="s">
        <v>817</v>
      </c>
      <c r="AA27" s="35" t="s">
        <v>817</v>
      </c>
      <c r="AB27" s="35">
        <v>1903.7</v>
      </c>
      <c r="AC27" s="35">
        <v>3117.1</v>
      </c>
      <c r="AD27" s="35">
        <v>212.5</v>
      </c>
      <c r="AE27" s="64">
        <v>1608</v>
      </c>
      <c r="AF27" s="185">
        <v>1903.7</v>
      </c>
      <c r="AG27" s="185">
        <v>3117.1</v>
      </c>
      <c r="AH27" s="64">
        <v>3526</v>
      </c>
      <c r="AI27" s="185" t="s">
        <v>817</v>
      </c>
      <c r="AJ27" s="64">
        <v>74.12</v>
      </c>
      <c r="AK27" s="36">
        <v>38.950000000000003</v>
      </c>
      <c r="AL27" s="36">
        <v>55.54</v>
      </c>
      <c r="AM27" s="35" t="s">
        <v>817</v>
      </c>
      <c r="AN27" s="35" t="s">
        <v>817</v>
      </c>
      <c r="AO27" s="364" t="s">
        <v>550</v>
      </c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</row>
    <row r="28" spans="1:94" s="185" customFormat="1" ht="14.1" customHeight="1">
      <c r="A28" s="260" t="s">
        <v>551</v>
      </c>
      <c r="B28" s="246">
        <v>-2.42</v>
      </c>
      <c r="C28" s="246">
        <v>1.33</v>
      </c>
      <c r="D28" s="243">
        <v>0</v>
      </c>
      <c r="E28" s="486" t="s">
        <v>817</v>
      </c>
      <c r="F28" s="246">
        <v>2.73</v>
      </c>
      <c r="G28" s="486" t="s">
        <v>817</v>
      </c>
      <c r="H28" s="486" t="s">
        <v>817</v>
      </c>
      <c r="I28" s="486" t="s">
        <v>817</v>
      </c>
      <c r="J28" s="486" t="s">
        <v>817</v>
      </c>
      <c r="K28" s="35">
        <v>1353</v>
      </c>
      <c r="L28" s="35">
        <v>1331</v>
      </c>
      <c r="M28" s="35">
        <v>163</v>
      </c>
      <c r="N28" s="35" t="s">
        <v>817</v>
      </c>
      <c r="O28" s="35" t="s">
        <v>817</v>
      </c>
      <c r="P28" s="35" t="s">
        <v>817</v>
      </c>
      <c r="Q28" s="35">
        <v>142</v>
      </c>
      <c r="R28" s="35">
        <v>88</v>
      </c>
      <c r="S28" s="35">
        <v>151</v>
      </c>
      <c r="T28" s="486" t="s">
        <v>817</v>
      </c>
      <c r="U28" s="486" t="s">
        <v>817</v>
      </c>
      <c r="V28" s="486" t="s">
        <v>817</v>
      </c>
      <c r="W28" s="486" t="s">
        <v>817</v>
      </c>
      <c r="X28" s="35" t="s">
        <v>817</v>
      </c>
      <c r="Y28" s="35" t="s">
        <v>817</v>
      </c>
      <c r="Z28" s="35" t="s">
        <v>817</v>
      </c>
      <c r="AA28" s="35" t="s">
        <v>817</v>
      </c>
      <c r="AB28" s="35">
        <v>2138.3000000000002</v>
      </c>
      <c r="AC28" s="35">
        <v>3527.7</v>
      </c>
      <c r="AD28" s="35">
        <v>38.299999999999997</v>
      </c>
      <c r="AE28" s="35">
        <v>2120.8000000000002</v>
      </c>
      <c r="AF28" s="185">
        <v>2138.3000000000002</v>
      </c>
      <c r="AG28" s="185">
        <v>3572.7</v>
      </c>
      <c r="AH28" s="64">
        <v>4071</v>
      </c>
      <c r="AI28" s="185" t="s">
        <v>817</v>
      </c>
      <c r="AJ28" s="35">
        <v>60.18</v>
      </c>
      <c r="AK28" s="35">
        <v>39.75</v>
      </c>
      <c r="AL28" s="35">
        <v>54.61</v>
      </c>
      <c r="AM28" s="35" t="s">
        <v>817</v>
      </c>
      <c r="AN28" s="35" t="s">
        <v>817</v>
      </c>
      <c r="AO28" s="364" t="s">
        <v>551</v>
      </c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</row>
    <row r="29" spans="1:94" s="185" customFormat="1" ht="14.1" customHeight="1">
      <c r="A29" s="260" t="s">
        <v>1165</v>
      </c>
      <c r="B29" s="246">
        <v>3.98</v>
      </c>
      <c r="C29" s="246">
        <v>1.83</v>
      </c>
      <c r="D29" s="246">
        <v>4.1399999999999997</v>
      </c>
      <c r="E29" s="486" t="s">
        <v>817</v>
      </c>
      <c r="F29" s="246">
        <v>3.28</v>
      </c>
      <c r="G29" s="486" t="s">
        <v>817</v>
      </c>
      <c r="H29" s="486" t="s">
        <v>817</v>
      </c>
      <c r="I29" s="486" t="s">
        <v>817</v>
      </c>
      <c r="J29" s="486" t="s">
        <v>817</v>
      </c>
      <c r="K29" s="35">
        <v>1437</v>
      </c>
      <c r="L29" s="35">
        <v>1361</v>
      </c>
      <c r="M29" s="35" t="s">
        <v>817</v>
      </c>
      <c r="N29" s="35" t="s">
        <v>817</v>
      </c>
      <c r="O29" s="35" t="s">
        <v>817</v>
      </c>
      <c r="P29" s="35" t="s">
        <v>817</v>
      </c>
      <c r="Q29" s="35">
        <v>154</v>
      </c>
      <c r="R29" s="35">
        <v>83</v>
      </c>
      <c r="S29" s="35">
        <v>166</v>
      </c>
      <c r="T29" s="486" t="s">
        <v>817</v>
      </c>
      <c r="U29" s="486" t="s">
        <v>817</v>
      </c>
      <c r="V29" s="486" t="s">
        <v>817</v>
      </c>
      <c r="W29" s="486" t="s">
        <v>817</v>
      </c>
      <c r="X29" s="35" t="s">
        <v>817</v>
      </c>
      <c r="Y29" s="35" t="s">
        <v>817</v>
      </c>
      <c r="Z29" s="35" t="s">
        <v>817</v>
      </c>
      <c r="AA29" s="35" t="s">
        <v>817</v>
      </c>
      <c r="AB29" s="35">
        <v>2524.4</v>
      </c>
      <c r="AC29" s="64">
        <v>3765</v>
      </c>
      <c r="AD29" s="35">
        <v>279.8</v>
      </c>
      <c r="AE29" s="35">
        <v>2764.9</v>
      </c>
      <c r="AF29" s="185">
        <v>2524.4</v>
      </c>
      <c r="AG29" s="359">
        <v>3765</v>
      </c>
      <c r="AH29" s="64">
        <v>4191</v>
      </c>
      <c r="AI29" s="185" t="s">
        <v>817</v>
      </c>
      <c r="AJ29" s="35">
        <v>62.35</v>
      </c>
      <c r="AK29" s="35">
        <v>40.15</v>
      </c>
      <c r="AL29" s="35">
        <v>58.38</v>
      </c>
      <c r="AM29" s="35" t="s">
        <v>817</v>
      </c>
      <c r="AN29" s="35" t="s">
        <v>817</v>
      </c>
      <c r="AO29" s="364" t="s">
        <v>1165</v>
      </c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</row>
    <row r="30" spans="1:94" s="267" customFormat="1" ht="14.1" customHeight="1">
      <c r="A30" s="271" t="s">
        <v>1166</v>
      </c>
      <c r="B30" s="272">
        <v>6.21</v>
      </c>
      <c r="C30" s="273">
        <v>5.2</v>
      </c>
      <c r="D30" s="272">
        <v>9.09</v>
      </c>
      <c r="E30" s="272">
        <v>11.22</v>
      </c>
      <c r="F30" s="272">
        <v>8.8699999999999992</v>
      </c>
      <c r="G30" s="272" t="s">
        <v>817</v>
      </c>
      <c r="H30" s="272" t="s">
        <v>817</v>
      </c>
      <c r="I30" s="272" t="s">
        <v>817</v>
      </c>
      <c r="J30" s="272" t="s">
        <v>817</v>
      </c>
      <c r="K30" s="272">
        <v>1519</v>
      </c>
      <c r="L30" s="272">
        <v>1392</v>
      </c>
      <c r="M30" s="35" t="s">
        <v>817</v>
      </c>
      <c r="N30" s="35" t="s">
        <v>817</v>
      </c>
      <c r="O30" s="35" t="s">
        <v>817</v>
      </c>
      <c r="P30" s="35" t="s">
        <v>817</v>
      </c>
      <c r="Q30" s="272">
        <v>163</v>
      </c>
      <c r="R30" s="272">
        <v>83</v>
      </c>
      <c r="S30" s="272">
        <v>176</v>
      </c>
      <c r="T30" s="272" t="s">
        <v>817</v>
      </c>
      <c r="U30" s="272" t="s">
        <v>817</v>
      </c>
      <c r="V30" s="272" t="s">
        <v>817</v>
      </c>
      <c r="W30" s="272" t="s">
        <v>817</v>
      </c>
      <c r="X30" s="35" t="s">
        <v>817</v>
      </c>
      <c r="Y30" s="35" t="s">
        <v>817</v>
      </c>
      <c r="Z30" s="35" t="s">
        <v>817</v>
      </c>
      <c r="AA30" s="35" t="s">
        <v>817</v>
      </c>
      <c r="AB30" s="35" t="s">
        <v>817</v>
      </c>
      <c r="AC30" s="35" t="s">
        <v>817</v>
      </c>
      <c r="AD30" s="242">
        <v>-183.6</v>
      </c>
      <c r="AE30" s="64" t="s">
        <v>817</v>
      </c>
      <c r="AF30" s="242">
        <v>3472.5</v>
      </c>
      <c r="AG30" s="242">
        <v>5250.6</v>
      </c>
      <c r="AH30" s="242">
        <v>5834</v>
      </c>
      <c r="AI30" s="242">
        <v>3069.6</v>
      </c>
      <c r="AJ30" s="273">
        <v>63.04</v>
      </c>
      <c r="AK30" s="273">
        <v>40</v>
      </c>
      <c r="AL30" s="273">
        <v>62.81</v>
      </c>
      <c r="AM30" s="272" t="s">
        <v>817</v>
      </c>
      <c r="AN30" s="272" t="s">
        <v>817</v>
      </c>
      <c r="AO30" s="317" t="s">
        <v>1166</v>
      </c>
    </row>
    <row r="31" spans="1:94" s="267" customFormat="1" ht="14.1" customHeight="1">
      <c r="A31" s="271" t="s">
        <v>1167</v>
      </c>
      <c r="B31" s="272" t="s">
        <v>817</v>
      </c>
      <c r="C31" s="272" t="s">
        <v>817</v>
      </c>
      <c r="D31" s="272" t="s">
        <v>817</v>
      </c>
      <c r="E31" s="272">
        <v>1.61</v>
      </c>
      <c r="F31" s="272">
        <v>6.65</v>
      </c>
      <c r="G31" s="272" t="s">
        <v>817</v>
      </c>
      <c r="H31" s="272" t="s">
        <v>817</v>
      </c>
      <c r="I31" s="272" t="s">
        <v>817</v>
      </c>
      <c r="J31" s="272" t="s">
        <v>817</v>
      </c>
      <c r="K31" s="272">
        <v>1606</v>
      </c>
      <c r="L31" s="272">
        <v>1459</v>
      </c>
      <c r="M31" s="35" t="s">
        <v>817</v>
      </c>
      <c r="N31" s="35" t="s">
        <v>817</v>
      </c>
      <c r="O31" s="35" t="s">
        <v>817</v>
      </c>
      <c r="P31" s="35" t="s">
        <v>817</v>
      </c>
      <c r="Q31" s="272">
        <v>174</v>
      </c>
      <c r="R31" s="272">
        <v>79</v>
      </c>
      <c r="S31" s="272">
        <v>190</v>
      </c>
      <c r="T31" s="272" t="s">
        <v>817</v>
      </c>
      <c r="U31" s="272" t="s">
        <v>817</v>
      </c>
      <c r="V31" s="272" t="s">
        <v>817</v>
      </c>
      <c r="W31" s="272" t="s">
        <v>817</v>
      </c>
      <c r="X31" s="35" t="s">
        <v>817</v>
      </c>
      <c r="Y31" s="35" t="s">
        <v>817</v>
      </c>
      <c r="Z31" s="35" t="s">
        <v>817</v>
      </c>
      <c r="AA31" s="35" t="s">
        <v>817</v>
      </c>
      <c r="AB31" s="35" t="s">
        <v>817</v>
      </c>
      <c r="AC31" s="35" t="s">
        <v>817</v>
      </c>
      <c r="AD31" s="242">
        <v>-951.3</v>
      </c>
      <c r="AE31" s="35" t="s">
        <v>817</v>
      </c>
      <c r="AF31" s="242">
        <v>3882.4</v>
      </c>
      <c r="AG31" s="242">
        <v>6237.9</v>
      </c>
      <c r="AH31" s="242">
        <v>6931</v>
      </c>
      <c r="AI31" s="242">
        <v>2038.6</v>
      </c>
      <c r="AJ31" s="273">
        <v>64.7</v>
      </c>
      <c r="AK31" s="273">
        <v>41.65</v>
      </c>
      <c r="AL31" s="273">
        <v>60.13</v>
      </c>
      <c r="AM31" s="272" t="s">
        <v>817</v>
      </c>
      <c r="AN31" s="272" t="s">
        <v>817</v>
      </c>
      <c r="AO31" s="317" t="s">
        <v>1167</v>
      </c>
    </row>
    <row r="32" spans="1:94" s="267" customFormat="1" ht="14.1" customHeight="1">
      <c r="A32" s="271" t="s">
        <v>1168</v>
      </c>
      <c r="B32" s="272" t="s">
        <v>817</v>
      </c>
      <c r="C32" s="272" t="s">
        <v>817</v>
      </c>
      <c r="D32" s="272" t="s">
        <v>817</v>
      </c>
      <c r="E32" s="272">
        <v>5.59</v>
      </c>
      <c r="F32" s="272">
        <v>2.52</v>
      </c>
      <c r="G32" s="272" t="s">
        <v>817</v>
      </c>
      <c r="H32" s="272" t="s">
        <v>817</v>
      </c>
      <c r="I32" s="272" t="s">
        <v>817</v>
      </c>
      <c r="J32" s="272">
        <v>3.96</v>
      </c>
      <c r="K32" s="272">
        <v>1611</v>
      </c>
      <c r="L32" s="272">
        <v>1478</v>
      </c>
      <c r="M32" s="35" t="s">
        <v>817</v>
      </c>
      <c r="N32" s="35" t="s">
        <v>817</v>
      </c>
      <c r="O32" s="35" t="s">
        <v>817</v>
      </c>
      <c r="P32" s="35" t="s">
        <v>817</v>
      </c>
      <c r="Q32" s="272">
        <v>179</v>
      </c>
      <c r="R32" s="272">
        <v>80</v>
      </c>
      <c r="S32" s="272">
        <v>195</v>
      </c>
      <c r="T32" s="272" t="s">
        <v>817</v>
      </c>
      <c r="U32" s="272" t="s">
        <v>817</v>
      </c>
      <c r="V32" s="272" t="s">
        <v>817</v>
      </c>
      <c r="W32" s="272" t="s">
        <v>817</v>
      </c>
      <c r="X32" s="35" t="s">
        <v>817</v>
      </c>
      <c r="Y32" s="35" t="s">
        <v>817</v>
      </c>
      <c r="Z32" s="35" t="s">
        <v>817</v>
      </c>
      <c r="AA32" s="35" t="s">
        <v>817</v>
      </c>
      <c r="AB32" s="35" t="s">
        <v>817</v>
      </c>
      <c r="AC32" s="35" t="s">
        <v>817</v>
      </c>
      <c r="AD32" s="242">
        <v>-551</v>
      </c>
      <c r="AE32" s="35" t="s">
        <v>817</v>
      </c>
      <c r="AF32" s="242">
        <v>4418.3</v>
      </c>
      <c r="AG32" s="242">
        <v>6436.8</v>
      </c>
      <c r="AH32" s="242">
        <v>7152</v>
      </c>
      <c r="AI32" s="242">
        <v>1718.8</v>
      </c>
      <c r="AJ32" s="273">
        <v>72.47</v>
      </c>
      <c r="AK32" s="273">
        <v>43.55</v>
      </c>
      <c r="AL32" s="273">
        <v>60.74</v>
      </c>
      <c r="AM32" s="272" t="s">
        <v>817</v>
      </c>
      <c r="AN32" s="272" t="s">
        <v>817</v>
      </c>
      <c r="AO32" s="317" t="s">
        <v>1168</v>
      </c>
    </row>
    <row r="33" spans="1:47" s="267" customFormat="1" ht="14.1" customHeight="1">
      <c r="A33" s="271" t="s">
        <v>1169</v>
      </c>
      <c r="B33" s="272" t="s">
        <v>817</v>
      </c>
      <c r="C33" s="272" t="s">
        <v>817</v>
      </c>
      <c r="D33" s="272" t="s">
        <v>817</v>
      </c>
      <c r="E33" s="272">
        <v>6.78</v>
      </c>
      <c r="F33" s="272">
        <v>6.99</v>
      </c>
      <c r="G33" s="272" t="s">
        <v>817</v>
      </c>
      <c r="H33" s="272" t="s">
        <v>817</v>
      </c>
      <c r="I33" s="272" t="s">
        <v>817</v>
      </c>
      <c r="J33" s="272">
        <v>8.66</v>
      </c>
      <c r="K33" s="272">
        <v>1701</v>
      </c>
      <c r="L33" s="272">
        <v>1537</v>
      </c>
      <c r="M33" s="35" t="s">
        <v>817</v>
      </c>
      <c r="N33" s="35" t="s">
        <v>817</v>
      </c>
      <c r="O33" s="35" t="s">
        <v>817</v>
      </c>
      <c r="P33" s="35" t="s">
        <v>817</v>
      </c>
      <c r="Q33" s="272">
        <v>196</v>
      </c>
      <c r="R33" s="272">
        <v>81</v>
      </c>
      <c r="S33" s="272">
        <v>215</v>
      </c>
      <c r="T33" s="272" t="s">
        <v>817</v>
      </c>
      <c r="U33" s="272" t="s">
        <v>817</v>
      </c>
      <c r="V33" s="272" t="s">
        <v>817</v>
      </c>
      <c r="W33" s="272" t="s">
        <v>817</v>
      </c>
      <c r="X33" s="35" t="s">
        <v>817</v>
      </c>
      <c r="Y33" s="35" t="s">
        <v>817</v>
      </c>
      <c r="Z33" s="35" t="s">
        <v>817</v>
      </c>
      <c r="AA33" s="35" t="s">
        <v>817</v>
      </c>
      <c r="AB33" s="35" t="s">
        <v>817</v>
      </c>
      <c r="AC33" s="35" t="s">
        <v>817</v>
      </c>
      <c r="AD33" s="242">
        <v>-258</v>
      </c>
      <c r="AE33" s="35" t="s">
        <v>817</v>
      </c>
      <c r="AF33" s="242">
        <v>5161.2</v>
      </c>
      <c r="AG33" s="242">
        <v>6768</v>
      </c>
      <c r="AH33" s="242">
        <v>7520</v>
      </c>
      <c r="AI33" s="242">
        <v>1739.2</v>
      </c>
      <c r="AJ33" s="273">
        <v>76.930000000000007</v>
      </c>
      <c r="AK33" s="273">
        <v>46.15</v>
      </c>
      <c r="AL33" s="273">
        <v>61.46</v>
      </c>
      <c r="AM33" s="272" t="s">
        <v>817</v>
      </c>
      <c r="AN33" s="272" t="s">
        <v>817</v>
      </c>
      <c r="AO33" s="317" t="s">
        <v>1169</v>
      </c>
    </row>
    <row r="34" spans="1:47" s="267" customFormat="1" ht="14.1" customHeight="1">
      <c r="A34" s="271" t="s">
        <v>1170</v>
      </c>
      <c r="B34" s="272" t="s">
        <v>817</v>
      </c>
      <c r="C34" s="272" t="s">
        <v>817</v>
      </c>
      <c r="D34" s="272" t="s">
        <v>817</v>
      </c>
      <c r="E34" s="272">
        <v>7.79</v>
      </c>
      <c r="F34" s="272">
        <v>8.91</v>
      </c>
      <c r="G34" s="272" t="s">
        <v>817</v>
      </c>
      <c r="H34" s="272" t="s">
        <v>817</v>
      </c>
      <c r="I34" s="272" t="s">
        <v>817</v>
      </c>
      <c r="J34" s="272">
        <v>7.06</v>
      </c>
      <c r="K34" s="272">
        <v>1848</v>
      </c>
      <c r="L34" s="272">
        <v>1573</v>
      </c>
      <c r="M34" s="35" t="s">
        <v>817</v>
      </c>
      <c r="N34" s="35" t="s">
        <v>817</v>
      </c>
      <c r="O34" s="35" t="s">
        <v>817</v>
      </c>
      <c r="P34" s="35" t="s">
        <v>817</v>
      </c>
      <c r="Q34" s="272">
        <v>204</v>
      </c>
      <c r="R34" s="272">
        <v>72</v>
      </c>
      <c r="S34" s="272">
        <v>225</v>
      </c>
      <c r="T34" s="272" t="s">
        <v>817</v>
      </c>
      <c r="U34" s="272" t="s">
        <v>817</v>
      </c>
      <c r="V34" s="272" t="s">
        <v>817</v>
      </c>
      <c r="W34" s="272" t="s">
        <v>817</v>
      </c>
      <c r="X34" s="35" t="s">
        <v>817</v>
      </c>
      <c r="Y34" s="35" t="s">
        <v>817</v>
      </c>
      <c r="Z34" s="35" t="s">
        <v>817</v>
      </c>
      <c r="AA34" s="35" t="s">
        <v>817</v>
      </c>
      <c r="AB34" s="35" t="s">
        <v>817</v>
      </c>
      <c r="AC34" s="35" t="s">
        <v>817</v>
      </c>
      <c r="AD34" s="242">
        <v>-393.8</v>
      </c>
      <c r="AE34" s="35" t="s">
        <v>817</v>
      </c>
      <c r="AF34" s="242">
        <v>5312.8</v>
      </c>
      <c r="AG34" s="242">
        <v>7205.4</v>
      </c>
      <c r="AH34" s="242">
        <v>8006</v>
      </c>
      <c r="AI34" s="242">
        <v>1523.3</v>
      </c>
      <c r="AJ34" s="273">
        <v>77.02</v>
      </c>
      <c r="AK34" s="273">
        <v>48.35</v>
      </c>
      <c r="AL34" s="273">
        <v>64.66</v>
      </c>
      <c r="AM34" s="272" t="s">
        <v>817</v>
      </c>
      <c r="AN34" s="272" t="s">
        <v>817</v>
      </c>
      <c r="AO34" s="317" t="s">
        <v>1170</v>
      </c>
    </row>
    <row r="35" spans="1:47" s="267" customFormat="1" ht="14.1" customHeight="1">
      <c r="A35" s="271" t="s">
        <v>1171</v>
      </c>
      <c r="B35" s="272" t="s">
        <v>817</v>
      </c>
      <c r="C35" s="272" t="s">
        <v>817</v>
      </c>
      <c r="D35" s="272" t="s">
        <v>817</v>
      </c>
      <c r="E35" s="272">
        <v>2.27</v>
      </c>
      <c r="F35" s="272">
        <v>3.41</v>
      </c>
      <c r="G35" s="272" t="s">
        <v>817</v>
      </c>
      <c r="H35" s="272" t="s">
        <v>817</v>
      </c>
      <c r="I35" s="272" t="s">
        <v>817</v>
      </c>
      <c r="J35" s="272">
        <v>2.79</v>
      </c>
      <c r="K35" s="272">
        <v>1847</v>
      </c>
      <c r="L35" s="272">
        <v>1526</v>
      </c>
      <c r="M35" s="35" t="s">
        <v>817</v>
      </c>
      <c r="N35" s="35" t="s">
        <v>817</v>
      </c>
      <c r="O35" s="35" t="s">
        <v>817</v>
      </c>
      <c r="P35" s="35" t="s">
        <v>817</v>
      </c>
      <c r="Q35" s="272">
        <v>214</v>
      </c>
      <c r="R35" s="272">
        <v>67</v>
      </c>
      <c r="S35" s="272">
        <v>237</v>
      </c>
      <c r="T35" s="272" t="s">
        <v>817</v>
      </c>
      <c r="U35" s="272" t="s">
        <v>817</v>
      </c>
      <c r="V35" s="272" t="s">
        <v>817</v>
      </c>
      <c r="W35" s="272" t="s">
        <v>817</v>
      </c>
      <c r="X35" s="35" t="s">
        <v>817</v>
      </c>
      <c r="Y35" s="35" t="s">
        <v>817</v>
      </c>
      <c r="Z35" s="35" t="s">
        <v>817</v>
      </c>
      <c r="AA35" s="35" t="s">
        <v>817</v>
      </c>
      <c r="AB35" s="35" t="s">
        <v>817</v>
      </c>
      <c r="AC35" s="35" t="s">
        <v>817</v>
      </c>
      <c r="AD35" s="242">
        <v>-17</v>
      </c>
      <c r="AE35" s="35" t="s">
        <v>817</v>
      </c>
      <c r="AF35" s="242">
        <v>5752.2</v>
      </c>
      <c r="AG35" s="242">
        <v>7536.6</v>
      </c>
      <c r="AH35" s="242">
        <v>8374</v>
      </c>
      <c r="AI35" s="242">
        <v>1602.1</v>
      </c>
      <c r="AJ35" s="273">
        <v>77.209999999999994</v>
      </c>
      <c r="AK35" s="273">
        <v>50.85</v>
      </c>
      <c r="AL35" s="273">
        <v>67.959999999999994</v>
      </c>
      <c r="AM35" s="272" t="s">
        <v>817</v>
      </c>
      <c r="AN35" s="272" t="s">
        <v>817</v>
      </c>
      <c r="AO35" s="317" t="s">
        <v>1171</v>
      </c>
    </row>
    <row r="36" spans="1:47" s="267" customFormat="1" ht="14.1" customHeight="1">
      <c r="A36" s="271" t="s">
        <v>1172</v>
      </c>
      <c r="B36" s="272" t="s">
        <v>817</v>
      </c>
      <c r="C36" s="272" t="s">
        <v>817</v>
      </c>
      <c r="D36" s="272" t="s">
        <v>817</v>
      </c>
      <c r="E36" s="272" t="s">
        <v>817</v>
      </c>
      <c r="F36" s="272" t="s">
        <v>817</v>
      </c>
      <c r="G36" s="272" t="s">
        <v>817</v>
      </c>
      <c r="H36" s="272">
        <v>1.66</v>
      </c>
      <c r="I36" s="272" t="s">
        <v>817</v>
      </c>
      <c r="J36" s="272">
        <v>1.94</v>
      </c>
      <c r="K36" s="272">
        <v>1802</v>
      </c>
      <c r="L36" s="272">
        <v>1563</v>
      </c>
      <c r="M36" s="35" t="s">
        <v>817</v>
      </c>
      <c r="N36" s="35" t="s">
        <v>817</v>
      </c>
      <c r="O36" s="35" t="s">
        <v>817</v>
      </c>
      <c r="P36" s="35" t="s">
        <v>817</v>
      </c>
      <c r="Q36" s="272">
        <v>228</v>
      </c>
      <c r="R36" s="272">
        <v>66</v>
      </c>
      <c r="S36" s="272">
        <v>253</v>
      </c>
      <c r="T36" s="272" t="s">
        <v>817</v>
      </c>
      <c r="U36" s="272" t="s">
        <v>817</v>
      </c>
      <c r="V36" s="272" t="s">
        <v>817</v>
      </c>
      <c r="W36" s="272" t="s">
        <v>817</v>
      </c>
      <c r="X36" s="35" t="s">
        <v>817</v>
      </c>
      <c r="Y36" s="35" t="s">
        <v>817</v>
      </c>
      <c r="Z36" s="35" t="s">
        <v>817</v>
      </c>
      <c r="AA36" s="35" t="s">
        <v>817</v>
      </c>
      <c r="AB36" s="35" t="s">
        <v>817</v>
      </c>
      <c r="AC36" s="35" t="s">
        <v>817</v>
      </c>
      <c r="AD36" s="242">
        <v>-803</v>
      </c>
      <c r="AE36" s="35" t="s">
        <v>817</v>
      </c>
      <c r="AF36" s="242">
        <v>6467.3</v>
      </c>
      <c r="AG36" s="242">
        <v>8401.5</v>
      </c>
      <c r="AH36" s="242">
        <v>9335</v>
      </c>
      <c r="AI36" s="242">
        <v>1306.7</v>
      </c>
      <c r="AJ36" s="273">
        <v>79.98</v>
      </c>
      <c r="AK36" s="273">
        <v>56.5</v>
      </c>
      <c r="AL36" s="273">
        <v>70.38</v>
      </c>
      <c r="AM36" s="272" t="s">
        <v>817</v>
      </c>
      <c r="AN36" s="272" t="s">
        <v>817</v>
      </c>
      <c r="AO36" s="317" t="s">
        <v>1172</v>
      </c>
    </row>
    <row r="37" spans="1:47" s="267" customFormat="1" ht="14.1" customHeight="1">
      <c r="A37" s="271" t="s">
        <v>1173</v>
      </c>
      <c r="B37" s="272" t="s">
        <v>817</v>
      </c>
      <c r="C37" s="272" t="s">
        <v>817</v>
      </c>
      <c r="D37" s="272" t="s">
        <v>817</v>
      </c>
      <c r="E37" s="272" t="s">
        <v>817</v>
      </c>
      <c r="F37" s="272" t="s">
        <v>817</v>
      </c>
      <c r="G37" s="272" t="s">
        <v>817</v>
      </c>
      <c r="H37" s="272">
        <v>3.58</v>
      </c>
      <c r="I37" s="272" t="s">
        <v>817</v>
      </c>
      <c r="J37" s="272">
        <v>2.79</v>
      </c>
      <c r="K37" s="272">
        <v>1810</v>
      </c>
      <c r="L37" s="272">
        <v>1562</v>
      </c>
      <c r="M37" s="35" t="s">
        <v>817</v>
      </c>
      <c r="N37" s="35" t="s">
        <v>817</v>
      </c>
      <c r="O37" s="35" t="s">
        <v>817</v>
      </c>
      <c r="P37" s="35" t="s">
        <v>817</v>
      </c>
      <c r="Q37" s="272">
        <v>239</v>
      </c>
      <c r="R37" s="272">
        <v>69</v>
      </c>
      <c r="S37" s="272">
        <v>267</v>
      </c>
      <c r="T37" s="272" t="s">
        <v>817</v>
      </c>
      <c r="U37" s="272" t="s">
        <v>817</v>
      </c>
      <c r="V37" s="272" t="s">
        <v>817</v>
      </c>
      <c r="W37" s="272" t="s">
        <v>817</v>
      </c>
      <c r="X37" s="35" t="s">
        <v>817</v>
      </c>
      <c r="Y37" s="35" t="s">
        <v>817</v>
      </c>
      <c r="Z37" s="35" t="s">
        <v>817</v>
      </c>
      <c r="AA37" s="35" t="s">
        <v>817</v>
      </c>
      <c r="AB37" s="35" t="s">
        <v>817</v>
      </c>
      <c r="AC37" s="35" t="s">
        <v>817</v>
      </c>
      <c r="AD37" s="242">
        <v>240</v>
      </c>
      <c r="AE37" s="35" t="s">
        <v>817</v>
      </c>
      <c r="AF37" s="242">
        <v>5986.1</v>
      </c>
      <c r="AG37" s="242">
        <v>7686</v>
      </c>
      <c r="AH37" s="242">
        <v>8540</v>
      </c>
      <c r="AI37" s="242">
        <v>1582.9</v>
      </c>
      <c r="AJ37" s="273">
        <v>87.94</v>
      </c>
      <c r="AK37" s="273">
        <v>57.4</v>
      </c>
      <c r="AL37" s="273">
        <v>76.37</v>
      </c>
      <c r="AM37" s="272" t="s">
        <v>817</v>
      </c>
      <c r="AN37" s="272" t="s">
        <v>817</v>
      </c>
      <c r="AO37" s="317" t="s">
        <v>1173</v>
      </c>
    </row>
    <row r="38" spans="1:47" s="267" customFormat="1" ht="14.1" customHeight="1">
      <c r="A38" s="271" t="s">
        <v>1174</v>
      </c>
      <c r="B38" s="272" t="s">
        <v>817</v>
      </c>
      <c r="C38" s="272" t="s">
        <v>817</v>
      </c>
      <c r="D38" s="272" t="s">
        <v>817</v>
      </c>
      <c r="E38" s="272" t="s">
        <v>817</v>
      </c>
      <c r="F38" s="272" t="s">
        <v>817</v>
      </c>
      <c r="G38" s="272" t="s">
        <v>817</v>
      </c>
      <c r="H38" s="272">
        <v>5.03</v>
      </c>
      <c r="I38" s="272" t="s">
        <v>817</v>
      </c>
      <c r="J38" s="272">
        <v>4.38</v>
      </c>
      <c r="K38" s="272">
        <v>1922</v>
      </c>
      <c r="L38" s="272">
        <v>1610</v>
      </c>
      <c r="M38" s="35" t="s">
        <v>817</v>
      </c>
      <c r="N38" s="35" t="s">
        <v>817</v>
      </c>
      <c r="O38" s="35" t="s">
        <v>817</v>
      </c>
      <c r="P38" s="35" t="s">
        <v>817</v>
      </c>
      <c r="Q38" s="272">
        <v>255</v>
      </c>
      <c r="R38" s="272">
        <v>63</v>
      </c>
      <c r="S38" s="272">
        <v>285</v>
      </c>
      <c r="T38" s="272" t="s">
        <v>817</v>
      </c>
      <c r="U38" s="272" t="s">
        <v>817</v>
      </c>
      <c r="V38" s="272" t="s">
        <v>817</v>
      </c>
      <c r="W38" s="272" t="s">
        <v>817</v>
      </c>
      <c r="X38" s="35" t="s">
        <v>817</v>
      </c>
      <c r="Y38" s="35" t="s">
        <v>817</v>
      </c>
      <c r="Z38" s="35" t="s">
        <v>817</v>
      </c>
      <c r="AA38" s="35" t="s">
        <v>817</v>
      </c>
      <c r="AB38" s="35" t="s">
        <v>817</v>
      </c>
      <c r="AC38" s="35" t="s">
        <v>817</v>
      </c>
      <c r="AD38" s="242">
        <v>197.4</v>
      </c>
      <c r="AE38" s="35" t="s">
        <v>817</v>
      </c>
      <c r="AF38" s="242">
        <v>6548.4</v>
      </c>
      <c r="AG38" s="242">
        <v>8691.7999999999993</v>
      </c>
      <c r="AH38" s="242">
        <v>9657.5</v>
      </c>
      <c r="AI38" s="242">
        <v>2469.6</v>
      </c>
      <c r="AJ38" s="273">
        <v>94.64</v>
      </c>
      <c r="AK38" s="273">
        <v>57.4</v>
      </c>
      <c r="AL38" s="273">
        <v>80.45</v>
      </c>
      <c r="AM38" s="272" t="s">
        <v>817</v>
      </c>
      <c r="AN38" s="272" t="s">
        <v>817</v>
      </c>
      <c r="AO38" s="317" t="s">
        <v>1174</v>
      </c>
    </row>
    <row r="39" spans="1:47" s="267" customFormat="1" ht="14.1" customHeight="1">
      <c r="A39" s="271" t="s">
        <v>1175</v>
      </c>
      <c r="B39" s="272" t="s">
        <v>817</v>
      </c>
      <c r="C39" s="272" t="s">
        <v>817</v>
      </c>
      <c r="D39" s="272" t="s">
        <v>817</v>
      </c>
      <c r="E39" s="272" t="s">
        <v>817</v>
      </c>
      <c r="F39" s="272" t="s">
        <v>817</v>
      </c>
      <c r="G39" s="272" t="s">
        <v>817</v>
      </c>
      <c r="H39" s="272">
        <v>5.64</v>
      </c>
      <c r="I39" s="272" t="s">
        <v>817</v>
      </c>
      <c r="J39" s="272">
        <v>5.83</v>
      </c>
      <c r="K39" s="272">
        <v>1994</v>
      </c>
      <c r="L39" s="272">
        <v>1667</v>
      </c>
      <c r="M39" s="35" t="s">
        <v>817</v>
      </c>
      <c r="N39" s="35" t="s">
        <v>817</v>
      </c>
      <c r="O39" s="35" t="s">
        <v>817</v>
      </c>
      <c r="P39" s="35" t="s">
        <v>817</v>
      </c>
      <c r="Q39" s="272">
        <v>273</v>
      </c>
      <c r="R39" s="272">
        <v>60</v>
      </c>
      <c r="S39" s="272">
        <v>308</v>
      </c>
      <c r="T39" s="272" t="s">
        <v>817</v>
      </c>
      <c r="U39" s="272" t="s">
        <v>817</v>
      </c>
      <c r="V39" s="272" t="s">
        <v>817</v>
      </c>
      <c r="W39" s="272" t="s">
        <v>817</v>
      </c>
      <c r="X39" s="35" t="s">
        <v>817</v>
      </c>
      <c r="Y39" s="35" t="s">
        <v>817</v>
      </c>
      <c r="Z39" s="35" t="s">
        <v>817</v>
      </c>
      <c r="AA39" s="35" t="s">
        <v>817</v>
      </c>
      <c r="AB39" s="35" t="s">
        <v>817</v>
      </c>
      <c r="AC39" s="35" t="s">
        <v>817</v>
      </c>
      <c r="AD39" s="35" t="s">
        <v>817</v>
      </c>
      <c r="AE39" s="35" t="s">
        <v>817</v>
      </c>
      <c r="AF39" s="242">
        <v>7603</v>
      </c>
      <c r="AG39" s="242">
        <v>9812.9</v>
      </c>
      <c r="AH39" s="242">
        <v>10903.2</v>
      </c>
      <c r="AI39" s="242">
        <v>2705</v>
      </c>
      <c r="AJ39" s="242" t="s">
        <v>817</v>
      </c>
      <c r="AK39" s="242" t="s">
        <v>817</v>
      </c>
      <c r="AL39" s="242" t="s">
        <v>817</v>
      </c>
      <c r="AM39" s="306">
        <v>58.902700000000003</v>
      </c>
      <c r="AN39" s="306">
        <v>60.347200000000001</v>
      </c>
      <c r="AO39" s="317" t="s">
        <v>1175</v>
      </c>
    </row>
    <row r="40" spans="1:47" s="267" customFormat="1" ht="14.1" customHeight="1">
      <c r="A40" s="271" t="s">
        <v>1176</v>
      </c>
      <c r="B40" s="272" t="s">
        <v>817</v>
      </c>
      <c r="C40" s="272" t="s">
        <v>817</v>
      </c>
      <c r="D40" s="272" t="s">
        <v>817</v>
      </c>
      <c r="E40" s="272" t="s">
        <v>817</v>
      </c>
      <c r="F40" s="272" t="s">
        <v>817</v>
      </c>
      <c r="G40" s="272" t="s">
        <v>817</v>
      </c>
      <c r="H40" s="272">
        <v>7.35</v>
      </c>
      <c r="I40" s="272" t="s">
        <v>817</v>
      </c>
      <c r="J40" s="272">
        <v>6.48</v>
      </c>
      <c r="K40" s="272">
        <v>2060</v>
      </c>
      <c r="L40" s="272">
        <v>1729</v>
      </c>
      <c r="M40" s="35" t="s">
        <v>817</v>
      </c>
      <c r="N40" s="35" t="s">
        <v>817</v>
      </c>
      <c r="O40" s="35" t="s">
        <v>817</v>
      </c>
      <c r="P40" s="35" t="s">
        <v>817</v>
      </c>
      <c r="Q40" s="272">
        <v>295</v>
      </c>
      <c r="R40" s="272">
        <v>48</v>
      </c>
      <c r="S40" s="272">
        <v>335</v>
      </c>
      <c r="T40" s="272" t="s">
        <v>817</v>
      </c>
      <c r="U40" s="272" t="s">
        <v>817</v>
      </c>
      <c r="V40" s="272" t="s">
        <v>817</v>
      </c>
      <c r="W40" s="272" t="s">
        <v>817</v>
      </c>
      <c r="X40" s="35" t="s">
        <v>817</v>
      </c>
      <c r="Y40" s="35" t="s">
        <v>817</v>
      </c>
      <c r="Z40" s="35" t="s">
        <v>817</v>
      </c>
      <c r="AA40" s="35" t="s">
        <v>817</v>
      </c>
      <c r="AB40" s="35" t="s">
        <v>817</v>
      </c>
      <c r="AC40" s="35" t="s">
        <v>817</v>
      </c>
      <c r="AD40" s="35" t="s">
        <v>817</v>
      </c>
      <c r="AE40" s="35" t="s">
        <v>817</v>
      </c>
      <c r="AF40" s="242">
        <v>8654.5</v>
      </c>
      <c r="AG40" s="242">
        <v>11832.1</v>
      </c>
      <c r="AH40" s="242">
        <v>13146.8</v>
      </c>
      <c r="AI40" s="242">
        <v>2930</v>
      </c>
      <c r="AJ40" s="242" t="s">
        <v>817</v>
      </c>
      <c r="AK40" s="242" t="s">
        <v>817</v>
      </c>
      <c r="AL40" s="242" t="s">
        <v>817</v>
      </c>
      <c r="AM40" s="306">
        <v>61.449199999999998</v>
      </c>
      <c r="AN40" s="306">
        <v>63.752699999999997</v>
      </c>
      <c r="AO40" s="317" t="s">
        <v>1176</v>
      </c>
    </row>
    <row r="41" spans="1:47" s="411" customFormat="1" ht="14.1" customHeight="1">
      <c r="A41" s="271" t="s">
        <v>1181</v>
      </c>
      <c r="B41" s="272" t="s">
        <v>817</v>
      </c>
      <c r="C41" s="272" t="s">
        <v>817</v>
      </c>
      <c r="D41" s="272" t="s">
        <v>817</v>
      </c>
      <c r="E41" s="272" t="s">
        <v>817</v>
      </c>
      <c r="F41" s="272" t="s">
        <v>817</v>
      </c>
      <c r="G41" s="272" t="s">
        <v>817</v>
      </c>
      <c r="H41" s="272">
        <v>7.54</v>
      </c>
      <c r="I41" s="272" t="s">
        <v>817</v>
      </c>
      <c r="J41" s="272">
        <v>7.16</v>
      </c>
      <c r="K41" s="272">
        <v>2204</v>
      </c>
      <c r="L41" s="272">
        <v>1968</v>
      </c>
      <c r="M41" s="35" t="s">
        <v>817</v>
      </c>
      <c r="N41" s="35" t="s">
        <v>817</v>
      </c>
      <c r="O41" s="35" t="s">
        <v>817</v>
      </c>
      <c r="P41" s="35" t="s">
        <v>817</v>
      </c>
      <c r="Q41" s="272">
        <v>327</v>
      </c>
      <c r="R41" s="272">
        <v>50</v>
      </c>
      <c r="S41" s="272">
        <v>372</v>
      </c>
      <c r="T41" s="272" t="s">
        <v>817</v>
      </c>
      <c r="U41" s="272" t="s">
        <v>817</v>
      </c>
      <c r="V41" s="272" t="s">
        <v>817</v>
      </c>
      <c r="W41" s="272" t="s">
        <v>817</v>
      </c>
      <c r="X41" s="35" t="s">
        <v>817</v>
      </c>
      <c r="Y41" s="35" t="s">
        <v>817</v>
      </c>
      <c r="Z41" s="35" t="s">
        <v>817</v>
      </c>
      <c r="AA41" s="35" t="s">
        <v>817</v>
      </c>
      <c r="AB41" s="35" t="s">
        <v>817</v>
      </c>
      <c r="AC41" s="35" t="s">
        <v>817</v>
      </c>
      <c r="AD41" s="35" t="s">
        <v>817</v>
      </c>
      <c r="AE41" s="35" t="s">
        <v>817</v>
      </c>
      <c r="AF41" s="242">
        <v>10526.2</v>
      </c>
      <c r="AG41" s="242">
        <v>13271.7</v>
      </c>
      <c r="AH41" s="242">
        <v>14746.4</v>
      </c>
      <c r="AI41" s="242">
        <v>3483.8</v>
      </c>
      <c r="AJ41" s="242" t="s">
        <v>817</v>
      </c>
      <c r="AK41" s="242" t="s">
        <v>817</v>
      </c>
      <c r="AL41" s="242" t="s">
        <v>817</v>
      </c>
      <c r="AM41" s="306">
        <v>67.16</v>
      </c>
      <c r="AN41" s="272">
        <v>69.702600000000004</v>
      </c>
      <c r="AO41" s="317" t="s">
        <v>1181</v>
      </c>
      <c r="AT41" s="272"/>
      <c r="AU41" s="272"/>
    </row>
    <row r="42" spans="1:47" s="411" customFormat="1" ht="14.1" customHeight="1">
      <c r="A42" s="271" t="s">
        <v>1190</v>
      </c>
      <c r="B42" s="272" t="s">
        <v>817</v>
      </c>
      <c r="C42" s="272" t="s">
        <v>817</v>
      </c>
      <c r="D42" s="272" t="s">
        <v>817</v>
      </c>
      <c r="E42" s="272" t="s">
        <v>817</v>
      </c>
      <c r="F42" s="272" t="s">
        <v>817</v>
      </c>
      <c r="G42" s="272" t="s">
        <v>817</v>
      </c>
      <c r="H42" s="273">
        <v>9.1999999999999993</v>
      </c>
      <c r="I42" s="272" t="s">
        <v>817</v>
      </c>
      <c r="J42" s="273">
        <v>7.2</v>
      </c>
      <c r="K42" s="272" t="s">
        <v>817</v>
      </c>
      <c r="L42" s="272" t="s">
        <v>817</v>
      </c>
      <c r="M42" s="35" t="s">
        <v>817</v>
      </c>
      <c r="N42" s="35" t="s">
        <v>817</v>
      </c>
      <c r="O42" s="35" t="s">
        <v>817</v>
      </c>
      <c r="P42" s="35" t="s">
        <v>817</v>
      </c>
      <c r="Q42" s="272">
        <v>360</v>
      </c>
      <c r="R42" s="272">
        <v>52</v>
      </c>
      <c r="S42" s="272">
        <v>410</v>
      </c>
      <c r="T42" s="273" t="s">
        <v>817</v>
      </c>
      <c r="U42" s="273" t="s">
        <v>817</v>
      </c>
      <c r="V42" s="273" t="s">
        <v>817</v>
      </c>
      <c r="W42" s="273" t="s">
        <v>817</v>
      </c>
      <c r="X42" s="35" t="s">
        <v>817</v>
      </c>
      <c r="Y42" s="35" t="s">
        <v>817</v>
      </c>
      <c r="Z42" s="35" t="s">
        <v>817</v>
      </c>
      <c r="AA42" s="35" t="s">
        <v>817</v>
      </c>
      <c r="AB42" s="35" t="s">
        <v>817</v>
      </c>
      <c r="AC42" s="35" t="s">
        <v>817</v>
      </c>
      <c r="AD42" s="35" t="s">
        <v>817</v>
      </c>
      <c r="AE42" s="35" t="s">
        <v>817</v>
      </c>
      <c r="AF42" s="242">
        <v>12177.9</v>
      </c>
      <c r="AG42" s="242">
        <v>15441</v>
      </c>
      <c r="AH42" s="242">
        <v>17156.8</v>
      </c>
      <c r="AI42" s="242">
        <v>5077.2</v>
      </c>
      <c r="AJ42" s="242" t="s">
        <v>817</v>
      </c>
      <c r="AK42" s="242" t="s">
        <v>817</v>
      </c>
      <c r="AL42" s="242" t="s">
        <v>817</v>
      </c>
      <c r="AM42" s="306">
        <v>69.06</v>
      </c>
      <c r="AN42" s="306">
        <v>68.8</v>
      </c>
      <c r="AO42" s="317" t="s">
        <v>1190</v>
      </c>
    </row>
    <row r="43" spans="1:47" s="267" customFormat="1" ht="14.1" customHeight="1">
      <c r="A43" s="271" t="s">
        <v>898</v>
      </c>
      <c r="B43" s="272" t="s">
        <v>817</v>
      </c>
      <c r="C43" s="272" t="s">
        <v>817</v>
      </c>
      <c r="D43" s="272" t="s">
        <v>817</v>
      </c>
      <c r="E43" s="272" t="s">
        <v>817</v>
      </c>
      <c r="F43" s="272" t="s">
        <v>817</v>
      </c>
      <c r="G43" s="272" t="s">
        <v>817</v>
      </c>
      <c r="H43" s="272">
        <v>10.039999999999999</v>
      </c>
      <c r="I43" s="272" t="s">
        <v>817</v>
      </c>
      <c r="J43" s="272">
        <v>9.94</v>
      </c>
      <c r="K43" s="272" t="s">
        <v>817</v>
      </c>
      <c r="L43" s="272" t="s">
        <v>817</v>
      </c>
      <c r="M43" s="35" t="s">
        <v>817</v>
      </c>
      <c r="N43" s="35" t="s">
        <v>817</v>
      </c>
      <c r="O43" s="35" t="s">
        <v>817</v>
      </c>
      <c r="P43" s="35" t="s">
        <v>817</v>
      </c>
      <c r="Q43" s="272">
        <v>386</v>
      </c>
      <c r="R43" s="272">
        <v>58</v>
      </c>
      <c r="S43" s="272">
        <v>438</v>
      </c>
      <c r="T43" s="272" t="s">
        <v>817</v>
      </c>
      <c r="U43" s="272" t="s">
        <v>817</v>
      </c>
      <c r="V43" s="272" t="s">
        <v>817</v>
      </c>
      <c r="W43" s="272" t="s">
        <v>817</v>
      </c>
      <c r="X43" s="35" t="s">
        <v>817</v>
      </c>
      <c r="Y43" s="35" t="s">
        <v>817</v>
      </c>
      <c r="Z43" s="35" t="s">
        <v>817</v>
      </c>
      <c r="AA43" s="35" t="s">
        <v>817</v>
      </c>
      <c r="AB43" s="35" t="s">
        <v>817</v>
      </c>
      <c r="AC43" s="35" t="s">
        <v>817</v>
      </c>
      <c r="AD43" s="35" t="s">
        <v>817</v>
      </c>
      <c r="AE43" s="35" t="s">
        <v>817</v>
      </c>
      <c r="AF43" s="272">
        <v>14110.8</v>
      </c>
      <c r="AG43" s="272">
        <v>19481.400000000001</v>
      </c>
      <c r="AH43" s="242">
        <v>21629</v>
      </c>
      <c r="AI43" s="242">
        <v>6148.8</v>
      </c>
      <c r="AJ43" s="242" t="s">
        <v>817</v>
      </c>
      <c r="AK43" s="242" t="s">
        <v>817</v>
      </c>
      <c r="AL43" s="242" t="s">
        <v>817</v>
      </c>
      <c r="AM43" s="272">
        <v>68.610299999999995</v>
      </c>
      <c r="AN43" s="272">
        <v>68.520399999999995</v>
      </c>
      <c r="AO43" s="317" t="s">
        <v>898</v>
      </c>
      <c r="AR43" s="272"/>
      <c r="AS43" s="272"/>
      <c r="AT43" s="272"/>
    </row>
    <row r="44" spans="1:47" s="267" customFormat="1" ht="14.1" customHeight="1">
      <c r="A44" s="271" t="s">
        <v>205</v>
      </c>
      <c r="B44" s="272" t="s">
        <v>817</v>
      </c>
      <c r="C44" s="272" t="s">
        <v>817</v>
      </c>
      <c r="D44" s="272" t="s">
        <v>817</v>
      </c>
      <c r="E44" s="272" t="s">
        <v>817</v>
      </c>
      <c r="F44" s="272" t="s">
        <v>817</v>
      </c>
      <c r="G44" s="272" t="s">
        <v>817</v>
      </c>
      <c r="H44" s="272">
        <v>2.25</v>
      </c>
      <c r="I44" s="272" t="s">
        <v>817</v>
      </c>
      <c r="J44" s="272">
        <v>6.66</v>
      </c>
      <c r="K44" s="272" t="s">
        <v>817</v>
      </c>
      <c r="L44" s="272" t="s">
        <v>817</v>
      </c>
      <c r="M44" s="35" t="s">
        <v>817</v>
      </c>
      <c r="N44" s="35" t="s">
        <v>817</v>
      </c>
      <c r="O44" s="35" t="s">
        <v>817</v>
      </c>
      <c r="P44" s="35" t="s">
        <v>817</v>
      </c>
      <c r="Q44" s="272">
        <v>413</v>
      </c>
      <c r="R44" s="272">
        <v>55</v>
      </c>
      <c r="S44" s="272">
        <v>473</v>
      </c>
      <c r="T44" s="272" t="s">
        <v>817</v>
      </c>
      <c r="U44" s="272" t="s">
        <v>817</v>
      </c>
      <c r="V44" s="272" t="s">
        <v>817</v>
      </c>
      <c r="W44" s="272" t="s">
        <v>817</v>
      </c>
      <c r="X44" s="35" t="s">
        <v>817</v>
      </c>
      <c r="Y44" s="35" t="s">
        <v>817</v>
      </c>
      <c r="Z44" s="35" t="s">
        <v>817</v>
      </c>
      <c r="AA44" s="35" t="s">
        <v>817</v>
      </c>
      <c r="AB44" s="35" t="s">
        <v>817</v>
      </c>
      <c r="AC44" s="35" t="s">
        <v>817</v>
      </c>
      <c r="AD44" s="35" t="s">
        <v>817</v>
      </c>
      <c r="AE44" s="35" t="s">
        <v>817</v>
      </c>
      <c r="AF44" s="272">
        <v>15565.2</v>
      </c>
      <c r="AG44" s="272">
        <v>20291.400000000001</v>
      </c>
      <c r="AH44" s="242">
        <v>22507.1</v>
      </c>
      <c r="AI44" s="242">
        <v>7470.9</v>
      </c>
      <c r="AJ44" s="242" t="s">
        <v>817</v>
      </c>
      <c r="AK44" s="242" t="s">
        <v>817</v>
      </c>
      <c r="AL44" s="242" t="s">
        <v>817</v>
      </c>
      <c r="AM44" s="306">
        <v>68.802999999999997</v>
      </c>
      <c r="AN44" s="306">
        <v>69.06</v>
      </c>
      <c r="AO44" s="317" t="s">
        <v>205</v>
      </c>
      <c r="AR44" s="272"/>
      <c r="AS44" s="272"/>
      <c r="AT44" s="272"/>
    </row>
    <row r="45" spans="1:47" s="267" customFormat="1" ht="14.1" customHeight="1">
      <c r="A45" s="271" t="s">
        <v>194</v>
      </c>
      <c r="B45" s="272" t="s">
        <v>817</v>
      </c>
      <c r="C45" s="272" t="s">
        <v>817</v>
      </c>
      <c r="D45" s="272" t="s">
        <v>817</v>
      </c>
      <c r="E45" s="272" t="s">
        <v>817</v>
      </c>
      <c r="F45" s="272" t="s">
        <v>817</v>
      </c>
      <c r="G45" s="272" t="s">
        <v>817</v>
      </c>
      <c r="H45" s="273">
        <v>8.6999999999999993</v>
      </c>
      <c r="I45" s="272" t="s">
        <v>817</v>
      </c>
      <c r="J45" s="273">
        <v>7.31</v>
      </c>
      <c r="K45" s="272" t="s">
        <v>817</v>
      </c>
      <c r="L45" s="272" t="s">
        <v>817</v>
      </c>
      <c r="M45" s="35" t="s">
        <v>817</v>
      </c>
      <c r="N45" s="35" t="s">
        <v>817</v>
      </c>
      <c r="O45" s="35" t="s">
        <v>817</v>
      </c>
      <c r="P45" s="35" t="s">
        <v>817</v>
      </c>
      <c r="Q45" s="272">
        <v>442</v>
      </c>
      <c r="R45" s="272">
        <v>65</v>
      </c>
      <c r="S45" s="272">
        <v>517</v>
      </c>
      <c r="T45" s="273" t="s">
        <v>817</v>
      </c>
      <c r="U45" s="273" t="s">
        <v>817</v>
      </c>
      <c r="V45" s="273" t="s">
        <v>817</v>
      </c>
      <c r="W45" s="273" t="s">
        <v>817</v>
      </c>
      <c r="X45" s="35" t="s">
        <v>817</v>
      </c>
      <c r="Y45" s="35" t="s">
        <v>817</v>
      </c>
      <c r="Z45" s="35" t="s">
        <v>817</v>
      </c>
      <c r="AA45" s="35" t="s">
        <v>817</v>
      </c>
      <c r="AB45" s="35" t="s">
        <v>817</v>
      </c>
      <c r="AC45" s="35" t="s">
        <v>817</v>
      </c>
      <c r="AD45" s="35" t="s">
        <v>817</v>
      </c>
      <c r="AE45" s="35" t="s">
        <v>817</v>
      </c>
      <c r="AF45" s="272">
        <v>16204.7</v>
      </c>
      <c r="AG45" s="272">
        <v>21388.2</v>
      </c>
      <c r="AH45" s="242">
        <v>23738.400000000001</v>
      </c>
      <c r="AI45" s="242">
        <v>10749.7</v>
      </c>
      <c r="AJ45" s="242" t="s">
        <v>817</v>
      </c>
      <c r="AK45" s="242" t="s">
        <v>817</v>
      </c>
      <c r="AL45" s="242" t="s">
        <v>817</v>
      </c>
      <c r="AM45" s="306">
        <v>69.184200000000004</v>
      </c>
      <c r="AN45" s="306">
        <v>69.441000000000003</v>
      </c>
      <c r="AO45" s="317" t="s">
        <v>194</v>
      </c>
    </row>
    <row r="46" spans="1:47" s="271" customFormat="1" ht="14.1" customHeight="1">
      <c r="A46" s="271" t="s">
        <v>458</v>
      </c>
      <c r="B46" s="272" t="s">
        <v>817</v>
      </c>
      <c r="C46" s="272" t="s">
        <v>817</v>
      </c>
      <c r="D46" s="272" t="s">
        <v>817</v>
      </c>
      <c r="E46" s="272" t="s">
        <v>817</v>
      </c>
      <c r="F46" s="272" t="s">
        <v>817</v>
      </c>
      <c r="G46" s="272">
        <v>11.14</v>
      </c>
      <c r="H46" s="272">
        <v>10.17</v>
      </c>
      <c r="I46" s="272" t="s">
        <v>817</v>
      </c>
      <c r="J46" s="273">
        <v>8.8000000000000007</v>
      </c>
      <c r="K46" s="272" t="s">
        <v>817</v>
      </c>
      <c r="L46" s="272" t="s">
        <v>817</v>
      </c>
      <c r="M46" s="35" t="s">
        <v>817</v>
      </c>
      <c r="N46" s="35" t="s">
        <v>817</v>
      </c>
      <c r="O46" s="35" t="s">
        <v>817</v>
      </c>
      <c r="P46" s="35" t="s">
        <v>817</v>
      </c>
      <c r="Q46" s="318">
        <v>520.5</v>
      </c>
      <c r="R46" s="318">
        <v>58.416666666666664</v>
      </c>
      <c r="S46" s="318">
        <v>596.14806625547919</v>
      </c>
      <c r="T46" s="273">
        <v>157.88999999999999</v>
      </c>
      <c r="U46" s="273">
        <v>135.24</v>
      </c>
      <c r="V46" s="273">
        <v>120.79</v>
      </c>
      <c r="W46" s="273">
        <v>154.58000000000001</v>
      </c>
      <c r="X46" s="35" t="s">
        <v>817</v>
      </c>
      <c r="Y46" s="35" t="s">
        <v>817</v>
      </c>
      <c r="Z46" s="35" t="s">
        <v>817</v>
      </c>
      <c r="AA46" s="35" t="s">
        <v>817</v>
      </c>
      <c r="AB46" s="35" t="s">
        <v>817</v>
      </c>
      <c r="AC46" s="35" t="s">
        <v>817</v>
      </c>
      <c r="AD46" s="35" t="s">
        <v>817</v>
      </c>
      <c r="AE46" s="35" t="s">
        <v>817</v>
      </c>
      <c r="AF46" s="242">
        <v>22928.2</v>
      </c>
      <c r="AG46" s="242">
        <v>32398.400000000001</v>
      </c>
      <c r="AH46" s="242">
        <v>33657.5</v>
      </c>
      <c r="AI46" s="242">
        <v>10485.209999999999</v>
      </c>
      <c r="AJ46" s="242" t="s">
        <v>817</v>
      </c>
      <c r="AK46" s="242" t="s">
        <v>817</v>
      </c>
      <c r="AL46" s="242" t="s">
        <v>817</v>
      </c>
      <c r="AM46" s="306">
        <v>71.216399999999993</v>
      </c>
      <c r="AN46" s="306">
        <v>74.149299999999997</v>
      </c>
      <c r="AO46" s="317" t="s">
        <v>458</v>
      </c>
      <c r="AQ46" s="1839"/>
    </row>
    <row r="47" spans="1:47" s="271" customFormat="1" ht="14.1" customHeight="1">
      <c r="A47" s="271" t="s">
        <v>1488</v>
      </c>
      <c r="B47" s="272" t="s">
        <v>817</v>
      </c>
      <c r="C47" s="272" t="s">
        <v>817</v>
      </c>
      <c r="D47" s="272" t="s">
        <v>817</v>
      </c>
      <c r="E47" s="272" t="s">
        <v>817</v>
      </c>
      <c r="F47" s="272" t="s">
        <v>817</v>
      </c>
      <c r="G47" s="272">
        <v>5.54</v>
      </c>
      <c r="H47" s="272">
        <v>8.56</v>
      </c>
      <c r="I47" s="272" t="s">
        <v>817</v>
      </c>
      <c r="J47" s="273">
        <v>10.62</v>
      </c>
      <c r="K47" s="272" t="s">
        <v>817</v>
      </c>
      <c r="L47" s="272" t="s">
        <v>817</v>
      </c>
      <c r="M47" s="35" t="s">
        <v>817</v>
      </c>
      <c r="N47" s="35" t="s">
        <v>817</v>
      </c>
      <c r="O47" s="35" t="s">
        <v>817</v>
      </c>
      <c r="P47" s="35" t="s">
        <v>817</v>
      </c>
      <c r="Q47" s="318">
        <v>570</v>
      </c>
      <c r="R47" s="318">
        <v>74</v>
      </c>
      <c r="S47" s="318">
        <v>652</v>
      </c>
      <c r="T47" s="273">
        <v>174.92</v>
      </c>
      <c r="U47" s="273">
        <v>142.36000000000001</v>
      </c>
      <c r="V47" s="273">
        <v>129.05000000000001</v>
      </c>
      <c r="W47" s="273">
        <v>171.21</v>
      </c>
      <c r="X47" s="35" t="s">
        <v>817</v>
      </c>
      <c r="Y47" s="35" t="s">
        <v>817</v>
      </c>
      <c r="Z47" s="35" t="s">
        <v>817</v>
      </c>
      <c r="AA47" s="35" t="s">
        <v>817</v>
      </c>
      <c r="AB47" s="35" t="s">
        <v>817</v>
      </c>
      <c r="AC47" s="35" t="s">
        <v>817</v>
      </c>
      <c r="AD47" s="35" t="s">
        <v>817</v>
      </c>
      <c r="AE47" s="35" t="s">
        <v>817</v>
      </c>
      <c r="AF47" s="242">
        <v>24287.599999999999</v>
      </c>
      <c r="AG47" s="242">
        <v>31916</v>
      </c>
      <c r="AH47" s="242">
        <v>35516.300000000003</v>
      </c>
      <c r="AI47" s="242">
        <v>10365.17</v>
      </c>
      <c r="AJ47" s="242" t="s">
        <v>817</v>
      </c>
      <c r="AK47" s="242" t="s">
        <v>817</v>
      </c>
      <c r="AL47" s="242" t="s">
        <v>817</v>
      </c>
      <c r="AM47" s="306">
        <v>79.2102</v>
      </c>
      <c r="AN47" s="306">
        <v>81.815799999999996</v>
      </c>
      <c r="AO47" s="317" t="s">
        <v>1488</v>
      </c>
      <c r="AQ47" s="1839"/>
    </row>
    <row r="48" spans="1:47" s="271" customFormat="1" ht="14.1" customHeight="1">
      <c r="A48" s="271" t="s">
        <v>1751</v>
      </c>
      <c r="B48" s="272" t="s">
        <v>817</v>
      </c>
      <c r="C48" s="272" t="s">
        <v>817</v>
      </c>
      <c r="D48" s="272" t="s">
        <v>817</v>
      </c>
      <c r="E48" s="272" t="s">
        <v>817</v>
      </c>
      <c r="F48" s="272" t="s">
        <v>817</v>
      </c>
      <c r="G48" s="272">
        <v>8.0500000000000007</v>
      </c>
      <c r="H48" s="273">
        <v>7.97</v>
      </c>
      <c r="I48" s="272">
        <v>6.78</v>
      </c>
      <c r="J48" s="273">
        <v>7.7</v>
      </c>
      <c r="K48" s="272" t="s">
        <v>817</v>
      </c>
      <c r="L48" s="272" t="s">
        <v>817</v>
      </c>
      <c r="M48" s="35" t="s">
        <v>817</v>
      </c>
      <c r="N48" s="35" t="s">
        <v>817</v>
      </c>
      <c r="O48" s="35" t="s">
        <v>817</v>
      </c>
      <c r="P48" s="35" t="s">
        <v>817</v>
      </c>
      <c r="Q48" s="272">
        <v>621</v>
      </c>
      <c r="R48" s="272">
        <v>84</v>
      </c>
      <c r="S48" s="272">
        <v>709</v>
      </c>
      <c r="T48" s="273">
        <v>195.19</v>
      </c>
      <c r="U48" s="273">
        <v>153.15</v>
      </c>
      <c r="V48" s="273">
        <v>160.43</v>
      </c>
      <c r="W48" s="273">
        <v>190.53</v>
      </c>
      <c r="X48" s="35" t="s">
        <v>817</v>
      </c>
      <c r="Y48" s="35" t="s">
        <v>817</v>
      </c>
      <c r="Z48" s="35" t="s">
        <v>817</v>
      </c>
      <c r="AA48" s="35" t="s">
        <v>817</v>
      </c>
      <c r="AB48" s="35" t="s">
        <v>817</v>
      </c>
      <c r="AC48" s="35" t="s">
        <v>817</v>
      </c>
      <c r="AD48" s="35" t="s">
        <v>817</v>
      </c>
      <c r="AE48" s="35" t="s">
        <v>817</v>
      </c>
      <c r="AF48" s="242">
        <v>27027.5</v>
      </c>
      <c r="AG48" s="272" t="s">
        <v>817</v>
      </c>
      <c r="AH48" s="272">
        <v>34083.599999999999</v>
      </c>
      <c r="AI48" s="242">
        <v>15318.34</v>
      </c>
      <c r="AJ48" s="242" t="s">
        <v>817</v>
      </c>
      <c r="AK48" s="242" t="s">
        <v>817</v>
      </c>
      <c r="AL48" s="242" t="s">
        <v>817</v>
      </c>
      <c r="AM48" s="306">
        <v>79.935900000000004</v>
      </c>
      <c r="AN48" s="306">
        <v>77.759299999999996</v>
      </c>
      <c r="AO48" s="317" t="s">
        <v>1751</v>
      </c>
      <c r="AQ48" s="1839"/>
    </row>
    <row r="49" spans="1:43" s="271" customFormat="1" ht="14.1" customHeight="1">
      <c r="A49" s="271" t="s">
        <v>3664</v>
      </c>
      <c r="B49" s="272" t="s">
        <v>817</v>
      </c>
      <c r="C49" s="272" t="s">
        <v>817</v>
      </c>
      <c r="D49" s="272" t="s">
        <v>817</v>
      </c>
      <c r="E49" s="272" t="s">
        <v>817</v>
      </c>
      <c r="F49" s="272" t="s">
        <v>817</v>
      </c>
      <c r="G49" s="273">
        <v>6.97</v>
      </c>
      <c r="H49" s="273" t="s">
        <v>817</v>
      </c>
      <c r="I49" s="273">
        <v>7.35</v>
      </c>
      <c r="J49" s="273" t="s">
        <v>817</v>
      </c>
      <c r="K49" s="272" t="s">
        <v>817</v>
      </c>
      <c r="L49" s="272" t="s">
        <v>817</v>
      </c>
      <c r="M49" s="35" t="s">
        <v>817</v>
      </c>
      <c r="N49" s="35" t="s">
        <v>817</v>
      </c>
      <c r="O49" s="35" t="s">
        <v>817</v>
      </c>
      <c r="P49" s="35" t="s">
        <v>817</v>
      </c>
      <c r="Q49" s="35" t="s">
        <v>817</v>
      </c>
      <c r="R49" s="35" t="s">
        <v>817</v>
      </c>
      <c r="S49" s="35" t="s">
        <v>817</v>
      </c>
      <c r="T49" s="273">
        <v>213.22</v>
      </c>
      <c r="U49" s="273">
        <v>157.18</v>
      </c>
      <c r="V49" s="273">
        <v>177.2</v>
      </c>
      <c r="W49" s="273">
        <v>207.83</v>
      </c>
      <c r="X49" s="35" t="s">
        <v>817</v>
      </c>
      <c r="Y49" s="35" t="s">
        <v>817</v>
      </c>
      <c r="Z49" s="35" t="s">
        <v>817</v>
      </c>
      <c r="AA49" s="35" t="s">
        <v>817</v>
      </c>
      <c r="AB49" s="35" t="s">
        <v>817</v>
      </c>
      <c r="AC49" s="35" t="s">
        <v>817</v>
      </c>
      <c r="AD49" s="35" t="s">
        <v>817</v>
      </c>
      <c r="AE49" s="35" t="s">
        <v>817</v>
      </c>
      <c r="AF49" s="242">
        <v>30186.62</v>
      </c>
      <c r="AG49" s="272" t="s">
        <v>817</v>
      </c>
      <c r="AH49" s="272">
        <v>40731.9</v>
      </c>
      <c r="AI49" s="242">
        <v>21508.89</v>
      </c>
      <c r="AJ49" s="242" t="s">
        <v>817</v>
      </c>
      <c r="AK49" s="242" t="s">
        <v>817</v>
      </c>
      <c r="AL49" s="242" t="s">
        <v>817</v>
      </c>
      <c r="AM49" s="306">
        <v>77.72</v>
      </c>
      <c r="AN49" s="306">
        <v>77.63</v>
      </c>
      <c r="AO49" s="317" t="s">
        <v>3664</v>
      </c>
      <c r="AQ49" s="1839"/>
    </row>
    <row r="50" spans="1:43" s="271" customFormat="1" ht="14.1" customHeight="1">
      <c r="A50" s="271" t="s">
        <v>3665</v>
      </c>
      <c r="B50" s="272" t="s">
        <v>817</v>
      </c>
      <c r="C50" s="272" t="s">
        <v>817</v>
      </c>
      <c r="D50" s="272" t="s">
        <v>817</v>
      </c>
      <c r="E50" s="272" t="s">
        <v>817</v>
      </c>
      <c r="F50" s="272" t="s">
        <v>817</v>
      </c>
      <c r="G50" s="272">
        <v>6.25</v>
      </c>
      <c r="H50" s="273" t="s">
        <v>817</v>
      </c>
      <c r="I50" s="273">
        <v>6.4</v>
      </c>
      <c r="J50" s="273" t="s">
        <v>817</v>
      </c>
      <c r="K50" s="272" t="s">
        <v>817</v>
      </c>
      <c r="L50" s="272" t="s">
        <v>817</v>
      </c>
      <c r="M50" s="35" t="s">
        <v>817</v>
      </c>
      <c r="N50" s="35" t="s">
        <v>817</v>
      </c>
      <c r="O50" s="35" t="s">
        <v>817</v>
      </c>
      <c r="P50" s="35" t="s">
        <v>817</v>
      </c>
      <c r="Q50" s="35" t="s">
        <v>817</v>
      </c>
      <c r="R50" s="35" t="s">
        <v>817</v>
      </c>
      <c r="S50" s="35" t="s">
        <v>817</v>
      </c>
      <c r="T50" s="273">
        <v>236.11</v>
      </c>
      <c r="U50" s="273">
        <v>172.97</v>
      </c>
      <c r="V50" s="273">
        <v>191.06</v>
      </c>
      <c r="W50" s="273">
        <v>229.68</v>
      </c>
      <c r="X50" s="35" t="s">
        <v>817</v>
      </c>
      <c r="Y50" s="35" t="s">
        <v>817</v>
      </c>
      <c r="Z50" s="35" t="s">
        <v>817</v>
      </c>
      <c r="AA50" s="35" t="s">
        <v>817</v>
      </c>
      <c r="AB50" s="35" t="s">
        <v>817</v>
      </c>
      <c r="AC50" s="35" t="s">
        <v>817</v>
      </c>
      <c r="AD50" s="35" t="s">
        <v>817</v>
      </c>
      <c r="AE50" s="35" t="s">
        <v>817</v>
      </c>
      <c r="AF50" s="242">
        <v>31208.949999999997</v>
      </c>
      <c r="AG50" s="272">
        <v>40579.300000000003</v>
      </c>
      <c r="AH50" s="272" t="s">
        <v>817</v>
      </c>
      <c r="AI50" s="242">
        <v>25026.06</v>
      </c>
      <c r="AJ50" s="242" t="s">
        <v>817</v>
      </c>
      <c r="AK50" s="242" t="s">
        <v>817</v>
      </c>
      <c r="AL50" s="242" t="s">
        <v>817</v>
      </c>
      <c r="AM50" s="306">
        <v>77.674999999999997</v>
      </c>
      <c r="AN50" s="306">
        <v>77.800399999999996</v>
      </c>
      <c r="AO50" s="317" t="s">
        <v>3665</v>
      </c>
      <c r="AQ50" s="1839"/>
    </row>
    <row r="51" spans="1:43" s="271" customFormat="1" ht="14.1" customHeight="1">
      <c r="A51" s="271" t="s">
        <v>3960</v>
      </c>
      <c r="B51" s="272" t="s">
        <v>817</v>
      </c>
      <c r="C51" s="272" t="s">
        <v>817</v>
      </c>
      <c r="D51" s="272" t="s">
        <v>817</v>
      </c>
      <c r="E51" s="271" t="s">
        <v>817</v>
      </c>
      <c r="F51" s="271" t="s">
        <v>817</v>
      </c>
      <c r="G51" s="272">
        <v>5.53</v>
      </c>
      <c r="H51" s="272" t="s">
        <v>817</v>
      </c>
      <c r="I51" s="272">
        <v>5.92</v>
      </c>
      <c r="J51" s="273" t="s">
        <v>817</v>
      </c>
      <c r="K51" s="272" t="s">
        <v>817</v>
      </c>
      <c r="L51" s="272" t="s">
        <v>817</v>
      </c>
      <c r="M51" s="35" t="s">
        <v>817</v>
      </c>
      <c r="N51" s="272" t="s">
        <v>817</v>
      </c>
      <c r="O51" s="272" t="s">
        <v>817</v>
      </c>
      <c r="P51" s="272" t="s">
        <v>817</v>
      </c>
      <c r="Q51" s="272" t="s">
        <v>817</v>
      </c>
      <c r="R51" s="272" t="s">
        <v>817</v>
      </c>
      <c r="S51" s="35" t="s">
        <v>817</v>
      </c>
      <c r="T51" s="273">
        <v>267.88</v>
      </c>
      <c r="U51" s="273">
        <v>185.57</v>
      </c>
      <c r="V51" s="273">
        <v>219.29</v>
      </c>
      <c r="W51" s="273">
        <v>260.31</v>
      </c>
      <c r="AC51" s="35"/>
      <c r="AD51" s="35"/>
      <c r="AE51" s="35"/>
      <c r="AF51" s="64">
        <v>34257.18</v>
      </c>
      <c r="AG51" s="35">
        <v>40097.399999999994</v>
      </c>
      <c r="AH51" s="272" t="s">
        <v>817</v>
      </c>
      <c r="AI51" s="64">
        <v>30355.56</v>
      </c>
      <c r="AJ51" s="272" t="s">
        <v>817</v>
      </c>
      <c r="AK51" s="272" t="s">
        <v>817</v>
      </c>
      <c r="AL51" s="242" t="s">
        <v>817</v>
      </c>
      <c r="AM51" s="35">
        <v>78.268600000000006</v>
      </c>
      <c r="AN51" s="1490">
        <v>78.400000000000006</v>
      </c>
      <c r="AO51" s="317" t="s">
        <v>3960</v>
      </c>
      <c r="AQ51" s="1839"/>
    </row>
    <row r="52" spans="1:43" s="271" customFormat="1" ht="14.1" customHeight="1">
      <c r="A52" s="271" t="s">
        <v>3962</v>
      </c>
      <c r="B52" s="272" t="s">
        <v>817</v>
      </c>
      <c r="C52" s="272" t="s">
        <v>817</v>
      </c>
      <c r="D52" s="272" t="s">
        <v>817</v>
      </c>
      <c r="E52" s="272" t="s">
        <v>817</v>
      </c>
      <c r="F52" s="272" t="s">
        <v>817</v>
      </c>
      <c r="G52" s="272">
        <v>5.94</v>
      </c>
      <c r="H52" s="273" t="s">
        <v>817</v>
      </c>
      <c r="I52" s="273">
        <v>5.44</v>
      </c>
      <c r="J52" s="273" t="s">
        <v>817</v>
      </c>
      <c r="K52" s="272" t="s">
        <v>817</v>
      </c>
      <c r="L52" s="272" t="s">
        <v>817</v>
      </c>
      <c r="M52" s="35" t="s">
        <v>817</v>
      </c>
      <c r="N52" s="35" t="s">
        <v>817</v>
      </c>
      <c r="O52" s="35" t="s">
        <v>817</v>
      </c>
      <c r="P52" s="35" t="s">
        <v>817</v>
      </c>
      <c r="Q52" s="35" t="s">
        <v>817</v>
      </c>
      <c r="R52" s="35" t="s">
        <v>817</v>
      </c>
      <c r="S52" s="35" t="s">
        <v>817</v>
      </c>
      <c r="T52" s="273">
        <v>297.89</v>
      </c>
      <c r="U52" s="273">
        <v>185.55</v>
      </c>
      <c r="V52" s="273">
        <v>243.39</v>
      </c>
      <c r="W52" s="273">
        <v>288.49</v>
      </c>
      <c r="X52" s="35" t="s">
        <v>817</v>
      </c>
      <c r="Y52" s="35" t="s">
        <v>817</v>
      </c>
      <c r="Z52" s="35" t="s">
        <v>817</v>
      </c>
      <c r="AA52" s="35" t="s">
        <v>817</v>
      </c>
      <c r="AB52" s="35" t="s">
        <v>817</v>
      </c>
      <c r="AC52" s="35" t="s">
        <v>817</v>
      </c>
      <c r="AD52" s="35" t="s">
        <v>817</v>
      </c>
      <c r="AE52" s="35" t="s">
        <v>817</v>
      </c>
      <c r="AF52" s="242">
        <v>34655.9</v>
      </c>
      <c r="AG52" s="1541">
        <v>43540.800000000003</v>
      </c>
      <c r="AH52" s="242" t="s">
        <v>817</v>
      </c>
      <c r="AI52" s="242">
        <v>33679.379999999997</v>
      </c>
      <c r="AJ52" s="242" t="s">
        <v>817</v>
      </c>
      <c r="AK52" s="242" t="s">
        <v>817</v>
      </c>
      <c r="AL52" s="242" t="s">
        <v>817</v>
      </c>
      <c r="AM52" s="306">
        <v>79.132999999999996</v>
      </c>
      <c r="AN52" s="306">
        <v>80.598799999999997</v>
      </c>
      <c r="AO52" s="317" t="s">
        <v>3962</v>
      </c>
      <c r="AQ52" s="1839"/>
    </row>
    <row r="53" spans="1:43" s="271" customFormat="1" ht="14.1" customHeight="1">
      <c r="A53" s="271" t="s">
        <v>3981</v>
      </c>
      <c r="B53" s="272" t="s">
        <v>817</v>
      </c>
      <c r="C53" s="272" t="s">
        <v>817</v>
      </c>
      <c r="D53" s="272" t="s">
        <v>817</v>
      </c>
      <c r="E53" s="272" t="s">
        <v>817</v>
      </c>
      <c r="F53" s="272" t="s">
        <v>817</v>
      </c>
      <c r="G53" s="272">
        <v>5.54</v>
      </c>
      <c r="H53" s="273" t="s">
        <v>817</v>
      </c>
      <c r="I53" s="273">
        <v>5.78</v>
      </c>
      <c r="J53" s="273" t="s">
        <v>817</v>
      </c>
      <c r="K53" s="272" t="s">
        <v>817</v>
      </c>
      <c r="L53" s="272" t="s">
        <v>817</v>
      </c>
      <c r="M53" s="35" t="s">
        <v>817</v>
      </c>
      <c r="N53" s="35" t="s">
        <v>817</v>
      </c>
      <c r="O53" s="35" t="s">
        <v>817</v>
      </c>
      <c r="P53" s="35" t="s">
        <v>817</v>
      </c>
      <c r="Q53" s="35" t="s">
        <v>817</v>
      </c>
      <c r="R53" s="35" t="s">
        <v>817</v>
      </c>
      <c r="S53" s="35" t="s">
        <v>817</v>
      </c>
      <c r="T53" s="273">
        <v>342.47</v>
      </c>
      <c r="U53" s="273">
        <v>186.12</v>
      </c>
      <c r="V53" s="273">
        <v>270.95</v>
      </c>
      <c r="W53" s="273">
        <v>373.51</v>
      </c>
      <c r="X53" s="35" t="s">
        <v>817</v>
      </c>
      <c r="Y53" s="35" t="s">
        <v>817</v>
      </c>
      <c r="Z53" s="35" t="s">
        <v>817</v>
      </c>
      <c r="AA53" s="35" t="s">
        <v>817</v>
      </c>
      <c r="AB53" s="35" t="s">
        <v>817</v>
      </c>
      <c r="AC53" s="35" t="s">
        <v>817</v>
      </c>
      <c r="AD53" s="35" t="s">
        <v>817</v>
      </c>
      <c r="AE53" s="35" t="s">
        <v>817</v>
      </c>
      <c r="AF53" s="242">
        <v>36668.199999999997</v>
      </c>
      <c r="AG53" s="242">
        <v>52939.6</v>
      </c>
      <c r="AH53" s="242" t="s">
        <v>817</v>
      </c>
      <c r="AI53" s="242">
        <v>32943.46</v>
      </c>
      <c r="AJ53" s="242" t="s">
        <v>817</v>
      </c>
      <c r="AK53" s="242" t="s">
        <v>817</v>
      </c>
      <c r="AL53" s="242" t="s">
        <v>817</v>
      </c>
      <c r="AM53" s="306">
        <v>82.107699999999994</v>
      </c>
      <c r="AN53" s="306">
        <v>83.702200000000005</v>
      </c>
      <c r="AO53" s="317" t="s">
        <v>3981</v>
      </c>
      <c r="AQ53" s="1839"/>
    </row>
    <row r="54" spans="1:43" s="271" customFormat="1" ht="14.1" customHeight="1">
      <c r="A54" s="271" t="s">
        <v>4593</v>
      </c>
      <c r="B54" s="272" t="s">
        <v>817</v>
      </c>
      <c r="C54" s="272" t="s">
        <v>817</v>
      </c>
      <c r="D54" s="272" t="s">
        <v>817</v>
      </c>
      <c r="E54" s="272" t="s">
        <v>817</v>
      </c>
      <c r="F54" s="272" t="s">
        <v>817</v>
      </c>
      <c r="G54" s="272">
        <v>5.52</v>
      </c>
      <c r="H54" s="273" t="s">
        <v>817</v>
      </c>
      <c r="I54" s="273">
        <v>5.48</v>
      </c>
      <c r="J54" s="273" t="s">
        <v>817</v>
      </c>
      <c r="K54" s="272" t="s">
        <v>817</v>
      </c>
      <c r="L54" s="272" t="s">
        <v>817</v>
      </c>
      <c r="M54" s="35" t="s">
        <v>817</v>
      </c>
      <c r="N54" s="35" t="s">
        <v>817</v>
      </c>
      <c r="O54" s="35" t="s">
        <v>817</v>
      </c>
      <c r="P54" s="35" t="s">
        <v>817</v>
      </c>
      <c r="Q54" s="35" t="s">
        <v>817</v>
      </c>
      <c r="R54" s="35" t="s">
        <v>817</v>
      </c>
      <c r="S54" s="35" t="s">
        <v>817</v>
      </c>
      <c r="T54" s="273">
        <v>392.82</v>
      </c>
      <c r="U54" s="273">
        <v>182.7</v>
      </c>
      <c r="V54" s="273">
        <v>297.94</v>
      </c>
      <c r="W54" s="273">
        <v>375.82</v>
      </c>
      <c r="X54" s="35" t="s">
        <v>817</v>
      </c>
      <c r="Y54" s="35" t="s">
        <v>817</v>
      </c>
      <c r="Z54" s="35" t="s">
        <v>817</v>
      </c>
      <c r="AA54" s="35" t="s">
        <v>817</v>
      </c>
      <c r="AB54" s="35" t="s">
        <v>817</v>
      </c>
      <c r="AC54" s="35" t="s">
        <v>817</v>
      </c>
      <c r="AD54" s="35" t="s">
        <v>817</v>
      </c>
      <c r="AE54" s="35" t="s">
        <v>817</v>
      </c>
      <c r="AF54" s="242">
        <v>40535.040000000008</v>
      </c>
      <c r="AG54" s="242">
        <v>56060.799999999988</v>
      </c>
      <c r="AH54" s="242" t="s">
        <v>817</v>
      </c>
      <c r="AI54" s="242">
        <v>32716.51</v>
      </c>
      <c r="AJ54" s="242" t="s">
        <v>817</v>
      </c>
      <c r="AK54" s="242" t="s">
        <v>817</v>
      </c>
      <c r="AL54" s="242" t="s">
        <v>817</v>
      </c>
      <c r="AM54" s="306">
        <v>84.020799999999994</v>
      </c>
      <c r="AN54" s="306">
        <v>84.5</v>
      </c>
      <c r="AO54" s="317" t="s">
        <v>4593</v>
      </c>
      <c r="AQ54" s="1839"/>
    </row>
    <row r="55" spans="1:43" s="271" customFormat="1" ht="14.1" customHeight="1">
      <c r="A55" s="271" t="s">
        <v>4594</v>
      </c>
      <c r="B55" s="272" t="s">
        <v>817</v>
      </c>
      <c r="C55" s="272" t="s">
        <v>817</v>
      </c>
      <c r="D55" s="272" t="s">
        <v>817</v>
      </c>
      <c r="E55" s="272" t="s">
        <v>817</v>
      </c>
      <c r="F55" s="272" t="s">
        <v>817</v>
      </c>
      <c r="G55" s="272">
        <v>6.02</v>
      </c>
      <c r="H55" s="273" t="s">
        <v>817</v>
      </c>
      <c r="I55" s="273">
        <v>5.6476114685594103</v>
      </c>
      <c r="J55" s="273" t="s">
        <v>817</v>
      </c>
      <c r="K55" s="272" t="s">
        <v>817</v>
      </c>
      <c r="L55" s="272" t="s">
        <v>817</v>
      </c>
      <c r="M55" s="35" t="s">
        <v>817</v>
      </c>
      <c r="N55" s="35" t="s">
        <v>817</v>
      </c>
      <c r="O55" s="35" t="s">
        <v>817</v>
      </c>
      <c r="P55" s="35" t="s">
        <v>817</v>
      </c>
      <c r="Q55" s="35" t="s">
        <v>817</v>
      </c>
      <c r="R55" s="35" t="s">
        <v>817</v>
      </c>
      <c r="S55" s="35" t="s">
        <v>817</v>
      </c>
      <c r="T55" s="273">
        <v>398.35</v>
      </c>
      <c r="U55" s="273">
        <v>168.58</v>
      </c>
      <c r="V55" s="273">
        <v>306.22000000000003</v>
      </c>
      <c r="W55" s="273">
        <v>380.68</v>
      </c>
      <c r="X55" s="35" t="s">
        <v>817</v>
      </c>
      <c r="Y55" s="35" t="s">
        <v>817</v>
      </c>
      <c r="Z55" s="35" t="s">
        <v>817</v>
      </c>
      <c r="AA55" s="35" t="s">
        <v>817</v>
      </c>
      <c r="AB55" s="35" t="s">
        <v>817</v>
      </c>
      <c r="AC55" s="35" t="s">
        <v>817</v>
      </c>
      <c r="AD55" s="35" t="s">
        <v>817</v>
      </c>
      <c r="AE55" s="35" t="s">
        <v>817</v>
      </c>
      <c r="AF55" s="242">
        <v>33674.120000000003</v>
      </c>
      <c r="AG55" s="242">
        <v>48517.849384999994</v>
      </c>
      <c r="AH55" s="242" t="s">
        <v>817</v>
      </c>
      <c r="AI55" s="242">
        <v>36037.03</v>
      </c>
      <c r="AJ55" s="242" t="s">
        <v>817</v>
      </c>
      <c r="AK55" s="242" t="s">
        <v>817</v>
      </c>
      <c r="AL55" s="242" t="s">
        <v>817</v>
      </c>
      <c r="AM55" s="306">
        <v>84.781146000000007</v>
      </c>
      <c r="AN55" s="306">
        <v>84.9</v>
      </c>
      <c r="AO55" s="317" t="s">
        <v>4594</v>
      </c>
      <c r="AQ55" s="1839"/>
    </row>
    <row r="56" spans="1:43" s="271" customFormat="1" ht="14.1" customHeight="1" thickBot="1">
      <c r="A56" s="964" t="s">
        <v>4852</v>
      </c>
      <c r="B56" s="368" t="s">
        <v>817</v>
      </c>
      <c r="C56" s="368" t="s">
        <v>817</v>
      </c>
      <c r="D56" s="368" t="s">
        <v>817</v>
      </c>
      <c r="E56" s="368" t="s">
        <v>817</v>
      </c>
      <c r="F56" s="368" t="s">
        <v>817</v>
      </c>
      <c r="G56" s="368">
        <v>5.64</v>
      </c>
      <c r="H56" s="376" t="s">
        <v>817</v>
      </c>
      <c r="I56" s="376">
        <v>5.56</v>
      </c>
      <c r="J56" s="376" t="s">
        <v>817</v>
      </c>
      <c r="K56" s="368" t="s">
        <v>817</v>
      </c>
      <c r="L56" s="368" t="s">
        <v>817</v>
      </c>
      <c r="M56" s="286" t="s">
        <v>817</v>
      </c>
      <c r="N56" s="286" t="s">
        <v>817</v>
      </c>
      <c r="O56" s="286" t="s">
        <v>817</v>
      </c>
      <c r="P56" s="286" t="s">
        <v>817</v>
      </c>
      <c r="Q56" s="286" t="s">
        <v>817</v>
      </c>
      <c r="R56" s="286" t="s">
        <v>817</v>
      </c>
      <c r="S56" s="286" t="s">
        <v>817</v>
      </c>
      <c r="T56" s="376">
        <v>456.01</v>
      </c>
      <c r="U56" s="376">
        <v>169.39</v>
      </c>
      <c r="V56" s="376">
        <v>345.88</v>
      </c>
      <c r="W56" s="376">
        <v>434.68</v>
      </c>
      <c r="X56" s="286" t="s">
        <v>817</v>
      </c>
      <c r="Y56" s="286" t="s">
        <v>817</v>
      </c>
      <c r="Z56" s="286" t="s">
        <v>817</v>
      </c>
      <c r="AA56" s="286" t="s">
        <v>817</v>
      </c>
      <c r="AB56" s="286" t="s">
        <v>817</v>
      </c>
      <c r="AC56" s="286" t="s">
        <v>817</v>
      </c>
      <c r="AD56" s="286" t="s">
        <v>817</v>
      </c>
      <c r="AE56" s="286" t="s">
        <v>817</v>
      </c>
      <c r="AF56" s="369">
        <v>38758.32</v>
      </c>
      <c r="AG56" s="369">
        <v>54332.079999999994</v>
      </c>
      <c r="AH56" s="369" t="s">
        <v>817</v>
      </c>
      <c r="AI56" s="369">
        <v>46391.44</v>
      </c>
      <c r="AJ56" s="369" t="s">
        <v>817</v>
      </c>
      <c r="AK56" s="369" t="s">
        <v>817</v>
      </c>
      <c r="AL56" s="369" t="s">
        <v>817</v>
      </c>
      <c r="AM56" s="1488">
        <v>84.806299999999993</v>
      </c>
      <c r="AN56" s="1488">
        <v>84.814599999999999</v>
      </c>
      <c r="AO56" s="370" t="s">
        <v>4852</v>
      </c>
      <c r="AQ56" s="1839"/>
    </row>
    <row r="57" spans="1:43" s="1031" customFormat="1">
      <c r="A57" s="1039" t="s">
        <v>3552</v>
      </c>
      <c r="B57" s="2079" t="s">
        <v>395</v>
      </c>
      <c r="C57" s="2079"/>
      <c r="D57" s="2079"/>
      <c r="E57" s="2079"/>
      <c r="F57" s="2079"/>
      <c r="G57" s="2079"/>
      <c r="H57" s="2079"/>
      <c r="I57" s="2079"/>
      <c r="J57" s="2079"/>
      <c r="K57" s="2079"/>
      <c r="L57" s="2079"/>
      <c r="M57" s="1040"/>
      <c r="N57" s="1040"/>
      <c r="O57" s="1040"/>
      <c r="P57" s="1040"/>
      <c r="Q57" s="1040"/>
      <c r="R57" s="1040"/>
      <c r="S57" s="1040"/>
      <c r="T57" s="1040"/>
      <c r="U57" s="1040"/>
      <c r="V57" s="1040"/>
      <c r="W57" s="1040"/>
      <c r="X57" s="1895"/>
      <c r="Y57" s="1895"/>
      <c r="Z57" s="1895"/>
      <c r="AA57" s="1009"/>
      <c r="AB57" s="1009"/>
      <c r="AC57" s="1009"/>
      <c r="AD57" s="1009"/>
      <c r="AE57" s="1009"/>
      <c r="AF57" s="1039" t="s">
        <v>3553</v>
      </c>
      <c r="AG57" s="2200" t="s">
        <v>1483</v>
      </c>
      <c r="AH57" s="2200"/>
      <c r="AI57" s="2200"/>
      <c r="AJ57" s="2200"/>
      <c r="AK57" s="2200"/>
      <c r="AL57" s="2200"/>
      <c r="AM57" s="2200"/>
      <c r="AN57" s="2200"/>
      <c r="AO57" s="2200"/>
      <c r="AP57" s="1041"/>
    </row>
    <row r="58" spans="1:43" s="1020" customFormat="1">
      <c r="B58" s="2161" t="s">
        <v>396</v>
      </c>
      <c r="C58" s="2161"/>
      <c r="D58" s="2161"/>
      <c r="E58" s="2161"/>
      <c r="F58" s="2161"/>
      <c r="G58" s="2161"/>
      <c r="H58" s="2161"/>
      <c r="I58" s="2161"/>
      <c r="J58" s="2161"/>
      <c r="K58" s="2161"/>
      <c r="L58" s="2161"/>
      <c r="M58" s="2161"/>
      <c r="N58" s="1018"/>
      <c r="O58" s="1018"/>
      <c r="P58" s="1018"/>
      <c r="Q58" s="1018"/>
      <c r="R58" s="1018"/>
      <c r="S58" s="1018"/>
      <c r="T58" s="1018"/>
      <c r="U58" s="1018"/>
      <c r="V58" s="1018"/>
      <c r="W58" s="1018"/>
      <c r="X58" s="1894"/>
      <c r="Y58" s="1894"/>
      <c r="Z58" s="1894"/>
      <c r="AA58" s="1021"/>
      <c r="AB58" s="1021"/>
      <c r="AC58" s="1021"/>
      <c r="AD58" s="1021"/>
      <c r="AE58" s="1021"/>
      <c r="AF58" s="1042"/>
      <c r="AG58" s="2161" t="s">
        <v>1344</v>
      </c>
      <c r="AH58" s="2161"/>
      <c r="AI58" s="2161"/>
      <c r="AJ58" s="2161"/>
      <c r="AK58" s="2161"/>
      <c r="AL58" s="2161"/>
      <c r="AM58" s="2161"/>
      <c r="AO58" s="1018"/>
    </row>
    <row r="59" spans="1:43" s="1020" customFormat="1">
      <c r="B59" s="1028" t="s">
        <v>3593</v>
      </c>
      <c r="C59" s="1028"/>
      <c r="D59" s="1028"/>
      <c r="E59" s="1028"/>
      <c r="F59" s="1028"/>
      <c r="G59" s="1028"/>
      <c r="H59" s="1028"/>
      <c r="I59" s="1028"/>
      <c r="J59" s="1028"/>
      <c r="K59" s="1028"/>
      <c r="L59" s="1028"/>
      <c r="M59" s="1026"/>
      <c r="N59" s="1026"/>
      <c r="O59" s="1026"/>
      <c r="P59" s="1026"/>
      <c r="Q59" s="1021"/>
      <c r="R59" s="1021"/>
      <c r="S59" s="1894"/>
      <c r="T59" s="1894"/>
      <c r="U59" s="1894"/>
      <c r="V59" s="1894"/>
      <c r="W59" s="1894"/>
      <c r="X59" s="1894"/>
      <c r="Y59" s="1894"/>
      <c r="Z59" s="1894"/>
      <c r="AA59" s="1021"/>
      <c r="AB59" s="1021"/>
      <c r="AC59" s="1021"/>
      <c r="AD59" s="1021"/>
      <c r="AE59" s="1021"/>
      <c r="AF59" s="1042"/>
      <c r="AG59" s="2161" t="s">
        <v>1487</v>
      </c>
      <c r="AH59" s="2161"/>
      <c r="AI59" s="2161"/>
      <c r="AJ59" s="2161"/>
      <c r="AK59" s="2161"/>
      <c r="AL59" s="2161"/>
      <c r="AM59" s="2161"/>
      <c r="AN59" s="2161"/>
      <c r="AO59" s="1018"/>
    </row>
    <row r="60" spans="1:43" s="1020" customFormat="1" ht="9" customHeight="1">
      <c r="B60" s="1045" t="s">
        <v>3556</v>
      </c>
      <c r="C60" s="1043"/>
      <c r="D60" s="1044"/>
      <c r="E60" s="1044"/>
      <c r="F60" s="1044"/>
      <c r="I60" s="1043"/>
      <c r="L60" s="1026"/>
      <c r="M60" s="1026"/>
      <c r="N60" s="1026"/>
      <c r="O60" s="1026"/>
      <c r="P60" s="1026"/>
      <c r="Q60" s="1021"/>
      <c r="R60" s="1021"/>
      <c r="S60" s="1894"/>
      <c r="T60" s="1894"/>
      <c r="U60" s="1894"/>
      <c r="V60" s="1894"/>
      <c r="W60" s="1894"/>
      <c r="X60" s="1894"/>
      <c r="Y60" s="1894"/>
      <c r="Z60" s="1894"/>
      <c r="AA60" s="1021"/>
      <c r="AB60" s="1021"/>
      <c r="AC60" s="1021"/>
      <c r="AD60" s="1021"/>
      <c r="AE60" s="1021"/>
      <c r="AF60" s="1042"/>
      <c r="AG60" s="2161" t="s">
        <v>1636</v>
      </c>
      <c r="AH60" s="2161"/>
      <c r="AI60" s="2161"/>
      <c r="AJ60" s="2161"/>
      <c r="AK60" s="2161"/>
      <c r="AL60" s="2161"/>
      <c r="AM60" s="2161"/>
      <c r="AN60" s="2161"/>
      <c r="AO60" s="1018"/>
    </row>
    <row r="61" spans="1:43" s="1020" customFormat="1" ht="9" customHeight="1">
      <c r="B61" s="1045"/>
      <c r="C61" s="1043"/>
      <c r="D61" s="1044"/>
      <c r="E61" s="1044"/>
      <c r="F61" s="1044"/>
      <c r="I61" s="1043"/>
      <c r="L61" s="1731"/>
      <c r="M61" s="1731"/>
      <c r="N61" s="1731"/>
      <c r="O61" s="1731"/>
      <c r="P61" s="1731"/>
      <c r="Q61" s="1729"/>
      <c r="R61" s="1729"/>
      <c r="S61" s="1894"/>
      <c r="T61" s="1894"/>
      <c r="U61" s="1894"/>
      <c r="V61" s="1894"/>
      <c r="W61" s="1894"/>
      <c r="X61" s="1894"/>
      <c r="Y61" s="1894"/>
      <c r="Z61" s="1894"/>
      <c r="AA61" s="1729"/>
      <c r="AB61" s="1729"/>
      <c r="AC61" s="1729"/>
      <c r="AD61" s="1729"/>
      <c r="AE61" s="1729"/>
      <c r="AF61" s="1042"/>
      <c r="AG61" s="1730" t="s">
        <v>4849</v>
      </c>
      <c r="AH61" s="1729"/>
      <c r="AI61" s="1729"/>
      <c r="AJ61" s="1729"/>
      <c r="AK61" s="1729"/>
      <c r="AL61" s="1729"/>
      <c r="AM61" s="1729"/>
      <c r="AN61" s="1729"/>
      <c r="AO61" s="1018"/>
    </row>
    <row r="62" spans="1:43" s="1020" customFormat="1" ht="9" customHeight="1">
      <c r="B62" s="1045"/>
      <c r="C62" s="1043"/>
      <c r="D62" s="1044"/>
      <c r="E62" s="1044"/>
      <c r="F62" s="1044"/>
      <c r="I62" s="1043"/>
      <c r="L62" s="1731"/>
      <c r="M62" s="1731"/>
      <c r="N62" s="1731"/>
      <c r="O62" s="1731"/>
      <c r="P62" s="1731"/>
      <c r="Q62" s="1729"/>
      <c r="R62" s="1729"/>
      <c r="S62" s="1894"/>
      <c r="T62" s="1894"/>
      <c r="U62" s="1894"/>
      <c r="V62" s="1894"/>
      <c r="W62" s="1894"/>
      <c r="X62" s="1894"/>
      <c r="Y62" s="1894"/>
      <c r="Z62" s="1894"/>
      <c r="AA62" s="1729"/>
      <c r="AB62" s="1729"/>
      <c r="AC62" s="1729"/>
      <c r="AD62" s="1729"/>
      <c r="AE62" s="1729"/>
      <c r="AF62" s="1042"/>
      <c r="AG62" s="1730" t="s">
        <v>4850</v>
      </c>
      <c r="AH62" s="1729"/>
      <c r="AI62" s="1729"/>
      <c r="AJ62" s="1729"/>
      <c r="AK62" s="1729"/>
      <c r="AL62" s="1729"/>
      <c r="AM62" s="1729"/>
      <c r="AN62" s="1729"/>
      <c r="AO62" s="1018"/>
    </row>
    <row r="63" spans="1:43" s="1020" customFormat="1" ht="11.25" customHeight="1">
      <c r="A63" s="1017" t="s">
        <v>3554</v>
      </c>
      <c r="B63" s="2161" t="s">
        <v>752</v>
      </c>
      <c r="C63" s="2161"/>
      <c r="D63" s="2161"/>
      <c r="E63" s="2161"/>
      <c r="F63" s="1018"/>
      <c r="G63" s="1018"/>
      <c r="H63" s="1018"/>
      <c r="I63" s="1018"/>
      <c r="J63" s="1018"/>
      <c r="K63" s="1018"/>
      <c r="Q63" s="1028"/>
      <c r="AF63" s="1017" t="s">
        <v>3555</v>
      </c>
      <c r="AG63" s="1043" t="s">
        <v>1753</v>
      </c>
      <c r="AH63" s="1043"/>
      <c r="AI63" s="1043"/>
      <c r="AJ63" s="1043"/>
      <c r="AK63" s="1043"/>
      <c r="AL63" s="1043"/>
      <c r="AN63" s="1040"/>
      <c r="AO63" s="1028"/>
    </row>
    <row r="64" spans="1:43">
      <c r="AF64" s="17" t="s">
        <v>459</v>
      </c>
      <c r="AG64" s="2196" t="s">
        <v>1484</v>
      </c>
      <c r="AH64" s="2196"/>
      <c r="AI64" s="2196"/>
      <c r="AJ64" s="2196"/>
      <c r="AK64" s="2196"/>
      <c r="AL64" s="2196"/>
      <c r="AM64" s="2196"/>
      <c r="AN64" s="2196"/>
      <c r="AP64" s="18"/>
    </row>
    <row r="65" spans="8:42" s="43" customFormat="1" ht="8.1" customHeight="1">
      <c r="AP65" s="52"/>
    </row>
    <row r="66" spans="8:42" s="43" customFormat="1" ht="9.9499999999999993" customHeight="1">
      <c r="R66" s="42"/>
    </row>
    <row r="67" spans="8:42"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M67" s="9"/>
      <c r="AN67" s="9"/>
      <c r="AO67" s="9"/>
    </row>
    <row r="68" spans="8:42"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30"/>
      <c r="AG68" s="155"/>
      <c r="AH68" s="9"/>
      <c r="AI68" s="9"/>
      <c r="AJ68" s="9"/>
      <c r="AK68" s="9"/>
      <c r="AL68" s="9"/>
      <c r="AM68" s="9"/>
      <c r="AN68" s="9"/>
      <c r="AO68" s="9"/>
    </row>
    <row r="69" spans="8:42">
      <c r="H69" s="9"/>
      <c r="I69" s="9"/>
      <c r="J69" s="9"/>
      <c r="K69" s="9"/>
      <c r="L69" s="9"/>
      <c r="M69" s="9"/>
      <c r="N69" s="9"/>
      <c r="O69" s="9"/>
      <c r="P69" s="9"/>
      <c r="Q69" s="9"/>
      <c r="R69" s="30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</row>
    <row r="70" spans="8:42"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</row>
    <row r="71" spans="8:42">
      <c r="H71" s="9"/>
      <c r="I71" s="9"/>
      <c r="J71" s="9"/>
      <c r="K71" s="9"/>
      <c r="L71" s="155"/>
      <c r="M71" s="155"/>
      <c r="N71" s="155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  <c r="AA71" s="155"/>
      <c r="AB71" s="155"/>
      <c r="AC71" s="155"/>
      <c r="AD71" s="155"/>
      <c r="AE71" s="155"/>
      <c r="AF71" s="155"/>
      <c r="AG71" s="155"/>
      <c r="AH71" s="155"/>
      <c r="AI71" s="155"/>
      <c r="AJ71" s="155"/>
      <c r="AK71" s="155"/>
      <c r="AL71" s="155"/>
      <c r="AM71" s="155"/>
      <c r="AN71" s="155"/>
      <c r="AO71" s="9"/>
    </row>
    <row r="72" spans="8:42"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29"/>
      <c r="AG72" s="9"/>
      <c r="AH72" s="9"/>
      <c r="AI72" s="9"/>
      <c r="AJ72" s="9"/>
      <c r="AK72" s="9"/>
      <c r="AL72" s="9"/>
      <c r="AM72" s="9"/>
      <c r="AN72" s="9"/>
      <c r="AO72" s="9"/>
    </row>
    <row r="73" spans="8:42"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30"/>
      <c r="AG73" s="9"/>
      <c r="AH73" s="9"/>
      <c r="AI73" s="9"/>
      <c r="AJ73" s="9"/>
      <c r="AK73" s="9"/>
      <c r="AL73" s="9"/>
      <c r="AM73" s="9"/>
      <c r="AN73" s="9"/>
      <c r="AO73" s="9"/>
    </row>
    <row r="74" spans="8:42"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30"/>
      <c r="AG74" s="9"/>
      <c r="AH74" s="9"/>
      <c r="AI74" s="9"/>
      <c r="AJ74" s="9"/>
      <c r="AK74" s="9"/>
      <c r="AL74" s="9"/>
      <c r="AM74" s="9"/>
      <c r="AN74" s="9"/>
      <c r="AO74" s="9"/>
    </row>
    <row r="75" spans="8:42"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155"/>
      <c r="AG75" s="9"/>
      <c r="AH75" s="9"/>
      <c r="AI75" s="9"/>
      <c r="AJ75" s="9"/>
      <c r="AK75" s="9"/>
      <c r="AL75" s="9"/>
      <c r="AM75" s="9"/>
      <c r="AN75" s="9"/>
      <c r="AO75" s="9"/>
    </row>
    <row r="76" spans="8:42"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171"/>
      <c r="U76" s="171"/>
      <c r="V76" s="171"/>
      <c r="W76" s="171"/>
      <c r="X76" s="9"/>
      <c r="Y76" s="9"/>
      <c r="Z76" s="9"/>
      <c r="AA76" s="9"/>
      <c r="AB76" s="9"/>
      <c r="AC76" s="9"/>
      <c r="AD76" s="9"/>
      <c r="AE76" s="9"/>
      <c r="AF76" s="30"/>
      <c r="AG76" s="155"/>
      <c r="AH76" s="9"/>
      <c r="AI76" s="9"/>
      <c r="AJ76" s="9"/>
      <c r="AK76" s="9"/>
      <c r="AL76" s="9"/>
      <c r="AM76" s="9"/>
      <c r="AN76" s="9"/>
      <c r="AO76" s="9"/>
    </row>
    <row r="77" spans="8:42"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171"/>
      <c r="U77" s="171"/>
      <c r="V77" s="171"/>
      <c r="W77" s="171"/>
      <c r="X77" s="9"/>
      <c r="Y77" s="9"/>
      <c r="Z77" s="9"/>
      <c r="AA77" s="9"/>
      <c r="AB77" s="9"/>
      <c r="AC77" s="9"/>
      <c r="AD77" s="9"/>
      <c r="AE77" s="9"/>
      <c r="AF77" s="30"/>
      <c r="AG77" s="9"/>
      <c r="AH77" s="9"/>
      <c r="AI77" s="9"/>
      <c r="AJ77" s="9"/>
      <c r="AK77" s="9"/>
      <c r="AL77" s="9"/>
      <c r="AM77" s="9"/>
      <c r="AN77" s="9"/>
      <c r="AO77" s="9"/>
    </row>
    <row r="78" spans="8:42">
      <c r="T78" s="171"/>
      <c r="U78" s="171"/>
      <c r="V78" s="171"/>
      <c r="W78" s="171"/>
      <c r="AF78" s="29"/>
    </row>
    <row r="79" spans="8:42">
      <c r="T79" s="171"/>
      <c r="U79" s="171"/>
      <c r="V79" s="171"/>
      <c r="W79" s="171"/>
      <c r="AF79" s="30"/>
    </row>
    <row r="80" spans="8:42">
      <c r="T80" s="171"/>
      <c r="U80" s="171"/>
      <c r="V80" s="171"/>
      <c r="W80" s="171"/>
      <c r="AF80" s="30"/>
    </row>
    <row r="81" spans="20:32">
      <c r="T81" s="171"/>
      <c r="U81" s="171"/>
      <c r="V81" s="171"/>
      <c r="W81" s="171"/>
      <c r="AF81" s="30"/>
    </row>
    <row r="82" spans="20:32">
      <c r="T82" s="171"/>
      <c r="U82" s="171"/>
      <c r="V82" s="171"/>
      <c r="W82" s="171"/>
      <c r="AF82" s="30"/>
    </row>
    <row r="83" spans="20:32">
      <c r="T83" s="171"/>
      <c r="U83" s="171"/>
      <c r="V83" s="171"/>
      <c r="W83" s="171"/>
    </row>
    <row r="84" spans="20:32">
      <c r="T84" s="171"/>
      <c r="U84" s="171"/>
      <c r="V84" s="171"/>
      <c r="W84" s="171"/>
    </row>
    <row r="85" spans="20:32">
      <c r="T85" s="171"/>
      <c r="U85" s="171"/>
      <c r="V85" s="171"/>
      <c r="W85" s="171"/>
    </row>
  </sheetData>
  <mergeCells count="72">
    <mergeCell ref="T3:W3"/>
    <mergeCell ref="T4:W4"/>
    <mergeCell ref="T5:T7"/>
    <mergeCell ref="U5:U7"/>
    <mergeCell ref="V5:V7"/>
    <mergeCell ref="W5:W7"/>
    <mergeCell ref="B57:L57"/>
    <mergeCell ref="B58:M58"/>
    <mergeCell ref="B63:E63"/>
    <mergeCell ref="A1:K1"/>
    <mergeCell ref="L1:S1"/>
    <mergeCell ref="I5:I7"/>
    <mergeCell ref="J5:J7"/>
    <mergeCell ref="M4:M7"/>
    <mergeCell ref="N4:P4"/>
    <mergeCell ref="Q4:S4"/>
    <mergeCell ref="AN1:AO1"/>
    <mergeCell ref="K2:S2"/>
    <mergeCell ref="AN2:AO2"/>
    <mergeCell ref="A3:A8"/>
    <mergeCell ref="B3:D4"/>
    <mergeCell ref="E3:J4"/>
    <mergeCell ref="K3:S3"/>
    <mergeCell ref="X3:AA3"/>
    <mergeCell ref="AB3:AE3"/>
    <mergeCell ref="AB4:AD4"/>
    <mergeCell ref="AF1:AG1"/>
    <mergeCell ref="AE4:AE7"/>
    <mergeCell ref="AF3:AI3"/>
    <mergeCell ref="AM3:AN3"/>
    <mergeCell ref="AO3:AO8"/>
    <mergeCell ref="K4:L4"/>
    <mergeCell ref="X4:Z4"/>
    <mergeCell ref="AA4:AA7"/>
    <mergeCell ref="AF4:AH4"/>
    <mergeCell ref="H5:H7"/>
    <mergeCell ref="K5:K7"/>
    <mergeCell ref="Y5:Y7"/>
    <mergeCell ref="Z5:Z7"/>
    <mergeCell ref="AC5:AC7"/>
    <mergeCell ref="AD5:AD7"/>
    <mergeCell ref="AF5:AF7"/>
    <mergeCell ref="AG5:AH6"/>
    <mergeCell ref="AJ3:AL3"/>
    <mergeCell ref="B5:C5"/>
    <mergeCell ref="D5:D7"/>
    <mergeCell ref="E5:E7"/>
    <mergeCell ref="F5:F7"/>
    <mergeCell ref="G5:G7"/>
    <mergeCell ref="B7:C7"/>
    <mergeCell ref="R5:R7"/>
    <mergeCell ref="S5:S7"/>
    <mergeCell ref="X5:X7"/>
    <mergeCell ref="AB5:AB7"/>
    <mergeCell ref="L5:L7"/>
    <mergeCell ref="N5:N7"/>
    <mergeCell ref="O5:O7"/>
    <mergeCell ref="P5:P7"/>
    <mergeCell ref="Q5:Q7"/>
    <mergeCell ref="AK5:AK7"/>
    <mergeCell ref="AG64:AN64"/>
    <mergeCell ref="AG58:AM58"/>
    <mergeCell ref="AG59:AN59"/>
    <mergeCell ref="AG60:AN60"/>
    <mergeCell ref="AL5:AL7"/>
    <mergeCell ref="AM5:AM7"/>
    <mergeCell ref="AN5:AN7"/>
    <mergeCell ref="AJ5:AJ7"/>
    <mergeCell ref="AI4:AI7"/>
    <mergeCell ref="AJ4:AL4"/>
    <mergeCell ref="AM4:AN4"/>
    <mergeCell ref="AG57:AO57"/>
  </mergeCells>
  <phoneticPr fontId="0" type="noConversion"/>
  <conditionalFormatting sqref="AG51 N10:R50 N52:R56 X10:AB50 X52:AB56 AC10:AF56 AI51 AL10:AO56 AG10:AK50 AH52:AK56 S10:W56 A10:D56 G51:I51 J10:M56 E10:I50 E52:I56">
    <cfRule type="expression" dxfId="46" priority="3" stopIfTrue="1">
      <formula>MOD(ROW(),2)=0</formula>
    </cfRule>
  </conditionalFormatting>
  <conditionalFormatting sqref="AG52:AG56">
    <cfRule type="expression" dxfId="45" priority="1" stopIfTrue="1">
      <formula>MOD(ROW(),2)=0</formula>
    </cfRule>
  </conditionalFormatting>
  <pageMargins left="0.43307086614173229" right="0.23622047244094491" top="0.51181102362204722" bottom="0.51181102362204722" header="0" footer="0.43307086614173229"/>
  <pageSetup paperSize="119" firstPageNumber="10" orientation="portrait" useFirstPageNumber="1" horizontalDpi="1200" verticalDpi="1200" r:id="rId1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1:Q22"/>
  <sheetViews>
    <sheetView workbookViewId="0">
      <selection activeCell="I17" sqref="I17"/>
    </sheetView>
  </sheetViews>
  <sheetFormatPr defaultRowHeight="12.75"/>
  <cols>
    <col min="9" max="9" width="9.5703125" customWidth="1"/>
  </cols>
  <sheetData>
    <row r="1" spans="1:17" ht="18.75">
      <c r="A1" s="1705"/>
      <c r="B1" s="1706"/>
      <c r="C1" s="1706"/>
      <c r="D1" s="1719"/>
      <c r="E1" s="1719"/>
      <c r="F1" s="1719"/>
      <c r="G1" s="1719"/>
      <c r="H1" s="1708" t="s">
        <v>4840</v>
      </c>
      <c r="I1" s="1707"/>
      <c r="J1" s="1720" t="s">
        <v>4841</v>
      </c>
      <c r="K1" s="1720"/>
      <c r="L1" s="1720"/>
      <c r="M1" s="1707"/>
      <c r="N1" s="1706"/>
      <c r="O1" s="1706"/>
      <c r="P1" s="2724" t="s">
        <v>4843</v>
      </c>
      <c r="Q1" s="2724"/>
    </row>
    <row r="2" spans="1:17" ht="15">
      <c r="A2" s="1709"/>
      <c r="B2" s="1709"/>
      <c r="C2" s="1709"/>
      <c r="D2" s="1709"/>
      <c r="E2" s="1709"/>
      <c r="F2" s="1709"/>
      <c r="G2" s="1709"/>
      <c r="H2" s="1709"/>
      <c r="I2" s="1709"/>
      <c r="J2" s="1709"/>
      <c r="K2" s="1709"/>
      <c r="L2" s="1709"/>
      <c r="M2" s="1709"/>
      <c r="N2" s="1709"/>
      <c r="O2" s="1709"/>
      <c r="P2" s="2734" t="s">
        <v>74</v>
      </c>
      <c r="Q2" s="2734"/>
    </row>
    <row r="3" spans="1:17" ht="14.25">
      <c r="A3" s="2735" t="s">
        <v>1093</v>
      </c>
      <c r="B3" s="2736" t="s">
        <v>1100</v>
      </c>
      <c r="C3" s="2738" t="s">
        <v>4826</v>
      </c>
      <c r="D3" s="2738"/>
      <c r="E3" s="2738"/>
      <c r="F3" s="2738" t="s">
        <v>4827</v>
      </c>
      <c r="G3" s="2738"/>
      <c r="H3" s="2738"/>
      <c r="I3" s="2738"/>
      <c r="J3" s="2738"/>
      <c r="K3" s="2736" t="s">
        <v>4828</v>
      </c>
      <c r="L3" s="2739" t="s">
        <v>4829</v>
      </c>
      <c r="M3" s="2739" t="s">
        <v>4812</v>
      </c>
      <c r="N3" s="2740" t="s">
        <v>4813</v>
      </c>
      <c r="O3" s="2739" t="s">
        <v>4830</v>
      </c>
      <c r="P3" s="2739" t="s">
        <v>4815</v>
      </c>
      <c r="Q3" s="2739" t="s">
        <v>4831</v>
      </c>
    </row>
    <row r="4" spans="1:17" ht="72">
      <c r="A4" s="2735"/>
      <c r="B4" s="2737"/>
      <c r="C4" s="1993" t="s">
        <v>4832</v>
      </c>
      <c r="D4" s="1994" t="s">
        <v>4833</v>
      </c>
      <c r="E4" s="1994" t="s">
        <v>4834</v>
      </c>
      <c r="F4" s="1994" t="s">
        <v>4835</v>
      </c>
      <c r="G4" s="1994" t="s">
        <v>4836</v>
      </c>
      <c r="H4" s="1994" t="s">
        <v>4837</v>
      </c>
      <c r="I4" s="1994" t="s">
        <v>4838</v>
      </c>
      <c r="J4" s="1994" t="s">
        <v>4839</v>
      </c>
      <c r="K4" s="2737"/>
      <c r="L4" s="2739"/>
      <c r="M4" s="2739"/>
      <c r="N4" s="2740"/>
      <c r="O4" s="2739"/>
      <c r="P4" s="2739"/>
      <c r="Q4" s="2739"/>
    </row>
    <row r="5" spans="1:17">
      <c r="A5" s="2735"/>
      <c r="B5" s="1875">
        <v>1</v>
      </c>
      <c r="C5" s="1876">
        <v>2</v>
      </c>
      <c r="D5" s="1876">
        <v>3</v>
      </c>
      <c r="E5" s="1876">
        <v>4</v>
      </c>
      <c r="F5" s="1876">
        <v>5</v>
      </c>
      <c r="G5" s="1876">
        <v>6</v>
      </c>
      <c r="H5" s="1876">
        <v>7</v>
      </c>
      <c r="I5" s="1876">
        <v>8</v>
      </c>
      <c r="J5" s="1876">
        <v>9</v>
      </c>
      <c r="K5" s="1876">
        <v>10</v>
      </c>
      <c r="L5" s="1876">
        <v>11</v>
      </c>
      <c r="M5" s="1876">
        <v>12</v>
      </c>
      <c r="N5" s="1876">
        <v>13</v>
      </c>
      <c r="O5" s="1876">
        <v>14</v>
      </c>
      <c r="P5" s="1876">
        <v>15</v>
      </c>
      <c r="Q5" s="1876">
        <v>16</v>
      </c>
    </row>
    <row r="6" spans="1:17" ht="19.5" customHeight="1">
      <c r="A6" s="1723" t="s">
        <v>3981</v>
      </c>
      <c r="B6" s="1902">
        <v>219839.3</v>
      </c>
      <c r="C6" s="1902">
        <v>317375.09999999998</v>
      </c>
      <c r="D6" s="1902">
        <v>1038405.3</v>
      </c>
      <c r="E6" s="1902">
        <v>1355780.4</v>
      </c>
      <c r="F6" s="1902">
        <v>139383</v>
      </c>
      <c r="G6" s="1902">
        <v>113589.4</v>
      </c>
      <c r="H6" s="1902">
        <v>894292.2</v>
      </c>
      <c r="I6" s="1902">
        <v>226328.5</v>
      </c>
      <c r="J6" s="1902">
        <v>1373593.1</v>
      </c>
      <c r="K6" s="1902">
        <v>466.8</v>
      </c>
      <c r="L6" s="1902">
        <v>1708</v>
      </c>
      <c r="M6" s="1902">
        <v>162.19999999999999</v>
      </c>
      <c r="N6" s="1902">
        <v>0</v>
      </c>
      <c r="O6" s="1902">
        <v>0</v>
      </c>
      <c r="P6" s="1902">
        <v>149063.6</v>
      </c>
      <c r="Q6" s="1902">
        <v>50626</v>
      </c>
    </row>
    <row r="7" spans="1:17" ht="19.5" customHeight="1">
      <c r="A7" s="1728" t="s">
        <v>4593</v>
      </c>
      <c r="B7" s="1903">
        <v>220491</v>
      </c>
      <c r="C7" s="1903">
        <v>386582.8</v>
      </c>
      <c r="D7" s="1903">
        <v>1153197</v>
      </c>
      <c r="E7" s="1903">
        <v>1539779.8</v>
      </c>
      <c r="F7" s="1903">
        <v>152754.4</v>
      </c>
      <c r="G7" s="1903">
        <v>118282.1</v>
      </c>
      <c r="H7" s="1903">
        <v>988445.9</v>
      </c>
      <c r="I7" s="1903">
        <v>275041.7</v>
      </c>
      <c r="J7" s="1903">
        <v>1534524.1</v>
      </c>
      <c r="K7" s="1903">
        <v>559.29999999999995</v>
      </c>
      <c r="L7" s="1903">
        <v>2074.1999999999998</v>
      </c>
      <c r="M7" s="1903">
        <v>215.9</v>
      </c>
      <c r="N7" s="1903">
        <v>0</v>
      </c>
      <c r="O7" s="1903">
        <v>0</v>
      </c>
      <c r="P7" s="1903">
        <v>153559.5</v>
      </c>
      <c r="Q7" s="1903">
        <v>69337.8</v>
      </c>
    </row>
    <row r="8" spans="1:17" ht="20.25" customHeight="1">
      <c r="A8" s="1723" t="s">
        <v>4594</v>
      </c>
      <c r="B8" s="1902">
        <v>250287.4</v>
      </c>
      <c r="C8" s="1902">
        <v>465640.7</v>
      </c>
      <c r="D8" s="1902">
        <v>1247986.8999999999</v>
      </c>
      <c r="E8" s="1902">
        <v>1713627.6</v>
      </c>
      <c r="F8" s="1902">
        <v>190570.5</v>
      </c>
      <c r="G8" s="1902">
        <v>135586.20000000001</v>
      </c>
      <c r="H8" s="1902">
        <v>1090287</v>
      </c>
      <c r="I8" s="1902">
        <v>288223.59999999998</v>
      </c>
      <c r="J8" s="1902">
        <v>1704667.3</v>
      </c>
      <c r="K8" s="1902">
        <v>1431.1</v>
      </c>
      <c r="L8" s="1902">
        <v>2131</v>
      </c>
      <c r="M8" s="1902">
        <v>127.3</v>
      </c>
      <c r="N8" s="1902">
        <v>0</v>
      </c>
      <c r="O8" s="1902">
        <v>0</v>
      </c>
      <c r="P8" s="1902">
        <v>162648.1</v>
      </c>
      <c r="Q8" s="1902">
        <v>92910.2</v>
      </c>
    </row>
    <row r="9" spans="1:17" ht="20.25" customHeight="1" thickBot="1">
      <c r="A9" s="1755" t="s">
        <v>4852</v>
      </c>
      <c r="B9" s="1904">
        <v>334002.5</v>
      </c>
      <c r="C9" s="1904">
        <v>548617.69999999995</v>
      </c>
      <c r="D9" s="1904">
        <v>1349843.6</v>
      </c>
      <c r="E9" s="1904">
        <v>1898461.3</v>
      </c>
      <c r="F9" s="1904">
        <v>207949.2</v>
      </c>
      <c r="G9" s="1904">
        <v>165171.20000000001</v>
      </c>
      <c r="H9" s="1904">
        <v>1226821.1000000001</v>
      </c>
      <c r="I9" s="1904">
        <v>329302.40000000002</v>
      </c>
      <c r="J9" s="1904">
        <v>1929243.9</v>
      </c>
      <c r="K9" s="1904">
        <v>1821.9</v>
      </c>
      <c r="L9" s="1904">
        <v>2833.2</v>
      </c>
      <c r="M9" s="1904">
        <v>147.80000000000001</v>
      </c>
      <c r="N9" s="1904">
        <v>0</v>
      </c>
      <c r="O9" s="1904">
        <v>0</v>
      </c>
      <c r="P9" s="1904">
        <v>186910.6</v>
      </c>
      <c r="Q9" s="1904">
        <v>111506.4</v>
      </c>
    </row>
    <row r="10" spans="1:17" ht="15">
      <c r="A10" s="1711"/>
      <c r="B10" s="1721"/>
      <c r="C10" s="1721"/>
      <c r="D10" s="1721"/>
      <c r="E10" s="1721"/>
      <c r="F10" s="1721"/>
      <c r="G10" s="1721"/>
      <c r="H10" s="1721"/>
      <c r="I10" s="1721"/>
      <c r="J10" s="1721"/>
      <c r="K10" s="1721"/>
      <c r="L10" s="1721"/>
      <c r="M10" s="1721"/>
      <c r="N10" s="1721"/>
      <c r="O10" s="1721"/>
      <c r="P10" s="1721"/>
      <c r="Q10" s="1721"/>
    </row>
    <row r="11" spans="1:17" ht="15">
      <c r="A11" s="1941" t="s">
        <v>4844</v>
      </c>
      <c r="B11" s="1941" t="s">
        <v>4825</v>
      </c>
      <c r="C11" s="1941"/>
      <c r="D11" s="1941"/>
      <c r="E11" s="1709"/>
      <c r="F11" s="1709"/>
      <c r="G11" s="1713"/>
      <c r="H11" s="1709"/>
      <c r="I11" s="1941"/>
      <c r="J11" s="1941"/>
      <c r="K11" s="1941"/>
      <c r="L11" s="1941"/>
      <c r="M11" s="1709"/>
      <c r="N11" s="1709"/>
      <c r="O11" s="1709"/>
      <c r="P11" s="1709"/>
      <c r="Q11" s="1709"/>
    </row>
    <row r="12" spans="1:17" ht="15">
      <c r="A12" s="1709"/>
      <c r="B12" s="1709"/>
      <c r="C12" s="1709"/>
      <c r="D12" s="1709"/>
      <c r="E12" s="1713"/>
      <c r="F12" s="1709"/>
      <c r="G12" s="1722"/>
      <c r="H12" s="1722"/>
      <c r="I12" s="1722"/>
      <c r="J12" s="1722"/>
      <c r="K12" s="1709"/>
      <c r="L12" s="1709"/>
      <c r="M12" s="1709"/>
      <c r="N12" s="1709"/>
      <c r="O12" s="1709"/>
      <c r="P12" s="1709"/>
      <c r="Q12" s="1709"/>
    </row>
    <row r="14" spans="1:17">
      <c r="C14" s="1891"/>
      <c r="D14" s="1891"/>
      <c r="E14" s="1891"/>
      <c r="F14" s="1891"/>
      <c r="G14" s="1891"/>
      <c r="H14" s="1891"/>
      <c r="I14" s="1891"/>
      <c r="J14" s="1891"/>
      <c r="K14" s="1891"/>
      <c r="L14" s="1891"/>
      <c r="M14" s="1891"/>
      <c r="N14" s="1891"/>
      <c r="O14" s="1891"/>
      <c r="P14" s="1891"/>
      <c r="Q14" s="1891"/>
    </row>
    <row r="15" spans="1:17">
      <c r="B15" s="1891"/>
      <c r="C15" s="1891"/>
      <c r="D15" s="1891"/>
      <c r="E15" s="1891"/>
      <c r="F15" s="1891"/>
      <c r="G15" s="1891"/>
      <c r="H15" s="1891"/>
      <c r="I15" s="1891"/>
      <c r="J15" s="1891"/>
      <c r="K15" s="1891"/>
      <c r="L15" s="1891"/>
      <c r="M15" s="1891"/>
      <c r="N15" s="1891"/>
      <c r="O15" s="1891"/>
      <c r="P15" s="1891"/>
      <c r="Q15" s="1891"/>
    </row>
    <row r="16" spans="1:17">
      <c r="B16" s="1891"/>
      <c r="C16" s="1891"/>
      <c r="D16" s="1891"/>
      <c r="E16" s="1891"/>
      <c r="F16" s="1891"/>
      <c r="G16" s="1891"/>
      <c r="H16" s="1891"/>
      <c r="I16" s="1891"/>
      <c r="J16" s="1891"/>
      <c r="K16" s="1891"/>
      <c r="L16" s="1891"/>
      <c r="M16" s="1891"/>
      <c r="N16" s="1891"/>
      <c r="O16" s="1891"/>
      <c r="P16" s="1891"/>
      <c r="Q16" s="1891"/>
    </row>
    <row r="17" spans="2:17">
      <c r="B17" s="1891"/>
      <c r="C17" s="1891"/>
      <c r="D17" s="1891"/>
      <c r="E17" s="1891"/>
      <c r="F17" s="1891"/>
      <c r="G17" s="1891"/>
      <c r="H17" s="1891"/>
      <c r="I17" s="1891"/>
      <c r="J17" s="1891"/>
      <c r="K17" s="1891"/>
      <c r="L17" s="1891"/>
      <c r="M17" s="1891"/>
      <c r="N17" s="1891"/>
      <c r="O17" s="1891"/>
      <c r="P17" s="1891"/>
      <c r="Q17" s="1891"/>
    </row>
    <row r="19" spans="2:17">
      <c r="C19" s="1891"/>
      <c r="D19" s="1891"/>
      <c r="E19" s="1891"/>
      <c r="F19" s="1891"/>
      <c r="G19" s="1891"/>
      <c r="H19" s="1891"/>
      <c r="I19" s="1891"/>
      <c r="J19" s="1891"/>
      <c r="K19" s="1891"/>
      <c r="L19" s="1891"/>
      <c r="M19" s="1891"/>
      <c r="N19" s="1891"/>
      <c r="O19" s="1891"/>
      <c r="P19" s="1891"/>
      <c r="Q19" s="1891"/>
    </row>
    <row r="20" spans="2:17">
      <c r="B20" s="1891"/>
      <c r="C20" s="1891"/>
      <c r="D20" s="1891"/>
      <c r="E20" s="1891"/>
      <c r="F20" s="1891"/>
      <c r="G20" s="1891"/>
      <c r="H20" s="1891"/>
      <c r="I20" s="1891"/>
      <c r="J20" s="1891"/>
      <c r="K20" s="1891"/>
      <c r="L20" s="1891"/>
      <c r="M20" s="1891"/>
      <c r="N20" s="1891"/>
      <c r="O20" s="1891"/>
      <c r="P20" s="1891"/>
      <c r="Q20" s="1891"/>
    </row>
    <row r="21" spans="2:17">
      <c r="B21" s="1891"/>
      <c r="C21" s="1891"/>
      <c r="D21" s="1891"/>
      <c r="E21" s="1891"/>
      <c r="F21" s="1891"/>
      <c r="G21" s="1891"/>
      <c r="H21" s="1891"/>
      <c r="I21" s="1891"/>
      <c r="J21" s="1891"/>
      <c r="K21" s="1891"/>
      <c r="L21" s="1891"/>
      <c r="M21" s="1891"/>
      <c r="N21" s="1891"/>
      <c r="O21" s="1891"/>
      <c r="P21" s="1891"/>
      <c r="Q21" s="1891"/>
    </row>
    <row r="22" spans="2:17">
      <c r="B22" s="1891"/>
      <c r="C22" s="1891"/>
      <c r="D22" s="1891"/>
      <c r="E22" s="1891"/>
      <c r="F22" s="1891"/>
      <c r="G22" s="1891"/>
      <c r="H22" s="1891"/>
      <c r="I22" s="1891"/>
      <c r="J22" s="1891"/>
      <c r="K22" s="1891"/>
      <c r="L22" s="1891"/>
      <c r="M22" s="1891"/>
      <c r="N22" s="1891"/>
      <c r="O22" s="1891"/>
      <c r="P22" s="1891"/>
      <c r="Q22" s="1891"/>
    </row>
  </sheetData>
  <mergeCells count="13">
    <mergeCell ref="P1:Q1"/>
    <mergeCell ref="P2:Q2"/>
    <mergeCell ref="A3:A5"/>
    <mergeCell ref="B3:B4"/>
    <mergeCell ref="C3:E3"/>
    <mergeCell ref="F3:J3"/>
    <mergeCell ref="Q3:Q4"/>
    <mergeCell ref="K3:K4"/>
    <mergeCell ref="L3:L4"/>
    <mergeCell ref="M3:M4"/>
    <mergeCell ref="N3:N4"/>
    <mergeCell ref="O3:O4"/>
    <mergeCell ref="P3:P4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S155"/>
  <sheetViews>
    <sheetView topLeftCell="A142" workbookViewId="0">
      <selection activeCell="I63" sqref="I63:I90"/>
    </sheetView>
  </sheetViews>
  <sheetFormatPr defaultRowHeight="12.75"/>
  <cols>
    <col min="3" max="3" width="12" customWidth="1"/>
    <col min="4" max="4" width="11" customWidth="1"/>
    <col min="5" max="6" width="11.140625" customWidth="1"/>
    <col min="8" max="8" width="11.140625" customWidth="1"/>
  </cols>
  <sheetData>
    <row r="1" spans="1:19" s="1891" customFormat="1" ht="20.100000000000001" customHeight="1">
      <c r="A1" s="2750" t="s">
        <v>5630</v>
      </c>
      <c r="B1" s="2750"/>
      <c r="C1" s="2750"/>
      <c r="D1" s="2750"/>
      <c r="E1" s="2750"/>
      <c r="F1" s="2750"/>
      <c r="G1" s="2750"/>
      <c r="H1" s="2750"/>
      <c r="I1" s="2749" t="s">
        <v>5641</v>
      </c>
      <c r="J1" s="2749"/>
    </row>
    <row r="2" spans="1:19" s="1891" customFormat="1" ht="20.100000000000001" customHeight="1">
      <c r="A2" s="1713"/>
      <c r="B2" s="1713"/>
      <c r="C2" s="1918"/>
      <c r="D2" s="1918"/>
      <c r="E2" s="1918"/>
      <c r="F2" s="1918"/>
      <c r="G2" s="1919"/>
      <c r="H2" s="1918" t="s">
        <v>5631</v>
      </c>
    </row>
    <row r="3" spans="1:19" s="1851" customFormat="1" ht="38.25" customHeight="1">
      <c r="A3" s="2751" t="s">
        <v>5632</v>
      </c>
      <c r="B3" s="2752"/>
      <c r="C3" s="1920" t="s">
        <v>5642</v>
      </c>
      <c r="D3" s="1921" t="s">
        <v>5633</v>
      </c>
      <c r="E3" s="1922" t="s">
        <v>5634</v>
      </c>
      <c r="F3" s="1922" t="s">
        <v>5635</v>
      </c>
      <c r="G3" s="1922" t="s">
        <v>5636</v>
      </c>
      <c r="H3" s="1922" t="s">
        <v>5637</v>
      </c>
      <c r="I3" s="1922" t="s">
        <v>5638</v>
      </c>
    </row>
    <row r="4" spans="1:19" s="1851" customFormat="1" ht="20.100000000000001" customHeight="1">
      <c r="A4" s="2744" t="s">
        <v>3962</v>
      </c>
      <c r="B4" s="2745"/>
      <c r="C4" s="1923">
        <f>SUM(C5:C32)</f>
        <v>66083.482729679992</v>
      </c>
      <c r="D4" s="1923">
        <f t="shared" ref="D4:I4" si="0">SUM(D5:D32)</f>
        <v>560934.07137000002</v>
      </c>
      <c r="E4" s="1923">
        <f t="shared" si="0"/>
        <v>25349.930000000008</v>
      </c>
      <c r="F4" s="1923">
        <f t="shared" si="0"/>
        <v>54610.69</v>
      </c>
      <c r="G4" s="1924">
        <f t="shared" si="0"/>
        <v>3827.6000000000004</v>
      </c>
      <c r="H4" s="1924">
        <f t="shared" si="0"/>
        <v>10612.977739999998</v>
      </c>
      <c r="I4" s="1923">
        <f t="shared" si="0"/>
        <v>28.653200000000002</v>
      </c>
      <c r="O4" s="1925"/>
      <c r="P4" s="1925"/>
      <c r="Q4" s="1925"/>
      <c r="R4" s="1925"/>
      <c r="S4" s="1925"/>
    </row>
    <row r="5" spans="1:19" s="1851" customFormat="1" ht="20.100000000000001" customHeight="1">
      <c r="A5" s="2746" t="s">
        <v>3963</v>
      </c>
      <c r="B5" s="1926" t="s">
        <v>5639</v>
      </c>
      <c r="C5" s="1927">
        <v>102.70400000000001</v>
      </c>
      <c r="D5" s="1927">
        <v>52.770510000000002</v>
      </c>
      <c r="E5" s="1927">
        <v>6.87</v>
      </c>
      <c r="F5" s="1927">
        <v>29.99</v>
      </c>
      <c r="G5" s="1928">
        <v>11.8</v>
      </c>
      <c r="H5" s="1929">
        <v>0</v>
      </c>
      <c r="I5" s="1929">
        <v>0</v>
      </c>
      <c r="O5" s="1925"/>
      <c r="P5" s="1925"/>
      <c r="Q5" s="1925"/>
      <c r="R5" s="1925"/>
      <c r="S5" s="1925"/>
    </row>
    <row r="6" spans="1:19" s="1851" customFormat="1" ht="20.100000000000001" customHeight="1">
      <c r="A6" s="2747"/>
      <c r="B6" s="1995" t="s">
        <v>5624</v>
      </c>
      <c r="C6" s="1996">
        <v>41.552000000000007</v>
      </c>
      <c r="D6" s="1996">
        <v>631.13774999999998</v>
      </c>
      <c r="E6" s="1996">
        <v>15.22</v>
      </c>
      <c r="F6" s="1996">
        <v>86.95</v>
      </c>
      <c r="G6" s="1997">
        <v>0.8</v>
      </c>
      <c r="H6" s="1998">
        <v>0</v>
      </c>
      <c r="I6" s="1998">
        <v>0</v>
      </c>
      <c r="O6" s="1925"/>
      <c r="P6" s="1925"/>
      <c r="Q6" s="1925"/>
      <c r="R6" s="1925"/>
      <c r="S6" s="1925"/>
    </row>
    <row r="7" spans="1:19" s="1851" customFormat="1" ht="20.100000000000001" customHeight="1">
      <c r="A7" s="2747"/>
      <c r="B7" s="1926" t="s">
        <v>5625</v>
      </c>
      <c r="C7" s="1930">
        <v>12043.808000000001</v>
      </c>
      <c r="D7" s="1930">
        <v>95641.319969999997</v>
      </c>
      <c r="E7" s="1930">
        <v>5298.25</v>
      </c>
      <c r="F7" s="1930">
        <v>11431.83</v>
      </c>
      <c r="G7" s="1931">
        <v>64.3</v>
      </c>
      <c r="H7" s="1929">
        <v>1713.0400000000002</v>
      </c>
      <c r="I7" s="1929">
        <v>0</v>
      </c>
      <c r="O7" s="1925"/>
      <c r="P7" s="1925"/>
      <c r="Q7" s="1925"/>
      <c r="R7" s="1925"/>
      <c r="S7" s="1925"/>
    </row>
    <row r="8" spans="1:19" s="1851" customFormat="1" ht="20.100000000000001" customHeight="1">
      <c r="A8" s="2747"/>
      <c r="B8" s="1995" t="s">
        <v>5626</v>
      </c>
      <c r="C8" s="1996">
        <v>57.231999999999999</v>
      </c>
      <c r="D8" s="1996">
        <v>10.763629999999999</v>
      </c>
      <c r="E8" s="1996">
        <v>13.77</v>
      </c>
      <c r="F8" s="1996">
        <v>105.32</v>
      </c>
      <c r="G8" s="1997">
        <v>976.9</v>
      </c>
      <c r="H8" s="1998">
        <v>0</v>
      </c>
      <c r="I8" s="1998">
        <v>0</v>
      </c>
      <c r="O8" s="1925"/>
      <c r="P8" s="1925"/>
      <c r="Q8" s="1925"/>
      <c r="R8" s="1925"/>
      <c r="S8" s="1925"/>
    </row>
    <row r="9" spans="1:19" s="1851" customFormat="1" ht="20.100000000000001" customHeight="1">
      <c r="A9" s="2747"/>
      <c r="B9" s="1926" t="s">
        <v>5627</v>
      </c>
      <c r="C9" s="1930">
        <v>1624.4480000000001</v>
      </c>
      <c r="D9" s="1930">
        <v>45.255859999999998</v>
      </c>
      <c r="E9" s="1930">
        <v>144.96</v>
      </c>
      <c r="F9" s="1930">
        <v>73.459999999999994</v>
      </c>
      <c r="G9" s="1931">
        <v>38.4</v>
      </c>
      <c r="H9" s="1929">
        <v>0</v>
      </c>
      <c r="I9" s="1929">
        <v>0</v>
      </c>
      <c r="O9" s="1925"/>
      <c r="P9" s="1925"/>
      <c r="Q9" s="1925"/>
      <c r="R9" s="1925"/>
      <c r="S9" s="1925"/>
    </row>
    <row r="10" spans="1:19" s="1851" customFormat="1" ht="20.100000000000001" customHeight="1">
      <c r="A10" s="2747"/>
      <c r="B10" s="1995" t="s">
        <v>5628</v>
      </c>
      <c r="C10" s="1996">
        <v>808.30400000000009</v>
      </c>
      <c r="D10" s="1996">
        <v>11069.22748</v>
      </c>
      <c r="E10" s="1996">
        <v>31.15</v>
      </c>
      <c r="F10" s="1996">
        <v>262.64999999999998</v>
      </c>
      <c r="G10" s="1997">
        <v>31.4</v>
      </c>
      <c r="H10" s="1998">
        <v>235.20000000000002</v>
      </c>
      <c r="I10" s="1998">
        <v>0</v>
      </c>
      <c r="O10" s="1925"/>
      <c r="P10" s="1925"/>
      <c r="Q10" s="1925"/>
      <c r="R10" s="1925"/>
      <c r="S10" s="1925"/>
    </row>
    <row r="11" spans="1:19" s="1851" customFormat="1" ht="20.100000000000001" customHeight="1">
      <c r="A11" s="2748"/>
      <c r="B11" s="1926" t="s">
        <v>5629</v>
      </c>
      <c r="C11" s="1930">
        <v>475.10399999999998</v>
      </c>
      <c r="D11" s="1930">
        <v>1466.8455200000001</v>
      </c>
      <c r="E11" s="1930">
        <v>137.93</v>
      </c>
      <c r="F11" s="1930">
        <v>490.24</v>
      </c>
      <c r="G11" s="1931">
        <v>2.4</v>
      </c>
      <c r="H11" s="1929">
        <v>-1164.24</v>
      </c>
      <c r="I11" s="1929">
        <v>0</v>
      </c>
      <c r="O11" s="1925"/>
      <c r="P11" s="1925"/>
      <c r="Q11" s="1925"/>
      <c r="R11" s="1925"/>
      <c r="S11" s="1925"/>
    </row>
    <row r="12" spans="1:19" s="1851" customFormat="1" ht="20.100000000000001" customHeight="1">
      <c r="A12" s="2741" t="s">
        <v>3964</v>
      </c>
      <c r="B12" s="1926" t="s">
        <v>5639</v>
      </c>
      <c r="C12" s="1930">
        <v>100.58839551999998</v>
      </c>
      <c r="D12" s="1930">
        <v>51.29325</v>
      </c>
      <c r="E12" s="1930">
        <v>4.66</v>
      </c>
      <c r="F12" s="1930">
        <v>55.79</v>
      </c>
      <c r="G12" s="1931">
        <v>14.1</v>
      </c>
      <c r="H12" s="1929">
        <v>0</v>
      </c>
      <c r="I12" s="1929">
        <v>0</v>
      </c>
      <c r="O12" s="1925"/>
      <c r="P12" s="1925"/>
      <c r="Q12" s="1925"/>
      <c r="R12" s="1925"/>
      <c r="S12" s="1925"/>
    </row>
    <row r="13" spans="1:19" s="1851" customFormat="1" ht="20.100000000000001" customHeight="1">
      <c r="A13" s="2741" t="s">
        <v>3964</v>
      </c>
      <c r="B13" s="1995" t="s">
        <v>5624</v>
      </c>
      <c r="C13" s="1996">
        <v>73.869602959999995</v>
      </c>
      <c r="D13" s="1996">
        <v>799.14314999999999</v>
      </c>
      <c r="E13" s="1996">
        <v>10.62</v>
      </c>
      <c r="F13" s="1996">
        <v>112.85</v>
      </c>
      <c r="G13" s="1997">
        <v>1.6</v>
      </c>
      <c r="H13" s="1998">
        <v>0</v>
      </c>
      <c r="I13" s="1998">
        <v>0</v>
      </c>
      <c r="O13" s="1925"/>
      <c r="P13" s="1925"/>
      <c r="Q13" s="1925"/>
      <c r="R13" s="1925"/>
      <c r="S13" s="1925"/>
    </row>
    <row r="14" spans="1:19" s="1851" customFormat="1" ht="20.100000000000001" customHeight="1">
      <c r="A14" s="2741" t="s">
        <v>3964</v>
      </c>
      <c r="B14" s="1926" t="s">
        <v>5625</v>
      </c>
      <c r="C14" s="1930">
        <v>14760.561195719998</v>
      </c>
      <c r="D14" s="1930">
        <v>117988.04439</v>
      </c>
      <c r="E14" s="1930">
        <v>6198.64</v>
      </c>
      <c r="F14" s="1930">
        <v>12269.11</v>
      </c>
      <c r="G14" s="1931">
        <v>81</v>
      </c>
      <c r="H14" s="1932">
        <v>1726.4025999999999</v>
      </c>
      <c r="I14" s="1929">
        <v>7.84</v>
      </c>
      <c r="O14" s="1925"/>
      <c r="P14" s="1925"/>
      <c r="Q14" s="1925"/>
      <c r="R14" s="1925"/>
      <c r="S14" s="1925"/>
    </row>
    <row r="15" spans="1:19" s="1851" customFormat="1" ht="20.100000000000001" customHeight="1">
      <c r="A15" s="2741" t="s">
        <v>3964</v>
      </c>
      <c r="B15" s="1995" t="s">
        <v>5626</v>
      </c>
      <c r="C15" s="1996">
        <v>65.225287719999997</v>
      </c>
      <c r="D15" s="1996">
        <v>6.9604099999999995</v>
      </c>
      <c r="E15" s="1996">
        <v>9.75</v>
      </c>
      <c r="F15" s="1996">
        <v>78.739999999999995</v>
      </c>
      <c r="G15" s="1997">
        <v>790.3</v>
      </c>
      <c r="H15" s="1999">
        <v>-2.3573999999999997</v>
      </c>
      <c r="I15" s="1998">
        <v>0</v>
      </c>
      <c r="O15" s="1925"/>
      <c r="P15" s="1925"/>
      <c r="Q15" s="1925"/>
      <c r="R15" s="1925"/>
      <c r="S15" s="1925"/>
    </row>
    <row r="16" spans="1:19" s="1851" customFormat="1" ht="20.100000000000001" customHeight="1">
      <c r="A16" s="2741" t="s">
        <v>3964</v>
      </c>
      <c r="B16" s="1926" t="s">
        <v>5627</v>
      </c>
      <c r="C16" s="1930">
        <v>543.80601328000012</v>
      </c>
      <c r="D16" s="1930">
        <v>158.45222000000001</v>
      </c>
      <c r="E16" s="1930">
        <v>186.12</v>
      </c>
      <c r="F16" s="1930">
        <v>75.349999999999994</v>
      </c>
      <c r="G16" s="1931">
        <v>40.9</v>
      </c>
      <c r="H16" s="1929">
        <v>0</v>
      </c>
      <c r="I16" s="1929">
        <v>0</v>
      </c>
      <c r="O16" s="1925"/>
      <c r="P16" s="1925"/>
      <c r="Q16" s="1925"/>
      <c r="R16" s="1925"/>
      <c r="S16" s="1925"/>
    </row>
    <row r="17" spans="1:19" s="1851" customFormat="1" ht="20.100000000000001" customHeight="1">
      <c r="A17" s="2741" t="s">
        <v>3964</v>
      </c>
      <c r="B17" s="1995" t="s">
        <v>5628</v>
      </c>
      <c r="C17" s="1996">
        <v>1653.4217513599999</v>
      </c>
      <c r="D17" s="1996">
        <v>12744.875410000001</v>
      </c>
      <c r="E17" s="1996">
        <v>46.75</v>
      </c>
      <c r="F17" s="1996">
        <v>320.31</v>
      </c>
      <c r="G17" s="1997">
        <v>25.9</v>
      </c>
      <c r="H17" s="1999">
        <v>272.67259999999999</v>
      </c>
      <c r="I17" s="1998">
        <v>0</v>
      </c>
      <c r="J17" s="1850"/>
      <c r="O17" s="1925"/>
      <c r="P17" s="1925"/>
      <c r="Q17" s="1925"/>
      <c r="R17" s="1925"/>
      <c r="S17" s="1925"/>
    </row>
    <row r="18" spans="1:19" s="1851" customFormat="1" ht="20.100000000000001" customHeight="1">
      <c r="A18" s="2741" t="s">
        <v>3964</v>
      </c>
      <c r="B18" s="1926" t="s">
        <v>5629</v>
      </c>
      <c r="C18" s="1930">
        <v>1673.06792236</v>
      </c>
      <c r="D18" s="1930">
        <v>2631.9030899999998</v>
      </c>
      <c r="E18" s="1930">
        <v>187.36</v>
      </c>
      <c r="F18" s="1930">
        <v>912.54</v>
      </c>
      <c r="G18" s="1931">
        <v>14.2</v>
      </c>
      <c r="H18" s="1932">
        <v>963.39080000000001</v>
      </c>
      <c r="I18" s="1929">
        <v>0</v>
      </c>
      <c r="O18" s="1925"/>
      <c r="P18" s="1925"/>
      <c r="Q18" s="1925"/>
      <c r="R18" s="1925"/>
      <c r="S18" s="1925"/>
    </row>
    <row r="19" spans="1:19" s="1851" customFormat="1" ht="20.100000000000001" customHeight="1">
      <c r="A19" s="2741" t="s">
        <v>3965</v>
      </c>
      <c r="B19" s="1926" t="s">
        <v>5639</v>
      </c>
      <c r="C19" s="1930">
        <v>73.669436640000015</v>
      </c>
      <c r="D19" s="1930">
        <v>161.81447</v>
      </c>
      <c r="E19" s="1930">
        <v>16.71</v>
      </c>
      <c r="F19" s="1930">
        <v>15.96</v>
      </c>
      <c r="G19" s="1931">
        <v>16.600000000000001</v>
      </c>
      <c r="H19" s="1929">
        <v>0</v>
      </c>
      <c r="I19" s="1929">
        <v>0</v>
      </c>
      <c r="O19" s="1925"/>
      <c r="P19" s="1925"/>
      <c r="Q19" s="1925"/>
      <c r="R19" s="1925"/>
      <c r="S19" s="1925"/>
    </row>
    <row r="20" spans="1:19" s="1851" customFormat="1" ht="20.100000000000001" customHeight="1">
      <c r="A20" s="2741" t="s">
        <v>3965</v>
      </c>
      <c r="B20" s="1995" t="s">
        <v>5624</v>
      </c>
      <c r="C20" s="1996">
        <v>62.579413919999986</v>
      </c>
      <c r="D20" s="1996">
        <v>1127.1567299999999</v>
      </c>
      <c r="E20" s="1996">
        <v>12.26</v>
      </c>
      <c r="F20" s="1996">
        <v>200.86</v>
      </c>
      <c r="G20" s="1997">
        <v>2.4</v>
      </c>
      <c r="H20" s="1998">
        <v>0</v>
      </c>
      <c r="I20" s="1998">
        <v>0</v>
      </c>
      <c r="O20" s="1925"/>
      <c r="P20" s="1925"/>
      <c r="Q20" s="1925"/>
      <c r="R20" s="1925"/>
      <c r="S20" s="1925"/>
    </row>
    <row r="21" spans="1:19" s="1851" customFormat="1" ht="20.100000000000001" customHeight="1">
      <c r="A21" s="2741" t="s">
        <v>3965</v>
      </c>
      <c r="B21" s="1926" t="s">
        <v>5625</v>
      </c>
      <c r="C21" s="1930">
        <v>14368.708722720005</v>
      </c>
      <c r="D21" s="1930">
        <v>152829.80942999999</v>
      </c>
      <c r="E21" s="1930">
        <v>5540.04</v>
      </c>
      <c r="F21" s="1930">
        <v>11948.78</v>
      </c>
      <c r="G21" s="1931">
        <v>76.8</v>
      </c>
      <c r="H21" s="1932">
        <v>2256.0147200000001</v>
      </c>
      <c r="I21" s="1932">
        <v>3.1432000000000002</v>
      </c>
      <c r="O21" s="1925"/>
      <c r="P21" s="1925"/>
      <c r="Q21" s="1925"/>
      <c r="R21" s="1925"/>
      <c r="S21" s="1925"/>
    </row>
    <row r="22" spans="1:19" s="1851" customFormat="1" ht="20.100000000000001" customHeight="1">
      <c r="A22" s="2741" t="s">
        <v>3965</v>
      </c>
      <c r="B22" s="1995" t="s">
        <v>5626</v>
      </c>
      <c r="C22" s="1996">
        <v>49.112957760000015</v>
      </c>
      <c r="D22" s="1996">
        <v>248.09217999999998</v>
      </c>
      <c r="E22" s="1996">
        <v>61.72</v>
      </c>
      <c r="F22" s="1996">
        <v>43.08</v>
      </c>
      <c r="G22" s="1997">
        <v>659.8</v>
      </c>
      <c r="H22" s="1999">
        <v>14.258519999999999</v>
      </c>
      <c r="I22" s="1998">
        <v>0</v>
      </c>
      <c r="O22" s="1925"/>
      <c r="P22" s="1925"/>
      <c r="Q22" s="1925"/>
      <c r="R22" s="1925"/>
      <c r="S22" s="1925"/>
    </row>
    <row r="23" spans="1:19" s="1851" customFormat="1" ht="20.100000000000001" customHeight="1">
      <c r="A23" s="2741" t="s">
        <v>3965</v>
      </c>
      <c r="B23" s="1926" t="s">
        <v>5627</v>
      </c>
      <c r="C23" s="1930">
        <v>705.00858719999997</v>
      </c>
      <c r="D23" s="1930">
        <v>126.39297000000001</v>
      </c>
      <c r="E23" s="1930">
        <v>394.48</v>
      </c>
      <c r="F23" s="1930">
        <v>71.849999999999994</v>
      </c>
      <c r="G23" s="1931">
        <v>35.6</v>
      </c>
      <c r="H23" s="1929">
        <v>0</v>
      </c>
      <c r="I23" s="1929">
        <v>0</v>
      </c>
      <c r="O23" s="1925"/>
      <c r="P23" s="1925"/>
      <c r="Q23" s="1925"/>
      <c r="R23" s="1925"/>
      <c r="S23" s="1925"/>
    </row>
    <row r="24" spans="1:19" s="1851" customFormat="1" ht="20.100000000000001" customHeight="1">
      <c r="A24" s="2741" t="s">
        <v>3965</v>
      </c>
      <c r="B24" s="1995" t="s">
        <v>5628</v>
      </c>
      <c r="C24" s="1996">
        <v>1549.4346028799996</v>
      </c>
      <c r="D24" s="1996">
        <v>11379.92382</v>
      </c>
      <c r="E24" s="1996">
        <v>55.99</v>
      </c>
      <c r="F24" s="1996">
        <v>268.82</v>
      </c>
      <c r="G24" s="1997">
        <v>28.5</v>
      </c>
      <c r="H24" s="1999">
        <v>244.77125999999998</v>
      </c>
      <c r="I24" s="1998">
        <v>0</v>
      </c>
      <c r="O24" s="1925"/>
      <c r="P24" s="1925"/>
      <c r="Q24" s="1925"/>
      <c r="R24" s="1925"/>
      <c r="S24" s="1925"/>
    </row>
    <row r="25" spans="1:19" s="1851" customFormat="1" ht="20.100000000000001" customHeight="1">
      <c r="A25" s="2741" t="s">
        <v>3965</v>
      </c>
      <c r="B25" s="1926" t="s">
        <v>5629</v>
      </c>
      <c r="C25" s="1930">
        <v>552.91684703999977</v>
      </c>
      <c r="D25" s="1930">
        <v>1532.9633899999999</v>
      </c>
      <c r="E25" s="1930">
        <v>107.46</v>
      </c>
      <c r="F25" s="1930">
        <v>551.70000000000005</v>
      </c>
      <c r="G25" s="1931">
        <v>7.9</v>
      </c>
      <c r="H25" s="1932">
        <v>622.62203999999997</v>
      </c>
      <c r="I25" s="1929">
        <v>0</v>
      </c>
      <c r="O25" s="1925"/>
      <c r="P25" s="1925"/>
      <c r="Q25" s="1925"/>
      <c r="R25" s="1925"/>
      <c r="S25" s="1925"/>
    </row>
    <row r="26" spans="1:19" s="1851" customFormat="1" ht="20.100000000000001" customHeight="1">
      <c r="A26" s="2741" t="s">
        <v>3966</v>
      </c>
      <c r="B26" s="1926" t="s">
        <v>5639</v>
      </c>
      <c r="C26" s="1930">
        <v>118.05589110000001</v>
      </c>
      <c r="D26" s="1930">
        <v>191.58622</v>
      </c>
      <c r="E26" s="1930">
        <v>6.67</v>
      </c>
      <c r="F26" s="1930">
        <v>59.98</v>
      </c>
      <c r="G26" s="1931">
        <v>12.1</v>
      </c>
      <c r="H26" s="1929">
        <v>0</v>
      </c>
      <c r="I26" s="1929">
        <v>0</v>
      </c>
      <c r="O26" s="1925"/>
      <c r="P26" s="1925"/>
      <c r="Q26" s="1925"/>
      <c r="R26" s="1925"/>
      <c r="S26" s="1925"/>
    </row>
    <row r="27" spans="1:19" s="1851" customFormat="1" ht="20.100000000000001" customHeight="1">
      <c r="A27" s="2741" t="s">
        <v>5640</v>
      </c>
      <c r="B27" s="1995" t="s">
        <v>5624</v>
      </c>
      <c r="C27" s="1996">
        <v>76.294623500000014</v>
      </c>
      <c r="D27" s="1996">
        <v>534.72648000000004</v>
      </c>
      <c r="E27" s="1996">
        <v>33.15</v>
      </c>
      <c r="F27" s="1996">
        <v>210.36</v>
      </c>
      <c r="G27" s="1997">
        <v>0</v>
      </c>
      <c r="H27" s="1998">
        <v>0</v>
      </c>
      <c r="I27" s="1998">
        <v>0</v>
      </c>
      <c r="O27" s="1925"/>
      <c r="P27" s="1925"/>
      <c r="Q27" s="1925"/>
      <c r="R27" s="1925"/>
      <c r="S27" s="1925"/>
    </row>
    <row r="28" spans="1:19" s="1851" customFormat="1" ht="20.100000000000001" customHeight="1">
      <c r="A28" s="2741" t="s">
        <v>5640</v>
      </c>
      <c r="B28" s="1926" t="s">
        <v>5625</v>
      </c>
      <c r="C28" s="1930">
        <v>12011.183042799996</v>
      </c>
      <c r="D28" s="1930">
        <v>135268.45793999999</v>
      </c>
      <c r="E28" s="1930">
        <v>6439.49</v>
      </c>
      <c r="F28" s="1930">
        <v>13945.43</v>
      </c>
      <c r="G28" s="1931">
        <v>75.5</v>
      </c>
      <c r="H28" s="1932">
        <v>1855.9640999999999</v>
      </c>
      <c r="I28" s="1929">
        <v>0</v>
      </c>
      <c r="O28" s="1925"/>
      <c r="P28" s="1925"/>
      <c r="Q28" s="1925"/>
      <c r="R28" s="1925"/>
      <c r="S28" s="1925"/>
    </row>
    <row r="29" spans="1:19" s="1851" customFormat="1" ht="20.100000000000001" customHeight="1">
      <c r="A29" s="2741" t="s">
        <v>5640</v>
      </c>
      <c r="B29" s="1995" t="s">
        <v>5626</v>
      </c>
      <c r="C29" s="1996">
        <v>63.445002700000003</v>
      </c>
      <c r="D29" s="1996">
        <v>101.60606</v>
      </c>
      <c r="E29" s="1996">
        <v>34.33</v>
      </c>
      <c r="F29" s="1996">
        <v>65.540000000000006</v>
      </c>
      <c r="G29" s="1997">
        <v>759</v>
      </c>
      <c r="H29" s="1999">
        <v>-4.8186</v>
      </c>
      <c r="I29" s="1998">
        <v>0</v>
      </c>
      <c r="O29" s="1925"/>
      <c r="P29" s="1925"/>
      <c r="Q29" s="1925"/>
      <c r="R29" s="1925"/>
      <c r="S29" s="1925"/>
    </row>
    <row r="30" spans="1:19" s="1851" customFormat="1" ht="20.100000000000001" customHeight="1">
      <c r="A30" s="2741" t="s">
        <v>5640</v>
      </c>
      <c r="B30" s="1926" t="s">
        <v>5627</v>
      </c>
      <c r="C30" s="1930">
        <v>872.16801179999993</v>
      </c>
      <c r="D30" s="1930">
        <v>243.39204999999998</v>
      </c>
      <c r="E30" s="1930">
        <v>160.27000000000001</v>
      </c>
      <c r="F30" s="1930">
        <v>76.599999999999994</v>
      </c>
      <c r="G30" s="1931">
        <v>20</v>
      </c>
      <c r="H30" s="1929">
        <v>0</v>
      </c>
      <c r="I30" s="1929">
        <v>0</v>
      </c>
      <c r="O30" s="1925"/>
      <c r="P30" s="1925"/>
      <c r="Q30" s="1925"/>
      <c r="R30" s="1925"/>
      <c r="S30" s="1925"/>
    </row>
    <row r="31" spans="1:19" s="1851" customFormat="1" ht="20.100000000000001" customHeight="1">
      <c r="A31" s="2741" t="s">
        <v>5640</v>
      </c>
      <c r="B31" s="1995" t="s">
        <v>5628</v>
      </c>
      <c r="C31" s="1996">
        <v>921.15719110000055</v>
      </c>
      <c r="D31" s="1996">
        <v>12249.45386</v>
      </c>
      <c r="E31" s="1996">
        <v>59.61</v>
      </c>
      <c r="F31" s="1996">
        <v>274.77</v>
      </c>
      <c r="G31" s="1997">
        <v>26.5</v>
      </c>
      <c r="H31" s="1999">
        <v>307.58730000000003</v>
      </c>
      <c r="I31" s="1998">
        <v>17.670000000000002</v>
      </c>
      <c r="O31" s="1925"/>
      <c r="P31" s="1925"/>
      <c r="Q31" s="1925"/>
      <c r="R31" s="1925"/>
      <c r="S31" s="1925"/>
    </row>
    <row r="32" spans="1:19" s="1851" customFormat="1" ht="20.100000000000001" customHeight="1">
      <c r="A32" s="2743" t="s">
        <v>5640</v>
      </c>
      <c r="B32" s="1942" t="s">
        <v>5629</v>
      </c>
      <c r="C32" s="1943">
        <v>636.05622960000017</v>
      </c>
      <c r="D32" s="1943">
        <v>1640.7031299999999</v>
      </c>
      <c r="E32" s="1944">
        <v>135.69999999999999</v>
      </c>
      <c r="F32" s="1944">
        <v>571.83000000000004</v>
      </c>
      <c r="G32" s="1945">
        <v>12.9</v>
      </c>
      <c r="H32" s="1932">
        <v>1572.4697999999999</v>
      </c>
      <c r="I32" s="1929">
        <v>0</v>
      </c>
      <c r="J32" s="1850"/>
      <c r="O32" s="1925"/>
      <c r="P32" s="1925"/>
      <c r="Q32" s="1925"/>
      <c r="R32" s="1925"/>
      <c r="S32" s="1925"/>
    </row>
    <row r="33" spans="1:11" ht="20.100000000000001" customHeight="1">
      <c r="A33" s="2744" t="s">
        <v>3981</v>
      </c>
      <c r="B33" s="2745"/>
      <c r="C33" s="1923">
        <f>SUM(C34:C61)</f>
        <v>85635.973200000022</v>
      </c>
      <c r="D33" s="1923">
        <f t="shared" ref="D33:I33" si="1">SUM(D34:D61)</f>
        <v>810492.48520000023</v>
      </c>
      <c r="E33" s="1923">
        <f t="shared" si="1"/>
        <v>31932.87</v>
      </c>
      <c r="F33" s="1923">
        <f t="shared" si="1"/>
        <v>65227.399999999994</v>
      </c>
      <c r="G33" s="1924">
        <f t="shared" si="1"/>
        <v>2780.7999999999997</v>
      </c>
      <c r="H33" s="1924">
        <f t="shared" si="1"/>
        <v>17034.264512599999</v>
      </c>
      <c r="I33" s="1923">
        <f t="shared" si="1"/>
        <v>159.8389612</v>
      </c>
    </row>
    <row r="34" spans="1:11" ht="20.100000000000001" customHeight="1">
      <c r="A34" s="2746" t="s">
        <v>3963</v>
      </c>
      <c r="B34" s="1926" t="s">
        <v>5639</v>
      </c>
      <c r="C34" s="1927">
        <v>171.8484</v>
      </c>
      <c r="D34" s="1927">
        <v>104.12</v>
      </c>
      <c r="E34" s="1927">
        <v>6.64</v>
      </c>
      <c r="F34" s="1927">
        <v>3.3</v>
      </c>
      <c r="G34" s="1928">
        <v>12.9</v>
      </c>
      <c r="H34" s="1929">
        <v>0</v>
      </c>
      <c r="I34" s="1929">
        <v>0</v>
      </c>
      <c r="J34" s="1941"/>
      <c r="K34" s="1941"/>
    </row>
    <row r="35" spans="1:11" ht="20.100000000000001" customHeight="1">
      <c r="A35" s="2747"/>
      <c r="B35" s="1995" t="s">
        <v>5624</v>
      </c>
      <c r="C35" s="1996">
        <v>47.601199999999999</v>
      </c>
      <c r="D35" s="1996">
        <v>758.27</v>
      </c>
      <c r="E35" s="1996">
        <v>30.81</v>
      </c>
      <c r="F35" s="1996">
        <v>171.8</v>
      </c>
      <c r="G35" s="1997">
        <v>0</v>
      </c>
      <c r="H35" s="1998">
        <v>0</v>
      </c>
      <c r="I35" s="1998">
        <v>0</v>
      </c>
      <c r="J35" s="1941"/>
      <c r="K35" s="1941"/>
    </row>
    <row r="36" spans="1:11" ht="20.100000000000001" customHeight="1">
      <c r="A36" s="2747"/>
      <c r="B36" s="1926" t="s">
        <v>5625</v>
      </c>
      <c r="C36" s="1930">
        <v>12495.718400000002</v>
      </c>
      <c r="D36" s="1930">
        <v>150381.62</v>
      </c>
      <c r="E36" s="1930">
        <v>5985.97</v>
      </c>
      <c r="F36" s="1930">
        <v>15464.17</v>
      </c>
      <c r="G36" s="1931">
        <v>82.3</v>
      </c>
      <c r="H36" s="1929">
        <v>1478.1418720000001</v>
      </c>
      <c r="I36" s="1929">
        <v>0</v>
      </c>
      <c r="J36" s="1941"/>
      <c r="K36" s="1941"/>
    </row>
    <row r="37" spans="1:11" ht="20.100000000000001" customHeight="1">
      <c r="A37" s="2747"/>
      <c r="B37" s="1995" t="s">
        <v>5626</v>
      </c>
      <c r="C37" s="1996">
        <v>70.191600000000008</v>
      </c>
      <c r="D37" s="1996">
        <v>111.46</v>
      </c>
      <c r="E37" s="1996">
        <v>49.22</v>
      </c>
      <c r="F37" s="1996">
        <v>106.01</v>
      </c>
      <c r="G37" s="1997">
        <v>401.8</v>
      </c>
      <c r="H37" s="1998">
        <v>-5.6479220000000003</v>
      </c>
      <c r="I37" s="1998">
        <v>0</v>
      </c>
      <c r="J37" s="1941"/>
      <c r="K37" s="1941"/>
    </row>
    <row r="38" spans="1:11" ht="20.100000000000001" customHeight="1">
      <c r="A38" s="2747"/>
      <c r="B38" s="1926" t="s">
        <v>5627</v>
      </c>
      <c r="C38" s="1930">
        <v>768.88040000000001</v>
      </c>
      <c r="D38" s="1930">
        <v>237.24</v>
      </c>
      <c r="E38" s="1930">
        <v>149.99</v>
      </c>
      <c r="F38" s="1930">
        <v>87.87</v>
      </c>
      <c r="G38" s="1931">
        <v>12.9</v>
      </c>
      <c r="H38" s="1929">
        <v>0</v>
      </c>
      <c r="I38" s="1929">
        <v>0</v>
      </c>
      <c r="J38" s="1941"/>
      <c r="K38" s="1941"/>
    </row>
    <row r="39" spans="1:11" ht="20.100000000000001" customHeight="1">
      <c r="A39" s="2747"/>
      <c r="B39" s="1995" t="s">
        <v>5628</v>
      </c>
      <c r="C39" s="1996">
        <v>1129.52</v>
      </c>
      <c r="D39" s="1996">
        <v>11318.24</v>
      </c>
      <c r="E39" s="1996">
        <v>69.48</v>
      </c>
      <c r="F39" s="1996">
        <v>300.14999999999998</v>
      </c>
      <c r="G39" s="1997">
        <v>24.2</v>
      </c>
      <c r="H39" s="1998">
        <v>185.57458</v>
      </c>
      <c r="I39" s="1998">
        <v>0</v>
      </c>
      <c r="J39" s="1941"/>
      <c r="K39" s="1941"/>
    </row>
    <row r="40" spans="1:11" ht="20.100000000000001" customHeight="1">
      <c r="A40" s="2748"/>
      <c r="B40" s="1926" t="s">
        <v>5629</v>
      </c>
      <c r="C40" s="1930">
        <v>688.20040000000006</v>
      </c>
      <c r="D40" s="1930">
        <v>1694.85</v>
      </c>
      <c r="E40" s="1930">
        <v>99.78</v>
      </c>
      <c r="F40" s="1930">
        <v>643.65</v>
      </c>
      <c r="G40" s="1931">
        <v>8.9</v>
      </c>
      <c r="H40" s="1929">
        <v>2805.4035420000005</v>
      </c>
      <c r="I40" s="1929">
        <v>0</v>
      </c>
    </row>
    <row r="41" spans="1:11" ht="20.100000000000001" customHeight="1">
      <c r="A41" s="2741" t="s">
        <v>3964</v>
      </c>
      <c r="B41" s="1926" t="s">
        <v>5639</v>
      </c>
      <c r="C41" s="1930">
        <v>135.32320000000001</v>
      </c>
      <c r="D41" s="1930">
        <v>74.540000000000006</v>
      </c>
      <c r="E41" s="1930">
        <v>13.41</v>
      </c>
      <c r="F41" s="1930">
        <v>3.23</v>
      </c>
      <c r="G41" s="1931">
        <v>15.5</v>
      </c>
      <c r="H41" s="1929">
        <v>0</v>
      </c>
      <c r="I41" s="1929">
        <v>0</v>
      </c>
    </row>
    <row r="42" spans="1:11" ht="20.100000000000001" customHeight="1">
      <c r="A42" s="2741" t="s">
        <v>3964</v>
      </c>
      <c r="B42" s="1995" t="s">
        <v>5624</v>
      </c>
      <c r="C42" s="1996">
        <v>117.38879999999999</v>
      </c>
      <c r="D42" s="1996">
        <v>1008.89</v>
      </c>
      <c r="E42" s="1996">
        <v>17.57</v>
      </c>
      <c r="F42" s="1996">
        <v>263.57</v>
      </c>
      <c r="G42" s="1997">
        <v>0.8</v>
      </c>
      <c r="H42" s="1998">
        <v>0</v>
      </c>
      <c r="I42" s="1998">
        <v>0</v>
      </c>
    </row>
    <row r="43" spans="1:11" ht="20.100000000000001" customHeight="1">
      <c r="A43" s="2741" t="s">
        <v>3964</v>
      </c>
      <c r="B43" s="1926" t="s">
        <v>5625</v>
      </c>
      <c r="C43" s="1930">
        <v>16877.085600000002</v>
      </c>
      <c r="D43" s="1930">
        <v>186728.95</v>
      </c>
      <c r="E43" s="1930">
        <v>6805.55</v>
      </c>
      <c r="F43" s="1930">
        <v>15423.87</v>
      </c>
      <c r="G43" s="1931">
        <v>138.1</v>
      </c>
      <c r="H43" s="1932">
        <v>3647.2137480000001</v>
      </c>
      <c r="I43" s="1929">
        <v>8.9672219999999996</v>
      </c>
    </row>
    <row r="44" spans="1:11" ht="20.100000000000001" customHeight="1">
      <c r="A44" s="2741" t="s">
        <v>3964</v>
      </c>
      <c r="B44" s="1995" t="s">
        <v>5626</v>
      </c>
      <c r="C44" s="1996">
        <v>169.5616</v>
      </c>
      <c r="D44" s="1996">
        <v>147.09</v>
      </c>
      <c r="E44" s="1996">
        <v>59.24</v>
      </c>
      <c r="F44" s="1996">
        <v>70.599999999999994</v>
      </c>
      <c r="G44" s="1997">
        <v>469.4</v>
      </c>
      <c r="H44" s="1999">
        <v>4.0760100000000001</v>
      </c>
      <c r="I44" s="1998">
        <v>0</v>
      </c>
    </row>
    <row r="45" spans="1:11" ht="20.100000000000001" customHeight="1">
      <c r="A45" s="2741" t="s">
        <v>3964</v>
      </c>
      <c r="B45" s="1926" t="s">
        <v>5627</v>
      </c>
      <c r="C45" s="1930">
        <v>874.70960000000014</v>
      </c>
      <c r="D45" s="1930">
        <v>161.9</v>
      </c>
      <c r="E45" s="1930">
        <v>205.86</v>
      </c>
      <c r="F45" s="1930">
        <v>115.43</v>
      </c>
      <c r="G45" s="1931">
        <v>12.2</v>
      </c>
      <c r="H45" s="1929">
        <v>0</v>
      </c>
      <c r="I45" s="1929">
        <v>0</v>
      </c>
    </row>
    <row r="46" spans="1:11" ht="20.100000000000001" customHeight="1">
      <c r="A46" s="2741" t="s">
        <v>3964</v>
      </c>
      <c r="B46" s="1995" t="s">
        <v>5628</v>
      </c>
      <c r="C46" s="1996">
        <v>2005.3920000000001</v>
      </c>
      <c r="D46" s="1996">
        <v>15650.35</v>
      </c>
      <c r="E46" s="1996">
        <v>100.87</v>
      </c>
      <c r="F46" s="1996">
        <v>341.7</v>
      </c>
      <c r="G46" s="1997">
        <v>26.1</v>
      </c>
      <c r="H46" s="1999">
        <v>165.486006</v>
      </c>
      <c r="I46" s="1998">
        <v>0</v>
      </c>
    </row>
    <row r="47" spans="1:11" ht="20.100000000000001" customHeight="1">
      <c r="A47" s="2741" t="s">
        <v>3964</v>
      </c>
      <c r="B47" s="1926" t="s">
        <v>5629</v>
      </c>
      <c r="C47" s="1930">
        <v>701.07199999999989</v>
      </c>
      <c r="D47" s="1930">
        <v>1626.45</v>
      </c>
      <c r="E47" s="1930">
        <v>262.72000000000003</v>
      </c>
      <c r="F47" s="1930">
        <v>631.27</v>
      </c>
      <c r="G47" s="1931">
        <v>22.9</v>
      </c>
      <c r="H47" s="1932">
        <v>1454.3203680000001</v>
      </c>
      <c r="I47" s="1929">
        <v>0</v>
      </c>
    </row>
    <row r="48" spans="1:11" ht="20.100000000000001" customHeight="1">
      <c r="A48" s="2741" t="s">
        <v>3965</v>
      </c>
      <c r="B48" s="1926" t="s">
        <v>5639</v>
      </c>
      <c r="C48" s="1930">
        <v>161.03</v>
      </c>
      <c r="D48" s="1930">
        <v>228.94142000000002</v>
      </c>
      <c r="E48" s="1930">
        <v>8.0399999999999991</v>
      </c>
      <c r="F48" s="1930">
        <v>24.49</v>
      </c>
      <c r="G48" s="1931">
        <v>9.9</v>
      </c>
      <c r="H48" s="1929">
        <v>0</v>
      </c>
      <c r="I48" s="1929">
        <v>0</v>
      </c>
    </row>
    <row r="49" spans="1:9" ht="20.100000000000001" customHeight="1">
      <c r="A49" s="2741" t="s">
        <v>3965</v>
      </c>
      <c r="B49" s="1995" t="s">
        <v>5624</v>
      </c>
      <c r="C49" s="1996">
        <v>61.61</v>
      </c>
      <c r="D49" s="1996">
        <v>956.53230000000008</v>
      </c>
      <c r="E49" s="1996">
        <v>24.9</v>
      </c>
      <c r="F49" s="1996">
        <v>420.73</v>
      </c>
      <c r="G49" s="1997">
        <v>4.0999999999999996</v>
      </c>
      <c r="H49" s="1998">
        <v>0</v>
      </c>
      <c r="I49" s="1998">
        <v>0</v>
      </c>
    </row>
    <row r="50" spans="1:9" ht="20.100000000000001" customHeight="1">
      <c r="A50" s="2741" t="s">
        <v>3965</v>
      </c>
      <c r="B50" s="1926" t="s">
        <v>5625</v>
      </c>
      <c r="C50" s="1930">
        <v>21137.91</v>
      </c>
      <c r="D50" s="1930">
        <v>210036.08050000001</v>
      </c>
      <c r="E50" s="1930">
        <v>7982.59</v>
      </c>
      <c r="F50" s="1930">
        <v>13466.92</v>
      </c>
      <c r="G50" s="1931">
        <v>82.1</v>
      </c>
      <c r="H50" s="1932">
        <v>3330.7837807999999</v>
      </c>
      <c r="I50" s="1932">
        <v>0</v>
      </c>
    </row>
    <row r="51" spans="1:9" ht="20.100000000000001" customHeight="1">
      <c r="A51" s="2741" t="s">
        <v>3965</v>
      </c>
      <c r="B51" s="1995" t="s">
        <v>5626</v>
      </c>
      <c r="C51" s="1996">
        <v>72.290000000000006</v>
      </c>
      <c r="D51" s="1996">
        <v>800.28049999999996</v>
      </c>
      <c r="E51" s="1996">
        <v>33.450000000000003</v>
      </c>
      <c r="F51" s="1996">
        <v>46.6</v>
      </c>
      <c r="G51" s="1997">
        <v>596.1</v>
      </c>
      <c r="H51" s="1999">
        <v>13.2634496</v>
      </c>
      <c r="I51" s="1998">
        <v>0</v>
      </c>
    </row>
    <row r="52" spans="1:9" ht="20.100000000000001" customHeight="1">
      <c r="A52" s="2741" t="s">
        <v>3965</v>
      </c>
      <c r="B52" s="1926" t="s">
        <v>5627</v>
      </c>
      <c r="C52" s="1930">
        <v>905.69</v>
      </c>
      <c r="D52" s="1930">
        <v>216.55379000000002</v>
      </c>
      <c r="E52" s="1930">
        <v>370.83</v>
      </c>
      <c r="F52" s="1930">
        <v>103.69</v>
      </c>
      <c r="G52" s="1931">
        <v>7.5</v>
      </c>
      <c r="H52" s="1929">
        <v>0</v>
      </c>
      <c r="I52" s="1929">
        <v>0</v>
      </c>
    </row>
    <row r="53" spans="1:9" ht="20.100000000000001" customHeight="1">
      <c r="A53" s="2741" t="s">
        <v>3965</v>
      </c>
      <c r="B53" s="1995" t="s">
        <v>5628</v>
      </c>
      <c r="C53" s="1996">
        <v>1766.11</v>
      </c>
      <c r="D53" s="1996">
        <v>14271.525669999999</v>
      </c>
      <c r="E53" s="1996">
        <v>39.229999999999997</v>
      </c>
      <c r="F53" s="1996">
        <v>425.77</v>
      </c>
      <c r="G53" s="1997">
        <v>28.2</v>
      </c>
      <c r="H53" s="1999">
        <v>228.79450559999995</v>
      </c>
      <c r="I53" s="1998">
        <v>0</v>
      </c>
    </row>
    <row r="54" spans="1:9" ht="20.100000000000001" customHeight="1">
      <c r="A54" s="2741" t="s">
        <v>3965</v>
      </c>
      <c r="B54" s="1926" t="s">
        <v>5629</v>
      </c>
      <c r="C54" s="1930">
        <v>598.12</v>
      </c>
      <c r="D54" s="1930">
        <v>1453.98677</v>
      </c>
      <c r="E54" s="1930">
        <v>233.8</v>
      </c>
      <c r="F54" s="1930">
        <v>625.91999999999996</v>
      </c>
      <c r="G54" s="1931">
        <v>10.8</v>
      </c>
      <c r="H54" s="1932">
        <v>518.93246559999989</v>
      </c>
      <c r="I54" s="1929">
        <v>150.87173920000001</v>
      </c>
    </row>
    <row r="55" spans="1:9" ht="20.100000000000001" customHeight="1">
      <c r="A55" s="2741" t="s">
        <v>3966</v>
      </c>
      <c r="B55" s="1926" t="s">
        <v>5639</v>
      </c>
      <c r="C55" s="1930">
        <v>103.97</v>
      </c>
      <c r="D55" s="1930">
        <v>139.95716000000002</v>
      </c>
      <c r="E55" s="1930">
        <v>5.93</v>
      </c>
      <c r="F55" s="1930">
        <v>6.81</v>
      </c>
      <c r="G55" s="1931">
        <v>14.2</v>
      </c>
      <c r="H55" s="1929">
        <v>0</v>
      </c>
      <c r="I55" s="1929">
        <v>0</v>
      </c>
    </row>
    <row r="56" spans="1:9" ht="20.100000000000001" customHeight="1">
      <c r="A56" s="2741" t="s">
        <v>5640</v>
      </c>
      <c r="B56" s="1995" t="s">
        <v>5624</v>
      </c>
      <c r="C56" s="1996">
        <v>133.91</v>
      </c>
      <c r="D56" s="1996">
        <v>1546.9374599999999</v>
      </c>
      <c r="E56" s="1996">
        <v>18.760000000000002</v>
      </c>
      <c r="F56" s="1996">
        <v>427.57</v>
      </c>
      <c r="G56" s="1997">
        <v>2.5</v>
      </c>
      <c r="H56" s="1998">
        <v>0</v>
      </c>
      <c r="I56" s="1998">
        <v>0</v>
      </c>
    </row>
    <row r="57" spans="1:9" ht="20.100000000000001" customHeight="1">
      <c r="A57" s="2741" t="s">
        <v>5640</v>
      </c>
      <c r="B57" s="1926" t="s">
        <v>5625</v>
      </c>
      <c r="C57" s="1930">
        <v>21366.91</v>
      </c>
      <c r="D57" s="1930">
        <v>187715.58228</v>
      </c>
      <c r="E57" s="1930">
        <v>8854.7800000000007</v>
      </c>
      <c r="F57" s="1930">
        <v>14793.12</v>
      </c>
      <c r="G57" s="1931">
        <v>111.7</v>
      </c>
      <c r="H57" s="1932">
        <v>1836.9083720000001</v>
      </c>
      <c r="I57" s="1929">
        <v>0</v>
      </c>
    </row>
    <row r="58" spans="1:9" ht="20.100000000000001" customHeight="1">
      <c r="A58" s="2741" t="s">
        <v>5640</v>
      </c>
      <c r="B58" s="1995" t="s">
        <v>5626</v>
      </c>
      <c r="C58" s="1996">
        <v>130.41999999999999</v>
      </c>
      <c r="D58" s="1996">
        <v>432.03287</v>
      </c>
      <c r="E58" s="1996">
        <v>31.36</v>
      </c>
      <c r="F58" s="1996">
        <v>59.93</v>
      </c>
      <c r="G58" s="1997">
        <v>628.29999999999995</v>
      </c>
      <c r="H58" s="1999">
        <v>0</v>
      </c>
      <c r="I58" s="1998">
        <v>0</v>
      </c>
    </row>
    <row r="59" spans="1:9" ht="20.100000000000001" customHeight="1">
      <c r="A59" s="2741" t="s">
        <v>5640</v>
      </c>
      <c r="B59" s="1926" t="s">
        <v>5627</v>
      </c>
      <c r="C59" s="1930">
        <v>1176.19</v>
      </c>
      <c r="D59" s="1930">
        <v>161.37530999999998</v>
      </c>
      <c r="E59" s="1930">
        <v>199.77</v>
      </c>
      <c r="F59" s="1930">
        <v>57.3</v>
      </c>
      <c r="G59" s="1931">
        <v>8.3000000000000007</v>
      </c>
      <c r="H59" s="1929">
        <v>0</v>
      </c>
      <c r="I59" s="1929">
        <v>0</v>
      </c>
    </row>
    <row r="60" spans="1:9" ht="20.100000000000001" customHeight="1">
      <c r="A60" s="2741" t="s">
        <v>5640</v>
      </c>
      <c r="B60" s="1995" t="s">
        <v>5628</v>
      </c>
      <c r="C60" s="1996">
        <v>1165</v>
      </c>
      <c r="D60" s="1996">
        <v>20727.13638</v>
      </c>
      <c r="E60" s="1996">
        <v>64.48</v>
      </c>
      <c r="F60" s="1996">
        <v>430.88</v>
      </c>
      <c r="G60" s="1997">
        <v>30</v>
      </c>
      <c r="H60" s="1999">
        <v>279.20340500000003</v>
      </c>
      <c r="I60" s="1998">
        <v>0</v>
      </c>
    </row>
    <row r="61" spans="1:9" ht="20.100000000000001" customHeight="1">
      <c r="A61" s="2743" t="s">
        <v>5640</v>
      </c>
      <c r="B61" s="1942" t="s">
        <v>5629</v>
      </c>
      <c r="C61" s="1943">
        <v>604.32000000000005</v>
      </c>
      <c r="D61" s="1943">
        <v>1801.5927900000002</v>
      </c>
      <c r="E61" s="1944">
        <v>207.84</v>
      </c>
      <c r="F61" s="1944">
        <v>711.05</v>
      </c>
      <c r="G61" s="1945">
        <v>19.100000000000001</v>
      </c>
      <c r="H61" s="1932">
        <v>1091.81033</v>
      </c>
      <c r="I61" s="1929">
        <v>0</v>
      </c>
    </row>
    <row r="62" spans="1:9" ht="20.100000000000001" customHeight="1">
      <c r="A62" s="2744" t="s">
        <v>4593</v>
      </c>
      <c r="B62" s="2745"/>
      <c r="C62" s="1923">
        <f>SUM(C63:C90)</f>
        <v>118090.17477968999</v>
      </c>
      <c r="D62" s="1923">
        <f t="shared" ref="D62:H62" si="2">SUM(D63:D90)</f>
        <v>777119.23927000002</v>
      </c>
      <c r="E62" s="1923">
        <f t="shared" si="2"/>
        <v>45752.610000000008</v>
      </c>
      <c r="F62" s="1923">
        <f t="shared" si="2"/>
        <v>73005.550000000032</v>
      </c>
      <c r="G62" s="1924">
        <f t="shared" si="2"/>
        <v>2667.5</v>
      </c>
      <c r="H62" s="1924">
        <f t="shared" si="2"/>
        <v>18729.830788120002</v>
      </c>
      <c r="I62" s="1923" t="s">
        <v>5650</v>
      </c>
    </row>
    <row r="63" spans="1:9" ht="20.100000000000001" customHeight="1">
      <c r="A63" s="2746" t="s">
        <v>3963</v>
      </c>
      <c r="B63" s="1926" t="s">
        <v>5639</v>
      </c>
      <c r="C63" s="1927">
        <v>129.66929024147998</v>
      </c>
      <c r="D63" s="1927">
        <v>83.796869999999998</v>
      </c>
      <c r="E63" s="1927">
        <v>13.58</v>
      </c>
      <c r="F63" s="1927">
        <v>9.08</v>
      </c>
      <c r="G63" s="1928">
        <v>10</v>
      </c>
      <c r="H63" s="1929">
        <v>0</v>
      </c>
      <c r="I63" s="1929">
        <v>0</v>
      </c>
    </row>
    <row r="64" spans="1:9" ht="20.100000000000001" customHeight="1">
      <c r="A64" s="2747"/>
      <c r="B64" s="1995" t="s">
        <v>5624</v>
      </c>
      <c r="C64" s="1996">
        <v>193.62399634407998</v>
      </c>
      <c r="D64" s="1996">
        <v>1108.8546899999999</v>
      </c>
      <c r="E64" s="1996">
        <v>15.79</v>
      </c>
      <c r="F64" s="1996">
        <v>409.92</v>
      </c>
      <c r="G64" s="1997">
        <v>0.8</v>
      </c>
      <c r="H64" s="1998">
        <v>0</v>
      </c>
      <c r="I64" s="1998">
        <v>0</v>
      </c>
    </row>
    <row r="65" spans="1:12" ht="20.100000000000001" customHeight="1">
      <c r="A65" s="2747"/>
      <c r="B65" s="1926" t="s">
        <v>5625</v>
      </c>
      <c r="C65" s="1930">
        <v>31399.231979070595</v>
      </c>
      <c r="D65" s="1930">
        <v>167897.44834</v>
      </c>
      <c r="E65" s="1930">
        <v>8289.41</v>
      </c>
      <c r="F65" s="1930">
        <v>14450.02</v>
      </c>
      <c r="G65" s="1931">
        <v>100.5</v>
      </c>
      <c r="H65" s="1929">
        <v>4095.3309899999999</v>
      </c>
      <c r="I65" s="1929">
        <v>0</v>
      </c>
    </row>
    <row r="66" spans="1:12" ht="20.100000000000001" customHeight="1">
      <c r="A66" s="2747"/>
      <c r="B66" s="1995" t="s">
        <v>5626</v>
      </c>
      <c r="C66" s="1996">
        <v>169.86372667717998</v>
      </c>
      <c r="D66" s="1996">
        <v>1555.11195</v>
      </c>
      <c r="E66" s="1996">
        <v>43.31</v>
      </c>
      <c r="F66" s="1996">
        <v>97.5</v>
      </c>
      <c r="G66" s="1997">
        <v>347.6</v>
      </c>
      <c r="H66" s="1998">
        <v>-8.3749099999999999</v>
      </c>
      <c r="I66" s="1998">
        <v>0</v>
      </c>
    </row>
    <row r="67" spans="1:12" ht="20.100000000000001" customHeight="1">
      <c r="A67" s="2747"/>
      <c r="B67" s="1926" t="s">
        <v>5627</v>
      </c>
      <c r="C67" s="1930">
        <v>823.13530415139996</v>
      </c>
      <c r="D67" s="1930">
        <v>287.16525999999999</v>
      </c>
      <c r="E67" s="1930">
        <v>93.14</v>
      </c>
      <c r="F67" s="1930">
        <v>83.62</v>
      </c>
      <c r="G67" s="1931">
        <v>8.4</v>
      </c>
      <c r="H67" s="1929">
        <v>1.674982</v>
      </c>
      <c r="I67" s="1929">
        <v>0</v>
      </c>
      <c r="L67" s="1912"/>
    </row>
    <row r="68" spans="1:12" ht="20.100000000000001" customHeight="1">
      <c r="A68" s="2747"/>
      <c r="B68" s="1995" t="s">
        <v>5628</v>
      </c>
      <c r="C68" s="1996">
        <v>1669.18179208316</v>
      </c>
      <c r="D68" s="1996">
        <v>15212.920550000001</v>
      </c>
      <c r="E68" s="1996">
        <v>80.239999999999995</v>
      </c>
      <c r="F68" s="1996">
        <v>335.86</v>
      </c>
      <c r="G68" s="1997">
        <v>15.9</v>
      </c>
      <c r="H68" s="1998">
        <v>107.198848</v>
      </c>
      <c r="I68" s="1998">
        <v>0</v>
      </c>
    </row>
    <row r="69" spans="1:12" ht="20.100000000000001" customHeight="1">
      <c r="A69" s="2748"/>
      <c r="B69" s="1926" t="s">
        <v>5629</v>
      </c>
      <c r="C69" s="1930">
        <v>1623.0082725028499</v>
      </c>
      <c r="D69" s="1930">
        <v>2050.12255</v>
      </c>
      <c r="E69" s="1930">
        <v>280.10000000000002</v>
      </c>
      <c r="F69" s="1930">
        <v>606.12</v>
      </c>
      <c r="G69" s="1931">
        <v>26.8</v>
      </c>
      <c r="H69" s="1929">
        <v>2798.894922</v>
      </c>
      <c r="I69" s="1929">
        <v>0</v>
      </c>
    </row>
    <row r="70" spans="1:12" ht="20.100000000000001" customHeight="1">
      <c r="A70" s="2741" t="s">
        <v>3964</v>
      </c>
      <c r="B70" s="1926" t="s">
        <v>5639</v>
      </c>
      <c r="C70" s="1930">
        <v>226.87004751752704</v>
      </c>
      <c r="D70" s="1930">
        <v>162.50452999999999</v>
      </c>
      <c r="E70" s="1930">
        <v>4.84</v>
      </c>
      <c r="F70" s="1930">
        <v>8.86</v>
      </c>
      <c r="G70" s="1931">
        <v>20.100000000000001</v>
      </c>
      <c r="H70" s="1929">
        <v>0</v>
      </c>
      <c r="I70" s="1929">
        <v>0</v>
      </c>
    </row>
    <row r="71" spans="1:12" ht="20.100000000000001" customHeight="1">
      <c r="A71" s="2741" t="s">
        <v>3964</v>
      </c>
      <c r="B71" s="1995" t="s">
        <v>5624</v>
      </c>
      <c r="C71" s="1996">
        <v>118.095032969244</v>
      </c>
      <c r="D71" s="1996">
        <v>1502.5912499999999</v>
      </c>
      <c r="E71" s="1996">
        <v>17.350000000000001</v>
      </c>
      <c r="F71" s="1996">
        <v>437.02</v>
      </c>
      <c r="G71" s="1997">
        <v>2.5</v>
      </c>
      <c r="H71" s="1998">
        <v>0</v>
      </c>
      <c r="I71" s="1998">
        <v>0</v>
      </c>
    </row>
    <row r="72" spans="1:12" ht="20.100000000000001" customHeight="1">
      <c r="A72" s="2741" t="s">
        <v>3964</v>
      </c>
      <c r="B72" s="1926" t="s">
        <v>5625</v>
      </c>
      <c r="C72" s="1930">
        <v>24388.914722082849</v>
      </c>
      <c r="D72" s="1930">
        <v>169125.15202000001</v>
      </c>
      <c r="E72" s="1930">
        <v>11691.47</v>
      </c>
      <c r="F72" s="1930">
        <v>18014.57</v>
      </c>
      <c r="G72" s="1931">
        <v>110.7</v>
      </c>
      <c r="H72" s="1932">
        <v>867.13626471999999</v>
      </c>
      <c r="I72" s="1929">
        <v>0</v>
      </c>
    </row>
    <row r="73" spans="1:12" ht="20.100000000000001" customHeight="1">
      <c r="A73" s="2741" t="s">
        <v>3964</v>
      </c>
      <c r="B73" s="1995" t="s">
        <v>5626</v>
      </c>
      <c r="C73" s="1996">
        <v>83.128454037027012</v>
      </c>
      <c r="D73" s="1996">
        <v>702.13027</v>
      </c>
      <c r="E73" s="1996">
        <v>44.53</v>
      </c>
      <c r="F73" s="1996">
        <v>110.04</v>
      </c>
      <c r="G73" s="1997">
        <v>344.7</v>
      </c>
      <c r="H73" s="1999">
        <v>0</v>
      </c>
      <c r="I73" s="1998">
        <v>0</v>
      </c>
    </row>
    <row r="74" spans="1:12" ht="20.100000000000001" customHeight="1">
      <c r="A74" s="2741" t="s">
        <v>3964</v>
      </c>
      <c r="B74" s="1926" t="s">
        <v>5627</v>
      </c>
      <c r="C74" s="1930">
        <v>766.6909617705661</v>
      </c>
      <c r="D74" s="1930">
        <v>313.68084000000005</v>
      </c>
      <c r="E74" s="1930">
        <v>280.12</v>
      </c>
      <c r="F74" s="1930">
        <v>90.25</v>
      </c>
      <c r="G74" s="1931">
        <v>16.8</v>
      </c>
      <c r="H74" s="1929">
        <v>2.5158692399999998</v>
      </c>
      <c r="I74" s="1929">
        <v>0</v>
      </c>
    </row>
    <row r="75" spans="1:12" ht="20.100000000000001" customHeight="1">
      <c r="A75" s="2741" t="s">
        <v>3964</v>
      </c>
      <c r="B75" s="1995" t="s">
        <v>5628</v>
      </c>
      <c r="C75" s="1996">
        <v>1505.3433058378166</v>
      </c>
      <c r="D75" s="1996">
        <v>18286.456149999998</v>
      </c>
      <c r="E75" s="1996">
        <v>100.67</v>
      </c>
      <c r="F75" s="1996">
        <v>445.38</v>
      </c>
      <c r="G75" s="1997">
        <v>12.6</v>
      </c>
      <c r="H75" s="1999">
        <v>83.862307999999999</v>
      </c>
      <c r="I75" s="1998">
        <v>7.5476077199999994</v>
      </c>
    </row>
    <row r="76" spans="1:12" ht="20.100000000000001" customHeight="1">
      <c r="A76" s="2741" t="s">
        <v>3964</v>
      </c>
      <c r="B76" s="1926" t="s">
        <v>5629</v>
      </c>
      <c r="C76" s="1930">
        <v>731.0608258817972</v>
      </c>
      <c r="D76" s="1930">
        <v>1631.5438700000002</v>
      </c>
      <c r="E76" s="1930">
        <v>269.55</v>
      </c>
      <c r="F76" s="1930">
        <v>997.99</v>
      </c>
      <c r="G76" s="1931">
        <v>43.6</v>
      </c>
      <c r="H76" s="1932">
        <v>716.18411031999995</v>
      </c>
      <c r="I76" s="1929">
        <v>0</v>
      </c>
    </row>
    <row r="77" spans="1:12" ht="20.100000000000001" customHeight="1">
      <c r="A77" s="2741" t="s">
        <v>3965</v>
      </c>
      <c r="B77" s="1926" t="s">
        <v>5639</v>
      </c>
      <c r="C77" s="1930">
        <v>88.837692103700007</v>
      </c>
      <c r="D77" s="1930">
        <v>198.89928</v>
      </c>
      <c r="E77" s="1930">
        <v>17.440000000000001</v>
      </c>
      <c r="F77" s="1930">
        <v>7.28</v>
      </c>
      <c r="G77" s="1931">
        <v>48.8</v>
      </c>
      <c r="H77" s="1929">
        <v>0</v>
      </c>
      <c r="I77" s="1929">
        <v>0</v>
      </c>
    </row>
    <row r="78" spans="1:12" ht="20.100000000000001" customHeight="1">
      <c r="A78" s="2741" t="s">
        <v>3965</v>
      </c>
      <c r="B78" s="1995" t="s">
        <v>5624</v>
      </c>
      <c r="C78" s="1996">
        <v>89.169800030200022</v>
      </c>
      <c r="D78" s="1996">
        <v>2271.4460199999999</v>
      </c>
      <c r="E78" s="1996">
        <v>21.01</v>
      </c>
      <c r="F78" s="1996">
        <v>667.23</v>
      </c>
      <c r="G78" s="1997">
        <v>3.4</v>
      </c>
      <c r="H78" s="1998">
        <v>0</v>
      </c>
      <c r="I78" s="1998">
        <v>0</v>
      </c>
    </row>
    <row r="79" spans="1:12" ht="20.100000000000001" customHeight="1">
      <c r="A79" s="2741" t="s">
        <v>3965</v>
      </c>
      <c r="B79" s="1926" t="s">
        <v>5625</v>
      </c>
      <c r="C79" s="1930">
        <v>26793.450405848602</v>
      </c>
      <c r="D79" s="1930">
        <v>188818.56834999999</v>
      </c>
      <c r="E79" s="1930">
        <v>12279.54</v>
      </c>
      <c r="F79" s="1930">
        <v>14833.9</v>
      </c>
      <c r="G79" s="1931">
        <v>141.19999999999999</v>
      </c>
      <c r="H79" s="1932">
        <v>1999.0131937600001</v>
      </c>
      <c r="I79" s="1932">
        <v>0.84062792000000008</v>
      </c>
    </row>
    <row r="80" spans="1:12" ht="20.100000000000001" customHeight="1">
      <c r="A80" s="2741" t="s">
        <v>3965</v>
      </c>
      <c r="B80" s="1995" t="s">
        <v>5626</v>
      </c>
      <c r="C80" s="1996">
        <v>122.96709032050002</v>
      </c>
      <c r="D80" s="1996">
        <v>55.968290000000003</v>
      </c>
      <c r="E80" s="1996">
        <v>34</v>
      </c>
      <c r="F80" s="1996">
        <v>77.69</v>
      </c>
      <c r="G80" s="1997">
        <v>470.8</v>
      </c>
      <c r="H80" s="1999">
        <v>-10.92816296</v>
      </c>
      <c r="I80" s="1998">
        <v>0</v>
      </c>
    </row>
    <row r="81" spans="1:9" ht="20.100000000000001" customHeight="1">
      <c r="A81" s="2741" t="s">
        <v>3965</v>
      </c>
      <c r="B81" s="1926" t="s">
        <v>5627</v>
      </c>
      <c r="C81" s="1930">
        <v>902.59781709629988</v>
      </c>
      <c r="D81" s="1930">
        <v>160.95348999999999</v>
      </c>
      <c r="E81" s="1930">
        <v>331.76</v>
      </c>
      <c r="F81" s="1930">
        <v>72.48</v>
      </c>
      <c r="G81" s="1931">
        <v>14.3</v>
      </c>
      <c r="H81" s="1929">
        <v>2.5218837600000001</v>
      </c>
      <c r="I81" s="1929">
        <v>0</v>
      </c>
    </row>
    <row r="82" spans="1:9" ht="20.100000000000001" customHeight="1">
      <c r="A82" s="2741" t="s">
        <v>3965</v>
      </c>
      <c r="B82" s="1995" t="s">
        <v>5628</v>
      </c>
      <c r="C82" s="1996">
        <v>1128.4508558321002</v>
      </c>
      <c r="D82" s="1996">
        <v>18510.300890000002</v>
      </c>
      <c r="E82" s="1996">
        <v>61.29</v>
      </c>
      <c r="F82" s="1996">
        <v>482.66</v>
      </c>
      <c r="G82" s="1997">
        <v>17.7</v>
      </c>
      <c r="H82" s="1999">
        <v>232.01330591999999</v>
      </c>
      <c r="I82" s="1998">
        <v>1.6812558400000002</v>
      </c>
    </row>
    <row r="83" spans="1:9" ht="20.100000000000001" customHeight="1">
      <c r="A83" s="2741" t="s">
        <v>3965</v>
      </c>
      <c r="B83" s="1926" t="s">
        <v>5629</v>
      </c>
      <c r="C83" s="1930">
        <v>781.7468151142001</v>
      </c>
      <c r="D83" s="1930">
        <v>1782.4796399999998</v>
      </c>
      <c r="E83" s="1930">
        <v>275.04000000000002</v>
      </c>
      <c r="F83" s="1930">
        <v>1247.73</v>
      </c>
      <c r="G83" s="1931">
        <v>12.6</v>
      </c>
      <c r="H83" s="1932">
        <v>6.7250233600000007</v>
      </c>
      <c r="I83" s="1929">
        <v>0</v>
      </c>
    </row>
    <row r="84" spans="1:9" ht="20.100000000000001" customHeight="1">
      <c r="A84" s="2741" t="s">
        <v>3966</v>
      </c>
      <c r="B84" s="1926" t="s">
        <v>5639</v>
      </c>
      <c r="C84" s="1930">
        <v>79.671216030736957</v>
      </c>
      <c r="D84" s="1930">
        <v>256.49608999999998</v>
      </c>
      <c r="E84" s="1930">
        <v>11.91</v>
      </c>
      <c r="F84" s="1930">
        <v>1.81</v>
      </c>
      <c r="G84" s="1931">
        <v>15.2</v>
      </c>
      <c r="H84" s="1929">
        <v>0</v>
      </c>
      <c r="I84" s="1929">
        <v>0</v>
      </c>
    </row>
    <row r="85" spans="1:9" ht="20.100000000000001" customHeight="1">
      <c r="A85" s="2741" t="s">
        <v>5640</v>
      </c>
      <c r="B85" s="1995" t="s">
        <v>5624</v>
      </c>
      <c r="C85" s="1996">
        <v>233.564745880857</v>
      </c>
      <c r="D85" s="1996">
        <v>1571.3355300000001</v>
      </c>
      <c r="E85" s="1996">
        <v>16.68</v>
      </c>
      <c r="F85" s="1996">
        <v>667.71</v>
      </c>
      <c r="G85" s="1997">
        <v>2.5</v>
      </c>
      <c r="H85" s="1998">
        <v>0</v>
      </c>
      <c r="I85" s="1998">
        <v>0</v>
      </c>
    </row>
    <row r="86" spans="1:9" ht="20.100000000000001" customHeight="1">
      <c r="A86" s="2741" t="s">
        <v>5640</v>
      </c>
      <c r="B86" s="1926" t="s">
        <v>5625</v>
      </c>
      <c r="C86" s="1930">
        <v>22075.632561906441</v>
      </c>
      <c r="D86" s="1930">
        <v>166679.11286000002</v>
      </c>
      <c r="E86" s="1930">
        <v>10642.33</v>
      </c>
      <c r="F86" s="1930">
        <v>16927.93</v>
      </c>
      <c r="G86" s="1931">
        <v>143.5</v>
      </c>
      <c r="H86" s="1932">
        <v>2590.629171</v>
      </c>
      <c r="I86" s="1929">
        <v>2.5332097500000001</v>
      </c>
    </row>
    <row r="87" spans="1:9" ht="20.100000000000001" customHeight="1">
      <c r="A87" s="2741" t="s">
        <v>5640</v>
      </c>
      <c r="B87" s="1995" t="s">
        <v>5626</v>
      </c>
      <c r="C87" s="1996">
        <v>159.325923414313</v>
      </c>
      <c r="D87" s="1996">
        <v>64.866709999999998</v>
      </c>
      <c r="E87" s="1996">
        <v>26.3</v>
      </c>
      <c r="F87" s="1996">
        <v>80.849999999999994</v>
      </c>
      <c r="G87" s="1997">
        <v>688.3</v>
      </c>
      <c r="H87" s="1999">
        <v>-1.6888065000000001</v>
      </c>
      <c r="I87" s="1998">
        <v>0</v>
      </c>
    </row>
    <row r="88" spans="1:9" ht="20.100000000000001" customHeight="1">
      <c r="A88" s="2741" t="s">
        <v>5640</v>
      </c>
      <c r="B88" s="1926" t="s">
        <v>5627</v>
      </c>
      <c r="C88" s="1930">
        <v>698.2113966001773</v>
      </c>
      <c r="D88" s="1930">
        <v>234.97286</v>
      </c>
      <c r="E88" s="1930">
        <v>165.63</v>
      </c>
      <c r="F88" s="1930">
        <v>59.96</v>
      </c>
      <c r="G88" s="1931">
        <v>12.7</v>
      </c>
      <c r="H88" s="1929">
        <v>1.6888065000000001</v>
      </c>
      <c r="I88" s="1929">
        <v>0</v>
      </c>
    </row>
    <row r="89" spans="1:9" ht="20.100000000000001" customHeight="1">
      <c r="A89" s="2741" t="s">
        <v>5640</v>
      </c>
      <c r="B89" s="1995" t="s">
        <v>5628</v>
      </c>
      <c r="C89" s="1996">
        <v>425.34926854715513</v>
      </c>
      <c r="D89" s="1996">
        <v>14736.58223</v>
      </c>
      <c r="E89" s="1996">
        <v>57.94</v>
      </c>
      <c r="F89" s="1996">
        <v>399.16</v>
      </c>
      <c r="G89" s="1997">
        <v>16.899999999999999</v>
      </c>
      <c r="H89" s="1999">
        <v>1124.7451290000001</v>
      </c>
      <c r="I89" s="1998">
        <v>0</v>
      </c>
    </row>
    <row r="90" spans="1:9" ht="20.100000000000001" customHeight="1">
      <c r="A90" s="2743" t="s">
        <v>5640</v>
      </c>
      <c r="B90" s="1942" t="s">
        <v>5629</v>
      </c>
      <c r="C90" s="1943">
        <v>683.3814797971462</v>
      </c>
      <c r="D90" s="1943">
        <v>1857.7778899999998</v>
      </c>
      <c r="E90" s="1944">
        <v>587.64</v>
      </c>
      <c r="F90" s="1944">
        <v>1382.93</v>
      </c>
      <c r="G90" s="1945">
        <v>18.600000000000001</v>
      </c>
      <c r="H90" s="1932">
        <v>4120.68786</v>
      </c>
      <c r="I90" s="1929">
        <v>0</v>
      </c>
    </row>
    <row r="91" spans="1:9" ht="20.100000000000001" customHeight="1">
      <c r="A91" s="2744" t="s">
        <v>4594</v>
      </c>
      <c r="B91" s="2745"/>
      <c r="C91" s="1923">
        <f>SUM(C92:C119)</f>
        <v>105648.67000000001</v>
      </c>
      <c r="D91" s="1923">
        <f t="shared" ref="D91:H91" si="3">SUM(D92:D119)</f>
        <v>641678.30000000005</v>
      </c>
      <c r="E91" s="1923">
        <f t="shared" si="3"/>
        <v>40478.99000000002</v>
      </c>
      <c r="F91" s="1923">
        <f t="shared" si="3"/>
        <v>74299.39</v>
      </c>
      <c r="G91" s="1924">
        <f t="shared" si="3"/>
        <v>4745.6000000000004</v>
      </c>
      <c r="H91" s="1924">
        <f t="shared" si="3"/>
        <v>9084.8603010000006</v>
      </c>
      <c r="I91" s="1923">
        <f>SUM(I92:I119)</f>
        <v>5.0883390000000004</v>
      </c>
    </row>
    <row r="92" spans="1:9" ht="20.100000000000001" customHeight="1">
      <c r="A92" s="2746" t="s">
        <v>3963</v>
      </c>
      <c r="B92" s="1926" t="s">
        <v>5639</v>
      </c>
      <c r="C92" s="1927">
        <v>136.59</v>
      </c>
      <c r="D92" s="1927">
        <v>187.9</v>
      </c>
      <c r="E92" s="1927">
        <v>3.91</v>
      </c>
      <c r="F92" s="1927">
        <v>1.2</v>
      </c>
      <c r="G92" s="1928">
        <v>15.2</v>
      </c>
      <c r="H92" s="1929">
        <v>0</v>
      </c>
      <c r="I92" s="1929">
        <v>0</v>
      </c>
    </row>
    <row r="93" spans="1:9" ht="20.100000000000001" customHeight="1">
      <c r="A93" s="2747"/>
      <c r="B93" s="1995" t="s">
        <v>5624</v>
      </c>
      <c r="C93" s="1996">
        <v>95.14</v>
      </c>
      <c r="D93" s="1996">
        <v>1495.1</v>
      </c>
      <c r="E93" s="1996">
        <v>17.13</v>
      </c>
      <c r="F93" s="1996">
        <v>739.12</v>
      </c>
      <c r="G93" s="1997">
        <v>0.8</v>
      </c>
      <c r="H93" s="1998">
        <v>0</v>
      </c>
      <c r="I93" s="1998">
        <v>0</v>
      </c>
    </row>
    <row r="94" spans="1:9" ht="20.100000000000001" customHeight="1">
      <c r="A94" s="2747"/>
      <c r="B94" s="1926" t="s">
        <v>5625</v>
      </c>
      <c r="C94" s="1930">
        <v>29639.26</v>
      </c>
      <c r="D94" s="1930">
        <v>147820.1</v>
      </c>
      <c r="E94" s="1930">
        <v>8807.4</v>
      </c>
      <c r="F94" s="1930">
        <v>19431.939999999999</v>
      </c>
      <c r="G94" s="1931">
        <v>162.19999999999999</v>
      </c>
      <c r="H94" s="1929">
        <v>2580.6269459999999</v>
      </c>
      <c r="I94" s="1929">
        <v>0</v>
      </c>
    </row>
    <row r="95" spans="1:9" ht="20.100000000000001" customHeight="1">
      <c r="A95" s="2747"/>
      <c r="B95" s="1995" t="s">
        <v>5626</v>
      </c>
      <c r="C95" s="1996">
        <v>65.680000000000007</v>
      </c>
      <c r="D95" s="1996">
        <v>37.700000000000003</v>
      </c>
      <c r="E95" s="1996">
        <v>22.73</v>
      </c>
      <c r="F95" s="1996">
        <v>97.66</v>
      </c>
      <c r="G95" s="1997">
        <v>550.9</v>
      </c>
      <c r="H95" s="1998">
        <v>-0.84499899999999994</v>
      </c>
      <c r="I95" s="1998">
        <v>0</v>
      </c>
    </row>
    <row r="96" spans="1:9" ht="20.100000000000001" customHeight="1">
      <c r="A96" s="2747"/>
      <c r="B96" s="1926" t="s">
        <v>5627</v>
      </c>
      <c r="C96" s="1930">
        <v>1189.93</v>
      </c>
      <c r="D96" s="1930">
        <v>324.3</v>
      </c>
      <c r="E96" s="1930">
        <v>113.74</v>
      </c>
      <c r="F96" s="1930">
        <v>90.5</v>
      </c>
      <c r="G96" s="1931">
        <v>20.3</v>
      </c>
      <c r="H96" s="1929">
        <v>0</v>
      </c>
      <c r="I96" s="1929">
        <v>0</v>
      </c>
    </row>
    <row r="97" spans="1:9" ht="20.100000000000001" customHeight="1">
      <c r="A97" s="2747"/>
      <c r="B97" s="1995" t="s">
        <v>5628</v>
      </c>
      <c r="C97" s="1996">
        <v>741.21</v>
      </c>
      <c r="D97" s="1996">
        <v>13950.1</v>
      </c>
      <c r="E97" s="1996">
        <v>42.91</v>
      </c>
      <c r="F97" s="1996">
        <v>471.49</v>
      </c>
      <c r="G97" s="1997">
        <v>22</v>
      </c>
      <c r="H97" s="1998">
        <v>138.579836</v>
      </c>
      <c r="I97" s="1998">
        <v>0</v>
      </c>
    </row>
    <row r="98" spans="1:9" ht="20.100000000000001" customHeight="1">
      <c r="A98" s="2748"/>
      <c r="B98" s="1926" t="s">
        <v>5629</v>
      </c>
      <c r="C98" s="1930">
        <v>775.14</v>
      </c>
      <c r="D98" s="1930">
        <v>2296.5</v>
      </c>
      <c r="E98" s="1930">
        <v>783.71</v>
      </c>
      <c r="F98" s="1930">
        <v>1190.97</v>
      </c>
      <c r="G98" s="1931">
        <v>22.8</v>
      </c>
      <c r="H98" s="1929">
        <v>-1685.7730049999998</v>
      </c>
      <c r="I98" s="1929">
        <v>0</v>
      </c>
    </row>
    <row r="99" spans="1:9" ht="20.100000000000001" customHeight="1">
      <c r="A99" s="2741" t="s">
        <v>3964</v>
      </c>
      <c r="B99" s="1926" t="s">
        <v>5639</v>
      </c>
      <c r="C99" s="1930">
        <v>128.53</v>
      </c>
      <c r="D99" s="1930">
        <v>134</v>
      </c>
      <c r="E99" s="1930">
        <v>2.4900000000000002</v>
      </c>
      <c r="F99" s="1930">
        <v>6.81</v>
      </c>
      <c r="G99" s="1931">
        <v>12.7</v>
      </c>
      <c r="H99" s="1929">
        <v>0</v>
      </c>
      <c r="I99" s="1929">
        <v>0</v>
      </c>
    </row>
    <row r="100" spans="1:9" ht="20.100000000000001" customHeight="1">
      <c r="A100" s="2741" t="s">
        <v>3964</v>
      </c>
      <c r="B100" s="1995" t="s">
        <v>5624</v>
      </c>
      <c r="C100" s="1996">
        <v>140.93</v>
      </c>
      <c r="D100" s="1996">
        <v>1678.8</v>
      </c>
      <c r="E100" s="1996">
        <v>25.22</v>
      </c>
      <c r="F100" s="1996">
        <v>653.73</v>
      </c>
      <c r="G100" s="1997">
        <v>24.6</v>
      </c>
      <c r="H100" s="1998">
        <v>0</v>
      </c>
      <c r="I100" s="1998">
        <v>0</v>
      </c>
    </row>
    <row r="101" spans="1:9" ht="20.100000000000001" customHeight="1">
      <c r="A101" s="2741" t="s">
        <v>3964</v>
      </c>
      <c r="B101" s="1926" t="s">
        <v>5625</v>
      </c>
      <c r="C101" s="1930">
        <v>29230.06</v>
      </c>
      <c r="D101" s="1930">
        <v>162640.6</v>
      </c>
      <c r="E101" s="1930">
        <v>9762.3700000000008</v>
      </c>
      <c r="F101" s="1930">
        <v>21264.97</v>
      </c>
      <c r="G101" s="1931">
        <v>290.10000000000002</v>
      </c>
      <c r="H101" s="1932">
        <v>2627.3414969999999</v>
      </c>
      <c r="I101" s="1929">
        <v>4.2390150000000002</v>
      </c>
    </row>
    <row r="102" spans="1:9" ht="20.100000000000001" customHeight="1">
      <c r="A102" s="2741" t="s">
        <v>3964</v>
      </c>
      <c r="B102" s="1995" t="s">
        <v>5626</v>
      </c>
      <c r="C102" s="1996">
        <v>111.49</v>
      </c>
      <c r="D102" s="1996">
        <v>73.8</v>
      </c>
      <c r="E102" s="1996">
        <v>26.08</v>
      </c>
      <c r="F102" s="1996">
        <v>83.25</v>
      </c>
      <c r="G102" s="1997">
        <v>916.6</v>
      </c>
      <c r="H102" s="1999">
        <v>0</v>
      </c>
      <c r="I102" s="1998">
        <v>0</v>
      </c>
    </row>
    <row r="103" spans="1:9" ht="20.100000000000001" customHeight="1">
      <c r="A103" s="2741" t="s">
        <v>3964</v>
      </c>
      <c r="B103" s="1926" t="s">
        <v>5627</v>
      </c>
      <c r="C103" s="1930">
        <v>1588.55</v>
      </c>
      <c r="D103" s="1930">
        <v>314.7</v>
      </c>
      <c r="E103" s="1930">
        <v>341.54</v>
      </c>
      <c r="F103" s="1930">
        <v>192.58</v>
      </c>
      <c r="G103" s="1931">
        <v>9.3000000000000007</v>
      </c>
      <c r="H103" s="1929">
        <v>7.6302269999999996</v>
      </c>
      <c r="I103" s="1929">
        <v>0</v>
      </c>
    </row>
    <row r="104" spans="1:9" ht="20.100000000000001" customHeight="1">
      <c r="A104" s="2741" t="s">
        <v>3964</v>
      </c>
      <c r="B104" s="1995" t="s">
        <v>5628</v>
      </c>
      <c r="C104" s="1996">
        <v>1612.21</v>
      </c>
      <c r="D104" s="1996">
        <v>21451.4</v>
      </c>
      <c r="E104" s="1996">
        <v>51.51</v>
      </c>
      <c r="F104" s="1996">
        <v>540.88</v>
      </c>
      <c r="G104" s="1997">
        <v>13.6</v>
      </c>
      <c r="H104" s="1999">
        <v>222.12438599999999</v>
      </c>
      <c r="I104" s="1998">
        <v>0</v>
      </c>
    </row>
    <row r="105" spans="1:9" ht="20.100000000000001" customHeight="1">
      <c r="A105" s="2741" t="s">
        <v>3964</v>
      </c>
      <c r="B105" s="1926" t="s">
        <v>5629</v>
      </c>
      <c r="C105" s="1930">
        <v>959.89</v>
      </c>
      <c r="D105" s="1930">
        <v>1975.1</v>
      </c>
      <c r="E105" s="1930">
        <v>356.86</v>
      </c>
      <c r="F105" s="1930">
        <v>773.98</v>
      </c>
      <c r="G105" s="1931">
        <v>25.4</v>
      </c>
      <c r="H105" s="1932">
        <v>233.145825</v>
      </c>
      <c r="I105" s="1929">
        <v>0</v>
      </c>
    </row>
    <row r="106" spans="1:9" ht="20.100000000000001" customHeight="1">
      <c r="A106" s="2741" t="s">
        <v>3965</v>
      </c>
      <c r="B106" s="1926" t="s">
        <v>5639</v>
      </c>
      <c r="C106" s="1930">
        <v>128.07</v>
      </c>
      <c r="D106" s="1930">
        <v>379.1</v>
      </c>
      <c r="E106" s="1930">
        <v>91.92</v>
      </c>
      <c r="F106" s="1930">
        <v>20.92</v>
      </c>
      <c r="G106" s="1931">
        <v>11.9</v>
      </c>
      <c r="H106" s="1929">
        <v>0</v>
      </c>
      <c r="I106" s="1929">
        <v>0</v>
      </c>
    </row>
    <row r="107" spans="1:9" ht="20.100000000000001" customHeight="1">
      <c r="A107" s="2741" t="s">
        <v>3965</v>
      </c>
      <c r="B107" s="1995" t="s">
        <v>5624</v>
      </c>
      <c r="C107" s="1996">
        <v>116.14</v>
      </c>
      <c r="D107" s="1996">
        <v>1981.7</v>
      </c>
      <c r="E107" s="1996">
        <v>45.29</v>
      </c>
      <c r="F107" s="1996">
        <v>716.86</v>
      </c>
      <c r="G107" s="1997">
        <v>5.0999999999999996</v>
      </c>
      <c r="H107" s="1998">
        <v>0</v>
      </c>
      <c r="I107" s="1998">
        <v>0</v>
      </c>
    </row>
    <row r="108" spans="1:9" ht="20.100000000000001" customHeight="1">
      <c r="A108" s="2741" t="s">
        <v>3965</v>
      </c>
      <c r="B108" s="1926" t="s">
        <v>5625</v>
      </c>
      <c r="C108" s="1930">
        <v>29549.17</v>
      </c>
      <c r="D108" s="1930">
        <v>178209.3</v>
      </c>
      <c r="E108" s="1930">
        <v>12879.85</v>
      </c>
      <c r="F108" s="1930">
        <v>17225.98</v>
      </c>
      <c r="G108" s="1931">
        <v>139.30000000000001</v>
      </c>
      <c r="H108" s="1932">
        <v>2976.0312960000001</v>
      </c>
      <c r="I108" s="1932">
        <v>0.84932400000000008</v>
      </c>
    </row>
    <row r="109" spans="1:9" ht="20.100000000000001" customHeight="1">
      <c r="A109" s="2741" t="s">
        <v>3965</v>
      </c>
      <c r="B109" s="1995" t="s">
        <v>5626</v>
      </c>
      <c r="C109" s="1996">
        <v>103.15</v>
      </c>
      <c r="D109" s="1996">
        <v>27.4</v>
      </c>
      <c r="E109" s="1996">
        <v>23.94</v>
      </c>
      <c r="F109" s="1996">
        <v>42.59</v>
      </c>
      <c r="G109" s="1997">
        <v>1218.8</v>
      </c>
      <c r="H109" s="1999">
        <v>-16.137156000000001</v>
      </c>
      <c r="I109" s="1998">
        <v>0</v>
      </c>
    </row>
    <row r="110" spans="1:9" ht="20.100000000000001" customHeight="1">
      <c r="A110" s="2741" t="s">
        <v>3965</v>
      </c>
      <c r="B110" s="1926" t="s">
        <v>5627</v>
      </c>
      <c r="C110" s="1930">
        <v>1082.4100000000001</v>
      </c>
      <c r="D110" s="1930">
        <v>95.3</v>
      </c>
      <c r="E110" s="1930">
        <v>301.49</v>
      </c>
      <c r="F110" s="1930">
        <v>94.37</v>
      </c>
      <c r="G110" s="1931">
        <v>5.9</v>
      </c>
      <c r="H110" s="1929">
        <v>0</v>
      </c>
      <c r="I110" s="1929">
        <v>0</v>
      </c>
    </row>
    <row r="111" spans="1:9" ht="20.100000000000001" customHeight="1">
      <c r="A111" s="2741" t="s">
        <v>3965</v>
      </c>
      <c r="B111" s="1995" t="s">
        <v>5628</v>
      </c>
      <c r="C111" s="1996">
        <v>1253.73</v>
      </c>
      <c r="D111" s="1996">
        <v>18312.3</v>
      </c>
      <c r="E111" s="1996">
        <v>63.27</v>
      </c>
      <c r="F111" s="1996">
        <v>634.96</v>
      </c>
      <c r="G111" s="1997">
        <v>11.9</v>
      </c>
      <c r="H111" s="1999">
        <v>299.81137200000001</v>
      </c>
      <c r="I111" s="1998">
        <v>0</v>
      </c>
    </row>
    <row r="112" spans="1:9" ht="20.100000000000001" customHeight="1">
      <c r="A112" s="2741" t="s">
        <v>3965</v>
      </c>
      <c r="B112" s="1926" t="s">
        <v>5629</v>
      </c>
      <c r="C112" s="1930">
        <v>832.21</v>
      </c>
      <c r="D112" s="1930">
        <v>1960.1</v>
      </c>
      <c r="E112" s="1930">
        <v>327.14999999999998</v>
      </c>
      <c r="F112" s="1930">
        <v>814.65</v>
      </c>
      <c r="G112" s="1931">
        <v>20.399999999999999</v>
      </c>
      <c r="H112" s="1932">
        <v>-2765.398944</v>
      </c>
      <c r="I112" s="1929">
        <v>0</v>
      </c>
    </row>
    <row r="113" spans="1:9" ht="20.100000000000001" customHeight="1">
      <c r="A113" s="2741" t="s">
        <v>3966</v>
      </c>
      <c r="B113" s="1926" t="s">
        <v>5639</v>
      </c>
      <c r="C113" s="1930">
        <v>95.63</v>
      </c>
      <c r="D113" s="1930">
        <v>242</v>
      </c>
      <c r="E113" s="1930">
        <v>0.83</v>
      </c>
      <c r="F113" s="1930">
        <v>0.86</v>
      </c>
      <c r="G113" s="1931">
        <v>14.4</v>
      </c>
      <c r="H113" s="1929">
        <v>0</v>
      </c>
      <c r="I113" s="1929">
        <v>0</v>
      </c>
    </row>
    <row r="114" spans="1:9" ht="20.100000000000001" customHeight="1">
      <c r="A114" s="2741" t="s">
        <v>5640</v>
      </c>
      <c r="B114" s="1995" t="s">
        <v>5624</v>
      </c>
      <c r="C114" s="1996">
        <v>17</v>
      </c>
      <c r="D114" s="1996">
        <v>163</v>
      </c>
      <c r="E114" s="1996">
        <v>36.619999999999997</v>
      </c>
      <c r="F114" s="1996">
        <v>195.41</v>
      </c>
      <c r="G114" s="1997">
        <v>11</v>
      </c>
      <c r="H114" s="1998">
        <v>0</v>
      </c>
      <c r="I114" s="1998">
        <v>0</v>
      </c>
    </row>
    <row r="115" spans="1:9" ht="20.100000000000001" customHeight="1">
      <c r="A115" s="2741" t="s">
        <v>5640</v>
      </c>
      <c r="B115" s="1926" t="s">
        <v>5625</v>
      </c>
      <c r="C115" s="1930">
        <v>4495.9799999999996</v>
      </c>
      <c r="D115" s="1930">
        <v>76212.7</v>
      </c>
      <c r="E115" s="1930">
        <v>5892.91</v>
      </c>
      <c r="F115" s="1930">
        <v>7795.8</v>
      </c>
      <c r="G115" s="1931">
        <v>83.2</v>
      </c>
      <c r="H115" s="1932">
        <v>2259.3428200000003</v>
      </c>
      <c r="I115" s="1929">
        <v>0</v>
      </c>
    </row>
    <row r="116" spans="1:9" ht="20.100000000000001" customHeight="1">
      <c r="A116" s="2741" t="s">
        <v>5640</v>
      </c>
      <c r="B116" s="1995" t="s">
        <v>5626</v>
      </c>
      <c r="C116" s="1996">
        <v>155.38</v>
      </c>
      <c r="D116" s="1996">
        <v>46</v>
      </c>
      <c r="E116" s="1996">
        <v>31.44</v>
      </c>
      <c r="F116" s="1996">
        <v>28.83</v>
      </c>
      <c r="G116" s="1997">
        <v>1109.3</v>
      </c>
      <c r="H116" s="1999">
        <v>10.192524000000001</v>
      </c>
      <c r="I116" s="1998">
        <v>0</v>
      </c>
    </row>
    <row r="117" spans="1:9" ht="20.100000000000001" customHeight="1">
      <c r="A117" s="2741" t="s">
        <v>5640</v>
      </c>
      <c r="B117" s="1926" t="s">
        <v>5627</v>
      </c>
      <c r="C117" s="1930">
        <v>37.76</v>
      </c>
      <c r="D117" s="1930">
        <v>29.8</v>
      </c>
      <c r="E117" s="1930">
        <v>19.55</v>
      </c>
      <c r="F117" s="1930">
        <v>102.67</v>
      </c>
      <c r="G117" s="1931">
        <v>5.9</v>
      </c>
      <c r="H117" s="1929">
        <v>0</v>
      </c>
      <c r="I117" s="1929">
        <v>0</v>
      </c>
    </row>
    <row r="118" spans="1:9" ht="20.100000000000001" customHeight="1">
      <c r="A118" s="2741" t="s">
        <v>5640</v>
      </c>
      <c r="B118" s="1995" t="s">
        <v>5628</v>
      </c>
      <c r="C118" s="1996">
        <v>678.66</v>
      </c>
      <c r="D118" s="1996">
        <v>8645.6</v>
      </c>
      <c r="E118" s="1996">
        <v>18.010000000000002</v>
      </c>
      <c r="F118" s="1996">
        <v>301.83999999999997</v>
      </c>
      <c r="G118" s="1997">
        <v>5.9</v>
      </c>
      <c r="H118" s="1999">
        <v>1012.457384</v>
      </c>
      <c r="I118" s="1998">
        <v>0</v>
      </c>
    </row>
    <row r="119" spans="1:9" ht="20.100000000000001" customHeight="1">
      <c r="A119" s="2743" t="s">
        <v>5640</v>
      </c>
      <c r="B119" s="1942" t="s">
        <v>5629</v>
      </c>
      <c r="C119" s="1943">
        <v>688.77</v>
      </c>
      <c r="D119" s="1943">
        <v>993.9</v>
      </c>
      <c r="E119" s="1944">
        <v>389.12</v>
      </c>
      <c r="F119" s="1944">
        <v>784.57</v>
      </c>
      <c r="G119" s="1945">
        <v>16.100000000000001</v>
      </c>
      <c r="H119" s="1932">
        <v>1185.7302920000002</v>
      </c>
      <c r="I119" s="1929">
        <v>0</v>
      </c>
    </row>
    <row r="120" spans="1:9" ht="20.100000000000001" customHeight="1">
      <c r="A120" s="2744" t="s">
        <v>4852</v>
      </c>
      <c r="B120" s="2745"/>
      <c r="C120" s="1923">
        <f>SUM(C121:C148)</f>
        <v>127201.70000000001</v>
      </c>
      <c r="D120" s="1923">
        <f t="shared" ref="D120:H120" si="4">SUM(D121:D148)</f>
        <v>951085.33695120504</v>
      </c>
      <c r="E120" s="1923">
        <f t="shared" si="4"/>
        <v>44417.670000000006</v>
      </c>
      <c r="F120" s="1923">
        <f t="shared" si="4"/>
        <v>90779.599999999991</v>
      </c>
      <c r="G120" s="1924">
        <f t="shared" si="4"/>
        <v>4991.9000000000005</v>
      </c>
      <c r="H120" s="1924">
        <f t="shared" si="4"/>
        <v>14664.01</v>
      </c>
      <c r="I120" s="1923">
        <f>SUM(I121:I148)</f>
        <v>44.1</v>
      </c>
    </row>
    <row r="121" spans="1:9" ht="20.100000000000001" customHeight="1">
      <c r="A121" s="2746" t="s">
        <v>3963</v>
      </c>
      <c r="B121" s="1926" t="s">
        <v>5639</v>
      </c>
      <c r="C121" s="1927">
        <v>171.72</v>
      </c>
      <c r="D121" s="1927">
        <v>379.89182543999999</v>
      </c>
      <c r="E121" s="1927">
        <v>2.0099999999999998</v>
      </c>
      <c r="F121" s="1927">
        <v>6.89</v>
      </c>
      <c r="G121" s="1928">
        <v>11.9</v>
      </c>
      <c r="H121" s="1929">
        <v>0</v>
      </c>
      <c r="I121" s="1929">
        <v>0</v>
      </c>
    </row>
    <row r="122" spans="1:9" ht="20.100000000000001" customHeight="1">
      <c r="A122" s="2747"/>
      <c r="B122" s="1995" t="s">
        <v>5624</v>
      </c>
      <c r="C122" s="1996">
        <v>108.32</v>
      </c>
      <c r="D122" s="1996">
        <v>653.53571490000002</v>
      </c>
      <c r="E122" s="1996">
        <v>76.760000000000005</v>
      </c>
      <c r="F122" s="1996">
        <v>105.79</v>
      </c>
      <c r="G122" s="1997">
        <v>16.100000000000001</v>
      </c>
      <c r="H122" s="1998">
        <v>0</v>
      </c>
      <c r="I122" s="1998">
        <v>0</v>
      </c>
    </row>
    <row r="123" spans="1:9" ht="20.100000000000001" customHeight="1">
      <c r="A123" s="2747"/>
      <c r="B123" s="1926" t="s">
        <v>5625</v>
      </c>
      <c r="C123" s="1930">
        <v>25112.400000000001</v>
      </c>
      <c r="D123" s="1930">
        <v>171667.5628251</v>
      </c>
      <c r="E123" s="1930">
        <v>7273.01</v>
      </c>
      <c r="F123" s="1930">
        <v>26631.05</v>
      </c>
      <c r="G123" s="1931">
        <v>124.7</v>
      </c>
      <c r="H123" s="1929">
        <v>3455.48</v>
      </c>
      <c r="I123" s="1929">
        <v>10.18</v>
      </c>
    </row>
    <row r="124" spans="1:9" ht="20.100000000000001" customHeight="1">
      <c r="A124" s="2747"/>
      <c r="B124" s="1995" t="s">
        <v>5626</v>
      </c>
      <c r="C124" s="1996">
        <v>177.72</v>
      </c>
      <c r="D124" s="1996">
        <v>56.956420550000004</v>
      </c>
      <c r="E124" s="1996">
        <v>20.7</v>
      </c>
      <c r="F124" s="1996">
        <v>21.18</v>
      </c>
      <c r="G124" s="1997">
        <v>1133.2</v>
      </c>
      <c r="H124" s="1998">
        <v>4.24</v>
      </c>
      <c r="I124" s="1998">
        <v>0</v>
      </c>
    </row>
    <row r="125" spans="1:9" ht="20.100000000000001" customHeight="1">
      <c r="A125" s="2747"/>
      <c r="B125" s="1926" t="s">
        <v>5627</v>
      </c>
      <c r="C125" s="1930">
        <v>1118.6600000000001</v>
      </c>
      <c r="D125" s="1930">
        <v>81.243777860000009</v>
      </c>
      <c r="E125" s="1930">
        <v>44.22</v>
      </c>
      <c r="F125" s="1930">
        <v>78.489999999999995</v>
      </c>
      <c r="G125" s="1931">
        <v>9.3000000000000007</v>
      </c>
      <c r="H125" s="1929">
        <v>0</v>
      </c>
      <c r="I125" s="1929">
        <v>0</v>
      </c>
    </row>
    <row r="126" spans="1:9" ht="20.100000000000001" customHeight="1">
      <c r="A126" s="2747"/>
      <c r="B126" s="1995" t="s">
        <v>5628</v>
      </c>
      <c r="C126" s="1996">
        <v>1494.98</v>
      </c>
      <c r="D126" s="1996">
        <v>12619.6080404</v>
      </c>
      <c r="E126" s="1996">
        <v>39.840000000000003</v>
      </c>
      <c r="F126" s="1996">
        <v>855.57</v>
      </c>
      <c r="G126" s="1997">
        <v>22.1</v>
      </c>
      <c r="H126" s="1998">
        <v>281.60000000000002</v>
      </c>
      <c r="I126" s="1998">
        <v>0</v>
      </c>
    </row>
    <row r="127" spans="1:9" ht="20.100000000000001" customHeight="1">
      <c r="A127" s="2748"/>
      <c r="B127" s="1926" t="s">
        <v>5629</v>
      </c>
      <c r="C127" s="1930">
        <v>801.72</v>
      </c>
      <c r="D127" s="1930">
        <v>1766.35659244</v>
      </c>
      <c r="E127" s="1930">
        <v>307.89</v>
      </c>
      <c r="F127" s="1930">
        <v>325.45999999999998</v>
      </c>
      <c r="G127" s="1931">
        <v>31.4</v>
      </c>
      <c r="H127" s="1929">
        <v>564.89</v>
      </c>
      <c r="I127" s="1929">
        <v>0</v>
      </c>
    </row>
    <row r="128" spans="1:9" ht="20.100000000000001" customHeight="1">
      <c r="A128" s="2741" t="s">
        <v>3964</v>
      </c>
      <c r="B128" s="1926" t="s">
        <v>5639</v>
      </c>
      <c r="C128" s="1930">
        <v>257.94</v>
      </c>
      <c r="D128" s="1930">
        <v>441.26307793000001</v>
      </c>
      <c r="E128" s="1930">
        <v>3.99</v>
      </c>
      <c r="F128" s="1930">
        <v>0.69</v>
      </c>
      <c r="G128" s="1931">
        <v>16.100000000000001</v>
      </c>
      <c r="H128" s="1929">
        <v>0</v>
      </c>
      <c r="I128" s="1929">
        <v>0</v>
      </c>
    </row>
    <row r="129" spans="1:9" ht="20.100000000000001" customHeight="1">
      <c r="A129" s="2741" t="s">
        <v>3964</v>
      </c>
      <c r="B129" s="1995" t="s">
        <v>5624</v>
      </c>
      <c r="C129" s="1996">
        <v>167.06</v>
      </c>
      <c r="D129" s="1996">
        <v>1438.5494559599999</v>
      </c>
      <c r="E129" s="1996">
        <v>52.66</v>
      </c>
      <c r="F129" s="1996">
        <v>521.59</v>
      </c>
      <c r="G129" s="1997">
        <v>13.6</v>
      </c>
      <c r="H129" s="1998">
        <v>0</v>
      </c>
      <c r="I129" s="1998">
        <v>0</v>
      </c>
    </row>
    <row r="130" spans="1:9" ht="20.100000000000001" customHeight="1">
      <c r="A130" s="2741" t="s">
        <v>3964</v>
      </c>
      <c r="B130" s="1926" t="s">
        <v>5625</v>
      </c>
      <c r="C130" s="1930">
        <v>30469.360000000001</v>
      </c>
      <c r="D130" s="1930">
        <v>223802.40092100599</v>
      </c>
      <c r="E130" s="1930">
        <v>9027.7199999999993</v>
      </c>
      <c r="F130" s="1930">
        <v>20041.669999999998</v>
      </c>
      <c r="G130" s="1931">
        <v>175.5</v>
      </c>
      <c r="H130" s="1932">
        <v>2731.44</v>
      </c>
      <c r="I130" s="1929">
        <v>21.2</v>
      </c>
    </row>
    <row r="131" spans="1:9" ht="20.100000000000001" customHeight="1">
      <c r="A131" s="2741" t="s">
        <v>3964</v>
      </c>
      <c r="B131" s="1995" t="s">
        <v>5626</v>
      </c>
      <c r="C131" s="1996">
        <v>85.04</v>
      </c>
      <c r="D131" s="1996">
        <v>52.72007619</v>
      </c>
      <c r="E131" s="1996">
        <v>9.2200000000000006</v>
      </c>
      <c r="F131" s="1996">
        <v>27.73</v>
      </c>
      <c r="G131" s="1997">
        <v>932.8</v>
      </c>
      <c r="H131" s="1999">
        <v>-2.54</v>
      </c>
      <c r="I131" s="1998">
        <v>0</v>
      </c>
    </row>
    <row r="132" spans="1:9" ht="20.100000000000001" customHeight="1">
      <c r="A132" s="2741" t="s">
        <v>3964</v>
      </c>
      <c r="B132" s="1926" t="s">
        <v>5627</v>
      </c>
      <c r="C132" s="1930">
        <v>999.47</v>
      </c>
      <c r="D132" s="1930">
        <v>117.93172113</v>
      </c>
      <c r="E132" s="1930">
        <v>125.98</v>
      </c>
      <c r="F132" s="1930">
        <v>53.28</v>
      </c>
      <c r="G132" s="1931">
        <v>6.8</v>
      </c>
      <c r="H132" s="1929">
        <v>16.11</v>
      </c>
      <c r="I132" s="1929">
        <v>0</v>
      </c>
    </row>
    <row r="133" spans="1:9" ht="20.100000000000001" customHeight="1">
      <c r="A133" s="2741" t="s">
        <v>3964</v>
      </c>
      <c r="B133" s="1995" t="s">
        <v>5628</v>
      </c>
      <c r="C133" s="1996">
        <v>2308.87</v>
      </c>
      <c r="D133" s="1996">
        <v>15835.76561235</v>
      </c>
      <c r="E133" s="1996">
        <v>87.95</v>
      </c>
      <c r="F133" s="1996">
        <v>447.49</v>
      </c>
      <c r="G133" s="1997">
        <v>30.5</v>
      </c>
      <c r="H133" s="1999">
        <v>225.57</v>
      </c>
      <c r="I133" s="1998">
        <v>0</v>
      </c>
    </row>
    <row r="134" spans="1:9" ht="20.100000000000001" customHeight="1">
      <c r="A134" s="2741" t="s">
        <v>3964</v>
      </c>
      <c r="B134" s="1926" t="s">
        <v>5629</v>
      </c>
      <c r="C134" s="1930">
        <v>1050.8699999999999</v>
      </c>
      <c r="D134" s="1930">
        <v>2151.9214146199997</v>
      </c>
      <c r="E134" s="1930">
        <v>1149.8399999999999</v>
      </c>
      <c r="F134" s="1930">
        <v>1275.54</v>
      </c>
      <c r="G134" s="1931">
        <v>24.6</v>
      </c>
      <c r="H134" s="1932">
        <v>3994.13</v>
      </c>
      <c r="I134" s="1929">
        <v>0</v>
      </c>
    </row>
    <row r="135" spans="1:9" ht="20.100000000000001" customHeight="1">
      <c r="A135" s="2741" t="s">
        <v>3965</v>
      </c>
      <c r="B135" s="1926" t="s">
        <v>5639</v>
      </c>
      <c r="C135" s="1930">
        <v>104.14</v>
      </c>
      <c r="D135" s="1930">
        <v>504.46941612000001</v>
      </c>
      <c r="E135" s="1930">
        <v>7.98</v>
      </c>
      <c r="F135" s="1930">
        <v>0.28999999999999998</v>
      </c>
      <c r="G135" s="1931">
        <v>17</v>
      </c>
      <c r="H135" s="1929">
        <v>0</v>
      </c>
      <c r="I135" s="1929">
        <v>0</v>
      </c>
    </row>
    <row r="136" spans="1:9" ht="20.100000000000001" customHeight="1">
      <c r="A136" s="2741" t="s">
        <v>3965</v>
      </c>
      <c r="B136" s="1995" t="s">
        <v>5624</v>
      </c>
      <c r="C136" s="1996">
        <v>124.2</v>
      </c>
      <c r="D136" s="1996">
        <v>2365.9899769799999</v>
      </c>
      <c r="E136" s="1996">
        <v>14.36</v>
      </c>
      <c r="F136" s="1996">
        <v>999.56</v>
      </c>
      <c r="G136" s="1997">
        <v>31.4</v>
      </c>
      <c r="H136" s="1998">
        <v>0</v>
      </c>
      <c r="I136" s="1998">
        <v>0</v>
      </c>
    </row>
    <row r="137" spans="1:9" ht="20.100000000000001" customHeight="1">
      <c r="A137" s="2741" t="s">
        <v>3965</v>
      </c>
      <c r="B137" s="1926" t="s">
        <v>5625</v>
      </c>
      <c r="C137" s="1930">
        <v>26180.61</v>
      </c>
      <c r="D137" s="1930">
        <v>236123.77427576701</v>
      </c>
      <c r="E137" s="1930">
        <v>10993.47</v>
      </c>
      <c r="F137" s="1930">
        <v>18470.78</v>
      </c>
      <c r="G137" s="1931">
        <v>204.4</v>
      </c>
      <c r="H137" s="1932">
        <v>1716.37</v>
      </c>
      <c r="I137" s="1932">
        <v>12.72</v>
      </c>
    </row>
    <row r="138" spans="1:9" ht="20.100000000000001" customHeight="1">
      <c r="A138" s="2741" t="s">
        <v>3965</v>
      </c>
      <c r="B138" s="1995" t="s">
        <v>5626</v>
      </c>
      <c r="C138" s="1996">
        <v>115.58</v>
      </c>
      <c r="D138" s="1996">
        <v>49.59536035</v>
      </c>
      <c r="E138" s="1996">
        <v>27.54</v>
      </c>
      <c r="F138" s="1996">
        <v>26.05</v>
      </c>
      <c r="G138" s="1997">
        <v>983.7</v>
      </c>
      <c r="H138" s="1999">
        <v>6.78</v>
      </c>
      <c r="I138" s="1998">
        <v>0</v>
      </c>
    </row>
    <row r="139" spans="1:9" ht="20.100000000000001" customHeight="1">
      <c r="A139" s="2741" t="s">
        <v>3965</v>
      </c>
      <c r="B139" s="1926" t="s">
        <v>5627</v>
      </c>
      <c r="C139" s="1930">
        <v>1276.0899999999999</v>
      </c>
      <c r="D139" s="1930">
        <v>110.88153612999999</v>
      </c>
      <c r="E139" s="1930">
        <v>299.94</v>
      </c>
      <c r="F139" s="1930">
        <v>40.5</v>
      </c>
      <c r="G139" s="1931">
        <v>12.7</v>
      </c>
      <c r="H139" s="1929">
        <v>50.03</v>
      </c>
      <c r="I139" s="1929">
        <v>0</v>
      </c>
    </row>
    <row r="140" spans="1:9" ht="20.100000000000001" customHeight="1">
      <c r="A140" s="2741" t="s">
        <v>3965</v>
      </c>
      <c r="B140" s="1995" t="s">
        <v>5628</v>
      </c>
      <c r="C140" s="1996">
        <v>2083.25</v>
      </c>
      <c r="D140" s="1996">
        <v>11805.189987415999</v>
      </c>
      <c r="E140" s="1996">
        <v>55.24</v>
      </c>
      <c r="F140" s="1996">
        <v>463.15</v>
      </c>
      <c r="G140" s="1997">
        <v>17.8</v>
      </c>
      <c r="H140" s="1999">
        <v>373.12</v>
      </c>
      <c r="I140" s="1998">
        <v>0</v>
      </c>
    </row>
    <row r="141" spans="1:9" ht="20.100000000000001" customHeight="1">
      <c r="A141" s="2741" t="s">
        <v>3965</v>
      </c>
      <c r="B141" s="1926" t="s">
        <v>5629</v>
      </c>
      <c r="C141" s="1930">
        <v>1111.2</v>
      </c>
      <c r="D141" s="1930">
        <v>1827.0161116500001</v>
      </c>
      <c r="E141" s="1930">
        <v>844.15</v>
      </c>
      <c r="F141" s="1930">
        <v>678.97</v>
      </c>
      <c r="G141" s="1931">
        <v>21.2</v>
      </c>
      <c r="H141" s="1932">
        <v>-2835.74</v>
      </c>
      <c r="I141" s="1929">
        <v>0</v>
      </c>
    </row>
    <row r="142" spans="1:9" ht="20.100000000000001" customHeight="1">
      <c r="A142" s="2741" t="s">
        <v>3966</v>
      </c>
      <c r="B142" s="1926" t="s">
        <v>5639</v>
      </c>
      <c r="C142" s="1930">
        <v>199.23</v>
      </c>
      <c r="D142" s="1930">
        <v>499.05093529999999</v>
      </c>
      <c r="E142" s="1930">
        <v>20.87</v>
      </c>
      <c r="F142" s="1930">
        <v>3.28</v>
      </c>
      <c r="G142" s="1931">
        <v>28</v>
      </c>
      <c r="H142" s="1929">
        <v>0</v>
      </c>
      <c r="I142" s="1929">
        <v>0</v>
      </c>
    </row>
    <row r="143" spans="1:9" ht="20.100000000000001" customHeight="1">
      <c r="A143" s="2741" t="s">
        <v>5640</v>
      </c>
      <c r="B143" s="1995" t="s">
        <v>5624</v>
      </c>
      <c r="C143" s="1996">
        <v>184.66</v>
      </c>
      <c r="D143" s="1996">
        <v>1651.7307104899999</v>
      </c>
      <c r="E143" s="1996">
        <v>8.5299999999999994</v>
      </c>
      <c r="F143" s="1996">
        <v>633.16999999999996</v>
      </c>
      <c r="G143" s="1997">
        <v>37.299999999999997</v>
      </c>
      <c r="H143" s="1998">
        <v>0</v>
      </c>
      <c r="I143" s="1998">
        <v>0</v>
      </c>
    </row>
    <row r="144" spans="1:9" ht="20.100000000000001" customHeight="1">
      <c r="A144" s="2741" t="s">
        <v>5640</v>
      </c>
      <c r="B144" s="1926" t="s">
        <v>5625</v>
      </c>
      <c r="C144" s="1930">
        <v>26761.25</v>
      </c>
      <c r="D144" s="1930">
        <v>244781.15796510602</v>
      </c>
      <c r="E144" s="1930">
        <v>12685.24</v>
      </c>
      <c r="F144" s="1930">
        <v>17311.09</v>
      </c>
      <c r="G144" s="1931">
        <v>181.5</v>
      </c>
      <c r="H144" s="1932">
        <v>3220.91</v>
      </c>
      <c r="I144" s="1929">
        <v>0</v>
      </c>
    </row>
    <row r="145" spans="1:9" ht="20.100000000000001" customHeight="1">
      <c r="A145" s="2741" t="s">
        <v>5640</v>
      </c>
      <c r="B145" s="1995" t="s">
        <v>5626</v>
      </c>
      <c r="C145" s="1996">
        <v>132.07</v>
      </c>
      <c r="D145" s="1996">
        <v>65.081271309999991</v>
      </c>
      <c r="E145" s="1996">
        <v>17.510000000000002</v>
      </c>
      <c r="F145" s="1996">
        <v>9.83</v>
      </c>
      <c r="G145" s="1997">
        <v>854</v>
      </c>
      <c r="H145" s="1999">
        <v>0</v>
      </c>
      <c r="I145" s="1998">
        <v>0</v>
      </c>
    </row>
    <row r="146" spans="1:9" ht="20.100000000000001" customHeight="1">
      <c r="A146" s="2741" t="s">
        <v>5640</v>
      </c>
      <c r="B146" s="1926" t="s">
        <v>5627</v>
      </c>
      <c r="C146" s="1930">
        <v>2428.56</v>
      </c>
      <c r="D146" s="1930">
        <v>117.65919472</v>
      </c>
      <c r="E146" s="1930">
        <v>44.12</v>
      </c>
      <c r="F146" s="1930">
        <v>35.32</v>
      </c>
      <c r="G146" s="1931">
        <v>15.3</v>
      </c>
      <c r="H146" s="1929">
        <v>16.96</v>
      </c>
      <c r="I146" s="1929">
        <v>0</v>
      </c>
    </row>
    <row r="147" spans="1:9" ht="20.100000000000001" customHeight="1">
      <c r="A147" s="2741" t="s">
        <v>5640</v>
      </c>
      <c r="B147" s="1995" t="s">
        <v>5628</v>
      </c>
      <c r="C147" s="1996">
        <v>1127.28</v>
      </c>
      <c r="D147" s="1996">
        <v>17965.304259009998</v>
      </c>
      <c r="E147" s="1996">
        <v>53.98</v>
      </c>
      <c r="F147" s="1996">
        <v>598.16</v>
      </c>
      <c r="G147" s="1997">
        <v>11</v>
      </c>
      <c r="H147" s="1999">
        <v>362.12</v>
      </c>
      <c r="I147" s="1998">
        <v>0</v>
      </c>
    </row>
    <row r="148" spans="1:9" ht="20.100000000000001" customHeight="1" thickBot="1">
      <c r="A148" s="2742" t="s">
        <v>5640</v>
      </c>
      <c r="B148" s="1933" t="s">
        <v>5629</v>
      </c>
      <c r="C148" s="1934">
        <v>1049.45</v>
      </c>
      <c r="D148" s="1934">
        <v>2152.7284749800001</v>
      </c>
      <c r="E148" s="1935">
        <v>1122.95</v>
      </c>
      <c r="F148" s="1935">
        <v>1117.03</v>
      </c>
      <c r="G148" s="1936">
        <v>28</v>
      </c>
      <c r="H148" s="1937">
        <v>482.54</v>
      </c>
      <c r="I148" s="1938">
        <v>0</v>
      </c>
    </row>
    <row r="150" spans="1:9">
      <c r="A150" s="1941" t="s">
        <v>2174</v>
      </c>
      <c r="B150" s="1941" t="s">
        <v>5643</v>
      </c>
      <c r="C150" s="1941"/>
      <c r="D150" s="1941"/>
      <c r="E150" s="1941"/>
      <c r="F150" s="1941"/>
      <c r="G150" s="1941" t="s">
        <v>5644</v>
      </c>
      <c r="H150" s="1941"/>
      <c r="I150" s="1941"/>
    </row>
    <row r="151" spans="1:9">
      <c r="A151" s="1941"/>
      <c r="B151" s="1941" t="s">
        <v>5645</v>
      </c>
      <c r="C151" s="1941"/>
      <c r="D151" s="1941"/>
      <c r="E151" s="1941"/>
      <c r="F151" s="1941"/>
      <c r="G151" s="1941"/>
      <c r="H151" s="1941"/>
      <c r="I151" s="1941"/>
    </row>
    <row r="152" spans="1:9">
      <c r="A152" s="1941"/>
      <c r="B152" s="1941" t="s">
        <v>5646</v>
      </c>
      <c r="C152" s="1941"/>
      <c r="D152" s="1941"/>
      <c r="E152" s="1941"/>
      <c r="F152" s="1941"/>
      <c r="G152" s="1941"/>
      <c r="H152" s="1941"/>
      <c r="I152" s="1941"/>
    </row>
    <row r="153" spans="1:9">
      <c r="A153" s="1941" t="s">
        <v>751</v>
      </c>
      <c r="B153" s="1941" t="s">
        <v>5647</v>
      </c>
      <c r="C153" s="1941"/>
      <c r="D153" s="1941"/>
      <c r="E153" s="1941"/>
      <c r="F153" s="1941"/>
      <c r="G153" s="1941"/>
      <c r="H153" s="1941"/>
      <c r="I153" s="1941"/>
    </row>
    <row r="154" spans="1:9">
      <c r="A154" s="1941"/>
      <c r="B154" s="1941" t="s">
        <v>5648</v>
      </c>
      <c r="C154" s="1941"/>
      <c r="D154" s="1941"/>
      <c r="E154" s="1941"/>
      <c r="F154" s="1941"/>
      <c r="G154" s="1941"/>
      <c r="H154" s="1941"/>
      <c r="I154" s="1941"/>
    </row>
    <row r="155" spans="1:9">
      <c r="A155" s="1941"/>
      <c r="B155" s="1941" t="s">
        <v>5649</v>
      </c>
      <c r="C155" s="1941"/>
      <c r="D155" s="1941"/>
      <c r="E155" s="1941"/>
      <c r="F155" s="1941"/>
      <c r="G155" s="1941"/>
      <c r="H155" s="1941"/>
      <c r="I155" s="1941"/>
    </row>
  </sheetData>
  <mergeCells count="28">
    <mergeCell ref="A99:A105"/>
    <mergeCell ref="A41:A47"/>
    <mergeCell ref="A48:A54"/>
    <mergeCell ref="A55:A61"/>
    <mergeCell ref="I1:J1"/>
    <mergeCell ref="A62:B62"/>
    <mergeCell ref="A63:A69"/>
    <mergeCell ref="A1:H1"/>
    <mergeCell ref="A4:B4"/>
    <mergeCell ref="A5:A11"/>
    <mergeCell ref="A12:A18"/>
    <mergeCell ref="A19:A25"/>
    <mergeCell ref="A26:A32"/>
    <mergeCell ref="A33:B33"/>
    <mergeCell ref="A34:A40"/>
    <mergeCell ref="A3:B3"/>
    <mergeCell ref="A70:A76"/>
    <mergeCell ref="A77:A83"/>
    <mergeCell ref="A84:A90"/>
    <mergeCell ref="A91:B91"/>
    <mergeCell ref="A92:A98"/>
    <mergeCell ref="A142:A148"/>
    <mergeCell ref="A106:A112"/>
    <mergeCell ref="A113:A119"/>
    <mergeCell ref="A120:B120"/>
    <mergeCell ref="A121:A127"/>
    <mergeCell ref="A128:A134"/>
    <mergeCell ref="A135:A141"/>
  </mergeCells>
  <pageMargins left="0.7" right="0.7" top="0.75" bottom="0.75" header="0.3" footer="0.3"/>
  <pageSetup paperSize="11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A1:U171"/>
  <sheetViews>
    <sheetView topLeftCell="A160" workbookViewId="0">
      <selection activeCell="A37" sqref="A37"/>
    </sheetView>
  </sheetViews>
  <sheetFormatPr defaultRowHeight="12.75"/>
  <cols>
    <col min="2" max="9" width="13.7109375" customWidth="1"/>
  </cols>
  <sheetData>
    <row r="1" spans="1:10" s="1891" customFormat="1" ht="20.25" customHeight="1">
      <c r="A1" s="2755" t="s">
        <v>5651</v>
      </c>
      <c r="B1" s="2755"/>
      <c r="C1" s="2755"/>
      <c r="D1" s="2755"/>
      <c r="E1" s="2755"/>
      <c r="F1" s="2755"/>
      <c r="G1" s="2755"/>
      <c r="H1" s="1909"/>
      <c r="I1" s="2759" t="s">
        <v>5655</v>
      </c>
      <c r="J1" s="2759"/>
    </row>
    <row r="2" spans="1:10" s="1891" customFormat="1" ht="15.75">
      <c r="A2" s="1910"/>
      <c r="B2" s="1910"/>
      <c r="C2" s="1911"/>
      <c r="D2" s="1911"/>
      <c r="E2" s="1911"/>
      <c r="F2" s="1911"/>
      <c r="G2" s="2756" t="s">
        <v>5652</v>
      </c>
      <c r="H2" s="2756"/>
      <c r="I2" s="2756"/>
    </row>
    <row r="3" spans="1:10" s="1891" customFormat="1" ht="24">
      <c r="A3" s="2757" t="s">
        <v>5653</v>
      </c>
      <c r="B3" s="2758"/>
      <c r="C3" s="2001" t="s">
        <v>5615</v>
      </c>
      <c r="D3" s="2001" t="s">
        <v>5616</v>
      </c>
      <c r="E3" s="2000" t="s">
        <v>5617</v>
      </c>
      <c r="F3" s="2001" t="s">
        <v>5654</v>
      </c>
      <c r="G3" s="2002" t="s">
        <v>5618</v>
      </c>
      <c r="H3" s="2002" t="s">
        <v>5619</v>
      </c>
      <c r="I3" s="2002" t="s">
        <v>5620</v>
      </c>
    </row>
    <row r="4" spans="1:10" s="1891" customFormat="1" ht="20.100000000000001" customHeight="1">
      <c r="A4" s="1948" t="s">
        <v>3962</v>
      </c>
      <c r="B4" s="1947"/>
      <c r="C4" s="1946"/>
      <c r="D4" s="1946"/>
      <c r="E4" s="1946"/>
      <c r="F4" s="1946"/>
      <c r="G4" s="2753"/>
      <c r="H4" s="2753"/>
      <c r="I4" s="1946"/>
    </row>
    <row r="5" spans="1:10" s="1891" customFormat="1" ht="21.95" customHeight="1">
      <c r="A5" s="2754" t="s">
        <v>3963</v>
      </c>
      <c r="B5" s="2003" t="s">
        <v>5622</v>
      </c>
      <c r="C5" s="2004">
        <v>172.5</v>
      </c>
      <c r="D5" s="2004">
        <v>1498.89</v>
      </c>
      <c r="E5" s="2004" t="s">
        <v>817</v>
      </c>
      <c r="F5" s="2004">
        <v>-28.03</v>
      </c>
      <c r="G5" s="2005" t="s">
        <v>817</v>
      </c>
      <c r="H5" s="2005" t="s">
        <v>817</v>
      </c>
      <c r="I5" s="2005" t="s">
        <v>817</v>
      </c>
    </row>
    <row r="6" spans="1:10" s="1891" customFormat="1" ht="21.95" customHeight="1">
      <c r="A6" s="2754"/>
      <c r="B6" s="1913" t="s">
        <v>5623</v>
      </c>
      <c r="C6" s="1914">
        <v>7938</v>
      </c>
      <c r="D6" s="1914">
        <v>9502</v>
      </c>
      <c r="E6" s="1914">
        <v>75862.28</v>
      </c>
      <c r="F6" s="1914">
        <v>613.99</v>
      </c>
      <c r="G6" s="1915">
        <v>31385.87</v>
      </c>
      <c r="H6" s="1914">
        <v>5.71</v>
      </c>
      <c r="I6" s="1914">
        <v>78.400000000000006</v>
      </c>
    </row>
    <row r="7" spans="1:10" s="1891" customFormat="1" ht="21.95" customHeight="1">
      <c r="A7" s="2754"/>
      <c r="B7" s="2003" t="s">
        <v>5624</v>
      </c>
      <c r="C7" s="2004">
        <v>12065.47</v>
      </c>
      <c r="D7" s="2004">
        <v>15622.78</v>
      </c>
      <c r="E7" s="2004" t="s">
        <v>817</v>
      </c>
      <c r="F7" s="2004">
        <v>-904.07</v>
      </c>
      <c r="G7" s="2004">
        <v>108846.7</v>
      </c>
      <c r="H7" s="2004" t="s">
        <v>817</v>
      </c>
      <c r="I7" s="2004">
        <v>66.66</v>
      </c>
    </row>
    <row r="8" spans="1:10" s="1891" customFormat="1" ht="21.95" customHeight="1">
      <c r="A8" s="2754"/>
      <c r="B8" s="1913" t="s">
        <v>5625</v>
      </c>
      <c r="C8" s="1914">
        <v>66058.427886000005</v>
      </c>
      <c r="D8" s="1914">
        <v>90448.928625</v>
      </c>
      <c r="E8" s="1914">
        <v>397865.12370300002</v>
      </c>
      <c r="F8" s="1914">
        <v>16999.259515000002</v>
      </c>
      <c r="G8" s="1914">
        <v>371990.3</v>
      </c>
      <c r="H8" s="1914">
        <v>5.1673340000000003</v>
      </c>
      <c r="I8" s="1914">
        <v>66.961304999999996</v>
      </c>
    </row>
    <row r="9" spans="1:10" s="1891" customFormat="1" ht="21.95" customHeight="1">
      <c r="A9" s="2754"/>
      <c r="B9" s="2003" t="s">
        <v>5626</v>
      </c>
      <c r="C9" s="2004">
        <v>37.619999999999997</v>
      </c>
      <c r="D9" s="2004">
        <v>500.44</v>
      </c>
      <c r="E9" s="2004" t="s">
        <v>817</v>
      </c>
      <c r="F9" s="2004" t="s">
        <v>817</v>
      </c>
      <c r="G9" s="2004">
        <v>541.37</v>
      </c>
      <c r="H9" s="2004">
        <v>-0.41</v>
      </c>
      <c r="I9" s="2004">
        <v>15.37</v>
      </c>
    </row>
    <row r="10" spans="1:10" s="1891" customFormat="1" ht="21.95" customHeight="1">
      <c r="A10" s="2754"/>
      <c r="B10" s="1913" t="s">
        <v>5627</v>
      </c>
      <c r="C10" s="1914">
        <v>177</v>
      </c>
      <c r="D10" s="1914">
        <v>2062.8000000000002</v>
      </c>
      <c r="E10" s="1914">
        <v>3237.3</v>
      </c>
      <c r="F10" s="1914" t="s">
        <v>817</v>
      </c>
      <c r="G10" s="1914">
        <v>10127.4</v>
      </c>
      <c r="H10" s="1914" t="s">
        <v>817</v>
      </c>
      <c r="I10" s="1914">
        <v>107</v>
      </c>
    </row>
    <row r="11" spans="1:10" s="1891" customFormat="1" ht="21.95" customHeight="1">
      <c r="A11" s="2754"/>
      <c r="B11" s="2003" t="s">
        <v>5628</v>
      </c>
      <c r="C11" s="2004">
        <v>4666.2700000000004</v>
      </c>
      <c r="D11" s="2004">
        <v>11670.36</v>
      </c>
      <c r="E11" s="2004">
        <v>46233</v>
      </c>
      <c r="F11" s="2004">
        <v>423</v>
      </c>
      <c r="G11" s="2004">
        <v>18490</v>
      </c>
      <c r="H11" s="2004">
        <v>3.4089960000000001</v>
      </c>
      <c r="I11" s="2004">
        <v>104.63</v>
      </c>
    </row>
    <row r="12" spans="1:10" s="1891" customFormat="1" ht="21.95" customHeight="1">
      <c r="A12" s="2754"/>
      <c r="B12" s="1916" t="s">
        <v>5629</v>
      </c>
      <c r="C12" s="1917">
        <v>2655.73</v>
      </c>
      <c r="D12" s="1917">
        <v>4590.1499999999996</v>
      </c>
      <c r="E12" s="1917" t="s">
        <v>817</v>
      </c>
      <c r="F12" s="1917">
        <v>-29.05</v>
      </c>
      <c r="G12" s="1917">
        <v>6455.72</v>
      </c>
      <c r="H12" s="1917">
        <v>3.9</v>
      </c>
      <c r="I12" s="1917">
        <v>145.6</v>
      </c>
    </row>
    <row r="13" spans="1:10" s="1891" customFormat="1" ht="21.95" customHeight="1">
      <c r="A13" s="2754" t="s">
        <v>3964</v>
      </c>
      <c r="B13" s="2003" t="s">
        <v>5622</v>
      </c>
      <c r="C13" s="2004">
        <v>195.71</v>
      </c>
      <c r="D13" s="2004">
        <v>1869.52</v>
      </c>
      <c r="E13" s="2004" t="s">
        <v>817</v>
      </c>
      <c r="F13" s="2004">
        <v>-34.54</v>
      </c>
      <c r="G13" s="2004" t="s">
        <v>817</v>
      </c>
      <c r="H13" s="2004" t="s">
        <v>817</v>
      </c>
      <c r="I13" s="2004" t="s">
        <v>817</v>
      </c>
    </row>
    <row r="14" spans="1:10" s="1891" customFormat="1" ht="21.95" customHeight="1">
      <c r="A14" s="2754"/>
      <c r="B14" s="1913" t="s">
        <v>5623</v>
      </c>
      <c r="C14" s="1914">
        <v>8472</v>
      </c>
      <c r="D14" s="1914">
        <v>11418</v>
      </c>
      <c r="E14" s="1914">
        <v>80594.490000000005</v>
      </c>
      <c r="F14" s="1914">
        <v>853.73</v>
      </c>
      <c r="G14" s="1915">
        <v>32092.19</v>
      </c>
      <c r="H14" s="1914">
        <v>5.51</v>
      </c>
      <c r="I14" s="1914">
        <v>78.58</v>
      </c>
    </row>
    <row r="15" spans="1:10" s="1891" customFormat="1" ht="21.95" customHeight="1">
      <c r="A15" s="2754"/>
      <c r="B15" s="2003" t="s">
        <v>5624</v>
      </c>
      <c r="C15" s="2004">
        <v>9311.75</v>
      </c>
      <c r="D15" s="2004">
        <v>16310.45</v>
      </c>
      <c r="E15" s="2004" t="s">
        <v>817</v>
      </c>
      <c r="F15" s="2004">
        <v>567.01</v>
      </c>
      <c r="G15" s="2004">
        <v>97302.57</v>
      </c>
      <c r="H15" s="2004" t="s">
        <v>817</v>
      </c>
      <c r="I15" s="2004">
        <v>67.95</v>
      </c>
    </row>
    <row r="16" spans="1:10" s="1891" customFormat="1" ht="21.95" customHeight="1">
      <c r="A16" s="2754"/>
      <c r="B16" s="1913" t="s">
        <v>5625</v>
      </c>
      <c r="C16" s="1914">
        <v>67483.349984</v>
      </c>
      <c r="D16" s="1914">
        <v>102559.42714</v>
      </c>
      <c r="E16" s="1914">
        <v>379535.77898200002</v>
      </c>
      <c r="F16" s="1914">
        <v>9734.7670780000008</v>
      </c>
      <c r="G16" s="1914">
        <v>358898</v>
      </c>
      <c r="H16" s="1914">
        <v>3.7488320000000002</v>
      </c>
      <c r="I16" s="1914">
        <v>67.458439999999996</v>
      </c>
    </row>
    <row r="17" spans="1:9" s="1891" customFormat="1" ht="21.95" customHeight="1">
      <c r="A17" s="2754"/>
      <c r="B17" s="2003" t="s">
        <v>5626</v>
      </c>
      <c r="C17" s="2004">
        <v>108.99</v>
      </c>
      <c r="D17" s="2004">
        <v>572.83000000000004</v>
      </c>
      <c r="E17" s="2004" t="s">
        <v>817</v>
      </c>
      <c r="F17" s="2004" t="s">
        <v>817</v>
      </c>
      <c r="G17" s="2004">
        <v>467.12</v>
      </c>
      <c r="H17" s="2004">
        <v>1.84</v>
      </c>
      <c r="I17" s="2004">
        <v>15.35</v>
      </c>
    </row>
    <row r="18" spans="1:9" s="1891" customFormat="1" ht="21.95" customHeight="1">
      <c r="A18" s="2754"/>
      <c r="B18" s="1913" t="s">
        <v>5627</v>
      </c>
      <c r="C18" s="1914">
        <v>161</v>
      </c>
      <c r="D18" s="1914">
        <v>2264.9</v>
      </c>
      <c r="E18" s="1914">
        <v>3334</v>
      </c>
      <c r="F18" s="1914" t="s">
        <v>817</v>
      </c>
      <c r="G18" s="1914">
        <v>10253.4</v>
      </c>
      <c r="H18" s="1914" t="s">
        <v>817</v>
      </c>
      <c r="I18" s="1914">
        <v>108.18</v>
      </c>
    </row>
    <row r="19" spans="1:9" s="1891" customFormat="1" ht="21.95" customHeight="1">
      <c r="A19" s="2754"/>
      <c r="B19" s="2003" t="s">
        <v>5628</v>
      </c>
      <c r="C19" s="2004">
        <v>5228.6400000000003</v>
      </c>
      <c r="D19" s="2004">
        <v>12652.83</v>
      </c>
      <c r="E19" s="2004">
        <v>51437</v>
      </c>
      <c r="F19" s="2004">
        <v>1006</v>
      </c>
      <c r="G19" s="2004">
        <v>18272.099999999999</v>
      </c>
      <c r="H19" s="2004">
        <v>3.7590729999999999</v>
      </c>
      <c r="I19" s="2004">
        <v>104.67</v>
      </c>
    </row>
    <row r="20" spans="1:9" s="1891" customFormat="1" ht="21.95" customHeight="1">
      <c r="A20" s="2754"/>
      <c r="B20" s="1913" t="s">
        <v>5629</v>
      </c>
      <c r="C20" s="1914">
        <v>2523.73</v>
      </c>
      <c r="D20" s="1914">
        <v>5271.7</v>
      </c>
      <c r="E20" s="1914" t="s">
        <v>817</v>
      </c>
      <c r="F20" s="1914">
        <v>-576.16</v>
      </c>
      <c r="G20" s="1914">
        <v>6019.04</v>
      </c>
      <c r="H20" s="1914">
        <v>4</v>
      </c>
      <c r="I20" s="1914">
        <v>147.81</v>
      </c>
    </row>
    <row r="21" spans="1:9" s="1891" customFormat="1" ht="21.95" customHeight="1">
      <c r="A21" s="2754" t="s">
        <v>3965</v>
      </c>
      <c r="B21" s="2003" t="s">
        <v>5622</v>
      </c>
      <c r="C21" s="2004">
        <v>117.13</v>
      </c>
      <c r="D21" s="2004">
        <v>1590.4</v>
      </c>
      <c r="E21" s="2004" t="s">
        <v>817</v>
      </c>
      <c r="F21" s="2004">
        <v>-12.97</v>
      </c>
      <c r="G21" s="2004" t="s">
        <v>817</v>
      </c>
      <c r="H21" s="2004" t="s">
        <v>817</v>
      </c>
      <c r="I21" s="2004" t="s">
        <v>817</v>
      </c>
    </row>
    <row r="22" spans="1:9" s="1891" customFormat="1" ht="21.95" customHeight="1">
      <c r="A22" s="2754"/>
      <c r="B22" s="1913" t="s">
        <v>5623</v>
      </c>
      <c r="C22" s="1914">
        <v>8920</v>
      </c>
      <c r="D22" s="1914">
        <v>11448</v>
      </c>
      <c r="E22" s="1914">
        <v>81514.679999999993</v>
      </c>
      <c r="F22" s="1914">
        <v>495.84</v>
      </c>
      <c r="G22" s="1915">
        <v>32215.19</v>
      </c>
      <c r="H22" s="1914">
        <v>5.39</v>
      </c>
      <c r="I22" s="1914">
        <v>79.540000000000006</v>
      </c>
    </row>
    <row r="23" spans="1:9" s="1891" customFormat="1" ht="21.95" customHeight="1">
      <c r="A23" s="2754"/>
      <c r="B23" s="2003" t="s">
        <v>5624</v>
      </c>
      <c r="C23" s="2004">
        <v>6856.85</v>
      </c>
      <c r="D23" s="2004">
        <v>16888.400000000001</v>
      </c>
      <c r="E23" s="2004" t="s">
        <v>817</v>
      </c>
      <c r="F23" s="2004">
        <v>231.1</v>
      </c>
      <c r="G23" s="2004">
        <v>97612.33</v>
      </c>
      <c r="H23" s="2004" t="s">
        <v>817</v>
      </c>
      <c r="I23" s="2004">
        <v>64.930000000000007</v>
      </c>
    </row>
    <row r="24" spans="1:9" s="1891" customFormat="1" ht="21.95" customHeight="1">
      <c r="A24" s="2754"/>
      <c r="B24" s="1913" t="s">
        <v>5625</v>
      </c>
      <c r="C24" s="1914">
        <v>76384.570458999995</v>
      </c>
      <c r="D24" s="1914">
        <v>106456.248511</v>
      </c>
      <c r="E24" s="1914">
        <v>413308.276243</v>
      </c>
      <c r="F24" s="1914">
        <v>4996.3951109999998</v>
      </c>
      <c r="G24" s="1914">
        <v>369954.7</v>
      </c>
      <c r="H24" s="1914">
        <v>3.5689150000000001</v>
      </c>
      <c r="I24" s="1914">
        <v>67.007593</v>
      </c>
    </row>
    <row r="25" spans="1:9" s="1891" customFormat="1" ht="21.95" customHeight="1">
      <c r="A25" s="2754"/>
      <c r="B25" s="2003" t="s">
        <v>5626</v>
      </c>
      <c r="C25" s="2004">
        <v>85.53</v>
      </c>
      <c r="D25" s="2004">
        <v>569.49</v>
      </c>
      <c r="E25" s="2004" t="s">
        <v>817</v>
      </c>
      <c r="F25" s="2004" t="s">
        <v>817</v>
      </c>
      <c r="G25" s="2004">
        <v>501.18</v>
      </c>
      <c r="H25" s="2004">
        <v>3.41</v>
      </c>
      <c r="I25" s="2004">
        <v>15.39</v>
      </c>
    </row>
    <row r="26" spans="1:9" s="1891" customFormat="1" ht="21.95" customHeight="1">
      <c r="A26" s="2754"/>
      <c r="B26" s="1913" t="s">
        <v>5627</v>
      </c>
      <c r="C26" s="1914">
        <v>177.4</v>
      </c>
      <c r="D26" s="1914">
        <v>2452</v>
      </c>
      <c r="E26" s="1914">
        <v>3581.7</v>
      </c>
      <c r="F26" s="1914" t="s">
        <v>817</v>
      </c>
      <c r="G26" s="1914">
        <v>10152.4</v>
      </c>
      <c r="H26" s="1914" t="s">
        <v>817</v>
      </c>
      <c r="I26" s="1914">
        <v>106.6</v>
      </c>
    </row>
    <row r="27" spans="1:9" s="1891" customFormat="1" ht="21.95" customHeight="1">
      <c r="A27" s="2754"/>
      <c r="B27" s="2003" t="s">
        <v>5628</v>
      </c>
      <c r="C27" s="2004">
        <v>5202.16</v>
      </c>
      <c r="D27" s="2004">
        <v>14046.01</v>
      </c>
      <c r="E27" s="2004">
        <v>53126</v>
      </c>
      <c r="F27" s="2004">
        <v>576</v>
      </c>
      <c r="G27" s="2004">
        <v>16467</v>
      </c>
      <c r="H27" s="2004">
        <v>3.8877109999999999</v>
      </c>
      <c r="I27" s="2004">
        <v>104.73</v>
      </c>
    </row>
    <row r="28" spans="1:9" s="1891" customFormat="1" ht="21.95" customHeight="1">
      <c r="A28" s="2754"/>
      <c r="B28" s="1913" t="s">
        <v>5629</v>
      </c>
      <c r="C28" s="1914">
        <v>2774.34</v>
      </c>
      <c r="D28" s="1914">
        <v>5279.43</v>
      </c>
      <c r="E28" s="1914" t="s">
        <v>817</v>
      </c>
      <c r="F28" s="1914">
        <v>-104.38</v>
      </c>
      <c r="G28" s="1914">
        <v>5117.26</v>
      </c>
      <c r="H28" s="1914">
        <v>5</v>
      </c>
      <c r="I28" s="1914">
        <v>150.80000000000001</v>
      </c>
    </row>
    <row r="29" spans="1:9" s="1891" customFormat="1" ht="21.95" customHeight="1">
      <c r="A29" s="2754" t="s">
        <v>3966</v>
      </c>
      <c r="B29" s="2003" t="s">
        <v>5622</v>
      </c>
      <c r="C29" s="2004">
        <v>125.86</v>
      </c>
      <c r="D29" s="2004">
        <v>1944.97</v>
      </c>
      <c r="E29" s="2004" t="s">
        <v>817</v>
      </c>
      <c r="F29" s="2004">
        <v>-20.440000000000001</v>
      </c>
      <c r="G29" s="2004" t="s">
        <v>817</v>
      </c>
      <c r="H29" s="2004" t="s">
        <v>817</v>
      </c>
      <c r="I29" s="2004" t="s">
        <v>817</v>
      </c>
    </row>
    <row r="30" spans="1:9" s="1891" customFormat="1" ht="21.95" customHeight="1">
      <c r="A30" s="2754"/>
      <c r="B30" s="1913" t="s">
        <v>5623</v>
      </c>
      <c r="C30" s="1914">
        <v>8689</v>
      </c>
      <c r="D30" s="1914">
        <v>11123</v>
      </c>
      <c r="E30" s="1914">
        <v>84641.44</v>
      </c>
      <c r="F30" s="1914">
        <v>491.25</v>
      </c>
      <c r="G30" s="1915">
        <v>33492.949999999997</v>
      </c>
      <c r="H30" s="1914">
        <v>5.44</v>
      </c>
      <c r="I30" s="1914">
        <v>80.59</v>
      </c>
    </row>
    <row r="31" spans="1:9" s="1891" customFormat="1" ht="21.95" customHeight="1">
      <c r="A31" s="2754"/>
      <c r="B31" s="2003" t="s">
        <v>5624</v>
      </c>
      <c r="C31" s="2004">
        <v>8637.9500000000007</v>
      </c>
      <c r="D31" s="2004">
        <v>19186.75</v>
      </c>
      <c r="E31" s="2004" t="s">
        <v>817</v>
      </c>
      <c r="F31" s="2004">
        <v>60.12</v>
      </c>
      <c r="G31" s="2004">
        <v>92253.54</v>
      </c>
      <c r="H31" s="2004" t="s">
        <v>817</v>
      </c>
      <c r="I31" s="2004">
        <v>64.47</v>
      </c>
    </row>
    <row r="32" spans="1:9" s="1891" customFormat="1" ht="21.95" customHeight="1">
      <c r="A32" s="2754"/>
      <c r="B32" s="1913" t="s">
        <v>5625</v>
      </c>
      <c r="C32" s="1914">
        <v>71537.256431999995</v>
      </c>
      <c r="D32" s="1914">
        <v>114168.96984600001</v>
      </c>
      <c r="E32" s="1914">
        <v>404474.65858500003</v>
      </c>
      <c r="F32" s="1914">
        <v>7143.7982689999999</v>
      </c>
      <c r="G32" s="1914">
        <v>386539.4</v>
      </c>
      <c r="H32" s="1914">
        <v>2.207595</v>
      </c>
      <c r="I32" s="1914">
        <v>64.455866999999998</v>
      </c>
    </row>
    <row r="33" spans="1:21" s="1891" customFormat="1" ht="21.95" customHeight="1">
      <c r="A33" s="2754"/>
      <c r="B33" s="2003" t="s">
        <v>5626</v>
      </c>
      <c r="C33" s="2004">
        <v>85.77</v>
      </c>
      <c r="D33" s="2004">
        <v>602.95000000000005</v>
      </c>
      <c r="E33" s="2004" t="s">
        <v>817</v>
      </c>
      <c r="F33" s="2004" t="s">
        <v>817</v>
      </c>
      <c r="G33" s="2004">
        <v>603.39</v>
      </c>
      <c r="H33" s="2004">
        <v>4.16</v>
      </c>
      <c r="I33" s="2004">
        <v>15.38</v>
      </c>
    </row>
    <row r="34" spans="1:21" s="1891" customFormat="1" ht="21.95" customHeight="1">
      <c r="A34" s="2754"/>
      <c r="B34" s="1913" t="s">
        <v>5627</v>
      </c>
      <c r="C34" s="1914">
        <v>172.9</v>
      </c>
      <c r="D34" s="1914">
        <v>2557</v>
      </c>
      <c r="E34" s="1914">
        <v>3772.4</v>
      </c>
      <c r="F34" s="1914" t="s">
        <v>817</v>
      </c>
      <c r="G34" s="1914">
        <v>10698.4</v>
      </c>
      <c r="H34" s="1914" t="s">
        <v>817</v>
      </c>
      <c r="I34" s="1914">
        <v>103.1</v>
      </c>
    </row>
    <row r="35" spans="1:21" s="1891" customFormat="1" ht="21.95" customHeight="1">
      <c r="A35" s="2754"/>
      <c r="B35" s="2003" t="s">
        <v>5628</v>
      </c>
      <c r="C35" s="2004">
        <v>5325.18</v>
      </c>
      <c r="D35" s="2004">
        <v>14540.76</v>
      </c>
      <c r="E35" s="2004">
        <v>56355</v>
      </c>
      <c r="F35" s="2004">
        <v>742</v>
      </c>
      <c r="G35" s="2004">
        <v>16144</v>
      </c>
      <c r="H35" s="2004">
        <v>4.154827</v>
      </c>
      <c r="I35" s="2004">
        <v>104.75</v>
      </c>
    </row>
    <row r="36" spans="1:21" s="1891" customFormat="1" ht="21.95" customHeight="1">
      <c r="A36" s="2754"/>
      <c r="B36" s="1913" t="s">
        <v>5629</v>
      </c>
      <c r="C36" s="1914">
        <v>2623.21</v>
      </c>
      <c r="D36" s="1914">
        <v>4869.5600000000004</v>
      </c>
      <c r="E36" s="1914" t="s">
        <v>817</v>
      </c>
      <c r="F36" s="1914">
        <v>-224.77</v>
      </c>
      <c r="G36" s="1914">
        <v>6959.01</v>
      </c>
      <c r="H36" s="1914">
        <v>5.5</v>
      </c>
      <c r="I36" s="1914">
        <v>152.34</v>
      </c>
    </row>
    <row r="37" spans="1:21" s="1891" customFormat="1" ht="21.95" customHeight="1">
      <c r="A37" s="1948" t="s">
        <v>5658</v>
      </c>
      <c r="B37" s="1947"/>
      <c r="C37" s="1946"/>
      <c r="D37" s="1946"/>
      <c r="E37" s="1946"/>
      <c r="F37" s="1946"/>
      <c r="G37" s="2753"/>
      <c r="H37" s="2753"/>
      <c r="I37" s="1946"/>
    </row>
    <row r="38" spans="1:21" s="1891" customFormat="1" ht="21.95" customHeight="1">
      <c r="A38" s="2754" t="s">
        <v>3963</v>
      </c>
      <c r="B38" s="2003" t="s">
        <v>5622</v>
      </c>
      <c r="C38" s="2004">
        <v>255.87</v>
      </c>
      <c r="D38" s="2004">
        <v>1640.92</v>
      </c>
      <c r="E38" s="2004" t="s">
        <v>817</v>
      </c>
      <c r="F38" s="2004">
        <v>-17</v>
      </c>
      <c r="G38" s="2005" t="s">
        <v>817</v>
      </c>
      <c r="H38" s="2005" t="s">
        <v>817</v>
      </c>
      <c r="I38" s="2005" t="s">
        <v>817</v>
      </c>
      <c r="L38" s="1912"/>
      <c r="N38" s="1912"/>
      <c r="O38" s="1912"/>
      <c r="P38" s="1912"/>
      <c r="Q38" s="1912"/>
      <c r="R38" s="1912"/>
      <c r="S38" s="1912"/>
      <c r="T38" s="1912"/>
      <c r="U38" s="1912"/>
    </row>
    <row r="39" spans="1:21" s="1891" customFormat="1" ht="21.95" customHeight="1">
      <c r="A39" s="2754"/>
      <c r="B39" s="1913" t="s">
        <v>5623</v>
      </c>
      <c r="C39" s="1914">
        <v>8549</v>
      </c>
      <c r="D39" s="1914">
        <v>12199</v>
      </c>
      <c r="E39" s="1914">
        <v>87602.86</v>
      </c>
      <c r="F39" s="1914">
        <v>507.15</v>
      </c>
      <c r="G39" s="1915">
        <v>32816.589999999997</v>
      </c>
      <c r="H39" s="1914">
        <v>5.55</v>
      </c>
      <c r="I39" s="1914">
        <v>80.739999999999995</v>
      </c>
      <c r="L39" s="1912"/>
      <c r="N39" s="1912"/>
      <c r="O39" s="1912"/>
      <c r="P39" s="1912"/>
      <c r="Q39" s="1912"/>
      <c r="R39" s="1912"/>
      <c r="S39" s="1912"/>
      <c r="T39" s="1912"/>
      <c r="U39" s="1912"/>
    </row>
    <row r="40" spans="1:21" s="1891" customFormat="1" ht="21.95" customHeight="1">
      <c r="A40" s="2754"/>
      <c r="B40" s="2003" t="s">
        <v>5624</v>
      </c>
      <c r="C40" s="2004">
        <v>12140.68</v>
      </c>
      <c r="D40" s="2004">
        <v>13494.19</v>
      </c>
      <c r="E40" s="2004">
        <v>1430.93</v>
      </c>
      <c r="F40" s="2004">
        <v>1.44</v>
      </c>
      <c r="G40" s="2004">
        <v>1522.71</v>
      </c>
      <c r="H40" s="2004">
        <v>4.74</v>
      </c>
      <c r="I40" s="2004">
        <v>65.36</v>
      </c>
      <c r="L40" s="1912"/>
      <c r="N40" s="1912"/>
      <c r="O40" s="1912"/>
      <c r="P40" s="1912"/>
      <c r="Q40" s="1912"/>
      <c r="R40" s="1912"/>
      <c r="S40" s="1912"/>
      <c r="T40" s="1912"/>
      <c r="U40" s="1912"/>
    </row>
    <row r="41" spans="1:21" s="1891" customFormat="1" ht="21.95" customHeight="1">
      <c r="A41" s="2754"/>
      <c r="B41" s="1913" t="s">
        <v>5625</v>
      </c>
      <c r="C41" s="1914">
        <v>74214.84</v>
      </c>
      <c r="D41" s="1914">
        <v>108248.627725</v>
      </c>
      <c r="E41" s="1914">
        <v>404009.32137000002</v>
      </c>
      <c r="F41" s="1914">
        <v>12411.381767999999</v>
      </c>
      <c r="G41" s="1914">
        <v>400205.3</v>
      </c>
      <c r="H41" s="1914">
        <v>2.976499</v>
      </c>
      <c r="I41" s="1914">
        <v>64.293565999999998</v>
      </c>
      <c r="L41" s="1912"/>
      <c r="N41" s="1912"/>
      <c r="O41" s="1912"/>
      <c r="P41" s="1912"/>
      <c r="Q41" s="1912"/>
      <c r="R41" s="1912"/>
      <c r="S41" s="1912"/>
      <c r="T41" s="1912"/>
      <c r="U41" s="1912"/>
    </row>
    <row r="42" spans="1:21" s="1891" customFormat="1" ht="21.95" customHeight="1">
      <c r="A42" s="2754"/>
      <c r="B42" s="2003" t="s">
        <v>5626</v>
      </c>
      <c r="C42" s="2004">
        <v>57.29</v>
      </c>
      <c r="D42" s="2004">
        <v>573.28</v>
      </c>
      <c r="E42" s="2004">
        <v>216.18</v>
      </c>
      <c r="F42" s="2004" t="s">
        <v>817</v>
      </c>
      <c r="G42" s="2004">
        <v>519.36</v>
      </c>
      <c r="H42" s="2004">
        <v>3.07</v>
      </c>
      <c r="I42" s="2004">
        <v>15.41</v>
      </c>
      <c r="L42" s="1912"/>
      <c r="N42" s="1912"/>
      <c r="O42" s="1912"/>
      <c r="P42" s="1912"/>
      <c r="Q42" s="1912"/>
      <c r="R42" s="1912"/>
      <c r="S42" s="1912"/>
      <c r="T42" s="1912"/>
      <c r="U42" s="1912"/>
    </row>
    <row r="43" spans="1:21" s="1891" customFormat="1" ht="21.95" customHeight="1">
      <c r="A43" s="2754"/>
      <c r="B43" s="1913" t="s">
        <v>5627</v>
      </c>
      <c r="C43" s="1914">
        <v>198.3</v>
      </c>
      <c r="D43" s="1914">
        <v>2503.4</v>
      </c>
      <c r="E43" s="1914">
        <v>4016.3</v>
      </c>
      <c r="F43" s="1914" t="s">
        <v>817</v>
      </c>
      <c r="G43" s="1914">
        <v>10864.3</v>
      </c>
      <c r="H43" s="1914" t="s">
        <v>817</v>
      </c>
      <c r="I43" s="1914">
        <v>103</v>
      </c>
      <c r="L43" s="1912"/>
      <c r="N43" s="1912"/>
      <c r="O43" s="1912"/>
      <c r="P43" s="1912"/>
      <c r="Q43" s="1912"/>
      <c r="R43" s="1912"/>
      <c r="S43" s="1912"/>
      <c r="T43" s="1912"/>
      <c r="U43" s="1912"/>
    </row>
    <row r="44" spans="1:21" s="1891" customFormat="1" ht="21.95" customHeight="1">
      <c r="A44" s="2754"/>
      <c r="B44" s="2003" t="s">
        <v>5628</v>
      </c>
      <c r="C44" s="2004">
        <v>5155.5200000000004</v>
      </c>
      <c r="D44" s="2004">
        <v>14169.96</v>
      </c>
      <c r="E44" s="2004">
        <v>55601.75</v>
      </c>
      <c r="F44" s="2004">
        <v>1019.4</v>
      </c>
      <c r="G44" s="2004">
        <v>13857</v>
      </c>
      <c r="H44" s="2004">
        <v>4</v>
      </c>
      <c r="I44" s="2004">
        <v>105.35</v>
      </c>
      <c r="L44" s="1912"/>
      <c r="N44" s="1912"/>
      <c r="O44" s="1912"/>
      <c r="P44" s="1912"/>
      <c r="Q44" s="1912"/>
      <c r="R44" s="1912"/>
      <c r="S44" s="1912"/>
      <c r="T44" s="1912"/>
      <c r="U44" s="1912"/>
    </row>
    <row r="45" spans="1:21" s="1891" customFormat="1" ht="21.95" customHeight="1">
      <c r="A45" s="2754"/>
      <c r="B45" s="1916" t="s">
        <v>5629</v>
      </c>
      <c r="C45" s="1917">
        <v>3026.85</v>
      </c>
      <c r="D45" s="1917">
        <v>5114.68</v>
      </c>
      <c r="E45" s="1917" t="s">
        <v>817</v>
      </c>
      <c r="F45" s="1917">
        <v>-28.59</v>
      </c>
      <c r="G45" s="1917">
        <v>7279.84</v>
      </c>
      <c r="H45" s="1917">
        <v>5.8</v>
      </c>
      <c r="I45" s="1917">
        <v>153.26</v>
      </c>
      <c r="L45" s="1912"/>
      <c r="N45" s="1912"/>
      <c r="O45" s="1912"/>
      <c r="P45" s="1912"/>
      <c r="Q45" s="1912"/>
      <c r="R45" s="1912"/>
      <c r="S45" s="1912"/>
      <c r="T45" s="1912"/>
      <c r="U45" s="1912"/>
    </row>
    <row r="46" spans="1:21" s="1891" customFormat="1" ht="21.95" customHeight="1">
      <c r="A46" s="2754" t="s">
        <v>3964</v>
      </c>
      <c r="B46" s="2003" t="s">
        <v>5622</v>
      </c>
      <c r="C46" s="2004">
        <v>299.33</v>
      </c>
      <c r="D46" s="2004">
        <v>1926.93</v>
      </c>
      <c r="E46" s="2004" t="s">
        <v>817</v>
      </c>
      <c r="F46" s="2004">
        <v>-13.78</v>
      </c>
      <c r="G46" s="2004" t="s">
        <v>817</v>
      </c>
      <c r="H46" s="2004" t="s">
        <v>817</v>
      </c>
      <c r="I46" s="2004" t="s">
        <v>817</v>
      </c>
      <c r="L46" s="1912"/>
      <c r="N46" s="1912"/>
      <c r="O46" s="1912"/>
      <c r="P46" s="1912"/>
      <c r="Q46" s="1912"/>
      <c r="R46" s="1912"/>
      <c r="S46" s="1912"/>
      <c r="T46" s="1912"/>
      <c r="U46" s="1912"/>
    </row>
    <row r="47" spans="1:21" s="1891" customFormat="1" ht="21.95" customHeight="1">
      <c r="A47" s="2754"/>
      <c r="B47" s="1913" t="s">
        <v>5623</v>
      </c>
      <c r="C47" s="1914">
        <v>9137</v>
      </c>
      <c r="D47" s="1914">
        <v>14115</v>
      </c>
      <c r="E47" s="1914">
        <v>92216.27</v>
      </c>
      <c r="F47" s="1914">
        <v>657.32</v>
      </c>
      <c r="G47" s="1915">
        <v>33226.86</v>
      </c>
      <c r="H47" s="1914">
        <v>5.7</v>
      </c>
      <c r="I47" s="1914">
        <v>81.52</v>
      </c>
      <c r="L47" s="1912"/>
      <c r="N47" s="1912"/>
      <c r="O47" s="1912"/>
      <c r="P47" s="1912"/>
      <c r="Q47" s="1912"/>
      <c r="R47" s="1912"/>
      <c r="S47" s="1912"/>
      <c r="T47" s="1912"/>
      <c r="U47" s="1912"/>
    </row>
    <row r="48" spans="1:21" s="1891" customFormat="1" ht="21.95" customHeight="1">
      <c r="A48" s="2754"/>
      <c r="B48" s="2003" t="s">
        <v>5624</v>
      </c>
      <c r="C48" s="2004">
        <v>9550.74</v>
      </c>
      <c r="D48" s="2004">
        <v>21452.26</v>
      </c>
      <c r="E48" s="2004">
        <v>1527.49</v>
      </c>
      <c r="F48" s="2004">
        <v>0.98</v>
      </c>
      <c r="G48" s="2004">
        <v>1548.75</v>
      </c>
      <c r="H48" s="2004">
        <v>4.9400000000000004</v>
      </c>
      <c r="I48" s="2004">
        <v>63.93</v>
      </c>
      <c r="L48" s="1912"/>
      <c r="N48" s="1912"/>
      <c r="O48" s="1912"/>
      <c r="P48" s="1912"/>
      <c r="Q48" s="1912"/>
      <c r="R48" s="1912"/>
      <c r="S48" s="1912"/>
      <c r="T48" s="1912"/>
      <c r="U48" s="1912"/>
    </row>
    <row r="49" spans="1:21" s="1891" customFormat="1" ht="21.95" customHeight="1">
      <c r="A49" s="2754"/>
      <c r="B49" s="1913" t="s">
        <v>5625</v>
      </c>
      <c r="C49" s="1914">
        <v>77013.919999999998</v>
      </c>
      <c r="D49" s="1914">
        <v>120922.41</v>
      </c>
      <c r="E49" s="1914">
        <v>412053.22295800003</v>
      </c>
      <c r="F49" s="1914">
        <v>4323.3409849999998</v>
      </c>
      <c r="G49" s="1914">
        <v>409072.2</v>
      </c>
      <c r="H49" s="1914">
        <v>4.556546</v>
      </c>
      <c r="I49" s="1914">
        <v>64.735433</v>
      </c>
      <c r="L49" s="1912"/>
      <c r="N49" s="1912"/>
      <c r="O49" s="1912"/>
      <c r="P49" s="1912"/>
      <c r="Q49" s="1912"/>
      <c r="R49" s="1912"/>
      <c r="S49" s="1912"/>
      <c r="T49" s="1912"/>
      <c r="U49" s="1912"/>
    </row>
    <row r="50" spans="1:21" s="1891" customFormat="1" ht="21.95" customHeight="1">
      <c r="A50" s="2754"/>
      <c r="B50" s="2003" t="s">
        <v>5626</v>
      </c>
      <c r="C50" s="2004">
        <v>89.76</v>
      </c>
      <c r="D50" s="2004">
        <v>614.67999999999995</v>
      </c>
      <c r="E50" s="2004">
        <v>208.49</v>
      </c>
      <c r="F50" s="2004" t="s">
        <v>817</v>
      </c>
      <c r="G50" s="2004">
        <v>587.32000000000005</v>
      </c>
      <c r="H50" s="2004">
        <v>2.82</v>
      </c>
      <c r="I50" s="2004">
        <v>15.41</v>
      </c>
      <c r="L50" s="1912"/>
      <c r="N50" s="1912"/>
      <c r="O50" s="1912"/>
      <c r="P50" s="1912"/>
      <c r="Q50" s="1912"/>
      <c r="R50" s="1912"/>
      <c r="S50" s="1912"/>
      <c r="T50" s="1912"/>
      <c r="U50" s="1912"/>
    </row>
    <row r="51" spans="1:21" s="1891" customFormat="1" ht="21.95" customHeight="1">
      <c r="A51" s="2754"/>
      <c r="B51" s="1913" t="s">
        <v>5627</v>
      </c>
      <c r="C51" s="1914">
        <v>200.9</v>
      </c>
      <c r="D51" s="1914">
        <v>2669.3</v>
      </c>
      <c r="E51" s="1914">
        <v>4193.3999999999996</v>
      </c>
      <c r="F51" s="1914" t="s">
        <v>817</v>
      </c>
      <c r="G51" s="1914">
        <v>10866.7</v>
      </c>
      <c r="H51" s="1914" t="s">
        <v>817</v>
      </c>
      <c r="I51" s="1914">
        <v>103.1</v>
      </c>
      <c r="L51" s="1912"/>
      <c r="N51" s="1912"/>
      <c r="O51" s="1912"/>
      <c r="P51" s="1912"/>
      <c r="Q51" s="1912"/>
      <c r="R51" s="1912"/>
      <c r="S51" s="1912"/>
      <c r="T51" s="1912"/>
      <c r="U51" s="1912"/>
    </row>
    <row r="52" spans="1:21" s="1891" customFormat="1" ht="21.95" customHeight="1">
      <c r="A52" s="2754"/>
      <c r="B52" s="2003" t="s">
        <v>5628</v>
      </c>
      <c r="C52" s="2004">
        <v>5820.83</v>
      </c>
      <c r="D52" s="2004">
        <v>14524.94</v>
      </c>
      <c r="E52" s="2004">
        <v>56145.27</v>
      </c>
      <c r="F52" s="2004">
        <v>892.68</v>
      </c>
      <c r="G52" s="2004">
        <v>14107</v>
      </c>
      <c r="H52" s="2004">
        <v>4.0999999999999996</v>
      </c>
      <c r="I52" s="2004">
        <v>106.47</v>
      </c>
      <c r="L52" s="1912"/>
      <c r="N52" s="1912"/>
      <c r="O52" s="1912"/>
      <c r="P52" s="1912"/>
      <c r="Q52" s="1912"/>
      <c r="R52" s="1912"/>
      <c r="S52" s="1912"/>
      <c r="T52" s="1912"/>
      <c r="U52" s="1912"/>
    </row>
    <row r="53" spans="1:21" s="1891" customFormat="1" ht="21.95" customHeight="1">
      <c r="A53" s="2754"/>
      <c r="B53" s="1913" t="s">
        <v>5629</v>
      </c>
      <c r="C53" s="1914">
        <v>2936.01</v>
      </c>
      <c r="D53" s="1914">
        <v>5716.12</v>
      </c>
      <c r="E53" s="1914" t="s">
        <v>817</v>
      </c>
      <c r="F53" s="1914">
        <v>-945.62</v>
      </c>
      <c r="G53" s="1914">
        <v>7958.65</v>
      </c>
      <c r="H53" s="1914">
        <v>6.6</v>
      </c>
      <c r="I53" s="1914">
        <v>153.44999999999999</v>
      </c>
      <c r="L53" s="1912"/>
      <c r="N53" s="1912"/>
      <c r="O53" s="1912"/>
      <c r="P53" s="1912"/>
      <c r="Q53" s="1912"/>
      <c r="R53" s="1912"/>
      <c r="S53" s="1912"/>
      <c r="T53" s="1912"/>
      <c r="U53" s="1912"/>
    </row>
    <row r="54" spans="1:21" s="1891" customFormat="1" ht="21.95" customHeight="1">
      <c r="A54" s="2754" t="s">
        <v>3965</v>
      </c>
      <c r="B54" s="2003" t="s">
        <v>5622</v>
      </c>
      <c r="C54" s="2004"/>
      <c r="D54" s="2004"/>
      <c r="E54" s="2004"/>
      <c r="F54" s="2004"/>
      <c r="G54" s="2004"/>
      <c r="H54" s="2004"/>
      <c r="I54" s="2004"/>
      <c r="L54" s="1912"/>
      <c r="N54" s="1912"/>
      <c r="O54" s="1912"/>
      <c r="P54" s="1912"/>
      <c r="Q54" s="1912"/>
      <c r="R54" s="1912"/>
      <c r="S54" s="1912"/>
      <c r="T54" s="1912"/>
      <c r="U54" s="1912"/>
    </row>
    <row r="55" spans="1:21" s="1891" customFormat="1" ht="21.95" customHeight="1">
      <c r="A55" s="2754"/>
      <c r="B55" s="1913" t="s">
        <v>5623</v>
      </c>
      <c r="C55" s="1914">
        <v>9471</v>
      </c>
      <c r="D55" s="1914">
        <v>13986</v>
      </c>
      <c r="E55" s="1914">
        <v>92818.22</v>
      </c>
      <c r="F55" s="1914">
        <v>503.78</v>
      </c>
      <c r="G55" s="1915">
        <v>32403.15</v>
      </c>
      <c r="H55" s="1914">
        <v>5.82</v>
      </c>
      <c r="I55" s="1914">
        <v>82.9</v>
      </c>
      <c r="L55" s="1912"/>
      <c r="N55" s="1912"/>
      <c r="O55" s="1912"/>
      <c r="P55" s="1912"/>
      <c r="Q55" s="1912"/>
      <c r="R55" s="1912"/>
      <c r="S55" s="1912"/>
      <c r="T55" s="1912"/>
      <c r="U55" s="1912"/>
    </row>
    <row r="56" spans="1:21" s="1891" customFormat="1" ht="21.95" customHeight="1">
      <c r="A56" s="2754"/>
      <c r="B56" s="2003" t="s">
        <v>5624</v>
      </c>
      <c r="C56" s="2004">
        <v>7329.24</v>
      </c>
      <c r="D56" s="2004">
        <v>21974.25</v>
      </c>
      <c r="E56" s="2004">
        <v>1530.58</v>
      </c>
      <c r="F56" s="2004">
        <v>-0.5</v>
      </c>
      <c r="G56" s="2004">
        <v>1241.69</v>
      </c>
      <c r="H56" s="2004">
        <v>4.43</v>
      </c>
      <c r="I56" s="2004">
        <v>65.040000000000006</v>
      </c>
      <c r="L56" s="1912"/>
      <c r="N56" s="1912"/>
      <c r="O56" s="1912"/>
      <c r="P56" s="1912"/>
      <c r="Q56" s="1912"/>
      <c r="R56" s="1912"/>
      <c r="S56" s="1912"/>
      <c r="T56" s="1912"/>
      <c r="U56" s="1912"/>
    </row>
    <row r="57" spans="1:21" s="1891" customFormat="1" ht="21.95" customHeight="1">
      <c r="A57" s="2754"/>
      <c r="B57" s="1913" t="s">
        <v>5625</v>
      </c>
      <c r="C57" s="1914">
        <v>80605.5</v>
      </c>
      <c r="D57" s="1914">
        <v>121373.646786</v>
      </c>
      <c r="E57" s="1914">
        <v>414990.29120199999</v>
      </c>
      <c r="F57" s="1914">
        <v>6407.5815240000002</v>
      </c>
      <c r="G57" s="1914">
        <v>424544.8</v>
      </c>
      <c r="H57" s="1914">
        <v>4.5947829999999996</v>
      </c>
      <c r="I57" s="1914">
        <v>64.307561000000007</v>
      </c>
      <c r="L57" s="1912"/>
      <c r="N57" s="1912"/>
      <c r="O57" s="1912"/>
      <c r="P57" s="1912"/>
      <c r="Q57" s="1912"/>
      <c r="R57" s="1912"/>
      <c r="S57" s="1912"/>
      <c r="T57" s="1912"/>
      <c r="U57" s="1912"/>
    </row>
    <row r="58" spans="1:21" s="1891" customFormat="1" ht="21.95" customHeight="1">
      <c r="A58" s="2754"/>
      <c r="B58" s="2003" t="s">
        <v>5626</v>
      </c>
      <c r="C58" s="2004">
        <v>88.78</v>
      </c>
      <c r="D58" s="2004">
        <v>754.9</v>
      </c>
      <c r="E58" s="2004">
        <v>212.99</v>
      </c>
      <c r="F58" s="2004" t="s">
        <v>817</v>
      </c>
      <c r="G58" s="2004">
        <v>704.44</v>
      </c>
      <c r="H58" s="2004">
        <v>2.14</v>
      </c>
      <c r="I58" s="2004">
        <v>15.41</v>
      </c>
      <c r="L58" s="1912"/>
      <c r="N58" s="1912"/>
      <c r="O58" s="1912"/>
      <c r="P58" s="1912"/>
      <c r="Q58" s="1912"/>
      <c r="R58" s="1912"/>
      <c r="S58" s="1912"/>
      <c r="T58" s="1912"/>
      <c r="U58" s="1912"/>
    </row>
    <row r="59" spans="1:21" s="1891" customFormat="1" ht="21.95" customHeight="1">
      <c r="A59" s="2754"/>
      <c r="B59" s="1913" t="s">
        <v>5627</v>
      </c>
      <c r="C59" s="1914">
        <v>179.8</v>
      </c>
      <c r="D59" s="1914">
        <v>3112.2</v>
      </c>
      <c r="E59" s="1914">
        <v>4356.7</v>
      </c>
      <c r="F59" s="1914" t="s">
        <v>817</v>
      </c>
      <c r="G59" s="1914">
        <v>10436.5</v>
      </c>
      <c r="H59" s="1914" t="s">
        <v>817</v>
      </c>
      <c r="I59" s="1914">
        <v>103.33</v>
      </c>
      <c r="L59" s="1912"/>
      <c r="N59" s="1912"/>
      <c r="O59" s="1912"/>
      <c r="P59" s="1912"/>
      <c r="Q59" s="1912"/>
      <c r="R59" s="1912"/>
      <c r="S59" s="1912"/>
      <c r="T59" s="1912"/>
      <c r="U59" s="1912"/>
    </row>
    <row r="60" spans="1:21" s="1891" customFormat="1" ht="21.95" customHeight="1">
      <c r="A60" s="2754"/>
      <c r="B60" s="2003" t="s">
        <v>5628</v>
      </c>
      <c r="C60" s="2004">
        <v>6088.11</v>
      </c>
      <c r="D60" s="2004">
        <v>15585.95</v>
      </c>
      <c r="E60" s="2004">
        <v>56721.7</v>
      </c>
      <c r="F60" s="2004">
        <v>709.61</v>
      </c>
      <c r="G60" s="2004">
        <v>11602</v>
      </c>
      <c r="H60" s="2004">
        <v>4</v>
      </c>
      <c r="I60" s="2004">
        <v>110.97</v>
      </c>
      <c r="L60" s="1912"/>
      <c r="N60" s="1912"/>
      <c r="O60" s="1912"/>
      <c r="P60" s="1912"/>
      <c r="Q60" s="1912"/>
      <c r="R60" s="1912"/>
      <c r="S60" s="1912"/>
      <c r="T60" s="1912"/>
      <c r="U60" s="1912"/>
    </row>
    <row r="61" spans="1:21" s="1891" customFormat="1" ht="21.95" customHeight="1">
      <c r="A61" s="2754"/>
      <c r="B61" s="1913" t="s">
        <v>5629</v>
      </c>
      <c r="C61" s="1914">
        <v>2988.68</v>
      </c>
      <c r="D61" s="1914">
        <v>5971.01</v>
      </c>
      <c r="E61" s="1914" t="s">
        <v>817</v>
      </c>
      <c r="F61" s="1914">
        <v>-340.64</v>
      </c>
      <c r="G61" s="1914">
        <v>7319.75</v>
      </c>
      <c r="H61" s="1914">
        <v>6.1</v>
      </c>
      <c r="I61" s="1914">
        <v>154.79</v>
      </c>
      <c r="L61" s="1912"/>
      <c r="N61" s="1912"/>
      <c r="O61" s="1912"/>
      <c r="P61" s="1912"/>
      <c r="Q61" s="1912"/>
      <c r="R61" s="1912"/>
      <c r="S61" s="1912"/>
      <c r="T61" s="1912"/>
      <c r="U61" s="1912"/>
    </row>
    <row r="62" spans="1:21" s="1891" customFormat="1" ht="21.95" customHeight="1">
      <c r="A62" s="2754" t="s">
        <v>3966</v>
      </c>
      <c r="B62" s="2003" t="s">
        <v>5622</v>
      </c>
      <c r="C62" s="2004"/>
      <c r="D62" s="2004"/>
      <c r="E62" s="2004"/>
      <c r="F62" s="2004"/>
      <c r="G62" s="2004"/>
      <c r="H62" s="2004"/>
      <c r="I62" s="2004"/>
      <c r="L62" s="1912"/>
      <c r="N62" s="1912"/>
      <c r="O62" s="1912"/>
      <c r="P62" s="1912"/>
      <c r="Q62" s="1912"/>
      <c r="R62" s="1912"/>
      <c r="S62" s="1912"/>
      <c r="T62" s="1912"/>
      <c r="U62" s="1912"/>
    </row>
    <row r="63" spans="1:21" s="1891" customFormat="1" ht="21.95" customHeight="1">
      <c r="A63" s="2754"/>
      <c r="B63" s="1913" t="s">
        <v>5623</v>
      </c>
      <c r="C63" s="1914">
        <v>9128</v>
      </c>
      <c r="D63" s="1914">
        <v>14163</v>
      </c>
      <c r="E63" s="1914">
        <v>96484.65</v>
      </c>
      <c r="F63" s="1914">
        <v>912.19</v>
      </c>
      <c r="G63" s="1915">
        <v>32943.46</v>
      </c>
      <c r="H63" s="1914">
        <v>5.78</v>
      </c>
      <c r="I63" s="1914">
        <v>83.34</v>
      </c>
      <c r="L63" s="1912"/>
      <c r="N63" s="1912"/>
      <c r="O63" s="1912"/>
      <c r="P63" s="1912"/>
      <c r="Q63" s="1912"/>
      <c r="R63" s="1912"/>
      <c r="S63" s="1912"/>
      <c r="T63" s="1912"/>
      <c r="U63" s="1912"/>
    </row>
    <row r="64" spans="1:21" s="1891" customFormat="1" ht="21.95" customHeight="1">
      <c r="A64" s="2754"/>
      <c r="B64" s="2003" t="s">
        <v>5624</v>
      </c>
      <c r="C64" s="2004">
        <v>141.61000000000001</v>
      </c>
      <c r="D64" s="2004">
        <v>253.03</v>
      </c>
      <c r="E64" s="2004">
        <v>1570.83</v>
      </c>
      <c r="F64" s="2004" t="s">
        <v>817</v>
      </c>
      <c r="G64" s="2004">
        <v>1111.8399999999999</v>
      </c>
      <c r="H64" s="2004">
        <v>3.76</v>
      </c>
      <c r="I64" s="2004">
        <v>67.790000000000006</v>
      </c>
      <c r="L64" s="1912"/>
      <c r="N64" s="1912"/>
      <c r="O64" s="1912"/>
      <c r="P64" s="1912"/>
      <c r="Q64" s="1912"/>
      <c r="R64" s="1912"/>
      <c r="S64" s="1912"/>
      <c r="T64" s="1912"/>
      <c r="U64" s="1912"/>
    </row>
    <row r="65" spans="1:21" s="1891" customFormat="1" ht="21.95" customHeight="1">
      <c r="A65" s="2754"/>
      <c r="B65" s="1913" t="s">
        <v>5625</v>
      </c>
      <c r="C65" s="1914">
        <v>81959.759999999995</v>
      </c>
      <c r="D65" s="1914">
        <v>128668.7</v>
      </c>
      <c r="E65" s="1914">
        <v>385226.45908900001</v>
      </c>
      <c r="F65" s="1914">
        <v>9572.49</v>
      </c>
      <c r="G65" s="1914">
        <v>405740.3</v>
      </c>
      <c r="H65" s="1914">
        <v>4.79</v>
      </c>
      <c r="I65" s="1914">
        <v>67.040000000000006</v>
      </c>
      <c r="L65" s="1912"/>
      <c r="N65" s="1912"/>
      <c r="O65" s="1912"/>
      <c r="P65" s="1912"/>
      <c r="Q65" s="1912"/>
      <c r="R65" s="1912"/>
      <c r="S65" s="1912"/>
      <c r="T65" s="1912"/>
      <c r="U65" s="1912"/>
    </row>
    <row r="66" spans="1:21" s="1891" customFormat="1" ht="21.95" customHeight="1">
      <c r="A66" s="2754"/>
      <c r="B66" s="2003" t="s">
        <v>5626</v>
      </c>
      <c r="C66" s="2004">
        <v>70.63</v>
      </c>
      <c r="D66" s="2004">
        <v>684.41</v>
      </c>
      <c r="E66" s="2004">
        <v>213.67</v>
      </c>
      <c r="F66" s="2004" t="s">
        <v>817</v>
      </c>
      <c r="G66" s="2004">
        <v>726.42</v>
      </c>
      <c r="H66" s="2004">
        <v>0.72</v>
      </c>
      <c r="I66" s="2004">
        <v>15.4</v>
      </c>
      <c r="L66" s="1912"/>
      <c r="N66" s="1912"/>
      <c r="O66" s="1912"/>
      <c r="P66" s="1912"/>
      <c r="Q66" s="1912"/>
      <c r="R66" s="1912"/>
      <c r="S66" s="1912"/>
      <c r="T66" s="1912"/>
      <c r="U66" s="1912"/>
    </row>
    <row r="67" spans="1:21" s="1891" customFormat="1" ht="21.95" customHeight="1">
      <c r="A67" s="2754"/>
      <c r="B67" s="1913" t="s">
        <v>5627</v>
      </c>
      <c r="C67" s="1914" t="s">
        <v>817</v>
      </c>
      <c r="D67" s="1914" t="s">
        <v>817</v>
      </c>
      <c r="E67" s="1914" t="s">
        <v>817</v>
      </c>
      <c r="F67" s="1914" t="s">
        <v>817</v>
      </c>
      <c r="G67" s="1914" t="s">
        <v>817</v>
      </c>
      <c r="H67" s="1914" t="s">
        <v>817</v>
      </c>
      <c r="I67" s="1914" t="s">
        <v>817</v>
      </c>
      <c r="L67" s="1912"/>
      <c r="N67" s="1912"/>
      <c r="O67" s="1912"/>
      <c r="P67" s="1912"/>
      <c r="Q67" s="1912"/>
      <c r="R67" s="1912"/>
      <c r="S67" s="1912"/>
      <c r="T67" s="1912"/>
      <c r="U67" s="1912"/>
    </row>
    <row r="68" spans="1:21" s="1891" customFormat="1" ht="21.95" customHeight="1">
      <c r="A68" s="2754"/>
      <c r="B68" s="2003" t="s">
        <v>5628</v>
      </c>
      <c r="C68" s="2004">
        <v>6147.55</v>
      </c>
      <c r="D68" s="2004">
        <v>16513.88</v>
      </c>
      <c r="E68" s="2004">
        <v>56880.06</v>
      </c>
      <c r="F68" s="2004">
        <v>849.49</v>
      </c>
      <c r="G68" s="2004">
        <v>9765.2000000000007</v>
      </c>
      <c r="H68" s="2004">
        <v>3.9</v>
      </c>
      <c r="I68" s="2004">
        <v>116.59</v>
      </c>
      <c r="L68" s="1912"/>
      <c r="N68" s="1912"/>
      <c r="O68" s="1912"/>
      <c r="P68" s="1912"/>
      <c r="Q68" s="1912"/>
      <c r="R68" s="1912"/>
      <c r="S68" s="1912"/>
      <c r="T68" s="1912"/>
      <c r="U68" s="1912"/>
    </row>
    <row r="69" spans="1:21" s="1891" customFormat="1" ht="21.95" customHeight="1">
      <c r="A69" s="2754"/>
      <c r="B69" s="1913" t="s">
        <v>5629</v>
      </c>
      <c r="C69" s="1914">
        <v>2743.18</v>
      </c>
      <c r="D69" s="1914">
        <v>5470.07</v>
      </c>
      <c r="E69" s="1914" t="s">
        <v>817</v>
      </c>
      <c r="F69" s="1914">
        <v>-902.84</v>
      </c>
      <c r="G69" s="1914">
        <v>9267.02</v>
      </c>
      <c r="H69" s="1914">
        <v>5.6</v>
      </c>
      <c r="I69" s="1914">
        <v>157.71</v>
      </c>
      <c r="L69" s="1912"/>
      <c r="N69" s="1912"/>
      <c r="O69" s="1912"/>
      <c r="P69" s="1912"/>
      <c r="Q69" s="1912"/>
      <c r="R69" s="1912"/>
      <c r="S69" s="1912"/>
      <c r="T69" s="1912"/>
      <c r="U69" s="1912"/>
    </row>
    <row r="70" spans="1:21" ht="21.95" customHeight="1">
      <c r="A70" s="1948" t="s">
        <v>5657</v>
      </c>
      <c r="B70" s="1947"/>
      <c r="C70" s="1946"/>
      <c r="D70" s="1946"/>
      <c r="E70" s="1946"/>
      <c r="F70" s="1946"/>
      <c r="G70" s="2753"/>
      <c r="H70" s="2753"/>
      <c r="I70" s="1946"/>
    </row>
    <row r="71" spans="1:21" ht="21.95" customHeight="1">
      <c r="A71" s="2754" t="s">
        <v>3963</v>
      </c>
      <c r="B71" s="2003" t="s">
        <v>5622</v>
      </c>
      <c r="C71" s="2004" t="s">
        <v>817</v>
      </c>
      <c r="D71" s="2004" t="s">
        <v>817</v>
      </c>
      <c r="E71" s="2004" t="s">
        <v>817</v>
      </c>
      <c r="F71" s="2004" t="s">
        <v>817</v>
      </c>
      <c r="G71" s="2005" t="s">
        <v>817</v>
      </c>
      <c r="H71" s="2005" t="s">
        <v>817</v>
      </c>
      <c r="I71" s="2005" t="s">
        <v>817</v>
      </c>
    </row>
    <row r="72" spans="1:21" ht="21.95" customHeight="1">
      <c r="A72" s="2754"/>
      <c r="B72" s="1913" t="s">
        <v>5623</v>
      </c>
      <c r="C72" s="1914">
        <v>9747</v>
      </c>
      <c r="D72" s="1914">
        <v>13599</v>
      </c>
      <c r="E72" s="1914">
        <v>97650.92</v>
      </c>
      <c r="F72" s="1914">
        <v>849.62</v>
      </c>
      <c r="G72" s="1915">
        <v>31957.74</v>
      </c>
      <c r="H72" s="1914">
        <v>5.68</v>
      </c>
      <c r="I72" s="1914">
        <v>83.75</v>
      </c>
    </row>
    <row r="73" spans="1:21" ht="21.95" customHeight="1">
      <c r="A73" s="2754"/>
      <c r="B73" s="2003" t="s">
        <v>5624</v>
      </c>
      <c r="C73" s="2004">
        <v>215.85</v>
      </c>
      <c r="D73" s="2004">
        <v>244.44</v>
      </c>
      <c r="E73" s="2004">
        <v>1569.64</v>
      </c>
      <c r="F73" s="2004">
        <v>0.6</v>
      </c>
      <c r="G73" s="2004">
        <v>1164.03</v>
      </c>
      <c r="H73" s="2004">
        <v>3.09</v>
      </c>
      <c r="I73" s="2004">
        <v>72.3</v>
      </c>
    </row>
    <row r="74" spans="1:21" ht="21.95" customHeight="1">
      <c r="A74" s="2754"/>
      <c r="B74" s="1913" t="s">
        <v>5625</v>
      </c>
      <c r="C74" s="1914">
        <v>81487.199999999997</v>
      </c>
      <c r="D74" s="1914">
        <v>132931.23000000001</v>
      </c>
      <c r="E74" s="1914">
        <v>372397.77</v>
      </c>
      <c r="F74" s="1914">
        <v>7410.33</v>
      </c>
      <c r="G74" s="1914">
        <v>400525.1</v>
      </c>
      <c r="H74" s="1914">
        <v>3.85</v>
      </c>
      <c r="I74" s="1914">
        <v>70.3</v>
      </c>
    </row>
    <row r="75" spans="1:21" ht="21.95" customHeight="1">
      <c r="A75" s="2754"/>
      <c r="B75" s="2003" t="s">
        <v>5626</v>
      </c>
      <c r="C75" s="2004">
        <v>74.569999999999993</v>
      </c>
      <c r="D75" s="2004">
        <v>754.64</v>
      </c>
      <c r="E75" s="2004">
        <v>205.86</v>
      </c>
      <c r="F75" s="2004" t="s">
        <v>817</v>
      </c>
      <c r="G75" s="2004">
        <v>564.74</v>
      </c>
      <c r="H75" s="2004">
        <v>0.13</v>
      </c>
      <c r="I75" s="2004">
        <v>15.41</v>
      </c>
    </row>
    <row r="76" spans="1:21" ht="21.95" customHeight="1">
      <c r="A76" s="2754"/>
      <c r="B76" s="1913" t="s">
        <v>5627</v>
      </c>
      <c r="C76" s="1914">
        <v>208.55</v>
      </c>
      <c r="D76" s="1914">
        <v>3284.35</v>
      </c>
      <c r="E76" s="1914">
        <v>4322.59</v>
      </c>
      <c r="F76" s="1914" t="s">
        <v>817</v>
      </c>
      <c r="G76" s="1914">
        <v>10019.959999999999</v>
      </c>
      <c r="H76" s="1914" t="s">
        <v>817</v>
      </c>
      <c r="I76" s="1914" t="s">
        <v>817</v>
      </c>
    </row>
    <row r="77" spans="1:21" ht="21.95" customHeight="1">
      <c r="A77" s="2754"/>
      <c r="B77" s="2003" t="s">
        <v>5628</v>
      </c>
      <c r="C77" s="2004">
        <v>5373.93</v>
      </c>
      <c r="D77" s="2004">
        <v>14164.8</v>
      </c>
      <c r="E77" s="2004">
        <v>56801.94</v>
      </c>
      <c r="F77" s="2004">
        <v>387.08</v>
      </c>
      <c r="G77" s="2004">
        <v>8408.7000000000007</v>
      </c>
      <c r="H77" s="2004">
        <v>5.14</v>
      </c>
      <c r="I77" s="2004">
        <v>124.07</v>
      </c>
    </row>
    <row r="78" spans="1:21" ht="21.95" customHeight="1">
      <c r="A78" s="2754"/>
      <c r="B78" s="2006" t="s">
        <v>5629</v>
      </c>
      <c r="C78" s="2007">
        <v>3165.74</v>
      </c>
      <c r="D78" s="2007">
        <v>5409.99</v>
      </c>
      <c r="E78" s="2007" t="s">
        <v>817</v>
      </c>
      <c r="F78" s="2007">
        <v>-101.67</v>
      </c>
      <c r="G78" s="2007">
        <v>7164.08</v>
      </c>
      <c r="H78" s="2007">
        <v>5.4</v>
      </c>
      <c r="I78" s="2007">
        <v>161.25</v>
      </c>
    </row>
    <row r="79" spans="1:21" ht="21.95" customHeight="1">
      <c r="A79" s="2754" t="s">
        <v>3964</v>
      </c>
      <c r="B79" s="2003" t="s">
        <v>5622</v>
      </c>
      <c r="C79" s="2004" t="s">
        <v>817</v>
      </c>
      <c r="D79" s="2004" t="s">
        <v>817</v>
      </c>
      <c r="E79" s="2004" t="s">
        <v>817</v>
      </c>
      <c r="F79" s="2004" t="s">
        <v>817</v>
      </c>
      <c r="G79" s="2004" t="s">
        <v>817</v>
      </c>
      <c r="H79" s="2004" t="s">
        <v>817</v>
      </c>
      <c r="I79" s="2004" t="s">
        <v>817</v>
      </c>
    </row>
    <row r="80" spans="1:21" ht="21.95" customHeight="1">
      <c r="A80" s="2754"/>
      <c r="B80" s="1913" t="s">
        <v>5623</v>
      </c>
      <c r="C80" s="1914">
        <v>10276</v>
      </c>
      <c r="D80" s="1914">
        <v>14224</v>
      </c>
      <c r="E80" s="1914">
        <v>102667.28</v>
      </c>
      <c r="F80" s="1914">
        <v>1347.71</v>
      </c>
      <c r="G80" s="1915">
        <v>32016.25</v>
      </c>
      <c r="H80" s="1914">
        <v>5.55</v>
      </c>
      <c r="I80" s="1914">
        <v>83.86</v>
      </c>
    </row>
    <row r="81" spans="1:9" ht="21.95" customHeight="1">
      <c r="A81" s="2754"/>
      <c r="B81" s="2003" t="s">
        <v>5624</v>
      </c>
      <c r="C81" s="2004">
        <v>122.14</v>
      </c>
      <c r="D81" s="2004">
        <v>251.35</v>
      </c>
      <c r="E81" s="2004">
        <v>1703.93</v>
      </c>
      <c r="F81" s="2004">
        <v>1.22</v>
      </c>
      <c r="G81" s="2004">
        <v>951.29</v>
      </c>
      <c r="H81" s="2004">
        <v>2.8</v>
      </c>
      <c r="I81" s="2004">
        <v>70.83</v>
      </c>
    </row>
    <row r="82" spans="1:9" ht="21.95" customHeight="1">
      <c r="A82" s="2754"/>
      <c r="B82" s="1913" t="s">
        <v>5625</v>
      </c>
      <c r="C82" s="1914">
        <v>80495.570000000007</v>
      </c>
      <c r="D82" s="1914">
        <v>130670.8</v>
      </c>
      <c r="E82" s="1914">
        <v>393936.72</v>
      </c>
      <c r="F82" s="1914">
        <v>7309.25</v>
      </c>
      <c r="G82" s="1914">
        <v>395591.1</v>
      </c>
      <c r="H82" s="1914">
        <v>2.61</v>
      </c>
      <c r="I82" s="1914">
        <v>72.11</v>
      </c>
    </row>
    <row r="83" spans="1:9" ht="21.95" customHeight="1">
      <c r="A83" s="2754"/>
      <c r="B83" s="2003" t="s">
        <v>5626</v>
      </c>
      <c r="C83" s="2004">
        <v>105.25</v>
      </c>
      <c r="D83" s="2004">
        <v>765.87</v>
      </c>
      <c r="E83" s="2004">
        <v>203.77</v>
      </c>
      <c r="F83" s="2004" t="s">
        <v>817</v>
      </c>
      <c r="G83" s="2004">
        <v>712.02</v>
      </c>
      <c r="H83" s="2004">
        <v>-0.13</v>
      </c>
      <c r="I83" s="2004">
        <v>15.41</v>
      </c>
    </row>
    <row r="84" spans="1:9" ht="21.95" customHeight="1">
      <c r="A84" s="2754"/>
      <c r="B84" s="1913" t="s">
        <v>5627</v>
      </c>
      <c r="C84" s="1914">
        <v>190.1</v>
      </c>
      <c r="D84" s="1914">
        <v>4567.2</v>
      </c>
      <c r="E84" s="1914">
        <v>3179.8</v>
      </c>
      <c r="F84" s="1914" t="s">
        <v>817</v>
      </c>
      <c r="G84" s="1914">
        <v>9574.3700000000008</v>
      </c>
      <c r="H84" s="1914" t="s">
        <v>817</v>
      </c>
      <c r="I84" s="1914">
        <v>114.74</v>
      </c>
    </row>
    <row r="85" spans="1:9" ht="21.95" customHeight="1">
      <c r="A85" s="2754"/>
      <c r="B85" s="2003" t="s">
        <v>5628</v>
      </c>
      <c r="C85" s="2004">
        <v>5807.23</v>
      </c>
      <c r="D85" s="2004">
        <v>13787.65</v>
      </c>
      <c r="E85" s="2004">
        <v>54551.67</v>
      </c>
      <c r="F85" s="2004">
        <v>114.45</v>
      </c>
      <c r="G85" s="2004">
        <v>7203.7</v>
      </c>
      <c r="H85" s="2004">
        <v>5.31</v>
      </c>
      <c r="I85" s="2004">
        <v>134.09</v>
      </c>
    </row>
    <row r="86" spans="1:9" ht="21.95" customHeight="1">
      <c r="A86" s="2754"/>
      <c r="B86" s="1913" t="s">
        <v>5629</v>
      </c>
      <c r="C86" s="1914">
        <v>2992.03</v>
      </c>
      <c r="D86" s="1914">
        <v>5381.66</v>
      </c>
      <c r="E86" s="1914" t="s">
        <v>817</v>
      </c>
      <c r="F86" s="1914">
        <v>-338.76</v>
      </c>
      <c r="G86" s="1914">
        <v>6919.22</v>
      </c>
      <c r="H86" s="1914">
        <v>4.3</v>
      </c>
      <c r="I86" s="1914">
        <v>175.89</v>
      </c>
    </row>
    <row r="87" spans="1:9" ht="21.95" customHeight="1">
      <c r="A87" s="2754" t="s">
        <v>3965</v>
      </c>
      <c r="B87" s="2003" t="s">
        <v>5622</v>
      </c>
      <c r="C87" s="2004" t="s">
        <v>817</v>
      </c>
      <c r="D87" s="2004" t="s">
        <v>817</v>
      </c>
      <c r="E87" s="2004" t="s">
        <v>817</v>
      </c>
      <c r="F87" s="2004" t="s">
        <v>817</v>
      </c>
      <c r="G87" s="2004" t="s">
        <v>817</v>
      </c>
      <c r="H87" s="2004" t="s">
        <v>817</v>
      </c>
      <c r="I87" s="2004" t="s">
        <v>817</v>
      </c>
    </row>
    <row r="88" spans="1:9" ht="21.95" customHeight="1">
      <c r="A88" s="2754"/>
      <c r="B88" s="1913" t="s">
        <v>5623</v>
      </c>
      <c r="C88" s="1914">
        <v>10143</v>
      </c>
      <c r="D88" s="1914">
        <v>14544</v>
      </c>
      <c r="E88" s="1914">
        <v>104590.58</v>
      </c>
      <c r="F88" s="1914">
        <v>1035.56</v>
      </c>
      <c r="G88" s="1915">
        <v>31787.21</v>
      </c>
      <c r="H88" s="1914">
        <v>5.48</v>
      </c>
      <c r="I88" s="1914">
        <v>84.06</v>
      </c>
    </row>
    <row r="89" spans="1:9" ht="21.95" customHeight="1">
      <c r="A89" s="2754"/>
      <c r="B89" s="2003" t="s">
        <v>5624</v>
      </c>
      <c r="C89" s="2004">
        <v>84.86</v>
      </c>
      <c r="D89" s="2004">
        <v>218.4</v>
      </c>
      <c r="E89" s="2004">
        <v>1786.07</v>
      </c>
      <c r="F89" s="2004">
        <v>1.07</v>
      </c>
      <c r="G89" s="2004">
        <v>1115.06</v>
      </c>
      <c r="H89" s="2004">
        <v>2.8</v>
      </c>
      <c r="I89" s="2004">
        <v>69.48</v>
      </c>
    </row>
    <row r="90" spans="1:9" ht="21.95" customHeight="1">
      <c r="A90" s="2754"/>
      <c r="B90" s="1913" t="s">
        <v>5625</v>
      </c>
      <c r="C90" s="1914">
        <v>85994.63</v>
      </c>
      <c r="D90" s="1914">
        <v>121736.78</v>
      </c>
      <c r="E90" s="1914">
        <v>417192.97</v>
      </c>
      <c r="F90" s="1914">
        <v>6419.9</v>
      </c>
      <c r="G90" s="1914">
        <v>412870.87</v>
      </c>
      <c r="H90" s="1914">
        <v>2.4700000000000002</v>
      </c>
      <c r="I90" s="1914">
        <v>70.489999999999995</v>
      </c>
    </row>
    <row r="91" spans="1:9" ht="21.95" customHeight="1">
      <c r="A91" s="2754"/>
      <c r="B91" s="2003" t="s">
        <v>5626</v>
      </c>
      <c r="C91" s="2004">
        <v>124.91</v>
      </c>
      <c r="D91" s="2004">
        <v>714.82</v>
      </c>
      <c r="E91" s="2004">
        <v>199.69</v>
      </c>
      <c r="F91" s="2004" t="s">
        <v>817</v>
      </c>
      <c r="G91" s="2004">
        <v>776.17</v>
      </c>
      <c r="H91" s="2004">
        <v>-0.63</v>
      </c>
      <c r="I91" s="2004">
        <v>15.39</v>
      </c>
    </row>
    <row r="92" spans="1:9" ht="21.95" customHeight="1">
      <c r="A92" s="2754"/>
      <c r="B92" s="1913" t="s">
        <v>5627</v>
      </c>
      <c r="C92" s="1914">
        <v>217</v>
      </c>
      <c r="D92" s="1914">
        <v>3000.08</v>
      </c>
      <c r="E92" s="1914">
        <v>4897.9399999999996</v>
      </c>
      <c r="F92" s="1914" t="s">
        <v>817</v>
      </c>
      <c r="G92" s="1914">
        <v>8241.0300000000007</v>
      </c>
      <c r="H92" s="1914" t="s">
        <v>817</v>
      </c>
      <c r="I92" s="1914">
        <v>110.96</v>
      </c>
    </row>
    <row r="93" spans="1:9" ht="21.95" customHeight="1">
      <c r="A93" s="2754"/>
      <c r="B93" s="2003" t="s">
        <v>5628</v>
      </c>
      <c r="C93" s="2004">
        <v>5889.98</v>
      </c>
      <c r="D93" s="2004">
        <v>12727.05</v>
      </c>
      <c r="E93" s="2004">
        <v>55295.79</v>
      </c>
      <c r="F93" s="2004">
        <v>403.59</v>
      </c>
      <c r="G93" s="2004">
        <v>10492.2</v>
      </c>
      <c r="H93" s="2004">
        <v>5.95</v>
      </c>
      <c r="I93" s="2004">
        <v>138.80000000000001</v>
      </c>
    </row>
    <row r="94" spans="1:9" ht="21.95" customHeight="1">
      <c r="A94" s="2754"/>
      <c r="B94" s="1913" t="s">
        <v>5629</v>
      </c>
      <c r="C94" s="1914">
        <v>3156.13</v>
      </c>
      <c r="D94" s="1914">
        <v>4816.8999999999996</v>
      </c>
      <c r="E94" s="1914" t="s">
        <v>817</v>
      </c>
      <c r="F94" s="1914">
        <v>-139.69</v>
      </c>
      <c r="G94" s="1914">
        <v>7629.24</v>
      </c>
      <c r="H94" s="1914">
        <v>4.0999999999999996</v>
      </c>
      <c r="I94" s="1914">
        <v>179.9</v>
      </c>
    </row>
    <row r="95" spans="1:9" ht="21.95" customHeight="1">
      <c r="A95" s="2754" t="s">
        <v>3966</v>
      </c>
      <c r="B95" s="2003" t="s">
        <v>5622</v>
      </c>
      <c r="C95" s="2004" t="s">
        <v>817</v>
      </c>
      <c r="D95" s="2004" t="s">
        <v>817</v>
      </c>
      <c r="E95" s="2004" t="s">
        <v>817</v>
      </c>
      <c r="F95" s="2004" t="s">
        <v>817</v>
      </c>
      <c r="G95" s="2004" t="s">
        <v>817</v>
      </c>
      <c r="H95" s="2004" t="s">
        <v>817</v>
      </c>
      <c r="I95" s="2004" t="s">
        <v>817</v>
      </c>
    </row>
    <row r="96" spans="1:9" ht="21.95" customHeight="1">
      <c r="A96" s="2754"/>
      <c r="B96" s="1913" t="s">
        <v>5623</v>
      </c>
      <c r="C96" s="1914">
        <v>9779</v>
      </c>
      <c r="D96" s="1914">
        <v>13072</v>
      </c>
      <c r="E96" s="1914">
        <v>107254.71</v>
      </c>
      <c r="F96" s="1914">
        <v>656.1</v>
      </c>
      <c r="G96" s="1915">
        <v>32716.51</v>
      </c>
      <c r="H96" s="1914">
        <v>5.48</v>
      </c>
      <c r="I96" s="1914">
        <v>84.44</v>
      </c>
    </row>
    <row r="97" spans="1:9" ht="21.95" customHeight="1">
      <c r="A97" s="2754"/>
      <c r="B97" s="2003" t="s">
        <v>5624</v>
      </c>
      <c r="C97" s="2004" t="s">
        <v>817</v>
      </c>
      <c r="D97" s="2004" t="s">
        <v>817</v>
      </c>
      <c r="E97" s="2004" t="s">
        <v>817</v>
      </c>
      <c r="F97" s="2004" t="s">
        <v>817</v>
      </c>
      <c r="G97" s="2004" t="s">
        <v>817</v>
      </c>
      <c r="H97" s="2004" t="s">
        <v>817</v>
      </c>
      <c r="I97" s="2004" t="s">
        <v>817</v>
      </c>
    </row>
    <row r="98" spans="1:9" ht="21.95" customHeight="1">
      <c r="A98" s="2754"/>
      <c r="B98" s="1913" t="s">
        <v>5625</v>
      </c>
      <c r="C98" s="1914">
        <v>80914.710000000006</v>
      </c>
      <c r="D98" s="1914">
        <v>130103.11</v>
      </c>
      <c r="E98" s="1914">
        <v>408025.77</v>
      </c>
      <c r="F98" s="1914">
        <v>13992.52</v>
      </c>
      <c r="G98" s="1914">
        <v>429837.1</v>
      </c>
      <c r="H98" s="1914" t="s">
        <v>817</v>
      </c>
      <c r="I98" s="1914" t="s">
        <v>817</v>
      </c>
    </row>
    <row r="99" spans="1:9" ht="21.95" customHeight="1">
      <c r="A99" s="2754"/>
      <c r="B99" s="2003" t="s">
        <v>5626</v>
      </c>
      <c r="C99" s="2004">
        <v>80.13</v>
      </c>
      <c r="D99" s="2004">
        <v>687.31</v>
      </c>
      <c r="E99" s="2004">
        <v>193.64</v>
      </c>
      <c r="F99" s="2004" t="s">
        <v>817</v>
      </c>
      <c r="G99" s="2004">
        <v>677.41</v>
      </c>
      <c r="H99" s="2004">
        <v>0.08</v>
      </c>
      <c r="I99" s="2004">
        <v>15.41</v>
      </c>
    </row>
    <row r="100" spans="1:9" ht="21.95" customHeight="1">
      <c r="A100" s="2754"/>
      <c r="B100" s="1913" t="s">
        <v>5627</v>
      </c>
      <c r="C100" s="1914">
        <v>245.5</v>
      </c>
      <c r="D100" s="1914">
        <v>3211.4</v>
      </c>
      <c r="E100" s="1914">
        <v>4947.72</v>
      </c>
      <c r="F100" s="1914" t="s">
        <v>817</v>
      </c>
      <c r="G100" s="1914">
        <v>7909.92</v>
      </c>
      <c r="H100" s="1914" t="s">
        <v>817</v>
      </c>
      <c r="I100" s="1914">
        <v>111.99</v>
      </c>
    </row>
    <row r="101" spans="1:9" ht="21.95" customHeight="1">
      <c r="A101" s="2754"/>
      <c r="B101" s="2003" t="s">
        <v>5628</v>
      </c>
      <c r="C101" s="2004">
        <v>5887.18</v>
      </c>
      <c r="D101" s="2004">
        <v>14083.5</v>
      </c>
      <c r="E101" s="2004">
        <v>48156.38</v>
      </c>
      <c r="F101" s="2004">
        <v>457.27</v>
      </c>
      <c r="G101" s="2004">
        <v>7285.2</v>
      </c>
      <c r="H101" s="2004">
        <v>6.8</v>
      </c>
      <c r="I101" s="2004">
        <v>147.37</v>
      </c>
    </row>
    <row r="102" spans="1:9" ht="21.95" customHeight="1">
      <c r="A102" s="2754"/>
      <c r="B102" s="1913" t="s">
        <v>5629</v>
      </c>
      <c r="C102" s="1914">
        <v>2843.08</v>
      </c>
      <c r="D102" s="1914">
        <v>4779.1099999999997</v>
      </c>
      <c r="E102" s="1914" t="s">
        <v>817</v>
      </c>
      <c r="F102" s="1914">
        <v>-198.28</v>
      </c>
      <c r="G102" s="1914">
        <v>8864.98</v>
      </c>
      <c r="H102" s="1914">
        <v>4.2</v>
      </c>
      <c r="I102" s="1914">
        <v>175.94</v>
      </c>
    </row>
    <row r="103" spans="1:9" ht="21.95" customHeight="1">
      <c r="A103" s="1948" t="s">
        <v>5656</v>
      </c>
      <c r="B103" s="1947"/>
      <c r="C103" s="1946"/>
      <c r="D103" s="1946"/>
      <c r="E103" s="1946"/>
      <c r="F103" s="1946"/>
      <c r="G103" s="2753"/>
      <c r="H103" s="2753"/>
      <c r="I103" s="1946"/>
    </row>
    <row r="104" spans="1:9" ht="21.95" customHeight="1">
      <c r="A104" s="2754" t="s">
        <v>3963</v>
      </c>
      <c r="B104" s="2003" t="s">
        <v>5622</v>
      </c>
      <c r="C104" s="2004" t="s">
        <v>817</v>
      </c>
      <c r="D104" s="2004" t="s">
        <v>817</v>
      </c>
      <c r="E104" s="2004" t="s">
        <v>817</v>
      </c>
      <c r="F104" s="2004" t="s">
        <v>817</v>
      </c>
      <c r="G104" s="2005">
        <v>8608.8558109999994</v>
      </c>
      <c r="H104" s="2005" t="s">
        <v>817</v>
      </c>
      <c r="I104" s="2005" t="s">
        <v>817</v>
      </c>
    </row>
    <row r="105" spans="1:9" ht="21.95" customHeight="1">
      <c r="A105" s="2754"/>
      <c r="B105" s="1913" t="s">
        <v>5623</v>
      </c>
      <c r="C105" s="1914">
        <v>9417</v>
      </c>
      <c r="D105" s="1914">
        <v>13257</v>
      </c>
      <c r="E105" s="1914">
        <v>108555.17</v>
      </c>
      <c r="F105" s="1914">
        <v>462.2</v>
      </c>
      <c r="G105" s="1915">
        <v>31831.9</v>
      </c>
      <c r="H105" s="1914">
        <v>5.49</v>
      </c>
      <c r="I105" s="1914">
        <v>84.5</v>
      </c>
    </row>
    <row r="106" spans="1:9" ht="21.95" customHeight="1">
      <c r="A106" s="2754"/>
      <c r="B106" s="2003" t="s">
        <v>5624</v>
      </c>
      <c r="C106" s="2004">
        <v>237.48</v>
      </c>
      <c r="D106" s="2004">
        <v>229.46</v>
      </c>
      <c r="E106" s="2004">
        <v>1866.32</v>
      </c>
      <c r="F106" s="2004">
        <v>-1.8</v>
      </c>
      <c r="G106" s="2004">
        <v>1115</v>
      </c>
      <c r="H106" s="2004">
        <v>2.94</v>
      </c>
      <c r="I106" s="2004">
        <v>71.33</v>
      </c>
    </row>
    <row r="107" spans="1:9" ht="21.95" customHeight="1">
      <c r="A107" s="2754"/>
      <c r="B107" s="1913" t="s">
        <v>5625</v>
      </c>
      <c r="C107" s="1914">
        <v>78233.308214999997</v>
      </c>
      <c r="D107" s="1914">
        <v>117977.55</v>
      </c>
      <c r="E107" s="1914">
        <v>392570.28</v>
      </c>
      <c r="F107" s="1914">
        <v>7314.46</v>
      </c>
      <c r="G107" s="1914">
        <v>433707.15</v>
      </c>
      <c r="H107" s="1914">
        <v>2.9039857266780502</v>
      </c>
      <c r="I107" s="1914">
        <v>70.34</v>
      </c>
    </row>
    <row r="108" spans="1:9" ht="21.95" customHeight="1">
      <c r="A108" s="2754"/>
      <c r="B108" s="2003" t="s">
        <v>5626</v>
      </c>
      <c r="C108" s="2004">
        <v>62.24</v>
      </c>
      <c r="D108" s="2004">
        <v>677.87</v>
      </c>
      <c r="E108" s="2004">
        <v>206.04</v>
      </c>
      <c r="F108" s="2004" t="s">
        <v>817</v>
      </c>
      <c r="G108" s="2004">
        <v>530.96</v>
      </c>
      <c r="H108" s="2004">
        <v>-0.04</v>
      </c>
      <c r="I108" s="2004">
        <v>15.34</v>
      </c>
    </row>
    <row r="109" spans="1:9" ht="21.95" customHeight="1">
      <c r="A109" s="2754"/>
      <c r="B109" s="1913" t="s">
        <v>5627</v>
      </c>
      <c r="C109" s="1914">
        <v>239.9</v>
      </c>
      <c r="D109" s="1914">
        <v>2956.8</v>
      </c>
      <c r="E109" s="1914">
        <v>4941.1000000000004</v>
      </c>
      <c r="F109" s="1914" t="s">
        <v>817</v>
      </c>
      <c r="G109" s="1914">
        <v>8162.11</v>
      </c>
      <c r="H109" s="1914" t="s">
        <v>817</v>
      </c>
      <c r="I109" s="1914">
        <v>114.26</v>
      </c>
    </row>
    <row r="110" spans="1:9" ht="21.95" customHeight="1">
      <c r="A110" s="2754"/>
      <c r="B110" s="2003" t="s">
        <v>5628</v>
      </c>
      <c r="C110" s="2004">
        <v>5509.75</v>
      </c>
      <c r="D110" s="2004">
        <v>11199.19</v>
      </c>
      <c r="E110" s="2004">
        <v>49698.82</v>
      </c>
      <c r="F110" s="2004">
        <v>545.51</v>
      </c>
      <c r="G110" s="2004">
        <v>7936.6</v>
      </c>
      <c r="H110" s="2004">
        <v>7.81</v>
      </c>
      <c r="I110" s="2004">
        <v>157.69</v>
      </c>
    </row>
    <row r="111" spans="1:9" ht="21.95" customHeight="1">
      <c r="A111" s="2754"/>
      <c r="B111" s="1916" t="s">
        <v>5629</v>
      </c>
      <c r="C111" s="1917">
        <v>2984.7942349999998</v>
      </c>
      <c r="D111" s="1917">
        <v>5000.0600000000004</v>
      </c>
      <c r="E111" s="1917" t="s">
        <v>817</v>
      </c>
      <c r="F111" s="1917">
        <v>-127.14</v>
      </c>
      <c r="G111" s="1917">
        <v>7635.33</v>
      </c>
      <c r="H111" s="1917">
        <v>3.9</v>
      </c>
      <c r="I111" s="1917">
        <v>178.17</v>
      </c>
    </row>
    <row r="112" spans="1:9" ht="21.95" customHeight="1">
      <c r="A112" s="2754" t="s">
        <v>3964</v>
      </c>
      <c r="B112" s="2003" t="s">
        <v>5622</v>
      </c>
      <c r="C112" s="2004" t="s">
        <v>817</v>
      </c>
      <c r="D112" s="2004" t="s">
        <v>817</v>
      </c>
      <c r="E112" s="2004" t="s">
        <v>817</v>
      </c>
      <c r="F112" s="2004" t="s">
        <v>817</v>
      </c>
      <c r="G112" s="2004">
        <v>8560.0156939999997</v>
      </c>
      <c r="H112" s="2004" t="s">
        <v>817</v>
      </c>
      <c r="I112" s="2004" t="s">
        <v>817</v>
      </c>
    </row>
    <row r="113" spans="1:9" ht="21.95" customHeight="1">
      <c r="A113" s="2754"/>
      <c r="B113" s="1913" t="s">
        <v>5623</v>
      </c>
      <c r="C113" s="1914">
        <v>9427</v>
      </c>
      <c r="D113" s="1914">
        <v>13809</v>
      </c>
      <c r="E113" s="1914">
        <v>112954.849823</v>
      </c>
      <c r="F113" s="1914">
        <v>720.09</v>
      </c>
      <c r="G113" s="1915">
        <v>32689.200000000001</v>
      </c>
      <c r="H113" s="1914">
        <v>5.59</v>
      </c>
      <c r="I113" s="1914">
        <v>84.78</v>
      </c>
    </row>
    <row r="114" spans="1:9" ht="21.95" customHeight="1">
      <c r="A114" s="2754"/>
      <c r="B114" s="2003" t="s">
        <v>5624</v>
      </c>
      <c r="C114" s="2004">
        <v>170.23</v>
      </c>
      <c r="D114" s="2004">
        <v>246.71</v>
      </c>
      <c r="E114" s="2004">
        <v>1952.94</v>
      </c>
      <c r="F114" s="2004">
        <v>-0.19</v>
      </c>
      <c r="G114" s="2004">
        <v>1216.26</v>
      </c>
      <c r="H114" s="2004">
        <v>2.73</v>
      </c>
      <c r="I114" s="2004">
        <v>71.19</v>
      </c>
    </row>
    <row r="115" spans="1:9" ht="21.95" customHeight="1">
      <c r="A115" s="2754"/>
      <c r="B115" s="1913" t="s">
        <v>5625</v>
      </c>
      <c r="C115" s="1914">
        <v>79052.929999999993</v>
      </c>
      <c r="D115" s="1914">
        <v>116103.730347</v>
      </c>
      <c r="E115" s="1914">
        <v>392060.5</v>
      </c>
      <c r="F115" s="1914">
        <v>9743.07</v>
      </c>
      <c r="G115" s="1914">
        <v>459863.19</v>
      </c>
      <c r="H115" s="1914">
        <v>3.71167496175141</v>
      </c>
      <c r="I115" s="1914">
        <v>71.23</v>
      </c>
    </row>
    <row r="116" spans="1:9" ht="21.95" customHeight="1">
      <c r="A116" s="2754"/>
      <c r="B116" s="2003" t="s">
        <v>5626</v>
      </c>
      <c r="C116" s="2004">
        <v>93.41</v>
      </c>
      <c r="D116" s="2004">
        <v>807.54</v>
      </c>
      <c r="E116" s="2004">
        <v>201.44</v>
      </c>
      <c r="F116" s="2004" t="s">
        <v>817</v>
      </c>
      <c r="G116" s="2004">
        <v>753.5</v>
      </c>
      <c r="H116" s="2004">
        <v>0.22</v>
      </c>
      <c r="I116" s="2004">
        <v>15.39</v>
      </c>
    </row>
    <row r="117" spans="1:9" ht="21.95" customHeight="1">
      <c r="A117" s="2754"/>
      <c r="B117" s="1913" t="s">
        <v>5627</v>
      </c>
      <c r="C117" s="1914">
        <v>263.99</v>
      </c>
      <c r="D117" s="1914">
        <v>3153.99</v>
      </c>
      <c r="E117" s="1914">
        <v>5144.1400000000003</v>
      </c>
      <c r="F117" s="1914" t="s">
        <v>817</v>
      </c>
      <c r="G117" s="1914">
        <v>8374.2000000000007</v>
      </c>
      <c r="H117" s="1914" t="s">
        <v>817</v>
      </c>
      <c r="I117" s="1914">
        <v>113</v>
      </c>
    </row>
    <row r="118" spans="1:9" ht="21.95" customHeight="1">
      <c r="A118" s="2754"/>
      <c r="B118" s="2003" t="s">
        <v>5628</v>
      </c>
      <c r="C118" s="2004">
        <v>6014</v>
      </c>
      <c r="D118" s="2004">
        <v>12051.41</v>
      </c>
      <c r="E118" s="2004">
        <v>51864.2</v>
      </c>
      <c r="F118" s="2004">
        <v>811.9</v>
      </c>
      <c r="G118" s="2004">
        <v>11336.1</v>
      </c>
      <c r="H118" s="2004">
        <v>9.39</v>
      </c>
      <c r="I118" s="2004">
        <v>155.41</v>
      </c>
    </row>
    <row r="119" spans="1:9" ht="21.95" customHeight="1">
      <c r="A119" s="2754"/>
      <c r="B119" s="1913" t="s">
        <v>5629</v>
      </c>
      <c r="C119" s="1914">
        <v>2956.01</v>
      </c>
      <c r="D119" s="1914">
        <v>5341.01</v>
      </c>
      <c r="E119" s="1914" t="s">
        <v>817</v>
      </c>
      <c r="F119" s="1914">
        <v>-215.77</v>
      </c>
      <c r="G119" s="1914">
        <v>7642.39</v>
      </c>
      <c r="H119" s="1914">
        <v>4.3</v>
      </c>
      <c r="I119" s="1914">
        <v>181.06</v>
      </c>
    </row>
    <row r="120" spans="1:9" ht="21.95" customHeight="1">
      <c r="A120" s="2754" t="s">
        <v>3965</v>
      </c>
      <c r="B120" s="2003" t="s">
        <v>5622</v>
      </c>
      <c r="C120" s="2004" t="s">
        <v>817</v>
      </c>
      <c r="D120" s="2004" t="s">
        <v>817</v>
      </c>
      <c r="E120" s="2004" t="s">
        <v>817</v>
      </c>
      <c r="F120" s="2004" t="s">
        <v>817</v>
      </c>
      <c r="G120" s="2004">
        <v>8462.5813660000003</v>
      </c>
      <c r="H120" s="2004" t="s">
        <v>817</v>
      </c>
      <c r="I120" s="2004" t="s">
        <v>817</v>
      </c>
    </row>
    <row r="121" spans="1:9" ht="21.95" customHeight="1">
      <c r="A121" s="2754"/>
      <c r="B121" s="1913" t="s">
        <v>5623</v>
      </c>
      <c r="C121" s="1914">
        <v>9408</v>
      </c>
      <c r="D121" s="1914">
        <v>13264</v>
      </c>
      <c r="E121" s="1914">
        <v>114847.09181899999</v>
      </c>
      <c r="F121" s="1914">
        <v>582.16999999999996</v>
      </c>
      <c r="G121" s="1915">
        <v>32570.2</v>
      </c>
      <c r="H121" s="1914">
        <v>5.6</v>
      </c>
      <c r="I121" s="1914">
        <v>84.93</v>
      </c>
    </row>
    <row r="122" spans="1:9" ht="21.95" customHeight="1">
      <c r="A122" s="2754"/>
      <c r="B122" s="2003" t="s">
        <v>5624</v>
      </c>
      <c r="C122" s="2004">
        <v>118.09</v>
      </c>
      <c r="D122" s="2004">
        <v>292.92</v>
      </c>
      <c r="E122" s="2004">
        <v>1869.79</v>
      </c>
      <c r="F122" s="2004">
        <v>-9.81</v>
      </c>
      <c r="G122" s="2004">
        <v>1273.93</v>
      </c>
      <c r="H122" s="2004">
        <v>3.26</v>
      </c>
      <c r="I122" s="2004">
        <v>74.319999999999993</v>
      </c>
    </row>
    <row r="123" spans="1:9" ht="21.95" customHeight="1">
      <c r="A123" s="2754"/>
      <c r="B123" s="1913" t="s">
        <v>5625</v>
      </c>
      <c r="C123" s="1914">
        <v>75086.735606999995</v>
      </c>
      <c r="D123" s="1914">
        <v>110524.885272</v>
      </c>
      <c r="E123" s="1914">
        <v>385370.61</v>
      </c>
      <c r="F123" s="1914">
        <v>11963.14</v>
      </c>
      <c r="G123" s="1914">
        <v>477806.78</v>
      </c>
      <c r="H123" s="1914">
        <v>4.7628697183474697</v>
      </c>
      <c r="I123" s="1914">
        <v>72.361054098360597</v>
      </c>
    </row>
    <row r="124" spans="1:9" ht="21.95" customHeight="1">
      <c r="A124" s="2754"/>
      <c r="B124" s="2003" t="s">
        <v>5626</v>
      </c>
      <c r="C124" s="2004">
        <v>90.15</v>
      </c>
      <c r="D124" s="2004">
        <v>668.46</v>
      </c>
      <c r="E124" s="2004">
        <v>201.79</v>
      </c>
      <c r="F124" s="2004" t="s">
        <v>817</v>
      </c>
      <c r="G124" s="2004">
        <v>741.63</v>
      </c>
      <c r="H124" s="2004">
        <v>0.72</v>
      </c>
      <c r="I124" s="2004">
        <v>15.33</v>
      </c>
    </row>
    <row r="125" spans="1:9" ht="21.95" customHeight="1">
      <c r="A125" s="2754"/>
      <c r="B125" s="1913" t="s">
        <v>5627</v>
      </c>
      <c r="C125" s="1914">
        <v>185.71</v>
      </c>
      <c r="D125" s="1914">
        <v>2480.61</v>
      </c>
      <c r="E125" s="1914">
        <v>5025.58</v>
      </c>
      <c r="F125" s="1914" t="s">
        <v>817</v>
      </c>
      <c r="G125" s="1914">
        <v>8304.23</v>
      </c>
      <c r="H125" s="1914" t="s">
        <v>817</v>
      </c>
      <c r="I125" s="1914">
        <v>118.44</v>
      </c>
    </row>
    <row r="126" spans="1:9" ht="21.95" customHeight="1">
      <c r="A126" s="2754"/>
      <c r="B126" s="2003" t="s">
        <v>5628</v>
      </c>
      <c r="C126" s="2004">
        <v>5918.89</v>
      </c>
      <c r="D126" s="2004">
        <v>3878.93</v>
      </c>
      <c r="E126" s="2004">
        <v>48455.42</v>
      </c>
      <c r="F126" s="2004">
        <v>790.8</v>
      </c>
      <c r="G126" s="2004">
        <v>10844.8</v>
      </c>
      <c r="H126" s="2004">
        <v>10.73</v>
      </c>
      <c r="I126" s="2004">
        <v>155.49</v>
      </c>
    </row>
    <row r="127" spans="1:9" ht="21.95" customHeight="1">
      <c r="A127" s="2754"/>
      <c r="B127" s="1913" t="s">
        <v>5629</v>
      </c>
      <c r="C127" s="1914">
        <v>2649.66</v>
      </c>
      <c r="D127" s="1914">
        <v>4502.7</v>
      </c>
      <c r="E127" s="1914" t="s">
        <v>817</v>
      </c>
      <c r="F127" s="1914" t="s">
        <v>817</v>
      </c>
      <c r="G127" s="1914">
        <v>7533.74</v>
      </c>
      <c r="H127" s="1914">
        <v>4.7</v>
      </c>
      <c r="I127" s="1914">
        <v>182.69</v>
      </c>
    </row>
    <row r="128" spans="1:9" ht="21.95" customHeight="1">
      <c r="A128" s="2754" t="s">
        <v>3966</v>
      </c>
      <c r="B128" s="2003" t="s">
        <v>5622</v>
      </c>
      <c r="C128" s="2004" t="s">
        <v>817</v>
      </c>
      <c r="D128" s="2004" t="s">
        <v>817</v>
      </c>
      <c r="E128" s="2004" t="s">
        <v>817</v>
      </c>
      <c r="F128" s="2004" t="s">
        <v>817</v>
      </c>
      <c r="G128" s="2004">
        <v>9172.0607899999995</v>
      </c>
      <c r="H128" s="2004" t="s">
        <v>817</v>
      </c>
      <c r="I128" s="2004" t="s">
        <v>817</v>
      </c>
    </row>
    <row r="129" spans="1:9" ht="21.95" customHeight="1">
      <c r="A129" s="2754"/>
      <c r="B129" s="1913" t="s">
        <v>5623</v>
      </c>
      <c r="C129" s="1914">
        <v>4578</v>
      </c>
      <c r="D129" s="1914">
        <v>10361</v>
      </c>
      <c r="E129" s="1914">
        <v>117826.4596</v>
      </c>
      <c r="F129" s="1914">
        <v>605.99</v>
      </c>
      <c r="G129" s="1915">
        <v>36037</v>
      </c>
      <c r="H129" s="1914">
        <v>5.65</v>
      </c>
      <c r="I129" s="1914">
        <v>84.94</v>
      </c>
    </row>
    <row r="130" spans="1:9" ht="21.95" customHeight="1">
      <c r="A130" s="2754"/>
      <c r="B130" s="2003" t="s">
        <v>5624</v>
      </c>
      <c r="C130" s="2004">
        <v>120.3</v>
      </c>
      <c r="D130" s="2004">
        <v>183.64</v>
      </c>
      <c r="E130" s="2004">
        <v>1915.88</v>
      </c>
      <c r="F130" s="2004">
        <v>-0.64</v>
      </c>
      <c r="G130" s="2004">
        <v>1340.31</v>
      </c>
      <c r="H130" s="2004">
        <v>4.54</v>
      </c>
      <c r="I130" s="2004">
        <v>60.47</v>
      </c>
    </row>
    <row r="131" spans="1:9" ht="21.95" customHeight="1">
      <c r="A131" s="2754"/>
      <c r="B131" s="1913" t="s">
        <v>5625</v>
      </c>
      <c r="C131" s="1914">
        <v>51325.093159999997</v>
      </c>
      <c r="D131" s="1914">
        <v>61256.937247000002</v>
      </c>
      <c r="E131" s="1914">
        <v>380686.37705721101</v>
      </c>
      <c r="F131" s="1914">
        <v>-800.55498799999998</v>
      </c>
      <c r="G131" s="1914">
        <v>505701.5</v>
      </c>
      <c r="H131" s="1914">
        <v>5.6382217642288301</v>
      </c>
      <c r="I131" s="1914">
        <v>75.86</v>
      </c>
    </row>
    <row r="132" spans="1:9" ht="21.95" customHeight="1">
      <c r="A132" s="2754"/>
      <c r="B132" s="2003" t="s">
        <v>5626</v>
      </c>
      <c r="C132" s="2004">
        <v>41.96</v>
      </c>
      <c r="D132" s="2004">
        <v>351.23</v>
      </c>
      <c r="E132" s="2004">
        <v>194.03</v>
      </c>
      <c r="F132" s="2004" t="s">
        <v>817</v>
      </c>
      <c r="G132" s="2004">
        <v>702.53</v>
      </c>
      <c r="H132" s="2004">
        <v>-0.62</v>
      </c>
      <c r="I132" s="2004">
        <v>15.4</v>
      </c>
    </row>
    <row r="133" spans="1:9" ht="21.95" customHeight="1">
      <c r="A133" s="2754"/>
      <c r="B133" s="1913" t="s">
        <v>5627</v>
      </c>
      <c r="C133" s="1914">
        <v>156.08000000000001</v>
      </c>
      <c r="D133" s="1914">
        <v>1769.89906</v>
      </c>
      <c r="E133" s="1914">
        <v>4936.3100000000004</v>
      </c>
      <c r="F133" s="1914" t="s">
        <v>817</v>
      </c>
      <c r="G133" s="1914">
        <v>9440.59</v>
      </c>
      <c r="H133" s="1914" t="s">
        <v>817</v>
      </c>
      <c r="I133" s="1914">
        <v>121.05</v>
      </c>
    </row>
    <row r="134" spans="1:9" ht="21.95" customHeight="1">
      <c r="A134" s="2754"/>
      <c r="B134" s="2003" t="s">
        <v>5628</v>
      </c>
      <c r="C134" s="2004">
        <v>3950.41</v>
      </c>
      <c r="D134" s="2004">
        <v>9762.2999999999993</v>
      </c>
      <c r="E134" s="2004">
        <v>47864.31</v>
      </c>
      <c r="F134" s="2004">
        <v>447.26</v>
      </c>
      <c r="G134" s="2004">
        <v>12132</v>
      </c>
      <c r="H134" s="2004">
        <v>10.739084</v>
      </c>
      <c r="I134" s="2004">
        <v>163.20594399999999</v>
      </c>
    </row>
    <row r="135" spans="1:9" ht="21.95" customHeight="1">
      <c r="A135" s="2754"/>
      <c r="B135" s="1913" t="s">
        <v>5629</v>
      </c>
      <c r="C135" s="1914" t="s">
        <v>817</v>
      </c>
      <c r="D135" s="1914" t="s">
        <v>817</v>
      </c>
      <c r="E135" s="1914" t="s">
        <v>817</v>
      </c>
      <c r="F135" s="1914" t="s">
        <v>817</v>
      </c>
      <c r="G135" s="1914" t="s">
        <v>817</v>
      </c>
      <c r="H135" s="1914" t="s">
        <v>817</v>
      </c>
      <c r="I135" s="1914" t="s">
        <v>817</v>
      </c>
    </row>
    <row r="136" spans="1:9" ht="21.95" customHeight="1">
      <c r="A136" s="1948" t="s">
        <v>5621</v>
      </c>
      <c r="B136" s="1947"/>
      <c r="C136" s="1946"/>
      <c r="D136" s="1946"/>
      <c r="E136" s="1946"/>
      <c r="F136" s="1946"/>
      <c r="G136" s="2753"/>
      <c r="H136" s="2753"/>
      <c r="I136" s="1946"/>
    </row>
    <row r="137" spans="1:9" ht="21.95" customHeight="1">
      <c r="A137" s="2754" t="s">
        <v>3963</v>
      </c>
      <c r="B137" s="2003" t="s">
        <v>5622</v>
      </c>
      <c r="C137" s="2004" t="s">
        <v>817</v>
      </c>
      <c r="D137" s="2004" t="s">
        <v>817</v>
      </c>
      <c r="E137" s="2004" t="s">
        <v>817</v>
      </c>
      <c r="F137" s="2004" t="s">
        <v>817</v>
      </c>
      <c r="G137" s="2005" t="s">
        <v>817</v>
      </c>
      <c r="H137" s="2005" t="s">
        <v>817</v>
      </c>
      <c r="I137" s="2005" t="s">
        <v>817</v>
      </c>
    </row>
    <row r="138" spans="1:9" ht="21.95" customHeight="1">
      <c r="A138" s="2754"/>
      <c r="B138" s="1913" t="s">
        <v>5623</v>
      </c>
      <c r="C138" s="1914">
        <v>9697</v>
      </c>
      <c r="D138" s="1914">
        <v>11736</v>
      </c>
      <c r="E138" s="1914">
        <v>119576.664769</v>
      </c>
      <c r="F138" s="1914">
        <v>547.55999999999995</v>
      </c>
      <c r="G138" s="1915">
        <v>39314</v>
      </c>
      <c r="H138" s="1914">
        <v>5.6907183725365407</v>
      </c>
      <c r="I138" s="1914">
        <v>84.817785000000001</v>
      </c>
    </row>
    <row r="139" spans="1:9" ht="21.95" customHeight="1">
      <c r="A139" s="2754"/>
      <c r="B139" s="2003" t="s">
        <v>5624</v>
      </c>
      <c r="C139" s="2004">
        <v>242.77</v>
      </c>
      <c r="D139" s="2004">
        <v>147.04</v>
      </c>
      <c r="E139" s="2004">
        <v>1998.02</v>
      </c>
      <c r="F139" s="2004">
        <v>3.93</v>
      </c>
      <c r="G139" s="2004">
        <v>1512.61</v>
      </c>
      <c r="H139" s="2004">
        <v>8.02</v>
      </c>
      <c r="I139" s="2004">
        <v>74.400000000000006</v>
      </c>
    </row>
    <row r="140" spans="1:9" ht="21.95" customHeight="1">
      <c r="A140" s="2754"/>
      <c r="B140" s="1913" t="s">
        <v>5625</v>
      </c>
      <c r="C140" s="1914">
        <v>74041.379050999996</v>
      </c>
      <c r="D140" s="1914">
        <v>89809.871960999997</v>
      </c>
      <c r="E140" s="1914">
        <v>376009.44743610203</v>
      </c>
      <c r="F140" s="1914">
        <v>24424.469698000001</v>
      </c>
      <c r="G140" s="1914">
        <v>544687.32999999996</v>
      </c>
      <c r="H140" s="1914">
        <v>6.49</v>
      </c>
      <c r="I140" s="1914">
        <v>74.397763076923098</v>
      </c>
    </row>
    <row r="141" spans="1:9" ht="21.95" customHeight="1">
      <c r="A141" s="2754"/>
      <c r="B141" s="2003" t="s">
        <v>5626</v>
      </c>
      <c r="C141" s="2004">
        <v>80.209999999999994</v>
      </c>
      <c r="D141" s="2004">
        <v>387.02</v>
      </c>
      <c r="E141" s="2004">
        <v>197.54</v>
      </c>
      <c r="F141" s="2004" t="s">
        <v>817</v>
      </c>
      <c r="G141" s="2004">
        <v>696.13</v>
      </c>
      <c r="H141" s="2004">
        <v>-0.88</v>
      </c>
      <c r="I141" s="2004">
        <v>15.4</v>
      </c>
    </row>
    <row r="142" spans="1:9" ht="21.95" customHeight="1">
      <c r="A142" s="2754"/>
      <c r="B142" s="1913" t="s">
        <v>5627</v>
      </c>
      <c r="C142" s="1914">
        <v>262.08999999999997</v>
      </c>
      <c r="D142" s="1914">
        <v>2468.6</v>
      </c>
      <c r="E142" s="1914">
        <v>5174.21</v>
      </c>
      <c r="F142" s="1914" t="s">
        <v>817</v>
      </c>
      <c r="G142" s="1914">
        <v>10677.25</v>
      </c>
      <c r="H142" s="1914" t="s">
        <v>817</v>
      </c>
      <c r="I142" s="1914">
        <v>117.54</v>
      </c>
    </row>
    <row r="143" spans="1:9" ht="21.95" customHeight="1">
      <c r="A143" s="2754"/>
      <c r="B143" s="2003" t="s">
        <v>5628</v>
      </c>
      <c r="C143" s="2004">
        <v>5471.82</v>
      </c>
      <c r="D143" s="2004">
        <v>11286.11</v>
      </c>
      <c r="E143" s="2004">
        <v>48119.83</v>
      </c>
      <c r="F143" s="2004">
        <v>457.57</v>
      </c>
      <c r="G143" s="2004">
        <v>12153.7</v>
      </c>
      <c r="H143" s="2004">
        <v>10.4</v>
      </c>
      <c r="I143" s="2004">
        <v>166.77</v>
      </c>
    </row>
    <row r="144" spans="1:9" ht="21.95" customHeight="1">
      <c r="A144" s="2754"/>
      <c r="B144" s="1916" t="s">
        <v>5629</v>
      </c>
      <c r="C144" s="1917" t="s">
        <v>817</v>
      </c>
      <c r="D144" s="1917" t="s">
        <v>817</v>
      </c>
      <c r="E144" s="1917" t="s">
        <v>817</v>
      </c>
      <c r="F144" s="1917" t="s">
        <v>817</v>
      </c>
      <c r="G144" s="1917" t="s">
        <v>817</v>
      </c>
      <c r="H144" s="1917" t="s">
        <v>817</v>
      </c>
      <c r="I144" s="1917" t="s">
        <v>817</v>
      </c>
    </row>
    <row r="145" spans="1:9" ht="21.95" customHeight="1">
      <c r="A145" s="2754" t="s">
        <v>3964</v>
      </c>
      <c r="B145" s="2003" t="s">
        <v>5622</v>
      </c>
      <c r="C145" s="2004" t="s">
        <v>817</v>
      </c>
      <c r="D145" s="2004" t="s">
        <v>817</v>
      </c>
      <c r="E145" s="2004" t="s">
        <v>817</v>
      </c>
      <c r="F145" s="2004" t="s">
        <v>817</v>
      </c>
      <c r="G145" s="2004" t="s">
        <v>817</v>
      </c>
      <c r="H145" s="2004" t="s">
        <v>817</v>
      </c>
      <c r="I145" s="2004" t="s">
        <v>817</v>
      </c>
    </row>
    <row r="146" spans="1:9" ht="21.95" customHeight="1">
      <c r="A146" s="2754"/>
      <c r="B146" s="1913" t="s">
        <v>5623</v>
      </c>
      <c r="C146" s="1914">
        <v>9064</v>
      </c>
      <c r="D146" s="1914">
        <v>13490</v>
      </c>
      <c r="E146" s="1914">
        <v>123351.81</v>
      </c>
      <c r="F146" s="1914">
        <v>827.86</v>
      </c>
      <c r="G146" s="1915">
        <v>43166.5</v>
      </c>
      <c r="H146" s="1914">
        <v>5.691074747462066</v>
      </c>
      <c r="I146" s="1914">
        <v>84.801032000000006</v>
      </c>
    </row>
    <row r="147" spans="1:9" ht="21.95" customHeight="1">
      <c r="A147" s="2754"/>
      <c r="B147" s="2003" t="s">
        <v>5624</v>
      </c>
      <c r="C147" s="2004">
        <v>163.86</v>
      </c>
      <c r="D147" s="2004">
        <v>235.49</v>
      </c>
      <c r="E147" s="2004">
        <v>2028.59</v>
      </c>
      <c r="F147" s="2004">
        <v>2.14</v>
      </c>
      <c r="G147" s="2004">
        <v>1491.44</v>
      </c>
      <c r="H147" s="2004">
        <v>7.66</v>
      </c>
      <c r="I147" s="2004">
        <v>73.8</v>
      </c>
    </row>
    <row r="148" spans="1:9" ht="21.95" customHeight="1">
      <c r="A148" s="2754"/>
      <c r="B148" s="1913" t="s">
        <v>5625</v>
      </c>
      <c r="C148" s="1914">
        <v>75709.086624000003</v>
      </c>
      <c r="D148" s="1914">
        <v>110818.07024299999</v>
      </c>
      <c r="E148" s="1914">
        <v>377834.90478224203</v>
      </c>
      <c r="F148" s="1914">
        <v>17380.026352000001</v>
      </c>
      <c r="G148" s="1914">
        <v>585770.63</v>
      </c>
      <c r="H148" s="1914">
        <v>6.63</v>
      </c>
      <c r="I148" s="1914">
        <v>73.754388333333296</v>
      </c>
    </row>
    <row r="149" spans="1:9" ht="21.95" customHeight="1">
      <c r="A149" s="2754"/>
      <c r="B149" s="2003" t="s">
        <v>5626</v>
      </c>
      <c r="C149" s="2004">
        <v>73.38</v>
      </c>
      <c r="D149" s="2004">
        <v>431.48</v>
      </c>
      <c r="E149" s="2004">
        <v>190.83</v>
      </c>
      <c r="F149" s="2004" t="s">
        <v>817</v>
      </c>
      <c r="G149" s="2004">
        <v>984.93</v>
      </c>
      <c r="H149" s="2004">
        <v>-1.37</v>
      </c>
      <c r="I149" s="2004">
        <v>15.38</v>
      </c>
    </row>
    <row r="150" spans="1:9" ht="21.95" customHeight="1">
      <c r="A150" s="2754"/>
      <c r="B150" s="1913" t="s">
        <v>5627</v>
      </c>
      <c r="C150" s="1914">
        <v>252.11</v>
      </c>
      <c r="D150" s="1914">
        <v>3126.65</v>
      </c>
      <c r="E150" s="1914">
        <v>5475.95</v>
      </c>
      <c r="F150" s="1914" t="s">
        <v>817</v>
      </c>
      <c r="G150" s="1914">
        <v>11059.5</v>
      </c>
      <c r="H150" s="1914" t="s">
        <v>817</v>
      </c>
      <c r="I150" s="1914">
        <v>117.43</v>
      </c>
    </row>
    <row r="151" spans="1:9" ht="21.95" customHeight="1">
      <c r="A151" s="2754"/>
      <c r="B151" s="2003" t="s">
        <v>5628</v>
      </c>
      <c r="C151" s="2004">
        <v>6638.24</v>
      </c>
      <c r="D151" s="2004">
        <v>13168.08</v>
      </c>
      <c r="E151" s="2004">
        <v>52271.44</v>
      </c>
      <c r="F151" s="2004">
        <v>422.1</v>
      </c>
      <c r="G151" s="2004">
        <v>13415.4</v>
      </c>
      <c r="H151" s="2004">
        <v>9.48</v>
      </c>
      <c r="I151" s="2004">
        <v>160.69999999999999</v>
      </c>
    </row>
    <row r="152" spans="1:9" ht="21.95" customHeight="1">
      <c r="A152" s="2754"/>
      <c r="B152" s="1913" t="s">
        <v>5629</v>
      </c>
      <c r="C152" s="1914" t="s">
        <v>817</v>
      </c>
      <c r="D152" s="1914" t="s">
        <v>817</v>
      </c>
      <c r="E152" s="1914" t="s">
        <v>817</v>
      </c>
      <c r="F152" s="1914" t="s">
        <v>817</v>
      </c>
      <c r="G152" s="1914" t="s">
        <v>817</v>
      </c>
      <c r="H152" s="1914" t="s">
        <v>817</v>
      </c>
      <c r="I152" s="1914" t="s">
        <v>817</v>
      </c>
    </row>
    <row r="153" spans="1:9" ht="21.95" customHeight="1">
      <c r="A153" s="2754" t="s">
        <v>3965</v>
      </c>
      <c r="B153" s="2003" t="s">
        <v>5622</v>
      </c>
      <c r="C153" s="2004" t="s">
        <v>817</v>
      </c>
      <c r="D153" s="2004" t="s">
        <v>817</v>
      </c>
      <c r="E153" s="2004" t="s">
        <v>817</v>
      </c>
      <c r="F153" s="2004" t="s">
        <v>817</v>
      </c>
      <c r="G153" s="2004" t="s">
        <v>817</v>
      </c>
      <c r="H153" s="2004" t="s">
        <v>817</v>
      </c>
      <c r="I153" s="2004" t="s">
        <v>817</v>
      </c>
    </row>
    <row r="154" spans="1:9" ht="21.95" customHeight="1">
      <c r="A154" s="2754"/>
      <c r="B154" s="1913" t="s">
        <v>5623</v>
      </c>
      <c r="C154" s="1914">
        <v>9509</v>
      </c>
      <c r="D154" s="1914">
        <v>17541</v>
      </c>
      <c r="E154" s="1914">
        <v>125063.492252</v>
      </c>
      <c r="F154" s="1914">
        <v>591.75</v>
      </c>
      <c r="G154" s="1915">
        <v>43440.800000000003</v>
      </c>
      <c r="H154" s="1914">
        <v>5.63</v>
      </c>
      <c r="I154" s="1914">
        <v>84.8</v>
      </c>
    </row>
    <row r="155" spans="1:9" ht="21.95" customHeight="1">
      <c r="A155" s="2754"/>
      <c r="B155" s="2003" t="s">
        <v>5624</v>
      </c>
      <c r="C155" s="2004" t="s">
        <v>817</v>
      </c>
      <c r="D155" s="2004" t="s">
        <v>817</v>
      </c>
      <c r="E155" s="2004" t="s">
        <v>817</v>
      </c>
      <c r="F155" s="2004" t="s">
        <v>817</v>
      </c>
      <c r="G155" s="2004" t="s">
        <v>817</v>
      </c>
      <c r="H155" s="2004" t="s">
        <v>817</v>
      </c>
      <c r="I155" s="2004">
        <v>73.17</v>
      </c>
    </row>
    <row r="156" spans="1:9" ht="21.95" customHeight="1">
      <c r="A156" s="2754"/>
      <c r="B156" s="1913" t="s">
        <v>5625</v>
      </c>
      <c r="C156" s="1914">
        <v>89838.938731999995</v>
      </c>
      <c r="D156" s="1914">
        <v>130908.508675</v>
      </c>
      <c r="E156" s="1914" t="s">
        <v>817</v>
      </c>
      <c r="F156" s="1914">
        <v>2678.538278</v>
      </c>
      <c r="G156" s="1914">
        <v>576983.89</v>
      </c>
      <c r="H156" s="1914" t="s">
        <v>817</v>
      </c>
      <c r="I156" s="1914">
        <v>72.881177966101703</v>
      </c>
    </row>
    <row r="157" spans="1:9" ht="21.95" customHeight="1">
      <c r="A157" s="2754"/>
      <c r="B157" s="2003" t="s">
        <v>5626</v>
      </c>
      <c r="C157" s="2004">
        <v>73.55</v>
      </c>
      <c r="D157" s="2004">
        <v>588.35</v>
      </c>
      <c r="E157" s="2004">
        <v>194.27</v>
      </c>
      <c r="F157" s="2004" t="s">
        <v>817</v>
      </c>
      <c r="G157" s="2004">
        <v>844.74</v>
      </c>
      <c r="H157" s="2004">
        <v>-1.72</v>
      </c>
      <c r="I157" s="2004">
        <v>15.37</v>
      </c>
    </row>
    <row r="158" spans="1:9" ht="21.95" customHeight="1">
      <c r="A158" s="2754"/>
      <c r="B158" s="1913" t="s">
        <v>5627</v>
      </c>
      <c r="C158" s="1914">
        <v>290.73134499999998</v>
      </c>
      <c r="D158" s="1914">
        <v>3853.441773</v>
      </c>
      <c r="E158" s="1914">
        <v>5965.4555360000004</v>
      </c>
      <c r="F158" s="1914" t="s">
        <v>817</v>
      </c>
      <c r="G158" s="1914">
        <v>10871.569513</v>
      </c>
      <c r="H158" s="1914" t="s">
        <v>817</v>
      </c>
      <c r="I158" s="1914">
        <v>116.46</v>
      </c>
    </row>
    <row r="159" spans="1:9" ht="21.95" customHeight="1">
      <c r="A159" s="2754"/>
      <c r="B159" s="2003" t="s">
        <v>5628</v>
      </c>
      <c r="C159" s="2004">
        <v>6577.68</v>
      </c>
      <c r="D159" s="2004">
        <v>15056.75</v>
      </c>
      <c r="E159" s="2004">
        <v>55636.93</v>
      </c>
      <c r="F159" s="2004">
        <v>515.38</v>
      </c>
      <c r="G159" s="2004">
        <v>13493.3</v>
      </c>
      <c r="H159" s="2004">
        <v>8.3699999999999992</v>
      </c>
      <c r="I159" s="2004">
        <v>158.44</v>
      </c>
    </row>
    <row r="160" spans="1:9" ht="21.95" customHeight="1">
      <c r="A160" s="2754"/>
      <c r="B160" s="1913" t="s">
        <v>5629</v>
      </c>
      <c r="C160" s="1914" t="s">
        <v>817</v>
      </c>
      <c r="D160" s="1914" t="s">
        <v>817</v>
      </c>
      <c r="E160" s="1914" t="s">
        <v>817</v>
      </c>
      <c r="F160" s="1914" t="s">
        <v>817</v>
      </c>
      <c r="G160" s="1914" t="s">
        <v>817</v>
      </c>
      <c r="H160" s="1914" t="s">
        <v>817</v>
      </c>
      <c r="I160" s="1914" t="s">
        <v>817</v>
      </c>
    </row>
    <row r="161" spans="1:9" ht="21.95" customHeight="1">
      <c r="A161" s="2754" t="s">
        <v>3966</v>
      </c>
      <c r="B161" s="2003" t="s">
        <v>5622</v>
      </c>
      <c r="C161" s="2004" t="s">
        <v>817</v>
      </c>
      <c r="D161" s="2004" t="s">
        <v>817</v>
      </c>
      <c r="E161" s="2004" t="s">
        <v>817</v>
      </c>
      <c r="F161" s="2004" t="s">
        <v>817</v>
      </c>
      <c r="G161" s="2004" t="s">
        <v>817</v>
      </c>
      <c r="H161" s="2004" t="s">
        <v>817</v>
      </c>
      <c r="I161" s="2004" t="s">
        <v>817</v>
      </c>
    </row>
    <row r="162" spans="1:9" ht="21.95" customHeight="1">
      <c r="A162" s="2754"/>
      <c r="B162" s="1913" t="s">
        <v>5623</v>
      </c>
      <c r="C162" s="1914">
        <v>9612</v>
      </c>
      <c r="D162" s="1914">
        <v>17914</v>
      </c>
      <c r="E162" s="1914">
        <v>127950.28930600001</v>
      </c>
      <c r="F162" s="1914">
        <v>540.14</v>
      </c>
      <c r="G162" s="1915">
        <v>46391.4</v>
      </c>
      <c r="H162" s="1914">
        <v>5.5576564158239528</v>
      </c>
      <c r="I162" s="1914">
        <v>84.805357999999998</v>
      </c>
    </row>
    <row r="163" spans="1:9" ht="21.95" customHeight="1">
      <c r="A163" s="2754"/>
      <c r="B163" s="2003" t="s">
        <v>5624</v>
      </c>
      <c r="C163" s="2004" t="s">
        <v>817</v>
      </c>
      <c r="D163" s="2004" t="s">
        <v>817</v>
      </c>
      <c r="E163" s="2004" t="s">
        <v>817</v>
      </c>
      <c r="F163" s="2004" t="s">
        <v>817</v>
      </c>
      <c r="G163" s="2004" t="s">
        <v>817</v>
      </c>
      <c r="H163" s="2004" t="s">
        <v>817</v>
      </c>
      <c r="I163" s="2004" t="s">
        <v>817</v>
      </c>
    </row>
    <row r="164" spans="1:9" ht="21.95" customHeight="1">
      <c r="A164" s="2754"/>
      <c r="B164" s="1913" t="s">
        <v>5625</v>
      </c>
      <c r="C164" s="1914">
        <v>95562.999851999994</v>
      </c>
      <c r="D164" s="1914">
        <v>126088.810944</v>
      </c>
      <c r="E164" s="1914" t="s">
        <v>817</v>
      </c>
      <c r="F164" s="1914">
        <v>11896.361258999999</v>
      </c>
      <c r="G164" s="1914">
        <v>611074.97</v>
      </c>
      <c r="H164" s="1914" t="s">
        <v>817</v>
      </c>
      <c r="I164" s="1914">
        <v>73.730972413793097</v>
      </c>
    </row>
    <row r="165" spans="1:9" ht="21.95" customHeight="1">
      <c r="A165" s="2754"/>
      <c r="B165" s="2003" t="s">
        <v>5626</v>
      </c>
      <c r="C165" s="2004">
        <v>64.84</v>
      </c>
      <c r="D165" s="2004">
        <v>579.75</v>
      </c>
      <c r="E165" s="2004">
        <v>194.66</v>
      </c>
      <c r="F165" s="2004" t="s">
        <v>817</v>
      </c>
      <c r="G165" s="2004">
        <v>912.36</v>
      </c>
      <c r="H165" s="2004">
        <v>-0.16</v>
      </c>
      <c r="I165" s="2004">
        <v>15.32</v>
      </c>
    </row>
    <row r="166" spans="1:9" ht="21.95" customHeight="1">
      <c r="A166" s="2754"/>
      <c r="B166" s="1913" t="s">
        <v>5627</v>
      </c>
      <c r="C166" s="1914">
        <v>392.07993900000002</v>
      </c>
      <c r="D166" s="1914">
        <v>3625.4375209999998</v>
      </c>
      <c r="E166" s="1914">
        <v>6497.5564100000001</v>
      </c>
      <c r="F166" s="1914" t="s">
        <v>817</v>
      </c>
      <c r="G166" s="1914">
        <v>10243.334715999999</v>
      </c>
      <c r="H166" s="1914" t="s">
        <v>817</v>
      </c>
      <c r="I166" s="1914">
        <v>116.92</v>
      </c>
    </row>
    <row r="167" spans="1:9" ht="21.95" customHeight="1">
      <c r="A167" s="2754"/>
      <c r="B167" s="2003" t="s">
        <v>5628</v>
      </c>
      <c r="C167" s="2004" t="s">
        <v>817</v>
      </c>
      <c r="D167" s="2004" t="s">
        <v>817</v>
      </c>
      <c r="E167" s="2004" t="s">
        <v>817</v>
      </c>
      <c r="F167" s="2004" t="s">
        <v>817</v>
      </c>
      <c r="G167" s="2004" t="s">
        <v>817</v>
      </c>
      <c r="H167" s="2004" t="s">
        <v>817</v>
      </c>
      <c r="I167" s="2004" t="s">
        <v>817</v>
      </c>
    </row>
    <row r="168" spans="1:9" ht="21.95" customHeight="1">
      <c r="A168" s="2754"/>
      <c r="B168" s="1913" t="s">
        <v>5629</v>
      </c>
      <c r="C168" s="1914" t="s">
        <v>817</v>
      </c>
      <c r="D168" s="1914" t="s">
        <v>817</v>
      </c>
      <c r="E168" s="1914" t="s">
        <v>817</v>
      </c>
      <c r="F168" s="1914" t="s">
        <v>817</v>
      </c>
      <c r="G168" s="1914" t="s">
        <v>817</v>
      </c>
      <c r="H168" s="1914" t="s">
        <v>817</v>
      </c>
      <c r="I168" s="1914" t="s">
        <v>817</v>
      </c>
    </row>
    <row r="169" spans="1:9" ht="14.25" customHeight="1"/>
    <row r="170" spans="1:9">
      <c r="A170" s="1941" t="s">
        <v>28</v>
      </c>
      <c r="B170" s="1941" t="s">
        <v>4825</v>
      </c>
      <c r="C170" s="1941"/>
      <c r="D170" s="1941"/>
      <c r="E170" s="1941" t="s">
        <v>1289</v>
      </c>
      <c r="F170" s="1941"/>
    </row>
    <row r="171" spans="1:9">
      <c r="A171" s="1941"/>
      <c r="B171" s="1941"/>
      <c r="C171" s="1941"/>
      <c r="D171" s="1941"/>
      <c r="E171" s="1941" t="s">
        <v>3460</v>
      </c>
      <c r="F171" s="1941"/>
    </row>
  </sheetData>
  <mergeCells count="29">
    <mergeCell ref="A46:A53"/>
    <mergeCell ref="A1:G1"/>
    <mergeCell ref="G2:I2"/>
    <mergeCell ref="A3:B3"/>
    <mergeCell ref="G4:H4"/>
    <mergeCell ref="A5:A12"/>
    <mergeCell ref="A13:A20"/>
    <mergeCell ref="A21:A28"/>
    <mergeCell ref="A29:A36"/>
    <mergeCell ref="I1:J1"/>
    <mergeCell ref="G37:H37"/>
    <mergeCell ref="A38:A45"/>
    <mergeCell ref="A128:A135"/>
    <mergeCell ref="A54:A61"/>
    <mergeCell ref="A62:A69"/>
    <mergeCell ref="G70:H70"/>
    <mergeCell ref="A71:A78"/>
    <mergeCell ref="A79:A86"/>
    <mergeCell ref="A87:A94"/>
    <mergeCell ref="A95:A102"/>
    <mergeCell ref="G103:H103"/>
    <mergeCell ref="A104:A111"/>
    <mergeCell ref="A112:A119"/>
    <mergeCell ref="A120:A127"/>
    <mergeCell ref="G136:H136"/>
    <mergeCell ref="A137:A144"/>
    <mergeCell ref="A145:A152"/>
    <mergeCell ref="A153:A160"/>
    <mergeCell ref="A161:A168"/>
  </mergeCell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>
  <dimension ref="A1:XFD13"/>
  <sheetViews>
    <sheetView showGridLines="0" workbookViewId="0">
      <selection activeCell="N19" sqref="N19"/>
    </sheetView>
  </sheetViews>
  <sheetFormatPr defaultRowHeight="12.75"/>
  <sheetData>
    <row r="1" spans="1:16384" ht="18.75">
      <c r="F1" s="2765" t="s">
        <v>5495</v>
      </c>
      <c r="G1" s="2765"/>
      <c r="H1" s="2765"/>
      <c r="I1" s="2765"/>
      <c r="J1" s="1860" t="s">
        <v>5496</v>
      </c>
      <c r="K1" s="1860"/>
      <c r="L1" s="1860"/>
      <c r="M1" s="1860"/>
      <c r="N1" s="1860"/>
      <c r="O1" s="1860"/>
    </row>
    <row r="2" spans="1:16384" ht="13.5" customHeight="1">
      <c r="A2" s="1705"/>
      <c r="B2" s="1706"/>
      <c r="C2" s="1706"/>
      <c r="D2" s="1719"/>
      <c r="E2" s="1719"/>
      <c r="F2" s="1719"/>
      <c r="G2" s="1719"/>
      <c r="H2" s="1719"/>
      <c r="I2" s="1707"/>
      <c r="J2" s="1720"/>
      <c r="K2" s="1720"/>
      <c r="L2" s="1720"/>
      <c r="M2" s="1707"/>
      <c r="N2" s="1707"/>
      <c r="O2" s="1707"/>
      <c r="P2" s="1706"/>
      <c r="Q2" s="1706"/>
      <c r="R2" s="2712" t="s">
        <v>5677</v>
      </c>
      <c r="S2" s="2766"/>
      <c r="T2" s="2766"/>
    </row>
    <row r="3" spans="1:16384" ht="15">
      <c r="A3" s="1709"/>
      <c r="B3" s="1709"/>
      <c r="C3" s="1709"/>
      <c r="D3" s="1709"/>
      <c r="E3" s="1709"/>
      <c r="F3" s="1709"/>
      <c r="G3" s="1709"/>
      <c r="H3" s="1709"/>
      <c r="I3" s="1709"/>
      <c r="J3" s="1709"/>
      <c r="K3" s="1709"/>
      <c r="L3" s="1709"/>
      <c r="M3" s="1709"/>
      <c r="N3" s="1709"/>
      <c r="O3" s="1709"/>
      <c r="P3" s="1709"/>
      <c r="Q3" s="1709"/>
      <c r="R3" s="2767" t="s">
        <v>74</v>
      </c>
      <c r="S3" s="2768"/>
      <c r="T3" s="2768"/>
    </row>
    <row r="4" spans="1:16384" ht="14.25" customHeight="1">
      <c r="A4" s="2769" t="s">
        <v>1099</v>
      </c>
      <c r="B4" s="2772" t="s">
        <v>5497</v>
      </c>
      <c r="C4" s="2773"/>
      <c r="D4" s="2773"/>
      <c r="E4" s="2773"/>
      <c r="F4" s="2774"/>
      <c r="G4" s="2775" t="s">
        <v>5498</v>
      </c>
      <c r="H4" s="2776"/>
      <c r="I4" s="2777"/>
      <c r="J4" s="2778" t="s">
        <v>5499</v>
      </c>
      <c r="K4" s="2773"/>
      <c r="L4" s="2773"/>
      <c r="M4" s="2774"/>
      <c r="N4" s="2779" t="s">
        <v>5500</v>
      </c>
      <c r="O4" s="2760" t="s">
        <v>5501</v>
      </c>
      <c r="P4" s="2760" t="s">
        <v>5502</v>
      </c>
      <c r="Q4" s="2760" t="s">
        <v>5503</v>
      </c>
      <c r="R4" s="2736" t="s">
        <v>5504</v>
      </c>
      <c r="S4" s="2760" t="s">
        <v>5505</v>
      </c>
      <c r="T4" s="2762" t="s">
        <v>1099</v>
      </c>
    </row>
    <row r="5" spans="1:16384" ht="68.25" customHeight="1">
      <c r="A5" s="2770"/>
      <c r="B5" s="1867" t="s">
        <v>5506</v>
      </c>
      <c r="C5" s="1868" t="s">
        <v>5507</v>
      </c>
      <c r="D5" s="1956" t="s">
        <v>5508</v>
      </c>
      <c r="E5" s="1869" t="s">
        <v>5509</v>
      </c>
      <c r="F5" s="1870" t="s">
        <v>5510</v>
      </c>
      <c r="G5" s="1871" t="s">
        <v>5511</v>
      </c>
      <c r="H5" s="1871" t="s">
        <v>5512</v>
      </c>
      <c r="I5" s="1871" t="s">
        <v>5513</v>
      </c>
      <c r="J5" s="1871" t="s">
        <v>5514</v>
      </c>
      <c r="K5" s="1872" t="s">
        <v>5515</v>
      </c>
      <c r="L5" s="1873" t="s">
        <v>5516</v>
      </c>
      <c r="M5" s="1874" t="s">
        <v>5517</v>
      </c>
      <c r="N5" s="2096"/>
      <c r="O5" s="2096"/>
      <c r="P5" s="2096"/>
      <c r="Q5" s="2096"/>
      <c r="R5" s="2737"/>
      <c r="S5" s="2761"/>
      <c r="T5" s="2763"/>
    </row>
    <row r="6" spans="1:16384" ht="11.25" customHeight="1">
      <c r="A6" s="2771"/>
      <c r="B6" s="1875">
        <v>1</v>
      </c>
      <c r="C6" s="1876">
        <v>2</v>
      </c>
      <c r="D6" s="1876">
        <v>3</v>
      </c>
      <c r="E6" s="1876">
        <v>4</v>
      </c>
      <c r="F6" s="1876">
        <v>5</v>
      </c>
      <c r="G6" s="1876">
        <v>6</v>
      </c>
      <c r="H6" s="1876">
        <v>7</v>
      </c>
      <c r="I6" s="1876">
        <v>8</v>
      </c>
      <c r="J6" s="1876">
        <v>9</v>
      </c>
      <c r="K6" s="1876">
        <v>10</v>
      </c>
      <c r="L6" s="1876">
        <v>11</v>
      </c>
      <c r="M6" s="1876">
        <v>12</v>
      </c>
      <c r="N6" s="1876">
        <v>13</v>
      </c>
      <c r="O6" s="1876">
        <v>14</v>
      </c>
      <c r="P6" s="1876">
        <v>15</v>
      </c>
      <c r="Q6" s="1876">
        <v>16</v>
      </c>
      <c r="R6" s="1876">
        <v>17</v>
      </c>
      <c r="S6" s="1876">
        <v>18</v>
      </c>
      <c r="T6" s="2764"/>
    </row>
    <row r="7" spans="1:16384" s="4" customFormat="1" ht="18.600000000000001" customHeight="1">
      <c r="A7" s="1861" t="s">
        <v>3981</v>
      </c>
      <c r="B7" s="1862">
        <v>5778.93</v>
      </c>
      <c r="C7" s="1862">
        <v>25743.57</v>
      </c>
      <c r="D7" s="1862">
        <v>23651.01</v>
      </c>
      <c r="E7" s="1862">
        <v>5900.44</v>
      </c>
      <c r="F7" s="1862">
        <v>61073.95</v>
      </c>
      <c r="G7" s="1862">
        <v>3372.6</v>
      </c>
      <c r="H7" s="1862">
        <v>11661.04</v>
      </c>
      <c r="I7" s="1862">
        <v>15033.640000000001</v>
      </c>
      <c r="J7" s="1862">
        <v>1902.61</v>
      </c>
      <c r="K7" s="1862">
        <v>23.77</v>
      </c>
      <c r="L7" s="1862">
        <v>344.05</v>
      </c>
      <c r="M7" s="1862">
        <v>2270.4299999999998</v>
      </c>
      <c r="N7" s="1862">
        <v>406.65999999999997</v>
      </c>
      <c r="O7" s="1862">
        <v>78784.679999999993</v>
      </c>
      <c r="P7" s="1862">
        <v>32254.38</v>
      </c>
      <c r="Q7" s="1862">
        <v>20001.87</v>
      </c>
      <c r="R7" s="1862">
        <v>46530.3</v>
      </c>
      <c r="S7" s="1862">
        <v>287704.5</v>
      </c>
      <c r="T7" s="1863" t="s">
        <v>3981</v>
      </c>
    </row>
    <row r="8" spans="1:16384" s="4" customFormat="1" ht="18.600000000000001" customHeight="1">
      <c r="A8" s="2008" t="s">
        <v>4593</v>
      </c>
      <c r="B8" s="2009">
        <v>10372.989999999998</v>
      </c>
      <c r="C8" s="2009">
        <v>26930.83</v>
      </c>
      <c r="D8" s="2009">
        <v>27234.410000000003</v>
      </c>
      <c r="E8" s="2009">
        <v>5043.63</v>
      </c>
      <c r="F8" s="2009">
        <v>69581.86</v>
      </c>
      <c r="G8" s="2009">
        <v>3202.32</v>
      </c>
      <c r="H8" s="2009">
        <v>15495.210000000001</v>
      </c>
      <c r="I8" s="2009">
        <v>18697.530000000002</v>
      </c>
      <c r="J8" s="2009">
        <v>1366.67</v>
      </c>
      <c r="K8" s="2009">
        <v>47.739999999999995</v>
      </c>
      <c r="L8" s="2009">
        <v>471.64</v>
      </c>
      <c r="M8" s="2009">
        <v>1886.05</v>
      </c>
      <c r="N8" s="2009">
        <v>176.94</v>
      </c>
      <c r="O8" s="2009">
        <v>90342.38</v>
      </c>
      <c r="P8" s="2009">
        <v>40402.92</v>
      </c>
      <c r="Q8" s="2009">
        <v>24896.420000000002</v>
      </c>
      <c r="R8" s="2009">
        <v>49939.46</v>
      </c>
      <c r="S8" s="2009">
        <v>287704.45</v>
      </c>
      <c r="T8" s="2010" t="s">
        <v>4593</v>
      </c>
    </row>
    <row r="9" spans="1:16384" s="4" customFormat="1" ht="18.600000000000001" customHeight="1">
      <c r="A9" s="1864" t="s">
        <v>4594</v>
      </c>
      <c r="B9" s="1865">
        <v>8491.06</v>
      </c>
      <c r="C9" s="1865">
        <v>16756.449999999997</v>
      </c>
      <c r="D9" s="1865">
        <v>13843.539999999999</v>
      </c>
      <c r="E9" s="1865">
        <v>4590.7800000000007</v>
      </c>
      <c r="F9" s="1865">
        <v>43681.829999999994</v>
      </c>
      <c r="G9" s="1865">
        <v>3009.92</v>
      </c>
      <c r="H9" s="1865">
        <v>18637.46</v>
      </c>
      <c r="I9" s="1865">
        <v>21647.38</v>
      </c>
      <c r="J9" s="1865">
        <v>1341.26</v>
      </c>
      <c r="K9" s="1865">
        <v>29.64</v>
      </c>
      <c r="L9" s="1865">
        <v>249.21999999999997</v>
      </c>
      <c r="M9" s="1865">
        <v>1620.1200000000001</v>
      </c>
      <c r="N9" s="1865">
        <v>178.43</v>
      </c>
      <c r="O9" s="1865">
        <v>67127.759999999995</v>
      </c>
      <c r="P9" s="1865">
        <v>52699.41</v>
      </c>
      <c r="Q9" s="1865">
        <v>28105.119999999999</v>
      </c>
      <c r="R9" s="1865">
        <v>14428.349999999999</v>
      </c>
      <c r="S9" s="1865">
        <v>302132.96999999997</v>
      </c>
      <c r="T9" s="1866" t="s">
        <v>4594</v>
      </c>
    </row>
    <row r="10" spans="1:16384" ht="18.600000000000001" customHeight="1" thickBot="1">
      <c r="A10" s="2011" t="s">
        <v>5518</v>
      </c>
      <c r="B10" s="2012">
        <v>9550.2400000000016</v>
      </c>
      <c r="C10" s="2012">
        <v>42794.799999999988</v>
      </c>
      <c r="D10" s="2012">
        <v>31518.37999999999</v>
      </c>
      <c r="E10" s="2012">
        <v>7403.1</v>
      </c>
      <c r="F10" s="2012">
        <v>91266.52</v>
      </c>
      <c r="G10" s="2012">
        <v>1963.54</v>
      </c>
      <c r="H10" s="2012">
        <v>16981.04</v>
      </c>
      <c r="I10" s="2012">
        <v>18944.579999999998</v>
      </c>
      <c r="J10" s="2012">
        <v>1566</v>
      </c>
      <c r="K10" s="2012">
        <v>22.839999999999996</v>
      </c>
      <c r="L10" s="2012">
        <v>180.29999999999998</v>
      </c>
      <c r="M10" s="2012">
        <v>1769.1399999999999</v>
      </c>
      <c r="N10" s="2012">
        <v>208.04</v>
      </c>
      <c r="O10" s="2012">
        <v>112188.27999999997</v>
      </c>
      <c r="P10" s="2012">
        <v>70174.210000000006</v>
      </c>
      <c r="Q10" s="2012">
        <v>35087.29</v>
      </c>
      <c r="R10" s="2012">
        <v>42014.069999999992</v>
      </c>
      <c r="S10" s="2012">
        <v>344143.94</v>
      </c>
      <c r="T10" s="2013" t="s">
        <v>5518</v>
      </c>
    </row>
    <row r="11" spans="1:16384">
      <c r="A11" s="1941" t="s">
        <v>5519</v>
      </c>
      <c r="B11" s="1941"/>
      <c r="C11" s="1941"/>
      <c r="D11" s="1941"/>
      <c r="E11" s="1941"/>
      <c r="F11" s="1941"/>
      <c r="G11" s="1941"/>
      <c r="H11" s="1941"/>
      <c r="I11" s="1941"/>
      <c r="J11" s="1941"/>
      <c r="K11" s="1941"/>
      <c r="L11" s="1941"/>
      <c r="M11" s="1941"/>
      <c r="N11" s="1941"/>
      <c r="O11" s="1941"/>
      <c r="P11" s="1941"/>
      <c r="Q11" s="1941"/>
      <c r="R11" s="1941"/>
      <c r="S11" s="1941"/>
      <c r="T11" s="1941"/>
      <c r="U11" s="1941"/>
      <c r="V11" s="1941"/>
      <c r="W11" s="1941"/>
      <c r="X11" s="1941"/>
      <c r="Y11" s="1941"/>
      <c r="Z11" s="1941"/>
      <c r="AA11" s="1941"/>
      <c r="AB11" s="1941"/>
      <c r="AC11" s="1941"/>
      <c r="AD11" s="1941"/>
      <c r="AE11" s="1941"/>
      <c r="AF11" s="1941"/>
      <c r="AG11" s="1941"/>
      <c r="AH11" s="1941"/>
      <c r="AI11" s="1941"/>
      <c r="AJ11" s="1941"/>
      <c r="AK11" s="1941"/>
      <c r="AL11" s="1941"/>
      <c r="AM11" s="1941"/>
      <c r="AN11" s="1941"/>
      <c r="AO11" s="1941"/>
      <c r="AP11" s="1941"/>
      <c r="AQ11" s="1941"/>
      <c r="AR11" s="1941"/>
      <c r="AS11" s="1941"/>
      <c r="AT11" s="1941"/>
      <c r="AU11" s="1941"/>
      <c r="AV11" s="1941"/>
      <c r="AW11" s="1941"/>
      <c r="AX11" s="1941"/>
      <c r="AY11" s="1941"/>
      <c r="AZ11" s="1941"/>
      <c r="BA11" s="1941"/>
      <c r="BB11" s="1941"/>
      <c r="BC11" s="1941"/>
      <c r="BD11" s="1941"/>
      <c r="BE11" s="1941"/>
      <c r="BF11" s="1941"/>
      <c r="BG11" s="1941"/>
      <c r="BH11" s="1941"/>
      <c r="BI11" s="1941"/>
      <c r="BJ11" s="1941"/>
      <c r="BK11" s="1941"/>
      <c r="BL11" s="1941"/>
      <c r="BM11" s="1941"/>
      <c r="BN11" s="1941"/>
      <c r="BO11" s="1941"/>
      <c r="BP11" s="1941"/>
      <c r="BQ11" s="1941"/>
      <c r="BR11" s="1941"/>
      <c r="BS11" s="1941"/>
      <c r="BT11" s="1941"/>
      <c r="BU11" s="1941"/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/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/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1"/>
      <c r="DW11" s="1941"/>
      <c r="DX11" s="1941"/>
      <c r="DY11" s="1941"/>
      <c r="DZ11" s="1941"/>
      <c r="EA11" s="1941"/>
      <c r="EB11" s="1941"/>
      <c r="EC11" s="1941"/>
      <c r="ED11" s="1941"/>
      <c r="EE11" s="1941"/>
      <c r="EF11" s="1941"/>
      <c r="EG11" s="1941"/>
      <c r="EH11" s="1941"/>
      <c r="EI11" s="1941"/>
      <c r="EJ11" s="1941"/>
      <c r="EK11" s="1941"/>
      <c r="EL11" s="1941"/>
      <c r="EM11" s="1941"/>
      <c r="EN11" s="1941"/>
      <c r="EO11" s="1941"/>
      <c r="EP11" s="1941"/>
      <c r="EQ11" s="1941"/>
      <c r="ER11" s="1941"/>
      <c r="ES11" s="1941"/>
      <c r="ET11" s="1941"/>
      <c r="EU11" s="1941"/>
      <c r="EV11" s="1941"/>
      <c r="EW11" s="1941"/>
      <c r="EX11" s="1941"/>
      <c r="EY11" s="1941"/>
      <c r="EZ11" s="1941"/>
      <c r="FA11" s="1941"/>
      <c r="FB11" s="1941"/>
      <c r="FC11" s="1941"/>
      <c r="FD11" s="1941"/>
      <c r="FE11" s="1941"/>
      <c r="FF11" s="1941"/>
      <c r="FG11" s="1941"/>
      <c r="FH11" s="1941"/>
      <c r="FI11" s="1941"/>
      <c r="FJ11" s="1941"/>
      <c r="FK11" s="1941"/>
      <c r="FL11" s="1941"/>
      <c r="FM11" s="1941"/>
      <c r="FN11" s="1941"/>
      <c r="FO11" s="1941"/>
      <c r="FP11" s="1941"/>
      <c r="FQ11" s="1941"/>
      <c r="FR11" s="1941"/>
      <c r="FS11" s="1941"/>
      <c r="FT11" s="1941"/>
      <c r="FU11" s="1941"/>
      <c r="FV11" s="1941"/>
      <c r="FW11" s="1941"/>
      <c r="FX11" s="1941"/>
      <c r="FY11" s="1941"/>
      <c r="FZ11" s="1941"/>
      <c r="GA11" s="1941"/>
      <c r="GB11" s="1941"/>
      <c r="GC11" s="1941"/>
      <c r="GD11" s="1941"/>
      <c r="GE11" s="1941"/>
      <c r="GF11" s="1941"/>
      <c r="GG11" s="1941"/>
      <c r="GH11" s="1941"/>
      <c r="GI11" s="1941"/>
      <c r="GJ11" s="1941"/>
      <c r="GK11" s="1941"/>
      <c r="GL11" s="1941"/>
      <c r="GM11" s="1941"/>
      <c r="GN11" s="1941"/>
      <c r="GO11" s="1941"/>
      <c r="GP11" s="1941"/>
      <c r="GQ11" s="1941"/>
      <c r="GR11" s="1941"/>
      <c r="GS11" s="1941"/>
      <c r="GT11" s="1941"/>
      <c r="GU11" s="1941"/>
      <c r="GV11" s="1941"/>
      <c r="GW11" s="1941"/>
      <c r="GX11" s="1941"/>
      <c r="GY11" s="1941"/>
      <c r="GZ11" s="1941"/>
      <c r="HA11" s="1941"/>
      <c r="HB11" s="1941"/>
      <c r="HC11" s="1941"/>
      <c r="HD11" s="1941"/>
      <c r="HE11" s="1941"/>
      <c r="HF11" s="1941"/>
      <c r="HG11" s="1941"/>
      <c r="HH11" s="1941"/>
      <c r="HI11" s="1941"/>
      <c r="HJ11" s="1941"/>
      <c r="HK11" s="1941"/>
      <c r="HL11" s="1941"/>
      <c r="HM11" s="1941"/>
      <c r="HN11" s="1941"/>
      <c r="HO11" s="1941"/>
      <c r="HP11" s="1941"/>
      <c r="HQ11" s="1941"/>
      <c r="HR11" s="1941"/>
      <c r="HS11" s="1941"/>
      <c r="HT11" s="1941"/>
      <c r="HU11" s="1941"/>
      <c r="HV11" s="1941"/>
      <c r="HW11" s="1941"/>
      <c r="HX11" s="1941"/>
      <c r="HY11" s="1941"/>
      <c r="HZ11" s="1941"/>
      <c r="IA11" s="1941"/>
      <c r="IB11" s="1941"/>
      <c r="IC11" s="1941"/>
      <c r="ID11" s="1941"/>
      <c r="IE11" s="1941"/>
      <c r="IF11" s="1941"/>
      <c r="IG11" s="1941"/>
      <c r="IH11" s="1941"/>
      <c r="II11" s="1941"/>
      <c r="IJ11" s="1941"/>
      <c r="IK11" s="1941"/>
      <c r="IL11" s="1941"/>
      <c r="IM11" s="1941"/>
      <c r="IN11" s="1941"/>
      <c r="IO11" s="1941"/>
      <c r="IP11" s="1941"/>
      <c r="IQ11" s="1941"/>
      <c r="IR11" s="1941"/>
      <c r="IS11" s="1941"/>
      <c r="IT11" s="1941"/>
      <c r="IU11" s="1941"/>
      <c r="IV11" s="1941"/>
      <c r="IW11" s="1941"/>
      <c r="IX11" s="1941"/>
      <c r="IY11" s="1941"/>
      <c r="IZ11" s="1941"/>
      <c r="JA11" s="1941"/>
      <c r="JB11" s="1941"/>
      <c r="JC11" s="1941"/>
      <c r="JD11" s="1941"/>
      <c r="JE11" s="1941"/>
      <c r="JF11" s="1941"/>
      <c r="JG11" s="1941"/>
      <c r="JH11" s="1941"/>
      <c r="JI11" s="1941"/>
      <c r="JJ11" s="1941"/>
      <c r="JK11" s="1941"/>
      <c r="JL11" s="1941"/>
      <c r="JM11" s="1941"/>
      <c r="JN11" s="1941"/>
      <c r="JO11" s="1941"/>
      <c r="JP11" s="1941"/>
      <c r="JQ11" s="1941"/>
      <c r="JR11" s="1941"/>
      <c r="JS11" s="1941"/>
      <c r="JT11" s="1941"/>
      <c r="JU11" s="1941"/>
      <c r="JV11" s="1941"/>
      <c r="JW11" s="1941"/>
      <c r="JX11" s="1941"/>
      <c r="JY11" s="1941"/>
      <c r="JZ11" s="1941"/>
      <c r="KA11" s="1941"/>
      <c r="KB11" s="1941"/>
      <c r="KC11" s="1941"/>
      <c r="KD11" s="1941"/>
      <c r="KE11" s="1941"/>
      <c r="KF11" s="1941"/>
      <c r="KG11" s="1941"/>
      <c r="KH11" s="1941"/>
      <c r="KI11" s="1941"/>
      <c r="KJ11" s="1941"/>
      <c r="KK11" s="1941"/>
      <c r="KL11" s="1941"/>
      <c r="KM11" s="1941"/>
      <c r="KN11" s="1941"/>
      <c r="KO11" s="1941"/>
      <c r="KP11" s="1941"/>
      <c r="KQ11" s="1941"/>
      <c r="KR11" s="1941"/>
      <c r="KS11" s="1941"/>
      <c r="KT11" s="1941"/>
      <c r="KU11" s="1941"/>
      <c r="KV11" s="1941"/>
      <c r="KW11" s="1941"/>
      <c r="KX11" s="1941"/>
      <c r="KY11" s="1941"/>
      <c r="KZ11" s="1941"/>
      <c r="LA11" s="1941"/>
      <c r="LB11" s="1941"/>
      <c r="LC11" s="1941"/>
      <c r="LD11" s="1941"/>
      <c r="LE11" s="1941"/>
      <c r="LF11" s="1941"/>
      <c r="LG11" s="1941"/>
      <c r="LH11" s="1941"/>
      <c r="LI11" s="1941"/>
      <c r="LJ11" s="1941"/>
      <c r="LK11" s="1941"/>
      <c r="LL11" s="1941"/>
      <c r="LM11" s="1941"/>
      <c r="LN11" s="1941"/>
      <c r="LO11" s="1941"/>
      <c r="LP11" s="1941"/>
      <c r="LQ11" s="1941"/>
      <c r="LR11" s="1941"/>
      <c r="LS11" s="1941"/>
      <c r="LT11" s="1941"/>
      <c r="LU11" s="1941"/>
      <c r="LV11" s="1941"/>
      <c r="LW11" s="1941"/>
      <c r="LX11" s="1941"/>
      <c r="LY11" s="1941"/>
      <c r="LZ11" s="1941"/>
      <c r="MA11" s="1941"/>
      <c r="MB11" s="1941"/>
      <c r="MC11" s="1941"/>
      <c r="MD11" s="1941"/>
      <c r="ME11" s="1941"/>
      <c r="MF11" s="1941"/>
      <c r="MG11" s="1941"/>
      <c r="MH11" s="1941"/>
      <c r="MI11" s="1941"/>
      <c r="MJ11" s="1941"/>
      <c r="MK11" s="1941"/>
      <c r="ML11" s="1941"/>
      <c r="MM11" s="1941"/>
      <c r="MN11" s="1941"/>
      <c r="MO11" s="1941"/>
      <c r="MP11" s="1941"/>
      <c r="MQ11" s="1941"/>
      <c r="MR11" s="1941"/>
      <c r="MS11" s="1941"/>
      <c r="MT11" s="1941"/>
      <c r="MU11" s="1941"/>
      <c r="MV11" s="1941"/>
      <c r="MW11" s="1941"/>
      <c r="MX11" s="1941"/>
      <c r="MY11" s="1941"/>
      <c r="MZ11" s="1941"/>
      <c r="NA11" s="1941"/>
      <c r="NB11" s="1941"/>
      <c r="NC11" s="1941"/>
      <c r="ND11" s="1941"/>
      <c r="NE11" s="1941"/>
      <c r="NF11" s="1941"/>
      <c r="NG11" s="1941"/>
      <c r="NH11" s="1941"/>
      <c r="NI11" s="1941"/>
      <c r="NJ11" s="1941"/>
      <c r="NK11" s="1941"/>
      <c r="NL11" s="1941"/>
      <c r="NM11" s="1941"/>
      <c r="NN11" s="1941"/>
      <c r="NO11" s="1941"/>
      <c r="NP11" s="1941"/>
      <c r="NQ11" s="1941"/>
      <c r="NR11" s="1941"/>
      <c r="NS11" s="1941"/>
      <c r="NT11" s="1941"/>
      <c r="NU11" s="1941"/>
      <c r="NV11" s="1941"/>
      <c r="NW11" s="1941"/>
      <c r="NX11" s="1941"/>
      <c r="NY11" s="1941"/>
      <c r="NZ11" s="1941"/>
      <c r="OA11" s="1941"/>
      <c r="OB11" s="1941"/>
      <c r="OC11" s="1941"/>
      <c r="OD11" s="1941"/>
      <c r="OE11" s="1941"/>
      <c r="OF11" s="1941"/>
      <c r="OG11" s="1941"/>
      <c r="OH11" s="1941"/>
      <c r="OI11" s="1941"/>
      <c r="OJ11" s="1941"/>
      <c r="OK11" s="1941"/>
      <c r="OL11" s="1941"/>
      <c r="OM11" s="1941"/>
      <c r="ON11" s="1941"/>
      <c r="OO11" s="1941"/>
      <c r="OP11" s="1941"/>
      <c r="OQ11" s="1941"/>
      <c r="OR11" s="1941"/>
      <c r="OS11" s="1941"/>
      <c r="OT11" s="1941"/>
      <c r="OU11" s="1941"/>
      <c r="OV11" s="1941"/>
      <c r="OW11" s="1941"/>
      <c r="OX11" s="1941"/>
      <c r="OY11" s="1941"/>
      <c r="OZ11" s="1941"/>
      <c r="PA11" s="1941"/>
      <c r="PB11" s="1941"/>
      <c r="PC11" s="1941"/>
      <c r="PD11" s="1941"/>
      <c r="PE11" s="1941"/>
      <c r="PF11" s="1941"/>
      <c r="PG11" s="1941"/>
      <c r="PH11" s="1941"/>
      <c r="PI11" s="1941"/>
      <c r="PJ11" s="1941"/>
      <c r="PK11" s="1941"/>
      <c r="PL11" s="1941"/>
      <c r="PM11" s="1941"/>
      <c r="PN11" s="1941"/>
      <c r="PO11" s="1941"/>
      <c r="PP11" s="1941"/>
      <c r="PQ11" s="1941"/>
      <c r="PR11" s="1941"/>
      <c r="PS11" s="1941"/>
      <c r="PT11" s="1941"/>
      <c r="PU11" s="1941"/>
      <c r="PV11" s="1941"/>
      <c r="PW11" s="1941"/>
      <c r="PX11" s="1941"/>
      <c r="PY11" s="1941"/>
      <c r="PZ11" s="1941"/>
      <c r="QA11" s="1941"/>
      <c r="QB11" s="1941"/>
      <c r="QC11" s="1941"/>
      <c r="QD11" s="1941"/>
      <c r="QE11" s="1941"/>
      <c r="QF11" s="1941"/>
      <c r="QG11" s="1941"/>
      <c r="QH11" s="1941"/>
      <c r="QI11" s="1941"/>
      <c r="QJ11" s="1941"/>
      <c r="QK11" s="1941"/>
      <c r="QL11" s="1941"/>
      <c r="QM11" s="1941"/>
      <c r="QN11" s="1941"/>
      <c r="QO11" s="1941"/>
      <c r="QP11" s="1941"/>
      <c r="QQ11" s="1941"/>
      <c r="QR11" s="1941"/>
      <c r="QS11" s="1941"/>
      <c r="QT11" s="1941"/>
      <c r="QU11" s="1941"/>
      <c r="QV11" s="1941"/>
      <c r="QW11" s="1941"/>
      <c r="QX11" s="1941"/>
      <c r="QY11" s="1941"/>
      <c r="QZ11" s="1941"/>
      <c r="RA11" s="1941"/>
      <c r="RB11" s="1941"/>
      <c r="RC11" s="1941"/>
      <c r="RD11" s="1941"/>
      <c r="RE11" s="1941"/>
      <c r="RF11" s="1941"/>
      <c r="RG11" s="1941"/>
      <c r="RH11" s="1941"/>
      <c r="RI11" s="1941"/>
      <c r="RJ11" s="1941"/>
      <c r="RK11" s="1941"/>
      <c r="RL11" s="1941"/>
      <c r="RM11" s="1941"/>
      <c r="RN11" s="1941"/>
      <c r="RO11" s="1941"/>
      <c r="RP11" s="1941"/>
      <c r="RQ11" s="1941"/>
      <c r="RR11" s="1941"/>
      <c r="RS11" s="1941"/>
      <c r="RT11" s="1941"/>
      <c r="RU11" s="1941"/>
      <c r="RV11" s="1941"/>
      <c r="RW11" s="1941"/>
      <c r="RX11" s="1941"/>
      <c r="RY11" s="1941"/>
      <c r="RZ11" s="1941"/>
      <c r="SA11" s="1941"/>
      <c r="SB11" s="1941"/>
      <c r="SC11" s="1941"/>
      <c r="SD11" s="1941"/>
      <c r="SE11" s="1941"/>
      <c r="SF11" s="1941"/>
      <c r="SG11" s="1941"/>
      <c r="SH11" s="1941"/>
      <c r="SI11" s="1941"/>
      <c r="SJ11" s="1941"/>
      <c r="SK11" s="1941"/>
      <c r="SL11" s="1941"/>
      <c r="SM11" s="1941"/>
      <c r="SN11" s="1941"/>
      <c r="SO11" s="1941"/>
      <c r="SP11" s="1941"/>
      <c r="SQ11" s="1941"/>
      <c r="SR11" s="1941"/>
      <c r="SS11" s="1941"/>
      <c r="ST11" s="1941"/>
      <c r="SU11" s="1941"/>
      <c r="SV11" s="1941"/>
      <c r="SW11" s="1941"/>
      <c r="SX11" s="1941"/>
      <c r="SY11" s="1941"/>
      <c r="SZ11" s="1941"/>
      <c r="TA11" s="1941"/>
      <c r="TB11" s="1941"/>
      <c r="TC11" s="1941"/>
      <c r="TD11" s="1941"/>
      <c r="TE11" s="1941"/>
      <c r="TF11" s="1941"/>
      <c r="TG11" s="1941"/>
      <c r="TH11" s="1941"/>
      <c r="TI11" s="1941"/>
      <c r="TJ11" s="1941"/>
      <c r="TK11" s="1941"/>
      <c r="TL11" s="1941"/>
      <c r="TM11" s="1941"/>
      <c r="TN11" s="1941"/>
      <c r="TO11" s="1941"/>
      <c r="TP11" s="1941"/>
      <c r="TQ11" s="1941"/>
      <c r="TR11" s="1941"/>
      <c r="TS11" s="1941"/>
      <c r="TT11" s="1941"/>
      <c r="TU11" s="1941"/>
      <c r="TV11" s="1941"/>
      <c r="TW11" s="1941"/>
      <c r="TX11" s="1941"/>
      <c r="TY11" s="1941"/>
      <c r="TZ11" s="1941"/>
      <c r="UA11" s="1941"/>
      <c r="UB11" s="1941"/>
      <c r="UC11" s="1941"/>
      <c r="UD11" s="1941"/>
      <c r="UE11" s="1941"/>
      <c r="UF11" s="1941"/>
      <c r="UG11" s="1941"/>
      <c r="UH11" s="1941"/>
      <c r="UI11" s="1941"/>
      <c r="UJ11" s="1941"/>
      <c r="UK11" s="1941"/>
      <c r="UL11" s="1941"/>
      <c r="UM11" s="1941"/>
      <c r="UN11" s="1941"/>
      <c r="UO11" s="1941"/>
      <c r="UP11" s="1941"/>
      <c r="UQ11" s="1941"/>
      <c r="UR11" s="1941"/>
      <c r="US11" s="1941"/>
      <c r="UT11" s="1941"/>
      <c r="UU11" s="1941"/>
      <c r="UV11" s="1941"/>
      <c r="UW11" s="1941"/>
      <c r="UX11" s="1941"/>
      <c r="UY11" s="1941"/>
      <c r="UZ11" s="1941"/>
      <c r="VA11" s="1941"/>
      <c r="VB11" s="1941"/>
      <c r="VC11" s="1941"/>
      <c r="VD11" s="1941"/>
      <c r="VE11" s="1941"/>
      <c r="VF11" s="1941"/>
      <c r="VG11" s="1941"/>
      <c r="VH11" s="1941"/>
      <c r="VI11" s="1941"/>
      <c r="VJ11" s="1941"/>
      <c r="VK11" s="1941"/>
      <c r="VL11" s="1941"/>
      <c r="VM11" s="1941"/>
      <c r="VN11" s="1941"/>
      <c r="VO11" s="1941"/>
      <c r="VP11" s="1941"/>
      <c r="VQ11" s="1941"/>
      <c r="VR11" s="1941"/>
      <c r="VS11" s="1941"/>
      <c r="VT11" s="1941"/>
      <c r="VU11" s="1941"/>
      <c r="VV11" s="1941"/>
      <c r="VW11" s="1941"/>
      <c r="VX11" s="1941"/>
      <c r="VY11" s="1941"/>
      <c r="VZ11" s="1941"/>
      <c r="WA11" s="1941"/>
      <c r="WB11" s="1941"/>
      <c r="WC11" s="1941"/>
      <c r="WD11" s="1941"/>
      <c r="WE11" s="1941"/>
      <c r="WF11" s="1941"/>
      <c r="WG11" s="1941"/>
      <c r="WH11" s="1941"/>
      <c r="WI11" s="1941"/>
      <c r="WJ11" s="1941"/>
      <c r="WK11" s="1941"/>
      <c r="WL11" s="1941"/>
      <c r="WM11" s="1941"/>
      <c r="WN11" s="1941"/>
      <c r="WO11" s="1941"/>
      <c r="WP11" s="1941"/>
      <c r="WQ11" s="1941"/>
      <c r="WR11" s="1941"/>
      <c r="WS11" s="1941"/>
      <c r="WT11" s="1941"/>
      <c r="WU11" s="1941"/>
      <c r="WV11" s="1941"/>
      <c r="WW11" s="1941"/>
      <c r="WX11" s="1941"/>
      <c r="WY11" s="1941"/>
      <c r="WZ11" s="1941"/>
      <c r="XA11" s="1941"/>
      <c r="XB11" s="1941"/>
      <c r="XC11" s="1941"/>
      <c r="XD11" s="1941"/>
      <c r="XE11" s="1941"/>
      <c r="XF11" s="1941"/>
      <c r="XG11" s="1941"/>
      <c r="XH11" s="1941"/>
      <c r="XI11" s="1941"/>
      <c r="XJ11" s="1941"/>
      <c r="XK11" s="1941"/>
      <c r="XL11" s="1941"/>
      <c r="XM11" s="1941"/>
      <c r="XN11" s="1941"/>
      <c r="XO11" s="1941"/>
      <c r="XP11" s="1941"/>
      <c r="XQ11" s="1941"/>
      <c r="XR11" s="1941"/>
      <c r="XS11" s="1941"/>
      <c r="XT11" s="1941"/>
      <c r="XU11" s="1941"/>
      <c r="XV11" s="1941"/>
      <c r="XW11" s="1941"/>
      <c r="XX11" s="1941"/>
      <c r="XY11" s="1941"/>
      <c r="XZ11" s="1941"/>
      <c r="YA11" s="1941"/>
      <c r="YB11" s="1941"/>
      <c r="YC11" s="1941"/>
      <c r="YD11" s="1941"/>
      <c r="YE11" s="1941"/>
      <c r="YF11" s="1941"/>
      <c r="YG11" s="1941"/>
      <c r="YH11" s="1941"/>
      <c r="YI11" s="1941"/>
      <c r="YJ11" s="1941"/>
      <c r="YK11" s="1941"/>
      <c r="YL11" s="1941"/>
      <c r="YM11" s="1941"/>
      <c r="YN11" s="1941"/>
      <c r="YO11" s="1941"/>
      <c r="YP11" s="1941"/>
      <c r="YQ11" s="1941"/>
      <c r="YR11" s="1941"/>
      <c r="YS11" s="1941"/>
      <c r="YT11" s="1941"/>
      <c r="YU11" s="1941"/>
      <c r="YV11" s="1941"/>
      <c r="YW11" s="1941"/>
      <c r="YX11" s="1941"/>
      <c r="YY11" s="1941"/>
      <c r="YZ11" s="1941"/>
      <c r="ZA11" s="1941"/>
      <c r="ZB11" s="1941"/>
      <c r="ZC11" s="1941"/>
      <c r="ZD11" s="1941"/>
      <c r="ZE11" s="1941"/>
      <c r="ZF11" s="1941"/>
      <c r="ZG11" s="1941"/>
      <c r="ZH11" s="1941"/>
      <c r="ZI11" s="1941"/>
      <c r="ZJ11" s="1941"/>
      <c r="ZK11" s="1941"/>
      <c r="ZL11" s="1941"/>
      <c r="ZM11" s="1941"/>
      <c r="ZN11" s="1941"/>
      <c r="ZO11" s="1941"/>
      <c r="ZP11" s="1941"/>
      <c r="ZQ11" s="1941"/>
      <c r="ZR11" s="1941"/>
      <c r="ZS11" s="1941"/>
      <c r="ZT11" s="1941"/>
      <c r="ZU11" s="1941"/>
      <c r="ZV11" s="1941"/>
      <c r="ZW11" s="1941"/>
      <c r="ZX11" s="1941"/>
      <c r="ZY11" s="1941"/>
      <c r="ZZ11" s="1941"/>
      <c r="AAA11" s="1941"/>
      <c r="AAB11" s="1941"/>
      <c r="AAC11" s="1941"/>
      <c r="AAD11" s="1941"/>
      <c r="AAE11" s="1941"/>
      <c r="AAF11" s="1941"/>
      <c r="AAG11" s="1941"/>
      <c r="AAH11" s="1941"/>
      <c r="AAI11" s="1941"/>
      <c r="AAJ11" s="1941"/>
      <c r="AAK11" s="1941"/>
      <c r="AAL11" s="1941"/>
      <c r="AAM11" s="1941"/>
      <c r="AAN11" s="1941"/>
      <c r="AAO11" s="1941"/>
      <c r="AAP11" s="1941"/>
      <c r="AAQ11" s="1941"/>
      <c r="AAR11" s="1941"/>
      <c r="AAS11" s="1941"/>
      <c r="AAT11" s="1941"/>
      <c r="AAU11" s="1941"/>
      <c r="AAV11" s="1941"/>
      <c r="AAW11" s="1941"/>
      <c r="AAX11" s="1941"/>
      <c r="AAY11" s="1941"/>
      <c r="AAZ11" s="1941"/>
      <c r="ABA11" s="1941"/>
      <c r="ABB11" s="1941"/>
      <c r="ABC11" s="1941"/>
      <c r="ABD11" s="1941"/>
      <c r="ABE11" s="1941"/>
      <c r="ABF11" s="1941"/>
      <c r="ABG11" s="1941"/>
      <c r="ABH11" s="1941"/>
      <c r="ABI11" s="1941"/>
      <c r="ABJ11" s="1941"/>
      <c r="ABK11" s="1941"/>
      <c r="ABL11" s="1941"/>
      <c r="ABM11" s="1941"/>
      <c r="ABN11" s="1941"/>
      <c r="ABO11" s="1941"/>
      <c r="ABP11" s="1941"/>
      <c r="ABQ11" s="1941"/>
      <c r="ABR11" s="1941"/>
      <c r="ABS11" s="1941"/>
      <c r="ABT11" s="1941"/>
      <c r="ABU11" s="1941"/>
      <c r="ABV11" s="1941"/>
      <c r="ABW11" s="1941"/>
      <c r="ABX11" s="1941"/>
      <c r="ABY11" s="1941"/>
      <c r="ABZ11" s="1941"/>
      <c r="ACA11" s="1941"/>
      <c r="ACB11" s="1941"/>
      <c r="ACC11" s="1941"/>
      <c r="ACD11" s="1941"/>
      <c r="ACE11" s="1941"/>
      <c r="ACF11" s="1941"/>
      <c r="ACG11" s="1941"/>
      <c r="ACH11" s="1941"/>
      <c r="ACI11" s="1941"/>
      <c r="ACJ11" s="1941"/>
      <c r="ACK11" s="1941"/>
      <c r="ACL11" s="1941"/>
      <c r="ACM11" s="1941"/>
      <c r="ACN11" s="1941"/>
      <c r="ACO11" s="1941"/>
      <c r="ACP11" s="1941"/>
      <c r="ACQ11" s="1941"/>
      <c r="ACR11" s="1941"/>
      <c r="ACS11" s="1941"/>
      <c r="ACT11" s="1941"/>
      <c r="ACU11" s="1941"/>
      <c r="ACV11" s="1941"/>
      <c r="ACW11" s="1941"/>
      <c r="ACX11" s="1941"/>
      <c r="ACY11" s="1941"/>
      <c r="ACZ11" s="1941"/>
      <c r="ADA11" s="1941"/>
      <c r="ADB11" s="1941"/>
      <c r="ADC11" s="1941"/>
      <c r="ADD11" s="1941"/>
      <c r="ADE11" s="1941"/>
      <c r="ADF11" s="1941"/>
      <c r="ADG11" s="1941"/>
      <c r="ADH11" s="1941"/>
      <c r="ADI11" s="1941"/>
      <c r="ADJ11" s="1941"/>
      <c r="ADK11" s="1941"/>
      <c r="ADL11" s="1941"/>
      <c r="ADM11" s="1941"/>
      <c r="ADN11" s="1941"/>
      <c r="ADO11" s="1941"/>
      <c r="ADP11" s="1941"/>
      <c r="ADQ11" s="1941"/>
      <c r="ADR11" s="1941"/>
      <c r="ADS11" s="1941"/>
      <c r="ADT11" s="1941"/>
      <c r="ADU11" s="1941"/>
      <c r="ADV11" s="1941"/>
      <c r="ADW11" s="1941"/>
      <c r="ADX11" s="1941"/>
      <c r="ADY11" s="1941"/>
      <c r="ADZ11" s="1941"/>
      <c r="AEA11" s="1941"/>
      <c r="AEB11" s="1941"/>
      <c r="AEC11" s="1941"/>
      <c r="AED11" s="1941"/>
      <c r="AEE11" s="1941"/>
      <c r="AEF11" s="1941"/>
      <c r="AEG11" s="1941"/>
      <c r="AEH11" s="1941"/>
      <c r="AEI11" s="1941"/>
      <c r="AEJ11" s="1941"/>
      <c r="AEK11" s="1941"/>
      <c r="AEL11" s="1941"/>
      <c r="AEM11" s="1941"/>
      <c r="AEN11" s="1941"/>
      <c r="AEO11" s="1941"/>
      <c r="AEP11" s="1941"/>
      <c r="AEQ11" s="1941"/>
      <c r="AER11" s="1941"/>
      <c r="AES11" s="1941"/>
      <c r="AET11" s="1941"/>
      <c r="AEU11" s="1941"/>
      <c r="AEV11" s="1941"/>
      <c r="AEW11" s="1941"/>
      <c r="AEX11" s="1941"/>
      <c r="AEY11" s="1941"/>
      <c r="AEZ11" s="1941"/>
      <c r="AFA11" s="1941"/>
      <c r="AFB11" s="1941"/>
      <c r="AFC11" s="1941"/>
      <c r="AFD11" s="1941"/>
      <c r="AFE11" s="1941"/>
      <c r="AFF11" s="1941"/>
      <c r="AFG11" s="1941"/>
      <c r="AFH11" s="1941"/>
      <c r="AFI11" s="1941"/>
      <c r="AFJ11" s="1941"/>
      <c r="AFK11" s="1941"/>
      <c r="AFL11" s="1941"/>
      <c r="AFM11" s="1941"/>
      <c r="AFN11" s="1941"/>
      <c r="AFO11" s="1941"/>
      <c r="AFP11" s="1941"/>
      <c r="AFQ11" s="1941"/>
      <c r="AFR11" s="1941"/>
      <c r="AFS11" s="1941"/>
      <c r="AFT11" s="1941"/>
      <c r="AFU11" s="1941"/>
      <c r="AFV11" s="1941"/>
      <c r="AFW11" s="1941"/>
      <c r="AFX11" s="1941"/>
      <c r="AFY11" s="1941"/>
      <c r="AFZ11" s="1941"/>
      <c r="AGA11" s="1941"/>
      <c r="AGB11" s="1941"/>
      <c r="AGC11" s="1941"/>
      <c r="AGD11" s="1941"/>
      <c r="AGE11" s="1941"/>
      <c r="AGF11" s="1941"/>
      <c r="AGG11" s="1941"/>
      <c r="AGH11" s="1941"/>
      <c r="AGI11" s="1941"/>
      <c r="AGJ11" s="1941"/>
      <c r="AGK11" s="1941"/>
      <c r="AGL11" s="1941"/>
      <c r="AGM11" s="1941"/>
      <c r="AGN11" s="1941"/>
      <c r="AGO11" s="1941"/>
      <c r="AGP11" s="1941"/>
      <c r="AGQ11" s="1941"/>
      <c r="AGR11" s="1941"/>
      <c r="AGS11" s="1941"/>
      <c r="AGT11" s="1941"/>
      <c r="AGU11" s="1941"/>
      <c r="AGV11" s="1941"/>
      <c r="AGW11" s="1941"/>
      <c r="AGX11" s="1941"/>
      <c r="AGY11" s="1941"/>
      <c r="AGZ11" s="1941"/>
      <c r="AHA11" s="1941"/>
      <c r="AHB11" s="1941"/>
      <c r="AHC11" s="1941"/>
      <c r="AHD11" s="1941"/>
      <c r="AHE11" s="1941"/>
      <c r="AHF11" s="1941"/>
      <c r="AHG11" s="1941"/>
      <c r="AHH11" s="1941"/>
      <c r="AHI11" s="1941"/>
      <c r="AHJ11" s="1941"/>
      <c r="AHK11" s="1941"/>
      <c r="AHL11" s="1941"/>
      <c r="AHM11" s="1941"/>
      <c r="AHN11" s="1941"/>
      <c r="AHO11" s="1941"/>
      <c r="AHP11" s="1941"/>
      <c r="AHQ11" s="1941"/>
      <c r="AHR11" s="1941"/>
      <c r="AHS11" s="1941"/>
      <c r="AHT11" s="1941"/>
      <c r="AHU11" s="1941"/>
      <c r="AHV11" s="1941"/>
      <c r="AHW11" s="1941"/>
      <c r="AHX11" s="1941"/>
      <c r="AHY11" s="1941"/>
      <c r="AHZ11" s="1941"/>
      <c r="AIA11" s="1941"/>
      <c r="AIB11" s="1941"/>
      <c r="AIC11" s="1941"/>
      <c r="AID11" s="1941"/>
      <c r="AIE11" s="1941"/>
      <c r="AIF11" s="1941"/>
      <c r="AIG11" s="1941"/>
      <c r="AIH11" s="1941"/>
      <c r="AII11" s="1941"/>
      <c r="AIJ11" s="1941"/>
      <c r="AIK11" s="1941"/>
      <c r="AIL11" s="1941"/>
      <c r="AIM11" s="1941"/>
      <c r="AIN11" s="1941"/>
      <c r="AIO11" s="1941"/>
      <c r="AIP11" s="1941"/>
      <c r="AIQ11" s="1941"/>
      <c r="AIR11" s="1941"/>
      <c r="AIS11" s="1941"/>
      <c r="AIT11" s="1941"/>
      <c r="AIU11" s="1941"/>
      <c r="AIV11" s="1941"/>
      <c r="AIW11" s="1941"/>
      <c r="AIX11" s="1941"/>
      <c r="AIY11" s="1941"/>
      <c r="AIZ11" s="1941"/>
      <c r="AJA11" s="1941"/>
      <c r="AJB11" s="1941"/>
      <c r="AJC11" s="1941"/>
      <c r="AJD11" s="1941"/>
      <c r="AJE11" s="1941"/>
      <c r="AJF11" s="1941"/>
      <c r="AJG11" s="1941"/>
      <c r="AJH11" s="1941"/>
      <c r="AJI11" s="1941"/>
      <c r="AJJ11" s="1941"/>
      <c r="AJK11" s="1941"/>
      <c r="AJL11" s="1941"/>
      <c r="AJM11" s="1941"/>
      <c r="AJN11" s="1941"/>
      <c r="AJO11" s="1941"/>
      <c r="AJP11" s="1941"/>
      <c r="AJQ11" s="1941"/>
      <c r="AJR11" s="1941"/>
      <c r="AJS11" s="1941"/>
      <c r="AJT11" s="1941"/>
      <c r="AJU11" s="1941"/>
      <c r="AJV11" s="1941"/>
      <c r="AJW11" s="1941"/>
      <c r="AJX11" s="1941"/>
      <c r="AJY11" s="1941"/>
      <c r="AJZ11" s="1941"/>
      <c r="AKA11" s="1941"/>
      <c r="AKB11" s="1941"/>
      <c r="AKC11" s="1941"/>
      <c r="AKD11" s="1941"/>
      <c r="AKE11" s="1941"/>
      <c r="AKF11" s="1941"/>
      <c r="AKG11" s="1941"/>
      <c r="AKH11" s="1941"/>
      <c r="AKI11" s="1941"/>
      <c r="AKJ11" s="1941"/>
      <c r="AKK11" s="1941"/>
      <c r="AKL11" s="1941"/>
      <c r="AKM11" s="1941"/>
      <c r="AKN11" s="1941"/>
      <c r="AKO11" s="1941"/>
      <c r="AKP11" s="1941"/>
      <c r="AKQ11" s="1941"/>
      <c r="AKR11" s="1941"/>
      <c r="AKS11" s="1941"/>
      <c r="AKT11" s="1941"/>
      <c r="AKU11" s="1941"/>
      <c r="AKV11" s="1941"/>
      <c r="AKW11" s="1941"/>
      <c r="AKX11" s="1941"/>
      <c r="AKY11" s="1941"/>
      <c r="AKZ11" s="1941"/>
      <c r="ALA11" s="1941"/>
      <c r="ALB11" s="1941"/>
      <c r="ALC11" s="1941"/>
      <c r="ALD11" s="1941"/>
      <c r="ALE11" s="1941"/>
      <c r="ALF11" s="1941"/>
      <c r="ALG11" s="1941"/>
      <c r="ALH11" s="1941"/>
      <c r="ALI11" s="1941"/>
      <c r="ALJ11" s="1941"/>
      <c r="ALK11" s="1941"/>
      <c r="ALL11" s="1941"/>
      <c r="ALM11" s="1941"/>
      <c r="ALN11" s="1941"/>
      <c r="ALO11" s="1941"/>
      <c r="ALP11" s="1941"/>
      <c r="ALQ11" s="1941"/>
      <c r="ALR11" s="1941"/>
      <c r="ALS11" s="1941"/>
      <c r="ALT11" s="1941"/>
      <c r="ALU11" s="1941"/>
      <c r="ALV11" s="1941"/>
      <c r="ALW11" s="1941"/>
      <c r="ALX11" s="1941"/>
      <c r="ALY11" s="1941"/>
      <c r="ALZ11" s="1941"/>
      <c r="AMA11" s="1941"/>
      <c r="AMB11" s="1941"/>
      <c r="AMC11" s="1941"/>
      <c r="AMD11" s="1941"/>
      <c r="AME11" s="1941"/>
      <c r="AMF11" s="1941"/>
      <c r="AMG11" s="1941"/>
      <c r="AMH11" s="1941"/>
      <c r="AMI11" s="1941"/>
      <c r="AMJ11" s="1941"/>
      <c r="AMK11" s="1941"/>
      <c r="AML11" s="1941"/>
      <c r="AMM11" s="1941"/>
      <c r="AMN11" s="1941"/>
      <c r="AMO11" s="1941"/>
      <c r="AMP11" s="1941"/>
      <c r="AMQ11" s="1941"/>
      <c r="AMR11" s="1941"/>
      <c r="AMS11" s="1941"/>
      <c r="AMT11" s="1941"/>
      <c r="AMU11" s="1941"/>
      <c r="AMV11" s="1941"/>
      <c r="AMW11" s="1941"/>
      <c r="AMX11" s="1941"/>
      <c r="AMY11" s="1941"/>
      <c r="AMZ11" s="1941"/>
      <c r="ANA11" s="1941"/>
      <c r="ANB11" s="1941"/>
      <c r="ANC11" s="1941"/>
      <c r="AND11" s="1941"/>
      <c r="ANE11" s="1941"/>
      <c r="ANF11" s="1941"/>
      <c r="ANG11" s="1941"/>
      <c r="ANH11" s="1941"/>
      <c r="ANI11" s="1941"/>
      <c r="ANJ11" s="1941"/>
      <c r="ANK11" s="1941"/>
      <c r="ANL11" s="1941"/>
      <c r="ANM11" s="1941"/>
      <c r="ANN11" s="1941"/>
      <c r="ANO11" s="1941"/>
      <c r="ANP11" s="1941"/>
      <c r="ANQ11" s="1941"/>
      <c r="ANR11" s="1941"/>
      <c r="ANS11" s="1941"/>
      <c r="ANT11" s="1941"/>
      <c r="ANU11" s="1941"/>
      <c r="ANV11" s="1941"/>
      <c r="ANW11" s="1941"/>
      <c r="ANX11" s="1941"/>
      <c r="ANY11" s="1941"/>
      <c r="ANZ11" s="1941"/>
      <c r="AOA11" s="1941"/>
      <c r="AOB11" s="1941"/>
      <c r="AOC11" s="1941"/>
      <c r="AOD11" s="1941"/>
      <c r="AOE11" s="1941"/>
      <c r="AOF11" s="1941"/>
      <c r="AOG11" s="1941"/>
      <c r="AOH11" s="1941"/>
      <c r="AOI11" s="1941"/>
      <c r="AOJ11" s="1941"/>
      <c r="AOK11" s="1941"/>
      <c r="AOL11" s="1941"/>
      <c r="AOM11" s="1941"/>
      <c r="AON11" s="1941"/>
      <c r="AOO11" s="1941"/>
      <c r="AOP11" s="1941"/>
      <c r="AOQ11" s="1941"/>
      <c r="AOR11" s="1941"/>
      <c r="AOS11" s="1941"/>
      <c r="AOT11" s="1941"/>
      <c r="AOU11" s="1941"/>
      <c r="AOV11" s="1941"/>
      <c r="AOW11" s="1941"/>
      <c r="AOX11" s="1941"/>
      <c r="AOY11" s="1941"/>
      <c r="AOZ11" s="1941"/>
      <c r="APA11" s="1941"/>
      <c r="APB11" s="1941"/>
      <c r="APC11" s="1941"/>
      <c r="APD11" s="1941"/>
      <c r="APE11" s="1941"/>
      <c r="APF11" s="1941"/>
      <c r="APG11" s="1941"/>
      <c r="APH11" s="1941"/>
      <c r="API11" s="1941"/>
      <c r="APJ11" s="1941"/>
      <c r="APK11" s="1941"/>
      <c r="APL11" s="1941"/>
      <c r="APM11" s="1941"/>
      <c r="APN11" s="1941"/>
      <c r="APO11" s="1941"/>
      <c r="APP11" s="1941"/>
      <c r="APQ11" s="1941"/>
      <c r="APR11" s="1941"/>
      <c r="APS11" s="1941"/>
      <c r="APT11" s="1941"/>
      <c r="APU11" s="1941"/>
      <c r="APV11" s="1941"/>
      <c r="APW11" s="1941"/>
      <c r="APX11" s="1941"/>
      <c r="APY11" s="1941"/>
      <c r="APZ11" s="1941"/>
      <c r="AQA11" s="1941"/>
      <c r="AQB11" s="1941"/>
      <c r="AQC11" s="1941"/>
      <c r="AQD11" s="1941"/>
      <c r="AQE11" s="1941"/>
      <c r="AQF11" s="1941"/>
      <c r="AQG11" s="1941"/>
      <c r="AQH11" s="1941"/>
      <c r="AQI11" s="1941"/>
      <c r="AQJ11" s="1941"/>
      <c r="AQK11" s="1941"/>
      <c r="AQL11" s="1941"/>
      <c r="AQM11" s="1941"/>
      <c r="AQN11" s="1941"/>
      <c r="AQO11" s="1941"/>
      <c r="AQP11" s="1941"/>
      <c r="AQQ11" s="1941"/>
      <c r="AQR11" s="1941"/>
      <c r="AQS11" s="1941"/>
      <c r="AQT11" s="1941"/>
      <c r="AQU11" s="1941"/>
      <c r="AQV11" s="1941"/>
      <c r="AQW11" s="1941"/>
      <c r="AQX11" s="1941"/>
      <c r="AQY11" s="1941"/>
      <c r="AQZ11" s="1941"/>
      <c r="ARA11" s="1941"/>
      <c r="ARB11" s="1941"/>
      <c r="ARC11" s="1941"/>
      <c r="ARD11" s="1941"/>
      <c r="ARE11" s="1941"/>
      <c r="ARF11" s="1941"/>
      <c r="ARG11" s="1941"/>
      <c r="ARH11" s="1941"/>
      <c r="ARI11" s="1941"/>
      <c r="ARJ11" s="1941"/>
      <c r="ARK11" s="1941"/>
      <c r="ARL11" s="1941"/>
      <c r="ARM11" s="1941"/>
      <c r="ARN11" s="1941"/>
      <c r="ARO11" s="1941"/>
      <c r="ARP11" s="1941"/>
      <c r="ARQ11" s="1941"/>
      <c r="ARR11" s="1941"/>
      <c r="ARS11" s="1941"/>
      <c r="ART11" s="1941"/>
      <c r="ARU11" s="1941"/>
      <c r="ARV11" s="1941"/>
      <c r="ARW11" s="1941"/>
      <c r="ARX11" s="1941"/>
      <c r="ARY11" s="1941"/>
      <c r="ARZ11" s="1941"/>
      <c r="ASA11" s="1941"/>
      <c r="ASB11" s="1941"/>
      <c r="ASC11" s="1941"/>
      <c r="ASD11" s="1941"/>
      <c r="ASE11" s="1941"/>
      <c r="ASF11" s="1941"/>
      <c r="ASG11" s="1941"/>
      <c r="ASH11" s="1941"/>
      <c r="ASI11" s="1941"/>
      <c r="ASJ11" s="1941"/>
      <c r="ASK11" s="1941"/>
      <c r="ASL11" s="1941"/>
      <c r="ASM11" s="1941"/>
      <c r="ASN11" s="1941"/>
      <c r="ASO11" s="1941"/>
      <c r="ASP11" s="1941"/>
      <c r="ASQ11" s="1941"/>
      <c r="ASR11" s="1941"/>
      <c r="ASS11" s="1941"/>
      <c r="AST11" s="1941"/>
      <c r="ASU11" s="1941"/>
      <c r="ASV11" s="1941"/>
      <c r="ASW11" s="1941"/>
      <c r="ASX11" s="1941"/>
      <c r="ASY11" s="1941"/>
      <c r="ASZ11" s="1941"/>
      <c r="ATA11" s="1941"/>
      <c r="ATB11" s="1941"/>
      <c r="ATC11" s="1941"/>
      <c r="ATD11" s="1941"/>
      <c r="ATE11" s="1941"/>
      <c r="ATF11" s="1941"/>
      <c r="ATG11" s="1941"/>
      <c r="ATH11" s="1941"/>
      <c r="ATI11" s="1941"/>
      <c r="ATJ11" s="1941"/>
      <c r="ATK11" s="1941"/>
      <c r="ATL11" s="1941"/>
      <c r="ATM11" s="1941"/>
      <c r="ATN11" s="1941"/>
      <c r="ATO11" s="1941"/>
      <c r="ATP11" s="1941"/>
      <c r="ATQ11" s="1941"/>
      <c r="ATR11" s="1941"/>
      <c r="ATS11" s="1941"/>
      <c r="ATT11" s="1941"/>
      <c r="ATU11" s="1941"/>
      <c r="ATV11" s="1941"/>
      <c r="ATW11" s="1941"/>
      <c r="ATX11" s="1941"/>
      <c r="ATY11" s="1941"/>
      <c r="ATZ11" s="1941"/>
      <c r="AUA11" s="1941"/>
      <c r="AUB11" s="1941"/>
      <c r="AUC11" s="1941"/>
      <c r="AUD11" s="1941"/>
      <c r="AUE11" s="1941"/>
      <c r="AUF11" s="1941"/>
      <c r="AUG11" s="1941"/>
      <c r="AUH11" s="1941"/>
      <c r="AUI11" s="1941"/>
      <c r="AUJ11" s="1941"/>
      <c r="AUK11" s="1941"/>
      <c r="AUL11" s="1941"/>
      <c r="AUM11" s="1941"/>
      <c r="AUN11" s="1941"/>
      <c r="AUO11" s="1941"/>
      <c r="AUP11" s="1941"/>
      <c r="AUQ11" s="1941"/>
      <c r="AUR11" s="1941"/>
      <c r="AUS11" s="1941"/>
      <c r="AUT11" s="1941"/>
      <c r="AUU11" s="1941"/>
      <c r="AUV11" s="1941"/>
      <c r="AUW11" s="1941"/>
      <c r="AUX11" s="1941"/>
      <c r="AUY11" s="1941"/>
      <c r="AUZ11" s="1941"/>
      <c r="AVA11" s="1941"/>
      <c r="AVB11" s="1941"/>
      <c r="AVC11" s="1941"/>
      <c r="AVD11" s="1941"/>
      <c r="AVE11" s="1941"/>
      <c r="AVF11" s="1941"/>
      <c r="AVG11" s="1941"/>
      <c r="AVH11" s="1941"/>
      <c r="AVI11" s="1941"/>
      <c r="AVJ11" s="1941"/>
      <c r="AVK11" s="1941"/>
      <c r="AVL11" s="1941"/>
      <c r="AVM11" s="1941"/>
      <c r="AVN11" s="1941"/>
      <c r="AVO11" s="1941"/>
      <c r="AVP11" s="1941"/>
      <c r="AVQ11" s="1941"/>
      <c r="AVR11" s="1941"/>
      <c r="AVS11" s="1941"/>
      <c r="AVT11" s="1941"/>
      <c r="AVU11" s="1941"/>
      <c r="AVV11" s="1941"/>
      <c r="AVW11" s="1941"/>
      <c r="AVX11" s="1941"/>
      <c r="AVY11" s="1941"/>
      <c r="AVZ11" s="1941"/>
      <c r="AWA11" s="1941"/>
      <c r="AWB11" s="1941"/>
      <c r="AWC11" s="1941"/>
      <c r="AWD11" s="1941"/>
      <c r="AWE11" s="1941"/>
      <c r="AWF11" s="1941"/>
      <c r="AWG11" s="1941"/>
      <c r="AWH11" s="1941"/>
      <c r="AWI11" s="1941"/>
      <c r="AWJ11" s="1941"/>
      <c r="AWK11" s="1941"/>
      <c r="AWL11" s="1941"/>
      <c r="AWM11" s="1941"/>
      <c r="AWN11" s="1941"/>
      <c r="AWO11" s="1941"/>
      <c r="AWP11" s="1941"/>
      <c r="AWQ11" s="1941"/>
      <c r="AWR11" s="1941"/>
      <c r="AWS11" s="1941"/>
      <c r="AWT11" s="1941"/>
      <c r="AWU11" s="1941"/>
      <c r="AWV11" s="1941"/>
      <c r="AWW11" s="1941"/>
      <c r="AWX11" s="1941"/>
      <c r="AWY11" s="1941"/>
      <c r="AWZ11" s="1941"/>
      <c r="AXA11" s="1941"/>
      <c r="AXB11" s="1941"/>
      <c r="AXC11" s="1941"/>
      <c r="AXD11" s="1941"/>
      <c r="AXE11" s="1941"/>
      <c r="AXF11" s="1941"/>
      <c r="AXG11" s="1941"/>
      <c r="AXH11" s="1941"/>
      <c r="AXI11" s="1941"/>
      <c r="AXJ11" s="1941"/>
      <c r="AXK11" s="1941"/>
      <c r="AXL11" s="1941"/>
      <c r="AXM11" s="1941"/>
      <c r="AXN11" s="1941"/>
      <c r="AXO11" s="1941"/>
      <c r="AXP11" s="1941"/>
      <c r="AXQ11" s="1941"/>
      <c r="AXR11" s="1941"/>
      <c r="AXS11" s="1941"/>
      <c r="AXT11" s="1941"/>
      <c r="AXU11" s="1941"/>
      <c r="AXV11" s="1941"/>
      <c r="AXW11" s="1941"/>
      <c r="AXX11" s="1941"/>
      <c r="AXY11" s="1941"/>
      <c r="AXZ11" s="1941"/>
      <c r="AYA11" s="1941"/>
      <c r="AYB11" s="1941"/>
      <c r="AYC11" s="1941"/>
      <c r="AYD11" s="1941"/>
      <c r="AYE11" s="1941"/>
      <c r="AYF11" s="1941"/>
      <c r="AYG11" s="1941"/>
      <c r="AYH11" s="1941"/>
      <c r="AYI11" s="1941"/>
      <c r="AYJ11" s="1941"/>
      <c r="AYK11" s="1941"/>
      <c r="AYL11" s="1941"/>
      <c r="AYM11" s="1941"/>
      <c r="AYN11" s="1941"/>
      <c r="AYO11" s="1941"/>
      <c r="AYP11" s="1941"/>
      <c r="AYQ11" s="1941"/>
      <c r="AYR11" s="1941"/>
      <c r="AYS11" s="1941"/>
      <c r="AYT11" s="1941"/>
      <c r="AYU11" s="1941"/>
      <c r="AYV11" s="1941"/>
      <c r="AYW11" s="1941"/>
      <c r="AYX11" s="1941"/>
      <c r="AYY11" s="1941"/>
      <c r="AYZ11" s="1941"/>
      <c r="AZA11" s="1941"/>
      <c r="AZB11" s="1941"/>
      <c r="AZC11" s="1941"/>
      <c r="AZD11" s="1941"/>
      <c r="AZE11" s="1941"/>
      <c r="AZF11" s="1941"/>
      <c r="AZG11" s="1941"/>
      <c r="AZH11" s="1941"/>
      <c r="AZI11" s="1941"/>
      <c r="AZJ11" s="1941"/>
      <c r="AZK11" s="1941"/>
      <c r="AZL11" s="1941"/>
      <c r="AZM11" s="1941"/>
      <c r="AZN11" s="1941"/>
      <c r="AZO11" s="1941"/>
      <c r="AZP11" s="1941"/>
      <c r="AZQ11" s="1941"/>
      <c r="AZR11" s="1941"/>
      <c r="AZS11" s="1941"/>
      <c r="AZT11" s="1941"/>
      <c r="AZU11" s="1941"/>
      <c r="AZV11" s="1941"/>
      <c r="AZW11" s="1941"/>
      <c r="AZX11" s="1941"/>
      <c r="AZY11" s="1941"/>
      <c r="AZZ11" s="1941"/>
      <c r="BAA11" s="1941"/>
      <c r="BAB11" s="1941"/>
      <c r="BAC11" s="1941"/>
      <c r="BAD11" s="1941"/>
      <c r="BAE11" s="1941"/>
      <c r="BAF11" s="1941"/>
      <c r="BAG11" s="1941"/>
      <c r="BAH11" s="1941"/>
      <c r="BAI11" s="1941"/>
      <c r="BAJ11" s="1941"/>
      <c r="BAK11" s="1941"/>
      <c r="BAL11" s="1941"/>
      <c r="BAM11" s="1941"/>
      <c r="BAN11" s="1941"/>
      <c r="BAO11" s="1941"/>
      <c r="BAP11" s="1941"/>
      <c r="BAQ11" s="1941"/>
      <c r="BAR11" s="1941"/>
      <c r="BAS11" s="1941"/>
      <c r="BAT11" s="1941"/>
      <c r="BAU11" s="1941"/>
      <c r="BAV11" s="1941"/>
      <c r="BAW11" s="1941"/>
      <c r="BAX11" s="1941"/>
      <c r="BAY11" s="1941"/>
      <c r="BAZ11" s="1941"/>
      <c r="BBA11" s="1941"/>
      <c r="BBB11" s="1941"/>
      <c r="BBC11" s="1941"/>
      <c r="BBD11" s="1941"/>
      <c r="BBE11" s="1941"/>
      <c r="BBF11" s="1941"/>
      <c r="BBG11" s="1941"/>
      <c r="BBH11" s="1941"/>
      <c r="BBI11" s="1941"/>
      <c r="BBJ11" s="1941"/>
      <c r="BBK11" s="1941"/>
      <c r="BBL11" s="1941"/>
      <c r="BBM11" s="1941"/>
      <c r="BBN11" s="1941"/>
      <c r="BBO11" s="1941"/>
      <c r="BBP11" s="1941"/>
      <c r="BBQ11" s="1941"/>
      <c r="BBR11" s="1941"/>
      <c r="BBS11" s="1941"/>
      <c r="BBT11" s="1941"/>
      <c r="BBU11" s="1941"/>
      <c r="BBV11" s="1941"/>
      <c r="BBW11" s="1941"/>
      <c r="BBX11" s="1941"/>
      <c r="BBY11" s="1941"/>
      <c r="BBZ11" s="1941"/>
      <c r="BCA11" s="1941"/>
      <c r="BCB11" s="1941"/>
      <c r="BCC11" s="1941"/>
      <c r="BCD11" s="1941"/>
      <c r="BCE11" s="1941"/>
      <c r="BCF11" s="1941"/>
      <c r="BCG11" s="1941"/>
      <c r="BCH11" s="1941"/>
      <c r="BCI11" s="1941"/>
      <c r="BCJ11" s="1941"/>
      <c r="BCK11" s="1941"/>
      <c r="BCL11" s="1941"/>
      <c r="BCM11" s="1941"/>
      <c r="BCN11" s="1941"/>
      <c r="BCO11" s="1941"/>
      <c r="BCP11" s="1941"/>
      <c r="BCQ11" s="1941"/>
      <c r="BCR11" s="1941"/>
      <c r="BCS11" s="1941"/>
      <c r="BCT11" s="1941"/>
      <c r="BCU11" s="1941"/>
      <c r="BCV11" s="1941"/>
      <c r="BCW11" s="1941"/>
      <c r="BCX11" s="1941"/>
      <c r="BCY11" s="1941"/>
      <c r="BCZ11" s="1941"/>
      <c r="BDA11" s="1941"/>
      <c r="BDB11" s="1941"/>
      <c r="BDC11" s="1941"/>
      <c r="BDD11" s="1941"/>
      <c r="BDE11" s="1941"/>
      <c r="BDF11" s="1941"/>
      <c r="BDG11" s="1941"/>
      <c r="BDH11" s="1941"/>
      <c r="BDI11" s="1941"/>
      <c r="BDJ11" s="1941"/>
      <c r="BDK11" s="1941"/>
      <c r="BDL11" s="1941"/>
      <c r="BDM11" s="1941"/>
      <c r="BDN11" s="1941"/>
      <c r="BDO11" s="1941"/>
      <c r="BDP11" s="1941"/>
      <c r="BDQ11" s="1941"/>
      <c r="BDR11" s="1941"/>
      <c r="BDS11" s="1941"/>
      <c r="BDT11" s="1941"/>
      <c r="BDU11" s="1941"/>
      <c r="BDV11" s="1941"/>
      <c r="BDW11" s="1941"/>
      <c r="BDX11" s="1941"/>
      <c r="BDY11" s="1941"/>
      <c r="BDZ11" s="1941"/>
      <c r="BEA11" s="1941"/>
      <c r="BEB11" s="1941"/>
      <c r="BEC11" s="1941"/>
      <c r="BED11" s="1941"/>
      <c r="BEE11" s="1941"/>
      <c r="BEF11" s="1941"/>
      <c r="BEG11" s="1941"/>
      <c r="BEH11" s="1941"/>
      <c r="BEI11" s="1941"/>
      <c r="BEJ11" s="1941"/>
      <c r="BEK11" s="1941"/>
      <c r="BEL11" s="1941"/>
      <c r="BEM11" s="1941"/>
      <c r="BEN11" s="1941"/>
      <c r="BEO11" s="1941"/>
      <c r="BEP11" s="1941"/>
      <c r="BEQ11" s="1941"/>
      <c r="BER11" s="1941"/>
      <c r="BES11" s="1941"/>
      <c r="BET11" s="1941"/>
      <c r="BEU11" s="1941"/>
      <c r="BEV11" s="1941"/>
      <c r="BEW11" s="1941"/>
      <c r="BEX11" s="1941"/>
      <c r="BEY11" s="1941"/>
      <c r="BEZ11" s="1941"/>
      <c r="BFA11" s="1941"/>
      <c r="BFB11" s="1941"/>
      <c r="BFC11" s="1941"/>
      <c r="BFD11" s="1941"/>
      <c r="BFE11" s="1941"/>
      <c r="BFF11" s="1941"/>
      <c r="BFG11" s="1941"/>
      <c r="BFH11" s="1941"/>
      <c r="BFI11" s="1941"/>
      <c r="BFJ11" s="1941"/>
      <c r="BFK11" s="1941"/>
      <c r="BFL11" s="1941"/>
      <c r="BFM11" s="1941"/>
      <c r="BFN11" s="1941"/>
      <c r="BFO11" s="1941"/>
      <c r="BFP11" s="1941"/>
      <c r="BFQ11" s="1941"/>
      <c r="BFR11" s="1941"/>
      <c r="BFS11" s="1941"/>
      <c r="BFT11" s="1941"/>
      <c r="BFU11" s="1941"/>
      <c r="BFV11" s="1941"/>
      <c r="BFW11" s="1941"/>
      <c r="BFX11" s="1941"/>
      <c r="BFY11" s="1941"/>
      <c r="BFZ11" s="1941"/>
      <c r="BGA11" s="1941"/>
      <c r="BGB11" s="1941"/>
      <c r="BGC11" s="1941"/>
      <c r="BGD11" s="1941"/>
      <c r="BGE11" s="1941"/>
      <c r="BGF11" s="1941"/>
      <c r="BGG11" s="1941"/>
      <c r="BGH11" s="1941"/>
      <c r="BGI11" s="1941"/>
      <c r="BGJ11" s="1941"/>
      <c r="BGK11" s="1941"/>
      <c r="BGL11" s="1941"/>
      <c r="BGM11" s="1941"/>
      <c r="BGN11" s="1941"/>
      <c r="BGO11" s="1941"/>
      <c r="BGP11" s="1941"/>
      <c r="BGQ11" s="1941"/>
      <c r="BGR11" s="1941"/>
      <c r="BGS11" s="1941"/>
      <c r="BGT11" s="1941"/>
      <c r="BGU11" s="1941"/>
      <c r="BGV11" s="1941"/>
      <c r="BGW11" s="1941"/>
      <c r="BGX11" s="1941"/>
      <c r="BGY11" s="1941"/>
      <c r="BGZ11" s="1941"/>
      <c r="BHA11" s="1941"/>
      <c r="BHB11" s="1941"/>
      <c r="BHC11" s="1941"/>
      <c r="BHD11" s="1941"/>
      <c r="BHE11" s="1941"/>
      <c r="BHF11" s="1941"/>
      <c r="BHG11" s="1941"/>
      <c r="BHH11" s="1941"/>
      <c r="BHI11" s="1941"/>
      <c r="BHJ11" s="1941"/>
      <c r="BHK11" s="1941"/>
      <c r="BHL11" s="1941"/>
      <c r="BHM11" s="1941"/>
      <c r="BHN11" s="1941"/>
      <c r="BHO11" s="1941"/>
      <c r="BHP11" s="1941"/>
      <c r="BHQ11" s="1941"/>
      <c r="BHR11" s="1941"/>
      <c r="BHS11" s="1941"/>
      <c r="BHT11" s="1941"/>
      <c r="BHU11" s="1941"/>
      <c r="BHV11" s="1941"/>
      <c r="BHW11" s="1941"/>
      <c r="BHX11" s="1941"/>
      <c r="BHY11" s="1941"/>
      <c r="BHZ11" s="1941"/>
      <c r="BIA11" s="1941"/>
      <c r="BIB11" s="1941"/>
      <c r="BIC11" s="1941"/>
      <c r="BID11" s="1941"/>
      <c r="BIE11" s="1941"/>
      <c r="BIF11" s="1941"/>
      <c r="BIG11" s="1941"/>
      <c r="BIH11" s="1941"/>
      <c r="BII11" s="1941"/>
      <c r="BIJ11" s="1941"/>
      <c r="BIK11" s="1941"/>
      <c r="BIL11" s="1941"/>
      <c r="BIM11" s="1941"/>
      <c r="BIN11" s="1941"/>
      <c r="BIO11" s="1941"/>
      <c r="BIP11" s="1941"/>
      <c r="BIQ11" s="1941"/>
      <c r="BIR11" s="1941"/>
      <c r="BIS11" s="1941"/>
      <c r="BIT11" s="1941"/>
      <c r="BIU11" s="1941"/>
      <c r="BIV11" s="1941"/>
      <c r="BIW11" s="1941"/>
      <c r="BIX11" s="1941"/>
      <c r="BIY11" s="1941"/>
      <c r="BIZ11" s="1941"/>
      <c r="BJA11" s="1941"/>
      <c r="BJB11" s="1941"/>
      <c r="BJC11" s="1941"/>
      <c r="BJD11" s="1941"/>
      <c r="BJE11" s="1941"/>
      <c r="BJF11" s="1941"/>
      <c r="BJG11" s="1941"/>
      <c r="BJH11" s="1941"/>
      <c r="BJI11" s="1941"/>
      <c r="BJJ11" s="1941"/>
      <c r="BJK11" s="1941"/>
      <c r="BJL11" s="1941"/>
      <c r="BJM11" s="1941"/>
      <c r="BJN11" s="1941"/>
      <c r="BJO11" s="1941"/>
      <c r="BJP11" s="1941"/>
      <c r="BJQ11" s="1941"/>
      <c r="BJR11" s="1941"/>
      <c r="BJS11" s="1941"/>
      <c r="BJT11" s="1941"/>
      <c r="BJU11" s="1941"/>
      <c r="BJV11" s="1941"/>
      <c r="BJW11" s="1941"/>
      <c r="BJX11" s="1941"/>
      <c r="BJY11" s="1941"/>
      <c r="BJZ11" s="1941"/>
      <c r="BKA11" s="1941"/>
      <c r="BKB11" s="1941"/>
      <c r="BKC11" s="1941"/>
      <c r="BKD11" s="1941"/>
      <c r="BKE11" s="1941"/>
      <c r="BKF11" s="1941"/>
      <c r="BKG11" s="1941"/>
      <c r="BKH11" s="1941"/>
      <c r="BKI11" s="1941"/>
      <c r="BKJ11" s="1941"/>
      <c r="BKK11" s="1941"/>
      <c r="BKL11" s="1941"/>
      <c r="BKM11" s="1941"/>
      <c r="BKN11" s="1941"/>
      <c r="BKO11" s="1941"/>
      <c r="BKP11" s="1941"/>
      <c r="BKQ11" s="1941"/>
      <c r="BKR11" s="1941"/>
      <c r="BKS11" s="1941"/>
      <c r="BKT11" s="1941"/>
      <c r="BKU11" s="1941"/>
      <c r="BKV11" s="1941"/>
      <c r="BKW11" s="1941"/>
      <c r="BKX11" s="1941"/>
      <c r="BKY11" s="1941"/>
      <c r="BKZ11" s="1941"/>
      <c r="BLA11" s="1941"/>
      <c r="BLB11" s="1941"/>
      <c r="BLC11" s="1941"/>
      <c r="BLD11" s="1941"/>
      <c r="BLE11" s="1941"/>
      <c r="BLF11" s="1941"/>
      <c r="BLG11" s="1941"/>
      <c r="BLH11" s="1941"/>
      <c r="BLI11" s="1941"/>
      <c r="BLJ11" s="1941"/>
      <c r="BLK11" s="1941"/>
      <c r="BLL11" s="1941"/>
      <c r="BLM11" s="1941"/>
      <c r="BLN11" s="1941"/>
      <c r="BLO11" s="1941"/>
      <c r="BLP11" s="1941"/>
      <c r="BLQ11" s="1941"/>
      <c r="BLR11" s="1941"/>
      <c r="BLS11" s="1941"/>
      <c r="BLT11" s="1941"/>
      <c r="BLU11" s="1941"/>
      <c r="BLV11" s="1941"/>
      <c r="BLW11" s="1941"/>
      <c r="BLX11" s="1941"/>
      <c r="BLY11" s="1941"/>
      <c r="BLZ11" s="1941"/>
      <c r="BMA11" s="1941"/>
      <c r="BMB11" s="1941"/>
      <c r="BMC11" s="1941"/>
      <c r="BMD11" s="1941"/>
      <c r="BME11" s="1941"/>
      <c r="BMF11" s="1941"/>
      <c r="BMG11" s="1941"/>
      <c r="BMH11" s="1941"/>
      <c r="BMI11" s="1941"/>
      <c r="BMJ11" s="1941"/>
      <c r="BMK11" s="1941"/>
      <c r="BML11" s="1941"/>
      <c r="BMM11" s="1941"/>
      <c r="BMN11" s="1941"/>
      <c r="BMO11" s="1941"/>
      <c r="BMP11" s="1941"/>
      <c r="BMQ11" s="1941"/>
      <c r="BMR11" s="1941"/>
      <c r="BMS11" s="1941"/>
      <c r="BMT11" s="1941"/>
      <c r="BMU11" s="1941"/>
      <c r="BMV11" s="1941"/>
      <c r="BMW11" s="1941"/>
      <c r="BMX11" s="1941"/>
      <c r="BMY11" s="1941"/>
      <c r="BMZ11" s="1941"/>
      <c r="BNA11" s="1941"/>
      <c r="BNB11" s="1941"/>
      <c r="BNC11" s="1941"/>
      <c r="BND11" s="1941"/>
      <c r="BNE11" s="1941"/>
      <c r="BNF11" s="1941"/>
      <c r="BNG11" s="1941"/>
      <c r="BNH11" s="1941"/>
      <c r="BNI11" s="1941"/>
      <c r="BNJ11" s="1941"/>
      <c r="BNK11" s="1941"/>
      <c r="BNL11" s="1941"/>
      <c r="BNM11" s="1941"/>
      <c r="BNN11" s="1941"/>
      <c r="BNO11" s="1941"/>
      <c r="BNP11" s="1941"/>
      <c r="BNQ11" s="1941"/>
      <c r="BNR11" s="1941"/>
      <c r="BNS11" s="1941"/>
      <c r="BNT11" s="1941"/>
      <c r="BNU11" s="1941"/>
      <c r="BNV11" s="1941"/>
      <c r="BNW11" s="1941"/>
      <c r="BNX11" s="1941"/>
      <c r="BNY11" s="1941"/>
      <c r="BNZ11" s="1941"/>
      <c r="BOA11" s="1941"/>
      <c r="BOB11" s="1941"/>
      <c r="BOC11" s="1941"/>
      <c r="BOD11" s="1941"/>
      <c r="BOE11" s="1941"/>
      <c r="BOF11" s="1941"/>
      <c r="BOG11" s="1941"/>
      <c r="BOH11" s="1941"/>
      <c r="BOI11" s="1941"/>
      <c r="BOJ11" s="1941"/>
      <c r="BOK11" s="1941"/>
      <c r="BOL11" s="1941"/>
      <c r="BOM11" s="1941"/>
      <c r="BON11" s="1941"/>
      <c r="BOO11" s="1941"/>
      <c r="BOP11" s="1941"/>
      <c r="BOQ11" s="1941"/>
      <c r="BOR11" s="1941"/>
      <c r="BOS11" s="1941"/>
      <c r="BOT11" s="1941"/>
      <c r="BOU11" s="1941"/>
      <c r="BOV11" s="1941"/>
      <c r="BOW11" s="1941"/>
      <c r="BOX11" s="1941"/>
      <c r="BOY11" s="1941"/>
      <c r="BOZ11" s="1941"/>
      <c r="BPA11" s="1941"/>
      <c r="BPB11" s="1941"/>
      <c r="BPC11" s="1941"/>
      <c r="BPD11" s="1941"/>
      <c r="BPE11" s="1941"/>
      <c r="BPF11" s="1941"/>
      <c r="BPG11" s="1941"/>
      <c r="BPH11" s="1941"/>
      <c r="BPI11" s="1941"/>
      <c r="BPJ11" s="1941"/>
      <c r="BPK11" s="1941"/>
      <c r="BPL11" s="1941"/>
      <c r="BPM11" s="1941"/>
      <c r="BPN11" s="1941"/>
      <c r="BPO11" s="1941"/>
      <c r="BPP11" s="1941"/>
      <c r="BPQ11" s="1941"/>
      <c r="BPR11" s="1941"/>
      <c r="BPS11" s="1941"/>
      <c r="BPT11" s="1941"/>
      <c r="BPU11" s="1941"/>
      <c r="BPV11" s="1941"/>
      <c r="BPW11" s="1941"/>
      <c r="BPX11" s="1941"/>
      <c r="BPY11" s="1941"/>
      <c r="BPZ11" s="1941"/>
      <c r="BQA11" s="1941"/>
      <c r="BQB11" s="1941"/>
      <c r="BQC11" s="1941"/>
      <c r="BQD11" s="1941"/>
      <c r="BQE11" s="1941"/>
      <c r="BQF11" s="1941"/>
      <c r="BQG11" s="1941"/>
      <c r="BQH11" s="1941"/>
      <c r="BQI11" s="1941"/>
      <c r="BQJ11" s="1941"/>
      <c r="BQK11" s="1941"/>
      <c r="BQL11" s="1941"/>
      <c r="BQM11" s="1941"/>
      <c r="BQN11" s="1941"/>
      <c r="BQO11" s="1941"/>
      <c r="BQP11" s="1941"/>
      <c r="BQQ11" s="1941"/>
      <c r="BQR11" s="1941"/>
      <c r="BQS11" s="1941"/>
      <c r="BQT11" s="1941"/>
      <c r="BQU11" s="1941"/>
      <c r="BQV11" s="1941"/>
      <c r="BQW11" s="1941"/>
      <c r="BQX11" s="1941"/>
      <c r="BQY11" s="1941"/>
      <c r="BQZ11" s="1941"/>
      <c r="BRA11" s="1941"/>
      <c r="BRB11" s="1941"/>
      <c r="BRC11" s="1941"/>
      <c r="BRD11" s="1941"/>
      <c r="BRE11" s="1941"/>
      <c r="BRF11" s="1941"/>
      <c r="BRG11" s="1941"/>
      <c r="BRH11" s="1941"/>
      <c r="BRI11" s="1941"/>
      <c r="BRJ11" s="1941"/>
      <c r="BRK11" s="1941"/>
      <c r="BRL11" s="1941"/>
      <c r="BRM11" s="1941"/>
      <c r="BRN11" s="1941"/>
      <c r="BRO11" s="1941"/>
      <c r="BRP11" s="1941"/>
      <c r="BRQ11" s="1941"/>
      <c r="BRR11" s="1941"/>
      <c r="BRS11" s="1941"/>
      <c r="BRT11" s="1941"/>
      <c r="BRU11" s="1941"/>
      <c r="BRV11" s="1941"/>
      <c r="BRW11" s="1941"/>
      <c r="BRX11" s="1941"/>
      <c r="BRY11" s="1941"/>
      <c r="BRZ11" s="1941"/>
      <c r="BSA11" s="1941"/>
      <c r="BSB11" s="1941"/>
      <c r="BSC11" s="1941"/>
      <c r="BSD11" s="1941"/>
      <c r="BSE11" s="1941"/>
      <c r="BSF11" s="1941"/>
      <c r="BSG11" s="1941"/>
      <c r="BSH11" s="1941"/>
      <c r="BSI11" s="1941"/>
      <c r="BSJ11" s="1941"/>
      <c r="BSK11" s="1941"/>
      <c r="BSL11" s="1941"/>
      <c r="BSM11" s="1941"/>
      <c r="BSN11" s="1941"/>
      <c r="BSO11" s="1941"/>
      <c r="BSP11" s="1941"/>
      <c r="BSQ11" s="1941"/>
      <c r="BSR11" s="1941"/>
      <c r="BSS11" s="1941"/>
      <c r="BST11" s="1941"/>
      <c r="BSU11" s="1941"/>
      <c r="BSV11" s="1941"/>
      <c r="BSW11" s="1941"/>
      <c r="BSX11" s="1941"/>
      <c r="BSY11" s="1941"/>
      <c r="BSZ11" s="1941"/>
      <c r="BTA11" s="1941"/>
      <c r="BTB11" s="1941"/>
      <c r="BTC11" s="1941"/>
      <c r="BTD11" s="1941"/>
      <c r="BTE11" s="1941"/>
      <c r="BTF11" s="1941"/>
      <c r="BTG11" s="1941"/>
      <c r="BTH11" s="1941"/>
      <c r="BTI11" s="1941"/>
      <c r="BTJ11" s="1941"/>
      <c r="BTK11" s="1941"/>
      <c r="BTL11" s="1941"/>
      <c r="BTM11" s="1941"/>
      <c r="BTN11" s="1941"/>
      <c r="BTO11" s="1941"/>
      <c r="BTP11" s="1941"/>
      <c r="BTQ11" s="1941"/>
      <c r="BTR11" s="1941"/>
      <c r="BTS11" s="1941"/>
      <c r="BTT11" s="1941"/>
      <c r="BTU11" s="1941"/>
      <c r="BTV11" s="1941"/>
      <c r="BTW11" s="1941"/>
      <c r="BTX11" s="1941"/>
      <c r="BTY11" s="1941"/>
      <c r="BTZ11" s="1941"/>
      <c r="BUA11" s="1941"/>
      <c r="BUB11" s="1941"/>
      <c r="BUC11" s="1941"/>
      <c r="BUD11" s="1941"/>
      <c r="BUE11" s="1941"/>
      <c r="BUF11" s="1941"/>
      <c r="BUG11" s="1941"/>
      <c r="BUH11" s="1941"/>
      <c r="BUI11" s="1941"/>
      <c r="BUJ11" s="1941"/>
      <c r="BUK11" s="1941"/>
      <c r="BUL11" s="1941"/>
      <c r="BUM11" s="1941"/>
      <c r="BUN11" s="1941"/>
      <c r="BUO11" s="1941"/>
      <c r="BUP11" s="1941"/>
      <c r="BUQ11" s="1941"/>
      <c r="BUR11" s="1941"/>
      <c r="BUS11" s="1941"/>
      <c r="BUT11" s="1941"/>
      <c r="BUU11" s="1941"/>
      <c r="BUV11" s="1941"/>
      <c r="BUW11" s="1941"/>
      <c r="BUX11" s="1941"/>
      <c r="BUY11" s="1941"/>
      <c r="BUZ11" s="1941"/>
      <c r="BVA11" s="1941"/>
      <c r="BVB11" s="1941"/>
      <c r="BVC11" s="1941"/>
      <c r="BVD11" s="1941"/>
      <c r="BVE11" s="1941"/>
      <c r="BVF11" s="1941"/>
      <c r="BVG11" s="1941"/>
      <c r="BVH11" s="1941"/>
      <c r="BVI11" s="1941"/>
      <c r="BVJ11" s="1941"/>
      <c r="BVK11" s="1941"/>
      <c r="BVL11" s="1941"/>
      <c r="BVM11" s="1941"/>
      <c r="BVN11" s="1941"/>
      <c r="BVO11" s="1941"/>
      <c r="BVP11" s="1941"/>
      <c r="BVQ11" s="1941"/>
      <c r="BVR11" s="1941"/>
      <c r="BVS11" s="1941"/>
      <c r="BVT11" s="1941"/>
      <c r="BVU11" s="1941"/>
      <c r="BVV11" s="1941"/>
      <c r="BVW11" s="1941"/>
      <c r="BVX11" s="1941"/>
      <c r="BVY11" s="1941"/>
      <c r="BVZ11" s="1941"/>
      <c r="BWA11" s="1941"/>
      <c r="BWB11" s="1941"/>
      <c r="BWC11" s="1941"/>
      <c r="BWD11" s="1941"/>
      <c r="BWE11" s="1941"/>
      <c r="BWF11" s="1941"/>
      <c r="BWG11" s="1941"/>
      <c r="BWH11" s="1941"/>
      <c r="BWI11" s="1941"/>
      <c r="BWJ11" s="1941"/>
      <c r="BWK11" s="1941"/>
      <c r="BWL11" s="1941"/>
      <c r="BWM11" s="1941"/>
      <c r="BWN11" s="1941"/>
      <c r="BWO11" s="1941"/>
      <c r="BWP11" s="1941"/>
      <c r="BWQ11" s="1941"/>
      <c r="BWR11" s="1941"/>
      <c r="BWS11" s="1941"/>
      <c r="BWT11" s="1941"/>
      <c r="BWU11" s="1941"/>
      <c r="BWV11" s="1941"/>
      <c r="BWW11" s="1941"/>
      <c r="BWX11" s="1941"/>
      <c r="BWY11" s="1941"/>
      <c r="BWZ11" s="1941"/>
      <c r="BXA11" s="1941"/>
      <c r="BXB11" s="1941"/>
      <c r="BXC11" s="1941"/>
      <c r="BXD11" s="1941"/>
      <c r="BXE11" s="1941"/>
      <c r="BXF11" s="1941"/>
      <c r="BXG11" s="1941"/>
      <c r="BXH11" s="1941"/>
      <c r="BXI11" s="1941"/>
      <c r="BXJ11" s="1941"/>
      <c r="BXK11" s="1941"/>
      <c r="BXL11" s="1941"/>
      <c r="BXM11" s="1941"/>
      <c r="BXN11" s="1941"/>
      <c r="BXO11" s="1941"/>
      <c r="BXP11" s="1941"/>
      <c r="BXQ11" s="1941"/>
      <c r="BXR11" s="1941"/>
      <c r="BXS11" s="1941"/>
      <c r="BXT11" s="1941"/>
      <c r="BXU11" s="1941"/>
      <c r="BXV11" s="1941"/>
      <c r="BXW11" s="1941"/>
      <c r="BXX11" s="1941"/>
      <c r="BXY11" s="1941"/>
      <c r="BXZ11" s="1941"/>
      <c r="BYA11" s="1941"/>
      <c r="BYB11" s="1941"/>
      <c r="BYC11" s="1941"/>
      <c r="BYD11" s="1941"/>
      <c r="BYE11" s="1941"/>
      <c r="BYF11" s="1941"/>
      <c r="BYG11" s="1941"/>
      <c r="BYH11" s="1941"/>
      <c r="BYI11" s="1941"/>
      <c r="BYJ11" s="1941"/>
      <c r="BYK11" s="1941"/>
      <c r="BYL11" s="1941"/>
      <c r="BYM11" s="1941"/>
      <c r="BYN11" s="1941"/>
      <c r="BYO11" s="1941"/>
      <c r="BYP11" s="1941"/>
      <c r="BYQ11" s="1941"/>
      <c r="BYR11" s="1941"/>
      <c r="BYS11" s="1941"/>
      <c r="BYT11" s="1941"/>
      <c r="BYU11" s="1941"/>
      <c r="BYV11" s="1941"/>
      <c r="BYW11" s="1941"/>
      <c r="BYX11" s="1941"/>
      <c r="BYY11" s="1941"/>
      <c r="BYZ11" s="1941"/>
      <c r="BZA11" s="1941"/>
      <c r="BZB11" s="1941"/>
      <c r="BZC11" s="1941"/>
      <c r="BZD11" s="1941"/>
      <c r="BZE11" s="1941"/>
      <c r="BZF11" s="1941"/>
      <c r="BZG11" s="1941"/>
      <c r="BZH11" s="1941"/>
      <c r="BZI11" s="1941"/>
      <c r="BZJ11" s="1941"/>
      <c r="BZK11" s="1941"/>
      <c r="BZL11" s="1941"/>
      <c r="BZM11" s="1941"/>
      <c r="BZN11" s="1941"/>
      <c r="BZO11" s="1941"/>
      <c r="BZP11" s="1941"/>
      <c r="BZQ11" s="1941"/>
      <c r="BZR11" s="1941"/>
      <c r="BZS11" s="1941"/>
      <c r="BZT11" s="1941"/>
      <c r="BZU11" s="1941"/>
      <c r="BZV11" s="1941"/>
      <c r="BZW11" s="1941"/>
      <c r="BZX11" s="1941"/>
      <c r="BZY11" s="1941"/>
      <c r="BZZ11" s="1941"/>
      <c r="CAA11" s="1941"/>
      <c r="CAB11" s="1941"/>
      <c r="CAC11" s="1941"/>
      <c r="CAD11" s="1941"/>
      <c r="CAE11" s="1941"/>
      <c r="CAF11" s="1941"/>
      <c r="CAG11" s="1941"/>
      <c r="CAH11" s="1941"/>
      <c r="CAI11" s="1941"/>
      <c r="CAJ11" s="1941"/>
      <c r="CAK11" s="1941"/>
      <c r="CAL11" s="1941"/>
      <c r="CAM11" s="1941"/>
      <c r="CAN11" s="1941"/>
      <c r="CAO11" s="1941"/>
      <c r="CAP11" s="1941"/>
      <c r="CAQ11" s="1941"/>
      <c r="CAR11" s="1941"/>
      <c r="CAS11" s="1941"/>
      <c r="CAT11" s="1941"/>
      <c r="CAU11" s="1941"/>
      <c r="CAV11" s="1941"/>
      <c r="CAW11" s="1941"/>
      <c r="CAX11" s="1941"/>
      <c r="CAY11" s="1941"/>
      <c r="CAZ11" s="1941"/>
      <c r="CBA11" s="1941"/>
      <c r="CBB11" s="1941"/>
      <c r="CBC11" s="1941"/>
      <c r="CBD11" s="1941"/>
      <c r="CBE11" s="1941"/>
      <c r="CBF11" s="1941"/>
      <c r="CBG11" s="1941"/>
      <c r="CBH11" s="1941"/>
      <c r="CBI11" s="1941"/>
      <c r="CBJ11" s="1941"/>
      <c r="CBK11" s="1941"/>
      <c r="CBL11" s="1941"/>
      <c r="CBM11" s="1941"/>
      <c r="CBN11" s="1941"/>
      <c r="CBO11" s="1941"/>
      <c r="CBP11" s="1941"/>
      <c r="CBQ11" s="1941"/>
      <c r="CBR11" s="1941"/>
      <c r="CBS11" s="1941"/>
      <c r="CBT11" s="1941"/>
      <c r="CBU11" s="1941"/>
      <c r="CBV11" s="1941"/>
      <c r="CBW11" s="1941"/>
      <c r="CBX11" s="1941"/>
      <c r="CBY11" s="1941"/>
      <c r="CBZ11" s="1941"/>
      <c r="CCA11" s="1941"/>
      <c r="CCB11" s="1941"/>
      <c r="CCC11" s="1941"/>
      <c r="CCD11" s="1941"/>
      <c r="CCE11" s="1941"/>
      <c r="CCF11" s="1941"/>
      <c r="CCG11" s="1941"/>
      <c r="CCH11" s="1941"/>
      <c r="CCI11" s="1941"/>
      <c r="CCJ11" s="1941"/>
      <c r="CCK11" s="1941"/>
      <c r="CCL11" s="1941"/>
      <c r="CCM11" s="1941"/>
      <c r="CCN11" s="1941"/>
      <c r="CCO11" s="1941"/>
      <c r="CCP11" s="1941"/>
      <c r="CCQ11" s="1941"/>
      <c r="CCR11" s="1941"/>
      <c r="CCS11" s="1941"/>
      <c r="CCT11" s="1941"/>
      <c r="CCU11" s="1941"/>
      <c r="CCV11" s="1941"/>
      <c r="CCW11" s="1941"/>
      <c r="CCX11" s="1941"/>
      <c r="CCY11" s="1941"/>
      <c r="CCZ11" s="1941"/>
      <c r="CDA11" s="1941"/>
      <c r="CDB11" s="1941"/>
      <c r="CDC11" s="1941"/>
      <c r="CDD11" s="1941"/>
      <c r="CDE11" s="1941"/>
      <c r="CDF11" s="1941"/>
      <c r="CDG11" s="1941"/>
      <c r="CDH11" s="1941"/>
      <c r="CDI11" s="1941"/>
      <c r="CDJ11" s="1941"/>
      <c r="CDK11" s="1941"/>
      <c r="CDL11" s="1941"/>
      <c r="CDM11" s="1941"/>
      <c r="CDN11" s="1941"/>
      <c r="CDO11" s="1941"/>
      <c r="CDP11" s="1941"/>
      <c r="CDQ11" s="1941"/>
      <c r="CDR11" s="1941"/>
      <c r="CDS11" s="1941"/>
      <c r="CDT11" s="1941"/>
      <c r="CDU11" s="1941"/>
      <c r="CDV11" s="1941"/>
      <c r="CDW11" s="1941"/>
      <c r="CDX11" s="1941"/>
      <c r="CDY11" s="1941"/>
      <c r="CDZ11" s="1941"/>
      <c r="CEA11" s="1941"/>
      <c r="CEB11" s="1941"/>
      <c r="CEC11" s="1941"/>
      <c r="CED11" s="1941"/>
      <c r="CEE11" s="1941"/>
      <c r="CEF11" s="1941"/>
      <c r="CEG11" s="1941"/>
      <c r="CEH11" s="1941"/>
      <c r="CEI11" s="1941"/>
      <c r="CEJ11" s="1941"/>
      <c r="CEK11" s="1941"/>
      <c r="CEL11" s="1941"/>
      <c r="CEM11" s="1941"/>
      <c r="CEN11" s="1941"/>
      <c r="CEO11" s="1941"/>
      <c r="CEP11" s="1941"/>
      <c r="CEQ11" s="1941"/>
      <c r="CER11" s="1941"/>
      <c r="CES11" s="1941"/>
      <c r="CET11" s="1941"/>
      <c r="CEU11" s="1941"/>
      <c r="CEV11" s="1941"/>
      <c r="CEW11" s="1941"/>
      <c r="CEX11" s="1941"/>
      <c r="CEY11" s="1941"/>
      <c r="CEZ11" s="1941"/>
      <c r="CFA11" s="1941"/>
      <c r="CFB11" s="1941"/>
      <c r="CFC11" s="1941"/>
      <c r="CFD11" s="1941"/>
      <c r="CFE11" s="1941"/>
      <c r="CFF11" s="1941"/>
      <c r="CFG11" s="1941"/>
      <c r="CFH11" s="1941"/>
      <c r="CFI11" s="1941"/>
      <c r="CFJ11" s="1941"/>
      <c r="CFK11" s="1941"/>
      <c r="CFL11" s="1941"/>
      <c r="CFM11" s="1941"/>
      <c r="CFN11" s="1941"/>
      <c r="CFO11" s="1941"/>
      <c r="CFP11" s="1941"/>
      <c r="CFQ11" s="1941"/>
      <c r="CFR11" s="1941"/>
      <c r="CFS11" s="1941"/>
      <c r="CFT11" s="1941"/>
      <c r="CFU11" s="1941"/>
      <c r="CFV11" s="1941"/>
      <c r="CFW11" s="1941"/>
      <c r="CFX11" s="1941"/>
      <c r="CFY11" s="1941"/>
      <c r="CFZ11" s="1941"/>
      <c r="CGA11" s="1941"/>
      <c r="CGB11" s="1941"/>
      <c r="CGC11" s="1941"/>
      <c r="CGD11" s="1941"/>
      <c r="CGE11" s="1941"/>
      <c r="CGF11" s="1941"/>
      <c r="CGG11" s="1941"/>
      <c r="CGH11" s="1941"/>
      <c r="CGI11" s="1941"/>
      <c r="CGJ11" s="1941"/>
      <c r="CGK11" s="1941"/>
      <c r="CGL11" s="1941"/>
      <c r="CGM11" s="1941"/>
      <c r="CGN11" s="1941"/>
      <c r="CGO11" s="1941"/>
      <c r="CGP11" s="1941"/>
      <c r="CGQ11" s="1941"/>
      <c r="CGR11" s="1941"/>
      <c r="CGS11" s="1941"/>
      <c r="CGT11" s="1941"/>
      <c r="CGU11" s="1941"/>
      <c r="CGV11" s="1941"/>
      <c r="CGW11" s="1941"/>
      <c r="CGX11" s="1941"/>
      <c r="CGY11" s="1941"/>
      <c r="CGZ11" s="1941"/>
      <c r="CHA11" s="1941"/>
      <c r="CHB11" s="1941"/>
      <c r="CHC11" s="1941"/>
      <c r="CHD11" s="1941"/>
      <c r="CHE11" s="1941"/>
      <c r="CHF11" s="1941"/>
      <c r="CHG11" s="1941"/>
      <c r="CHH11" s="1941"/>
      <c r="CHI11" s="1941"/>
      <c r="CHJ11" s="1941"/>
      <c r="CHK11" s="1941"/>
      <c r="CHL11" s="1941"/>
      <c r="CHM11" s="1941"/>
      <c r="CHN11" s="1941"/>
      <c r="CHO11" s="1941"/>
      <c r="CHP11" s="1941"/>
      <c r="CHQ11" s="1941"/>
      <c r="CHR11" s="1941"/>
      <c r="CHS11" s="1941"/>
      <c r="CHT11" s="1941"/>
      <c r="CHU11" s="1941"/>
      <c r="CHV11" s="1941"/>
      <c r="CHW11" s="1941"/>
      <c r="CHX11" s="1941"/>
      <c r="CHY11" s="1941"/>
      <c r="CHZ11" s="1941"/>
      <c r="CIA11" s="1941"/>
      <c r="CIB11" s="1941"/>
      <c r="CIC11" s="1941"/>
      <c r="CID11" s="1941"/>
      <c r="CIE11" s="1941"/>
      <c r="CIF11" s="1941"/>
      <c r="CIG11" s="1941"/>
      <c r="CIH11" s="1941"/>
      <c r="CII11" s="1941"/>
      <c r="CIJ11" s="1941"/>
      <c r="CIK11" s="1941"/>
      <c r="CIL11" s="1941"/>
      <c r="CIM11" s="1941"/>
      <c r="CIN11" s="1941"/>
      <c r="CIO11" s="1941"/>
      <c r="CIP11" s="1941"/>
      <c r="CIQ11" s="1941"/>
      <c r="CIR11" s="1941"/>
      <c r="CIS11" s="1941"/>
      <c r="CIT11" s="1941"/>
      <c r="CIU11" s="1941"/>
      <c r="CIV11" s="1941"/>
      <c r="CIW11" s="1941"/>
      <c r="CIX11" s="1941"/>
      <c r="CIY11" s="1941"/>
      <c r="CIZ11" s="1941"/>
      <c r="CJA11" s="1941"/>
      <c r="CJB11" s="1941"/>
      <c r="CJC11" s="1941"/>
      <c r="CJD11" s="1941"/>
      <c r="CJE11" s="1941"/>
      <c r="CJF11" s="1941"/>
      <c r="CJG11" s="1941"/>
      <c r="CJH11" s="1941"/>
      <c r="CJI11" s="1941"/>
      <c r="CJJ11" s="1941"/>
      <c r="CJK11" s="1941"/>
      <c r="CJL11" s="1941"/>
      <c r="CJM11" s="1941"/>
      <c r="CJN11" s="1941"/>
      <c r="CJO11" s="1941"/>
      <c r="CJP11" s="1941"/>
      <c r="CJQ11" s="1941"/>
      <c r="CJR11" s="1941"/>
      <c r="CJS11" s="1941"/>
      <c r="CJT11" s="1941"/>
      <c r="CJU11" s="1941"/>
      <c r="CJV11" s="1941"/>
      <c r="CJW11" s="1941"/>
      <c r="CJX11" s="1941"/>
      <c r="CJY11" s="1941"/>
      <c r="CJZ11" s="1941"/>
      <c r="CKA11" s="1941"/>
      <c r="CKB11" s="1941"/>
      <c r="CKC11" s="1941"/>
      <c r="CKD11" s="1941"/>
      <c r="CKE11" s="1941"/>
      <c r="CKF11" s="1941"/>
      <c r="CKG11" s="1941"/>
      <c r="CKH11" s="1941"/>
      <c r="CKI11" s="1941"/>
      <c r="CKJ11" s="1941"/>
      <c r="CKK11" s="1941"/>
      <c r="CKL11" s="1941"/>
      <c r="CKM11" s="1941"/>
      <c r="CKN11" s="1941"/>
      <c r="CKO11" s="1941"/>
      <c r="CKP11" s="1941"/>
      <c r="CKQ11" s="1941"/>
      <c r="CKR11" s="1941"/>
      <c r="CKS11" s="1941"/>
      <c r="CKT11" s="1941"/>
      <c r="CKU11" s="1941"/>
      <c r="CKV11" s="1941"/>
      <c r="CKW11" s="1941"/>
      <c r="CKX11" s="1941"/>
      <c r="CKY11" s="1941"/>
      <c r="CKZ11" s="1941"/>
      <c r="CLA11" s="1941"/>
      <c r="CLB11" s="1941"/>
      <c r="CLC11" s="1941"/>
      <c r="CLD11" s="1941"/>
      <c r="CLE11" s="1941"/>
      <c r="CLF11" s="1941"/>
      <c r="CLG11" s="1941"/>
      <c r="CLH11" s="1941"/>
      <c r="CLI11" s="1941"/>
      <c r="CLJ11" s="1941"/>
      <c r="CLK11" s="1941"/>
      <c r="CLL11" s="1941"/>
      <c r="CLM11" s="1941"/>
      <c r="CLN11" s="1941"/>
      <c r="CLO11" s="1941"/>
      <c r="CLP11" s="1941"/>
      <c r="CLQ11" s="1941"/>
      <c r="CLR11" s="1941"/>
      <c r="CLS11" s="1941"/>
      <c r="CLT11" s="1941"/>
      <c r="CLU11" s="1941"/>
      <c r="CLV11" s="1941"/>
      <c r="CLW11" s="1941"/>
      <c r="CLX11" s="1941"/>
      <c r="CLY11" s="1941"/>
      <c r="CLZ11" s="1941"/>
      <c r="CMA11" s="1941"/>
      <c r="CMB11" s="1941"/>
      <c r="CMC11" s="1941"/>
      <c r="CMD11" s="1941"/>
      <c r="CME11" s="1941"/>
      <c r="CMF11" s="1941"/>
      <c r="CMG11" s="1941"/>
      <c r="CMH11" s="1941"/>
      <c r="CMI11" s="1941"/>
      <c r="CMJ11" s="1941"/>
      <c r="CMK11" s="1941"/>
      <c r="CML11" s="1941"/>
      <c r="CMM11" s="1941"/>
      <c r="CMN11" s="1941"/>
      <c r="CMO11" s="1941"/>
      <c r="CMP11" s="1941"/>
      <c r="CMQ11" s="1941"/>
      <c r="CMR11" s="1941"/>
      <c r="CMS11" s="1941"/>
      <c r="CMT11" s="1941"/>
      <c r="CMU11" s="1941"/>
      <c r="CMV11" s="1941"/>
      <c r="CMW11" s="1941"/>
      <c r="CMX11" s="1941"/>
      <c r="CMY11" s="1941"/>
      <c r="CMZ11" s="1941"/>
      <c r="CNA11" s="1941"/>
      <c r="CNB11" s="1941"/>
      <c r="CNC11" s="1941"/>
      <c r="CND11" s="1941"/>
      <c r="CNE11" s="1941"/>
      <c r="CNF11" s="1941"/>
      <c r="CNG11" s="1941"/>
      <c r="CNH11" s="1941"/>
      <c r="CNI11" s="1941"/>
      <c r="CNJ11" s="1941"/>
      <c r="CNK11" s="1941"/>
      <c r="CNL11" s="1941"/>
      <c r="CNM11" s="1941"/>
      <c r="CNN11" s="1941"/>
      <c r="CNO11" s="1941"/>
      <c r="CNP11" s="1941"/>
      <c r="CNQ11" s="1941"/>
      <c r="CNR11" s="1941"/>
      <c r="CNS11" s="1941"/>
      <c r="CNT11" s="1941"/>
      <c r="CNU11" s="1941"/>
      <c r="CNV11" s="1941"/>
      <c r="CNW11" s="1941"/>
      <c r="CNX11" s="1941"/>
      <c r="CNY11" s="1941"/>
      <c r="CNZ11" s="1941"/>
      <c r="COA11" s="1941"/>
      <c r="COB11" s="1941"/>
      <c r="COC11" s="1941"/>
      <c r="COD11" s="1941"/>
      <c r="COE11" s="1941"/>
      <c r="COF11" s="1941"/>
      <c r="COG11" s="1941"/>
      <c r="COH11" s="1941"/>
      <c r="COI11" s="1941"/>
      <c r="COJ11" s="1941"/>
      <c r="COK11" s="1941"/>
      <c r="COL11" s="1941"/>
      <c r="COM11" s="1941"/>
      <c r="CON11" s="1941"/>
      <c r="COO11" s="1941"/>
      <c r="COP11" s="1941"/>
      <c r="COQ11" s="1941"/>
      <c r="COR11" s="1941"/>
      <c r="COS11" s="1941"/>
      <c r="COT11" s="1941"/>
      <c r="COU11" s="1941"/>
      <c r="COV11" s="1941"/>
      <c r="COW11" s="1941"/>
      <c r="COX11" s="1941"/>
      <c r="COY11" s="1941"/>
      <c r="COZ11" s="1941"/>
      <c r="CPA11" s="1941"/>
      <c r="CPB11" s="1941"/>
      <c r="CPC11" s="1941"/>
      <c r="CPD11" s="1941"/>
      <c r="CPE11" s="1941"/>
      <c r="CPF11" s="1941"/>
      <c r="CPG11" s="1941"/>
      <c r="CPH11" s="1941"/>
      <c r="CPI11" s="1941"/>
      <c r="CPJ11" s="1941"/>
      <c r="CPK11" s="1941"/>
      <c r="CPL11" s="1941"/>
      <c r="CPM11" s="1941"/>
      <c r="CPN11" s="1941"/>
      <c r="CPO11" s="1941"/>
      <c r="CPP11" s="1941"/>
      <c r="CPQ11" s="1941"/>
      <c r="CPR11" s="1941"/>
      <c r="CPS11" s="1941"/>
      <c r="CPT11" s="1941"/>
      <c r="CPU11" s="1941"/>
      <c r="CPV11" s="1941"/>
      <c r="CPW11" s="1941"/>
      <c r="CPX11" s="1941"/>
      <c r="CPY11" s="1941"/>
      <c r="CPZ11" s="1941"/>
      <c r="CQA11" s="1941"/>
      <c r="CQB11" s="1941"/>
      <c r="CQC11" s="1941"/>
      <c r="CQD11" s="1941"/>
      <c r="CQE11" s="1941"/>
      <c r="CQF11" s="1941"/>
      <c r="CQG11" s="1941"/>
      <c r="CQH11" s="1941"/>
      <c r="CQI11" s="1941"/>
      <c r="CQJ11" s="1941"/>
      <c r="CQK11" s="1941"/>
      <c r="CQL11" s="1941"/>
      <c r="CQM11" s="1941"/>
      <c r="CQN11" s="1941"/>
      <c r="CQO11" s="1941"/>
      <c r="CQP11" s="1941"/>
      <c r="CQQ11" s="1941"/>
      <c r="CQR11" s="1941"/>
      <c r="CQS11" s="1941"/>
      <c r="CQT11" s="1941"/>
      <c r="CQU11" s="1941"/>
      <c r="CQV11" s="1941"/>
      <c r="CQW11" s="1941"/>
      <c r="CQX11" s="1941"/>
      <c r="CQY11" s="1941"/>
      <c r="CQZ11" s="1941"/>
      <c r="CRA11" s="1941"/>
      <c r="CRB11" s="1941"/>
      <c r="CRC11" s="1941"/>
      <c r="CRD11" s="1941"/>
      <c r="CRE11" s="1941"/>
      <c r="CRF11" s="1941"/>
      <c r="CRG11" s="1941"/>
      <c r="CRH11" s="1941"/>
      <c r="CRI11" s="1941"/>
      <c r="CRJ11" s="1941"/>
      <c r="CRK11" s="1941"/>
      <c r="CRL11" s="1941"/>
      <c r="CRM11" s="1941"/>
      <c r="CRN11" s="1941"/>
      <c r="CRO11" s="1941"/>
      <c r="CRP11" s="1941"/>
      <c r="CRQ11" s="1941"/>
      <c r="CRR11" s="1941"/>
      <c r="CRS11" s="1941"/>
      <c r="CRT11" s="1941"/>
      <c r="CRU11" s="1941"/>
      <c r="CRV11" s="1941"/>
      <c r="CRW11" s="1941"/>
      <c r="CRX11" s="1941"/>
      <c r="CRY11" s="1941"/>
      <c r="CRZ11" s="1941"/>
      <c r="CSA11" s="1941"/>
      <c r="CSB11" s="1941"/>
      <c r="CSC11" s="1941"/>
      <c r="CSD11" s="1941"/>
      <c r="CSE11" s="1941"/>
      <c r="CSF11" s="1941"/>
      <c r="CSG11" s="1941"/>
      <c r="CSH11" s="1941"/>
      <c r="CSI11" s="1941"/>
      <c r="CSJ11" s="1941"/>
      <c r="CSK11" s="1941"/>
      <c r="CSL11" s="1941"/>
      <c r="CSM11" s="1941"/>
      <c r="CSN11" s="1941"/>
      <c r="CSO11" s="1941"/>
      <c r="CSP11" s="1941"/>
      <c r="CSQ11" s="1941"/>
      <c r="CSR11" s="1941"/>
      <c r="CSS11" s="1941"/>
      <c r="CST11" s="1941"/>
      <c r="CSU11" s="1941"/>
      <c r="CSV11" s="1941"/>
      <c r="CSW11" s="1941"/>
      <c r="CSX11" s="1941"/>
      <c r="CSY11" s="1941"/>
      <c r="CSZ11" s="1941"/>
      <c r="CTA11" s="1941"/>
      <c r="CTB11" s="1941"/>
      <c r="CTC11" s="1941"/>
      <c r="CTD11" s="1941"/>
      <c r="CTE11" s="1941"/>
      <c r="CTF11" s="1941"/>
      <c r="CTG11" s="1941"/>
      <c r="CTH11" s="1941"/>
      <c r="CTI11" s="1941"/>
      <c r="CTJ11" s="1941"/>
      <c r="CTK11" s="1941"/>
      <c r="CTL11" s="1941"/>
      <c r="CTM11" s="1941"/>
      <c r="CTN11" s="1941"/>
      <c r="CTO11" s="1941"/>
      <c r="CTP11" s="1941"/>
      <c r="CTQ11" s="1941"/>
      <c r="CTR11" s="1941"/>
      <c r="CTS11" s="1941"/>
      <c r="CTT11" s="1941"/>
      <c r="CTU11" s="1941"/>
      <c r="CTV11" s="1941"/>
      <c r="CTW11" s="1941"/>
      <c r="CTX11" s="1941"/>
      <c r="CTY11" s="1941"/>
      <c r="CTZ11" s="1941"/>
      <c r="CUA11" s="1941"/>
      <c r="CUB11" s="1941"/>
      <c r="CUC11" s="1941"/>
      <c r="CUD11" s="1941"/>
      <c r="CUE11" s="1941"/>
      <c r="CUF11" s="1941"/>
      <c r="CUG11" s="1941"/>
      <c r="CUH11" s="1941"/>
      <c r="CUI11" s="1941"/>
      <c r="CUJ11" s="1941"/>
      <c r="CUK11" s="1941"/>
      <c r="CUL11" s="1941"/>
      <c r="CUM11" s="1941"/>
      <c r="CUN11" s="1941"/>
      <c r="CUO11" s="1941"/>
      <c r="CUP11" s="1941"/>
      <c r="CUQ11" s="1941"/>
      <c r="CUR11" s="1941"/>
      <c r="CUS11" s="1941"/>
      <c r="CUT11" s="1941"/>
      <c r="CUU11" s="1941"/>
      <c r="CUV11" s="1941"/>
      <c r="CUW11" s="1941"/>
      <c r="CUX11" s="1941"/>
      <c r="CUY11" s="1941"/>
      <c r="CUZ11" s="1941"/>
      <c r="CVA11" s="1941"/>
      <c r="CVB11" s="1941"/>
      <c r="CVC11" s="1941"/>
      <c r="CVD11" s="1941"/>
      <c r="CVE11" s="1941"/>
      <c r="CVF11" s="1941"/>
      <c r="CVG11" s="1941"/>
      <c r="CVH11" s="1941"/>
      <c r="CVI11" s="1941"/>
      <c r="CVJ11" s="1941"/>
      <c r="CVK11" s="1941"/>
      <c r="CVL11" s="1941"/>
      <c r="CVM11" s="1941"/>
      <c r="CVN11" s="1941"/>
      <c r="CVO11" s="1941"/>
      <c r="CVP11" s="1941"/>
      <c r="CVQ11" s="1941"/>
      <c r="CVR11" s="1941"/>
      <c r="CVS11" s="1941"/>
      <c r="CVT11" s="1941"/>
      <c r="CVU11" s="1941"/>
      <c r="CVV11" s="1941"/>
      <c r="CVW11" s="1941"/>
      <c r="CVX11" s="1941"/>
      <c r="CVY11" s="1941"/>
      <c r="CVZ11" s="1941"/>
      <c r="CWA11" s="1941"/>
      <c r="CWB11" s="1941"/>
      <c r="CWC11" s="1941"/>
      <c r="CWD11" s="1941"/>
      <c r="CWE11" s="1941"/>
      <c r="CWF11" s="1941"/>
      <c r="CWG11" s="1941"/>
      <c r="CWH11" s="1941"/>
      <c r="CWI11" s="1941"/>
      <c r="CWJ11" s="1941"/>
      <c r="CWK11" s="1941"/>
      <c r="CWL11" s="1941"/>
      <c r="CWM11" s="1941"/>
      <c r="CWN11" s="1941"/>
      <c r="CWO11" s="1941"/>
      <c r="CWP11" s="1941"/>
      <c r="CWQ11" s="1941"/>
      <c r="CWR11" s="1941"/>
      <c r="CWS11" s="1941"/>
      <c r="CWT11" s="1941"/>
      <c r="CWU11" s="1941"/>
      <c r="CWV11" s="1941"/>
      <c r="CWW11" s="1941"/>
      <c r="CWX11" s="1941"/>
      <c r="CWY11" s="1941"/>
      <c r="CWZ11" s="1941"/>
      <c r="CXA11" s="1941"/>
      <c r="CXB11" s="1941"/>
      <c r="CXC11" s="1941"/>
      <c r="CXD11" s="1941"/>
      <c r="CXE11" s="1941"/>
      <c r="CXF11" s="1941"/>
      <c r="CXG11" s="1941"/>
      <c r="CXH11" s="1941"/>
      <c r="CXI11" s="1941"/>
      <c r="CXJ11" s="1941"/>
      <c r="CXK11" s="1941"/>
      <c r="CXL11" s="1941"/>
      <c r="CXM11" s="1941"/>
      <c r="CXN11" s="1941"/>
      <c r="CXO11" s="1941"/>
      <c r="CXP11" s="1941"/>
      <c r="CXQ11" s="1941"/>
      <c r="CXR11" s="1941"/>
      <c r="CXS11" s="1941"/>
      <c r="CXT11" s="1941"/>
      <c r="CXU11" s="1941"/>
      <c r="CXV11" s="1941"/>
      <c r="CXW11" s="1941"/>
      <c r="CXX11" s="1941"/>
      <c r="CXY11" s="1941"/>
      <c r="CXZ11" s="1941"/>
      <c r="CYA11" s="1941"/>
      <c r="CYB11" s="1941"/>
      <c r="CYC11" s="1941"/>
      <c r="CYD11" s="1941"/>
      <c r="CYE11" s="1941"/>
      <c r="CYF11" s="1941"/>
      <c r="CYG11" s="1941"/>
      <c r="CYH11" s="1941"/>
      <c r="CYI11" s="1941"/>
      <c r="CYJ11" s="1941"/>
      <c r="CYK11" s="1941"/>
      <c r="CYL11" s="1941"/>
      <c r="CYM11" s="1941"/>
      <c r="CYN11" s="1941"/>
      <c r="CYO11" s="1941"/>
      <c r="CYP11" s="1941"/>
      <c r="CYQ11" s="1941"/>
      <c r="CYR11" s="1941"/>
      <c r="CYS11" s="1941"/>
      <c r="CYT11" s="1941"/>
      <c r="CYU11" s="1941"/>
      <c r="CYV11" s="1941"/>
      <c r="CYW11" s="1941"/>
      <c r="CYX11" s="1941"/>
      <c r="CYY11" s="1941"/>
      <c r="CYZ11" s="1941"/>
      <c r="CZA11" s="1941"/>
      <c r="CZB11" s="1941"/>
      <c r="CZC11" s="1941"/>
      <c r="CZD11" s="1941"/>
      <c r="CZE11" s="1941"/>
      <c r="CZF11" s="1941"/>
      <c r="CZG11" s="1941"/>
      <c r="CZH11" s="1941"/>
      <c r="CZI11" s="1941"/>
      <c r="CZJ11" s="1941"/>
      <c r="CZK11" s="1941"/>
      <c r="CZL11" s="1941"/>
      <c r="CZM11" s="1941"/>
      <c r="CZN11" s="1941"/>
      <c r="CZO11" s="1941"/>
      <c r="CZP11" s="1941"/>
      <c r="CZQ11" s="1941"/>
      <c r="CZR11" s="1941"/>
      <c r="CZS11" s="1941"/>
      <c r="CZT11" s="1941"/>
      <c r="CZU11" s="1941"/>
      <c r="CZV11" s="1941"/>
      <c r="CZW11" s="1941"/>
      <c r="CZX11" s="1941"/>
      <c r="CZY11" s="1941"/>
      <c r="CZZ11" s="1941"/>
      <c r="DAA11" s="1941"/>
      <c r="DAB11" s="1941"/>
      <c r="DAC11" s="1941"/>
      <c r="DAD11" s="1941"/>
      <c r="DAE11" s="1941"/>
      <c r="DAF11" s="1941"/>
      <c r="DAG11" s="1941"/>
      <c r="DAH11" s="1941"/>
      <c r="DAI11" s="1941"/>
      <c r="DAJ11" s="1941"/>
      <c r="DAK11" s="1941"/>
      <c r="DAL11" s="1941"/>
      <c r="DAM11" s="1941"/>
      <c r="DAN11" s="1941"/>
      <c r="DAO11" s="1941"/>
      <c r="DAP11" s="1941"/>
      <c r="DAQ11" s="1941"/>
      <c r="DAR11" s="1941"/>
      <c r="DAS11" s="1941"/>
      <c r="DAT11" s="1941"/>
      <c r="DAU11" s="1941"/>
      <c r="DAV11" s="1941"/>
      <c r="DAW11" s="1941"/>
      <c r="DAX11" s="1941"/>
      <c r="DAY11" s="1941"/>
      <c r="DAZ11" s="1941"/>
      <c r="DBA11" s="1941"/>
      <c r="DBB11" s="1941"/>
      <c r="DBC11" s="1941"/>
      <c r="DBD11" s="1941"/>
      <c r="DBE11" s="1941"/>
      <c r="DBF11" s="1941"/>
      <c r="DBG11" s="1941"/>
      <c r="DBH11" s="1941"/>
      <c r="DBI11" s="1941"/>
      <c r="DBJ11" s="1941"/>
      <c r="DBK11" s="1941"/>
      <c r="DBL11" s="1941"/>
      <c r="DBM11" s="1941"/>
      <c r="DBN11" s="1941"/>
      <c r="DBO11" s="1941"/>
      <c r="DBP11" s="1941"/>
      <c r="DBQ11" s="1941"/>
      <c r="DBR11" s="1941"/>
      <c r="DBS11" s="1941"/>
      <c r="DBT11" s="1941"/>
      <c r="DBU11" s="1941"/>
      <c r="DBV11" s="1941"/>
      <c r="DBW11" s="1941"/>
      <c r="DBX11" s="1941"/>
      <c r="DBY11" s="1941"/>
      <c r="DBZ11" s="1941"/>
      <c r="DCA11" s="1941"/>
      <c r="DCB11" s="1941"/>
      <c r="DCC11" s="1941"/>
      <c r="DCD11" s="1941"/>
      <c r="DCE11" s="1941"/>
      <c r="DCF11" s="1941"/>
      <c r="DCG11" s="1941"/>
      <c r="DCH11" s="1941"/>
      <c r="DCI11" s="1941"/>
      <c r="DCJ11" s="1941"/>
      <c r="DCK11" s="1941"/>
      <c r="DCL11" s="1941"/>
      <c r="DCM11" s="1941"/>
      <c r="DCN11" s="1941"/>
      <c r="DCO11" s="1941"/>
      <c r="DCP11" s="1941"/>
      <c r="DCQ11" s="1941"/>
      <c r="DCR11" s="1941"/>
      <c r="DCS11" s="1941"/>
      <c r="DCT11" s="1941"/>
      <c r="DCU11" s="1941"/>
      <c r="DCV11" s="1941"/>
      <c r="DCW11" s="1941"/>
      <c r="DCX11" s="1941"/>
      <c r="DCY11" s="1941"/>
      <c r="DCZ11" s="1941"/>
      <c r="DDA11" s="1941"/>
      <c r="DDB11" s="1941"/>
      <c r="DDC11" s="1941"/>
      <c r="DDD11" s="1941"/>
      <c r="DDE11" s="1941"/>
      <c r="DDF11" s="1941"/>
      <c r="DDG11" s="1941"/>
      <c r="DDH11" s="1941"/>
      <c r="DDI11" s="1941"/>
      <c r="DDJ11" s="1941"/>
      <c r="DDK11" s="1941"/>
      <c r="DDL11" s="1941"/>
      <c r="DDM11" s="1941"/>
      <c r="DDN11" s="1941"/>
      <c r="DDO11" s="1941"/>
      <c r="DDP11" s="1941"/>
      <c r="DDQ11" s="1941"/>
      <c r="DDR11" s="1941"/>
      <c r="DDS11" s="1941"/>
      <c r="DDT11" s="1941"/>
      <c r="DDU11" s="1941"/>
      <c r="DDV11" s="1941"/>
      <c r="DDW11" s="1941"/>
      <c r="DDX11" s="1941"/>
      <c r="DDY11" s="1941"/>
      <c r="DDZ11" s="1941"/>
      <c r="DEA11" s="1941"/>
      <c r="DEB11" s="1941"/>
      <c r="DEC11" s="1941"/>
      <c r="DED11" s="1941"/>
      <c r="DEE11" s="1941"/>
      <c r="DEF11" s="1941"/>
      <c r="DEG11" s="1941"/>
      <c r="DEH11" s="1941"/>
      <c r="DEI11" s="1941"/>
      <c r="DEJ11" s="1941"/>
      <c r="DEK11" s="1941"/>
      <c r="DEL11" s="1941"/>
      <c r="DEM11" s="1941"/>
      <c r="DEN11" s="1941"/>
      <c r="DEO11" s="1941"/>
      <c r="DEP11" s="1941"/>
      <c r="DEQ11" s="1941"/>
      <c r="DER11" s="1941"/>
      <c r="DES11" s="1941"/>
      <c r="DET11" s="1941"/>
      <c r="DEU11" s="1941"/>
      <c r="DEV11" s="1941"/>
      <c r="DEW11" s="1941"/>
      <c r="DEX11" s="1941"/>
      <c r="DEY11" s="1941"/>
      <c r="DEZ11" s="1941"/>
      <c r="DFA11" s="1941"/>
      <c r="DFB11" s="1941"/>
      <c r="DFC11" s="1941"/>
      <c r="DFD11" s="1941"/>
      <c r="DFE11" s="1941"/>
      <c r="DFF11" s="1941"/>
      <c r="DFG11" s="1941"/>
      <c r="DFH11" s="1941"/>
      <c r="DFI11" s="1941"/>
      <c r="DFJ11" s="1941"/>
      <c r="DFK11" s="1941"/>
      <c r="DFL11" s="1941"/>
      <c r="DFM11" s="1941"/>
      <c r="DFN11" s="1941"/>
      <c r="DFO11" s="1941"/>
      <c r="DFP11" s="1941"/>
      <c r="DFQ11" s="1941"/>
      <c r="DFR11" s="1941"/>
      <c r="DFS11" s="1941"/>
      <c r="DFT11" s="1941"/>
      <c r="DFU11" s="1941"/>
      <c r="DFV11" s="1941"/>
      <c r="DFW11" s="1941"/>
      <c r="DFX11" s="1941"/>
      <c r="DFY11" s="1941"/>
      <c r="DFZ11" s="1941"/>
      <c r="DGA11" s="1941"/>
      <c r="DGB11" s="1941"/>
      <c r="DGC11" s="1941"/>
      <c r="DGD11" s="1941"/>
      <c r="DGE11" s="1941"/>
      <c r="DGF11" s="1941"/>
      <c r="DGG11" s="1941"/>
      <c r="DGH11" s="1941"/>
      <c r="DGI11" s="1941"/>
      <c r="DGJ11" s="1941"/>
      <c r="DGK11" s="1941"/>
      <c r="DGL11" s="1941"/>
      <c r="DGM11" s="1941"/>
      <c r="DGN11" s="1941"/>
      <c r="DGO11" s="1941"/>
      <c r="DGP11" s="1941"/>
      <c r="DGQ11" s="1941"/>
      <c r="DGR11" s="1941"/>
      <c r="DGS11" s="1941"/>
      <c r="DGT11" s="1941"/>
      <c r="DGU11" s="1941"/>
      <c r="DGV11" s="1941"/>
      <c r="DGW11" s="1941"/>
      <c r="DGX11" s="1941"/>
      <c r="DGY11" s="1941"/>
      <c r="DGZ11" s="1941"/>
      <c r="DHA11" s="1941"/>
      <c r="DHB11" s="1941"/>
      <c r="DHC11" s="1941"/>
      <c r="DHD11" s="1941"/>
      <c r="DHE11" s="1941"/>
      <c r="DHF11" s="1941"/>
      <c r="DHG11" s="1941"/>
      <c r="DHH11" s="1941"/>
      <c r="DHI11" s="1941"/>
      <c r="DHJ11" s="1941"/>
      <c r="DHK11" s="1941"/>
      <c r="DHL11" s="1941"/>
      <c r="DHM11" s="1941"/>
      <c r="DHN11" s="1941"/>
      <c r="DHO11" s="1941"/>
      <c r="DHP11" s="1941"/>
      <c r="DHQ11" s="1941"/>
      <c r="DHR11" s="1941"/>
      <c r="DHS11" s="1941"/>
      <c r="DHT11" s="1941"/>
      <c r="DHU11" s="1941"/>
      <c r="DHV11" s="1941"/>
      <c r="DHW11" s="1941"/>
      <c r="DHX11" s="1941"/>
      <c r="DHY11" s="1941"/>
      <c r="DHZ11" s="1941"/>
      <c r="DIA11" s="1941"/>
      <c r="DIB11" s="1941"/>
      <c r="DIC11" s="1941"/>
      <c r="DID11" s="1941"/>
      <c r="DIE11" s="1941"/>
      <c r="DIF11" s="1941"/>
      <c r="DIG11" s="1941"/>
      <c r="DIH11" s="1941"/>
      <c r="DII11" s="1941"/>
      <c r="DIJ11" s="1941"/>
      <c r="DIK11" s="1941"/>
      <c r="DIL11" s="1941"/>
      <c r="DIM11" s="1941"/>
      <c r="DIN11" s="1941"/>
      <c r="DIO11" s="1941"/>
      <c r="DIP11" s="1941"/>
      <c r="DIQ11" s="1941"/>
      <c r="DIR11" s="1941"/>
      <c r="DIS11" s="1941"/>
      <c r="DIT11" s="1941"/>
      <c r="DIU11" s="1941"/>
      <c r="DIV11" s="1941"/>
      <c r="DIW11" s="1941"/>
      <c r="DIX11" s="1941"/>
      <c r="DIY11" s="1941"/>
      <c r="DIZ11" s="1941"/>
      <c r="DJA11" s="1941"/>
      <c r="DJB11" s="1941"/>
      <c r="DJC11" s="1941"/>
      <c r="DJD11" s="1941"/>
      <c r="DJE11" s="1941"/>
      <c r="DJF11" s="1941"/>
      <c r="DJG11" s="1941"/>
      <c r="DJH11" s="1941"/>
      <c r="DJI11" s="1941"/>
      <c r="DJJ11" s="1941"/>
      <c r="DJK11" s="1941"/>
      <c r="DJL11" s="1941"/>
      <c r="DJM11" s="1941"/>
      <c r="DJN11" s="1941"/>
      <c r="DJO11" s="1941"/>
      <c r="DJP11" s="1941"/>
      <c r="DJQ11" s="1941"/>
      <c r="DJR11" s="1941"/>
      <c r="DJS11" s="1941"/>
      <c r="DJT11" s="1941"/>
      <c r="DJU11" s="1941"/>
      <c r="DJV11" s="1941"/>
      <c r="DJW11" s="1941"/>
      <c r="DJX11" s="1941"/>
      <c r="DJY11" s="1941"/>
      <c r="DJZ11" s="1941"/>
      <c r="DKA11" s="1941"/>
      <c r="DKB11" s="1941"/>
      <c r="DKC11" s="1941"/>
      <c r="DKD11" s="1941"/>
      <c r="DKE11" s="1941"/>
      <c r="DKF11" s="1941"/>
      <c r="DKG11" s="1941"/>
      <c r="DKH11" s="1941"/>
      <c r="DKI11" s="1941"/>
      <c r="DKJ11" s="1941"/>
      <c r="DKK11" s="1941"/>
      <c r="DKL11" s="1941"/>
      <c r="DKM11" s="1941"/>
      <c r="DKN11" s="1941"/>
      <c r="DKO11" s="1941"/>
      <c r="DKP11" s="1941"/>
      <c r="DKQ11" s="1941"/>
      <c r="DKR11" s="1941"/>
      <c r="DKS11" s="1941"/>
      <c r="DKT11" s="1941"/>
      <c r="DKU11" s="1941"/>
      <c r="DKV11" s="1941"/>
      <c r="DKW11" s="1941"/>
      <c r="DKX11" s="1941"/>
      <c r="DKY11" s="1941"/>
      <c r="DKZ11" s="1941"/>
      <c r="DLA11" s="1941"/>
      <c r="DLB11" s="1941"/>
      <c r="DLC11" s="1941"/>
      <c r="DLD11" s="1941"/>
      <c r="DLE11" s="1941"/>
      <c r="DLF11" s="1941"/>
      <c r="DLG11" s="1941"/>
      <c r="DLH11" s="1941"/>
      <c r="DLI11" s="1941"/>
      <c r="DLJ11" s="1941"/>
      <c r="DLK11" s="1941"/>
      <c r="DLL11" s="1941"/>
      <c r="DLM11" s="1941"/>
      <c r="DLN11" s="1941"/>
      <c r="DLO11" s="1941"/>
      <c r="DLP11" s="1941"/>
      <c r="DLQ11" s="1941"/>
      <c r="DLR11" s="1941"/>
      <c r="DLS11" s="1941"/>
      <c r="DLT11" s="1941"/>
      <c r="DLU11" s="1941"/>
      <c r="DLV11" s="1941"/>
      <c r="DLW11" s="1941"/>
      <c r="DLX11" s="1941"/>
      <c r="DLY11" s="1941"/>
      <c r="DLZ11" s="1941"/>
      <c r="DMA11" s="1941"/>
      <c r="DMB11" s="1941"/>
      <c r="DMC11" s="1941"/>
      <c r="DMD11" s="1941"/>
      <c r="DME11" s="1941"/>
      <c r="DMF11" s="1941"/>
      <c r="DMG11" s="1941"/>
      <c r="DMH11" s="1941"/>
      <c r="DMI11" s="1941"/>
      <c r="DMJ11" s="1941"/>
      <c r="DMK11" s="1941"/>
      <c r="DML11" s="1941"/>
      <c r="DMM11" s="1941"/>
      <c r="DMN11" s="1941"/>
      <c r="DMO11" s="1941"/>
      <c r="DMP11" s="1941"/>
      <c r="DMQ11" s="1941"/>
      <c r="DMR11" s="1941"/>
      <c r="DMS11" s="1941"/>
      <c r="DMT11" s="1941"/>
      <c r="DMU11" s="1941"/>
      <c r="DMV11" s="1941"/>
      <c r="DMW11" s="1941"/>
      <c r="DMX11" s="1941"/>
      <c r="DMY11" s="1941"/>
      <c r="DMZ11" s="1941"/>
      <c r="DNA11" s="1941"/>
      <c r="DNB11" s="1941"/>
      <c r="DNC11" s="1941"/>
      <c r="DND11" s="1941"/>
      <c r="DNE11" s="1941"/>
      <c r="DNF11" s="1941"/>
      <c r="DNG11" s="1941"/>
      <c r="DNH11" s="1941"/>
      <c r="DNI11" s="1941"/>
      <c r="DNJ11" s="1941"/>
      <c r="DNK11" s="1941"/>
      <c r="DNL11" s="1941"/>
      <c r="DNM11" s="1941"/>
      <c r="DNN11" s="1941"/>
      <c r="DNO11" s="1941"/>
      <c r="DNP11" s="1941"/>
      <c r="DNQ11" s="1941"/>
      <c r="DNR11" s="1941"/>
      <c r="DNS11" s="1941"/>
      <c r="DNT11" s="1941"/>
      <c r="DNU11" s="1941"/>
      <c r="DNV11" s="1941"/>
      <c r="DNW11" s="1941"/>
      <c r="DNX11" s="1941"/>
      <c r="DNY11" s="1941"/>
      <c r="DNZ11" s="1941"/>
      <c r="DOA11" s="1941"/>
      <c r="DOB11" s="1941"/>
      <c r="DOC11" s="1941"/>
      <c r="DOD11" s="1941"/>
      <c r="DOE11" s="1941"/>
      <c r="DOF11" s="1941"/>
      <c r="DOG11" s="1941"/>
      <c r="DOH11" s="1941"/>
      <c r="DOI11" s="1941"/>
      <c r="DOJ11" s="1941"/>
      <c r="DOK11" s="1941"/>
      <c r="DOL11" s="1941"/>
      <c r="DOM11" s="1941"/>
      <c r="DON11" s="1941"/>
      <c r="DOO11" s="1941"/>
      <c r="DOP11" s="1941"/>
      <c r="DOQ11" s="1941"/>
      <c r="DOR11" s="1941"/>
      <c r="DOS11" s="1941"/>
      <c r="DOT11" s="1941"/>
      <c r="DOU11" s="1941"/>
      <c r="DOV11" s="1941"/>
      <c r="DOW11" s="1941"/>
      <c r="DOX11" s="1941"/>
      <c r="DOY11" s="1941"/>
      <c r="DOZ11" s="1941"/>
      <c r="DPA11" s="1941"/>
      <c r="DPB11" s="1941"/>
      <c r="DPC11" s="1941"/>
      <c r="DPD11" s="1941"/>
      <c r="DPE11" s="1941"/>
      <c r="DPF11" s="1941"/>
      <c r="DPG11" s="1941"/>
      <c r="DPH11" s="1941"/>
      <c r="DPI11" s="1941"/>
      <c r="DPJ11" s="1941"/>
      <c r="DPK11" s="1941"/>
      <c r="DPL11" s="1941"/>
      <c r="DPM11" s="1941"/>
      <c r="DPN11" s="1941"/>
      <c r="DPO11" s="1941"/>
      <c r="DPP11" s="1941"/>
      <c r="DPQ11" s="1941"/>
      <c r="DPR11" s="1941"/>
      <c r="DPS11" s="1941"/>
      <c r="DPT11" s="1941"/>
      <c r="DPU11" s="1941"/>
      <c r="DPV11" s="1941"/>
      <c r="DPW11" s="1941"/>
      <c r="DPX11" s="1941"/>
      <c r="DPY11" s="1941"/>
      <c r="DPZ11" s="1941"/>
      <c r="DQA11" s="1941"/>
      <c r="DQB11" s="1941"/>
      <c r="DQC11" s="1941"/>
      <c r="DQD11" s="1941"/>
      <c r="DQE11" s="1941"/>
      <c r="DQF11" s="1941"/>
      <c r="DQG11" s="1941"/>
      <c r="DQH11" s="1941"/>
      <c r="DQI11" s="1941"/>
      <c r="DQJ11" s="1941"/>
      <c r="DQK11" s="1941"/>
      <c r="DQL11" s="1941"/>
      <c r="DQM11" s="1941"/>
      <c r="DQN11" s="1941"/>
      <c r="DQO11" s="1941"/>
      <c r="DQP11" s="1941"/>
      <c r="DQQ11" s="1941"/>
      <c r="DQR11" s="1941"/>
      <c r="DQS11" s="1941"/>
      <c r="DQT11" s="1941"/>
      <c r="DQU11" s="1941"/>
      <c r="DQV11" s="1941"/>
      <c r="DQW11" s="1941"/>
      <c r="DQX11" s="1941"/>
      <c r="DQY11" s="1941"/>
      <c r="DQZ11" s="1941"/>
      <c r="DRA11" s="1941"/>
      <c r="DRB11" s="1941"/>
      <c r="DRC11" s="1941"/>
      <c r="DRD11" s="1941"/>
      <c r="DRE11" s="1941"/>
      <c r="DRF11" s="1941"/>
      <c r="DRG11" s="1941"/>
      <c r="DRH11" s="1941"/>
      <c r="DRI11" s="1941"/>
      <c r="DRJ11" s="1941"/>
      <c r="DRK11" s="1941"/>
      <c r="DRL11" s="1941"/>
      <c r="DRM11" s="1941"/>
      <c r="DRN11" s="1941"/>
      <c r="DRO11" s="1941"/>
      <c r="DRP11" s="1941"/>
      <c r="DRQ11" s="1941"/>
      <c r="DRR11" s="1941"/>
      <c r="DRS11" s="1941"/>
      <c r="DRT11" s="1941"/>
      <c r="DRU11" s="1941"/>
      <c r="DRV11" s="1941"/>
      <c r="DRW11" s="1941"/>
      <c r="DRX11" s="1941"/>
      <c r="DRY11" s="1941"/>
      <c r="DRZ11" s="1941"/>
      <c r="DSA11" s="1941"/>
      <c r="DSB11" s="1941"/>
      <c r="DSC11" s="1941"/>
      <c r="DSD11" s="1941"/>
      <c r="DSE11" s="1941"/>
      <c r="DSF11" s="1941"/>
      <c r="DSG11" s="1941"/>
      <c r="DSH11" s="1941"/>
      <c r="DSI11" s="1941"/>
      <c r="DSJ11" s="1941"/>
      <c r="DSK11" s="1941"/>
      <c r="DSL11" s="1941"/>
      <c r="DSM11" s="1941"/>
      <c r="DSN11" s="1941"/>
      <c r="DSO11" s="1941"/>
      <c r="DSP11" s="1941"/>
      <c r="DSQ11" s="1941"/>
      <c r="DSR11" s="1941"/>
      <c r="DSS11" s="1941"/>
      <c r="DST11" s="1941"/>
      <c r="DSU11" s="1941"/>
      <c r="DSV11" s="1941"/>
      <c r="DSW11" s="1941"/>
      <c r="DSX11" s="1941"/>
      <c r="DSY11" s="1941"/>
      <c r="DSZ11" s="1941"/>
      <c r="DTA11" s="1941"/>
      <c r="DTB11" s="1941"/>
      <c r="DTC11" s="1941"/>
      <c r="DTD11" s="1941"/>
      <c r="DTE11" s="1941"/>
      <c r="DTF11" s="1941"/>
      <c r="DTG11" s="1941"/>
      <c r="DTH11" s="1941"/>
      <c r="DTI11" s="1941"/>
      <c r="DTJ11" s="1941"/>
      <c r="DTK11" s="1941"/>
      <c r="DTL11" s="1941"/>
      <c r="DTM11" s="1941"/>
      <c r="DTN11" s="1941"/>
      <c r="DTO11" s="1941"/>
      <c r="DTP11" s="1941"/>
      <c r="DTQ11" s="1941"/>
      <c r="DTR11" s="1941"/>
      <c r="DTS11" s="1941"/>
      <c r="DTT11" s="1941"/>
      <c r="DTU11" s="1941"/>
      <c r="DTV11" s="1941"/>
      <c r="DTW11" s="1941"/>
      <c r="DTX11" s="1941"/>
      <c r="DTY11" s="1941"/>
      <c r="DTZ11" s="1941"/>
      <c r="DUA11" s="1941"/>
      <c r="DUB11" s="1941"/>
      <c r="DUC11" s="1941"/>
      <c r="DUD11" s="1941"/>
      <c r="DUE11" s="1941"/>
      <c r="DUF11" s="1941"/>
      <c r="DUG11" s="1941"/>
      <c r="DUH11" s="1941"/>
      <c r="DUI11" s="1941"/>
      <c r="DUJ11" s="1941"/>
      <c r="DUK11" s="1941"/>
      <c r="DUL11" s="1941"/>
      <c r="DUM11" s="1941"/>
      <c r="DUN11" s="1941"/>
      <c r="DUO11" s="1941"/>
      <c r="DUP11" s="1941"/>
      <c r="DUQ11" s="1941"/>
      <c r="DUR11" s="1941"/>
      <c r="DUS11" s="1941"/>
      <c r="DUT11" s="1941"/>
      <c r="DUU11" s="1941"/>
      <c r="DUV11" s="1941"/>
      <c r="DUW11" s="1941"/>
      <c r="DUX11" s="1941"/>
      <c r="DUY11" s="1941"/>
      <c r="DUZ11" s="1941"/>
      <c r="DVA11" s="1941"/>
      <c r="DVB11" s="1941"/>
      <c r="DVC11" s="1941"/>
      <c r="DVD11" s="1941"/>
      <c r="DVE11" s="1941"/>
      <c r="DVF11" s="1941"/>
      <c r="DVG11" s="1941"/>
      <c r="DVH11" s="1941"/>
      <c r="DVI11" s="1941"/>
      <c r="DVJ11" s="1941"/>
      <c r="DVK11" s="1941"/>
      <c r="DVL11" s="1941"/>
      <c r="DVM11" s="1941"/>
      <c r="DVN11" s="1941"/>
      <c r="DVO11" s="1941"/>
      <c r="DVP11" s="1941"/>
      <c r="DVQ11" s="1941"/>
      <c r="DVR11" s="1941"/>
      <c r="DVS11" s="1941"/>
      <c r="DVT11" s="1941"/>
      <c r="DVU11" s="1941"/>
      <c r="DVV11" s="1941"/>
      <c r="DVW11" s="1941"/>
      <c r="DVX11" s="1941"/>
      <c r="DVY11" s="1941"/>
      <c r="DVZ11" s="1941"/>
      <c r="DWA11" s="1941"/>
      <c r="DWB11" s="1941"/>
      <c r="DWC11" s="1941"/>
      <c r="DWD11" s="1941"/>
      <c r="DWE11" s="1941"/>
      <c r="DWF11" s="1941"/>
      <c r="DWG11" s="1941"/>
      <c r="DWH11" s="1941"/>
      <c r="DWI11" s="1941"/>
      <c r="DWJ11" s="1941"/>
      <c r="DWK11" s="1941"/>
      <c r="DWL11" s="1941"/>
      <c r="DWM11" s="1941"/>
      <c r="DWN11" s="1941"/>
      <c r="DWO11" s="1941"/>
      <c r="DWP11" s="1941"/>
      <c r="DWQ11" s="1941"/>
      <c r="DWR11" s="1941"/>
      <c r="DWS11" s="1941"/>
      <c r="DWT11" s="1941"/>
      <c r="DWU11" s="1941"/>
      <c r="DWV11" s="1941"/>
      <c r="DWW11" s="1941"/>
      <c r="DWX11" s="1941"/>
      <c r="DWY11" s="1941"/>
      <c r="DWZ11" s="1941"/>
      <c r="DXA11" s="1941"/>
      <c r="DXB11" s="1941"/>
      <c r="DXC11" s="1941"/>
      <c r="DXD11" s="1941"/>
      <c r="DXE11" s="1941"/>
      <c r="DXF11" s="1941"/>
      <c r="DXG11" s="1941"/>
      <c r="DXH11" s="1941"/>
      <c r="DXI11" s="1941"/>
      <c r="DXJ11" s="1941"/>
      <c r="DXK11" s="1941"/>
      <c r="DXL11" s="1941"/>
      <c r="DXM11" s="1941"/>
      <c r="DXN11" s="1941"/>
      <c r="DXO11" s="1941"/>
      <c r="DXP11" s="1941"/>
      <c r="DXQ11" s="1941"/>
      <c r="DXR11" s="1941"/>
      <c r="DXS11" s="1941"/>
      <c r="DXT11" s="1941"/>
      <c r="DXU11" s="1941"/>
      <c r="DXV11" s="1941"/>
      <c r="DXW11" s="1941"/>
      <c r="DXX11" s="1941"/>
      <c r="DXY11" s="1941"/>
      <c r="DXZ11" s="1941"/>
      <c r="DYA11" s="1941"/>
      <c r="DYB11" s="1941"/>
      <c r="DYC11" s="1941"/>
      <c r="DYD11" s="1941"/>
      <c r="DYE11" s="1941"/>
      <c r="DYF11" s="1941"/>
      <c r="DYG11" s="1941"/>
      <c r="DYH11" s="1941"/>
      <c r="DYI11" s="1941"/>
      <c r="DYJ11" s="1941"/>
      <c r="DYK11" s="1941"/>
      <c r="DYL11" s="1941"/>
      <c r="DYM11" s="1941"/>
      <c r="DYN11" s="1941"/>
      <c r="DYO11" s="1941"/>
      <c r="DYP11" s="1941"/>
      <c r="DYQ11" s="1941"/>
      <c r="DYR11" s="1941"/>
      <c r="DYS11" s="1941"/>
      <c r="DYT11" s="1941"/>
      <c r="DYU11" s="1941"/>
      <c r="DYV11" s="1941"/>
      <c r="DYW11" s="1941"/>
      <c r="DYX11" s="1941"/>
      <c r="DYY11" s="1941"/>
      <c r="DYZ11" s="1941"/>
      <c r="DZA11" s="1941"/>
      <c r="DZB11" s="1941"/>
      <c r="DZC11" s="1941"/>
      <c r="DZD11" s="1941"/>
      <c r="DZE11" s="1941"/>
      <c r="DZF11" s="1941"/>
      <c r="DZG11" s="1941"/>
      <c r="DZH11" s="1941"/>
      <c r="DZI11" s="1941"/>
      <c r="DZJ11" s="1941"/>
      <c r="DZK11" s="1941"/>
      <c r="DZL11" s="1941"/>
      <c r="DZM11" s="1941"/>
      <c r="DZN11" s="1941"/>
      <c r="DZO11" s="1941"/>
      <c r="DZP11" s="1941"/>
      <c r="DZQ11" s="1941"/>
      <c r="DZR11" s="1941"/>
      <c r="DZS11" s="1941"/>
      <c r="DZT11" s="1941"/>
      <c r="DZU11" s="1941"/>
      <c r="DZV11" s="1941"/>
      <c r="DZW11" s="1941"/>
      <c r="DZX11" s="1941"/>
      <c r="DZY11" s="1941"/>
      <c r="DZZ11" s="1941"/>
      <c r="EAA11" s="1941"/>
      <c r="EAB11" s="1941"/>
      <c r="EAC11" s="1941"/>
      <c r="EAD11" s="1941"/>
      <c r="EAE11" s="1941"/>
      <c r="EAF11" s="1941"/>
      <c r="EAG11" s="1941"/>
      <c r="EAH11" s="1941"/>
      <c r="EAI11" s="1941"/>
      <c r="EAJ11" s="1941"/>
      <c r="EAK11" s="1941"/>
      <c r="EAL11" s="1941"/>
      <c r="EAM11" s="1941"/>
      <c r="EAN11" s="1941"/>
      <c r="EAO11" s="1941"/>
      <c r="EAP11" s="1941"/>
      <c r="EAQ11" s="1941"/>
      <c r="EAR11" s="1941"/>
      <c r="EAS11" s="1941"/>
      <c r="EAT11" s="1941"/>
      <c r="EAU11" s="1941"/>
      <c r="EAV11" s="1941"/>
      <c r="EAW11" s="1941"/>
      <c r="EAX11" s="1941"/>
      <c r="EAY11" s="1941"/>
      <c r="EAZ11" s="1941"/>
      <c r="EBA11" s="1941"/>
      <c r="EBB11" s="1941"/>
      <c r="EBC11" s="1941"/>
      <c r="EBD11" s="1941"/>
      <c r="EBE11" s="1941"/>
      <c r="EBF11" s="1941"/>
      <c r="EBG11" s="1941"/>
      <c r="EBH11" s="1941"/>
      <c r="EBI11" s="1941"/>
      <c r="EBJ11" s="1941"/>
      <c r="EBK11" s="1941"/>
      <c r="EBL11" s="1941"/>
      <c r="EBM11" s="1941"/>
      <c r="EBN11" s="1941"/>
      <c r="EBO11" s="1941"/>
      <c r="EBP11" s="1941"/>
      <c r="EBQ11" s="1941"/>
      <c r="EBR11" s="1941"/>
      <c r="EBS11" s="1941"/>
      <c r="EBT11" s="1941"/>
      <c r="EBU11" s="1941"/>
      <c r="EBV11" s="1941"/>
      <c r="EBW11" s="1941"/>
      <c r="EBX11" s="1941"/>
      <c r="EBY11" s="1941"/>
      <c r="EBZ11" s="1941"/>
      <c r="ECA11" s="1941"/>
      <c r="ECB11" s="1941"/>
      <c r="ECC11" s="1941"/>
      <c r="ECD11" s="1941"/>
      <c r="ECE11" s="1941"/>
      <c r="ECF11" s="1941"/>
      <c r="ECG11" s="1941"/>
      <c r="ECH11" s="1941"/>
      <c r="ECI11" s="1941"/>
      <c r="ECJ11" s="1941"/>
      <c r="ECK11" s="1941"/>
      <c r="ECL11" s="1941"/>
      <c r="ECM11" s="1941"/>
      <c r="ECN11" s="1941"/>
      <c r="ECO11" s="1941"/>
      <c r="ECP11" s="1941"/>
      <c r="ECQ11" s="1941"/>
      <c r="ECR11" s="1941"/>
      <c r="ECS11" s="1941"/>
      <c r="ECT11" s="1941"/>
      <c r="ECU11" s="1941"/>
      <c r="ECV11" s="1941"/>
      <c r="ECW11" s="1941"/>
      <c r="ECX11" s="1941"/>
      <c r="ECY11" s="1941"/>
      <c r="ECZ11" s="1941"/>
      <c r="EDA11" s="1941"/>
      <c r="EDB11" s="1941"/>
      <c r="EDC11" s="1941"/>
      <c r="EDD11" s="1941"/>
      <c r="EDE11" s="1941"/>
      <c r="EDF11" s="1941"/>
      <c r="EDG11" s="1941"/>
      <c r="EDH11" s="1941"/>
      <c r="EDI11" s="1941"/>
      <c r="EDJ11" s="1941"/>
      <c r="EDK11" s="1941"/>
      <c r="EDL11" s="1941"/>
      <c r="EDM11" s="1941"/>
      <c r="EDN11" s="1941"/>
      <c r="EDO11" s="1941"/>
      <c r="EDP11" s="1941"/>
      <c r="EDQ11" s="1941"/>
      <c r="EDR11" s="1941"/>
      <c r="EDS11" s="1941"/>
      <c r="EDT11" s="1941"/>
      <c r="EDU11" s="1941"/>
      <c r="EDV11" s="1941"/>
      <c r="EDW11" s="1941"/>
      <c r="EDX11" s="1941"/>
      <c r="EDY11" s="1941"/>
      <c r="EDZ11" s="1941"/>
      <c r="EEA11" s="1941"/>
      <c r="EEB11" s="1941"/>
      <c r="EEC11" s="1941"/>
      <c r="EED11" s="1941"/>
      <c r="EEE11" s="1941"/>
      <c r="EEF11" s="1941"/>
      <c r="EEG11" s="1941"/>
      <c r="EEH11" s="1941"/>
      <c r="EEI11" s="1941"/>
      <c r="EEJ11" s="1941"/>
      <c r="EEK11" s="1941"/>
      <c r="EEL11" s="1941"/>
      <c r="EEM11" s="1941"/>
      <c r="EEN11" s="1941"/>
      <c r="EEO11" s="1941"/>
      <c r="EEP11" s="1941"/>
      <c r="EEQ11" s="1941"/>
      <c r="EER11" s="1941"/>
      <c r="EES11" s="1941"/>
      <c r="EET11" s="1941"/>
      <c r="EEU11" s="1941"/>
      <c r="EEV11" s="1941"/>
      <c r="EEW11" s="1941"/>
      <c r="EEX11" s="1941"/>
      <c r="EEY11" s="1941"/>
      <c r="EEZ11" s="1941"/>
      <c r="EFA11" s="1941"/>
      <c r="EFB11" s="1941"/>
      <c r="EFC11" s="1941"/>
      <c r="EFD11" s="1941"/>
      <c r="EFE11" s="1941"/>
      <c r="EFF11" s="1941"/>
      <c r="EFG11" s="1941"/>
      <c r="EFH11" s="1941"/>
      <c r="EFI11" s="1941"/>
      <c r="EFJ11" s="1941"/>
      <c r="EFK11" s="1941"/>
      <c r="EFL11" s="1941"/>
      <c r="EFM11" s="1941"/>
      <c r="EFN11" s="1941"/>
      <c r="EFO11" s="1941"/>
      <c r="EFP11" s="1941"/>
      <c r="EFQ11" s="1941"/>
      <c r="EFR11" s="1941"/>
      <c r="EFS11" s="1941"/>
      <c r="EFT11" s="1941"/>
      <c r="EFU11" s="1941"/>
      <c r="EFV11" s="1941"/>
      <c r="EFW11" s="1941"/>
      <c r="EFX11" s="1941"/>
      <c r="EFY11" s="1941"/>
      <c r="EFZ11" s="1941"/>
      <c r="EGA11" s="1941"/>
      <c r="EGB11" s="1941"/>
      <c r="EGC11" s="1941"/>
      <c r="EGD11" s="1941"/>
      <c r="EGE11" s="1941"/>
      <c r="EGF11" s="1941"/>
      <c r="EGG11" s="1941"/>
      <c r="EGH11" s="1941"/>
      <c r="EGI11" s="1941"/>
      <c r="EGJ11" s="1941"/>
      <c r="EGK11" s="1941"/>
      <c r="EGL11" s="1941"/>
      <c r="EGM11" s="1941"/>
      <c r="EGN11" s="1941"/>
      <c r="EGO11" s="1941"/>
      <c r="EGP11" s="1941"/>
      <c r="EGQ11" s="1941"/>
      <c r="EGR11" s="1941"/>
      <c r="EGS11" s="1941"/>
      <c r="EGT11" s="1941"/>
      <c r="EGU11" s="1941"/>
      <c r="EGV11" s="1941"/>
      <c r="EGW11" s="1941"/>
      <c r="EGX11" s="1941"/>
      <c r="EGY11" s="1941"/>
      <c r="EGZ11" s="1941"/>
      <c r="EHA11" s="1941"/>
      <c r="EHB11" s="1941"/>
      <c r="EHC11" s="1941"/>
      <c r="EHD11" s="1941"/>
      <c r="EHE11" s="1941"/>
      <c r="EHF11" s="1941"/>
      <c r="EHG11" s="1941"/>
      <c r="EHH11" s="1941"/>
      <c r="EHI11" s="1941"/>
      <c r="EHJ11" s="1941"/>
      <c r="EHK11" s="1941"/>
      <c r="EHL11" s="1941"/>
      <c r="EHM11" s="1941"/>
      <c r="EHN11" s="1941"/>
      <c r="EHO11" s="1941"/>
      <c r="EHP11" s="1941"/>
      <c r="EHQ11" s="1941"/>
      <c r="EHR11" s="1941"/>
      <c r="EHS11" s="1941"/>
      <c r="EHT11" s="1941"/>
      <c r="EHU11" s="1941"/>
      <c r="EHV11" s="1941"/>
      <c r="EHW11" s="1941"/>
      <c r="EHX11" s="1941"/>
      <c r="EHY11" s="1941"/>
      <c r="EHZ11" s="1941"/>
      <c r="EIA11" s="1941"/>
      <c r="EIB11" s="1941"/>
      <c r="EIC11" s="1941"/>
      <c r="EID11" s="1941"/>
      <c r="EIE11" s="1941"/>
      <c r="EIF11" s="1941"/>
      <c r="EIG11" s="1941"/>
      <c r="EIH11" s="1941"/>
      <c r="EII11" s="1941"/>
      <c r="EIJ11" s="1941"/>
      <c r="EIK11" s="1941"/>
      <c r="EIL11" s="1941"/>
      <c r="EIM11" s="1941"/>
      <c r="EIN11" s="1941"/>
      <c r="EIO11" s="1941"/>
      <c r="EIP11" s="1941"/>
      <c r="EIQ11" s="1941"/>
      <c r="EIR11" s="1941"/>
      <c r="EIS11" s="1941"/>
      <c r="EIT11" s="1941"/>
      <c r="EIU11" s="1941"/>
      <c r="EIV11" s="1941"/>
      <c r="EIW11" s="1941"/>
      <c r="EIX11" s="1941"/>
      <c r="EIY11" s="1941"/>
      <c r="EIZ11" s="1941"/>
      <c r="EJA11" s="1941"/>
      <c r="EJB11" s="1941"/>
      <c r="EJC11" s="1941"/>
      <c r="EJD11" s="1941"/>
      <c r="EJE11" s="1941"/>
      <c r="EJF11" s="1941"/>
      <c r="EJG11" s="1941"/>
      <c r="EJH11" s="1941"/>
      <c r="EJI11" s="1941"/>
      <c r="EJJ11" s="1941"/>
      <c r="EJK11" s="1941"/>
      <c r="EJL11" s="1941"/>
      <c r="EJM11" s="1941"/>
      <c r="EJN11" s="1941"/>
      <c r="EJO11" s="1941"/>
      <c r="EJP11" s="1941"/>
      <c r="EJQ11" s="1941"/>
      <c r="EJR11" s="1941"/>
      <c r="EJS11" s="1941"/>
      <c r="EJT11" s="1941"/>
      <c r="EJU11" s="1941"/>
      <c r="EJV11" s="1941"/>
      <c r="EJW11" s="1941"/>
      <c r="EJX11" s="1941"/>
      <c r="EJY11" s="1941"/>
      <c r="EJZ11" s="1941"/>
      <c r="EKA11" s="1941"/>
      <c r="EKB11" s="1941"/>
      <c r="EKC11" s="1941"/>
      <c r="EKD11" s="1941"/>
      <c r="EKE11" s="1941"/>
      <c r="EKF11" s="1941"/>
      <c r="EKG11" s="1941"/>
      <c r="EKH11" s="1941"/>
      <c r="EKI11" s="1941"/>
      <c r="EKJ11" s="1941"/>
      <c r="EKK11" s="1941"/>
      <c r="EKL11" s="1941"/>
      <c r="EKM11" s="1941"/>
      <c r="EKN11" s="1941"/>
      <c r="EKO11" s="1941"/>
      <c r="EKP11" s="1941"/>
      <c r="EKQ11" s="1941"/>
      <c r="EKR11" s="1941"/>
      <c r="EKS11" s="1941"/>
      <c r="EKT11" s="1941"/>
      <c r="EKU11" s="1941"/>
      <c r="EKV11" s="1941"/>
      <c r="EKW11" s="1941"/>
      <c r="EKX11" s="1941"/>
      <c r="EKY11" s="1941"/>
      <c r="EKZ11" s="1941"/>
      <c r="ELA11" s="1941"/>
      <c r="ELB11" s="1941"/>
      <c r="ELC11" s="1941"/>
      <c r="ELD11" s="1941"/>
      <c r="ELE11" s="1941"/>
      <c r="ELF11" s="1941"/>
      <c r="ELG11" s="1941"/>
      <c r="ELH11" s="1941"/>
      <c r="ELI11" s="1941"/>
      <c r="ELJ11" s="1941"/>
      <c r="ELK11" s="1941"/>
      <c r="ELL11" s="1941"/>
      <c r="ELM11" s="1941"/>
      <c r="ELN11" s="1941"/>
      <c r="ELO11" s="1941"/>
      <c r="ELP11" s="1941"/>
      <c r="ELQ11" s="1941"/>
      <c r="ELR11" s="1941"/>
      <c r="ELS11" s="1941"/>
      <c r="ELT11" s="1941"/>
      <c r="ELU11" s="1941"/>
      <c r="ELV11" s="1941"/>
      <c r="ELW11" s="1941"/>
      <c r="ELX11" s="1941"/>
      <c r="ELY11" s="1941"/>
      <c r="ELZ11" s="1941"/>
      <c r="EMA11" s="1941"/>
      <c r="EMB11" s="1941"/>
      <c r="EMC11" s="1941"/>
      <c r="EMD11" s="1941"/>
      <c r="EME11" s="1941"/>
      <c r="EMF11" s="1941"/>
      <c r="EMG11" s="1941"/>
      <c r="EMH11" s="1941"/>
      <c r="EMI11" s="1941"/>
      <c r="EMJ11" s="1941"/>
      <c r="EMK11" s="1941"/>
      <c r="EML11" s="1941"/>
      <c r="EMM11" s="1941"/>
      <c r="EMN11" s="1941"/>
      <c r="EMO11" s="1941"/>
      <c r="EMP11" s="1941"/>
      <c r="EMQ11" s="1941"/>
      <c r="EMR11" s="1941"/>
      <c r="EMS11" s="1941"/>
      <c r="EMT11" s="1941"/>
      <c r="EMU11" s="1941"/>
      <c r="EMV11" s="1941"/>
      <c r="EMW11" s="1941"/>
      <c r="EMX11" s="1941"/>
      <c r="EMY11" s="1941"/>
      <c r="EMZ11" s="1941"/>
      <c r="ENA11" s="1941"/>
      <c r="ENB11" s="1941"/>
      <c r="ENC11" s="1941"/>
      <c r="END11" s="1941"/>
      <c r="ENE11" s="1941"/>
      <c r="ENF11" s="1941"/>
      <c r="ENG11" s="1941"/>
      <c r="ENH11" s="1941"/>
      <c r="ENI11" s="1941"/>
      <c r="ENJ11" s="1941"/>
      <c r="ENK11" s="1941"/>
      <c r="ENL11" s="1941"/>
      <c r="ENM11" s="1941"/>
      <c r="ENN11" s="1941"/>
      <c r="ENO11" s="1941"/>
      <c r="ENP11" s="1941"/>
      <c r="ENQ11" s="1941"/>
      <c r="ENR11" s="1941"/>
      <c r="ENS11" s="1941"/>
      <c r="ENT11" s="1941"/>
      <c r="ENU11" s="1941"/>
      <c r="ENV11" s="1941"/>
      <c r="ENW11" s="1941"/>
      <c r="ENX11" s="1941"/>
      <c r="ENY11" s="1941"/>
      <c r="ENZ11" s="1941"/>
      <c r="EOA11" s="1941"/>
      <c r="EOB11" s="1941"/>
      <c r="EOC11" s="1941"/>
      <c r="EOD11" s="1941"/>
      <c r="EOE11" s="1941"/>
      <c r="EOF11" s="1941"/>
      <c r="EOG11" s="1941"/>
      <c r="EOH11" s="1941"/>
      <c r="EOI11" s="1941"/>
      <c r="EOJ11" s="1941"/>
      <c r="EOK11" s="1941"/>
      <c r="EOL11" s="1941"/>
      <c r="EOM11" s="1941"/>
      <c r="EON11" s="1941"/>
      <c r="EOO11" s="1941"/>
      <c r="EOP11" s="1941"/>
      <c r="EOQ11" s="1941"/>
      <c r="EOR11" s="1941"/>
      <c r="EOS11" s="1941"/>
      <c r="EOT11" s="1941"/>
      <c r="EOU11" s="1941"/>
      <c r="EOV11" s="1941"/>
      <c r="EOW11" s="1941"/>
      <c r="EOX11" s="1941"/>
      <c r="EOY11" s="1941"/>
      <c r="EOZ11" s="1941"/>
      <c r="EPA11" s="1941"/>
      <c r="EPB11" s="1941"/>
      <c r="EPC11" s="1941"/>
      <c r="EPD11" s="1941"/>
      <c r="EPE11" s="1941"/>
      <c r="EPF11" s="1941"/>
      <c r="EPG11" s="1941"/>
      <c r="EPH11" s="1941"/>
      <c r="EPI11" s="1941"/>
      <c r="EPJ11" s="1941"/>
      <c r="EPK11" s="1941"/>
      <c r="EPL11" s="1941"/>
      <c r="EPM11" s="1941"/>
      <c r="EPN11" s="1941"/>
      <c r="EPO11" s="1941"/>
      <c r="EPP11" s="1941"/>
      <c r="EPQ11" s="1941"/>
      <c r="EPR11" s="1941"/>
      <c r="EPS11" s="1941"/>
      <c r="EPT11" s="1941"/>
      <c r="EPU11" s="1941"/>
      <c r="EPV11" s="1941"/>
      <c r="EPW11" s="1941"/>
      <c r="EPX11" s="1941"/>
      <c r="EPY11" s="1941"/>
      <c r="EPZ11" s="1941"/>
      <c r="EQA11" s="1941"/>
      <c r="EQB11" s="1941"/>
      <c r="EQC11" s="1941"/>
      <c r="EQD11" s="1941"/>
      <c r="EQE11" s="1941"/>
      <c r="EQF11" s="1941"/>
      <c r="EQG11" s="1941"/>
      <c r="EQH11" s="1941"/>
      <c r="EQI11" s="1941"/>
      <c r="EQJ11" s="1941"/>
      <c r="EQK11" s="1941"/>
      <c r="EQL11" s="1941"/>
      <c r="EQM11" s="1941"/>
      <c r="EQN11" s="1941"/>
      <c r="EQO11" s="1941"/>
      <c r="EQP11" s="1941"/>
      <c r="EQQ11" s="1941"/>
      <c r="EQR11" s="1941"/>
      <c r="EQS11" s="1941"/>
      <c r="EQT11" s="1941"/>
      <c r="EQU11" s="1941"/>
      <c r="EQV11" s="1941"/>
      <c r="EQW11" s="1941"/>
      <c r="EQX11" s="1941"/>
      <c r="EQY11" s="1941"/>
      <c r="EQZ11" s="1941"/>
      <c r="ERA11" s="1941"/>
      <c r="ERB11" s="1941"/>
      <c r="ERC11" s="1941"/>
      <c r="ERD11" s="1941"/>
      <c r="ERE11" s="1941"/>
      <c r="ERF11" s="1941"/>
      <c r="ERG11" s="1941"/>
      <c r="ERH11" s="1941"/>
      <c r="ERI11" s="1941"/>
      <c r="ERJ11" s="1941"/>
      <c r="ERK11" s="1941"/>
      <c r="ERL11" s="1941"/>
      <c r="ERM11" s="1941"/>
      <c r="ERN11" s="1941"/>
      <c r="ERO11" s="1941"/>
      <c r="ERP11" s="1941"/>
      <c r="ERQ11" s="1941"/>
      <c r="ERR11" s="1941"/>
      <c r="ERS11" s="1941"/>
      <c r="ERT11" s="1941"/>
      <c r="ERU11" s="1941"/>
      <c r="ERV11" s="1941"/>
      <c r="ERW11" s="1941"/>
      <c r="ERX11" s="1941"/>
      <c r="ERY11" s="1941"/>
      <c r="ERZ11" s="1941"/>
      <c r="ESA11" s="1941"/>
      <c r="ESB11" s="1941"/>
      <c r="ESC11" s="1941"/>
      <c r="ESD11" s="1941"/>
      <c r="ESE11" s="1941"/>
      <c r="ESF11" s="1941"/>
      <c r="ESG11" s="1941"/>
      <c r="ESH11" s="1941"/>
      <c r="ESI11" s="1941"/>
      <c r="ESJ11" s="1941"/>
      <c r="ESK11" s="1941"/>
      <c r="ESL11" s="1941"/>
      <c r="ESM11" s="1941"/>
      <c r="ESN11" s="1941"/>
      <c r="ESO11" s="1941"/>
      <c r="ESP11" s="1941"/>
      <c r="ESQ11" s="1941"/>
      <c r="ESR11" s="1941"/>
      <c r="ESS11" s="1941"/>
      <c r="EST11" s="1941"/>
      <c r="ESU11" s="1941"/>
      <c r="ESV11" s="1941"/>
      <c r="ESW11" s="1941"/>
      <c r="ESX11" s="1941"/>
      <c r="ESY11" s="1941"/>
      <c r="ESZ11" s="1941"/>
      <c r="ETA11" s="1941"/>
      <c r="ETB11" s="1941"/>
      <c r="ETC11" s="1941"/>
      <c r="ETD11" s="1941"/>
      <c r="ETE11" s="1941"/>
      <c r="ETF11" s="1941"/>
      <c r="ETG11" s="1941"/>
      <c r="ETH11" s="1941"/>
      <c r="ETI11" s="1941"/>
      <c r="ETJ11" s="1941"/>
      <c r="ETK11" s="1941"/>
      <c r="ETL11" s="1941"/>
      <c r="ETM11" s="1941"/>
      <c r="ETN11" s="1941"/>
      <c r="ETO11" s="1941"/>
      <c r="ETP11" s="1941"/>
      <c r="ETQ11" s="1941"/>
      <c r="ETR11" s="1941"/>
      <c r="ETS11" s="1941"/>
      <c r="ETT11" s="1941"/>
      <c r="ETU11" s="1941"/>
      <c r="ETV11" s="1941"/>
      <c r="ETW11" s="1941"/>
      <c r="ETX11" s="1941"/>
      <c r="ETY11" s="1941"/>
      <c r="ETZ11" s="1941"/>
      <c r="EUA11" s="1941"/>
      <c r="EUB11" s="1941"/>
      <c r="EUC11" s="1941"/>
      <c r="EUD11" s="1941"/>
      <c r="EUE11" s="1941"/>
      <c r="EUF11" s="1941"/>
      <c r="EUG11" s="1941"/>
      <c r="EUH11" s="1941"/>
      <c r="EUI11" s="1941"/>
      <c r="EUJ11" s="1941"/>
      <c r="EUK11" s="1941"/>
      <c r="EUL11" s="1941"/>
      <c r="EUM11" s="1941"/>
      <c r="EUN11" s="1941"/>
      <c r="EUO11" s="1941"/>
      <c r="EUP11" s="1941"/>
      <c r="EUQ11" s="1941"/>
      <c r="EUR11" s="1941"/>
      <c r="EUS11" s="1941"/>
      <c r="EUT11" s="1941"/>
      <c r="EUU11" s="1941"/>
      <c r="EUV11" s="1941"/>
      <c r="EUW11" s="1941"/>
      <c r="EUX11" s="1941"/>
      <c r="EUY11" s="1941"/>
      <c r="EUZ11" s="1941"/>
      <c r="EVA11" s="1941"/>
      <c r="EVB11" s="1941"/>
      <c r="EVC11" s="1941"/>
      <c r="EVD11" s="1941"/>
      <c r="EVE11" s="1941"/>
      <c r="EVF11" s="1941"/>
      <c r="EVG11" s="1941"/>
      <c r="EVH11" s="1941"/>
      <c r="EVI11" s="1941"/>
      <c r="EVJ11" s="1941"/>
      <c r="EVK11" s="1941"/>
      <c r="EVL11" s="1941"/>
      <c r="EVM11" s="1941"/>
      <c r="EVN11" s="1941"/>
      <c r="EVO11" s="1941"/>
      <c r="EVP11" s="1941"/>
      <c r="EVQ11" s="1941"/>
      <c r="EVR11" s="1941"/>
      <c r="EVS11" s="1941"/>
      <c r="EVT11" s="1941"/>
      <c r="EVU11" s="1941"/>
      <c r="EVV11" s="1941"/>
      <c r="EVW11" s="1941"/>
      <c r="EVX11" s="1941"/>
      <c r="EVY11" s="1941"/>
      <c r="EVZ11" s="1941"/>
      <c r="EWA11" s="1941"/>
      <c r="EWB11" s="1941"/>
      <c r="EWC11" s="1941"/>
      <c r="EWD11" s="1941"/>
      <c r="EWE11" s="1941"/>
      <c r="EWF11" s="1941"/>
      <c r="EWG11" s="1941"/>
      <c r="EWH11" s="1941"/>
      <c r="EWI11" s="1941"/>
      <c r="EWJ11" s="1941"/>
      <c r="EWK11" s="1941"/>
      <c r="EWL11" s="1941"/>
      <c r="EWM11" s="1941"/>
      <c r="EWN11" s="1941"/>
      <c r="EWO11" s="1941"/>
      <c r="EWP11" s="1941"/>
      <c r="EWQ11" s="1941"/>
      <c r="EWR11" s="1941"/>
      <c r="EWS11" s="1941"/>
      <c r="EWT11" s="1941"/>
      <c r="EWU11" s="1941"/>
      <c r="EWV11" s="1941"/>
      <c r="EWW11" s="1941"/>
      <c r="EWX11" s="1941"/>
      <c r="EWY11" s="1941"/>
      <c r="EWZ11" s="1941"/>
      <c r="EXA11" s="1941"/>
      <c r="EXB11" s="1941"/>
      <c r="EXC11" s="1941"/>
      <c r="EXD11" s="1941"/>
      <c r="EXE11" s="1941"/>
      <c r="EXF11" s="1941"/>
      <c r="EXG11" s="1941"/>
      <c r="EXH11" s="1941"/>
      <c r="EXI11" s="1941"/>
      <c r="EXJ11" s="1941"/>
      <c r="EXK11" s="1941"/>
      <c r="EXL11" s="1941"/>
      <c r="EXM11" s="1941"/>
      <c r="EXN11" s="1941"/>
      <c r="EXO11" s="1941"/>
      <c r="EXP11" s="1941"/>
      <c r="EXQ11" s="1941"/>
      <c r="EXR11" s="1941"/>
      <c r="EXS11" s="1941"/>
      <c r="EXT11" s="1941"/>
      <c r="EXU11" s="1941"/>
      <c r="EXV11" s="1941"/>
      <c r="EXW11" s="1941"/>
      <c r="EXX11" s="1941"/>
      <c r="EXY11" s="1941"/>
      <c r="EXZ11" s="1941"/>
      <c r="EYA11" s="1941"/>
      <c r="EYB11" s="1941"/>
      <c r="EYC11" s="1941"/>
      <c r="EYD11" s="1941"/>
      <c r="EYE11" s="1941"/>
      <c r="EYF11" s="1941"/>
      <c r="EYG11" s="1941"/>
      <c r="EYH11" s="1941"/>
      <c r="EYI11" s="1941"/>
      <c r="EYJ11" s="1941"/>
      <c r="EYK11" s="1941"/>
      <c r="EYL11" s="1941"/>
      <c r="EYM11" s="1941"/>
      <c r="EYN11" s="1941"/>
      <c r="EYO11" s="1941"/>
      <c r="EYP11" s="1941"/>
      <c r="EYQ11" s="1941"/>
      <c r="EYR11" s="1941"/>
      <c r="EYS11" s="1941"/>
      <c r="EYT11" s="1941"/>
      <c r="EYU11" s="1941"/>
      <c r="EYV11" s="1941"/>
      <c r="EYW11" s="1941"/>
      <c r="EYX11" s="1941"/>
      <c r="EYY11" s="1941"/>
      <c r="EYZ11" s="1941"/>
      <c r="EZA11" s="1941"/>
      <c r="EZB11" s="1941"/>
      <c r="EZC11" s="1941"/>
      <c r="EZD11" s="1941"/>
      <c r="EZE11" s="1941"/>
      <c r="EZF11" s="1941"/>
      <c r="EZG11" s="1941"/>
      <c r="EZH11" s="1941"/>
      <c r="EZI11" s="1941"/>
      <c r="EZJ11" s="1941"/>
      <c r="EZK11" s="1941"/>
      <c r="EZL11" s="1941"/>
      <c r="EZM11" s="1941"/>
      <c r="EZN11" s="1941"/>
      <c r="EZO11" s="1941"/>
      <c r="EZP11" s="1941"/>
      <c r="EZQ11" s="1941"/>
      <c r="EZR11" s="1941"/>
      <c r="EZS11" s="1941"/>
      <c r="EZT11" s="1941"/>
      <c r="EZU11" s="1941"/>
      <c r="EZV11" s="1941"/>
      <c r="EZW11" s="1941"/>
      <c r="EZX11" s="1941"/>
      <c r="EZY11" s="1941"/>
      <c r="EZZ11" s="1941"/>
      <c r="FAA11" s="1941"/>
      <c r="FAB11" s="1941"/>
      <c r="FAC11" s="1941"/>
      <c r="FAD11" s="1941"/>
      <c r="FAE11" s="1941"/>
      <c r="FAF11" s="1941"/>
      <c r="FAG11" s="1941"/>
      <c r="FAH11" s="1941"/>
      <c r="FAI11" s="1941"/>
      <c r="FAJ11" s="1941"/>
      <c r="FAK11" s="1941"/>
      <c r="FAL11" s="1941"/>
      <c r="FAM11" s="1941"/>
      <c r="FAN11" s="1941"/>
      <c r="FAO11" s="1941"/>
      <c r="FAP11" s="1941"/>
      <c r="FAQ11" s="1941"/>
      <c r="FAR11" s="1941"/>
      <c r="FAS11" s="1941"/>
      <c r="FAT11" s="1941"/>
      <c r="FAU11" s="1941"/>
      <c r="FAV11" s="1941"/>
      <c r="FAW11" s="1941"/>
      <c r="FAX11" s="1941"/>
      <c r="FAY11" s="1941"/>
      <c r="FAZ11" s="1941"/>
      <c r="FBA11" s="1941"/>
      <c r="FBB11" s="1941"/>
      <c r="FBC11" s="1941"/>
      <c r="FBD11" s="1941"/>
      <c r="FBE11" s="1941"/>
      <c r="FBF11" s="1941"/>
      <c r="FBG11" s="1941"/>
      <c r="FBH11" s="1941"/>
      <c r="FBI11" s="1941"/>
      <c r="FBJ11" s="1941"/>
      <c r="FBK11" s="1941"/>
      <c r="FBL11" s="1941"/>
      <c r="FBM11" s="1941"/>
      <c r="FBN11" s="1941"/>
      <c r="FBO11" s="1941"/>
      <c r="FBP11" s="1941"/>
      <c r="FBQ11" s="1941"/>
      <c r="FBR11" s="1941"/>
      <c r="FBS11" s="1941"/>
      <c r="FBT11" s="1941"/>
      <c r="FBU11" s="1941"/>
      <c r="FBV11" s="1941"/>
      <c r="FBW11" s="1941"/>
      <c r="FBX11" s="1941"/>
      <c r="FBY11" s="1941"/>
      <c r="FBZ11" s="1941"/>
      <c r="FCA11" s="1941"/>
      <c r="FCB11" s="1941"/>
      <c r="FCC11" s="1941"/>
      <c r="FCD11" s="1941"/>
      <c r="FCE11" s="1941"/>
      <c r="FCF11" s="1941"/>
      <c r="FCG11" s="1941"/>
      <c r="FCH11" s="1941"/>
      <c r="FCI11" s="1941"/>
      <c r="FCJ11" s="1941"/>
      <c r="FCK11" s="1941"/>
      <c r="FCL11" s="1941"/>
      <c r="FCM11" s="1941"/>
      <c r="FCN11" s="1941"/>
      <c r="FCO11" s="1941"/>
      <c r="FCP11" s="1941"/>
      <c r="FCQ11" s="1941"/>
      <c r="FCR11" s="1941"/>
      <c r="FCS11" s="1941"/>
      <c r="FCT11" s="1941"/>
      <c r="FCU11" s="1941"/>
      <c r="FCV11" s="1941"/>
      <c r="FCW11" s="1941"/>
      <c r="FCX11" s="1941"/>
      <c r="FCY11" s="1941"/>
      <c r="FCZ11" s="1941"/>
      <c r="FDA11" s="1941"/>
      <c r="FDB11" s="1941"/>
      <c r="FDC11" s="1941"/>
      <c r="FDD11" s="1941"/>
      <c r="FDE11" s="1941"/>
      <c r="FDF11" s="1941"/>
      <c r="FDG11" s="1941"/>
      <c r="FDH11" s="1941"/>
      <c r="FDI11" s="1941"/>
      <c r="FDJ11" s="1941"/>
      <c r="FDK11" s="1941"/>
      <c r="FDL11" s="1941"/>
      <c r="FDM11" s="1941"/>
      <c r="FDN11" s="1941"/>
      <c r="FDO11" s="1941"/>
      <c r="FDP11" s="1941"/>
      <c r="FDQ11" s="1941"/>
      <c r="FDR11" s="1941"/>
      <c r="FDS11" s="1941"/>
      <c r="FDT11" s="1941"/>
      <c r="FDU11" s="1941"/>
      <c r="FDV11" s="1941"/>
      <c r="FDW11" s="1941"/>
      <c r="FDX11" s="1941"/>
      <c r="FDY11" s="1941"/>
      <c r="FDZ11" s="1941"/>
      <c r="FEA11" s="1941"/>
      <c r="FEB11" s="1941"/>
      <c r="FEC11" s="1941"/>
      <c r="FED11" s="1941"/>
      <c r="FEE11" s="1941"/>
      <c r="FEF11" s="1941"/>
      <c r="FEG11" s="1941"/>
      <c r="FEH11" s="1941"/>
      <c r="FEI11" s="1941"/>
      <c r="FEJ11" s="1941"/>
      <c r="FEK11" s="1941"/>
      <c r="FEL11" s="1941"/>
      <c r="FEM11" s="1941"/>
      <c r="FEN11" s="1941"/>
      <c r="FEO11" s="1941"/>
      <c r="FEP11" s="1941"/>
      <c r="FEQ11" s="1941"/>
      <c r="FER11" s="1941"/>
      <c r="FES11" s="1941"/>
      <c r="FET11" s="1941"/>
      <c r="FEU11" s="1941"/>
      <c r="FEV11" s="1941"/>
      <c r="FEW11" s="1941"/>
      <c r="FEX11" s="1941"/>
      <c r="FEY11" s="1941"/>
      <c r="FEZ11" s="1941"/>
      <c r="FFA11" s="1941"/>
      <c r="FFB11" s="1941"/>
      <c r="FFC11" s="1941"/>
      <c r="FFD11" s="1941"/>
      <c r="FFE11" s="1941"/>
      <c r="FFF11" s="1941"/>
      <c r="FFG11" s="1941"/>
      <c r="FFH11" s="1941"/>
      <c r="FFI11" s="1941"/>
      <c r="FFJ11" s="1941"/>
      <c r="FFK11" s="1941"/>
      <c r="FFL11" s="1941"/>
      <c r="FFM11" s="1941"/>
      <c r="FFN11" s="1941"/>
      <c r="FFO11" s="1941"/>
      <c r="FFP11" s="1941"/>
      <c r="FFQ11" s="1941"/>
      <c r="FFR11" s="1941"/>
      <c r="FFS11" s="1941"/>
      <c r="FFT11" s="1941"/>
      <c r="FFU11" s="1941"/>
      <c r="FFV11" s="1941"/>
      <c r="FFW11" s="1941"/>
      <c r="FFX11" s="1941"/>
      <c r="FFY11" s="1941"/>
      <c r="FFZ11" s="1941"/>
      <c r="FGA11" s="1941"/>
      <c r="FGB11" s="1941"/>
      <c r="FGC11" s="1941"/>
      <c r="FGD11" s="1941"/>
      <c r="FGE11" s="1941"/>
      <c r="FGF11" s="1941"/>
      <c r="FGG11" s="1941"/>
      <c r="FGH11" s="1941"/>
      <c r="FGI11" s="1941"/>
      <c r="FGJ11" s="1941"/>
      <c r="FGK11" s="1941"/>
      <c r="FGL11" s="1941"/>
      <c r="FGM11" s="1941"/>
      <c r="FGN11" s="1941"/>
      <c r="FGO11" s="1941"/>
      <c r="FGP11" s="1941"/>
      <c r="FGQ11" s="1941"/>
      <c r="FGR11" s="1941"/>
      <c r="FGS11" s="1941"/>
      <c r="FGT11" s="1941"/>
      <c r="FGU11" s="1941"/>
      <c r="FGV11" s="1941"/>
      <c r="FGW11" s="1941"/>
      <c r="FGX11" s="1941"/>
      <c r="FGY11" s="1941"/>
      <c r="FGZ11" s="1941"/>
      <c r="FHA11" s="1941"/>
      <c r="FHB11" s="1941"/>
      <c r="FHC11" s="1941"/>
      <c r="FHD11" s="1941"/>
      <c r="FHE11" s="1941"/>
      <c r="FHF11" s="1941"/>
      <c r="FHG11" s="1941"/>
      <c r="FHH11" s="1941"/>
      <c r="FHI11" s="1941"/>
      <c r="FHJ11" s="1941"/>
      <c r="FHK11" s="1941"/>
      <c r="FHL11" s="1941"/>
      <c r="FHM11" s="1941"/>
      <c r="FHN11" s="1941"/>
      <c r="FHO11" s="1941"/>
      <c r="FHP11" s="1941"/>
      <c r="FHQ11" s="1941"/>
      <c r="FHR11" s="1941"/>
      <c r="FHS11" s="1941"/>
      <c r="FHT11" s="1941"/>
      <c r="FHU11" s="1941"/>
      <c r="FHV11" s="1941"/>
      <c r="FHW11" s="1941"/>
      <c r="FHX11" s="1941"/>
      <c r="FHY11" s="1941"/>
      <c r="FHZ11" s="1941"/>
      <c r="FIA11" s="1941"/>
      <c r="FIB11" s="1941"/>
      <c r="FIC11" s="1941"/>
      <c r="FID11" s="1941"/>
      <c r="FIE11" s="1941"/>
      <c r="FIF11" s="1941"/>
      <c r="FIG11" s="1941"/>
      <c r="FIH11" s="1941"/>
      <c r="FII11" s="1941"/>
      <c r="FIJ11" s="1941"/>
      <c r="FIK11" s="1941"/>
      <c r="FIL11" s="1941"/>
      <c r="FIM11" s="1941"/>
      <c r="FIN11" s="1941"/>
      <c r="FIO11" s="1941"/>
      <c r="FIP11" s="1941"/>
      <c r="FIQ11" s="1941"/>
      <c r="FIR11" s="1941"/>
      <c r="FIS11" s="1941"/>
      <c r="FIT11" s="1941"/>
      <c r="FIU11" s="1941"/>
      <c r="FIV11" s="1941"/>
      <c r="FIW11" s="1941"/>
      <c r="FIX11" s="1941"/>
      <c r="FIY11" s="1941"/>
      <c r="FIZ11" s="1941"/>
      <c r="FJA11" s="1941"/>
      <c r="FJB11" s="1941"/>
      <c r="FJC11" s="1941"/>
      <c r="FJD11" s="1941"/>
      <c r="FJE11" s="1941"/>
      <c r="FJF11" s="1941"/>
      <c r="FJG11" s="1941"/>
      <c r="FJH11" s="1941"/>
      <c r="FJI11" s="1941"/>
      <c r="FJJ11" s="1941"/>
      <c r="FJK11" s="1941"/>
      <c r="FJL11" s="1941"/>
      <c r="FJM11" s="1941"/>
      <c r="FJN11" s="1941"/>
      <c r="FJO11" s="1941"/>
      <c r="FJP11" s="1941"/>
      <c r="FJQ11" s="1941"/>
      <c r="FJR11" s="1941"/>
      <c r="FJS11" s="1941"/>
      <c r="FJT11" s="1941"/>
      <c r="FJU11" s="1941"/>
      <c r="FJV11" s="1941"/>
      <c r="FJW11" s="1941"/>
      <c r="FJX11" s="1941"/>
      <c r="FJY11" s="1941"/>
      <c r="FJZ11" s="1941"/>
      <c r="FKA11" s="1941"/>
      <c r="FKB11" s="1941"/>
      <c r="FKC11" s="1941"/>
      <c r="FKD11" s="1941"/>
      <c r="FKE11" s="1941"/>
      <c r="FKF11" s="1941"/>
      <c r="FKG11" s="1941"/>
      <c r="FKH11" s="1941"/>
      <c r="FKI11" s="1941"/>
      <c r="FKJ11" s="1941"/>
      <c r="FKK11" s="1941"/>
      <c r="FKL11" s="1941"/>
      <c r="FKM11" s="1941"/>
      <c r="FKN11" s="1941"/>
      <c r="FKO11" s="1941"/>
      <c r="FKP11" s="1941"/>
      <c r="FKQ11" s="1941"/>
      <c r="FKR11" s="1941"/>
      <c r="FKS11" s="1941"/>
      <c r="FKT11" s="1941"/>
      <c r="FKU11" s="1941"/>
      <c r="FKV11" s="1941"/>
      <c r="FKW11" s="1941"/>
      <c r="FKX11" s="1941"/>
      <c r="FKY11" s="1941"/>
      <c r="FKZ11" s="1941"/>
      <c r="FLA11" s="1941"/>
      <c r="FLB11" s="1941"/>
      <c r="FLC11" s="1941"/>
      <c r="FLD11" s="1941"/>
      <c r="FLE11" s="1941"/>
      <c r="FLF11" s="1941"/>
      <c r="FLG11" s="1941"/>
      <c r="FLH11" s="1941"/>
      <c r="FLI11" s="1941"/>
      <c r="FLJ11" s="1941"/>
      <c r="FLK11" s="1941"/>
      <c r="FLL11" s="1941"/>
      <c r="FLM11" s="1941"/>
      <c r="FLN11" s="1941"/>
      <c r="FLO11" s="1941"/>
      <c r="FLP11" s="1941"/>
      <c r="FLQ11" s="1941"/>
      <c r="FLR11" s="1941"/>
      <c r="FLS11" s="1941"/>
      <c r="FLT11" s="1941"/>
      <c r="FLU11" s="1941"/>
      <c r="FLV11" s="1941"/>
      <c r="FLW11" s="1941"/>
      <c r="FLX11" s="1941"/>
      <c r="FLY11" s="1941"/>
      <c r="FLZ11" s="1941"/>
      <c r="FMA11" s="1941"/>
      <c r="FMB11" s="1941"/>
      <c r="FMC11" s="1941"/>
      <c r="FMD11" s="1941"/>
      <c r="FME11" s="1941"/>
      <c r="FMF11" s="1941"/>
      <c r="FMG11" s="1941"/>
      <c r="FMH11" s="1941"/>
      <c r="FMI11" s="1941"/>
      <c r="FMJ11" s="1941"/>
      <c r="FMK11" s="1941"/>
      <c r="FML11" s="1941"/>
      <c r="FMM11" s="1941"/>
      <c r="FMN11" s="1941"/>
      <c r="FMO11" s="1941"/>
      <c r="FMP11" s="1941"/>
      <c r="FMQ11" s="1941"/>
      <c r="FMR11" s="1941"/>
      <c r="FMS11" s="1941"/>
      <c r="FMT11" s="1941"/>
      <c r="FMU11" s="1941"/>
      <c r="FMV11" s="1941"/>
      <c r="FMW11" s="1941"/>
      <c r="FMX11" s="1941"/>
      <c r="FMY11" s="1941"/>
      <c r="FMZ11" s="1941"/>
      <c r="FNA11" s="1941"/>
      <c r="FNB11" s="1941"/>
      <c r="FNC11" s="1941"/>
      <c r="FND11" s="1941"/>
      <c r="FNE11" s="1941"/>
      <c r="FNF11" s="1941"/>
      <c r="FNG11" s="1941"/>
      <c r="FNH11" s="1941"/>
      <c r="FNI11" s="1941"/>
      <c r="FNJ11" s="1941"/>
      <c r="FNK11" s="1941"/>
      <c r="FNL11" s="1941"/>
      <c r="FNM11" s="1941"/>
      <c r="FNN11" s="1941"/>
      <c r="FNO11" s="1941"/>
      <c r="FNP11" s="1941"/>
      <c r="FNQ11" s="1941"/>
      <c r="FNR11" s="1941"/>
      <c r="FNS11" s="1941"/>
      <c r="FNT11" s="1941"/>
      <c r="FNU11" s="1941"/>
      <c r="FNV11" s="1941"/>
      <c r="FNW11" s="1941"/>
      <c r="FNX11" s="1941"/>
      <c r="FNY11" s="1941"/>
      <c r="FNZ11" s="1941"/>
      <c r="FOA11" s="1941"/>
      <c r="FOB11" s="1941"/>
      <c r="FOC11" s="1941"/>
      <c r="FOD11" s="1941"/>
      <c r="FOE11" s="1941"/>
      <c r="FOF11" s="1941"/>
      <c r="FOG11" s="1941"/>
      <c r="FOH11" s="1941"/>
      <c r="FOI11" s="1941"/>
      <c r="FOJ11" s="1941"/>
      <c r="FOK11" s="1941"/>
      <c r="FOL11" s="1941"/>
      <c r="FOM11" s="1941"/>
      <c r="FON11" s="1941"/>
      <c r="FOO11" s="1941"/>
      <c r="FOP11" s="1941"/>
      <c r="FOQ11" s="1941"/>
      <c r="FOR11" s="1941"/>
      <c r="FOS11" s="1941"/>
      <c r="FOT11" s="1941"/>
      <c r="FOU11" s="1941"/>
      <c r="FOV11" s="1941"/>
      <c r="FOW11" s="1941"/>
      <c r="FOX11" s="1941"/>
      <c r="FOY11" s="1941"/>
      <c r="FOZ11" s="1941"/>
      <c r="FPA11" s="1941"/>
      <c r="FPB11" s="1941"/>
      <c r="FPC11" s="1941"/>
      <c r="FPD11" s="1941"/>
      <c r="FPE11" s="1941"/>
      <c r="FPF11" s="1941"/>
      <c r="FPG11" s="1941"/>
      <c r="FPH11" s="1941"/>
      <c r="FPI11" s="1941"/>
      <c r="FPJ11" s="1941"/>
      <c r="FPK11" s="1941"/>
      <c r="FPL11" s="1941"/>
      <c r="FPM11" s="1941"/>
      <c r="FPN11" s="1941"/>
      <c r="FPO11" s="1941"/>
      <c r="FPP11" s="1941"/>
      <c r="FPQ11" s="1941"/>
      <c r="FPR11" s="1941"/>
      <c r="FPS11" s="1941"/>
      <c r="FPT11" s="1941"/>
      <c r="FPU11" s="1941"/>
      <c r="FPV11" s="1941"/>
      <c r="FPW11" s="1941"/>
      <c r="FPX11" s="1941"/>
      <c r="FPY11" s="1941"/>
      <c r="FPZ11" s="1941"/>
      <c r="FQA11" s="1941"/>
      <c r="FQB11" s="1941"/>
      <c r="FQC11" s="1941"/>
      <c r="FQD11" s="1941"/>
      <c r="FQE11" s="1941"/>
      <c r="FQF11" s="1941"/>
      <c r="FQG11" s="1941"/>
      <c r="FQH11" s="1941"/>
      <c r="FQI11" s="1941"/>
      <c r="FQJ11" s="1941"/>
      <c r="FQK11" s="1941"/>
      <c r="FQL11" s="1941"/>
      <c r="FQM11" s="1941"/>
      <c r="FQN11" s="1941"/>
      <c r="FQO11" s="1941"/>
      <c r="FQP11" s="1941"/>
      <c r="FQQ11" s="1941"/>
      <c r="FQR11" s="1941"/>
      <c r="FQS11" s="1941"/>
      <c r="FQT11" s="1941"/>
      <c r="FQU11" s="1941"/>
      <c r="FQV11" s="1941"/>
      <c r="FQW11" s="1941"/>
      <c r="FQX11" s="1941"/>
      <c r="FQY11" s="1941"/>
      <c r="FQZ11" s="1941"/>
      <c r="FRA11" s="1941"/>
      <c r="FRB11" s="1941"/>
      <c r="FRC11" s="1941"/>
      <c r="FRD11" s="1941"/>
      <c r="FRE11" s="1941"/>
      <c r="FRF11" s="1941"/>
      <c r="FRG11" s="1941"/>
      <c r="FRH11" s="1941"/>
      <c r="FRI11" s="1941"/>
      <c r="FRJ11" s="1941"/>
      <c r="FRK11" s="1941"/>
      <c r="FRL11" s="1941"/>
      <c r="FRM11" s="1941"/>
      <c r="FRN11" s="1941"/>
      <c r="FRO11" s="1941"/>
      <c r="FRP11" s="1941"/>
      <c r="FRQ11" s="1941"/>
      <c r="FRR11" s="1941"/>
      <c r="FRS11" s="1941"/>
      <c r="FRT11" s="1941"/>
      <c r="FRU11" s="1941"/>
      <c r="FRV11" s="1941"/>
      <c r="FRW11" s="1941"/>
      <c r="FRX11" s="1941"/>
      <c r="FRY11" s="1941"/>
      <c r="FRZ11" s="1941"/>
      <c r="FSA11" s="1941"/>
      <c r="FSB11" s="1941"/>
      <c r="FSC11" s="1941"/>
      <c r="FSD11" s="1941"/>
      <c r="FSE11" s="1941"/>
      <c r="FSF11" s="1941"/>
      <c r="FSG11" s="1941"/>
      <c r="FSH11" s="1941"/>
      <c r="FSI11" s="1941"/>
      <c r="FSJ11" s="1941"/>
      <c r="FSK11" s="1941"/>
      <c r="FSL11" s="1941"/>
      <c r="FSM11" s="1941"/>
      <c r="FSN11" s="1941"/>
      <c r="FSO11" s="1941"/>
      <c r="FSP11" s="1941"/>
      <c r="FSQ11" s="1941"/>
      <c r="FSR11" s="1941"/>
      <c r="FSS11" s="1941"/>
      <c r="FST11" s="1941"/>
      <c r="FSU11" s="1941"/>
      <c r="FSV11" s="1941"/>
      <c r="FSW11" s="1941"/>
      <c r="FSX11" s="1941"/>
      <c r="FSY11" s="1941"/>
      <c r="FSZ11" s="1941"/>
      <c r="FTA11" s="1941"/>
      <c r="FTB11" s="1941"/>
      <c r="FTC11" s="1941"/>
      <c r="FTD11" s="1941"/>
      <c r="FTE11" s="1941"/>
      <c r="FTF11" s="1941"/>
      <c r="FTG11" s="1941"/>
      <c r="FTH11" s="1941"/>
      <c r="FTI11" s="1941"/>
      <c r="FTJ11" s="1941"/>
      <c r="FTK11" s="1941"/>
      <c r="FTL11" s="1941"/>
      <c r="FTM11" s="1941"/>
      <c r="FTN11" s="1941"/>
      <c r="FTO11" s="1941"/>
      <c r="FTP11" s="1941"/>
      <c r="FTQ11" s="1941"/>
      <c r="FTR11" s="1941"/>
      <c r="FTS11" s="1941"/>
      <c r="FTT11" s="1941"/>
      <c r="FTU11" s="1941"/>
      <c r="FTV11" s="1941"/>
      <c r="FTW11" s="1941"/>
      <c r="FTX11" s="1941"/>
      <c r="FTY11" s="1941"/>
      <c r="FTZ11" s="1941"/>
      <c r="FUA11" s="1941"/>
      <c r="FUB11" s="1941"/>
      <c r="FUC11" s="1941"/>
      <c r="FUD11" s="1941"/>
      <c r="FUE11" s="1941"/>
      <c r="FUF11" s="1941"/>
      <c r="FUG11" s="1941"/>
      <c r="FUH11" s="1941"/>
      <c r="FUI11" s="1941"/>
      <c r="FUJ11" s="1941"/>
      <c r="FUK11" s="1941"/>
      <c r="FUL11" s="1941"/>
      <c r="FUM11" s="1941"/>
      <c r="FUN11" s="1941"/>
      <c r="FUO11" s="1941"/>
      <c r="FUP11" s="1941"/>
      <c r="FUQ11" s="1941"/>
      <c r="FUR11" s="1941"/>
      <c r="FUS11" s="1941"/>
      <c r="FUT11" s="1941"/>
      <c r="FUU11" s="1941"/>
      <c r="FUV11" s="1941"/>
      <c r="FUW11" s="1941"/>
      <c r="FUX11" s="1941"/>
      <c r="FUY11" s="1941"/>
      <c r="FUZ11" s="1941"/>
      <c r="FVA11" s="1941"/>
      <c r="FVB11" s="1941"/>
      <c r="FVC11" s="1941"/>
      <c r="FVD11" s="1941"/>
      <c r="FVE11" s="1941"/>
      <c r="FVF11" s="1941"/>
      <c r="FVG11" s="1941"/>
      <c r="FVH11" s="1941"/>
      <c r="FVI11" s="1941"/>
      <c r="FVJ11" s="1941"/>
      <c r="FVK11" s="1941"/>
      <c r="FVL11" s="1941"/>
      <c r="FVM11" s="1941"/>
      <c r="FVN11" s="1941"/>
      <c r="FVO11" s="1941"/>
      <c r="FVP11" s="1941"/>
      <c r="FVQ11" s="1941"/>
      <c r="FVR11" s="1941"/>
      <c r="FVS11" s="1941"/>
      <c r="FVT11" s="1941"/>
      <c r="FVU11" s="1941"/>
      <c r="FVV11" s="1941"/>
      <c r="FVW11" s="1941"/>
      <c r="FVX11" s="1941"/>
      <c r="FVY11" s="1941"/>
      <c r="FVZ11" s="1941"/>
      <c r="FWA11" s="1941"/>
      <c r="FWB11" s="1941"/>
      <c r="FWC11" s="1941"/>
      <c r="FWD11" s="1941"/>
      <c r="FWE11" s="1941"/>
      <c r="FWF11" s="1941"/>
      <c r="FWG11" s="1941"/>
      <c r="FWH11" s="1941"/>
      <c r="FWI11" s="1941"/>
      <c r="FWJ11" s="1941"/>
      <c r="FWK11" s="1941"/>
      <c r="FWL11" s="1941"/>
      <c r="FWM11" s="1941"/>
      <c r="FWN11" s="1941"/>
      <c r="FWO11" s="1941"/>
      <c r="FWP11" s="1941"/>
      <c r="FWQ11" s="1941"/>
      <c r="FWR11" s="1941"/>
      <c r="FWS11" s="1941"/>
      <c r="FWT11" s="1941"/>
      <c r="FWU11" s="1941"/>
      <c r="FWV11" s="1941"/>
      <c r="FWW11" s="1941"/>
      <c r="FWX11" s="1941"/>
      <c r="FWY11" s="1941"/>
      <c r="FWZ11" s="1941"/>
      <c r="FXA11" s="1941"/>
      <c r="FXB11" s="1941"/>
      <c r="FXC11" s="1941"/>
      <c r="FXD11" s="1941"/>
      <c r="FXE11" s="1941"/>
      <c r="FXF11" s="1941"/>
      <c r="FXG11" s="1941"/>
      <c r="FXH11" s="1941"/>
      <c r="FXI11" s="1941"/>
      <c r="FXJ11" s="1941"/>
      <c r="FXK11" s="1941"/>
      <c r="FXL11" s="1941"/>
      <c r="FXM11" s="1941"/>
      <c r="FXN11" s="1941"/>
      <c r="FXO11" s="1941"/>
      <c r="FXP11" s="1941"/>
      <c r="FXQ11" s="1941"/>
      <c r="FXR11" s="1941"/>
      <c r="FXS11" s="1941"/>
      <c r="FXT11" s="1941"/>
      <c r="FXU11" s="1941"/>
      <c r="FXV11" s="1941"/>
      <c r="FXW11" s="1941"/>
      <c r="FXX11" s="1941"/>
      <c r="FXY11" s="1941"/>
      <c r="FXZ11" s="1941"/>
      <c r="FYA11" s="1941"/>
      <c r="FYB11" s="1941"/>
      <c r="FYC11" s="1941"/>
      <c r="FYD11" s="1941"/>
      <c r="FYE11" s="1941"/>
      <c r="FYF11" s="1941"/>
      <c r="FYG11" s="1941"/>
      <c r="FYH11" s="1941"/>
      <c r="FYI11" s="1941"/>
      <c r="FYJ11" s="1941"/>
      <c r="FYK11" s="1941"/>
      <c r="FYL11" s="1941"/>
      <c r="FYM11" s="1941"/>
      <c r="FYN11" s="1941"/>
      <c r="FYO11" s="1941"/>
      <c r="FYP11" s="1941"/>
      <c r="FYQ11" s="1941"/>
      <c r="FYR11" s="1941"/>
      <c r="FYS11" s="1941"/>
      <c r="FYT11" s="1941"/>
      <c r="FYU11" s="1941"/>
      <c r="FYV11" s="1941"/>
      <c r="FYW11" s="1941"/>
      <c r="FYX11" s="1941"/>
      <c r="FYY11" s="1941"/>
      <c r="FYZ11" s="1941"/>
      <c r="FZA11" s="1941"/>
      <c r="FZB11" s="1941"/>
      <c r="FZC11" s="1941"/>
      <c r="FZD11" s="1941"/>
      <c r="FZE11" s="1941"/>
      <c r="FZF11" s="1941"/>
      <c r="FZG11" s="1941"/>
      <c r="FZH11" s="1941"/>
      <c r="FZI11" s="1941"/>
      <c r="FZJ11" s="1941"/>
      <c r="FZK11" s="1941"/>
      <c r="FZL11" s="1941"/>
      <c r="FZM11" s="1941"/>
      <c r="FZN11" s="1941"/>
      <c r="FZO11" s="1941"/>
      <c r="FZP11" s="1941"/>
      <c r="FZQ11" s="1941"/>
      <c r="FZR11" s="1941"/>
      <c r="FZS11" s="1941"/>
      <c r="FZT11" s="1941"/>
      <c r="FZU11" s="1941"/>
      <c r="FZV11" s="1941"/>
      <c r="FZW11" s="1941"/>
      <c r="FZX11" s="1941"/>
      <c r="FZY11" s="1941"/>
      <c r="FZZ11" s="1941"/>
      <c r="GAA11" s="1941"/>
      <c r="GAB11" s="1941"/>
      <c r="GAC11" s="1941"/>
      <c r="GAD11" s="1941"/>
      <c r="GAE11" s="1941"/>
      <c r="GAF11" s="1941"/>
      <c r="GAG11" s="1941"/>
      <c r="GAH11" s="1941"/>
      <c r="GAI11" s="1941"/>
      <c r="GAJ11" s="1941"/>
      <c r="GAK11" s="1941"/>
      <c r="GAL11" s="1941"/>
      <c r="GAM11" s="1941"/>
      <c r="GAN11" s="1941"/>
      <c r="GAO11" s="1941"/>
      <c r="GAP11" s="1941"/>
      <c r="GAQ11" s="1941"/>
      <c r="GAR11" s="1941"/>
      <c r="GAS11" s="1941"/>
      <c r="GAT11" s="1941"/>
      <c r="GAU11" s="1941"/>
      <c r="GAV11" s="1941"/>
      <c r="GAW11" s="1941"/>
      <c r="GAX11" s="1941"/>
      <c r="GAY11" s="1941"/>
      <c r="GAZ11" s="1941"/>
      <c r="GBA11" s="1941"/>
      <c r="GBB11" s="1941"/>
      <c r="GBC11" s="1941"/>
      <c r="GBD11" s="1941"/>
      <c r="GBE11" s="1941"/>
      <c r="GBF11" s="1941"/>
      <c r="GBG11" s="1941"/>
      <c r="GBH11" s="1941"/>
      <c r="GBI11" s="1941"/>
      <c r="GBJ11" s="1941"/>
      <c r="GBK11" s="1941"/>
      <c r="GBL11" s="1941"/>
      <c r="GBM11" s="1941"/>
      <c r="GBN11" s="1941"/>
      <c r="GBO11" s="1941"/>
      <c r="GBP11" s="1941"/>
      <c r="GBQ11" s="1941"/>
      <c r="GBR11" s="1941"/>
      <c r="GBS11" s="1941"/>
      <c r="GBT11" s="1941"/>
      <c r="GBU11" s="1941"/>
      <c r="GBV11" s="1941"/>
      <c r="GBW11" s="1941"/>
      <c r="GBX11" s="1941"/>
      <c r="GBY11" s="1941"/>
      <c r="GBZ11" s="1941"/>
      <c r="GCA11" s="1941"/>
      <c r="GCB11" s="1941"/>
      <c r="GCC11" s="1941"/>
      <c r="GCD11" s="1941"/>
      <c r="GCE11" s="1941"/>
      <c r="GCF11" s="1941"/>
      <c r="GCG11" s="1941"/>
      <c r="GCH11" s="1941"/>
      <c r="GCI11" s="1941"/>
      <c r="GCJ11" s="1941"/>
      <c r="GCK11" s="1941"/>
      <c r="GCL11" s="1941"/>
      <c r="GCM11" s="1941"/>
      <c r="GCN11" s="1941"/>
      <c r="GCO11" s="1941"/>
      <c r="GCP11" s="1941"/>
      <c r="GCQ11" s="1941"/>
      <c r="GCR11" s="1941"/>
      <c r="GCS11" s="1941"/>
      <c r="GCT11" s="1941"/>
      <c r="GCU11" s="1941"/>
      <c r="GCV11" s="1941"/>
      <c r="GCW11" s="1941"/>
      <c r="GCX11" s="1941"/>
      <c r="GCY11" s="1941"/>
      <c r="GCZ11" s="1941"/>
      <c r="GDA11" s="1941"/>
      <c r="GDB11" s="1941"/>
      <c r="GDC11" s="1941"/>
      <c r="GDD11" s="1941"/>
      <c r="GDE11" s="1941"/>
      <c r="GDF11" s="1941"/>
      <c r="GDG11" s="1941"/>
      <c r="GDH11" s="1941"/>
      <c r="GDI11" s="1941"/>
      <c r="GDJ11" s="1941"/>
      <c r="GDK11" s="1941"/>
      <c r="GDL11" s="1941"/>
      <c r="GDM11" s="1941"/>
      <c r="GDN11" s="1941"/>
      <c r="GDO11" s="1941"/>
      <c r="GDP11" s="1941"/>
      <c r="GDQ11" s="1941"/>
      <c r="GDR11" s="1941"/>
      <c r="GDS11" s="1941"/>
      <c r="GDT11" s="1941"/>
      <c r="GDU11" s="1941"/>
      <c r="GDV11" s="1941"/>
      <c r="GDW11" s="1941"/>
      <c r="GDX11" s="1941"/>
      <c r="GDY11" s="1941"/>
      <c r="GDZ11" s="1941"/>
      <c r="GEA11" s="1941"/>
      <c r="GEB11" s="1941"/>
      <c r="GEC11" s="1941"/>
      <c r="GED11" s="1941"/>
      <c r="GEE11" s="1941"/>
      <c r="GEF11" s="1941"/>
      <c r="GEG11" s="1941"/>
      <c r="GEH11" s="1941"/>
      <c r="GEI11" s="1941"/>
      <c r="GEJ11" s="1941"/>
      <c r="GEK11" s="1941"/>
      <c r="GEL11" s="1941"/>
      <c r="GEM11" s="1941"/>
      <c r="GEN11" s="1941"/>
      <c r="GEO11" s="1941"/>
      <c r="GEP11" s="1941"/>
      <c r="GEQ11" s="1941"/>
      <c r="GER11" s="1941"/>
      <c r="GES11" s="1941"/>
      <c r="GET11" s="1941"/>
      <c r="GEU11" s="1941"/>
      <c r="GEV11" s="1941"/>
      <c r="GEW11" s="1941"/>
      <c r="GEX11" s="1941"/>
      <c r="GEY11" s="1941"/>
      <c r="GEZ11" s="1941"/>
      <c r="GFA11" s="1941"/>
      <c r="GFB11" s="1941"/>
      <c r="GFC11" s="1941"/>
      <c r="GFD11" s="1941"/>
      <c r="GFE11" s="1941"/>
      <c r="GFF11" s="1941"/>
      <c r="GFG11" s="1941"/>
      <c r="GFH11" s="1941"/>
      <c r="GFI11" s="1941"/>
      <c r="GFJ11" s="1941"/>
      <c r="GFK11" s="1941"/>
      <c r="GFL11" s="1941"/>
      <c r="GFM11" s="1941"/>
      <c r="GFN11" s="1941"/>
      <c r="GFO11" s="1941"/>
      <c r="GFP11" s="1941"/>
      <c r="GFQ11" s="1941"/>
      <c r="GFR11" s="1941"/>
      <c r="GFS11" s="1941"/>
      <c r="GFT11" s="1941"/>
      <c r="GFU11" s="1941"/>
      <c r="GFV11" s="1941"/>
      <c r="GFW11" s="1941"/>
      <c r="GFX11" s="1941"/>
      <c r="GFY11" s="1941"/>
      <c r="GFZ11" s="1941"/>
      <c r="GGA11" s="1941"/>
      <c r="GGB11" s="1941"/>
      <c r="GGC11" s="1941"/>
      <c r="GGD11" s="1941"/>
      <c r="GGE11" s="1941"/>
      <c r="GGF11" s="1941"/>
      <c r="GGG11" s="1941"/>
      <c r="GGH11" s="1941"/>
      <c r="GGI11" s="1941"/>
      <c r="GGJ11" s="1941"/>
      <c r="GGK11" s="1941"/>
      <c r="GGL11" s="1941"/>
      <c r="GGM11" s="1941"/>
      <c r="GGN11" s="1941"/>
      <c r="GGO11" s="1941"/>
      <c r="GGP11" s="1941"/>
      <c r="GGQ11" s="1941"/>
      <c r="GGR11" s="1941"/>
      <c r="GGS11" s="1941"/>
      <c r="GGT11" s="1941"/>
      <c r="GGU11" s="1941"/>
      <c r="GGV11" s="1941"/>
      <c r="GGW11" s="1941"/>
      <c r="GGX11" s="1941"/>
      <c r="GGY11" s="1941"/>
      <c r="GGZ11" s="1941"/>
      <c r="GHA11" s="1941"/>
      <c r="GHB11" s="1941"/>
      <c r="GHC11" s="1941"/>
      <c r="GHD11" s="1941"/>
      <c r="GHE11" s="1941"/>
      <c r="GHF11" s="1941"/>
      <c r="GHG11" s="1941"/>
      <c r="GHH11" s="1941"/>
      <c r="GHI11" s="1941"/>
      <c r="GHJ11" s="1941"/>
      <c r="GHK11" s="1941"/>
      <c r="GHL11" s="1941"/>
      <c r="GHM11" s="1941"/>
      <c r="GHN11" s="1941"/>
      <c r="GHO11" s="1941"/>
      <c r="GHP11" s="1941"/>
      <c r="GHQ11" s="1941"/>
      <c r="GHR11" s="1941"/>
      <c r="GHS11" s="1941"/>
      <c r="GHT11" s="1941"/>
      <c r="GHU11" s="1941"/>
      <c r="GHV11" s="1941"/>
      <c r="GHW11" s="1941"/>
      <c r="GHX11" s="1941"/>
      <c r="GHY11" s="1941"/>
      <c r="GHZ11" s="1941"/>
      <c r="GIA11" s="1941"/>
      <c r="GIB11" s="1941"/>
      <c r="GIC11" s="1941"/>
      <c r="GID11" s="1941"/>
      <c r="GIE11" s="1941"/>
      <c r="GIF11" s="1941"/>
      <c r="GIG11" s="1941"/>
      <c r="GIH11" s="1941"/>
      <c r="GII11" s="1941"/>
      <c r="GIJ11" s="1941"/>
      <c r="GIK11" s="1941"/>
      <c r="GIL11" s="1941"/>
      <c r="GIM11" s="1941"/>
      <c r="GIN11" s="1941"/>
      <c r="GIO11" s="1941"/>
      <c r="GIP11" s="1941"/>
      <c r="GIQ11" s="1941"/>
      <c r="GIR11" s="1941"/>
      <c r="GIS11" s="1941"/>
      <c r="GIT11" s="1941"/>
      <c r="GIU11" s="1941"/>
      <c r="GIV11" s="1941"/>
      <c r="GIW11" s="1941"/>
      <c r="GIX11" s="1941"/>
      <c r="GIY11" s="1941"/>
      <c r="GIZ11" s="1941"/>
      <c r="GJA11" s="1941"/>
      <c r="GJB11" s="1941"/>
      <c r="GJC11" s="1941"/>
      <c r="GJD11" s="1941"/>
      <c r="GJE11" s="1941"/>
      <c r="GJF11" s="1941"/>
      <c r="GJG11" s="1941"/>
      <c r="GJH11" s="1941"/>
      <c r="GJI11" s="1941"/>
      <c r="GJJ11" s="1941"/>
      <c r="GJK11" s="1941"/>
      <c r="GJL11" s="1941"/>
      <c r="GJM11" s="1941"/>
      <c r="GJN11" s="1941"/>
      <c r="GJO11" s="1941"/>
      <c r="GJP11" s="1941"/>
      <c r="GJQ11" s="1941"/>
      <c r="GJR11" s="1941"/>
      <c r="GJS11" s="1941"/>
      <c r="GJT11" s="1941"/>
      <c r="GJU11" s="1941"/>
      <c r="GJV11" s="1941"/>
      <c r="GJW11" s="1941"/>
      <c r="GJX11" s="1941"/>
      <c r="GJY11" s="1941"/>
      <c r="GJZ11" s="1941"/>
      <c r="GKA11" s="1941"/>
      <c r="GKB11" s="1941"/>
      <c r="GKC11" s="1941"/>
      <c r="GKD11" s="1941"/>
      <c r="GKE11" s="1941"/>
      <c r="GKF11" s="1941"/>
      <c r="GKG11" s="1941"/>
      <c r="GKH11" s="1941"/>
      <c r="GKI11" s="1941"/>
      <c r="GKJ11" s="1941"/>
      <c r="GKK11" s="1941"/>
      <c r="GKL11" s="1941"/>
      <c r="GKM11" s="1941"/>
      <c r="GKN11" s="1941"/>
      <c r="GKO11" s="1941"/>
      <c r="GKP11" s="1941"/>
      <c r="GKQ11" s="1941"/>
      <c r="GKR11" s="1941"/>
      <c r="GKS11" s="1941"/>
      <c r="GKT11" s="1941"/>
      <c r="GKU11" s="1941"/>
      <c r="GKV11" s="1941"/>
      <c r="GKW11" s="1941"/>
      <c r="GKX11" s="1941"/>
      <c r="GKY11" s="1941"/>
      <c r="GKZ11" s="1941"/>
      <c r="GLA11" s="1941"/>
      <c r="GLB11" s="1941"/>
      <c r="GLC11" s="1941"/>
      <c r="GLD11" s="1941"/>
      <c r="GLE11" s="1941"/>
      <c r="GLF11" s="1941"/>
      <c r="GLG11" s="1941"/>
      <c r="GLH11" s="1941"/>
      <c r="GLI11" s="1941"/>
      <c r="GLJ11" s="1941"/>
      <c r="GLK11" s="1941"/>
      <c r="GLL11" s="1941"/>
      <c r="GLM11" s="1941"/>
      <c r="GLN11" s="1941"/>
      <c r="GLO11" s="1941"/>
      <c r="GLP11" s="1941"/>
      <c r="GLQ11" s="1941"/>
      <c r="GLR11" s="1941"/>
      <c r="GLS11" s="1941"/>
      <c r="GLT11" s="1941"/>
      <c r="GLU11" s="1941"/>
      <c r="GLV11" s="1941"/>
      <c r="GLW11" s="1941"/>
      <c r="GLX11" s="1941"/>
      <c r="GLY11" s="1941"/>
      <c r="GLZ11" s="1941"/>
      <c r="GMA11" s="1941"/>
      <c r="GMB11" s="1941"/>
      <c r="GMC11" s="1941"/>
      <c r="GMD11" s="1941"/>
      <c r="GME11" s="1941"/>
      <c r="GMF11" s="1941"/>
      <c r="GMG11" s="1941"/>
      <c r="GMH11" s="1941"/>
      <c r="GMI11" s="1941"/>
      <c r="GMJ11" s="1941"/>
      <c r="GMK11" s="1941"/>
      <c r="GML11" s="1941"/>
      <c r="GMM11" s="1941"/>
      <c r="GMN11" s="1941"/>
      <c r="GMO11" s="1941"/>
      <c r="GMP11" s="1941"/>
      <c r="GMQ11" s="1941"/>
      <c r="GMR11" s="1941"/>
      <c r="GMS11" s="1941"/>
      <c r="GMT11" s="1941"/>
      <c r="GMU11" s="1941"/>
      <c r="GMV11" s="1941"/>
      <c r="GMW11" s="1941"/>
      <c r="GMX11" s="1941"/>
      <c r="GMY11" s="1941"/>
      <c r="GMZ11" s="1941"/>
      <c r="GNA11" s="1941"/>
      <c r="GNB11" s="1941"/>
      <c r="GNC11" s="1941"/>
      <c r="GND11" s="1941"/>
      <c r="GNE11" s="1941"/>
      <c r="GNF11" s="1941"/>
      <c r="GNG11" s="1941"/>
      <c r="GNH11" s="1941"/>
      <c r="GNI11" s="1941"/>
      <c r="GNJ11" s="1941"/>
      <c r="GNK11" s="1941"/>
      <c r="GNL11" s="1941"/>
      <c r="GNM11" s="1941"/>
      <c r="GNN11" s="1941"/>
      <c r="GNO11" s="1941"/>
      <c r="GNP11" s="1941"/>
      <c r="GNQ11" s="1941"/>
      <c r="GNR11" s="1941"/>
      <c r="GNS11" s="1941"/>
      <c r="GNT11" s="1941"/>
      <c r="GNU11" s="1941"/>
      <c r="GNV11" s="1941"/>
      <c r="GNW11" s="1941"/>
      <c r="GNX11" s="1941"/>
      <c r="GNY11" s="1941"/>
      <c r="GNZ11" s="1941"/>
      <c r="GOA11" s="1941"/>
      <c r="GOB11" s="1941"/>
      <c r="GOC11" s="1941"/>
      <c r="GOD11" s="1941"/>
      <c r="GOE11" s="1941"/>
      <c r="GOF11" s="1941"/>
      <c r="GOG11" s="1941"/>
      <c r="GOH11" s="1941"/>
      <c r="GOI11" s="1941"/>
      <c r="GOJ11" s="1941"/>
      <c r="GOK11" s="1941"/>
      <c r="GOL11" s="1941"/>
      <c r="GOM11" s="1941"/>
      <c r="GON11" s="1941"/>
      <c r="GOO11" s="1941"/>
      <c r="GOP11" s="1941"/>
      <c r="GOQ11" s="1941"/>
      <c r="GOR11" s="1941"/>
      <c r="GOS11" s="1941"/>
      <c r="GOT11" s="1941"/>
      <c r="GOU11" s="1941"/>
      <c r="GOV11" s="1941"/>
      <c r="GOW11" s="1941"/>
      <c r="GOX11" s="1941"/>
      <c r="GOY11" s="1941"/>
      <c r="GOZ11" s="1941"/>
      <c r="GPA11" s="1941"/>
      <c r="GPB11" s="1941"/>
      <c r="GPC11" s="1941"/>
      <c r="GPD11" s="1941"/>
      <c r="GPE11" s="1941"/>
      <c r="GPF11" s="1941"/>
      <c r="GPG11" s="1941"/>
      <c r="GPH11" s="1941"/>
      <c r="GPI11" s="1941"/>
      <c r="GPJ11" s="1941"/>
      <c r="GPK11" s="1941"/>
      <c r="GPL11" s="1941"/>
      <c r="GPM11" s="1941"/>
      <c r="GPN11" s="1941"/>
      <c r="GPO11" s="1941"/>
      <c r="GPP11" s="1941"/>
      <c r="GPQ11" s="1941"/>
      <c r="GPR11" s="1941"/>
      <c r="GPS11" s="1941"/>
      <c r="GPT11" s="1941"/>
      <c r="GPU11" s="1941"/>
      <c r="GPV11" s="1941"/>
      <c r="GPW11" s="1941"/>
      <c r="GPX11" s="1941"/>
      <c r="GPY11" s="1941"/>
      <c r="GPZ11" s="1941"/>
      <c r="GQA11" s="1941"/>
      <c r="GQB11" s="1941"/>
      <c r="GQC11" s="1941"/>
      <c r="GQD11" s="1941"/>
      <c r="GQE11" s="1941"/>
      <c r="GQF11" s="1941"/>
      <c r="GQG11" s="1941"/>
      <c r="GQH11" s="1941"/>
      <c r="GQI11" s="1941"/>
      <c r="GQJ11" s="1941"/>
      <c r="GQK11" s="1941"/>
      <c r="GQL11" s="1941"/>
      <c r="GQM11" s="1941"/>
      <c r="GQN11" s="1941"/>
      <c r="GQO11" s="1941"/>
      <c r="GQP11" s="1941"/>
      <c r="GQQ11" s="1941"/>
      <c r="GQR11" s="1941"/>
      <c r="GQS11" s="1941"/>
      <c r="GQT11" s="1941"/>
      <c r="GQU11" s="1941"/>
      <c r="GQV11" s="1941"/>
      <c r="GQW11" s="1941"/>
      <c r="GQX11" s="1941"/>
      <c r="GQY11" s="1941"/>
      <c r="GQZ11" s="1941"/>
      <c r="GRA11" s="1941"/>
      <c r="GRB11" s="1941"/>
      <c r="GRC11" s="1941"/>
      <c r="GRD11" s="1941"/>
      <c r="GRE11" s="1941"/>
      <c r="GRF11" s="1941"/>
      <c r="GRG11" s="1941"/>
      <c r="GRH11" s="1941"/>
      <c r="GRI11" s="1941"/>
      <c r="GRJ11" s="1941"/>
      <c r="GRK11" s="1941"/>
      <c r="GRL11" s="1941"/>
      <c r="GRM11" s="1941"/>
      <c r="GRN11" s="1941"/>
      <c r="GRO11" s="1941"/>
      <c r="GRP11" s="1941"/>
      <c r="GRQ11" s="1941"/>
      <c r="GRR11" s="1941"/>
      <c r="GRS11" s="1941"/>
      <c r="GRT11" s="1941"/>
      <c r="GRU11" s="1941"/>
      <c r="GRV11" s="1941"/>
      <c r="GRW11" s="1941"/>
      <c r="GRX11" s="1941"/>
      <c r="GRY11" s="1941"/>
      <c r="GRZ11" s="1941"/>
      <c r="GSA11" s="1941"/>
      <c r="GSB11" s="1941"/>
      <c r="GSC11" s="1941"/>
      <c r="GSD11" s="1941"/>
      <c r="GSE11" s="1941"/>
      <c r="GSF11" s="1941"/>
      <c r="GSG11" s="1941"/>
      <c r="GSH11" s="1941"/>
      <c r="GSI11" s="1941"/>
      <c r="GSJ11" s="1941"/>
      <c r="GSK11" s="1941"/>
      <c r="GSL11" s="1941"/>
      <c r="GSM11" s="1941"/>
      <c r="GSN11" s="1941"/>
      <c r="GSO11" s="1941"/>
      <c r="GSP11" s="1941"/>
      <c r="GSQ11" s="1941"/>
      <c r="GSR11" s="1941"/>
      <c r="GSS11" s="1941"/>
      <c r="GST11" s="1941"/>
      <c r="GSU11" s="1941"/>
      <c r="GSV11" s="1941"/>
      <c r="GSW11" s="1941"/>
      <c r="GSX11" s="1941"/>
      <c r="GSY11" s="1941"/>
      <c r="GSZ11" s="1941"/>
      <c r="GTA11" s="1941"/>
      <c r="GTB11" s="1941"/>
      <c r="GTC11" s="1941"/>
      <c r="GTD11" s="1941"/>
      <c r="GTE11" s="1941"/>
      <c r="GTF11" s="1941"/>
      <c r="GTG11" s="1941"/>
      <c r="GTH11" s="1941"/>
      <c r="GTI11" s="1941"/>
      <c r="GTJ11" s="1941"/>
      <c r="GTK11" s="1941"/>
      <c r="GTL11" s="1941"/>
      <c r="GTM11" s="1941"/>
      <c r="GTN11" s="1941"/>
      <c r="GTO11" s="1941"/>
      <c r="GTP11" s="1941"/>
      <c r="GTQ11" s="1941"/>
      <c r="GTR11" s="1941"/>
      <c r="GTS11" s="1941"/>
      <c r="GTT11" s="1941"/>
      <c r="GTU11" s="1941"/>
      <c r="GTV11" s="1941"/>
      <c r="GTW11" s="1941"/>
      <c r="GTX11" s="1941"/>
      <c r="GTY11" s="1941"/>
      <c r="GTZ11" s="1941"/>
      <c r="GUA11" s="1941"/>
      <c r="GUB11" s="1941"/>
      <c r="GUC11" s="1941"/>
      <c r="GUD11" s="1941"/>
      <c r="GUE11" s="1941"/>
      <c r="GUF11" s="1941"/>
      <c r="GUG11" s="1941"/>
      <c r="GUH11" s="1941"/>
      <c r="GUI11" s="1941"/>
      <c r="GUJ11" s="1941"/>
      <c r="GUK11" s="1941"/>
      <c r="GUL11" s="1941"/>
      <c r="GUM11" s="1941"/>
      <c r="GUN11" s="1941"/>
      <c r="GUO11" s="1941"/>
      <c r="GUP11" s="1941"/>
      <c r="GUQ11" s="1941"/>
      <c r="GUR11" s="1941"/>
      <c r="GUS11" s="1941"/>
      <c r="GUT11" s="1941"/>
      <c r="GUU11" s="1941"/>
      <c r="GUV11" s="1941"/>
      <c r="GUW11" s="1941"/>
      <c r="GUX11" s="1941"/>
      <c r="GUY11" s="1941"/>
      <c r="GUZ11" s="1941"/>
      <c r="GVA11" s="1941"/>
      <c r="GVB11" s="1941"/>
      <c r="GVC11" s="1941"/>
      <c r="GVD11" s="1941"/>
      <c r="GVE11" s="1941"/>
      <c r="GVF11" s="1941"/>
      <c r="GVG11" s="1941"/>
      <c r="GVH11" s="1941"/>
      <c r="GVI11" s="1941"/>
      <c r="GVJ11" s="1941"/>
      <c r="GVK11" s="1941"/>
      <c r="GVL11" s="1941"/>
      <c r="GVM11" s="1941"/>
      <c r="GVN11" s="1941"/>
      <c r="GVO11" s="1941"/>
      <c r="GVP11" s="1941"/>
      <c r="GVQ11" s="1941"/>
      <c r="GVR11" s="1941"/>
      <c r="GVS11" s="1941"/>
      <c r="GVT11" s="1941"/>
      <c r="GVU11" s="1941"/>
      <c r="GVV11" s="1941"/>
      <c r="GVW11" s="1941"/>
      <c r="GVX11" s="1941"/>
      <c r="GVY11" s="1941"/>
      <c r="GVZ11" s="1941"/>
      <c r="GWA11" s="1941"/>
      <c r="GWB11" s="1941"/>
      <c r="GWC11" s="1941"/>
      <c r="GWD11" s="1941"/>
      <c r="GWE11" s="1941"/>
      <c r="GWF11" s="1941"/>
      <c r="GWG11" s="1941"/>
      <c r="GWH11" s="1941"/>
      <c r="GWI11" s="1941"/>
      <c r="GWJ11" s="1941"/>
      <c r="GWK11" s="1941"/>
      <c r="GWL11" s="1941"/>
      <c r="GWM11" s="1941"/>
      <c r="GWN11" s="1941"/>
      <c r="GWO11" s="1941"/>
      <c r="GWP11" s="1941"/>
      <c r="GWQ11" s="1941"/>
      <c r="GWR11" s="1941"/>
      <c r="GWS11" s="1941"/>
      <c r="GWT11" s="1941"/>
      <c r="GWU11" s="1941"/>
      <c r="GWV11" s="1941"/>
      <c r="GWW11" s="1941"/>
      <c r="GWX11" s="1941"/>
      <c r="GWY11" s="1941"/>
      <c r="GWZ11" s="1941"/>
      <c r="GXA11" s="1941"/>
      <c r="GXB11" s="1941"/>
      <c r="GXC11" s="1941"/>
      <c r="GXD11" s="1941"/>
      <c r="GXE11" s="1941"/>
      <c r="GXF11" s="1941"/>
      <c r="GXG11" s="1941"/>
      <c r="GXH11" s="1941"/>
      <c r="GXI11" s="1941"/>
      <c r="GXJ11" s="1941"/>
      <c r="GXK11" s="1941"/>
      <c r="GXL11" s="1941"/>
      <c r="GXM11" s="1941"/>
      <c r="GXN11" s="1941"/>
      <c r="GXO11" s="1941"/>
      <c r="GXP11" s="1941"/>
      <c r="GXQ11" s="1941"/>
      <c r="GXR11" s="1941"/>
      <c r="GXS11" s="1941"/>
      <c r="GXT11" s="1941"/>
      <c r="GXU11" s="1941"/>
      <c r="GXV11" s="1941"/>
      <c r="GXW11" s="1941"/>
      <c r="GXX11" s="1941"/>
      <c r="GXY11" s="1941"/>
      <c r="GXZ11" s="1941"/>
      <c r="GYA11" s="1941"/>
      <c r="GYB11" s="1941"/>
      <c r="GYC11" s="1941"/>
      <c r="GYD11" s="1941"/>
      <c r="GYE11" s="1941"/>
      <c r="GYF11" s="1941"/>
      <c r="GYG11" s="1941"/>
      <c r="GYH11" s="1941"/>
      <c r="GYI11" s="1941"/>
      <c r="GYJ11" s="1941"/>
      <c r="GYK11" s="1941"/>
      <c r="GYL11" s="1941"/>
      <c r="GYM11" s="1941"/>
      <c r="GYN11" s="1941"/>
      <c r="GYO11" s="1941"/>
      <c r="GYP11" s="1941"/>
      <c r="GYQ11" s="1941"/>
      <c r="GYR11" s="1941"/>
      <c r="GYS11" s="1941"/>
      <c r="GYT11" s="1941"/>
      <c r="GYU11" s="1941"/>
      <c r="GYV11" s="1941"/>
      <c r="GYW11" s="1941"/>
      <c r="GYX11" s="1941"/>
      <c r="GYY11" s="1941"/>
      <c r="GYZ11" s="1941"/>
      <c r="GZA11" s="1941"/>
      <c r="GZB11" s="1941"/>
      <c r="GZC11" s="1941"/>
      <c r="GZD11" s="1941"/>
      <c r="GZE11" s="1941"/>
      <c r="GZF11" s="1941"/>
      <c r="GZG11" s="1941"/>
      <c r="GZH11" s="1941"/>
      <c r="GZI11" s="1941"/>
      <c r="GZJ11" s="1941"/>
      <c r="GZK11" s="1941"/>
      <c r="GZL11" s="1941"/>
      <c r="GZM11" s="1941"/>
      <c r="GZN11" s="1941"/>
      <c r="GZO11" s="1941"/>
      <c r="GZP11" s="1941"/>
      <c r="GZQ11" s="1941"/>
      <c r="GZR11" s="1941"/>
      <c r="GZS11" s="1941"/>
      <c r="GZT11" s="1941"/>
      <c r="GZU11" s="1941"/>
      <c r="GZV11" s="1941"/>
      <c r="GZW11" s="1941"/>
      <c r="GZX11" s="1941"/>
      <c r="GZY11" s="1941"/>
      <c r="GZZ11" s="1941"/>
      <c r="HAA11" s="1941"/>
      <c r="HAB11" s="1941"/>
      <c r="HAC11" s="1941"/>
      <c r="HAD11" s="1941"/>
      <c r="HAE11" s="1941"/>
      <c r="HAF11" s="1941"/>
      <c r="HAG11" s="1941"/>
      <c r="HAH11" s="1941"/>
      <c r="HAI11" s="1941"/>
      <c r="HAJ11" s="1941"/>
      <c r="HAK11" s="1941"/>
      <c r="HAL11" s="1941"/>
      <c r="HAM11" s="1941"/>
      <c r="HAN11" s="1941"/>
      <c r="HAO11" s="1941"/>
      <c r="HAP11" s="1941"/>
      <c r="HAQ11" s="1941"/>
      <c r="HAR11" s="1941"/>
      <c r="HAS11" s="1941"/>
      <c r="HAT11" s="1941"/>
      <c r="HAU11" s="1941"/>
      <c r="HAV11" s="1941"/>
      <c r="HAW11" s="1941"/>
      <c r="HAX11" s="1941"/>
      <c r="HAY11" s="1941"/>
      <c r="HAZ11" s="1941"/>
      <c r="HBA11" s="1941"/>
      <c r="HBB11" s="1941"/>
      <c r="HBC11" s="1941"/>
      <c r="HBD11" s="1941"/>
      <c r="HBE11" s="1941"/>
      <c r="HBF11" s="1941"/>
      <c r="HBG11" s="1941"/>
      <c r="HBH11" s="1941"/>
      <c r="HBI11" s="1941"/>
      <c r="HBJ11" s="1941"/>
      <c r="HBK11" s="1941"/>
      <c r="HBL11" s="1941"/>
      <c r="HBM11" s="1941"/>
      <c r="HBN11" s="1941"/>
      <c r="HBO11" s="1941"/>
      <c r="HBP11" s="1941"/>
      <c r="HBQ11" s="1941"/>
      <c r="HBR11" s="1941"/>
      <c r="HBS11" s="1941"/>
      <c r="HBT11" s="1941"/>
      <c r="HBU11" s="1941"/>
      <c r="HBV11" s="1941"/>
      <c r="HBW11" s="1941"/>
      <c r="HBX11" s="1941"/>
      <c r="HBY11" s="1941"/>
      <c r="HBZ11" s="1941"/>
      <c r="HCA11" s="1941"/>
      <c r="HCB11" s="1941"/>
      <c r="HCC11" s="1941"/>
      <c r="HCD11" s="1941"/>
      <c r="HCE11" s="1941"/>
      <c r="HCF11" s="1941"/>
      <c r="HCG11" s="1941"/>
      <c r="HCH11" s="1941"/>
      <c r="HCI11" s="1941"/>
      <c r="HCJ11" s="1941"/>
      <c r="HCK11" s="1941"/>
      <c r="HCL11" s="1941"/>
      <c r="HCM11" s="1941"/>
      <c r="HCN11" s="1941"/>
      <c r="HCO11" s="1941"/>
      <c r="HCP11" s="1941"/>
      <c r="HCQ11" s="1941"/>
      <c r="HCR11" s="1941"/>
      <c r="HCS11" s="1941"/>
      <c r="HCT11" s="1941"/>
      <c r="HCU11" s="1941"/>
      <c r="HCV11" s="1941"/>
      <c r="HCW11" s="1941"/>
      <c r="HCX11" s="1941"/>
      <c r="HCY11" s="1941"/>
      <c r="HCZ11" s="1941"/>
      <c r="HDA11" s="1941"/>
      <c r="HDB11" s="1941"/>
      <c r="HDC11" s="1941"/>
      <c r="HDD11" s="1941"/>
      <c r="HDE11" s="1941"/>
      <c r="HDF11" s="1941"/>
      <c r="HDG11" s="1941"/>
      <c r="HDH11" s="1941"/>
      <c r="HDI11" s="1941"/>
      <c r="HDJ11" s="1941"/>
      <c r="HDK11" s="1941"/>
      <c r="HDL11" s="1941"/>
      <c r="HDM11" s="1941"/>
      <c r="HDN11" s="1941"/>
      <c r="HDO11" s="1941"/>
      <c r="HDP11" s="1941"/>
      <c r="HDQ11" s="1941"/>
      <c r="HDR11" s="1941"/>
      <c r="HDS11" s="1941"/>
      <c r="HDT11" s="1941"/>
      <c r="HDU11" s="1941"/>
      <c r="HDV11" s="1941"/>
      <c r="HDW11" s="1941"/>
      <c r="HDX11" s="1941"/>
      <c r="HDY11" s="1941"/>
      <c r="HDZ11" s="1941"/>
      <c r="HEA11" s="1941"/>
      <c r="HEB11" s="1941"/>
      <c r="HEC11" s="1941"/>
      <c r="HED11" s="1941"/>
      <c r="HEE11" s="1941"/>
      <c r="HEF11" s="1941"/>
      <c r="HEG11" s="1941"/>
      <c r="HEH11" s="1941"/>
      <c r="HEI11" s="1941"/>
      <c r="HEJ11" s="1941"/>
      <c r="HEK11" s="1941"/>
      <c r="HEL11" s="1941"/>
      <c r="HEM11" s="1941"/>
      <c r="HEN11" s="1941"/>
      <c r="HEO11" s="1941"/>
      <c r="HEP11" s="1941"/>
      <c r="HEQ11" s="1941"/>
      <c r="HER11" s="1941"/>
      <c r="HES11" s="1941"/>
      <c r="HET11" s="1941"/>
      <c r="HEU11" s="1941"/>
      <c r="HEV11" s="1941"/>
      <c r="HEW11" s="1941"/>
      <c r="HEX11" s="1941"/>
      <c r="HEY11" s="1941"/>
      <c r="HEZ11" s="1941"/>
      <c r="HFA11" s="1941"/>
      <c r="HFB11" s="1941"/>
      <c r="HFC11" s="1941"/>
      <c r="HFD11" s="1941"/>
      <c r="HFE11" s="1941"/>
      <c r="HFF11" s="1941"/>
      <c r="HFG11" s="1941"/>
      <c r="HFH11" s="1941"/>
      <c r="HFI11" s="1941"/>
      <c r="HFJ11" s="1941"/>
      <c r="HFK11" s="1941"/>
      <c r="HFL11" s="1941"/>
      <c r="HFM11" s="1941"/>
      <c r="HFN11" s="1941"/>
      <c r="HFO11" s="1941"/>
      <c r="HFP11" s="1941"/>
      <c r="HFQ11" s="1941"/>
      <c r="HFR11" s="1941"/>
      <c r="HFS11" s="1941"/>
      <c r="HFT11" s="1941"/>
      <c r="HFU11" s="1941"/>
      <c r="HFV11" s="1941"/>
      <c r="HFW11" s="1941"/>
      <c r="HFX11" s="1941"/>
      <c r="HFY11" s="1941"/>
      <c r="HFZ11" s="1941"/>
      <c r="HGA11" s="1941"/>
      <c r="HGB11" s="1941"/>
      <c r="HGC11" s="1941"/>
      <c r="HGD11" s="1941"/>
      <c r="HGE11" s="1941"/>
      <c r="HGF11" s="1941"/>
      <c r="HGG11" s="1941"/>
      <c r="HGH11" s="1941"/>
      <c r="HGI11" s="1941"/>
      <c r="HGJ11" s="1941"/>
      <c r="HGK11" s="1941"/>
      <c r="HGL11" s="1941"/>
      <c r="HGM11" s="1941"/>
      <c r="HGN11" s="1941"/>
      <c r="HGO11" s="1941"/>
      <c r="HGP11" s="1941"/>
      <c r="HGQ11" s="1941"/>
      <c r="HGR11" s="1941"/>
      <c r="HGS11" s="1941"/>
      <c r="HGT11" s="1941"/>
      <c r="HGU11" s="1941"/>
      <c r="HGV11" s="1941"/>
      <c r="HGW11" s="1941"/>
      <c r="HGX11" s="1941"/>
      <c r="HGY11" s="1941"/>
      <c r="HGZ11" s="1941"/>
      <c r="HHA11" s="1941"/>
      <c r="HHB11" s="1941"/>
      <c r="HHC11" s="1941"/>
      <c r="HHD11" s="1941"/>
      <c r="HHE11" s="1941"/>
      <c r="HHF11" s="1941"/>
      <c r="HHG11" s="1941"/>
      <c r="HHH11" s="1941"/>
      <c r="HHI11" s="1941"/>
      <c r="HHJ11" s="1941"/>
      <c r="HHK11" s="1941"/>
      <c r="HHL11" s="1941"/>
      <c r="HHM11" s="1941"/>
      <c r="HHN11" s="1941"/>
      <c r="HHO11" s="1941"/>
      <c r="HHP11" s="1941"/>
      <c r="HHQ11" s="1941"/>
      <c r="HHR11" s="1941"/>
      <c r="HHS11" s="1941"/>
      <c r="HHT11" s="1941"/>
      <c r="HHU11" s="1941"/>
      <c r="HHV11" s="1941"/>
      <c r="HHW11" s="1941"/>
      <c r="HHX11" s="1941"/>
      <c r="HHY11" s="1941"/>
      <c r="HHZ11" s="1941"/>
      <c r="HIA11" s="1941"/>
      <c r="HIB11" s="1941"/>
      <c r="HIC11" s="1941"/>
      <c r="HID11" s="1941"/>
      <c r="HIE11" s="1941"/>
      <c r="HIF11" s="1941"/>
      <c r="HIG11" s="1941"/>
      <c r="HIH11" s="1941"/>
      <c r="HII11" s="1941"/>
      <c r="HIJ11" s="1941"/>
      <c r="HIK11" s="1941"/>
      <c r="HIL11" s="1941"/>
      <c r="HIM11" s="1941"/>
      <c r="HIN11" s="1941"/>
      <c r="HIO11" s="1941"/>
      <c r="HIP11" s="1941"/>
      <c r="HIQ11" s="1941"/>
      <c r="HIR11" s="1941"/>
      <c r="HIS11" s="1941"/>
      <c r="HIT11" s="1941"/>
      <c r="HIU11" s="1941"/>
      <c r="HIV11" s="1941"/>
      <c r="HIW11" s="1941"/>
      <c r="HIX11" s="1941"/>
      <c r="HIY11" s="1941"/>
      <c r="HIZ11" s="1941"/>
      <c r="HJA11" s="1941"/>
      <c r="HJB11" s="1941"/>
      <c r="HJC11" s="1941"/>
      <c r="HJD11" s="1941"/>
      <c r="HJE11" s="1941"/>
      <c r="HJF11" s="1941"/>
      <c r="HJG11" s="1941"/>
      <c r="HJH11" s="1941"/>
      <c r="HJI11" s="1941"/>
      <c r="HJJ11" s="1941"/>
      <c r="HJK11" s="1941"/>
      <c r="HJL11" s="1941"/>
      <c r="HJM11" s="1941"/>
      <c r="HJN11" s="1941"/>
      <c r="HJO11" s="1941"/>
      <c r="HJP11" s="1941"/>
      <c r="HJQ11" s="1941"/>
      <c r="HJR11" s="1941"/>
      <c r="HJS11" s="1941"/>
      <c r="HJT11" s="1941"/>
      <c r="HJU11" s="1941"/>
      <c r="HJV11" s="1941"/>
      <c r="HJW11" s="1941"/>
      <c r="HJX11" s="1941"/>
      <c r="HJY11" s="1941"/>
      <c r="HJZ11" s="1941"/>
      <c r="HKA11" s="1941"/>
      <c r="HKB11" s="1941"/>
      <c r="HKC11" s="1941"/>
      <c r="HKD11" s="1941"/>
      <c r="HKE11" s="1941"/>
      <c r="HKF11" s="1941"/>
      <c r="HKG11" s="1941"/>
      <c r="HKH11" s="1941"/>
      <c r="HKI11" s="1941"/>
      <c r="HKJ11" s="1941"/>
      <c r="HKK11" s="1941"/>
      <c r="HKL11" s="1941"/>
      <c r="HKM11" s="1941"/>
      <c r="HKN11" s="1941"/>
      <c r="HKO11" s="1941"/>
      <c r="HKP11" s="1941"/>
      <c r="HKQ11" s="1941"/>
      <c r="HKR11" s="1941"/>
      <c r="HKS11" s="1941"/>
      <c r="HKT11" s="1941"/>
      <c r="HKU11" s="1941"/>
      <c r="HKV11" s="1941"/>
      <c r="HKW11" s="1941"/>
      <c r="HKX11" s="1941"/>
      <c r="HKY11" s="1941"/>
      <c r="HKZ11" s="1941"/>
      <c r="HLA11" s="1941"/>
      <c r="HLB11" s="1941"/>
      <c r="HLC11" s="1941"/>
      <c r="HLD11" s="1941"/>
      <c r="HLE11" s="1941"/>
      <c r="HLF11" s="1941"/>
      <c r="HLG11" s="1941"/>
      <c r="HLH11" s="1941"/>
      <c r="HLI11" s="1941"/>
      <c r="HLJ11" s="1941"/>
      <c r="HLK11" s="1941"/>
      <c r="HLL11" s="1941"/>
      <c r="HLM11" s="1941"/>
      <c r="HLN11" s="1941"/>
      <c r="HLO11" s="1941"/>
      <c r="HLP11" s="1941"/>
      <c r="HLQ11" s="1941"/>
      <c r="HLR11" s="1941"/>
      <c r="HLS11" s="1941"/>
      <c r="HLT11" s="1941"/>
      <c r="HLU11" s="1941"/>
      <c r="HLV11" s="1941"/>
      <c r="HLW11" s="1941"/>
      <c r="HLX11" s="1941"/>
      <c r="HLY11" s="1941"/>
      <c r="HLZ11" s="1941"/>
      <c r="HMA11" s="1941"/>
      <c r="HMB11" s="1941"/>
      <c r="HMC11" s="1941"/>
      <c r="HMD11" s="1941"/>
      <c r="HME11" s="1941"/>
      <c r="HMF11" s="1941"/>
      <c r="HMG11" s="1941"/>
      <c r="HMH11" s="1941"/>
      <c r="HMI11" s="1941"/>
      <c r="HMJ11" s="1941"/>
      <c r="HMK11" s="1941"/>
      <c r="HML11" s="1941"/>
      <c r="HMM11" s="1941"/>
      <c r="HMN11" s="1941"/>
      <c r="HMO11" s="1941"/>
      <c r="HMP11" s="1941"/>
      <c r="HMQ11" s="1941"/>
      <c r="HMR11" s="1941"/>
      <c r="HMS11" s="1941"/>
      <c r="HMT11" s="1941"/>
      <c r="HMU11" s="1941"/>
      <c r="HMV11" s="1941"/>
      <c r="HMW11" s="1941"/>
      <c r="HMX11" s="1941"/>
      <c r="HMY11" s="1941"/>
      <c r="HMZ11" s="1941"/>
      <c r="HNA11" s="1941"/>
      <c r="HNB11" s="1941"/>
      <c r="HNC11" s="1941"/>
      <c r="HND11" s="1941"/>
      <c r="HNE11" s="1941"/>
      <c r="HNF11" s="1941"/>
      <c r="HNG11" s="1941"/>
      <c r="HNH11" s="1941"/>
      <c r="HNI11" s="1941"/>
      <c r="HNJ11" s="1941"/>
      <c r="HNK11" s="1941"/>
      <c r="HNL11" s="1941"/>
      <c r="HNM11" s="1941"/>
      <c r="HNN11" s="1941"/>
      <c r="HNO11" s="1941"/>
      <c r="HNP11" s="1941"/>
      <c r="HNQ11" s="1941"/>
      <c r="HNR11" s="1941"/>
      <c r="HNS11" s="1941"/>
      <c r="HNT11" s="1941"/>
      <c r="HNU11" s="1941"/>
      <c r="HNV11" s="1941"/>
      <c r="HNW11" s="1941"/>
      <c r="HNX11" s="1941"/>
      <c r="HNY11" s="1941"/>
      <c r="HNZ11" s="1941"/>
      <c r="HOA11" s="1941"/>
      <c r="HOB11" s="1941"/>
      <c r="HOC11" s="1941"/>
      <c r="HOD11" s="1941"/>
      <c r="HOE11" s="1941"/>
      <c r="HOF11" s="1941"/>
      <c r="HOG11" s="1941"/>
      <c r="HOH11" s="1941"/>
      <c r="HOI11" s="1941"/>
      <c r="HOJ11" s="1941"/>
      <c r="HOK11" s="1941"/>
      <c r="HOL11" s="1941"/>
      <c r="HOM11" s="1941"/>
      <c r="HON11" s="1941"/>
      <c r="HOO11" s="1941"/>
      <c r="HOP11" s="1941"/>
      <c r="HOQ11" s="1941"/>
      <c r="HOR11" s="1941"/>
      <c r="HOS11" s="1941"/>
      <c r="HOT11" s="1941"/>
      <c r="HOU11" s="1941"/>
      <c r="HOV11" s="1941"/>
      <c r="HOW11" s="1941"/>
      <c r="HOX11" s="1941"/>
      <c r="HOY11" s="1941"/>
      <c r="HOZ11" s="1941"/>
      <c r="HPA11" s="1941"/>
      <c r="HPB11" s="1941"/>
      <c r="HPC11" s="1941"/>
      <c r="HPD11" s="1941"/>
      <c r="HPE11" s="1941"/>
      <c r="HPF11" s="1941"/>
      <c r="HPG11" s="1941"/>
      <c r="HPH11" s="1941"/>
      <c r="HPI11" s="1941"/>
      <c r="HPJ11" s="1941"/>
      <c r="HPK11" s="1941"/>
      <c r="HPL11" s="1941"/>
      <c r="HPM11" s="1941"/>
      <c r="HPN11" s="1941"/>
      <c r="HPO11" s="1941"/>
      <c r="HPP11" s="1941"/>
      <c r="HPQ11" s="1941"/>
      <c r="HPR11" s="1941"/>
      <c r="HPS11" s="1941"/>
      <c r="HPT11" s="1941"/>
      <c r="HPU11" s="1941"/>
      <c r="HPV11" s="1941"/>
      <c r="HPW11" s="1941"/>
      <c r="HPX11" s="1941"/>
      <c r="HPY11" s="1941"/>
      <c r="HPZ11" s="1941"/>
      <c r="HQA11" s="1941"/>
      <c r="HQB11" s="1941"/>
      <c r="HQC11" s="1941"/>
      <c r="HQD11" s="1941"/>
      <c r="HQE11" s="1941"/>
      <c r="HQF11" s="1941"/>
      <c r="HQG11" s="1941"/>
      <c r="HQH11" s="1941"/>
      <c r="HQI11" s="1941"/>
      <c r="HQJ11" s="1941"/>
      <c r="HQK11" s="1941"/>
      <c r="HQL11" s="1941"/>
      <c r="HQM11" s="1941"/>
      <c r="HQN11" s="1941"/>
      <c r="HQO11" s="1941"/>
      <c r="HQP11" s="1941"/>
      <c r="HQQ11" s="1941"/>
      <c r="HQR11" s="1941"/>
      <c r="HQS11" s="1941"/>
      <c r="HQT11" s="1941"/>
      <c r="HQU11" s="1941"/>
      <c r="HQV11" s="1941"/>
      <c r="HQW11" s="1941"/>
      <c r="HQX11" s="1941"/>
      <c r="HQY11" s="1941"/>
      <c r="HQZ11" s="1941"/>
      <c r="HRA11" s="1941"/>
      <c r="HRB11" s="1941"/>
      <c r="HRC11" s="1941"/>
      <c r="HRD11" s="1941"/>
      <c r="HRE11" s="1941"/>
      <c r="HRF11" s="1941"/>
      <c r="HRG11" s="1941"/>
      <c r="HRH11" s="1941"/>
      <c r="HRI11" s="1941"/>
      <c r="HRJ11" s="1941"/>
      <c r="HRK11" s="1941"/>
      <c r="HRL11" s="1941"/>
      <c r="HRM11" s="1941"/>
      <c r="HRN11" s="1941"/>
      <c r="HRO11" s="1941"/>
      <c r="HRP11" s="1941"/>
      <c r="HRQ11" s="1941"/>
      <c r="HRR11" s="1941"/>
      <c r="HRS11" s="1941"/>
      <c r="HRT11" s="1941"/>
      <c r="HRU11" s="1941"/>
      <c r="HRV11" s="1941"/>
      <c r="HRW11" s="1941"/>
      <c r="HRX11" s="1941"/>
      <c r="HRY11" s="1941"/>
      <c r="HRZ11" s="1941"/>
      <c r="HSA11" s="1941"/>
      <c r="HSB11" s="1941"/>
      <c r="HSC11" s="1941"/>
      <c r="HSD11" s="1941"/>
      <c r="HSE11" s="1941"/>
      <c r="HSF11" s="1941"/>
      <c r="HSG11" s="1941"/>
      <c r="HSH11" s="1941"/>
      <c r="HSI11" s="1941"/>
      <c r="HSJ11" s="1941"/>
      <c r="HSK11" s="1941"/>
      <c r="HSL11" s="1941"/>
      <c r="HSM11" s="1941"/>
      <c r="HSN11" s="1941"/>
      <c r="HSO11" s="1941"/>
      <c r="HSP11" s="1941"/>
      <c r="HSQ11" s="1941"/>
      <c r="HSR11" s="1941"/>
      <c r="HSS11" s="1941"/>
      <c r="HST11" s="1941"/>
      <c r="HSU11" s="1941"/>
      <c r="HSV11" s="1941"/>
      <c r="HSW11" s="1941"/>
      <c r="HSX11" s="1941"/>
      <c r="HSY11" s="1941"/>
      <c r="HSZ11" s="1941"/>
      <c r="HTA11" s="1941"/>
      <c r="HTB11" s="1941"/>
      <c r="HTC11" s="1941"/>
      <c r="HTD11" s="1941"/>
      <c r="HTE11" s="1941"/>
      <c r="HTF11" s="1941"/>
      <c r="HTG11" s="1941"/>
      <c r="HTH11" s="1941"/>
      <c r="HTI11" s="1941"/>
      <c r="HTJ11" s="1941"/>
      <c r="HTK11" s="1941"/>
      <c r="HTL11" s="1941"/>
      <c r="HTM11" s="1941"/>
      <c r="HTN11" s="1941"/>
      <c r="HTO11" s="1941"/>
      <c r="HTP11" s="1941"/>
      <c r="HTQ11" s="1941"/>
      <c r="HTR11" s="1941"/>
      <c r="HTS11" s="1941"/>
      <c r="HTT11" s="1941"/>
      <c r="HTU11" s="1941"/>
      <c r="HTV11" s="1941"/>
      <c r="HTW11" s="1941"/>
      <c r="HTX11" s="1941"/>
      <c r="HTY11" s="1941"/>
      <c r="HTZ11" s="1941"/>
      <c r="HUA11" s="1941"/>
      <c r="HUB11" s="1941"/>
      <c r="HUC11" s="1941"/>
      <c r="HUD11" s="1941"/>
      <c r="HUE11" s="1941"/>
      <c r="HUF11" s="1941"/>
      <c r="HUG11" s="1941"/>
      <c r="HUH11" s="1941"/>
      <c r="HUI11" s="1941"/>
      <c r="HUJ11" s="1941"/>
      <c r="HUK11" s="1941"/>
      <c r="HUL11" s="1941"/>
      <c r="HUM11" s="1941"/>
      <c r="HUN11" s="1941"/>
      <c r="HUO11" s="1941"/>
      <c r="HUP11" s="1941"/>
      <c r="HUQ11" s="1941"/>
      <c r="HUR11" s="1941"/>
      <c r="HUS11" s="1941"/>
      <c r="HUT11" s="1941"/>
      <c r="HUU11" s="1941"/>
      <c r="HUV11" s="1941"/>
      <c r="HUW11" s="1941"/>
      <c r="HUX11" s="1941"/>
      <c r="HUY11" s="1941"/>
      <c r="HUZ11" s="1941"/>
      <c r="HVA11" s="1941"/>
      <c r="HVB11" s="1941"/>
      <c r="HVC11" s="1941"/>
      <c r="HVD11" s="1941"/>
      <c r="HVE11" s="1941"/>
      <c r="HVF11" s="1941"/>
      <c r="HVG11" s="1941"/>
      <c r="HVH11" s="1941"/>
      <c r="HVI11" s="1941"/>
      <c r="HVJ11" s="1941"/>
      <c r="HVK11" s="1941"/>
      <c r="HVL11" s="1941"/>
      <c r="HVM11" s="1941"/>
      <c r="HVN11" s="1941"/>
      <c r="HVO11" s="1941"/>
      <c r="HVP11" s="1941"/>
      <c r="HVQ11" s="1941"/>
      <c r="HVR11" s="1941"/>
      <c r="HVS11" s="1941"/>
      <c r="HVT11" s="1941"/>
      <c r="HVU11" s="1941"/>
      <c r="HVV11" s="1941"/>
      <c r="HVW11" s="1941"/>
      <c r="HVX11" s="1941"/>
      <c r="HVY11" s="1941"/>
      <c r="HVZ11" s="1941"/>
      <c r="HWA11" s="1941"/>
      <c r="HWB11" s="1941"/>
      <c r="HWC11" s="1941"/>
      <c r="HWD11" s="1941"/>
      <c r="HWE11" s="1941"/>
      <c r="HWF11" s="1941"/>
      <c r="HWG11" s="1941"/>
      <c r="HWH11" s="1941"/>
      <c r="HWI11" s="1941"/>
      <c r="HWJ11" s="1941"/>
      <c r="HWK11" s="1941"/>
      <c r="HWL11" s="1941"/>
      <c r="HWM11" s="1941"/>
      <c r="HWN11" s="1941"/>
      <c r="HWO11" s="1941"/>
      <c r="HWP11" s="1941"/>
      <c r="HWQ11" s="1941"/>
      <c r="HWR11" s="1941"/>
      <c r="HWS11" s="1941"/>
      <c r="HWT11" s="1941"/>
      <c r="HWU11" s="1941"/>
      <c r="HWV11" s="1941"/>
      <c r="HWW11" s="1941"/>
      <c r="HWX11" s="1941"/>
      <c r="HWY11" s="1941"/>
      <c r="HWZ11" s="1941"/>
      <c r="HXA11" s="1941"/>
      <c r="HXB11" s="1941"/>
      <c r="HXC11" s="1941"/>
      <c r="HXD11" s="1941"/>
      <c r="HXE11" s="1941"/>
      <c r="HXF11" s="1941"/>
      <c r="HXG11" s="1941"/>
      <c r="HXH11" s="1941"/>
      <c r="HXI11" s="1941"/>
      <c r="HXJ11" s="1941"/>
      <c r="HXK11" s="1941"/>
      <c r="HXL11" s="1941"/>
      <c r="HXM11" s="1941"/>
      <c r="HXN11" s="1941"/>
      <c r="HXO11" s="1941"/>
      <c r="HXP11" s="1941"/>
      <c r="HXQ11" s="1941"/>
      <c r="HXR11" s="1941"/>
      <c r="HXS11" s="1941"/>
      <c r="HXT11" s="1941"/>
      <c r="HXU11" s="1941"/>
      <c r="HXV11" s="1941"/>
      <c r="HXW11" s="1941"/>
      <c r="HXX11" s="1941"/>
      <c r="HXY11" s="1941"/>
      <c r="HXZ11" s="1941"/>
      <c r="HYA11" s="1941"/>
      <c r="HYB11" s="1941"/>
      <c r="HYC11" s="1941"/>
      <c r="HYD11" s="1941"/>
      <c r="HYE11" s="1941"/>
      <c r="HYF11" s="1941"/>
      <c r="HYG11" s="1941"/>
      <c r="HYH11" s="1941"/>
      <c r="HYI11" s="1941"/>
      <c r="HYJ11" s="1941"/>
      <c r="HYK11" s="1941"/>
      <c r="HYL11" s="1941"/>
      <c r="HYM11" s="1941"/>
      <c r="HYN11" s="1941"/>
      <c r="HYO11" s="1941"/>
      <c r="HYP11" s="1941"/>
      <c r="HYQ11" s="1941"/>
      <c r="HYR11" s="1941"/>
      <c r="HYS11" s="1941"/>
      <c r="HYT11" s="1941"/>
      <c r="HYU11" s="1941"/>
      <c r="HYV11" s="1941"/>
      <c r="HYW11" s="1941"/>
      <c r="HYX11" s="1941"/>
      <c r="HYY11" s="1941"/>
      <c r="HYZ11" s="1941"/>
      <c r="HZA11" s="1941"/>
      <c r="HZB11" s="1941"/>
      <c r="HZC11" s="1941"/>
      <c r="HZD11" s="1941"/>
      <c r="HZE11" s="1941"/>
      <c r="HZF11" s="1941"/>
      <c r="HZG11" s="1941"/>
      <c r="HZH11" s="1941"/>
      <c r="HZI11" s="1941"/>
      <c r="HZJ11" s="1941"/>
      <c r="HZK11" s="1941"/>
      <c r="HZL11" s="1941"/>
      <c r="HZM11" s="1941"/>
      <c r="HZN11" s="1941"/>
      <c r="HZO11" s="1941"/>
      <c r="HZP11" s="1941"/>
      <c r="HZQ11" s="1941"/>
      <c r="HZR11" s="1941"/>
      <c r="HZS11" s="1941"/>
      <c r="HZT11" s="1941"/>
      <c r="HZU11" s="1941"/>
      <c r="HZV11" s="1941"/>
      <c r="HZW11" s="1941"/>
      <c r="HZX11" s="1941"/>
      <c r="HZY11" s="1941"/>
      <c r="HZZ11" s="1941"/>
      <c r="IAA11" s="1941"/>
      <c r="IAB11" s="1941"/>
      <c r="IAC11" s="1941"/>
      <c r="IAD11" s="1941"/>
      <c r="IAE11" s="1941"/>
      <c r="IAF11" s="1941"/>
      <c r="IAG11" s="1941"/>
      <c r="IAH11" s="1941"/>
      <c r="IAI11" s="1941"/>
      <c r="IAJ11" s="1941"/>
      <c r="IAK11" s="1941"/>
      <c r="IAL11" s="1941"/>
      <c r="IAM11" s="1941"/>
      <c r="IAN11" s="1941"/>
      <c r="IAO11" s="1941"/>
      <c r="IAP11" s="1941"/>
      <c r="IAQ11" s="1941"/>
      <c r="IAR11" s="1941"/>
      <c r="IAS11" s="1941"/>
      <c r="IAT11" s="1941"/>
      <c r="IAU11" s="1941"/>
      <c r="IAV11" s="1941"/>
      <c r="IAW11" s="1941"/>
      <c r="IAX11" s="1941"/>
      <c r="IAY11" s="1941"/>
      <c r="IAZ11" s="1941"/>
      <c r="IBA11" s="1941"/>
      <c r="IBB11" s="1941"/>
      <c r="IBC11" s="1941"/>
      <c r="IBD11" s="1941"/>
      <c r="IBE11" s="1941"/>
      <c r="IBF11" s="1941"/>
      <c r="IBG11" s="1941"/>
      <c r="IBH11" s="1941"/>
      <c r="IBI11" s="1941"/>
      <c r="IBJ11" s="1941"/>
      <c r="IBK11" s="1941"/>
      <c r="IBL11" s="1941"/>
      <c r="IBM11" s="1941"/>
      <c r="IBN11" s="1941"/>
      <c r="IBO11" s="1941"/>
      <c r="IBP11" s="1941"/>
      <c r="IBQ11" s="1941"/>
      <c r="IBR11" s="1941"/>
      <c r="IBS11" s="1941"/>
      <c r="IBT11" s="1941"/>
      <c r="IBU11" s="1941"/>
      <c r="IBV11" s="1941"/>
      <c r="IBW11" s="1941"/>
      <c r="IBX11" s="1941"/>
      <c r="IBY11" s="1941"/>
      <c r="IBZ11" s="1941"/>
      <c r="ICA11" s="1941"/>
      <c r="ICB11" s="1941"/>
      <c r="ICC11" s="1941"/>
      <c r="ICD11" s="1941"/>
      <c r="ICE11" s="1941"/>
      <c r="ICF11" s="1941"/>
      <c r="ICG11" s="1941"/>
      <c r="ICH11" s="1941"/>
      <c r="ICI11" s="1941"/>
      <c r="ICJ11" s="1941"/>
      <c r="ICK11" s="1941"/>
      <c r="ICL11" s="1941"/>
      <c r="ICM11" s="1941"/>
      <c r="ICN11" s="1941"/>
      <c r="ICO11" s="1941"/>
      <c r="ICP11" s="1941"/>
      <c r="ICQ11" s="1941"/>
      <c r="ICR11" s="1941"/>
      <c r="ICS11" s="1941"/>
      <c r="ICT11" s="1941"/>
      <c r="ICU11" s="1941"/>
      <c r="ICV11" s="1941"/>
      <c r="ICW11" s="1941"/>
      <c r="ICX11" s="1941"/>
      <c r="ICY11" s="1941"/>
      <c r="ICZ11" s="1941"/>
      <c r="IDA11" s="1941"/>
      <c r="IDB11" s="1941"/>
      <c r="IDC11" s="1941"/>
      <c r="IDD11" s="1941"/>
      <c r="IDE11" s="1941"/>
      <c r="IDF11" s="1941"/>
      <c r="IDG11" s="1941"/>
      <c r="IDH11" s="1941"/>
      <c r="IDI11" s="1941"/>
      <c r="IDJ11" s="1941"/>
      <c r="IDK11" s="1941"/>
      <c r="IDL11" s="1941"/>
      <c r="IDM11" s="1941"/>
      <c r="IDN11" s="1941"/>
      <c r="IDO11" s="1941"/>
      <c r="IDP11" s="1941"/>
      <c r="IDQ11" s="1941"/>
      <c r="IDR11" s="1941"/>
      <c r="IDS11" s="1941"/>
      <c r="IDT11" s="1941"/>
      <c r="IDU11" s="1941"/>
      <c r="IDV11" s="1941"/>
      <c r="IDW11" s="1941"/>
      <c r="IDX11" s="1941"/>
      <c r="IDY11" s="1941"/>
      <c r="IDZ11" s="1941"/>
      <c r="IEA11" s="1941"/>
      <c r="IEB11" s="1941"/>
      <c r="IEC11" s="1941"/>
      <c r="IED11" s="1941"/>
      <c r="IEE11" s="1941"/>
      <c r="IEF11" s="1941"/>
      <c r="IEG11" s="1941"/>
      <c r="IEH11" s="1941"/>
      <c r="IEI11" s="1941"/>
      <c r="IEJ11" s="1941"/>
      <c r="IEK11" s="1941"/>
      <c r="IEL11" s="1941"/>
      <c r="IEM11" s="1941"/>
      <c r="IEN11" s="1941"/>
      <c r="IEO11" s="1941"/>
      <c r="IEP11" s="1941"/>
      <c r="IEQ11" s="1941"/>
      <c r="IER11" s="1941"/>
      <c r="IES11" s="1941"/>
      <c r="IET11" s="1941"/>
      <c r="IEU11" s="1941"/>
      <c r="IEV11" s="1941"/>
      <c r="IEW11" s="1941"/>
      <c r="IEX11" s="1941"/>
      <c r="IEY11" s="1941"/>
      <c r="IEZ11" s="1941"/>
      <c r="IFA11" s="1941"/>
      <c r="IFB11" s="1941"/>
      <c r="IFC11" s="1941"/>
      <c r="IFD11" s="1941"/>
      <c r="IFE11" s="1941"/>
      <c r="IFF11" s="1941"/>
      <c r="IFG11" s="1941"/>
      <c r="IFH11" s="1941"/>
      <c r="IFI11" s="1941"/>
      <c r="IFJ11" s="1941"/>
      <c r="IFK11" s="1941"/>
      <c r="IFL11" s="1941"/>
      <c r="IFM11" s="1941"/>
      <c r="IFN11" s="1941"/>
      <c r="IFO11" s="1941"/>
      <c r="IFP11" s="1941"/>
      <c r="IFQ11" s="1941"/>
      <c r="IFR11" s="1941"/>
      <c r="IFS11" s="1941"/>
      <c r="IFT11" s="1941"/>
      <c r="IFU11" s="1941"/>
      <c r="IFV11" s="1941"/>
      <c r="IFW11" s="1941"/>
      <c r="IFX11" s="1941"/>
      <c r="IFY11" s="1941"/>
      <c r="IFZ11" s="1941"/>
      <c r="IGA11" s="1941"/>
      <c r="IGB11" s="1941"/>
      <c r="IGC11" s="1941"/>
      <c r="IGD11" s="1941"/>
      <c r="IGE11" s="1941"/>
      <c r="IGF11" s="1941"/>
      <c r="IGG11" s="1941"/>
      <c r="IGH11" s="1941"/>
      <c r="IGI11" s="1941"/>
      <c r="IGJ11" s="1941"/>
      <c r="IGK11" s="1941"/>
      <c r="IGL11" s="1941"/>
      <c r="IGM11" s="1941"/>
      <c r="IGN11" s="1941"/>
      <c r="IGO11" s="1941"/>
      <c r="IGP11" s="1941"/>
      <c r="IGQ11" s="1941"/>
      <c r="IGR11" s="1941"/>
      <c r="IGS11" s="1941"/>
      <c r="IGT11" s="1941"/>
      <c r="IGU11" s="1941"/>
      <c r="IGV11" s="1941"/>
      <c r="IGW11" s="1941"/>
      <c r="IGX11" s="1941"/>
      <c r="IGY11" s="1941"/>
      <c r="IGZ11" s="1941"/>
      <c r="IHA11" s="1941"/>
      <c r="IHB11" s="1941"/>
      <c r="IHC11" s="1941"/>
      <c r="IHD11" s="1941"/>
      <c r="IHE11" s="1941"/>
      <c r="IHF11" s="1941"/>
      <c r="IHG11" s="1941"/>
      <c r="IHH11" s="1941"/>
      <c r="IHI11" s="1941"/>
      <c r="IHJ11" s="1941"/>
      <c r="IHK11" s="1941"/>
      <c r="IHL11" s="1941"/>
      <c r="IHM11" s="1941"/>
      <c r="IHN11" s="1941"/>
      <c r="IHO11" s="1941"/>
      <c r="IHP11" s="1941"/>
      <c r="IHQ11" s="1941"/>
      <c r="IHR11" s="1941"/>
      <c r="IHS11" s="1941"/>
      <c r="IHT11" s="1941"/>
      <c r="IHU11" s="1941"/>
      <c r="IHV11" s="1941"/>
      <c r="IHW11" s="1941"/>
      <c r="IHX11" s="1941"/>
      <c r="IHY11" s="1941"/>
      <c r="IHZ11" s="1941"/>
      <c r="IIA11" s="1941"/>
      <c r="IIB11" s="1941"/>
      <c r="IIC11" s="1941"/>
      <c r="IID11" s="1941"/>
      <c r="IIE11" s="1941"/>
      <c r="IIF11" s="1941"/>
      <c r="IIG11" s="1941"/>
      <c r="IIH11" s="1941"/>
      <c r="III11" s="1941"/>
      <c r="IIJ11" s="1941"/>
      <c r="IIK11" s="1941"/>
      <c r="IIL11" s="1941"/>
      <c r="IIM11" s="1941"/>
      <c r="IIN11" s="1941"/>
      <c r="IIO11" s="1941"/>
      <c r="IIP11" s="1941"/>
      <c r="IIQ11" s="1941"/>
      <c r="IIR11" s="1941"/>
      <c r="IIS11" s="1941"/>
      <c r="IIT11" s="1941"/>
      <c r="IIU11" s="1941"/>
      <c r="IIV11" s="1941"/>
      <c r="IIW11" s="1941"/>
      <c r="IIX11" s="1941"/>
      <c r="IIY11" s="1941"/>
      <c r="IIZ11" s="1941"/>
      <c r="IJA11" s="1941"/>
      <c r="IJB11" s="1941"/>
      <c r="IJC11" s="1941"/>
      <c r="IJD11" s="1941"/>
      <c r="IJE11" s="1941"/>
      <c r="IJF11" s="1941"/>
      <c r="IJG11" s="1941"/>
      <c r="IJH11" s="1941"/>
      <c r="IJI11" s="1941"/>
      <c r="IJJ11" s="1941"/>
      <c r="IJK11" s="1941"/>
      <c r="IJL11" s="1941"/>
      <c r="IJM11" s="1941"/>
      <c r="IJN11" s="1941"/>
      <c r="IJO11" s="1941"/>
      <c r="IJP11" s="1941"/>
      <c r="IJQ11" s="1941"/>
      <c r="IJR11" s="1941"/>
      <c r="IJS11" s="1941"/>
      <c r="IJT11" s="1941"/>
      <c r="IJU11" s="1941"/>
      <c r="IJV11" s="1941"/>
      <c r="IJW11" s="1941"/>
      <c r="IJX11" s="1941"/>
      <c r="IJY11" s="1941"/>
      <c r="IJZ11" s="1941"/>
      <c r="IKA11" s="1941"/>
      <c r="IKB11" s="1941"/>
      <c r="IKC11" s="1941"/>
      <c r="IKD11" s="1941"/>
      <c r="IKE11" s="1941"/>
      <c r="IKF11" s="1941"/>
      <c r="IKG11" s="1941"/>
      <c r="IKH11" s="1941"/>
      <c r="IKI11" s="1941"/>
      <c r="IKJ11" s="1941"/>
      <c r="IKK11" s="1941"/>
      <c r="IKL11" s="1941"/>
      <c r="IKM11" s="1941"/>
      <c r="IKN11" s="1941"/>
      <c r="IKO11" s="1941"/>
      <c r="IKP11" s="1941"/>
      <c r="IKQ11" s="1941"/>
      <c r="IKR11" s="1941"/>
      <c r="IKS11" s="1941"/>
      <c r="IKT11" s="1941"/>
      <c r="IKU11" s="1941"/>
      <c r="IKV11" s="1941"/>
      <c r="IKW11" s="1941"/>
      <c r="IKX11" s="1941"/>
      <c r="IKY11" s="1941"/>
      <c r="IKZ11" s="1941"/>
      <c r="ILA11" s="1941"/>
      <c r="ILB11" s="1941"/>
      <c r="ILC11" s="1941"/>
      <c r="ILD11" s="1941"/>
      <c r="ILE11" s="1941"/>
      <c r="ILF11" s="1941"/>
      <c r="ILG11" s="1941"/>
      <c r="ILH11" s="1941"/>
      <c r="ILI11" s="1941"/>
      <c r="ILJ11" s="1941"/>
      <c r="ILK11" s="1941"/>
      <c r="ILL11" s="1941"/>
      <c r="ILM11" s="1941"/>
      <c r="ILN11" s="1941"/>
      <c r="ILO11" s="1941"/>
      <c r="ILP11" s="1941"/>
      <c r="ILQ11" s="1941"/>
      <c r="ILR11" s="1941"/>
      <c r="ILS11" s="1941"/>
      <c r="ILT11" s="1941"/>
      <c r="ILU11" s="1941"/>
      <c r="ILV11" s="1941"/>
      <c r="ILW11" s="1941"/>
      <c r="ILX11" s="1941"/>
      <c r="ILY11" s="1941"/>
      <c r="ILZ11" s="1941"/>
      <c r="IMA11" s="1941"/>
      <c r="IMB11" s="1941"/>
      <c r="IMC11" s="1941"/>
      <c r="IMD11" s="1941"/>
      <c r="IME11" s="1941"/>
      <c r="IMF11" s="1941"/>
      <c r="IMG11" s="1941"/>
      <c r="IMH11" s="1941"/>
      <c r="IMI11" s="1941"/>
      <c r="IMJ11" s="1941"/>
      <c r="IMK11" s="1941"/>
      <c r="IML11" s="1941"/>
      <c r="IMM11" s="1941"/>
      <c r="IMN11" s="1941"/>
      <c r="IMO11" s="1941"/>
      <c r="IMP11" s="1941"/>
      <c r="IMQ11" s="1941"/>
      <c r="IMR11" s="1941"/>
      <c r="IMS11" s="1941"/>
      <c r="IMT11" s="1941"/>
      <c r="IMU11" s="1941"/>
      <c r="IMV11" s="1941"/>
      <c r="IMW11" s="1941"/>
      <c r="IMX11" s="1941"/>
      <c r="IMY11" s="1941"/>
      <c r="IMZ11" s="1941"/>
      <c r="INA11" s="1941"/>
      <c r="INB11" s="1941"/>
      <c r="INC11" s="1941"/>
      <c r="IND11" s="1941"/>
      <c r="INE11" s="1941"/>
      <c r="INF11" s="1941"/>
      <c r="ING11" s="1941"/>
      <c r="INH11" s="1941"/>
      <c r="INI11" s="1941"/>
      <c r="INJ11" s="1941"/>
      <c r="INK11" s="1941"/>
      <c r="INL11" s="1941"/>
      <c r="INM11" s="1941"/>
      <c r="INN11" s="1941"/>
      <c r="INO11" s="1941"/>
      <c r="INP11" s="1941"/>
      <c r="INQ11" s="1941"/>
      <c r="INR11" s="1941"/>
      <c r="INS11" s="1941"/>
      <c r="INT11" s="1941"/>
      <c r="INU11" s="1941"/>
      <c r="INV11" s="1941"/>
      <c r="INW11" s="1941"/>
      <c r="INX11" s="1941"/>
      <c r="INY11" s="1941"/>
      <c r="INZ11" s="1941"/>
      <c r="IOA11" s="1941"/>
      <c r="IOB11" s="1941"/>
      <c r="IOC11" s="1941"/>
      <c r="IOD11" s="1941"/>
      <c r="IOE11" s="1941"/>
      <c r="IOF11" s="1941"/>
      <c r="IOG11" s="1941"/>
      <c r="IOH11" s="1941"/>
      <c r="IOI11" s="1941"/>
      <c r="IOJ11" s="1941"/>
      <c r="IOK11" s="1941"/>
      <c r="IOL11" s="1941"/>
      <c r="IOM11" s="1941"/>
      <c r="ION11" s="1941"/>
      <c r="IOO11" s="1941"/>
      <c r="IOP11" s="1941"/>
      <c r="IOQ11" s="1941"/>
      <c r="IOR11" s="1941"/>
      <c r="IOS11" s="1941"/>
      <c r="IOT11" s="1941"/>
      <c r="IOU11" s="1941"/>
      <c r="IOV11" s="1941"/>
      <c r="IOW11" s="1941"/>
      <c r="IOX11" s="1941"/>
      <c r="IOY11" s="1941"/>
      <c r="IOZ11" s="1941"/>
      <c r="IPA11" s="1941"/>
      <c r="IPB11" s="1941"/>
      <c r="IPC11" s="1941"/>
      <c r="IPD11" s="1941"/>
      <c r="IPE11" s="1941"/>
      <c r="IPF11" s="1941"/>
      <c r="IPG11" s="1941"/>
      <c r="IPH11" s="1941"/>
      <c r="IPI11" s="1941"/>
      <c r="IPJ11" s="1941"/>
      <c r="IPK11" s="1941"/>
      <c r="IPL11" s="1941"/>
      <c r="IPM11" s="1941"/>
      <c r="IPN11" s="1941"/>
      <c r="IPO11" s="1941"/>
      <c r="IPP11" s="1941"/>
      <c r="IPQ11" s="1941"/>
      <c r="IPR11" s="1941"/>
      <c r="IPS11" s="1941"/>
      <c r="IPT11" s="1941"/>
      <c r="IPU11" s="1941"/>
      <c r="IPV11" s="1941"/>
      <c r="IPW11" s="1941"/>
      <c r="IPX11" s="1941"/>
      <c r="IPY11" s="1941"/>
      <c r="IPZ11" s="1941"/>
      <c r="IQA11" s="1941"/>
      <c r="IQB11" s="1941"/>
      <c r="IQC11" s="1941"/>
      <c r="IQD11" s="1941"/>
      <c r="IQE11" s="1941"/>
      <c r="IQF11" s="1941"/>
      <c r="IQG11" s="1941"/>
      <c r="IQH11" s="1941"/>
      <c r="IQI11" s="1941"/>
      <c r="IQJ11" s="1941"/>
      <c r="IQK11" s="1941"/>
      <c r="IQL11" s="1941"/>
      <c r="IQM11" s="1941"/>
      <c r="IQN11" s="1941"/>
      <c r="IQO11" s="1941"/>
      <c r="IQP11" s="1941"/>
      <c r="IQQ11" s="1941"/>
      <c r="IQR11" s="1941"/>
      <c r="IQS11" s="1941"/>
      <c r="IQT11" s="1941"/>
      <c r="IQU11" s="1941"/>
      <c r="IQV11" s="1941"/>
      <c r="IQW11" s="1941"/>
      <c r="IQX11" s="1941"/>
      <c r="IQY11" s="1941"/>
      <c r="IQZ11" s="1941"/>
      <c r="IRA11" s="1941"/>
      <c r="IRB11" s="1941"/>
      <c r="IRC11" s="1941"/>
      <c r="IRD11" s="1941"/>
      <c r="IRE11" s="1941"/>
      <c r="IRF11" s="1941"/>
      <c r="IRG11" s="1941"/>
      <c r="IRH11" s="1941"/>
      <c r="IRI11" s="1941"/>
      <c r="IRJ11" s="1941"/>
      <c r="IRK11" s="1941"/>
      <c r="IRL11" s="1941"/>
      <c r="IRM11" s="1941"/>
      <c r="IRN11" s="1941"/>
      <c r="IRO11" s="1941"/>
      <c r="IRP11" s="1941"/>
      <c r="IRQ11" s="1941"/>
      <c r="IRR11" s="1941"/>
      <c r="IRS11" s="1941"/>
      <c r="IRT11" s="1941"/>
      <c r="IRU11" s="1941"/>
      <c r="IRV11" s="1941"/>
      <c r="IRW11" s="1941"/>
      <c r="IRX11" s="1941"/>
      <c r="IRY11" s="1941"/>
      <c r="IRZ11" s="1941"/>
      <c r="ISA11" s="1941"/>
      <c r="ISB11" s="1941"/>
      <c r="ISC11" s="1941"/>
      <c r="ISD11" s="1941"/>
      <c r="ISE11" s="1941"/>
      <c r="ISF11" s="1941"/>
      <c r="ISG11" s="1941"/>
      <c r="ISH11" s="1941"/>
      <c r="ISI11" s="1941"/>
      <c r="ISJ11" s="1941"/>
      <c r="ISK11" s="1941"/>
      <c r="ISL11" s="1941"/>
      <c r="ISM11" s="1941"/>
      <c r="ISN11" s="1941"/>
      <c r="ISO11" s="1941"/>
      <c r="ISP11" s="1941"/>
      <c r="ISQ11" s="1941"/>
      <c r="ISR11" s="1941"/>
      <c r="ISS11" s="1941"/>
      <c r="IST11" s="1941"/>
      <c r="ISU11" s="1941"/>
      <c r="ISV11" s="1941"/>
      <c r="ISW11" s="1941"/>
      <c r="ISX11" s="1941"/>
      <c r="ISY11" s="1941"/>
      <c r="ISZ11" s="1941"/>
      <c r="ITA11" s="1941"/>
      <c r="ITB11" s="1941"/>
      <c r="ITC11" s="1941"/>
      <c r="ITD11" s="1941"/>
      <c r="ITE11" s="1941"/>
      <c r="ITF11" s="1941"/>
      <c r="ITG11" s="1941"/>
      <c r="ITH11" s="1941"/>
      <c r="ITI11" s="1941"/>
      <c r="ITJ11" s="1941"/>
      <c r="ITK11" s="1941"/>
      <c r="ITL11" s="1941"/>
      <c r="ITM11" s="1941"/>
      <c r="ITN11" s="1941"/>
      <c r="ITO11" s="1941"/>
      <c r="ITP11" s="1941"/>
      <c r="ITQ11" s="1941"/>
      <c r="ITR11" s="1941"/>
      <c r="ITS11" s="1941"/>
      <c r="ITT11" s="1941"/>
      <c r="ITU11" s="1941"/>
      <c r="ITV11" s="1941"/>
      <c r="ITW11" s="1941"/>
      <c r="ITX11" s="1941"/>
      <c r="ITY11" s="1941"/>
      <c r="ITZ11" s="1941"/>
      <c r="IUA11" s="1941"/>
      <c r="IUB11" s="1941"/>
      <c r="IUC11" s="1941"/>
      <c r="IUD11" s="1941"/>
      <c r="IUE11" s="1941"/>
      <c r="IUF11" s="1941"/>
      <c r="IUG11" s="1941"/>
      <c r="IUH11" s="1941"/>
      <c r="IUI11" s="1941"/>
      <c r="IUJ11" s="1941"/>
      <c r="IUK11" s="1941"/>
      <c r="IUL11" s="1941"/>
      <c r="IUM11" s="1941"/>
      <c r="IUN11" s="1941"/>
      <c r="IUO11" s="1941"/>
      <c r="IUP11" s="1941"/>
      <c r="IUQ11" s="1941"/>
      <c r="IUR11" s="1941"/>
      <c r="IUS11" s="1941"/>
      <c r="IUT11" s="1941"/>
      <c r="IUU11" s="1941"/>
      <c r="IUV11" s="1941"/>
      <c r="IUW11" s="1941"/>
      <c r="IUX11" s="1941"/>
      <c r="IUY11" s="1941"/>
      <c r="IUZ11" s="1941"/>
      <c r="IVA11" s="1941"/>
      <c r="IVB11" s="1941"/>
      <c r="IVC11" s="1941"/>
      <c r="IVD11" s="1941"/>
      <c r="IVE11" s="1941"/>
      <c r="IVF11" s="1941"/>
      <c r="IVG11" s="1941"/>
      <c r="IVH11" s="1941"/>
      <c r="IVI11" s="1941"/>
      <c r="IVJ11" s="1941"/>
      <c r="IVK11" s="1941"/>
      <c r="IVL11" s="1941"/>
      <c r="IVM11" s="1941"/>
      <c r="IVN11" s="1941"/>
      <c r="IVO11" s="1941"/>
      <c r="IVP11" s="1941"/>
      <c r="IVQ11" s="1941"/>
      <c r="IVR11" s="1941"/>
      <c r="IVS11" s="1941"/>
      <c r="IVT11" s="1941"/>
      <c r="IVU11" s="1941"/>
      <c r="IVV11" s="1941"/>
      <c r="IVW11" s="1941"/>
      <c r="IVX11" s="1941"/>
      <c r="IVY11" s="1941"/>
      <c r="IVZ11" s="1941"/>
      <c r="IWA11" s="1941"/>
      <c r="IWB11" s="1941"/>
      <c r="IWC11" s="1941"/>
      <c r="IWD11" s="1941"/>
      <c r="IWE11" s="1941"/>
      <c r="IWF11" s="1941"/>
      <c r="IWG11" s="1941"/>
      <c r="IWH11" s="1941"/>
      <c r="IWI11" s="1941"/>
      <c r="IWJ11" s="1941"/>
      <c r="IWK11" s="1941"/>
      <c r="IWL11" s="1941"/>
      <c r="IWM11" s="1941"/>
      <c r="IWN11" s="1941"/>
      <c r="IWO11" s="1941"/>
      <c r="IWP11" s="1941"/>
      <c r="IWQ11" s="1941"/>
      <c r="IWR11" s="1941"/>
      <c r="IWS11" s="1941"/>
      <c r="IWT11" s="1941"/>
      <c r="IWU11" s="1941"/>
      <c r="IWV11" s="1941"/>
      <c r="IWW11" s="1941"/>
      <c r="IWX11" s="1941"/>
      <c r="IWY11" s="1941"/>
      <c r="IWZ11" s="1941"/>
      <c r="IXA11" s="1941"/>
      <c r="IXB11" s="1941"/>
      <c r="IXC11" s="1941"/>
      <c r="IXD11" s="1941"/>
      <c r="IXE11" s="1941"/>
      <c r="IXF11" s="1941"/>
      <c r="IXG11" s="1941"/>
      <c r="IXH11" s="1941"/>
      <c r="IXI11" s="1941"/>
      <c r="IXJ11" s="1941"/>
      <c r="IXK11" s="1941"/>
      <c r="IXL11" s="1941"/>
      <c r="IXM11" s="1941"/>
      <c r="IXN11" s="1941"/>
      <c r="IXO11" s="1941"/>
      <c r="IXP11" s="1941"/>
      <c r="IXQ11" s="1941"/>
      <c r="IXR11" s="1941"/>
      <c r="IXS11" s="1941"/>
      <c r="IXT11" s="1941"/>
      <c r="IXU11" s="1941"/>
      <c r="IXV11" s="1941"/>
      <c r="IXW11" s="1941"/>
      <c r="IXX11" s="1941"/>
      <c r="IXY11" s="1941"/>
      <c r="IXZ11" s="1941"/>
      <c r="IYA11" s="1941"/>
      <c r="IYB11" s="1941"/>
      <c r="IYC11" s="1941"/>
      <c r="IYD11" s="1941"/>
      <c r="IYE11" s="1941"/>
      <c r="IYF11" s="1941"/>
      <c r="IYG11" s="1941"/>
      <c r="IYH11" s="1941"/>
      <c r="IYI11" s="1941"/>
      <c r="IYJ11" s="1941"/>
      <c r="IYK11" s="1941"/>
      <c r="IYL11" s="1941"/>
      <c r="IYM11" s="1941"/>
      <c r="IYN11" s="1941"/>
      <c r="IYO11" s="1941"/>
      <c r="IYP11" s="1941"/>
      <c r="IYQ11" s="1941"/>
      <c r="IYR11" s="1941"/>
      <c r="IYS11" s="1941"/>
      <c r="IYT11" s="1941"/>
      <c r="IYU11" s="1941"/>
      <c r="IYV11" s="1941"/>
      <c r="IYW11" s="1941"/>
      <c r="IYX11" s="1941"/>
      <c r="IYY11" s="1941"/>
      <c r="IYZ11" s="1941"/>
      <c r="IZA11" s="1941"/>
      <c r="IZB11" s="1941"/>
      <c r="IZC11" s="1941"/>
      <c r="IZD11" s="1941"/>
      <c r="IZE11" s="1941"/>
      <c r="IZF11" s="1941"/>
      <c r="IZG11" s="1941"/>
      <c r="IZH11" s="1941"/>
      <c r="IZI11" s="1941"/>
      <c r="IZJ11" s="1941"/>
      <c r="IZK11" s="1941"/>
      <c r="IZL11" s="1941"/>
      <c r="IZM11" s="1941"/>
      <c r="IZN11" s="1941"/>
      <c r="IZO11" s="1941"/>
      <c r="IZP11" s="1941"/>
      <c r="IZQ11" s="1941"/>
      <c r="IZR11" s="1941"/>
      <c r="IZS11" s="1941"/>
      <c r="IZT11" s="1941"/>
      <c r="IZU11" s="1941"/>
      <c r="IZV11" s="1941"/>
      <c r="IZW11" s="1941"/>
      <c r="IZX11" s="1941"/>
      <c r="IZY11" s="1941"/>
      <c r="IZZ11" s="1941"/>
      <c r="JAA11" s="1941"/>
      <c r="JAB11" s="1941"/>
      <c r="JAC11" s="1941"/>
      <c r="JAD11" s="1941"/>
      <c r="JAE11" s="1941"/>
      <c r="JAF11" s="1941"/>
      <c r="JAG11" s="1941"/>
      <c r="JAH11" s="1941"/>
      <c r="JAI11" s="1941"/>
      <c r="JAJ11" s="1941"/>
      <c r="JAK11" s="1941"/>
      <c r="JAL11" s="1941"/>
      <c r="JAM11" s="1941"/>
      <c r="JAN11" s="1941"/>
      <c r="JAO11" s="1941"/>
      <c r="JAP11" s="1941"/>
      <c r="JAQ11" s="1941"/>
      <c r="JAR11" s="1941"/>
      <c r="JAS11" s="1941"/>
      <c r="JAT11" s="1941"/>
      <c r="JAU11" s="1941"/>
      <c r="JAV11" s="1941"/>
      <c r="JAW11" s="1941"/>
      <c r="JAX11" s="1941"/>
      <c r="JAY11" s="1941"/>
      <c r="JAZ11" s="1941"/>
      <c r="JBA11" s="1941"/>
      <c r="JBB11" s="1941"/>
      <c r="JBC11" s="1941"/>
      <c r="JBD11" s="1941"/>
      <c r="JBE11" s="1941"/>
      <c r="JBF11" s="1941"/>
      <c r="JBG11" s="1941"/>
      <c r="JBH11" s="1941"/>
      <c r="JBI11" s="1941"/>
      <c r="JBJ11" s="1941"/>
      <c r="JBK11" s="1941"/>
      <c r="JBL11" s="1941"/>
      <c r="JBM11" s="1941"/>
      <c r="JBN11" s="1941"/>
      <c r="JBO11" s="1941"/>
      <c r="JBP11" s="1941"/>
      <c r="JBQ11" s="1941"/>
      <c r="JBR11" s="1941"/>
      <c r="JBS11" s="1941"/>
      <c r="JBT11" s="1941"/>
      <c r="JBU11" s="1941"/>
      <c r="JBV11" s="1941"/>
      <c r="JBW11" s="1941"/>
      <c r="JBX11" s="1941"/>
      <c r="JBY11" s="1941"/>
      <c r="JBZ11" s="1941"/>
      <c r="JCA11" s="1941"/>
      <c r="JCB11" s="1941"/>
      <c r="JCC11" s="1941"/>
      <c r="JCD11" s="1941"/>
      <c r="JCE11" s="1941"/>
      <c r="JCF11" s="1941"/>
      <c r="JCG11" s="1941"/>
      <c r="JCH11" s="1941"/>
      <c r="JCI11" s="1941"/>
      <c r="JCJ11" s="1941"/>
      <c r="JCK11" s="1941"/>
      <c r="JCL11" s="1941"/>
      <c r="JCM11" s="1941"/>
      <c r="JCN11" s="1941"/>
      <c r="JCO11" s="1941"/>
      <c r="JCP11" s="1941"/>
      <c r="JCQ11" s="1941"/>
      <c r="JCR11" s="1941"/>
      <c r="JCS11" s="1941"/>
      <c r="JCT11" s="1941"/>
      <c r="JCU11" s="1941"/>
      <c r="JCV11" s="1941"/>
      <c r="JCW11" s="1941"/>
      <c r="JCX11" s="1941"/>
      <c r="JCY11" s="1941"/>
      <c r="JCZ11" s="1941"/>
      <c r="JDA11" s="1941"/>
      <c r="JDB11" s="1941"/>
      <c r="JDC11" s="1941"/>
      <c r="JDD11" s="1941"/>
      <c r="JDE11" s="1941"/>
      <c r="JDF11" s="1941"/>
      <c r="JDG11" s="1941"/>
      <c r="JDH11" s="1941"/>
      <c r="JDI11" s="1941"/>
      <c r="JDJ11" s="1941"/>
      <c r="JDK11" s="1941"/>
      <c r="JDL11" s="1941"/>
      <c r="JDM11" s="1941"/>
      <c r="JDN11" s="1941"/>
      <c r="JDO11" s="1941"/>
      <c r="JDP11" s="1941"/>
      <c r="JDQ11" s="1941"/>
      <c r="JDR11" s="1941"/>
      <c r="JDS11" s="1941"/>
      <c r="JDT11" s="1941"/>
      <c r="JDU11" s="1941"/>
      <c r="JDV11" s="1941"/>
      <c r="JDW11" s="1941"/>
      <c r="JDX11" s="1941"/>
      <c r="JDY11" s="1941"/>
      <c r="JDZ11" s="1941"/>
      <c r="JEA11" s="1941"/>
      <c r="JEB11" s="1941"/>
      <c r="JEC11" s="1941"/>
      <c r="JED11" s="1941"/>
      <c r="JEE11" s="1941"/>
      <c r="JEF11" s="1941"/>
      <c r="JEG11" s="1941"/>
      <c r="JEH11" s="1941"/>
      <c r="JEI11" s="1941"/>
      <c r="JEJ11" s="1941"/>
      <c r="JEK11" s="1941"/>
      <c r="JEL11" s="1941"/>
      <c r="JEM11" s="1941"/>
      <c r="JEN11" s="1941"/>
      <c r="JEO11" s="1941"/>
      <c r="JEP11" s="1941"/>
      <c r="JEQ11" s="1941"/>
      <c r="JER11" s="1941"/>
      <c r="JES11" s="1941"/>
      <c r="JET11" s="1941"/>
      <c r="JEU11" s="1941"/>
      <c r="JEV11" s="1941"/>
      <c r="JEW11" s="1941"/>
      <c r="JEX11" s="1941"/>
      <c r="JEY11" s="1941"/>
      <c r="JEZ11" s="1941"/>
      <c r="JFA11" s="1941"/>
      <c r="JFB11" s="1941"/>
      <c r="JFC11" s="1941"/>
      <c r="JFD11" s="1941"/>
      <c r="JFE11" s="1941"/>
      <c r="JFF11" s="1941"/>
      <c r="JFG11" s="1941"/>
      <c r="JFH11" s="1941"/>
      <c r="JFI11" s="1941"/>
      <c r="JFJ11" s="1941"/>
      <c r="JFK11" s="1941"/>
      <c r="JFL11" s="1941"/>
      <c r="JFM11" s="1941"/>
      <c r="JFN11" s="1941"/>
      <c r="JFO11" s="1941"/>
      <c r="JFP11" s="1941"/>
      <c r="JFQ11" s="1941"/>
      <c r="JFR11" s="1941"/>
      <c r="JFS11" s="1941"/>
      <c r="JFT11" s="1941"/>
      <c r="JFU11" s="1941"/>
      <c r="JFV11" s="1941"/>
      <c r="JFW11" s="1941"/>
      <c r="JFX11" s="1941"/>
      <c r="JFY11" s="1941"/>
      <c r="JFZ11" s="1941"/>
      <c r="JGA11" s="1941"/>
      <c r="JGB11" s="1941"/>
      <c r="JGC11" s="1941"/>
      <c r="JGD11" s="1941"/>
      <c r="JGE11" s="1941"/>
      <c r="JGF11" s="1941"/>
      <c r="JGG11" s="1941"/>
      <c r="JGH11" s="1941"/>
      <c r="JGI11" s="1941"/>
      <c r="JGJ11" s="1941"/>
      <c r="JGK11" s="1941"/>
      <c r="JGL11" s="1941"/>
      <c r="JGM11" s="1941"/>
      <c r="JGN11" s="1941"/>
      <c r="JGO11" s="1941"/>
      <c r="JGP11" s="1941"/>
      <c r="JGQ11" s="1941"/>
      <c r="JGR11" s="1941"/>
      <c r="JGS11" s="1941"/>
      <c r="JGT11" s="1941"/>
      <c r="JGU11" s="1941"/>
      <c r="JGV11" s="1941"/>
      <c r="JGW11" s="1941"/>
      <c r="JGX11" s="1941"/>
      <c r="JGY11" s="1941"/>
      <c r="JGZ11" s="1941"/>
      <c r="JHA11" s="1941"/>
      <c r="JHB11" s="1941"/>
      <c r="JHC11" s="1941"/>
      <c r="JHD11" s="1941"/>
      <c r="JHE11" s="1941"/>
      <c r="JHF11" s="1941"/>
      <c r="JHG11" s="1941"/>
      <c r="JHH11" s="1941"/>
      <c r="JHI11" s="1941"/>
      <c r="JHJ11" s="1941"/>
      <c r="JHK11" s="1941"/>
      <c r="JHL11" s="1941"/>
      <c r="JHM11" s="1941"/>
      <c r="JHN11" s="1941"/>
      <c r="JHO11" s="1941"/>
      <c r="JHP11" s="1941"/>
      <c r="JHQ11" s="1941"/>
      <c r="JHR11" s="1941"/>
      <c r="JHS11" s="1941"/>
      <c r="JHT11" s="1941"/>
      <c r="JHU11" s="1941"/>
      <c r="JHV11" s="1941"/>
      <c r="JHW11" s="1941"/>
      <c r="JHX11" s="1941"/>
      <c r="JHY11" s="1941"/>
      <c r="JHZ11" s="1941"/>
      <c r="JIA11" s="1941"/>
      <c r="JIB11" s="1941"/>
      <c r="JIC11" s="1941"/>
      <c r="JID11" s="1941"/>
      <c r="JIE11" s="1941"/>
      <c r="JIF11" s="1941"/>
      <c r="JIG11" s="1941"/>
      <c r="JIH11" s="1941"/>
      <c r="JII11" s="1941"/>
      <c r="JIJ11" s="1941"/>
      <c r="JIK11" s="1941"/>
      <c r="JIL11" s="1941"/>
      <c r="JIM11" s="1941"/>
      <c r="JIN11" s="1941"/>
      <c r="JIO11" s="1941"/>
      <c r="JIP11" s="1941"/>
      <c r="JIQ11" s="1941"/>
      <c r="JIR11" s="1941"/>
      <c r="JIS11" s="1941"/>
      <c r="JIT11" s="1941"/>
      <c r="JIU11" s="1941"/>
      <c r="JIV11" s="1941"/>
      <c r="JIW11" s="1941"/>
      <c r="JIX11" s="1941"/>
      <c r="JIY11" s="1941"/>
      <c r="JIZ11" s="1941"/>
      <c r="JJA11" s="1941"/>
      <c r="JJB11" s="1941"/>
      <c r="JJC11" s="1941"/>
      <c r="JJD11" s="1941"/>
      <c r="JJE11" s="1941"/>
      <c r="JJF11" s="1941"/>
      <c r="JJG11" s="1941"/>
      <c r="JJH11" s="1941"/>
      <c r="JJI11" s="1941"/>
      <c r="JJJ11" s="1941"/>
      <c r="JJK11" s="1941"/>
      <c r="JJL11" s="1941"/>
      <c r="JJM11" s="1941"/>
      <c r="JJN11" s="1941"/>
      <c r="JJO11" s="1941"/>
      <c r="JJP11" s="1941"/>
      <c r="JJQ11" s="1941"/>
      <c r="JJR11" s="1941"/>
      <c r="JJS11" s="1941"/>
      <c r="JJT11" s="1941"/>
      <c r="JJU11" s="1941"/>
      <c r="JJV11" s="1941"/>
      <c r="JJW11" s="1941"/>
      <c r="JJX11" s="1941"/>
      <c r="JJY11" s="1941"/>
      <c r="JJZ11" s="1941"/>
      <c r="JKA11" s="1941"/>
      <c r="JKB11" s="1941"/>
      <c r="JKC11" s="1941"/>
      <c r="JKD11" s="1941"/>
      <c r="JKE11" s="1941"/>
      <c r="JKF11" s="1941"/>
      <c r="JKG11" s="1941"/>
      <c r="JKH11" s="1941"/>
      <c r="JKI11" s="1941"/>
      <c r="JKJ11" s="1941"/>
      <c r="JKK11" s="1941"/>
      <c r="JKL11" s="1941"/>
      <c r="JKM11" s="1941"/>
      <c r="JKN11" s="1941"/>
      <c r="JKO11" s="1941"/>
      <c r="JKP11" s="1941"/>
      <c r="JKQ11" s="1941"/>
      <c r="JKR11" s="1941"/>
      <c r="JKS11" s="1941"/>
      <c r="JKT11" s="1941"/>
      <c r="JKU11" s="1941"/>
      <c r="JKV11" s="1941"/>
      <c r="JKW11" s="1941"/>
      <c r="JKX11" s="1941"/>
      <c r="JKY11" s="1941"/>
      <c r="JKZ11" s="1941"/>
      <c r="JLA11" s="1941"/>
      <c r="JLB11" s="1941"/>
      <c r="JLC11" s="1941"/>
      <c r="JLD11" s="1941"/>
      <c r="JLE11" s="1941"/>
      <c r="JLF11" s="1941"/>
      <c r="JLG11" s="1941"/>
      <c r="JLH11" s="1941"/>
      <c r="JLI11" s="1941"/>
      <c r="JLJ11" s="1941"/>
      <c r="JLK11" s="1941"/>
      <c r="JLL11" s="1941"/>
      <c r="JLM11" s="1941"/>
      <c r="JLN11" s="1941"/>
      <c r="JLO11" s="1941"/>
      <c r="JLP11" s="1941"/>
      <c r="JLQ11" s="1941"/>
      <c r="JLR11" s="1941"/>
      <c r="JLS11" s="1941"/>
      <c r="JLT11" s="1941"/>
      <c r="JLU11" s="1941"/>
      <c r="JLV11" s="1941"/>
      <c r="JLW11" s="1941"/>
      <c r="JLX11" s="1941"/>
      <c r="JLY11" s="1941"/>
      <c r="JLZ11" s="1941"/>
      <c r="JMA11" s="1941"/>
      <c r="JMB11" s="1941"/>
      <c r="JMC11" s="1941"/>
      <c r="JMD11" s="1941"/>
      <c r="JME11" s="1941"/>
      <c r="JMF11" s="1941"/>
      <c r="JMG11" s="1941"/>
      <c r="JMH11" s="1941"/>
      <c r="JMI11" s="1941"/>
      <c r="JMJ11" s="1941"/>
      <c r="JMK11" s="1941"/>
      <c r="JML11" s="1941"/>
      <c r="JMM11" s="1941"/>
      <c r="JMN11" s="1941"/>
      <c r="JMO11" s="1941"/>
      <c r="JMP11" s="1941"/>
      <c r="JMQ11" s="1941"/>
      <c r="JMR11" s="1941"/>
      <c r="JMS11" s="1941"/>
      <c r="JMT11" s="1941"/>
      <c r="JMU11" s="1941"/>
      <c r="JMV11" s="1941"/>
      <c r="JMW11" s="1941"/>
      <c r="JMX11" s="1941"/>
      <c r="JMY11" s="1941"/>
      <c r="JMZ11" s="1941"/>
      <c r="JNA11" s="1941"/>
      <c r="JNB11" s="1941"/>
      <c r="JNC11" s="1941"/>
      <c r="JND11" s="1941"/>
      <c r="JNE11" s="1941"/>
      <c r="JNF11" s="1941"/>
      <c r="JNG11" s="1941"/>
      <c r="JNH11" s="1941"/>
      <c r="JNI11" s="1941"/>
      <c r="JNJ11" s="1941"/>
      <c r="JNK11" s="1941"/>
      <c r="JNL11" s="1941"/>
      <c r="JNM11" s="1941"/>
      <c r="JNN11" s="1941"/>
      <c r="JNO11" s="1941"/>
      <c r="JNP11" s="1941"/>
      <c r="JNQ11" s="1941"/>
      <c r="JNR11" s="1941"/>
      <c r="JNS11" s="1941"/>
      <c r="JNT11" s="1941"/>
      <c r="JNU11" s="1941"/>
      <c r="JNV11" s="1941"/>
      <c r="JNW11" s="1941"/>
      <c r="JNX11" s="1941"/>
      <c r="JNY11" s="1941"/>
      <c r="JNZ11" s="1941"/>
      <c r="JOA11" s="1941"/>
      <c r="JOB11" s="1941"/>
      <c r="JOC11" s="1941"/>
      <c r="JOD11" s="1941"/>
      <c r="JOE11" s="1941"/>
      <c r="JOF11" s="1941"/>
      <c r="JOG11" s="1941"/>
      <c r="JOH11" s="1941"/>
      <c r="JOI11" s="1941"/>
      <c r="JOJ11" s="1941"/>
      <c r="JOK11" s="1941"/>
      <c r="JOL11" s="1941"/>
      <c r="JOM11" s="1941"/>
      <c r="JON11" s="1941"/>
      <c r="JOO11" s="1941"/>
      <c r="JOP11" s="1941"/>
      <c r="JOQ11" s="1941"/>
      <c r="JOR11" s="1941"/>
      <c r="JOS11" s="1941"/>
      <c r="JOT11" s="1941"/>
      <c r="JOU11" s="1941"/>
      <c r="JOV11" s="1941"/>
      <c r="JOW11" s="1941"/>
      <c r="JOX11" s="1941"/>
      <c r="JOY11" s="1941"/>
      <c r="JOZ11" s="1941"/>
      <c r="JPA11" s="1941"/>
      <c r="JPB11" s="1941"/>
      <c r="JPC11" s="1941"/>
      <c r="JPD11" s="1941"/>
      <c r="JPE11" s="1941"/>
      <c r="JPF11" s="1941"/>
      <c r="JPG11" s="1941"/>
      <c r="JPH11" s="1941"/>
      <c r="JPI11" s="1941"/>
      <c r="JPJ11" s="1941"/>
      <c r="JPK11" s="1941"/>
      <c r="JPL11" s="1941"/>
      <c r="JPM11" s="1941"/>
      <c r="JPN11" s="1941"/>
      <c r="JPO11" s="1941"/>
      <c r="JPP11" s="1941"/>
      <c r="JPQ11" s="1941"/>
      <c r="JPR11" s="1941"/>
      <c r="JPS11" s="1941"/>
      <c r="JPT11" s="1941"/>
      <c r="JPU11" s="1941"/>
      <c r="JPV11" s="1941"/>
      <c r="JPW11" s="1941"/>
      <c r="JPX11" s="1941"/>
      <c r="JPY11" s="1941"/>
      <c r="JPZ11" s="1941"/>
      <c r="JQA11" s="1941"/>
      <c r="JQB11" s="1941"/>
      <c r="JQC11" s="1941"/>
      <c r="JQD11" s="1941"/>
      <c r="JQE11" s="1941"/>
      <c r="JQF11" s="1941"/>
      <c r="JQG11" s="1941"/>
      <c r="JQH11" s="1941"/>
      <c r="JQI11" s="1941"/>
      <c r="JQJ11" s="1941"/>
      <c r="JQK11" s="1941"/>
      <c r="JQL11" s="1941"/>
      <c r="JQM11" s="1941"/>
      <c r="JQN11" s="1941"/>
      <c r="JQO11" s="1941"/>
      <c r="JQP11" s="1941"/>
      <c r="JQQ11" s="1941"/>
      <c r="JQR11" s="1941"/>
      <c r="JQS11" s="1941"/>
      <c r="JQT11" s="1941"/>
      <c r="JQU11" s="1941"/>
      <c r="JQV11" s="1941"/>
      <c r="JQW11" s="1941"/>
      <c r="JQX11" s="1941"/>
      <c r="JQY11" s="1941"/>
      <c r="JQZ11" s="1941"/>
      <c r="JRA11" s="1941"/>
      <c r="JRB11" s="1941"/>
      <c r="JRC11" s="1941"/>
      <c r="JRD11" s="1941"/>
      <c r="JRE11" s="1941"/>
      <c r="JRF11" s="1941"/>
      <c r="JRG11" s="1941"/>
      <c r="JRH11" s="1941"/>
      <c r="JRI11" s="1941"/>
      <c r="JRJ11" s="1941"/>
      <c r="JRK11" s="1941"/>
      <c r="JRL11" s="1941"/>
      <c r="JRM11" s="1941"/>
      <c r="JRN11" s="1941"/>
      <c r="JRO11" s="1941"/>
      <c r="JRP11" s="1941"/>
      <c r="JRQ11" s="1941"/>
      <c r="JRR11" s="1941"/>
      <c r="JRS11" s="1941"/>
      <c r="JRT11" s="1941"/>
      <c r="JRU11" s="1941"/>
      <c r="JRV11" s="1941"/>
      <c r="JRW11" s="1941"/>
      <c r="JRX11" s="1941"/>
      <c r="JRY11" s="1941"/>
      <c r="JRZ11" s="1941"/>
      <c r="JSA11" s="1941"/>
      <c r="JSB11" s="1941"/>
      <c r="JSC11" s="1941"/>
      <c r="JSD11" s="1941"/>
      <c r="JSE11" s="1941"/>
      <c r="JSF11" s="1941"/>
      <c r="JSG11" s="1941"/>
      <c r="JSH11" s="1941"/>
      <c r="JSI11" s="1941"/>
      <c r="JSJ11" s="1941"/>
      <c r="JSK11" s="1941"/>
      <c r="JSL11" s="1941"/>
      <c r="JSM11" s="1941"/>
      <c r="JSN11" s="1941"/>
      <c r="JSO11" s="1941"/>
      <c r="JSP11" s="1941"/>
      <c r="JSQ11" s="1941"/>
      <c r="JSR11" s="1941"/>
      <c r="JSS11" s="1941"/>
      <c r="JST11" s="1941"/>
      <c r="JSU11" s="1941"/>
      <c r="JSV11" s="1941"/>
      <c r="JSW11" s="1941"/>
      <c r="JSX11" s="1941"/>
      <c r="JSY11" s="1941"/>
      <c r="JSZ11" s="1941"/>
      <c r="JTA11" s="1941"/>
      <c r="JTB11" s="1941"/>
      <c r="JTC11" s="1941"/>
      <c r="JTD11" s="1941"/>
      <c r="JTE11" s="1941"/>
      <c r="JTF11" s="1941"/>
      <c r="JTG11" s="1941"/>
      <c r="JTH11" s="1941"/>
      <c r="JTI11" s="1941"/>
      <c r="JTJ11" s="1941"/>
      <c r="JTK11" s="1941"/>
      <c r="JTL11" s="1941"/>
      <c r="JTM11" s="1941"/>
      <c r="JTN11" s="1941"/>
      <c r="JTO11" s="1941"/>
      <c r="JTP11" s="1941"/>
      <c r="JTQ11" s="1941"/>
      <c r="JTR11" s="1941"/>
      <c r="JTS11" s="1941"/>
      <c r="JTT11" s="1941"/>
      <c r="JTU11" s="1941"/>
      <c r="JTV11" s="1941"/>
      <c r="JTW11" s="1941"/>
      <c r="JTX11" s="1941"/>
      <c r="JTY11" s="1941"/>
      <c r="JTZ11" s="1941"/>
      <c r="JUA11" s="1941"/>
      <c r="JUB11" s="1941"/>
      <c r="JUC11" s="1941"/>
      <c r="JUD11" s="1941"/>
      <c r="JUE11" s="1941"/>
      <c r="JUF11" s="1941"/>
      <c r="JUG11" s="1941"/>
      <c r="JUH11" s="1941"/>
      <c r="JUI11" s="1941"/>
      <c r="JUJ11" s="1941"/>
      <c r="JUK11" s="1941"/>
      <c r="JUL11" s="1941"/>
      <c r="JUM11" s="1941"/>
      <c r="JUN11" s="1941"/>
      <c r="JUO11" s="1941"/>
      <c r="JUP11" s="1941"/>
      <c r="JUQ11" s="1941"/>
      <c r="JUR11" s="1941"/>
      <c r="JUS11" s="1941"/>
      <c r="JUT11" s="1941"/>
      <c r="JUU11" s="1941"/>
      <c r="JUV11" s="1941"/>
      <c r="JUW11" s="1941"/>
      <c r="JUX11" s="1941"/>
      <c r="JUY11" s="1941"/>
      <c r="JUZ11" s="1941"/>
      <c r="JVA11" s="1941"/>
      <c r="JVB11" s="1941"/>
      <c r="JVC11" s="1941"/>
      <c r="JVD11" s="1941"/>
      <c r="JVE11" s="1941"/>
      <c r="JVF11" s="1941"/>
      <c r="JVG11" s="1941"/>
      <c r="JVH11" s="1941"/>
      <c r="JVI11" s="1941"/>
      <c r="JVJ11" s="1941"/>
      <c r="JVK11" s="1941"/>
      <c r="JVL11" s="1941"/>
      <c r="JVM11" s="1941"/>
      <c r="JVN11" s="1941"/>
      <c r="JVO11" s="1941"/>
      <c r="JVP11" s="1941"/>
      <c r="JVQ11" s="1941"/>
      <c r="JVR11" s="1941"/>
      <c r="JVS11" s="1941"/>
      <c r="JVT11" s="1941"/>
      <c r="JVU11" s="1941"/>
      <c r="JVV11" s="1941"/>
      <c r="JVW11" s="1941"/>
      <c r="JVX11" s="1941"/>
      <c r="JVY11" s="1941"/>
      <c r="JVZ11" s="1941"/>
      <c r="JWA11" s="1941"/>
      <c r="JWB11" s="1941"/>
      <c r="JWC11" s="1941"/>
      <c r="JWD11" s="1941"/>
      <c r="JWE11" s="1941"/>
      <c r="JWF11" s="1941"/>
      <c r="JWG11" s="1941"/>
      <c r="JWH11" s="1941"/>
      <c r="JWI11" s="1941"/>
      <c r="JWJ11" s="1941"/>
      <c r="JWK11" s="1941"/>
      <c r="JWL11" s="1941"/>
      <c r="JWM11" s="1941"/>
      <c r="JWN11" s="1941"/>
      <c r="JWO11" s="1941"/>
      <c r="JWP11" s="1941"/>
      <c r="JWQ11" s="1941"/>
      <c r="JWR11" s="1941"/>
      <c r="JWS11" s="1941"/>
      <c r="JWT11" s="1941"/>
      <c r="JWU11" s="1941"/>
      <c r="JWV11" s="1941"/>
      <c r="JWW11" s="1941"/>
      <c r="JWX11" s="1941"/>
      <c r="JWY11" s="1941"/>
      <c r="JWZ11" s="1941"/>
      <c r="JXA11" s="1941"/>
      <c r="JXB11" s="1941"/>
      <c r="JXC11" s="1941"/>
      <c r="JXD11" s="1941"/>
      <c r="JXE11" s="1941"/>
      <c r="JXF11" s="1941"/>
      <c r="JXG11" s="1941"/>
      <c r="JXH11" s="1941"/>
      <c r="JXI11" s="1941"/>
      <c r="JXJ11" s="1941"/>
      <c r="JXK11" s="1941"/>
      <c r="JXL11" s="1941"/>
      <c r="JXM11" s="1941"/>
      <c r="JXN11" s="1941"/>
      <c r="JXO11" s="1941"/>
      <c r="JXP11" s="1941"/>
      <c r="JXQ11" s="1941"/>
      <c r="JXR11" s="1941"/>
      <c r="JXS11" s="1941"/>
      <c r="JXT11" s="1941"/>
      <c r="JXU11" s="1941"/>
      <c r="JXV11" s="1941"/>
      <c r="JXW11" s="1941"/>
      <c r="JXX11" s="1941"/>
      <c r="JXY11" s="1941"/>
      <c r="JXZ11" s="1941"/>
      <c r="JYA11" s="1941"/>
      <c r="JYB11" s="1941"/>
      <c r="JYC11" s="1941"/>
      <c r="JYD11" s="1941"/>
      <c r="JYE11" s="1941"/>
      <c r="JYF11" s="1941"/>
      <c r="JYG11" s="1941"/>
      <c r="JYH11" s="1941"/>
      <c r="JYI11" s="1941"/>
      <c r="JYJ11" s="1941"/>
      <c r="JYK11" s="1941"/>
      <c r="JYL11" s="1941"/>
      <c r="JYM11" s="1941"/>
      <c r="JYN11" s="1941"/>
      <c r="JYO11" s="1941"/>
      <c r="JYP11" s="1941"/>
      <c r="JYQ11" s="1941"/>
      <c r="JYR11" s="1941"/>
      <c r="JYS11" s="1941"/>
      <c r="JYT11" s="1941"/>
      <c r="JYU11" s="1941"/>
      <c r="JYV11" s="1941"/>
      <c r="JYW11" s="1941"/>
      <c r="JYX11" s="1941"/>
      <c r="JYY11" s="1941"/>
      <c r="JYZ11" s="1941"/>
      <c r="JZA11" s="1941"/>
      <c r="JZB11" s="1941"/>
      <c r="JZC11" s="1941"/>
      <c r="JZD11" s="1941"/>
      <c r="JZE11" s="1941"/>
      <c r="JZF11" s="1941"/>
      <c r="JZG11" s="1941"/>
      <c r="JZH11" s="1941"/>
      <c r="JZI11" s="1941"/>
      <c r="JZJ11" s="1941"/>
      <c r="JZK11" s="1941"/>
      <c r="JZL11" s="1941"/>
      <c r="JZM11" s="1941"/>
      <c r="JZN11" s="1941"/>
      <c r="JZO11" s="1941"/>
      <c r="JZP11" s="1941"/>
      <c r="JZQ11" s="1941"/>
      <c r="JZR11" s="1941"/>
      <c r="JZS11" s="1941"/>
      <c r="JZT11" s="1941"/>
      <c r="JZU11" s="1941"/>
      <c r="JZV11" s="1941"/>
      <c r="JZW11" s="1941"/>
      <c r="JZX11" s="1941"/>
      <c r="JZY11" s="1941"/>
      <c r="JZZ11" s="1941"/>
      <c r="KAA11" s="1941"/>
      <c r="KAB11" s="1941"/>
      <c r="KAC11" s="1941"/>
      <c r="KAD11" s="1941"/>
      <c r="KAE11" s="1941"/>
      <c r="KAF11" s="1941"/>
      <c r="KAG11" s="1941"/>
      <c r="KAH11" s="1941"/>
      <c r="KAI11" s="1941"/>
      <c r="KAJ11" s="1941"/>
      <c r="KAK11" s="1941"/>
      <c r="KAL11" s="1941"/>
      <c r="KAM11" s="1941"/>
      <c r="KAN11" s="1941"/>
      <c r="KAO11" s="1941"/>
      <c r="KAP11" s="1941"/>
      <c r="KAQ11" s="1941"/>
      <c r="KAR11" s="1941"/>
      <c r="KAS11" s="1941"/>
      <c r="KAT11" s="1941"/>
      <c r="KAU11" s="1941"/>
      <c r="KAV11" s="1941"/>
      <c r="KAW11" s="1941"/>
      <c r="KAX11" s="1941"/>
      <c r="KAY11" s="1941"/>
      <c r="KAZ11" s="1941"/>
      <c r="KBA11" s="1941"/>
      <c r="KBB11" s="1941"/>
      <c r="KBC11" s="1941"/>
      <c r="KBD11" s="1941"/>
      <c r="KBE11" s="1941"/>
      <c r="KBF11" s="1941"/>
      <c r="KBG11" s="1941"/>
      <c r="KBH11" s="1941"/>
      <c r="KBI11" s="1941"/>
      <c r="KBJ11" s="1941"/>
      <c r="KBK11" s="1941"/>
      <c r="KBL11" s="1941"/>
      <c r="KBM11" s="1941"/>
      <c r="KBN11" s="1941"/>
      <c r="KBO11" s="1941"/>
      <c r="KBP11" s="1941"/>
      <c r="KBQ11" s="1941"/>
      <c r="KBR11" s="1941"/>
      <c r="KBS11" s="1941"/>
      <c r="KBT11" s="1941"/>
      <c r="KBU11" s="1941"/>
      <c r="KBV11" s="1941"/>
      <c r="KBW11" s="1941"/>
      <c r="KBX11" s="1941"/>
      <c r="KBY11" s="1941"/>
      <c r="KBZ11" s="1941"/>
      <c r="KCA11" s="1941"/>
      <c r="KCB11" s="1941"/>
      <c r="KCC11" s="1941"/>
      <c r="KCD11" s="1941"/>
      <c r="KCE11" s="1941"/>
      <c r="KCF11" s="1941"/>
      <c r="KCG11" s="1941"/>
      <c r="KCH11" s="1941"/>
      <c r="KCI11" s="1941"/>
      <c r="KCJ11" s="1941"/>
      <c r="KCK11" s="1941"/>
      <c r="KCL11" s="1941"/>
      <c r="KCM11" s="1941"/>
      <c r="KCN11" s="1941"/>
      <c r="KCO11" s="1941"/>
      <c r="KCP11" s="1941"/>
      <c r="KCQ11" s="1941"/>
      <c r="KCR11" s="1941"/>
      <c r="KCS11" s="1941"/>
      <c r="KCT11" s="1941"/>
      <c r="KCU11" s="1941"/>
      <c r="KCV11" s="1941"/>
      <c r="KCW11" s="1941"/>
      <c r="KCX11" s="1941"/>
      <c r="KCY11" s="1941"/>
      <c r="KCZ11" s="1941"/>
      <c r="KDA11" s="1941"/>
      <c r="KDB11" s="1941"/>
      <c r="KDC11" s="1941"/>
      <c r="KDD11" s="1941"/>
      <c r="KDE11" s="1941"/>
      <c r="KDF11" s="1941"/>
      <c r="KDG11" s="1941"/>
      <c r="KDH11" s="1941"/>
      <c r="KDI11" s="1941"/>
      <c r="KDJ11" s="1941"/>
      <c r="KDK11" s="1941"/>
      <c r="KDL11" s="1941"/>
      <c r="KDM11" s="1941"/>
      <c r="KDN11" s="1941"/>
      <c r="KDO11" s="1941"/>
      <c r="KDP11" s="1941"/>
      <c r="KDQ11" s="1941"/>
      <c r="KDR11" s="1941"/>
      <c r="KDS11" s="1941"/>
      <c r="KDT11" s="1941"/>
      <c r="KDU11" s="1941"/>
      <c r="KDV11" s="1941"/>
      <c r="KDW11" s="1941"/>
      <c r="KDX11" s="1941"/>
      <c r="KDY11" s="1941"/>
      <c r="KDZ11" s="1941"/>
      <c r="KEA11" s="1941"/>
      <c r="KEB11" s="1941"/>
      <c r="KEC11" s="1941"/>
      <c r="KED11" s="1941"/>
      <c r="KEE11" s="1941"/>
      <c r="KEF11" s="1941"/>
      <c r="KEG11" s="1941"/>
      <c r="KEH11" s="1941"/>
      <c r="KEI11" s="1941"/>
      <c r="KEJ11" s="1941"/>
      <c r="KEK11" s="1941"/>
      <c r="KEL11" s="1941"/>
      <c r="KEM11" s="1941"/>
      <c r="KEN11" s="1941"/>
      <c r="KEO11" s="1941"/>
      <c r="KEP11" s="1941"/>
      <c r="KEQ11" s="1941"/>
      <c r="KER11" s="1941"/>
      <c r="KES11" s="1941"/>
      <c r="KET11" s="1941"/>
      <c r="KEU11" s="1941"/>
      <c r="KEV11" s="1941"/>
      <c r="KEW11" s="1941"/>
      <c r="KEX11" s="1941"/>
      <c r="KEY11" s="1941"/>
      <c r="KEZ11" s="1941"/>
      <c r="KFA11" s="1941"/>
      <c r="KFB11" s="1941"/>
      <c r="KFC11" s="1941"/>
      <c r="KFD11" s="1941"/>
      <c r="KFE11" s="1941"/>
      <c r="KFF11" s="1941"/>
      <c r="KFG11" s="1941"/>
      <c r="KFH11" s="1941"/>
      <c r="KFI11" s="1941"/>
      <c r="KFJ11" s="1941"/>
      <c r="KFK11" s="1941"/>
      <c r="KFL11" s="1941"/>
      <c r="KFM11" s="1941"/>
      <c r="KFN11" s="1941"/>
      <c r="KFO11" s="1941"/>
      <c r="KFP11" s="1941"/>
      <c r="KFQ11" s="1941"/>
      <c r="KFR11" s="1941"/>
      <c r="KFS11" s="1941"/>
      <c r="KFT11" s="1941"/>
      <c r="KFU11" s="1941"/>
      <c r="KFV11" s="1941"/>
      <c r="KFW11" s="1941"/>
      <c r="KFX11" s="1941"/>
      <c r="KFY11" s="1941"/>
      <c r="KFZ11" s="1941"/>
      <c r="KGA11" s="1941"/>
      <c r="KGB11" s="1941"/>
      <c r="KGC11" s="1941"/>
      <c r="KGD11" s="1941"/>
      <c r="KGE11" s="1941"/>
      <c r="KGF11" s="1941"/>
      <c r="KGG11" s="1941"/>
      <c r="KGH11" s="1941"/>
      <c r="KGI11" s="1941"/>
      <c r="KGJ11" s="1941"/>
      <c r="KGK11" s="1941"/>
      <c r="KGL11" s="1941"/>
      <c r="KGM11" s="1941"/>
      <c r="KGN11" s="1941"/>
      <c r="KGO11" s="1941"/>
      <c r="KGP11" s="1941"/>
      <c r="KGQ11" s="1941"/>
      <c r="KGR11" s="1941"/>
      <c r="KGS11" s="1941"/>
      <c r="KGT11" s="1941"/>
      <c r="KGU11" s="1941"/>
      <c r="KGV11" s="1941"/>
      <c r="KGW11" s="1941"/>
      <c r="KGX11" s="1941"/>
      <c r="KGY11" s="1941"/>
      <c r="KGZ11" s="1941"/>
      <c r="KHA11" s="1941"/>
      <c r="KHB11" s="1941"/>
      <c r="KHC11" s="1941"/>
      <c r="KHD11" s="1941"/>
      <c r="KHE11" s="1941"/>
      <c r="KHF11" s="1941"/>
      <c r="KHG11" s="1941"/>
      <c r="KHH11" s="1941"/>
      <c r="KHI11" s="1941"/>
      <c r="KHJ11" s="1941"/>
      <c r="KHK11" s="1941"/>
      <c r="KHL11" s="1941"/>
      <c r="KHM11" s="1941"/>
      <c r="KHN11" s="1941"/>
      <c r="KHO11" s="1941"/>
      <c r="KHP11" s="1941"/>
      <c r="KHQ11" s="1941"/>
      <c r="KHR11" s="1941"/>
      <c r="KHS11" s="1941"/>
      <c r="KHT11" s="1941"/>
      <c r="KHU11" s="1941"/>
      <c r="KHV11" s="1941"/>
      <c r="KHW11" s="1941"/>
      <c r="KHX11" s="1941"/>
      <c r="KHY11" s="1941"/>
      <c r="KHZ11" s="1941"/>
      <c r="KIA11" s="1941"/>
      <c r="KIB11" s="1941"/>
      <c r="KIC11" s="1941"/>
      <c r="KID11" s="1941"/>
      <c r="KIE11" s="1941"/>
      <c r="KIF11" s="1941"/>
      <c r="KIG11" s="1941"/>
      <c r="KIH11" s="1941"/>
      <c r="KII11" s="1941"/>
      <c r="KIJ11" s="1941"/>
      <c r="KIK11" s="1941"/>
      <c r="KIL11" s="1941"/>
      <c r="KIM11" s="1941"/>
      <c r="KIN11" s="1941"/>
      <c r="KIO11" s="1941"/>
      <c r="KIP11" s="1941"/>
      <c r="KIQ11" s="1941"/>
      <c r="KIR11" s="1941"/>
      <c r="KIS11" s="1941"/>
      <c r="KIT11" s="1941"/>
      <c r="KIU11" s="1941"/>
      <c r="KIV11" s="1941"/>
      <c r="KIW11" s="1941"/>
      <c r="KIX11" s="1941"/>
      <c r="KIY11" s="1941"/>
      <c r="KIZ11" s="1941"/>
      <c r="KJA11" s="1941"/>
      <c r="KJB11" s="1941"/>
      <c r="KJC11" s="1941"/>
      <c r="KJD11" s="1941"/>
      <c r="KJE11" s="1941"/>
      <c r="KJF11" s="1941"/>
      <c r="KJG11" s="1941"/>
      <c r="KJH11" s="1941"/>
      <c r="KJI11" s="1941"/>
      <c r="KJJ11" s="1941"/>
      <c r="KJK11" s="1941"/>
      <c r="KJL11" s="1941"/>
      <c r="KJM11" s="1941"/>
      <c r="KJN11" s="1941"/>
      <c r="KJO11" s="1941"/>
      <c r="KJP11" s="1941"/>
      <c r="KJQ11" s="1941"/>
      <c r="KJR11" s="1941"/>
      <c r="KJS11" s="1941"/>
      <c r="KJT11" s="1941"/>
      <c r="KJU11" s="1941"/>
      <c r="KJV11" s="1941"/>
      <c r="KJW11" s="1941"/>
      <c r="KJX11" s="1941"/>
      <c r="KJY11" s="1941"/>
      <c r="KJZ11" s="1941"/>
      <c r="KKA11" s="1941"/>
      <c r="KKB11" s="1941"/>
      <c r="KKC11" s="1941"/>
      <c r="KKD11" s="1941"/>
      <c r="KKE11" s="1941"/>
      <c r="KKF11" s="1941"/>
      <c r="KKG11" s="1941"/>
      <c r="KKH11" s="1941"/>
      <c r="KKI11" s="1941"/>
      <c r="KKJ11" s="1941"/>
      <c r="KKK11" s="1941"/>
      <c r="KKL11" s="1941"/>
      <c r="KKM11" s="1941"/>
      <c r="KKN11" s="1941"/>
      <c r="KKO11" s="1941"/>
      <c r="KKP11" s="1941"/>
      <c r="KKQ11" s="1941"/>
      <c r="KKR11" s="1941"/>
      <c r="KKS11" s="1941"/>
      <c r="KKT11" s="1941"/>
      <c r="KKU11" s="1941"/>
      <c r="KKV11" s="1941"/>
      <c r="KKW11" s="1941"/>
      <c r="KKX11" s="1941"/>
      <c r="KKY11" s="1941"/>
      <c r="KKZ11" s="1941"/>
      <c r="KLA11" s="1941"/>
      <c r="KLB11" s="1941"/>
      <c r="KLC11" s="1941"/>
      <c r="KLD11" s="1941"/>
      <c r="KLE11" s="1941"/>
      <c r="KLF11" s="1941"/>
      <c r="KLG11" s="1941"/>
      <c r="KLH11" s="1941"/>
      <c r="KLI11" s="1941"/>
      <c r="KLJ11" s="1941"/>
      <c r="KLK11" s="1941"/>
      <c r="KLL11" s="1941"/>
      <c r="KLM11" s="1941"/>
      <c r="KLN11" s="1941"/>
      <c r="KLO11" s="1941"/>
      <c r="KLP11" s="1941"/>
      <c r="KLQ11" s="1941"/>
      <c r="KLR11" s="1941"/>
      <c r="KLS11" s="1941"/>
      <c r="KLT11" s="1941"/>
      <c r="KLU11" s="1941"/>
      <c r="KLV11" s="1941"/>
      <c r="KLW11" s="1941"/>
      <c r="KLX11" s="1941"/>
      <c r="KLY11" s="1941"/>
      <c r="KLZ11" s="1941"/>
      <c r="KMA11" s="1941"/>
      <c r="KMB11" s="1941"/>
      <c r="KMC11" s="1941"/>
      <c r="KMD11" s="1941"/>
      <c r="KME11" s="1941"/>
      <c r="KMF11" s="1941"/>
      <c r="KMG11" s="1941"/>
      <c r="KMH11" s="1941"/>
      <c r="KMI11" s="1941"/>
      <c r="KMJ11" s="1941"/>
      <c r="KMK11" s="1941"/>
      <c r="KML11" s="1941"/>
      <c r="KMM11" s="1941"/>
      <c r="KMN11" s="1941"/>
      <c r="KMO11" s="1941"/>
      <c r="KMP11" s="1941"/>
      <c r="KMQ11" s="1941"/>
      <c r="KMR11" s="1941"/>
      <c r="KMS11" s="1941"/>
      <c r="KMT11" s="1941"/>
      <c r="KMU11" s="1941"/>
      <c r="KMV11" s="1941"/>
      <c r="KMW11" s="1941"/>
      <c r="KMX11" s="1941"/>
      <c r="KMY11" s="1941"/>
      <c r="KMZ11" s="1941"/>
      <c r="KNA11" s="1941"/>
      <c r="KNB11" s="1941"/>
      <c r="KNC11" s="1941"/>
      <c r="KND11" s="1941"/>
      <c r="KNE11" s="1941"/>
      <c r="KNF11" s="1941"/>
      <c r="KNG11" s="1941"/>
      <c r="KNH11" s="1941"/>
      <c r="KNI11" s="1941"/>
      <c r="KNJ11" s="1941"/>
      <c r="KNK11" s="1941"/>
      <c r="KNL11" s="1941"/>
      <c r="KNM11" s="1941"/>
      <c r="KNN11" s="1941"/>
      <c r="KNO11" s="1941"/>
      <c r="KNP11" s="1941"/>
      <c r="KNQ11" s="1941"/>
      <c r="KNR11" s="1941"/>
      <c r="KNS11" s="1941"/>
      <c r="KNT11" s="1941"/>
      <c r="KNU11" s="1941"/>
      <c r="KNV11" s="1941"/>
      <c r="KNW11" s="1941"/>
      <c r="KNX11" s="1941"/>
      <c r="KNY11" s="1941"/>
      <c r="KNZ11" s="1941"/>
      <c r="KOA11" s="1941"/>
      <c r="KOB11" s="1941"/>
      <c r="KOC11" s="1941"/>
      <c r="KOD11" s="1941"/>
      <c r="KOE11" s="1941"/>
      <c r="KOF11" s="1941"/>
      <c r="KOG11" s="1941"/>
      <c r="KOH11" s="1941"/>
      <c r="KOI11" s="1941"/>
      <c r="KOJ11" s="1941"/>
      <c r="KOK11" s="1941"/>
      <c r="KOL11" s="1941"/>
      <c r="KOM11" s="1941"/>
      <c r="KON11" s="1941"/>
      <c r="KOO11" s="1941"/>
      <c r="KOP11" s="1941"/>
      <c r="KOQ11" s="1941"/>
      <c r="KOR11" s="1941"/>
      <c r="KOS11" s="1941"/>
      <c r="KOT11" s="1941"/>
      <c r="KOU11" s="1941"/>
      <c r="KOV11" s="1941"/>
      <c r="KOW11" s="1941"/>
      <c r="KOX11" s="1941"/>
      <c r="KOY11" s="1941"/>
      <c r="KOZ11" s="1941"/>
      <c r="KPA11" s="1941"/>
      <c r="KPB11" s="1941"/>
      <c r="KPC11" s="1941"/>
      <c r="KPD11" s="1941"/>
      <c r="KPE11" s="1941"/>
      <c r="KPF11" s="1941"/>
      <c r="KPG11" s="1941"/>
      <c r="KPH11" s="1941"/>
      <c r="KPI11" s="1941"/>
      <c r="KPJ11" s="1941"/>
      <c r="KPK11" s="1941"/>
      <c r="KPL11" s="1941"/>
      <c r="KPM11" s="1941"/>
      <c r="KPN11" s="1941"/>
      <c r="KPO11" s="1941"/>
      <c r="KPP11" s="1941"/>
      <c r="KPQ11" s="1941"/>
      <c r="KPR11" s="1941"/>
      <c r="KPS11" s="1941"/>
      <c r="KPT11" s="1941"/>
      <c r="KPU11" s="1941"/>
      <c r="KPV11" s="1941"/>
      <c r="KPW11" s="1941"/>
      <c r="KPX11" s="1941"/>
      <c r="KPY11" s="1941"/>
      <c r="KPZ11" s="1941"/>
      <c r="KQA11" s="1941"/>
      <c r="KQB11" s="1941"/>
      <c r="KQC11" s="1941"/>
      <c r="KQD11" s="1941"/>
      <c r="KQE11" s="1941"/>
      <c r="KQF11" s="1941"/>
      <c r="KQG11" s="1941"/>
      <c r="KQH11" s="1941"/>
      <c r="KQI11" s="1941"/>
      <c r="KQJ11" s="1941"/>
      <c r="KQK11" s="1941"/>
      <c r="KQL11" s="1941"/>
      <c r="KQM11" s="1941"/>
      <c r="KQN11" s="1941"/>
      <c r="KQO11" s="1941"/>
      <c r="KQP11" s="1941"/>
      <c r="KQQ11" s="1941"/>
      <c r="KQR11" s="1941"/>
      <c r="KQS11" s="1941"/>
      <c r="KQT11" s="1941"/>
      <c r="KQU11" s="1941"/>
      <c r="KQV11" s="1941"/>
      <c r="KQW11" s="1941"/>
      <c r="KQX11" s="1941"/>
      <c r="KQY11" s="1941"/>
      <c r="KQZ11" s="1941"/>
      <c r="KRA11" s="1941"/>
      <c r="KRB11" s="1941"/>
      <c r="KRC11" s="1941"/>
      <c r="KRD11" s="1941"/>
      <c r="KRE11" s="1941"/>
      <c r="KRF11" s="1941"/>
      <c r="KRG11" s="1941"/>
      <c r="KRH11" s="1941"/>
      <c r="KRI11" s="1941"/>
      <c r="KRJ11" s="1941"/>
      <c r="KRK11" s="1941"/>
      <c r="KRL11" s="1941"/>
      <c r="KRM11" s="1941"/>
      <c r="KRN11" s="1941"/>
      <c r="KRO11" s="1941"/>
      <c r="KRP11" s="1941"/>
      <c r="KRQ11" s="1941"/>
      <c r="KRR11" s="1941"/>
      <c r="KRS11" s="1941"/>
      <c r="KRT11" s="1941"/>
      <c r="KRU11" s="1941"/>
      <c r="KRV11" s="1941"/>
      <c r="KRW11" s="1941"/>
      <c r="KRX11" s="1941"/>
      <c r="KRY11" s="1941"/>
      <c r="KRZ11" s="1941"/>
      <c r="KSA11" s="1941"/>
      <c r="KSB11" s="1941"/>
      <c r="KSC11" s="1941"/>
      <c r="KSD11" s="1941"/>
      <c r="KSE11" s="1941"/>
      <c r="KSF11" s="1941"/>
      <c r="KSG11" s="1941"/>
      <c r="KSH11" s="1941"/>
      <c r="KSI11" s="1941"/>
      <c r="KSJ11" s="1941"/>
      <c r="KSK11" s="1941"/>
      <c r="KSL11" s="1941"/>
      <c r="KSM11" s="1941"/>
      <c r="KSN11" s="1941"/>
      <c r="KSO11" s="1941"/>
      <c r="KSP11" s="1941"/>
      <c r="KSQ11" s="1941"/>
      <c r="KSR11" s="1941"/>
      <c r="KSS11" s="1941"/>
      <c r="KST11" s="1941"/>
      <c r="KSU11" s="1941"/>
      <c r="KSV11" s="1941"/>
      <c r="KSW11" s="1941"/>
      <c r="KSX11" s="1941"/>
      <c r="KSY11" s="1941"/>
      <c r="KSZ11" s="1941"/>
      <c r="KTA11" s="1941"/>
      <c r="KTB11" s="1941"/>
      <c r="KTC11" s="1941"/>
      <c r="KTD11" s="1941"/>
      <c r="KTE11" s="1941"/>
      <c r="KTF11" s="1941"/>
      <c r="KTG11" s="1941"/>
      <c r="KTH11" s="1941"/>
      <c r="KTI11" s="1941"/>
      <c r="KTJ11" s="1941"/>
      <c r="KTK11" s="1941"/>
      <c r="KTL11" s="1941"/>
      <c r="KTM11" s="1941"/>
      <c r="KTN11" s="1941"/>
      <c r="KTO11" s="1941"/>
      <c r="KTP11" s="1941"/>
      <c r="KTQ11" s="1941"/>
      <c r="KTR11" s="1941"/>
      <c r="KTS11" s="1941"/>
      <c r="KTT11" s="1941"/>
      <c r="KTU11" s="1941"/>
      <c r="KTV11" s="1941"/>
      <c r="KTW11" s="1941"/>
      <c r="KTX11" s="1941"/>
      <c r="KTY11" s="1941"/>
      <c r="KTZ11" s="1941"/>
      <c r="KUA11" s="1941"/>
      <c r="KUB11" s="1941"/>
      <c r="KUC11" s="1941"/>
      <c r="KUD11" s="1941"/>
      <c r="KUE11" s="1941"/>
      <c r="KUF11" s="1941"/>
      <c r="KUG11" s="1941"/>
      <c r="KUH11" s="1941"/>
      <c r="KUI11" s="1941"/>
      <c r="KUJ11" s="1941"/>
      <c r="KUK11" s="1941"/>
      <c r="KUL11" s="1941"/>
      <c r="KUM11" s="1941"/>
      <c r="KUN11" s="1941"/>
      <c r="KUO11" s="1941"/>
      <c r="KUP11" s="1941"/>
      <c r="KUQ11" s="1941"/>
      <c r="KUR11" s="1941"/>
      <c r="KUS11" s="1941"/>
      <c r="KUT11" s="1941"/>
      <c r="KUU11" s="1941"/>
      <c r="KUV11" s="1941"/>
      <c r="KUW11" s="1941"/>
      <c r="KUX11" s="1941"/>
      <c r="KUY11" s="1941"/>
      <c r="KUZ11" s="1941"/>
      <c r="KVA11" s="1941"/>
      <c r="KVB11" s="1941"/>
      <c r="KVC11" s="1941"/>
      <c r="KVD11" s="1941"/>
      <c r="KVE11" s="1941"/>
      <c r="KVF11" s="1941"/>
      <c r="KVG11" s="1941"/>
      <c r="KVH11" s="1941"/>
      <c r="KVI11" s="1941"/>
      <c r="KVJ11" s="1941"/>
      <c r="KVK11" s="1941"/>
      <c r="KVL11" s="1941"/>
      <c r="KVM11" s="1941"/>
      <c r="KVN11" s="1941"/>
      <c r="KVO11" s="1941"/>
      <c r="KVP11" s="1941"/>
      <c r="KVQ11" s="1941"/>
      <c r="KVR11" s="1941"/>
      <c r="KVS11" s="1941"/>
      <c r="KVT11" s="1941"/>
      <c r="KVU11" s="1941"/>
      <c r="KVV11" s="1941"/>
      <c r="KVW11" s="1941"/>
      <c r="KVX11" s="1941"/>
      <c r="KVY11" s="1941"/>
      <c r="KVZ11" s="1941"/>
      <c r="KWA11" s="1941"/>
      <c r="KWB11" s="1941"/>
      <c r="KWC11" s="1941"/>
      <c r="KWD11" s="1941"/>
      <c r="KWE11" s="1941"/>
      <c r="KWF11" s="1941"/>
      <c r="KWG11" s="1941"/>
      <c r="KWH11" s="1941"/>
      <c r="KWI11" s="1941"/>
      <c r="KWJ11" s="1941"/>
      <c r="KWK11" s="1941"/>
      <c r="KWL11" s="1941"/>
      <c r="KWM11" s="1941"/>
      <c r="KWN11" s="1941"/>
      <c r="KWO11" s="1941"/>
      <c r="KWP11" s="1941"/>
      <c r="KWQ11" s="1941"/>
      <c r="KWR11" s="1941"/>
      <c r="KWS11" s="1941"/>
      <c r="KWT11" s="1941"/>
      <c r="KWU11" s="1941"/>
      <c r="KWV11" s="1941"/>
      <c r="KWW11" s="1941"/>
      <c r="KWX11" s="1941"/>
      <c r="KWY11" s="1941"/>
      <c r="KWZ11" s="1941"/>
      <c r="KXA11" s="1941"/>
      <c r="KXB11" s="1941"/>
      <c r="KXC11" s="1941"/>
      <c r="KXD11" s="1941"/>
      <c r="KXE11" s="1941"/>
      <c r="KXF11" s="1941"/>
      <c r="KXG11" s="1941"/>
      <c r="KXH11" s="1941"/>
      <c r="KXI11" s="1941"/>
      <c r="KXJ11" s="1941"/>
      <c r="KXK11" s="1941"/>
      <c r="KXL11" s="1941"/>
      <c r="KXM11" s="1941"/>
      <c r="KXN11" s="1941"/>
      <c r="KXO11" s="1941"/>
      <c r="KXP11" s="1941"/>
      <c r="KXQ11" s="1941"/>
      <c r="KXR11" s="1941"/>
      <c r="KXS11" s="1941"/>
      <c r="KXT11" s="1941"/>
      <c r="KXU11" s="1941"/>
      <c r="KXV11" s="1941"/>
      <c r="KXW11" s="1941"/>
      <c r="KXX11" s="1941"/>
      <c r="KXY11" s="1941"/>
      <c r="KXZ11" s="1941"/>
      <c r="KYA11" s="1941"/>
      <c r="KYB11" s="1941"/>
      <c r="KYC11" s="1941"/>
      <c r="KYD11" s="1941"/>
      <c r="KYE11" s="1941"/>
      <c r="KYF11" s="1941"/>
      <c r="KYG11" s="1941"/>
      <c r="KYH11" s="1941"/>
      <c r="KYI11" s="1941"/>
      <c r="KYJ11" s="1941"/>
      <c r="KYK11" s="1941"/>
      <c r="KYL11" s="1941"/>
      <c r="KYM11" s="1941"/>
      <c r="KYN11" s="1941"/>
      <c r="KYO11" s="1941"/>
      <c r="KYP11" s="1941"/>
      <c r="KYQ11" s="1941"/>
      <c r="KYR11" s="1941"/>
      <c r="KYS11" s="1941"/>
      <c r="KYT11" s="1941"/>
      <c r="KYU11" s="1941"/>
      <c r="KYV11" s="1941"/>
      <c r="KYW11" s="1941"/>
      <c r="KYX11" s="1941"/>
      <c r="KYY11" s="1941"/>
      <c r="KYZ11" s="1941"/>
      <c r="KZA11" s="1941"/>
      <c r="KZB11" s="1941"/>
      <c r="KZC11" s="1941"/>
      <c r="KZD11" s="1941"/>
      <c r="KZE11" s="1941"/>
      <c r="KZF11" s="1941"/>
      <c r="KZG11" s="1941"/>
      <c r="KZH11" s="1941"/>
      <c r="KZI11" s="1941"/>
      <c r="KZJ11" s="1941"/>
      <c r="KZK11" s="1941"/>
      <c r="KZL11" s="1941"/>
      <c r="KZM11" s="1941"/>
      <c r="KZN11" s="1941"/>
      <c r="KZO11" s="1941"/>
      <c r="KZP11" s="1941"/>
      <c r="KZQ11" s="1941"/>
      <c r="KZR11" s="1941"/>
      <c r="KZS11" s="1941"/>
      <c r="KZT11" s="1941"/>
      <c r="KZU11" s="1941"/>
      <c r="KZV11" s="1941"/>
      <c r="KZW11" s="1941"/>
      <c r="KZX11" s="1941"/>
      <c r="KZY11" s="1941"/>
      <c r="KZZ11" s="1941"/>
      <c r="LAA11" s="1941"/>
      <c r="LAB11" s="1941"/>
      <c r="LAC11" s="1941"/>
      <c r="LAD11" s="1941"/>
      <c r="LAE11" s="1941"/>
      <c r="LAF11" s="1941"/>
      <c r="LAG11" s="1941"/>
      <c r="LAH11" s="1941"/>
      <c r="LAI11" s="1941"/>
      <c r="LAJ11" s="1941"/>
      <c r="LAK11" s="1941"/>
      <c r="LAL11" s="1941"/>
      <c r="LAM11" s="1941"/>
      <c r="LAN11" s="1941"/>
      <c r="LAO11" s="1941"/>
      <c r="LAP11" s="1941"/>
      <c r="LAQ11" s="1941"/>
      <c r="LAR11" s="1941"/>
      <c r="LAS11" s="1941"/>
      <c r="LAT11" s="1941"/>
      <c r="LAU11" s="1941"/>
      <c r="LAV11" s="1941"/>
      <c r="LAW11" s="1941"/>
      <c r="LAX11" s="1941"/>
      <c r="LAY11" s="1941"/>
      <c r="LAZ11" s="1941"/>
      <c r="LBA11" s="1941"/>
      <c r="LBB11" s="1941"/>
      <c r="LBC11" s="1941"/>
      <c r="LBD11" s="1941"/>
      <c r="LBE11" s="1941"/>
      <c r="LBF11" s="1941"/>
      <c r="LBG11" s="1941"/>
      <c r="LBH11" s="1941"/>
      <c r="LBI11" s="1941"/>
      <c r="LBJ11" s="1941"/>
      <c r="LBK11" s="1941"/>
      <c r="LBL11" s="1941"/>
      <c r="LBM11" s="1941"/>
      <c r="LBN11" s="1941"/>
      <c r="LBO11" s="1941"/>
      <c r="LBP11" s="1941"/>
      <c r="LBQ11" s="1941"/>
      <c r="LBR11" s="1941"/>
      <c r="LBS11" s="1941"/>
      <c r="LBT11" s="1941"/>
      <c r="LBU11" s="1941"/>
      <c r="LBV11" s="1941"/>
      <c r="LBW11" s="1941"/>
      <c r="LBX11" s="1941"/>
      <c r="LBY11" s="1941"/>
      <c r="LBZ11" s="1941"/>
      <c r="LCA11" s="1941"/>
      <c r="LCB11" s="1941"/>
      <c r="LCC11" s="1941"/>
      <c r="LCD11" s="1941"/>
      <c r="LCE11" s="1941"/>
      <c r="LCF11" s="1941"/>
      <c r="LCG11" s="1941"/>
      <c r="LCH11" s="1941"/>
      <c r="LCI11" s="1941"/>
      <c r="LCJ11" s="1941"/>
      <c r="LCK11" s="1941"/>
      <c r="LCL11" s="1941"/>
      <c r="LCM11" s="1941"/>
      <c r="LCN11" s="1941"/>
      <c r="LCO11" s="1941"/>
      <c r="LCP11" s="1941"/>
      <c r="LCQ11" s="1941"/>
      <c r="LCR11" s="1941"/>
      <c r="LCS11" s="1941"/>
      <c r="LCT11" s="1941"/>
      <c r="LCU11" s="1941"/>
      <c r="LCV11" s="1941"/>
      <c r="LCW11" s="1941"/>
      <c r="LCX11" s="1941"/>
      <c r="LCY11" s="1941"/>
      <c r="LCZ11" s="1941"/>
      <c r="LDA11" s="1941"/>
      <c r="LDB11" s="1941"/>
      <c r="LDC11" s="1941"/>
      <c r="LDD11" s="1941"/>
      <c r="LDE11" s="1941"/>
      <c r="LDF11" s="1941"/>
      <c r="LDG11" s="1941"/>
      <c r="LDH11" s="1941"/>
      <c r="LDI11" s="1941"/>
      <c r="LDJ11" s="1941"/>
      <c r="LDK11" s="1941"/>
      <c r="LDL11" s="1941"/>
      <c r="LDM11" s="1941"/>
      <c r="LDN11" s="1941"/>
      <c r="LDO11" s="1941"/>
      <c r="LDP11" s="1941"/>
      <c r="LDQ11" s="1941"/>
      <c r="LDR11" s="1941"/>
      <c r="LDS11" s="1941"/>
      <c r="LDT11" s="1941"/>
      <c r="LDU11" s="1941"/>
      <c r="LDV11" s="1941"/>
      <c r="LDW11" s="1941"/>
      <c r="LDX11" s="1941"/>
      <c r="LDY11" s="1941"/>
      <c r="LDZ11" s="1941"/>
      <c r="LEA11" s="1941"/>
      <c r="LEB11" s="1941"/>
      <c r="LEC11" s="1941"/>
      <c r="LED11" s="1941"/>
      <c r="LEE11" s="1941"/>
      <c r="LEF11" s="1941"/>
      <c r="LEG11" s="1941"/>
      <c r="LEH11" s="1941"/>
      <c r="LEI11" s="1941"/>
      <c r="LEJ11" s="1941"/>
      <c r="LEK11" s="1941"/>
      <c r="LEL11" s="1941"/>
      <c r="LEM11" s="1941"/>
      <c r="LEN11" s="1941"/>
      <c r="LEO11" s="1941"/>
      <c r="LEP11" s="1941"/>
      <c r="LEQ11" s="1941"/>
      <c r="LER11" s="1941"/>
      <c r="LES11" s="1941"/>
      <c r="LET11" s="1941"/>
      <c r="LEU11" s="1941"/>
      <c r="LEV11" s="1941"/>
      <c r="LEW11" s="1941"/>
      <c r="LEX11" s="1941"/>
      <c r="LEY11" s="1941"/>
      <c r="LEZ11" s="1941"/>
      <c r="LFA11" s="1941"/>
      <c r="LFB11" s="1941"/>
      <c r="LFC11" s="1941"/>
      <c r="LFD11" s="1941"/>
      <c r="LFE11" s="1941"/>
      <c r="LFF11" s="1941"/>
      <c r="LFG11" s="1941"/>
      <c r="LFH11" s="1941"/>
      <c r="LFI11" s="1941"/>
      <c r="LFJ11" s="1941"/>
      <c r="LFK11" s="1941"/>
      <c r="LFL11" s="1941"/>
      <c r="LFM11" s="1941"/>
      <c r="LFN11" s="1941"/>
      <c r="LFO11" s="1941"/>
      <c r="LFP11" s="1941"/>
      <c r="LFQ11" s="1941"/>
      <c r="LFR11" s="1941"/>
      <c r="LFS11" s="1941"/>
      <c r="LFT11" s="1941"/>
      <c r="LFU11" s="1941"/>
      <c r="LFV11" s="1941"/>
      <c r="LFW11" s="1941"/>
      <c r="LFX11" s="1941"/>
      <c r="LFY11" s="1941"/>
      <c r="LFZ11" s="1941"/>
      <c r="LGA11" s="1941"/>
      <c r="LGB11" s="1941"/>
      <c r="LGC11" s="1941"/>
      <c r="LGD11" s="1941"/>
      <c r="LGE11" s="1941"/>
      <c r="LGF11" s="1941"/>
      <c r="LGG11" s="1941"/>
      <c r="LGH11" s="1941"/>
      <c r="LGI11" s="1941"/>
      <c r="LGJ11" s="1941"/>
      <c r="LGK11" s="1941"/>
      <c r="LGL11" s="1941"/>
      <c r="LGM11" s="1941"/>
      <c r="LGN11" s="1941"/>
      <c r="LGO11" s="1941"/>
      <c r="LGP11" s="1941"/>
      <c r="LGQ11" s="1941"/>
      <c r="LGR11" s="1941"/>
      <c r="LGS11" s="1941"/>
      <c r="LGT11" s="1941"/>
      <c r="LGU11" s="1941"/>
      <c r="LGV11" s="1941"/>
      <c r="LGW11" s="1941"/>
      <c r="LGX11" s="1941"/>
      <c r="LGY11" s="1941"/>
      <c r="LGZ11" s="1941"/>
      <c r="LHA11" s="1941"/>
      <c r="LHB11" s="1941"/>
      <c r="LHC11" s="1941"/>
      <c r="LHD11" s="1941"/>
      <c r="LHE11" s="1941"/>
      <c r="LHF11" s="1941"/>
      <c r="LHG11" s="1941"/>
      <c r="LHH11" s="1941"/>
      <c r="LHI11" s="1941"/>
      <c r="LHJ11" s="1941"/>
      <c r="LHK11" s="1941"/>
      <c r="LHL11" s="1941"/>
      <c r="LHM11" s="1941"/>
      <c r="LHN11" s="1941"/>
      <c r="LHO11" s="1941"/>
      <c r="LHP11" s="1941"/>
      <c r="LHQ11" s="1941"/>
      <c r="LHR11" s="1941"/>
      <c r="LHS11" s="1941"/>
      <c r="LHT11" s="1941"/>
      <c r="LHU11" s="1941"/>
      <c r="LHV11" s="1941"/>
      <c r="LHW11" s="1941"/>
      <c r="LHX11" s="1941"/>
      <c r="LHY11" s="1941"/>
      <c r="LHZ11" s="1941"/>
      <c r="LIA11" s="1941"/>
      <c r="LIB11" s="1941"/>
      <c r="LIC11" s="1941"/>
      <c r="LID11" s="1941"/>
      <c r="LIE11" s="1941"/>
      <c r="LIF11" s="1941"/>
      <c r="LIG11" s="1941"/>
      <c r="LIH11" s="1941"/>
      <c r="LII11" s="1941"/>
      <c r="LIJ11" s="1941"/>
      <c r="LIK11" s="1941"/>
      <c r="LIL11" s="1941"/>
      <c r="LIM11" s="1941"/>
      <c r="LIN11" s="1941"/>
      <c r="LIO11" s="1941"/>
      <c r="LIP11" s="1941"/>
      <c r="LIQ11" s="1941"/>
      <c r="LIR11" s="1941"/>
      <c r="LIS11" s="1941"/>
      <c r="LIT11" s="1941"/>
      <c r="LIU11" s="1941"/>
      <c r="LIV11" s="1941"/>
      <c r="LIW11" s="1941"/>
      <c r="LIX11" s="1941"/>
      <c r="LIY11" s="1941"/>
      <c r="LIZ11" s="1941"/>
      <c r="LJA11" s="1941"/>
      <c r="LJB11" s="1941"/>
      <c r="LJC11" s="1941"/>
      <c r="LJD11" s="1941"/>
      <c r="LJE11" s="1941"/>
      <c r="LJF11" s="1941"/>
      <c r="LJG11" s="1941"/>
      <c r="LJH11" s="1941"/>
      <c r="LJI11" s="1941"/>
      <c r="LJJ11" s="1941"/>
      <c r="LJK11" s="1941"/>
      <c r="LJL11" s="1941"/>
      <c r="LJM11" s="1941"/>
      <c r="LJN11" s="1941"/>
      <c r="LJO11" s="1941"/>
      <c r="LJP11" s="1941"/>
      <c r="LJQ11" s="1941"/>
      <c r="LJR11" s="1941"/>
      <c r="LJS11" s="1941"/>
      <c r="LJT11" s="1941"/>
      <c r="LJU11" s="1941"/>
      <c r="LJV11" s="1941"/>
      <c r="LJW11" s="1941"/>
      <c r="LJX11" s="1941"/>
      <c r="LJY11" s="1941"/>
      <c r="LJZ11" s="1941"/>
      <c r="LKA11" s="1941"/>
      <c r="LKB11" s="1941"/>
      <c r="LKC11" s="1941"/>
      <c r="LKD11" s="1941"/>
      <c r="LKE11" s="1941"/>
      <c r="LKF11" s="1941"/>
      <c r="LKG11" s="1941"/>
      <c r="LKH11" s="1941"/>
      <c r="LKI11" s="1941"/>
      <c r="LKJ11" s="1941"/>
      <c r="LKK11" s="1941"/>
      <c r="LKL11" s="1941"/>
      <c r="LKM11" s="1941"/>
      <c r="LKN11" s="1941"/>
      <c r="LKO11" s="1941"/>
      <c r="LKP11" s="1941"/>
      <c r="LKQ11" s="1941"/>
      <c r="LKR11" s="1941"/>
      <c r="LKS11" s="1941"/>
      <c r="LKT11" s="1941"/>
      <c r="LKU11" s="1941"/>
      <c r="LKV11" s="1941"/>
      <c r="LKW11" s="1941"/>
      <c r="LKX11" s="1941"/>
      <c r="LKY11" s="1941"/>
      <c r="LKZ11" s="1941"/>
      <c r="LLA11" s="1941"/>
      <c r="LLB11" s="1941"/>
      <c r="LLC11" s="1941"/>
      <c r="LLD11" s="1941"/>
      <c r="LLE11" s="1941"/>
      <c r="LLF11" s="1941"/>
      <c r="LLG11" s="1941"/>
      <c r="LLH11" s="1941"/>
      <c r="LLI11" s="1941"/>
      <c r="LLJ11" s="1941"/>
      <c r="LLK11" s="1941"/>
      <c r="LLL11" s="1941"/>
      <c r="LLM11" s="1941"/>
      <c r="LLN11" s="1941"/>
      <c r="LLO11" s="1941"/>
      <c r="LLP11" s="1941"/>
      <c r="LLQ11" s="1941"/>
      <c r="LLR11" s="1941"/>
      <c r="LLS11" s="1941"/>
      <c r="LLT11" s="1941"/>
      <c r="LLU11" s="1941"/>
      <c r="LLV11" s="1941"/>
      <c r="LLW11" s="1941"/>
      <c r="LLX11" s="1941"/>
      <c r="LLY11" s="1941"/>
      <c r="LLZ11" s="1941"/>
      <c r="LMA11" s="1941"/>
      <c r="LMB11" s="1941"/>
      <c r="LMC11" s="1941"/>
      <c r="LMD11" s="1941"/>
      <c r="LME11" s="1941"/>
      <c r="LMF11" s="1941"/>
      <c r="LMG11" s="1941"/>
      <c r="LMH11" s="1941"/>
      <c r="LMI11" s="1941"/>
      <c r="LMJ11" s="1941"/>
      <c r="LMK11" s="1941"/>
      <c r="LML11" s="1941"/>
      <c r="LMM11" s="1941"/>
      <c r="LMN11" s="1941"/>
      <c r="LMO11" s="1941"/>
      <c r="LMP11" s="1941"/>
      <c r="LMQ11" s="1941"/>
      <c r="LMR11" s="1941"/>
      <c r="LMS11" s="1941"/>
      <c r="LMT11" s="1941"/>
      <c r="LMU11" s="1941"/>
      <c r="LMV11" s="1941"/>
      <c r="LMW11" s="1941"/>
      <c r="LMX11" s="1941"/>
      <c r="LMY11" s="1941"/>
      <c r="LMZ11" s="1941"/>
      <c r="LNA11" s="1941"/>
      <c r="LNB11" s="1941"/>
      <c r="LNC11" s="1941"/>
      <c r="LND11" s="1941"/>
      <c r="LNE11" s="1941"/>
      <c r="LNF11" s="1941"/>
      <c r="LNG11" s="1941"/>
      <c r="LNH11" s="1941"/>
      <c r="LNI11" s="1941"/>
      <c r="LNJ11" s="1941"/>
      <c r="LNK11" s="1941"/>
      <c r="LNL11" s="1941"/>
      <c r="LNM11" s="1941"/>
      <c r="LNN11" s="1941"/>
      <c r="LNO11" s="1941"/>
      <c r="LNP11" s="1941"/>
      <c r="LNQ11" s="1941"/>
      <c r="LNR11" s="1941"/>
      <c r="LNS11" s="1941"/>
      <c r="LNT11" s="1941"/>
      <c r="LNU11" s="1941"/>
      <c r="LNV11" s="1941"/>
      <c r="LNW11" s="1941"/>
      <c r="LNX11" s="1941"/>
      <c r="LNY11" s="1941"/>
      <c r="LNZ11" s="1941"/>
      <c r="LOA11" s="1941"/>
      <c r="LOB11" s="1941"/>
      <c r="LOC11" s="1941"/>
      <c r="LOD11" s="1941"/>
      <c r="LOE11" s="1941"/>
      <c r="LOF11" s="1941"/>
      <c r="LOG11" s="1941"/>
      <c r="LOH11" s="1941"/>
      <c r="LOI11" s="1941"/>
      <c r="LOJ11" s="1941"/>
      <c r="LOK11" s="1941"/>
      <c r="LOL11" s="1941"/>
      <c r="LOM11" s="1941"/>
      <c r="LON11" s="1941"/>
      <c r="LOO11" s="1941"/>
      <c r="LOP11" s="1941"/>
      <c r="LOQ11" s="1941"/>
      <c r="LOR11" s="1941"/>
      <c r="LOS11" s="1941"/>
      <c r="LOT11" s="1941"/>
      <c r="LOU11" s="1941"/>
      <c r="LOV11" s="1941"/>
      <c r="LOW11" s="1941"/>
      <c r="LOX11" s="1941"/>
      <c r="LOY11" s="1941"/>
      <c r="LOZ11" s="1941"/>
      <c r="LPA11" s="1941"/>
      <c r="LPB11" s="1941"/>
      <c r="LPC11" s="1941"/>
      <c r="LPD11" s="1941"/>
      <c r="LPE11" s="1941"/>
      <c r="LPF11" s="1941"/>
      <c r="LPG11" s="1941"/>
      <c r="LPH11" s="1941"/>
      <c r="LPI11" s="1941"/>
      <c r="LPJ11" s="1941"/>
      <c r="LPK11" s="1941"/>
      <c r="LPL11" s="1941"/>
      <c r="LPM11" s="1941"/>
      <c r="LPN11" s="1941"/>
      <c r="LPO11" s="1941"/>
      <c r="LPP11" s="1941"/>
      <c r="LPQ11" s="1941"/>
      <c r="LPR11" s="1941"/>
      <c r="LPS11" s="1941"/>
      <c r="LPT11" s="1941"/>
      <c r="LPU11" s="1941"/>
      <c r="LPV11" s="1941"/>
      <c r="LPW11" s="1941"/>
      <c r="LPX11" s="1941"/>
      <c r="LPY11" s="1941"/>
      <c r="LPZ11" s="1941"/>
      <c r="LQA11" s="1941"/>
      <c r="LQB11" s="1941"/>
      <c r="LQC11" s="1941"/>
      <c r="LQD11" s="1941"/>
      <c r="LQE11" s="1941"/>
      <c r="LQF11" s="1941"/>
      <c r="LQG11" s="1941"/>
      <c r="LQH11" s="1941"/>
      <c r="LQI11" s="1941"/>
      <c r="LQJ11" s="1941"/>
      <c r="LQK11" s="1941"/>
      <c r="LQL11" s="1941"/>
      <c r="LQM11" s="1941"/>
      <c r="LQN11" s="1941"/>
      <c r="LQO11" s="1941"/>
      <c r="LQP11" s="1941"/>
      <c r="LQQ11" s="1941"/>
      <c r="LQR11" s="1941"/>
      <c r="LQS11" s="1941"/>
      <c r="LQT11" s="1941"/>
      <c r="LQU11" s="1941"/>
      <c r="LQV11" s="1941"/>
      <c r="LQW11" s="1941"/>
      <c r="LQX11" s="1941"/>
      <c r="LQY11" s="1941"/>
      <c r="LQZ11" s="1941"/>
      <c r="LRA11" s="1941"/>
      <c r="LRB11" s="1941"/>
      <c r="LRC11" s="1941"/>
      <c r="LRD11" s="1941"/>
      <c r="LRE11" s="1941"/>
      <c r="LRF11" s="1941"/>
      <c r="LRG11" s="1941"/>
      <c r="LRH11" s="1941"/>
      <c r="LRI11" s="1941"/>
      <c r="LRJ11" s="1941"/>
      <c r="LRK11" s="1941"/>
      <c r="LRL11" s="1941"/>
      <c r="LRM11" s="1941"/>
      <c r="LRN11" s="1941"/>
      <c r="LRO11" s="1941"/>
      <c r="LRP11" s="1941"/>
      <c r="LRQ11" s="1941"/>
      <c r="LRR11" s="1941"/>
      <c r="LRS11" s="1941"/>
      <c r="LRT11" s="1941"/>
      <c r="LRU11" s="1941"/>
      <c r="LRV11" s="1941"/>
      <c r="LRW11" s="1941"/>
      <c r="LRX11" s="1941"/>
      <c r="LRY11" s="1941"/>
      <c r="LRZ11" s="1941"/>
      <c r="LSA11" s="1941"/>
      <c r="LSB11" s="1941"/>
      <c r="LSC11" s="1941"/>
      <c r="LSD11" s="1941"/>
      <c r="LSE11" s="1941"/>
      <c r="LSF11" s="1941"/>
      <c r="LSG11" s="1941"/>
      <c r="LSH11" s="1941"/>
      <c r="LSI11" s="1941"/>
      <c r="LSJ11" s="1941"/>
      <c r="LSK11" s="1941"/>
      <c r="LSL11" s="1941"/>
      <c r="LSM11" s="1941"/>
      <c r="LSN11" s="1941"/>
      <c r="LSO11" s="1941"/>
      <c r="LSP11" s="1941"/>
      <c r="LSQ11" s="1941"/>
      <c r="LSR11" s="1941"/>
      <c r="LSS11" s="1941"/>
      <c r="LST11" s="1941"/>
      <c r="LSU11" s="1941"/>
      <c r="LSV11" s="1941"/>
      <c r="LSW11" s="1941"/>
      <c r="LSX11" s="1941"/>
      <c r="LSY11" s="1941"/>
      <c r="LSZ11" s="1941"/>
      <c r="LTA11" s="1941"/>
      <c r="LTB11" s="1941"/>
      <c r="LTC11" s="1941"/>
      <c r="LTD11" s="1941"/>
      <c r="LTE11" s="1941"/>
      <c r="LTF11" s="1941"/>
      <c r="LTG11" s="1941"/>
      <c r="LTH11" s="1941"/>
      <c r="LTI11" s="1941"/>
      <c r="LTJ11" s="1941"/>
      <c r="LTK11" s="1941"/>
      <c r="LTL11" s="1941"/>
      <c r="LTM11" s="1941"/>
      <c r="LTN11" s="1941"/>
      <c r="LTO11" s="1941"/>
      <c r="LTP11" s="1941"/>
      <c r="LTQ11" s="1941"/>
      <c r="LTR11" s="1941"/>
      <c r="LTS11" s="1941"/>
      <c r="LTT11" s="1941"/>
      <c r="LTU11" s="1941"/>
      <c r="LTV11" s="1941"/>
      <c r="LTW11" s="1941"/>
      <c r="LTX11" s="1941"/>
      <c r="LTY11" s="1941"/>
      <c r="LTZ11" s="1941"/>
      <c r="LUA11" s="1941"/>
      <c r="LUB11" s="1941"/>
      <c r="LUC11" s="1941"/>
      <c r="LUD11" s="1941"/>
      <c r="LUE11" s="1941"/>
      <c r="LUF11" s="1941"/>
      <c r="LUG11" s="1941"/>
      <c r="LUH11" s="1941"/>
      <c r="LUI11" s="1941"/>
      <c r="LUJ11" s="1941"/>
      <c r="LUK11" s="1941"/>
      <c r="LUL11" s="1941"/>
      <c r="LUM11" s="1941"/>
      <c r="LUN11" s="1941"/>
      <c r="LUO11" s="1941"/>
      <c r="LUP11" s="1941"/>
      <c r="LUQ11" s="1941"/>
      <c r="LUR11" s="1941"/>
      <c r="LUS11" s="1941"/>
      <c r="LUT11" s="1941"/>
      <c r="LUU11" s="1941"/>
      <c r="LUV11" s="1941"/>
      <c r="LUW11" s="1941"/>
      <c r="LUX11" s="1941"/>
      <c r="LUY11" s="1941"/>
      <c r="LUZ11" s="1941"/>
      <c r="LVA11" s="1941"/>
      <c r="LVB11" s="1941"/>
      <c r="LVC11" s="1941"/>
      <c r="LVD11" s="1941"/>
      <c r="LVE11" s="1941"/>
      <c r="LVF11" s="1941"/>
      <c r="LVG11" s="1941"/>
      <c r="LVH11" s="1941"/>
      <c r="LVI11" s="1941"/>
      <c r="LVJ11" s="1941"/>
      <c r="LVK11" s="1941"/>
      <c r="LVL11" s="1941"/>
      <c r="LVM11" s="1941"/>
      <c r="LVN11" s="1941"/>
      <c r="LVO11" s="1941"/>
      <c r="LVP11" s="1941"/>
      <c r="LVQ11" s="1941"/>
      <c r="LVR11" s="1941"/>
      <c r="LVS11" s="1941"/>
      <c r="LVT11" s="1941"/>
      <c r="LVU11" s="1941"/>
      <c r="LVV11" s="1941"/>
      <c r="LVW11" s="1941"/>
      <c r="LVX11" s="1941"/>
      <c r="LVY11" s="1941"/>
      <c r="LVZ11" s="1941"/>
      <c r="LWA11" s="1941"/>
      <c r="LWB11" s="1941"/>
      <c r="LWC11" s="1941"/>
      <c r="LWD11" s="1941"/>
      <c r="LWE11" s="1941"/>
      <c r="LWF11" s="1941"/>
      <c r="LWG11" s="1941"/>
      <c r="LWH11" s="1941"/>
      <c r="LWI11" s="1941"/>
      <c r="LWJ11" s="1941"/>
      <c r="LWK11" s="1941"/>
      <c r="LWL11" s="1941"/>
      <c r="LWM11" s="1941"/>
      <c r="LWN11" s="1941"/>
      <c r="LWO11" s="1941"/>
      <c r="LWP11" s="1941"/>
      <c r="LWQ11" s="1941"/>
      <c r="LWR11" s="1941"/>
      <c r="LWS11" s="1941"/>
      <c r="LWT11" s="1941"/>
      <c r="LWU11" s="1941"/>
      <c r="LWV11" s="1941"/>
      <c r="LWW11" s="1941"/>
      <c r="LWX11" s="1941"/>
      <c r="LWY11" s="1941"/>
      <c r="LWZ11" s="1941"/>
      <c r="LXA11" s="1941"/>
      <c r="LXB11" s="1941"/>
      <c r="LXC11" s="1941"/>
      <c r="LXD11" s="1941"/>
      <c r="LXE11" s="1941"/>
      <c r="LXF11" s="1941"/>
      <c r="LXG11" s="1941"/>
      <c r="LXH11" s="1941"/>
      <c r="LXI11" s="1941"/>
      <c r="LXJ11" s="1941"/>
      <c r="LXK11" s="1941"/>
      <c r="LXL11" s="1941"/>
      <c r="LXM11" s="1941"/>
      <c r="LXN11" s="1941"/>
      <c r="LXO11" s="1941"/>
      <c r="LXP11" s="1941"/>
      <c r="LXQ11" s="1941"/>
      <c r="LXR11" s="1941"/>
      <c r="LXS11" s="1941"/>
      <c r="LXT11" s="1941"/>
      <c r="LXU11" s="1941"/>
      <c r="LXV11" s="1941"/>
      <c r="LXW11" s="1941"/>
      <c r="LXX11" s="1941"/>
      <c r="LXY11" s="1941"/>
      <c r="LXZ11" s="1941"/>
      <c r="LYA11" s="1941"/>
      <c r="LYB11" s="1941"/>
      <c r="LYC11" s="1941"/>
      <c r="LYD11" s="1941"/>
      <c r="LYE11" s="1941"/>
      <c r="LYF11" s="1941"/>
      <c r="LYG11" s="1941"/>
      <c r="LYH11" s="1941"/>
      <c r="LYI11" s="1941"/>
      <c r="LYJ11" s="1941"/>
      <c r="LYK11" s="1941"/>
      <c r="LYL11" s="1941"/>
      <c r="LYM11" s="1941"/>
      <c r="LYN11" s="1941"/>
      <c r="LYO11" s="1941"/>
      <c r="LYP11" s="1941"/>
      <c r="LYQ11" s="1941"/>
      <c r="LYR11" s="1941"/>
      <c r="LYS11" s="1941"/>
      <c r="LYT11" s="1941"/>
      <c r="LYU11" s="1941"/>
      <c r="LYV11" s="1941"/>
      <c r="LYW11" s="1941"/>
      <c r="LYX11" s="1941"/>
      <c r="LYY11" s="1941"/>
      <c r="LYZ11" s="1941"/>
      <c r="LZA11" s="1941"/>
      <c r="LZB11" s="1941"/>
      <c r="LZC11" s="1941"/>
      <c r="LZD11" s="1941"/>
      <c r="LZE11" s="1941"/>
      <c r="LZF11" s="1941"/>
      <c r="LZG11" s="1941"/>
      <c r="LZH11" s="1941"/>
      <c r="LZI11" s="1941"/>
      <c r="LZJ11" s="1941"/>
      <c r="LZK11" s="1941"/>
      <c r="LZL11" s="1941"/>
      <c r="LZM11" s="1941"/>
      <c r="LZN11" s="1941"/>
      <c r="LZO11" s="1941"/>
      <c r="LZP11" s="1941"/>
      <c r="LZQ11" s="1941"/>
      <c r="LZR11" s="1941"/>
      <c r="LZS11" s="1941"/>
      <c r="LZT11" s="1941"/>
      <c r="LZU11" s="1941"/>
      <c r="LZV11" s="1941"/>
      <c r="LZW11" s="1941"/>
      <c r="LZX11" s="1941"/>
      <c r="LZY11" s="1941"/>
      <c r="LZZ11" s="1941"/>
      <c r="MAA11" s="1941"/>
      <c r="MAB11" s="1941"/>
      <c r="MAC11" s="1941"/>
      <c r="MAD11" s="1941"/>
      <c r="MAE11" s="1941"/>
      <c r="MAF11" s="1941"/>
      <c r="MAG11" s="1941"/>
      <c r="MAH11" s="1941"/>
      <c r="MAI11" s="1941"/>
      <c r="MAJ11" s="1941"/>
      <c r="MAK11" s="1941"/>
      <c r="MAL11" s="1941"/>
      <c r="MAM11" s="1941"/>
      <c r="MAN11" s="1941"/>
      <c r="MAO11" s="1941"/>
      <c r="MAP11" s="1941"/>
      <c r="MAQ11" s="1941"/>
      <c r="MAR11" s="1941"/>
      <c r="MAS11" s="1941"/>
      <c r="MAT11" s="1941"/>
      <c r="MAU11" s="1941"/>
      <c r="MAV11" s="1941"/>
      <c r="MAW11" s="1941"/>
      <c r="MAX11" s="1941"/>
      <c r="MAY11" s="1941"/>
      <c r="MAZ11" s="1941"/>
      <c r="MBA11" s="1941"/>
      <c r="MBB11" s="1941"/>
      <c r="MBC11" s="1941"/>
      <c r="MBD11" s="1941"/>
      <c r="MBE11" s="1941"/>
      <c r="MBF11" s="1941"/>
      <c r="MBG11" s="1941"/>
      <c r="MBH11" s="1941"/>
      <c r="MBI11" s="1941"/>
      <c r="MBJ11" s="1941"/>
      <c r="MBK11" s="1941"/>
      <c r="MBL11" s="1941"/>
      <c r="MBM11" s="1941"/>
      <c r="MBN11" s="1941"/>
      <c r="MBO11" s="1941"/>
      <c r="MBP11" s="1941"/>
      <c r="MBQ11" s="1941"/>
      <c r="MBR11" s="1941"/>
      <c r="MBS11" s="1941"/>
      <c r="MBT11" s="1941"/>
      <c r="MBU11" s="1941"/>
      <c r="MBV11" s="1941"/>
      <c r="MBW11" s="1941"/>
      <c r="MBX11" s="1941"/>
      <c r="MBY11" s="1941"/>
      <c r="MBZ11" s="1941"/>
      <c r="MCA11" s="1941"/>
      <c r="MCB11" s="1941"/>
      <c r="MCC11" s="1941"/>
      <c r="MCD11" s="1941"/>
      <c r="MCE11" s="1941"/>
      <c r="MCF11" s="1941"/>
      <c r="MCG11" s="1941"/>
      <c r="MCH11" s="1941"/>
      <c r="MCI11" s="1941"/>
      <c r="MCJ11" s="1941"/>
      <c r="MCK11" s="1941"/>
      <c r="MCL11" s="1941"/>
      <c r="MCM11" s="1941"/>
      <c r="MCN11" s="1941"/>
      <c r="MCO11" s="1941"/>
      <c r="MCP11" s="1941"/>
      <c r="MCQ11" s="1941"/>
      <c r="MCR11" s="1941"/>
      <c r="MCS11" s="1941"/>
      <c r="MCT11" s="1941"/>
      <c r="MCU11" s="1941"/>
      <c r="MCV11" s="1941"/>
      <c r="MCW11" s="1941"/>
      <c r="MCX11" s="1941"/>
      <c r="MCY11" s="1941"/>
      <c r="MCZ11" s="1941"/>
      <c r="MDA11" s="1941"/>
      <c r="MDB11" s="1941"/>
      <c r="MDC11" s="1941"/>
      <c r="MDD11" s="1941"/>
      <c r="MDE11" s="1941"/>
      <c r="MDF11" s="1941"/>
      <c r="MDG11" s="1941"/>
      <c r="MDH11" s="1941"/>
      <c r="MDI11" s="1941"/>
      <c r="MDJ11" s="1941"/>
      <c r="MDK11" s="1941"/>
      <c r="MDL11" s="1941"/>
      <c r="MDM11" s="1941"/>
      <c r="MDN11" s="1941"/>
      <c r="MDO11" s="1941"/>
      <c r="MDP11" s="1941"/>
      <c r="MDQ11" s="1941"/>
      <c r="MDR11" s="1941"/>
      <c r="MDS11" s="1941"/>
      <c r="MDT11" s="1941"/>
      <c r="MDU11" s="1941"/>
      <c r="MDV11" s="1941"/>
      <c r="MDW11" s="1941"/>
      <c r="MDX11" s="1941"/>
      <c r="MDY11" s="1941"/>
      <c r="MDZ11" s="1941"/>
      <c r="MEA11" s="1941"/>
      <c r="MEB11" s="1941"/>
      <c r="MEC11" s="1941"/>
      <c r="MED11" s="1941"/>
      <c r="MEE11" s="1941"/>
      <c r="MEF11" s="1941"/>
      <c r="MEG11" s="1941"/>
      <c r="MEH11" s="1941"/>
      <c r="MEI11" s="1941"/>
      <c r="MEJ11" s="1941"/>
      <c r="MEK11" s="1941"/>
      <c r="MEL11" s="1941"/>
      <c r="MEM11" s="1941"/>
      <c r="MEN11" s="1941"/>
      <c r="MEO11" s="1941"/>
      <c r="MEP11" s="1941"/>
      <c r="MEQ11" s="1941"/>
      <c r="MER11" s="1941"/>
      <c r="MES11" s="1941"/>
      <c r="MET11" s="1941"/>
      <c r="MEU11" s="1941"/>
      <c r="MEV11" s="1941"/>
      <c r="MEW11" s="1941"/>
      <c r="MEX11" s="1941"/>
      <c r="MEY11" s="1941"/>
      <c r="MEZ11" s="1941"/>
      <c r="MFA11" s="1941"/>
      <c r="MFB11" s="1941"/>
      <c r="MFC11" s="1941"/>
      <c r="MFD11" s="1941"/>
      <c r="MFE11" s="1941"/>
      <c r="MFF11" s="1941"/>
      <c r="MFG11" s="1941"/>
      <c r="MFH11" s="1941"/>
      <c r="MFI11" s="1941"/>
      <c r="MFJ11" s="1941"/>
      <c r="MFK11" s="1941"/>
      <c r="MFL11" s="1941"/>
      <c r="MFM11" s="1941"/>
      <c r="MFN11" s="1941"/>
      <c r="MFO11" s="1941"/>
      <c r="MFP11" s="1941"/>
      <c r="MFQ11" s="1941"/>
      <c r="MFR11" s="1941"/>
      <c r="MFS11" s="1941"/>
      <c r="MFT11" s="1941"/>
      <c r="MFU11" s="1941"/>
      <c r="MFV11" s="1941"/>
      <c r="MFW11" s="1941"/>
      <c r="MFX11" s="1941"/>
      <c r="MFY11" s="1941"/>
      <c r="MFZ11" s="1941"/>
      <c r="MGA11" s="1941"/>
      <c r="MGB11" s="1941"/>
      <c r="MGC11" s="1941"/>
      <c r="MGD11" s="1941"/>
      <c r="MGE11" s="1941"/>
      <c r="MGF11" s="1941"/>
      <c r="MGG11" s="1941"/>
      <c r="MGH11" s="1941"/>
      <c r="MGI11" s="1941"/>
      <c r="MGJ11" s="1941"/>
      <c r="MGK11" s="1941"/>
      <c r="MGL11" s="1941"/>
      <c r="MGM11" s="1941"/>
      <c r="MGN11" s="1941"/>
      <c r="MGO11" s="1941"/>
      <c r="MGP11" s="1941"/>
      <c r="MGQ11" s="1941"/>
      <c r="MGR11" s="1941"/>
      <c r="MGS11" s="1941"/>
      <c r="MGT11" s="1941"/>
      <c r="MGU11" s="1941"/>
      <c r="MGV11" s="1941"/>
      <c r="MGW11" s="1941"/>
      <c r="MGX11" s="1941"/>
      <c r="MGY11" s="1941"/>
      <c r="MGZ11" s="1941"/>
      <c r="MHA11" s="1941"/>
      <c r="MHB11" s="1941"/>
      <c r="MHC11" s="1941"/>
      <c r="MHD11" s="1941"/>
      <c r="MHE11" s="1941"/>
      <c r="MHF11" s="1941"/>
      <c r="MHG11" s="1941"/>
      <c r="MHH11" s="1941"/>
      <c r="MHI11" s="1941"/>
      <c r="MHJ11" s="1941"/>
      <c r="MHK11" s="1941"/>
      <c r="MHL11" s="1941"/>
      <c r="MHM11" s="1941"/>
      <c r="MHN11" s="1941"/>
      <c r="MHO11" s="1941"/>
      <c r="MHP11" s="1941"/>
      <c r="MHQ11" s="1941"/>
      <c r="MHR11" s="1941"/>
      <c r="MHS11" s="1941"/>
      <c r="MHT11" s="1941"/>
      <c r="MHU11" s="1941"/>
      <c r="MHV11" s="1941"/>
      <c r="MHW11" s="1941"/>
      <c r="MHX11" s="1941"/>
      <c r="MHY11" s="1941"/>
      <c r="MHZ11" s="1941"/>
      <c r="MIA11" s="1941"/>
      <c r="MIB11" s="1941"/>
      <c r="MIC11" s="1941"/>
      <c r="MID11" s="1941"/>
      <c r="MIE11" s="1941"/>
      <c r="MIF11" s="1941"/>
      <c r="MIG11" s="1941"/>
      <c r="MIH11" s="1941"/>
      <c r="MII11" s="1941"/>
      <c r="MIJ11" s="1941"/>
      <c r="MIK11" s="1941"/>
      <c r="MIL11" s="1941"/>
      <c r="MIM11" s="1941"/>
      <c r="MIN11" s="1941"/>
      <c r="MIO11" s="1941"/>
      <c r="MIP11" s="1941"/>
      <c r="MIQ11" s="1941"/>
      <c r="MIR11" s="1941"/>
      <c r="MIS11" s="1941"/>
      <c r="MIT11" s="1941"/>
      <c r="MIU11" s="1941"/>
      <c r="MIV11" s="1941"/>
      <c r="MIW11" s="1941"/>
      <c r="MIX11" s="1941"/>
      <c r="MIY11" s="1941"/>
      <c r="MIZ11" s="1941"/>
      <c r="MJA11" s="1941"/>
      <c r="MJB11" s="1941"/>
      <c r="MJC11" s="1941"/>
      <c r="MJD11" s="1941"/>
      <c r="MJE11" s="1941"/>
      <c r="MJF11" s="1941"/>
      <c r="MJG11" s="1941"/>
      <c r="MJH11" s="1941"/>
      <c r="MJI11" s="1941"/>
      <c r="MJJ11" s="1941"/>
      <c r="MJK11" s="1941"/>
      <c r="MJL11" s="1941"/>
      <c r="MJM11" s="1941"/>
      <c r="MJN11" s="1941"/>
      <c r="MJO11" s="1941"/>
      <c r="MJP11" s="1941"/>
      <c r="MJQ11" s="1941"/>
      <c r="MJR11" s="1941"/>
      <c r="MJS11" s="1941"/>
      <c r="MJT11" s="1941"/>
      <c r="MJU11" s="1941"/>
      <c r="MJV11" s="1941"/>
      <c r="MJW11" s="1941"/>
      <c r="MJX11" s="1941"/>
      <c r="MJY11" s="1941"/>
      <c r="MJZ11" s="1941"/>
      <c r="MKA11" s="1941"/>
      <c r="MKB11" s="1941"/>
      <c r="MKC11" s="1941"/>
      <c r="MKD11" s="1941"/>
      <c r="MKE11" s="1941"/>
      <c r="MKF11" s="1941"/>
      <c r="MKG11" s="1941"/>
      <c r="MKH11" s="1941"/>
      <c r="MKI11" s="1941"/>
      <c r="MKJ11" s="1941"/>
      <c r="MKK11" s="1941"/>
      <c r="MKL11" s="1941"/>
      <c r="MKM11" s="1941"/>
      <c r="MKN11" s="1941"/>
      <c r="MKO11" s="1941"/>
      <c r="MKP11" s="1941"/>
      <c r="MKQ11" s="1941"/>
      <c r="MKR11" s="1941"/>
      <c r="MKS11" s="1941"/>
      <c r="MKT11" s="1941"/>
      <c r="MKU11" s="1941"/>
      <c r="MKV11" s="1941"/>
      <c r="MKW11" s="1941"/>
      <c r="MKX11" s="1941"/>
      <c r="MKY11" s="1941"/>
      <c r="MKZ11" s="1941"/>
      <c r="MLA11" s="1941"/>
      <c r="MLB11" s="1941"/>
      <c r="MLC11" s="1941"/>
      <c r="MLD11" s="1941"/>
      <c r="MLE11" s="1941"/>
      <c r="MLF11" s="1941"/>
      <c r="MLG11" s="1941"/>
      <c r="MLH11" s="1941"/>
      <c r="MLI11" s="1941"/>
      <c r="MLJ11" s="1941"/>
      <c r="MLK11" s="1941"/>
      <c r="MLL11" s="1941"/>
      <c r="MLM11" s="1941"/>
      <c r="MLN11" s="1941"/>
      <c r="MLO11" s="1941"/>
      <c r="MLP11" s="1941"/>
      <c r="MLQ11" s="1941"/>
      <c r="MLR11" s="1941"/>
      <c r="MLS11" s="1941"/>
      <c r="MLT11" s="1941"/>
      <c r="MLU11" s="1941"/>
      <c r="MLV11" s="1941"/>
      <c r="MLW11" s="1941"/>
      <c r="MLX11" s="1941"/>
      <c r="MLY11" s="1941"/>
      <c r="MLZ11" s="1941"/>
      <c r="MMA11" s="1941"/>
      <c r="MMB11" s="1941"/>
      <c r="MMC11" s="1941"/>
      <c r="MMD11" s="1941"/>
      <c r="MME11" s="1941"/>
      <c r="MMF11" s="1941"/>
      <c r="MMG11" s="1941"/>
      <c r="MMH11" s="1941"/>
      <c r="MMI11" s="1941"/>
      <c r="MMJ11" s="1941"/>
      <c r="MMK11" s="1941"/>
      <c r="MML11" s="1941"/>
      <c r="MMM11" s="1941"/>
      <c r="MMN11" s="1941"/>
      <c r="MMO11" s="1941"/>
      <c r="MMP11" s="1941"/>
      <c r="MMQ11" s="1941"/>
      <c r="MMR11" s="1941"/>
      <c r="MMS11" s="1941"/>
      <c r="MMT11" s="1941"/>
      <c r="MMU11" s="1941"/>
      <c r="MMV11" s="1941"/>
      <c r="MMW11" s="1941"/>
      <c r="MMX11" s="1941"/>
      <c r="MMY11" s="1941"/>
      <c r="MMZ11" s="1941"/>
      <c r="MNA11" s="1941"/>
      <c r="MNB11" s="1941"/>
      <c r="MNC11" s="1941"/>
      <c r="MND11" s="1941"/>
      <c r="MNE11" s="1941"/>
      <c r="MNF11" s="1941"/>
      <c r="MNG11" s="1941"/>
      <c r="MNH11" s="1941"/>
      <c r="MNI11" s="1941"/>
      <c r="MNJ11" s="1941"/>
      <c r="MNK11" s="1941"/>
      <c r="MNL11" s="1941"/>
      <c r="MNM11" s="1941"/>
      <c r="MNN11" s="1941"/>
      <c r="MNO11" s="1941"/>
      <c r="MNP11" s="1941"/>
      <c r="MNQ11" s="1941"/>
      <c r="MNR11" s="1941"/>
      <c r="MNS11" s="1941"/>
      <c r="MNT11" s="1941"/>
      <c r="MNU11" s="1941"/>
      <c r="MNV11" s="1941"/>
      <c r="MNW11" s="1941"/>
      <c r="MNX11" s="1941"/>
      <c r="MNY11" s="1941"/>
      <c r="MNZ11" s="1941"/>
      <c r="MOA11" s="1941"/>
      <c r="MOB11" s="1941"/>
      <c r="MOC11" s="1941"/>
      <c r="MOD11" s="1941"/>
      <c r="MOE11" s="1941"/>
      <c r="MOF11" s="1941"/>
      <c r="MOG11" s="1941"/>
      <c r="MOH11" s="1941"/>
      <c r="MOI11" s="1941"/>
      <c r="MOJ11" s="1941"/>
      <c r="MOK11" s="1941"/>
      <c r="MOL11" s="1941"/>
      <c r="MOM11" s="1941"/>
      <c r="MON11" s="1941"/>
      <c r="MOO11" s="1941"/>
      <c r="MOP11" s="1941"/>
      <c r="MOQ11" s="1941"/>
      <c r="MOR11" s="1941"/>
      <c r="MOS11" s="1941"/>
      <c r="MOT11" s="1941"/>
      <c r="MOU11" s="1941"/>
      <c r="MOV11" s="1941"/>
      <c r="MOW11" s="1941"/>
      <c r="MOX11" s="1941"/>
      <c r="MOY11" s="1941"/>
      <c r="MOZ11" s="1941"/>
      <c r="MPA11" s="1941"/>
      <c r="MPB11" s="1941"/>
      <c r="MPC11" s="1941"/>
      <c r="MPD11" s="1941"/>
      <c r="MPE11" s="1941"/>
      <c r="MPF11" s="1941"/>
      <c r="MPG11" s="1941"/>
      <c r="MPH11" s="1941"/>
      <c r="MPI11" s="1941"/>
      <c r="MPJ11" s="1941"/>
      <c r="MPK11" s="1941"/>
      <c r="MPL11" s="1941"/>
      <c r="MPM11" s="1941"/>
      <c r="MPN11" s="1941"/>
      <c r="MPO11" s="1941"/>
      <c r="MPP11" s="1941"/>
      <c r="MPQ11" s="1941"/>
      <c r="MPR11" s="1941"/>
      <c r="MPS11" s="1941"/>
      <c r="MPT11" s="1941"/>
      <c r="MPU11" s="1941"/>
      <c r="MPV11" s="1941"/>
      <c r="MPW11" s="1941"/>
      <c r="MPX11" s="1941"/>
      <c r="MPY11" s="1941"/>
      <c r="MPZ11" s="1941"/>
      <c r="MQA11" s="1941"/>
      <c r="MQB11" s="1941"/>
      <c r="MQC11" s="1941"/>
      <c r="MQD11" s="1941"/>
      <c r="MQE11" s="1941"/>
      <c r="MQF11" s="1941"/>
      <c r="MQG11" s="1941"/>
      <c r="MQH11" s="1941"/>
      <c r="MQI11" s="1941"/>
      <c r="MQJ11" s="1941"/>
      <c r="MQK11" s="1941"/>
      <c r="MQL11" s="1941"/>
      <c r="MQM11" s="1941"/>
      <c r="MQN11" s="1941"/>
      <c r="MQO11" s="1941"/>
      <c r="MQP11" s="1941"/>
      <c r="MQQ11" s="1941"/>
      <c r="MQR11" s="1941"/>
      <c r="MQS11" s="1941"/>
      <c r="MQT11" s="1941"/>
      <c r="MQU11" s="1941"/>
      <c r="MQV11" s="1941"/>
      <c r="MQW11" s="1941"/>
      <c r="MQX11" s="1941"/>
      <c r="MQY11" s="1941"/>
      <c r="MQZ11" s="1941"/>
      <c r="MRA11" s="1941"/>
      <c r="MRB11" s="1941"/>
      <c r="MRC11" s="1941"/>
      <c r="MRD11" s="1941"/>
      <c r="MRE11" s="1941"/>
      <c r="MRF11" s="1941"/>
      <c r="MRG11" s="1941"/>
      <c r="MRH11" s="1941"/>
      <c r="MRI11" s="1941"/>
      <c r="MRJ11" s="1941"/>
      <c r="MRK11" s="1941"/>
      <c r="MRL11" s="1941"/>
      <c r="MRM11" s="1941"/>
      <c r="MRN11" s="1941"/>
      <c r="MRO11" s="1941"/>
      <c r="MRP11" s="1941"/>
      <c r="MRQ11" s="1941"/>
      <c r="MRR11" s="1941"/>
      <c r="MRS11" s="1941"/>
      <c r="MRT11" s="1941"/>
      <c r="MRU11" s="1941"/>
      <c r="MRV11" s="1941"/>
      <c r="MRW11" s="1941"/>
      <c r="MRX11" s="1941"/>
      <c r="MRY11" s="1941"/>
      <c r="MRZ11" s="1941"/>
      <c r="MSA11" s="1941"/>
      <c r="MSB11" s="1941"/>
      <c r="MSC11" s="1941"/>
      <c r="MSD11" s="1941"/>
      <c r="MSE11" s="1941"/>
      <c r="MSF11" s="1941"/>
      <c r="MSG11" s="1941"/>
      <c r="MSH11" s="1941"/>
      <c r="MSI11" s="1941"/>
      <c r="MSJ11" s="1941"/>
      <c r="MSK11" s="1941"/>
      <c r="MSL11" s="1941"/>
      <c r="MSM11" s="1941"/>
      <c r="MSN11" s="1941"/>
      <c r="MSO11" s="1941"/>
      <c r="MSP11" s="1941"/>
      <c r="MSQ11" s="1941"/>
      <c r="MSR11" s="1941"/>
      <c r="MSS11" s="1941"/>
      <c r="MST11" s="1941"/>
      <c r="MSU11" s="1941"/>
      <c r="MSV11" s="1941"/>
      <c r="MSW11" s="1941"/>
      <c r="MSX11" s="1941"/>
      <c r="MSY11" s="1941"/>
      <c r="MSZ11" s="1941"/>
      <c r="MTA11" s="1941"/>
      <c r="MTB11" s="1941"/>
      <c r="MTC11" s="1941"/>
      <c r="MTD11" s="1941"/>
      <c r="MTE11" s="1941"/>
      <c r="MTF11" s="1941"/>
      <c r="MTG11" s="1941"/>
      <c r="MTH11" s="1941"/>
      <c r="MTI11" s="1941"/>
      <c r="MTJ11" s="1941"/>
      <c r="MTK11" s="1941"/>
      <c r="MTL11" s="1941"/>
      <c r="MTM11" s="1941"/>
      <c r="MTN11" s="1941"/>
      <c r="MTO11" s="1941"/>
      <c r="MTP11" s="1941"/>
      <c r="MTQ11" s="1941"/>
      <c r="MTR11" s="1941"/>
      <c r="MTS11" s="1941"/>
      <c r="MTT11" s="1941"/>
      <c r="MTU11" s="1941"/>
      <c r="MTV11" s="1941"/>
      <c r="MTW11" s="1941"/>
      <c r="MTX11" s="1941"/>
      <c r="MTY11" s="1941"/>
      <c r="MTZ11" s="1941"/>
      <c r="MUA11" s="1941"/>
      <c r="MUB11" s="1941"/>
      <c r="MUC11" s="1941"/>
      <c r="MUD11" s="1941"/>
      <c r="MUE11" s="1941"/>
      <c r="MUF11" s="1941"/>
      <c r="MUG11" s="1941"/>
      <c r="MUH11" s="1941"/>
      <c r="MUI11" s="1941"/>
      <c r="MUJ11" s="1941"/>
      <c r="MUK11" s="1941"/>
      <c r="MUL11" s="1941"/>
      <c r="MUM11" s="1941"/>
      <c r="MUN11" s="1941"/>
      <c r="MUO11" s="1941"/>
      <c r="MUP11" s="1941"/>
      <c r="MUQ11" s="1941"/>
      <c r="MUR11" s="1941"/>
      <c r="MUS11" s="1941"/>
      <c r="MUT11" s="1941"/>
      <c r="MUU11" s="1941"/>
      <c r="MUV11" s="1941"/>
      <c r="MUW11" s="1941"/>
      <c r="MUX11" s="1941"/>
      <c r="MUY11" s="1941"/>
      <c r="MUZ11" s="1941"/>
      <c r="MVA11" s="1941"/>
      <c r="MVB11" s="1941"/>
      <c r="MVC11" s="1941"/>
      <c r="MVD11" s="1941"/>
      <c r="MVE11" s="1941"/>
      <c r="MVF11" s="1941"/>
      <c r="MVG11" s="1941"/>
      <c r="MVH11" s="1941"/>
      <c r="MVI11" s="1941"/>
      <c r="MVJ11" s="1941"/>
      <c r="MVK11" s="1941"/>
      <c r="MVL11" s="1941"/>
      <c r="MVM11" s="1941"/>
      <c r="MVN11" s="1941"/>
      <c r="MVO11" s="1941"/>
      <c r="MVP11" s="1941"/>
      <c r="MVQ11" s="1941"/>
      <c r="MVR11" s="1941"/>
      <c r="MVS11" s="1941"/>
      <c r="MVT11" s="1941"/>
      <c r="MVU11" s="1941"/>
      <c r="MVV11" s="1941"/>
      <c r="MVW11" s="1941"/>
      <c r="MVX11" s="1941"/>
      <c r="MVY11" s="1941"/>
      <c r="MVZ11" s="1941"/>
      <c r="MWA11" s="1941"/>
      <c r="MWB11" s="1941"/>
      <c r="MWC11" s="1941"/>
      <c r="MWD11" s="1941"/>
      <c r="MWE11" s="1941"/>
      <c r="MWF11" s="1941"/>
      <c r="MWG11" s="1941"/>
      <c r="MWH11" s="1941"/>
      <c r="MWI11" s="1941"/>
      <c r="MWJ11" s="1941"/>
      <c r="MWK11" s="1941"/>
      <c r="MWL11" s="1941"/>
      <c r="MWM11" s="1941"/>
      <c r="MWN11" s="1941"/>
      <c r="MWO11" s="1941"/>
      <c r="MWP11" s="1941"/>
      <c r="MWQ11" s="1941"/>
      <c r="MWR11" s="1941"/>
      <c r="MWS11" s="1941"/>
      <c r="MWT11" s="1941"/>
      <c r="MWU11" s="1941"/>
      <c r="MWV11" s="1941"/>
      <c r="MWW11" s="1941"/>
      <c r="MWX11" s="1941"/>
      <c r="MWY11" s="1941"/>
      <c r="MWZ11" s="1941"/>
      <c r="MXA11" s="1941"/>
      <c r="MXB11" s="1941"/>
      <c r="MXC11" s="1941"/>
      <c r="MXD11" s="1941"/>
      <c r="MXE11" s="1941"/>
      <c r="MXF11" s="1941"/>
      <c r="MXG11" s="1941"/>
      <c r="MXH11" s="1941"/>
      <c r="MXI11" s="1941"/>
      <c r="MXJ11" s="1941"/>
      <c r="MXK11" s="1941"/>
      <c r="MXL11" s="1941"/>
      <c r="MXM11" s="1941"/>
      <c r="MXN11" s="1941"/>
      <c r="MXO11" s="1941"/>
      <c r="MXP11" s="1941"/>
      <c r="MXQ11" s="1941"/>
      <c r="MXR11" s="1941"/>
      <c r="MXS11" s="1941"/>
      <c r="MXT11" s="1941"/>
      <c r="MXU11" s="1941"/>
      <c r="MXV11" s="1941"/>
      <c r="MXW11" s="1941"/>
      <c r="MXX11" s="1941"/>
      <c r="MXY11" s="1941"/>
      <c r="MXZ11" s="1941"/>
      <c r="MYA11" s="1941"/>
      <c r="MYB11" s="1941"/>
      <c r="MYC11" s="1941"/>
      <c r="MYD11" s="1941"/>
      <c r="MYE11" s="1941"/>
      <c r="MYF11" s="1941"/>
      <c r="MYG11" s="1941"/>
      <c r="MYH11" s="1941"/>
      <c r="MYI11" s="1941"/>
      <c r="MYJ11" s="1941"/>
      <c r="MYK11" s="1941"/>
      <c r="MYL11" s="1941"/>
      <c r="MYM11" s="1941"/>
      <c r="MYN11" s="1941"/>
      <c r="MYO11" s="1941"/>
      <c r="MYP11" s="1941"/>
      <c r="MYQ11" s="1941"/>
      <c r="MYR11" s="1941"/>
      <c r="MYS11" s="1941"/>
      <c r="MYT11" s="1941"/>
      <c r="MYU11" s="1941"/>
      <c r="MYV11" s="1941"/>
      <c r="MYW11" s="1941"/>
      <c r="MYX11" s="1941"/>
      <c r="MYY11" s="1941"/>
      <c r="MYZ11" s="1941"/>
      <c r="MZA11" s="1941"/>
      <c r="MZB11" s="1941"/>
      <c r="MZC11" s="1941"/>
      <c r="MZD11" s="1941"/>
      <c r="MZE11" s="1941"/>
      <c r="MZF11" s="1941"/>
      <c r="MZG11" s="1941"/>
      <c r="MZH11" s="1941"/>
      <c r="MZI11" s="1941"/>
      <c r="MZJ11" s="1941"/>
      <c r="MZK11" s="1941"/>
      <c r="MZL11" s="1941"/>
      <c r="MZM11" s="1941"/>
      <c r="MZN11" s="1941"/>
      <c r="MZO11" s="1941"/>
      <c r="MZP11" s="1941"/>
      <c r="MZQ11" s="1941"/>
      <c r="MZR11" s="1941"/>
      <c r="MZS11" s="1941"/>
      <c r="MZT11" s="1941"/>
      <c r="MZU11" s="1941"/>
      <c r="MZV11" s="1941"/>
      <c r="MZW11" s="1941"/>
      <c r="MZX11" s="1941"/>
      <c r="MZY11" s="1941"/>
      <c r="MZZ11" s="1941"/>
      <c r="NAA11" s="1941"/>
      <c r="NAB11" s="1941"/>
      <c r="NAC11" s="1941"/>
      <c r="NAD11" s="1941"/>
      <c r="NAE11" s="1941"/>
      <c r="NAF11" s="1941"/>
      <c r="NAG11" s="1941"/>
      <c r="NAH11" s="1941"/>
      <c r="NAI11" s="1941"/>
      <c r="NAJ11" s="1941"/>
      <c r="NAK11" s="1941"/>
      <c r="NAL11" s="1941"/>
      <c r="NAM11" s="1941"/>
      <c r="NAN11" s="1941"/>
      <c r="NAO11" s="1941"/>
      <c r="NAP11" s="1941"/>
      <c r="NAQ11" s="1941"/>
      <c r="NAR11" s="1941"/>
      <c r="NAS11" s="1941"/>
      <c r="NAT11" s="1941"/>
      <c r="NAU11" s="1941"/>
      <c r="NAV11" s="1941"/>
      <c r="NAW11" s="1941"/>
      <c r="NAX11" s="1941"/>
      <c r="NAY11" s="1941"/>
      <c r="NAZ11" s="1941"/>
      <c r="NBA11" s="1941"/>
      <c r="NBB11" s="1941"/>
      <c r="NBC11" s="1941"/>
      <c r="NBD11" s="1941"/>
      <c r="NBE11" s="1941"/>
      <c r="NBF11" s="1941"/>
      <c r="NBG11" s="1941"/>
      <c r="NBH11" s="1941"/>
      <c r="NBI11" s="1941"/>
      <c r="NBJ11" s="1941"/>
      <c r="NBK11" s="1941"/>
      <c r="NBL11" s="1941"/>
      <c r="NBM11" s="1941"/>
      <c r="NBN11" s="1941"/>
      <c r="NBO11" s="1941"/>
      <c r="NBP11" s="1941"/>
      <c r="NBQ11" s="1941"/>
      <c r="NBR11" s="1941"/>
      <c r="NBS11" s="1941"/>
      <c r="NBT11" s="1941"/>
      <c r="NBU11" s="1941"/>
      <c r="NBV11" s="1941"/>
      <c r="NBW11" s="1941"/>
      <c r="NBX11" s="1941"/>
      <c r="NBY11" s="1941"/>
      <c r="NBZ11" s="1941"/>
      <c r="NCA11" s="1941"/>
      <c r="NCB11" s="1941"/>
      <c r="NCC11" s="1941"/>
      <c r="NCD11" s="1941"/>
      <c r="NCE11" s="1941"/>
      <c r="NCF11" s="1941"/>
      <c r="NCG11" s="1941"/>
      <c r="NCH11" s="1941"/>
      <c r="NCI11" s="1941"/>
      <c r="NCJ11" s="1941"/>
      <c r="NCK11" s="1941"/>
      <c r="NCL11" s="1941"/>
      <c r="NCM11" s="1941"/>
      <c r="NCN11" s="1941"/>
      <c r="NCO11" s="1941"/>
      <c r="NCP11" s="1941"/>
      <c r="NCQ11" s="1941"/>
      <c r="NCR11" s="1941"/>
      <c r="NCS11" s="1941"/>
      <c r="NCT11" s="1941"/>
      <c r="NCU11" s="1941"/>
      <c r="NCV11" s="1941"/>
      <c r="NCW11" s="1941"/>
      <c r="NCX11" s="1941"/>
      <c r="NCY11" s="1941"/>
      <c r="NCZ11" s="1941"/>
      <c r="NDA11" s="1941"/>
      <c r="NDB11" s="1941"/>
      <c r="NDC11" s="1941"/>
      <c r="NDD11" s="1941"/>
      <c r="NDE11" s="1941"/>
      <c r="NDF11" s="1941"/>
      <c r="NDG11" s="1941"/>
      <c r="NDH11" s="1941"/>
      <c r="NDI11" s="1941"/>
      <c r="NDJ11" s="1941"/>
      <c r="NDK11" s="1941"/>
      <c r="NDL11" s="1941"/>
      <c r="NDM11" s="1941"/>
      <c r="NDN11" s="1941"/>
      <c r="NDO11" s="1941"/>
      <c r="NDP11" s="1941"/>
      <c r="NDQ11" s="1941"/>
      <c r="NDR11" s="1941"/>
      <c r="NDS11" s="1941"/>
      <c r="NDT11" s="1941"/>
      <c r="NDU11" s="1941"/>
      <c r="NDV11" s="1941"/>
      <c r="NDW11" s="1941"/>
      <c r="NDX11" s="1941"/>
      <c r="NDY11" s="1941"/>
      <c r="NDZ11" s="1941"/>
      <c r="NEA11" s="1941"/>
      <c r="NEB11" s="1941"/>
      <c r="NEC11" s="1941"/>
      <c r="NED11" s="1941"/>
      <c r="NEE11" s="1941"/>
      <c r="NEF11" s="1941"/>
      <c r="NEG11" s="1941"/>
      <c r="NEH11" s="1941"/>
      <c r="NEI11" s="1941"/>
      <c r="NEJ11" s="1941"/>
      <c r="NEK11" s="1941"/>
      <c r="NEL11" s="1941"/>
      <c r="NEM11" s="1941"/>
      <c r="NEN11" s="1941"/>
      <c r="NEO11" s="1941"/>
      <c r="NEP11" s="1941"/>
      <c r="NEQ11" s="1941"/>
      <c r="NER11" s="1941"/>
      <c r="NES11" s="1941"/>
      <c r="NET11" s="1941"/>
      <c r="NEU11" s="1941"/>
      <c r="NEV11" s="1941"/>
      <c r="NEW11" s="1941"/>
      <c r="NEX11" s="1941"/>
      <c r="NEY11" s="1941"/>
      <c r="NEZ11" s="1941"/>
      <c r="NFA11" s="1941"/>
      <c r="NFB11" s="1941"/>
      <c r="NFC11" s="1941"/>
      <c r="NFD11" s="1941"/>
      <c r="NFE11" s="1941"/>
      <c r="NFF11" s="1941"/>
      <c r="NFG11" s="1941"/>
      <c r="NFH11" s="1941"/>
      <c r="NFI11" s="1941"/>
      <c r="NFJ11" s="1941"/>
      <c r="NFK11" s="1941"/>
      <c r="NFL11" s="1941"/>
      <c r="NFM11" s="1941"/>
      <c r="NFN11" s="1941"/>
      <c r="NFO11" s="1941"/>
      <c r="NFP11" s="1941"/>
      <c r="NFQ11" s="1941"/>
      <c r="NFR11" s="1941"/>
      <c r="NFS11" s="1941"/>
      <c r="NFT11" s="1941"/>
      <c r="NFU11" s="1941"/>
      <c r="NFV11" s="1941"/>
      <c r="NFW11" s="1941"/>
      <c r="NFX11" s="1941"/>
      <c r="NFY11" s="1941"/>
      <c r="NFZ11" s="1941"/>
      <c r="NGA11" s="1941"/>
      <c r="NGB11" s="1941"/>
      <c r="NGC11" s="1941"/>
      <c r="NGD11" s="1941"/>
      <c r="NGE11" s="1941"/>
      <c r="NGF11" s="1941"/>
      <c r="NGG11" s="1941"/>
      <c r="NGH11" s="1941"/>
      <c r="NGI11" s="1941"/>
      <c r="NGJ11" s="1941"/>
      <c r="NGK11" s="1941"/>
      <c r="NGL11" s="1941"/>
      <c r="NGM11" s="1941"/>
      <c r="NGN11" s="1941"/>
      <c r="NGO11" s="1941"/>
      <c r="NGP11" s="1941"/>
      <c r="NGQ11" s="1941"/>
      <c r="NGR11" s="1941"/>
      <c r="NGS11" s="1941"/>
      <c r="NGT11" s="1941"/>
      <c r="NGU11" s="1941"/>
      <c r="NGV11" s="1941"/>
      <c r="NGW11" s="1941"/>
      <c r="NGX11" s="1941"/>
      <c r="NGY11" s="1941"/>
      <c r="NGZ11" s="1941"/>
      <c r="NHA11" s="1941"/>
      <c r="NHB11" s="1941"/>
      <c r="NHC11" s="1941"/>
      <c r="NHD11" s="1941"/>
      <c r="NHE11" s="1941"/>
      <c r="NHF11" s="1941"/>
      <c r="NHG11" s="1941"/>
      <c r="NHH11" s="1941"/>
      <c r="NHI11" s="1941"/>
      <c r="NHJ11" s="1941"/>
      <c r="NHK11" s="1941"/>
      <c r="NHL11" s="1941"/>
      <c r="NHM11" s="1941"/>
      <c r="NHN11" s="1941"/>
      <c r="NHO11" s="1941"/>
      <c r="NHP11" s="1941"/>
      <c r="NHQ11" s="1941"/>
      <c r="NHR11" s="1941"/>
      <c r="NHS11" s="1941"/>
      <c r="NHT11" s="1941"/>
      <c r="NHU11" s="1941"/>
      <c r="NHV11" s="1941"/>
      <c r="NHW11" s="1941"/>
      <c r="NHX11" s="1941"/>
      <c r="NHY11" s="1941"/>
      <c r="NHZ11" s="1941"/>
      <c r="NIA11" s="1941"/>
      <c r="NIB11" s="1941"/>
      <c r="NIC11" s="1941"/>
      <c r="NID11" s="1941"/>
      <c r="NIE11" s="1941"/>
      <c r="NIF11" s="1941"/>
      <c r="NIG11" s="1941"/>
      <c r="NIH11" s="1941"/>
      <c r="NII11" s="1941"/>
      <c r="NIJ11" s="1941"/>
      <c r="NIK11" s="1941"/>
      <c r="NIL11" s="1941"/>
      <c r="NIM11" s="1941"/>
      <c r="NIN11" s="1941"/>
      <c r="NIO11" s="1941"/>
      <c r="NIP11" s="1941"/>
      <c r="NIQ11" s="1941"/>
      <c r="NIR11" s="1941"/>
      <c r="NIS11" s="1941"/>
      <c r="NIT11" s="1941"/>
      <c r="NIU11" s="1941"/>
      <c r="NIV11" s="1941"/>
      <c r="NIW11" s="1941"/>
      <c r="NIX11" s="1941"/>
      <c r="NIY11" s="1941"/>
      <c r="NIZ11" s="1941"/>
      <c r="NJA11" s="1941"/>
      <c r="NJB11" s="1941"/>
      <c r="NJC11" s="1941"/>
      <c r="NJD11" s="1941"/>
      <c r="NJE11" s="1941"/>
      <c r="NJF11" s="1941"/>
      <c r="NJG11" s="1941"/>
      <c r="NJH11" s="1941"/>
      <c r="NJI11" s="1941"/>
      <c r="NJJ11" s="1941"/>
      <c r="NJK11" s="1941"/>
      <c r="NJL11" s="1941"/>
      <c r="NJM11" s="1941"/>
      <c r="NJN11" s="1941"/>
      <c r="NJO11" s="1941"/>
      <c r="NJP11" s="1941"/>
      <c r="NJQ11" s="1941"/>
      <c r="NJR11" s="1941"/>
      <c r="NJS11" s="1941"/>
      <c r="NJT11" s="1941"/>
      <c r="NJU11" s="1941"/>
      <c r="NJV11" s="1941"/>
      <c r="NJW11" s="1941"/>
      <c r="NJX11" s="1941"/>
      <c r="NJY11" s="1941"/>
      <c r="NJZ11" s="1941"/>
      <c r="NKA11" s="1941"/>
      <c r="NKB11" s="1941"/>
      <c r="NKC11" s="1941"/>
      <c r="NKD11" s="1941"/>
      <c r="NKE11" s="1941"/>
      <c r="NKF11" s="1941"/>
      <c r="NKG11" s="1941"/>
      <c r="NKH11" s="1941"/>
      <c r="NKI11" s="1941"/>
      <c r="NKJ11" s="1941"/>
      <c r="NKK11" s="1941"/>
      <c r="NKL11" s="1941"/>
      <c r="NKM11" s="1941"/>
      <c r="NKN11" s="1941"/>
      <c r="NKO11" s="1941"/>
      <c r="NKP11" s="1941"/>
      <c r="NKQ11" s="1941"/>
      <c r="NKR11" s="1941"/>
      <c r="NKS11" s="1941"/>
      <c r="NKT11" s="1941"/>
      <c r="NKU11" s="1941"/>
      <c r="NKV11" s="1941"/>
      <c r="NKW11" s="1941"/>
      <c r="NKX11" s="1941"/>
      <c r="NKY11" s="1941"/>
      <c r="NKZ11" s="1941"/>
      <c r="NLA11" s="1941"/>
      <c r="NLB11" s="1941"/>
      <c r="NLC11" s="1941"/>
      <c r="NLD11" s="1941"/>
      <c r="NLE11" s="1941"/>
      <c r="NLF11" s="1941"/>
      <c r="NLG11" s="1941"/>
      <c r="NLH11" s="1941"/>
      <c r="NLI11" s="1941"/>
      <c r="NLJ11" s="1941"/>
      <c r="NLK11" s="1941"/>
      <c r="NLL11" s="1941"/>
      <c r="NLM11" s="1941"/>
      <c r="NLN11" s="1941"/>
      <c r="NLO11" s="1941"/>
      <c r="NLP11" s="1941"/>
      <c r="NLQ11" s="1941"/>
      <c r="NLR11" s="1941"/>
      <c r="NLS11" s="1941"/>
      <c r="NLT11" s="1941"/>
      <c r="NLU11" s="1941"/>
      <c r="NLV11" s="1941"/>
      <c r="NLW11" s="1941"/>
      <c r="NLX11" s="1941"/>
      <c r="NLY11" s="1941"/>
      <c r="NLZ11" s="1941"/>
      <c r="NMA11" s="1941"/>
      <c r="NMB11" s="1941"/>
      <c r="NMC11" s="1941"/>
      <c r="NMD11" s="1941"/>
      <c r="NME11" s="1941"/>
      <c r="NMF11" s="1941"/>
      <c r="NMG11" s="1941"/>
      <c r="NMH11" s="1941"/>
      <c r="NMI11" s="1941"/>
      <c r="NMJ11" s="1941"/>
      <c r="NMK11" s="1941"/>
      <c r="NML11" s="1941"/>
      <c r="NMM11" s="1941"/>
      <c r="NMN11" s="1941"/>
      <c r="NMO11" s="1941"/>
      <c r="NMP11" s="1941"/>
      <c r="NMQ11" s="1941"/>
      <c r="NMR11" s="1941"/>
      <c r="NMS11" s="1941"/>
      <c r="NMT11" s="1941"/>
      <c r="NMU11" s="1941"/>
      <c r="NMV11" s="1941"/>
      <c r="NMW11" s="1941"/>
      <c r="NMX11" s="1941"/>
      <c r="NMY11" s="1941"/>
      <c r="NMZ11" s="1941"/>
      <c r="NNA11" s="1941"/>
      <c r="NNB11" s="1941"/>
      <c r="NNC11" s="1941"/>
      <c r="NND11" s="1941"/>
      <c r="NNE11" s="1941"/>
      <c r="NNF11" s="1941"/>
      <c r="NNG11" s="1941"/>
      <c r="NNH11" s="1941"/>
      <c r="NNI11" s="1941"/>
      <c r="NNJ11" s="1941"/>
      <c r="NNK11" s="1941"/>
      <c r="NNL11" s="1941"/>
      <c r="NNM11" s="1941"/>
      <c r="NNN11" s="1941"/>
      <c r="NNO11" s="1941"/>
      <c r="NNP11" s="1941"/>
      <c r="NNQ11" s="1941"/>
      <c r="NNR11" s="1941"/>
      <c r="NNS11" s="1941"/>
      <c r="NNT11" s="1941"/>
      <c r="NNU11" s="1941"/>
      <c r="NNV11" s="1941"/>
      <c r="NNW11" s="1941"/>
      <c r="NNX11" s="1941"/>
      <c r="NNY11" s="1941"/>
      <c r="NNZ11" s="1941"/>
      <c r="NOA11" s="1941"/>
      <c r="NOB11" s="1941"/>
      <c r="NOC11" s="1941"/>
      <c r="NOD11" s="1941"/>
      <c r="NOE11" s="1941"/>
      <c r="NOF11" s="1941"/>
      <c r="NOG11" s="1941"/>
      <c r="NOH11" s="1941"/>
      <c r="NOI11" s="1941"/>
      <c r="NOJ11" s="1941"/>
      <c r="NOK11" s="1941"/>
      <c r="NOL11" s="1941"/>
      <c r="NOM11" s="1941"/>
      <c r="NON11" s="1941"/>
      <c r="NOO11" s="1941"/>
      <c r="NOP11" s="1941"/>
      <c r="NOQ11" s="1941"/>
      <c r="NOR11" s="1941"/>
      <c r="NOS11" s="1941"/>
      <c r="NOT11" s="1941"/>
      <c r="NOU11" s="1941"/>
      <c r="NOV11" s="1941"/>
      <c r="NOW11" s="1941"/>
      <c r="NOX11" s="1941"/>
      <c r="NOY11" s="1941"/>
      <c r="NOZ11" s="1941"/>
      <c r="NPA11" s="1941"/>
      <c r="NPB11" s="1941"/>
      <c r="NPC11" s="1941"/>
      <c r="NPD11" s="1941"/>
      <c r="NPE11" s="1941"/>
      <c r="NPF11" s="1941"/>
      <c r="NPG11" s="1941"/>
      <c r="NPH11" s="1941"/>
      <c r="NPI11" s="1941"/>
      <c r="NPJ11" s="1941"/>
      <c r="NPK11" s="1941"/>
      <c r="NPL11" s="1941"/>
      <c r="NPM11" s="1941"/>
      <c r="NPN11" s="1941"/>
      <c r="NPO11" s="1941"/>
      <c r="NPP11" s="1941"/>
      <c r="NPQ11" s="1941"/>
      <c r="NPR11" s="1941"/>
      <c r="NPS11" s="1941"/>
      <c r="NPT11" s="1941"/>
      <c r="NPU11" s="1941"/>
      <c r="NPV11" s="1941"/>
      <c r="NPW11" s="1941"/>
      <c r="NPX11" s="1941"/>
      <c r="NPY11" s="1941"/>
      <c r="NPZ11" s="1941"/>
      <c r="NQA11" s="1941"/>
      <c r="NQB11" s="1941"/>
      <c r="NQC11" s="1941"/>
      <c r="NQD11" s="1941"/>
      <c r="NQE11" s="1941"/>
      <c r="NQF11" s="1941"/>
      <c r="NQG11" s="1941"/>
      <c r="NQH11" s="1941"/>
      <c r="NQI11" s="1941"/>
      <c r="NQJ11" s="1941"/>
      <c r="NQK11" s="1941"/>
      <c r="NQL11" s="1941"/>
      <c r="NQM11" s="1941"/>
      <c r="NQN11" s="1941"/>
      <c r="NQO11" s="1941"/>
      <c r="NQP11" s="1941"/>
      <c r="NQQ11" s="1941"/>
      <c r="NQR11" s="1941"/>
      <c r="NQS11" s="1941"/>
      <c r="NQT11" s="1941"/>
      <c r="NQU11" s="1941"/>
      <c r="NQV11" s="1941"/>
      <c r="NQW11" s="1941"/>
      <c r="NQX11" s="1941"/>
      <c r="NQY11" s="1941"/>
      <c r="NQZ11" s="1941"/>
      <c r="NRA11" s="1941"/>
      <c r="NRB11" s="1941"/>
      <c r="NRC11" s="1941"/>
      <c r="NRD11" s="1941"/>
      <c r="NRE11" s="1941"/>
      <c r="NRF11" s="1941"/>
      <c r="NRG11" s="1941"/>
      <c r="NRH11" s="1941"/>
      <c r="NRI11" s="1941"/>
      <c r="NRJ11" s="1941"/>
      <c r="NRK11" s="1941"/>
      <c r="NRL11" s="1941"/>
      <c r="NRM11" s="1941"/>
      <c r="NRN11" s="1941"/>
      <c r="NRO11" s="1941"/>
      <c r="NRP11" s="1941"/>
      <c r="NRQ11" s="1941"/>
      <c r="NRR11" s="1941"/>
      <c r="NRS11" s="1941"/>
      <c r="NRT11" s="1941"/>
      <c r="NRU11" s="1941"/>
      <c r="NRV11" s="1941"/>
      <c r="NRW11" s="1941"/>
      <c r="NRX11" s="1941"/>
      <c r="NRY11" s="1941"/>
      <c r="NRZ11" s="1941"/>
      <c r="NSA11" s="1941"/>
      <c r="NSB11" s="1941"/>
      <c r="NSC11" s="1941"/>
      <c r="NSD11" s="1941"/>
      <c r="NSE11" s="1941"/>
      <c r="NSF11" s="1941"/>
      <c r="NSG11" s="1941"/>
      <c r="NSH11" s="1941"/>
      <c r="NSI11" s="1941"/>
      <c r="NSJ11" s="1941"/>
      <c r="NSK11" s="1941"/>
      <c r="NSL11" s="1941"/>
      <c r="NSM11" s="1941"/>
      <c r="NSN11" s="1941"/>
      <c r="NSO11" s="1941"/>
      <c r="NSP11" s="1941"/>
      <c r="NSQ11" s="1941"/>
      <c r="NSR11" s="1941"/>
      <c r="NSS11" s="1941"/>
      <c r="NST11" s="1941"/>
      <c r="NSU11" s="1941"/>
      <c r="NSV11" s="1941"/>
      <c r="NSW11" s="1941"/>
      <c r="NSX11" s="1941"/>
      <c r="NSY11" s="1941"/>
      <c r="NSZ11" s="1941"/>
      <c r="NTA11" s="1941"/>
      <c r="NTB11" s="1941"/>
      <c r="NTC11" s="1941"/>
      <c r="NTD11" s="1941"/>
      <c r="NTE11" s="1941"/>
      <c r="NTF11" s="1941"/>
      <c r="NTG11" s="1941"/>
      <c r="NTH11" s="1941"/>
      <c r="NTI11" s="1941"/>
      <c r="NTJ11" s="1941"/>
      <c r="NTK11" s="1941"/>
      <c r="NTL11" s="1941"/>
      <c r="NTM11" s="1941"/>
      <c r="NTN11" s="1941"/>
      <c r="NTO11" s="1941"/>
      <c r="NTP11" s="1941"/>
      <c r="NTQ11" s="1941"/>
      <c r="NTR11" s="1941"/>
      <c r="NTS11" s="1941"/>
      <c r="NTT11" s="1941"/>
      <c r="NTU11" s="1941"/>
      <c r="NTV11" s="1941"/>
      <c r="NTW11" s="1941"/>
      <c r="NTX11" s="1941"/>
      <c r="NTY11" s="1941"/>
      <c r="NTZ11" s="1941"/>
      <c r="NUA11" s="1941"/>
      <c r="NUB11" s="1941"/>
      <c r="NUC11" s="1941"/>
      <c r="NUD11" s="1941"/>
      <c r="NUE11" s="1941"/>
      <c r="NUF11" s="1941"/>
      <c r="NUG11" s="1941"/>
      <c r="NUH11" s="1941"/>
      <c r="NUI11" s="1941"/>
      <c r="NUJ11" s="1941"/>
      <c r="NUK11" s="1941"/>
      <c r="NUL11" s="1941"/>
      <c r="NUM11" s="1941"/>
      <c r="NUN11" s="1941"/>
      <c r="NUO11" s="1941"/>
      <c r="NUP11" s="1941"/>
      <c r="NUQ11" s="1941"/>
      <c r="NUR11" s="1941"/>
      <c r="NUS11" s="1941"/>
      <c r="NUT11" s="1941"/>
      <c r="NUU11" s="1941"/>
      <c r="NUV11" s="1941"/>
      <c r="NUW11" s="1941"/>
      <c r="NUX11" s="1941"/>
      <c r="NUY11" s="1941"/>
      <c r="NUZ11" s="1941"/>
      <c r="NVA11" s="1941"/>
      <c r="NVB11" s="1941"/>
      <c r="NVC11" s="1941"/>
      <c r="NVD11" s="1941"/>
      <c r="NVE11" s="1941"/>
      <c r="NVF11" s="1941"/>
      <c r="NVG11" s="1941"/>
      <c r="NVH11" s="1941"/>
      <c r="NVI11" s="1941"/>
      <c r="NVJ11" s="1941"/>
      <c r="NVK11" s="1941"/>
      <c r="NVL11" s="1941"/>
      <c r="NVM11" s="1941"/>
      <c r="NVN11" s="1941"/>
      <c r="NVO11" s="1941"/>
      <c r="NVP11" s="1941"/>
      <c r="NVQ11" s="1941"/>
      <c r="NVR11" s="1941"/>
      <c r="NVS11" s="1941"/>
      <c r="NVT11" s="1941"/>
      <c r="NVU11" s="1941"/>
      <c r="NVV11" s="1941"/>
      <c r="NVW11" s="1941"/>
      <c r="NVX11" s="1941"/>
      <c r="NVY11" s="1941"/>
      <c r="NVZ11" s="1941"/>
      <c r="NWA11" s="1941"/>
      <c r="NWB11" s="1941"/>
      <c r="NWC11" s="1941"/>
      <c r="NWD11" s="1941"/>
      <c r="NWE11" s="1941"/>
      <c r="NWF11" s="1941"/>
      <c r="NWG11" s="1941"/>
      <c r="NWH11" s="1941"/>
      <c r="NWI11" s="1941"/>
      <c r="NWJ11" s="1941"/>
      <c r="NWK11" s="1941"/>
      <c r="NWL11" s="1941"/>
      <c r="NWM11" s="1941"/>
      <c r="NWN11" s="1941"/>
      <c r="NWO11" s="1941"/>
      <c r="NWP11" s="1941"/>
      <c r="NWQ11" s="1941"/>
      <c r="NWR11" s="1941"/>
      <c r="NWS11" s="1941"/>
      <c r="NWT11" s="1941"/>
      <c r="NWU11" s="1941"/>
      <c r="NWV11" s="1941"/>
      <c r="NWW11" s="1941"/>
      <c r="NWX11" s="1941"/>
      <c r="NWY11" s="1941"/>
      <c r="NWZ11" s="1941"/>
      <c r="NXA11" s="1941"/>
      <c r="NXB11" s="1941"/>
      <c r="NXC11" s="1941"/>
      <c r="NXD11" s="1941"/>
      <c r="NXE11" s="1941"/>
      <c r="NXF11" s="1941"/>
      <c r="NXG11" s="1941"/>
      <c r="NXH11" s="1941"/>
      <c r="NXI11" s="1941"/>
      <c r="NXJ11" s="1941"/>
      <c r="NXK11" s="1941"/>
      <c r="NXL11" s="1941"/>
      <c r="NXM11" s="1941"/>
      <c r="NXN11" s="1941"/>
      <c r="NXO11" s="1941"/>
      <c r="NXP11" s="1941"/>
      <c r="NXQ11" s="1941"/>
      <c r="NXR11" s="1941"/>
      <c r="NXS11" s="1941"/>
      <c r="NXT11" s="1941"/>
      <c r="NXU11" s="1941"/>
      <c r="NXV11" s="1941"/>
      <c r="NXW11" s="1941"/>
      <c r="NXX11" s="1941"/>
      <c r="NXY11" s="1941"/>
      <c r="NXZ11" s="1941"/>
      <c r="NYA11" s="1941"/>
      <c r="NYB11" s="1941"/>
      <c r="NYC11" s="1941"/>
      <c r="NYD11" s="1941"/>
      <c r="NYE11" s="1941"/>
      <c r="NYF11" s="1941"/>
      <c r="NYG11" s="1941"/>
      <c r="NYH11" s="1941"/>
      <c r="NYI11" s="1941"/>
      <c r="NYJ11" s="1941"/>
      <c r="NYK11" s="1941"/>
      <c r="NYL11" s="1941"/>
      <c r="NYM11" s="1941"/>
      <c r="NYN11" s="1941"/>
      <c r="NYO11" s="1941"/>
      <c r="NYP11" s="1941"/>
      <c r="NYQ11" s="1941"/>
      <c r="NYR11" s="1941"/>
      <c r="NYS11" s="1941"/>
      <c r="NYT11" s="1941"/>
      <c r="NYU11" s="1941"/>
      <c r="NYV11" s="1941"/>
      <c r="NYW11" s="1941"/>
      <c r="NYX11" s="1941"/>
      <c r="NYY11" s="1941"/>
      <c r="NYZ11" s="1941"/>
      <c r="NZA11" s="1941"/>
      <c r="NZB11" s="1941"/>
      <c r="NZC11" s="1941"/>
      <c r="NZD11" s="1941"/>
      <c r="NZE11" s="1941"/>
      <c r="NZF11" s="1941"/>
      <c r="NZG11" s="1941"/>
      <c r="NZH11" s="1941"/>
      <c r="NZI11" s="1941"/>
      <c r="NZJ11" s="1941"/>
      <c r="NZK11" s="1941"/>
      <c r="NZL11" s="1941"/>
      <c r="NZM11" s="1941"/>
      <c r="NZN11" s="1941"/>
      <c r="NZO11" s="1941"/>
      <c r="NZP11" s="1941"/>
      <c r="NZQ11" s="1941"/>
      <c r="NZR11" s="1941"/>
      <c r="NZS11" s="1941"/>
      <c r="NZT11" s="1941"/>
      <c r="NZU11" s="1941"/>
      <c r="NZV11" s="1941"/>
      <c r="NZW11" s="1941"/>
      <c r="NZX11" s="1941"/>
      <c r="NZY11" s="1941"/>
      <c r="NZZ11" s="1941"/>
      <c r="OAA11" s="1941"/>
      <c r="OAB11" s="1941"/>
      <c r="OAC11" s="1941"/>
      <c r="OAD11" s="1941"/>
      <c r="OAE11" s="1941"/>
      <c r="OAF11" s="1941"/>
      <c r="OAG11" s="1941"/>
      <c r="OAH11" s="1941"/>
      <c r="OAI11" s="1941"/>
      <c r="OAJ11" s="1941"/>
      <c r="OAK11" s="1941"/>
      <c r="OAL11" s="1941"/>
      <c r="OAM11" s="1941"/>
      <c r="OAN11" s="1941"/>
      <c r="OAO11" s="1941"/>
      <c r="OAP11" s="1941"/>
      <c r="OAQ11" s="1941"/>
      <c r="OAR11" s="1941"/>
      <c r="OAS11" s="1941"/>
      <c r="OAT11" s="1941"/>
      <c r="OAU11" s="1941"/>
      <c r="OAV11" s="1941"/>
      <c r="OAW11" s="1941"/>
      <c r="OAX11" s="1941"/>
      <c r="OAY11" s="1941"/>
      <c r="OAZ11" s="1941"/>
      <c r="OBA11" s="1941"/>
      <c r="OBB11" s="1941"/>
      <c r="OBC11" s="1941"/>
      <c r="OBD11" s="1941"/>
      <c r="OBE11" s="1941"/>
      <c r="OBF11" s="1941"/>
      <c r="OBG11" s="1941"/>
      <c r="OBH11" s="1941"/>
      <c r="OBI11" s="1941"/>
      <c r="OBJ11" s="1941"/>
      <c r="OBK11" s="1941"/>
      <c r="OBL11" s="1941"/>
      <c r="OBM11" s="1941"/>
      <c r="OBN11" s="1941"/>
      <c r="OBO11" s="1941"/>
      <c r="OBP11" s="1941"/>
      <c r="OBQ11" s="1941"/>
      <c r="OBR11" s="1941"/>
      <c r="OBS11" s="1941"/>
      <c r="OBT11" s="1941"/>
      <c r="OBU11" s="1941"/>
      <c r="OBV11" s="1941"/>
      <c r="OBW11" s="1941"/>
      <c r="OBX11" s="1941"/>
      <c r="OBY11" s="1941"/>
      <c r="OBZ11" s="1941"/>
      <c r="OCA11" s="1941"/>
      <c r="OCB11" s="1941"/>
      <c r="OCC11" s="1941"/>
      <c r="OCD11" s="1941"/>
      <c r="OCE11" s="1941"/>
      <c r="OCF11" s="1941"/>
      <c r="OCG11" s="1941"/>
      <c r="OCH11" s="1941"/>
      <c r="OCI11" s="1941"/>
      <c r="OCJ11" s="1941"/>
      <c r="OCK11" s="1941"/>
      <c r="OCL11" s="1941"/>
      <c r="OCM11" s="1941"/>
      <c r="OCN11" s="1941"/>
      <c r="OCO11" s="1941"/>
      <c r="OCP11" s="1941"/>
      <c r="OCQ11" s="1941"/>
      <c r="OCR11" s="1941"/>
      <c r="OCS11" s="1941"/>
      <c r="OCT11" s="1941"/>
      <c r="OCU11" s="1941"/>
      <c r="OCV11" s="1941"/>
      <c r="OCW11" s="1941"/>
      <c r="OCX11" s="1941"/>
      <c r="OCY11" s="1941"/>
      <c r="OCZ11" s="1941"/>
      <c r="ODA11" s="1941"/>
      <c r="ODB11" s="1941"/>
      <c r="ODC11" s="1941"/>
      <c r="ODD11" s="1941"/>
      <c r="ODE11" s="1941"/>
      <c r="ODF11" s="1941"/>
      <c r="ODG11" s="1941"/>
      <c r="ODH11" s="1941"/>
      <c r="ODI11" s="1941"/>
      <c r="ODJ11" s="1941"/>
      <c r="ODK11" s="1941"/>
      <c r="ODL11" s="1941"/>
      <c r="ODM11" s="1941"/>
      <c r="ODN11" s="1941"/>
      <c r="ODO11" s="1941"/>
      <c r="ODP11" s="1941"/>
      <c r="ODQ11" s="1941"/>
      <c r="ODR11" s="1941"/>
      <c r="ODS11" s="1941"/>
      <c r="ODT11" s="1941"/>
      <c r="ODU11" s="1941"/>
      <c r="ODV11" s="1941"/>
      <c r="ODW11" s="1941"/>
      <c r="ODX11" s="1941"/>
      <c r="ODY11" s="1941"/>
      <c r="ODZ11" s="1941"/>
      <c r="OEA11" s="1941"/>
      <c r="OEB11" s="1941"/>
      <c r="OEC11" s="1941"/>
      <c r="OED11" s="1941"/>
      <c r="OEE11" s="1941"/>
      <c r="OEF11" s="1941"/>
      <c r="OEG11" s="1941"/>
      <c r="OEH11" s="1941"/>
      <c r="OEI11" s="1941"/>
      <c r="OEJ11" s="1941"/>
      <c r="OEK11" s="1941"/>
      <c r="OEL11" s="1941"/>
      <c r="OEM11" s="1941"/>
      <c r="OEN11" s="1941"/>
      <c r="OEO11" s="1941"/>
      <c r="OEP11" s="1941"/>
      <c r="OEQ11" s="1941"/>
      <c r="OER11" s="1941"/>
      <c r="OES11" s="1941"/>
      <c r="OET11" s="1941"/>
      <c r="OEU11" s="1941"/>
      <c r="OEV11" s="1941"/>
      <c r="OEW11" s="1941"/>
      <c r="OEX11" s="1941"/>
      <c r="OEY11" s="1941"/>
      <c r="OEZ11" s="1941"/>
      <c r="OFA11" s="1941"/>
      <c r="OFB11" s="1941"/>
      <c r="OFC11" s="1941"/>
      <c r="OFD11" s="1941"/>
      <c r="OFE11" s="1941"/>
      <c r="OFF11" s="1941"/>
      <c r="OFG11" s="1941"/>
      <c r="OFH11" s="1941"/>
      <c r="OFI11" s="1941"/>
      <c r="OFJ11" s="1941"/>
      <c r="OFK11" s="1941"/>
      <c r="OFL11" s="1941"/>
      <c r="OFM11" s="1941"/>
      <c r="OFN11" s="1941"/>
      <c r="OFO11" s="1941"/>
      <c r="OFP11" s="1941"/>
      <c r="OFQ11" s="1941"/>
      <c r="OFR11" s="1941"/>
      <c r="OFS11" s="1941"/>
      <c r="OFT11" s="1941"/>
      <c r="OFU11" s="1941"/>
      <c r="OFV11" s="1941"/>
      <c r="OFW11" s="1941"/>
      <c r="OFX11" s="1941"/>
      <c r="OFY11" s="1941"/>
      <c r="OFZ11" s="1941"/>
      <c r="OGA11" s="1941"/>
      <c r="OGB11" s="1941"/>
      <c r="OGC11" s="1941"/>
      <c r="OGD11" s="1941"/>
      <c r="OGE11" s="1941"/>
      <c r="OGF11" s="1941"/>
      <c r="OGG11" s="1941"/>
      <c r="OGH11" s="1941"/>
      <c r="OGI11" s="1941"/>
      <c r="OGJ11" s="1941"/>
      <c r="OGK11" s="1941"/>
      <c r="OGL11" s="1941"/>
      <c r="OGM11" s="1941"/>
      <c r="OGN11" s="1941"/>
      <c r="OGO11" s="1941"/>
      <c r="OGP11" s="1941"/>
      <c r="OGQ11" s="1941"/>
      <c r="OGR11" s="1941"/>
      <c r="OGS11" s="1941"/>
      <c r="OGT11" s="1941"/>
      <c r="OGU11" s="1941"/>
      <c r="OGV11" s="1941"/>
      <c r="OGW11" s="1941"/>
      <c r="OGX11" s="1941"/>
      <c r="OGY11" s="1941"/>
      <c r="OGZ11" s="1941"/>
      <c r="OHA11" s="1941"/>
      <c r="OHB11" s="1941"/>
      <c r="OHC11" s="1941"/>
      <c r="OHD11" s="1941"/>
      <c r="OHE11" s="1941"/>
      <c r="OHF11" s="1941"/>
      <c r="OHG11" s="1941"/>
      <c r="OHH11" s="1941"/>
      <c r="OHI11" s="1941"/>
      <c r="OHJ11" s="1941"/>
      <c r="OHK11" s="1941"/>
      <c r="OHL11" s="1941"/>
      <c r="OHM11" s="1941"/>
      <c r="OHN11" s="1941"/>
      <c r="OHO11" s="1941"/>
      <c r="OHP11" s="1941"/>
      <c r="OHQ11" s="1941"/>
      <c r="OHR11" s="1941"/>
      <c r="OHS11" s="1941"/>
      <c r="OHT11" s="1941"/>
      <c r="OHU11" s="1941"/>
      <c r="OHV11" s="1941"/>
      <c r="OHW11" s="1941"/>
      <c r="OHX11" s="1941"/>
      <c r="OHY11" s="1941"/>
      <c r="OHZ11" s="1941"/>
      <c r="OIA11" s="1941"/>
      <c r="OIB11" s="1941"/>
      <c r="OIC11" s="1941"/>
      <c r="OID11" s="1941"/>
      <c r="OIE11" s="1941"/>
      <c r="OIF11" s="1941"/>
      <c r="OIG11" s="1941"/>
      <c r="OIH11" s="1941"/>
      <c r="OII11" s="1941"/>
      <c r="OIJ11" s="1941"/>
      <c r="OIK11" s="1941"/>
      <c r="OIL11" s="1941"/>
      <c r="OIM11" s="1941"/>
      <c r="OIN11" s="1941"/>
      <c r="OIO11" s="1941"/>
      <c r="OIP11" s="1941"/>
      <c r="OIQ11" s="1941"/>
      <c r="OIR11" s="1941"/>
      <c r="OIS11" s="1941"/>
      <c r="OIT11" s="1941"/>
      <c r="OIU11" s="1941"/>
      <c r="OIV11" s="1941"/>
      <c r="OIW11" s="1941"/>
      <c r="OIX11" s="1941"/>
      <c r="OIY11" s="1941"/>
      <c r="OIZ11" s="1941"/>
      <c r="OJA11" s="1941"/>
      <c r="OJB11" s="1941"/>
      <c r="OJC11" s="1941"/>
      <c r="OJD11" s="1941"/>
      <c r="OJE11" s="1941"/>
      <c r="OJF11" s="1941"/>
      <c r="OJG11" s="1941"/>
      <c r="OJH11" s="1941"/>
      <c r="OJI11" s="1941"/>
      <c r="OJJ11" s="1941"/>
      <c r="OJK11" s="1941"/>
      <c r="OJL11" s="1941"/>
      <c r="OJM11" s="1941"/>
      <c r="OJN11" s="1941"/>
      <c r="OJO11" s="1941"/>
      <c r="OJP11" s="1941"/>
      <c r="OJQ11" s="1941"/>
      <c r="OJR11" s="1941"/>
      <c r="OJS11" s="1941"/>
      <c r="OJT11" s="1941"/>
      <c r="OJU11" s="1941"/>
      <c r="OJV11" s="1941"/>
      <c r="OJW11" s="1941"/>
      <c r="OJX11" s="1941"/>
      <c r="OJY11" s="1941"/>
      <c r="OJZ11" s="1941"/>
      <c r="OKA11" s="1941"/>
      <c r="OKB11" s="1941"/>
      <c r="OKC11" s="1941"/>
      <c r="OKD11" s="1941"/>
      <c r="OKE11" s="1941"/>
      <c r="OKF11" s="1941"/>
      <c r="OKG11" s="1941"/>
      <c r="OKH11" s="1941"/>
      <c r="OKI11" s="1941"/>
      <c r="OKJ11" s="1941"/>
      <c r="OKK11" s="1941"/>
      <c r="OKL11" s="1941"/>
      <c r="OKM11" s="1941"/>
      <c r="OKN11" s="1941"/>
      <c r="OKO11" s="1941"/>
      <c r="OKP11" s="1941"/>
      <c r="OKQ11" s="1941"/>
      <c r="OKR11" s="1941"/>
      <c r="OKS11" s="1941"/>
      <c r="OKT11" s="1941"/>
      <c r="OKU11" s="1941"/>
      <c r="OKV11" s="1941"/>
      <c r="OKW11" s="1941"/>
      <c r="OKX11" s="1941"/>
      <c r="OKY11" s="1941"/>
      <c r="OKZ11" s="1941"/>
      <c r="OLA11" s="1941"/>
      <c r="OLB11" s="1941"/>
      <c r="OLC11" s="1941"/>
      <c r="OLD11" s="1941"/>
      <c r="OLE11" s="1941"/>
      <c r="OLF11" s="1941"/>
      <c r="OLG11" s="1941"/>
      <c r="OLH11" s="1941"/>
      <c r="OLI11" s="1941"/>
      <c r="OLJ11" s="1941"/>
      <c r="OLK11" s="1941"/>
      <c r="OLL11" s="1941"/>
      <c r="OLM11" s="1941"/>
      <c r="OLN11" s="1941"/>
      <c r="OLO11" s="1941"/>
      <c r="OLP11" s="1941"/>
      <c r="OLQ11" s="1941"/>
      <c r="OLR11" s="1941"/>
      <c r="OLS11" s="1941"/>
      <c r="OLT11" s="1941"/>
      <c r="OLU11" s="1941"/>
      <c r="OLV11" s="1941"/>
      <c r="OLW11" s="1941"/>
      <c r="OLX11" s="1941"/>
      <c r="OLY11" s="1941"/>
      <c r="OLZ11" s="1941"/>
      <c r="OMA11" s="1941"/>
      <c r="OMB11" s="1941"/>
      <c r="OMC11" s="1941"/>
      <c r="OMD11" s="1941"/>
      <c r="OME11" s="1941"/>
      <c r="OMF11" s="1941"/>
      <c r="OMG11" s="1941"/>
      <c r="OMH11" s="1941"/>
      <c r="OMI11" s="1941"/>
      <c r="OMJ11" s="1941"/>
      <c r="OMK11" s="1941"/>
      <c r="OML11" s="1941"/>
      <c r="OMM11" s="1941"/>
      <c r="OMN11" s="1941"/>
      <c r="OMO11" s="1941"/>
      <c r="OMP11" s="1941"/>
      <c r="OMQ11" s="1941"/>
      <c r="OMR11" s="1941"/>
      <c r="OMS11" s="1941"/>
      <c r="OMT11" s="1941"/>
      <c r="OMU11" s="1941"/>
      <c r="OMV11" s="1941"/>
      <c r="OMW11" s="1941"/>
      <c r="OMX11" s="1941"/>
      <c r="OMY11" s="1941"/>
      <c r="OMZ11" s="1941"/>
      <c r="ONA11" s="1941"/>
      <c r="ONB11" s="1941"/>
      <c r="ONC11" s="1941"/>
      <c r="OND11" s="1941"/>
      <c r="ONE11" s="1941"/>
      <c r="ONF11" s="1941"/>
      <c r="ONG11" s="1941"/>
      <c r="ONH11" s="1941"/>
      <c r="ONI11" s="1941"/>
      <c r="ONJ11" s="1941"/>
      <c r="ONK11" s="1941"/>
      <c r="ONL11" s="1941"/>
      <c r="ONM11" s="1941"/>
      <c r="ONN11" s="1941"/>
      <c r="ONO11" s="1941"/>
      <c r="ONP11" s="1941"/>
      <c r="ONQ11" s="1941"/>
      <c r="ONR11" s="1941"/>
      <c r="ONS11" s="1941"/>
      <c r="ONT11" s="1941"/>
      <c r="ONU11" s="1941"/>
      <c r="ONV11" s="1941"/>
      <c r="ONW11" s="1941"/>
      <c r="ONX11" s="1941"/>
      <c r="ONY11" s="1941"/>
      <c r="ONZ11" s="1941"/>
      <c r="OOA11" s="1941"/>
      <c r="OOB11" s="1941"/>
      <c r="OOC11" s="1941"/>
      <c r="OOD11" s="1941"/>
      <c r="OOE11" s="1941"/>
      <c r="OOF11" s="1941"/>
      <c r="OOG11" s="1941"/>
      <c r="OOH11" s="1941"/>
      <c r="OOI11" s="1941"/>
      <c r="OOJ11" s="1941"/>
      <c r="OOK11" s="1941"/>
      <c r="OOL11" s="1941"/>
      <c r="OOM11" s="1941"/>
      <c r="OON11" s="1941"/>
      <c r="OOO11" s="1941"/>
      <c r="OOP11" s="1941"/>
      <c r="OOQ11" s="1941"/>
      <c r="OOR11" s="1941"/>
      <c r="OOS11" s="1941"/>
      <c r="OOT11" s="1941"/>
      <c r="OOU11" s="1941"/>
      <c r="OOV11" s="1941"/>
      <c r="OOW11" s="1941"/>
      <c r="OOX11" s="1941"/>
      <c r="OOY11" s="1941"/>
      <c r="OOZ11" s="1941"/>
      <c r="OPA11" s="1941"/>
      <c r="OPB11" s="1941"/>
      <c r="OPC11" s="1941"/>
      <c r="OPD11" s="1941"/>
      <c r="OPE11" s="1941"/>
      <c r="OPF11" s="1941"/>
      <c r="OPG11" s="1941"/>
      <c r="OPH11" s="1941"/>
      <c r="OPI11" s="1941"/>
      <c r="OPJ11" s="1941"/>
      <c r="OPK11" s="1941"/>
      <c r="OPL11" s="1941"/>
      <c r="OPM11" s="1941"/>
      <c r="OPN11" s="1941"/>
      <c r="OPO11" s="1941"/>
      <c r="OPP11" s="1941"/>
      <c r="OPQ11" s="1941"/>
      <c r="OPR11" s="1941"/>
      <c r="OPS11" s="1941"/>
      <c r="OPT11" s="1941"/>
      <c r="OPU11" s="1941"/>
      <c r="OPV11" s="1941"/>
      <c r="OPW11" s="1941"/>
      <c r="OPX11" s="1941"/>
      <c r="OPY11" s="1941"/>
      <c r="OPZ11" s="1941"/>
      <c r="OQA11" s="1941"/>
      <c r="OQB11" s="1941"/>
      <c r="OQC11" s="1941"/>
      <c r="OQD11" s="1941"/>
      <c r="OQE11" s="1941"/>
      <c r="OQF11" s="1941"/>
      <c r="OQG11" s="1941"/>
      <c r="OQH11" s="1941"/>
      <c r="OQI11" s="1941"/>
      <c r="OQJ11" s="1941"/>
      <c r="OQK11" s="1941"/>
      <c r="OQL11" s="1941"/>
      <c r="OQM11" s="1941"/>
      <c r="OQN11" s="1941"/>
      <c r="OQO11" s="1941"/>
      <c r="OQP11" s="1941"/>
      <c r="OQQ11" s="1941"/>
      <c r="OQR11" s="1941"/>
      <c r="OQS11" s="1941"/>
      <c r="OQT11" s="1941"/>
      <c r="OQU11" s="1941"/>
      <c r="OQV11" s="1941"/>
      <c r="OQW11" s="1941"/>
      <c r="OQX11" s="1941"/>
      <c r="OQY11" s="1941"/>
      <c r="OQZ11" s="1941"/>
      <c r="ORA11" s="1941"/>
      <c r="ORB11" s="1941"/>
      <c r="ORC11" s="1941"/>
      <c r="ORD11" s="1941"/>
      <c r="ORE11" s="1941"/>
      <c r="ORF11" s="1941"/>
      <c r="ORG11" s="1941"/>
      <c r="ORH11" s="1941"/>
      <c r="ORI11" s="1941"/>
      <c r="ORJ11" s="1941"/>
      <c r="ORK11" s="1941"/>
      <c r="ORL11" s="1941"/>
      <c r="ORM11" s="1941"/>
      <c r="ORN11" s="1941"/>
      <c r="ORO11" s="1941"/>
      <c r="ORP11" s="1941"/>
      <c r="ORQ11" s="1941"/>
      <c r="ORR11" s="1941"/>
      <c r="ORS11" s="1941"/>
      <c r="ORT11" s="1941"/>
      <c r="ORU11" s="1941"/>
      <c r="ORV11" s="1941"/>
      <c r="ORW11" s="1941"/>
      <c r="ORX11" s="1941"/>
      <c r="ORY11" s="1941"/>
      <c r="ORZ11" s="1941"/>
      <c r="OSA11" s="1941"/>
      <c r="OSB11" s="1941"/>
      <c r="OSC11" s="1941"/>
      <c r="OSD11" s="1941"/>
      <c r="OSE11" s="1941"/>
      <c r="OSF11" s="1941"/>
      <c r="OSG11" s="1941"/>
      <c r="OSH11" s="1941"/>
      <c r="OSI11" s="1941"/>
      <c r="OSJ11" s="1941"/>
      <c r="OSK11" s="1941"/>
      <c r="OSL11" s="1941"/>
      <c r="OSM11" s="1941"/>
      <c r="OSN11" s="1941"/>
      <c r="OSO11" s="1941"/>
      <c r="OSP11" s="1941"/>
      <c r="OSQ11" s="1941"/>
      <c r="OSR11" s="1941"/>
      <c r="OSS11" s="1941"/>
      <c r="OST11" s="1941"/>
      <c r="OSU11" s="1941"/>
      <c r="OSV11" s="1941"/>
      <c r="OSW11" s="1941"/>
      <c r="OSX11" s="1941"/>
      <c r="OSY11" s="1941"/>
      <c r="OSZ11" s="1941"/>
      <c r="OTA11" s="1941"/>
      <c r="OTB11" s="1941"/>
      <c r="OTC11" s="1941"/>
      <c r="OTD11" s="1941"/>
      <c r="OTE11" s="1941"/>
      <c r="OTF11" s="1941"/>
      <c r="OTG11" s="1941"/>
      <c r="OTH11" s="1941"/>
      <c r="OTI11" s="1941"/>
      <c r="OTJ11" s="1941"/>
      <c r="OTK11" s="1941"/>
      <c r="OTL11" s="1941"/>
      <c r="OTM11" s="1941"/>
      <c r="OTN11" s="1941"/>
      <c r="OTO11" s="1941"/>
      <c r="OTP11" s="1941"/>
      <c r="OTQ11" s="1941"/>
      <c r="OTR11" s="1941"/>
      <c r="OTS11" s="1941"/>
      <c r="OTT11" s="1941"/>
      <c r="OTU11" s="1941"/>
      <c r="OTV11" s="1941"/>
      <c r="OTW11" s="1941"/>
      <c r="OTX11" s="1941"/>
      <c r="OTY11" s="1941"/>
      <c r="OTZ11" s="1941"/>
      <c r="OUA11" s="1941"/>
      <c r="OUB11" s="1941"/>
      <c r="OUC11" s="1941"/>
      <c r="OUD11" s="1941"/>
      <c r="OUE11" s="1941"/>
      <c r="OUF11" s="1941"/>
      <c r="OUG11" s="1941"/>
      <c r="OUH11" s="1941"/>
      <c r="OUI11" s="1941"/>
      <c r="OUJ11" s="1941"/>
      <c r="OUK11" s="1941"/>
      <c r="OUL11" s="1941"/>
      <c r="OUM11" s="1941"/>
      <c r="OUN11" s="1941"/>
      <c r="OUO11" s="1941"/>
      <c r="OUP11" s="1941"/>
      <c r="OUQ11" s="1941"/>
      <c r="OUR11" s="1941"/>
      <c r="OUS11" s="1941"/>
      <c r="OUT11" s="1941"/>
      <c r="OUU11" s="1941"/>
      <c r="OUV11" s="1941"/>
      <c r="OUW11" s="1941"/>
      <c r="OUX11" s="1941"/>
      <c r="OUY11" s="1941"/>
      <c r="OUZ11" s="1941"/>
      <c r="OVA11" s="1941"/>
      <c r="OVB11" s="1941"/>
      <c r="OVC11" s="1941"/>
      <c r="OVD11" s="1941"/>
      <c r="OVE11" s="1941"/>
      <c r="OVF11" s="1941"/>
      <c r="OVG11" s="1941"/>
      <c r="OVH11" s="1941"/>
      <c r="OVI11" s="1941"/>
      <c r="OVJ11" s="1941"/>
      <c r="OVK11" s="1941"/>
      <c r="OVL11" s="1941"/>
      <c r="OVM11" s="1941"/>
      <c r="OVN11" s="1941"/>
      <c r="OVO11" s="1941"/>
      <c r="OVP11" s="1941"/>
      <c r="OVQ11" s="1941"/>
      <c r="OVR11" s="1941"/>
      <c r="OVS11" s="1941"/>
      <c r="OVT11" s="1941"/>
      <c r="OVU11" s="1941"/>
      <c r="OVV11" s="1941"/>
      <c r="OVW11" s="1941"/>
      <c r="OVX11" s="1941"/>
      <c r="OVY11" s="1941"/>
      <c r="OVZ11" s="1941"/>
      <c r="OWA11" s="1941"/>
      <c r="OWB11" s="1941"/>
      <c r="OWC11" s="1941"/>
      <c r="OWD11" s="1941"/>
      <c r="OWE11" s="1941"/>
      <c r="OWF11" s="1941"/>
      <c r="OWG11" s="1941"/>
      <c r="OWH11" s="1941"/>
      <c r="OWI11" s="1941"/>
      <c r="OWJ11" s="1941"/>
      <c r="OWK11" s="1941"/>
      <c r="OWL11" s="1941"/>
      <c r="OWM11" s="1941"/>
      <c r="OWN11" s="1941"/>
      <c r="OWO11" s="1941"/>
      <c r="OWP11" s="1941"/>
      <c r="OWQ11" s="1941"/>
      <c r="OWR11" s="1941"/>
      <c r="OWS11" s="1941"/>
      <c r="OWT11" s="1941"/>
      <c r="OWU11" s="1941"/>
      <c r="OWV11" s="1941"/>
      <c r="OWW11" s="1941"/>
      <c r="OWX11" s="1941"/>
      <c r="OWY11" s="1941"/>
      <c r="OWZ11" s="1941"/>
      <c r="OXA11" s="1941"/>
      <c r="OXB11" s="1941"/>
      <c r="OXC11" s="1941"/>
      <c r="OXD11" s="1941"/>
      <c r="OXE11" s="1941"/>
      <c r="OXF11" s="1941"/>
      <c r="OXG11" s="1941"/>
      <c r="OXH11" s="1941"/>
      <c r="OXI11" s="1941"/>
      <c r="OXJ11" s="1941"/>
      <c r="OXK11" s="1941"/>
      <c r="OXL11" s="1941"/>
      <c r="OXM11" s="1941"/>
      <c r="OXN11" s="1941"/>
      <c r="OXO11" s="1941"/>
      <c r="OXP11" s="1941"/>
      <c r="OXQ11" s="1941"/>
      <c r="OXR11" s="1941"/>
      <c r="OXS11" s="1941"/>
      <c r="OXT11" s="1941"/>
      <c r="OXU11" s="1941"/>
      <c r="OXV11" s="1941"/>
      <c r="OXW11" s="1941"/>
      <c r="OXX11" s="1941"/>
      <c r="OXY11" s="1941"/>
      <c r="OXZ11" s="1941"/>
      <c r="OYA11" s="1941"/>
      <c r="OYB11" s="1941"/>
      <c r="OYC11" s="1941"/>
      <c r="OYD11" s="1941"/>
      <c r="OYE11" s="1941"/>
      <c r="OYF11" s="1941"/>
      <c r="OYG11" s="1941"/>
      <c r="OYH11" s="1941"/>
      <c r="OYI11" s="1941"/>
      <c r="OYJ11" s="1941"/>
      <c r="OYK11" s="1941"/>
      <c r="OYL11" s="1941"/>
      <c r="OYM11" s="1941"/>
      <c r="OYN11" s="1941"/>
      <c r="OYO11" s="1941"/>
      <c r="OYP11" s="1941"/>
      <c r="OYQ11" s="1941"/>
      <c r="OYR11" s="1941"/>
      <c r="OYS11" s="1941"/>
      <c r="OYT11" s="1941"/>
      <c r="OYU11" s="1941"/>
      <c r="OYV11" s="1941"/>
      <c r="OYW11" s="1941"/>
      <c r="OYX11" s="1941"/>
      <c r="OYY11" s="1941"/>
      <c r="OYZ11" s="1941"/>
      <c r="OZA11" s="1941"/>
      <c r="OZB11" s="1941"/>
      <c r="OZC11" s="1941"/>
      <c r="OZD11" s="1941"/>
      <c r="OZE11" s="1941"/>
      <c r="OZF11" s="1941"/>
      <c r="OZG11" s="1941"/>
      <c r="OZH11" s="1941"/>
      <c r="OZI11" s="1941"/>
      <c r="OZJ11" s="1941"/>
      <c r="OZK11" s="1941"/>
      <c r="OZL11" s="1941"/>
      <c r="OZM11" s="1941"/>
      <c r="OZN11" s="1941"/>
      <c r="OZO11" s="1941"/>
      <c r="OZP11" s="1941"/>
      <c r="OZQ11" s="1941"/>
      <c r="OZR11" s="1941"/>
      <c r="OZS11" s="1941"/>
      <c r="OZT11" s="1941"/>
      <c r="OZU11" s="1941"/>
      <c r="OZV11" s="1941"/>
      <c r="OZW11" s="1941"/>
      <c r="OZX11" s="1941"/>
      <c r="OZY11" s="1941"/>
      <c r="OZZ11" s="1941"/>
      <c r="PAA11" s="1941"/>
      <c r="PAB11" s="1941"/>
      <c r="PAC11" s="1941"/>
      <c r="PAD11" s="1941"/>
      <c r="PAE11" s="1941"/>
      <c r="PAF11" s="1941"/>
      <c r="PAG11" s="1941"/>
      <c r="PAH11" s="1941"/>
      <c r="PAI11" s="1941"/>
      <c r="PAJ11" s="1941"/>
      <c r="PAK11" s="1941"/>
      <c r="PAL11" s="1941"/>
      <c r="PAM11" s="1941"/>
      <c r="PAN11" s="1941"/>
      <c r="PAO11" s="1941"/>
      <c r="PAP11" s="1941"/>
      <c r="PAQ11" s="1941"/>
      <c r="PAR11" s="1941"/>
      <c r="PAS11" s="1941"/>
      <c r="PAT11" s="1941"/>
      <c r="PAU11" s="1941"/>
      <c r="PAV11" s="1941"/>
      <c r="PAW11" s="1941"/>
      <c r="PAX11" s="1941"/>
      <c r="PAY11" s="1941"/>
      <c r="PAZ11" s="1941"/>
      <c r="PBA11" s="1941"/>
      <c r="PBB11" s="1941"/>
      <c r="PBC11" s="1941"/>
      <c r="PBD11" s="1941"/>
      <c r="PBE11" s="1941"/>
      <c r="PBF11" s="1941"/>
      <c r="PBG11" s="1941"/>
      <c r="PBH11" s="1941"/>
      <c r="PBI11" s="1941"/>
      <c r="PBJ11" s="1941"/>
      <c r="PBK11" s="1941"/>
      <c r="PBL11" s="1941"/>
      <c r="PBM11" s="1941"/>
      <c r="PBN11" s="1941"/>
      <c r="PBO11" s="1941"/>
      <c r="PBP11" s="1941"/>
      <c r="PBQ11" s="1941"/>
      <c r="PBR11" s="1941"/>
      <c r="PBS11" s="1941"/>
      <c r="PBT11" s="1941"/>
      <c r="PBU11" s="1941"/>
      <c r="PBV11" s="1941"/>
      <c r="PBW11" s="1941"/>
      <c r="PBX11" s="1941"/>
      <c r="PBY11" s="1941"/>
      <c r="PBZ11" s="1941"/>
      <c r="PCA11" s="1941"/>
      <c r="PCB11" s="1941"/>
      <c r="PCC11" s="1941"/>
      <c r="PCD11" s="1941"/>
      <c r="PCE11" s="1941"/>
      <c r="PCF11" s="1941"/>
      <c r="PCG11" s="1941"/>
      <c r="PCH11" s="1941"/>
      <c r="PCI11" s="1941"/>
      <c r="PCJ11" s="1941"/>
      <c r="PCK11" s="1941"/>
      <c r="PCL11" s="1941"/>
      <c r="PCM11" s="1941"/>
      <c r="PCN11" s="1941"/>
      <c r="PCO11" s="1941"/>
      <c r="PCP11" s="1941"/>
      <c r="PCQ11" s="1941"/>
      <c r="PCR11" s="1941"/>
      <c r="PCS11" s="1941"/>
      <c r="PCT11" s="1941"/>
      <c r="PCU11" s="1941"/>
      <c r="PCV11" s="1941"/>
      <c r="PCW11" s="1941"/>
      <c r="PCX11" s="1941"/>
      <c r="PCY11" s="1941"/>
      <c r="PCZ11" s="1941"/>
      <c r="PDA11" s="1941"/>
      <c r="PDB11" s="1941"/>
      <c r="PDC11" s="1941"/>
      <c r="PDD11" s="1941"/>
      <c r="PDE11" s="1941"/>
      <c r="PDF11" s="1941"/>
      <c r="PDG11" s="1941"/>
      <c r="PDH11" s="1941"/>
      <c r="PDI11" s="1941"/>
      <c r="PDJ11" s="1941"/>
      <c r="PDK11" s="1941"/>
      <c r="PDL11" s="1941"/>
      <c r="PDM11" s="1941"/>
      <c r="PDN11" s="1941"/>
      <c r="PDO11" s="1941"/>
      <c r="PDP11" s="1941"/>
      <c r="PDQ11" s="1941"/>
      <c r="PDR11" s="1941"/>
      <c r="PDS11" s="1941"/>
      <c r="PDT11" s="1941"/>
      <c r="PDU11" s="1941"/>
      <c r="PDV11" s="1941"/>
      <c r="PDW11" s="1941"/>
      <c r="PDX11" s="1941"/>
      <c r="PDY11" s="1941"/>
      <c r="PDZ11" s="1941"/>
      <c r="PEA11" s="1941"/>
      <c r="PEB11" s="1941"/>
      <c r="PEC11" s="1941"/>
      <c r="PED11" s="1941"/>
      <c r="PEE11" s="1941"/>
      <c r="PEF11" s="1941"/>
      <c r="PEG11" s="1941"/>
      <c r="PEH11" s="1941"/>
      <c r="PEI11" s="1941"/>
      <c r="PEJ11" s="1941"/>
      <c r="PEK11" s="1941"/>
      <c r="PEL11" s="1941"/>
      <c r="PEM11" s="1941"/>
      <c r="PEN11" s="1941"/>
      <c r="PEO11" s="1941"/>
      <c r="PEP11" s="1941"/>
      <c r="PEQ11" s="1941"/>
      <c r="PER11" s="1941"/>
      <c r="PES11" s="1941"/>
      <c r="PET11" s="1941"/>
      <c r="PEU11" s="1941"/>
      <c r="PEV11" s="1941"/>
      <c r="PEW11" s="1941"/>
      <c r="PEX11" s="1941"/>
      <c r="PEY11" s="1941"/>
      <c r="PEZ11" s="1941"/>
      <c r="PFA11" s="1941"/>
      <c r="PFB11" s="1941"/>
      <c r="PFC11" s="1941"/>
      <c r="PFD11" s="1941"/>
      <c r="PFE11" s="1941"/>
      <c r="PFF11" s="1941"/>
      <c r="PFG11" s="1941"/>
      <c r="PFH11" s="1941"/>
      <c r="PFI11" s="1941"/>
      <c r="PFJ11" s="1941"/>
      <c r="PFK11" s="1941"/>
      <c r="PFL11" s="1941"/>
      <c r="PFM11" s="1941"/>
      <c r="PFN11" s="1941"/>
      <c r="PFO11" s="1941"/>
      <c r="PFP11" s="1941"/>
      <c r="PFQ11" s="1941"/>
      <c r="PFR11" s="1941"/>
      <c r="PFS11" s="1941"/>
      <c r="PFT11" s="1941"/>
      <c r="PFU11" s="1941"/>
      <c r="PFV11" s="1941"/>
      <c r="PFW11" s="1941"/>
      <c r="PFX11" s="1941"/>
      <c r="PFY11" s="1941"/>
      <c r="PFZ11" s="1941"/>
      <c r="PGA11" s="1941"/>
      <c r="PGB11" s="1941"/>
      <c r="PGC11" s="1941"/>
      <c r="PGD11" s="1941"/>
      <c r="PGE11" s="1941"/>
      <c r="PGF11" s="1941"/>
      <c r="PGG11" s="1941"/>
      <c r="PGH11" s="1941"/>
      <c r="PGI11" s="1941"/>
      <c r="PGJ11" s="1941"/>
      <c r="PGK11" s="1941"/>
      <c r="PGL11" s="1941"/>
      <c r="PGM11" s="1941"/>
      <c r="PGN11" s="1941"/>
      <c r="PGO11" s="1941"/>
      <c r="PGP11" s="1941"/>
      <c r="PGQ11" s="1941"/>
      <c r="PGR11" s="1941"/>
      <c r="PGS11" s="1941"/>
      <c r="PGT11" s="1941"/>
      <c r="PGU11" s="1941"/>
      <c r="PGV11" s="1941"/>
      <c r="PGW11" s="1941"/>
      <c r="PGX11" s="1941"/>
      <c r="PGY11" s="1941"/>
      <c r="PGZ11" s="1941"/>
      <c r="PHA11" s="1941"/>
      <c r="PHB11" s="1941"/>
      <c r="PHC11" s="1941"/>
      <c r="PHD11" s="1941"/>
      <c r="PHE11" s="1941"/>
      <c r="PHF11" s="1941"/>
      <c r="PHG11" s="1941"/>
      <c r="PHH11" s="1941"/>
      <c r="PHI11" s="1941"/>
      <c r="PHJ11" s="1941"/>
      <c r="PHK11" s="1941"/>
      <c r="PHL11" s="1941"/>
      <c r="PHM11" s="1941"/>
      <c r="PHN11" s="1941"/>
      <c r="PHO11" s="1941"/>
      <c r="PHP11" s="1941"/>
      <c r="PHQ11" s="1941"/>
      <c r="PHR11" s="1941"/>
      <c r="PHS11" s="1941"/>
      <c r="PHT11" s="1941"/>
      <c r="PHU11" s="1941"/>
      <c r="PHV11" s="1941"/>
      <c r="PHW11" s="1941"/>
      <c r="PHX11" s="1941"/>
      <c r="PHY11" s="1941"/>
      <c r="PHZ11" s="1941"/>
      <c r="PIA11" s="1941"/>
      <c r="PIB11" s="1941"/>
      <c r="PIC11" s="1941"/>
      <c r="PID11" s="1941"/>
      <c r="PIE11" s="1941"/>
      <c r="PIF11" s="1941"/>
      <c r="PIG11" s="1941"/>
      <c r="PIH11" s="1941"/>
      <c r="PII11" s="1941"/>
      <c r="PIJ11" s="1941"/>
      <c r="PIK11" s="1941"/>
      <c r="PIL11" s="1941"/>
      <c r="PIM11" s="1941"/>
      <c r="PIN11" s="1941"/>
      <c r="PIO11" s="1941"/>
      <c r="PIP11" s="1941"/>
      <c r="PIQ11" s="1941"/>
      <c r="PIR11" s="1941"/>
      <c r="PIS11" s="1941"/>
      <c r="PIT11" s="1941"/>
      <c r="PIU11" s="1941"/>
      <c r="PIV11" s="1941"/>
      <c r="PIW11" s="1941"/>
      <c r="PIX11" s="1941"/>
      <c r="PIY11" s="1941"/>
      <c r="PIZ11" s="1941"/>
      <c r="PJA11" s="1941"/>
      <c r="PJB11" s="1941"/>
      <c r="PJC11" s="1941"/>
      <c r="PJD11" s="1941"/>
      <c r="PJE11" s="1941"/>
      <c r="PJF11" s="1941"/>
      <c r="PJG11" s="1941"/>
      <c r="PJH11" s="1941"/>
      <c r="PJI11" s="1941"/>
      <c r="PJJ11" s="1941"/>
      <c r="PJK11" s="1941"/>
      <c r="PJL11" s="1941"/>
      <c r="PJM11" s="1941"/>
      <c r="PJN11" s="1941"/>
      <c r="PJO11" s="1941"/>
      <c r="PJP11" s="1941"/>
      <c r="PJQ11" s="1941"/>
      <c r="PJR11" s="1941"/>
      <c r="PJS11" s="1941"/>
      <c r="PJT11" s="1941"/>
      <c r="PJU11" s="1941"/>
      <c r="PJV11" s="1941"/>
      <c r="PJW11" s="1941"/>
      <c r="PJX11" s="1941"/>
      <c r="PJY11" s="1941"/>
      <c r="PJZ11" s="1941"/>
      <c r="PKA11" s="1941"/>
      <c r="PKB11" s="1941"/>
      <c r="PKC11" s="1941"/>
      <c r="PKD11" s="1941"/>
      <c r="PKE11" s="1941"/>
      <c r="PKF11" s="1941"/>
      <c r="PKG11" s="1941"/>
      <c r="PKH11" s="1941"/>
      <c r="PKI11" s="1941"/>
      <c r="PKJ11" s="1941"/>
      <c r="PKK11" s="1941"/>
      <c r="PKL11" s="1941"/>
      <c r="PKM11" s="1941"/>
      <c r="PKN11" s="1941"/>
      <c r="PKO11" s="1941"/>
      <c r="PKP11" s="1941"/>
      <c r="PKQ11" s="1941"/>
      <c r="PKR11" s="1941"/>
      <c r="PKS11" s="1941"/>
      <c r="PKT11" s="1941"/>
      <c r="PKU11" s="1941"/>
      <c r="PKV11" s="1941"/>
      <c r="PKW11" s="1941"/>
      <c r="PKX11" s="1941"/>
      <c r="PKY11" s="1941"/>
      <c r="PKZ11" s="1941"/>
      <c r="PLA11" s="1941"/>
      <c r="PLB11" s="1941"/>
      <c r="PLC11" s="1941"/>
      <c r="PLD11" s="1941"/>
      <c r="PLE11" s="1941"/>
      <c r="PLF11" s="1941"/>
      <c r="PLG11" s="1941"/>
      <c r="PLH11" s="1941"/>
      <c r="PLI11" s="1941"/>
      <c r="PLJ11" s="1941"/>
      <c r="PLK11" s="1941"/>
      <c r="PLL11" s="1941"/>
      <c r="PLM11" s="1941"/>
      <c r="PLN11" s="1941"/>
      <c r="PLO11" s="1941"/>
      <c r="PLP11" s="1941"/>
      <c r="PLQ11" s="1941"/>
      <c r="PLR11" s="1941"/>
      <c r="PLS11" s="1941"/>
      <c r="PLT11" s="1941"/>
      <c r="PLU11" s="1941"/>
      <c r="PLV11" s="1941"/>
      <c r="PLW11" s="1941"/>
      <c r="PLX11" s="1941"/>
      <c r="PLY11" s="1941"/>
      <c r="PLZ11" s="1941"/>
      <c r="PMA11" s="1941"/>
      <c r="PMB11" s="1941"/>
      <c r="PMC11" s="1941"/>
      <c r="PMD11" s="1941"/>
      <c r="PME11" s="1941"/>
      <c r="PMF11" s="1941"/>
      <c r="PMG11" s="1941"/>
      <c r="PMH11" s="1941"/>
      <c r="PMI11" s="1941"/>
      <c r="PMJ11" s="1941"/>
      <c r="PMK11" s="1941"/>
      <c r="PML11" s="1941"/>
      <c r="PMM11" s="1941"/>
      <c r="PMN11" s="1941"/>
      <c r="PMO11" s="1941"/>
      <c r="PMP11" s="1941"/>
      <c r="PMQ11" s="1941"/>
      <c r="PMR11" s="1941"/>
      <c r="PMS11" s="1941"/>
      <c r="PMT11" s="1941"/>
      <c r="PMU11" s="1941"/>
      <c r="PMV11" s="1941"/>
      <c r="PMW11" s="1941"/>
      <c r="PMX11" s="1941"/>
      <c r="PMY11" s="1941"/>
      <c r="PMZ11" s="1941"/>
      <c r="PNA11" s="1941"/>
      <c r="PNB11" s="1941"/>
      <c r="PNC11" s="1941"/>
      <c r="PND11" s="1941"/>
      <c r="PNE11" s="1941"/>
      <c r="PNF11" s="1941"/>
      <c r="PNG11" s="1941"/>
      <c r="PNH11" s="1941"/>
      <c r="PNI11" s="1941"/>
      <c r="PNJ11" s="1941"/>
      <c r="PNK11" s="1941"/>
      <c r="PNL11" s="1941"/>
      <c r="PNM11" s="1941"/>
      <c r="PNN11" s="1941"/>
      <c r="PNO11" s="1941"/>
      <c r="PNP11" s="1941"/>
      <c r="PNQ11" s="1941"/>
      <c r="PNR11" s="1941"/>
      <c r="PNS11" s="1941"/>
      <c r="PNT11" s="1941"/>
      <c r="PNU11" s="1941"/>
      <c r="PNV11" s="1941"/>
      <c r="PNW11" s="1941"/>
      <c r="PNX11" s="1941"/>
      <c r="PNY11" s="1941"/>
      <c r="PNZ11" s="1941"/>
      <c r="POA11" s="1941"/>
      <c r="POB11" s="1941"/>
      <c r="POC11" s="1941"/>
      <c r="POD11" s="1941"/>
      <c r="POE11" s="1941"/>
      <c r="POF11" s="1941"/>
      <c r="POG11" s="1941"/>
      <c r="POH11" s="1941"/>
      <c r="POI11" s="1941"/>
      <c r="POJ11" s="1941"/>
      <c r="POK11" s="1941"/>
      <c r="POL11" s="1941"/>
      <c r="POM11" s="1941"/>
      <c r="PON11" s="1941"/>
      <c r="POO11" s="1941"/>
      <c r="POP11" s="1941"/>
      <c r="POQ11" s="1941"/>
      <c r="POR11" s="1941"/>
      <c r="POS11" s="1941"/>
      <c r="POT11" s="1941"/>
      <c r="POU11" s="1941"/>
      <c r="POV11" s="1941"/>
      <c r="POW11" s="1941"/>
      <c r="POX11" s="1941"/>
      <c r="POY11" s="1941"/>
      <c r="POZ11" s="1941"/>
      <c r="PPA11" s="1941"/>
      <c r="PPB11" s="1941"/>
      <c r="PPC11" s="1941"/>
      <c r="PPD11" s="1941"/>
      <c r="PPE11" s="1941"/>
      <c r="PPF11" s="1941"/>
      <c r="PPG11" s="1941"/>
      <c r="PPH11" s="1941"/>
      <c r="PPI11" s="1941"/>
      <c r="PPJ11" s="1941"/>
      <c r="PPK11" s="1941"/>
      <c r="PPL11" s="1941"/>
      <c r="PPM11" s="1941"/>
      <c r="PPN11" s="1941"/>
      <c r="PPO11" s="1941"/>
      <c r="PPP11" s="1941"/>
      <c r="PPQ11" s="1941"/>
      <c r="PPR11" s="1941"/>
      <c r="PPS11" s="1941"/>
      <c r="PPT11" s="1941"/>
      <c r="PPU11" s="1941"/>
      <c r="PPV11" s="1941"/>
      <c r="PPW11" s="1941"/>
      <c r="PPX11" s="1941"/>
      <c r="PPY11" s="1941"/>
      <c r="PPZ11" s="1941"/>
      <c r="PQA11" s="1941"/>
      <c r="PQB11" s="1941"/>
      <c r="PQC11" s="1941"/>
      <c r="PQD11" s="1941"/>
      <c r="PQE11" s="1941"/>
      <c r="PQF11" s="1941"/>
      <c r="PQG11" s="1941"/>
      <c r="PQH11" s="1941"/>
      <c r="PQI11" s="1941"/>
      <c r="PQJ11" s="1941"/>
      <c r="PQK11" s="1941"/>
      <c r="PQL11" s="1941"/>
      <c r="PQM11" s="1941"/>
      <c r="PQN11" s="1941"/>
      <c r="PQO11" s="1941"/>
      <c r="PQP11" s="1941"/>
      <c r="PQQ11" s="1941"/>
      <c r="PQR11" s="1941"/>
      <c r="PQS11" s="1941"/>
      <c r="PQT11" s="1941"/>
      <c r="PQU11" s="1941"/>
      <c r="PQV11" s="1941"/>
      <c r="PQW11" s="1941"/>
      <c r="PQX11" s="1941"/>
      <c r="PQY11" s="1941"/>
      <c r="PQZ11" s="1941"/>
      <c r="PRA11" s="1941"/>
      <c r="PRB11" s="1941"/>
      <c r="PRC11" s="1941"/>
      <c r="PRD11" s="1941"/>
      <c r="PRE11" s="1941"/>
      <c r="PRF11" s="1941"/>
      <c r="PRG11" s="1941"/>
      <c r="PRH11" s="1941"/>
      <c r="PRI11" s="1941"/>
      <c r="PRJ11" s="1941"/>
      <c r="PRK11" s="1941"/>
      <c r="PRL11" s="1941"/>
      <c r="PRM11" s="1941"/>
      <c r="PRN11" s="1941"/>
      <c r="PRO11" s="1941"/>
      <c r="PRP11" s="1941"/>
      <c r="PRQ11" s="1941"/>
      <c r="PRR11" s="1941"/>
      <c r="PRS11" s="1941"/>
      <c r="PRT11" s="1941"/>
      <c r="PRU11" s="1941"/>
      <c r="PRV11" s="1941"/>
      <c r="PRW11" s="1941"/>
      <c r="PRX11" s="1941"/>
      <c r="PRY11" s="1941"/>
      <c r="PRZ11" s="1941"/>
      <c r="PSA11" s="1941"/>
      <c r="PSB11" s="1941"/>
      <c r="PSC11" s="1941"/>
      <c r="PSD11" s="1941"/>
      <c r="PSE11" s="1941"/>
      <c r="PSF11" s="1941"/>
      <c r="PSG11" s="1941"/>
      <c r="PSH11" s="1941"/>
      <c r="PSI11" s="1941"/>
      <c r="PSJ11" s="1941"/>
      <c r="PSK11" s="1941"/>
      <c r="PSL11" s="1941"/>
      <c r="PSM11" s="1941"/>
      <c r="PSN11" s="1941"/>
      <c r="PSO11" s="1941"/>
      <c r="PSP11" s="1941"/>
      <c r="PSQ11" s="1941"/>
      <c r="PSR11" s="1941"/>
      <c r="PSS11" s="1941"/>
      <c r="PST11" s="1941"/>
      <c r="PSU11" s="1941"/>
      <c r="PSV11" s="1941"/>
      <c r="PSW11" s="1941"/>
      <c r="PSX11" s="1941"/>
      <c r="PSY11" s="1941"/>
      <c r="PSZ11" s="1941"/>
      <c r="PTA11" s="1941"/>
      <c r="PTB11" s="1941"/>
      <c r="PTC11" s="1941"/>
      <c r="PTD11" s="1941"/>
      <c r="PTE11" s="1941"/>
      <c r="PTF11" s="1941"/>
      <c r="PTG11" s="1941"/>
      <c r="PTH11" s="1941"/>
      <c r="PTI11" s="1941"/>
      <c r="PTJ11" s="1941"/>
      <c r="PTK11" s="1941"/>
      <c r="PTL11" s="1941"/>
      <c r="PTM11" s="1941"/>
      <c r="PTN11" s="1941"/>
      <c r="PTO11" s="1941"/>
      <c r="PTP11" s="1941"/>
      <c r="PTQ11" s="1941"/>
      <c r="PTR11" s="1941"/>
      <c r="PTS11" s="1941"/>
      <c r="PTT11" s="1941"/>
      <c r="PTU11" s="1941"/>
      <c r="PTV11" s="1941"/>
      <c r="PTW11" s="1941"/>
      <c r="PTX11" s="1941"/>
      <c r="PTY11" s="1941"/>
      <c r="PTZ11" s="1941"/>
      <c r="PUA11" s="1941"/>
      <c r="PUB11" s="1941"/>
      <c r="PUC11" s="1941"/>
      <c r="PUD11" s="1941"/>
      <c r="PUE11" s="1941"/>
      <c r="PUF11" s="1941"/>
      <c r="PUG11" s="1941"/>
      <c r="PUH11" s="1941"/>
      <c r="PUI11" s="1941"/>
      <c r="PUJ11" s="1941"/>
      <c r="PUK11" s="1941"/>
      <c r="PUL11" s="1941"/>
      <c r="PUM11" s="1941"/>
      <c r="PUN11" s="1941"/>
      <c r="PUO11" s="1941"/>
      <c r="PUP11" s="1941"/>
      <c r="PUQ11" s="1941"/>
      <c r="PUR11" s="1941"/>
      <c r="PUS11" s="1941"/>
      <c r="PUT11" s="1941"/>
      <c r="PUU11" s="1941"/>
      <c r="PUV11" s="1941"/>
      <c r="PUW11" s="1941"/>
      <c r="PUX11" s="1941"/>
      <c r="PUY11" s="1941"/>
      <c r="PUZ11" s="1941"/>
      <c r="PVA11" s="1941"/>
      <c r="PVB11" s="1941"/>
      <c r="PVC11" s="1941"/>
      <c r="PVD11" s="1941"/>
      <c r="PVE11" s="1941"/>
      <c r="PVF11" s="1941"/>
      <c r="PVG11" s="1941"/>
      <c r="PVH11" s="1941"/>
      <c r="PVI11" s="1941"/>
      <c r="PVJ11" s="1941"/>
      <c r="PVK11" s="1941"/>
      <c r="PVL11" s="1941"/>
      <c r="PVM11" s="1941"/>
      <c r="PVN11" s="1941"/>
      <c r="PVO11" s="1941"/>
      <c r="PVP11" s="1941"/>
      <c r="PVQ11" s="1941"/>
      <c r="PVR11" s="1941"/>
      <c r="PVS11" s="1941"/>
      <c r="PVT11" s="1941"/>
      <c r="PVU11" s="1941"/>
      <c r="PVV11" s="1941"/>
      <c r="PVW11" s="1941"/>
      <c r="PVX11" s="1941"/>
      <c r="PVY11" s="1941"/>
      <c r="PVZ11" s="1941"/>
      <c r="PWA11" s="1941"/>
      <c r="PWB11" s="1941"/>
      <c r="PWC11" s="1941"/>
      <c r="PWD11" s="1941"/>
      <c r="PWE11" s="1941"/>
      <c r="PWF11" s="1941"/>
      <c r="PWG11" s="1941"/>
      <c r="PWH11" s="1941"/>
      <c r="PWI11" s="1941"/>
      <c r="PWJ11" s="1941"/>
      <c r="PWK11" s="1941"/>
      <c r="PWL11" s="1941"/>
      <c r="PWM11" s="1941"/>
      <c r="PWN11" s="1941"/>
      <c r="PWO11" s="1941"/>
      <c r="PWP11" s="1941"/>
      <c r="PWQ11" s="1941"/>
      <c r="PWR11" s="1941"/>
      <c r="PWS11" s="1941"/>
      <c r="PWT11" s="1941"/>
      <c r="PWU11" s="1941"/>
      <c r="PWV11" s="1941"/>
      <c r="PWW11" s="1941"/>
      <c r="PWX11" s="1941"/>
      <c r="PWY11" s="1941"/>
      <c r="PWZ11" s="1941"/>
      <c r="PXA11" s="1941"/>
      <c r="PXB11" s="1941"/>
      <c r="PXC11" s="1941"/>
      <c r="PXD11" s="1941"/>
      <c r="PXE11" s="1941"/>
      <c r="PXF11" s="1941"/>
      <c r="PXG11" s="1941"/>
      <c r="PXH11" s="1941"/>
      <c r="PXI11" s="1941"/>
      <c r="PXJ11" s="1941"/>
      <c r="PXK11" s="1941"/>
      <c r="PXL11" s="1941"/>
      <c r="PXM11" s="1941"/>
      <c r="PXN11" s="1941"/>
      <c r="PXO11" s="1941"/>
      <c r="PXP11" s="1941"/>
      <c r="PXQ11" s="1941"/>
      <c r="PXR11" s="1941"/>
      <c r="PXS11" s="1941"/>
      <c r="PXT11" s="1941"/>
      <c r="PXU11" s="1941"/>
      <c r="PXV11" s="1941"/>
      <c r="PXW11" s="1941"/>
      <c r="PXX11" s="1941"/>
      <c r="PXY11" s="1941"/>
      <c r="PXZ11" s="1941"/>
      <c r="PYA11" s="1941"/>
      <c r="PYB11" s="1941"/>
      <c r="PYC11" s="1941"/>
      <c r="PYD11" s="1941"/>
      <c r="PYE11" s="1941"/>
      <c r="PYF11" s="1941"/>
      <c r="PYG11" s="1941"/>
      <c r="PYH11" s="1941"/>
      <c r="PYI11" s="1941"/>
      <c r="PYJ11" s="1941"/>
      <c r="PYK11" s="1941"/>
      <c r="PYL11" s="1941"/>
      <c r="PYM11" s="1941"/>
      <c r="PYN11" s="1941"/>
      <c r="PYO11" s="1941"/>
      <c r="PYP11" s="1941"/>
      <c r="PYQ11" s="1941"/>
      <c r="PYR11" s="1941"/>
      <c r="PYS11" s="1941"/>
      <c r="PYT11" s="1941"/>
      <c r="PYU11" s="1941"/>
      <c r="PYV11" s="1941"/>
      <c r="PYW11" s="1941"/>
      <c r="PYX11" s="1941"/>
      <c r="PYY11" s="1941"/>
      <c r="PYZ11" s="1941"/>
      <c r="PZA11" s="1941"/>
      <c r="PZB11" s="1941"/>
      <c r="PZC11" s="1941"/>
      <c r="PZD11" s="1941"/>
      <c r="PZE11" s="1941"/>
      <c r="PZF11" s="1941"/>
      <c r="PZG11" s="1941"/>
      <c r="PZH11" s="1941"/>
      <c r="PZI11" s="1941"/>
      <c r="PZJ11" s="1941"/>
      <c r="PZK11" s="1941"/>
      <c r="PZL11" s="1941"/>
      <c r="PZM11" s="1941"/>
      <c r="PZN11" s="1941"/>
      <c r="PZO11" s="1941"/>
      <c r="PZP11" s="1941"/>
      <c r="PZQ11" s="1941"/>
      <c r="PZR11" s="1941"/>
      <c r="PZS11" s="1941"/>
      <c r="PZT11" s="1941"/>
      <c r="PZU11" s="1941"/>
      <c r="PZV11" s="1941"/>
      <c r="PZW11" s="1941"/>
      <c r="PZX11" s="1941"/>
      <c r="PZY11" s="1941"/>
      <c r="PZZ11" s="1941"/>
      <c r="QAA11" s="1941"/>
      <c r="QAB11" s="1941"/>
      <c r="QAC11" s="1941"/>
      <c r="QAD11" s="1941"/>
      <c r="QAE11" s="1941"/>
      <c r="QAF11" s="1941"/>
      <c r="QAG11" s="1941"/>
      <c r="QAH11" s="1941"/>
      <c r="QAI11" s="1941"/>
      <c r="QAJ11" s="1941"/>
      <c r="QAK11" s="1941"/>
      <c r="QAL11" s="1941"/>
      <c r="QAM11" s="1941"/>
      <c r="QAN11" s="1941"/>
      <c r="QAO11" s="1941"/>
      <c r="QAP11" s="1941"/>
      <c r="QAQ11" s="1941"/>
      <c r="QAR11" s="1941"/>
      <c r="QAS11" s="1941"/>
      <c r="QAT11" s="1941"/>
      <c r="QAU11" s="1941"/>
      <c r="QAV11" s="1941"/>
      <c r="QAW11" s="1941"/>
      <c r="QAX11" s="1941"/>
      <c r="QAY11" s="1941"/>
      <c r="QAZ11" s="1941"/>
      <c r="QBA11" s="1941"/>
      <c r="QBB11" s="1941"/>
      <c r="QBC11" s="1941"/>
      <c r="QBD11" s="1941"/>
      <c r="QBE11" s="1941"/>
      <c r="QBF11" s="1941"/>
      <c r="QBG11" s="1941"/>
      <c r="QBH11" s="1941"/>
      <c r="QBI11" s="1941"/>
      <c r="QBJ11" s="1941"/>
      <c r="QBK11" s="1941"/>
      <c r="QBL11" s="1941"/>
      <c r="QBM11" s="1941"/>
      <c r="QBN11" s="1941"/>
      <c r="QBO11" s="1941"/>
      <c r="QBP11" s="1941"/>
      <c r="QBQ11" s="1941"/>
      <c r="QBR11" s="1941"/>
      <c r="QBS11" s="1941"/>
      <c r="QBT11" s="1941"/>
      <c r="QBU11" s="1941"/>
      <c r="QBV11" s="1941"/>
      <c r="QBW11" s="1941"/>
      <c r="QBX11" s="1941"/>
      <c r="QBY11" s="1941"/>
      <c r="QBZ11" s="1941"/>
      <c r="QCA11" s="1941"/>
      <c r="QCB11" s="1941"/>
      <c r="QCC11" s="1941"/>
      <c r="QCD11" s="1941"/>
      <c r="QCE11" s="1941"/>
      <c r="QCF11" s="1941"/>
      <c r="QCG11" s="1941"/>
      <c r="QCH11" s="1941"/>
      <c r="QCI11" s="1941"/>
      <c r="QCJ11" s="1941"/>
      <c r="QCK11" s="1941"/>
      <c r="QCL11" s="1941"/>
      <c r="QCM11" s="1941"/>
      <c r="QCN11" s="1941"/>
      <c r="QCO11" s="1941"/>
      <c r="QCP11" s="1941"/>
      <c r="QCQ11" s="1941"/>
      <c r="QCR11" s="1941"/>
      <c r="QCS11" s="1941"/>
      <c r="QCT11" s="1941"/>
      <c r="QCU11" s="1941"/>
      <c r="QCV11" s="1941"/>
      <c r="QCW11" s="1941"/>
      <c r="QCX11" s="1941"/>
      <c r="QCY11" s="1941"/>
      <c r="QCZ11" s="1941"/>
      <c r="QDA11" s="1941"/>
      <c r="QDB11" s="1941"/>
      <c r="QDC11" s="1941"/>
      <c r="QDD11" s="1941"/>
      <c r="QDE11" s="1941"/>
      <c r="QDF11" s="1941"/>
      <c r="QDG11" s="1941"/>
      <c r="QDH11" s="1941"/>
      <c r="QDI11" s="1941"/>
      <c r="QDJ11" s="1941"/>
      <c r="QDK11" s="1941"/>
      <c r="QDL11" s="1941"/>
      <c r="QDM11" s="1941"/>
      <c r="QDN11" s="1941"/>
      <c r="QDO11" s="1941"/>
      <c r="QDP11" s="1941"/>
      <c r="QDQ11" s="1941"/>
      <c r="QDR11" s="1941"/>
      <c r="QDS11" s="1941"/>
      <c r="QDT11" s="1941"/>
      <c r="QDU11" s="1941"/>
      <c r="QDV11" s="1941"/>
      <c r="QDW11" s="1941"/>
      <c r="QDX11" s="1941"/>
      <c r="QDY11" s="1941"/>
      <c r="QDZ11" s="1941"/>
      <c r="QEA11" s="1941"/>
      <c r="QEB11" s="1941"/>
      <c r="QEC11" s="1941"/>
      <c r="QED11" s="1941"/>
      <c r="QEE11" s="1941"/>
      <c r="QEF11" s="1941"/>
      <c r="QEG11" s="1941"/>
      <c r="QEH11" s="1941"/>
      <c r="QEI11" s="1941"/>
      <c r="QEJ11" s="1941"/>
      <c r="QEK11" s="1941"/>
      <c r="QEL11" s="1941"/>
      <c r="QEM11" s="1941"/>
      <c r="QEN11" s="1941"/>
      <c r="QEO11" s="1941"/>
      <c r="QEP11" s="1941"/>
      <c r="QEQ11" s="1941"/>
      <c r="QER11" s="1941"/>
      <c r="QES11" s="1941"/>
      <c r="QET11" s="1941"/>
      <c r="QEU11" s="1941"/>
      <c r="QEV11" s="1941"/>
      <c r="QEW11" s="1941"/>
      <c r="QEX11" s="1941"/>
      <c r="QEY11" s="1941"/>
      <c r="QEZ11" s="1941"/>
      <c r="QFA11" s="1941"/>
      <c r="QFB11" s="1941"/>
      <c r="QFC11" s="1941"/>
      <c r="QFD11" s="1941"/>
      <c r="QFE11" s="1941"/>
      <c r="QFF11" s="1941"/>
      <c r="QFG11" s="1941"/>
      <c r="QFH11" s="1941"/>
      <c r="QFI11" s="1941"/>
      <c r="QFJ11" s="1941"/>
      <c r="QFK11" s="1941"/>
      <c r="QFL11" s="1941"/>
      <c r="QFM11" s="1941"/>
      <c r="QFN11" s="1941"/>
      <c r="QFO11" s="1941"/>
      <c r="QFP11" s="1941"/>
      <c r="QFQ11" s="1941"/>
      <c r="QFR11" s="1941"/>
      <c r="QFS11" s="1941"/>
      <c r="QFT11" s="1941"/>
      <c r="QFU11" s="1941"/>
      <c r="QFV11" s="1941"/>
      <c r="QFW11" s="1941"/>
      <c r="QFX11" s="1941"/>
      <c r="QFY11" s="1941"/>
      <c r="QFZ11" s="1941"/>
      <c r="QGA11" s="1941"/>
      <c r="QGB11" s="1941"/>
      <c r="QGC11" s="1941"/>
      <c r="QGD11" s="1941"/>
      <c r="QGE11" s="1941"/>
      <c r="QGF11" s="1941"/>
      <c r="QGG11" s="1941"/>
      <c r="QGH11" s="1941"/>
      <c r="QGI11" s="1941"/>
      <c r="QGJ11" s="1941"/>
      <c r="QGK11" s="1941"/>
      <c r="QGL11" s="1941"/>
      <c r="QGM11" s="1941"/>
      <c r="QGN11" s="1941"/>
      <c r="QGO11" s="1941"/>
      <c r="QGP11" s="1941"/>
      <c r="QGQ11" s="1941"/>
      <c r="QGR11" s="1941"/>
      <c r="QGS11" s="1941"/>
      <c r="QGT11" s="1941"/>
      <c r="QGU11" s="1941"/>
      <c r="QGV11" s="1941"/>
      <c r="QGW11" s="1941"/>
      <c r="QGX11" s="1941"/>
      <c r="QGY11" s="1941"/>
      <c r="QGZ11" s="1941"/>
      <c r="QHA11" s="1941"/>
      <c r="QHB11" s="1941"/>
      <c r="QHC11" s="1941"/>
      <c r="QHD11" s="1941"/>
      <c r="QHE11" s="1941"/>
      <c r="QHF11" s="1941"/>
      <c r="QHG11" s="1941"/>
      <c r="QHH11" s="1941"/>
      <c r="QHI11" s="1941"/>
      <c r="QHJ11" s="1941"/>
      <c r="QHK11" s="1941"/>
      <c r="QHL11" s="1941"/>
      <c r="QHM11" s="1941"/>
      <c r="QHN11" s="1941"/>
      <c r="QHO11" s="1941"/>
      <c r="QHP11" s="1941"/>
      <c r="QHQ11" s="1941"/>
      <c r="QHR11" s="1941"/>
      <c r="QHS11" s="1941"/>
      <c r="QHT11" s="1941"/>
      <c r="QHU11" s="1941"/>
      <c r="QHV11" s="1941"/>
      <c r="QHW11" s="1941"/>
      <c r="QHX11" s="1941"/>
      <c r="QHY11" s="1941"/>
      <c r="QHZ11" s="1941"/>
      <c r="QIA11" s="1941"/>
      <c r="QIB11" s="1941"/>
      <c r="QIC11" s="1941"/>
      <c r="QID11" s="1941"/>
      <c r="QIE11" s="1941"/>
      <c r="QIF11" s="1941"/>
      <c r="QIG11" s="1941"/>
      <c r="QIH11" s="1941"/>
      <c r="QII11" s="1941"/>
      <c r="QIJ11" s="1941"/>
      <c r="QIK11" s="1941"/>
      <c r="QIL11" s="1941"/>
      <c r="QIM11" s="1941"/>
      <c r="QIN11" s="1941"/>
      <c r="QIO11" s="1941"/>
      <c r="QIP11" s="1941"/>
      <c r="QIQ11" s="1941"/>
      <c r="QIR11" s="1941"/>
      <c r="QIS11" s="1941"/>
      <c r="QIT11" s="1941"/>
      <c r="QIU11" s="1941"/>
      <c r="QIV11" s="1941"/>
      <c r="QIW11" s="1941"/>
      <c r="QIX11" s="1941"/>
      <c r="QIY11" s="1941"/>
      <c r="QIZ11" s="1941"/>
      <c r="QJA11" s="1941"/>
      <c r="QJB11" s="1941"/>
      <c r="QJC11" s="1941"/>
      <c r="QJD11" s="1941"/>
      <c r="QJE11" s="1941"/>
      <c r="QJF11" s="1941"/>
      <c r="QJG11" s="1941"/>
      <c r="QJH11" s="1941"/>
      <c r="QJI11" s="1941"/>
      <c r="QJJ11" s="1941"/>
      <c r="QJK11" s="1941"/>
      <c r="QJL11" s="1941"/>
      <c r="QJM11" s="1941"/>
      <c r="QJN11" s="1941"/>
      <c r="QJO11" s="1941"/>
      <c r="QJP11" s="1941"/>
      <c r="QJQ11" s="1941"/>
      <c r="QJR11" s="1941"/>
      <c r="QJS11" s="1941"/>
      <c r="QJT11" s="1941"/>
      <c r="QJU11" s="1941"/>
      <c r="QJV11" s="1941"/>
      <c r="QJW11" s="1941"/>
      <c r="QJX11" s="1941"/>
      <c r="QJY11" s="1941"/>
      <c r="QJZ11" s="1941"/>
      <c r="QKA11" s="1941"/>
      <c r="QKB11" s="1941"/>
      <c r="QKC11" s="1941"/>
      <c r="QKD11" s="1941"/>
      <c r="QKE11" s="1941"/>
      <c r="QKF11" s="1941"/>
      <c r="QKG11" s="1941"/>
      <c r="QKH11" s="1941"/>
      <c r="QKI11" s="1941"/>
      <c r="QKJ11" s="1941"/>
      <c r="QKK11" s="1941"/>
      <c r="QKL11" s="1941"/>
      <c r="QKM11" s="1941"/>
      <c r="QKN11" s="1941"/>
      <c r="QKO11" s="1941"/>
      <c r="QKP11" s="1941"/>
      <c r="QKQ11" s="1941"/>
      <c r="QKR11" s="1941"/>
      <c r="QKS11" s="1941"/>
      <c r="QKT11" s="1941"/>
      <c r="QKU11" s="1941"/>
      <c r="QKV11" s="1941"/>
      <c r="QKW11" s="1941"/>
      <c r="QKX11" s="1941"/>
      <c r="QKY11" s="1941"/>
      <c r="QKZ11" s="1941"/>
      <c r="QLA11" s="1941"/>
      <c r="QLB11" s="1941"/>
      <c r="QLC11" s="1941"/>
      <c r="QLD11" s="1941"/>
      <c r="QLE11" s="1941"/>
      <c r="QLF11" s="1941"/>
      <c r="QLG11" s="1941"/>
      <c r="QLH11" s="1941"/>
      <c r="QLI11" s="1941"/>
      <c r="QLJ11" s="1941"/>
      <c r="QLK11" s="1941"/>
      <c r="QLL11" s="1941"/>
      <c r="QLM11" s="1941"/>
      <c r="QLN11" s="1941"/>
      <c r="QLO11" s="1941"/>
      <c r="QLP11" s="1941"/>
      <c r="QLQ11" s="1941"/>
      <c r="QLR11" s="1941"/>
      <c r="QLS11" s="1941"/>
      <c r="QLT11" s="1941"/>
      <c r="QLU11" s="1941"/>
      <c r="QLV11" s="1941"/>
      <c r="QLW11" s="1941"/>
      <c r="QLX11" s="1941"/>
      <c r="QLY11" s="1941"/>
      <c r="QLZ11" s="1941"/>
      <c r="QMA11" s="1941"/>
      <c r="QMB11" s="1941"/>
      <c r="QMC11" s="1941"/>
      <c r="QMD11" s="1941"/>
      <c r="QME11" s="1941"/>
      <c r="QMF11" s="1941"/>
      <c r="QMG11" s="1941"/>
      <c r="QMH11" s="1941"/>
      <c r="QMI11" s="1941"/>
      <c r="QMJ11" s="1941"/>
      <c r="QMK11" s="1941"/>
      <c r="QML11" s="1941"/>
      <c r="QMM11" s="1941"/>
      <c r="QMN11" s="1941"/>
      <c r="QMO11" s="1941"/>
      <c r="QMP11" s="1941"/>
      <c r="QMQ11" s="1941"/>
      <c r="QMR11" s="1941"/>
      <c r="QMS11" s="1941"/>
      <c r="QMT11" s="1941"/>
      <c r="QMU11" s="1941"/>
      <c r="QMV11" s="1941"/>
      <c r="QMW11" s="1941"/>
      <c r="QMX11" s="1941"/>
      <c r="QMY11" s="1941"/>
      <c r="QMZ11" s="1941"/>
      <c r="QNA11" s="1941"/>
      <c r="QNB11" s="1941"/>
      <c r="QNC11" s="1941"/>
      <c r="QND11" s="1941"/>
      <c r="QNE11" s="1941"/>
      <c r="QNF11" s="1941"/>
      <c r="QNG11" s="1941"/>
      <c r="QNH11" s="1941"/>
      <c r="QNI11" s="1941"/>
      <c r="QNJ11" s="1941"/>
      <c r="QNK11" s="1941"/>
      <c r="QNL11" s="1941"/>
      <c r="QNM11" s="1941"/>
      <c r="QNN11" s="1941"/>
      <c r="QNO11" s="1941"/>
      <c r="QNP11" s="1941"/>
      <c r="QNQ11" s="1941"/>
      <c r="QNR11" s="1941"/>
      <c r="QNS11" s="1941"/>
      <c r="QNT11" s="1941"/>
      <c r="QNU11" s="1941"/>
      <c r="QNV11" s="1941"/>
      <c r="QNW11" s="1941"/>
      <c r="QNX11" s="1941"/>
      <c r="QNY11" s="1941"/>
      <c r="QNZ11" s="1941"/>
      <c r="QOA11" s="1941"/>
      <c r="QOB11" s="1941"/>
      <c r="QOC11" s="1941"/>
      <c r="QOD11" s="1941"/>
      <c r="QOE11" s="1941"/>
      <c r="QOF11" s="1941"/>
      <c r="QOG11" s="1941"/>
      <c r="QOH11" s="1941"/>
      <c r="QOI11" s="1941"/>
      <c r="QOJ11" s="1941"/>
      <c r="QOK11" s="1941"/>
      <c r="QOL11" s="1941"/>
      <c r="QOM11" s="1941"/>
      <c r="QON11" s="1941"/>
      <c r="QOO11" s="1941"/>
      <c r="QOP11" s="1941"/>
      <c r="QOQ11" s="1941"/>
      <c r="QOR11" s="1941"/>
      <c r="QOS11" s="1941"/>
      <c r="QOT11" s="1941"/>
      <c r="QOU11" s="1941"/>
      <c r="QOV11" s="1941"/>
      <c r="QOW11" s="1941"/>
      <c r="QOX11" s="1941"/>
      <c r="QOY11" s="1941"/>
      <c r="QOZ11" s="1941"/>
      <c r="QPA11" s="1941"/>
      <c r="QPB11" s="1941"/>
      <c r="QPC11" s="1941"/>
      <c r="QPD11" s="1941"/>
      <c r="QPE11" s="1941"/>
      <c r="QPF11" s="1941"/>
      <c r="QPG11" s="1941"/>
      <c r="QPH11" s="1941"/>
      <c r="QPI11" s="1941"/>
      <c r="QPJ11" s="1941"/>
      <c r="QPK11" s="1941"/>
      <c r="QPL11" s="1941"/>
      <c r="QPM11" s="1941"/>
      <c r="QPN11" s="1941"/>
      <c r="QPO11" s="1941"/>
      <c r="QPP11" s="1941"/>
      <c r="QPQ11" s="1941"/>
      <c r="QPR11" s="1941"/>
      <c r="QPS11" s="1941"/>
      <c r="QPT11" s="1941"/>
      <c r="QPU11" s="1941"/>
      <c r="QPV11" s="1941"/>
      <c r="QPW11" s="1941"/>
      <c r="QPX11" s="1941"/>
      <c r="QPY11" s="1941"/>
      <c r="QPZ11" s="1941"/>
      <c r="QQA11" s="1941"/>
      <c r="QQB11" s="1941"/>
      <c r="QQC11" s="1941"/>
      <c r="QQD11" s="1941"/>
      <c r="QQE11" s="1941"/>
      <c r="QQF11" s="1941"/>
      <c r="QQG11" s="1941"/>
      <c r="QQH11" s="1941"/>
      <c r="QQI11" s="1941"/>
      <c r="QQJ11" s="1941"/>
      <c r="QQK11" s="1941"/>
      <c r="QQL11" s="1941"/>
      <c r="QQM11" s="1941"/>
      <c r="QQN11" s="1941"/>
      <c r="QQO11" s="1941"/>
      <c r="QQP11" s="1941"/>
      <c r="QQQ11" s="1941"/>
      <c r="QQR11" s="1941"/>
      <c r="QQS11" s="1941"/>
      <c r="QQT11" s="1941"/>
      <c r="QQU11" s="1941"/>
      <c r="QQV11" s="1941"/>
      <c r="QQW11" s="1941"/>
      <c r="QQX11" s="1941"/>
      <c r="QQY11" s="1941"/>
      <c r="QQZ11" s="1941"/>
      <c r="QRA11" s="1941"/>
      <c r="QRB11" s="1941"/>
      <c r="QRC11" s="1941"/>
      <c r="QRD11" s="1941"/>
      <c r="QRE11" s="1941"/>
      <c r="QRF11" s="1941"/>
      <c r="QRG11" s="1941"/>
      <c r="QRH11" s="1941"/>
      <c r="QRI11" s="1941"/>
      <c r="QRJ11" s="1941"/>
      <c r="QRK11" s="1941"/>
      <c r="QRL11" s="1941"/>
      <c r="QRM11" s="1941"/>
      <c r="QRN11" s="1941"/>
      <c r="QRO11" s="1941"/>
      <c r="QRP11" s="1941"/>
      <c r="QRQ11" s="1941"/>
      <c r="QRR11" s="1941"/>
      <c r="QRS11" s="1941"/>
      <c r="QRT11" s="1941"/>
      <c r="QRU11" s="1941"/>
      <c r="QRV11" s="1941"/>
      <c r="QRW11" s="1941"/>
      <c r="QRX11" s="1941"/>
      <c r="QRY11" s="1941"/>
      <c r="QRZ11" s="1941"/>
      <c r="QSA11" s="1941"/>
      <c r="QSB11" s="1941"/>
      <c r="QSC11" s="1941"/>
      <c r="QSD11" s="1941"/>
      <c r="QSE11" s="1941"/>
      <c r="QSF11" s="1941"/>
      <c r="QSG11" s="1941"/>
      <c r="QSH11" s="1941"/>
      <c r="QSI11" s="1941"/>
      <c r="QSJ11" s="1941"/>
      <c r="QSK11" s="1941"/>
      <c r="QSL11" s="1941"/>
      <c r="QSM11" s="1941"/>
      <c r="QSN11" s="1941"/>
      <c r="QSO11" s="1941"/>
      <c r="QSP11" s="1941"/>
      <c r="QSQ11" s="1941"/>
      <c r="QSR11" s="1941"/>
      <c r="QSS11" s="1941"/>
      <c r="QST11" s="1941"/>
      <c r="QSU11" s="1941"/>
      <c r="QSV11" s="1941"/>
      <c r="QSW11" s="1941"/>
      <c r="QSX11" s="1941"/>
      <c r="QSY11" s="1941"/>
      <c r="QSZ11" s="1941"/>
      <c r="QTA11" s="1941"/>
      <c r="QTB11" s="1941"/>
      <c r="QTC11" s="1941"/>
      <c r="QTD11" s="1941"/>
      <c r="QTE11" s="1941"/>
      <c r="QTF11" s="1941"/>
      <c r="QTG11" s="1941"/>
      <c r="QTH11" s="1941"/>
      <c r="QTI11" s="1941"/>
      <c r="QTJ11" s="1941"/>
      <c r="QTK11" s="1941"/>
      <c r="QTL11" s="1941"/>
      <c r="QTM11" s="1941"/>
      <c r="QTN11" s="1941"/>
      <c r="QTO11" s="1941"/>
      <c r="QTP11" s="1941"/>
      <c r="QTQ11" s="1941"/>
      <c r="QTR11" s="1941"/>
      <c r="QTS11" s="1941"/>
      <c r="QTT11" s="1941"/>
      <c r="QTU11" s="1941"/>
      <c r="QTV11" s="1941"/>
      <c r="QTW11" s="1941"/>
      <c r="QTX11" s="1941"/>
      <c r="QTY11" s="1941"/>
      <c r="QTZ11" s="1941"/>
      <c r="QUA11" s="1941"/>
      <c r="QUB11" s="1941"/>
      <c r="QUC11" s="1941"/>
      <c r="QUD11" s="1941"/>
      <c r="QUE11" s="1941"/>
      <c r="QUF11" s="1941"/>
      <c r="QUG11" s="1941"/>
      <c r="QUH11" s="1941"/>
      <c r="QUI11" s="1941"/>
      <c r="QUJ11" s="1941"/>
      <c r="QUK11" s="1941"/>
      <c r="QUL11" s="1941"/>
      <c r="QUM11" s="1941"/>
      <c r="QUN11" s="1941"/>
      <c r="QUO11" s="1941"/>
      <c r="QUP11" s="1941"/>
      <c r="QUQ11" s="1941"/>
      <c r="QUR11" s="1941"/>
      <c r="QUS11" s="1941"/>
      <c r="QUT11" s="1941"/>
      <c r="QUU11" s="1941"/>
      <c r="QUV11" s="1941"/>
      <c r="QUW11" s="1941"/>
      <c r="QUX11" s="1941"/>
      <c r="QUY11" s="1941"/>
      <c r="QUZ11" s="1941"/>
      <c r="QVA11" s="1941"/>
      <c r="QVB11" s="1941"/>
      <c r="QVC11" s="1941"/>
      <c r="QVD11" s="1941"/>
      <c r="QVE11" s="1941"/>
      <c r="QVF11" s="1941"/>
      <c r="QVG11" s="1941"/>
      <c r="QVH11" s="1941"/>
      <c r="QVI11" s="1941"/>
      <c r="QVJ11" s="1941"/>
      <c r="QVK11" s="1941"/>
      <c r="QVL11" s="1941"/>
      <c r="QVM11" s="1941"/>
      <c r="QVN11" s="1941"/>
      <c r="QVO11" s="1941"/>
      <c r="QVP11" s="1941"/>
      <c r="QVQ11" s="1941"/>
      <c r="QVR11" s="1941"/>
      <c r="QVS11" s="1941"/>
      <c r="QVT11" s="1941"/>
      <c r="QVU11" s="1941"/>
      <c r="QVV11" s="1941"/>
      <c r="QVW11" s="1941"/>
      <c r="QVX11" s="1941"/>
      <c r="QVY11" s="1941"/>
      <c r="QVZ11" s="1941"/>
      <c r="QWA11" s="1941"/>
      <c r="QWB11" s="1941"/>
      <c r="QWC11" s="1941"/>
      <c r="QWD11" s="1941"/>
      <c r="QWE11" s="1941"/>
      <c r="QWF11" s="1941"/>
      <c r="QWG11" s="1941"/>
      <c r="QWH11" s="1941"/>
      <c r="QWI11" s="1941"/>
      <c r="QWJ11" s="1941"/>
      <c r="QWK11" s="1941"/>
      <c r="QWL11" s="1941"/>
      <c r="QWM11" s="1941"/>
      <c r="QWN11" s="1941"/>
      <c r="QWO11" s="1941"/>
      <c r="QWP11" s="1941"/>
      <c r="QWQ11" s="1941"/>
      <c r="QWR11" s="1941"/>
      <c r="QWS11" s="1941"/>
      <c r="QWT11" s="1941"/>
      <c r="QWU11" s="1941"/>
      <c r="QWV11" s="1941"/>
      <c r="QWW11" s="1941"/>
      <c r="QWX11" s="1941"/>
      <c r="QWY11" s="1941"/>
      <c r="QWZ11" s="1941"/>
      <c r="QXA11" s="1941"/>
      <c r="QXB11" s="1941"/>
      <c r="QXC11" s="1941"/>
      <c r="QXD11" s="1941"/>
      <c r="QXE11" s="1941"/>
      <c r="QXF11" s="1941"/>
      <c r="QXG11" s="1941"/>
      <c r="QXH11" s="1941"/>
      <c r="QXI11" s="1941"/>
      <c r="QXJ11" s="1941"/>
      <c r="QXK11" s="1941"/>
      <c r="QXL11" s="1941"/>
      <c r="QXM11" s="1941"/>
      <c r="QXN11" s="1941"/>
      <c r="QXO11" s="1941"/>
      <c r="QXP11" s="1941"/>
      <c r="QXQ11" s="1941"/>
      <c r="QXR11" s="1941"/>
      <c r="QXS11" s="1941"/>
      <c r="QXT11" s="1941"/>
      <c r="QXU11" s="1941"/>
      <c r="QXV11" s="1941"/>
      <c r="QXW11" s="1941"/>
      <c r="QXX11" s="1941"/>
      <c r="QXY11" s="1941"/>
      <c r="QXZ11" s="1941"/>
      <c r="QYA11" s="1941"/>
      <c r="QYB11" s="1941"/>
      <c r="QYC11" s="1941"/>
      <c r="QYD11" s="1941"/>
      <c r="QYE11" s="1941"/>
      <c r="QYF11" s="1941"/>
      <c r="QYG11" s="1941"/>
      <c r="QYH11" s="1941"/>
      <c r="QYI11" s="1941"/>
      <c r="QYJ11" s="1941"/>
      <c r="QYK11" s="1941"/>
      <c r="QYL11" s="1941"/>
      <c r="QYM11" s="1941"/>
      <c r="QYN11" s="1941"/>
      <c r="QYO11" s="1941"/>
      <c r="QYP11" s="1941"/>
      <c r="QYQ11" s="1941"/>
      <c r="QYR11" s="1941"/>
      <c r="QYS11" s="1941"/>
      <c r="QYT11" s="1941"/>
      <c r="QYU11" s="1941"/>
      <c r="QYV11" s="1941"/>
      <c r="QYW11" s="1941"/>
      <c r="QYX11" s="1941"/>
      <c r="QYY11" s="1941"/>
      <c r="QYZ11" s="1941"/>
      <c r="QZA11" s="1941"/>
      <c r="QZB11" s="1941"/>
      <c r="QZC11" s="1941"/>
      <c r="QZD11" s="1941"/>
      <c r="QZE11" s="1941"/>
      <c r="QZF11" s="1941"/>
      <c r="QZG11" s="1941"/>
      <c r="QZH11" s="1941"/>
      <c r="QZI11" s="1941"/>
      <c r="QZJ11" s="1941"/>
      <c r="QZK11" s="1941"/>
      <c r="QZL11" s="1941"/>
      <c r="QZM11" s="1941"/>
      <c r="QZN11" s="1941"/>
      <c r="QZO11" s="1941"/>
      <c r="QZP11" s="1941"/>
      <c r="QZQ11" s="1941"/>
      <c r="QZR11" s="1941"/>
      <c r="QZS11" s="1941"/>
      <c r="QZT11" s="1941"/>
      <c r="QZU11" s="1941"/>
      <c r="QZV11" s="1941"/>
      <c r="QZW11" s="1941"/>
      <c r="QZX11" s="1941"/>
      <c r="QZY11" s="1941"/>
      <c r="QZZ11" s="1941"/>
      <c r="RAA11" s="1941"/>
      <c r="RAB11" s="1941"/>
      <c r="RAC11" s="1941"/>
      <c r="RAD11" s="1941"/>
      <c r="RAE11" s="1941"/>
      <c r="RAF11" s="1941"/>
      <c r="RAG11" s="1941"/>
      <c r="RAH11" s="1941"/>
      <c r="RAI11" s="1941"/>
      <c r="RAJ11" s="1941"/>
      <c r="RAK11" s="1941"/>
      <c r="RAL11" s="1941"/>
      <c r="RAM11" s="1941"/>
      <c r="RAN11" s="1941"/>
      <c r="RAO11" s="1941"/>
      <c r="RAP11" s="1941"/>
      <c r="RAQ11" s="1941"/>
      <c r="RAR11" s="1941"/>
      <c r="RAS11" s="1941"/>
      <c r="RAT11" s="1941"/>
      <c r="RAU11" s="1941"/>
      <c r="RAV11" s="1941"/>
      <c r="RAW11" s="1941"/>
      <c r="RAX11" s="1941"/>
      <c r="RAY11" s="1941"/>
      <c r="RAZ11" s="1941"/>
      <c r="RBA11" s="1941"/>
      <c r="RBB11" s="1941"/>
      <c r="RBC11" s="1941"/>
      <c r="RBD11" s="1941"/>
      <c r="RBE11" s="1941"/>
      <c r="RBF11" s="1941"/>
      <c r="RBG11" s="1941"/>
      <c r="RBH11" s="1941"/>
      <c r="RBI11" s="1941"/>
      <c r="RBJ11" s="1941"/>
      <c r="RBK11" s="1941"/>
      <c r="RBL11" s="1941"/>
      <c r="RBM11" s="1941"/>
      <c r="RBN11" s="1941"/>
      <c r="RBO11" s="1941"/>
      <c r="RBP11" s="1941"/>
      <c r="RBQ11" s="1941"/>
      <c r="RBR11" s="1941"/>
      <c r="RBS11" s="1941"/>
      <c r="RBT11" s="1941"/>
      <c r="RBU11" s="1941"/>
      <c r="RBV11" s="1941"/>
      <c r="RBW11" s="1941"/>
      <c r="RBX11" s="1941"/>
      <c r="RBY11" s="1941"/>
      <c r="RBZ11" s="1941"/>
      <c r="RCA11" s="1941"/>
      <c r="RCB11" s="1941"/>
      <c r="RCC11" s="1941"/>
      <c r="RCD11" s="1941"/>
      <c r="RCE11" s="1941"/>
      <c r="RCF11" s="1941"/>
      <c r="RCG11" s="1941"/>
      <c r="RCH11" s="1941"/>
      <c r="RCI11" s="1941"/>
      <c r="RCJ11" s="1941"/>
      <c r="RCK11" s="1941"/>
      <c r="RCL11" s="1941"/>
      <c r="RCM11" s="1941"/>
      <c r="RCN11" s="1941"/>
      <c r="RCO11" s="1941"/>
      <c r="RCP11" s="1941"/>
      <c r="RCQ11" s="1941"/>
      <c r="RCR11" s="1941"/>
      <c r="RCS11" s="1941"/>
      <c r="RCT11" s="1941"/>
      <c r="RCU11" s="1941"/>
      <c r="RCV11" s="1941"/>
      <c r="RCW11" s="1941"/>
      <c r="RCX11" s="1941"/>
      <c r="RCY11" s="1941"/>
      <c r="RCZ11" s="1941"/>
      <c r="RDA11" s="1941"/>
      <c r="RDB11" s="1941"/>
      <c r="RDC11" s="1941"/>
      <c r="RDD11" s="1941"/>
      <c r="RDE11" s="1941"/>
      <c r="RDF11" s="1941"/>
      <c r="RDG11" s="1941"/>
      <c r="RDH11" s="1941"/>
      <c r="RDI11" s="1941"/>
      <c r="RDJ11" s="1941"/>
      <c r="RDK11" s="1941"/>
      <c r="RDL11" s="1941"/>
      <c r="RDM11" s="1941"/>
      <c r="RDN11" s="1941"/>
      <c r="RDO11" s="1941"/>
      <c r="RDP11" s="1941"/>
      <c r="RDQ11" s="1941"/>
      <c r="RDR11" s="1941"/>
      <c r="RDS11" s="1941"/>
      <c r="RDT11" s="1941"/>
      <c r="RDU11" s="1941"/>
      <c r="RDV11" s="1941"/>
      <c r="RDW11" s="1941"/>
      <c r="RDX11" s="1941"/>
      <c r="RDY11" s="1941"/>
      <c r="RDZ11" s="1941"/>
      <c r="REA11" s="1941"/>
      <c r="REB11" s="1941"/>
      <c r="REC11" s="1941"/>
      <c r="RED11" s="1941"/>
      <c r="REE11" s="1941"/>
      <c r="REF11" s="1941"/>
      <c r="REG11" s="1941"/>
      <c r="REH11" s="1941"/>
      <c r="REI11" s="1941"/>
      <c r="REJ11" s="1941"/>
      <c r="REK11" s="1941"/>
      <c r="REL11" s="1941"/>
      <c r="REM11" s="1941"/>
      <c r="REN11" s="1941"/>
      <c r="REO11" s="1941"/>
      <c r="REP11" s="1941"/>
      <c r="REQ11" s="1941"/>
      <c r="RER11" s="1941"/>
      <c r="RES11" s="1941"/>
      <c r="RET11" s="1941"/>
      <c r="REU11" s="1941"/>
      <c r="REV11" s="1941"/>
      <c r="REW11" s="1941"/>
      <c r="REX11" s="1941"/>
      <c r="REY11" s="1941"/>
      <c r="REZ11" s="1941"/>
      <c r="RFA11" s="1941"/>
      <c r="RFB11" s="1941"/>
      <c r="RFC11" s="1941"/>
      <c r="RFD11" s="1941"/>
      <c r="RFE11" s="1941"/>
      <c r="RFF11" s="1941"/>
      <c r="RFG11" s="1941"/>
      <c r="RFH11" s="1941"/>
      <c r="RFI11" s="1941"/>
      <c r="RFJ11" s="1941"/>
      <c r="RFK11" s="1941"/>
      <c r="RFL11" s="1941"/>
      <c r="RFM11" s="1941"/>
      <c r="RFN11" s="1941"/>
      <c r="RFO11" s="1941"/>
      <c r="RFP11" s="1941"/>
      <c r="RFQ11" s="1941"/>
      <c r="RFR11" s="1941"/>
      <c r="RFS11" s="1941"/>
      <c r="RFT11" s="1941"/>
      <c r="RFU11" s="1941"/>
      <c r="RFV11" s="1941"/>
      <c r="RFW11" s="1941"/>
      <c r="RFX11" s="1941"/>
      <c r="RFY11" s="1941"/>
      <c r="RFZ11" s="1941"/>
      <c r="RGA11" s="1941"/>
      <c r="RGB11" s="1941"/>
      <c r="RGC11" s="1941"/>
      <c r="RGD11" s="1941"/>
      <c r="RGE11" s="1941"/>
      <c r="RGF11" s="1941"/>
      <c r="RGG11" s="1941"/>
      <c r="RGH11" s="1941"/>
      <c r="RGI11" s="1941"/>
      <c r="RGJ11" s="1941"/>
      <c r="RGK11" s="1941"/>
      <c r="RGL11" s="1941"/>
      <c r="RGM11" s="1941"/>
      <c r="RGN11" s="1941"/>
      <c r="RGO11" s="1941"/>
      <c r="RGP11" s="1941"/>
      <c r="RGQ11" s="1941"/>
      <c r="RGR11" s="1941"/>
      <c r="RGS11" s="1941"/>
      <c r="RGT11" s="1941"/>
      <c r="RGU11" s="1941"/>
      <c r="RGV11" s="1941"/>
      <c r="RGW11" s="1941"/>
      <c r="RGX11" s="1941"/>
      <c r="RGY11" s="1941"/>
      <c r="RGZ11" s="1941"/>
      <c r="RHA11" s="1941"/>
      <c r="RHB11" s="1941"/>
      <c r="RHC11" s="1941"/>
      <c r="RHD11" s="1941"/>
      <c r="RHE11" s="1941"/>
      <c r="RHF11" s="1941"/>
      <c r="RHG11" s="1941"/>
      <c r="RHH11" s="1941"/>
      <c r="RHI11" s="1941"/>
      <c r="RHJ11" s="1941"/>
      <c r="RHK11" s="1941"/>
      <c r="RHL11" s="1941"/>
      <c r="RHM11" s="1941"/>
      <c r="RHN11" s="1941"/>
      <c r="RHO11" s="1941"/>
      <c r="RHP11" s="1941"/>
      <c r="RHQ11" s="1941"/>
      <c r="RHR11" s="1941"/>
      <c r="RHS11" s="1941"/>
      <c r="RHT11" s="1941"/>
      <c r="RHU11" s="1941"/>
      <c r="RHV11" s="1941"/>
      <c r="RHW11" s="1941"/>
      <c r="RHX11" s="1941"/>
      <c r="RHY11" s="1941"/>
      <c r="RHZ11" s="1941"/>
      <c r="RIA11" s="1941"/>
      <c r="RIB11" s="1941"/>
      <c r="RIC11" s="1941"/>
      <c r="RID11" s="1941"/>
      <c r="RIE11" s="1941"/>
      <c r="RIF11" s="1941"/>
      <c r="RIG11" s="1941"/>
      <c r="RIH11" s="1941"/>
      <c r="RII11" s="1941"/>
      <c r="RIJ11" s="1941"/>
      <c r="RIK11" s="1941"/>
      <c r="RIL11" s="1941"/>
      <c r="RIM11" s="1941"/>
      <c r="RIN11" s="1941"/>
      <c r="RIO11" s="1941"/>
      <c r="RIP11" s="1941"/>
      <c r="RIQ11" s="1941"/>
      <c r="RIR11" s="1941"/>
      <c r="RIS11" s="1941"/>
      <c r="RIT11" s="1941"/>
      <c r="RIU11" s="1941"/>
      <c r="RIV11" s="1941"/>
      <c r="RIW11" s="1941"/>
      <c r="RIX11" s="1941"/>
      <c r="RIY11" s="1941"/>
      <c r="RIZ11" s="1941"/>
      <c r="RJA11" s="1941"/>
      <c r="RJB11" s="1941"/>
      <c r="RJC11" s="1941"/>
      <c r="RJD11" s="1941"/>
      <c r="RJE11" s="1941"/>
      <c r="RJF11" s="1941"/>
      <c r="RJG11" s="1941"/>
      <c r="RJH11" s="1941"/>
      <c r="RJI11" s="1941"/>
      <c r="RJJ11" s="1941"/>
      <c r="RJK11" s="1941"/>
      <c r="RJL11" s="1941"/>
      <c r="RJM11" s="1941"/>
      <c r="RJN11" s="1941"/>
      <c r="RJO11" s="1941"/>
      <c r="RJP11" s="1941"/>
      <c r="RJQ11" s="1941"/>
      <c r="RJR11" s="1941"/>
      <c r="RJS11" s="1941"/>
      <c r="RJT11" s="1941"/>
      <c r="RJU11" s="1941"/>
      <c r="RJV11" s="1941"/>
      <c r="RJW11" s="1941"/>
      <c r="RJX11" s="1941"/>
      <c r="RJY11" s="1941"/>
      <c r="RJZ11" s="1941"/>
      <c r="RKA11" s="1941"/>
      <c r="RKB11" s="1941"/>
      <c r="RKC11" s="1941"/>
      <c r="RKD11" s="1941"/>
      <c r="RKE11" s="1941"/>
      <c r="RKF11" s="1941"/>
      <c r="RKG11" s="1941"/>
      <c r="RKH11" s="1941"/>
      <c r="RKI11" s="1941"/>
      <c r="RKJ11" s="1941"/>
      <c r="RKK11" s="1941"/>
      <c r="RKL11" s="1941"/>
      <c r="RKM11" s="1941"/>
      <c r="RKN11" s="1941"/>
      <c r="RKO11" s="1941"/>
      <c r="RKP11" s="1941"/>
      <c r="RKQ11" s="1941"/>
      <c r="RKR11" s="1941"/>
      <c r="RKS11" s="1941"/>
      <c r="RKT11" s="1941"/>
      <c r="RKU11" s="1941"/>
      <c r="RKV11" s="1941"/>
      <c r="RKW11" s="1941"/>
      <c r="RKX11" s="1941"/>
      <c r="RKY11" s="1941"/>
      <c r="RKZ11" s="1941"/>
      <c r="RLA11" s="1941"/>
      <c r="RLB11" s="1941"/>
      <c r="RLC11" s="1941"/>
      <c r="RLD11" s="1941"/>
      <c r="RLE11" s="1941"/>
      <c r="RLF11" s="1941"/>
      <c r="RLG11" s="1941"/>
      <c r="RLH11" s="1941"/>
      <c r="RLI11" s="1941"/>
      <c r="RLJ11" s="1941"/>
      <c r="RLK11" s="1941"/>
      <c r="RLL11" s="1941"/>
      <c r="RLM11" s="1941"/>
      <c r="RLN11" s="1941"/>
      <c r="RLO11" s="1941"/>
      <c r="RLP11" s="1941"/>
      <c r="RLQ11" s="1941"/>
      <c r="RLR11" s="1941"/>
      <c r="RLS11" s="1941"/>
      <c r="RLT11" s="1941"/>
      <c r="RLU11" s="1941"/>
      <c r="RLV11" s="1941"/>
      <c r="RLW11" s="1941"/>
      <c r="RLX11" s="1941"/>
      <c r="RLY11" s="1941"/>
      <c r="RLZ11" s="1941"/>
      <c r="RMA11" s="1941"/>
      <c r="RMB11" s="1941"/>
      <c r="RMC11" s="1941"/>
      <c r="RMD11" s="1941"/>
      <c r="RME11" s="1941"/>
      <c r="RMF11" s="1941"/>
      <c r="RMG11" s="1941"/>
      <c r="RMH11" s="1941"/>
      <c r="RMI11" s="1941"/>
      <c r="RMJ11" s="1941"/>
      <c r="RMK11" s="1941"/>
      <c r="RML11" s="1941"/>
      <c r="RMM11" s="1941"/>
      <c r="RMN11" s="1941"/>
      <c r="RMO11" s="1941"/>
      <c r="RMP11" s="1941"/>
      <c r="RMQ11" s="1941"/>
      <c r="RMR11" s="1941"/>
      <c r="RMS11" s="1941"/>
      <c r="RMT11" s="1941"/>
      <c r="RMU11" s="1941"/>
      <c r="RMV11" s="1941"/>
      <c r="RMW11" s="1941"/>
      <c r="RMX11" s="1941"/>
      <c r="RMY11" s="1941"/>
      <c r="RMZ11" s="1941"/>
      <c r="RNA11" s="1941"/>
      <c r="RNB11" s="1941"/>
      <c r="RNC11" s="1941"/>
      <c r="RND11" s="1941"/>
      <c r="RNE11" s="1941"/>
      <c r="RNF11" s="1941"/>
      <c r="RNG11" s="1941"/>
      <c r="RNH11" s="1941"/>
      <c r="RNI11" s="1941"/>
      <c r="RNJ11" s="1941"/>
      <c r="RNK11" s="1941"/>
      <c r="RNL11" s="1941"/>
      <c r="RNM11" s="1941"/>
      <c r="RNN11" s="1941"/>
      <c r="RNO11" s="1941"/>
      <c r="RNP11" s="1941"/>
      <c r="RNQ11" s="1941"/>
      <c r="RNR11" s="1941"/>
      <c r="RNS11" s="1941"/>
      <c r="RNT11" s="1941"/>
      <c r="RNU11" s="1941"/>
      <c r="RNV11" s="1941"/>
      <c r="RNW11" s="1941"/>
      <c r="RNX11" s="1941"/>
      <c r="RNY11" s="1941"/>
      <c r="RNZ11" s="1941"/>
      <c r="ROA11" s="1941"/>
      <c r="ROB11" s="1941"/>
      <c r="ROC11" s="1941"/>
      <c r="ROD11" s="1941"/>
      <c r="ROE11" s="1941"/>
      <c r="ROF11" s="1941"/>
      <c r="ROG11" s="1941"/>
      <c r="ROH11" s="1941"/>
      <c r="ROI11" s="1941"/>
      <c r="ROJ11" s="1941"/>
      <c r="ROK11" s="1941"/>
      <c r="ROL11" s="1941"/>
      <c r="ROM11" s="1941"/>
      <c r="RON11" s="1941"/>
      <c r="ROO11" s="1941"/>
      <c r="ROP11" s="1941"/>
      <c r="ROQ11" s="1941"/>
      <c r="ROR11" s="1941"/>
      <c r="ROS11" s="1941"/>
      <c r="ROT11" s="1941"/>
      <c r="ROU11" s="1941"/>
      <c r="ROV11" s="1941"/>
      <c r="ROW11" s="1941"/>
      <c r="ROX11" s="1941"/>
      <c r="ROY11" s="1941"/>
      <c r="ROZ11" s="1941"/>
      <c r="RPA11" s="1941"/>
      <c r="RPB11" s="1941"/>
      <c r="RPC11" s="1941"/>
      <c r="RPD11" s="1941"/>
      <c r="RPE11" s="1941"/>
      <c r="RPF11" s="1941"/>
      <c r="RPG11" s="1941"/>
      <c r="RPH11" s="1941"/>
      <c r="RPI11" s="1941"/>
      <c r="RPJ11" s="1941"/>
      <c r="RPK11" s="1941"/>
      <c r="RPL11" s="1941"/>
      <c r="RPM11" s="1941"/>
      <c r="RPN11" s="1941"/>
      <c r="RPO11" s="1941"/>
      <c r="RPP11" s="1941"/>
      <c r="RPQ11" s="1941"/>
      <c r="RPR11" s="1941"/>
      <c r="RPS11" s="1941"/>
      <c r="RPT11" s="1941"/>
      <c r="RPU11" s="1941"/>
      <c r="RPV11" s="1941"/>
      <c r="RPW11" s="1941"/>
      <c r="RPX11" s="1941"/>
      <c r="RPY11" s="1941"/>
      <c r="RPZ11" s="1941"/>
      <c r="RQA11" s="1941"/>
      <c r="RQB11" s="1941"/>
      <c r="RQC11" s="1941"/>
      <c r="RQD11" s="1941"/>
      <c r="RQE11" s="1941"/>
      <c r="RQF11" s="1941"/>
      <c r="RQG11" s="1941"/>
      <c r="RQH11" s="1941"/>
      <c r="RQI11" s="1941"/>
      <c r="RQJ11" s="1941"/>
      <c r="RQK11" s="1941"/>
      <c r="RQL11" s="1941"/>
      <c r="RQM11" s="1941"/>
      <c r="RQN11" s="1941"/>
      <c r="RQO11" s="1941"/>
      <c r="RQP11" s="1941"/>
      <c r="RQQ11" s="1941"/>
      <c r="RQR11" s="1941"/>
      <c r="RQS11" s="1941"/>
      <c r="RQT11" s="1941"/>
      <c r="RQU11" s="1941"/>
      <c r="RQV11" s="1941"/>
      <c r="RQW11" s="1941"/>
      <c r="RQX11" s="1941"/>
      <c r="RQY11" s="1941"/>
      <c r="RQZ11" s="1941"/>
      <c r="RRA11" s="1941"/>
      <c r="RRB11" s="1941"/>
      <c r="RRC11" s="1941"/>
      <c r="RRD11" s="1941"/>
      <c r="RRE11" s="1941"/>
      <c r="RRF11" s="1941"/>
      <c r="RRG11" s="1941"/>
      <c r="RRH11" s="1941"/>
      <c r="RRI11" s="1941"/>
      <c r="RRJ11" s="1941"/>
      <c r="RRK11" s="1941"/>
      <c r="RRL11" s="1941"/>
      <c r="RRM11" s="1941"/>
      <c r="RRN11" s="1941"/>
      <c r="RRO11" s="1941"/>
      <c r="RRP11" s="1941"/>
      <c r="RRQ11" s="1941"/>
      <c r="RRR11" s="1941"/>
      <c r="RRS11" s="1941"/>
      <c r="RRT11" s="1941"/>
      <c r="RRU11" s="1941"/>
      <c r="RRV11" s="1941"/>
      <c r="RRW11" s="1941"/>
      <c r="RRX11" s="1941"/>
      <c r="RRY11" s="1941"/>
      <c r="RRZ11" s="1941"/>
      <c r="RSA11" s="1941"/>
      <c r="RSB11" s="1941"/>
      <c r="RSC11" s="1941"/>
      <c r="RSD11" s="1941"/>
      <c r="RSE11" s="1941"/>
      <c r="RSF11" s="1941"/>
      <c r="RSG11" s="1941"/>
      <c r="RSH11" s="1941"/>
      <c r="RSI11" s="1941"/>
      <c r="RSJ11" s="1941"/>
      <c r="RSK11" s="1941"/>
      <c r="RSL11" s="1941"/>
      <c r="RSM11" s="1941"/>
      <c r="RSN11" s="1941"/>
      <c r="RSO11" s="1941"/>
      <c r="RSP11" s="1941"/>
      <c r="RSQ11" s="1941"/>
      <c r="RSR11" s="1941"/>
      <c r="RSS11" s="1941"/>
      <c r="RST11" s="1941"/>
      <c r="RSU11" s="1941"/>
      <c r="RSV11" s="1941"/>
      <c r="RSW11" s="1941"/>
      <c r="RSX11" s="1941"/>
      <c r="RSY11" s="1941"/>
      <c r="RSZ11" s="1941"/>
      <c r="RTA11" s="1941"/>
      <c r="RTB11" s="1941"/>
      <c r="RTC11" s="1941"/>
      <c r="RTD11" s="1941"/>
      <c r="RTE11" s="1941"/>
      <c r="RTF11" s="1941"/>
      <c r="RTG11" s="1941"/>
      <c r="RTH11" s="1941"/>
      <c r="RTI11" s="1941"/>
      <c r="RTJ11" s="1941"/>
      <c r="RTK11" s="1941"/>
      <c r="RTL11" s="1941"/>
      <c r="RTM11" s="1941"/>
      <c r="RTN11" s="1941"/>
      <c r="RTO11" s="1941"/>
      <c r="RTP11" s="1941"/>
      <c r="RTQ11" s="1941"/>
      <c r="RTR11" s="1941"/>
      <c r="RTS11" s="1941"/>
      <c r="RTT11" s="1941"/>
      <c r="RTU11" s="1941"/>
      <c r="RTV11" s="1941"/>
      <c r="RTW11" s="1941"/>
      <c r="RTX11" s="1941"/>
      <c r="RTY11" s="1941"/>
      <c r="RTZ11" s="1941"/>
      <c r="RUA11" s="1941"/>
      <c r="RUB11" s="1941"/>
      <c r="RUC11" s="1941"/>
      <c r="RUD11" s="1941"/>
      <c r="RUE11" s="1941"/>
      <c r="RUF11" s="1941"/>
      <c r="RUG11" s="1941"/>
      <c r="RUH11" s="1941"/>
      <c r="RUI11" s="1941"/>
      <c r="RUJ11" s="1941"/>
      <c r="RUK11" s="1941"/>
      <c r="RUL11" s="1941"/>
      <c r="RUM11" s="1941"/>
      <c r="RUN11" s="1941"/>
      <c r="RUO11" s="1941"/>
      <c r="RUP11" s="1941"/>
      <c r="RUQ11" s="1941"/>
      <c r="RUR11" s="1941"/>
      <c r="RUS11" s="1941"/>
      <c r="RUT11" s="1941"/>
      <c r="RUU11" s="1941"/>
      <c r="RUV11" s="1941"/>
      <c r="RUW11" s="1941"/>
      <c r="RUX11" s="1941"/>
      <c r="RUY11" s="1941"/>
      <c r="RUZ11" s="1941"/>
      <c r="RVA11" s="1941"/>
      <c r="RVB11" s="1941"/>
      <c r="RVC11" s="1941"/>
      <c r="RVD11" s="1941"/>
      <c r="RVE11" s="1941"/>
      <c r="RVF11" s="1941"/>
      <c r="RVG11" s="1941"/>
      <c r="RVH11" s="1941"/>
      <c r="RVI11" s="1941"/>
      <c r="RVJ11" s="1941"/>
      <c r="RVK11" s="1941"/>
      <c r="RVL11" s="1941"/>
      <c r="RVM11" s="1941"/>
      <c r="RVN11" s="1941"/>
      <c r="RVO11" s="1941"/>
      <c r="RVP11" s="1941"/>
      <c r="RVQ11" s="1941"/>
      <c r="RVR11" s="1941"/>
      <c r="RVS11" s="1941"/>
      <c r="RVT11" s="1941"/>
      <c r="RVU11" s="1941"/>
      <c r="RVV11" s="1941"/>
      <c r="RVW11" s="1941"/>
      <c r="RVX11" s="1941"/>
      <c r="RVY11" s="1941"/>
      <c r="RVZ11" s="1941"/>
      <c r="RWA11" s="1941"/>
      <c r="RWB11" s="1941"/>
      <c r="RWC11" s="1941"/>
      <c r="RWD11" s="1941"/>
      <c r="RWE11" s="1941"/>
      <c r="RWF11" s="1941"/>
      <c r="RWG11" s="1941"/>
      <c r="RWH11" s="1941"/>
      <c r="RWI11" s="1941"/>
      <c r="RWJ11" s="1941"/>
      <c r="RWK11" s="1941"/>
      <c r="RWL11" s="1941"/>
      <c r="RWM11" s="1941"/>
      <c r="RWN11" s="1941"/>
      <c r="RWO11" s="1941"/>
      <c r="RWP11" s="1941"/>
      <c r="RWQ11" s="1941"/>
      <c r="RWR11" s="1941"/>
      <c r="RWS11" s="1941"/>
      <c r="RWT11" s="1941"/>
      <c r="RWU11" s="1941"/>
      <c r="RWV11" s="1941"/>
      <c r="RWW11" s="1941"/>
      <c r="RWX11" s="1941"/>
      <c r="RWY11" s="1941"/>
      <c r="RWZ11" s="1941"/>
      <c r="RXA11" s="1941"/>
      <c r="RXB11" s="1941"/>
      <c r="RXC11" s="1941"/>
      <c r="RXD11" s="1941"/>
      <c r="RXE11" s="1941"/>
      <c r="RXF11" s="1941"/>
      <c r="RXG11" s="1941"/>
      <c r="RXH11" s="1941"/>
      <c r="RXI11" s="1941"/>
      <c r="RXJ11" s="1941"/>
      <c r="RXK11" s="1941"/>
      <c r="RXL11" s="1941"/>
      <c r="RXM11" s="1941"/>
      <c r="RXN11" s="1941"/>
      <c r="RXO11" s="1941"/>
      <c r="RXP11" s="1941"/>
      <c r="RXQ11" s="1941"/>
      <c r="RXR11" s="1941"/>
      <c r="RXS11" s="1941"/>
      <c r="RXT11" s="1941"/>
      <c r="RXU11" s="1941"/>
      <c r="RXV11" s="1941"/>
      <c r="RXW11" s="1941"/>
      <c r="RXX11" s="1941"/>
      <c r="RXY11" s="1941"/>
      <c r="RXZ11" s="1941"/>
      <c r="RYA11" s="1941"/>
      <c r="RYB11" s="1941"/>
      <c r="RYC11" s="1941"/>
      <c r="RYD11" s="1941"/>
      <c r="RYE11" s="1941"/>
      <c r="RYF11" s="1941"/>
      <c r="RYG11" s="1941"/>
      <c r="RYH11" s="1941"/>
      <c r="RYI11" s="1941"/>
      <c r="RYJ11" s="1941"/>
      <c r="RYK11" s="1941"/>
      <c r="RYL11" s="1941"/>
      <c r="RYM11" s="1941"/>
      <c r="RYN11" s="1941"/>
      <c r="RYO11" s="1941"/>
      <c r="RYP11" s="1941"/>
      <c r="RYQ11" s="1941"/>
      <c r="RYR11" s="1941"/>
      <c r="RYS11" s="1941"/>
      <c r="RYT11" s="1941"/>
      <c r="RYU11" s="1941"/>
      <c r="RYV11" s="1941"/>
      <c r="RYW11" s="1941"/>
      <c r="RYX11" s="1941"/>
      <c r="RYY11" s="1941"/>
      <c r="RYZ11" s="1941"/>
      <c r="RZA11" s="1941"/>
      <c r="RZB11" s="1941"/>
      <c r="RZC11" s="1941"/>
      <c r="RZD11" s="1941"/>
      <c r="RZE11" s="1941"/>
      <c r="RZF11" s="1941"/>
      <c r="RZG11" s="1941"/>
      <c r="RZH11" s="1941"/>
      <c r="RZI11" s="1941"/>
      <c r="RZJ11" s="1941"/>
      <c r="RZK11" s="1941"/>
      <c r="RZL11" s="1941"/>
      <c r="RZM11" s="1941"/>
      <c r="RZN11" s="1941"/>
      <c r="RZO11" s="1941"/>
      <c r="RZP11" s="1941"/>
      <c r="RZQ11" s="1941"/>
      <c r="RZR11" s="1941"/>
      <c r="RZS11" s="1941"/>
      <c r="RZT11" s="1941"/>
      <c r="RZU11" s="1941"/>
      <c r="RZV11" s="1941"/>
      <c r="RZW11" s="1941"/>
      <c r="RZX11" s="1941"/>
      <c r="RZY11" s="1941"/>
      <c r="RZZ11" s="1941"/>
      <c r="SAA11" s="1941"/>
      <c r="SAB11" s="1941"/>
      <c r="SAC11" s="1941"/>
      <c r="SAD11" s="1941"/>
      <c r="SAE11" s="1941"/>
      <c r="SAF11" s="1941"/>
      <c r="SAG11" s="1941"/>
      <c r="SAH11" s="1941"/>
      <c r="SAI11" s="1941"/>
      <c r="SAJ11" s="1941"/>
      <c r="SAK11" s="1941"/>
      <c r="SAL11" s="1941"/>
      <c r="SAM11" s="1941"/>
      <c r="SAN11" s="1941"/>
      <c r="SAO11" s="1941"/>
      <c r="SAP11" s="1941"/>
      <c r="SAQ11" s="1941"/>
      <c r="SAR11" s="1941"/>
      <c r="SAS11" s="1941"/>
      <c r="SAT11" s="1941"/>
      <c r="SAU11" s="1941"/>
      <c r="SAV11" s="1941"/>
      <c r="SAW11" s="1941"/>
      <c r="SAX11" s="1941"/>
      <c r="SAY11" s="1941"/>
      <c r="SAZ11" s="1941"/>
      <c r="SBA11" s="1941"/>
      <c r="SBB11" s="1941"/>
      <c r="SBC11" s="1941"/>
      <c r="SBD11" s="1941"/>
      <c r="SBE11" s="1941"/>
      <c r="SBF11" s="1941"/>
      <c r="SBG11" s="1941"/>
      <c r="SBH11" s="1941"/>
      <c r="SBI11" s="1941"/>
      <c r="SBJ11" s="1941"/>
      <c r="SBK11" s="1941"/>
      <c r="SBL11" s="1941"/>
      <c r="SBM11" s="1941"/>
      <c r="SBN11" s="1941"/>
      <c r="SBO11" s="1941"/>
      <c r="SBP11" s="1941"/>
      <c r="SBQ11" s="1941"/>
      <c r="SBR11" s="1941"/>
      <c r="SBS11" s="1941"/>
      <c r="SBT11" s="1941"/>
      <c r="SBU11" s="1941"/>
      <c r="SBV11" s="1941"/>
      <c r="SBW11" s="1941"/>
      <c r="SBX11" s="1941"/>
      <c r="SBY11" s="1941"/>
      <c r="SBZ11" s="1941"/>
      <c r="SCA11" s="1941"/>
      <c r="SCB11" s="1941"/>
      <c r="SCC11" s="1941"/>
      <c r="SCD11" s="1941"/>
      <c r="SCE11" s="1941"/>
      <c r="SCF11" s="1941"/>
      <c r="SCG11" s="1941"/>
      <c r="SCH11" s="1941"/>
      <c r="SCI11" s="1941"/>
      <c r="SCJ11" s="1941"/>
      <c r="SCK11" s="1941"/>
      <c r="SCL11" s="1941"/>
      <c r="SCM11" s="1941"/>
      <c r="SCN11" s="1941"/>
      <c r="SCO11" s="1941"/>
      <c r="SCP11" s="1941"/>
      <c r="SCQ11" s="1941"/>
      <c r="SCR11" s="1941"/>
      <c r="SCS11" s="1941"/>
      <c r="SCT11" s="1941"/>
      <c r="SCU11" s="1941"/>
      <c r="SCV11" s="1941"/>
      <c r="SCW11" s="1941"/>
      <c r="SCX11" s="1941"/>
      <c r="SCY11" s="1941"/>
      <c r="SCZ11" s="1941"/>
      <c r="SDA11" s="1941"/>
      <c r="SDB11" s="1941"/>
      <c r="SDC11" s="1941"/>
      <c r="SDD11" s="1941"/>
      <c r="SDE11" s="1941"/>
      <c r="SDF11" s="1941"/>
      <c r="SDG11" s="1941"/>
      <c r="SDH11" s="1941"/>
      <c r="SDI11" s="1941"/>
      <c r="SDJ11" s="1941"/>
      <c r="SDK11" s="1941"/>
      <c r="SDL11" s="1941"/>
      <c r="SDM11" s="1941"/>
      <c r="SDN11" s="1941"/>
      <c r="SDO11" s="1941"/>
      <c r="SDP11" s="1941"/>
      <c r="SDQ11" s="1941"/>
      <c r="SDR11" s="1941"/>
      <c r="SDS11" s="1941"/>
      <c r="SDT11" s="1941"/>
      <c r="SDU11" s="1941"/>
      <c r="SDV11" s="1941"/>
      <c r="SDW11" s="1941"/>
      <c r="SDX11" s="1941"/>
      <c r="SDY11" s="1941"/>
      <c r="SDZ11" s="1941"/>
      <c r="SEA11" s="1941"/>
      <c r="SEB11" s="1941"/>
      <c r="SEC11" s="1941"/>
      <c r="SED11" s="1941"/>
      <c r="SEE11" s="1941"/>
      <c r="SEF11" s="1941"/>
      <c r="SEG11" s="1941"/>
      <c r="SEH11" s="1941"/>
      <c r="SEI11" s="1941"/>
      <c r="SEJ11" s="1941"/>
      <c r="SEK11" s="1941"/>
      <c r="SEL11" s="1941"/>
      <c r="SEM11" s="1941"/>
      <c r="SEN11" s="1941"/>
      <c r="SEO11" s="1941"/>
      <c r="SEP11" s="1941"/>
      <c r="SEQ11" s="1941"/>
      <c r="SER11" s="1941"/>
      <c r="SES11" s="1941"/>
      <c r="SET11" s="1941"/>
      <c r="SEU11" s="1941"/>
      <c r="SEV11" s="1941"/>
      <c r="SEW11" s="1941"/>
      <c r="SEX11" s="1941"/>
      <c r="SEY11" s="1941"/>
      <c r="SEZ11" s="1941"/>
      <c r="SFA11" s="1941"/>
      <c r="SFB11" s="1941"/>
      <c r="SFC11" s="1941"/>
      <c r="SFD11" s="1941"/>
      <c r="SFE11" s="1941"/>
      <c r="SFF11" s="1941"/>
      <c r="SFG11" s="1941"/>
      <c r="SFH11" s="1941"/>
      <c r="SFI11" s="1941"/>
      <c r="SFJ11" s="1941"/>
      <c r="SFK11" s="1941"/>
      <c r="SFL11" s="1941"/>
      <c r="SFM11" s="1941"/>
      <c r="SFN11" s="1941"/>
      <c r="SFO11" s="1941"/>
      <c r="SFP11" s="1941"/>
      <c r="SFQ11" s="1941"/>
      <c r="SFR11" s="1941"/>
      <c r="SFS11" s="1941"/>
      <c r="SFT11" s="1941"/>
      <c r="SFU11" s="1941"/>
      <c r="SFV11" s="1941"/>
      <c r="SFW11" s="1941"/>
      <c r="SFX11" s="1941"/>
      <c r="SFY11" s="1941"/>
      <c r="SFZ11" s="1941"/>
      <c r="SGA11" s="1941"/>
      <c r="SGB11" s="1941"/>
      <c r="SGC11" s="1941"/>
      <c r="SGD11" s="1941"/>
      <c r="SGE11" s="1941"/>
      <c r="SGF11" s="1941"/>
      <c r="SGG11" s="1941"/>
      <c r="SGH11" s="1941"/>
      <c r="SGI11" s="1941"/>
      <c r="SGJ11" s="1941"/>
      <c r="SGK11" s="1941"/>
      <c r="SGL11" s="1941"/>
      <c r="SGM11" s="1941"/>
      <c r="SGN11" s="1941"/>
      <c r="SGO11" s="1941"/>
      <c r="SGP11" s="1941"/>
      <c r="SGQ11" s="1941"/>
      <c r="SGR11" s="1941"/>
      <c r="SGS11" s="1941"/>
      <c r="SGT11" s="1941"/>
      <c r="SGU11" s="1941"/>
      <c r="SGV11" s="1941"/>
      <c r="SGW11" s="1941"/>
      <c r="SGX11" s="1941"/>
      <c r="SGY11" s="1941"/>
      <c r="SGZ11" s="1941"/>
      <c r="SHA11" s="1941"/>
      <c r="SHB11" s="1941"/>
      <c r="SHC11" s="1941"/>
      <c r="SHD11" s="1941"/>
      <c r="SHE11" s="1941"/>
      <c r="SHF11" s="1941"/>
      <c r="SHG11" s="1941"/>
      <c r="SHH11" s="1941"/>
      <c r="SHI11" s="1941"/>
      <c r="SHJ11" s="1941"/>
      <c r="SHK11" s="1941"/>
      <c r="SHL11" s="1941"/>
      <c r="SHM11" s="1941"/>
      <c r="SHN11" s="1941"/>
      <c r="SHO11" s="1941"/>
      <c r="SHP11" s="1941"/>
      <c r="SHQ11" s="1941"/>
      <c r="SHR11" s="1941"/>
      <c r="SHS11" s="1941"/>
      <c r="SHT11" s="1941"/>
      <c r="SHU11" s="1941"/>
      <c r="SHV11" s="1941"/>
      <c r="SHW11" s="1941"/>
      <c r="SHX11" s="1941"/>
      <c r="SHY11" s="1941"/>
      <c r="SHZ11" s="1941"/>
      <c r="SIA11" s="1941"/>
      <c r="SIB11" s="1941"/>
      <c r="SIC11" s="1941"/>
      <c r="SID11" s="1941"/>
      <c r="SIE11" s="1941"/>
      <c r="SIF11" s="1941"/>
      <c r="SIG11" s="1941"/>
      <c r="SIH11" s="1941"/>
      <c r="SII11" s="1941"/>
      <c r="SIJ11" s="1941"/>
      <c r="SIK11" s="1941"/>
      <c r="SIL11" s="1941"/>
      <c r="SIM11" s="1941"/>
      <c r="SIN11" s="1941"/>
      <c r="SIO11" s="1941"/>
      <c r="SIP11" s="1941"/>
      <c r="SIQ11" s="1941"/>
      <c r="SIR11" s="1941"/>
      <c r="SIS11" s="1941"/>
      <c r="SIT11" s="1941"/>
      <c r="SIU11" s="1941"/>
      <c r="SIV11" s="1941"/>
      <c r="SIW11" s="1941"/>
      <c r="SIX11" s="1941"/>
      <c r="SIY11" s="1941"/>
      <c r="SIZ11" s="1941"/>
      <c r="SJA11" s="1941"/>
      <c r="SJB11" s="1941"/>
      <c r="SJC11" s="1941"/>
      <c r="SJD11" s="1941"/>
      <c r="SJE11" s="1941"/>
      <c r="SJF11" s="1941"/>
      <c r="SJG11" s="1941"/>
      <c r="SJH11" s="1941"/>
      <c r="SJI11" s="1941"/>
      <c r="SJJ11" s="1941"/>
      <c r="SJK11" s="1941"/>
      <c r="SJL11" s="1941"/>
      <c r="SJM11" s="1941"/>
      <c r="SJN11" s="1941"/>
      <c r="SJO11" s="1941"/>
      <c r="SJP11" s="1941"/>
      <c r="SJQ11" s="1941"/>
      <c r="SJR11" s="1941"/>
      <c r="SJS11" s="1941"/>
      <c r="SJT11" s="1941"/>
      <c r="SJU11" s="1941"/>
      <c r="SJV11" s="1941"/>
      <c r="SJW11" s="1941"/>
      <c r="SJX11" s="1941"/>
      <c r="SJY11" s="1941"/>
      <c r="SJZ11" s="1941"/>
      <c r="SKA11" s="1941"/>
      <c r="SKB11" s="1941"/>
      <c r="SKC11" s="1941"/>
      <c r="SKD11" s="1941"/>
      <c r="SKE11" s="1941"/>
      <c r="SKF11" s="1941"/>
      <c r="SKG11" s="1941"/>
      <c r="SKH11" s="1941"/>
      <c r="SKI11" s="1941"/>
      <c r="SKJ11" s="1941"/>
      <c r="SKK11" s="1941"/>
      <c r="SKL11" s="1941"/>
      <c r="SKM11" s="1941"/>
      <c r="SKN11" s="1941"/>
      <c r="SKO11" s="1941"/>
      <c r="SKP11" s="1941"/>
      <c r="SKQ11" s="1941"/>
      <c r="SKR11" s="1941"/>
      <c r="SKS11" s="1941"/>
      <c r="SKT11" s="1941"/>
      <c r="SKU11" s="1941"/>
      <c r="SKV11" s="1941"/>
      <c r="SKW11" s="1941"/>
      <c r="SKX11" s="1941"/>
      <c r="SKY11" s="1941"/>
      <c r="SKZ11" s="1941"/>
      <c r="SLA11" s="1941"/>
      <c r="SLB11" s="1941"/>
      <c r="SLC11" s="1941"/>
      <c r="SLD11" s="1941"/>
      <c r="SLE11" s="1941"/>
      <c r="SLF11" s="1941"/>
      <c r="SLG11" s="1941"/>
      <c r="SLH11" s="1941"/>
      <c r="SLI11" s="1941"/>
      <c r="SLJ11" s="1941"/>
      <c r="SLK11" s="1941"/>
      <c r="SLL11" s="1941"/>
      <c r="SLM11" s="1941"/>
      <c r="SLN11" s="1941"/>
      <c r="SLO11" s="1941"/>
      <c r="SLP11" s="1941"/>
      <c r="SLQ11" s="1941"/>
      <c r="SLR11" s="1941"/>
      <c r="SLS11" s="1941"/>
      <c r="SLT11" s="1941"/>
      <c r="SLU11" s="1941"/>
      <c r="SLV11" s="1941"/>
      <c r="SLW11" s="1941"/>
      <c r="SLX11" s="1941"/>
      <c r="SLY11" s="1941"/>
      <c r="SLZ11" s="1941"/>
      <c r="SMA11" s="1941"/>
      <c r="SMB11" s="1941"/>
      <c r="SMC11" s="1941"/>
      <c r="SMD11" s="1941"/>
      <c r="SME11" s="1941"/>
      <c r="SMF11" s="1941"/>
      <c r="SMG11" s="1941"/>
      <c r="SMH11" s="1941"/>
      <c r="SMI11" s="1941"/>
      <c r="SMJ11" s="1941"/>
      <c r="SMK11" s="1941"/>
      <c r="SML11" s="1941"/>
      <c r="SMM11" s="1941"/>
      <c r="SMN11" s="1941"/>
      <c r="SMO11" s="1941"/>
      <c r="SMP11" s="1941"/>
      <c r="SMQ11" s="1941"/>
      <c r="SMR11" s="1941"/>
      <c r="SMS11" s="1941"/>
      <c r="SMT11" s="1941"/>
      <c r="SMU11" s="1941"/>
      <c r="SMV11" s="1941"/>
      <c r="SMW11" s="1941"/>
      <c r="SMX11" s="1941"/>
      <c r="SMY11" s="1941"/>
      <c r="SMZ11" s="1941"/>
      <c r="SNA11" s="1941"/>
      <c r="SNB11" s="1941"/>
      <c r="SNC11" s="1941"/>
      <c r="SND11" s="1941"/>
      <c r="SNE11" s="1941"/>
      <c r="SNF11" s="1941"/>
      <c r="SNG11" s="1941"/>
      <c r="SNH11" s="1941"/>
      <c r="SNI11" s="1941"/>
      <c r="SNJ11" s="1941"/>
      <c r="SNK11" s="1941"/>
      <c r="SNL11" s="1941"/>
      <c r="SNM11" s="1941"/>
      <c r="SNN11" s="1941"/>
      <c r="SNO11" s="1941"/>
      <c r="SNP11" s="1941"/>
      <c r="SNQ11" s="1941"/>
      <c r="SNR11" s="1941"/>
      <c r="SNS11" s="1941"/>
      <c r="SNT11" s="1941"/>
      <c r="SNU11" s="1941"/>
      <c r="SNV11" s="1941"/>
      <c r="SNW11" s="1941"/>
      <c r="SNX11" s="1941"/>
      <c r="SNY11" s="1941"/>
      <c r="SNZ11" s="1941"/>
      <c r="SOA11" s="1941"/>
      <c r="SOB11" s="1941"/>
      <c r="SOC11" s="1941"/>
      <c r="SOD11" s="1941"/>
      <c r="SOE11" s="1941"/>
      <c r="SOF11" s="1941"/>
      <c r="SOG11" s="1941"/>
      <c r="SOH11" s="1941"/>
      <c r="SOI11" s="1941"/>
      <c r="SOJ11" s="1941"/>
      <c r="SOK11" s="1941"/>
      <c r="SOL11" s="1941"/>
      <c r="SOM11" s="1941"/>
      <c r="SON11" s="1941"/>
      <c r="SOO11" s="1941"/>
      <c r="SOP11" s="1941"/>
      <c r="SOQ11" s="1941"/>
      <c r="SOR11" s="1941"/>
      <c r="SOS11" s="1941"/>
      <c r="SOT11" s="1941"/>
      <c r="SOU11" s="1941"/>
      <c r="SOV11" s="1941"/>
      <c r="SOW11" s="1941"/>
      <c r="SOX11" s="1941"/>
      <c r="SOY11" s="1941"/>
      <c r="SOZ11" s="1941"/>
      <c r="SPA11" s="1941"/>
      <c r="SPB11" s="1941"/>
      <c r="SPC11" s="1941"/>
      <c r="SPD11" s="1941"/>
      <c r="SPE11" s="1941"/>
      <c r="SPF11" s="1941"/>
      <c r="SPG11" s="1941"/>
      <c r="SPH11" s="1941"/>
      <c r="SPI11" s="1941"/>
      <c r="SPJ11" s="1941"/>
      <c r="SPK11" s="1941"/>
      <c r="SPL11" s="1941"/>
      <c r="SPM11" s="1941"/>
      <c r="SPN11" s="1941"/>
      <c r="SPO11" s="1941"/>
      <c r="SPP11" s="1941"/>
      <c r="SPQ11" s="1941"/>
      <c r="SPR11" s="1941"/>
      <c r="SPS11" s="1941"/>
      <c r="SPT11" s="1941"/>
      <c r="SPU11" s="1941"/>
      <c r="SPV11" s="1941"/>
      <c r="SPW11" s="1941"/>
      <c r="SPX11" s="1941"/>
      <c r="SPY11" s="1941"/>
      <c r="SPZ11" s="1941"/>
      <c r="SQA11" s="1941"/>
      <c r="SQB11" s="1941"/>
      <c r="SQC11" s="1941"/>
      <c r="SQD11" s="1941"/>
      <c r="SQE11" s="1941"/>
      <c r="SQF11" s="1941"/>
      <c r="SQG11" s="1941"/>
      <c r="SQH11" s="1941"/>
      <c r="SQI11" s="1941"/>
      <c r="SQJ11" s="1941"/>
      <c r="SQK11" s="1941"/>
      <c r="SQL11" s="1941"/>
      <c r="SQM11" s="1941"/>
      <c r="SQN11" s="1941"/>
      <c r="SQO11" s="1941"/>
      <c r="SQP11" s="1941"/>
      <c r="SQQ11" s="1941"/>
      <c r="SQR11" s="1941"/>
      <c r="SQS11" s="1941"/>
      <c r="SQT11" s="1941"/>
      <c r="SQU11" s="1941"/>
      <c r="SQV11" s="1941"/>
      <c r="SQW11" s="1941"/>
      <c r="SQX11" s="1941"/>
      <c r="SQY11" s="1941"/>
      <c r="SQZ11" s="1941"/>
      <c r="SRA11" s="1941"/>
      <c r="SRB11" s="1941"/>
      <c r="SRC11" s="1941"/>
      <c r="SRD11" s="1941"/>
      <c r="SRE11" s="1941"/>
      <c r="SRF11" s="1941"/>
      <c r="SRG11" s="1941"/>
      <c r="SRH11" s="1941"/>
      <c r="SRI11" s="1941"/>
      <c r="SRJ11" s="1941"/>
      <c r="SRK11" s="1941"/>
      <c r="SRL11" s="1941"/>
      <c r="SRM11" s="1941"/>
      <c r="SRN11" s="1941"/>
      <c r="SRO11" s="1941"/>
      <c r="SRP11" s="1941"/>
      <c r="SRQ11" s="1941"/>
      <c r="SRR11" s="1941"/>
      <c r="SRS11" s="1941"/>
      <c r="SRT11" s="1941"/>
      <c r="SRU11" s="1941"/>
      <c r="SRV11" s="1941"/>
      <c r="SRW11" s="1941"/>
      <c r="SRX11" s="1941"/>
      <c r="SRY11" s="1941"/>
      <c r="SRZ11" s="1941"/>
      <c r="SSA11" s="1941"/>
      <c r="SSB11" s="1941"/>
      <c r="SSC11" s="1941"/>
      <c r="SSD11" s="1941"/>
      <c r="SSE11" s="1941"/>
      <c r="SSF11" s="1941"/>
      <c r="SSG11" s="1941"/>
      <c r="SSH11" s="1941"/>
      <c r="SSI11" s="1941"/>
      <c r="SSJ11" s="1941"/>
      <c r="SSK11" s="1941"/>
      <c r="SSL11" s="1941"/>
      <c r="SSM11" s="1941"/>
      <c r="SSN11" s="1941"/>
      <c r="SSO11" s="1941"/>
      <c r="SSP11" s="1941"/>
      <c r="SSQ11" s="1941"/>
      <c r="SSR11" s="1941"/>
      <c r="SSS11" s="1941"/>
      <c r="SST11" s="1941"/>
      <c r="SSU11" s="1941"/>
      <c r="SSV11" s="1941"/>
      <c r="SSW11" s="1941"/>
      <c r="SSX11" s="1941"/>
      <c r="SSY11" s="1941"/>
      <c r="SSZ11" s="1941"/>
      <c r="STA11" s="1941"/>
      <c r="STB11" s="1941"/>
      <c r="STC11" s="1941"/>
      <c r="STD11" s="1941"/>
      <c r="STE11" s="1941"/>
      <c r="STF11" s="1941"/>
      <c r="STG11" s="1941"/>
      <c r="STH11" s="1941"/>
      <c r="STI11" s="1941"/>
      <c r="STJ11" s="1941"/>
      <c r="STK11" s="1941"/>
      <c r="STL11" s="1941"/>
      <c r="STM11" s="1941"/>
      <c r="STN11" s="1941"/>
      <c r="STO11" s="1941"/>
      <c r="STP11" s="1941"/>
      <c r="STQ11" s="1941"/>
      <c r="STR11" s="1941"/>
      <c r="STS11" s="1941"/>
      <c r="STT11" s="1941"/>
      <c r="STU11" s="1941"/>
      <c r="STV11" s="1941"/>
      <c r="STW11" s="1941"/>
      <c r="STX11" s="1941"/>
      <c r="STY11" s="1941"/>
      <c r="STZ11" s="1941"/>
      <c r="SUA11" s="1941"/>
      <c r="SUB11" s="1941"/>
      <c r="SUC11" s="1941"/>
      <c r="SUD11" s="1941"/>
      <c r="SUE11" s="1941"/>
      <c r="SUF11" s="1941"/>
      <c r="SUG11" s="1941"/>
      <c r="SUH11" s="1941"/>
      <c r="SUI11" s="1941"/>
      <c r="SUJ11" s="1941"/>
      <c r="SUK11" s="1941"/>
      <c r="SUL11" s="1941"/>
      <c r="SUM11" s="1941"/>
      <c r="SUN11" s="1941"/>
      <c r="SUO11" s="1941"/>
      <c r="SUP11" s="1941"/>
      <c r="SUQ11" s="1941"/>
      <c r="SUR11" s="1941"/>
      <c r="SUS11" s="1941"/>
      <c r="SUT11" s="1941"/>
      <c r="SUU11" s="1941"/>
      <c r="SUV11" s="1941"/>
      <c r="SUW11" s="1941"/>
      <c r="SUX11" s="1941"/>
      <c r="SUY11" s="1941"/>
      <c r="SUZ11" s="1941"/>
      <c r="SVA11" s="1941"/>
      <c r="SVB11" s="1941"/>
      <c r="SVC11" s="1941"/>
      <c r="SVD11" s="1941"/>
      <c r="SVE11" s="1941"/>
      <c r="SVF11" s="1941"/>
      <c r="SVG11" s="1941"/>
      <c r="SVH11" s="1941"/>
      <c r="SVI11" s="1941"/>
      <c r="SVJ11" s="1941"/>
      <c r="SVK11" s="1941"/>
      <c r="SVL11" s="1941"/>
      <c r="SVM11" s="1941"/>
      <c r="SVN11" s="1941"/>
      <c r="SVO11" s="1941"/>
      <c r="SVP11" s="1941"/>
      <c r="SVQ11" s="1941"/>
      <c r="SVR11" s="1941"/>
      <c r="SVS11" s="1941"/>
      <c r="SVT11" s="1941"/>
      <c r="SVU11" s="1941"/>
      <c r="SVV11" s="1941"/>
      <c r="SVW11" s="1941"/>
      <c r="SVX11" s="1941"/>
      <c r="SVY11" s="1941"/>
      <c r="SVZ11" s="1941"/>
      <c r="SWA11" s="1941"/>
      <c r="SWB11" s="1941"/>
      <c r="SWC11" s="1941"/>
      <c r="SWD11" s="1941"/>
      <c r="SWE11" s="1941"/>
      <c r="SWF11" s="1941"/>
      <c r="SWG11" s="1941"/>
      <c r="SWH11" s="1941"/>
      <c r="SWI11" s="1941"/>
      <c r="SWJ11" s="1941"/>
      <c r="SWK11" s="1941"/>
      <c r="SWL11" s="1941"/>
      <c r="SWM11" s="1941"/>
      <c r="SWN11" s="1941"/>
      <c r="SWO11" s="1941"/>
      <c r="SWP11" s="1941"/>
      <c r="SWQ11" s="1941"/>
      <c r="SWR11" s="1941"/>
      <c r="SWS11" s="1941"/>
      <c r="SWT11" s="1941"/>
      <c r="SWU11" s="1941"/>
      <c r="SWV11" s="1941"/>
      <c r="SWW11" s="1941"/>
      <c r="SWX11" s="1941"/>
      <c r="SWY11" s="1941"/>
      <c r="SWZ11" s="1941"/>
      <c r="SXA11" s="1941"/>
      <c r="SXB11" s="1941"/>
      <c r="SXC11" s="1941"/>
      <c r="SXD11" s="1941"/>
      <c r="SXE11" s="1941"/>
      <c r="SXF11" s="1941"/>
      <c r="SXG11" s="1941"/>
      <c r="SXH11" s="1941"/>
      <c r="SXI11" s="1941"/>
      <c r="SXJ11" s="1941"/>
      <c r="SXK11" s="1941"/>
      <c r="SXL11" s="1941"/>
      <c r="SXM11" s="1941"/>
      <c r="SXN11" s="1941"/>
      <c r="SXO11" s="1941"/>
      <c r="SXP11" s="1941"/>
      <c r="SXQ11" s="1941"/>
      <c r="SXR11" s="1941"/>
      <c r="SXS11" s="1941"/>
      <c r="SXT11" s="1941"/>
      <c r="SXU11" s="1941"/>
      <c r="SXV11" s="1941"/>
      <c r="SXW11" s="1941"/>
      <c r="SXX11" s="1941"/>
      <c r="SXY11" s="1941"/>
      <c r="SXZ11" s="1941"/>
      <c r="SYA11" s="1941"/>
      <c r="SYB11" s="1941"/>
      <c r="SYC11" s="1941"/>
      <c r="SYD11" s="1941"/>
      <c r="SYE11" s="1941"/>
      <c r="SYF11" s="1941"/>
      <c r="SYG11" s="1941"/>
      <c r="SYH11" s="1941"/>
      <c r="SYI11" s="1941"/>
      <c r="SYJ11" s="1941"/>
      <c r="SYK11" s="1941"/>
      <c r="SYL11" s="1941"/>
      <c r="SYM11" s="1941"/>
      <c r="SYN11" s="1941"/>
      <c r="SYO11" s="1941"/>
      <c r="SYP11" s="1941"/>
      <c r="SYQ11" s="1941"/>
      <c r="SYR11" s="1941"/>
      <c r="SYS11" s="1941"/>
      <c r="SYT11" s="1941"/>
      <c r="SYU11" s="1941"/>
      <c r="SYV11" s="1941"/>
      <c r="SYW11" s="1941"/>
      <c r="SYX11" s="1941"/>
      <c r="SYY11" s="1941"/>
      <c r="SYZ11" s="1941"/>
      <c r="SZA11" s="1941"/>
      <c r="SZB11" s="1941"/>
      <c r="SZC11" s="1941"/>
      <c r="SZD11" s="1941"/>
      <c r="SZE11" s="1941"/>
      <c r="SZF11" s="1941"/>
      <c r="SZG11" s="1941"/>
      <c r="SZH11" s="1941"/>
      <c r="SZI11" s="1941"/>
      <c r="SZJ11" s="1941"/>
      <c r="SZK11" s="1941"/>
      <c r="SZL11" s="1941"/>
      <c r="SZM11" s="1941"/>
      <c r="SZN11" s="1941"/>
      <c r="SZO11" s="1941"/>
      <c r="SZP11" s="1941"/>
      <c r="SZQ11" s="1941"/>
      <c r="SZR11" s="1941"/>
      <c r="SZS11" s="1941"/>
      <c r="SZT11" s="1941"/>
      <c r="SZU11" s="1941"/>
      <c r="SZV11" s="1941"/>
      <c r="SZW11" s="1941"/>
      <c r="SZX11" s="1941"/>
      <c r="SZY11" s="1941"/>
      <c r="SZZ11" s="1941"/>
      <c r="TAA11" s="1941"/>
      <c r="TAB11" s="1941"/>
      <c r="TAC11" s="1941"/>
      <c r="TAD11" s="1941"/>
      <c r="TAE11" s="1941"/>
      <c r="TAF11" s="1941"/>
      <c r="TAG11" s="1941"/>
      <c r="TAH11" s="1941"/>
      <c r="TAI11" s="1941"/>
      <c r="TAJ11" s="1941"/>
      <c r="TAK11" s="1941"/>
      <c r="TAL11" s="1941"/>
      <c r="TAM11" s="1941"/>
      <c r="TAN11" s="1941"/>
      <c r="TAO11" s="1941"/>
      <c r="TAP11" s="1941"/>
      <c r="TAQ11" s="1941"/>
      <c r="TAR11" s="1941"/>
      <c r="TAS11" s="1941"/>
      <c r="TAT11" s="1941"/>
      <c r="TAU11" s="1941"/>
      <c r="TAV11" s="1941"/>
      <c r="TAW11" s="1941"/>
      <c r="TAX11" s="1941"/>
      <c r="TAY11" s="1941"/>
      <c r="TAZ11" s="1941"/>
      <c r="TBA11" s="1941"/>
      <c r="TBB11" s="1941"/>
      <c r="TBC11" s="1941"/>
      <c r="TBD11" s="1941"/>
      <c r="TBE11" s="1941"/>
      <c r="TBF11" s="1941"/>
      <c r="TBG11" s="1941"/>
      <c r="TBH11" s="1941"/>
      <c r="TBI11" s="1941"/>
      <c r="TBJ11" s="1941"/>
      <c r="TBK11" s="1941"/>
      <c r="TBL11" s="1941"/>
      <c r="TBM11" s="1941"/>
      <c r="TBN11" s="1941"/>
      <c r="TBO11" s="1941"/>
      <c r="TBP11" s="1941"/>
      <c r="TBQ11" s="1941"/>
      <c r="TBR11" s="1941"/>
      <c r="TBS11" s="1941"/>
      <c r="TBT11" s="1941"/>
      <c r="TBU11" s="1941"/>
      <c r="TBV11" s="1941"/>
      <c r="TBW11" s="1941"/>
      <c r="TBX11" s="1941"/>
      <c r="TBY11" s="1941"/>
      <c r="TBZ11" s="1941"/>
      <c r="TCA11" s="1941"/>
      <c r="TCB11" s="1941"/>
      <c r="TCC11" s="1941"/>
      <c r="TCD11" s="1941"/>
      <c r="TCE11" s="1941"/>
      <c r="TCF11" s="1941"/>
      <c r="TCG11" s="1941"/>
      <c r="TCH11" s="1941"/>
      <c r="TCI11" s="1941"/>
      <c r="TCJ11" s="1941"/>
      <c r="TCK11" s="1941"/>
      <c r="TCL11" s="1941"/>
      <c r="TCM11" s="1941"/>
      <c r="TCN11" s="1941"/>
      <c r="TCO11" s="1941"/>
      <c r="TCP11" s="1941"/>
      <c r="TCQ11" s="1941"/>
      <c r="TCR11" s="1941"/>
      <c r="TCS11" s="1941"/>
      <c r="TCT11" s="1941"/>
      <c r="TCU11" s="1941"/>
      <c r="TCV11" s="1941"/>
      <c r="TCW11" s="1941"/>
      <c r="TCX11" s="1941"/>
      <c r="TCY11" s="1941"/>
      <c r="TCZ11" s="1941"/>
      <c r="TDA11" s="1941"/>
      <c r="TDB11" s="1941"/>
      <c r="TDC11" s="1941"/>
      <c r="TDD11" s="1941"/>
      <c r="TDE11" s="1941"/>
      <c r="TDF11" s="1941"/>
      <c r="TDG11" s="1941"/>
      <c r="TDH11" s="1941"/>
      <c r="TDI11" s="1941"/>
      <c r="TDJ11" s="1941"/>
      <c r="TDK11" s="1941"/>
      <c r="TDL11" s="1941"/>
      <c r="TDM11" s="1941"/>
      <c r="TDN11" s="1941"/>
      <c r="TDO11" s="1941"/>
      <c r="TDP11" s="1941"/>
      <c r="TDQ11" s="1941"/>
      <c r="TDR11" s="1941"/>
      <c r="TDS11" s="1941"/>
      <c r="TDT11" s="1941"/>
      <c r="TDU11" s="1941"/>
      <c r="TDV11" s="1941"/>
      <c r="TDW11" s="1941"/>
      <c r="TDX11" s="1941"/>
      <c r="TDY11" s="1941"/>
      <c r="TDZ11" s="1941"/>
      <c r="TEA11" s="1941"/>
      <c r="TEB11" s="1941"/>
      <c r="TEC11" s="1941"/>
      <c r="TED11" s="1941"/>
      <c r="TEE11" s="1941"/>
      <c r="TEF11" s="1941"/>
      <c r="TEG11" s="1941"/>
      <c r="TEH11" s="1941"/>
      <c r="TEI11" s="1941"/>
      <c r="TEJ11" s="1941"/>
      <c r="TEK11" s="1941"/>
      <c r="TEL11" s="1941"/>
      <c r="TEM11" s="1941"/>
      <c r="TEN11" s="1941"/>
      <c r="TEO11" s="1941"/>
      <c r="TEP11" s="1941"/>
      <c r="TEQ11" s="1941"/>
      <c r="TER11" s="1941"/>
      <c r="TES11" s="1941"/>
      <c r="TET11" s="1941"/>
      <c r="TEU11" s="1941"/>
      <c r="TEV11" s="1941"/>
      <c r="TEW11" s="1941"/>
      <c r="TEX11" s="1941"/>
      <c r="TEY11" s="1941"/>
      <c r="TEZ11" s="1941"/>
      <c r="TFA11" s="1941"/>
      <c r="TFB11" s="1941"/>
      <c r="TFC11" s="1941"/>
      <c r="TFD11" s="1941"/>
      <c r="TFE11" s="1941"/>
      <c r="TFF11" s="1941"/>
      <c r="TFG11" s="1941"/>
      <c r="TFH11" s="1941"/>
      <c r="TFI11" s="1941"/>
      <c r="TFJ11" s="1941"/>
      <c r="TFK11" s="1941"/>
      <c r="TFL11" s="1941"/>
      <c r="TFM11" s="1941"/>
      <c r="TFN11" s="1941"/>
      <c r="TFO11" s="1941"/>
      <c r="TFP11" s="1941"/>
      <c r="TFQ11" s="1941"/>
      <c r="TFR11" s="1941"/>
      <c r="TFS11" s="1941"/>
      <c r="TFT11" s="1941"/>
      <c r="TFU11" s="1941"/>
      <c r="TFV11" s="1941"/>
      <c r="TFW11" s="1941"/>
      <c r="TFX11" s="1941"/>
      <c r="TFY11" s="1941"/>
      <c r="TFZ11" s="1941"/>
      <c r="TGA11" s="1941"/>
      <c r="TGB11" s="1941"/>
      <c r="TGC11" s="1941"/>
      <c r="TGD11" s="1941"/>
      <c r="TGE11" s="1941"/>
      <c r="TGF11" s="1941"/>
      <c r="TGG11" s="1941"/>
      <c r="TGH11" s="1941"/>
      <c r="TGI11" s="1941"/>
      <c r="TGJ11" s="1941"/>
      <c r="TGK11" s="1941"/>
      <c r="TGL11" s="1941"/>
      <c r="TGM11" s="1941"/>
      <c r="TGN11" s="1941"/>
      <c r="TGO11" s="1941"/>
      <c r="TGP11" s="1941"/>
      <c r="TGQ11" s="1941"/>
      <c r="TGR11" s="1941"/>
      <c r="TGS11" s="1941"/>
      <c r="TGT11" s="1941"/>
      <c r="TGU11" s="1941"/>
      <c r="TGV11" s="1941"/>
      <c r="TGW11" s="1941"/>
      <c r="TGX11" s="1941"/>
      <c r="TGY11" s="1941"/>
      <c r="TGZ11" s="1941"/>
      <c r="THA11" s="1941"/>
      <c r="THB11" s="1941"/>
      <c r="THC11" s="1941"/>
      <c r="THD11" s="1941"/>
      <c r="THE11" s="1941"/>
      <c r="THF11" s="1941"/>
      <c r="THG11" s="1941"/>
      <c r="THH11" s="1941"/>
      <c r="THI11" s="1941"/>
      <c r="THJ11" s="1941"/>
      <c r="THK11" s="1941"/>
      <c r="THL11" s="1941"/>
      <c r="THM11" s="1941"/>
      <c r="THN11" s="1941"/>
      <c r="THO11" s="1941"/>
      <c r="THP11" s="1941"/>
      <c r="THQ11" s="1941"/>
      <c r="THR11" s="1941"/>
      <c r="THS11" s="1941"/>
      <c r="THT11" s="1941"/>
      <c r="THU11" s="1941"/>
      <c r="THV11" s="1941"/>
      <c r="THW11" s="1941"/>
      <c r="THX11" s="1941"/>
      <c r="THY11" s="1941"/>
      <c r="THZ11" s="1941"/>
      <c r="TIA11" s="1941"/>
      <c r="TIB11" s="1941"/>
      <c r="TIC11" s="1941"/>
      <c r="TID11" s="1941"/>
      <c r="TIE11" s="1941"/>
      <c r="TIF11" s="1941"/>
      <c r="TIG11" s="1941"/>
      <c r="TIH11" s="1941"/>
      <c r="TII11" s="1941"/>
      <c r="TIJ11" s="1941"/>
      <c r="TIK11" s="1941"/>
      <c r="TIL11" s="1941"/>
      <c r="TIM11" s="1941"/>
      <c r="TIN11" s="1941"/>
      <c r="TIO11" s="1941"/>
      <c r="TIP11" s="1941"/>
      <c r="TIQ11" s="1941"/>
      <c r="TIR11" s="1941"/>
      <c r="TIS11" s="1941"/>
      <c r="TIT11" s="1941"/>
      <c r="TIU11" s="1941"/>
      <c r="TIV11" s="1941"/>
      <c r="TIW11" s="1941"/>
      <c r="TIX11" s="1941"/>
      <c r="TIY11" s="1941"/>
      <c r="TIZ11" s="1941"/>
      <c r="TJA11" s="1941"/>
      <c r="TJB11" s="1941"/>
      <c r="TJC11" s="1941"/>
      <c r="TJD11" s="1941"/>
      <c r="TJE11" s="1941"/>
      <c r="TJF11" s="1941"/>
      <c r="TJG11" s="1941"/>
      <c r="TJH11" s="1941"/>
      <c r="TJI11" s="1941"/>
      <c r="TJJ11" s="1941"/>
      <c r="TJK11" s="1941"/>
      <c r="TJL11" s="1941"/>
      <c r="TJM11" s="1941"/>
      <c r="TJN11" s="1941"/>
      <c r="TJO11" s="1941"/>
      <c r="TJP11" s="1941"/>
      <c r="TJQ11" s="1941"/>
      <c r="TJR11" s="1941"/>
      <c r="TJS11" s="1941"/>
      <c r="TJT11" s="1941"/>
      <c r="TJU11" s="1941"/>
      <c r="TJV11" s="1941"/>
      <c r="TJW11" s="1941"/>
      <c r="TJX11" s="1941"/>
      <c r="TJY11" s="1941"/>
      <c r="TJZ11" s="1941"/>
      <c r="TKA11" s="1941"/>
      <c r="TKB11" s="1941"/>
      <c r="TKC11" s="1941"/>
      <c r="TKD11" s="1941"/>
      <c r="TKE11" s="1941"/>
      <c r="TKF11" s="1941"/>
      <c r="TKG11" s="1941"/>
      <c r="TKH11" s="1941"/>
      <c r="TKI11" s="1941"/>
      <c r="TKJ11" s="1941"/>
      <c r="TKK11" s="1941"/>
      <c r="TKL11" s="1941"/>
      <c r="TKM11" s="1941"/>
      <c r="TKN11" s="1941"/>
      <c r="TKO11" s="1941"/>
      <c r="TKP11" s="1941"/>
      <c r="TKQ11" s="1941"/>
      <c r="TKR11" s="1941"/>
      <c r="TKS11" s="1941"/>
      <c r="TKT11" s="1941"/>
      <c r="TKU11" s="1941"/>
      <c r="TKV11" s="1941"/>
      <c r="TKW11" s="1941"/>
      <c r="TKX11" s="1941"/>
      <c r="TKY11" s="1941"/>
      <c r="TKZ11" s="1941"/>
      <c r="TLA11" s="1941"/>
      <c r="TLB11" s="1941"/>
      <c r="TLC11" s="1941"/>
      <c r="TLD11" s="1941"/>
      <c r="TLE11" s="1941"/>
      <c r="TLF11" s="1941"/>
      <c r="TLG11" s="1941"/>
      <c r="TLH11" s="1941"/>
      <c r="TLI11" s="1941"/>
      <c r="TLJ11" s="1941"/>
      <c r="TLK11" s="1941"/>
      <c r="TLL11" s="1941"/>
      <c r="TLM11" s="1941"/>
      <c r="TLN11" s="1941"/>
      <c r="TLO11" s="1941"/>
      <c r="TLP11" s="1941"/>
      <c r="TLQ11" s="1941"/>
      <c r="TLR11" s="1941"/>
      <c r="TLS11" s="1941"/>
      <c r="TLT11" s="1941"/>
      <c r="TLU11" s="1941"/>
      <c r="TLV11" s="1941"/>
      <c r="TLW11" s="1941"/>
      <c r="TLX11" s="1941"/>
      <c r="TLY11" s="1941"/>
      <c r="TLZ11" s="1941"/>
      <c r="TMA11" s="1941"/>
      <c r="TMB11" s="1941"/>
      <c r="TMC11" s="1941"/>
      <c r="TMD11" s="1941"/>
      <c r="TME11" s="1941"/>
      <c r="TMF11" s="1941"/>
      <c r="TMG11" s="1941"/>
      <c r="TMH11" s="1941"/>
      <c r="TMI11" s="1941"/>
      <c r="TMJ11" s="1941"/>
      <c r="TMK11" s="1941"/>
      <c r="TML11" s="1941"/>
      <c r="TMM11" s="1941"/>
      <c r="TMN11" s="1941"/>
      <c r="TMO11" s="1941"/>
      <c r="TMP11" s="1941"/>
      <c r="TMQ11" s="1941"/>
      <c r="TMR11" s="1941"/>
      <c r="TMS11" s="1941"/>
      <c r="TMT11" s="1941"/>
      <c r="TMU11" s="1941"/>
      <c r="TMV11" s="1941"/>
      <c r="TMW11" s="1941"/>
      <c r="TMX11" s="1941"/>
      <c r="TMY11" s="1941"/>
      <c r="TMZ11" s="1941"/>
      <c r="TNA11" s="1941"/>
      <c r="TNB11" s="1941"/>
      <c r="TNC11" s="1941"/>
      <c r="TND11" s="1941"/>
      <c r="TNE11" s="1941"/>
      <c r="TNF11" s="1941"/>
      <c r="TNG11" s="1941"/>
      <c r="TNH11" s="1941"/>
      <c r="TNI11" s="1941"/>
      <c r="TNJ11" s="1941"/>
      <c r="TNK11" s="1941"/>
      <c r="TNL11" s="1941"/>
      <c r="TNM11" s="1941"/>
      <c r="TNN11" s="1941"/>
      <c r="TNO11" s="1941"/>
      <c r="TNP11" s="1941"/>
      <c r="TNQ11" s="1941"/>
      <c r="TNR11" s="1941"/>
      <c r="TNS11" s="1941"/>
      <c r="TNT11" s="1941"/>
      <c r="TNU11" s="1941"/>
      <c r="TNV11" s="1941"/>
      <c r="TNW11" s="1941"/>
      <c r="TNX11" s="1941"/>
      <c r="TNY11" s="1941"/>
      <c r="TNZ11" s="1941"/>
      <c r="TOA11" s="1941"/>
      <c r="TOB11" s="1941"/>
      <c r="TOC11" s="1941"/>
      <c r="TOD11" s="1941"/>
      <c r="TOE11" s="1941"/>
      <c r="TOF11" s="1941"/>
      <c r="TOG11" s="1941"/>
      <c r="TOH11" s="1941"/>
      <c r="TOI11" s="1941"/>
      <c r="TOJ11" s="1941"/>
      <c r="TOK11" s="1941"/>
      <c r="TOL11" s="1941"/>
      <c r="TOM11" s="1941"/>
      <c r="TON11" s="1941"/>
      <c r="TOO11" s="1941"/>
      <c r="TOP11" s="1941"/>
      <c r="TOQ11" s="1941"/>
      <c r="TOR11" s="1941"/>
      <c r="TOS11" s="1941"/>
      <c r="TOT11" s="1941"/>
      <c r="TOU11" s="1941"/>
      <c r="TOV11" s="1941"/>
      <c r="TOW11" s="1941"/>
      <c r="TOX11" s="1941"/>
      <c r="TOY11" s="1941"/>
      <c r="TOZ11" s="1941"/>
      <c r="TPA11" s="1941"/>
      <c r="TPB11" s="1941"/>
      <c r="TPC11" s="1941"/>
      <c r="TPD11" s="1941"/>
      <c r="TPE11" s="1941"/>
      <c r="TPF11" s="1941"/>
      <c r="TPG11" s="1941"/>
      <c r="TPH11" s="1941"/>
      <c r="TPI11" s="1941"/>
      <c r="TPJ11" s="1941"/>
      <c r="TPK11" s="1941"/>
      <c r="TPL11" s="1941"/>
      <c r="TPM11" s="1941"/>
      <c r="TPN11" s="1941"/>
      <c r="TPO11" s="1941"/>
      <c r="TPP11" s="1941"/>
      <c r="TPQ11" s="1941"/>
      <c r="TPR11" s="1941"/>
      <c r="TPS11" s="1941"/>
      <c r="TPT11" s="1941"/>
      <c r="TPU11" s="1941"/>
      <c r="TPV11" s="1941"/>
      <c r="TPW11" s="1941"/>
      <c r="TPX11" s="1941"/>
      <c r="TPY11" s="1941"/>
      <c r="TPZ11" s="1941"/>
      <c r="TQA11" s="1941"/>
      <c r="TQB11" s="1941"/>
      <c r="TQC11" s="1941"/>
      <c r="TQD11" s="1941"/>
      <c r="TQE11" s="1941"/>
      <c r="TQF11" s="1941"/>
      <c r="TQG11" s="1941"/>
      <c r="TQH11" s="1941"/>
      <c r="TQI11" s="1941"/>
      <c r="TQJ11" s="1941"/>
      <c r="TQK11" s="1941"/>
      <c r="TQL11" s="1941"/>
      <c r="TQM11" s="1941"/>
      <c r="TQN11" s="1941"/>
      <c r="TQO11" s="1941"/>
      <c r="TQP11" s="1941"/>
      <c r="TQQ11" s="1941"/>
      <c r="TQR11" s="1941"/>
      <c r="TQS11" s="1941"/>
      <c r="TQT11" s="1941"/>
      <c r="TQU11" s="1941"/>
      <c r="TQV11" s="1941"/>
      <c r="TQW11" s="1941"/>
      <c r="TQX11" s="1941"/>
      <c r="TQY11" s="1941"/>
      <c r="TQZ11" s="1941"/>
      <c r="TRA11" s="1941"/>
      <c r="TRB11" s="1941"/>
      <c r="TRC11" s="1941"/>
      <c r="TRD11" s="1941"/>
      <c r="TRE11" s="1941"/>
      <c r="TRF11" s="1941"/>
      <c r="TRG11" s="1941"/>
      <c r="TRH11" s="1941"/>
      <c r="TRI11" s="1941"/>
      <c r="TRJ11" s="1941"/>
      <c r="TRK11" s="1941"/>
      <c r="TRL11" s="1941"/>
      <c r="TRM11" s="1941"/>
      <c r="TRN11" s="1941"/>
      <c r="TRO11" s="1941"/>
      <c r="TRP11" s="1941"/>
      <c r="TRQ11" s="1941"/>
      <c r="TRR11" s="1941"/>
      <c r="TRS11" s="1941"/>
      <c r="TRT11" s="1941"/>
      <c r="TRU11" s="1941"/>
      <c r="TRV11" s="1941"/>
      <c r="TRW11" s="1941"/>
      <c r="TRX11" s="1941"/>
      <c r="TRY11" s="1941"/>
      <c r="TRZ11" s="1941"/>
      <c r="TSA11" s="1941"/>
      <c r="TSB11" s="1941"/>
      <c r="TSC11" s="1941"/>
      <c r="TSD11" s="1941"/>
      <c r="TSE11" s="1941"/>
      <c r="TSF11" s="1941"/>
      <c r="TSG11" s="1941"/>
      <c r="TSH11" s="1941"/>
      <c r="TSI11" s="1941"/>
      <c r="TSJ11" s="1941"/>
      <c r="TSK11" s="1941"/>
      <c r="TSL11" s="1941"/>
      <c r="TSM11" s="1941"/>
      <c r="TSN11" s="1941"/>
      <c r="TSO11" s="1941"/>
      <c r="TSP11" s="1941"/>
      <c r="TSQ11" s="1941"/>
      <c r="TSR11" s="1941"/>
      <c r="TSS11" s="1941"/>
      <c r="TST11" s="1941"/>
      <c r="TSU11" s="1941"/>
      <c r="TSV11" s="1941"/>
      <c r="TSW11" s="1941"/>
      <c r="TSX11" s="1941"/>
      <c r="TSY11" s="1941"/>
      <c r="TSZ11" s="1941"/>
      <c r="TTA11" s="1941"/>
      <c r="TTB11" s="1941"/>
      <c r="TTC11" s="1941"/>
      <c r="TTD11" s="1941"/>
      <c r="TTE11" s="1941"/>
      <c r="TTF11" s="1941"/>
      <c r="TTG11" s="1941"/>
      <c r="TTH11" s="1941"/>
      <c r="TTI11" s="1941"/>
      <c r="TTJ11" s="1941"/>
      <c r="TTK11" s="1941"/>
      <c r="TTL11" s="1941"/>
      <c r="TTM11" s="1941"/>
      <c r="TTN11" s="1941"/>
      <c r="TTO11" s="1941"/>
      <c r="TTP11" s="1941"/>
      <c r="TTQ11" s="1941"/>
      <c r="TTR11" s="1941"/>
      <c r="TTS11" s="1941"/>
      <c r="TTT11" s="1941"/>
      <c r="TTU11" s="1941"/>
      <c r="TTV11" s="1941"/>
      <c r="TTW11" s="1941"/>
      <c r="TTX11" s="1941"/>
      <c r="TTY11" s="1941"/>
      <c r="TTZ11" s="1941"/>
      <c r="TUA11" s="1941"/>
      <c r="TUB11" s="1941"/>
      <c r="TUC11" s="1941"/>
      <c r="TUD11" s="1941"/>
      <c r="TUE11" s="1941"/>
      <c r="TUF11" s="1941"/>
      <c r="TUG11" s="1941"/>
      <c r="TUH11" s="1941"/>
      <c r="TUI11" s="1941"/>
      <c r="TUJ11" s="1941"/>
      <c r="TUK11" s="1941"/>
      <c r="TUL11" s="1941"/>
      <c r="TUM11" s="1941"/>
      <c r="TUN11" s="1941"/>
      <c r="TUO11" s="1941"/>
      <c r="TUP11" s="1941"/>
      <c r="TUQ11" s="1941"/>
      <c r="TUR11" s="1941"/>
      <c r="TUS11" s="1941"/>
      <c r="TUT11" s="1941"/>
      <c r="TUU11" s="1941"/>
      <c r="TUV11" s="1941"/>
      <c r="TUW11" s="1941"/>
      <c r="TUX11" s="1941"/>
      <c r="TUY11" s="1941"/>
      <c r="TUZ11" s="1941"/>
      <c r="TVA11" s="1941"/>
      <c r="TVB11" s="1941"/>
      <c r="TVC11" s="1941"/>
      <c r="TVD11" s="1941"/>
      <c r="TVE11" s="1941"/>
      <c r="TVF11" s="1941"/>
      <c r="TVG11" s="1941"/>
      <c r="TVH11" s="1941"/>
      <c r="TVI11" s="1941"/>
      <c r="TVJ11" s="1941"/>
      <c r="TVK11" s="1941"/>
      <c r="TVL11" s="1941"/>
      <c r="TVM11" s="1941"/>
      <c r="TVN11" s="1941"/>
      <c r="TVO11" s="1941"/>
      <c r="TVP11" s="1941"/>
      <c r="TVQ11" s="1941"/>
      <c r="TVR11" s="1941"/>
      <c r="TVS11" s="1941"/>
      <c r="TVT11" s="1941"/>
      <c r="TVU11" s="1941"/>
      <c r="TVV11" s="1941"/>
      <c r="TVW11" s="1941"/>
      <c r="TVX11" s="1941"/>
      <c r="TVY11" s="1941"/>
      <c r="TVZ11" s="1941"/>
      <c r="TWA11" s="1941"/>
      <c r="TWB11" s="1941"/>
      <c r="TWC11" s="1941"/>
      <c r="TWD11" s="1941"/>
      <c r="TWE11" s="1941"/>
      <c r="TWF11" s="1941"/>
      <c r="TWG11" s="1941"/>
      <c r="TWH11" s="1941"/>
      <c r="TWI11" s="1941"/>
      <c r="TWJ11" s="1941"/>
      <c r="TWK11" s="1941"/>
      <c r="TWL11" s="1941"/>
      <c r="TWM11" s="1941"/>
      <c r="TWN11" s="1941"/>
      <c r="TWO11" s="1941"/>
      <c r="TWP11" s="1941"/>
      <c r="TWQ11" s="1941"/>
      <c r="TWR11" s="1941"/>
      <c r="TWS11" s="1941"/>
      <c r="TWT11" s="1941"/>
      <c r="TWU11" s="1941"/>
      <c r="TWV11" s="1941"/>
      <c r="TWW11" s="1941"/>
      <c r="TWX11" s="1941"/>
      <c r="TWY11" s="1941"/>
      <c r="TWZ11" s="1941"/>
      <c r="TXA11" s="1941"/>
      <c r="TXB11" s="1941"/>
      <c r="TXC11" s="1941"/>
      <c r="TXD11" s="1941"/>
      <c r="TXE11" s="1941"/>
      <c r="TXF11" s="1941"/>
      <c r="TXG11" s="1941"/>
      <c r="TXH11" s="1941"/>
      <c r="TXI11" s="1941"/>
      <c r="TXJ11" s="1941"/>
      <c r="TXK11" s="1941"/>
      <c r="TXL11" s="1941"/>
      <c r="TXM11" s="1941"/>
      <c r="TXN11" s="1941"/>
      <c r="TXO11" s="1941"/>
      <c r="TXP11" s="1941"/>
      <c r="TXQ11" s="1941"/>
      <c r="TXR11" s="1941"/>
      <c r="TXS11" s="1941"/>
      <c r="TXT11" s="1941"/>
      <c r="TXU11" s="1941"/>
      <c r="TXV11" s="1941"/>
      <c r="TXW11" s="1941"/>
      <c r="TXX11" s="1941"/>
      <c r="TXY11" s="1941"/>
      <c r="TXZ11" s="1941"/>
      <c r="TYA11" s="1941"/>
      <c r="TYB11" s="1941"/>
      <c r="TYC11" s="1941"/>
      <c r="TYD11" s="1941"/>
      <c r="TYE11" s="1941"/>
      <c r="TYF11" s="1941"/>
      <c r="TYG11" s="1941"/>
      <c r="TYH11" s="1941"/>
      <c r="TYI11" s="1941"/>
      <c r="TYJ11" s="1941"/>
      <c r="TYK11" s="1941"/>
      <c r="TYL11" s="1941"/>
      <c r="TYM11" s="1941"/>
      <c r="TYN11" s="1941"/>
      <c r="TYO11" s="1941"/>
      <c r="TYP11" s="1941"/>
      <c r="TYQ11" s="1941"/>
      <c r="TYR11" s="1941"/>
      <c r="TYS11" s="1941"/>
      <c r="TYT11" s="1941"/>
      <c r="TYU11" s="1941"/>
      <c r="TYV11" s="1941"/>
      <c r="TYW11" s="1941"/>
      <c r="TYX11" s="1941"/>
      <c r="TYY11" s="1941"/>
      <c r="TYZ11" s="1941"/>
      <c r="TZA11" s="1941"/>
      <c r="TZB11" s="1941"/>
      <c r="TZC11" s="1941"/>
      <c r="TZD11" s="1941"/>
      <c r="TZE11" s="1941"/>
      <c r="TZF11" s="1941"/>
      <c r="TZG11" s="1941"/>
      <c r="TZH11" s="1941"/>
      <c r="TZI11" s="1941"/>
      <c r="TZJ11" s="1941"/>
      <c r="TZK11" s="1941"/>
      <c r="TZL11" s="1941"/>
      <c r="TZM11" s="1941"/>
      <c r="TZN11" s="1941"/>
      <c r="TZO11" s="1941"/>
      <c r="TZP11" s="1941"/>
      <c r="TZQ11" s="1941"/>
      <c r="TZR11" s="1941"/>
      <c r="TZS11" s="1941"/>
      <c r="TZT11" s="1941"/>
      <c r="TZU11" s="1941"/>
      <c r="TZV11" s="1941"/>
      <c r="TZW11" s="1941"/>
      <c r="TZX11" s="1941"/>
      <c r="TZY11" s="1941"/>
      <c r="TZZ11" s="1941"/>
      <c r="UAA11" s="1941"/>
      <c r="UAB11" s="1941"/>
      <c r="UAC11" s="1941"/>
      <c r="UAD11" s="1941"/>
      <c r="UAE11" s="1941"/>
      <c r="UAF11" s="1941"/>
      <c r="UAG11" s="1941"/>
      <c r="UAH11" s="1941"/>
      <c r="UAI11" s="1941"/>
      <c r="UAJ11" s="1941"/>
      <c r="UAK11" s="1941"/>
      <c r="UAL11" s="1941"/>
      <c r="UAM11" s="1941"/>
      <c r="UAN11" s="1941"/>
      <c r="UAO11" s="1941"/>
      <c r="UAP11" s="1941"/>
      <c r="UAQ11" s="1941"/>
      <c r="UAR11" s="1941"/>
      <c r="UAS11" s="1941"/>
      <c r="UAT11" s="1941"/>
      <c r="UAU11" s="1941"/>
      <c r="UAV11" s="1941"/>
      <c r="UAW11" s="1941"/>
      <c r="UAX11" s="1941"/>
      <c r="UAY11" s="1941"/>
      <c r="UAZ11" s="1941"/>
      <c r="UBA11" s="1941"/>
      <c r="UBB11" s="1941"/>
      <c r="UBC11" s="1941"/>
      <c r="UBD11" s="1941"/>
      <c r="UBE11" s="1941"/>
      <c r="UBF11" s="1941"/>
      <c r="UBG11" s="1941"/>
      <c r="UBH11" s="1941"/>
      <c r="UBI11" s="1941"/>
      <c r="UBJ11" s="1941"/>
      <c r="UBK11" s="1941"/>
      <c r="UBL11" s="1941"/>
      <c r="UBM11" s="1941"/>
      <c r="UBN11" s="1941"/>
      <c r="UBO11" s="1941"/>
      <c r="UBP11" s="1941"/>
      <c r="UBQ11" s="1941"/>
      <c r="UBR11" s="1941"/>
      <c r="UBS11" s="1941"/>
      <c r="UBT11" s="1941"/>
      <c r="UBU11" s="1941"/>
      <c r="UBV11" s="1941"/>
      <c r="UBW11" s="1941"/>
      <c r="UBX11" s="1941"/>
      <c r="UBY11" s="1941"/>
      <c r="UBZ11" s="1941"/>
      <c r="UCA11" s="1941"/>
      <c r="UCB11" s="1941"/>
      <c r="UCC11" s="1941"/>
      <c r="UCD11" s="1941"/>
      <c r="UCE11" s="1941"/>
      <c r="UCF11" s="1941"/>
      <c r="UCG11" s="1941"/>
      <c r="UCH11" s="1941"/>
      <c r="UCI11" s="1941"/>
      <c r="UCJ11" s="1941"/>
      <c r="UCK11" s="1941"/>
      <c r="UCL11" s="1941"/>
      <c r="UCM11" s="1941"/>
      <c r="UCN11" s="1941"/>
      <c r="UCO11" s="1941"/>
      <c r="UCP11" s="1941"/>
      <c r="UCQ11" s="1941"/>
      <c r="UCR11" s="1941"/>
      <c r="UCS11" s="1941"/>
      <c r="UCT11" s="1941"/>
      <c r="UCU11" s="1941"/>
      <c r="UCV11" s="1941"/>
      <c r="UCW11" s="1941"/>
      <c r="UCX11" s="1941"/>
      <c r="UCY11" s="1941"/>
      <c r="UCZ11" s="1941"/>
      <c r="UDA11" s="1941"/>
      <c r="UDB11" s="1941"/>
      <c r="UDC11" s="1941"/>
      <c r="UDD11" s="1941"/>
      <c r="UDE11" s="1941"/>
      <c r="UDF11" s="1941"/>
      <c r="UDG11" s="1941"/>
      <c r="UDH11" s="1941"/>
      <c r="UDI11" s="1941"/>
      <c r="UDJ11" s="1941"/>
      <c r="UDK11" s="1941"/>
      <c r="UDL11" s="1941"/>
      <c r="UDM11" s="1941"/>
      <c r="UDN11" s="1941"/>
      <c r="UDO11" s="1941"/>
      <c r="UDP11" s="1941"/>
      <c r="UDQ11" s="1941"/>
      <c r="UDR11" s="1941"/>
      <c r="UDS11" s="1941"/>
      <c r="UDT11" s="1941"/>
      <c r="UDU11" s="1941"/>
      <c r="UDV11" s="1941"/>
      <c r="UDW11" s="1941"/>
      <c r="UDX11" s="1941"/>
      <c r="UDY11" s="1941"/>
      <c r="UDZ11" s="1941"/>
      <c r="UEA11" s="1941"/>
      <c r="UEB11" s="1941"/>
      <c r="UEC11" s="1941"/>
      <c r="UED11" s="1941"/>
      <c r="UEE11" s="1941"/>
      <c r="UEF11" s="1941"/>
      <c r="UEG11" s="1941"/>
      <c r="UEH11" s="1941"/>
      <c r="UEI11" s="1941"/>
      <c r="UEJ11" s="1941"/>
      <c r="UEK11" s="1941"/>
      <c r="UEL11" s="1941"/>
      <c r="UEM11" s="1941"/>
      <c r="UEN11" s="1941"/>
      <c r="UEO11" s="1941"/>
      <c r="UEP11" s="1941"/>
      <c r="UEQ11" s="1941"/>
      <c r="UER11" s="1941"/>
      <c r="UES11" s="1941"/>
      <c r="UET11" s="1941"/>
      <c r="UEU11" s="1941"/>
      <c r="UEV11" s="1941"/>
      <c r="UEW11" s="1941"/>
      <c r="UEX11" s="1941"/>
      <c r="UEY11" s="1941"/>
      <c r="UEZ11" s="1941"/>
      <c r="UFA11" s="1941"/>
      <c r="UFB11" s="1941"/>
      <c r="UFC11" s="1941"/>
      <c r="UFD11" s="1941"/>
      <c r="UFE11" s="1941"/>
      <c r="UFF11" s="1941"/>
      <c r="UFG11" s="1941"/>
      <c r="UFH11" s="1941"/>
      <c r="UFI11" s="1941"/>
      <c r="UFJ11" s="1941"/>
      <c r="UFK11" s="1941"/>
      <c r="UFL11" s="1941"/>
      <c r="UFM11" s="1941"/>
      <c r="UFN11" s="1941"/>
      <c r="UFO11" s="1941"/>
      <c r="UFP11" s="1941"/>
      <c r="UFQ11" s="1941"/>
      <c r="UFR11" s="1941"/>
      <c r="UFS11" s="1941"/>
      <c r="UFT11" s="1941"/>
      <c r="UFU11" s="1941"/>
      <c r="UFV11" s="1941"/>
      <c r="UFW11" s="1941"/>
      <c r="UFX11" s="1941"/>
      <c r="UFY11" s="1941"/>
      <c r="UFZ11" s="1941"/>
      <c r="UGA11" s="1941"/>
      <c r="UGB11" s="1941"/>
      <c r="UGC11" s="1941"/>
      <c r="UGD11" s="1941"/>
      <c r="UGE11" s="1941"/>
      <c r="UGF11" s="1941"/>
      <c r="UGG11" s="1941"/>
      <c r="UGH11" s="1941"/>
      <c r="UGI11" s="1941"/>
      <c r="UGJ11" s="1941"/>
      <c r="UGK11" s="1941"/>
      <c r="UGL11" s="1941"/>
      <c r="UGM11" s="1941"/>
      <c r="UGN11" s="1941"/>
      <c r="UGO11" s="1941"/>
      <c r="UGP11" s="1941"/>
      <c r="UGQ11" s="1941"/>
      <c r="UGR11" s="1941"/>
      <c r="UGS11" s="1941"/>
      <c r="UGT11" s="1941"/>
      <c r="UGU11" s="1941"/>
      <c r="UGV11" s="1941"/>
      <c r="UGW11" s="1941"/>
      <c r="UGX11" s="1941"/>
      <c r="UGY11" s="1941"/>
      <c r="UGZ11" s="1941"/>
      <c r="UHA11" s="1941"/>
      <c r="UHB11" s="1941"/>
      <c r="UHC11" s="1941"/>
      <c r="UHD11" s="1941"/>
      <c r="UHE11" s="1941"/>
      <c r="UHF11" s="1941"/>
      <c r="UHG11" s="1941"/>
      <c r="UHH11" s="1941"/>
      <c r="UHI11" s="1941"/>
      <c r="UHJ11" s="1941"/>
      <c r="UHK11" s="1941"/>
      <c r="UHL11" s="1941"/>
      <c r="UHM11" s="1941"/>
      <c r="UHN11" s="1941"/>
      <c r="UHO11" s="1941"/>
      <c r="UHP11" s="1941"/>
      <c r="UHQ11" s="1941"/>
      <c r="UHR11" s="1941"/>
      <c r="UHS11" s="1941"/>
      <c r="UHT11" s="1941"/>
      <c r="UHU11" s="1941"/>
      <c r="UHV11" s="1941"/>
      <c r="UHW11" s="1941"/>
      <c r="UHX11" s="1941"/>
      <c r="UHY11" s="1941"/>
      <c r="UHZ11" s="1941"/>
      <c r="UIA11" s="1941"/>
      <c r="UIB11" s="1941"/>
      <c r="UIC11" s="1941"/>
      <c r="UID11" s="1941"/>
      <c r="UIE11" s="1941"/>
      <c r="UIF11" s="1941"/>
      <c r="UIG11" s="1941"/>
      <c r="UIH11" s="1941"/>
      <c r="UII11" s="1941"/>
      <c r="UIJ11" s="1941"/>
      <c r="UIK11" s="1941"/>
      <c r="UIL11" s="1941"/>
      <c r="UIM11" s="1941"/>
      <c r="UIN11" s="1941"/>
      <c r="UIO11" s="1941"/>
      <c r="UIP11" s="1941"/>
      <c r="UIQ11" s="1941"/>
      <c r="UIR11" s="1941"/>
      <c r="UIS11" s="1941"/>
      <c r="UIT11" s="1941"/>
      <c r="UIU11" s="1941"/>
      <c r="UIV11" s="1941"/>
      <c r="UIW11" s="1941"/>
      <c r="UIX11" s="1941"/>
      <c r="UIY11" s="1941"/>
      <c r="UIZ11" s="1941"/>
      <c r="UJA11" s="1941"/>
      <c r="UJB11" s="1941"/>
      <c r="UJC11" s="1941"/>
      <c r="UJD11" s="1941"/>
      <c r="UJE11" s="1941"/>
      <c r="UJF11" s="1941"/>
      <c r="UJG11" s="1941"/>
      <c r="UJH11" s="1941"/>
      <c r="UJI11" s="1941"/>
      <c r="UJJ11" s="1941"/>
      <c r="UJK11" s="1941"/>
      <c r="UJL11" s="1941"/>
      <c r="UJM11" s="1941"/>
      <c r="UJN11" s="1941"/>
      <c r="UJO11" s="1941"/>
      <c r="UJP11" s="1941"/>
      <c r="UJQ11" s="1941"/>
      <c r="UJR11" s="1941"/>
      <c r="UJS11" s="1941"/>
      <c r="UJT11" s="1941"/>
      <c r="UJU11" s="1941"/>
      <c r="UJV11" s="1941"/>
      <c r="UJW11" s="1941"/>
      <c r="UJX11" s="1941"/>
      <c r="UJY11" s="1941"/>
      <c r="UJZ11" s="1941"/>
      <c r="UKA11" s="1941"/>
      <c r="UKB11" s="1941"/>
      <c r="UKC11" s="1941"/>
      <c r="UKD11" s="1941"/>
      <c r="UKE11" s="1941"/>
      <c r="UKF11" s="1941"/>
      <c r="UKG11" s="1941"/>
      <c r="UKH11" s="1941"/>
      <c r="UKI11" s="1941"/>
      <c r="UKJ11" s="1941"/>
      <c r="UKK11" s="1941"/>
      <c r="UKL11" s="1941"/>
      <c r="UKM11" s="1941"/>
      <c r="UKN11" s="1941"/>
      <c r="UKO11" s="1941"/>
      <c r="UKP11" s="1941"/>
      <c r="UKQ11" s="1941"/>
      <c r="UKR11" s="1941"/>
      <c r="UKS11" s="1941"/>
      <c r="UKT11" s="1941"/>
      <c r="UKU11" s="1941"/>
      <c r="UKV11" s="1941"/>
      <c r="UKW11" s="1941"/>
      <c r="UKX11" s="1941"/>
      <c r="UKY11" s="1941"/>
      <c r="UKZ11" s="1941"/>
      <c r="ULA11" s="1941"/>
      <c r="ULB11" s="1941"/>
      <c r="ULC11" s="1941"/>
      <c r="ULD11" s="1941"/>
      <c r="ULE11" s="1941"/>
      <c r="ULF11" s="1941"/>
      <c r="ULG11" s="1941"/>
      <c r="ULH11" s="1941"/>
      <c r="ULI11" s="1941"/>
      <c r="ULJ11" s="1941"/>
      <c r="ULK11" s="1941"/>
      <c r="ULL11" s="1941"/>
      <c r="ULM11" s="1941"/>
      <c r="ULN11" s="1941"/>
      <c r="ULO11" s="1941"/>
      <c r="ULP11" s="1941"/>
      <c r="ULQ11" s="1941"/>
      <c r="ULR11" s="1941"/>
      <c r="ULS11" s="1941"/>
      <c r="ULT11" s="1941"/>
      <c r="ULU11" s="1941"/>
      <c r="ULV11" s="1941"/>
      <c r="ULW11" s="1941"/>
      <c r="ULX11" s="1941"/>
      <c r="ULY11" s="1941"/>
      <c r="ULZ11" s="1941"/>
      <c r="UMA11" s="1941"/>
      <c r="UMB11" s="1941"/>
      <c r="UMC11" s="1941"/>
      <c r="UMD11" s="1941"/>
      <c r="UME11" s="1941"/>
      <c r="UMF11" s="1941"/>
      <c r="UMG11" s="1941"/>
      <c r="UMH11" s="1941"/>
      <c r="UMI11" s="1941"/>
      <c r="UMJ11" s="1941"/>
      <c r="UMK11" s="1941"/>
      <c r="UML11" s="1941"/>
      <c r="UMM11" s="1941"/>
      <c r="UMN11" s="1941"/>
      <c r="UMO11" s="1941"/>
      <c r="UMP11" s="1941"/>
      <c r="UMQ11" s="1941"/>
      <c r="UMR11" s="1941"/>
      <c r="UMS11" s="1941"/>
      <c r="UMT11" s="1941"/>
      <c r="UMU11" s="1941"/>
      <c r="UMV11" s="1941"/>
      <c r="UMW11" s="1941"/>
      <c r="UMX11" s="1941"/>
      <c r="UMY11" s="1941"/>
      <c r="UMZ11" s="1941"/>
      <c r="UNA11" s="1941"/>
      <c r="UNB11" s="1941"/>
      <c r="UNC11" s="1941"/>
      <c r="UND11" s="1941"/>
      <c r="UNE11" s="1941"/>
      <c r="UNF11" s="1941"/>
      <c r="UNG11" s="1941"/>
      <c r="UNH11" s="1941"/>
      <c r="UNI11" s="1941"/>
      <c r="UNJ11" s="1941"/>
      <c r="UNK11" s="1941"/>
      <c r="UNL11" s="1941"/>
      <c r="UNM11" s="1941"/>
      <c r="UNN11" s="1941"/>
      <c r="UNO11" s="1941"/>
      <c r="UNP11" s="1941"/>
      <c r="UNQ11" s="1941"/>
      <c r="UNR11" s="1941"/>
      <c r="UNS11" s="1941"/>
      <c r="UNT11" s="1941"/>
      <c r="UNU11" s="1941"/>
      <c r="UNV11" s="1941"/>
      <c r="UNW11" s="1941"/>
      <c r="UNX11" s="1941"/>
      <c r="UNY11" s="1941"/>
      <c r="UNZ11" s="1941"/>
      <c r="UOA11" s="1941"/>
      <c r="UOB11" s="1941"/>
      <c r="UOC11" s="1941"/>
      <c r="UOD11" s="1941"/>
      <c r="UOE11" s="1941"/>
      <c r="UOF11" s="1941"/>
      <c r="UOG11" s="1941"/>
      <c r="UOH11" s="1941"/>
      <c r="UOI11" s="1941"/>
      <c r="UOJ11" s="1941"/>
      <c r="UOK11" s="1941"/>
      <c r="UOL11" s="1941"/>
      <c r="UOM11" s="1941"/>
      <c r="UON11" s="1941"/>
      <c r="UOO11" s="1941"/>
      <c r="UOP11" s="1941"/>
      <c r="UOQ11" s="1941"/>
      <c r="UOR11" s="1941"/>
      <c r="UOS11" s="1941"/>
      <c r="UOT11" s="1941"/>
      <c r="UOU11" s="1941"/>
      <c r="UOV11" s="1941"/>
      <c r="UOW11" s="1941"/>
      <c r="UOX11" s="1941"/>
      <c r="UOY11" s="1941"/>
      <c r="UOZ11" s="1941"/>
      <c r="UPA11" s="1941"/>
      <c r="UPB11" s="1941"/>
      <c r="UPC11" s="1941"/>
      <c r="UPD11" s="1941"/>
      <c r="UPE11" s="1941"/>
      <c r="UPF11" s="1941"/>
      <c r="UPG11" s="1941"/>
      <c r="UPH11" s="1941"/>
      <c r="UPI11" s="1941"/>
      <c r="UPJ11" s="1941"/>
      <c r="UPK11" s="1941"/>
      <c r="UPL11" s="1941"/>
      <c r="UPM11" s="1941"/>
      <c r="UPN11" s="1941"/>
      <c r="UPO11" s="1941"/>
      <c r="UPP11" s="1941"/>
      <c r="UPQ11" s="1941"/>
      <c r="UPR11" s="1941"/>
      <c r="UPS11" s="1941"/>
      <c r="UPT11" s="1941"/>
      <c r="UPU11" s="1941"/>
      <c r="UPV11" s="1941"/>
      <c r="UPW11" s="1941"/>
      <c r="UPX11" s="1941"/>
      <c r="UPY11" s="1941"/>
      <c r="UPZ11" s="1941"/>
      <c r="UQA11" s="1941"/>
      <c r="UQB11" s="1941"/>
      <c r="UQC11" s="1941"/>
      <c r="UQD11" s="1941"/>
      <c r="UQE11" s="1941"/>
      <c r="UQF11" s="1941"/>
      <c r="UQG11" s="1941"/>
      <c r="UQH11" s="1941"/>
      <c r="UQI11" s="1941"/>
      <c r="UQJ11" s="1941"/>
      <c r="UQK11" s="1941"/>
      <c r="UQL11" s="1941"/>
      <c r="UQM11" s="1941"/>
      <c r="UQN11" s="1941"/>
      <c r="UQO11" s="1941"/>
      <c r="UQP11" s="1941"/>
      <c r="UQQ11" s="1941"/>
      <c r="UQR11" s="1941"/>
      <c r="UQS11" s="1941"/>
      <c r="UQT11" s="1941"/>
      <c r="UQU11" s="1941"/>
      <c r="UQV11" s="1941"/>
      <c r="UQW11" s="1941"/>
      <c r="UQX11" s="1941"/>
      <c r="UQY11" s="1941"/>
      <c r="UQZ11" s="1941"/>
      <c r="URA11" s="1941"/>
      <c r="URB11" s="1941"/>
      <c r="URC11" s="1941"/>
      <c r="URD11" s="1941"/>
      <c r="URE11" s="1941"/>
      <c r="URF11" s="1941"/>
      <c r="URG11" s="1941"/>
      <c r="URH11" s="1941"/>
      <c r="URI11" s="1941"/>
      <c r="URJ11" s="1941"/>
      <c r="URK11" s="1941"/>
      <c r="URL11" s="1941"/>
      <c r="URM11" s="1941"/>
      <c r="URN11" s="1941"/>
      <c r="URO11" s="1941"/>
      <c r="URP11" s="1941"/>
      <c r="URQ11" s="1941"/>
      <c r="URR11" s="1941"/>
      <c r="URS11" s="1941"/>
      <c r="URT11" s="1941"/>
      <c r="URU11" s="1941"/>
      <c r="URV11" s="1941"/>
      <c r="URW11" s="1941"/>
      <c r="URX11" s="1941"/>
      <c r="URY11" s="1941"/>
      <c r="URZ11" s="1941"/>
      <c r="USA11" s="1941"/>
      <c r="USB11" s="1941"/>
      <c r="USC11" s="1941"/>
      <c r="USD11" s="1941"/>
      <c r="USE11" s="1941"/>
      <c r="USF11" s="1941"/>
      <c r="USG11" s="1941"/>
      <c r="USH11" s="1941"/>
      <c r="USI11" s="1941"/>
      <c r="USJ11" s="1941"/>
      <c r="USK11" s="1941"/>
      <c r="USL11" s="1941"/>
      <c r="USM11" s="1941"/>
      <c r="USN11" s="1941"/>
      <c r="USO11" s="1941"/>
      <c r="USP11" s="1941"/>
      <c r="USQ11" s="1941"/>
      <c r="USR11" s="1941"/>
      <c r="USS11" s="1941"/>
      <c r="UST11" s="1941"/>
      <c r="USU11" s="1941"/>
      <c r="USV11" s="1941"/>
      <c r="USW11" s="1941"/>
      <c r="USX11" s="1941"/>
      <c r="USY11" s="1941"/>
      <c r="USZ11" s="1941"/>
      <c r="UTA11" s="1941"/>
      <c r="UTB11" s="1941"/>
      <c r="UTC11" s="1941"/>
      <c r="UTD11" s="1941"/>
      <c r="UTE11" s="1941"/>
      <c r="UTF11" s="1941"/>
      <c r="UTG11" s="1941"/>
      <c r="UTH11" s="1941"/>
      <c r="UTI11" s="1941"/>
      <c r="UTJ11" s="1941"/>
      <c r="UTK11" s="1941"/>
      <c r="UTL11" s="1941"/>
      <c r="UTM11" s="1941"/>
      <c r="UTN11" s="1941"/>
      <c r="UTO11" s="1941"/>
      <c r="UTP11" s="1941"/>
      <c r="UTQ11" s="1941"/>
      <c r="UTR11" s="1941"/>
      <c r="UTS11" s="1941"/>
      <c r="UTT11" s="1941"/>
      <c r="UTU11" s="1941"/>
      <c r="UTV11" s="1941"/>
      <c r="UTW11" s="1941"/>
      <c r="UTX11" s="1941"/>
      <c r="UTY11" s="1941"/>
      <c r="UTZ11" s="1941"/>
      <c r="UUA11" s="1941"/>
      <c r="UUB11" s="1941"/>
      <c r="UUC11" s="1941"/>
      <c r="UUD11" s="1941"/>
      <c r="UUE11" s="1941"/>
      <c r="UUF11" s="1941"/>
      <c r="UUG11" s="1941"/>
      <c r="UUH11" s="1941"/>
      <c r="UUI11" s="1941"/>
      <c r="UUJ11" s="1941"/>
      <c r="UUK11" s="1941"/>
      <c r="UUL11" s="1941"/>
      <c r="UUM11" s="1941"/>
      <c r="UUN11" s="1941"/>
      <c r="UUO11" s="1941"/>
      <c r="UUP11" s="1941"/>
      <c r="UUQ11" s="1941"/>
      <c r="UUR11" s="1941"/>
      <c r="UUS11" s="1941"/>
      <c r="UUT11" s="1941"/>
      <c r="UUU11" s="1941"/>
      <c r="UUV11" s="1941"/>
      <c r="UUW11" s="1941"/>
      <c r="UUX11" s="1941"/>
      <c r="UUY11" s="1941"/>
      <c r="UUZ11" s="1941"/>
      <c r="UVA11" s="1941"/>
      <c r="UVB11" s="1941"/>
      <c r="UVC11" s="1941"/>
      <c r="UVD11" s="1941"/>
      <c r="UVE11" s="1941"/>
      <c r="UVF11" s="1941"/>
      <c r="UVG11" s="1941"/>
      <c r="UVH11" s="1941"/>
      <c r="UVI11" s="1941"/>
      <c r="UVJ11" s="1941"/>
      <c r="UVK11" s="1941"/>
      <c r="UVL11" s="1941"/>
      <c r="UVM11" s="1941"/>
      <c r="UVN11" s="1941"/>
      <c r="UVO11" s="1941"/>
      <c r="UVP11" s="1941"/>
      <c r="UVQ11" s="1941"/>
      <c r="UVR11" s="1941"/>
      <c r="UVS11" s="1941"/>
      <c r="UVT11" s="1941"/>
      <c r="UVU11" s="1941"/>
      <c r="UVV11" s="1941"/>
      <c r="UVW11" s="1941"/>
      <c r="UVX11" s="1941"/>
      <c r="UVY11" s="1941"/>
      <c r="UVZ11" s="1941"/>
      <c r="UWA11" s="1941"/>
      <c r="UWB11" s="1941"/>
      <c r="UWC11" s="1941"/>
      <c r="UWD11" s="1941"/>
      <c r="UWE11" s="1941"/>
      <c r="UWF11" s="1941"/>
      <c r="UWG11" s="1941"/>
      <c r="UWH11" s="1941"/>
      <c r="UWI11" s="1941"/>
      <c r="UWJ11" s="1941"/>
      <c r="UWK11" s="1941"/>
      <c r="UWL11" s="1941"/>
      <c r="UWM11" s="1941"/>
      <c r="UWN11" s="1941"/>
      <c r="UWO11" s="1941"/>
      <c r="UWP11" s="1941"/>
      <c r="UWQ11" s="1941"/>
      <c r="UWR11" s="1941"/>
      <c r="UWS11" s="1941"/>
      <c r="UWT11" s="1941"/>
      <c r="UWU11" s="1941"/>
      <c r="UWV11" s="1941"/>
      <c r="UWW11" s="1941"/>
      <c r="UWX11" s="1941"/>
      <c r="UWY11" s="1941"/>
      <c r="UWZ11" s="1941"/>
      <c r="UXA11" s="1941"/>
      <c r="UXB11" s="1941"/>
      <c r="UXC11" s="1941"/>
      <c r="UXD11" s="1941"/>
      <c r="UXE11" s="1941"/>
      <c r="UXF11" s="1941"/>
      <c r="UXG11" s="1941"/>
      <c r="UXH11" s="1941"/>
      <c r="UXI11" s="1941"/>
      <c r="UXJ11" s="1941"/>
      <c r="UXK11" s="1941"/>
      <c r="UXL11" s="1941"/>
      <c r="UXM11" s="1941"/>
      <c r="UXN11" s="1941"/>
      <c r="UXO11" s="1941"/>
      <c r="UXP11" s="1941"/>
      <c r="UXQ11" s="1941"/>
      <c r="UXR11" s="1941"/>
      <c r="UXS11" s="1941"/>
      <c r="UXT11" s="1941"/>
      <c r="UXU11" s="1941"/>
      <c r="UXV11" s="1941"/>
      <c r="UXW11" s="1941"/>
      <c r="UXX11" s="1941"/>
      <c r="UXY11" s="1941"/>
      <c r="UXZ11" s="1941"/>
      <c r="UYA11" s="1941"/>
      <c r="UYB11" s="1941"/>
      <c r="UYC11" s="1941"/>
      <c r="UYD11" s="1941"/>
      <c r="UYE11" s="1941"/>
      <c r="UYF11" s="1941"/>
      <c r="UYG11" s="1941"/>
      <c r="UYH11" s="1941"/>
      <c r="UYI11" s="1941"/>
      <c r="UYJ11" s="1941"/>
      <c r="UYK11" s="1941"/>
      <c r="UYL11" s="1941"/>
      <c r="UYM11" s="1941"/>
      <c r="UYN11" s="1941"/>
      <c r="UYO11" s="1941"/>
      <c r="UYP11" s="1941"/>
      <c r="UYQ11" s="1941"/>
      <c r="UYR11" s="1941"/>
      <c r="UYS11" s="1941"/>
      <c r="UYT11" s="1941"/>
      <c r="UYU11" s="1941"/>
      <c r="UYV11" s="1941"/>
      <c r="UYW11" s="1941"/>
      <c r="UYX11" s="1941"/>
      <c r="UYY11" s="1941"/>
      <c r="UYZ11" s="1941"/>
      <c r="UZA11" s="1941"/>
      <c r="UZB11" s="1941"/>
      <c r="UZC11" s="1941"/>
      <c r="UZD11" s="1941"/>
      <c r="UZE11" s="1941"/>
      <c r="UZF11" s="1941"/>
      <c r="UZG11" s="1941"/>
      <c r="UZH11" s="1941"/>
      <c r="UZI11" s="1941"/>
      <c r="UZJ11" s="1941"/>
      <c r="UZK11" s="1941"/>
      <c r="UZL11" s="1941"/>
      <c r="UZM11" s="1941"/>
      <c r="UZN11" s="1941"/>
      <c r="UZO11" s="1941"/>
      <c r="UZP11" s="1941"/>
      <c r="UZQ11" s="1941"/>
      <c r="UZR11" s="1941"/>
      <c r="UZS11" s="1941"/>
      <c r="UZT11" s="1941"/>
      <c r="UZU11" s="1941"/>
      <c r="UZV11" s="1941"/>
      <c r="UZW11" s="1941"/>
      <c r="UZX11" s="1941"/>
      <c r="UZY11" s="1941"/>
      <c r="UZZ11" s="1941"/>
      <c r="VAA11" s="1941"/>
      <c r="VAB11" s="1941"/>
      <c r="VAC11" s="1941"/>
      <c r="VAD11" s="1941"/>
      <c r="VAE11" s="1941"/>
      <c r="VAF11" s="1941"/>
      <c r="VAG11" s="1941"/>
      <c r="VAH11" s="1941"/>
      <c r="VAI11" s="1941"/>
      <c r="VAJ11" s="1941"/>
      <c r="VAK11" s="1941"/>
      <c r="VAL11" s="1941"/>
      <c r="VAM11" s="1941"/>
      <c r="VAN11" s="1941"/>
      <c r="VAO11" s="1941"/>
      <c r="VAP11" s="1941"/>
      <c r="VAQ11" s="1941"/>
      <c r="VAR11" s="1941"/>
      <c r="VAS11" s="1941"/>
      <c r="VAT11" s="1941"/>
      <c r="VAU11" s="1941"/>
      <c r="VAV11" s="1941"/>
      <c r="VAW11" s="1941"/>
      <c r="VAX11" s="1941"/>
      <c r="VAY11" s="1941"/>
      <c r="VAZ11" s="1941"/>
      <c r="VBA11" s="1941"/>
      <c r="VBB11" s="1941"/>
      <c r="VBC11" s="1941"/>
      <c r="VBD11" s="1941"/>
      <c r="VBE11" s="1941"/>
      <c r="VBF11" s="1941"/>
      <c r="VBG11" s="1941"/>
      <c r="VBH11" s="1941"/>
      <c r="VBI11" s="1941"/>
      <c r="VBJ11" s="1941"/>
      <c r="VBK11" s="1941"/>
      <c r="VBL11" s="1941"/>
      <c r="VBM11" s="1941"/>
      <c r="VBN11" s="1941"/>
      <c r="VBO11" s="1941"/>
      <c r="VBP11" s="1941"/>
      <c r="VBQ11" s="1941"/>
      <c r="VBR11" s="1941"/>
      <c r="VBS11" s="1941"/>
      <c r="VBT11" s="1941"/>
      <c r="VBU11" s="1941"/>
      <c r="VBV11" s="1941"/>
      <c r="VBW11" s="1941"/>
      <c r="VBX11" s="1941"/>
      <c r="VBY11" s="1941"/>
      <c r="VBZ11" s="1941"/>
      <c r="VCA11" s="1941"/>
      <c r="VCB11" s="1941"/>
      <c r="VCC11" s="1941"/>
      <c r="VCD11" s="1941"/>
      <c r="VCE11" s="1941"/>
      <c r="VCF11" s="1941"/>
      <c r="VCG11" s="1941"/>
      <c r="VCH11" s="1941"/>
      <c r="VCI11" s="1941"/>
      <c r="VCJ11" s="1941"/>
      <c r="VCK11" s="1941"/>
      <c r="VCL11" s="1941"/>
      <c r="VCM11" s="1941"/>
      <c r="VCN11" s="1941"/>
      <c r="VCO11" s="1941"/>
      <c r="VCP11" s="1941"/>
      <c r="VCQ11" s="1941"/>
      <c r="VCR11" s="1941"/>
      <c r="VCS11" s="1941"/>
      <c r="VCT11" s="1941"/>
      <c r="VCU11" s="1941"/>
      <c r="VCV11" s="1941"/>
      <c r="VCW11" s="1941"/>
      <c r="VCX11" s="1941"/>
      <c r="VCY11" s="1941"/>
      <c r="VCZ11" s="1941"/>
      <c r="VDA11" s="1941"/>
      <c r="VDB11" s="1941"/>
      <c r="VDC11" s="1941"/>
      <c r="VDD11" s="1941"/>
      <c r="VDE11" s="1941"/>
      <c r="VDF11" s="1941"/>
      <c r="VDG11" s="1941"/>
      <c r="VDH11" s="1941"/>
      <c r="VDI11" s="1941"/>
      <c r="VDJ11" s="1941"/>
      <c r="VDK11" s="1941"/>
      <c r="VDL11" s="1941"/>
      <c r="VDM11" s="1941"/>
      <c r="VDN11" s="1941"/>
      <c r="VDO11" s="1941"/>
      <c r="VDP11" s="1941"/>
      <c r="VDQ11" s="1941"/>
      <c r="VDR11" s="1941"/>
      <c r="VDS11" s="1941"/>
      <c r="VDT11" s="1941"/>
      <c r="VDU11" s="1941"/>
      <c r="VDV11" s="1941"/>
      <c r="VDW11" s="1941"/>
      <c r="VDX11" s="1941"/>
      <c r="VDY11" s="1941"/>
      <c r="VDZ11" s="1941"/>
      <c r="VEA11" s="1941"/>
      <c r="VEB11" s="1941"/>
      <c r="VEC11" s="1941"/>
      <c r="VED11" s="1941"/>
      <c r="VEE11" s="1941"/>
      <c r="VEF11" s="1941"/>
      <c r="VEG11" s="1941"/>
      <c r="VEH11" s="1941"/>
      <c r="VEI11" s="1941"/>
      <c r="VEJ11" s="1941"/>
      <c r="VEK11" s="1941"/>
      <c r="VEL11" s="1941"/>
      <c r="VEM11" s="1941"/>
      <c r="VEN11" s="1941"/>
      <c r="VEO11" s="1941"/>
      <c r="VEP11" s="1941"/>
      <c r="VEQ11" s="1941"/>
      <c r="VER11" s="1941"/>
      <c r="VES11" s="1941"/>
      <c r="VET11" s="1941"/>
      <c r="VEU11" s="1941"/>
      <c r="VEV11" s="1941"/>
      <c r="VEW11" s="1941"/>
      <c r="VEX11" s="1941"/>
      <c r="VEY11" s="1941"/>
      <c r="VEZ11" s="1941"/>
      <c r="VFA11" s="1941"/>
      <c r="VFB11" s="1941"/>
      <c r="VFC11" s="1941"/>
      <c r="VFD11" s="1941"/>
      <c r="VFE11" s="1941"/>
      <c r="VFF11" s="1941"/>
      <c r="VFG11" s="1941"/>
      <c r="VFH11" s="1941"/>
      <c r="VFI11" s="1941"/>
      <c r="VFJ11" s="1941"/>
      <c r="VFK11" s="1941"/>
      <c r="VFL11" s="1941"/>
      <c r="VFM11" s="1941"/>
      <c r="VFN11" s="1941"/>
      <c r="VFO11" s="1941"/>
      <c r="VFP11" s="1941"/>
      <c r="VFQ11" s="1941"/>
      <c r="VFR11" s="1941"/>
      <c r="VFS11" s="1941"/>
      <c r="VFT11" s="1941"/>
      <c r="VFU11" s="1941"/>
      <c r="VFV11" s="1941"/>
      <c r="VFW11" s="1941"/>
      <c r="VFX11" s="1941"/>
      <c r="VFY11" s="1941"/>
      <c r="VFZ11" s="1941"/>
      <c r="VGA11" s="1941"/>
      <c r="VGB11" s="1941"/>
      <c r="VGC11" s="1941"/>
      <c r="VGD11" s="1941"/>
      <c r="VGE11" s="1941"/>
      <c r="VGF11" s="1941"/>
      <c r="VGG11" s="1941"/>
      <c r="VGH11" s="1941"/>
      <c r="VGI11" s="1941"/>
      <c r="VGJ11" s="1941"/>
      <c r="VGK11" s="1941"/>
      <c r="VGL11" s="1941"/>
      <c r="VGM11" s="1941"/>
      <c r="VGN11" s="1941"/>
      <c r="VGO11" s="1941"/>
      <c r="VGP11" s="1941"/>
      <c r="VGQ11" s="1941"/>
      <c r="VGR11" s="1941"/>
      <c r="VGS11" s="1941"/>
      <c r="VGT11" s="1941"/>
      <c r="VGU11" s="1941"/>
      <c r="VGV11" s="1941"/>
      <c r="VGW11" s="1941"/>
      <c r="VGX11" s="1941"/>
      <c r="VGY11" s="1941"/>
      <c r="VGZ11" s="1941"/>
      <c r="VHA11" s="1941"/>
      <c r="VHB11" s="1941"/>
      <c r="VHC11" s="1941"/>
      <c r="VHD11" s="1941"/>
      <c r="VHE11" s="1941"/>
      <c r="VHF11" s="1941"/>
      <c r="VHG11" s="1941"/>
      <c r="VHH11" s="1941"/>
      <c r="VHI11" s="1941"/>
      <c r="VHJ11" s="1941"/>
      <c r="VHK11" s="1941"/>
      <c r="VHL11" s="1941"/>
      <c r="VHM11" s="1941"/>
      <c r="VHN11" s="1941"/>
      <c r="VHO11" s="1941"/>
      <c r="VHP11" s="1941"/>
      <c r="VHQ11" s="1941"/>
      <c r="VHR11" s="1941"/>
      <c r="VHS11" s="1941"/>
      <c r="VHT11" s="1941"/>
      <c r="VHU11" s="1941"/>
      <c r="VHV11" s="1941"/>
      <c r="VHW11" s="1941"/>
      <c r="VHX11" s="1941"/>
      <c r="VHY11" s="1941"/>
      <c r="VHZ11" s="1941"/>
      <c r="VIA11" s="1941"/>
      <c r="VIB11" s="1941"/>
      <c r="VIC11" s="1941"/>
      <c r="VID11" s="1941"/>
      <c r="VIE11" s="1941"/>
      <c r="VIF11" s="1941"/>
      <c r="VIG11" s="1941"/>
      <c r="VIH11" s="1941"/>
      <c r="VII11" s="1941"/>
      <c r="VIJ11" s="1941"/>
      <c r="VIK11" s="1941"/>
      <c r="VIL11" s="1941"/>
      <c r="VIM11" s="1941"/>
      <c r="VIN11" s="1941"/>
      <c r="VIO11" s="1941"/>
      <c r="VIP11" s="1941"/>
      <c r="VIQ11" s="1941"/>
      <c r="VIR11" s="1941"/>
      <c r="VIS11" s="1941"/>
      <c r="VIT11" s="1941"/>
      <c r="VIU11" s="1941"/>
      <c r="VIV11" s="1941"/>
      <c r="VIW11" s="1941"/>
      <c r="VIX11" s="1941"/>
      <c r="VIY11" s="1941"/>
      <c r="VIZ11" s="1941"/>
      <c r="VJA11" s="1941"/>
      <c r="VJB11" s="1941"/>
      <c r="VJC11" s="1941"/>
      <c r="VJD11" s="1941"/>
      <c r="VJE11" s="1941"/>
      <c r="VJF11" s="1941"/>
      <c r="VJG11" s="1941"/>
      <c r="VJH11" s="1941"/>
      <c r="VJI11" s="1941"/>
      <c r="VJJ11" s="1941"/>
      <c r="VJK11" s="1941"/>
      <c r="VJL11" s="1941"/>
      <c r="VJM11" s="1941"/>
      <c r="VJN11" s="1941"/>
      <c r="VJO11" s="1941"/>
      <c r="VJP11" s="1941"/>
      <c r="VJQ11" s="1941"/>
      <c r="VJR11" s="1941"/>
      <c r="VJS11" s="1941"/>
      <c r="VJT11" s="1941"/>
      <c r="VJU11" s="1941"/>
      <c r="VJV11" s="1941"/>
      <c r="VJW11" s="1941"/>
      <c r="VJX11" s="1941"/>
      <c r="VJY11" s="1941"/>
      <c r="VJZ11" s="1941"/>
      <c r="VKA11" s="1941"/>
      <c r="VKB11" s="1941"/>
      <c r="VKC11" s="1941"/>
      <c r="VKD11" s="1941"/>
      <c r="VKE11" s="1941"/>
      <c r="VKF11" s="1941"/>
      <c r="VKG11" s="1941"/>
      <c r="VKH11" s="1941"/>
      <c r="VKI11" s="1941"/>
      <c r="VKJ11" s="1941"/>
      <c r="VKK11" s="1941"/>
      <c r="VKL11" s="1941"/>
      <c r="VKM11" s="1941"/>
      <c r="VKN11" s="1941"/>
      <c r="VKO11" s="1941"/>
      <c r="VKP11" s="1941"/>
      <c r="VKQ11" s="1941"/>
      <c r="VKR11" s="1941"/>
      <c r="VKS11" s="1941"/>
      <c r="VKT11" s="1941"/>
      <c r="VKU11" s="1941"/>
      <c r="VKV11" s="1941"/>
      <c r="VKW11" s="1941"/>
      <c r="VKX11" s="1941"/>
      <c r="VKY11" s="1941"/>
      <c r="VKZ11" s="1941"/>
      <c r="VLA11" s="1941"/>
      <c r="VLB11" s="1941"/>
      <c r="VLC11" s="1941"/>
      <c r="VLD11" s="1941"/>
      <c r="VLE11" s="1941"/>
      <c r="VLF11" s="1941"/>
      <c r="VLG11" s="1941"/>
      <c r="VLH11" s="1941"/>
      <c r="VLI11" s="1941"/>
      <c r="VLJ11" s="1941"/>
      <c r="VLK11" s="1941"/>
      <c r="VLL11" s="1941"/>
      <c r="VLM11" s="1941"/>
      <c r="VLN11" s="1941"/>
      <c r="VLO11" s="1941"/>
      <c r="VLP11" s="1941"/>
      <c r="VLQ11" s="1941"/>
      <c r="VLR11" s="1941"/>
      <c r="VLS11" s="1941"/>
      <c r="VLT11" s="1941"/>
      <c r="VLU11" s="1941"/>
      <c r="VLV11" s="1941"/>
      <c r="VLW11" s="1941"/>
      <c r="VLX11" s="1941"/>
      <c r="VLY11" s="1941"/>
      <c r="VLZ11" s="1941"/>
      <c r="VMA11" s="1941"/>
      <c r="VMB11" s="1941"/>
      <c r="VMC11" s="1941"/>
      <c r="VMD11" s="1941"/>
      <c r="VME11" s="1941"/>
      <c r="VMF11" s="1941"/>
      <c r="VMG11" s="1941"/>
      <c r="VMH11" s="1941"/>
      <c r="VMI11" s="1941"/>
      <c r="VMJ11" s="1941"/>
      <c r="VMK11" s="1941"/>
      <c r="VML11" s="1941"/>
      <c r="VMM11" s="1941"/>
      <c r="VMN11" s="1941"/>
      <c r="VMO11" s="1941"/>
      <c r="VMP11" s="1941"/>
      <c r="VMQ11" s="1941"/>
      <c r="VMR11" s="1941"/>
      <c r="VMS11" s="1941"/>
      <c r="VMT11" s="1941"/>
      <c r="VMU11" s="1941"/>
      <c r="VMV11" s="1941"/>
      <c r="VMW11" s="1941"/>
      <c r="VMX11" s="1941"/>
      <c r="VMY11" s="1941"/>
      <c r="VMZ11" s="1941"/>
      <c r="VNA11" s="1941"/>
      <c r="VNB11" s="1941"/>
      <c r="VNC11" s="1941"/>
      <c r="VND11" s="1941"/>
      <c r="VNE11" s="1941"/>
      <c r="VNF11" s="1941"/>
      <c r="VNG11" s="1941"/>
      <c r="VNH11" s="1941"/>
      <c r="VNI11" s="1941"/>
      <c r="VNJ11" s="1941"/>
      <c r="VNK11" s="1941"/>
      <c r="VNL11" s="1941"/>
      <c r="VNM11" s="1941"/>
      <c r="VNN11" s="1941"/>
      <c r="VNO11" s="1941"/>
      <c r="VNP11" s="1941"/>
      <c r="VNQ11" s="1941"/>
      <c r="VNR11" s="1941"/>
      <c r="VNS11" s="1941"/>
      <c r="VNT11" s="1941"/>
      <c r="VNU11" s="1941"/>
      <c r="VNV11" s="1941"/>
      <c r="VNW11" s="1941"/>
      <c r="VNX11" s="1941"/>
      <c r="VNY11" s="1941"/>
      <c r="VNZ11" s="1941"/>
      <c r="VOA11" s="1941"/>
      <c r="VOB11" s="1941"/>
      <c r="VOC11" s="1941"/>
      <c r="VOD11" s="1941"/>
      <c r="VOE11" s="1941"/>
      <c r="VOF11" s="1941"/>
      <c r="VOG11" s="1941"/>
      <c r="VOH11" s="1941"/>
      <c r="VOI11" s="1941"/>
      <c r="VOJ11" s="1941"/>
      <c r="VOK11" s="1941"/>
      <c r="VOL11" s="1941"/>
      <c r="VOM11" s="1941"/>
      <c r="VON11" s="1941"/>
      <c r="VOO11" s="1941"/>
      <c r="VOP11" s="1941"/>
      <c r="VOQ11" s="1941"/>
      <c r="VOR11" s="1941"/>
      <c r="VOS11" s="1941"/>
      <c r="VOT11" s="1941"/>
      <c r="VOU11" s="1941"/>
      <c r="VOV11" s="1941"/>
      <c r="VOW11" s="1941"/>
      <c r="VOX11" s="1941"/>
      <c r="VOY11" s="1941"/>
      <c r="VOZ11" s="1941"/>
      <c r="VPA11" s="1941"/>
      <c r="VPB11" s="1941"/>
      <c r="VPC11" s="1941"/>
      <c r="VPD11" s="1941"/>
      <c r="VPE11" s="1941"/>
      <c r="VPF11" s="1941"/>
      <c r="VPG11" s="1941"/>
      <c r="VPH11" s="1941"/>
      <c r="VPI11" s="1941"/>
      <c r="VPJ11" s="1941"/>
      <c r="VPK11" s="1941"/>
      <c r="VPL11" s="1941"/>
      <c r="VPM11" s="1941"/>
      <c r="VPN11" s="1941"/>
      <c r="VPO11" s="1941"/>
      <c r="VPP11" s="1941"/>
      <c r="VPQ11" s="1941"/>
      <c r="VPR11" s="1941"/>
      <c r="VPS11" s="1941"/>
      <c r="VPT11" s="1941"/>
      <c r="VPU11" s="1941"/>
      <c r="VPV11" s="1941"/>
      <c r="VPW11" s="1941"/>
      <c r="VPX11" s="1941"/>
      <c r="VPY11" s="1941"/>
      <c r="VPZ11" s="1941"/>
      <c r="VQA11" s="1941"/>
      <c r="VQB11" s="1941"/>
      <c r="VQC11" s="1941"/>
      <c r="VQD11" s="1941"/>
      <c r="VQE11" s="1941"/>
      <c r="VQF11" s="1941"/>
      <c r="VQG11" s="1941"/>
      <c r="VQH11" s="1941"/>
      <c r="VQI11" s="1941"/>
      <c r="VQJ11" s="1941"/>
      <c r="VQK11" s="1941"/>
      <c r="VQL11" s="1941"/>
      <c r="VQM11" s="1941"/>
      <c r="VQN11" s="1941"/>
      <c r="VQO11" s="1941"/>
      <c r="VQP11" s="1941"/>
      <c r="VQQ11" s="1941"/>
      <c r="VQR11" s="1941"/>
      <c r="VQS11" s="1941"/>
      <c r="VQT11" s="1941"/>
      <c r="VQU11" s="1941"/>
      <c r="VQV11" s="1941"/>
      <c r="VQW11" s="1941"/>
      <c r="VQX11" s="1941"/>
      <c r="VQY11" s="1941"/>
      <c r="VQZ11" s="1941"/>
      <c r="VRA11" s="1941"/>
      <c r="VRB11" s="1941"/>
      <c r="VRC11" s="1941"/>
      <c r="VRD11" s="1941"/>
      <c r="VRE11" s="1941"/>
      <c r="VRF11" s="1941"/>
      <c r="VRG11" s="1941"/>
      <c r="VRH11" s="1941"/>
      <c r="VRI11" s="1941"/>
      <c r="VRJ11" s="1941"/>
      <c r="VRK11" s="1941"/>
      <c r="VRL11" s="1941"/>
      <c r="VRM11" s="1941"/>
      <c r="VRN11" s="1941"/>
      <c r="VRO11" s="1941"/>
      <c r="VRP11" s="1941"/>
      <c r="VRQ11" s="1941"/>
      <c r="VRR11" s="1941"/>
      <c r="VRS11" s="1941"/>
      <c r="VRT11" s="1941"/>
      <c r="VRU11" s="1941"/>
      <c r="VRV11" s="1941"/>
      <c r="VRW11" s="1941"/>
      <c r="VRX11" s="1941"/>
      <c r="VRY11" s="1941"/>
      <c r="VRZ11" s="1941"/>
      <c r="VSA11" s="1941"/>
      <c r="VSB11" s="1941"/>
      <c r="VSC11" s="1941"/>
      <c r="VSD11" s="1941"/>
      <c r="VSE11" s="1941"/>
      <c r="VSF11" s="1941"/>
      <c r="VSG11" s="1941"/>
      <c r="VSH11" s="1941"/>
      <c r="VSI11" s="1941"/>
      <c r="VSJ11" s="1941"/>
      <c r="VSK11" s="1941"/>
      <c r="VSL11" s="1941"/>
      <c r="VSM11" s="1941"/>
      <c r="VSN11" s="1941"/>
      <c r="VSO11" s="1941"/>
      <c r="VSP11" s="1941"/>
      <c r="VSQ11" s="1941"/>
      <c r="VSR11" s="1941"/>
      <c r="VSS11" s="1941"/>
      <c r="VST11" s="1941"/>
      <c r="VSU11" s="1941"/>
      <c r="VSV11" s="1941"/>
      <c r="VSW11" s="1941"/>
      <c r="VSX11" s="1941"/>
      <c r="VSY11" s="1941"/>
      <c r="VSZ11" s="1941"/>
      <c r="VTA11" s="1941"/>
      <c r="VTB11" s="1941"/>
      <c r="VTC11" s="1941"/>
      <c r="VTD11" s="1941"/>
      <c r="VTE11" s="1941"/>
      <c r="VTF11" s="1941"/>
      <c r="VTG11" s="1941"/>
      <c r="VTH11" s="1941"/>
      <c r="VTI11" s="1941"/>
      <c r="VTJ11" s="1941"/>
      <c r="VTK11" s="1941"/>
      <c r="VTL11" s="1941"/>
      <c r="VTM11" s="1941"/>
      <c r="VTN11" s="1941"/>
      <c r="VTO11" s="1941"/>
      <c r="VTP11" s="1941"/>
      <c r="VTQ11" s="1941"/>
      <c r="VTR11" s="1941"/>
      <c r="VTS11" s="1941"/>
      <c r="VTT11" s="1941"/>
      <c r="VTU11" s="1941"/>
      <c r="VTV11" s="1941"/>
      <c r="VTW11" s="1941"/>
      <c r="VTX11" s="1941"/>
      <c r="VTY11" s="1941"/>
      <c r="VTZ11" s="1941"/>
      <c r="VUA11" s="1941"/>
      <c r="VUB11" s="1941"/>
      <c r="VUC11" s="1941"/>
      <c r="VUD11" s="1941"/>
      <c r="VUE11" s="1941"/>
      <c r="VUF11" s="1941"/>
      <c r="VUG11" s="1941"/>
      <c r="VUH11" s="1941"/>
      <c r="VUI11" s="1941"/>
      <c r="VUJ11" s="1941"/>
      <c r="VUK11" s="1941"/>
      <c r="VUL11" s="1941"/>
      <c r="VUM11" s="1941"/>
      <c r="VUN11" s="1941"/>
      <c r="VUO11" s="1941"/>
      <c r="VUP11" s="1941"/>
      <c r="VUQ11" s="1941"/>
      <c r="VUR11" s="1941"/>
      <c r="VUS11" s="1941"/>
      <c r="VUT11" s="1941"/>
      <c r="VUU11" s="1941"/>
      <c r="VUV11" s="1941"/>
      <c r="VUW11" s="1941"/>
      <c r="VUX11" s="1941"/>
      <c r="VUY11" s="1941"/>
      <c r="VUZ11" s="1941"/>
      <c r="VVA11" s="1941"/>
      <c r="VVB11" s="1941"/>
      <c r="VVC11" s="1941"/>
      <c r="VVD11" s="1941"/>
      <c r="VVE11" s="1941"/>
      <c r="VVF11" s="1941"/>
      <c r="VVG11" s="1941"/>
      <c r="VVH11" s="1941"/>
      <c r="VVI11" s="1941"/>
      <c r="VVJ11" s="1941"/>
      <c r="VVK11" s="1941"/>
      <c r="VVL11" s="1941"/>
      <c r="VVM11" s="1941"/>
      <c r="VVN11" s="1941"/>
      <c r="VVO11" s="1941"/>
      <c r="VVP11" s="1941"/>
      <c r="VVQ11" s="1941"/>
      <c r="VVR11" s="1941"/>
      <c r="VVS11" s="1941"/>
      <c r="VVT11" s="1941"/>
      <c r="VVU11" s="1941"/>
      <c r="VVV11" s="1941"/>
      <c r="VVW11" s="1941"/>
      <c r="VVX11" s="1941"/>
      <c r="VVY11" s="1941"/>
      <c r="VVZ11" s="1941"/>
      <c r="VWA11" s="1941"/>
      <c r="VWB11" s="1941"/>
      <c r="VWC11" s="1941"/>
      <c r="VWD11" s="1941"/>
      <c r="VWE11" s="1941"/>
      <c r="VWF11" s="1941"/>
      <c r="VWG11" s="1941"/>
      <c r="VWH11" s="1941"/>
      <c r="VWI11" s="1941"/>
      <c r="VWJ11" s="1941"/>
      <c r="VWK11" s="1941"/>
      <c r="VWL11" s="1941"/>
      <c r="VWM11" s="1941"/>
      <c r="VWN11" s="1941"/>
      <c r="VWO11" s="1941"/>
      <c r="VWP11" s="1941"/>
      <c r="VWQ11" s="1941"/>
      <c r="VWR11" s="1941"/>
      <c r="VWS11" s="1941"/>
      <c r="VWT11" s="1941"/>
      <c r="VWU11" s="1941"/>
      <c r="VWV11" s="1941"/>
      <c r="VWW11" s="1941"/>
      <c r="VWX11" s="1941"/>
      <c r="VWY11" s="1941"/>
      <c r="VWZ11" s="1941"/>
      <c r="VXA11" s="1941"/>
      <c r="VXB11" s="1941"/>
      <c r="VXC11" s="1941"/>
      <c r="VXD11" s="1941"/>
      <c r="VXE11" s="1941"/>
      <c r="VXF11" s="1941"/>
      <c r="VXG11" s="1941"/>
      <c r="VXH11" s="1941"/>
      <c r="VXI11" s="1941"/>
      <c r="VXJ11" s="1941"/>
      <c r="VXK11" s="1941"/>
      <c r="VXL11" s="1941"/>
      <c r="VXM11" s="1941"/>
      <c r="VXN11" s="1941"/>
      <c r="VXO11" s="1941"/>
      <c r="VXP11" s="1941"/>
      <c r="VXQ11" s="1941"/>
      <c r="VXR11" s="1941"/>
      <c r="VXS11" s="1941"/>
      <c r="VXT11" s="1941"/>
      <c r="VXU11" s="1941"/>
      <c r="VXV11" s="1941"/>
      <c r="VXW11" s="1941"/>
      <c r="VXX11" s="1941"/>
      <c r="VXY11" s="1941"/>
      <c r="VXZ11" s="1941"/>
      <c r="VYA11" s="1941"/>
      <c r="VYB11" s="1941"/>
      <c r="VYC11" s="1941"/>
      <c r="VYD11" s="1941"/>
      <c r="VYE11" s="1941"/>
      <c r="VYF11" s="1941"/>
      <c r="VYG11" s="1941"/>
      <c r="VYH11" s="1941"/>
      <c r="VYI11" s="1941"/>
      <c r="VYJ11" s="1941"/>
      <c r="VYK11" s="1941"/>
      <c r="VYL11" s="1941"/>
      <c r="VYM11" s="1941"/>
      <c r="VYN11" s="1941"/>
      <c r="VYO11" s="1941"/>
      <c r="VYP11" s="1941"/>
      <c r="VYQ11" s="1941"/>
      <c r="VYR11" s="1941"/>
      <c r="VYS11" s="1941"/>
      <c r="VYT11" s="1941"/>
      <c r="VYU11" s="1941"/>
      <c r="VYV11" s="1941"/>
      <c r="VYW11" s="1941"/>
      <c r="VYX11" s="1941"/>
      <c r="VYY11" s="1941"/>
      <c r="VYZ11" s="1941"/>
      <c r="VZA11" s="1941"/>
      <c r="VZB11" s="1941"/>
      <c r="VZC11" s="1941"/>
      <c r="VZD11" s="1941"/>
      <c r="VZE11" s="1941"/>
      <c r="VZF11" s="1941"/>
      <c r="VZG11" s="1941"/>
      <c r="VZH11" s="1941"/>
      <c r="VZI11" s="1941"/>
      <c r="VZJ11" s="1941"/>
      <c r="VZK11" s="1941"/>
      <c r="VZL11" s="1941"/>
      <c r="VZM11" s="1941"/>
      <c r="VZN11" s="1941"/>
      <c r="VZO11" s="1941"/>
      <c r="VZP11" s="1941"/>
      <c r="VZQ11" s="1941"/>
      <c r="VZR11" s="1941"/>
      <c r="VZS11" s="1941"/>
      <c r="VZT11" s="1941"/>
      <c r="VZU11" s="1941"/>
      <c r="VZV11" s="1941"/>
      <c r="VZW11" s="1941"/>
      <c r="VZX11" s="1941"/>
      <c r="VZY11" s="1941"/>
      <c r="VZZ11" s="1941"/>
      <c r="WAA11" s="1941"/>
      <c r="WAB11" s="1941"/>
      <c r="WAC11" s="1941"/>
      <c r="WAD11" s="1941"/>
      <c r="WAE11" s="1941"/>
      <c r="WAF11" s="1941"/>
      <c r="WAG11" s="1941"/>
      <c r="WAH11" s="1941"/>
      <c r="WAI11" s="1941"/>
      <c r="WAJ11" s="1941"/>
      <c r="WAK11" s="1941"/>
      <c r="WAL11" s="1941"/>
      <c r="WAM11" s="1941"/>
      <c r="WAN11" s="1941"/>
      <c r="WAO11" s="1941"/>
      <c r="WAP11" s="1941"/>
      <c r="WAQ11" s="1941"/>
      <c r="WAR11" s="1941"/>
      <c r="WAS11" s="1941"/>
      <c r="WAT11" s="1941"/>
      <c r="WAU11" s="1941"/>
      <c r="WAV11" s="1941"/>
      <c r="WAW11" s="1941"/>
      <c r="WAX11" s="1941"/>
      <c r="WAY11" s="1941"/>
      <c r="WAZ11" s="1941"/>
      <c r="WBA11" s="1941"/>
      <c r="WBB11" s="1941"/>
      <c r="WBC11" s="1941"/>
      <c r="WBD11" s="1941"/>
      <c r="WBE11" s="1941"/>
      <c r="WBF11" s="1941"/>
      <c r="WBG11" s="1941"/>
      <c r="WBH11" s="1941"/>
      <c r="WBI11" s="1941"/>
      <c r="WBJ11" s="1941"/>
      <c r="WBK11" s="1941"/>
      <c r="WBL11" s="1941"/>
      <c r="WBM11" s="1941"/>
      <c r="WBN11" s="1941"/>
      <c r="WBO11" s="1941"/>
      <c r="WBP11" s="1941"/>
      <c r="WBQ11" s="1941"/>
      <c r="WBR11" s="1941"/>
      <c r="WBS11" s="1941"/>
      <c r="WBT11" s="1941"/>
      <c r="WBU11" s="1941"/>
      <c r="WBV11" s="1941"/>
      <c r="WBW11" s="1941"/>
      <c r="WBX11" s="1941"/>
      <c r="WBY11" s="1941"/>
      <c r="WBZ11" s="1941"/>
      <c r="WCA11" s="1941"/>
      <c r="WCB11" s="1941"/>
      <c r="WCC11" s="1941"/>
      <c r="WCD11" s="1941"/>
      <c r="WCE11" s="1941"/>
      <c r="WCF11" s="1941"/>
      <c r="WCG11" s="1941"/>
      <c r="WCH11" s="1941"/>
      <c r="WCI11" s="1941"/>
      <c r="WCJ11" s="1941"/>
      <c r="WCK11" s="1941"/>
      <c r="WCL11" s="1941"/>
      <c r="WCM11" s="1941"/>
      <c r="WCN11" s="1941"/>
      <c r="WCO11" s="1941"/>
      <c r="WCP11" s="1941"/>
      <c r="WCQ11" s="1941"/>
      <c r="WCR11" s="1941"/>
      <c r="WCS11" s="1941"/>
      <c r="WCT11" s="1941"/>
      <c r="WCU11" s="1941"/>
      <c r="WCV11" s="1941"/>
      <c r="WCW11" s="1941"/>
      <c r="WCX11" s="1941"/>
      <c r="WCY11" s="1941"/>
      <c r="WCZ11" s="1941"/>
      <c r="WDA11" s="1941"/>
      <c r="WDB11" s="1941"/>
      <c r="WDC11" s="1941"/>
      <c r="WDD11" s="1941"/>
      <c r="WDE11" s="1941"/>
      <c r="WDF11" s="1941"/>
      <c r="WDG11" s="1941"/>
      <c r="WDH11" s="1941"/>
      <c r="WDI11" s="1941"/>
      <c r="WDJ11" s="1941"/>
      <c r="WDK11" s="1941"/>
      <c r="WDL11" s="1941"/>
      <c r="WDM11" s="1941"/>
      <c r="WDN11" s="1941"/>
      <c r="WDO11" s="1941"/>
      <c r="WDP11" s="1941"/>
      <c r="WDQ11" s="1941"/>
      <c r="WDR11" s="1941"/>
      <c r="WDS11" s="1941"/>
      <c r="WDT11" s="1941"/>
      <c r="WDU11" s="1941"/>
      <c r="WDV11" s="1941"/>
      <c r="WDW11" s="1941"/>
      <c r="WDX11" s="1941"/>
      <c r="WDY11" s="1941"/>
      <c r="WDZ11" s="1941"/>
      <c r="WEA11" s="1941"/>
      <c r="WEB11" s="1941"/>
      <c r="WEC11" s="1941"/>
      <c r="WED11" s="1941"/>
      <c r="WEE11" s="1941"/>
      <c r="WEF11" s="1941"/>
      <c r="WEG11" s="1941"/>
      <c r="WEH11" s="1941"/>
      <c r="WEI11" s="1941"/>
      <c r="WEJ11" s="1941"/>
      <c r="WEK11" s="1941"/>
      <c r="WEL11" s="1941"/>
      <c r="WEM11" s="1941"/>
      <c r="WEN11" s="1941"/>
      <c r="WEO11" s="1941"/>
      <c r="WEP11" s="1941"/>
      <c r="WEQ11" s="1941"/>
      <c r="WER11" s="1941"/>
      <c r="WES11" s="1941"/>
      <c r="WET11" s="1941"/>
      <c r="WEU11" s="1941"/>
      <c r="WEV11" s="1941"/>
      <c r="WEW11" s="1941"/>
      <c r="WEX11" s="1941"/>
      <c r="WEY11" s="1941"/>
      <c r="WEZ11" s="1941"/>
      <c r="WFA11" s="1941"/>
      <c r="WFB11" s="1941"/>
      <c r="WFC11" s="1941"/>
      <c r="WFD11" s="1941"/>
      <c r="WFE11" s="1941"/>
      <c r="WFF11" s="1941"/>
      <c r="WFG11" s="1941"/>
      <c r="WFH11" s="1941"/>
      <c r="WFI11" s="1941"/>
      <c r="WFJ11" s="1941"/>
      <c r="WFK11" s="1941"/>
      <c r="WFL11" s="1941"/>
      <c r="WFM11" s="1941"/>
      <c r="WFN11" s="1941"/>
      <c r="WFO11" s="1941"/>
      <c r="WFP11" s="1941"/>
      <c r="WFQ11" s="1941"/>
      <c r="WFR11" s="1941"/>
      <c r="WFS11" s="1941"/>
      <c r="WFT11" s="1941"/>
      <c r="WFU11" s="1941"/>
      <c r="WFV11" s="1941"/>
      <c r="WFW11" s="1941"/>
      <c r="WFX11" s="1941"/>
      <c r="WFY11" s="1941"/>
      <c r="WFZ11" s="1941"/>
      <c r="WGA11" s="1941"/>
      <c r="WGB11" s="1941"/>
      <c r="WGC11" s="1941"/>
      <c r="WGD11" s="1941"/>
      <c r="WGE11" s="1941"/>
      <c r="WGF11" s="1941"/>
      <c r="WGG11" s="1941"/>
      <c r="WGH11" s="1941"/>
      <c r="WGI11" s="1941"/>
      <c r="WGJ11" s="1941"/>
      <c r="WGK11" s="1941"/>
      <c r="WGL11" s="1941"/>
      <c r="WGM11" s="1941"/>
      <c r="WGN11" s="1941"/>
      <c r="WGO11" s="1941"/>
      <c r="WGP11" s="1941"/>
      <c r="WGQ11" s="1941"/>
      <c r="WGR11" s="1941"/>
      <c r="WGS11" s="1941"/>
      <c r="WGT11" s="1941"/>
      <c r="WGU11" s="1941"/>
      <c r="WGV11" s="1941"/>
      <c r="WGW11" s="1941"/>
      <c r="WGX11" s="1941"/>
      <c r="WGY11" s="1941"/>
      <c r="WGZ11" s="1941"/>
      <c r="WHA11" s="1941"/>
      <c r="WHB11" s="1941"/>
      <c r="WHC11" s="1941"/>
      <c r="WHD11" s="1941"/>
      <c r="WHE11" s="1941"/>
      <c r="WHF11" s="1941"/>
      <c r="WHG11" s="1941"/>
      <c r="WHH11" s="1941"/>
      <c r="WHI11" s="1941"/>
      <c r="WHJ11" s="1941"/>
      <c r="WHK11" s="1941"/>
      <c r="WHL11" s="1941"/>
      <c r="WHM11" s="1941"/>
      <c r="WHN11" s="1941"/>
      <c r="WHO11" s="1941"/>
      <c r="WHP11" s="1941"/>
      <c r="WHQ11" s="1941"/>
      <c r="WHR11" s="1941"/>
      <c r="WHS11" s="1941"/>
      <c r="WHT11" s="1941"/>
      <c r="WHU11" s="1941"/>
      <c r="WHV11" s="1941"/>
      <c r="WHW11" s="1941"/>
      <c r="WHX11" s="1941"/>
      <c r="WHY11" s="1941"/>
      <c r="WHZ11" s="1941"/>
      <c r="WIA11" s="1941"/>
      <c r="WIB11" s="1941"/>
      <c r="WIC11" s="1941"/>
      <c r="WID11" s="1941"/>
      <c r="WIE11" s="1941"/>
      <c r="WIF11" s="1941"/>
      <c r="WIG11" s="1941"/>
      <c r="WIH11" s="1941"/>
      <c r="WII11" s="1941"/>
      <c r="WIJ11" s="1941"/>
      <c r="WIK11" s="1941"/>
      <c r="WIL11" s="1941"/>
      <c r="WIM11" s="1941"/>
      <c r="WIN11" s="1941"/>
      <c r="WIO11" s="1941"/>
      <c r="WIP11" s="1941"/>
      <c r="WIQ11" s="1941"/>
      <c r="WIR11" s="1941"/>
      <c r="WIS11" s="1941"/>
      <c r="WIT11" s="1941"/>
      <c r="WIU11" s="1941"/>
      <c r="WIV11" s="1941"/>
      <c r="WIW11" s="1941"/>
      <c r="WIX11" s="1941"/>
      <c r="WIY11" s="1941"/>
      <c r="WIZ11" s="1941"/>
      <c r="WJA11" s="1941"/>
      <c r="WJB11" s="1941"/>
      <c r="WJC11" s="1941"/>
      <c r="WJD11" s="1941"/>
      <c r="WJE11" s="1941"/>
      <c r="WJF11" s="1941"/>
      <c r="WJG11" s="1941"/>
      <c r="WJH11" s="1941"/>
      <c r="WJI11" s="1941"/>
      <c r="WJJ11" s="1941"/>
      <c r="WJK11" s="1941"/>
      <c r="WJL11" s="1941"/>
      <c r="WJM11" s="1941"/>
      <c r="WJN11" s="1941"/>
      <c r="WJO11" s="1941"/>
      <c r="WJP11" s="1941"/>
      <c r="WJQ11" s="1941"/>
      <c r="WJR11" s="1941"/>
      <c r="WJS11" s="1941"/>
      <c r="WJT11" s="1941"/>
      <c r="WJU11" s="1941"/>
      <c r="WJV11" s="1941"/>
      <c r="WJW11" s="1941"/>
      <c r="WJX11" s="1941"/>
      <c r="WJY11" s="1941"/>
      <c r="WJZ11" s="1941"/>
      <c r="WKA11" s="1941"/>
      <c r="WKB11" s="1941"/>
      <c r="WKC11" s="1941"/>
      <c r="WKD11" s="1941"/>
      <c r="WKE11" s="1941"/>
      <c r="WKF11" s="1941"/>
      <c r="WKG11" s="1941"/>
      <c r="WKH11" s="1941"/>
      <c r="WKI11" s="1941"/>
      <c r="WKJ11" s="1941"/>
      <c r="WKK11" s="1941"/>
      <c r="WKL11" s="1941"/>
      <c r="WKM11" s="1941"/>
      <c r="WKN11" s="1941"/>
      <c r="WKO11" s="1941"/>
      <c r="WKP11" s="1941"/>
      <c r="WKQ11" s="1941"/>
      <c r="WKR11" s="1941"/>
      <c r="WKS11" s="1941"/>
      <c r="WKT11" s="1941"/>
      <c r="WKU11" s="1941"/>
      <c r="WKV11" s="1941"/>
      <c r="WKW11" s="1941"/>
      <c r="WKX11" s="1941"/>
      <c r="WKY11" s="1941"/>
      <c r="WKZ11" s="1941"/>
      <c r="WLA11" s="1941"/>
      <c r="WLB11" s="1941"/>
      <c r="WLC11" s="1941"/>
      <c r="WLD11" s="1941"/>
      <c r="WLE11" s="1941"/>
      <c r="WLF11" s="1941"/>
      <c r="WLG11" s="1941"/>
      <c r="WLH11" s="1941"/>
      <c r="WLI11" s="1941"/>
      <c r="WLJ11" s="1941"/>
      <c r="WLK11" s="1941"/>
      <c r="WLL11" s="1941"/>
      <c r="WLM11" s="1941"/>
      <c r="WLN11" s="1941"/>
      <c r="WLO11" s="1941"/>
      <c r="WLP11" s="1941"/>
      <c r="WLQ11" s="1941"/>
      <c r="WLR11" s="1941"/>
      <c r="WLS11" s="1941"/>
      <c r="WLT11" s="1941"/>
      <c r="WLU11" s="1941"/>
      <c r="WLV11" s="1941"/>
      <c r="WLW11" s="1941"/>
      <c r="WLX11" s="1941"/>
      <c r="WLY11" s="1941"/>
      <c r="WLZ11" s="1941"/>
      <c r="WMA11" s="1941"/>
      <c r="WMB11" s="1941"/>
      <c r="WMC11" s="1941"/>
      <c r="WMD11" s="1941"/>
      <c r="WME11" s="1941"/>
      <c r="WMF11" s="1941"/>
      <c r="WMG11" s="1941"/>
      <c r="WMH11" s="1941"/>
      <c r="WMI11" s="1941"/>
      <c r="WMJ11" s="1941"/>
      <c r="WMK11" s="1941"/>
      <c r="WML11" s="1941"/>
      <c r="WMM11" s="1941"/>
      <c r="WMN11" s="1941"/>
      <c r="WMO11" s="1941"/>
      <c r="WMP11" s="1941"/>
      <c r="WMQ11" s="1941"/>
      <c r="WMR11" s="1941"/>
      <c r="WMS11" s="1941"/>
      <c r="WMT11" s="1941"/>
      <c r="WMU11" s="1941"/>
      <c r="WMV11" s="1941"/>
      <c r="WMW11" s="1941"/>
      <c r="WMX11" s="1941"/>
      <c r="WMY11" s="1941"/>
      <c r="WMZ11" s="1941"/>
      <c r="WNA11" s="1941"/>
      <c r="WNB11" s="1941"/>
      <c r="WNC11" s="1941"/>
      <c r="WND11" s="1941"/>
      <c r="WNE11" s="1941"/>
      <c r="WNF11" s="1941"/>
      <c r="WNG11" s="1941"/>
      <c r="WNH11" s="1941"/>
      <c r="WNI11" s="1941"/>
      <c r="WNJ11" s="1941"/>
      <c r="WNK11" s="1941"/>
      <c r="WNL11" s="1941"/>
      <c r="WNM11" s="1941"/>
      <c r="WNN11" s="1941"/>
      <c r="WNO11" s="1941"/>
      <c r="WNP11" s="1941"/>
      <c r="WNQ11" s="1941"/>
      <c r="WNR11" s="1941"/>
      <c r="WNS11" s="1941"/>
      <c r="WNT11" s="1941"/>
      <c r="WNU11" s="1941"/>
      <c r="WNV11" s="1941"/>
      <c r="WNW11" s="1941"/>
      <c r="WNX11" s="1941"/>
      <c r="WNY11" s="1941"/>
      <c r="WNZ11" s="1941"/>
      <c r="WOA11" s="1941"/>
      <c r="WOB11" s="1941"/>
      <c r="WOC11" s="1941"/>
      <c r="WOD11" s="1941"/>
      <c r="WOE11" s="1941"/>
      <c r="WOF11" s="1941"/>
      <c r="WOG11" s="1941"/>
      <c r="WOH11" s="1941"/>
      <c r="WOI11" s="1941"/>
      <c r="WOJ11" s="1941"/>
      <c r="WOK11" s="1941"/>
      <c r="WOL11" s="1941"/>
      <c r="WOM11" s="1941"/>
      <c r="WON11" s="1941"/>
      <c r="WOO11" s="1941"/>
      <c r="WOP11" s="1941"/>
      <c r="WOQ11" s="1941"/>
      <c r="WOR11" s="1941"/>
      <c r="WOS11" s="1941"/>
      <c r="WOT11" s="1941"/>
      <c r="WOU11" s="1941"/>
      <c r="WOV11" s="1941"/>
      <c r="WOW11" s="1941"/>
      <c r="WOX11" s="1941"/>
      <c r="WOY11" s="1941"/>
      <c r="WOZ11" s="1941"/>
      <c r="WPA11" s="1941"/>
      <c r="WPB11" s="1941"/>
      <c r="WPC11" s="1941"/>
      <c r="WPD11" s="1941"/>
      <c r="WPE11" s="1941"/>
      <c r="WPF11" s="1941"/>
      <c r="WPG11" s="1941"/>
      <c r="WPH11" s="1941"/>
      <c r="WPI11" s="1941"/>
      <c r="WPJ11" s="1941"/>
      <c r="WPK11" s="1941"/>
      <c r="WPL11" s="1941"/>
      <c r="WPM11" s="1941"/>
      <c r="WPN11" s="1941"/>
      <c r="WPO11" s="1941"/>
      <c r="WPP11" s="1941"/>
      <c r="WPQ11" s="1941"/>
      <c r="WPR11" s="1941"/>
      <c r="WPS11" s="1941"/>
      <c r="WPT11" s="1941"/>
      <c r="WPU11" s="1941"/>
      <c r="WPV11" s="1941"/>
      <c r="WPW11" s="1941"/>
      <c r="WPX11" s="1941"/>
      <c r="WPY11" s="1941"/>
      <c r="WPZ11" s="1941"/>
      <c r="WQA11" s="1941"/>
      <c r="WQB11" s="1941"/>
      <c r="WQC11" s="1941"/>
      <c r="WQD11" s="1941"/>
      <c r="WQE11" s="1941"/>
      <c r="WQF11" s="1941"/>
      <c r="WQG11" s="1941"/>
      <c r="WQH11" s="1941"/>
      <c r="WQI11" s="1941"/>
      <c r="WQJ11" s="1941"/>
      <c r="WQK11" s="1941"/>
      <c r="WQL11" s="1941"/>
      <c r="WQM11" s="1941"/>
      <c r="WQN11" s="1941"/>
      <c r="WQO11" s="1941"/>
      <c r="WQP11" s="1941"/>
      <c r="WQQ11" s="1941"/>
      <c r="WQR11" s="1941"/>
      <c r="WQS11" s="1941"/>
      <c r="WQT11" s="1941"/>
      <c r="WQU11" s="1941"/>
      <c r="WQV11" s="1941"/>
      <c r="WQW11" s="1941"/>
      <c r="WQX11" s="1941"/>
      <c r="WQY11" s="1941"/>
      <c r="WQZ11" s="1941"/>
      <c r="WRA11" s="1941"/>
      <c r="WRB11" s="1941"/>
      <c r="WRC11" s="1941"/>
      <c r="WRD11" s="1941"/>
      <c r="WRE11" s="1941"/>
      <c r="WRF11" s="1941"/>
      <c r="WRG11" s="1941"/>
      <c r="WRH11" s="1941"/>
      <c r="WRI11" s="1941"/>
      <c r="WRJ11" s="1941"/>
      <c r="WRK11" s="1941"/>
      <c r="WRL11" s="1941"/>
      <c r="WRM11" s="1941"/>
      <c r="WRN11" s="1941"/>
      <c r="WRO11" s="1941"/>
      <c r="WRP11" s="1941"/>
      <c r="WRQ11" s="1941"/>
      <c r="WRR11" s="1941"/>
      <c r="WRS11" s="1941"/>
      <c r="WRT11" s="1941"/>
      <c r="WRU11" s="1941"/>
      <c r="WRV11" s="1941"/>
      <c r="WRW11" s="1941"/>
      <c r="WRX11" s="1941"/>
      <c r="WRY11" s="1941"/>
      <c r="WRZ11" s="1941"/>
      <c r="WSA11" s="1941"/>
      <c r="WSB11" s="1941"/>
      <c r="WSC11" s="1941"/>
      <c r="WSD11" s="1941"/>
      <c r="WSE11" s="1941"/>
      <c r="WSF11" s="1941"/>
      <c r="WSG11" s="1941"/>
      <c r="WSH11" s="1941"/>
      <c r="WSI11" s="1941"/>
      <c r="WSJ11" s="1941"/>
      <c r="WSK11" s="1941"/>
      <c r="WSL11" s="1941"/>
      <c r="WSM11" s="1941"/>
      <c r="WSN11" s="1941"/>
      <c r="WSO11" s="1941"/>
      <c r="WSP11" s="1941"/>
      <c r="WSQ11" s="1941"/>
      <c r="WSR11" s="1941"/>
      <c r="WSS11" s="1941"/>
      <c r="WST11" s="1941"/>
      <c r="WSU11" s="1941"/>
      <c r="WSV11" s="1941"/>
      <c r="WSW11" s="1941"/>
      <c r="WSX11" s="1941"/>
      <c r="WSY11" s="1941"/>
      <c r="WSZ11" s="1941"/>
      <c r="WTA11" s="1941"/>
      <c r="WTB11" s="1941"/>
      <c r="WTC11" s="1941"/>
      <c r="WTD11" s="1941"/>
      <c r="WTE11" s="1941"/>
      <c r="WTF11" s="1941"/>
      <c r="WTG11" s="1941"/>
      <c r="WTH11" s="1941"/>
      <c r="WTI11" s="1941"/>
      <c r="WTJ11" s="1941"/>
      <c r="WTK11" s="1941"/>
      <c r="WTL11" s="1941"/>
      <c r="WTM11" s="1941"/>
      <c r="WTN11" s="1941"/>
      <c r="WTO11" s="1941"/>
      <c r="WTP11" s="1941"/>
      <c r="WTQ11" s="1941"/>
      <c r="WTR11" s="1941"/>
      <c r="WTS11" s="1941"/>
      <c r="WTT11" s="1941"/>
      <c r="WTU11" s="1941"/>
      <c r="WTV11" s="1941"/>
      <c r="WTW11" s="1941"/>
      <c r="WTX11" s="1941"/>
      <c r="WTY11" s="1941"/>
      <c r="WTZ11" s="1941"/>
      <c r="WUA11" s="1941"/>
      <c r="WUB11" s="1941"/>
      <c r="WUC11" s="1941"/>
      <c r="WUD11" s="1941"/>
      <c r="WUE11" s="1941"/>
      <c r="WUF11" s="1941"/>
      <c r="WUG11" s="1941"/>
      <c r="WUH11" s="1941"/>
      <c r="WUI11" s="1941"/>
      <c r="WUJ11" s="1941"/>
      <c r="WUK11" s="1941"/>
      <c r="WUL11" s="1941"/>
      <c r="WUM11" s="1941"/>
      <c r="WUN11" s="1941"/>
      <c r="WUO11" s="1941"/>
      <c r="WUP11" s="1941"/>
      <c r="WUQ11" s="1941"/>
      <c r="WUR11" s="1941"/>
      <c r="WUS11" s="1941"/>
      <c r="WUT11" s="1941"/>
      <c r="WUU11" s="1941"/>
      <c r="WUV11" s="1941"/>
      <c r="WUW11" s="1941"/>
      <c r="WUX11" s="1941"/>
      <c r="WUY11" s="1941"/>
      <c r="WUZ11" s="1941"/>
      <c r="WVA11" s="1941"/>
      <c r="WVB11" s="1941"/>
      <c r="WVC11" s="1941"/>
      <c r="WVD11" s="1941"/>
      <c r="WVE11" s="1941"/>
      <c r="WVF11" s="1941"/>
      <c r="WVG11" s="1941"/>
      <c r="WVH11" s="1941"/>
      <c r="WVI11" s="1941"/>
      <c r="WVJ11" s="1941"/>
      <c r="WVK11" s="1941"/>
      <c r="WVL11" s="1941"/>
      <c r="WVM11" s="1941"/>
      <c r="WVN11" s="1941"/>
      <c r="WVO11" s="1941"/>
      <c r="WVP11" s="1941"/>
      <c r="WVQ11" s="1941"/>
      <c r="WVR11" s="1941"/>
      <c r="WVS11" s="1941"/>
      <c r="WVT11" s="1941"/>
      <c r="WVU11" s="1941"/>
      <c r="WVV11" s="1941"/>
      <c r="WVW11" s="1941"/>
      <c r="WVX11" s="1941"/>
      <c r="WVY11" s="1941"/>
      <c r="WVZ11" s="1941"/>
      <c r="WWA11" s="1941"/>
      <c r="WWB11" s="1941"/>
      <c r="WWC11" s="1941"/>
      <c r="WWD11" s="1941"/>
      <c r="WWE11" s="1941"/>
      <c r="WWF11" s="1941"/>
      <c r="WWG11" s="1941"/>
      <c r="WWH11" s="1941"/>
      <c r="WWI11" s="1941"/>
      <c r="WWJ11" s="1941"/>
      <c r="WWK11" s="1941"/>
      <c r="WWL11" s="1941"/>
      <c r="WWM11" s="1941"/>
      <c r="WWN11" s="1941"/>
      <c r="WWO11" s="1941"/>
      <c r="WWP11" s="1941"/>
      <c r="WWQ11" s="1941"/>
      <c r="WWR11" s="1941"/>
      <c r="WWS11" s="1941"/>
      <c r="WWT11" s="1941"/>
      <c r="WWU11" s="1941"/>
      <c r="WWV11" s="1941"/>
      <c r="WWW11" s="1941"/>
      <c r="WWX11" s="1941"/>
      <c r="WWY11" s="1941"/>
      <c r="WWZ11" s="1941"/>
      <c r="WXA11" s="1941"/>
      <c r="WXB11" s="1941"/>
      <c r="WXC11" s="1941"/>
      <c r="WXD11" s="1941"/>
      <c r="WXE11" s="1941"/>
      <c r="WXF11" s="1941"/>
      <c r="WXG11" s="1941"/>
      <c r="WXH11" s="1941"/>
      <c r="WXI11" s="1941"/>
      <c r="WXJ11" s="1941"/>
      <c r="WXK11" s="1941"/>
      <c r="WXL11" s="1941"/>
      <c r="WXM11" s="1941"/>
      <c r="WXN11" s="1941"/>
      <c r="WXO11" s="1941"/>
      <c r="WXP11" s="1941"/>
      <c r="WXQ11" s="1941"/>
      <c r="WXR11" s="1941"/>
      <c r="WXS11" s="1941"/>
      <c r="WXT11" s="1941"/>
      <c r="WXU11" s="1941"/>
      <c r="WXV11" s="1941"/>
      <c r="WXW11" s="1941"/>
      <c r="WXX11" s="1941"/>
      <c r="WXY11" s="1941"/>
      <c r="WXZ11" s="1941"/>
      <c r="WYA11" s="1941"/>
      <c r="WYB11" s="1941"/>
      <c r="WYC11" s="1941"/>
      <c r="WYD11" s="1941"/>
      <c r="WYE11" s="1941"/>
      <c r="WYF11" s="1941"/>
      <c r="WYG11" s="1941"/>
      <c r="WYH11" s="1941"/>
      <c r="WYI11" s="1941"/>
      <c r="WYJ11" s="1941"/>
      <c r="WYK11" s="1941"/>
      <c r="WYL11" s="1941"/>
      <c r="WYM11" s="1941"/>
      <c r="WYN11" s="1941"/>
      <c r="WYO11" s="1941"/>
      <c r="WYP11" s="1941"/>
      <c r="WYQ11" s="1941"/>
      <c r="WYR11" s="1941"/>
      <c r="WYS11" s="1941"/>
      <c r="WYT11" s="1941"/>
      <c r="WYU11" s="1941"/>
      <c r="WYV11" s="1941"/>
      <c r="WYW11" s="1941"/>
      <c r="WYX11" s="1941"/>
      <c r="WYY11" s="1941"/>
      <c r="WYZ11" s="1941"/>
      <c r="WZA11" s="1941"/>
      <c r="WZB11" s="1941"/>
      <c r="WZC11" s="1941"/>
      <c r="WZD11" s="1941"/>
      <c r="WZE11" s="1941"/>
      <c r="WZF11" s="1941"/>
      <c r="WZG11" s="1941"/>
      <c r="WZH11" s="1941"/>
      <c r="WZI11" s="1941"/>
      <c r="WZJ11" s="1941"/>
      <c r="WZK11" s="1941"/>
      <c r="WZL11" s="1941"/>
      <c r="WZM11" s="1941"/>
      <c r="WZN11" s="1941"/>
      <c r="WZO11" s="1941"/>
      <c r="WZP11" s="1941"/>
      <c r="WZQ11" s="1941"/>
      <c r="WZR11" s="1941"/>
      <c r="WZS11" s="1941"/>
      <c r="WZT11" s="1941"/>
      <c r="WZU11" s="1941"/>
      <c r="WZV11" s="1941"/>
      <c r="WZW11" s="1941"/>
      <c r="WZX11" s="1941"/>
      <c r="WZY11" s="1941"/>
      <c r="WZZ11" s="1941"/>
      <c r="XAA11" s="1941"/>
      <c r="XAB11" s="1941"/>
      <c r="XAC11" s="1941"/>
      <c r="XAD11" s="1941"/>
      <c r="XAE11" s="1941"/>
      <c r="XAF11" s="1941"/>
      <c r="XAG11" s="1941"/>
      <c r="XAH11" s="1941"/>
      <c r="XAI11" s="1941"/>
      <c r="XAJ11" s="1941"/>
      <c r="XAK11" s="1941"/>
      <c r="XAL11" s="1941"/>
      <c r="XAM11" s="1941"/>
      <c r="XAN11" s="1941"/>
      <c r="XAO11" s="1941"/>
      <c r="XAP11" s="1941"/>
      <c r="XAQ11" s="1941"/>
      <c r="XAR11" s="1941"/>
      <c r="XAS11" s="1941"/>
      <c r="XAT11" s="1941"/>
      <c r="XAU11" s="1941"/>
      <c r="XAV11" s="1941"/>
      <c r="XAW11" s="1941"/>
      <c r="XAX11" s="1941"/>
      <c r="XAY11" s="1941"/>
      <c r="XAZ11" s="1941"/>
      <c r="XBA11" s="1941"/>
      <c r="XBB11" s="1941"/>
      <c r="XBC11" s="1941"/>
      <c r="XBD11" s="1941"/>
      <c r="XBE11" s="1941"/>
      <c r="XBF11" s="1941"/>
      <c r="XBG11" s="1941"/>
      <c r="XBH11" s="1941"/>
      <c r="XBI11" s="1941"/>
      <c r="XBJ11" s="1941"/>
      <c r="XBK11" s="1941"/>
      <c r="XBL11" s="1941"/>
      <c r="XBM11" s="1941"/>
      <c r="XBN11" s="1941"/>
      <c r="XBO11" s="1941"/>
      <c r="XBP11" s="1941"/>
      <c r="XBQ11" s="1941"/>
      <c r="XBR11" s="1941"/>
      <c r="XBS11" s="1941"/>
      <c r="XBT11" s="1941"/>
      <c r="XBU11" s="1941"/>
      <c r="XBV11" s="1941"/>
      <c r="XBW11" s="1941"/>
      <c r="XBX11" s="1941"/>
      <c r="XBY11" s="1941"/>
      <c r="XBZ11" s="1941"/>
      <c r="XCA11" s="1941"/>
      <c r="XCB11" s="1941"/>
      <c r="XCC11" s="1941"/>
      <c r="XCD11" s="1941"/>
      <c r="XCE11" s="1941"/>
      <c r="XCF11" s="1941"/>
      <c r="XCG11" s="1941"/>
      <c r="XCH11" s="1941"/>
      <c r="XCI11" s="1941"/>
      <c r="XCJ11" s="1941"/>
      <c r="XCK11" s="1941"/>
      <c r="XCL11" s="1941"/>
      <c r="XCM11" s="1941"/>
      <c r="XCN11" s="1941"/>
      <c r="XCO11" s="1941"/>
      <c r="XCP11" s="1941"/>
      <c r="XCQ11" s="1941"/>
      <c r="XCR11" s="1941"/>
      <c r="XCS11" s="1941"/>
      <c r="XCT11" s="1941"/>
      <c r="XCU11" s="1941"/>
      <c r="XCV11" s="1941"/>
      <c r="XCW11" s="1941"/>
      <c r="XCX11" s="1941"/>
      <c r="XCY11" s="1941"/>
      <c r="XCZ11" s="1941"/>
      <c r="XDA11" s="1941"/>
      <c r="XDB11" s="1941"/>
      <c r="XDC11" s="1941"/>
      <c r="XDD11" s="1941"/>
      <c r="XDE11" s="1941"/>
      <c r="XDF11" s="1941"/>
      <c r="XDG11" s="1941"/>
      <c r="XDH11" s="1941"/>
      <c r="XDI11" s="1941"/>
      <c r="XDJ11" s="1941"/>
      <c r="XDK11" s="1941"/>
      <c r="XDL11" s="1941"/>
      <c r="XDM11" s="1941"/>
      <c r="XDN11" s="1941"/>
      <c r="XDO11" s="1941"/>
      <c r="XDP11" s="1941"/>
      <c r="XDQ11" s="1941"/>
      <c r="XDR11" s="1941"/>
      <c r="XDS11" s="1941"/>
      <c r="XDT11" s="1941"/>
      <c r="XDU11" s="1941"/>
      <c r="XDV11" s="1941"/>
      <c r="XDW11" s="1941"/>
      <c r="XDX11" s="1941"/>
      <c r="XDY11" s="1941"/>
      <c r="XDZ11" s="1941"/>
      <c r="XEA11" s="1941"/>
      <c r="XEB11" s="1941"/>
      <c r="XEC11" s="1941"/>
      <c r="XED11" s="1941"/>
      <c r="XEE11" s="1941"/>
      <c r="XEF11" s="1941"/>
      <c r="XEG11" s="1941"/>
      <c r="XEH11" s="1941"/>
      <c r="XEI11" s="1941"/>
      <c r="XEJ11" s="1941"/>
      <c r="XEK11" s="1941"/>
      <c r="XEL11" s="1941"/>
      <c r="XEM11" s="1941"/>
      <c r="XEN11" s="1941"/>
      <c r="XEO11" s="1941"/>
      <c r="XEP11" s="1941"/>
      <c r="XEQ11" s="1941"/>
      <c r="XER11" s="1941"/>
      <c r="XES11" s="1941"/>
      <c r="XET11" s="1941"/>
      <c r="XEU11" s="1941"/>
      <c r="XEV11" s="1941"/>
      <c r="XEW11" s="1941"/>
      <c r="XEX11" s="1941"/>
      <c r="XEY11" s="1941"/>
      <c r="XEZ11" s="1941"/>
      <c r="XFA11" s="1941"/>
      <c r="XFB11" s="1941"/>
      <c r="XFC11" s="1941"/>
      <c r="XFD11" s="1941"/>
    </row>
    <row r="12" spans="1:16384">
      <c r="A12" s="1941" t="s">
        <v>4844</v>
      </c>
      <c r="B12" s="1941" t="s">
        <v>5520</v>
      </c>
      <c r="C12" s="1941"/>
      <c r="D12" s="1941"/>
      <c r="E12" s="1941"/>
      <c r="F12" s="1941"/>
      <c r="G12" s="1941"/>
      <c r="H12" s="1941" t="s">
        <v>1289</v>
      </c>
      <c r="I12" s="1941"/>
      <c r="J12" s="1941"/>
      <c r="K12" s="1941"/>
      <c r="L12" s="1941"/>
      <c r="M12" s="1941"/>
      <c r="N12" s="1941"/>
      <c r="O12" s="1941"/>
      <c r="P12" s="1941"/>
      <c r="Q12" s="1941"/>
      <c r="R12" s="1941"/>
      <c r="S12" s="1941"/>
      <c r="T12" s="1941"/>
      <c r="U12" s="1941"/>
      <c r="V12" s="1941"/>
      <c r="W12" s="1941"/>
      <c r="X12" s="1941"/>
      <c r="Y12" s="1941"/>
      <c r="Z12" s="1941"/>
      <c r="AA12" s="1941"/>
      <c r="AB12" s="1941"/>
      <c r="AC12" s="1941"/>
      <c r="AD12" s="1941"/>
      <c r="AE12" s="1941"/>
      <c r="AF12" s="1941"/>
      <c r="AG12" s="1941"/>
      <c r="AH12" s="1941"/>
      <c r="AI12" s="1941"/>
      <c r="AJ12" s="1941"/>
      <c r="AK12" s="1941"/>
      <c r="AL12" s="1941"/>
      <c r="AM12" s="1941"/>
      <c r="AN12" s="1941"/>
      <c r="AO12" s="1941"/>
      <c r="AP12" s="1941"/>
      <c r="AQ12" s="1941"/>
      <c r="AR12" s="1941"/>
      <c r="AS12" s="1941"/>
      <c r="AT12" s="1941"/>
      <c r="AU12" s="1941"/>
      <c r="AV12" s="1941"/>
      <c r="AW12" s="1941"/>
      <c r="AX12" s="1941"/>
      <c r="AY12" s="1941"/>
      <c r="AZ12" s="1941"/>
      <c r="BA12" s="1941"/>
      <c r="BB12" s="1941"/>
      <c r="BC12" s="1941"/>
      <c r="BD12" s="1941"/>
      <c r="BE12" s="1941"/>
      <c r="BF12" s="1941"/>
      <c r="BG12" s="1941"/>
      <c r="BH12" s="1941"/>
      <c r="BI12" s="1941"/>
      <c r="BJ12" s="1941"/>
      <c r="BK12" s="1941"/>
      <c r="BL12" s="1941"/>
      <c r="BM12" s="1941"/>
      <c r="BN12" s="1941"/>
      <c r="BO12" s="1941"/>
      <c r="BP12" s="1941"/>
      <c r="BQ12" s="1941"/>
      <c r="BR12" s="1941"/>
      <c r="BS12" s="1941"/>
      <c r="BT12" s="1941"/>
      <c r="BU12" s="1941"/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/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/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1"/>
      <c r="DW12" s="1941"/>
      <c r="DX12" s="1941"/>
      <c r="DY12" s="1941"/>
      <c r="DZ12" s="1941"/>
      <c r="EA12" s="1941"/>
      <c r="EB12" s="1941"/>
      <c r="EC12" s="1941"/>
      <c r="ED12" s="1941"/>
      <c r="EE12" s="1941"/>
      <c r="EF12" s="1941"/>
      <c r="EG12" s="1941"/>
      <c r="EH12" s="1941"/>
      <c r="EI12" s="1941"/>
      <c r="EJ12" s="1941"/>
      <c r="EK12" s="1941"/>
      <c r="EL12" s="1941"/>
      <c r="EM12" s="1941"/>
      <c r="EN12" s="1941"/>
      <c r="EO12" s="1941"/>
      <c r="EP12" s="1941"/>
      <c r="EQ12" s="1941"/>
      <c r="ER12" s="1941"/>
      <c r="ES12" s="1941"/>
      <c r="ET12" s="1941"/>
      <c r="EU12" s="1941"/>
      <c r="EV12" s="1941"/>
      <c r="EW12" s="1941"/>
      <c r="EX12" s="1941"/>
      <c r="EY12" s="1941"/>
      <c r="EZ12" s="1941"/>
      <c r="FA12" s="1941"/>
      <c r="FB12" s="1941"/>
      <c r="FC12" s="1941"/>
      <c r="FD12" s="1941"/>
      <c r="FE12" s="1941"/>
      <c r="FF12" s="1941"/>
      <c r="FG12" s="1941"/>
      <c r="FH12" s="1941"/>
      <c r="FI12" s="1941"/>
      <c r="FJ12" s="1941"/>
      <c r="FK12" s="1941"/>
      <c r="FL12" s="1941"/>
      <c r="FM12" s="1941"/>
      <c r="FN12" s="1941"/>
      <c r="FO12" s="1941"/>
      <c r="FP12" s="1941"/>
      <c r="FQ12" s="1941"/>
      <c r="FR12" s="1941"/>
      <c r="FS12" s="1941"/>
      <c r="FT12" s="1941"/>
      <c r="FU12" s="1941"/>
      <c r="FV12" s="1941"/>
      <c r="FW12" s="1941"/>
      <c r="FX12" s="1941"/>
      <c r="FY12" s="1941"/>
      <c r="FZ12" s="1941"/>
      <c r="GA12" s="1941"/>
      <c r="GB12" s="1941"/>
      <c r="GC12" s="1941"/>
      <c r="GD12" s="1941"/>
      <c r="GE12" s="1941"/>
      <c r="GF12" s="1941"/>
      <c r="GG12" s="1941"/>
      <c r="GH12" s="1941"/>
      <c r="GI12" s="1941"/>
      <c r="GJ12" s="1941"/>
      <c r="GK12" s="1941"/>
      <c r="GL12" s="1941"/>
      <c r="GM12" s="1941"/>
      <c r="GN12" s="1941"/>
      <c r="GO12" s="1941"/>
      <c r="GP12" s="1941"/>
      <c r="GQ12" s="1941"/>
      <c r="GR12" s="1941"/>
      <c r="GS12" s="1941"/>
      <c r="GT12" s="1941"/>
      <c r="GU12" s="1941"/>
      <c r="GV12" s="1941"/>
      <c r="GW12" s="1941"/>
      <c r="GX12" s="1941"/>
      <c r="GY12" s="1941"/>
      <c r="GZ12" s="1941"/>
      <c r="HA12" s="1941"/>
      <c r="HB12" s="1941"/>
      <c r="HC12" s="1941"/>
      <c r="HD12" s="1941"/>
      <c r="HE12" s="1941"/>
      <c r="HF12" s="1941"/>
      <c r="HG12" s="1941"/>
      <c r="HH12" s="1941"/>
      <c r="HI12" s="1941"/>
      <c r="HJ12" s="1941"/>
      <c r="HK12" s="1941"/>
      <c r="HL12" s="1941"/>
      <c r="HM12" s="1941"/>
      <c r="HN12" s="1941"/>
      <c r="HO12" s="1941"/>
      <c r="HP12" s="1941"/>
      <c r="HQ12" s="1941"/>
      <c r="HR12" s="1941"/>
      <c r="HS12" s="1941"/>
      <c r="HT12" s="1941"/>
      <c r="HU12" s="1941"/>
      <c r="HV12" s="1941"/>
      <c r="HW12" s="1941"/>
      <c r="HX12" s="1941"/>
      <c r="HY12" s="1941"/>
      <c r="HZ12" s="1941"/>
      <c r="IA12" s="1941"/>
      <c r="IB12" s="1941"/>
      <c r="IC12" s="1941"/>
      <c r="ID12" s="1941"/>
      <c r="IE12" s="1941"/>
      <c r="IF12" s="1941"/>
      <c r="IG12" s="1941"/>
      <c r="IH12" s="1941"/>
      <c r="II12" s="1941"/>
      <c r="IJ12" s="1941"/>
      <c r="IK12" s="1941"/>
      <c r="IL12" s="1941"/>
      <c r="IM12" s="1941"/>
      <c r="IN12" s="1941"/>
      <c r="IO12" s="1941"/>
      <c r="IP12" s="1941"/>
      <c r="IQ12" s="1941"/>
      <c r="IR12" s="1941"/>
      <c r="IS12" s="1941"/>
      <c r="IT12" s="1941"/>
      <c r="IU12" s="1941"/>
      <c r="IV12" s="1941"/>
      <c r="IW12" s="1941"/>
      <c r="IX12" s="1941"/>
      <c r="IY12" s="1941"/>
      <c r="IZ12" s="1941"/>
      <c r="JA12" s="1941"/>
      <c r="JB12" s="1941"/>
      <c r="JC12" s="1941"/>
      <c r="JD12" s="1941"/>
      <c r="JE12" s="1941"/>
      <c r="JF12" s="1941"/>
      <c r="JG12" s="1941"/>
      <c r="JH12" s="1941"/>
      <c r="JI12" s="1941"/>
      <c r="JJ12" s="1941"/>
      <c r="JK12" s="1941"/>
      <c r="JL12" s="1941"/>
      <c r="JM12" s="1941"/>
      <c r="JN12" s="1941"/>
      <c r="JO12" s="1941"/>
      <c r="JP12" s="1941"/>
      <c r="JQ12" s="1941"/>
      <c r="JR12" s="1941"/>
      <c r="JS12" s="1941"/>
      <c r="JT12" s="1941"/>
      <c r="JU12" s="1941"/>
      <c r="JV12" s="1941"/>
      <c r="JW12" s="1941"/>
      <c r="JX12" s="1941"/>
      <c r="JY12" s="1941"/>
      <c r="JZ12" s="1941"/>
      <c r="KA12" s="1941"/>
      <c r="KB12" s="1941"/>
      <c r="KC12" s="1941"/>
      <c r="KD12" s="1941"/>
      <c r="KE12" s="1941"/>
      <c r="KF12" s="1941"/>
      <c r="KG12" s="1941"/>
      <c r="KH12" s="1941"/>
      <c r="KI12" s="1941"/>
      <c r="KJ12" s="1941"/>
      <c r="KK12" s="1941"/>
      <c r="KL12" s="1941"/>
      <c r="KM12" s="1941"/>
      <c r="KN12" s="1941"/>
      <c r="KO12" s="1941"/>
      <c r="KP12" s="1941"/>
      <c r="KQ12" s="1941"/>
      <c r="KR12" s="1941"/>
      <c r="KS12" s="1941"/>
      <c r="KT12" s="1941"/>
      <c r="KU12" s="1941"/>
      <c r="KV12" s="1941"/>
      <c r="KW12" s="1941"/>
      <c r="KX12" s="1941"/>
      <c r="KY12" s="1941"/>
      <c r="KZ12" s="1941"/>
      <c r="LA12" s="1941"/>
      <c r="LB12" s="1941"/>
      <c r="LC12" s="1941"/>
      <c r="LD12" s="1941"/>
      <c r="LE12" s="1941"/>
      <c r="LF12" s="1941"/>
      <c r="LG12" s="1941"/>
      <c r="LH12" s="1941"/>
      <c r="LI12" s="1941"/>
      <c r="LJ12" s="1941"/>
      <c r="LK12" s="1941"/>
      <c r="LL12" s="1941"/>
      <c r="LM12" s="1941"/>
      <c r="LN12" s="1941"/>
      <c r="LO12" s="1941"/>
      <c r="LP12" s="1941"/>
      <c r="LQ12" s="1941"/>
      <c r="LR12" s="1941"/>
      <c r="LS12" s="1941"/>
      <c r="LT12" s="1941"/>
      <c r="LU12" s="1941"/>
      <c r="LV12" s="1941"/>
      <c r="LW12" s="1941"/>
      <c r="LX12" s="1941"/>
      <c r="LY12" s="1941"/>
      <c r="LZ12" s="1941"/>
      <c r="MA12" s="1941"/>
      <c r="MB12" s="1941"/>
      <c r="MC12" s="1941"/>
      <c r="MD12" s="1941"/>
      <c r="ME12" s="1941"/>
      <c r="MF12" s="1941"/>
      <c r="MG12" s="1941"/>
      <c r="MH12" s="1941"/>
      <c r="MI12" s="1941"/>
      <c r="MJ12" s="1941"/>
      <c r="MK12" s="1941"/>
      <c r="ML12" s="1941"/>
      <c r="MM12" s="1941"/>
      <c r="MN12" s="1941"/>
      <c r="MO12" s="1941"/>
      <c r="MP12" s="1941"/>
      <c r="MQ12" s="1941"/>
      <c r="MR12" s="1941"/>
      <c r="MS12" s="1941"/>
      <c r="MT12" s="1941"/>
      <c r="MU12" s="1941"/>
      <c r="MV12" s="1941"/>
      <c r="MW12" s="1941"/>
      <c r="MX12" s="1941"/>
      <c r="MY12" s="1941"/>
      <c r="MZ12" s="1941"/>
      <c r="NA12" s="1941"/>
      <c r="NB12" s="1941"/>
      <c r="NC12" s="1941"/>
      <c r="ND12" s="1941"/>
      <c r="NE12" s="1941"/>
      <c r="NF12" s="1941"/>
      <c r="NG12" s="1941"/>
      <c r="NH12" s="1941"/>
      <c r="NI12" s="1941"/>
      <c r="NJ12" s="1941"/>
      <c r="NK12" s="1941"/>
      <c r="NL12" s="1941"/>
      <c r="NM12" s="1941"/>
      <c r="NN12" s="1941"/>
      <c r="NO12" s="1941"/>
      <c r="NP12" s="1941"/>
      <c r="NQ12" s="1941"/>
      <c r="NR12" s="1941"/>
      <c r="NS12" s="1941"/>
      <c r="NT12" s="1941"/>
      <c r="NU12" s="1941"/>
      <c r="NV12" s="1941"/>
      <c r="NW12" s="1941"/>
      <c r="NX12" s="1941"/>
      <c r="NY12" s="1941"/>
      <c r="NZ12" s="1941"/>
      <c r="OA12" s="1941"/>
      <c r="OB12" s="1941"/>
      <c r="OC12" s="1941"/>
      <c r="OD12" s="1941"/>
      <c r="OE12" s="1941"/>
      <c r="OF12" s="1941"/>
      <c r="OG12" s="1941"/>
      <c r="OH12" s="1941"/>
      <c r="OI12" s="1941"/>
      <c r="OJ12" s="1941"/>
      <c r="OK12" s="1941"/>
      <c r="OL12" s="1941"/>
      <c r="OM12" s="1941"/>
      <c r="ON12" s="1941"/>
      <c r="OO12" s="1941"/>
      <c r="OP12" s="1941"/>
      <c r="OQ12" s="1941"/>
      <c r="OR12" s="1941"/>
      <c r="OS12" s="1941"/>
      <c r="OT12" s="1941"/>
      <c r="OU12" s="1941"/>
      <c r="OV12" s="1941"/>
      <c r="OW12" s="1941"/>
      <c r="OX12" s="1941"/>
      <c r="OY12" s="1941"/>
      <c r="OZ12" s="1941"/>
      <c r="PA12" s="1941"/>
      <c r="PB12" s="1941"/>
      <c r="PC12" s="1941"/>
      <c r="PD12" s="1941"/>
      <c r="PE12" s="1941"/>
      <c r="PF12" s="1941"/>
      <c r="PG12" s="1941"/>
      <c r="PH12" s="1941"/>
      <c r="PI12" s="1941"/>
      <c r="PJ12" s="1941"/>
      <c r="PK12" s="1941"/>
      <c r="PL12" s="1941"/>
      <c r="PM12" s="1941"/>
      <c r="PN12" s="1941"/>
      <c r="PO12" s="1941"/>
      <c r="PP12" s="1941"/>
      <c r="PQ12" s="1941"/>
      <c r="PR12" s="1941"/>
      <c r="PS12" s="1941"/>
      <c r="PT12" s="1941"/>
      <c r="PU12" s="1941"/>
      <c r="PV12" s="1941"/>
      <c r="PW12" s="1941"/>
      <c r="PX12" s="1941"/>
      <c r="PY12" s="1941"/>
      <c r="PZ12" s="1941"/>
      <c r="QA12" s="1941"/>
      <c r="QB12" s="1941"/>
      <c r="QC12" s="1941"/>
      <c r="QD12" s="1941"/>
      <c r="QE12" s="1941"/>
      <c r="QF12" s="1941"/>
      <c r="QG12" s="1941"/>
      <c r="QH12" s="1941"/>
      <c r="QI12" s="1941"/>
      <c r="QJ12" s="1941"/>
      <c r="QK12" s="1941"/>
      <c r="QL12" s="1941"/>
      <c r="QM12" s="1941"/>
      <c r="QN12" s="1941"/>
      <c r="QO12" s="1941"/>
      <c r="QP12" s="1941"/>
      <c r="QQ12" s="1941"/>
      <c r="QR12" s="1941"/>
      <c r="QS12" s="1941"/>
      <c r="QT12" s="1941"/>
      <c r="QU12" s="1941"/>
      <c r="QV12" s="1941"/>
      <c r="QW12" s="1941"/>
      <c r="QX12" s="1941"/>
      <c r="QY12" s="1941"/>
      <c r="QZ12" s="1941"/>
      <c r="RA12" s="1941"/>
      <c r="RB12" s="1941"/>
      <c r="RC12" s="1941"/>
      <c r="RD12" s="1941"/>
      <c r="RE12" s="1941"/>
      <c r="RF12" s="1941"/>
      <c r="RG12" s="1941"/>
      <c r="RH12" s="1941"/>
      <c r="RI12" s="1941"/>
      <c r="RJ12" s="1941"/>
      <c r="RK12" s="1941"/>
      <c r="RL12" s="1941"/>
      <c r="RM12" s="1941"/>
      <c r="RN12" s="1941"/>
      <c r="RO12" s="1941"/>
      <c r="RP12" s="1941"/>
      <c r="RQ12" s="1941"/>
      <c r="RR12" s="1941"/>
      <c r="RS12" s="1941"/>
      <c r="RT12" s="1941"/>
      <c r="RU12" s="1941"/>
      <c r="RV12" s="1941"/>
      <c r="RW12" s="1941"/>
      <c r="RX12" s="1941"/>
      <c r="RY12" s="1941"/>
      <c r="RZ12" s="1941"/>
      <c r="SA12" s="1941"/>
      <c r="SB12" s="1941"/>
      <c r="SC12" s="1941"/>
      <c r="SD12" s="1941"/>
      <c r="SE12" s="1941"/>
      <c r="SF12" s="1941"/>
      <c r="SG12" s="1941"/>
      <c r="SH12" s="1941"/>
      <c r="SI12" s="1941"/>
      <c r="SJ12" s="1941"/>
      <c r="SK12" s="1941"/>
      <c r="SL12" s="1941"/>
      <c r="SM12" s="1941"/>
      <c r="SN12" s="1941"/>
      <c r="SO12" s="1941"/>
      <c r="SP12" s="1941"/>
      <c r="SQ12" s="1941"/>
      <c r="SR12" s="1941"/>
      <c r="SS12" s="1941"/>
      <c r="ST12" s="1941"/>
      <c r="SU12" s="1941"/>
      <c r="SV12" s="1941"/>
      <c r="SW12" s="1941"/>
      <c r="SX12" s="1941"/>
      <c r="SY12" s="1941"/>
      <c r="SZ12" s="1941"/>
      <c r="TA12" s="1941"/>
      <c r="TB12" s="1941"/>
      <c r="TC12" s="1941"/>
      <c r="TD12" s="1941"/>
      <c r="TE12" s="1941"/>
      <c r="TF12" s="1941"/>
      <c r="TG12" s="1941"/>
      <c r="TH12" s="1941"/>
      <c r="TI12" s="1941"/>
      <c r="TJ12" s="1941"/>
      <c r="TK12" s="1941"/>
      <c r="TL12" s="1941"/>
      <c r="TM12" s="1941"/>
      <c r="TN12" s="1941"/>
      <c r="TO12" s="1941"/>
      <c r="TP12" s="1941"/>
      <c r="TQ12" s="1941"/>
      <c r="TR12" s="1941"/>
      <c r="TS12" s="1941"/>
      <c r="TT12" s="1941"/>
      <c r="TU12" s="1941"/>
      <c r="TV12" s="1941"/>
      <c r="TW12" s="1941"/>
      <c r="TX12" s="1941"/>
      <c r="TY12" s="1941"/>
      <c r="TZ12" s="1941"/>
      <c r="UA12" s="1941"/>
      <c r="UB12" s="1941"/>
      <c r="UC12" s="1941"/>
      <c r="UD12" s="1941"/>
      <c r="UE12" s="1941"/>
      <c r="UF12" s="1941"/>
      <c r="UG12" s="1941"/>
      <c r="UH12" s="1941"/>
      <c r="UI12" s="1941"/>
      <c r="UJ12" s="1941"/>
      <c r="UK12" s="1941"/>
      <c r="UL12" s="1941"/>
      <c r="UM12" s="1941"/>
      <c r="UN12" s="1941"/>
      <c r="UO12" s="1941"/>
      <c r="UP12" s="1941"/>
      <c r="UQ12" s="1941"/>
      <c r="UR12" s="1941"/>
      <c r="US12" s="1941"/>
      <c r="UT12" s="1941"/>
      <c r="UU12" s="1941"/>
      <c r="UV12" s="1941"/>
      <c r="UW12" s="1941"/>
      <c r="UX12" s="1941"/>
      <c r="UY12" s="1941"/>
      <c r="UZ12" s="1941"/>
      <c r="VA12" s="1941"/>
      <c r="VB12" s="1941"/>
      <c r="VC12" s="1941"/>
      <c r="VD12" s="1941"/>
      <c r="VE12" s="1941"/>
      <c r="VF12" s="1941"/>
      <c r="VG12" s="1941"/>
      <c r="VH12" s="1941"/>
      <c r="VI12" s="1941"/>
      <c r="VJ12" s="1941"/>
      <c r="VK12" s="1941"/>
      <c r="VL12" s="1941"/>
      <c r="VM12" s="1941"/>
      <c r="VN12" s="1941"/>
      <c r="VO12" s="1941"/>
      <c r="VP12" s="1941"/>
      <c r="VQ12" s="1941"/>
      <c r="VR12" s="1941"/>
      <c r="VS12" s="1941"/>
      <c r="VT12" s="1941"/>
      <c r="VU12" s="1941"/>
      <c r="VV12" s="1941"/>
      <c r="VW12" s="1941"/>
      <c r="VX12" s="1941"/>
      <c r="VY12" s="1941"/>
      <c r="VZ12" s="1941"/>
      <c r="WA12" s="1941"/>
      <c r="WB12" s="1941"/>
      <c r="WC12" s="1941"/>
      <c r="WD12" s="1941"/>
      <c r="WE12" s="1941"/>
      <c r="WF12" s="1941"/>
      <c r="WG12" s="1941"/>
      <c r="WH12" s="1941"/>
      <c r="WI12" s="1941"/>
      <c r="WJ12" s="1941"/>
      <c r="WK12" s="1941"/>
      <c r="WL12" s="1941"/>
      <c r="WM12" s="1941"/>
      <c r="WN12" s="1941"/>
      <c r="WO12" s="1941"/>
      <c r="WP12" s="1941"/>
      <c r="WQ12" s="1941"/>
      <c r="WR12" s="1941"/>
      <c r="WS12" s="1941"/>
      <c r="WT12" s="1941"/>
      <c r="WU12" s="1941"/>
      <c r="WV12" s="1941"/>
      <c r="WW12" s="1941"/>
      <c r="WX12" s="1941"/>
      <c r="WY12" s="1941"/>
      <c r="WZ12" s="1941"/>
      <c r="XA12" s="1941"/>
      <c r="XB12" s="1941"/>
      <c r="XC12" s="1941"/>
      <c r="XD12" s="1941"/>
      <c r="XE12" s="1941"/>
      <c r="XF12" s="1941"/>
      <c r="XG12" s="1941"/>
      <c r="XH12" s="1941"/>
      <c r="XI12" s="1941"/>
      <c r="XJ12" s="1941"/>
      <c r="XK12" s="1941"/>
      <c r="XL12" s="1941"/>
      <c r="XM12" s="1941"/>
      <c r="XN12" s="1941"/>
      <c r="XO12" s="1941"/>
      <c r="XP12" s="1941"/>
      <c r="XQ12" s="1941"/>
      <c r="XR12" s="1941"/>
      <c r="XS12" s="1941"/>
      <c r="XT12" s="1941"/>
      <c r="XU12" s="1941"/>
      <c r="XV12" s="1941"/>
      <c r="XW12" s="1941"/>
      <c r="XX12" s="1941"/>
      <c r="XY12" s="1941"/>
      <c r="XZ12" s="1941"/>
      <c r="YA12" s="1941"/>
      <c r="YB12" s="1941"/>
      <c r="YC12" s="1941"/>
      <c r="YD12" s="1941"/>
      <c r="YE12" s="1941"/>
      <c r="YF12" s="1941"/>
      <c r="YG12" s="1941"/>
      <c r="YH12" s="1941"/>
      <c r="YI12" s="1941"/>
      <c r="YJ12" s="1941"/>
      <c r="YK12" s="1941"/>
      <c r="YL12" s="1941"/>
      <c r="YM12" s="1941"/>
      <c r="YN12" s="1941"/>
      <c r="YO12" s="1941"/>
      <c r="YP12" s="1941"/>
      <c r="YQ12" s="1941"/>
      <c r="YR12" s="1941"/>
      <c r="YS12" s="1941"/>
      <c r="YT12" s="1941"/>
      <c r="YU12" s="1941"/>
      <c r="YV12" s="1941"/>
      <c r="YW12" s="1941"/>
      <c r="YX12" s="1941"/>
      <c r="YY12" s="1941"/>
      <c r="YZ12" s="1941"/>
      <c r="ZA12" s="1941"/>
      <c r="ZB12" s="1941"/>
      <c r="ZC12" s="1941"/>
      <c r="ZD12" s="1941"/>
      <c r="ZE12" s="1941"/>
      <c r="ZF12" s="1941"/>
      <c r="ZG12" s="1941"/>
      <c r="ZH12" s="1941"/>
      <c r="ZI12" s="1941"/>
      <c r="ZJ12" s="1941"/>
      <c r="ZK12" s="1941"/>
      <c r="ZL12" s="1941"/>
      <c r="ZM12" s="1941"/>
      <c r="ZN12" s="1941"/>
      <c r="ZO12" s="1941"/>
      <c r="ZP12" s="1941"/>
      <c r="ZQ12" s="1941"/>
      <c r="ZR12" s="1941"/>
      <c r="ZS12" s="1941"/>
      <c r="ZT12" s="1941"/>
      <c r="ZU12" s="1941"/>
      <c r="ZV12" s="1941"/>
      <c r="ZW12" s="1941"/>
      <c r="ZX12" s="1941"/>
      <c r="ZY12" s="1941"/>
      <c r="ZZ12" s="1941"/>
      <c r="AAA12" s="1941"/>
      <c r="AAB12" s="1941"/>
      <c r="AAC12" s="1941"/>
      <c r="AAD12" s="1941"/>
      <c r="AAE12" s="1941"/>
      <c r="AAF12" s="1941"/>
      <c r="AAG12" s="1941"/>
      <c r="AAH12" s="1941"/>
      <c r="AAI12" s="1941"/>
      <c r="AAJ12" s="1941"/>
      <c r="AAK12" s="1941"/>
      <c r="AAL12" s="1941"/>
      <c r="AAM12" s="1941"/>
      <c r="AAN12" s="1941"/>
      <c r="AAO12" s="1941"/>
      <c r="AAP12" s="1941"/>
      <c r="AAQ12" s="1941"/>
      <c r="AAR12" s="1941"/>
      <c r="AAS12" s="1941"/>
      <c r="AAT12" s="1941"/>
      <c r="AAU12" s="1941"/>
      <c r="AAV12" s="1941"/>
      <c r="AAW12" s="1941"/>
      <c r="AAX12" s="1941"/>
      <c r="AAY12" s="1941"/>
      <c r="AAZ12" s="1941"/>
      <c r="ABA12" s="1941"/>
      <c r="ABB12" s="1941"/>
      <c r="ABC12" s="1941"/>
      <c r="ABD12" s="1941"/>
      <c r="ABE12" s="1941"/>
      <c r="ABF12" s="1941"/>
      <c r="ABG12" s="1941"/>
      <c r="ABH12" s="1941"/>
      <c r="ABI12" s="1941"/>
      <c r="ABJ12" s="1941"/>
      <c r="ABK12" s="1941"/>
      <c r="ABL12" s="1941"/>
      <c r="ABM12" s="1941"/>
      <c r="ABN12" s="1941"/>
      <c r="ABO12" s="1941"/>
      <c r="ABP12" s="1941"/>
      <c r="ABQ12" s="1941"/>
      <c r="ABR12" s="1941"/>
      <c r="ABS12" s="1941"/>
      <c r="ABT12" s="1941"/>
      <c r="ABU12" s="1941"/>
      <c r="ABV12" s="1941"/>
      <c r="ABW12" s="1941"/>
      <c r="ABX12" s="1941"/>
      <c r="ABY12" s="1941"/>
      <c r="ABZ12" s="1941"/>
      <c r="ACA12" s="1941"/>
      <c r="ACB12" s="1941"/>
      <c r="ACC12" s="1941"/>
      <c r="ACD12" s="1941"/>
      <c r="ACE12" s="1941"/>
      <c r="ACF12" s="1941"/>
      <c r="ACG12" s="1941"/>
      <c r="ACH12" s="1941"/>
      <c r="ACI12" s="1941"/>
      <c r="ACJ12" s="1941"/>
      <c r="ACK12" s="1941"/>
      <c r="ACL12" s="1941"/>
      <c r="ACM12" s="1941"/>
      <c r="ACN12" s="1941"/>
      <c r="ACO12" s="1941"/>
      <c r="ACP12" s="1941"/>
      <c r="ACQ12" s="1941"/>
      <c r="ACR12" s="1941"/>
      <c r="ACS12" s="1941"/>
      <c r="ACT12" s="1941"/>
      <c r="ACU12" s="1941"/>
      <c r="ACV12" s="1941"/>
      <c r="ACW12" s="1941"/>
      <c r="ACX12" s="1941"/>
      <c r="ACY12" s="1941"/>
      <c r="ACZ12" s="1941"/>
      <c r="ADA12" s="1941"/>
      <c r="ADB12" s="1941"/>
      <c r="ADC12" s="1941"/>
      <c r="ADD12" s="1941"/>
      <c r="ADE12" s="1941"/>
      <c r="ADF12" s="1941"/>
      <c r="ADG12" s="1941"/>
      <c r="ADH12" s="1941"/>
      <c r="ADI12" s="1941"/>
      <c r="ADJ12" s="1941"/>
      <c r="ADK12" s="1941"/>
      <c r="ADL12" s="1941"/>
      <c r="ADM12" s="1941"/>
      <c r="ADN12" s="1941"/>
      <c r="ADO12" s="1941"/>
      <c r="ADP12" s="1941"/>
      <c r="ADQ12" s="1941"/>
      <c r="ADR12" s="1941"/>
      <c r="ADS12" s="1941"/>
      <c r="ADT12" s="1941"/>
      <c r="ADU12" s="1941"/>
      <c r="ADV12" s="1941"/>
      <c r="ADW12" s="1941"/>
      <c r="ADX12" s="1941"/>
      <c r="ADY12" s="1941"/>
      <c r="ADZ12" s="1941"/>
      <c r="AEA12" s="1941"/>
      <c r="AEB12" s="1941"/>
      <c r="AEC12" s="1941"/>
      <c r="AED12" s="1941"/>
      <c r="AEE12" s="1941"/>
      <c r="AEF12" s="1941"/>
      <c r="AEG12" s="1941"/>
      <c r="AEH12" s="1941"/>
      <c r="AEI12" s="1941"/>
      <c r="AEJ12" s="1941"/>
      <c r="AEK12" s="1941"/>
      <c r="AEL12" s="1941"/>
      <c r="AEM12" s="1941"/>
      <c r="AEN12" s="1941"/>
      <c r="AEO12" s="1941"/>
      <c r="AEP12" s="1941"/>
      <c r="AEQ12" s="1941"/>
      <c r="AER12" s="1941"/>
      <c r="AES12" s="1941"/>
      <c r="AET12" s="1941"/>
      <c r="AEU12" s="1941"/>
      <c r="AEV12" s="1941"/>
      <c r="AEW12" s="1941"/>
      <c r="AEX12" s="1941"/>
      <c r="AEY12" s="1941"/>
      <c r="AEZ12" s="1941"/>
      <c r="AFA12" s="1941"/>
      <c r="AFB12" s="1941"/>
      <c r="AFC12" s="1941"/>
      <c r="AFD12" s="1941"/>
      <c r="AFE12" s="1941"/>
      <c r="AFF12" s="1941"/>
      <c r="AFG12" s="1941"/>
      <c r="AFH12" s="1941"/>
      <c r="AFI12" s="1941"/>
      <c r="AFJ12" s="1941"/>
      <c r="AFK12" s="1941"/>
      <c r="AFL12" s="1941"/>
      <c r="AFM12" s="1941"/>
      <c r="AFN12" s="1941"/>
      <c r="AFO12" s="1941"/>
      <c r="AFP12" s="1941"/>
      <c r="AFQ12" s="1941"/>
      <c r="AFR12" s="1941"/>
      <c r="AFS12" s="1941"/>
      <c r="AFT12" s="1941"/>
      <c r="AFU12" s="1941"/>
      <c r="AFV12" s="1941"/>
      <c r="AFW12" s="1941"/>
      <c r="AFX12" s="1941"/>
      <c r="AFY12" s="1941"/>
      <c r="AFZ12" s="1941"/>
      <c r="AGA12" s="1941"/>
      <c r="AGB12" s="1941"/>
      <c r="AGC12" s="1941"/>
      <c r="AGD12" s="1941"/>
      <c r="AGE12" s="1941"/>
      <c r="AGF12" s="1941"/>
      <c r="AGG12" s="1941"/>
      <c r="AGH12" s="1941"/>
      <c r="AGI12" s="1941"/>
      <c r="AGJ12" s="1941"/>
      <c r="AGK12" s="1941"/>
      <c r="AGL12" s="1941"/>
      <c r="AGM12" s="1941"/>
      <c r="AGN12" s="1941"/>
      <c r="AGO12" s="1941"/>
      <c r="AGP12" s="1941"/>
      <c r="AGQ12" s="1941"/>
      <c r="AGR12" s="1941"/>
      <c r="AGS12" s="1941"/>
      <c r="AGT12" s="1941"/>
      <c r="AGU12" s="1941"/>
      <c r="AGV12" s="1941"/>
      <c r="AGW12" s="1941"/>
      <c r="AGX12" s="1941"/>
      <c r="AGY12" s="1941"/>
      <c r="AGZ12" s="1941"/>
      <c r="AHA12" s="1941"/>
      <c r="AHB12" s="1941"/>
      <c r="AHC12" s="1941"/>
      <c r="AHD12" s="1941"/>
      <c r="AHE12" s="1941"/>
      <c r="AHF12" s="1941"/>
      <c r="AHG12" s="1941"/>
      <c r="AHH12" s="1941"/>
      <c r="AHI12" s="1941"/>
      <c r="AHJ12" s="1941"/>
      <c r="AHK12" s="1941"/>
      <c r="AHL12" s="1941"/>
      <c r="AHM12" s="1941"/>
      <c r="AHN12" s="1941"/>
      <c r="AHO12" s="1941"/>
      <c r="AHP12" s="1941"/>
      <c r="AHQ12" s="1941"/>
      <c r="AHR12" s="1941"/>
      <c r="AHS12" s="1941"/>
      <c r="AHT12" s="1941"/>
      <c r="AHU12" s="1941"/>
      <c r="AHV12" s="1941"/>
      <c r="AHW12" s="1941"/>
      <c r="AHX12" s="1941"/>
      <c r="AHY12" s="1941"/>
      <c r="AHZ12" s="1941"/>
      <c r="AIA12" s="1941"/>
      <c r="AIB12" s="1941"/>
      <c r="AIC12" s="1941"/>
      <c r="AID12" s="1941"/>
      <c r="AIE12" s="1941"/>
      <c r="AIF12" s="1941"/>
      <c r="AIG12" s="1941"/>
      <c r="AIH12" s="1941"/>
      <c r="AII12" s="1941"/>
      <c r="AIJ12" s="1941"/>
      <c r="AIK12" s="1941"/>
      <c r="AIL12" s="1941"/>
      <c r="AIM12" s="1941"/>
      <c r="AIN12" s="1941"/>
      <c r="AIO12" s="1941"/>
      <c r="AIP12" s="1941"/>
      <c r="AIQ12" s="1941"/>
      <c r="AIR12" s="1941"/>
      <c r="AIS12" s="1941"/>
      <c r="AIT12" s="1941"/>
      <c r="AIU12" s="1941"/>
      <c r="AIV12" s="1941"/>
      <c r="AIW12" s="1941"/>
      <c r="AIX12" s="1941"/>
      <c r="AIY12" s="1941"/>
      <c r="AIZ12" s="1941"/>
      <c r="AJA12" s="1941"/>
      <c r="AJB12" s="1941"/>
      <c r="AJC12" s="1941"/>
      <c r="AJD12" s="1941"/>
      <c r="AJE12" s="1941"/>
      <c r="AJF12" s="1941"/>
      <c r="AJG12" s="1941"/>
      <c r="AJH12" s="1941"/>
      <c r="AJI12" s="1941"/>
      <c r="AJJ12" s="1941"/>
      <c r="AJK12" s="1941"/>
      <c r="AJL12" s="1941"/>
      <c r="AJM12" s="1941"/>
      <c r="AJN12" s="1941"/>
      <c r="AJO12" s="1941"/>
      <c r="AJP12" s="1941"/>
      <c r="AJQ12" s="1941"/>
      <c r="AJR12" s="1941"/>
      <c r="AJS12" s="1941"/>
      <c r="AJT12" s="1941"/>
      <c r="AJU12" s="1941"/>
      <c r="AJV12" s="1941"/>
      <c r="AJW12" s="1941"/>
      <c r="AJX12" s="1941"/>
      <c r="AJY12" s="1941"/>
      <c r="AJZ12" s="1941"/>
      <c r="AKA12" s="1941"/>
      <c r="AKB12" s="1941"/>
      <c r="AKC12" s="1941"/>
      <c r="AKD12" s="1941"/>
      <c r="AKE12" s="1941"/>
      <c r="AKF12" s="1941"/>
      <c r="AKG12" s="1941"/>
      <c r="AKH12" s="1941"/>
      <c r="AKI12" s="1941"/>
      <c r="AKJ12" s="1941"/>
      <c r="AKK12" s="1941"/>
      <c r="AKL12" s="1941"/>
      <c r="AKM12" s="1941"/>
      <c r="AKN12" s="1941"/>
      <c r="AKO12" s="1941"/>
      <c r="AKP12" s="1941"/>
      <c r="AKQ12" s="1941"/>
      <c r="AKR12" s="1941"/>
      <c r="AKS12" s="1941"/>
      <c r="AKT12" s="1941"/>
      <c r="AKU12" s="1941"/>
      <c r="AKV12" s="1941"/>
      <c r="AKW12" s="1941"/>
      <c r="AKX12" s="1941"/>
      <c r="AKY12" s="1941"/>
      <c r="AKZ12" s="1941"/>
      <c r="ALA12" s="1941"/>
      <c r="ALB12" s="1941"/>
      <c r="ALC12" s="1941"/>
      <c r="ALD12" s="1941"/>
      <c r="ALE12" s="1941"/>
      <c r="ALF12" s="1941"/>
      <c r="ALG12" s="1941"/>
      <c r="ALH12" s="1941"/>
      <c r="ALI12" s="1941"/>
      <c r="ALJ12" s="1941"/>
      <c r="ALK12" s="1941"/>
      <c r="ALL12" s="1941"/>
      <c r="ALM12" s="1941"/>
      <c r="ALN12" s="1941"/>
      <c r="ALO12" s="1941"/>
      <c r="ALP12" s="1941"/>
      <c r="ALQ12" s="1941"/>
      <c r="ALR12" s="1941"/>
      <c r="ALS12" s="1941"/>
      <c r="ALT12" s="1941"/>
      <c r="ALU12" s="1941"/>
      <c r="ALV12" s="1941"/>
      <c r="ALW12" s="1941"/>
      <c r="ALX12" s="1941"/>
      <c r="ALY12" s="1941"/>
      <c r="ALZ12" s="1941"/>
      <c r="AMA12" s="1941"/>
      <c r="AMB12" s="1941"/>
      <c r="AMC12" s="1941"/>
      <c r="AMD12" s="1941"/>
      <c r="AME12" s="1941"/>
      <c r="AMF12" s="1941"/>
      <c r="AMG12" s="1941"/>
      <c r="AMH12" s="1941"/>
      <c r="AMI12" s="1941"/>
      <c r="AMJ12" s="1941"/>
      <c r="AMK12" s="1941"/>
      <c r="AML12" s="1941"/>
      <c r="AMM12" s="1941"/>
      <c r="AMN12" s="1941"/>
      <c r="AMO12" s="1941"/>
      <c r="AMP12" s="1941"/>
      <c r="AMQ12" s="1941"/>
      <c r="AMR12" s="1941"/>
      <c r="AMS12" s="1941"/>
      <c r="AMT12" s="1941"/>
      <c r="AMU12" s="1941"/>
      <c r="AMV12" s="1941"/>
      <c r="AMW12" s="1941"/>
      <c r="AMX12" s="1941"/>
      <c r="AMY12" s="1941"/>
      <c r="AMZ12" s="1941"/>
      <c r="ANA12" s="1941"/>
      <c r="ANB12" s="1941"/>
      <c r="ANC12" s="1941"/>
      <c r="AND12" s="1941"/>
      <c r="ANE12" s="1941"/>
      <c r="ANF12" s="1941"/>
      <c r="ANG12" s="1941"/>
      <c r="ANH12" s="1941"/>
      <c r="ANI12" s="1941"/>
      <c r="ANJ12" s="1941"/>
      <c r="ANK12" s="1941"/>
      <c r="ANL12" s="1941"/>
      <c r="ANM12" s="1941"/>
      <c r="ANN12" s="1941"/>
      <c r="ANO12" s="1941"/>
      <c r="ANP12" s="1941"/>
      <c r="ANQ12" s="1941"/>
      <c r="ANR12" s="1941"/>
      <c r="ANS12" s="1941"/>
      <c r="ANT12" s="1941"/>
      <c r="ANU12" s="1941"/>
      <c r="ANV12" s="1941"/>
      <c r="ANW12" s="1941"/>
      <c r="ANX12" s="1941"/>
      <c r="ANY12" s="1941"/>
      <c r="ANZ12" s="1941"/>
      <c r="AOA12" s="1941"/>
      <c r="AOB12" s="1941"/>
      <c r="AOC12" s="1941"/>
      <c r="AOD12" s="1941"/>
      <c r="AOE12" s="1941"/>
      <c r="AOF12" s="1941"/>
      <c r="AOG12" s="1941"/>
      <c r="AOH12" s="1941"/>
      <c r="AOI12" s="1941"/>
      <c r="AOJ12" s="1941"/>
      <c r="AOK12" s="1941"/>
      <c r="AOL12" s="1941"/>
      <c r="AOM12" s="1941"/>
      <c r="AON12" s="1941"/>
      <c r="AOO12" s="1941"/>
      <c r="AOP12" s="1941"/>
      <c r="AOQ12" s="1941"/>
      <c r="AOR12" s="1941"/>
      <c r="AOS12" s="1941"/>
      <c r="AOT12" s="1941"/>
      <c r="AOU12" s="1941"/>
      <c r="AOV12" s="1941"/>
      <c r="AOW12" s="1941"/>
      <c r="AOX12" s="1941"/>
      <c r="AOY12" s="1941"/>
      <c r="AOZ12" s="1941"/>
      <c r="APA12" s="1941"/>
      <c r="APB12" s="1941"/>
      <c r="APC12" s="1941"/>
      <c r="APD12" s="1941"/>
      <c r="APE12" s="1941"/>
      <c r="APF12" s="1941"/>
      <c r="APG12" s="1941"/>
      <c r="APH12" s="1941"/>
      <c r="API12" s="1941"/>
      <c r="APJ12" s="1941"/>
      <c r="APK12" s="1941"/>
      <c r="APL12" s="1941"/>
      <c r="APM12" s="1941"/>
      <c r="APN12" s="1941"/>
      <c r="APO12" s="1941"/>
      <c r="APP12" s="1941"/>
      <c r="APQ12" s="1941"/>
      <c r="APR12" s="1941"/>
      <c r="APS12" s="1941"/>
      <c r="APT12" s="1941"/>
      <c r="APU12" s="1941"/>
      <c r="APV12" s="1941"/>
      <c r="APW12" s="1941"/>
      <c r="APX12" s="1941"/>
      <c r="APY12" s="1941"/>
      <c r="APZ12" s="1941"/>
      <c r="AQA12" s="1941"/>
      <c r="AQB12" s="1941"/>
      <c r="AQC12" s="1941"/>
      <c r="AQD12" s="1941"/>
      <c r="AQE12" s="1941"/>
      <c r="AQF12" s="1941"/>
      <c r="AQG12" s="1941"/>
      <c r="AQH12" s="1941"/>
      <c r="AQI12" s="1941"/>
      <c r="AQJ12" s="1941"/>
      <c r="AQK12" s="1941"/>
      <c r="AQL12" s="1941"/>
      <c r="AQM12" s="1941"/>
      <c r="AQN12" s="1941"/>
      <c r="AQO12" s="1941"/>
      <c r="AQP12" s="1941"/>
      <c r="AQQ12" s="1941"/>
      <c r="AQR12" s="1941"/>
      <c r="AQS12" s="1941"/>
      <c r="AQT12" s="1941"/>
      <c r="AQU12" s="1941"/>
      <c r="AQV12" s="1941"/>
      <c r="AQW12" s="1941"/>
      <c r="AQX12" s="1941"/>
      <c r="AQY12" s="1941"/>
      <c r="AQZ12" s="1941"/>
      <c r="ARA12" s="1941"/>
      <c r="ARB12" s="1941"/>
      <c r="ARC12" s="1941"/>
      <c r="ARD12" s="1941"/>
      <c r="ARE12" s="1941"/>
      <c r="ARF12" s="1941"/>
      <c r="ARG12" s="1941"/>
      <c r="ARH12" s="1941"/>
      <c r="ARI12" s="1941"/>
      <c r="ARJ12" s="1941"/>
      <c r="ARK12" s="1941"/>
      <c r="ARL12" s="1941"/>
      <c r="ARM12" s="1941"/>
      <c r="ARN12" s="1941"/>
      <c r="ARO12" s="1941"/>
      <c r="ARP12" s="1941"/>
      <c r="ARQ12" s="1941"/>
      <c r="ARR12" s="1941"/>
      <c r="ARS12" s="1941"/>
      <c r="ART12" s="1941"/>
      <c r="ARU12" s="1941"/>
      <c r="ARV12" s="1941"/>
      <c r="ARW12" s="1941"/>
      <c r="ARX12" s="1941"/>
      <c r="ARY12" s="1941"/>
      <c r="ARZ12" s="1941"/>
      <c r="ASA12" s="1941"/>
      <c r="ASB12" s="1941"/>
      <c r="ASC12" s="1941"/>
      <c r="ASD12" s="1941"/>
      <c r="ASE12" s="1941"/>
      <c r="ASF12" s="1941"/>
      <c r="ASG12" s="1941"/>
      <c r="ASH12" s="1941"/>
      <c r="ASI12" s="1941"/>
      <c r="ASJ12" s="1941"/>
      <c r="ASK12" s="1941"/>
      <c r="ASL12" s="1941"/>
      <c r="ASM12" s="1941"/>
      <c r="ASN12" s="1941"/>
      <c r="ASO12" s="1941"/>
      <c r="ASP12" s="1941"/>
      <c r="ASQ12" s="1941"/>
      <c r="ASR12" s="1941"/>
      <c r="ASS12" s="1941"/>
      <c r="AST12" s="1941"/>
      <c r="ASU12" s="1941"/>
      <c r="ASV12" s="1941"/>
      <c r="ASW12" s="1941"/>
      <c r="ASX12" s="1941"/>
      <c r="ASY12" s="1941"/>
      <c r="ASZ12" s="1941"/>
      <c r="ATA12" s="1941"/>
      <c r="ATB12" s="1941"/>
      <c r="ATC12" s="1941"/>
      <c r="ATD12" s="1941"/>
      <c r="ATE12" s="1941"/>
      <c r="ATF12" s="1941"/>
      <c r="ATG12" s="1941"/>
      <c r="ATH12" s="1941"/>
      <c r="ATI12" s="1941"/>
      <c r="ATJ12" s="1941"/>
      <c r="ATK12" s="1941"/>
      <c r="ATL12" s="1941"/>
      <c r="ATM12" s="1941"/>
      <c r="ATN12" s="1941"/>
      <c r="ATO12" s="1941"/>
      <c r="ATP12" s="1941"/>
      <c r="ATQ12" s="1941"/>
      <c r="ATR12" s="1941"/>
      <c r="ATS12" s="1941"/>
      <c r="ATT12" s="1941"/>
      <c r="ATU12" s="1941"/>
      <c r="ATV12" s="1941"/>
      <c r="ATW12" s="1941"/>
      <c r="ATX12" s="1941"/>
      <c r="ATY12" s="1941"/>
      <c r="ATZ12" s="1941"/>
      <c r="AUA12" s="1941"/>
      <c r="AUB12" s="1941"/>
      <c r="AUC12" s="1941"/>
      <c r="AUD12" s="1941"/>
      <c r="AUE12" s="1941"/>
      <c r="AUF12" s="1941"/>
      <c r="AUG12" s="1941"/>
      <c r="AUH12" s="1941"/>
      <c r="AUI12" s="1941"/>
      <c r="AUJ12" s="1941"/>
      <c r="AUK12" s="1941"/>
      <c r="AUL12" s="1941"/>
      <c r="AUM12" s="1941"/>
      <c r="AUN12" s="1941"/>
      <c r="AUO12" s="1941"/>
      <c r="AUP12" s="1941"/>
      <c r="AUQ12" s="1941"/>
      <c r="AUR12" s="1941"/>
      <c r="AUS12" s="1941"/>
      <c r="AUT12" s="1941"/>
      <c r="AUU12" s="1941"/>
      <c r="AUV12" s="1941"/>
      <c r="AUW12" s="1941"/>
      <c r="AUX12" s="1941"/>
      <c r="AUY12" s="1941"/>
      <c r="AUZ12" s="1941"/>
      <c r="AVA12" s="1941"/>
      <c r="AVB12" s="1941"/>
      <c r="AVC12" s="1941"/>
      <c r="AVD12" s="1941"/>
      <c r="AVE12" s="1941"/>
      <c r="AVF12" s="1941"/>
      <c r="AVG12" s="1941"/>
      <c r="AVH12" s="1941"/>
      <c r="AVI12" s="1941"/>
      <c r="AVJ12" s="1941"/>
      <c r="AVK12" s="1941"/>
      <c r="AVL12" s="1941"/>
      <c r="AVM12" s="1941"/>
      <c r="AVN12" s="1941"/>
      <c r="AVO12" s="1941"/>
      <c r="AVP12" s="1941"/>
      <c r="AVQ12" s="1941"/>
      <c r="AVR12" s="1941"/>
      <c r="AVS12" s="1941"/>
      <c r="AVT12" s="1941"/>
      <c r="AVU12" s="1941"/>
      <c r="AVV12" s="1941"/>
      <c r="AVW12" s="1941"/>
      <c r="AVX12" s="1941"/>
      <c r="AVY12" s="1941"/>
      <c r="AVZ12" s="1941"/>
      <c r="AWA12" s="1941"/>
      <c r="AWB12" s="1941"/>
      <c r="AWC12" s="1941"/>
      <c r="AWD12" s="1941"/>
      <c r="AWE12" s="1941"/>
      <c r="AWF12" s="1941"/>
      <c r="AWG12" s="1941"/>
      <c r="AWH12" s="1941"/>
      <c r="AWI12" s="1941"/>
      <c r="AWJ12" s="1941"/>
      <c r="AWK12" s="1941"/>
      <c r="AWL12" s="1941"/>
      <c r="AWM12" s="1941"/>
      <c r="AWN12" s="1941"/>
      <c r="AWO12" s="1941"/>
      <c r="AWP12" s="1941"/>
      <c r="AWQ12" s="1941"/>
      <c r="AWR12" s="1941"/>
      <c r="AWS12" s="1941"/>
      <c r="AWT12" s="1941"/>
      <c r="AWU12" s="1941"/>
      <c r="AWV12" s="1941"/>
      <c r="AWW12" s="1941"/>
      <c r="AWX12" s="1941"/>
      <c r="AWY12" s="1941"/>
      <c r="AWZ12" s="1941"/>
      <c r="AXA12" s="1941"/>
      <c r="AXB12" s="1941"/>
      <c r="AXC12" s="1941"/>
      <c r="AXD12" s="1941"/>
      <c r="AXE12" s="1941"/>
      <c r="AXF12" s="1941"/>
      <c r="AXG12" s="1941"/>
      <c r="AXH12" s="1941"/>
      <c r="AXI12" s="1941"/>
      <c r="AXJ12" s="1941"/>
      <c r="AXK12" s="1941"/>
      <c r="AXL12" s="1941"/>
      <c r="AXM12" s="1941"/>
      <c r="AXN12" s="1941"/>
      <c r="AXO12" s="1941"/>
      <c r="AXP12" s="1941"/>
      <c r="AXQ12" s="1941"/>
      <c r="AXR12" s="1941"/>
      <c r="AXS12" s="1941"/>
      <c r="AXT12" s="1941"/>
      <c r="AXU12" s="1941"/>
      <c r="AXV12" s="1941"/>
      <c r="AXW12" s="1941"/>
      <c r="AXX12" s="1941"/>
      <c r="AXY12" s="1941"/>
      <c r="AXZ12" s="1941"/>
      <c r="AYA12" s="1941"/>
      <c r="AYB12" s="1941"/>
      <c r="AYC12" s="1941"/>
      <c r="AYD12" s="1941"/>
      <c r="AYE12" s="1941"/>
      <c r="AYF12" s="1941"/>
      <c r="AYG12" s="1941"/>
      <c r="AYH12" s="1941"/>
      <c r="AYI12" s="1941"/>
      <c r="AYJ12" s="1941"/>
      <c r="AYK12" s="1941"/>
      <c r="AYL12" s="1941"/>
      <c r="AYM12" s="1941"/>
      <c r="AYN12" s="1941"/>
      <c r="AYO12" s="1941"/>
      <c r="AYP12" s="1941"/>
      <c r="AYQ12" s="1941"/>
      <c r="AYR12" s="1941"/>
      <c r="AYS12" s="1941"/>
      <c r="AYT12" s="1941"/>
      <c r="AYU12" s="1941"/>
      <c r="AYV12" s="1941"/>
      <c r="AYW12" s="1941"/>
      <c r="AYX12" s="1941"/>
      <c r="AYY12" s="1941"/>
      <c r="AYZ12" s="1941"/>
      <c r="AZA12" s="1941"/>
      <c r="AZB12" s="1941"/>
      <c r="AZC12" s="1941"/>
      <c r="AZD12" s="1941"/>
      <c r="AZE12" s="1941"/>
      <c r="AZF12" s="1941"/>
      <c r="AZG12" s="1941"/>
      <c r="AZH12" s="1941"/>
      <c r="AZI12" s="1941"/>
      <c r="AZJ12" s="1941"/>
      <c r="AZK12" s="1941"/>
      <c r="AZL12" s="1941"/>
      <c r="AZM12" s="1941"/>
      <c r="AZN12" s="1941"/>
      <c r="AZO12" s="1941"/>
      <c r="AZP12" s="1941"/>
      <c r="AZQ12" s="1941"/>
      <c r="AZR12" s="1941"/>
      <c r="AZS12" s="1941"/>
      <c r="AZT12" s="1941"/>
      <c r="AZU12" s="1941"/>
      <c r="AZV12" s="1941"/>
      <c r="AZW12" s="1941"/>
      <c r="AZX12" s="1941"/>
      <c r="AZY12" s="1941"/>
      <c r="AZZ12" s="1941"/>
      <c r="BAA12" s="1941"/>
      <c r="BAB12" s="1941"/>
      <c r="BAC12" s="1941"/>
      <c r="BAD12" s="1941"/>
      <c r="BAE12" s="1941"/>
      <c r="BAF12" s="1941"/>
      <c r="BAG12" s="1941"/>
      <c r="BAH12" s="1941"/>
      <c r="BAI12" s="1941"/>
      <c r="BAJ12" s="1941"/>
      <c r="BAK12" s="1941"/>
      <c r="BAL12" s="1941"/>
      <c r="BAM12" s="1941"/>
      <c r="BAN12" s="1941"/>
      <c r="BAO12" s="1941"/>
      <c r="BAP12" s="1941"/>
      <c r="BAQ12" s="1941"/>
      <c r="BAR12" s="1941"/>
      <c r="BAS12" s="1941"/>
      <c r="BAT12" s="1941"/>
      <c r="BAU12" s="1941"/>
      <c r="BAV12" s="1941"/>
      <c r="BAW12" s="1941"/>
      <c r="BAX12" s="1941"/>
      <c r="BAY12" s="1941"/>
      <c r="BAZ12" s="1941"/>
      <c r="BBA12" s="1941"/>
      <c r="BBB12" s="1941"/>
      <c r="BBC12" s="1941"/>
      <c r="BBD12" s="1941"/>
      <c r="BBE12" s="1941"/>
      <c r="BBF12" s="1941"/>
      <c r="BBG12" s="1941"/>
      <c r="BBH12" s="1941"/>
      <c r="BBI12" s="1941"/>
      <c r="BBJ12" s="1941"/>
      <c r="BBK12" s="1941"/>
      <c r="BBL12" s="1941"/>
      <c r="BBM12" s="1941"/>
      <c r="BBN12" s="1941"/>
      <c r="BBO12" s="1941"/>
      <c r="BBP12" s="1941"/>
      <c r="BBQ12" s="1941"/>
      <c r="BBR12" s="1941"/>
      <c r="BBS12" s="1941"/>
      <c r="BBT12" s="1941"/>
      <c r="BBU12" s="1941"/>
      <c r="BBV12" s="1941"/>
      <c r="BBW12" s="1941"/>
      <c r="BBX12" s="1941"/>
      <c r="BBY12" s="1941"/>
      <c r="BBZ12" s="1941"/>
      <c r="BCA12" s="1941"/>
      <c r="BCB12" s="1941"/>
      <c r="BCC12" s="1941"/>
      <c r="BCD12" s="1941"/>
      <c r="BCE12" s="1941"/>
      <c r="BCF12" s="1941"/>
      <c r="BCG12" s="1941"/>
      <c r="BCH12" s="1941"/>
      <c r="BCI12" s="1941"/>
      <c r="BCJ12" s="1941"/>
      <c r="BCK12" s="1941"/>
      <c r="BCL12" s="1941"/>
      <c r="BCM12" s="1941"/>
      <c r="BCN12" s="1941"/>
      <c r="BCO12" s="1941"/>
      <c r="BCP12" s="1941"/>
      <c r="BCQ12" s="1941"/>
      <c r="BCR12" s="1941"/>
      <c r="BCS12" s="1941"/>
      <c r="BCT12" s="1941"/>
      <c r="BCU12" s="1941"/>
      <c r="BCV12" s="1941"/>
      <c r="BCW12" s="1941"/>
      <c r="BCX12" s="1941"/>
      <c r="BCY12" s="1941"/>
      <c r="BCZ12" s="1941"/>
      <c r="BDA12" s="1941"/>
      <c r="BDB12" s="1941"/>
      <c r="BDC12" s="1941"/>
      <c r="BDD12" s="1941"/>
      <c r="BDE12" s="1941"/>
      <c r="BDF12" s="1941"/>
      <c r="BDG12" s="1941"/>
      <c r="BDH12" s="1941"/>
      <c r="BDI12" s="1941"/>
      <c r="BDJ12" s="1941"/>
      <c r="BDK12" s="1941"/>
      <c r="BDL12" s="1941"/>
      <c r="BDM12" s="1941"/>
      <c r="BDN12" s="1941"/>
      <c r="BDO12" s="1941"/>
      <c r="BDP12" s="1941"/>
      <c r="BDQ12" s="1941"/>
      <c r="BDR12" s="1941"/>
      <c r="BDS12" s="1941"/>
      <c r="BDT12" s="1941"/>
      <c r="BDU12" s="1941"/>
      <c r="BDV12" s="1941"/>
      <c r="BDW12" s="1941"/>
      <c r="BDX12" s="1941"/>
      <c r="BDY12" s="1941"/>
      <c r="BDZ12" s="1941"/>
      <c r="BEA12" s="1941"/>
      <c r="BEB12" s="1941"/>
      <c r="BEC12" s="1941"/>
      <c r="BED12" s="1941"/>
      <c r="BEE12" s="1941"/>
      <c r="BEF12" s="1941"/>
      <c r="BEG12" s="1941"/>
      <c r="BEH12" s="1941"/>
      <c r="BEI12" s="1941"/>
      <c r="BEJ12" s="1941"/>
      <c r="BEK12" s="1941"/>
      <c r="BEL12" s="1941"/>
      <c r="BEM12" s="1941"/>
      <c r="BEN12" s="1941"/>
      <c r="BEO12" s="1941"/>
      <c r="BEP12" s="1941"/>
      <c r="BEQ12" s="1941"/>
      <c r="BER12" s="1941"/>
      <c r="BES12" s="1941"/>
      <c r="BET12" s="1941"/>
      <c r="BEU12" s="1941"/>
      <c r="BEV12" s="1941"/>
      <c r="BEW12" s="1941"/>
      <c r="BEX12" s="1941"/>
      <c r="BEY12" s="1941"/>
      <c r="BEZ12" s="1941"/>
      <c r="BFA12" s="1941"/>
      <c r="BFB12" s="1941"/>
      <c r="BFC12" s="1941"/>
      <c r="BFD12" s="1941"/>
      <c r="BFE12" s="1941"/>
      <c r="BFF12" s="1941"/>
      <c r="BFG12" s="1941"/>
      <c r="BFH12" s="1941"/>
      <c r="BFI12" s="1941"/>
      <c r="BFJ12" s="1941"/>
      <c r="BFK12" s="1941"/>
      <c r="BFL12" s="1941"/>
      <c r="BFM12" s="1941"/>
      <c r="BFN12" s="1941"/>
      <c r="BFO12" s="1941"/>
      <c r="BFP12" s="1941"/>
      <c r="BFQ12" s="1941"/>
      <c r="BFR12" s="1941"/>
      <c r="BFS12" s="1941"/>
      <c r="BFT12" s="1941"/>
      <c r="BFU12" s="1941"/>
      <c r="BFV12" s="1941"/>
      <c r="BFW12" s="1941"/>
      <c r="BFX12" s="1941"/>
      <c r="BFY12" s="1941"/>
      <c r="BFZ12" s="1941"/>
      <c r="BGA12" s="1941"/>
      <c r="BGB12" s="1941"/>
      <c r="BGC12" s="1941"/>
      <c r="BGD12" s="1941"/>
      <c r="BGE12" s="1941"/>
      <c r="BGF12" s="1941"/>
      <c r="BGG12" s="1941"/>
      <c r="BGH12" s="1941"/>
      <c r="BGI12" s="1941"/>
      <c r="BGJ12" s="1941"/>
      <c r="BGK12" s="1941"/>
      <c r="BGL12" s="1941"/>
      <c r="BGM12" s="1941"/>
      <c r="BGN12" s="1941"/>
      <c r="BGO12" s="1941"/>
      <c r="BGP12" s="1941"/>
      <c r="BGQ12" s="1941"/>
      <c r="BGR12" s="1941"/>
      <c r="BGS12" s="1941"/>
      <c r="BGT12" s="1941"/>
      <c r="BGU12" s="1941"/>
      <c r="BGV12" s="1941"/>
      <c r="BGW12" s="1941"/>
      <c r="BGX12" s="1941"/>
      <c r="BGY12" s="1941"/>
      <c r="BGZ12" s="1941"/>
      <c r="BHA12" s="1941"/>
      <c r="BHB12" s="1941"/>
      <c r="BHC12" s="1941"/>
      <c r="BHD12" s="1941"/>
      <c r="BHE12" s="1941"/>
      <c r="BHF12" s="1941"/>
      <c r="BHG12" s="1941"/>
      <c r="BHH12" s="1941"/>
      <c r="BHI12" s="1941"/>
      <c r="BHJ12" s="1941"/>
      <c r="BHK12" s="1941"/>
      <c r="BHL12" s="1941"/>
      <c r="BHM12" s="1941"/>
      <c r="BHN12" s="1941"/>
      <c r="BHO12" s="1941"/>
      <c r="BHP12" s="1941"/>
      <c r="BHQ12" s="1941"/>
      <c r="BHR12" s="1941"/>
      <c r="BHS12" s="1941"/>
      <c r="BHT12" s="1941"/>
      <c r="BHU12" s="1941"/>
      <c r="BHV12" s="1941"/>
      <c r="BHW12" s="1941"/>
      <c r="BHX12" s="1941"/>
      <c r="BHY12" s="1941"/>
      <c r="BHZ12" s="1941"/>
      <c r="BIA12" s="1941"/>
      <c r="BIB12" s="1941"/>
      <c r="BIC12" s="1941"/>
      <c r="BID12" s="1941"/>
      <c r="BIE12" s="1941"/>
      <c r="BIF12" s="1941"/>
      <c r="BIG12" s="1941"/>
      <c r="BIH12" s="1941"/>
      <c r="BII12" s="1941"/>
      <c r="BIJ12" s="1941"/>
      <c r="BIK12" s="1941"/>
      <c r="BIL12" s="1941"/>
      <c r="BIM12" s="1941"/>
      <c r="BIN12" s="1941"/>
      <c r="BIO12" s="1941"/>
      <c r="BIP12" s="1941"/>
      <c r="BIQ12" s="1941"/>
      <c r="BIR12" s="1941"/>
      <c r="BIS12" s="1941"/>
      <c r="BIT12" s="1941"/>
      <c r="BIU12" s="1941"/>
      <c r="BIV12" s="1941"/>
      <c r="BIW12" s="1941"/>
      <c r="BIX12" s="1941"/>
      <c r="BIY12" s="1941"/>
      <c r="BIZ12" s="1941"/>
      <c r="BJA12" s="1941"/>
      <c r="BJB12" s="1941"/>
      <c r="BJC12" s="1941"/>
      <c r="BJD12" s="1941"/>
      <c r="BJE12" s="1941"/>
      <c r="BJF12" s="1941"/>
      <c r="BJG12" s="1941"/>
      <c r="BJH12" s="1941"/>
      <c r="BJI12" s="1941"/>
      <c r="BJJ12" s="1941"/>
      <c r="BJK12" s="1941"/>
      <c r="BJL12" s="1941"/>
      <c r="BJM12" s="1941"/>
      <c r="BJN12" s="1941"/>
      <c r="BJO12" s="1941"/>
      <c r="BJP12" s="1941"/>
      <c r="BJQ12" s="1941"/>
      <c r="BJR12" s="1941"/>
      <c r="BJS12" s="1941"/>
      <c r="BJT12" s="1941"/>
      <c r="BJU12" s="1941"/>
      <c r="BJV12" s="1941"/>
      <c r="BJW12" s="1941"/>
      <c r="BJX12" s="1941"/>
      <c r="BJY12" s="1941"/>
      <c r="BJZ12" s="1941"/>
      <c r="BKA12" s="1941"/>
      <c r="BKB12" s="1941"/>
      <c r="BKC12" s="1941"/>
      <c r="BKD12" s="1941"/>
      <c r="BKE12" s="1941"/>
      <c r="BKF12" s="1941"/>
      <c r="BKG12" s="1941"/>
      <c r="BKH12" s="1941"/>
      <c r="BKI12" s="1941"/>
      <c r="BKJ12" s="1941"/>
      <c r="BKK12" s="1941"/>
      <c r="BKL12" s="1941"/>
      <c r="BKM12" s="1941"/>
      <c r="BKN12" s="1941"/>
      <c r="BKO12" s="1941"/>
      <c r="BKP12" s="1941"/>
      <c r="BKQ12" s="1941"/>
      <c r="BKR12" s="1941"/>
      <c r="BKS12" s="1941"/>
      <c r="BKT12" s="1941"/>
      <c r="BKU12" s="1941"/>
      <c r="BKV12" s="1941"/>
      <c r="BKW12" s="1941"/>
      <c r="BKX12" s="1941"/>
      <c r="BKY12" s="1941"/>
      <c r="BKZ12" s="1941"/>
      <c r="BLA12" s="1941"/>
      <c r="BLB12" s="1941"/>
      <c r="BLC12" s="1941"/>
      <c r="BLD12" s="1941"/>
      <c r="BLE12" s="1941"/>
      <c r="BLF12" s="1941"/>
      <c r="BLG12" s="1941"/>
      <c r="BLH12" s="1941"/>
      <c r="BLI12" s="1941"/>
      <c r="BLJ12" s="1941"/>
      <c r="BLK12" s="1941"/>
      <c r="BLL12" s="1941"/>
      <c r="BLM12" s="1941"/>
      <c r="BLN12" s="1941"/>
      <c r="BLO12" s="1941"/>
      <c r="BLP12" s="1941"/>
      <c r="BLQ12" s="1941"/>
      <c r="BLR12" s="1941"/>
      <c r="BLS12" s="1941"/>
      <c r="BLT12" s="1941"/>
      <c r="BLU12" s="1941"/>
      <c r="BLV12" s="1941"/>
      <c r="BLW12" s="1941"/>
      <c r="BLX12" s="1941"/>
      <c r="BLY12" s="1941"/>
      <c r="BLZ12" s="1941"/>
      <c r="BMA12" s="1941"/>
      <c r="BMB12" s="1941"/>
      <c r="BMC12" s="1941"/>
      <c r="BMD12" s="1941"/>
      <c r="BME12" s="1941"/>
      <c r="BMF12" s="1941"/>
      <c r="BMG12" s="1941"/>
      <c r="BMH12" s="1941"/>
      <c r="BMI12" s="1941"/>
      <c r="BMJ12" s="1941"/>
      <c r="BMK12" s="1941"/>
      <c r="BML12" s="1941"/>
      <c r="BMM12" s="1941"/>
      <c r="BMN12" s="1941"/>
      <c r="BMO12" s="1941"/>
      <c r="BMP12" s="1941"/>
      <c r="BMQ12" s="1941"/>
      <c r="BMR12" s="1941"/>
      <c r="BMS12" s="1941"/>
      <c r="BMT12" s="1941"/>
      <c r="BMU12" s="1941"/>
      <c r="BMV12" s="1941"/>
      <c r="BMW12" s="1941"/>
      <c r="BMX12" s="1941"/>
      <c r="BMY12" s="1941"/>
      <c r="BMZ12" s="1941"/>
      <c r="BNA12" s="1941"/>
      <c r="BNB12" s="1941"/>
      <c r="BNC12" s="1941"/>
      <c r="BND12" s="1941"/>
      <c r="BNE12" s="1941"/>
      <c r="BNF12" s="1941"/>
      <c r="BNG12" s="1941"/>
      <c r="BNH12" s="1941"/>
      <c r="BNI12" s="1941"/>
      <c r="BNJ12" s="1941"/>
      <c r="BNK12" s="1941"/>
      <c r="BNL12" s="1941"/>
      <c r="BNM12" s="1941"/>
      <c r="BNN12" s="1941"/>
      <c r="BNO12" s="1941"/>
      <c r="BNP12" s="1941"/>
      <c r="BNQ12" s="1941"/>
      <c r="BNR12" s="1941"/>
      <c r="BNS12" s="1941"/>
      <c r="BNT12" s="1941"/>
      <c r="BNU12" s="1941"/>
      <c r="BNV12" s="1941"/>
      <c r="BNW12" s="1941"/>
      <c r="BNX12" s="1941"/>
      <c r="BNY12" s="1941"/>
      <c r="BNZ12" s="1941"/>
      <c r="BOA12" s="1941"/>
      <c r="BOB12" s="1941"/>
      <c r="BOC12" s="1941"/>
      <c r="BOD12" s="1941"/>
      <c r="BOE12" s="1941"/>
      <c r="BOF12" s="1941"/>
      <c r="BOG12" s="1941"/>
      <c r="BOH12" s="1941"/>
      <c r="BOI12" s="1941"/>
      <c r="BOJ12" s="1941"/>
      <c r="BOK12" s="1941"/>
      <c r="BOL12" s="1941"/>
      <c r="BOM12" s="1941"/>
      <c r="BON12" s="1941"/>
      <c r="BOO12" s="1941"/>
      <c r="BOP12" s="1941"/>
      <c r="BOQ12" s="1941"/>
      <c r="BOR12" s="1941"/>
      <c r="BOS12" s="1941"/>
      <c r="BOT12" s="1941"/>
      <c r="BOU12" s="1941"/>
      <c r="BOV12" s="1941"/>
      <c r="BOW12" s="1941"/>
      <c r="BOX12" s="1941"/>
      <c r="BOY12" s="1941"/>
      <c r="BOZ12" s="1941"/>
      <c r="BPA12" s="1941"/>
      <c r="BPB12" s="1941"/>
      <c r="BPC12" s="1941"/>
      <c r="BPD12" s="1941"/>
      <c r="BPE12" s="1941"/>
      <c r="BPF12" s="1941"/>
      <c r="BPG12" s="1941"/>
      <c r="BPH12" s="1941"/>
      <c r="BPI12" s="1941"/>
      <c r="BPJ12" s="1941"/>
      <c r="BPK12" s="1941"/>
      <c r="BPL12" s="1941"/>
      <c r="BPM12" s="1941"/>
      <c r="BPN12" s="1941"/>
      <c r="BPO12" s="1941"/>
      <c r="BPP12" s="1941"/>
      <c r="BPQ12" s="1941"/>
      <c r="BPR12" s="1941"/>
      <c r="BPS12" s="1941"/>
      <c r="BPT12" s="1941"/>
      <c r="BPU12" s="1941"/>
      <c r="BPV12" s="1941"/>
      <c r="BPW12" s="1941"/>
      <c r="BPX12" s="1941"/>
      <c r="BPY12" s="1941"/>
      <c r="BPZ12" s="1941"/>
      <c r="BQA12" s="1941"/>
      <c r="BQB12" s="1941"/>
      <c r="BQC12" s="1941"/>
      <c r="BQD12" s="1941"/>
      <c r="BQE12" s="1941"/>
      <c r="BQF12" s="1941"/>
      <c r="BQG12" s="1941"/>
      <c r="BQH12" s="1941"/>
      <c r="BQI12" s="1941"/>
      <c r="BQJ12" s="1941"/>
      <c r="BQK12" s="1941"/>
      <c r="BQL12" s="1941"/>
      <c r="BQM12" s="1941"/>
      <c r="BQN12" s="1941"/>
      <c r="BQO12" s="1941"/>
      <c r="BQP12" s="1941"/>
      <c r="BQQ12" s="1941"/>
      <c r="BQR12" s="1941"/>
      <c r="BQS12" s="1941"/>
      <c r="BQT12" s="1941"/>
      <c r="BQU12" s="1941"/>
      <c r="BQV12" s="1941"/>
      <c r="BQW12" s="1941"/>
      <c r="BQX12" s="1941"/>
      <c r="BQY12" s="1941"/>
      <c r="BQZ12" s="1941"/>
      <c r="BRA12" s="1941"/>
      <c r="BRB12" s="1941"/>
      <c r="BRC12" s="1941"/>
      <c r="BRD12" s="1941"/>
      <c r="BRE12" s="1941"/>
      <c r="BRF12" s="1941"/>
      <c r="BRG12" s="1941"/>
      <c r="BRH12" s="1941"/>
      <c r="BRI12" s="1941"/>
      <c r="BRJ12" s="1941"/>
      <c r="BRK12" s="1941"/>
      <c r="BRL12" s="1941"/>
      <c r="BRM12" s="1941"/>
      <c r="BRN12" s="1941"/>
      <c r="BRO12" s="1941"/>
      <c r="BRP12" s="1941"/>
      <c r="BRQ12" s="1941"/>
      <c r="BRR12" s="1941"/>
      <c r="BRS12" s="1941"/>
      <c r="BRT12" s="1941"/>
      <c r="BRU12" s="1941"/>
      <c r="BRV12" s="1941"/>
      <c r="BRW12" s="1941"/>
      <c r="BRX12" s="1941"/>
      <c r="BRY12" s="1941"/>
      <c r="BRZ12" s="1941"/>
      <c r="BSA12" s="1941"/>
      <c r="BSB12" s="1941"/>
      <c r="BSC12" s="1941"/>
      <c r="BSD12" s="1941"/>
      <c r="BSE12" s="1941"/>
      <c r="BSF12" s="1941"/>
      <c r="BSG12" s="1941"/>
      <c r="BSH12" s="1941"/>
      <c r="BSI12" s="1941"/>
      <c r="BSJ12" s="1941"/>
      <c r="BSK12" s="1941"/>
      <c r="BSL12" s="1941"/>
      <c r="BSM12" s="1941"/>
      <c r="BSN12" s="1941"/>
      <c r="BSO12" s="1941"/>
      <c r="BSP12" s="1941"/>
      <c r="BSQ12" s="1941"/>
      <c r="BSR12" s="1941"/>
      <c r="BSS12" s="1941"/>
      <c r="BST12" s="1941"/>
      <c r="BSU12" s="1941"/>
      <c r="BSV12" s="1941"/>
      <c r="BSW12" s="1941"/>
      <c r="BSX12" s="1941"/>
      <c r="BSY12" s="1941"/>
      <c r="BSZ12" s="1941"/>
      <c r="BTA12" s="1941"/>
      <c r="BTB12" s="1941"/>
      <c r="BTC12" s="1941"/>
      <c r="BTD12" s="1941"/>
      <c r="BTE12" s="1941"/>
      <c r="BTF12" s="1941"/>
      <c r="BTG12" s="1941"/>
      <c r="BTH12" s="1941"/>
      <c r="BTI12" s="1941"/>
      <c r="BTJ12" s="1941"/>
      <c r="BTK12" s="1941"/>
      <c r="BTL12" s="1941"/>
      <c r="BTM12" s="1941"/>
      <c r="BTN12" s="1941"/>
      <c r="BTO12" s="1941"/>
      <c r="BTP12" s="1941"/>
      <c r="BTQ12" s="1941"/>
      <c r="BTR12" s="1941"/>
      <c r="BTS12" s="1941"/>
      <c r="BTT12" s="1941"/>
      <c r="BTU12" s="1941"/>
      <c r="BTV12" s="1941"/>
      <c r="BTW12" s="1941"/>
      <c r="BTX12" s="1941"/>
      <c r="BTY12" s="1941"/>
      <c r="BTZ12" s="1941"/>
      <c r="BUA12" s="1941"/>
      <c r="BUB12" s="1941"/>
      <c r="BUC12" s="1941"/>
      <c r="BUD12" s="1941"/>
      <c r="BUE12" s="1941"/>
      <c r="BUF12" s="1941"/>
      <c r="BUG12" s="1941"/>
      <c r="BUH12" s="1941"/>
      <c r="BUI12" s="1941"/>
      <c r="BUJ12" s="1941"/>
      <c r="BUK12" s="1941"/>
      <c r="BUL12" s="1941"/>
      <c r="BUM12" s="1941"/>
      <c r="BUN12" s="1941"/>
      <c r="BUO12" s="1941"/>
      <c r="BUP12" s="1941"/>
      <c r="BUQ12" s="1941"/>
      <c r="BUR12" s="1941"/>
      <c r="BUS12" s="1941"/>
      <c r="BUT12" s="1941"/>
      <c r="BUU12" s="1941"/>
      <c r="BUV12" s="1941"/>
      <c r="BUW12" s="1941"/>
      <c r="BUX12" s="1941"/>
      <c r="BUY12" s="1941"/>
      <c r="BUZ12" s="1941"/>
      <c r="BVA12" s="1941"/>
      <c r="BVB12" s="1941"/>
      <c r="BVC12" s="1941"/>
      <c r="BVD12" s="1941"/>
      <c r="BVE12" s="1941"/>
      <c r="BVF12" s="1941"/>
      <c r="BVG12" s="1941"/>
      <c r="BVH12" s="1941"/>
      <c r="BVI12" s="1941"/>
      <c r="BVJ12" s="1941"/>
      <c r="BVK12" s="1941"/>
      <c r="BVL12" s="1941"/>
      <c r="BVM12" s="1941"/>
      <c r="BVN12" s="1941"/>
      <c r="BVO12" s="1941"/>
      <c r="BVP12" s="1941"/>
      <c r="BVQ12" s="1941"/>
      <c r="BVR12" s="1941"/>
      <c r="BVS12" s="1941"/>
      <c r="BVT12" s="1941"/>
      <c r="BVU12" s="1941"/>
      <c r="BVV12" s="1941"/>
      <c r="BVW12" s="1941"/>
      <c r="BVX12" s="1941"/>
      <c r="BVY12" s="1941"/>
      <c r="BVZ12" s="1941"/>
      <c r="BWA12" s="1941"/>
      <c r="BWB12" s="1941"/>
      <c r="BWC12" s="1941"/>
      <c r="BWD12" s="1941"/>
      <c r="BWE12" s="1941"/>
      <c r="BWF12" s="1941"/>
      <c r="BWG12" s="1941"/>
      <c r="BWH12" s="1941"/>
      <c r="BWI12" s="1941"/>
      <c r="BWJ12" s="1941"/>
      <c r="BWK12" s="1941"/>
      <c r="BWL12" s="1941"/>
      <c r="BWM12" s="1941"/>
      <c r="BWN12" s="1941"/>
      <c r="BWO12" s="1941"/>
      <c r="BWP12" s="1941"/>
      <c r="BWQ12" s="1941"/>
      <c r="BWR12" s="1941"/>
      <c r="BWS12" s="1941"/>
      <c r="BWT12" s="1941"/>
      <c r="BWU12" s="1941"/>
      <c r="BWV12" s="1941"/>
      <c r="BWW12" s="1941"/>
      <c r="BWX12" s="1941"/>
      <c r="BWY12" s="1941"/>
      <c r="BWZ12" s="1941"/>
      <c r="BXA12" s="1941"/>
      <c r="BXB12" s="1941"/>
      <c r="BXC12" s="1941"/>
      <c r="BXD12" s="1941"/>
      <c r="BXE12" s="1941"/>
      <c r="BXF12" s="1941"/>
      <c r="BXG12" s="1941"/>
      <c r="BXH12" s="1941"/>
      <c r="BXI12" s="1941"/>
      <c r="BXJ12" s="1941"/>
      <c r="BXK12" s="1941"/>
      <c r="BXL12" s="1941"/>
      <c r="BXM12" s="1941"/>
      <c r="BXN12" s="1941"/>
      <c r="BXO12" s="1941"/>
      <c r="BXP12" s="1941"/>
      <c r="BXQ12" s="1941"/>
      <c r="BXR12" s="1941"/>
      <c r="BXS12" s="1941"/>
      <c r="BXT12" s="1941"/>
      <c r="BXU12" s="1941"/>
      <c r="BXV12" s="1941"/>
      <c r="BXW12" s="1941"/>
      <c r="BXX12" s="1941"/>
      <c r="BXY12" s="1941"/>
      <c r="BXZ12" s="1941"/>
      <c r="BYA12" s="1941"/>
      <c r="BYB12" s="1941"/>
      <c r="BYC12" s="1941"/>
      <c r="BYD12" s="1941"/>
      <c r="BYE12" s="1941"/>
      <c r="BYF12" s="1941"/>
      <c r="BYG12" s="1941"/>
      <c r="BYH12" s="1941"/>
      <c r="BYI12" s="1941"/>
      <c r="BYJ12" s="1941"/>
      <c r="BYK12" s="1941"/>
      <c r="BYL12" s="1941"/>
      <c r="BYM12" s="1941"/>
      <c r="BYN12" s="1941"/>
      <c r="BYO12" s="1941"/>
      <c r="BYP12" s="1941"/>
      <c r="BYQ12" s="1941"/>
      <c r="BYR12" s="1941"/>
      <c r="BYS12" s="1941"/>
      <c r="BYT12" s="1941"/>
      <c r="BYU12" s="1941"/>
      <c r="BYV12" s="1941"/>
      <c r="BYW12" s="1941"/>
      <c r="BYX12" s="1941"/>
      <c r="BYY12" s="1941"/>
      <c r="BYZ12" s="1941"/>
      <c r="BZA12" s="1941"/>
      <c r="BZB12" s="1941"/>
      <c r="BZC12" s="1941"/>
      <c r="BZD12" s="1941"/>
      <c r="BZE12" s="1941"/>
      <c r="BZF12" s="1941"/>
      <c r="BZG12" s="1941"/>
      <c r="BZH12" s="1941"/>
      <c r="BZI12" s="1941"/>
      <c r="BZJ12" s="1941"/>
      <c r="BZK12" s="1941"/>
      <c r="BZL12" s="1941"/>
      <c r="BZM12" s="1941"/>
      <c r="BZN12" s="1941"/>
      <c r="BZO12" s="1941"/>
      <c r="BZP12" s="1941"/>
      <c r="BZQ12" s="1941"/>
      <c r="BZR12" s="1941"/>
      <c r="BZS12" s="1941"/>
      <c r="BZT12" s="1941"/>
      <c r="BZU12" s="1941"/>
      <c r="BZV12" s="1941"/>
      <c r="BZW12" s="1941"/>
      <c r="BZX12" s="1941"/>
      <c r="BZY12" s="1941"/>
      <c r="BZZ12" s="1941"/>
      <c r="CAA12" s="1941"/>
      <c r="CAB12" s="1941"/>
      <c r="CAC12" s="1941"/>
      <c r="CAD12" s="1941"/>
      <c r="CAE12" s="1941"/>
      <c r="CAF12" s="1941"/>
      <c r="CAG12" s="1941"/>
      <c r="CAH12" s="1941"/>
      <c r="CAI12" s="1941"/>
      <c r="CAJ12" s="1941"/>
      <c r="CAK12" s="1941"/>
      <c r="CAL12" s="1941"/>
      <c r="CAM12" s="1941"/>
      <c r="CAN12" s="1941"/>
      <c r="CAO12" s="1941"/>
      <c r="CAP12" s="1941"/>
      <c r="CAQ12" s="1941"/>
      <c r="CAR12" s="1941"/>
      <c r="CAS12" s="1941"/>
      <c r="CAT12" s="1941"/>
      <c r="CAU12" s="1941"/>
      <c r="CAV12" s="1941"/>
      <c r="CAW12" s="1941"/>
      <c r="CAX12" s="1941"/>
      <c r="CAY12" s="1941"/>
      <c r="CAZ12" s="1941"/>
      <c r="CBA12" s="1941"/>
      <c r="CBB12" s="1941"/>
      <c r="CBC12" s="1941"/>
      <c r="CBD12" s="1941"/>
      <c r="CBE12" s="1941"/>
      <c r="CBF12" s="1941"/>
      <c r="CBG12" s="1941"/>
      <c r="CBH12" s="1941"/>
      <c r="CBI12" s="1941"/>
      <c r="CBJ12" s="1941"/>
      <c r="CBK12" s="1941"/>
      <c r="CBL12" s="1941"/>
      <c r="CBM12" s="1941"/>
      <c r="CBN12" s="1941"/>
      <c r="CBO12" s="1941"/>
      <c r="CBP12" s="1941"/>
      <c r="CBQ12" s="1941"/>
      <c r="CBR12" s="1941"/>
      <c r="CBS12" s="1941"/>
      <c r="CBT12" s="1941"/>
      <c r="CBU12" s="1941"/>
      <c r="CBV12" s="1941"/>
      <c r="CBW12" s="1941"/>
      <c r="CBX12" s="1941"/>
      <c r="CBY12" s="1941"/>
      <c r="CBZ12" s="1941"/>
      <c r="CCA12" s="1941"/>
      <c r="CCB12" s="1941"/>
      <c r="CCC12" s="1941"/>
      <c r="CCD12" s="1941"/>
      <c r="CCE12" s="1941"/>
      <c r="CCF12" s="1941"/>
      <c r="CCG12" s="1941"/>
      <c r="CCH12" s="1941"/>
      <c r="CCI12" s="1941"/>
      <c r="CCJ12" s="1941"/>
      <c r="CCK12" s="1941"/>
      <c r="CCL12" s="1941"/>
      <c r="CCM12" s="1941"/>
      <c r="CCN12" s="1941"/>
      <c r="CCO12" s="1941"/>
      <c r="CCP12" s="1941"/>
      <c r="CCQ12" s="1941"/>
      <c r="CCR12" s="1941"/>
      <c r="CCS12" s="1941"/>
      <c r="CCT12" s="1941"/>
      <c r="CCU12" s="1941"/>
      <c r="CCV12" s="1941"/>
      <c r="CCW12" s="1941"/>
      <c r="CCX12" s="1941"/>
      <c r="CCY12" s="1941"/>
      <c r="CCZ12" s="1941"/>
      <c r="CDA12" s="1941"/>
      <c r="CDB12" s="1941"/>
      <c r="CDC12" s="1941"/>
      <c r="CDD12" s="1941"/>
      <c r="CDE12" s="1941"/>
      <c r="CDF12" s="1941"/>
      <c r="CDG12" s="1941"/>
      <c r="CDH12" s="1941"/>
      <c r="CDI12" s="1941"/>
      <c r="CDJ12" s="1941"/>
      <c r="CDK12" s="1941"/>
      <c r="CDL12" s="1941"/>
      <c r="CDM12" s="1941"/>
      <c r="CDN12" s="1941"/>
      <c r="CDO12" s="1941"/>
      <c r="CDP12" s="1941"/>
      <c r="CDQ12" s="1941"/>
      <c r="CDR12" s="1941"/>
      <c r="CDS12" s="1941"/>
      <c r="CDT12" s="1941"/>
      <c r="CDU12" s="1941"/>
      <c r="CDV12" s="1941"/>
      <c r="CDW12" s="1941"/>
      <c r="CDX12" s="1941"/>
      <c r="CDY12" s="1941"/>
      <c r="CDZ12" s="1941"/>
      <c r="CEA12" s="1941"/>
      <c r="CEB12" s="1941"/>
      <c r="CEC12" s="1941"/>
      <c r="CED12" s="1941"/>
      <c r="CEE12" s="1941"/>
      <c r="CEF12" s="1941"/>
      <c r="CEG12" s="1941"/>
      <c r="CEH12" s="1941"/>
      <c r="CEI12" s="1941"/>
      <c r="CEJ12" s="1941"/>
      <c r="CEK12" s="1941"/>
      <c r="CEL12" s="1941"/>
      <c r="CEM12" s="1941"/>
      <c r="CEN12" s="1941"/>
      <c r="CEO12" s="1941"/>
      <c r="CEP12" s="1941"/>
      <c r="CEQ12" s="1941"/>
      <c r="CER12" s="1941"/>
      <c r="CES12" s="1941"/>
      <c r="CET12" s="1941"/>
      <c r="CEU12" s="1941"/>
      <c r="CEV12" s="1941"/>
      <c r="CEW12" s="1941"/>
      <c r="CEX12" s="1941"/>
      <c r="CEY12" s="1941"/>
      <c r="CEZ12" s="1941"/>
      <c r="CFA12" s="1941"/>
      <c r="CFB12" s="1941"/>
      <c r="CFC12" s="1941"/>
      <c r="CFD12" s="1941"/>
      <c r="CFE12" s="1941"/>
      <c r="CFF12" s="1941"/>
      <c r="CFG12" s="1941"/>
      <c r="CFH12" s="1941"/>
      <c r="CFI12" s="1941"/>
      <c r="CFJ12" s="1941"/>
      <c r="CFK12" s="1941"/>
      <c r="CFL12" s="1941"/>
      <c r="CFM12" s="1941"/>
      <c r="CFN12" s="1941"/>
      <c r="CFO12" s="1941"/>
      <c r="CFP12" s="1941"/>
      <c r="CFQ12" s="1941"/>
      <c r="CFR12" s="1941"/>
      <c r="CFS12" s="1941"/>
      <c r="CFT12" s="1941"/>
      <c r="CFU12" s="1941"/>
      <c r="CFV12" s="1941"/>
      <c r="CFW12" s="1941"/>
      <c r="CFX12" s="1941"/>
      <c r="CFY12" s="1941"/>
      <c r="CFZ12" s="1941"/>
      <c r="CGA12" s="1941"/>
      <c r="CGB12" s="1941"/>
      <c r="CGC12" s="1941"/>
      <c r="CGD12" s="1941"/>
      <c r="CGE12" s="1941"/>
      <c r="CGF12" s="1941"/>
      <c r="CGG12" s="1941"/>
      <c r="CGH12" s="1941"/>
      <c r="CGI12" s="1941"/>
      <c r="CGJ12" s="1941"/>
      <c r="CGK12" s="1941"/>
      <c r="CGL12" s="1941"/>
      <c r="CGM12" s="1941"/>
      <c r="CGN12" s="1941"/>
      <c r="CGO12" s="1941"/>
      <c r="CGP12" s="1941"/>
      <c r="CGQ12" s="1941"/>
      <c r="CGR12" s="1941"/>
      <c r="CGS12" s="1941"/>
      <c r="CGT12" s="1941"/>
      <c r="CGU12" s="1941"/>
      <c r="CGV12" s="1941"/>
      <c r="CGW12" s="1941"/>
      <c r="CGX12" s="1941"/>
      <c r="CGY12" s="1941"/>
      <c r="CGZ12" s="1941"/>
      <c r="CHA12" s="1941"/>
      <c r="CHB12" s="1941"/>
      <c r="CHC12" s="1941"/>
      <c r="CHD12" s="1941"/>
      <c r="CHE12" s="1941"/>
      <c r="CHF12" s="1941"/>
      <c r="CHG12" s="1941"/>
      <c r="CHH12" s="1941"/>
      <c r="CHI12" s="1941"/>
      <c r="CHJ12" s="1941"/>
      <c r="CHK12" s="1941"/>
      <c r="CHL12" s="1941"/>
      <c r="CHM12" s="1941"/>
      <c r="CHN12" s="1941"/>
      <c r="CHO12" s="1941"/>
      <c r="CHP12" s="1941"/>
      <c r="CHQ12" s="1941"/>
      <c r="CHR12" s="1941"/>
      <c r="CHS12" s="1941"/>
      <c r="CHT12" s="1941"/>
      <c r="CHU12" s="1941"/>
      <c r="CHV12" s="1941"/>
      <c r="CHW12" s="1941"/>
      <c r="CHX12" s="1941"/>
      <c r="CHY12" s="1941"/>
      <c r="CHZ12" s="1941"/>
      <c r="CIA12" s="1941"/>
      <c r="CIB12" s="1941"/>
      <c r="CIC12" s="1941"/>
      <c r="CID12" s="1941"/>
      <c r="CIE12" s="1941"/>
      <c r="CIF12" s="1941"/>
      <c r="CIG12" s="1941"/>
      <c r="CIH12" s="1941"/>
      <c r="CII12" s="1941"/>
      <c r="CIJ12" s="1941"/>
      <c r="CIK12" s="1941"/>
      <c r="CIL12" s="1941"/>
      <c r="CIM12" s="1941"/>
      <c r="CIN12" s="1941"/>
      <c r="CIO12" s="1941"/>
      <c r="CIP12" s="1941"/>
      <c r="CIQ12" s="1941"/>
      <c r="CIR12" s="1941"/>
      <c r="CIS12" s="1941"/>
      <c r="CIT12" s="1941"/>
      <c r="CIU12" s="1941"/>
      <c r="CIV12" s="1941"/>
      <c r="CIW12" s="1941"/>
      <c r="CIX12" s="1941"/>
      <c r="CIY12" s="1941"/>
      <c r="CIZ12" s="1941"/>
      <c r="CJA12" s="1941"/>
      <c r="CJB12" s="1941"/>
      <c r="CJC12" s="1941"/>
      <c r="CJD12" s="1941"/>
      <c r="CJE12" s="1941"/>
      <c r="CJF12" s="1941"/>
      <c r="CJG12" s="1941"/>
      <c r="CJH12" s="1941"/>
      <c r="CJI12" s="1941"/>
      <c r="CJJ12" s="1941"/>
      <c r="CJK12" s="1941"/>
      <c r="CJL12" s="1941"/>
      <c r="CJM12" s="1941"/>
      <c r="CJN12" s="1941"/>
      <c r="CJO12" s="1941"/>
      <c r="CJP12" s="1941"/>
      <c r="CJQ12" s="1941"/>
      <c r="CJR12" s="1941"/>
      <c r="CJS12" s="1941"/>
      <c r="CJT12" s="1941"/>
      <c r="CJU12" s="1941"/>
      <c r="CJV12" s="1941"/>
      <c r="CJW12" s="1941"/>
      <c r="CJX12" s="1941"/>
      <c r="CJY12" s="1941"/>
      <c r="CJZ12" s="1941"/>
      <c r="CKA12" s="1941"/>
      <c r="CKB12" s="1941"/>
      <c r="CKC12" s="1941"/>
      <c r="CKD12" s="1941"/>
      <c r="CKE12" s="1941"/>
      <c r="CKF12" s="1941"/>
      <c r="CKG12" s="1941"/>
      <c r="CKH12" s="1941"/>
      <c r="CKI12" s="1941"/>
      <c r="CKJ12" s="1941"/>
      <c r="CKK12" s="1941"/>
      <c r="CKL12" s="1941"/>
      <c r="CKM12" s="1941"/>
      <c r="CKN12" s="1941"/>
      <c r="CKO12" s="1941"/>
      <c r="CKP12" s="1941"/>
      <c r="CKQ12" s="1941"/>
      <c r="CKR12" s="1941"/>
      <c r="CKS12" s="1941"/>
      <c r="CKT12" s="1941"/>
      <c r="CKU12" s="1941"/>
      <c r="CKV12" s="1941"/>
      <c r="CKW12" s="1941"/>
      <c r="CKX12" s="1941"/>
      <c r="CKY12" s="1941"/>
      <c r="CKZ12" s="1941"/>
      <c r="CLA12" s="1941"/>
      <c r="CLB12" s="1941"/>
      <c r="CLC12" s="1941"/>
      <c r="CLD12" s="1941"/>
      <c r="CLE12" s="1941"/>
      <c r="CLF12" s="1941"/>
      <c r="CLG12" s="1941"/>
      <c r="CLH12" s="1941"/>
      <c r="CLI12" s="1941"/>
      <c r="CLJ12" s="1941"/>
      <c r="CLK12" s="1941"/>
      <c r="CLL12" s="1941"/>
      <c r="CLM12" s="1941"/>
      <c r="CLN12" s="1941"/>
      <c r="CLO12" s="1941"/>
      <c r="CLP12" s="1941"/>
      <c r="CLQ12" s="1941"/>
      <c r="CLR12" s="1941"/>
      <c r="CLS12" s="1941"/>
      <c r="CLT12" s="1941"/>
      <c r="CLU12" s="1941"/>
      <c r="CLV12" s="1941"/>
      <c r="CLW12" s="1941"/>
      <c r="CLX12" s="1941"/>
      <c r="CLY12" s="1941"/>
      <c r="CLZ12" s="1941"/>
      <c r="CMA12" s="1941"/>
      <c r="CMB12" s="1941"/>
      <c r="CMC12" s="1941"/>
      <c r="CMD12" s="1941"/>
      <c r="CME12" s="1941"/>
      <c r="CMF12" s="1941"/>
      <c r="CMG12" s="1941"/>
      <c r="CMH12" s="1941"/>
      <c r="CMI12" s="1941"/>
      <c r="CMJ12" s="1941"/>
      <c r="CMK12" s="1941"/>
      <c r="CML12" s="1941"/>
      <c r="CMM12" s="1941"/>
      <c r="CMN12" s="1941"/>
      <c r="CMO12" s="1941"/>
      <c r="CMP12" s="1941"/>
      <c r="CMQ12" s="1941"/>
      <c r="CMR12" s="1941"/>
      <c r="CMS12" s="1941"/>
      <c r="CMT12" s="1941"/>
      <c r="CMU12" s="1941"/>
      <c r="CMV12" s="1941"/>
      <c r="CMW12" s="1941"/>
      <c r="CMX12" s="1941"/>
      <c r="CMY12" s="1941"/>
      <c r="CMZ12" s="1941"/>
      <c r="CNA12" s="1941"/>
      <c r="CNB12" s="1941"/>
      <c r="CNC12" s="1941"/>
      <c r="CND12" s="1941"/>
      <c r="CNE12" s="1941"/>
      <c r="CNF12" s="1941"/>
      <c r="CNG12" s="1941"/>
      <c r="CNH12" s="1941"/>
      <c r="CNI12" s="1941"/>
      <c r="CNJ12" s="1941"/>
      <c r="CNK12" s="1941"/>
      <c r="CNL12" s="1941"/>
      <c r="CNM12" s="1941"/>
      <c r="CNN12" s="1941"/>
      <c r="CNO12" s="1941"/>
      <c r="CNP12" s="1941"/>
      <c r="CNQ12" s="1941"/>
      <c r="CNR12" s="1941"/>
      <c r="CNS12" s="1941"/>
      <c r="CNT12" s="1941"/>
      <c r="CNU12" s="1941"/>
      <c r="CNV12" s="1941"/>
      <c r="CNW12" s="1941"/>
      <c r="CNX12" s="1941"/>
      <c r="CNY12" s="1941"/>
      <c r="CNZ12" s="1941"/>
      <c r="COA12" s="1941"/>
      <c r="COB12" s="1941"/>
      <c r="COC12" s="1941"/>
      <c r="COD12" s="1941"/>
      <c r="COE12" s="1941"/>
      <c r="COF12" s="1941"/>
      <c r="COG12" s="1941"/>
      <c r="COH12" s="1941"/>
      <c r="COI12" s="1941"/>
      <c r="COJ12" s="1941"/>
      <c r="COK12" s="1941"/>
      <c r="COL12" s="1941"/>
      <c r="COM12" s="1941"/>
      <c r="CON12" s="1941"/>
      <c r="COO12" s="1941"/>
      <c r="COP12" s="1941"/>
      <c r="COQ12" s="1941"/>
      <c r="COR12" s="1941"/>
      <c r="COS12" s="1941"/>
      <c r="COT12" s="1941"/>
      <c r="COU12" s="1941"/>
      <c r="COV12" s="1941"/>
      <c r="COW12" s="1941"/>
      <c r="COX12" s="1941"/>
      <c r="COY12" s="1941"/>
      <c r="COZ12" s="1941"/>
      <c r="CPA12" s="1941"/>
      <c r="CPB12" s="1941"/>
      <c r="CPC12" s="1941"/>
      <c r="CPD12" s="1941"/>
      <c r="CPE12" s="1941"/>
      <c r="CPF12" s="1941"/>
      <c r="CPG12" s="1941"/>
      <c r="CPH12" s="1941"/>
      <c r="CPI12" s="1941"/>
      <c r="CPJ12" s="1941"/>
      <c r="CPK12" s="1941"/>
      <c r="CPL12" s="1941"/>
      <c r="CPM12" s="1941"/>
      <c r="CPN12" s="1941"/>
      <c r="CPO12" s="1941"/>
      <c r="CPP12" s="1941"/>
      <c r="CPQ12" s="1941"/>
      <c r="CPR12" s="1941"/>
      <c r="CPS12" s="1941"/>
      <c r="CPT12" s="1941"/>
      <c r="CPU12" s="1941"/>
      <c r="CPV12" s="1941"/>
      <c r="CPW12" s="1941"/>
      <c r="CPX12" s="1941"/>
      <c r="CPY12" s="1941"/>
      <c r="CPZ12" s="1941"/>
      <c r="CQA12" s="1941"/>
      <c r="CQB12" s="1941"/>
      <c r="CQC12" s="1941"/>
      <c r="CQD12" s="1941"/>
      <c r="CQE12" s="1941"/>
      <c r="CQF12" s="1941"/>
      <c r="CQG12" s="1941"/>
      <c r="CQH12" s="1941"/>
      <c r="CQI12" s="1941"/>
      <c r="CQJ12" s="1941"/>
      <c r="CQK12" s="1941"/>
      <c r="CQL12" s="1941"/>
      <c r="CQM12" s="1941"/>
      <c r="CQN12" s="1941"/>
      <c r="CQO12" s="1941"/>
      <c r="CQP12" s="1941"/>
      <c r="CQQ12" s="1941"/>
      <c r="CQR12" s="1941"/>
      <c r="CQS12" s="1941"/>
      <c r="CQT12" s="1941"/>
      <c r="CQU12" s="1941"/>
      <c r="CQV12" s="1941"/>
      <c r="CQW12" s="1941"/>
      <c r="CQX12" s="1941"/>
      <c r="CQY12" s="1941"/>
      <c r="CQZ12" s="1941"/>
      <c r="CRA12" s="1941"/>
      <c r="CRB12" s="1941"/>
      <c r="CRC12" s="1941"/>
      <c r="CRD12" s="1941"/>
      <c r="CRE12" s="1941"/>
      <c r="CRF12" s="1941"/>
      <c r="CRG12" s="1941"/>
      <c r="CRH12" s="1941"/>
      <c r="CRI12" s="1941"/>
      <c r="CRJ12" s="1941"/>
      <c r="CRK12" s="1941"/>
      <c r="CRL12" s="1941"/>
      <c r="CRM12" s="1941"/>
      <c r="CRN12" s="1941"/>
      <c r="CRO12" s="1941"/>
      <c r="CRP12" s="1941"/>
      <c r="CRQ12" s="1941"/>
      <c r="CRR12" s="1941"/>
      <c r="CRS12" s="1941"/>
      <c r="CRT12" s="1941"/>
      <c r="CRU12" s="1941"/>
      <c r="CRV12" s="1941"/>
      <c r="CRW12" s="1941"/>
      <c r="CRX12" s="1941"/>
      <c r="CRY12" s="1941"/>
      <c r="CRZ12" s="1941"/>
      <c r="CSA12" s="1941"/>
      <c r="CSB12" s="1941"/>
      <c r="CSC12" s="1941"/>
      <c r="CSD12" s="1941"/>
      <c r="CSE12" s="1941"/>
      <c r="CSF12" s="1941"/>
      <c r="CSG12" s="1941"/>
      <c r="CSH12" s="1941"/>
      <c r="CSI12" s="1941"/>
      <c r="CSJ12" s="1941"/>
      <c r="CSK12" s="1941"/>
      <c r="CSL12" s="1941"/>
      <c r="CSM12" s="1941"/>
      <c r="CSN12" s="1941"/>
      <c r="CSO12" s="1941"/>
      <c r="CSP12" s="1941"/>
      <c r="CSQ12" s="1941"/>
      <c r="CSR12" s="1941"/>
      <c r="CSS12" s="1941"/>
      <c r="CST12" s="1941"/>
      <c r="CSU12" s="1941"/>
      <c r="CSV12" s="1941"/>
      <c r="CSW12" s="1941"/>
      <c r="CSX12" s="1941"/>
      <c r="CSY12" s="1941"/>
      <c r="CSZ12" s="1941"/>
      <c r="CTA12" s="1941"/>
      <c r="CTB12" s="1941"/>
      <c r="CTC12" s="1941"/>
      <c r="CTD12" s="1941"/>
      <c r="CTE12" s="1941"/>
      <c r="CTF12" s="1941"/>
      <c r="CTG12" s="1941"/>
      <c r="CTH12" s="1941"/>
      <c r="CTI12" s="1941"/>
      <c r="CTJ12" s="1941"/>
      <c r="CTK12" s="1941"/>
      <c r="CTL12" s="1941"/>
      <c r="CTM12" s="1941"/>
      <c r="CTN12" s="1941"/>
      <c r="CTO12" s="1941"/>
      <c r="CTP12" s="1941"/>
      <c r="CTQ12" s="1941"/>
      <c r="CTR12" s="1941"/>
      <c r="CTS12" s="1941"/>
      <c r="CTT12" s="1941"/>
      <c r="CTU12" s="1941"/>
      <c r="CTV12" s="1941"/>
      <c r="CTW12" s="1941"/>
      <c r="CTX12" s="1941"/>
      <c r="CTY12" s="1941"/>
      <c r="CTZ12" s="1941"/>
      <c r="CUA12" s="1941"/>
      <c r="CUB12" s="1941"/>
      <c r="CUC12" s="1941"/>
      <c r="CUD12" s="1941"/>
      <c r="CUE12" s="1941"/>
      <c r="CUF12" s="1941"/>
      <c r="CUG12" s="1941"/>
      <c r="CUH12" s="1941"/>
      <c r="CUI12" s="1941"/>
      <c r="CUJ12" s="1941"/>
      <c r="CUK12" s="1941"/>
      <c r="CUL12" s="1941"/>
      <c r="CUM12" s="1941"/>
      <c r="CUN12" s="1941"/>
      <c r="CUO12" s="1941"/>
      <c r="CUP12" s="1941"/>
      <c r="CUQ12" s="1941"/>
      <c r="CUR12" s="1941"/>
      <c r="CUS12" s="1941"/>
      <c r="CUT12" s="1941"/>
      <c r="CUU12" s="1941"/>
      <c r="CUV12" s="1941"/>
      <c r="CUW12" s="1941"/>
      <c r="CUX12" s="1941"/>
      <c r="CUY12" s="1941"/>
      <c r="CUZ12" s="1941"/>
      <c r="CVA12" s="1941"/>
      <c r="CVB12" s="1941"/>
      <c r="CVC12" s="1941"/>
      <c r="CVD12" s="1941"/>
      <c r="CVE12" s="1941"/>
      <c r="CVF12" s="1941"/>
      <c r="CVG12" s="1941"/>
      <c r="CVH12" s="1941"/>
      <c r="CVI12" s="1941"/>
      <c r="CVJ12" s="1941"/>
      <c r="CVK12" s="1941"/>
      <c r="CVL12" s="1941"/>
      <c r="CVM12" s="1941"/>
      <c r="CVN12" s="1941"/>
      <c r="CVO12" s="1941"/>
      <c r="CVP12" s="1941"/>
      <c r="CVQ12" s="1941"/>
      <c r="CVR12" s="1941"/>
      <c r="CVS12" s="1941"/>
      <c r="CVT12" s="1941"/>
      <c r="CVU12" s="1941"/>
      <c r="CVV12" s="1941"/>
      <c r="CVW12" s="1941"/>
      <c r="CVX12" s="1941"/>
      <c r="CVY12" s="1941"/>
      <c r="CVZ12" s="1941"/>
      <c r="CWA12" s="1941"/>
      <c r="CWB12" s="1941"/>
      <c r="CWC12" s="1941"/>
      <c r="CWD12" s="1941"/>
      <c r="CWE12" s="1941"/>
      <c r="CWF12" s="1941"/>
      <c r="CWG12" s="1941"/>
      <c r="CWH12" s="1941"/>
      <c r="CWI12" s="1941"/>
      <c r="CWJ12" s="1941"/>
      <c r="CWK12" s="1941"/>
      <c r="CWL12" s="1941"/>
      <c r="CWM12" s="1941"/>
      <c r="CWN12" s="1941"/>
      <c r="CWO12" s="1941"/>
      <c r="CWP12" s="1941"/>
      <c r="CWQ12" s="1941"/>
      <c r="CWR12" s="1941"/>
      <c r="CWS12" s="1941"/>
      <c r="CWT12" s="1941"/>
      <c r="CWU12" s="1941"/>
      <c r="CWV12" s="1941"/>
      <c r="CWW12" s="1941"/>
      <c r="CWX12" s="1941"/>
      <c r="CWY12" s="1941"/>
      <c r="CWZ12" s="1941"/>
      <c r="CXA12" s="1941"/>
      <c r="CXB12" s="1941"/>
      <c r="CXC12" s="1941"/>
      <c r="CXD12" s="1941"/>
      <c r="CXE12" s="1941"/>
      <c r="CXF12" s="1941"/>
      <c r="CXG12" s="1941"/>
      <c r="CXH12" s="1941"/>
      <c r="CXI12" s="1941"/>
      <c r="CXJ12" s="1941"/>
      <c r="CXK12" s="1941"/>
      <c r="CXL12" s="1941"/>
      <c r="CXM12" s="1941"/>
      <c r="CXN12" s="1941"/>
      <c r="CXO12" s="1941"/>
      <c r="CXP12" s="1941"/>
      <c r="CXQ12" s="1941"/>
      <c r="CXR12" s="1941"/>
      <c r="CXS12" s="1941"/>
      <c r="CXT12" s="1941"/>
      <c r="CXU12" s="1941"/>
      <c r="CXV12" s="1941"/>
      <c r="CXW12" s="1941"/>
      <c r="CXX12" s="1941"/>
      <c r="CXY12" s="1941"/>
      <c r="CXZ12" s="1941"/>
      <c r="CYA12" s="1941"/>
      <c r="CYB12" s="1941"/>
      <c r="CYC12" s="1941"/>
      <c r="CYD12" s="1941"/>
      <c r="CYE12" s="1941"/>
      <c r="CYF12" s="1941"/>
      <c r="CYG12" s="1941"/>
      <c r="CYH12" s="1941"/>
      <c r="CYI12" s="1941"/>
      <c r="CYJ12" s="1941"/>
      <c r="CYK12" s="1941"/>
      <c r="CYL12" s="1941"/>
      <c r="CYM12" s="1941"/>
      <c r="CYN12" s="1941"/>
      <c r="CYO12" s="1941"/>
      <c r="CYP12" s="1941"/>
      <c r="CYQ12" s="1941"/>
      <c r="CYR12" s="1941"/>
      <c r="CYS12" s="1941"/>
      <c r="CYT12" s="1941"/>
      <c r="CYU12" s="1941"/>
      <c r="CYV12" s="1941"/>
      <c r="CYW12" s="1941"/>
      <c r="CYX12" s="1941"/>
      <c r="CYY12" s="1941"/>
      <c r="CYZ12" s="1941"/>
      <c r="CZA12" s="1941"/>
      <c r="CZB12" s="1941"/>
      <c r="CZC12" s="1941"/>
      <c r="CZD12" s="1941"/>
      <c r="CZE12" s="1941"/>
      <c r="CZF12" s="1941"/>
      <c r="CZG12" s="1941"/>
      <c r="CZH12" s="1941"/>
      <c r="CZI12" s="1941"/>
      <c r="CZJ12" s="1941"/>
      <c r="CZK12" s="1941"/>
      <c r="CZL12" s="1941"/>
      <c r="CZM12" s="1941"/>
      <c r="CZN12" s="1941"/>
      <c r="CZO12" s="1941"/>
      <c r="CZP12" s="1941"/>
      <c r="CZQ12" s="1941"/>
      <c r="CZR12" s="1941"/>
      <c r="CZS12" s="1941"/>
      <c r="CZT12" s="1941"/>
      <c r="CZU12" s="1941"/>
      <c r="CZV12" s="1941"/>
      <c r="CZW12" s="1941"/>
      <c r="CZX12" s="1941"/>
      <c r="CZY12" s="1941"/>
      <c r="CZZ12" s="1941"/>
      <c r="DAA12" s="1941"/>
      <c r="DAB12" s="1941"/>
      <c r="DAC12" s="1941"/>
      <c r="DAD12" s="1941"/>
      <c r="DAE12" s="1941"/>
      <c r="DAF12" s="1941"/>
      <c r="DAG12" s="1941"/>
      <c r="DAH12" s="1941"/>
      <c r="DAI12" s="1941"/>
      <c r="DAJ12" s="1941"/>
      <c r="DAK12" s="1941"/>
      <c r="DAL12" s="1941"/>
      <c r="DAM12" s="1941"/>
      <c r="DAN12" s="1941"/>
      <c r="DAO12" s="1941"/>
      <c r="DAP12" s="1941"/>
      <c r="DAQ12" s="1941"/>
      <c r="DAR12" s="1941"/>
      <c r="DAS12" s="1941"/>
      <c r="DAT12" s="1941"/>
      <c r="DAU12" s="1941"/>
      <c r="DAV12" s="1941"/>
      <c r="DAW12" s="1941"/>
      <c r="DAX12" s="1941"/>
      <c r="DAY12" s="1941"/>
      <c r="DAZ12" s="1941"/>
      <c r="DBA12" s="1941"/>
      <c r="DBB12" s="1941"/>
      <c r="DBC12" s="1941"/>
      <c r="DBD12" s="1941"/>
      <c r="DBE12" s="1941"/>
      <c r="DBF12" s="1941"/>
      <c r="DBG12" s="1941"/>
      <c r="DBH12" s="1941"/>
      <c r="DBI12" s="1941"/>
      <c r="DBJ12" s="1941"/>
      <c r="DBK12" s="1941"/>
      <c r="DBL12" s="1941"/>
      <c r="DBM12" s="1941"/>
      <c r="DBN12" s="1941"/>
      <c r="DBO12" s="1941"/>
      <c r="DBP12" s="1941"/>
      <c r="DBQ12" s="1941"/>
      <c r="DBR12" s="1941"/>
      <c r="DBS12" s="1941"/>
      <c r="DBT12" s="1941"/>
      <c r="DBU12" s="1941"/>
      <c r="DBV12" s="1941"/>
      <c r="DBW12" s="1941"/>
      <c r="DBX12" s="1941"/>
      <c r="DBY12" s="1941"/>
      <c r="DBZ12" s="1941"/>
      <c r="DCA12" s="1941"/>
      <c r="DCB12" s="1941"/>
      <c r="DCC12" s="1941"/>
      <c r="DCD12" s="1941"/>
      <c r="DCE12" s="1941"/>
      <c r="DCF12" s="1941"/>
      <c r="DCG12" s="1941"/>
      <c r="DCH12" s="1941"/>
      <c r="DCI12" s="1941"/>
      <c r="DCJ12" s="1941"/>
      <c r="DCK12" s="1941"/>
      <c r="DCL12" s="1941"/>
      <c r="DCM12" s="1941"/>
      <c r="DCN12" s="1941"/>
      <c r="DCO12" s="1941"/>
      <c r="DCP12" s="1941"/>
      <c r="DCQ12" s="1941"/>
      <c r="DCR12" s="1941"/>
      <c r="DCS12" s="1941"/>
      <c r="DCT12" s="1941"/>
      <c r="DCU12" s="1941"/>
      <c r="DCV12" s="1941"/>
      <c r="DCW12" s="1941"/>
      <c r="DCX12" s="1941"/>
      <c r="DCY12" s="1941"/>
      <c r="DCZ12" s="1941"/>
      <c r="DDA12" s="1941"/>
      <c r="DDB12" s="1941"/>
      <c r="DDC12" s="1941"/>
      <c r="DDD12" s="1941"/>
      <c r="DDE12" s="1941"/>
      <c r="DDF12" s="1941"/>
      <c r="DDG12" s="1941"/>
      <c r="DDH12" s="1941"/>
      <c r="DDI12" s="1941"/>
      <c r="DDJ12" s="1941"/>
      <c r="DDK12" s="1941"/>
      <c r="DDL12" s="1941"/>
      <c r="DDM12" s="1941"/>
      <c r="DDN12" s="1941"/>
      <c r="DDO12" s="1941"/>
      <c r="DDP12" s="1941"/>
      <c r="DDQ12" s="1941"/>
      <c r="DDR12" s="1941"/>
      <c r="DDS12" s="1941"/>
      <c r="DDT12" s="1941"/>
      <c r="DDU12" s="1941"/>
      <c r="DDV12" s="1941"/>
      <c r="DDW12" s="1941"/>
      <c r="DDX12" s="1941"/>
      <c r="DDY12" s="1941"/>
      <c r="DDZ12" s="1941"/>
      <c r="DEA12" s="1941"/>
      <c r="DEB12" s="1941"/>
      <c r="DEC12" s="1941"/>
      <c r="DED12" s="1941"/>
      <c r="DEE12" s="1941"/>
      <c r="DEF12" s="1941"/>
      <c r="DEG12" s="1941"/>
      <c r="DEH12" s="1941"/>
      <c r="DEI12" s="1941"/>
      <c r="DEJ12" s="1941"/>
      <c r="DEK12" s="1941"/>
      <c r="DEL12" s="1941"/>
      <c r="DEM12" s="1941"/>
      <c r="DEN12" s="1941"/>
      <c r="DEO12" s="1941"/>
      <c r="DEP12" s="1941"/>
      <c r="DEQ12" s="1941"/>
      <c r="DER12" s="1941"/>
      <c r="DES12" s="1941"/>
      <c r="DET12" s="1941"/>
      <c r="DEU12" s="1941"/>
      <c r="DEV12" s="1941"/>
      <c r="DEW12" s="1941"/>
      <c r="DEX12" s="1941"/>
      <c r="DEY12" s="1941"/>
      <c r="DEZ12" s="1941"/>
      <c r="DFA12" s="1941"/>
      <c r="DFB12" s="1941"/>
      <c r="DFC12" s="1941"/>
      <c r="DFD12" s="1941"/>
      <c r="DFE12" s="1941"/>
      <c r="DFF12" s="1941"/>
      <c r="DFG12" s="1941"/>
      <c r="DFH12" s="1941"/>
      <c r="DFI12" s="1941"/>
      <c r="DFJ12" s="1941"/>
      <c r="DFK12" s="1941"/>
      <c r="DFL12" s="1941"/>
      <c r="DFM12" s="1941"/>
      <c r="DFN12" s="1941"/>
      <c r="DFO12" s="1941"/>
      <c r="DFP12" s="1941"/>
      <c r="DFQ12" s="1941"/>
      <c r="DFR12" s="1941"/>
      <c r="DFS12" s="1941"/>
      <c r="DFT12" s="1941"/>
      <c r="DFU12" s="1941"/>
      <c r="DFV12" s="1941"/>
      <c r="DFW12" s="1941"/>
      <c r="DFX12" s="1941"/>
      <c r="DFY12" s="1941"/>
      <c r="DFZ12" s="1941"/>
      <c r="DGA12" s="1941"/>
      <c r="DGB12" s="1941"/>
      <c r="DGC12" s="1941"/>
      <c r="DGD12" s="1941"/>
      <c r="DGE12" s="1941"/>
      <c r="DGF12" s="1941"/>
      <c r="DGG12" s="1941"/>
      <c r="DGH12" s="1941"/>
      <c r="DGI12" s="1941"/>
      <c r="DGJ12" s="1941"/>
      <c r="DGK12" s="1941"/>
      <c r="DGL12" s="1941"/>
      <c r="DGM12" s="1941"/>
      <c r="DGN12" s="1941"/>
      <c r="DGO12" s="1941"/>
      <c r="DGP12" s="1941"/>
      <c r="DGQ12" s="1941"/>
      <c r="DGR12" s="1941"/>
      <c r="DGS12" s="1941"/>
      <c r="DGT12" s="1941"/>
      <c r="DGU12" s="1941"/>
      <c r="DGV12" s="1941"/>
      <c r="DGW12" s="1941"/>
      <c r="DGX12" s="1941"/>
      <c r="DGY12" s="1941"/>
      <c r="DGZ12" s="1941"/>
      <c r="DHA12" s="1941"/>
      <c r="DHB12" s="1941"/>
      <c r="DHC12" s="1941"/>
      <c r="DHD12" s="1941"/>
      <c r="DHE12" s="1941"/>
      <c r="DHF12" s="1941"/>
      <c r="DHG12" s="1941"/>
      <c r="DHH12" s="1941"/>
      <c r="DHI12" s="1941"/>
      <c r="DHJ12" s="1941"/>
      <c r="DHK12" s="1941"/>
      <c r="DHL12" s="1941"/>
      <c r="DHM12" s="1941"/>
      <c r="DHN12" s="1941"/>
      <c r="DHO12" s="1941"/>
      <c r="DHP12" s="1941"/>
      <c r="DHQ12" s="1941"/>
      <c r="DHR12" s="1941"/>
      <c r="DHS12" s="1941"/>
      <c r="DHT12" s="1941"/>
      <c r="DHU12" s="1941"/>
      <c r="DHV12" s="1941"/>
      <c r="DHW12" s="1941"/>
      <c r="DHX12" s="1941"/>
      <c r="DHY12" s="1941"/>
      <c r="DHZ12" s="1941"/>
      <c r="DIA12" s="1941"/>
      <c r="DIB12" s="1941"/>
      <c r="DIC12" s="1941"/>
      <c r="DID12" s="1941"/>
      <c r="DIE12" s="1941"/>
      <c r="DIF12" s="1941"/>
      <c r="DIG12" s="1941"/>
      <c r="DIH12" s="1941"/>
      <c r="DII12" s="1941"/>
      <c r="DIJ12" s="1941"/>
      <c r="DIK12" s="1941"/>
      <c r="DIL12" s="1941"/>
      <c r="DIM12" s="1941"/>
      <c r="DIN12" s="1941"/>
      <c r="DIO12" s="1941"/>
      <c r="DIP12" s="1941"/>
      <c r="DIQ12" s="1941"/>
      <c r="DIR12" s="1941"/>
      <c r="DIS12" s="1941"/>
      <c r="DIT12" s="1941"/>
      <c r="DIU12" s="1941"/>
      <c r="DIV12" s="1941"/>
      <c r="DIW12" s="1941"/>
      <c r="DIX12" s="1941"/>
      <c r="DIY12" s="1941"/>
      <c r="DIZ12" s="1941"/>
      <c r="DJA12" s="1941"/>
      <c r="DJB12" s="1941"/>
      <c r="DJC12" s="1941"/>
      <c r="DJD12" s="1941"/>
      <c r="DJE12" s="1941"/>
      <c r="DJF12" s="1941"/>
      <c r="DJG12" s="1941"/>
      <c r="DJH12" s="1941"/>
      <c r="DJI12" s="1941"/>
      <c r="DJJ12" s="1941"/>
      <c r="DJK12" s="1941"/>
      <c r="DJL12" s="1941"/>
      <c r="DJM12" s="1941"/>
      <c r="DJN12" s="1941"/>
      <c r="DJO12" s="1941"/>
      <c r="DJP12" s="1941"/>
      <c r="DJQ12" s="1941"/>
      <c r="DJR12" s="1941"/>
      <c r="DJS12" s="1941"/>
      <c r="DJT12" s="1941"/>
      <c r="DJU12" s="1941"/>
      <c r="DJV12" s="1941"/>
      <c r="DJW12" s="1941"/>
      <c r="DJX12" s="1941"/>
      <c r="DJY12" s="1941"/>
      <c r="DJZ12" s="1941"/>
      <c r="DKA12" s="1941"/>
      <c r="DKB12" s="1941"/>
      <c r="DKC12" s="1941"/>
      <c r="DKD12" s="1941"/>
      <c r="DKE12" s="1941"/>
      <c r="DKF12" s="1941"/>
      <c r="DKG12" s="1941"/>
      <c r="DKH12" s="1941"/>
      <c r="DKI12" s="1941"/>
      <c r="DKJ12" s="1941"/>
      <c r="DKK12" s="1941"/>
      <c r="DKL12" s="1941"/>
      <c r="DKM12" s="1941"/>
      <c r="DKN12" s="1941"/>
      <c r="DKO12" s="1941"/>
      <c r="DKP12" s="1941"/>
      <c r="DKQ12" s="1941"/>
      <c r="DKR12" s="1941"/>
      <c r="DKS12" s="1941"/>
      <c r="DKT12" s="1941"/>
      <c r="DKU12" s="1941"/>
      <c r="DKV12" s="1941"/>
      <c r="DKW12" s="1941"/>
      <c r="DKX12" s="1941"/>
      <c r="DKY12" s="1941"/>
      <c r="DKZ12" s="1941"/>
      <c r="DLA12" s="1941"/>
      <c r="DLB12" s="1941"/>
      <c r="DLC12" s="1941"/>
      <c r="DLD12" s="1941"/>
      <c r="DLE12" s="1941"/>
      <c r="DLF12" s="1941"/>
      <c r="DLG12" s="1941"/>
      <c r="DLH12" s="1941"/>
      <c r="DLI12" s="1941"/>
      <c r="DLJ12" s="1941"/>
      <c r="DLK12" s="1941"/>
      <c r="DLL12" s="1941"/>
      <c r="DLM12" s="1941"/>
      <c r="DLN12" s="1941"/>
      <c r="DLO12" s="1941"/>
      <c r="DLP12" s="1941"/>
      <c r="DLQ12" s="1941"/>
      <c r="DLR12" s="1941"/>
      <c r="DLS12" s="1941"/>
      <c r="DLT12" s="1941"/>
      <c r="DLU12" s="1941"/>
      <c r="DLV12" s="1941"/>
      <c r="DLW12" s="1941"/>
      <c r="DLX12" s="1941"/>
      <c r="DLY12" s="1941"/>
      <c r="DLZ12" s="1941"/>
      <c r="DMA12" s="1941"/>
      <c r="DMB12" s="1941"/>
      <c r="DMC12" s="1941"/>
      <c r="DMD12" s="1941"/>
      <c r="DME12" s="1941"/>
      <c r="DMF12" s="1941"/>
      <c r="DMG12" s="1941"/>
      <c r="DMH12" s="1941"/>
      <c r="DMI12" s="1941"/>
      <c r="DMJ12" s="1941"/>
      <c r="DMK12" s="1941"/>
      <c r="DML12" s="1941"/>
      <c r="DMM12" s="1941"/>
      <c r="DMN12" s="1941"/>
      <c r="DMO12" s="1941"/>
      <c r="DMP12" s="1941"/>
      <c r="DMQ12" s="1941"/>
      <c r="DMR12" s="1941"/>
      <c r="DMS12" s="1941"/>
      <c r="DMT12" s="1941"/>
      <c r="DMU12" s="1941"/>
      <c r="DMV12" s="1941"/>
      <c r="DMW12" s="1941"/>
      <c r="DMX12" s="1941"/>
      <c r="DMY12" s="1941"/>
      <c r="DMZ12" s="1941"/>
      <c r="DNA12" s="1941"/>
      <c r="DNB12" s="1941"/>
      <c r="DNC12" s="1941"/>
      <c r="DND12" s="1941"/>
      <c r="DNE12" s="1941"/>
      <c r="DNF12" s="1941"/>
      <c r="DNG12" s="1941"/>
      <c r="DNH12" s="1941"/>
      <c r="DNI12" s="1941"/>
      <c r="DNJ12" s="1941"/>
      <c r="DNK12" s="1941"/>
      <c r="DNL12" s="1941"/>
      <c r="DNM12" s="1941"/>
      <c r="DNN12" s="1941"/>
      <c r="DNO12" s="1941"/>
      <c r="DNP12" s="1941"/>
      <c r="DNQ12" s="1941"/>
      <c r="DNR12" s="1941"/>
      <c r="DNS12" s="1941"/>
      <c r="DNT12" s="1941"/>
      <c r="DNU12" s="1941"/>
      <c r="DNV12" s="1941"/>
      <c r="DNW12" s="1941"/>
      <c r="DNX12" s="1941"/>
      <c r="DNY12" s="1941"/>
      <c r="DNZ12" s="1941"/>
      <c r="DOA12" s="1941"/>
      <c r="DOB12" s="1941"/>
      <c r="DOC12" s="1941"/>
      <c r="DOD12" s="1941"/>
      <c r="DOE12" s="1941"/>
      <c r="DOF12" s="1941"/>
      <c r="DOG12" s="1941"/>
      <c r="DOH12" s="1941"/>
      <c r="DOI12" s="1941"/>
      <c r="DOJ12" s="1941"/>
      <c r="DOK12" s="1941"/>
      <c r="DOL12" s="1941"/>
      <c r="DOM12" s="1941"/>
      <c r="DON12" s="1941"/>
      <c r="DOO12" s="1941"/>
      <c r="DOP12" s="1941"/>
      <c r="DOQ12" s="1941"/>
      <c r="DOR12" s="1941"/>
      <c r="DOS12" s="1941"/>
      <c r="DOT12" s="1941"/>
      <c r="DOU12" s="1941"/>
      <c r="DOV12" s="1941"/>
      <c r="DOW12" s="1941"/>
      <c r="DOX12" s="1941"/>
      <c r="DOY12" s="1941"/>
      <c r="DOZ12" s="1941"/>
      <c r="DPA12" s="1941"/>
      <c r="DPB12" s="1941"/>
      <c r="DPC12" s="1941"/>
      <c r="DPD12" s="1941"/>
      <c r="DPE12" s="1941"/>
      <c r="DPF12" s="1941"/>
      <c r="DPG12" s="1941"/>
      <c r="DPH12" s="1941"/>
      <c r="DPI12" s="1941"/>
      <c r="DPJ12" s="1941"/>
      <c r="DPK12" s="1941"/>
      <c r="DPL12" s="1941"/>
      <c r="DPM12" s="1941"/>
      <c r="DPN12" s="1941"/>
      <c r="DPO12" s="1941"/>
      <c r="DPP12" s="1941"/>
      <c r="DPQ12" s="1941"/>
      <c r="DPR12" s="1941"/>
      <c r="DPS12" s="1941"/>
      <c r="DPT12" s="1941"/>
      <c r="DPU12" s="1941"/>
      <c r="DPV12" s="1941"/>
      <c r="DPW12" s="1941"/>
      <c r="DPX12" s="1941"/>
      <c r="DPY12" s="1941"/>
      <c r="DPZ12" s="1941"/>
      <c r="DQA12" s="1941"/>
      <c r="DQB12" s="1941"/>
      <c r="DQC12" s="1941"/>
      <c r="DQD12" s="1941"/>
      <c r="DQE12" s="1941"/>
      <c r="DQF12" s="1941"/>
      <c r="DQG12" s="1941"/>
      <c r="DQH12" s="1941"/>
      <c r="DQI12" s="1941"/>
      <c r="DQJ12" s="1941"/>
      <c r="DQK12" s="1941"/>
      <c r="DQL12" s="1941"/>
      <c r="DQM12" s="1941"/>
      <c r="DQN12" s="1941"/>
      <c r="DQO12" s="1941"/>
      <c r="DQP12" s="1941"/>
      <c r="DQQ12" s="1941"/>
      <c r="DQR12" s="1941"/>
      <c r="DQS12" s="1941"/>
      <c r="DQT12" s="1941"/>
      <c r="DQU12" s="1941"/>
      <c r="DQV12" s="1941"/>
      <c r="DQW12" s="1941"/>
      <c r="DQX12" s="1941"/>
      <c r="DQY12" s="1941"/>
      <c r="DQZ12" s="1941"/>
      <c r="DRA12" s="1941"/>
      <c r="DRB12" s="1941"/>
      <c r="DRC12" s="1941"/>
      <c r="DRD12" s="1941"/>
      <c r="DRE12" s="1941"/>
      <c r="DRF12" s="1941"/>
      <c r="DRG12" s="1941"/>
      <c r="DRH12" s="1941"/>
      <c r="DRI12" s="1941"/>
      <c r="DRJ12" s="1941"/>
      <c r="DRK12" s="1941"/>
      <c r="DRL12" s="1941"/>
      <c r="DRM12" s="1941"/>
      <c r="DRN12" s="1941"/>
      <c r="DRO12" s="1941"/>
      <c r="DRP12" s="1941"/>
      <c r="DRQ12" s="1941"/>
      <c r="DRR12" s="1941"/>
      <c r="DRS12" s="1941"/>
      <c r="DRT12" s="1941"/>
      <c r="DRU12" s="1941"/>
      <c r="DRV12" s="1941"/>
      <c r="DRW12" s="1941"/>
      <c r="DRX12" s="1941"/>
      <c r="DRY12" s="1941"/>
      <c r="DRZ12" s="1941"/>
      <c r="DSA12" s="1941"/>
      <c r="DSB12" s="1941"/>
      <c r="DSC12" s="1941"/>
      <c r="DSD12" s="1941"/>
      <c r="DSE12" s="1941"/>
      <c r="DSF12" s="1941"/>
      <c r="DSG12" s="1941"/>
      <c r="DSH12" s="1941"/>
      <c r="DSI12" s="1941"/>
      <c r="DSJ12" s="1941"/>
      <c r="DSK12" s="1941"/>
      <c r="DSL12" s="1941"/>
      <c r="DSM12" s="1941"/>
      <c r="DSN12" s="1941"/>
      <c r="DSO12" s="1941"/>
      <c r="DSP12" s="1941"/>
      <c r="DSQ12" s="1941"/>
      <c r="DSR12" s="1941"/>
      <c r="DSS12" s="1941"/>
      <c r="DST12" s="1941"/>
      <c r="DSU12" s="1941"/>
      <c r="DSV12" s="1941"/>
      <c r="DSW12" s="1941"/>
      <c r="DSX12" s="1941"/>
      <c r="DSY12" s="1941"/>
      <c r="DSZ12" s="1941"/>
      <c r="DTA12" s="1941"/>
      <c r="DTB12" s="1941"/>
      <c r="DTC12" s="1941"/>
      <c r="DTD12" s="1941"/>
      <c r="DTE12" s="1941"/>
      <c r="DTF12" s="1941"/>
      <c r="DTG12" s="1941"/>
      <c r="DTH12" s="1941"/>
      <c r="DTI12" s="1941"/>
      <c r="DTJ12" s="1941"/>
      <c r="DTK12" s="1941"/>
      <c r="DTL12" s="1941"/>
      <c r="DTM12" s="1941"/>
      <c r="DTN12" s="1941"/>
      <c r="DTO12" s="1941"/>
      <c r="DTP12" s="1941"/>
      <c r="DTQ12" s="1941"/>
      <c r="DTR12" s="1941"/>
      <c r="DTS12" s="1941"/>
      <c r="DTT12" s="1941"/>
      <c r="DTU12" s="1941"/>
      <c r="DTV12" s="1941"/>
      <c r="DTW12" s="1941"/>
      <c r="DTX12" s="1941"/>
      <c r="DTY12" s="1941"/>
      <c r="DTZ12" s="1941"/>
      <c r="DUA12" s="1941"/>
      <c r="DUB12" s="1941"/>
      <c r="DUC12" s="1941"/>
      <c r="DUD12" s="1941"/>
      <c r="DUE12" s="1941"/>
      <c r="DUF12" s="1941"/>
      <c r="DUG12" s="1941"/>
      <c r="DUH12" s="1941"/>
      <c r="DUI12" s="1941"/>
      <c r="DUJ12" s="1941"/>
      <c r="DUK12" s="1941"/>
      <c r="DUL12" s="1941"/>
      <c r="DUM12" s="1941"/>
      <c r="DUN12" s="1941"/>
      <c r="DUO12" s="1941"/>
      <c r="DUP12" s="1941"/>
      <c r="DUQ12" s="1941"/>
      <c r="DUR12" s="1941"/>
      <c r="DUS12" s="1941"/>
      <c r="DUT12" s="1941"/>
      <c r="DUU12" s="1941"/>
      <c r="DUV12" s="1941"/>
      <c r="DUW12" s="1941"/>
      <c r="DUX12" s="1941"/>
      <c r="DUY12" s="1941"/>
      <c r="DUZ12" s="1941"/>
      <c r="DVA12" s="1941"/>
      <c r="DVB12" s="1941"/>
      <c r="DVC12" s="1941"/>
      <c r="DVD12" s="1941"/>
      <c r="DVE12" s="1941"/>
      <c r="DVF12" s="1941"/>
      <c r="DVG12" s="1941"/>
      <c r="DVH12" s="1941"/>
      <c r="DVI12" s="1941"/>
      <c r="DVJ12" s="1941"/>
      <c r="DVK12" s="1941"/>
      <c r="DVL12" s="1941"/>
      <c r="DVM12" s="1941"/>
      <c r="DVN12" s="1941"/>
      <c r="DVO12" s="1941"/>
      <c r="DVP12" s="1941"/>
      <c r="DVQ12" s="1941"/>
      <c r="DVR12" s="1941"/>
      <c r="DVS12" s="1941"/>
      <c r="DVT12" s="1941"/>
      <c r="DVU12" s="1941"/>
      <c r="DVV12" s="1941"/>
      <c r="DVW12" s="1941"/>
      <c r="DVX12" s="1941"/>
      <c r="DVY12" s="1941"/>
      <c r="DVZ12" s="1941"/>
      <c r="DWA12" s="1941"/>
      <c r="DWB12" s="1941"/>
      <c r="DWC12" s="1941"/>
      <c r="DWD12" s="1941"/>
      <c r="DWE12" s="1941"/>
      <c r="DWF12" s="1941"/>
      <c r="DWG12" s="1941"/>
      <c r="DWH12" s="1941"/>
      <c r="DWI12" s="1941"/>
      <c r="DWJ12" s="1941"/>
      <c r="DWK12" s="1941"/>
      <c r="DWL12" s="1941"/>
      <c r="DWM12" s="1941"/>
      <c r="DWN12" s="1941"/>
      <c r="DWO12" s="1941"/>
      <c r="DWP12" s="1941"/>
      <c r="DWQ12" s="1941"/>
      <c r="DWR12" s="1941"/>
      <c r="DWS12" s="1941"/>
      <c r="DWT12" s="1941"/>
      <c r="DWU12" s="1941"/>
      <c r="DWV12" s="1941"/>
      <c r="DWW12" s="1941"/>
      <c r="DWX12" s="1941"/>
      <c r="DWY12" s="1941"/>
      <c r="DWZ12" s="1941"/>
      <c r="DXA12" s="1941"/>
      <c r="DXB12" s="1941"/>
      <c r="DXC12" s="1941"/>
      <c r="DXD12" s="1941"/>
      <c r="DXE12" s="1941"/>
      <c r="DXF12" s="1941"/>
      <c r="DXG12" s="1941"/>
      <c r="DXH12" s="1941"/>
      <c r="DXI12" s="1941"/>
      <c r="DXJ12" s="1941"/>
      <c r="DXK12" s="1941"/>
      <c r="DXL12" s="1941"/>
      <c r="DXM12" s="1941"/>
      <c r="DXN12" s="1941"/>
      <c r="DXO12" s="1941"/>
      <c r="DXP12" s="1941"/>
      <c r="DXQ12" s="1941"/>
      <c r="DXR12" s="1941"/>
      <c r="DXS12" s="1941"/>
      <c r="DXT12" s="1941"/>
      <c r="DXU12" s="1941"/>
      <c r="DXV12" s="1941"/>
      <c r="DXW12" s="1941"/>
      <c r="DXX12" s="1941"/>
      <c r="DXY12" s="1941"/>
      <c r="DXZ12" s="1941"/>
      <c r="DYA12" s="1941"/>
      <c r="DYB12" s="1941"/>
      <c r="DYC12" s="1941"/>
      <c r="DYD12" s="1941"/>
      <c r="DYE12" s="1941"/>
      <c r="DYF12" s="1941"/>
      <c r="DYG12" s="1941"/>
      <c r="DYH12" s="1941"/>
      <c r="DYI12" s="1941"/>
      <c r="DYJ12" s="1941"/>
      <c r="DYK12" s="1941"/>
      <c r="DYL12" s="1941"/>
      <c r="DYM12" s="1941"/>
      <c r="DYN12" s="1941"/>
      <c r="DYO12" s="1941"/>
      <c r="DYP12" s="1941"/>
      <c r="DYQ12" s="1941"/>
      <c r="DYR12" s="1941"/>
      <c r="DYS12" s="1941"/>
      <c r="DYT12" s="1941"/>
      <c r="DYU12" s="1941"/>
      <c r="DYV12" s="1941"/>
      <c r="DYW12" s="1941"/>
      <c r="DYX12" s="1941"/>
      <c r="DYY12" s="1941"/>
      <c r="DYZ12" s="1941"/>
      <c r="DZA12" s="1941"/>
      <c r="DZB12" s="1941"/>
      <c r="DZC12" s="1941"/>
      <c r="DZD12" s="1941"/>
      <c r="DZE12" s="1941"/>
      <c r="DZF12" s="1941"/>
      <c r="DZG12" s="1941"/>
      <c r="DZH12" s="1941"/>
      <c r="DZI12" s="1941"/>
      <c r="DZJ12" s="1941"/>
      <c r="DZK12" s="1941"/>
      <c r="DZL12" s="1941"/>
      <c r="DZM12" s="1941"/>
      <c r="DZN12" s="1941"/>
      <c r="DZO12" s="1941"/>
      <c r="DZP12" s="1941"/>
      <c r="DZQ12" s="1941"/>
      <c r="DZR12" s="1941"/>
      <c r="DZS12" s="1941"/>
      <c r="DZT12" s="1941"/>
      <c r="DZU12" s="1941"/>
      <c r="DZV12" s="1941"/>
      <c r="DZW12" s="1941"/>
      <c r="DZX12" s="1941"/>
      <c r="DZY12" s="1941"/>
      <c r="DZZ12" s="1941"/>
      <c r="EAA12" s="1941"/>
      <c r="EAB12" s="1941"/>
      <c r="EAC12" s="1941"/>
      <c r="EAD12" s="1941"/>
      <c r="EAE12" s="1941"/>
      <c r="EAF12" s="1941"/>
      <c r="EAG12" s="1941"/>
      <c r="EAH12" s="1941"/>
      <c r="EAI12" s="1941"/>
      <c r="EAJ12" s="1941"/>
      <c r="EAK12" s="1941"/>
      <c r="EAL12" s="1941"/>
      <c r="EAM12" s="1941"/>
      <c r="EAN12" s="1941"/>
      <c r="EAO12" s="1941"/>
      <c r="EAP12" s="1941"/>
      <c r="EAQ12" s="1941"/>
      <c r="EAR12" s="1941"/>
      <c r="EAS12" s="1941"/>
      <c r="EAT12" s="1941"/>
      <c r="EAU12" s="1941"/>
      <c r="EAV12" s="1941"/>
      <c r="EAW12" s="1941"/>
      <c r="EAX12" s="1941"/>
      <c r="EAY12" s="1941"/>
      <c r="EAZ12" s="1941"/>
      <c r="EBA12" s="1941"/>
      <c r="EBB12" s="1941"/>
      <c r="EBC12" s="1941"/>
      <c r="EBD12" s="1941"/>
      <c r="EBE12" s="1941"/>
      <c r="EBF12" s="1941"/>
      <c r="EBG12" s="1941"/>
      <c r="EBH12" s="1941"/>
      <c r="EBI12" s="1941"/>
      <c r="EBJ12" s="1941"/>
      <c r="EBK12" s="1941"/>
      <c r="EBL12" s="1941"/>
      <c r="EBM12" s="1941"/>
      <c r="EBN12" s="1941"/>
      <c r="EBO12" s="1941"/>
      <c r="EBP12" s="1941"/>
      <c r="EBQ12" s="1941"/>
      <c r="EBR12" s="1941"/>
      <c r="EBS12" s="1941"/>
      <c r="EBT12" s="1941"/>
      <c r="EBU12" s="1941"/>
      <c r="EBV12" s="1941"/>
      <c r="EBW12" s="1941"/>
      <c r="EBX12" s="1941"/>
      <c r="EBY12" s="1941"/>
      <c r="EBZ12" s="1941"/>
      <c r="ECA12" s="1941"/>
      <c r="ECB12" s="1941"/>
      <c r="ECC12" s="1941"/>
      <c r="ECD12" s="1941"/>
      <c r="ECE12" s="1941"/>
      <c r="ECF12" s="1941"/>
      <c r="ECG12" s="1941"/>
      <c r="ECH12" s="1941"/>
      <c r="ECI12" s="1941"/>
      <c r="ECJ12" s="1941"/>
      <c r="ECK12" s="1941"/>
      <c r="ECL12" s="1941"/>
      <c r="ECM12" s="1941"/>
      <c r="ECN12" s="1941"/>
      <c r="ECO12" s="1941"/>
      <c r="ECP12" s="1941"/>
      <c r="ECQ12" s="1941"/>
      <c r="ECR12" s="1941"/>
      <c r="ECS12" s="1941"/>
      <c r="ECT12" s="1941"/>
      <c r="ECU12" s="1941"/>
      <c r="ECV12" s="1941"/>
      <c r="ECW12" s="1941"/>
      <c r="ECX12" s="1941"/>
      <c r="ECY12" s="1941"/>
      <c r="ECZ12" s="1941"/>
      <c r="EDA12" s="1941"/>
      <c r="EDB12" s="1941"/>
      <c r="EDC12" s="1941"/>
      <c r="EDD12" s="1941"/>
      <c r="EDE12" s="1941"/>
      <c r="EDF12" s="1941"/>
      <c r="EDG12" s="1941"/>
      <c r="EDH12" s="1941"/>
      <c r="EDI12" s="1941"/>
      <c r="EDJ12" s="1941"/>
      <c r="EDK12" s="1941"/>
      <c r="EDL12" s="1941"/>
      <c r="EDM12" s="1941"/>
      <c r="EDN12" s="1941"/>
      <c r="EDO12" s="1941"/>
      <c r="EDP12" s="1941"/>
      <c r="EDQ12" s="1941"/>
      <c r="EDR12" s="1941"/>
      <c r="EDS12" s="1941"/>
      <c r="EDT12" s="1941"/>
      <c r="EDU12" s="1941"/>
      <c r="EDV12" s="1941"/>
      <c r="EDW12" s="1941"/>
      <c r="EDX12" s="1941"/>
      <c r="EDY12" s="1941"/>
      <c r="EDZ12" s="1941"/>
      <c r="EEA12" s="1941"/>
      <c r="EEB12" s="1941"/>
      <c r="EEC12" s="1941"/>
      <c r="EED12" s="1941"/>
      <c r="EEE12" s="1941"/>
      <c r="EEF12" s="1941"/>
      <c r="EEG12" s="1941"/>
      <c r="EEH12" s="1941"/>
      <c r="EEI12" s="1941"/>
      <c r="EEJ12" s="1941"/>
      <c r="EEK12" s="1941"/>
      <c r="EEL12" s="1941"/>
      <c r="EEM12" s="1941"/>
      <c r="EEN12" s="1941"/>
      <c r="EEO12" s="1941"/>
      <c r="EEP12" s="1941"/>
      <c r="EEQ12" s="1941"/>
      <c r="EER12" s="1941"/>
      <c r="EES12" s="1941"/>
      <c r="EET12" s="1941"/>
      <c r="EEU12" s="1941"/>
      <c r="EEV12" s="1941"/>
      <c r="EEW12" s="1941"/>
      <c r="EEX12" s="1941"/>
      <c r="EEY12" s="1941"/>
      <c r="EEZ12" s="1941"/>
      <c r="EFA12" s="1941"/>
      <c r="EFB12" s="1941"/>
      <c r="EFC12" s="1941"/>
      <c r="EFD12" s="1941"/>
      <c r="EFE12" s="1941"/>
      <c r="EFF12" s="1941"/>
      <c r="EFG12" s="1941"/>
      <c r="EFH12" s="1941"/>
      <c r="EFI12" s="1941"/>
      <c r="EFJ12" s="1941"/>
      <c r="EFK12" s="1941"/>
      <c r="EFL12" s="1941"/>
      <c r="EFM12" s="1941"/>
      <c r="EFN12" s="1941"/>
      <c r="EFO12" s="1941"/>
      <c r="EFP12" s="1941"/>
      <c r="EFQ12" s="1941"/>
      <c r="EFR12" s="1941"/>
      <c r="EFS12" s="1941"/>
      <c r="EFT12" s="1941"/>
      <c r="EFU12" s="1941"/>
      <c r="EFV12" s="1941"/>
      <c r="EFW12" s="1941"/>
      <c r="EFX12" s="1941"/>
      <c r="EFY12" s="1941"/>
      <c r="EFZ12" s="1941"/>
      <c r="EGA12" s="1941"/>
      <c r="EGB12" s="1941"/>
      <c r="EGC12" s="1941"/>
      <c r="EGD12" s="1941"/>
      <c r="EGE12" s="1941"/>
      <c r="EGF12" s="1941"/>
      <c r="EGG12" s="1941"/>
      <c r="EGH12" s="1941"/>
      <c r="EGI12" s="1941"/>
      <c r="EGJ12" s="1941"/>
      <c r="EGK12" s="1941"/>
      <c r="EGL12" s="1941"/>
      <c r="EGM12" s="1941"/>
      <c r="EGN12" s="1941"/>
      <c r="EGO12" s="1941"/>
      <c r="EGP12" s="1941"/>
      <c r="EGQ12" s="1941"/>
      <c r="EGR12" s="1941"/>
      <c r="EGS12" s="1941"/>
      <c r="EGT12" s="1941"/>
      <c r="EGU12" s="1941"/>
      <c r="EGV12" s="1941"/>
      <c r="EGW12" s="1941"/>
      <c r="EGX12" s="1941"/>
      <c r="EGY12" s="1941"/>
      <c r="EGZ12" s="1941"/>
      <c r="EHA12" s="1941"/>
      <c r="EHB12" s="1941"/>
      <c r="EHC12" s="1941"/>
      <c r="EHD12" s="1941"/>
      <c r="EHE12" s="1941"/>
      <c r="EHF12" s="1941"/>
      <c r="EHG12" s="1941"/>
      <c r="EHH12" s="1941"/>
      <c r="EHI12" s="1941"/>
      <c r="EHJ12" s="1941"/>
      <c r="EHK12" s="1941"/>
      <c r="EHL12" s="1941"/>
      <c r="EHM12" s="1941"/>
      <c r="EHN12" s="1941"/>
      <c r="EHO12" s="1941"/>
      <c r="EHP12" s="1941"/>
      <c r="EHQ12" s="1941"/>
      <c r="EHR12" s="1941"/>
      <c r="EHS12" s="1941"/>
      <c r="EHT12" s="1941"/>
      <c r="EHU12" s="1941"/>
      <c r="EHV12" s="1941"/>
      <c r="EHW12" s="1941"/>
      <c r="EHX12" s="1941"/>
      <c r="EHY12" s="1941"/>
      <c r="EHZ12" s="1941"/>
      <c r="EIA12" s="1941"/>
      <c r="EIB12" s="1941"/>
      <c r="EIC12" s="1941"/>
      <c r="EID12" s="1941"/>
      <c r="EIE12" s="1941"/>
      <c r="EIF12" s="1941"/>
      <c r="EIG12" s="1941"/>
      <c r="EIH12" s="1941"/>
      <c r="EII12" s="1941"/>
      <c r="EIJ12" s="1941"/>
      <c r="EIK12" s="1941"/>
      <c r="EIL12" s="1941"/>
      <c r="EIM12" s="1941"/>
      <c r="EIN12" s="1941"/>
      <c r="EIO12" s="1941"/>
      <c r="EIP12" s="1941"/>
      <c r="EIQ12" s="1941"/>
      <c r="EIR12" s="1941"/>
      <c r="EIS12" s="1941"/>
      <c r="EIT12" s="1941"/>
      <c r="EIU12" s="1941"/>
      <c r="EIV12" s="1941"/>
      <c r="EIW12" s="1941"/>
      <c r="EIX12" s="1941"/>
      <c r="EIY12" s="1941"/>
      <c r="EIZ12" s="1941"/>
      <c r="EJA12" s="1941"/>
      <c r="EJB12" s="1941"/>
      <c r="EJC12" s="1941"/>
      <c r="EJD12" s="1941"/>
      <c r="EJE12" s="1941"/>
      <c r="EJF12" s="1941"/>
      <c r="EJG12" s="1941"/>
      <c r="EJH12" s="1941"/>
      <c r="EJI12" s="1941"/>
      <c r="EJJ12" s="1941"/>
      <c r="EJK12" s="1941"/>
      <c r="EJL12" s="1941"/>
      <c r="EJM12" s="1941"/>
      <c r="EJN12" s="1941"/>
      <c r="EJO12" s="1941"/>
      <c r="EJP12" s="1941"/>
      <c r="EJQ12" s="1941"/>
      <c r="EJR12" s="1941"/>
      <c r="EJS12" s="1941"/>
      <c r="EJT12" s="1941"/>
      <c r="EJU12" s="1941"/>
      <c r="EJV12" s="1941"/>
      <c r="EJW12" s="1941"/>
      <c r="EJX12" s="1941"/>
      <c r="EJY12" s="1941"/>
      <c r="EJZ12" s="1941"/>
      <c r="EKA12" s="1941"/>
      <c r="EKB12" s="1941"/>
      <c r="EKC12" s="1941"/>
      <c r="EKD12" s="1941"/>
      <c r="EKE12" s="1941"/>
      <c r="EKF12" s="1941"/>
      <c r="EKG12" s="1941"/>
      <c r="EKH12" s="1941"/>
      <c r="EKI12" s="1941"/>
      <c r="EKJ12" s="1941"/>
      <c r="EKK12" s="1941"/>
      <c r="EKL12" s="1941"/>
      <c r="EKM12" s="1941"/>
      <c r="EKN12" s="1941"/>
      <c r="EKO12" s="1941"/>
      <c r="EKP12" s="1941"/>
      <c r="EKQ12" s="1941"/>
      <c r="EKR12" s="1941"/>
      <c r="EKS12" s="1941"/>
      <c r="EKT12" s="1941"/>
      <c r="EKU12" s="1941"/>
      <c r="EKV12" s="1941"/>
      <c r="EKW12" s="1941"/>
      <c r="EKX12" s="1941"/>
      <c r="EKY12" s="1941"/>
      <c r="EKZ12" s="1941"/>
      <c r="ELA12" s="1941"/>
      <c r="ELB12" s="1941"/>
      <c r="ELC12" s="1941"/>
      <c r="ELD12" s="1941"/>
      <c r="ELE12" s="1941"/>
      <c r="ELF12" s="1941"/>
      <c r="ELG12" s="1941"/>
      <c r="ELH12" s="1941"/>
      <c r="ELI12" s="1941"/>
      <c r="ELJ12" s="1941"/>
      <c r="ELK12" s="1941"/>
      <c r="ELL12" s="1941"/>
      <c r="ELM12" s="1941"/>
      <c r="ELN12" s="1941"/>
      <c r="ELO12" s="1941"/>
      <c r="ELP12" s="1941"/>
      <c r="ELQ12" s="1941"/>
      <c r="ELR12" s="1941"/>
      <c r="ELS12" s="1941"/>
      <c r="ELT12" s="1941"/>
      <c r="ELU12" s="1941"/>
      <c r="ELV12" s="1941"/>
      <c r="ELW12" s="1941"/>
      <c r="ELX12" s="1941"/>
      <c r="ELY12" s="1941"/>
      <c r="ELZ12" s="1941"/>
      <c r="EMA12" s="1941"/>
      <c r="EMB12" s="1941"/>
      <c r="EMC12" s="1941"/>
      <c r="EMD12" s="1941"/>
      <c r="EME12" s="1941"/>
      <c r="EMF12" s="1941"/>
      <c r="EMG12" s="1941"/>
      <c r="EMH12" s="1941"/>
      <c r="EMI12" s="1941"/>
      <c r="EMJ12" s="1941"/>
      <c r="EMK12" s="1941"/>
      <c r="EML12" s="1941"/>
      <c r="EMM12" s="1941"/>
      <c r="EMN12" s="1941"/>
      <c r="EMO12" s="1941"/>
      <c r="EMP12" s="1941"/>
      <c r="EMQ12" s="1941"/>
      <c r="EMR12" s="1941"/>
      <c r="EMS12" s="1941"/>
      <c r="EMT12" s="1941"/>
      <c r="EMU12" s="1941"/>
      <c r="EMV12" s="1941"/>
      <c r="EMW12" s="1941"/>
      <c r="EMX12" s="1941"/>
      <c r="EMY12" s="1941"/>
      <c r="EMZ12" s="1941"/>
      <c r="ENA12" s="1941"/>
      <c r="ENB12" s="1941"/>
      <c r="ENC12" s="1941"/>
      <c r="END12" s="1941"/>
      <c r="ENE12" s="1941"/>
      <c r="ENF12" s="1941"/>
      <c r="ENG12" s="1941"/>
      <c r="ENH12" s="1941"/>
      <c r="ENI12" s="1941"/>
      <c r="ENJ12" s="1941"/>
      <c r="ENK12" s="1941"/>
      <c r="ENL12" s="1941"/>
      <c r="ENM12" s="1941"/>
      <c r="ENN12" s="1941"/>
      <c r="ENO12" s="1941"/>
      <c r="ENP12" s="1941"/>
      <c r="ENQ12" s="1941"/>
      <c r="ENR12" s="1941"/>
      <c r="ENS12" s="1941"/>
      <c r="ENT12" s="1941"/>
      <c r="ENU12" s="1941"/>
      <c r="ENV12" s="1941"/>
      <c r="ENW12" s="1941"/>
      <c r="ENX12" s="1941"/>
      <c r="ENY12" s="1941"/>
      <c r="ENZ12" s="1941"/>
      <c r="EOA12" s="1941"/>
      <c r="EOB12" s="1941"/>
      <c r="EOC12" s="1941"/>
      <c r="EOD12" s="1941"/>
      <c r="EOE12" s="1941"/>
      <c r="EOF12" s="1941"/>
      <c r="EOG12" s="1941"/>
      <c r="EOH12" s="1941"/>
      <c r="EOI12" s="1941"/>
      <c r="EOJ12" s="1941"/>
      <c r="EOK12" s="1941"/>
      <c r="EOL12" s="1941"/>
      <c r="EOM12" s="1941"/>
      <c r="EON12" s="1941"/>
      <c r="EOO12" s="1941"/>
      <c r="EOP12" s="1941"/>
      <c r="EOQ12" s="1941"/>
      <c r="EOR12" s="1941"/>
      <c r="EOS12" s="1941"/>
      <c r="EOT12" s="1941"/>
      <c r="EOU12" s="1941"/>
      <c r="EOV12" s="1941"/>
      <c r="EOW12" s="1941"/>
      <c r="EOX12" s="1941"/>
      <c r="EOY12" s="1941"/>
      <c r="EOZ12" s="1941"/>
      <c r="EPA12" s="1941"/>
      <c r="EPB12" s="1941"/>
      <c r="EPC12" s="1941"/>
      <c r="EPD12" s="1941"/>
      <c r="EPE12" s="1941"/>
      <c r="EPF12" s="1941"/>
      <c r="EPG12" s="1941"/>
      <c r="EPH12" s="1941"/>
      <c r="EPI12" s="1941"/>
      <c r="EPJ12" s="1941"/>
      <c r="EPK12" s="1941"/>
      <c r="EPL12" s="1941"/>
      <c r="EPM12" s="1941"/>
      <c r="EPN12" s="1941"/>
      <c r="EPO12" s="1941"/>
      <c r="EPP12" s="1941"/>
      <c r="EPQ12" s="1941"/>
      <c r="EPR12" s="1941"/>
      <c r="EPS12" s="1941"/>
      <c r="EPT12" s="1941"/>
      <c r="EPU12" s="1941"/>
      <c r="EPV12" s="1941"/>
      <c r="EPW12" s="1941"/>
      <c r="EPX12" s="1941"/>
      <c r="EPY12" s="1941"/>
      <c r="EPZ12" s="1941"/>
      <c r="EQA12" s="1941"/>
      <c r="EQB12" s="1941"/>
      <c r="EQC12" s="1941"/>
      <c r="EQD12" s="1941"/>
      <c r="EQE12" s="1941"/>
      <c r="EQF12" s="1941"/>
      <c r="EQG12" s="1941"/>
      <c r="EQH12" s="1941"/>
      <c r="EQI12" s="1941"/>
      <c r="EQJ12" s="1941"/>
      <c r="EQK12" s="1941"/>
      <c r="EQL12" s="1941"/>
      <c r="EQM12" s="1941"/>
      <c r="EQN12" s="1941"/>
      <c r="EQO12" s="1941"/>
      <c r="EQP12" s="1941"/>
      <c r="EQQ12" s="1941"/>
      <c r="EQR12" s="1941"/>
      <c r="EQS12" s="1941"/>
      <c r="EQT12" s="1941"/>
      <c r="EQU12" s="1941"/>
      <c r="EQV12" s="1941"/>
      <c r="EQW12" s="1941"/>
      <c r="EQX12" s="1941"/>
      <c r="EQY12" s="1941"/>
      <c r="EQZ12" s="1941"/>
      <c r="ERA12" s="1941"/>
      <c r="ERB12" s="1941"/>
      <c r="ERC12" s="1941"/>
      <c r="ERD12" s="1941"/>
      <c r="ERE12" s="1941"/>
      <c r="ERF12" s="1941"/>
      <c r="ERG12" s="1941"/>
      <c r="ERH12" s="1941"/>
      <c r="ERI12" s="1941"/>
      <c r="ERJ12" s="1941"/>
      <c r="ERK12" s="1941"/>
      <c r="ERL12" s="1941"/>
      <c r="ERM12" s="1941"/>
      <c r="ERN12" s="1941"/>
      <c r="ERO12" s="1941"/>
      <c r="ERP12" s="1941"/>
      <c r="ERQ12" s="1941"/>
      <c r="ERR12" s="1941"/>
      <c r="ERS12" s="1941"/>
      <c r="ERT12" s="1941"/>
      <c r="ERU12" s="1941"/>
      <c r="ERV12" s="1941"/>
      <c r="ERW12" s="1941"/>
      <c r="ERX12" s="1941"/>
      <c r="ERY12" s="1941"/>
      <c r="ERZ12" s="1941"/>
      <c r="ESA12" s="1941"/>
      <c r="ESB12" s="1941"/>
      <c r="ESC12" s="1941"/>
      <c r="ESD12" s="1941"/>
      <c r="ESE12" s="1941"/>
      <c r="ESF12" s="1941"/>
      <c r="ESG12" s="1941"/>
      <c r="ESH12" s="1941"/>
      <c r="ESI12" s="1941"/>
      <c r="ESJ12" s="1941"/>
      <c r="ESK12" s="1941"/>
      <c r="ESL12" s="1941"/>
      <c r="ESM12" s="1941"/>
      <c r="ESN12" s="1941"/>
      <c r="ESO12" s="1941"/>
      <c r="ESP12" s="1941"/>
      <c r="ESQ12" s="1941"/>
      <c r="ESR12" s="1941"/>
      <c r="ESS12" s="1941"/>
      <c r="EST12" s="1941"/>
      <c r="ESU12" s="1941"/>
      <c r="ESV12" s="1941"/>
      <c r="ESW12" s="1941"/>
      <c r="ESX12" s="1941"/>
      <c r="ESY12" s="1941"/>
      <c r="ESZ12" s="1941"/>
      <c r="ETA12" s="1941"/>
      <c r="ETB12" s="1941"/>
      <c r="ETC12" s="1941"/>
      <c r="ETD12" s="1941"/>
      <c r="ETE12" s="1941"/>
      <c r="ETF12" s="1941"/>
      <c r="ETG12" s="1941"/>
      <c r="ETH12" s="1941"/>
      <c r="ETI12" s="1941"/>
      <c r="ETJ12" s="1941"/>
      <c r="ETK12" s="1941"/>
      <c r="ETL12" s="1941"/>
      <c r="ETM12" s="1941"/>
      <c r="ETN12" s="1941"/>
      <c r="ETO12" s="1941"/>
      <c r="ETP12" s="1941"/>
      <c r="ETQ12" s="1941"/>
      <c r="ETR12" s="1941"/>
      <c r="ETS12" s="1941"/>
      <c r="ETT12" s="1941"/>
      <c r="ETU12" s="1941"/>
      <c r="ETV12" s="1941"/>
      <c r="ETW12" s="1941"/>
      <c r="ETX12" s="1941"/>
      <c r="ETY12" s="1941"/>
      <c r="ETZ12" s="1941"/>
      <c r="EUA12" s="1941"/>
      <c r="EUB12" s="1941"/>
      <c r="EUC12" s="1941"/>
      <c r="EUD12" s="1941"/>
      <c r="EUE12" s="1941"/>
      <c r="EUF12" s="1941"/>
      <c r="EUG12" s="1941"/>
      <c r="EUH12" s="1941"/>
      <c r="EUI12" s="1941"/>
      <c r="EUJ12" s="1941"/>
      <c r="EUK12" s="1941"/>
      <c r="EUL12" s="1941"/>
      <c r="EUM12" s="1941"/>
      <c r="EUN12" s="1941"/>
      <c r="EUO12" s="1941"/>
      <c r="EUP12" s="1941"/>
      <c r="EUQ12" s="1941"/>
      <c r="EUR12" s="1941"/>
      <c r="EUS12" s="1941"/>
      <c r="EUT12" s="1941"/>
      <c r="EUU12" s="1941"/>
      <c r="EUV12" s="1941"/>
      <c r="EUW12" s="1941"/>
      <c r="EUX12" s="1941"/>
      <c r="EUY12" s="1941"/>
      <c r="EUZ12" s="1941"/>
      <c r="EVA12" s="1941"/>
      <c r="EVB12" s="1941"/>
      <c r="EVC12" s="1941"/>
      <c r="EVD12" s="1941"/>
      <c r="EVE12" s="1941"/>
      <c r="EVF12" s="1941"/>
      <c r="EVG12" s="1941"/>
      <c r="EVH12" s="1941"/>
      <c r="EVI12" s="1941"/>
      <c r="EVJ12" s="1941"/>
      <c r="EVK12" s="1941"/>
      <c r="EVL12" s="1941"/>
      <c r="EVM12" s="1941"/>
      <c r="EVN12" s="1941"/>
      <c r="EVO12" s="1941"/>
      <c r="EVP12" s="1941"/>
      <c r="EVQ12" s="1941"/>
      <c r="EVR12" s="1941"/>
      <c r="EVS12" s="1941"/>
      <c r="EVT12" s="1941"/>
      <c r="EVU12" s="1941"/>
      <c r="EVV12" s="1941"/>
      <c r="EVW12" s="1941"/>
      <c r="EVX12" s="1941"/>
      <c r="EVY12" s="1941"/>
      <c r="EVZ12" s="1941"/>
      <c r="EWA12" s="1941"/>
      <c r="EWB12" s="1941"/>
      <c r="EWC12" s="1941"/>
      <c r="EWD12" s="1941"/>
      <c r="EWE12" s="1941"/>
      <c r="EWF12" s="1941"/>
      <c r="EWG12" s="1941"/>
      <c r="EWH12" s="1941"/>
      <c r="EWI12" s="1941"/>
      <c r="EWJ12" s="1941"/>
      <c r="EWK12" s="1941"/>
      <c r="EWL12" s="1941"/>
      <c r="EWM12" s="1941"/>
      <c r="EWN12" s="1941"/>
      <c r="EWO12" s="1941"/>
      <c r="EWP12" s="1941"/>
      <c r="EWQ12" s="1941"/>
      <c r="EWR12" s="1941"/>
      <c r="EWS12" s="1941"/>
      <c r="EWT12" s="1941"/>
      <c r="EWU12" s="1941"/>
      <c r="EWV12" s="1941"/>
      <c r="EWW12" s="1941"/>
      <c r="EWX12" s="1941"/>
      <c r="EWY12" s="1941"/>
      <c r="EWZ12" s="1941"/>
      <c r="EXA12" s="1941"/>
      <c r="EXB12" s="1941"/>
      <c r="EXC12" s="1941"/>
      <c r="EXD12" s="1941"/>
      <c r="EXE12" s="1941"/>
      <c r="EXF12" s="1941"/>
      <c r="EXG12" s="1941"/>
      <c r="EXH12" s="1941"/>
      <c r="EXI12" s="1941"/>
      <c r="EXJ12" s="1941"/>
      <c r="EXK12" s="1941"/>
      <c r="EXL12" s="1941"/>
      <c r="EXM12" s="1941"/>
      <c r="EXN12" s="1941"/>
      <c r="EXO12" s="1941"/>
      <c r="EXP12" s="1941"/>
      <c r="EXQ12" s="1941"/>
      <c r="EXR12" s="1941"/>
      <c r="EXS12" s="1941"/>
      <c r="EXT12" s="1941"/>
      <c r="EXU12" s="1941"/>
      <c r="EXV12" s="1941"/>
      <c r="EXW12" s="1941"/>
      <c r="EXX12" s="1941"/>
      <c r="EXY12" s="1941"/>
      <c r="EXZ12" s="1941"/>
      <c r="EYA12" s="1941"/>
      <c r="EYB12" s="1941"/>
      <c r="EYC12" s="1941"/>
      <c r="EYD12" s="1941"/>
      <c r="EYE12" s="1941"/>
      <c r="EYF12" s="1941"/>
      <c r="EYG12" s="1941"/>
      <c r="EYH12" s="1941"/>
      <c r="EYI12" s="1941"/>
      <c r="EYJ12" s="1941"/>
      <c r="EYK12" s="1941"/>
      <c r="EYL12" s="1941"/>
      <c r="EYM12" s="1941"/>
      <c r="EYN12" s="1941"/>
      <c r="EYO12" s="1941"/>
      <c r="EYP12" s="1941"/>
      <c r="EYQ12" s="1941"/>
      <c r="EYR12" s="1941"/>
      <c r="EYS12" s="1941"/>
      <c r="EYT12" s="1941"/>
      <c r="EYU12" s="1941"/>
      <c r="EYV12" s="1941"/>
      <c r="EYW12" s="1941"/>
      <c r="EYX12" s="1941"/>
      <c r="EYY12" s="1941"/>
      <c r="EYZ12" s="1941"/>
      <c r="EZA12" s="1941"/>
      <c r="EZB12" s="1941"/>
      <c r="EZC12" s="1941"/>
      <c r="EZD12" s="1941"/>
      <c r="EZE12" s="1941"/>
      <c r="EZF12" s="1941"/>
      <c r="EZG12" s="1941"/>
      <c r="EZH12" s="1941"/>
      <c r="EZI12" s="1941"/>
      <c r="EZJ12" s="1941"/>
      <c r="EZK12" s="1941"/>
      <c r="EZL12" s="1941"/>
      <c r="EZM12" s="1941"/>
      <c r="EZN12" s="1941"/>
      <c r="EZO12" s="1941"/>
      <c r="EZP12" s="1941"/>
      <c r="EZQ12" s="1941"/>
      <c r="EZR12" s="1941"/>
      <c r="EZS12" s="1941"/>
      <c r="EZT12" s="1941"/>
      <c r="EZU12" s="1941"/>
      <c r="EZV12" s="1941"/>
      <c r="EZW12" s="1941"/>
      <c r="EZX12" s="1941"/>
      <c r="EZY12" s="1941"/>
      <c r="EZZ12" s="1941"/>
      <c r="FAA12" s="1941"/>
      <c r="FAB12" s="1941"/>
      <c r="FAC12" s="1941"/>
      <c r="FAD12" s="1941"/>
      <c r="FAE12" s="1941"/>
      <c r="FAF12" s="1941"/>
      <c r="FAG12" s="1941"/>
      <c r="FAH12" s="1941"/>
      <c r="FAI12" s="1941"/>
      <c r="FAJ12" s="1941"/>
      <c r="FAK12" s="1941"/>
      <c r="FAL12" s="1941"/>
      <c r="FAM12" s="1941"/>
      <c r="FAN12" s="1941"/>
      <c r="FAO12" s="1941"/>
      <c r="FAP12" s="1941"/>
      <c r="FAQ12" s="1941"/>
      <c r="FAR12" s="1941"/>
      <c r="FAS12" s="1941"/>
      <c r="FAT12" s="1941"/>
      <c r="FAU12" s="1941"/>
      <c r="FAV12" s="1941"/>
      <c r="FAW12" s="1941"/>
      <c r="FAX12" s="1941"/>
      <c r="FAY12" s="1941"/>
      <c r="FAZ12" s="1941"/>
      <c r="FBA12" s="1941"/>
      <c r="FBB12" s="1941"/>
      <c r="FBC12" s="1941"/>
      <c r="FBD12" s="1941"/>
      <c r="FBE12" s="1941"/>
      <c r="FBF12" s="1941"/>
      <c r="FBG12" s="1941"/>
      <c r="FBH12" s="1941"/>
      <c r="FBI12" s="1941"/>
      <c r="FBJ12" s="1941"/>
      <c r="FBK12" s="1941"/>
      <c r="FBL12" s="1941"/>
      <c r="FBM12" s="1941"/>
      <c r="FBN12" s="1941"/>
      <c r="FBO12" s="1941"/>
      <c r="FBP12" s="1941"/>
      <c r="FBQ12" s="1941"/>
      <c r="FBR12" s="1941"/>
      <c r="FBS12" s="1941"/>
      <c r="FBT12" s="1941"/>
      <c r="FBU12" s="1941"/>
      <c r="FBV12" s="1941"/>
      <c r="FBW12" s="1941"/>
      <c r="FBX12" s="1941"/>
      <c r="FBY12" s="1941"/>
      <c r="FBZ12" s="1941"/>
      <c r="FCA12" s="1941"/>
      <c r="FCB12" s="1941"/>
      <c r="FCC12" s="1941"/>
      <c r="FCD12" s="1941"/>
      <c r="FCE12" s="1941"/>
      <c r="FCF12" s="1941"/>
      <c r="FCG12" s="1941"/>
      <c r="FCH12" s="1941"/>
      <c r="FCI12" s="1941"/>
      <c r="FCJ12" s="1941"/>
      <c r="FCK12" s="1941"/>
      <c r="FCL12" s="1941"/>
      <c r="FCM12" s="1941"/>
      <c r="FCN12" s="1941"/>
      <c r="FCO12" s="1941"/>
      <c r="FCP12" s="1941"/>
      <c r="FCQ12" s="1941"/>
      <c r="FCR12" s="1941"/>
      <c r="FCS12" s="1941"/>
      <c r="FCT12" s="1941"/>
      <c r="FCU12" s="1941"/>
      <c r="FCV12" s="1941"/>
      <c r="FCW12" s="1941"/>
      <c r="FCX12" s="1941"/>
      <c r="FCY12" s="1941"/>
      <c r="FCZ12" s="1941"/>
      <c r="FDA12" s="1941"/>
      <c r="FDB12" s="1941"/>
      <c r="FDC12" s="1941"/>
      <c r="FDD12" s="1941"/>
      <c r="FDE12" s="1941"/>
      <c r="FDF12" s="1941"/>
      <c r="FDG12" s="1941"/>
      <c r="FDH12" s="1941"/>
      <c r="FDI12" s="1941"/>
      <c r="FDJ12" s="1941"/>
      <c r="FDK12" s="1941"/>
      <c r="FDL12" s="1941"/>
      <c r="FDM12" s="1941"/>
      <c r="FDN12" s="1941"/>
      <c r="FDO12" s="1941"/>
      <c r="FDP12" s="1941"/>
      <c r="FDQ12" s="1941"/>
      <c r="FDR12" s="1941"/>
      <c r="FDS12" s="1941"/>
      <c r="FDT12" s="1941"/>
      <c r="FDU12" s="1941"/>
      <c r="FDV12" s="1941"/>
      <c r="FDW12" s="1941"/>
      <c r="FDX12" s="1941"/>
      <c r="FDY12" s="1941"/>
      <c r="FDZ12" s="1941"/>
      <c r="FEA12" s="1941"/>
      <c r="FEB12" s="1941"/>
      <c r="FEC12" s="1941"/>
      <c r="FED12" s="1941"/>
      <c r="FEE12" s="1941"/>
      <c r="FEF12" s="1941"/>
      <c r="FEG12" s="1941"/>
      <c r="FEH12" s="1941"/>
      <c r="FEI12" s="1941"/>
      <c r="FEJ12" s="1941"/>
      <c r="FEK12" s="1941"/>
      <c r="FEL12" s="1941"/>
      <c r="FEM12" s="1941"/>
      <c r="FEN12" s="1941"/>
      <c r="FEO12" s="1941"/>
      <c r="FEP12" s="1941"/>
      <c r="FEQ12" s="1941"/>
      <c r="FER12" s="1941"/>
      <c r="FES12" s="1941"/>
      <c r="FET12" s="1941"/>
      <c r="FEU12" s="1941"/>
      <c r="FEV12" s="1941"/>
      <c r="FEW12" s="1941"/>
      <c r="FEX12" s="1941"/>
      <c r="FEY12" s="1941"/>
      <c r="FEZ12" s="1941"/>
      <c r="FFA12" s="1941"/>
      <c r="FFB12" s="1941"/>
      <c r="FFC12" s="1941"/>
      <c r="FFD12" s="1941"/>
      <c r="FFE12" s="1941"/>
      <c r="FFF12" s="1941"/>
      <c r="FFG12" s="1941"/>
      <c r="FFH12" s="1941"/>
      <c r="FFI12" s="1941"/>
      <c r="FFJ12" s="1941"/>
      <c r="FFK12" s="1941"/>
      <c r="FFL12" s="1941"/>
      <c r="FFM12" s="1941"/>
      <c r="FFN12" s="1941"/>
      <c r="FFO12" s="1941"/>
      <c r="FFP12" s="1941"/>
      <c r="FFQ12" s="1941"/>
      <c r="FFR12" s="1941"/>
      <c r="FFS12" s="1941"/>
      <c r="FFT12" s="1941"/>
      <c r="FFU12" s="1941"/>
      <c r="FFV12" s="1941"/>
      <c r="FFW12" s="1941"/>
      <c r="FFX12" s="1941"/>
      <c r="FFY12" s="1941"/>
      <c r="FFZ12" s="1941"/>
      <c r="FGA12" s="1941"/>
      <c r="FGB12" s="1941"/>
      <c r="FGC12" s="1941"/>
      <c r="FGD12" s="1941"/>
      <c r="FGE12" s="1941"/>
      <c r="FGF12" s="1941"/>
      <c r="FGG12" s="1941"/>
      <c r="FGH12" s="1941"/>
      <c r="FGI12" s="1941"/>
      <c r="FGJ12" s="1941"/>
      <c r="FGK12" s="1941"/>
      <c r="FGL12" s="1941"/>
      <c r="FGM12" s="1941"/>
      <c r="FGN12" s="1941"/>
      <c r="FGO12" s="1941"/>
      <c r="FGP12" s="1941"/>
      <c r="FGQ12" s="1941"/>
      <c r="FGR12" s="1941"/>
      <c r="FGS12" s="1941"/>
      <c r="FGT12" s="1941"/>
      <c r="FGU12" s="1941"/>
      <c r="FGV12" s="1941"/>
      <c r="FGW12" s="1941"/>
      <c r="FGX12" s="1941"/>
      <c r="FGY12" s="1941"/>
      <c r="FGZ12" s="1941"/>
      <c r="FHA12" s="1941"/>
      <c r="FHB12" s="1941"/>
      <c r="FHC12" s="1941"/>
      <c r="FHD12" s="1941"/>
      <c r="FHE12" s="1941"/>
      <c r="FHF12" s="1941"/>
      <c r="FHG12" s="1941"/>
      <c r="FHH12" s="1941"/>
      <c r="FHI12" s="1941"/>
      <c r="FHJ12" s="1941"/>
      <c r="FHK12" s="1941"/>
      <c r="FHL12" s="1941"/>
      <c r="FHM12" s="1941"/>
      <c r="FHN12" s="1941"/>
      <c r="FHO12" s="1941"/>
      <c r="FHP12" s="1941"/>
      <c r="FHQ12" s="1941"/>
      <c r="FHR12" s="1941"/>
      <c r="FHS12" s="1941"/>
      <c r="FHT12" s="1941"/>
      <c r="FHU12" s="1941"/>
      <c r="FHV12" s="1941"/>
      <c r="FHW12" s="1941"/>
      <c r="FHX12" s="1941"/>
      <c r="FHY12" s="1941"/>
      <c r="FHZ12" s="1941"/>
      <c r="FIA12" s="1941"/>
      <c r="FIB12" s="1941"/>
      <c r="FIC12" s="1941"/>
      <c r="FID12" s="1941"/>
      <c r="FIE12" s="1941"/>
      <c r="FIF12" s="1941"/>
      <c r="FIG12" s="1941"/>
      <c r="FIH12" s="1941"/>
      <c r="FII12" s="1941"/>
      <c r="FIJ12" s="1941"/>
      <c r="FIK12" s="1941"/>
      <c r="FIL12" s="1941"/>
      <c r="FIM12" s="1941"/>
      <c r="FIN12" s="1941"/>
      <c r="FIO12" s="1941"/>
      <c r="FIP12" s="1941"/>
      <c r="FIQ12" s="1941"/>
      <c r="FIR12" s="1941"/>
      <c r="FIS12" s="1941"/>
      <c r="FIT12" s="1941"/>
      <c r="FIU12" s="1941"/>
      <c r="FIV12" s="1941"/>
      <c r="FIW12" s="1941"/>
      <c r="FIX12" s="1941"/>
      <c r="FIY12" s="1941"/>
      <c r="FIZ12" s="1941"/>
      <c r="FJA12" s="1941"/>
      <c r="FJB12" s="1941"/>
      <c r="FJC12" s="1941"/>
      <c r="FJD12" s="1941"/>
      <c r="FJE12" s="1941"/>
      <c r="FJF12" s="1941"/>
      <c r="FJG12" s="1941"/>
      <c r="FJH12" s="1941"/>
      <c r="FJI12" s="1941"/>
      <c r="FJJ12" s="1941"/>
      <c r="FJK12" s="1941"/>
      <c r="FJL12" s="1941"/>
      <c r="FJM12" s="1941"/>
      <c r="FJN12" s="1941"/>
      <c r="FJO12" s="1941"/>
      <c r="FJP12" s="1941"/>
      <c r="FJQ12" s="1941"/>
      <c r="FJR12" s="1941"/>
      <c r="FJS12" s="1941"/>
      <c r="FJT12" s="1941"/>
      <c r="FJU12" s="1941"/>
      <c r="FJV12" s="1941"/>
      <c r="FJW12" s="1941"/>
      <c r="FJX12" s="1941"/>
      <c r="FJY12" s="1941"/>
      <c r="FJZ12" s="1941"/>
      <c r="FKA12" s="1941"/>
      <c r="FKB12" s="1941"/>
      <c r="FKC12" s="1941"/>
      <c r="FKD12" s="1941"/>
      <c r="FKE12" s="1941"/>
      <c r="FKF12" s="1941"/>
      <c r="FKG12" s="1941"/>
      <c r="FKH12" s="1941"/>
      <c r="FKI12" s="1941"/>
      <c r="FKJ12" s="1941"/>
      <c r="FKK12" s="1941"/>
      <c r="FKL12" s="1941"/>
      <c r="FKM12" s="1941"/>
      <c r="FKN12" s="1941"/>
      <c r="FKO12" s="1941"/>
      <c r="FKP12" s="1941"/>
      <c r="FKQ12" s="1941"/>
      <c r="FKR12" s="1941"/>
      <c r="FKS12" s="1941"/>
      <c r="FKT12" s="1941"/>
      <c r="FKU12" s="1941"/>
      <c r="FKV12" s="1941"/>
      <c r="FKW12" s="1941"/>
      <c r="FKX12" s="1941"/>
      <c r="FKY12" s="1941"/>
      <c r="FKZ12" s="1941"/>
      <c r="FLA12" s="1941"/>
      <c r="FLB12" s="1941"/>
      <c r="FLC12" s="1941"/>
      <c r="FLD12" s="1941"/>
      <c r="FLE12" s="1941"/>
      <c r="FLF12" s="1941"/>
      <c r="FLG12" s="1941"/>
      <c r="FLH12" s="1941"/>
      <c r="FLI12" s="1941"/>
      <c r="FLJ12" s="1941"/>
      <c r="FLK12" s="1941"/>
      <c r="FLL12" s="1941"/>
      <c r="FLM12" s="1941"/>
      <c r="FLN12" s="1941"/>
      <c r="FLO12" s="1941"/>
      <c r="FLP12" s="1941"/>
      <c r="FLQ12" s="1941"/>
      <c r="FLR12" s="1941"/>
      <c r="FLS12" s="1941"/>
      <c r="FLT12" s="1941"/>
      <c r="FLU12" s="1941"/>
      <c r="FLV12" s="1941"/>
      <c r="FLW12" s="1941"/>
      <c r="FLX12" s="1941"/>
      <c r="FLY12" s="1941"/>
      <c r="FLZ12" s="1941"/>
      <c r="FMA12" s="1941"/>
      <c r="FMB12" s="1941"/>
      <c r="FMC12" s="1941"/>
      <c r="FMD12" s="1941"/>
      <c r="FME12" s="1941"/>
      <c r="FMF12" s="1941"/>
      <c r="FMG12" s="1941"/>
      <c r="FMH12" s="1941"/>
      <c r="FMI12" s="1941"/>
      <c r="FMJ12" s="1941"/>
      <c r="FMK12" s="1941"/>
      <c r="FML12" s="1941"/>
      <c r="FMM12" s="1941"/>
      <c r="FMN12" s="1941"/>
      <c r="FMO12" s="1941"/>
      <c r="FMP12" s="1941"/>
      <c r="FMQ12" s="1941"/>
      <c r="FMR12" s="1941"/>
      <c r="FMS12" s="1941"/>
      <c r="FMT12" s="1941"/>
      <c r="FMU12" s="1941"/>
      <c r="FMV12" s="1941"/>
      <c r="FMW12" s="1941"/>
      <c r="FMX12" s="1941"/>
      <c r="FMY12" s="1941"/>
      <c r="FMZ12" s="1941"/>
      <c r="FNA12" s="1941"/>
      <c r="FNB12" s="1941"/>
      <c r="FNC12" s="1941"/>
      <c r="FND12" s="1941"/>
      <c r="FNE12" s="1941"/>
      <c r="FNF12" s="1941"/>
      <c r="FNG12" s="1941"/>
      <c r="FNH12" s="1941"/>
      <c r="FNI12" s="1941"/>
      <c r="FNJ12" s="1941"/>
      <c r="FNK12" s="1941"/>
      <c r="FNL12" s="1941"/>
      <c r="FNM12" s="1941"/>
      <c r="FNN12" s="1941"/>
      <c r="FNO12" s="1941"/>
      <c r="FNP12" s="1941"/>
      <c r="FNQ12" s="1941"/>
      <c r="FNR12" s="1941"/>
      <c r="FNS12" s="1941"/>
      <c r="FNT12" s="1941"/>
      <c r="FNU12" s="1941"/>
      <c r="FNV12" s="1941"/>
      <c r="FNW12" s="1941"/>
      <c r="FNX12" s="1941"/>
      <c r="FNY12" s="1941"/>
      <c r="FNZ12" s="1941"/>
      <c r="FOA12" s="1941"/>
      <c r="FOB12" s="1941"/>
      <c r="FOC12" s="1941"/>
      <c r="FOD12" s="1941"/>
      <c r="FOE12" s="1941"/>
      <c r="FOF12" s="1941"/>
      <c r="FOG12" s="1941"/>
      <c r="FOH12" s="1941"/>
      <c r="FOI12" s="1941"/>
      <c r="FOJ12" s="1941"/>
      <c r="FOK12" s="1941"/>
      <c r="FOL12" s="1941"/>
      <c r="FOM12" s="1941"/>
      <c r="FON12" s="1941"/>
      <c r="FOO12" s="1941"/>
      <c r="FOP12" s="1941"/>
      <c r="FOQ12" s="1941"/>
      <c r="FOR12" s="1941"/>
      <c r="FOS12" s="1941"/>
      <c r="FOT12" s="1941"/>
      <c r="FOU12" s="1941"/>
      <c r="FOV12" s="1941"/>
      <c r="FOW12" s="1941"/>
      <c r="FOX12" s="1941"/>
      <c r="FOY12" s="1941"/>
      <c r="FOZ12" s="1941"/>
      <c r="FPA12" s="1941"/>
      <c r="FPB12" s="1941"/>
      <c r="FPC12" s="1941"/>
      <c r="FPD12" s="1941"/>
      <c r="FPE12" s="1941"/>
      <c r="FPF12" s="1941"/>
      <c r="FPG12" s="1941"/>
      <c r="FPH12" s="1941"/>
      <c r="FPI12" s="1941"/>
      <c r="FPJ12" s="1941"/>
      <c r="FPK12" s="1941"/>
      <c r="FPL12" s="1941"/>
      <c r="FPM12" s="1941"/>
      <c r="FPN12" s="1941"/>
      <c r="FPO12" s="1941"/>
      <c r="FPP12" s="1941"/>
      <c r="FPQ12" s="1941"/>
      <c r="FPR12" s="1941"/>
      <c r="FPS12" s="1941"/>
      <c r="FPT12" s="1941"/>
      <c r="FPU12" s="1941"/>
      <c r="FPV12" s="1941"/>
      <c r="FPW12" s="1941"/>
      <c r="FPX12" s="1941"/>
      <c r="FPY12" s="1941"/>
      <c r="FPZ12" s="1941"/>
      <c r="FQA12" s="1941"/>
      <c r="FQB12" s="1941"/>
      <c r="FQC12" s="1941"/>
      <c r="FQD12" s="1941"/>
      <c r="FQE12" s="1941"/>
      <c r="FQF12" s="1941"/>
      <c r="FQG12" s="1941"/>
      <c r="FQH12" s="1941"/>
      <c r="FQI12" s="1941"/>
      <c r="FQJ12" s="1941"/>
      <c r="FQK12" s="1941"/>
      <c r="FQL12" s="1941"/>
      <c r="FQM12" s="1941"/>
      <c r="FQN12" s="1941"/>
      <c r="FQO12" s="1941"/>
      <c r="FQP12" s="1941"/>
      <c r="FQQ12" s="1941"/>
      <c r="FQR12" s="1941"/>
      <c r="FQS12" s="1941"/>
      <c r="FQT12" s="1941"/>
      <c r="FQU12" s="1941"/>
      <c r="FQV12" s="1941"/>
      <c r="FQW12" s="1941"/>
      <c r="FQX12" s="1941"/>
      <c r="FQY12" s="1941"/>
      <c r="FQZ12" s="1941"/>
      <c r="FRA12" s="1941"/>
      <c r="FRB12" s="1941"/>
      <c r="FRC12" s="1941"/>
      <c r="FRD12" s="1941"/>
      <c r="FRE12" s="1941"/>
      <c r="FRF12" s="1941"/>
      <c r="FRG12" s="1941"/>
      <c r="FRH12" s="1941"/>
      <c r="FRI12" s="1941"/>
      <c r="FRJ12" s="1941"/>
      <c r="FRK12" s="1941"/>
      <c r="FRL12" s="1941"/>
      <c r="FRM12" s="1941"/>
      <c r="FRN12" s="1941"/>
      <c r="FRO12" s="1941"/>
      <c r="FRP12" s="1941"/>
      <c r="FRQ12" s="1941"/>
      <c r="FRR12" s="1941"/>
      <c r="FRS12" s="1941"/>
      <c r="FRT12" s="1941"/>
      <c r="FRU12" s="1941"/>
      <c r="FRV12" s="1941"/>
      <c r="FRW12" s="1941"/>
      <c r="FRX12" s="1941"/>
      <c r="FRY12" s="1941"/>
      <c r="FRZ12" s="1941"/>
      <c r="FSA12" s="1941"/>
      <c r="FSB12" s="1941"/>
      <c r="FSC12" s="1941"/>
      <c r="FSD12" s="1941"/>
      <c r="FSE12" s="1941"/>
      <c r="FSF12" s="1941"/>
      <c r="FSG12" s="1941"/>
      <c r="FSH12" s="1941"/>
      <c r="FSI12" s="1941"/>
      <c r="FSJ12" s="1941"/>
      <c r="FSK12" s="1941"/>
      <c r="FSL12" s="1941"/>
      <c r="FSM12" s="1941"/>
      <c r="FSN12" s="1941"/>
      <c r="FSO12" s="1941"/>
      <c r="FSP12" s="1941"/>
      <c r="FSQ12" s="1941"/>
      <c r="FSR12" s="1941"/>
      <c r="FSS12" s="1941"/>
      <c r="FST12" s="1941"/>
      <c r="FSU12" s="1941"/>
      <c r="FSV12" s="1941"/>
      <c r="FSW12" s="1941"/>
      <c r="FSX12" s="1941"/>
      <c r="FSY12" s="1941"/>
      <c r="FSZ12" s="1941"/>
      <c r="FTA12" s="1941"/>
      <c r="FTB12" s="1941"/>
      <c r="FTC12" s="1941"/>
      <c r="FTD12" s="1941"/>
      <c r="FTE12" s="1941"/>
      <c r="FTF12" s="1941"/>
      <c r="FTG12" s="1941"/>
      <c r="FTH12" s="1941"/>
      <c r="FTI12" s="1941"/>
      <c r="FTJ12" s="1941"/>
      <c r="FTK12" s="1941"/>
      <c r="FTL12" s="1941"/>
      <c r="FTM12" s="1941"/>
      <c r="FTN12" s="1941"/>
      <c r="FTO12" s="1941"/>
      <c r="FTP12" s="1941"/>
      <c r="FTQ12" s="1941"/>
      <c r="FTR12" s="1941"/>
      <c r="FTS12" s="1941"/>
      <c r="FTT12" s="1941"/>
      <c r="FTU12" s="1941"/>
      <c r="FTV12" s="1941"/>
      <c r="FTW12" s="1941"/>
      <c r="FTX12" s="1941"/>
      <c r="FTY12" s="1941"/>
      <c r="FTZ12" s="1941"/>
      <c r="FUA12" s="1941"/>
      <c r="FUB12" s="1941"/>
      <c r="FUC12" s="1941"/>
      <c r="FUD12" s="1941"/>
      <c r="FUE12" s="1941"/>
      <c r="FUF12" s="1941"/>
      <c r="FUG12" s="1941"/>
      <c r="FUH12" s="1941"/>
      <c r="FUI12" s="1941"/>
      <c r="FUJ12" s="1941"/>
      <c r="FUK12" s="1941"/>
      <c r="FUL12" s="1941"/>
      <c r="FUM12" s="1941"/>
      <c r="FUN12" s="1941"/>
      <c r="FUO12" s="1941"/>
      <c r="FUP12" s="1941"/>
      <c r="FUQ12" s="1941"/>
      <c r="FUR12" s="1941"/>
      <c r="FUS12" s="1941"/>
      <c r="FUT12" s="1941"/>
      <c r="FUU12" s="1941"/>
      <c r="FUV12" s="1941"/>
      <c r="FUW12" s="1941"/>
      <c r="FUX12" s="1941"/>
      <c r="FUY12" s="1941"/>
      <c r="FUZ12" s="1941"/>
      <c r="FVA12" s="1941"/>
      <c r="FVB12" s="1941"/>
      <c r="FVC12" s="1941"/>
      <c r="FVD12" s="1941"/>
      <c r="FVE12" s="1941"/>
      <c r="FVF12" s="1941"/>
      <c r="FVG12" s="1941"/>
      <c r="FVH12" s="1941"/>
      <c r="FVI12" s="1941"/>
      <c r="FVJ12" s="1941"/>
      <c r="FVK12" s="1941"/>
      <c r="FVL12" s="1941"/>
      <c r="FVM12" s="1941"/>
      <c r="FVN12" s="1941"/>
      <c r="FVO12" s="1941"/>
      <c r="FVP12" s="1941"/>
      <c r="FVQ12" s="1941"/>
      <c r="FVR12" s="1941"/>
      <c r="FVS12" s="1941"/>
      <c r="FVT12" s="1941"/>
      <c r="FVU12" s="1941"/>
      <c r="FVV12" s="1941"/>
      <c r="FVW12" s="1941"/>
      <c r="FVX12" s="1941"/>
      <c r="FVY12" s="1941"/>
      <c r="FVZ12" s="1941"/>
      <c r="FWA12" s="1941"/>
      <c r="FWB12" s="1941"/>
      <c r="FWC12" s="1941"/>
      <c r="FWD12" s="1941"/>
      <c r="FWE12" s="1941"/>
      <c r="FWF12" s="1941"/>
      <c r="FWG12" s="1941"/>
      <c r="FWH12" s="1941"/>
      <c r="FWI12" s="1941"/>
      <c r="FWJ12" s="1941"/>
      <c r="FWK12" s="1941"/>
      <c r="FWL12" s="1941"/>
      <c r="FWM12" s="1941"/>
      <c r="FWN12" s="1941"/>
      <c r="FWO12" s="1941"/>
      <c r="FWP12" s="1941"/>
      <c r="FWQ12" s="1941"/>
      <c r="FWR12" s="1941"/>
      <c r="FWS12" s="1941"/>
      <c r="FWT12" s="1941"/>
      <c r="FWU12" s="1941"/>
      <c r="FWV12" s="1941"/>
      <c r="FWW12" s="1941"/>
      <c r="FWX12" s="1941"/>
      <c r="FWY12" s="1941"/>
      <c r="FWZ12" s="1941"/>
      <c r="FXA12" s="1941"/>
      <c r="FXB12" s="1941"/>
      <c r="FXC12" s="1941"/>
      <c r="FXD12" s="1941"/>
      <c r="FXE12" s="1941"/>
      <c r="FXF12" s="1941"/>
      <c r="FXG12" s="1941"/>
      <c r="FXH12" s="1941"/>
      <c r="FXI12" s="1941"/>
      <c r="FXJ12" s="1941"/>
      <c r="FXK12" s="1941"/>
      <c r="FXL12" s="1941"/>
      <c r="FXM12" s="1941"/>
      <c r="FXN12" s="1941"/>
      <c r="FXO12" s="1941"/>
      <c r="FXP12" s="1941"/>
      <c r="FXQ12" s="1941"/>
      <c r="FXR12" s="1941"/>
      <c r="FXS12" s="1941"/>
      <c r="FXT12" s="1941"/>
      <c r="FXU12" s="1941"/>
      <c r="FXV12" s="1941"/>
      <c r="FXW12" s="1941"/>
      <c r="FXX12" s="1941"/>
      <c r="FXY12" s="1941"/>
      <c r="FXZ12" s="1941"/>
      <c r="FYA12" s="1941"/>
      <c r="FYB12" s="1941"/>
      <c r="FYC12" s="1941"/>
      <c r="FYD12" s="1941"/>
      <c r="FYE12" s="1941"/>
      <c r="FYF12" s="1941"/>
      <c r="FYG12" s="1941"/>
      <c r="FYH12" s="1941"/>
      <c r="FYI12" s="1941"/>
      <c r="FYJ12" s="1941"/>
      <c r="FYK12" s="1941"/>
      <c r="FYL12" s="1941"/>
      <c r="FYM12" s="1941"/>
      <c r="FYN12" s="1941"/>
      <c r="FYO12" s="1941"/>
      <c r="FYP12" s="1941"/>
      <c r="FYQ12" s="1941"/>
      <c r="FYR12" s="1941"/>
      <c r="FYS12" s="1941"/>
      <c r="FYT12" s="1941"/>
      <c r="FYU12" s="1941"/>
      <c r="FYV12" s="1941"/>
      <c r="FYW12" s="1941"/>
      <c r="FYX12" s="1941"/>
      <c r="FYY12" s="1941"/>
      <c r="FYZ12" s="1941"/>
      <c r="FZA12" s="1941"/>
      <c r="FZB12" s="1941"/>
      <c r="FZC12" s="1941"/>
      <c r="FZD12" s="1941"/>
      <c r="FZE12" s="1941"/>
      <c r="FZF12" s="1941"/>
      <c r="FZG12" s="1941"/>
      <c r="FZH12" s="1941"/>
      <c r="FZI12" s="1941"/>
      <c r="FZJ12" s="1941"/>
      <c r="FZK12" s="1941"/>
      <c r="FZL12" s="1941"/>
      <c r="FZM12" s="1941"/>
      <c r="FZN12" s="1941"/>
      <c r="FZO12" s="1941"/>
      <c r="FZP12" s="1941"/>
      <c r="FZQ12" s="1941"/>
      <c r="FZR12" s="1941"/>
      <c r="FZS12" s="1941"/>
      <c r="FZT12" s="1941"/>
      <c r="FZU12" s="1941"/>
      <c r="FZV12" s="1941"/>
      <c r="FZW12" s="1941"/>
      <c r="FZX12" s="1941"/>
      <c r="FZY12" s="1941"/>
      <c r="FZZ12" s="1941"/>
      <c r="GAA12" s="1941"/>
      <c r="GAB12" s="1941"/>
      <c r="GAC12" s="1941"/>
      <c r="GAD12" s="1941"/>
      <c r="GAE12" s="1941"/>
      <c r="GAF12" s="1941"/>
      <c r="GAG12" s="1941"/>
      <c r="GAH12" s="1941"/>
      <c r="GAI12" s="1941"/>
      <c r="GAJ12" s="1941"/>
      <c r="GAK12" s="1941"/>
      <c r="GAL12" s="1941"/>
      <c r="GAM12" s="1941"/>
      <c r="GAN12" s="1941"/>
      <c r="GAO12" s="1941"/>
      <c r="GAP12" s="1941"/>
      <c r="GAQ12" s="1941"/>
      <c r="GAR12" s="1941"/>
      <c r="GAS12" s="1941"/>
      <c r="GAT12" s="1941"/>
      <c r="GAU12" s="1941"/>
      <c r="GAV12" s="1941"/>
      <c r="GAW12" s="1941"/>
      <c r="GAX12" s="1941"/>
      <c r="GAY12" s="1941"/>
      <c r="GAZ12" s="1941"/>
      <c r="GBA12" s="1941"/>
      <c r="GBB12" s="1941"/>
      <c r="GBC12" s="1941"/>
      <c r="GBD12" s="1941"/>
      <c r="GBE12" s="1941"/>
      <c r="GBF12" s="1941"/>
      <c r="GBG12" s="1941"/>
      <c r="GBH12" s="1941"/>
      <c r="GBI12" s="1941"/>
      <c r="GBJ12" s="1941"/>
      <c r="GBK12" s="1941"/>
      <c r="GBL12" s="1941"/>
      <c r="GBM12" s="1941"/>
      <c r="GBN12" s="1941"/>
      <c r="GBO12" s="1941"/>
      <c r="GBP12" s="1941"/>
      <c r="GBQ12" s="1941"/>
      <c r="GBR12" s="1941"/>
      <c r="GBS12" s="1941"/>
      <c r="GBT12" s="1941"/>
      <c r="GBU12" s="1941"/>
      <c r="GBV12" s="1941"/>
      <c r="GBW12" s="1941"/>
      <c r="GBX12" s="1941"/>
      <c r="GBY12" s="1941"/>
      <c r="GBZ12" s="1941"/>
      <c r="GCA12" s="1941"/>
      <c r="GCB12" s="1941"/>
      <c r="GCC12" s="1941"/>
      <c r="GCD12" s="1941"/>
      <c r="GCE12" s="1941"/>
      <c r="GCF12" s="1941"/>
      <c r="GCG12" s="1941"/>
      <c r="GCH12" s="1941"/>
      <c r="GCI12" s="1941"/>
      <c r="GCJ12" s="1941"/>
      <c r="GCK12" s="1941"/>
      <c r="GCL12" s="1941"/>
      <c r="GCM12" s="1941"/>
      <c r="GCN12" s="1941"/>
      <c r="GCO12" s="1941"/>
      <c r="GCP12" s="1941"/>
      <c r="GCQ12" s="1941"/>
      <c r="GCR12" s="1941"/>
      <c r="GCS12" s="1941"/>
      <c r="GCT12" s="1941"/>
      <c r="GCU12" s="1941"/>
      <c r="GCV12" s="1941"/>
      <c r="GCW12" s="1941"/>
      <c r="GCX12" s="1941"/>
      <c r="GCY12" s="1941"/>
      <c r="GCZ12" s="1941"/>
      <c r="GDA12" s="1941"/>
      <c r="GDB12" s="1941"/>
      <c r="GDC12" s="1941"/>
      <c r="GDD12" s="1941"/>
      <c r="GDE12" s="1941"/>
      <c r="GDF12" s="1941"/>
      <c r="GDG12" s="1941"/>
      <c r="GDH12" s="1941"/>
      <c r="GDI12" s="1941"/>
      <c r="GDJ12" s="1941"/>
      <c r="GDK12" s="1941"/>
      <c r="GDL12" s="1941"/>
      <c r="GDM12" s="1941"/>
      <c r="GDN12" s="1941"/>
      <c r="GDO12" s="1941"/>
      <c r="GDP12" s="1941"/>
      <c r="GDQ12" s="1941"/>
      <c r="GDR12" s="1941"/>
      <c r="GDS12" s="1941"/>
      <c r="GDT12" s="1941"/>
      <c r="GDU12" s="1941"/>
      <c r="GDV12" s="1941"/>
      <c r="GDW12" s="1941"/>
      <c r="GDX12" s="1941"/>
      <c r="GDY12" s="1941"/>
      <c r="GDZ12" s="1941"/>
      <c r="GEA12" s="1941"/>
      <c r="GEB12" s="1941"/>
      <c r="GEC12" s="1941"/>
      <c r="GED12" s="1941"/>
      <c r="GEE12" s="1941"/>
      <c r="GEF12" s="1941"/>
      <c r="GEG12" s="1941"/>
      <c r="GEH12" s="1941"/>
      <c r="GEI12" s="1941"/>
      <c r="GEJ12" s="1941"/>
      <c r="GEK12" s="1941"/>
      <c r="GEL12" s="1941"/>
      <c r="GEM12" s="1941"/>
      <c r="GEN12" s="1941"/>
      <c r="GEO12" s="1941"/>
      <c r="GEP12" s="1941"/>
      <c r="GEQ12" s="1941"/>
      <c r="GER12" s="1941"/>
      <c r="GES12" s="1941"/>
      <c r="GET12" s="1941"/>
      <c r="GEU12" s="1941"/>
      <c r="GEV12" s="1941"/>
      <c r="GEW12" s="1941"/>
      <c r="GEX12" s="1941"/>
      <c r="GEY12" s="1941"/>
      <c r="GEZ12" s="1941"/>
      <c r="GFA12" s="1941"/>
      <c r="GFB12" s="1941"/>
      <c r="GFC12" s="1941"/>
      <c r="GFD12" s="1941"/>
      <c r="GFE12" s="1941"/>
      <c r="GFF12" s="1941"/>
      <c r="GFG12" s="1941"/>
      <c r="GFH12" s="1941"/>
      <c r="GFI12" s="1941"/>
      <c r="GFJ12" s="1941"/>
      <c r="GFK12" s="1941"/>
      <c r="GFL12" s="1941"/>
      <c r="GFM12" s="1941"/>
      <c r="GFN12" s="1941"/>
      <c r="GFO12" s="1941"/>
      <c r="GFP12" s="1941"/>
      <c r="GFQ12" s="1941"/>
      <c r="GFR12" s="1941"/>
      <c r="GFS12" s="1941"/>
      <c r="GFT12" s="1941"/>
      <c r="GFU12" s="1941"/>
      <c r="GFV12" s="1941"/>
      <c r="GFW12" s="1941"/>
      <c r="GFX12" s="1941"/>
      <c r="GFY12" s="1941"/>
      <c r="GFZ12" s="1941"/>
      <c r="GGA12" s="1941"/>
      <c r="GGB12" s="1941"/>
      <c r="GGC12" s="1941"/>
      <c r="GGD12" s="1941"/>
      <c r="GGE12" s="1941"/>
      <c r="GGF12" s="1941"/>
      <c r="GGG12" s="1941"/>
      <c r="GGH12" s="1941"/>
      <c r="GGI12" s="1941"/>
      <c r="GGJ12" s="1941"/>
      <c r="GGK12" s="1941"/>
      <c r="GGL12" s="1941"/>
      <c r="GGM12" s="1941"/>
      <c r="GGN12" s="1941"/>
      <c r="GGO12" s="1941"/>
      <c r="GGP12" s="1941"/>
      <c r="GGQ12" s="1941"/>
      <c r="GGR12" s="1941"/>
      <c r="GGS12" s="1941"/>
      <c r="GGT12" s="1941"/>
      <c r="GGU12" s="1941"/>
      <c r="GGV12" s="1941"/>
      <c r="GGW12" s="1941"/>
      <c r="GGX12" s="1941"/>
      <c r="GGY12" s="1941"/>
      <c r="GGZ12" s="1941"/>
      <c r="GHA12" s="1941"/>
      <c r="GHB12" s="1941"/>
      <c r="GHC12" s="1941"/>
      <c r="GHD12" s="1941"/>
      <c r="GHE12" s="1941"/>
      <c r="GHF12" s="1941"/>
      <c r="GHG12" s="1941"/>
      <c r="GHH12" s="1941"/>
      <c r="GHI12" s="1941"/>
      <c r="GHJ12" s="1941"/>
      <c r="GHK12" s="1941"/>
      <c r="GHL12" s="1941"/>
      <c r="GHM12" s="1941"/>
      <c r="GHN12" s="1941"/>
      <c r="GHO12" s="1941"/>
      <c r="GHP12" s="1941"/>
      <c r="GHQ12" s="1941"/>
      <c r="GHR12" s="1941"/>
      <c r="GHS12" s="1941"/>
      <c r="GHT12" s="1941"/>
      <c r="GHU12" s="1941"/>
      <c r="GHV12" s="1941"/>
      <c r="GHW12" s="1941"/>
      <c r="GHX12" s="1941"/>
      <c r="GHY12" s="1941"/>
      <c r="GHZ12" s="1941"/>
      <c r="GIA12" s="1941"/>
      <c r="GIB12" s="1941"/>
      <c r="GIC12" s="1941"/>
      <c r="GID12" s="1941"/>
      <c r="GIE12" s="1941"/>
      <c r="GIF12" s="1941"/>
      <c r="GIG12" s="1941"/>
      <c r="GIH12" s="1941"/>
      <c r="GII12" s="1941"/>
      <c r="GIJ12" s="1941"/>
      <c r="GIK12" s="1941"/>
      <c r="GIL12" s="1941"/>
      <c r="GIM12" s="1941"/>
      <c r="GIN12" s="1941"/>
      <c r="GIO12" s="1941"/>
      <c r="GIP12" s="1941"/>
      <c r="GIQ12" s="1941"/>
      <c r="GIR12" s="1941"/>
      <c r="GIS12" s="1941"/>
      <c r="GIT12" s="1941"/>
      <c r="GIU12" s="1941"/>
      <c r="GIV12" s="1941"/>
      <c r="GIW12" s="1941"/>
      <c r="GIX12" s="1941"/>
      <c r="GIY12" s="1941"/>
      <c r="GIZ12" s="1941"/>
      <c r="GJA12" s="1941"/>
      <c r="GJB12" s="1941"/>
      <c r="GJC12" s="1941"/>
      <c r="GJD12" s="1941"/>
      <c r="GJE12" s="1941"/>
      <c r="GJF12" s="1941"/>
      <c r="GJG12" s="1941"/>
      <c r="GJH12" s="1941"/>
      <c r="GJI12" s="1941"/>
      <c r="GJJ12" s="1941"/>
      <c r="GJK12" s="1941"/>
      <c r="GJL12" s="1941"/>
      <c r="GJM12" s="1941"/>
      <c r="GJN12" s="1941"/>
      <c r="GJO12" s="1941"/>
      <c r="GJP12" s="1941"/>
      <c r="GJQ12" s="1941"/>
      <c r="GJR12" s="1941"/>
      <c r="GJS12" s="1941"/>
      <c r="GJT12" s="1941"/>
      <c r="GJU12" s="1941"/>
      <c r="GJV12" s="1941"/>
      <c r="GJW12" s="1941"/>
      <c r="GJX12" s="1941"/>
      <c r="GJY12" s="1941"/>
      <c r="GJZ12" s="1941"/>
      <c r="GKA12" s="1941"/>
      <c r="GKB12" s="1941"/>
      <c r="GKC12" s="1941"/>
      <c r="GKD12" s="1941"/>
      <c r="GKE12" s="1941"/>
      <c r="GKF12" s="1941"/>
      <c r="GKG12" s="1941"/>
      <c r="GKH12" s="1941"/>
      <c r="GKI12" s="1941"/>
      <c r="GKJ12" s="1941"/>
      <c r="GKK12" s="1941"/>
      <c r="GKL12" s="1941"/>
      <c r="GKM12" s="1941"/>
      <c r="GKN12" s="1941"/>
      <c r="GKO12" s="1941"/>
      <c r="GKP12" s="1941"/>
      <c r="GKQ12" s="1941"/>
      <c r="GKR12" s="1941"/>
      <c r="GKS12" s="1941"/>
      <c r="GKT12" s="1941"/>
      <c r="GKU12" s="1941"/>
      <c r="GKV12" s="1941"/>
      <c r="GKW12" s="1941"/>
      <c r="GKX12" s="1941"/>
      <c r="GKY12" s="1941"/>
      <c r="GKZ12" s="1941"/>
      <c r="GLA12" s="1941"/>
      <c r="GLB12" s="1941"/>
      <c r="GLC12" s="1941"/>
      <c r="GLD12" s="1941"/>
      <c r="GLE12" s="1941"/>
      <c r="GLF12" s="1941"/>
      <c r="GLG12" s="1941"/>
      <c r="GLH12" s="1941"/>
      <c r="GLI12" s="1941"/>
      <c r="GLJ12" s="1941"/>
      <c r="GLK12" s="1941"/>
      <c r="GLL12" s="1941"/>
      <c r="GLM12" s="1941"/>
      <c r="GLN12" s="1941"/>
      <c r="GLO12" s="1941"/>
      <c r="GLP12" s="1941"/>
      <c r="GLQ12" s="1941"/>
      <c r="GLR12" s="1941"/>
      <c r="GLS12" s="1941"/>
      <c r="GLT12" s="1941"/>
      <c r="GLU12" s="1941"/>
      <c r="GLV12" s="1941"/>
      <c r="GLW12" s="1941"/>
      <c r="GLX12" s="1941"/>
      <c r="GLY12" s="1941"/>
      <c r="GLZ12" s="1941"/>
      <c r="GMA12" s="1941"/>
      <c r="GMB12" s="1941"/>
      <c r="GMC12" s="1941"/>
      <c r="GMD12" s="1941"/>
      <c r="GME12" s="1941"/>
      <c r="GMF12" s="1941"/>
      <c r="GMG12" s="1941"/>
      <c r="GMH12" s="1941"/>
      <c r="GMI12" s="1941"/>
      <c r="GMJ12" s="1941"/>
      <c r="GMK12" s="1941"/>
      <c r="GML12" s="1941"/>
      <c r="GMM12" s="1941"/>
      <c r="GMN12" s="1941"/>
      <c r="GMO12" s="1941"/>
      <c r="GMP12" s="1941"/>
      <c r="GMQ12" s="1941"/>
      <c r="GMR12" s="1941"/>
      <c r="GMS12" s="1941"/>
      <c r="GMT12" s="1941"/>
      <c r="GMU12" s="1941"/>
      <c r="GMV12" s="1941"/>
      <c r="GMW12" s="1941"/>
      <c r="GMX12" s="1941"/>
      <c r="GMY12" s="1941"/>
      <c r="GMZ12" s="1941"/>
      <c r="GNA12" s="1941"/>
      <c r="GNB12" s="1941"/>
      <c r="GNC12" s="1941"/>
      <c r="GND12" s="1941"/>
      <c r="GNE12" s="1941"/>
      <c r="GNF12" s="1941"/>
      <c r="GNG12" s="1941"/>
      <c r="GNH12" s="1941"/>
      <c r="GNI12" s="1941"/>
      <c r="GNJ12" s="1941"/>
      <c r="GNK12" s="1941"/>
      <c r="GNL12" s="1941"/>
      <c r="GNM12" s="1941"/>
      <c r="GNN12" s="1941"/>
      <c r="GNO12" s="1941"/>
      <c r="GNP12" s="1941"/>
      <c r="GNQ12" s="1941"/>
      <c r="GNR12" s="1941"/>
      <c r="GNS12" s="1941"/>
      <c r="GNT12" s="1941"/>
      <c r="GNU12" s="1941"/>
      <c r="GNV12" s="1941"/>
      <c r="GNW12" s="1941"/>
      <c r="GNX12" s="1941"/>
      <c r="GNY12" s="1941"/>
      <c r="GNZ12" s="1941"/>
      <c r="GOA12" s="1941"/>
      <c r="GOB12" s="1941"/>
      <c r="GOC12" s="1941"/>
      <c r="GOD12" s="1941"/>
      <c r="GOE12" s="1941"/>
      <c r="GOF12" s="1941"/>
      <c r="GOG12" s="1941"/>
      <c r="GOH12" s="1941"/>
      <c r="GOI12" s="1941"/>
      <c r="GOJ12" s="1941"/>
      <c r="GOK12" s="1941"/>
      <c r="GOL12" s="1941"/>
      <c r="GOM12" s="1941"/>
      <c r="GON12" s="1941"/>
      <c r="GOO12" s="1941"/>
      <c r="GOP12" s="1941"/>
      <c r="GOQ12" s="1941"/>
      <c r="GOR12" s="1941"/>
      <c r="GOS12" s="1941"/>
      <c r="GOT12" s="1941"/>
      <c r="GOU12" s="1941"/>
      <c r="GOV12" s="1941"/>
      <c r="GOW12" s="1941"/>
      <c r="GOX12" s="1941"/>
      <c r="GOY12" s="1941"/>
      <c r="GOZ12" s="1941"/>
      <c r="GPA12" s="1941"/>
      <c r="GPB12" s="1941"/>
      <c r="GPC12" s="1941"/>
      <c r="GPD12" s="1941"/>
      <c r="GPE12" s="1941"/>
      <c r="GPF12" s="1941"/>
      <c r="GPG12" s="1941"/>
      <c r="GPH12" s="1941"/>
      <c r="GPI12" s="1941"/>
      <c r="GPJ12" s="1941"/>
      <c r="GPK12" s="1941"/>
      <c r="GPL12" s="1941"/>
      <c r="GPM12" s="1941"/>
      <c r="GPN12" s="1941"/>
      <c r="GPO12" s="1941"/>
      <c r="GPP12" s="1941"/>
      <c r="GPQ12" s="1941"/>
      <c r="GPR12" s="1941"/>
      <c r="GPS12" s="1941"/>
      <c r="GPT12" s="1941"/>
      <c r="GPU12" s="1941"/>
      <c r="GPV12" s="1941"/>
      <c r="GPW12" s="1941"/>
      <c r="GPX12" s="1941"/>
      <c r="GPY12" s="1941"/>
      <c r="GPZ12" s="1941"/>
      <c r="GQA12" s="1941"/>
      <c r="GQB12" s="1941"/>
      <c r="GQC12" s="1941"/>
      <c r="GQD12" s="1941"/>
      <c r="GQE12" s="1941"/>
      <c r="GQF12" s="1941"/>
      <c r="GQG12" s="1941"/>
      <c r="GQH12" s="1941"/>
      <c r="GQI12" s="1941"/>
      <c r="GQJ12" s="1941"/>
      <c r="GQK12" s="1941"/>
      <c r="GQL12" s="1941"/>
      <c r="GQM12" s="1941"/>
      <c r="GQN12" s="1941"/>
      <c r="GQO12" s="1941"/>
      <c r="GQP12" s="1941"/>
      <c r="GQQ12" s="1941"/>
      <c r="GQR12" s="1941"/>
      <c r="GQS12" s="1941"/>
      <c r="GQT12" s="1941"/>
      <c r="GQU12" s="1941"/>
      <c r="GQV12" s="1941"/>
      <c r="GQW12" s="1941"/>
      <c r="GQX12" s="1941"/>
      <c r="GQY12" s="1941"/>
      <c r="GQZ12" s="1941"/>
      <c r="GRA12" s="1941"/>
      <c r="GRB12" s="1941"/>
      <c r="GRC12" s="1941"/>
      <c r="GRD12" s="1941"/>
      <c r="GRE12" s="1941"/>
      <c r="GRF12" s="1941"/>
      <c r="GRG12" s="1941"/>
      <c r="GRH12" s="1941"/>
      <c r="GRI12" s="1941"/>
      <c r="GRJ12" s="1941"/>
      <c r="GRK12" s="1941"/>
      <c r="GRL12" s="1941"/>
      <c r="GRM12" s="1941"/>
      <c r="GRN12" s="1941"/>
      <c r="GRO12" s="1941"/>
      <c r="GRP12" s="1941"/>
      <c r="GRQ12" s="1941"/>
      <c r="GRR12" s="1941"/>
      <c r="GRS12" s="1941"/>
      <c r="GRT12" s="1941"/>
      <c r="GRU12" s="1941"/>
      <c r="GRV12" s="1941"/>
      <c r="GRW12" s="1941"/>
      <c r="GRX12" s="1941"/>
      <c r="GRY12" s="1941"/>
      <c r="GRZ12" s="1941"/>
      <c r="GSA12" s="1941"/>
      <c r="GSB12" s="1941"/>
      <c r="GSC12" s="1941"/>
      <c r="GSD12" s="1941"/>
      <c r="GSE12" s="1941"/>
      <c r="GSF12" s="1941"/>
      <c r="GSG12" s="1941"/>
      <c r="GSH12" s="1941"/>
      <c r="GSI12" s="1941"/>
      <c r="GSJ12" s="1941"/>
      <c r="GSK12" s="1941"/>
      <c r="GSL12" s="1941"/>
      <c r="GSM12" s="1941"/>
      <c r="GSN12" s="1941"/>
      <c r="GSO12" s="1941"/>
      <c r="GSP12" s="1941"/>
      <c r="GSQ12" s="1941"/>
      <c r="GSR12" s="1941"/>
      <c r="GSS12" s="1941"/>
      <c r="GST12" s="1941"/>
      <c r="GSU12" s="1941"/>
      <c r="GSV12" s="1941"/>
      <c r="GSW12" s="1941"/>
      <c r="GSX12" s="1941"/>
      <c r="GSY12" s="1941"/>
      <c r="GSZ12" s="1941"/>
      <c r="GTA12" s="1941"/>
      <c r="GTB12" s="1941"/>
      <c r="GTC12" s="1941"/>
      <c r="GTD12" s="1941"/>
      <c r="GTE12" s="1941"/>
      <c r="GTF12" s="1941"/>
      <c r="GTG12" s="1941"/>
      <c r="GTH12" s="1941"/>
      <c r="GTI12" s="1941"/>
      <c r="GTJ12" s="1941"/>
      <c r="GTK12" s="1941"/>
      <c r="GTL12" s="1941"/>
      <c r="GTM12" s="1941"/>
      <c r="GTN12" s="1941"/>
      <c r="GTO12" s="1941"/>
      <c r="GTP12" s="1941"/>
      <c r="GTQ12" s="1941"/>
      <c r="GTR12" s="1941"/>
      <c r="GTS12" s="1941"/>
      <c r="GTT12" s="1941"/>
      <c r="GTU12" s="1941"/>
      <c r="GTV12" s="1941"/>
      <c r="GTW12" s="1941"/>
      <c r="GTX12" s="1941"/>
      <c r="GTY12" s="1941"/>
      <c r="GTZ12" s="1941"/>
      <c r="GUA12" s="1941"/>
      <c r="GUB12" s="1941"/>
      <c r="GUC12" s="1941"/>
      <c r="GUD12" s="1941"/>
      <c r="GUE12" s="1941"/>
      <c r="GUF12" s="1941"/>
      <c r="GUG12" s="1941"/>
      <c r="GUH12" s="1941"/>
      <c r="GUI12" s="1941"/>
      <c r="GUJ12" s="1941"/>
      <c r="GUK12" s="1941"/>
      <c r="GUL12" s="1941"/>
      <c r="GUM12" s="1941"/>
      <c r="GUN12" s="1941"/>
      <c r="GUO12" s="1941"/>
      <c r="GUP12" s="1941"/>
      <c r="GUQ12" s="1941"/>
      <c r="GUR12" s="1941"/>
      <c r="GUS12" s="1941"/>
      <c r="GUT12" s="1941"/>
      <c r="GUU12" s="1941"/>
      <c r="GUV12" s="1941"/>
      <c r="GUW12" s="1941"/>
      <c r="GUX12" s="1941"/>
      <c r="GUY12" s="1941"/>
      <c r="GUZ12" s="1941"/>
      <c r="GVA12" s="1941"/>
      <c r="GVB12" s="1941"/>
      <c r="GVC12" s="1941"/>
      <c r="GVD12" s="1941"/>
      <c r="GVE12" s="1941"/>
      <c r="GVF12" s="1941"/>
      <c r="GVG12" s="1941"/>
      <c r="GVH12" s="1941"/>
      <c r="GVI12" s="1941"/>
      <c r="GVJ12" s="1941"/>
      <c r="GVK12" s="1941"/>
      <c r="GVL12" s="1941"/>
      <c r="GVM12" s="1941"/>
      <c r="GVN12" s="1941"/>
      <c r="GVO12" s="1941"/>
      <c r="GVP12" s="1941"/>
      <c r="GVQ12" s="1941"/>
      <c r="GVR12" s="1941"/>
      <c r="GVS12" s="1941"/>
      <c r="GVT12" s="1941"/>
      <c r="GVU12" s="1941"/>
      <c r="GVV12" s="1941"/>
      <c r="GVW12" s="1941"/>
      <c r="GVX12" s="1941"/>
      <c r="GVY12" s="1941"/>
      <c r="GVZ12" s="1941"/>
      <c r="GWA12" s="1941"/>
      <c r="GWB12" s="1941"/>
      <c r="GWC12" s="1941"/>
      <c r="GWD12" s="1941"/>
      <c r="GWE12" s="1941"/>
      <c r="GWF12" s="1941"/>
      <c r="GWG12" s="1941"/>
      <c r="GWH12" s="1941"/>
      <c r="GWI12" s="1941"/>
      <c r="GWJ12" s="1941"/>
      <c r="GWK12" s="1941"/>
      <c r="GWL12" s="1941"/>
      <c r="GWM12" s="1941"/>
      <c r="GWN12" s="1941"/>
      <c r="GWO12" s="1941"/>
      <c r="GWP12" s="1941"/>
      <c r="GWQ12" s="1941"/>
      <c r="GWR12" s="1941"/>
      <c r="GWS12" s="1941"/>
      <c r="GWT12" s="1941"/>
      <c r="GWU12" s="1941"/>
      <c r="GWV12" s="1941"/>
      <c r="GWW12" s="1941"/>
      <c r="GWX12" s="1941"/>
      <c r="GWY12" s="1941"/>
      <c r="GWZ12" s="1941"/>
      <c r="GXA12" s="1941"/>
      <c r="GXB12" s="1941"/>
      <c r="GXC12" s="1941"/>
      <c r="GXD12" s="1941"/>
      <c r="GXE12" s="1941"/>
      <c r="GXF12" s="1941"/>
      <c r="GXG12" s="1941"/>
      <c r="GXH12" s="1941"/>
      <c r="GXI12" s="1941"/>
      <c r="GXJ12" s="1941"/>
      <c r="GXK12" s="1941"/>
      <c r="GXL12" s="1941"/>
      <c r="GXM12" s="1941"/>
      <c r="GXN12" s="1941"/>
      <c r="GXO12" s="1941"/>
      <c r="GXP12" s="1941"/>
      <c r="GXQ12" s="1941"/>
      <c r="GXR12" s="1941"/>
      <c r="GXS12" s="1941"/>
      <c r="GXT12" s="1941"/>
      <c r="GXU12" s="1941"/>
      <c r="GXV12" s="1941"/>
      <c r="GXW12" s="1941"/>
      <c r="GXX12" s="1941"/>
      <c r="GXY12" s="1941"/>
      <c r="GXZ12" s="1941"/>
      <c r="GYA12" s="1941"/>
      <c r="GYB12" s="1941"/>
      <c r="GYC12" s="1941"/>
      <c r="GYD12" s="1941"/>
      <c r="GYE12" s="1941"/>
      <c r="GYF12" s="1941"/>
      <c r="GYG12" s="1941"/>
      <c r="GYH12" s="1941"/>
      <c r="GYI12" s="1941"/>
      <c r="GYJ12" s="1941"/>
      <c r="GYK12" s="1941"/>
      <c r="GYL12" s="1941"/>
      <c r="GYM12" s="1941"/>
      <c r="GYN12" s="1941"/>
      <c r="GYO12" s="1941"/>
      <c r="GYP12" s="1941"/>
      <c r="GYQ12" s="1941"/>
      <c r="GYR12" s="1941"/>
      <c r="GYS12" s="1941"/>
      <c r="GYT12" s="1941"/>
      <c r="GYU12" s="1941"/>
      <c r="GYV12" s="1941"/>
      <c r="GYW12" s="1941"/>
      <c r="GYX12" s="1941"/>
      <c r="GYY12" s="1941"/>
      <c r="GYZ12" s="1941"/>
      <c r="GZA12" s="1941"/>
      <c r="GZB12" s="1941"/>
      <c r="GZC12" s="1941"/>
      <c r="GZD12" s="1941"/>
      <c r="GZE12" s="1941"/>
      <c r="GZF12" s="1941"/>
      <c r="GZG12" s="1941"/>
      <c r="GZH12" s="1941"/>
      <c r="GZI12" s="1941"/>
      <c r="GZJ12" s="1941"/>
      <c r="GZK12" s="1941"/>
      <c r="GZL12" s="1941"/>
      <c r="GZM12" s="1941"/>
      <c r="GZN12" s="1941"/>
      <c r="GZO12" s="1941"/>
      <c r="GZP12" s="1941"/>
      <c r="GZQ12" s="1941"/>
      <c r="GZR12" s="1941"/>
      <c r="GZS12" s="1941"/>
      <c r="GZT12" s="1941"/>
      <c r="GZU12" s="1941"/>
      <c r="GZV12" s="1941"/>
      <c r="GZW12" s="1941"/>
      <c r="GZX12" s="1941"/>
      <c r="GZY12" s="1941"/>
      <c r="GZZ12" s="1941"/>
      <c r="HAA12" s="1941"/>
      <c r="HAB12" s="1941"/>
      <c r="HAC12" s="1941"/>
      <c r="HAD12" s="1941"/>
      <c r="HAE12" s="1941"/>
      <c r="HAF12" s="1941"/>
      <c r="HAG12" s="1941"/>
      <c r="HAH12" s="1941"/>
      <c r="HAI12" s="1941"/>
      <c r="HAJ12" s="1941"/>
      <c r="HAK12" s="1941"/>
      <c r="HAL12" s="1941"/>
      <c r="HAM12" s="1941"/>
      <c r="HAN12" s="1941"/>
      <c r="HAO12" s="1941"/>
      <c r="HAP12" s="1941"/>
      <c r="HAQ12" s="1941"/>
      <c r="HAR12" s="1941"/>
      <c r="HAS12" s="1941"/>
      <c r="HAT12" s="1941"/>
      <c r="HAU12" s="1941"/>
      <c r="HAV12" s="1941"/>
      <c r="HAW12" s="1941"/>
      <c r="HAX12" s="1941"/>
      <c r="HAY12" s="1941"/>
      <c r="HAZ12" s="1941"/>
      <c r="HBA12" s="1941"/>
      <c r="HBB12" s="1941"/>
      <c r="HBC12" s="1941"/>
      <c r="HBD12" s="1941"/>
      <c r="HBE12" s="1941"/>
      <c r="HBF12" s="1941"/>
      <c r="HBG12" s="1941"/>
      <c r="HBH12" s="1941"/>
      <c r="HBI12" s="1941"/>
      <c r="HBJ12" s="1941"/>
      <c r="HBK12" s="1941"/>
      <c r="HBL12" s="1941"/>
      <c r="HBM12" s="1941"/>
      <c r="HBN12" s="1941"/>
      <c r="HBO12" s="1941"/>
      <c r="HBP12" s="1941"/>
      <c r="HBQ12" s="1941"/>
      <c r="HBR12" s="1941"/>
      <c r="HBS12" s="1941"/>
      <c r="HBT12" s="1941"/>
      <c r="HBU12" s="1941"/>
      <c r="HBV12" s="1941"/>
      <c r="HBW12" s="1941"/>
      <c r="HBX12" s="1941"/>
      <c r="HBY12" s="1941"/>
      <c r="HBZ12" s="1941"/>
      <c r="HCA12" s="1941"/>
      <c r="HCB12" s="1941"/>
      <c r="HCC12" s="1941"/>
      <c r="HCD12" s="1941"/>
      <c r="HCE12" s="1941"/>
      <c r="HCF12" s="1941"/>
      <c r="HCG12" s="1941"/>
      <c r="HCH12" s="1941"/>
      <c r="HCI12" s="1941"/>
      <c r="HCJ12" s="1941"/>
      <c r="HCK12" s="1941"/>
      <c r="HCL12" s="1941"/>
      <c r="HCM12" s="1941"/>
      <c r="HCN12" s="1941"/>
      <c r="HCO12" s="1941"/>
      <c r="HCP12" s="1941"/>
      <c r="HCQ12" s="1941"/>
      <c r="HCR12" s="1941"/>
      <c r="HCS12" s="1941"/>
      <c r="HCT12" s="1941"/>
      <c r="HCU12" s="1941"/>
      <c r="HCV12" s="1941"/>
      <c r="HCW12" s="1941"/>
      <c r="HCX12" s="1941"/>
      <c r="HCY12" s="1941"/>
      <c r="HCZ12" s="1941"/>
      <c r="HDA12" s="1941"/>
      <c r="HDB12" s="1941"/>
      <c r="HDC12" s="1941"/>
      <c r="HDD12" s="1941"/>
      <c r="HDE12" s="1941"/>
      <c r="HDF12" s="1941"/>
      <c r="HDG12" s="1941"/>
      <c r="HDH12" s="1941"/>
      <c r="HDI12" s="1941"/>
      <c r="HDJ12" s="1941"/>
      <c r="HDK12" s="1941"/>
      <c r="HDL12" s="1941"/>
      <c r="HDM12" s="1941"/>
      <c r="HDN12" s="1941"/>
      <c r="HDO12" s="1941"/>
      <c r="HDP12" s="1941"/>
      <c r="HDQ12" s="1941"/>
      <c r="HDR12" s="1941"/>
      <c r="HDS12" s="1941"/>
      <c r="HDT12" s="1941"/>
      <c r="HDU12" s="1941"/>
      <c r="HDV12" s="1941"/>
      <c r="HDW12" s="1941"/>
      <c r="HDX12" s="1941"/>
      <c r="HDY12" s="1941"/>
      <c r="HDZ12" s="1941"/>
      <c r="HEA12" s="1941"/>
      <c r="HEB12" s="1941"/>
      <c r="HEC12" s="1941"/>
      <c r="HED12" s="1941"/>
      <c r="HEE12" s="1941"/>
      <c r="HEF12" s="1941"/>
      <c r="HEG12" s="1941"/>
      <c r="HEH12" s="1941"/>
      <c r="HEI12" s="1941"/>
      <c r="HEJ12" s="1941"/>
      <c r="HEK12" s="1941"/>
      <c r="HEL12" s="1941"/>
      <c r="HEM12" s="1941"/>
      <c r="HEN12" s="1941"/>
      <c r="HEO12" s="1941"/>
      <c r="HEP12" s="1941"/>
      <c r="HEQ12" s="1941"/>
      <c r="HER12" s="1941"/>
      <c r="HES12" s="1941"/>
      <c r="HET12" s="1941"/>
      <c r="HEU12" s="1941"/>
      <c r="HEV12" s="1941"/>
      <c r="HEW12" s="1941"/>
      <c r="HEX12" s="1941"/>
      <c r="HEY12" s="1941"/>
      <c r="HEZ12" s="1941"/>
      <c r="HFA12" s="1941"/>
      <c r="HFB12" s="1941"/>
      <c r="HFC12" s="1941"/>
      <c r="HFD12" s="1941"/>
      <c r="HFE12" s="1941"/>
      <c r="HFF12" s="1941"/>
      <c r="HFG12" s="1941"/>
      <c r="HFH12" s="1941"/>
      <c r="HFI12" s="1941"/>
      <c r="HFJ12" s="1941"/>
      <c r="HFK12" s="1941"/>
      <c r="HFL12" s="1941"/>
      <c r="HFM12" s="1941"/>
      <c r="HFN12" s="1941"/>
      <c r="HFO12" s="1941"/>
      <c r="HFP12" s="1941"/>
      <c r="HFQ12" s="1941"/>
      <c r="HFR12" s="1941"/>
      <c r="HFS12" s="1941"/>
      <c r="HFT12" s="1941"/>
      <c r="HFU12" s="1941"/>
      <c r="HFV12" s="1941"/>
      <c r="HFW12" s="1941"/>
      <c r="HFX12" s="1941"/>
      <c r="HFY12" s="1941"/>
      <c r="HFZ12" s="1941"/>
      <c r="HGA12" s="1941"/>
      <c r="HGB12" s="1941"/>
      <c r="HGC12" s="1941"/>
      <c r="HGD12" s="1941"/>
      <c r="HGE12" s="1941"/>
      <c r="HGF12" s="1941"/>
      <c r="HGG12" s="1941"/>
      <c r="HGH12" s="1941"/>
      <c r="HGI12" s="1941"/>
      <c r="HGJ12" s="1941"/>
      <c r="HGK12" s="1941"/>
      <c r="HGL12" s="1941"/>
      <c r="HGM12" s="1941"/>
      <c r="HGN12" s="1941"/>
      <c r="HGO12" s="1941"/>
      <c r="HGP12" s="1941"/>
      <c r="HGQ12" s="1941"/>
      <c r="HGR12" s="1941"/>
      <c r="HGS12" s="1941"/>
      <c r="HGT12" s="1941"/>
      <c r="HGU12" s="1941"/>
      <c r="HGV12" s="1941"/>
      <c r="HGW12" s="1941"/>
      <c r="HGX12" s="1941"/>
      <c r="HGY12" s="1941"/>
      <c r="HGZ12" s="1941"/>
      <c r="HHA12" s="1941"/>
      <c r="HHB12" s="1941"/>
      <c r="HHC12" s="1941"/>
      <c r="HHD12" s="1941"/>
      <c r="HHE12" s="1941"/>
      <c r="HHF12" s="1941"/>
      <c r="HHG12" s="1941"/>
      <c r="HHH12" s="1941"/>
      <c r="HHI12" s="1941"/>
      <c r="HHJ12" s="1941"/>
      <c r="HHK12" s="1941"/>
      <c r="HHL12" s="1941"/>
      <c r="HHM12" s="1941"/>
      <c r="HHN12" s="1941"/>
      <c r="HHO12" s="1941"/>
      <c r="HHP12" s="1941"/>
      <c r="HHQ12" s="1941"/>
      <c r="HHR12" s="1941"/>
      <c r="HHS12" s="1941"/>
      <c r="HHT12" s="1941"/>
      <c r="HHU12" s="1941"/>
      <c r="HHV12" s="1941"/>
      <c r="HHW12" s="1941"/>
      <c r="HHX12" s="1941"/>
      <c r="HHY12" s="1941"/>
      <c r="HHZ12" s="1941"/>
      <c r="HIA12" s="1941"/>
      <c r="HIB12" s="1941"/>
      <c r="HIC12" s="1941"/>
      <c r="HID12" s="1941"/>
      <c r="HIE12" s="1941"/>
      <c r="HIF12" s="1941"/>
      <c r="HIG12" s="1941"/>
      <c r="HIH12" s="1941"/>
      <c r="HII12" s="1941"/>
      <c r="HIJ12" s="1941"/>
      <c r="HIK12" s="1941"/>
      <c r="HIL12" s="1941"/>
      <c r="HIM12" s="1941"/>
      <c r="HIN12" s="1941"/>
      <c r="HIO12" s="1941"/>
      <c r="HIP12" s="1941"/>
      <c r="HIQ12" s="1941"/>
      <c r="HIR12" s="1941"/>
      <c r="HIS12" s="1941"/>
      <c r="HIT12" s="1941"/>
      <c r="HIU12" s="1941"/>
      <c r="HIV12" s="1941"/>
      <c r="HIW12" s="1941"/>
      <c r="HIX12" s="1941"/>
      <c r="HIY12" s="1941"/>
      <c r="HIZ12" s="1941"/>
      <c r="HJA12" s="1941"/>
      <c r="HJB12" s="1941"/>
      <c r="HJC12" s="1941"/>
      <c r="HJD12" s="1941"/>
      <c r="HJE12" s="1941"/>
      <c r="HJF12" s="1941"/>
      <c r="HJG12" s="1941"/>
      <c r="HJH12" s="1941"/>
      <c r="HJI12" s="1941"/>
      <c r="HJJ12" s="1941"/>
      <c r="HJK12" s="1941"/>
      <c r="HJL12" s="1941"/>
      <c r="HJM12" s="1941"/>
      <c r="HJN12" s="1941"/>
      <c r="HJO12" s="1941"/>
      <c r="HJP12" s="1941"/>
      <c r="HJQ12" s="1941"/>
      <c r="HJR12" s="1941"/>
      <c r="HJS12" s="1941"/>
      <c r="HJT12" s="1941"/>
      <c r="HJU12" s="1941"/>
      <c r="HJV12" s="1941"/>
      <c r="HJW12" s="1941"/>
      <c r="HJX12" s="1941"/>
      <c r="HJY12" s="1941"/>
      <c r="HJZ12" s="1941"/>
      <c r="HKA12" s="1941"/>
      <c r="HKB12" s="1941"/>
      <c r="HKC12" s="1941"/>
      <c r="HKD12" s="1941"/>
      <c r="HKE12" s="1941"/>
      <c r="HKF12" s="1941"/>
      <c r="HKG12" s="1941"/>
      <c r="HKH12" s="1941"/>
      <c r="HKI12" s="1941"/>
      <c r="HKJ12" s="1941"/>
      <c r="HKK12" s="1941"/>
      <c r="HKL12" s="1941"/>
      <c r="HKM12" s="1941"/>
      <c r="HKN12" s="1941"/>
      <c r="HKO12" s="1941"/>
      <c r="HKP12" s="1941"/>
      <c r="HKQ12" s="1941"/>
      <c r="HKR12" s="1941"/>
      <c r="HKS12" s="1941"/>
      <c r="HKT12" s="1941"/>
      <c r="HKU12" s="1941"/>
      <c r="HKV12" s="1941"/>
      <c r="HKW12" s="1941"/>
      <c r="HKX12" s="1941"/>
      <c r="HKY12" s="1941"/>
      <c r="HKZ12" s="1941"/>
      <c r="HLA12" s="1941"/>
      <c r="HLB12" s="1941"/>
      <c r="HLC12" s="1941"/>
      <c r="HLD12" s="1941"/>
      <c r="HLE12" s="1941"/>
      <c r="HLF12" s="1941"/>
      <c r="HLG12" s="1941"/>
      <c r="HLH12" s="1941"/>
      <c r="HLI12" s="1941"/>
      <c r="HLJ12" s="1941"/>
      <c r="HLK12" s="1941"/>
      <c r="HLL12" s="1941"/>
      <c r="HLM12" s="1941"/>
      <c r="HLN12" s="1941"/>
      <c r="HLO12" s="1941"/>
      <c r="HLP12" s="1941"/>
      <c r="HLQ12" s="1941"/>
      <c r="HLR12" s="1941"/>
      <c r="HLS12" s="1941"/>
      <c r="HLT12" s="1941"/>
      <c r="HLU12" s="1941"/>
      <c r="HLV12" s="1941"/>
      <c r="HLW12" s="1941"/>
      <c r="HLX12" s="1941"/>
      <c r="HLY12" s="1941"/>
      <c r="HLZ12" s="1941"/>
      <c r="HMA12" s="1941"/>
      <c r="HMB12" s="1941"/>
      <c r="HMC12" s="1941"/>
      <c r="HMD12" s="1941"/>
      <c r="HME12" s="1941"/>
      <c r="HMF12" s="1941"/>
      <c r="HMG12" s="1941"/>
      <c r="HMH12" s="1941"/>
      <c r="HMI12" s="1941"/>
      <c r="HMJ12" s="1941"/>
      <c r="HMK12" s="1941"/>
      <c r="HML12" s="1941"/>
      <c r="HMM12" s="1941"/>
      <c r="HMN12" s="1941"/>
      <c r="HMO12" s="1941"/>
      <c r="HMP12" s="1941"/>
      <c r="HMQ12" s="1941"/>
      <c r="HMR12" s="1941"/>
      <c r="HMS12" s="1941"/>
      <c r="HMT12" s="1941"/>
      <c r="HMU12" s="1941"/>
      <c r="HMV12" s="1941"/>
      <c r="HMW12" s="1941"/>
      <c r="HMX12" s="1941"/>
      <c r="HMY12" s="1941"/>
      <c r="HMZ12" s="1941"/>
      <c r="HNA12" s="1941"/>
      <c r="HNB12" s="1941"/>
      <c r="HNC12" s="1941"/>
      <c r="HND12" s="1941"/>
      <c r="HNE12" s="1941"/>
      <c r="HNF12" s="1941"/>
      <c r="HNG12" s="1941"/>
      <c r="HNH12" s="1941"/>
      <c r="HNI12" s="1941"/>
      <c r="HNJ12" s="1941"/>
      <c r="HNK12" s="1941"/>
      <c r="HNL12" s="1941"/>
      <c r="HNM12" s="1941"/>
      <c r="HNN12" s="1941"/>
      <c r="HNO12" s="1941"/>
      <c r="HNP12" s="1941"/>
      <c r="HNQ12" s="1941"/>
      <c r="HNR12" s="1941"/>
      <c r="HNS12" s="1941"/>
      <c r="HNT12" s="1941"/>
      <c r="HNU12" s="1941"/>
      <c r="HNV12" s="1941"/>
      <c r="HNW12" s="1941"/>
      <c r="HNX12" s="1941"/>
      <c r="HNY12" s="1941"/>
      <c r="HNZ12" s="1941"/>
      <c r="HOA12" s="1941"/>
      <c r="HOB12" s="1941"/>
      <c r="HOC12" s="1941"/>
      <c r="HOD12" s="1941"/>
      <c r="HOE12" s="1941"/>
      <c r="HOF12" s="1941"/>
      <c r="HOG12" s="1941"/>
      <c r="HOH12" s="1941"/>
      <c r="HOI12" s="1941"/>
      <c r="HOJ12" s="1941"/>
      <c r="HOK12" s="1941"/>
      <c r="HOL12" s="1941"/>
      <c r="HOM12" s="1941"/>
      <c r="HON12" s="1941"/>
      <c r="HOO12" s="1941"/>
      <c r="HOP12" s="1941"/>
      <c r="HOQ12" s="1941"/>
      <c r="HOR12" s="1941"/>
      <c r="HOS12" s="1941"/>
      <c r="HOT12" s="1941"/>
      <c r="HOU12" s="1941"/>
      <c r="HOV12" s="1941"/>
      <c r="HOW12" s="1941"/>
      <c r="HOX12" s="1941"/>
      <c r="HOY12" s="1941"/>
      <c r="HOZ12" s="1941"/>
      <c r="HPA12" s="1941"/>
      <c r="HPB12" s="1941"/>
      <c r="HPC12" s="1941"/>
      <c r="HPD12" s="1941"/>
      <c r="HPE12" s="1941"/>
      <c r="HPF12" s="1941"/>
      <c r="HPG12" s="1941"/>
      <c r="HPH12" s="1941"/>
      <c r="HPI12" s="1941"/>
      <c r="HPJ12" s="1941"/>
      <c r="HPK12" s="1941"/>
      <c r="HPL12" s="1941"/>
      <c r="HPM12" s="1941"/>
      <c r="HPN12" s="1941"/>
      <c r="HPO12" s="1941"/>
      <c r="HPP12" s="1941"/>
      <c r="HPQ12" s="1941"/>
      <c r="HPR12" s="1941"/>
      <c r="HPS12" s="1941"/>
      <c r="HPT12" s="1941"/>
      <c r="HPU12" s="1941"/>
      <c r="HPV12" s="1941"/>
      <c r="HPW12" s="1941"/>
      <c r="HPX12" s="1941"/>
      <c r="HPY12" s="1941"/>
      <c r="HPZ12" s="1941"/>
      <c r="HQA12" s="1941"/>
      <c r="HQB12" s="1941"/>
      <c r="HQC12" s="1941"/>
      <c r="HQD12" s="1941"/>
      <c r="HQE12" s="1941"/>
      <c r="HQF12" s="1941"/>
      <c r="HQG12" s="1941"/>
      <c r="HQH12" s="1941"/>
      <c r="HQI12" s="1941"/>
      <c r="HQJ12" s="1941"/>
      <c r="HQK12" s="1941"/>
      <c r="HQL12" s="1941"/>
      <c r="HQM12" s="1941"/>
      <c r="HQN12" s="1941"/>
      <c r="HQO12" s="1941"/>
      <c r="HQP12" s="1941"/>
      <c r="HQQ12" s="1941"/>
      <c r="HQR12" s="1941"/>
      <c r="HQS12" s="1941"/>
      <c r="HQT12" s="1941"/>
      <c r="HQU12" s="1941"/>
      <c r="HQV12" s="1941"/>
      <c r="HQW12" s="1941"/>
      <c r="HQX12" s="1941"/>
      <c r="HQY12" s="1941"/>
      <c r="HQZ12" s="1941"/>
      <c r="HRA12" s="1941"/>
      <c r="HRB12" s="1941"/>
      <c r="HRC12" s="1941"/>
      <c r="HRD12" s="1941"/>
      <c r="HRE12" s="1941"/>
      <c r="HRF12" s="1941"/>
      <c r="HRG12" s="1941"/>
      <c r="HRH12" s="1941"/>
      <c r="HRI12" s="1941"/>
      <c r="HRJ12" s="1941"/>
      <c r="HRK12" s="1941"/>
      <c r="HRL12" s="1941"/>
      <c r="HRM12" s="1941"/>
      <c r="HRN12" s="1941"/>
      <c r="HRO12" s="1941"/>
      <c r="HRP12" s="1941"/>
      <c r="HRQ12" s="1941"/>
      <c r="HRR12" s="1941"/>
      <c r="HRS12" s="1941"/>
      <c r="HRT12" s="1941"/>
      <c r="HRU12" s="1941"/>
      <c r="HRV12" s="1941"/>
      <c r="HRW12" s="1941"/>
      <c r="HRX12" s="1941"/>
      <c r="HRY12" s="1941"/>
      <c r="HRZ12" s="1941"/>
      <c r="HSA12" s="1941"/>
      <c r="HSB12" s="1941"/>
      <c r="HSC12" s="1941"/>
      <c r="HSD12" s="1941"/>
      <c r="HSE12" s="1941"/>
      <c r="HSF12" s="1941"/>
      <c r="HSG12" s="1941"/>
      <c r="HSH12" s="1941"/>
      <c r="HSI12" s="1941"/>
      <c r="HSJ12" s="1941"/>
      <c r="HSK12" s="1941"/>
      <c r="HSL12" s="1941"/>
      <c r="HSM12" s="1941"/>
      <c r="HSN12" s="1941"/>
      <c r="HSO12" s="1941"/>
      <c r="HSP12" s="1941"/>
      <c r="HSQ12" s="1941"/>
      <c r="HSR12" s="1941"/>
      <c r="HSS12" s="1941"/>
      <c r="HST12" s="1941"/>
      <c r="HSU12" s="1941"/>
      <c r="HSV12" s="1941"/>
      <c r="HSW12" s="1941"/>
      <c r="HSX12" s="1941"/>
      <c r="HSY12" s="1941"/>
      <c r="HSZ12" s="1941"/>
      <c r="HTA12" s="1941"/>
      <c r="HTB12" s="1941"/>
      <c r="HTC12" s="1941"/>
      <c r="HTD12" s="1941"/>
      <c r="HTE12" s="1941"/>
      <c r="HTF12" s="1941"/>
      <c r="HTG12" s="1941"/>
      <c r="HTH12" s="1941"/>
      <c r="HTI12" s="1941"/>
      <c r="HTJ12" s="1941"/>
      <c r="HTK12" s="1941"/>
      <c r="HTL12" s="1941"/>
      <c r="HTM12" s="1941"/>
      <c r="HTN12" s="1941"/>
      <c r="HTO12" s="1941"/>
      <c r="HTP12" s="1941"/>
      <c r="HTQ12" s="1941"/>
      <c r="HTR12" s="1941"/>
      <c r="HTS12" s="1941"/>
      <c r="HTT12" s="1941"/>
      <c r="HTU12" s="1941"/>
      <c r="HTV12" s="1941"/>
      <c r="HTW12" s="1941"/>
      <c r="HTX12" s="1941"/>
      <c r="HTY12" s="1941"/>
      <c r="HTZ12" s="1941"/>
      <c r="HUA12" s="1941"/>
      <c r="HUB12" s="1941"/>
      <c r="HUC12" s="1941"/>
      <c r="HUD12" s="1941"/>
      <c r="HUE12" s="1941"/>
      <c r="HUF12" s="1941"/>
      <c r="HUG12" s="1941"/>
      <c r="HUH12" s="1941"/>
      <c r="HUI12" s="1941"/>
      <c r="HUJ12" s="1941"/>
      <c r="HUK12" s="1941"/>
      <c r="HUL12" s="1941"/>
      <c r="HUM12" s="1941"/>
      <c r="HUN12" s="1941"/>
      <c r="HUO12" s="1941"/>
      <c r="HUP12" s="1941"/>
      <c r="HUQ12" s="1941"/>
      <c r="HUR12" s="1941"/>
      <c r="HUS12" s="1941"/>
      <c r="HUT12" s="1941"/>
      <c r="HUU12" s="1941"/>
      <c r="HUV12" s="1941"/>
      <c r="HUW12" s="1941"/>
      <c r="HUX12" s="1941"/>
      <c r="HUY12" s="1941"/>
      <c r="HUZ12" s="1941"/>
      <c r="HVA12" s="1941"/>
      <c r="HVB12" s="1941"/>
      <c r="HVC12" s="1941"/>
      <c r="HVD12" s="1941"/>
      <c r="HVE12" s="1941"/>
      <c r="HVF12" s="1941"/>
      <c r="HVG12" s="1941"/>
      <c r="HVH12" s="1941"/>
      <c r="HVI12" s="1941"/>
      <c r="HVJ12" s="1941"/>
      <c r="HVK12" s="1941"/>
      <c r="HVL12" s="1941"/>
      <c r="HVM12" s="1941"/>
      <c r="HVN12" s="1941"/>
      <c r="HVO12" s="1941"/>
      <c r="HVP12" s="1941"/>
      <c r="HVQ12" s="1941"/>
      <c r="HVR12" s="1941"/>
      <c r="HVS12" s="1941"/>
      <c r="HVT12" s="1941"/>
      <c r="HVU12" s="1941"/>
      <c r="HVV12" s="1941"/>
      <c r="HVW12" s="1941"/>
      <c r="HVX12" s="1941"/>
      <c r="HVY12" s="1941"/>
      <c r="HVZ12" s="1941"/>
      <c r="HWA12" s="1941"/>
      <c r="HWB12" s="1941"/>
      <c r="HWC12" s="1941"/>
      <c r="HWD12" s="1941"/>
      <c r="HWE12" s="1941"/>
      <c r="HWF12" s="1941"/>
      <c r="HWG12" s="1941"/>
      <c r="HWH12" s="1941"/>
      <c r="HWI12" s="1941"/>
      <c r="HWJ12" s="1941"/>
      <c r="HWK12" s="1941"/>
      <c r="HWL12" s="1941"/>
      <c r="HWM12" s="1941"/>
      <c r="HWN12" s="1941"/>
      <c r="HWO12" s="1941"/>
      <c r="HWP12" s="1941"/>
      <c r="HWQ12" s="1941"/>
      <c r="HWR12" s="1941"/>
      <c r="HWS12" s="1941"/>
      <c r="HWT12" s="1941"/>
      <c r="HWU12" s="1941"/>
      <c r="HWV12" s="1941"/>
      <c r="HWW12" s="1941"/>
      <c r="HWX12" s="1941"/>
      <c r="HWY12" s="1941"/>
      <c r="HWZ12" s="1941"/>
      <c r="HXA12" s="1941"/>
      <c r="HXB12" s="1941"/>
      <c r="HXC12" s="1941"/>
      <c r="HXD12" s="1941"/>
      <c r="HXE12" s="1941"/>
      <c r="HXF12" s="1941"/>
      <c r="HXG12" s="1941"/>
      <c r="HXH12" s="1941"/>
      <c r="HXI12" s="1941"/>
      <c r="HXJ12" s="1941"/>
      <c r="HXK12" s="1941"/>
      <c r="HXL12" s="1941"/>
      <c r="HXM12" s="1941"/>
      <c r="HXN12" s="1941"/>
      <c r="HXO12" s="1941"/>
      <c r="HXP12" s="1941"/>
      <c r="HXQ12" s="1941"/>
      <c r="HXR12" s="1941"/>
      <c r="HXS12" s="1941"/>
      <c r="HXT12" s="1941"/>
      <c r="HXU12" s="1941"/>
      <c r="HXV12" s="1941"/>
      <c r="HXW12" s="1941"/>
      <c r="HXX12" s="1941"/>
      <c r="HXY12" s="1941"/>
      <c r="HXZ12" s="1941"/>
      <c r="HYA12" s="1941"/>
      <c r="HYB12" s="1941"/>
      <c r="HYC12" s="1941"/>
      <c r="HYD12" s="1941"/>
      <c r="HYE12" s="1941"/>
      <c r="HYF12" s="1941"/>
      <c r="HYG12" s="1941"/>
      <c r="HYH12" s="1941"/>
      <c r="HYI12" s="1941"/>
      <c r="HYJ12" s="1941"/>
      <c r="HYK12" s="1941"/>
      <c r="HYL12" s="1941"/>
      <c r="HYM12" s="1941"/>
      <c r="HYN12" s="1941"/>
      <c r="HYO12" s="1941"/>
      <c r="HYP12" s="1941"/>
      <c r="HYQ12" s="1941"/>
      <c r="HYR12" s="1941"/>
      <c r="HYS12" s="1941"/>
      <c r="HYT12" s="1941"/>
      <c r="HYU12" s="1941"/>
      <c r="HYV12" s="1941"/>
      <c r="HYW12" s="1941"/>
      <c r="HYX12" s="1941"/>
      <c r="HYY12" s="1941"/>
      <c r="HYZ12" s="1941"/>
      <c r="HZA12" s="1941"/>
      <c r="HZB12" s="1941"/>
      <c r="HZC12" s="1941"/>
      <c r="HZD12" s="1941"/>
      <c r="HZE12" s="1941"/>
      <c r="HZF12" s="1941"/>
      <c r="HZG12" s="1941"/>
      <c r="HZH12" s="1941"/>
      <c r="HZI12" s="1941"/>
      <c r="HZJ12" s="1941"/>
      <c r="HZK12" s="1941"/>
      <c r="HZL12" s="1941"/>
      <c r="HZM12" s="1941"/>
      <c r="HZN12" s="1941"/>
      <c r="HZO12" s="1941"/>
      <c r="HZP12" s="1941"/>
      <c r="HZQ12" s="1941"/>
      <c r="HZR12" s="1941"/>
      <c r="HZS12" s="1941"/>
      <c r="HZT12" s="1941"/>
      <c r="HZU12" s="1941"/>
      <c r="HZV12" s="1941"/>
      <c r="HZW12" s="1941"/>
      <c r="HZX12" s="1941"/>
      <c r="HZY12" s="1941"/>
      <c r="HZZ12" s="1941"/>
      <c r="IAA12" s="1941"/>
      <c r="IAB12" s="1941"/>
      <c r="IAC12" s="1941"/>
      <c r="IAD12" s="1941"/>
      <c r="IAE12" s="1941"/>
      <c r="IAF12" s="1941"/>
      <c r="IAG12" s="1941"/>
      <c r="IAH12" s="1941"/>
      <c r="IAI12" s="1941"/>
      <c r="IAJ12" s="1941"/>
      <c r="IAK12" s="1941"/>
      <c r="IAL12" s="1941"/>
      <c r="IAM12" s="1941"/>
      <c r="IAN12" s="1941"/>
      <c r="IAO12" s="1941"/>
      <c r="IAP12" s="1941"/>
      <c r="IAQ12" s="1941"/>
      <c r="IAR12" s="1941"/>
      <c r="IAS12" s="1941"/>
      <c r="IAT12" s="1941"/>
      <c r="IAU12" s="1941"/>
      <c r="IAV12" s="1941"/>
      <c r="IAW12" s="1941"/>
      <c r="IAX12" s="1941"/>
      <c r="IAY12" s="1941"/>
      <c r="IAZ12" s="1941"/>
      <c r="IBA12" s="1941"/>
      <c r="IBB12" s="1941"/>
      <c r="IBC12" s="1941"/>
      <c r="IBD12" s="1941"/>
      <c r="IBE12" s="1941"/>
      <c r="IBF12" s="1941"/>
      <c r="IBG12" s="1941"/>
      <c r="IBH12" s="1941"/>
      <c r="IBI12" s="1941"/>
      <c r="IBJ12" s="1941"/>
      <c r="IBK12" s="1941"/>
      <c r="IBL12" s="1941"/>
      <c r="IBM12" s="1941"/>
      <c r="IBN12" s="1941"/>
      <c r="IBO12" s="1941"/>
      <c r="IBP12" s="1941"/>
      <c r="IBQ12" s="1941"/>
      <c r="IBR12" s="1941"/>
      <c r="IBS12" s="1941"/>
      <c r="IBT12" s="1941"/>
      <c r="IBU12" s="1941"/>
      <c r="IBV12" s="1941"/>
      <c r="IBW12" s="1941"/>
      <c r="IBX12" s="1941"/>
      <c r="IBY12" s="1941"/>
      <c r="IBZ12" s="1941"/>
      <c r="ICA12" s="1941"/>
      <c r="ICB12" s="1941"/>
      <c r="ICC12" s="1941"/>
      <c r="ICD12" s="1941"/>
      <c r="ICE12" s="1941"/>
      <c r="ICF12" s="1941"/>
      <c r="ICG12" s="1941"/>
      <c r="ICH12" s="1941"/>
      <c r="ICI12" s="1941"/>
      <c r="ICJ12" s="1941"/>
      <c r="ICK12" s="1941"/>
      <c r="ICL12" s="1941"/>
      <c r="ICM12" s="1941"/>
      <c r="ICN12" s="1941"/>
      <c r="ICO12" s="1941"/>
      <c r="ICP12" s="1941"/>
      <c r="ICQ12" s="1941"/>
      <c r="ICR12" s="1941"/>
      <c r="ICS12" s="1941"/>
      <c r="ICT12" s="1941"/>
      <c r="ICU12" s="1941"/>
      <c r="ICV12" s="1941"/>
      <c r="ICW12" s="1941"/>
      <c r="ICX12" s="1941"/>
      <c r="ICY12" s="1941"/>
      <c r="ICZ12" s="1941"/>
      <c r="IDA12" s="1941"/>
      <c r="IDB12" s="1941"/>
      <c r="IDC12" s="1941"/>
      <c r="IDD12" s="1941"/>
      <c r="IDE12" s="1941"/>
      <c r="IDF12" s="1941"/>
      <c r="IDG12" s="1941"/>
      <c r="IDH12" s="1941"/>
      <c r="IDI12" s="1941"/>
      <c r="IDJ12" s="1941"/>
      <c r="IDK12" s="1941"/>
      <c r="IDL12" s="1941"/>
      <c r="IDM12" s="1941"/>
      <c r="IDN12" s="1941"/>
      <c r="IDO12" s="1941"/>
      <c r="IDP12" s="1941"/>
      <c r="IDQ12" s="1941"/>
      <c r="IDR12" s="1941"/>
      <c r="IDS12" s="1941"/>
      <c r="IDT12" s="1941"/>
      <c r="IDU12" s="1941"/>
      <c r="IDV12" s="1941"/>
      <c r="IDW12" s="1941"/>
      <c r="IDX12" s="1941"/>
      <c r="IDY12" s="1941"/>
      <c r="IDZ12" s="1941"/>
      <c r="IEA12" s="1941"/>
      <c r="IEB12" s="1941"/>
      <c r="IEC12" s="1941"/>
      <c r="IED12" s="1941"/>
      <c r="IEE12" s="1941"/>
      <c r="IEF12" s="1941"/>
      <c r="IEG12" s="1941"/>
      <c r="IEH12" s="1941"/>
      <c r="IEI12" s="1941"/>
      <c r="IEJ12" s="1941"/>
      <c r="IEK12" s="1941"/>
      <c r="IEL12" s="1941"/>
      <c r="IEM12" s="1941"/>
      <c r="IEN12" s="1941"/>
      <c r="IEO12" s="1941"/>
      <c r="IEP12" s="1941"/>
      <c r="IEQ12" s="1941"/>
      <c r="IER12" s="1941"/>
      <c r="IES12" s="1941"/>
      <c r="IET12" s="1941"/>
      <c r="IEU12" s="1941"/>
      <c r="IEV12" s="1941"/>
      <c r="IEW12" s="1941"/>
      <c r="IEX12" s="1941"/>
      <c r="IEY12" s="1941"/>
      <c r="IEZ12" s="1941"/>
      <c r="IFA12" s="1941"/>
      <c r="IFB12" s="1941"/>
      <c r="IFC12" s="1941"/>
      <c r="IFD12" s="1941"/>
      <c r="IFE12" s="1941"/>
      <c r="IFF12" s="1941"/>
      <c r="IFG12" s="1941"/>
      <c r="IFH12" s="1941"/>
      <c r="IFI12" s="1941"/>
      <c r="IFJ12" s="1941"/>
      <c r="IFK12" s="1941"/>
      <c r="IFL12" s="1941"/>
      <c r="IFM12" s="1941"/>
      <c r="IFN12" s="1941"/>
      <c r="IFO12" s="1941"/>
      <c r="IFP12" s="1941"/>
      <c r="IFQ12" s="1941"/>
      <c r="IFR12" s="1941"/>
      <c r="IFS12" s="1941"/>
      <c r="IFT12" s="1941"/>
      <c r="IFU12" s="1941"/>
      <c r="IFV12" s="1941"/>
      <c r="IFW12" s="1941"/>
      <c r="IFX12" s="1941"/>
      <c r="IFY12" s="1941"/>
      <c r="IFZ12" s="1941"/>
      <c r="IGA12" s="1941"/>
      <c r="IGB12" s="1941"/>
      <c r="IGC12" s="1941"/>
      <c r="IGD12" s="1941"/>
      <c r="IGE12" s="1941"/>
      <c r="IGF12" s="1941"/>
      <c r="IGG12" s="1941"/>
      <c r="IGH12" s="1941"/>
      <c r="IGI12" s="1941"/>
      <c r="IGJ12" s="1941"/>
      <c r="IGK12" s="1941"/>
      <c r="IGL12" s="1941"/>
      <c r="IGM12" s="1941"/>
      <c r="IGN12" s="1941"/>
      <c r="IGO12" s="1941"/>
      <c r="IGP12" s="1941"/>
      <c r="IGQ12" s="1941"/>
      <c r="IGR12" s="1941"/>
      <c r="IGS12" s="1941"/>
      <c r="IGT12" s="1941"/>
      <c r="IGU12" s="1941"/>
      <c r="IGV12" s="1941"/>
      <c r="IGW12" s="1941"/>
      <c r="IGX12" s="1941"/>
      <c r="IGY12" s="1941"/>
      <c r="IGZ12" s="1941"/>
      <c r="IHA12" s="1941"/>
      <c r="IHB12" s="1941"/>
      <c r="IHC12" s="1941"/>
      <c r="IHD12" s="1941"/>
      <c r="IHE12" s="1941"/>
      <c r="IHF12" s="1941"/>
      <c r="IHG12" s="1941"/>
      <c r="IHH12" s="1941"/>
      <c r="IHI12" s="1941"/>
      <c r="IHJ12" s="1941"/>
      <c r="IHK12" s="1941"/>
      <c r="IHL12" s="1941"/>
      <c r="IHM12" s="1941"/>
      <c r="IHN12" s="1941"/>
      <c r="IHO12" s="1941"/>
      <c r="IHP12" s="1941"/>
      <c r="IHQ12" s="1941"/>
      <c r="IHR12" s="1941"/>
      <c r="IHS12" s="1941"/>
      <c r="IHT12" s="1941"/>
      <c r="IHU12" s="1941"/>
      <c r="IHV12" s="1941"/>
      <c r="IHW12" s="1941"/>
      <c r="IHX12" s="1941"/>
      <c r="IHY12" s="1941"/>
      <c r="IHZ12" s="1941"/>
      <c r="IIA12" s="1941"/>
      <c r="IIB12" s="1941"/>
      <c r="IIC12" s="1941"/>
      <c r="IID12" s="1941"/>
      <c r="IIE12" s="1941"/>
      <c r="IIF12" s="1941"/>
      <c r="IIG12" s="1941"/>
      <c r="IIH12" s="1941"/>
      <c r="III12" s="1941"/>
      <c r="IIJ12" s="1941"/>
      <c r="IIK12" s="1941"/>
      <c r="IIL12" s="1941"/>
      <c r="IIM12" s="1941"/>
      <c r="IIN12" s="1941"/>
      <c r="IIO12" s="1941"/>
      <c r="IIP12" s="1941"/>
      <c r="IIQ12" s="1941"/>
      <c r="IIR12" s="1941"/>
      <c r="IIS12" s="1941"/>
      <c r="IIT12" s="1941"/>
      <c r="IIU12" s="1941"/>
      <c r="IIV12" s="1941"/>
      <c r="IIW12" s="1941"/>
      <c r="IIX12" s="1941"/>
      <c r="IIY12" s="1941"/>
      <c r="IIZ12" s="1941"/>
      <c r="IJA12" s="1941"/>
      <c r="IJB12" s="1941"/>
      <c r="IJC12" s="1941"/>
      <c r="IJD12" s="1941"/>
      <c r="IJE12" s="1941"/>
      <c r="IJF12" s="1941"/>
      <c r="IJG12" s="1941"/>
      <c r="IJH12" s="1941"/>
      <c r="IJI12" s="1941"/>
      <c r="IJJ12" s="1941"/>
      <c r="IJK12" s="1941"/>
      <c r="IJL12" s="1941"/>
      <c r="IJM12" s="1941"/>
      <c r="IJN12" s="1941"/>
      <c r="IJO12" s="1941"/>
      <c r="IJP12" s="1941"/>
      <c r="IJQ12" s="1941"/>
      <c r="IJR12" s="1941"/>
      <c r="IJS12" s="1941"/>
      <c r="IJT12" s="1941"/>
      <c r="IJU12" s="1941"/>
      <c r="IJV12" s="1941"/>
      <c r="IJW12" s="1941"/>
      <c r="IJX12" s="1941"/>
      <c r="IJY12" s="1941"/>
      <c r="IJZ12" s="1941"/>
      <c r="IKA12" s="1941"/>
      <c r="IKB12" s="1941"/>
      <c r="IKC12" s="1941"/>
      <c r="IKD12" s="1941"/>
      <c r="IKE12" s="1941"/>
      <c r="IKF12" s="1941"/>
      <c r="IKG12" s="1941"/>
      <c r="IKH12" s="1941"/>
      <c r="IKI12" s="1941"/>
      <c r="IKJ12" s="1941"/>
      <c r="IKK12" s="1941"/>
      <c r="IKL12" s="1941"/>
      <c r="IKM12" s="1941"/>
      <c r="IKN12" s="1941"/>
      <c r="IKO12" s="1941"/>
      <c r="IKP12" s="1941"/>
      <c r="IKQ12" s="1941"/>
      <c r="IKR12" s="1941"/>
      <c r="IKS12" s="1941"/>
      <c r="IKT12" s="1941"/>
      <c r="IKU12" s="1941"/>
      <c r="IKV12" s="1941"/>
      <c r="IKW12" s="1941"/>
      <c r="IKX12" s="1941"/>
      <c r="IKY12" s="1941"/>
      <c r="IKZ12" s="1941"/>
      <c r="ILA12" s="1941"/>
      <c r="ILB12" s="1941"/>
      <c r="ILC12" s="1941"/>
      <c r="ILD12" s="1941"/>
      <c r="ILE12" s="1941"/>
      <c r="ILF12" s="1941"/>
      <c r="ILG12" s="1941"/>
      <c r="ILH12" s="1941"/>
      <c r="ILI12" s="1941"/>
      <c r="ILJ12" s="1941"/>
      <c r="ILK12" s="1941"/>
      <c r="ILL12" s="1941"/>
      <c r="ILM12" s="1941"/>
      <c r="ILN12" s="1941"/>
      <c r="ILO12" s="1941"/>
      <c r="ILP12" s="1941"/>
      <c r="ILQ12" s="1941"/>
      <c r="ILR12" s="1941"/>
      <c r="ILS12" s="1941"/>
      <c r="ILT12" s="1941"/>
      <c r="ILU12" s="1941"/>
      <c r="ILV12" s="1941"/>
      <c r="ILW12" s="1941"/>
      <c r="ILX12" s="1941"/>
      <c r="ILY12" s="1941"/>
      <c r="ILZ12" s="1941"/>
      <c r="IMA12" s="1941"/>
      <c r="IMB12" s="1941"/>
      <c r="IMC12" s="1941"/>
      <c r="IMD12" s="1941"/>
      <c r="IME12" s="1941"/>
      <c r="IMF12" s="1941"/>
      <c r="IMG12" s="1941"/>
      <c r="IMH12" s="1941"/>
      <c r="IMI12" s="1941"/>
      <c r="IMJ12" s="1941"/>
      <c r="IMK12" s="1941"/>
      <c r="IML12" s="1941"/>
      <c r="IMM12" s="1941"/>
      <c r="IMN12" s="1941"/>
      <c r="IMO12" s="1941"/>
      <c r="IMP12" s="1941"/>
      <c r="IMQ12" s="1941"/>
      <c r="IMR12" s="1941"/>
      <c r="IMS12" s="1941"/>
      <c r="IMT12" s="1941"/>
      <c r="IMU12" s="1941"/>
      <c r="IMV12" s="1941"/>
      <c r="IMW12" s="1941"/>
      <c r="IMX12" s="1941"/>
      <c r="IMY12" s="1941"/>
      <c r="IMZ12" s="1941"/>
      <c r="INA12" s="1941"/>
      <c r="INB12" s="1941"/>
      <c r="INC12" s="1941"/>
      <c r="IND12" s="1941"/>
      <c r="INE12" s="1941"/>
      <c r="INF12" s="1941"/>
      <c r="ING12" s="1941"/>
      <c r="INH12" s="1941"/>
      <c r="INI12" s="1941"/>
      <c r="INJ12" s="1941"/>
      <c r="INK12" s="1941"/>
      <c r="INL12" s="1941"/>
      <c r="INM12" s="1941"/>
      <c r="INN12" s="1941"/>
      <c r="INO12" s="1941"/>
      <c r="INP12" s="1941"/>
      <c r="INQ12" s="1941"/>
      <c r="INR12" s="1941"/>
      <c r="INS12" s="1941"/>
      <c r="INT12" s="1941"/>
      <c r="INU12" s="1941"/>
      <c r="INV12" s="1941"/>
      <c r="INW12" s="1941"/>
      <c r="INX12" s="1941"/>
      <c r="INY12" s="1941"/>
      <c r="INZ12" s="1941"/>
      <c r="IOA12" s="1941"/>
      <c r="IOB12" s="1941"/>
      <c r="IOC12" s="1941"/>
      <c r="IOD12" s="1941"/>
      <c r="IOE12" s="1941"/>
      <c r="IOF12" s="1941"/>
      <c r="IOG12" s="1941"/>
      <c r="IOH12" s="1941"/>
      <c r="IOI12" s="1941"/>
      <c r="IOJ12" s="1941"/>
      <c r="IOK12" s="1941"/>
      <c r="IOL12" s="1941"/>
      <c r="IOM12" s="1941"/>
      <c r="ION12" s="1941"/>
      <c r="IOO12" s="1941"/>
      <c r="IOP12" s="1941"/>
      <c r="IOQ12" s="1941"/>
      <c r="IOR12" s="1941"/>
      <c r="IOS12" s="1941"/>
      <c r="IOT12" s="1941"/>
      <c r="IOU12" s="1941"/>
      <c r="IOV12" s="1941"/>
      <c r="IOW12" s="1941"/>
      <c r="IOX12" s="1941"/>
      <c r="IOY12" s="1941"/>
      <c r="IOZ12" s="1941"/>
      <c r="IPA12" s="1941"/>
      <c r="IPB12" s="1941"/>
      <c r="IPC12" s="1941"/>
      <c r="IPD12" s="1941"/>
      <c r="IPE12" s="1941"/>
      <c r="IPF12" s="1941"/>
      <c r="IPG12" s="1941"/>
      <c r="IPH12" s="1941"/>
      <c r="IPI12" s="1941"/>
      <c r="IPJ12" s="1941"/>
      <c r="IPK12" s="1941"/>
      <c r="IPL12" s="1941"/>
      <c r="IPM12" s="1941"/>
      <c r="IPN12" s="1941"/>
      <c r="IPO12" s="1941"/>
      <c r="IPP12" s="1941"/>
      <c r="IPQ12" s="1941"/>
      <c r="IPR12" s="1941"/>
      <c r="IPS12" s="1941"/>
      <c r="IPT12" s="1941"/>
      <c r="IPU12" s="1941"/>
      <c r="IPV12" s="1941"/>
      <c r="IPW12" s="1941"/>
      <c r="IPX12" s="1941"/>
      <c r="IPY12" s="1941"/>
      <c r="IPZ12" s="1941"/>
      <c r="IQA12" s="1941"/>
      <c r="IQB12" s="1941"/>
      <c r="IQC12" s="1941"/>
      <c r="IQD12" s="1941"/>
      <c r="IQE12" s="1941"/>
      <c r="IQF12" s="1941"/>
      <c r="IQG12" s="1941"/>
      <c r="IQH12" s="1941"/>
      <c r="IQI12" s="1941"/>
      <c r="IQJ12" s="1941"/>
      <c r="IQK12" s="1941"/>
      <c r="IQL12" s="1941"/>
      <c r="IQM12" s="1941"/>
      <c r="IQN12" s="1941"/>
      <c r="IQO12" s="1941"/>
      <c r="IQP12" s="1941"/>
      <c r="IQQ12" s="1941"/>
      <c r="IQR12" s="1941"/>
      <c r="IQS12" s="1941"/>
      <c r="IQT12" s="1941"/>
      <c r="IQU12" s="1941"/>
      <c r="IQV12" s="1941"/>
      <c r="IQW12" s="1941"/>
      <c r="IQX12" s="1941"/>
      <c r="IQY12" s="1941"/>
      <c r="IQZ12" s="1941"/>
      <c r="IRA12" s="1941"/>
      <c r="IRB12" s="1941"/>
      <c r="IRC12" s="1941"/>
      <c r="IRD12" s="1941"/>
      <c r="IRE12" s="1941"/>
      <c r="IRF12" s="1941"/>
      <c r="IRG12" s="1941"/>
      <c r="IRH12" s="1941"/>
      <c r="IRI12" s="1941"/>
      <c r="IRJ12" s="1941"/>
      <c r="IRK12" s="1941"/>
      <c r="IRL12" s="1941"/>
      <c r="IRM12" s="1941"/>
      <c r="IRN12" s="1941"/>
      <c r="IRO12" s="1941"/>
      <c r="IRP12" s="1941"/>
      <c r="IRQ12" s="1941"/>
      <c r="IRR12" s="1941"/>
      <c r="IRS12" s="1941"/>
      <c r="IRT12" s="1941"/>
      <c r="IRU12" s="1941"/>
      <c r="IRV12" s="1941"/>
      <c r="IRW12" s="1941"/>
      <c r="IRX12" s="1941"/>
      <c r="IRY12" s="1941"/>
      <c r="IRZ12" s="1941"/>
      <c r="ISA12" s="1941"/>
      <c r="ISB12" s="1941"/>
      <c r="ISC12" s="1941"/>
      <c r="ISD12" s="1941"/>
      <c r="ISE12" s="1941"/>
      <c r="ISF12" s="1941"/>
      <c r="ISG12" s="1941"/>
      <c r="ISH12" s="1941"/>
      <c r="ISI12" s="1941"/>
      <c r="ISJ12" s="1941"/>
      <c r="ISK12" s="1941"/>
      <c r="ISL12" s="1941"/>
      <c r="ISM12" s="1941"/>
      <c r="ISN12" s="1941"/>
      <c r="ISO12" s="1941"/>
      <c r="ISP12" s="1941"/>
      <c r="ISQ12" s="1941"/>
      <c r="ISR12" s="1941"/>
      <c r="ISS12" s="1941"/>
      <c r="IST12" s="1941"/>
      <c r="ISU12" s="1941"/>
      <c r="ISV12" s="1941"/>
      <c r="ISW12" s="1941"/>
      <c r="ISX12" s="1941"/>
      <c r="ISY12" s="1941"/>
      <c r="ISZ12" s="1941"/>
      <c r="ITA12" s="1941"/>
      <c r="ITB12" s="1941"/>
      <c r="ITC12" s="1941"/>
      <c r="ITD12" s="1941"/>
      <c r="ITE12" s="1941"/>
      <c r="ITF12" s="1941"/>
      <c r="ITG12" s="1941"/>
      <c r="ITH12" s="1941"/>
      <c r="ITI12" s="1941"/>
      <c r="ITJ12" s="1941"/>
      <c r="ITK12" s="1941"/>
      <c r="ITL12" s="1941"/>
      <c r="ITM12" s="1941"/>
      <c r="ITN12" s="1941"/>
      <c r="ITO12" s="1941"/>
      <c r="ITP12" s="1941"/>
      <c r="ITQ12" s="1941"/>
      <c r="ITR12" s="1941"/>
      <c r="ITS12" s="1941"/>
      <c r="ITT12" s="1941"/>
      <c r="ITU12" s="1941"/>
      <c r="ITV12" s="1941"/>
      <c r="ITW12" s="1941"/>
      <c r="ITX12" s="1941"/>
      <c r="ITY12" s="1941"/>
      <c r="ITZ12" s="1941"/>
      <c r="IUA12" s="1941"/>
      <c r="IUB12" s="1941"/>
      <c r="IUC12" s="1941"/>
      <c r="IUD12" s="1941"/>
      <c r="IUE12" s="1941"/>
      <c r="IUF12" s="1941"/>
      <c r="IUG12" s="1941"/>
      <c r="IUH12" s="1941"/>
      <c r="IUI12" s="1941"/>
      <c r="IUJ12" s="1941"/>
      <c r="IUK12" s="1941"/>
      <c r="IUL12" s="1941"/>
      <c r="IUM12" s="1941"/>
      <c r="IUN12" s="1941"/>
      <c r="IUO12" s="1941"/>
      <c r="IUP12" s="1941"/>
      <c r="IUQ12" s="1941"/>
      <c r="IUR12" s="1941"/>
      <c r="IUS12" s="1941"/>
      <c r="IUT12" s="1941"/>
      <c r="IUU12" s="1941"/>
      <c r="IUV12" s="1941"/>
      <c r="IUW12" s="1941"/>
      <c r="IUX12" s="1941"/>
      <c r="IUY12" s="1941"/>
      <c r="IUZ12" s="1941"/>
      <c r="IVA12" s="1941"/>
      <c r="IVB12" s="1941"/>
      <c r="IVC12" s="1941"/>
      <c r="IVD12" s="1941"/>
      <c r="IVE12" s="1941"/>
      <c r="IVF12" s="1941"/>
      <c r="IVG12" s="1941"/>
      <c r="IVH12" s="1941"/>
      <c r="IVI12" s="1941"/>
      <c r="IVJ12" s="1941"/>
      <c r="IVK12" s="1941"/>
      <c r="IVL12" s="1941"/>
      <c r="IVM12" s="1941"/>
      <c r="IVN12" s="1941"/>
      <c r="IVO12" s="1941"/>
      <c r="IVP12" s="1941"/>
      <c r="IVQ12" s="1941"/>
      <c r="IVR12" s="1941"/>
      <c r="IVS12" s="1941"/>
      <c r="IVT12" s="1941"/>
      <c r="IVU12" s="1941"/>
      <c r="IVV12" s="1941"/>
      <c r="IVW12" s="1941"/>
      <c r="IVX12" s="1941"/>
      <c r="IVY12" s="1941"/>
      <c r="IVZ12" s="1941"/>
      <c r="IWA12" s="1941"/>
      <c r="IWB12" s="1941"/>
      <c r="IWC12" s="1941"/>
      <c r="IWD12" s="1941"/>
      <c r="IWE12" s="1941"/>
      <c r="IWF12" s="1941"/>
      <c r="IWG12" s="1941"/>
      <c r="IWH12" s="1941"/>
      <c r="IWI12" s="1941"/>
      <c r="IWJ12" s="1941"/>
      <c r="IWK12" s="1941"/>
      <c r="IWL12" s="1941"/>
      <c r="IWM12" s="1941"/>
      <c r="IWN12" s="1941"/>
      <c r="IWO12" s="1941"/>
      <c r="IWP12" s="1941"/>
      <c r="IWQ12" s="1941"/>
      <c r="IWR12" s="1941"/>
      <c r="IWS12" s="1941"/>
      <c r="IWT12" s="1941"/>
      <c r="IWU12" s="1941"/>
      <c r="IWV12" s="1941"/>
      <c r="IWW12" s="1941"/>
      <c r="IWX12" s="1941"/>
      <c r="IWY12" s="1941"/>
      <c r="IWZ12" s="1941"/>
      <c r="IXA12" s="1941"/>
      <c r="IXB12" s="1941"/>
      <c r="IXC12" s="1941"/>
      <c r="IXD12" s="1941"/>
      <c r="IXE12" s="1941"/>
      <c r="IXF12" s="1941"/>
      <c r="IXG12" s="1941"/>
      <c r="IXH12" s="1941"/>
      <c r="IXI12" s="1941"/>
      <c r="IXJ12" s="1941"/>
      <c r="IXK12" s="1941"/>
      <c r="IXL12" s="1941"/>
      <c r="IXM12" s="1941"/>
      <c r="IXN12" s="1941"/>
      <c r="IXO12" s="1941"/>
      <c r="IXP12" s="1941"/>
      <c r="IXQ12" s="1941"/>
      <c r="IXR12" s="1941"/>
      <c r="IXS12" s="1941"/>
      <c r="IXT12" s="1941"/>
      <c r="IXU12" s="1941"/>
      <c r="IXV12" s="1941"/>
      <c r="IXW12" s="1941"/>
      <c r="IXX12" s="1941"/>
      <c r="IXY12" s="1941"/>
      <c r="IXZ12" s="1941"/>
      <c r="IYA12" s="1941"/>
      <c r="IYB12" s="1941"/>
      <c r="IYC12" s="1941"/>
      <c r="IYD12" s="1941"/>
      <c r="IYE12" s="1941"/>
      <c r="IYF12" s="1941"/>
      <c r="IYG12" s="1941"/>
      <c r="IYH12" s="1941"/>
      <c r="IYI12" s="1941"/>
      <c r="IYJ12" s="1941"/>
      <c r="IYK12" s="1941"/>
      <c r="IYL12" s="1941"/>
      <c r="IYM12" s="1941"/>
      <c r="IYN12" s="1941"/>
      <c r="IYO12" s="1941"/>
      <c r="IYP12" s="1941"/>
      <c r="IYQ12" s="1941"/>
      <c r="IYR12" s="1941"/>
      <c r="IYS12" s="1941"/>
      <c r="IYT12" s="1941"/>
      <c r="IYU12" s="1941"/>
      <c r="IYV12" s="1941"/>
      <c r="IYW12" s="1941"/>
      <c r="IYX12" s="1941"/>
      <c r="IYY12" s="1941"/>
      <c r="IYZ12" s="1941"/>
      <c r="IZA12" s="1941"/>
      <c r="IZB12" s="1941"/>
      <c r="IZC12" s="1941"/>
      <c r="IZD12" s="1941"/>
      <c r="IZE12" s="1941"/>
      <c r="IZF12" s="1941"/>
      <c r="IZG12" s="1941"/>
      <c r="IZH12" s="1941"/>
      <c r="IZI12" s="1941"/>
      <c r="IZJ12" s="1941"/>
      <c r="IZK12" s="1941"/>
      <c r="IZL12" s="1941"/>
      <c r="IZM12" s="1941"/>
      <c r="IZN12" s="1941"/>
      <c r="IZO12" s="1941"/>
      <c r="IZP12" s="1941"/>
      <c r="IZQ12" s="1941"/>
      <c r="IZR12" s="1941"/>
      <c r="IZS12" s="1941"/>
      <c r="IZT12" s="1941"/>
      <c r="IZU12" s="1941"/>
      <c r="IZV12" s="1941"/>
      <c r="IZW12" s="1941"/>
      <c r="IZX12" s="1941"/>
      <c r="IZY12" s="1941"/>
      <c r="IZZ12" s="1941"/>
      <c r="JAA12" s="1941"/>
      <c r="JAB12" s="1941"/>
      <c r="JAC12" s="1941"/>
      <c r="JAD12" s="1941"/>
      <c r="JAE12" s="1941"/>
      <c r="JAF12" s="1941"/>
      <c r="JAG12" s="1941"/>
      <c r="JAH12" s="1941"/>
      <c r="JAI12" s="1941"/>
      <c r="JAJ12" s="1941"/>
      <c r="JAK12" s="1941"/>
      <c r="JAL12" s="1941"/>
      <c r="JAM12" s="1941"/>
      <c r="JAN12" s="1941"/>
      <c r="JAO12" s="1941"/>
      <c r="JAP12" s="1941"/>
      <c r="JAQ12" s="1941"/>
      <c r="JAR12" s="1941"/>
      <c r="JAS12" s="1941"/>
      <c r="JAT12" s="1941"/>
      <c r="JAU12" s="1941"/>
      <c r="JAV12" s="1941"/>
      <c r="JAW12" s="1941"/>
      <c r="JAX12" s="1941"/>
      <c r="JAY12" s="1941"/>
      <c r="JAZ12" s="1941"/>
      <c r="JBA12" s="1941"/>
      <c r="JBB12" s="1941"/>
      <c r="JBC12" s="1941"/>
      <c r="JBD12" s="1941"/>
      <c r="JBE12" s="1941"/>
      <c r="JBF12" s="1941"/>
      <c r="JBG12" s="1941"/>
      <c r="JBH12" s="1941"/>
      <c r="JBI12" s="1941"/>
      <c r="JBJ12" s="1941"/>
      <c r="JBK12" s="1941"/>
      <c r="JBL12" s="1941"/>
      <c r="JBM12" s="1941"/>
      <c r="JBN12" s="1941"/>
      <c r="JBO12" s="1941"/>
      <c r="JBP12" s="1941"/>
      <c r="JBQ12" s="1941"/>
      <c r="JBR12" s="1941"/>
      <c r="JBS12" s="1941"/>
      <c r="JBT12" s="1941"/>
      <c r="JBU12" s="1941"/>
      <c r="JBV12" s="1941"/>
      <c r="JBW12" s="1941"/>
      <c r="JBX12" s="1941"/>
      <c r="JBY12" s="1941"/>
      <c r="JBZ12" s="1941"/>
      <c r="JCA12" s="1941"/>
      <c r="JCB12" s="1941"/>
      <c r="JCC12" s="1941"/>
      <c r="JCD12" s="1941"/>
      <c r="JCE12" s="1941"/>
      <c r="JCF12" s="1941"/>
      <c r="JCG12" s="1941"/>
      <c r="JCH12" s="1941"/>
      <c r="JCI12" s="1941"/>
      <c r="JCJ12" s="1941"/>
      <c r="JCK12" s="1941"/>
      <c r="JCL12" s="1941"/>
      <c r="JCM12" s="1941"/>
      <c r="JCN12" s="1941"/>
      <c r="JCO12" s="1941"/>
      <c r="JCP12" s="1941"/>
      <c r="JCQ12" s="1941"/>
      <c r="JCR12" s="1941"/>
      <c r="JCS12" s="1941"/>
      <c r="JCT12" s="1941"/>
      <c r="JCU12" s="1941"/>
      <c r="JCV12" s="1941"/>
      <c r="JCW12" s="1941"/>
      <c r="JCX12" s="1941"/>
      <c r="JCY12" s="1941"/>
      <c r="JCZ12" s="1941"/>
      <c r="JDA12" s="1941"/>
      <c r="JDB12" s="1941"/>
      <c r="JDC12" s="1941"/>
      <c r="JDD12" s="1941"/>
      <c r="JDE12" s="1941"/>
      <c r="JDF12" s="1941"/>
      <c r="JDG12" s="1941"/>
      <c r="JDH12" s="1941"/>
      <c r="JDI12" s="1941"/>
      <c r="JDJ12" s="1941"/>
      <c r="JDK12" s="1941"/>
      <c r="JDL12" s="1941"/>
      <c r="JDM12" s="1941"/>
      <c r="JDN12" s="1941"/>
      <c r="JDO12" s="1941"/>
      <c r="JDP12" s="1941"/>
      <c r="JDQ12" s="1941"/>
      <c r="JDR12" s="1941"/>
      <c r="JDS12" s="1941"/>
      <c r="JDT12" s="1941"/>
      <c r="JDU12" s="1941"/>
      <c r="JDV12" s="1941"/>
      <c r="JDW12" s="1941"/>
      <c r="JDX12" s="1941"/>
      <c r="JDY12" s="1941"/>
      <c r="JDZ12" s="1941"/>
      <c r="JEA12" s="1941"/>
      <c r="JEB12" s="1941"/>
      <c r="JEC12" s="1941"/>
      <c r="JED12" s="1941"/>
      <c r="JEE12" s="1941"/>
      <c r="JEF12" s="1941"/>
      <c r="JEG12" s="1941"/>
      <c r="JEH12" s="1941"/>
      <c r="JEI12" s="1941"/>
      <c r="JEJ12" s="1941"/>
      <c r="JEK12" s="1941"/>
      <c r="JEL12" s="1941"/>
      <c r="JEM12" s="1941"/>
      <c r="JEN12" s="1941"/>
      <c r="JEO12" s="1941"/>
      <c r="JEP12" s="1941"/>
      <c r="JEQ12" s="1941"/>
      <c r="JER12" s="1941"/>
      <c r="JES12" s="1941"/>
      <c r="JET12" s="1941"/>
      <c r="JEU12" s="1941"/>
      <c r="JEV12" s="1941"/>
      <c r="JEW12" s="1941"/>
      <c r="JEX12" s="1941"/>
      <c r="JEY12" s="1941"/>
      <c r="JEZ12" s="1941"/>
      <c r="JFA12" s="1941"/>
      <c r="JFB12" s="1941"/>
      <c r="JFC12" s="1941"/>
      <c r="JFD12" s="1941"/>
      <c r="JFE12" s="1941"/>
      <c r="JFF12" s="1941"/>
      <c r="JFG12" s="1941"/>
      <c r="JFH12" s="1941"/>
      <c r="JFI12" s="1941"/>
      <c r="JFJ12" s="1941"/>
      <c r="JFK12" s="1941"/>
      <c r="JFL12" s="1941"/>
      <c r="JFM12" s="1941"/>
      <c r="JFN12" s="1941"/>
      <c r="JFO12" s="1941"/>
      <c r="JFP12" s="1941"/>
      <c r="JFQ12" s="1941"/>
      <c r="JFR12" s="1941"/>
      <c r="JFS12" s="1941"/>
      <c r="JFT12" s="1941"/>
      <c r="JFU12" s="1941"/>
      <c r="JFV12" s="1941"/>
      <c r="JFW12" s="1941"/>
      <c r="JFX12" s="1941"/>
      <c r="JFY12" s="1941"/>
      <c r="JFZ12" s="1941"/>
      <c r="JGA12" s="1941"/>
      <c r="JGB12" s="1941"/>
      <c r="JGC12" s="1941"/>
      <c r="JGD12" s="1941"/>
      <c r="JGE12" s="1941"/>
      <c r="JGF12" s="1941"/>
      <c r="JGG12" s="1941"/>
      <c r="JGH12" s="1941"/>
      <c r="JGI12" s="1941"/>
      <c r="JGJ12" s="1941"/>
      <c r="JGK12" s="1941"/>
      <c r="JGL12" s="1941"/>
      <c r="JGM12" s="1941"/>
      <c r="JGN12" s="1941"/>
      <c r="JGO12" s="1941"/>
      <c r="JGP12" s="1941"/>
      <c r="JGQ12" s="1941"/>
      <c r="JGR12" s="1941"/>
      <c r="JGS12" s="1941"/>
      <c r="JGT12" s="1941"/>
      <c r="JGU12" s="1941"/>
      <c r="JGV12" s="1941"/>
      <c r="JGW12" s="1941"/>
      <c r="JGX12" s="1941"/>
      <c r="JGY12" s="1941"/>
      <c r="JGZ12" s="1941"/>
      <c r="JHA12" s="1941"/>
      <c r="JHB12" s="1941"/>
      <c r="JHC12" s="1941"/>
      <c r="JHD12" s="1941"/>
      <c r="JHE12" s="1941"/>
      <c r="JHF12" s="1941"/>
      <c r="JHG12" s="1941"/>
      <c r="JHH12" s="1941"/>
      <c r="JHI12" s="1941"/>
      <c r="JHJ12" s="1941"/>
      <c r="JHK12" s="1941"/>
      <c r="JHL12" s="1941"/>
      <c r="JHM12" s="1941"/>
      <c r="JHN12" s="1941"/>
      <c r="JHO12" s="1941"/>
      <c r="JHP12" s="1941"/>
      <c r="JHQ12" s="1941"/>
      <c r="JHR12" s="1941"/>
      <c r="JHS12" s="1941"/>
      <c r="JHT12" s="1941"/>
      <c r="JHU12" s="1941"/>
      <c r="JHV12" s="1941"/>
      <c r="JHW12" s="1941"/>
      <c r="JHX12" s="1941"/>
      <c r="JHY12" s="1941"/>
      <c r="JHZ12" s="1941"/>
      <c r="JIA12" s="1941"/>
      <c r="JIB12" s="1941"/>
      <c r="JIC12" s="1941"/>
      <c r="JID12" s="1941"/>
      <c r="JIE12" s="1941"/>
      <c r="JIF12" s="1941"/>
      <c r="JIG12" s="1941"/>
      <c r="JIH12" s="1941"/>
      <c r="JII12" s="1941"/>
      <c r="JIJ12" s="1941"/>
      <c r="JIK12" s="1941"/>
      <c r="JIL12" s="1941"/>
      <c r="JIM12" s="1941"/>
      <c r="JIN12" s="1941"/>
      <c r="JIO12" s="1941"/>
      <c r="JIP12" s="1941"/>
      <c r="JIQ12" s="1941"/>
      <c r="JIR12" s="1941"/>
      <c r="JIS12" s="1941"/>
      <c r="JIT12" s="1941"/>
      <c r="JIU12" s="1941"/>
      <c r="JIV12" s="1941"/>
      <c r="JIW12" s="1941"/>
      <c r="JIX12" s="1941"/>
      <c r="JIY12" s="1941"/>
      <c r="JIZ12" s="1941"/>
      <c r="JJA12" s="1941"/>
      <c r="JJB12" s="1941"/>
      <c r="JJC12" s="1941"/>
      <c r="JJD12" s="1941"/>
      <c r="JJE12" s="1941"/>
      <c r="JJF12" s="1941"/>
      <c r="JJG12" s="1941"/>
      <c r="JJH12" s="1941"/>
      <c r="JJI12" s="1941"/>
      <c r="JJJ12" s="1941"/>
      <c r="JJK12" s="1941"/>
      <c r="JJL12" s="1941"/>
      <c r="JJM12" s="1941"/>
      <c r="JJN12" s="1941"/>
      <c r="JJO12" s="1941"/>
      <c r="JJP12" s="1941"/>
      <c r="JJQ12" s="1941"/>
      <c r="JJR12" s="1941"/>
      <c r="JJS12" s="1941"/>
      <c r="JJT12" s="1941"/>
      <c r="JJU12" s="1941"/>
      <c r="JJV12" s="1941"/>
      <c r="JJW12" s="1941"/>
      <c r="JJX12" s="1941"/>
      <c r="JJY12" s="1941"/>
      <c r="JJZ12" s="1941"/>
      <c r="JKA12" s="1941"/>
      <c r="JKB12" s="1941"/>
      <c r="JKC12" s="1941"/>
      <c r="JKD12" s="1941"/>
      <c r="JKE12" s="1941"/>
      <c r="JKF12" s="1941"/>
      <c r="JKG12" s="1941"/>
      <c r="JKH12" s="1941"/>
      <c r="JKI12" s="1941"/>
      <c r="JKJ12" s="1941"/>
      <c r="JKK12" s="1941"/>
      <c r="JKL12" s="1941"/>
      <c r="JKM12" s="1941"/>
      <c r="JKN12" s="1941"/>
      <c r="JKO12" s="1941"/>
      <c r="JKP12" s="1941"/>
      <c r="JKQ12" s="1941"/>
      <c r="JKR12" s="1941"/>
      <c r="JKS12" s="1941"/>
      <c r="JKT12" s="1941"/>
      <c r="JKU12" s="1941"/>
      <c r="JKV12" s="1941"/>
      <c r="JKW12" s="1941"/>
      <c r="JKX12" s="1941"/>
      <c r="JKY12" s="1941"/>
      <c r="JKZ12" s="1941"/>
      <c r="JLA12" s="1941"/>
      <c r="JLB12" s="1941"/>
      <c r="JLC12" s="1941"/>
      <c r="JLD12" s="1941"/>
      <c r="JLE12" s="1941"/>
      <c r="JLF12" s="1941"/>
      <c r="JLG12" s="1941"/>
      <c r="JLH12" s="1941"/>
      <c r="JLI12" s="1941"/>
      <c r="JLJ12" s="1941"/>
      <c r="JLK12" s="1941"/>
      <c r="JLL12" s="1941"/>
      <c r="JLM12" s="1941"/>
      <c r="JLN12" s="1941"/>
      <c r="JLO12" s="1941"/>
      <c r="JLP12" s="1941"/>
      <c r="JLQ12" s="1941"/>
      <c r="JLR12" s="1941"/>
      <c r="JLS12" s="1941"/>
      <c r="JLT12" s="1941"/>
      <c r="JLU12" s="1941"/>
      <c r="JLV12" s="1941"/>
      <c r="JLW12" s="1941"/>
      <c r="JLX12" s="1941"/>
      <c r="JLY12" s="1941"/>
      <c r="JLZ12" s="1941"/>
      <c r="JMA12" s="1941"/>
      <c r="JMB12" s="1941"/>
      <c r="JMC12" s="1941"/>
      <c r="JMD12" s="1941"/>
      <c r="JME12" s="1941"/>
      <c r="JMF12" s="1941"/>
      <c r="JMG12" s="1941"/>
      <c r="JMH12" s="1941"/>
      <c r="JMI12" s="1941"/>
      <c r="JMJ12" s="1941"/>
      <c r="JMK12" s="1941"/>
      <c r="JML12" s="1941"/>
      <c r="JMM12" s="1941"/>
      <c r="JMN12" s="1941"/>
      <c r="JMO12" s="1941"/>
      <c r="JMP12" s="1941"/>
      <c r="JMQ12" s="1941"/>
      <c r="JMR12" s="1941"/>
      <c r="JMS12" s="1941"/>
      <c r="JMT12" s="1941"/>
      <c r="JMU12" s="1941"/>
      <c r="JMV12" s="1941"/>
      <c r="JMW12" s="1941"/>
      <c r="JMX12" s="1941"/>
      <c r="JMY12" s="1941"/>
      <c r="JMZ12" s="1941"/>
      <c r="JNA12" s="1941"/>
      <c r="JNB12" s="1941"/>
      <c r="JNC12" s="1941"/>
      <c r="JND12" s="1941"/>
      <c r="JNE12" s="1941"/>
      <c r="JNF12" s="1941"/>
      <c r="JNG12" s="1941"/>
      <c r="JNH12" s="1941"/>
      <c r="JNI12" s="1941"/>
      <c r="JNJ12" s="1941"/>
      <c r="JNK12" s="1941"/>
      <c r="JNL12" s="1941"/>
      <c r="JNM12" s="1941"/>
      <c r="JNN12" s="1941"/>
      <c r="JNO12" s="1941"/>
      <c r="JNP12" s="1941"/>
      <c r="JNQ12" s="1941"/>
      <c r="JNR12" s="1941"/>
      <c r="JNS12" s="1941"/>
      <c r="JNT12" s="1941"/>
      <c r="JNU12" s="1941"/>
      <c r="JNV12" s="1941"/>
      <c r="JNW12" s="1941"/>
      <c r="JNX12" s="1941"/>
      <c r="JNY12" s="1941"/>
      <c r="JNZ12" s="1941"/>
      <c r="JOA12" s="1941"/>
      <c r="JOB12" s="1941"/>
      <c r="JOC12" s="1941"/>
      <c r="JOD12" s="1941"/>
      <c r="JOE12" s="1941"/>
      <c r="JOF12" s="1941"/>
      <c r="JOG12" s="1941"/>
      <c r="JOH12" s="1941"/>
      <c r="JOI12" s="1941"/>
      <c r="JOJ12" s="1941"/>
      <c r="JOK12" s="1941"/>
      <c r="JOL12" s="1941"/>
      <c r="JOM12" s="1941"/>
      <c r="JON12" s="1941"/>
      <c r="JOO12" s="1941"/>
      <c r="JOP12" s="1941"/>
      <c r="JOQ12" s="1941"/>
      <c r="JOR12" s="1941"/>
      <c r="JOS12" s="1941"/>
      <c r="JOT12" s="1941"/>
      <c r="JOU12" s="1941"/>
      <c r="JOV12" s="1941"/>
      <c r="JOW12" s="1941"/>
      <c r="JOX12" s="1941"/>
      <c r="JOY12" s="1941"/>
      <c r="JOZ12" s="1941"/>
      <c r="JPA12" s="1941"/>
      <c r="JPB12" s="1941"/>
      <c r="JPC12" s="1941"/>
      <c r="JPD12" s="1941"/>
      <c r="JPE12" s="1941"/>
      <c r="JPF12" s="1941"/>
      <c r="JPG12" s="1941"/>
      <c r="JPH12" s="1941"/>
      <c r="JPI12" s="1941"/>
      <c r="JPJ12" s="1941"/>
      <c r="JPK12" s="1941"/>
      <c r="JPL12" s="1941"/>
      <c r="JPM12" s="1941"/>
      <c r="JPN12" s="1941"/>
      <c r="JPO12" s="1941"/>
      <c r="JPP12" s="1941"/>
      <c r="JPQ12" s="1941"/>
      <c r="JPR12" s="1941"/>
      <c r="JPS12" s="1941"/>
      <c r="JPT12" s="1941"/>
      <c r="JPU12" s="1941"/>
      <c r="JPV12" s="1941"/>
      <c r="JPW12" s="1941"/>
      <c r="JPX12" s="1941"/>
      <c r="JPY12" s="1941"/>
      <c r="JPZ12" s="1941"/>
      <c r="JQA12" s="1941"/>
      <c r="JQB12" s="1941"/>
      <c r="JQC12" s="1941"/>
      <c r="JQD12" s="1941"/>
      <c r="JQE12" s="1941"/>
      <c r="JQF12" s="1941"/>
      <c r="JQG12" s="1941"/>
      <c r="JQH12" s="1941"/>
      <c r="JQI12" s="1941"/>
      <c r="JQJ12" s="1941"/>
      <c r="JQK12" s="1941"/>
      <c r="JQL12" s="1941"/>
      <c r="JQM12" s="1941"/>
      <c r="JQN12" s="1941"/>
      <c r="JQO12" s="1941"/>
      <c r="JQP12" s="1941"/>
      <c r="JQQ12" s="1941"/>
      <c r="JQR12" s="1941"/>
      <c r="JQS12" s="1941"/>
      <c r="JQT12" s="1941"/>
      <c r="JQU12" s="1941"/>
      <c r="JQV12" s="1941"/>
      <c r="JQW12" s="1941"/>
      <c r="JQX12" s="1941"/>
      <c r="JQY12" s="1941"/>
      <c r="JQZ12" s="1941"/>
      <c r="JRA12" s="1941"/>
      <c r="JRB12" s="1941"/>
      <c r="JRC12" s="1941"/>
      <c r="JRD12" s="1941"/>
      <c r="JRE12" s="1941"/>
      <c r="JRF12" s="1941"/>
      <c r="JRG12" s="1941"/>
      <c r="JRH12" s="1941"/>
      <c r="JRI12" s="1941"/>
      <c r="JRJ12" s="1941"/>
      <c r="JRK12" s="1941"/>
      <c r="JRL12" s="1941"/>
      <c r="JRM12" s="1941"/>
      <c r="JRN12" s="1941"/>
      <c r="JRO12" s="1941"/>
      <c r="JRP12" s="1941"/>
      <c r="JRQ12" s="1941"/>
      <c r="JRR12" s="1941"/>
      <c r="JRS12" s="1941"/>
      <c r="JRT12" s="1941"/>
      <c r="JRU12" s="1941"/>
      <c r="JRV12" s="1941"/>
      <c r="JRW12" s="1941"/>
      <c r="JRX12" s="1941"/>
      <c r="JRY12" s="1941"/>
      <c r="JRZ12" s="1941"/>
      <c r="JSA12" s="1941"/>
      <c r="JSB12" s="1941"/>
      <c r="JSC12" s="1941"/>
      <c r="JSD12" s="1941"/>
      <c r="JSE12" s="1941"/>
      <c r="JSF12" s="1941"/>
      <c r="JSG12" s="1941"/>
      <c r="JSH12" s="1941"/>
      <c r="JSI12" s="1941"/>
      <c r="JSJ12" s="1941"/>
      <c r="JSK12" s="1941"/>
      <c r="JSL12" s="1941"/>
      <c r="JSM12" s="1941"/>
      <c r="JSN12" s="1941"/>
      <c r="JSO12" s="1941"/>
      <c r="JSP12" s="1941"/>
      <c r="JSQ12" s="1941"/>
      <c r="JSR12" s="1941"/>
      <c r="JSS12" s="1941"/>
      <c r="JST12" s="1941"/>
      <c r="JSU12" s="1941"/>
      <c r="JSV12" s="1941"/>
      <c r="JSW12" s="1941"/>
      <c r="JSX12" s="1941"/>
      <c r="JSY12" s="1941"/>
      <c r="JSZ12" s="1941"/>
      <c r="JTA12" s="1941"/>
      <c r="JTB12" s="1941"/>
      <c r="JTC12" s="1941"/>
      <c r="JTD12" s="1941"/>
      <c r="JTE12" s="1941"/>
      <c r="JTF12" s="1941"/>
      <c r="JTG12" s="1941"/>
      <c r="JTH12" s="1941"/>
      <c r="JTI12" s="1941"/>
      <c r="JTJ12" s="1941"/>
      <c r="JTK12" s="1941"/>
      <c r="JTL12" s="1941"/>
      <c r="JTM12" s="1941"/>
      <c r="JTN12" s="1941"/>
      <c r="JTO12" s="1941"/>
      <c r="JTP12" s="1941"/>
      <c r="JTQ12" s="1941"/>
      <c r="JTR12" s="1941"/>
      <c r="JTS12" s="1941"/>
      <c r="JTT12" s="1941"/>
      <c r="JTU12" s="1941"/>
      <c r="JTV12" s="1941"/>
      <c r="JTW12" s="1941"/>
      <c r="JTX12" s="1941"/>
      <c r="JTY12" s="1941"/>
      <c r="JTZ12" s="1941"/>
      <c r="JUA12" s="1941"/>
      <c r="JUB12" s="1941"/>
      <c r="JUC12" s="1941"/>
      <c r="JUD12" s="1941"/>
      <c r="JUE12" s="1941"/>
      <c r="JUF12" s="1941"/>
      <c r="JUG12" s="1941"/>
      <c r="JUH12" s="1941"/>
      <c r="JUI12" s="1941"/>
      <c r="JUJ12" s="1941"/>
      <c r="JUK12" s="1941"/>
      <c r="JUL12" s="1941"/>
      <c r="JUM12" s="1941"/>
      <c r="JUN12" s="1941"/>
      <c r="JUO12" s="1941"/>
      <c r="JUP12" s="1941"/>
      <c r="JUQ12" s="1941"/>
      <c r="JUR12" s="1941"/>
      <c r="JUS12" s="1941"/>
      <c r="JUT12" s="1941"/>
      <c r="JUU12" s="1941"/>
      <c r="JUV12" s="1941"/>
      <c r="JUW12" s="1941"/>
      <c r="JUX12" s="1941"/>
      <c r="JUY12" s="1941"/>
      <c r="JUZ12" s="1941"/>
      <c r="JVA12" s="1941"/>
      <c r="JVB12" s="1941"/>
      <c r="JVC12" s="1941"/>
      <c r="JVD12" s="1941"/>
      <c r="JVE12" s="1941"/>
      <c r="JVF12" s="1941"/>
      <c r="JVG12" s="1941"/>
      <c r="JVH12" s="1941"/>
      <c r="JVI12" s="1941"/>
      <c r="JVJ12" s="1941"/>
      <c r="JVK12" s="1941"/>
      <c r="JVL12" s="1941"/>
      <c r="JVM12" s="1941"/>
      <c r="JVN12" s="1941"/>
      <c r="JVO12" s="1941"/>
      <c r="JVP12" s="1941"/>
      <c r="JVQ12" s="1941"/>
      <c r="JVR12" s="1941"/>
      <c r="JVS12" s="1941"/>
      <c r="JVT12" s="1941"/>
      <c r="JVU12" s="1941"/>
      <c r="JVV12" s="1941"/>
      <c r="JVW12" s="1941"/>
      <c r="JVX12" s="1941"/>
      <c r="JVY12" s="1941"/>
      <c r="JVZ12" s="1941"/>
      <c r="JWA12" s="1941"/>
      <c r="JWB12" s="1941"/>
      <c r="JWC12" s="1941"/>
      <c r="JWD12" s="1941"/>
      <c r="JWE12" s="1941"/>
      <c r="JWF12" s="1941"/>
      <c r="JWG12" s="1941"/>
      <c r="JWH12" s="1941"/>
      <c r="JWI12" s="1941"/>
      <c r="JWJ12" s="1941"/>
      <c r="JWK12" s="1941"/>
      <c r="JWL12" s="1941"/>
      <c r="JWM12" s="1941"/>
      <c r="JWN12" s="1941"/>
      <c r="JWO12" s="1941"/>
      <c r="JWP12" s="1941"/>
      <c r="JWQ12" s="1941"/>
      <c r="JWR12" s="1941"/>
      <c r="JWS12" s="1941"/>
      <c r="JWT12" s="1941"/>
      <c r="JWU12" s="1941"/>
      <c r="JWV12" s="1941"/>
      <c r="JWW12" s="1941"/>
      <c r="JWX12" s="1941"/>
      <c r="JWY12" s="1941"/>
      <c r="JWZ12" s="1941"/>
      <c r="JXA12" s="1941"/>
      <c r="JXB12" s="1941"/>
      <c r="JXC12" s="1941"/>
      <c r="JXD12" s="1941"/>
      <c r="JXE12" s="1941"/>
      <c r="JXF12" s="1941"/>
      <c r="JXG12" s="1941"/>
      <c r="JXH12" s="1941"/>
      <c r="JXI12" s="1941"/>
      <c r="JXJ12" s="1941"/>
      <c r="JXK12" s="1941"/>
      <c r="JXL12" s="1941"/>
      <c r="JXM12" s="1941"/>
      <c r="JXN12" s="1941"/>
      <c r="JXO12" s="1941"/>
      <c r="JXP12" s="1941"/>
      <c r="JXQ12" s="1941"/>
      <c r="JXR12" s="1941"/>
      <c r="JXS12" s="1941"/>
      <c r="JXT12" s="1941"/>
      <c r="JXU12" s="1941"/>
      <c r="JXV12" s="1941"/>
      <c r="JXW12" s="1941"/>
      <c r="JXX12" s="1941"/>
      <c r="JXY12" s="1941"/>
      <c r="JXZ12" s="1941"/>
      <c r="JYA12" s="1941"/>
      <c r="JYB12" s="1941"/>
      <c r="JYC12" s="1941"/>
      <c r="JYD12" s="1941"/>
      <c r="JYE12" s="1941"/>
      <c r="JYF12" s="1941"/>
      <c r="JYG12" s="1941"/>
      <c r="JYH12" s="1941"/>
      <c r="JYI12" s="1941"/>
      <c r="JYJ12" s="1941"/>
      <c r="JYK12" s="1941"/>
      <c r="JYL12" s="1941"/>
      <c r="JYM12" s="1941"/>
      <c r="JYN12" s="1941"/>
      <c r="JYO12" s="1941"/>
      <c r="JYP12" s="1941"/>
      <c r="JYQ12" s="1941"/>
      <c r="JYR12" s="1941"/>
      <c r="JYS12" s="1941"/>
      <c r="JYT12" s="1941"/>
      <c r="JYU12" s="1941"/>
      <c r="JYV12" s="1941"/>
      <c r="JYW12" s="1941"/>
      <c r="JYX12" s="1941"/>
      <c r="JYY12" s="1941"/>
      <c r="JYZ12" s="1941"/>
      <c r="JZA12" s="1941"/>
      <c r="JZB12" s="1941"/>
      <c r="JZC12" s="1941"/>
      <c r="JZD12" s="1941"/>
      <c r="JZE12" s="1941"/>
      <c r="JZF12" s="1941"/>
      <c r="JZG12" s="1941"/>
      <c r="JZH12" s="1941"/>
      <c r="JZI12" s="1941"/>
      <c r="JZJ12" s="1941"/>
      <c r="JZK12" s="1941"/>
      <c r="JZL12" s="1941"/>
      <c r="JZM12" s="1941"/>
      <c r="JZN12" s="1941"/>
      <c r="JZO12" s="1941"/>
      <c r="JZP12" s="1941"/>
      <c r="JZQ12" s="1941"/>
      <c r="JZR12" s="1941"/>
      <c r="JZS12" s="1941"/>
      <c r="JZT12" s="1941"/>
      <c r="JZU12" s="1941"/>
      <c r="JZV12" s="1941"/>
      <c r="JZW12" s="1941"/>
      <c r="JZX12" s="1941"/>
      <c r="JZY12" s="1941"/>
      <c r="JZZ12" s="1941"/>
      <c r="KAA12" s="1941"/>
      <c r="KAB12" s="1941"/>
      <c r="KAC12" s="1941"/>
      <c r="KAD12" s="1941"/>
      <c r="KAE12" s="1941"/>
      <c r="KAF12" s="1941"/>
      <c r="KAG12" s="1941"/>
      <c r="KAH12" s="1941"/>
      <c r="KAI12" s="1941"/>
      <c r="KAJ12" s="1941"/>
      <c r="KAK12" s="1941"/>
      <c r="KAL12" s="1941"/>
      <c r="KAM12" s="1941"/>
      <c r="KAN12" s="1941"/>
      <c r="KAO12" s="1941"/>
      <c r="KAP12" s="1941"/>
      <c r="KAQ12" s="1941"/>
      <c r="KAR12" s="1941"/>
      <c r="KAS12" s="1941"/>
      <c r="KAT12" s="1941"/>
      <c r="KAU12" s="1941"/>
      <c r="KAV12" s="1941"/>
      <c r="KAW12" s="1941"/>
      <c r="KAX12" s="1941"/>
      <c r="KAY12" s="1941"/>
      <c r="KAZ12" s="1941"/>
      <c r="KBA12" s="1941"/>
      <c r="KBB12" s="1941"/>
      <c r="KBC12" s="1941"/>
      <c r="KBD12" s="1941"/>
      <c r="KBE12" s="1941"/>
      <c r="KBF12" s="1941"/>
      <c r="KBG12" s="1941"/>
      <c r="KBH12" s="1941"/>
      <c r="KBI12" s="1941"/>
      <c r="KBJ12" s="1941"/>
      <c r="KBK12" s="1941"/>
      <c r="KBL12" s="1941"/>
      <c r="KBM12" s="1941"/>
      <c r="KBN12" s="1941"/>
      <c r="KBO12" s="1941"/>
      <c r="KBP12" s="1941"/>
      <c r="KBQ12" s="1941"/>
      <c r="KBR12" s="1941"/>
      <c r="KBS12" s="1941"/>
      <c r="KBT12" s="1941"/>
      <c r="KBU12" s="1941"/>
      <c r="KBV12" s="1941"/>
      <c r="KBW12" s="1941"/>
      <c r="KBX12" s="1941"/>
      <c r="KBY12" s="1941"/>
      <c r="KBZ12" s="1941"/>
      <c r="KCA12" s="1941"/>
      <c r="KCB12" s="1941"/>
      <c r="KCC12" s="1941"/>
      <c r="KCD12" s="1941"/>
      <c r="KCE12" s="1941"/>
      <c r="KCF12" s="1941"/>
      <c r="KCG12" s="1941"/>
      <c r="KCH12" s="1941"/>
      <c r="KCI12" s="1941"/>
      <c r="KCJ12" s="1941"/>
      <c r="KCK12" s="1941"/>
      <c r="KCL12" s="1941"/>
      <c r="KCM12" s="1941"/>
      <c r="KCN12" s="1941"/>
      <c r="KCO12" s="1941"/>
      <c r="KCP12" s="1941"/>
      <c r="KCQ12" s="1941"/>
      <c r="KCR12" s="1941"/>
      <c r="KCS12" s="1941"/>
      <c r="KCT12" s="1941"/>
      <c r="KCU12" s="1941"/>
      <c r="KCV12" s="1941"/>
      <c r="KCW12" s="1941"/>
      <c r="KCX12" s="1941"/>
      <c r="KCY12" s="1941"/>
      <c r="KCZ12" s="1941"/>
      <c r="KDA12" s="1941"/>
      <c r="KDB12" s="1941"/>
      <c r="KDC12" s="1941"/>
      <c r="KDD12" s="1941"/>
      <c r="KDE12" s="1941"/>
      <c r="KDF12" s="1941"/>
      <c r="KDG12" s="1941"/>
      <c r="KDH12" s="1941"/>
      <c r="KDI12" s="1941"/>
      <c r="KDJ12" s="1941"/>
      <c r="KDK12" s="1941"/>
      <c r="KDL12" s="1941"/>
      <c r="KDM12" s="1941"/>
      <c r="KDN12" s="1941"/>
      <c r="KDO12" s="1941"/>
      <c r="KDP12" s="1941"/>
      <c r="KDQ12" s="1941"/>
      <c r="KDR12" s="1941"/>
      <c r="KDS12" s="1941"/>
      <c r="KDT12" s="1941"/>
      <c r="KDU12" s="1941"/>
      <c r="KDV12" s="1941"/>
      <c r="KDW12" s="1941"/>
      <c r="KDX12" s="1941"/>
      <c r="KDY12" s="1941"/>
      <c r="KDZ12" s="1941"/>
      <c r="KEA12" s="1941"/>
      <c r="KEB12" s="1941"/>
      <c r="KEC12" s="1941"/>
      <c r="KED12" s="1941"/>
      <c r="KEE12" s="1941"/>
      <c r="KEF12" s="1941"/>
      <c r="KEG12" s="1941"/>
      <c r="KEH12" s="1941"/>
      <c r="KEI12" s="1941"/>
      <c r="KEJ12" s="1941"/>
      <c r="KEK12" s="1941"/>
      <c r="KEL12" s="1941"/>
      <c r="KEM12" s="1941"/>
      <c r="KEN12" s="1941"/>
      <c r="KEO12" s="1941"/>
      <c r="KEP12" s="1941"/>
      <c r="KEQ12" s="1941"/>
      <c r="KER12" s="1941"/>
      <c r="KES12" s="1941"/>
      <c r="KET12" s="1941"/>
      <c r="KEU12" s="1941"/>
      <c r="KEV12" s="1941"/>
      <c r="KEW12" s="1941"/>
      <c r="KEX12" s="1941"/>
      <c r="KEY12" s="1941"/>
      <c r="KEZ12" s="1941"/>
      <c r="KFA12" s="1941"/>
      <c r="KFB12" s="1941"/>
      <c r="KFC12" s="1941"/>
      <c r="KFD12" s="1941"/>
      <c r="KFE12" s="1941"/>
      <c r="KFF12" s="1941"/>
      <c r="KFG12" s="1941"/>
      <c r="KFH12" s="1941"/>
      <c r="KFI12" s="1941"/>
      <c r="KFJ12" s="1941"/>
      <c r="KFK12" s="1941"/>
      <c r="KFL12" s="1941"/>
      <c r="KFM12" s="1941"/>
      <c r="KFN12" s="1941"/>
      <c r="KFO12" s="1941"/>
      <c r="KFP12" s="1941"/>
      <c r="KFQ12" s="1941"/>
      <c r="KFR12" s="1941"/>
      <c r="KFS12" s="1941"/>
      <c r="KFT12" s="1941"/>
      <c r="KFU12" s="1941"/>
      <c r="KFV12" s="1941"/>
      <c r="KFW12" s="1941"/>
      <c r="KFX12" s="1941"/>
      <c r="KFY12" s="1941"/>
      <c r="KFZ12" s="1941"/>
      <c r="KGA12" s="1941"/>
      <c r="KGB12" s="1941"/>
      <c r="KGC12" s="1941"/>
      <c r="KGD12" s="1941"/>
      <c r="KGE12" s="1941"/>
      <c r="KGF12" s="1941"/>
      <c r="KGG12" s="1941"/>
      <c r="KGH12" s="1941"/>
      <c r="KGI12" s="1941"/>
      <c r="KGJ12" s="1941"/>
      <c r="KGK12" s="1941"/>
      <c r="KGL12" s="1941"/>
      <c r="KGM12" s="1941"/>
      <c r="KGN12" s="1941"/>
      <c r="KGO12" s="1941"/>
      <c r="KGP12" s="1941"/>
      <c r="KGQ12" s="1941"/>
      <c r="KGR12" s="1941"/>
      <c r="KGS12" s="1941"/>
      <c r="KGT12" s="1941"/>
      <c r="KGU12" s="1941"/>
      <c r="KGV12" s="1941"/>
      <c r="KGW12" s="1941"/>
      <c r="KGX12" s="1941"/>
      <c r="KGY12" s="1941"/>
      <c r="KGZ12" s="1941"/>
      <c r="KHA12" s="1941"/>
      <c r="KHB12" s="1941"/>
      <c r="KHC12" s="1941"/>
      <c r="KHD12" s="1941"/>
      <c r="KHE12" s="1941"/>
      <c r="KHF12" s="1941"/>
      <c r="KHG12" s="1941"/>
      <c r="KHH12" s="1941"/>
      <c r="KHI12" s="1941"/>
      <c r="KHJ12" s="1941"/>
      <c r="KHK12" s="1941"/>
      <c r="KHL12" s="1941"/>
      <c r="KHM12" s="1941"/>
      <c r="KHN12" s="1941"/>
      <c r="KHO12" s="1941"/>
      <c r="KHP12" s="1941"/>
      <c r="KHQ12" s="1941"/>
      <c r="KHR12" s="1941"/>
      <c r="KHS12" s="1941"/>
      <c r="KHT12" s="1941"/>
      <c r="KHU12" s="1941"/>
      <c r="KHV12" s="1941"/>
      <c r="KHW12" s="1941"/>
      <c r="KHX12" s="1941"/>
      <c r="KHY12" s="1941"/>
      <c r="KHZ12" s="1941"/>
      <c r="KIA12" s="1941"/>
      <c r="KIB12" s="1941"/>
      <c r="KIC12" s="1941"/>
      <c r="KID12" s="1941"/>
      <c r="KIE12" s="1941"/>
      <c r="KIF12" s="1941"/>
      <c r="KIG12" s="1941"/>
      <c r="KIH12" s="1941"/>
      <c r="KII12" s="1941"/>
      <c r="KIJ12" s="1941"/>
      <c r="KIK12" s="1941"/>
      <c r="KIL12" s="1941"/>
      <c r="KIM12" s="1941"/>
      <c r="KIN12" s="1941"/>
      <c r="KIO12" s="1941"/>
      <c r="KIP12" s="1941"/>
      <c r="KIQ12" s="1941"/>
      <c r="KIR12" s="1941"/>
      <c r="KIS12" s="1941"/>
      <c r="KIT12" s="1941"/>
      <c r="KIU12" s="1941"/>
      <c r="KIV12" s="1941"/>
      <c r="KIW12" s="1941"/>
      <c r="KIX12" s="1941"/>
      <c r="KIY12" s="1941"/>
      <c r="KIZ12" s="1941"/>
      <c r="KJA12" s="1941"/>
      <c r="KJB12" s="1941"/>
      <c r="KJC12" s="1941"/>
      <c r="KJD12" s="1941"/>
      <c r="KJE12" s="1941"/>
      <c r="KJF12" s="1941"/>
      <c r="KJG12" s="1941"/>
      <c r="KJH12" s="1941"/>
      <c r="KJI12" s="1941"/>
      <c r="KJJ12" s="1941"/>
      <c r="KJK12" s="1941"/>
      <c r="KJL12" s="1941"/>
      <c r="KJM12" s="1941"/>
      <c r="KJN12" s="1941"/>
      <c r="KJO12" s="1941"/>
      <c r="KJP12" s="1941"/>
      <c r="KJQ12" s="1941"/>
      <c r="KJR12" s="1941"/>
      <c r="KJS12" s="1941"/>
      <c r="KJT12" s="1941"/>
      <c r="KJU12" s="1941"/>
      <c r="KJV12" s="1941"/>
      <c r="KJW12" s="1941"/>
      <c r="KJX12" s="1941"/>
      <c r="KJY12" s="1941"/>
      <c r="KJZ12" s="1941"/>
      <c r="KKA12" s="1941"/>
      <c r="KKB12" s="1941"/>
      <c r="KKC12" s="1941"/>
      <c r="KKD12" s="1941"/>
      <c r="KKE12" s="1941"/>
      <c r="KKF12" s="1941"/>
      <c r="KKG12" s="1941"/>
      <c r="KKH12" s="1941"/>
      <c r="KKI12" s="1941"/>
      <c r="KKJ12" s="1941"/>
      <c r="KKK12" s="1941"/>
      <c r="KKL12" s="1941"/>
      <c r="KKM12" s="1941"/>
      <c r="KKN12" s="1941"/>
      <c r="KKO12" s="1941"/>
      <c r="KKP12" s="1941"/>
      <c r="KKQ12" s="1941"/>
      <c r="KKR12" s="1941"/>
      <c r="KKS12" s="1941"/>
      <c r="KKT12" s="1941"/>
      <c r="KKU12" s="1941"/>
      <c r="KKV12" s="1941"/>
      <c r="KKW12" s="1941"/>
      <c r="KKX12" s="1941"/>
      <c r="KKY12" s="1941"/>
      <c r="KKZ12" s="1941"/>
      <c r="KLA12" s="1941"/>
      <c r="KLB12" s="1941"/>
      <c r="KLC12" s="1941"/>
      <c r="KLD12" s="1941"/>
      <c r="KLE12" s="1941"/>
      <c r="KLF12" s="1941"/>
      <c r="KLG12" s="1941"/>
      <c r="KLH12" s="1941"/>
      <c r="KLI12" s="1941"/>
      <c r="KLJ12" s="1941"/>
      <c r="KLK12" s="1941"/>
      <c r="KLL12" s="1941"/>
      <c r="KLM12" s="1941"/>
      <c r="KLN12" s="1941"/>
      <c r="KLO12" s="1941"/>
      <c r="KLP12" s="1941"/>
      <c r="KLQ12" s="1941"/>
      <c r="KLR12" s="1941"/>
      <c r="KLS12" s="1941"/>
      <c r="KLT12" s="1941"/>
      <c r="KLU12" s="1941"/>
      <c r="KLV12" s="1941"/>
      <c r="KLW12" s="1941"/>
      <c r="KLX12" s="1941"/>
      <c r="KLY12" s="1941"/>
      <c r="KLZ12" s="1941"/>
      <c r="KMA12" s="1941"/>
      <c r="KMB12" s="1941"/>
      <c r="KMC12" s="1941"/>
      <c r="KMD12" s="1941"/>
      <c r="KME12" s="1941"/>
      <c r="KMF12" s="1941"/>
      <c r="KMG12" s="1941"/>
      <c r="KMH12" s="1941"/>
      <c r="KMI12" s="1941"/>
      <c r="KMJ12" s="1941"/>
      <c r="KMK12" s="1941"/>
      <c r="KML12" s="1941"/>
      <c r="KMM12" s="1941"/>
      <c r="KMN12" s="1941"/>
      <c r="KMO12" s="1941"/>
      <c r="KMP12" s="1941"/>
      <c r="KMQ12" s="1941"/>
      <c r="KMR12" s="1941"/>
      <c r="KMS12" s="1941"/>
      <c r="KMT12" s="1941"/>
      <c r="KMU12" s="1941"/>
      <c r="KMV12" s="1941"/>
      <c r="KMW12" s="1941"/>
      <c r="KMX12" s="1941"/>
      <c r="KMY12" s="1941"/>
      <c r="KMZ12" s="1941"/>
      <c r="KNA12" s="1941"/>
      <c r="KNB12" s="1941"/>
      <c r="KNC12" s="1941"/>
      <c r="KND12" s="1941"/>
      <c r="KNE12" s="1941"/>
      <c r="KNF12" s="1941"/>
      <c r="KNG12" s="1941"/>
      <c r="KNH12" s="1941"/>
      <c r="KNI12" s="1941"/>
      <c r="KNJ12" s="1941"/>
      <c r="KNK12" s="1941"/>
      <c r="KNL12" s="1941"/>
      <c r="KNM12" s="1941"/>
      <c r="KNN12" s="1941"/>
      <c r="KNO12" s="1941"/>
      <c r="KNP12" s="1941"/>
      <c r="KNQ12" s="1941"/>
      <c r="KNR12" s="1941"/>
      <c r="KNS12" s="1941"/>
      <c r="KNT12" s="1941"/>
      <c r="KNU12" s="1941"/>
      <c r="KNV12" s="1941"/>
      <c r="KNW12" s="1941"/>
      <c r="KNX12" s="1941"/>
      <c r="KNY12" s="1941"/>
      <c r="KNZ12" s="1941"/>
      <c r="KOA12" s="1941"/>
      <c r="KOB12" s="1941"/>
      <c r="KOC12" s="1941"/>
      <c r="KOD12" s="1941"/>
      <c r="KOE12" s="1941"/>
      <c r="KOF12" s="1941"/>
      <c r="KOG12" s="1941"/>
      <c r="KOH12" s="1941"/>
      <c r="KOI12" s="1941"/>
      <c r="KOJ12" s="1941"/>
      <c r="KOK12" s="1941"/>
      <c r="KOL12" s="1941"/>
      <c r="KOM12" s="1941"/>
      <c r="KON12" s="1941"/>
      <c r="KOO12" s="1941"/>
      <c r="KOP12" s="1941"/>
      <c r="KOQ12" s="1941"/>
      <c r="KOR12" s="1941"/>
      <c r="KOS12" s="1941"/>
      <c r="KOT12" s="1941"/>
      <c r="KOU12" s="1941"/>
      <c r="KOV12" s="1941"/>
      <c r="KOW12" s="1941"/>
      <c r="KOX12" s="1941"/>
      <c r="KOY12" s="1941"/>
      <c r="KOZ12" s="1941"/>
      <c r="KPA12" s="1941"/>
      <c r="KPB12" s="1941"/>
      <c r="KPC12" s="1941"/>
      <c r="KPD12" s="1941"/>
      <c r="KPE12" s="1941"/>
      <c r="KPF12" s="1941"/>
      <c r="KPG12" s="1941"/>
      <c r="KPH12" s="1941"/>
      <c r="KPI12" s="1941"/>
      <c r="KPJ12" s="1941"/>
      <c r="KPK12" s="1941"/>
      <c r="KPL12" s="1941"/>
      <c r="KPM12" s="1941"/>
      <c r="KPN12" s="1941"/>
      <c r="KPO12" s="1941"/>
      <c r="KPP12" s="1941"/>
      <c r="KPQ12" s="1941"/>
      <c r="KPR12" s="1941"/>
      <c r="KPS12" s="1941"/>
      <c r="KPT12" s="1941"/>
      <c r="KPU12" s="1941"/>
      <c r="KPV12" s="1941"/>
      <c r="KPW12" s="1941"/>
      <c r="KPX12" s="1941"/>
      <c r="KPY12" s="1941"/>
      <c r="KPZ12" s="1941"/>
      <c r="KQA12" s="1941"/>
      <c r="KQB12" s="1941"/>
      <c r="KQC12" s="1941"/>
      <c r="KQD12" s="1941"/>
      <c r="KQE12" s="1941"/>
      <c r="KQF12" s="1941"/>
      <c r="KQG12" s="1941"/>
      <c r="KQH12" s="1941"/>
      <c r="KQI12" s="1941"/>
      <c r="KQJ12" s="1941"/>
      <c r="KQK12" s="1941"/>
      <c r="KQL12" s="1941"/>
      <c r="KQM12" s="1941"/>
      <c r="KQN12" s="1941"/>
      <c r="KQO12" s="1941"/>
      <c r="KQP12" s="1941"/>
      <c r="KQQ12" s="1941"/>
      <c r="KQR12" s="1941"/>
      <c r="KQS12" s="1941"/>
      <c r="KQT12" s="1941"/>
      <c r="KQU12" s="1941"/>
      <c r="KQV12" s="1941"/>
      <c r="KQW12" s="1941"/>
      <c r="KQX12" s="1941"/>
      <c r="KQY12" s="1941"/>
      <c r="KQZ12" s="1941"/>
      <c r="KRA12" s="1941"/>
      <c r="KRB12" s="1941"/>
      <c r="KRC12" s="1941"/>
      <c r="KRD12" s="1941"/>
      <c r="KRE12" s="1941"/>
      <c r="KRF12" s="1941"/>
      <c r="KRG12" s="1941"/>
      <c r="KRH12" s="1941"/>
      <c r="KRI12" s="1941"/>
      <c r="KRJ12" s="1941"/>
      <c r="KRK12" s="1941"/>
      <c r="KRL12" s="1941"/>
      <c r="KRM12" s="1941"/>
      <c r="KRN12" s="1941"/>
      <c r="KRO12" s="1941"/>
      <c r="KRP12" s="1941"/>
      <c r="KRQ12" s="1941"/>
      <c r="KRR12" s="1941"/>
      <c r="KRS12" s="1941"/>
      <c r="KRT12" s="1941"/>
      <c r="KRU12" s="1941"/>
      <c r="KRV12" s="1941"/>
      <c r="KRW12" s="1941"/>
      <c r="KRX12" s="1941"/>
      <c r="KRY12" s="1941"/>
      <c r="KRZ12" s="1941"/>
      <c r="KSA12" s="1941"/>
      <c r="KSB12" s="1941"/>
      <c r="KSC12" s="1941"/>
      <c r="KSD12" s="1941"/>
      <c r="KSE12" s="1941"/>
      <c r="KSF12" s="1941"/>
      <c r="KSG12" s="1941"/>
      <c r="KSH12" s="1941"/>
      <c r="KSI12" s="1941"/>
      <c r="KSJ12" s="1941"/>
      <c r="KSK12" s="1941"/>
      <c r="KSL12" s="1941"/>
      <c r="KSM12" s="1941"/>
      <c r="KSN12" s="1941"/>
      <c r="KSO12" s="1941"/>
      <c r="KSP12" s="1941"/>
      <c r="KSQ12" s="1941"/>
      <c r="KSR12" s="1941"/>
      <c r="KSS12" s="1941"/>
      <c r="KST12" s="1941"/>
      <c r="KSU12" s="1941"/>
      <c r="KSV12" s="1941"/>
      <c r="KSW12" s="1941"/>
      <c r="KSX12" s="1941"/>
      <c r="KSY12" s="1941"/>
      <c r="KSZ12" s="1941"/>
      <c r="KTA12" s="1941"/>
      <c r="KTB12" s="1941"/>
      <c r="KTC12" s="1941"/>
      <c r="KTD12" s="1941"/>
      <c r="KTE12" s="1941"/>
      <c r="KTF12" s="1941"/>
      <c r="KTG12" s="1941"/>
      <c r="KTH12" s="1941"/>
      <c r="KTI12" s="1941"/>
      <c r="KTJ12" s="1941"/>
      <c r="KTK12" s="1941"/>
      <c r="KTL12" s="1941"/>
      <c r="KTM12" s="1941"/>
      <c r="KTN12" s="1941"/>
      <c r="KTO12" s="1941"/>
      <c r="KTP12" s="1941"/>
      <c r="KTQ12" s="1941"/>
      <c r="KTR12" s="1941"/>
      <c r="KTS12" s="1941"/>
      <c r="KTT12" s="1941"/>
      <c r="KTU12" s="1941"/>
      <c r="KTV12" s="1941"/>
      <c r="KTW12" s="1941"/>
      <c r="KTX12" s="1941"/>
      <c r="KTY12" s="1941"/>
      <c r="KTZ12" s="1941"/>
      <c r="KUA12" s="1941"/>
      <c r="KUB12" s="1941"/>
      <c r="KUC12" s="1941"/>
      <c r="KUD12" s="1941"/>
      <c r="KUE12" s="1941"/>
      <c r="KUF12" s="1941"/>
      <c r="KUG12" s="1941"/>
      <c r="KUH12" s="1941"/>
      <c r="KUI12" s="1941"/>
      <c r="KUJ12" s="1941"/>
      <c r="KUK12" s="1941"/>
      <c r="KUL12" s="1941"/>
      <c r="KUM12" s="1941"/>
      <c r="KUN12" s="1941"/>
      <c r="KUO12" s="1941"/>
      <c r="KUP12" s="1941"/>
      <c r="KUQ12" s="1941"/>
      <c r="KUR12" s="1941"/>
      <c r="KUS12" s="1941"/>
      <c r="KUT12" s="1941"/>
      <c r="KUU12" s="1941"/>
      <c r="KUV12" s="1941"/>
      <c r="KUW12" s="1941"/>
      <c r="KUX12" s="1941"/>
      <c r="KUY12" s="1941"/>
      <c r="KUZ12" s="1941"/>
      <c r="KVA12" s="1941"/>
      <c r="KVB12" s="1941"/>
      <c r="KVC12" s="1941"/>
      <c r="KVD12" s="1941"/>
      <c r="KVE12" s="1941"/>
      <c r="KVF12" s="1941"/>
      <c r="KVG12" s="1941"/>
      <c r="KVH12" s="1941"/>
      <c r="KVI12" s="1941"/>
      <c r="KVJ12" s="1941"/>
      <c r="KVK12" s="1941"/>
      <c r="KVL12" s="1941"/>
      <c r="KVM12" s="1941"/>
      <c r="KVN12" s="1941"/>
      <c r="KVO12" s="1941"/>
      <c r="KVP12" s="1941"/>
      <c r="KVQ12" s="1941"/>
      <c r="KVR12" s="1941"/>
      <c r="KVS12" s="1941"/>
      <c r="KVT12" s="1941"/>
      <c r="KVU12" s="1941"/>
      <c r="KVV12" s="1941"/>
      <c r="KVW12" s="1941"/>
      <c r="KVX12" s="1941"/>
      <c r="KVY12" s="1941"/>
      <c r="KVZ12" s="1941"/>
      <c r="KWA12" s="1941"/>
      <c r="KWB12" s="1941"/>
      <c r="KWC12" s="1941"/>
      <c r="KWD12" s="1941"/>
      <c r="KWE12" s="1941"/>
      <c r="KWF12" s="1941"/>
      <c r="KWG12" s="1941"/>
      <c r="KWH12" s="1941"/>
      <c r="KWI12" s="1941"/>
      <c r="KWJ12" s="1941"/>
      <c r="KWK12" s="1941"/>
      <c r="KWL12" s="1941"/>
      <c r="KWM12" s="1941"/>
      <c r="KWN12" s="1941"/>
      <c r="KWO12" s="1941"/>
      <c r="KWP12" s="1941"/>
      <c r="KWQ12" s="1941"/>
      <c r="KWR12" s="1941"/>
      <c r="KWS12" s="1941"/>
      <c r="KWT12" s="1941"/>
      <c r="KWU12" s="1941"/>
      <c r="KWV12" s="1941"/>
      <c r="KWW12" s="1941"/>
      <c r="KWX12" s="1941"/>
      <c r="KWY12" s="1941"/>
      <c r="KWZ12" s="1941"/>
      <c r="KXA12" s="1941"/>
      <c r="KXB12" s="1941"/>
      <c r="KXC12" s="1941"/>
      <c r="KXD12" s="1941"/>
      <c r="KXE12" s="1941"/>
      <c r="KXF12" s="1941"/>
      <c r="KXG12" s="1941"/>
      <c r="KXH12" s="1941"/>
      <c r="KXI12" s="1941"/>
      <c r="KXJ12" s="1941"/>
      <c r="KXK12" s="1941"/>
      <c r="KXL12" s="1941"/>
      <c r="KXM12" s="1941"/>
      <c r="KXN12" s="1941"/>
      <c r="KXO12" s="1941"/>
      <c r="KXP12" s="1941"/>
      <c r="KXQ12" s="1941"/>
      <c r="KXR12" s="1941"/>
      <c r="KXS12" s="1941"/>
      <c r="KXT12" s="1941"/>
      <c r="KXU12" s="1941"/>
      <c r="KXV12" s="1941"/>
      <c r="KXW12" s="1941"/>
      <c r="KXX12" s="1941"/>
      <c r="KXY12" s="1941"/>
      <c r="KXZ12" s="1941"/>
      <c r="KYA12" s="1941"/>
      <c r="KYB12" s="1941"/>
      <c r="KYC12" s="1941"/>
      <c r="KYD12" s="1941"/>
      <c r="KYE12" s="1941"/>
      <c r="KYF12" s="1941"/>
      <c r="KYG12" s="1941"/>
      <c r="KYH12" s="1941"/>
      <c r="KYI12" s="1941"/>
      <c r="KYJ12" s="1941"/>
      <c r="KYK12" s="1941"/>
      <c r="KYL12" s="1941"/>
      <c r="KYM12" s="1941"/>
      <c r="KYN12" s="1941"/>
      <c r="KYO12" s="1941"/>
      <c r="KYP12" s="1941"/>
      <c r="KYQ12" s="1941"/>
      <c r="KYR12" s="1941"/>
      <c r="KYS12" s="1941"/>
      <c r="KYT12" s="1941"/>
      <c r="KYU12" s="1941"/>
      <c r="KYV12" s="1941"/>
      <c r="KYW12" s="1941"/>
      <c r="KYX12" s="1941"/>
      <c r="KYY12" s="1941"/>
      <c r="KYZ12" s="1941"/>
      <c r="KZA12" s="1941"/>
      <c r="KZB12" s="1941"/>
      <c r="KZC12" s="1941"/>
      <c r="KZD12" s="1941"/>
      <c r="KZE12" s="1941"/>
      <c r="KZF12" s="1941"/>
      <c r="KZG12" s="1941"/>
      <c r="KZH12" s="1941"/>
      <c r="KZI12" s="1941"/>
      <c r="KZJ12" s="1941"/>
      <c r="KZK12" s="1941"/>
      <c r="KZL12" s="1941"/>
      <c r="KZM12" s="1941"/>
      <c r="KZN12" s="1941"/>
      <c r="KZO12" s="1941"/>
      <c r="KZP12" s="1941"/>
      <c r="KZQ12" s="1941"/>
      <c r="KZR12" s="1941"/>
      <c r="KZS12" s="1941"/>
      <c r="KZT12" s="1941"/>
      <c r="KZU12" s="1941"/>
      <c r="KZV12" s="1941"/>
      <c r="KZW12" s="1941"/>
      <c r="KZX12" s="1941"/>
      <c r="KZY12" s="1941"/>
      <c r="KZZ12" s="1941"/>
      <c r="LAA12" s="1941"/>
      <c r="LAB12" s="1941"/>
      <c r="LAC12" s="1941"/>
      <c r="LAD12" s="1941"/>
      <c r="LAE12" s="1941"/>
      <c r="LAF12" s="1941"/>
      <c r="LAG12" s="1941"/>
      <c r="LAH12" s="1941"/>
      <c r="LAI12" s="1941"/>
      <c r="LAJ12" s="1941"/>
      <c r="LAK12" s="1941"/>
      <c r="LAL12" s="1941"/>
      <c r="LAM12" s="1941"/>
      <c r="LAN12" s="1941"/>
      <c r="LAO12" s="1941"/>
      <c r="LAP12" s="1941"/>
      <c r="LAQ12" s="1941"/>
      <c r="LAR12" s="1941"/>
      <c r="LAS12" s="1941"/>
      <c r="LAT12" s="1941"/>
      <c r="LAU12" s="1941"/>
      <c r="LAV12" s="1941"/>
      <c r="LAW12" s="1941"/>
      <c r="LAX12" s="1941"/>
      <c r="LAY12" s="1941"/>
      <c r="LAZ12" s="1941"/>
      <c r="LBA12" s="1941"/>
      <c r="LBB12" s="1941"/>
      <c r="LBC12" s="1941"/>
      <c r="LBD12" s="1941"/>
      <c r="LBE12" s="1941"/>
      <c r="LBF12" s="1941"/>
      <c r="LBG12" s="1941"/>
      <c r="LBH12" s="1941"/>
      <c r="LBI12" s="1941"/>
      <c r="LBJ12" s="1941"/>
      <c r="LBK12" s="1941"/>
      <c r="LBL12" s="1941"/>
      <c r="LBM12" s="1941"/>
      <c r="LBN12" s="1941"/>
      <c r="LBO12" s="1941"/>
      <c r="LBP12" s="1941"/>
      <c r="LBQ12" s="1941"/>
      <c r="LBR12" s="1941"/>
      <c r="LBS12" s="1941"/>
      <c r="LBT12" s="1941"/>
      <c r="LBU12" s="1941"/>
      <c r="LBV12" s="1941"/>
      <c r="LBW12" s="1941"/>
      <c r="LBX12" s="1941"/>
      <c r="LBY12" s="1941"/>
      <c r="LBZ12" s="1941"/>
      <c r="LCA12" s="1941"/>
      <c r="LCB12" s="1941"/>
      <c r="LCC12" s="1941"/>
      <c r="LCD12" s="1941"/>
      <c r="LCE12" s="1941"/>
      <c r="LCF12" s="1941"/>
      <c r="LCG12" s="1941"/>
      <c r="LCH12" s="1941"/>
      <c r="LCI12" s="1941"/>
      <c r="LCJ12" s="1941"/>
      <c r="LCK12" s="1941"/>
      <c r="LCL12" s="1941"/>
      <c r="LCM12" s="1941"/>
      <c r="LCN12" s="1941"/>
      <c r="LCO12" s="1941"/>
      <c r="LCP12" s="1941"/>
      <c r="LCQ12" s="1941"/>
      <c r="LCR12" s="1941"/>
      <c r="LCS12" s="1941"/>
      <c r="LCT12" s="1941"/>
      <c r="LCU12" s="1941"/>
      <c r="LCV12" s="1941"/>
      <c r="LCW12" s="1941"/>
      <c r="LCX12" s="1941"/>
      <c r="LCY12" s="1941"/>
      <c r="LCZ12" s="1941"/>
      <c r="LDA12" s="1941"/>
      <c r="LDB12" s="1941"/>
      <c r="LDC12" s="1941"/>
      <c r="LDD12" s="1941"/>
      <c r="LDE12" s="1941"/>
      <c r="LDF12" s="1941"/>
      <c r="LDG12" s="1941"/>
      <c r="LDH12" s="1941"/>
      <c r="LDI12" s="1941"/>
      <c r="LDJ12" s="1941"/>
      <c r="LDK12" s="1941"/>
      <c r="LDL12" s="1941"/>
      <c r="LDM12" s="1941"/>
      <c r="LDN12" s="1941"/>
      <c r="LDO12" s="1941"/>
      <c r="LDP12" s="1941"/>
      <c r="LDQ12" s="1941"/>
      <c r="LDR12" s="1941"/>
      <c r="LDS12" s="1941"/>
      <c r="LDT12" s="1941"/>
      <c r="LDU12" s="1941"/>
      <c r="LDV12" s="1941"/>
      <c r="LDW12" s="1941"/>
      <c r="LDX12" s="1941"/>
      <c r="LDY12" s="1941"/>
      <c r="LDZ12" s="1941"/>
      <c r="LEA12" s="1941"/>
      <c r="LEB12" s="1941"/>
      <c r="LEC12" s="1941"/>
      <c r="LED12" s="1941"/>
      <c r="LEE12" s="1941"/>
      <c r="LEF12" s="1941"/>
      <c r="LEG12" s="1941"/>
      <c r="LEH12" s="1941"/>
      <c r="LEI12" s="1941"/>
      <c r="LEJ12" s="1941"/>
      <c r="LEK12" s="1941"/>
      <c r="LEL12" s="1941"/>
      <c r="LEM12" s="1941"/>
      <c r="LEN12" s="1941"/>
      <c r="LEO12" s="1941"/>
      <c r="LEP12" s="1941"/>
      <c r="LEQ12" s="1941"/>
      <c r="LER12" s="1941"/>
      <c r="LES12" s="1941"/>
      <c r="LET12" s="1941"/>
      <c r="LEU12" s="1941"/>
      <c r="LEV12" s="1941"/>
      <c r="LEW12" s="1941"/>
      <c r="LEX12" s="1941"/>
      <c r="LEY12" s="1941"/>
      <c r="LEZ12" s="1941"/>
      <c r="LFA12" s="1941"/>
      <c r="LFB12" s="1941"/>
      <c r="LFC12" s="1941"/>
      <c r="LFD12" s="1941"/>
      <c r="LFE12" s="1941"/>
      <c r="LFF12" s="1941"/>
      <c r="LFG12" s="1941"/>
      <c r="LFH12" s="1941"/>
      <c r="LFI12" s="1941"/>
      <c r="LFJ12" s="1941"/>
      <c r="LFK12" s="1941"/>
      <c r="LFL12" s="1941"/>
      <c r="LFM12" s="1941"/>
      <c r="LFN12" s="1941"/>
      <c r="LFO12" s="1941"/>
      <c r="LFP12" s="1941"/>
      <c r="LFQ12" s="1941"/>
      <c r="LFR12" s="1941"/>
      <c r="LFS12" s="1941"/>
      <c r="LFT12" s="1941"/>
      <c r="LFU12" s="1941"/>
      <c r="LFV12" s="1941"/>
      <c r="LFW12" s="1941"/>
      <c r="LFX12" s="1941"/>
      <c r="LFY12" s="1941"/>
      <c r="LFZ12" s="1941"/>
      <c r="LGA12" s="1941"/>
      <c r="LGB12" s="1941"/>
      <c r="LGC12" s="1941"/>
      <c r="LGD12" s="1941"/>
      <c r="LGE12" s="1941"/>
      <c r="LGF12" s="1941"/>
      <c r="LGG12" s="1941"/>
      <c r="LGH12" s="1941"/>
      <c r="LGI12" s="1941"/>
      <c r="LGJ12" s="1941"/>
      <c r="LGK12" s="1941"/>
      <c r="LGL12" s="1941"/>
      <c r="LGM12" s="1941"/>
      <c r="LGN12" s="1941"/>
      <c r="LGO12" s="1941"/>
      <c r="LGP12" s="1941"/>
      <c r="LGQ12" s="1941"/>
      <c r="LGR12" s="1941"/>
      <c r="LGS12" s="1941"/>
      <c r="LGT12" s="1941"/>
      <c r="LGU12" s="1941"/>
      <c r="LGV12" s="1941"/>
      <c r="LGW12" s="1941"/>
      <c r="LGX12" s="1941"/>
      <c r="LGY12" s="1941"/>
      <c r="LGZ12" s="1941"/>
      <c r="LHA12" s="1941"/>
      <c r="LHB12" s="1941"/>
      <c r="LHC12" s="1941"/>
      <c r="LHD12" s="1941"/>
      <c r="LHE12" s="1941"/>
      <c r="LHF12" s="1941"/>
      <c r="LHG12" s="1941"/>
      <c r="LHH12" s="1941"/>
      <c r="LHI12" s="1941"/>
      <c r="LHJ12" s="1941"/>
      <c r="LHK12" s="1941"/>
      <c r="LHL12" s="1941"/>
      <c r="LHM12" s="1941"/>
      <c r="LHN12" s="1941"/>
      <c r="LHO12" s="1941"/>
      <c r="LHP12" s="1941"/>
      <c r="LHQ12" s="1941"/>
      <c r="LHR12" s="1941"/>
      <c r="LHS12" s="1941"/>
      <c r="LHT12" s="1941"/>
      <c r="LHU12" s="1941"/>
      <c r="LHV12" s="1941"/>
      <c r="LHW12" s="1941"/>
      <c r="LHX12" s="1941"/>
      <c r="LHY12" s="1941"/>
      <c r="LHZ12" s="1941"/>
      <c r="LIA12" s="1941"/>
      <c r="LIB12" s="1941"/>
      <c r="LIC12" s="1941"/>
      <c r="LID12" s="1941"/>
      <c r="LIE12" s="1941"/>
      <c r="LIF12" s="1941"/>
      <c r="LIG12" s="1941"/>
      <c r="LIH12" s="1941"/>
      <c r="LII12" s="1941"/>
      <c r="LIJ12" s="1941"/>
      <c r="LIK12" s="1941"/>
      <c r="LIL12" s="1941"/>
      <c r="LIM12" s="1941"/>
      <c r="LIN12" s="1941"/>
      <c r="LIO12" s="1941"/>
      <c r="LIP12" s="1941"/>
      <c r="LIQ12" s="1941"/>
      <c r="LIR12" s="1941"/>
      <c r="LIS12" s="1941"/>
      <c r="LIT12" s="1941"/>
      <c r="LIU12" s="1941"/>
      <c r="LIV12" s="1941"/>
      <c r="LIW12" s="1941"/>
      <c r="LIX12" s="1941"/>
      <c r="LIY12" s="1941"/>
      <c r="LIZ12" s="1941"/>
      <c r="LJA12" s="1941"/>
      <c r="LJB12" s="1941"/>
      <c r="LJC12" s="1941"/>
      <c r="LJD12" s="1941"/>
      <c r="LJE12" s="1941"/>
      <c r="LJF12" s="1941"/>
      <c r="LJG12" s="1941"/>
      <c r="LJH12" s="1941"/>
      <c r="LJI12" s="1941"/>
      <c r="LJJ12" s="1941"/>
      <c r="LJK12" s="1941"/>
      <c r="LJL12" s="1941"/>
      <c r="LJM12" s="1941"/>
      <c r="LJN12" s="1941"/>
      <c r="LJO12" s="1941"/>
      <c r="LJP12" s="1941"/>
      <c r="LJQ12" s="1941"/>
      <c r="LJR12" s="1941"/>
      <c r="LJS12" s="1941"/>
      <c r="LJT12" s="1941"/>
      <c r="LJU12" s="1941"/>
      <c r="LJV12" s="1941"/>
      <c r="LJW12" s="1941"/>
      <c r="LJX12" s="1941"/>
      <c r="LJY12" s="1941"/>
      <c r="LJZ12" s="1941"/>
      <c r="LKA12" s="1941"/>
      <c r="LKB12" s="1941"/>
      <c r="LKC12" s="1941"/>
      <c r="LKD12" s="1941"/>
      <c r="LKE12" s="1941"/>
      <c r="LKF12" s="1941"/>
      <c r="LKG12" s="1941"/>
      <c r="LKH12" s="1941"/>
      <c r="LKI12" s="1941"/>
      <c r="LKJ12" s="1941"/>
      <c r="LKK12" s="1941"/>
      <c r="LKL12" s="1941"/>
      <c r="LKM12" s="1941"/>
      <c r="LKN12" s="1941"/>
      <c r="LKO12" s="1941"/>
      <c r="LKP12" s="1941"/>
      <c r="LKQ12" s="1941"/>
      <c r="LKR12" s="1941"/>
      <c r="LKS12" s="1941"/>
      <c r="LKT12" s="1941"/>
      <c r="LKU12" s="1941"/>
      <c r="LKV12" s="1941"/>
      <c r="LKW12" s="1941"/>
      <c r="LKX12" s="1941"/>
      <c r="LKY12" s="1941"/>
      <c r="LKZ12" s="1941"/>
      <c r="LLA12" s="1941"/>
      <c r="LLB12" s="1941"/>
      <c r="LLC12" s="1941"/>
      <c r="LLD12" s="1941"/>
      <c r="LLE12" s="1941"/>
      <c r="LLF12" s="1941"/>
      <c r="LLG12" s="1941"/>
      <c r="LLH12" s="1941"/>
      <c r="LLI12" s="1941"/>
      <c r="LLJ12" s="1941"/>
      <c r="LLK12" s="1941"/>
      <c r="LLL12" s="1941"/>
      <c r="LLM12" s="1941"/>
      <c r="LLN12" s="1941"/>
      <c r="LLO12" s="1941"/>
      <c r="LLP12" s="1941"/>
      <c r="LLQ12" s="1941"/>
      <c r="LLR12" s="1941"/>
      <c r="LLS12" s="1941"/>
      <c r="LLT12" s="1941"/>
      <c r="LLU12" s="1941"/>
      <c r="LLV12" s="1941"/>
      <c r="LLW12" s="1941"/>
      <c r="LLX12" s="1941"/>
      <c r="LLY12" s="1941"/>
      <c r="LLZ12" s="1941"/>
      <c r="LMA12" s="1941"/>
      <c r="LMB12" s="1941"/>
      <c r="LMC12" s="1941"/>
      <c r="LMD12" s="1941"/>
      <c r="LME12" s="1941"/>
      <c r="LMF12" s="1941"/>
      <c r="LMG12" s="1941"/>
      <c r="LMH12" s="1941"/>
      <c r="LMI12" s="1941"/>
      <c r="LMJ12" s="1941"/>
      <c r="LMK12" s="1941"/>
      <c r="LML12" s="1941"/>
      <c r="LMM12" s="1941"/>
      <c r="LMN12" s="1941"/>
      <c r="LMO12" s="1941"/>
      <c r="LMP12" s="1941"/>
      <c r="LMQ12" s="1941"/>
      <c r="LMR12" s="1941"/>
      <c r="LMS12" s="1941"/>
      <c r="LMT12" s="1941"/>
      <c r="LMU12" s="1941"/>
      <c r="LMV12" s="1941"/>
      <c r="LMW12" s="1941"/>
      <c r="LMX12" s="1941"/>
      <c r="LMY12" s="1941"/>
      <c r="LMZ12" s="1941"/>
      <c r="LNA12" s="1941"/>
      <c r="LNB12" s="1941"/>
      <c r="LNC12" s="1941"/>
      <c r="LND12" s="1941"/>
      <c r="LNE12" s="1941"/>
      <c r="LNF12" s="1941"/>
      <c r="LNG12" s="1941"/>
      <c r="LNH12" s="1941"/>
      <c r="LNI12" s="1941"/>
      <c r="LNJ12" s="1941"/>
      <c r="LNK12" s="1941"/>
      <c r="LNL12" s="1941"/>
      <c r="LNM12" s="1941"/>
      <c r="LNN12" s="1941"/>
      <c r="LNO12" s="1941"/>
      <c r="LNP12" s="1941"/>
      <c r="LNQ12" s="1941"/>
      <c r="LNR12" s="1941"/>
      <c r="LNS12" s="1941"/>
      <c r="LNT12" s="1941"/>
      <c r="LNU12" s="1941"/>
      <c r="LNV12" s="1941"/>
      <c r="LNW12" s="1941"/>
      <c r="LNX12" s="1941"/>
      <c r="LNY12" s="1941"/>
      <c r="LNZ12" s="1941"/>
      <c r="LOA12" s="1941"/>
      <c r="LOB12" s="1941"/>
      <c r="LOC12" s="1941"/>
      <c r="LOD12" s="1941"/>
      <c r="LOE12" s="1941"/>
      <c r="LOF12" s="1941"/>
      <c r="LOG12" s="1941"/>
      <c r="LOH12" s="1941"/>
      <c r="LOI12" s="1941"/>
      <c r="LOJ12" s="1941"/>
      <c r="LOK12" s="1941"/>
      <c r="LOL12" s="1941"/>
      <c r="LOM12" s="1941"/>
      <c r="LON12" s="1941"/>
      <c r="LOO12" s="1941"/>
      <c r="LOP12" s="1941"/>
      <c r="LOQ12" s="1941"/>
      <c r="LOR12" s="1941"/>
      <c r="LOS12" s="1941"/>
      <c r="LOT12" s="1941"/>
      <c r="LOU12" s="1941"/>
      <c r="LOV12" s="1941"/>
      <c r="LOW12" s="1941"/>
      <c r="LOX12" s="1941"/>
      <c r="LOY12" s="1941"/>
      <c r="LOZ12" s="1941"/>
      <c r="LPA12" s="1941"/>
      <c r="LPB12" s="1941"/>
      <c r="LPC12" s="1941"/>
      <c r="LPD12" s="1941"/>
      <c r="LPE12" s="1941"/>
      <c r="LPF12" s="1941"/>
      <c r="LPG12" s="1941"/>
      <c r="LPH12" s="1941"/>
      <c r="LPI12" s="1941"/>
      <c r="LPJ12" s="1941"/>
      <c r="LPK12" s="1941"/>
      <c r="LPL12" s="1941"/>
      <c r="LPM12" s="1941"/>
      <c r="LPN12" s="1941"/>
      <c r="LPO12" s="1941"/>
      <c r="LPP12" s="1941"/>
      <c r="LPQ12" s="1941"/>
      <c r="LPR12" s="1941"/>
      <c r="LPS12" s="1941"/>
      <c r="LPT12" s="1941"/>
      <c r="LPU12" s="1941"/>
      <c r="LPV12" s="1941"/>
      <c r="LPW12" s="1941"/>
      <c r="LPX12" s="1941"/>
      <c r="LPY12" s="1941"/>
      <c r="LPZ12" s="1941"/>
      <c r="LQA12" s="1941"/>
      <c r="LQB12" s="1941"/>
      <c r="LQC12" s="1941"/>
      <c r="LQD12" s="1941"/>
      <c r="LQE12" s="1941"/>
      <c r="LQF12" s="1941"/>
      <c r="LQG12" s="1941"/>
      <c r="LQH12" s="1941"/>
      <c r="LQI12" s="1941"/>
      <c r="LQJ12" s="1941"/>
      <c r="LQK12" s="1941"/>
      <c r="LQL12" s="1941"/>
      <c r="LQM12" s="1941"/>
      <c r="LQN12" s="1941"/>
      <c r="LQO12" s="1941"/>
      <c r="LQP12" s="1941"/>
      <c r="LQQ12" s="1941"/>
      <c r="LQR12" s="1941"/>
      <c r="LQS12" s="1941"/>
      <c r="LQT12" s="1941"/>
      <c r="LQU12" s="1941"/>
      <c r="LQV12" s="1941"/>
      <c r="LQW12" s="1941"/>
      <c r="LQX12" s="1941"/>
      <c r="LQY12" s="1941"/>
      <c r="LQZ12" s="1941"/>
      <c r="LRA12" s="1941"/>
      <c r="LRB12" s="1941"/>
      <c r="LRC12" s="1941"/>
      <c r="LRD12" s="1941"/>
      <c r="LRE12" s="1941"/>
      <c r="LRF12" s="1941"/>
      <c r="LRG12" s="1941"/>
      <c r="LRH12" s="1941"/>
      <c r="LRI12" s="1941"/>
      <c r="LRJ12" s="1941"/>
      <c r="LRK12" s="1941"/>
      <c r="LRL12" s="1941"/>
      <c r="LRM12" s="1941"/>
      <c r="LRN12" s="1941"/>
      <c r="LRO12" s="1941"/>
      <c r="LRP12" s="1941"/>
      <c r="LRQ12" s="1941"/>
      <c r="LRR12" s="1941"/>
      <c r="LRS12" s="1941"/>
      <c r="LRT12" s="1941"/>
      <c r="LRU12" s="1941"/>
      <c r="LRV12" s="1941"/>
      <c r="LRW12" s="1941"/>
      <c r="LRX12" s="1941"/>
      <c r="LRY12" s="1941"/>
      <c r="LRZ12" s="1941"/>
      <c r="LSA12" s="1941"/>
      <c r="LSB12" s="1941"/>
      <c r="LSC12" s="1941"/>
      <c r="LSD12" s="1941"/>
      <c r="LSE12" s="1941"/>
      <c r="LSF12" s="1941"/>
      <c r="LSG12" s="1941"/>
      <c r="LSH12" s="1941"/>
      <c r="LSI12" s="1941"/>
      <c r="LSJ12" s="1941"/>
      <c r="LSK12" s="1941"/>
      <c r="LSL12" s="1941"/>
      <c r="LSM12" s="1941"/>
      <c r="LSN12" s="1941"/>
      <c r="LSO12" s="1941"/>
      <c r="LSP12" s="1941"/>
      <c r="LSQ12" s="1941"/>
      <c r="LSR12" s="1941"/>
      <c r="LSS12" s="1941"/>
      <c r="LST12" s="1941"/>
      <c r="LSU12" s="1941"/>
      <c r="LSV12" s="1941"/>
      <c r="LSW12" s="1941"/>
      <c r="LSX12" s="1941"/>
      <c r="LSY12" s="1941"/>
      <c r="LSZ12" s="1941"/>
      <c r="LTA12" s="1941"/>
      <c r="LTB12" s="1941"/>
      <c r="LTC12" s="1941"/>
      <c r="LTD12" s="1941"/>
      <c r="LTE12" s="1941"/>
      <c r="LTF12" s="1941"/>
      <c r="LTG12" s="1941"/>
      <c r="LTH12" s="1941"/>
      <c r="LTI12" s="1941"/>
      <c r="LTJ12" s="1941"/>
      <c r="LTK12" s="1941"/>
      <c r="LTL12" s="1941"/>
      <c r="LTM12" s="1941"/>
      <c r="LTN12" s="1941"/>
      <c r="LTO12" s="1941"/>
      <c r="LTP12" s="1941"/>
      <c r="LTQ12" s="1941"/>
      <c r="LTR12" s="1941"/>
      <c r="LTS12" s="1941"/>
      <c r="LTT12" s="1941"/>
      <c r="LTU12" s="1941"/>
      <c r="LTV12" s="1941"/>
      <c r="LTW12" s="1941"/>
      <c r="LTX12" s="1941"/>
      <c r="LTY12" s="1941"/>
      <c r="LTZ12" s="1941"/>
      <c r="LUA12" s="1941"/>
      <c r="LUB12" s="1941"/>
      <c r="LUC12" s="1941"/>
      <c r="LUD12" s="1941"/>
      <c r="LUE12" s="1941"/>
      <c r="LUF12" s="1941"/>
      <c r="LUG12" s="1941"/>
      <c r="LUH12" s="1941"/>
      <c r="LUI12" s="1941"/>
      <c r="LUJ12" s="1941"/>
      <c r="LUK12" s="1941"/>
      <c r="LUL12" s="1941"/>
      <c r="LUM12" s="1941"/>
      <c r="LUN12" s="1941"/>
      <c r="LUO12" s="1941"/>
      <c r="LUP12" s="1941"/>
      <c r="LUQ12" s="1941"/>
      <c r="LUR12" s="1941"/>
      <c r="LUS12" s="1941"/>
      <c r="LUT12" s="1941"/>
      <c r="LUU12" s="1941"/>
      <c r="LUV12" s="1941"/>
      <c r="LUW12" s="1941"/>
      <c r="LUX12" s="1941"/>
      <c r="LUY12" s="1941"/>
      <c r="LUZ12" s="1941"/>
      <c r="LVA12" s="1941"/>
      <c r="LVB12" s="1941"/>
      <c r="LVC12" s="1941"/>
      <c r="LVD12" s="1941"/>
      <c r="LVE12" s="1941"/>
      <c r="LVF12" s="1941"/>
      <c r="LVG12" s="1941"/>
      <c r="LVH12" s="1941"/>
      <c r="LVI12" s="1941"/>
      <c r="LVJ12" s="1941"/>
      <c r="LVK12" s="1941"/>
      <c r="LVL12" s="1941"/>
      <c r="LVM12" s="1941"/>
      <c r="LVN12" s="1941"/>
      <c r="LVO12" s="1941"/>
      <c r="LVP12" s="1941"/>
      <c r="LVQ12" s="1941"/>
      <c r="LVR12" s="1941"/>
      <c r="LVS12" s="1941"/>
      <c r="LVT12" s="1941"/>
      <c r="LVU12" s="1941"/>
      <c r="LVV12" s="1941"/>
      <c r="LVW12" s="1941"/>
      <c r="LVX12" s="1941"/>
      <c r="LVY12" s="1941"/>
      <c r="LVZ12" s="1941"/>
      <c r="LWA12" s="1941"/>
      <c r="LWB12" s="1941"/>
      <c r="LWC12" s="1941"/>
      <c r="LWD12" s="1941"/>
      <c r="LWE12" s="1941"/>
      <c r="LWF12" s="1941"/>
      <c r="LWG12" s="1941"/>
      <c r="LWH12" s="1941"/>
      <c r="LWI12" s="1941"/>
      <c r="LWJ12" s="1941"/>
      <c r="LWK12" s="1941"/>
      <c r="LWL12" s="1941"/>
      <c r="LWM12" s="1941"/>
      <c r="LWN12" s="1941"/>
      <c r="LWO12" s="1941"/>
      <c r="LWP12" s="1941"/>
      <c r="LWQ12" s="1941"/>
      <c r="LWR12" s="1941"/>
      <c r="LWS12" s="1941"/>
      <c r="LWT12" s="1941"/>
      <c r="LWU12" s="1941"/>
      <c r="LWV12" s="1941"/>
      <c r="LWW12" s="1941"/>
      <c r="LWX12" s="1941"/>
      <c r="LWY12" s="1941"/>
      <c r="LWZ12" s="1941"/>
      <c r="LXA12" s="1941"/>
      <c r="LXB12" s="1941"/>
      <c r="LXC12" s="1941"/>
      <c r="LXD12" s="1941"/>
      <c r="LXE12" s="1941"/>
      <c r="LXF12" s="1941"/>
      <c r="LXG12" s="1941"/>
      <c r="LXH12" s="1941"/>
      <c r="LXI12" s="1941"/>
      <c r="LXJ12" s="1941"/>
      <c r="LXK12" s="1941"/>
      <c r="LXL12" s="1941"/>
      <c r="LXM12" s="1941"/>
      <c r="LXN12" s="1941"/>
      <c r="LXO12" s="1941"/>
      <c r="LXP12" s="1941"/>
      <c r="LXQ12" s="1941"/>
      <c r="LXR12" s="1941"/>
      <c r="LXS12" s="1941"/>
      <c r="LXT12" s="1941"/>
      <c r="LXU12" s="1941"/>
      <c r="LXV12" s="1941"/>
      <c r="LXW12" s="1941"/>
      <c r="LXX12" s="1941"/>
      <c r="LXY12" s="1941"/>
      <c r="LXZ12" s="1941"/>
      <c r="LYA12" s="1941"/>
      <c r="LYB12" s="1941"/>
      <c r="LYC12" s="1941"/>
      <c r="LYD12" s="1941"/>
      <c r="LYE12" s="1941"/>
      <c r="LYF12" s="1941"/>
      <c r="LYG12" s="1941"/>
      <c r="LYH12" s="1941"/>
      <c r="LYI12" s="1941"/>
      <c r="LYJ12" s="1941"/>
      <c r="LYK12" s="1941"/>
      <c r="LYL12" s="1941"/>
      <c r="LYM12" s="1941"/>
      <c r="LYN12" s="1941"/>
      <c r="LYO12" s="1941"/>
      <c r="LYP12" s="1941"/>
      <c r="LYQ12" s="1941"/>
      <c r="LYR12" s="1941"/>
      <c r="LYS12" s="1941"/>
      <c r="LYT12" s="1941"/>
      <c r="LYU12" s="1941"/>
      <c r="LYV12" s="1941"/>
      <c r="LYW12" s="1941"/>
      <c r="LYX12" s="1941"/>
      <c r="LYY12" s="1941"/>
      <c r="LYZ12" s="1941"/>
      <c r="LZA12" s="1941"/>
      <c r="LZB12" s="1941"/>
      <c r="LZC12" s="1941"/>
      <c r="LZD12" s="1941"/>
      <c r="LZE12" s="1941"/>
      <c r="LZF12" s="1941"/>
      <c r="LZG12" s="1941"/>
      <c r="LZH12" s="1941"/>
      <c r="LZI12" s="1941"/>
      <c r="LZJ12" s="1941"/>
      <c r="LZK12" s="1941"/>
      <c r="LZL12" s="1941"/>
      <c r="LZM12" s="1941"/>
      <c r="LZN12" s="1941"/>
      <c r="LZO12" s="1941"/>
      <c r="LZP12" s="1941"/>
      <c r="LZQ12" s="1941"/>
      <c r="LZR12" s="1941"/>
      <c r="LZS12" s="1941"/>
      <c r="LZT12" s="1941"/>
      <c r="LZU12" s="1941"/>
      <c r="LZV12" s="1941"/>
      <c r="LZW12" s="1941"/>
      <c r="LZX12" s="1941"/>
      <c r="LZY12" s="1941"/>
      <c r="LZZ12" s="1941"/>
      <c r="MAA12" s="1941"/>
      <c r="MAB12" s="1941"/>
      <c r="MAC12" s="1941"/>
      <c r="MAD12" s="1941"/>
      <c r="MAE12" s="1941"/>
      <c r="MAF12" s="1941"/>
      <c r="MAG12" s="1941"/>
      <c r="MAH12" s="1941"/>
      <c r="MAI12" s="1941"/>
      <c r="MAJ12" s="1941"/>
      <c r="MAK12" s="1941"/>
      <c r="MAL12" s="1941"/>
      <c r="MAM12" s="1941"/>
      <c r="MAN12" s="1941"/>
      <c r="MAO12" s="1941"/>
      <c r="MAP12" s="1941"/>
      <c r="MAQ12" s="1941"/>
      <c r="MAR12" s="1941"/>
      <c r="MAS12" s="1941"/>
      <c r="MAT12" s="1941"/>
      <c r="MAU12" s="1941"/>
      <c r="MAV12" s="1941"/>
      <c r="MAW12" s="1941"/>
      <c r="MAX12" s="1941"/>
      <c r="MAY12" s="1941"/>
      <c r="MAZ12" s="1941"/>
      <c r="MBA12" s="1941"/>
      <c r="MBB12" s="1941"/>
      <c r="MBC12" s="1941"/>
      <c r="MBD12" s="1941"/>
      <c r="MBE12" s="1941"/>
      <c r="MBF12" s="1941"/>
      <c r="MBG12" s="1941"/>
      <c r="MBH12" s="1941"/>
      <c r="MBI12" s="1941"/>
      <c r="MBJ12" s="1941"/>
      <c r="MBK12" s="1941"/>
      <c r="MBL12" s="1941"/>
      <c r="MBM12" s="1941"/>
      <c r="MBN12" s="1941"/>
      <c r="MBO12" s="1941"/>
      <c r="MBP12" s="1941"/>
      <c r="MBQ12" s="1941"/>
      <c r="MBR12" s="1941"/>
      <c r="MBS12" s="1941"/>
      <c r="MBT12" s="1941"/>
      <c r="MBU12" s="1941"/>
      <c r="MBV12" s="1941"/>
      <c r="MBW12" s="1941"/>
      <c r="MBX12" s="1941"/>
      <c r="MBY12" s="1941"/>
      <c r="MBZ12" s="1941"/>
      <c r="MCA12" s="1941"/>
      <c r="MCB12" s="1941"/>
      <c r="MCC12" s="1941"/>
      <c r="MCD12" s="1941"/>
      <c r="MCE12" s="1941"/>
      <c r="MCF12" s="1941"/>
      <c r="MCG12" s="1941"/>
      <c r="MCH12" s="1941"/>
      <c r="MCI12" s="1941"/>
      <c r="MCJ12" s="1941"/>
      <c r="MCK12" s="1941"/>
      <c r="MCL12" s="1941"/>
      <c r="MCM12" s="1941"/>
      <c r="MCN12" s="1941"/>
      <c r="MCO12" s="1941"/>
      <c r="MCP12" s="1941"/>
      <c r="MCQ12" s="1941"/>
      <c r="MCR12" s="1941"/>
      <c r="MCS12" s="1941"/>
      <c r="MCT12" s="1941"/>
      <c r="MCU12" s="1941"/>
      <c r="MCV12" s="1941"/>
      <c r="MCW12" s="1941"/>
      <c r="MCX12" s="1941"/>
      <c r="MCY12" s="1941"/>
      <c r="MCZ12" s="1941"/>
      <c r="MDA12" s="1941"/>
      <c r="MDB12" s="1941"/>
      <c r="MDC12" s="1941"/>
      <c r="MDD12" s="1941"/>
      <c r="MDE12" s="1941"/>
      <c r="MDF12" s="1941"/>
      <c r="MDG12" s="1941"/>
      <c r="MDH12" s="1941"/>
      <c r="MDI12" s="1941"/>
      <c r="MDJ12" s="1941"/>
      <c r="MDK12" s="1941"/>
      <c r="MDL12" s="1941"/>
      <c r="MDM12" s="1941"/>
      <c r="MDN12" s="1941"/>
      <c r="MDO12" s="1941"/>
      <c r="MDP12" s="1941"/>
      <c r="MDQ12" s="1941"/>
      <c r="MDR12" s="1941"/>
      <c r="MDS12" s="1941"/>
      <c r="MDT12" s="1941"/>
      <c r="MDU12" s="1941"/>
      <c r="MDV12" s="1941"/>
      <c r="MDW12" s="1941"/>
      <c r="MDX12" s="1941"/>
      <c r="MDY12" s="1941"/>
      <c r="MDZ12" s="1941"/>
      <c r="MEA12" s="1941"/>
      <c r="MEB12" s="1941"/>
      <c r="MEC12" s="1941"/>
      <c r="MED12" s="1941"/>
      <c r="MEE12" s="1941"/>
      <c r="MEF12" s="1941"/>
      <c r="MEG12" s="1941"/>
      <c r="MEH12" s="1941"/>
      <c r="MEI12" s="1941"/>
      <c r="MEJ12" s="1941"/>
      <c r="MEK12" s="1941"/>
      <c r="MEL12" s="1941"/>
      <c r="MEM12" s="1941"/>
      <c r="MEN12" s="1941"/>
      <c r="MEO12" s="1941"/>
      <c r="MEP12" s="1941"/>
      <c r="MEQ12" s="1941"/>
      <c r="MER12" s="1941"/>
      <c r="MES12" s="1941"/>
      <c r="MET12" s="1941"/>
      <c r="MEU12" s="1941"/>
      <c r="MEV12" s="1941"/>
      <c r="MEW12" s="1941"/>
      <c r="MEX12" s="1941"/>
      <c r="MEY12" s="1941"/>
      <c r="MEZ12" s="1941"/>
      <c r="MFA12" s="1941"/>
      <c r="MFB12" s="1941"/>
      <c r="MFC12" s="1941"/>
      <c r="MFD12" s="1941"/>
      <c r="MFE12" s="1941"/>
      <c r="MFF12" s="1941"/>
      <c r="MFG12" s="1941"/>
      <c r="MFH12" s="1941"/>
      <c r="MFI12" s="1941"/>
      <c r="MFJ12" s="1941"/>
      <c r="MFK12" s="1941"/>
      <c r="MFL12" s="1941"/>
      <c r="MFM12" s="1941"/>
      <c r="MFN12" s="1941"/>
      <c r="MFO12" s="1941"/>
      <c r="MFP12" s="1941"/>
      <c r="MFQ12" s="1941"/>
      <c r="MFR12" s="1941"/>
      <c r="MFS12" s="1941"/>
      <c r="MFT12" s="1941"/>
      <c r="MFU12" s="1941"/>
      <c r="MFV12" s="1941"/>
      <c r="MFW12" s="1941"/>
      <c r="MFX12" s="1941"/>
      <c r="MFY12" s="1941"/>
      <c r="MFZ12" s="1941"/>
      <c r="MGA12" s="1941"/>
      <c r="MGB12" s="1941"/>
      <c r="MGC12" s="1941"/>
      <c r="MGD12" s="1941"/>
      <c r="MGE12" s="1941"/>
      <c r="MGF12" s="1941"/>
      <c r="MGG12" s="1941"/>
      <c r="MGH12" s="1941"/>
      <c r="MGI12" s="1941"/>
      <c r="MGJ12" s="1941"/>
      <c r="MGK12" s="1941"/>
      <c r="MGL12" s="1941"/>
      <c r="MGM12" s="1941"/>
      <c r="MGN12" s="1941"/>
      <c r="MGO12" s="1941"/>
      <c r="MGP12" s="1941"/>
      <c r="MGQ12" s="1941"/>
      <c r="MGR12" s="1941"/>
      <c r="MGS12" s="1941"/>
      <c r="MGT12" s="1941"/>
      <c r="MGU12" s="1941"/>
      <c r="MGV12" s="1941"/>
      <c r="MGW12" s="1941"/>
      <c r="MGX12" s="1941"/>
      <c r="MGY12" s="1941"/>
      <c r="MGZ12" s="1941"/>
      <c r="MHA12" s="1941"/>
      <c r="MHB12" s="1941"/>
      <c r="MHC12" s="1941"/>
      <c r="MHD12" s="1941"/>
      <c r="MHE12" s="1941"/>
      <c r="MHF12" s="1941"/>
      <c r="MHG12" s="1941"/>
      <c r="MHH12" s="1941"/>
      <c r="MHI12" s="1941"/>
      <c r="MHJ12" s="1941"/>
      <c r="MHK12" s="1941"/>
      <c r="MHL12" s="1941"/>
      <c r="MHM12" s="1941"/>
      <c r="MHN12" s="1941"/>
      <c r="MHO12" s="1941"/>
      <c r="MHP12" s="1941"/>
      <c r="MHQ12" s="1941"/>
      <c r="MHR12" s="1941"/>
      <c r="MHS12" s="1941"/>
      <c r="MHT12" s="1941"/>
      <c r="MHU12" s="1941"/>
      <c r="MHV12" s="1941"/>
      <c r="MHW12" s="1941"/>
      <c r="MHX12" s="1941"/>
      <c r="MHY12" s="1941"/>
      <c r="MHZ12" s="1941"/>
      <c r="MIA12" s="1941"/>
      <c r="MIB12" s="1941"/>
      <c r="MIC12" s="1941"/>
      <c r="MID12" s="1941"/>
      <c r="MIE12" s="1941"/>
      <c r="MIF12" s="1941"/>
      <c r="MIG12" s="1941"/>
      <c r="MIH12" s="1941"/>
      <c r="MII12" s="1941"/>
      <c r="MIJ12" s="1941"/>
      <c r="MIK12" s="1941"/>
      <c r="MIL12" s="1941"/>
      <c r="MIM12" s="1941"/>
      <c r="MIN12" s="1941"/>
      <c r="MIO12" s="1941"/>
      <c r="MIP12" s="1941"/>
      <c r="MIQ12" s="1941"/>
      <c r="MIR12" s="1941"/>
      <c r="MIS12" s="1941"/>
      <c r="MIT12" s="1941"/>
      <c r="MIU12" s="1941"/>
      <c r="MIV12" s="1941"/>
      <c r="MIW12" s="1941"/>
      <c r="MIX12" s="1941"/>
      <c r="MIY12" s="1941"/>
      <c r="MIZ12" s="1941"/>
      <c r="MJA12" s="1941"/>
      <c r="MJB12" s="1941"/>
      <c r="MJC12" s="1941"/>
      <c r="MJD12" s="1941"/>
      <c r="MJE12" s="1941"/>
      <c r="MJF12" s="1941"/>
      <c r="MJG12" s="1941"/>
      <c r="MJH12" s="1941"/>
      <c r="MJI12" s="1941"/>
      <c r="MJJ12" s="1941"/>
      <c r="MJK12" s="1941"/>
      <c r="MJL12" s="1941"/>
      <c r="MJM12" s="1941"/>
      <c r="MJN12" s="1941"/>
      <c r="MJO12" s="1941"/>
      <c r="MJP12" s="1941"/>
      <c r="MJQ12" s="1941"/>
      <c r="MJR12" s="1941"/>
      <c r="MJS12" s="1941"/>
      <c r="MJT12" s="1941"/>
      <c r="MJU12" s="1941"/>
      <c r="MJV12" s="1941"/>
      <c r="MJW12" s="1941"/>
      <c r="MJX12" s="1941"/>
      <c r="MJY12" s="1941"/>
      <c r="MJZ12" s="1941"/>
      <c r="MKA12" s="1941"/>
      <c r="MKB12" s="1941"/>
      <c r="MKC12" s="1941"/>
      <c r="MKD12" s="1941"/>
      <c r="MKE12" s="1941"/>
      <c r="MKF12" s="1941"/>
      <c r="MKG12" s="1941"/>
      <c r="MKH12" s="1941"/>
      <c r="MKI12" s="1941"/>
      <c r="MKJ12" s="1941"/>
      <c r="MKK12" s="1941"/>
      <c r="MKL12" s="1941"/>
      <c r="MKM12" s="1941"/>
      <c r="MKN12" s="1941"/>
      <c r="MKO12" s="1941"/>
      <c r="MKP12" s="1941"/>
      <c r="MKQ12" s="1941"/>
      <c r="MKR12" s="1941"/>
      <c r="MKS12" s="1941"/>
      <c r="MKT12" s="1941"/>
      <c r="MKU12" s="1941"/>
      <c r="MKV12" s="1941"/>
      <c r="MKW12" s="1941"/>
      <c r="MKX12" s="1941"/>
      <c r="MKY12" s="1941"/>
      <c r="MKZ12" s="1941"/>
      <c r="MLA12" s="1941"/>
      <c r="MLB12" s="1941"/>
      <c r="MLC12" s="1941"/>
      <c r="MLD12" s="1941"/>
      <c r="MLE12" s="1941"/>
      <c r="MLF12" s="1941"/>
      <c r="MLG12" s="1941"/>
      <c r="MLH12" s="1941"/>
      <c r="MLI12" s="1941"/>
      <c r="MLJ12" s="1941"/>
      <c r="MLK12" s="1941"/>
      <c r="MLL12" s="1941"/>
      <c r="MLM12" s="1941"/>
      <c r="MLN12" s="1941"/>
      <c r="MLO12" s="1941"/>
      <c r="MLP12" s="1941"/>
      <c r="MLQ12" s="1941"/>
      <c r="MLR12" s="1941"/>
      <c r="MLS12" s="1941"/>
      <c r="MLT12" s="1941"/>
      <c r="MLU12" s="1941"/>
      <c r="MLV12" s="1941"/>
      <c r="MLW12" s="1941"/>
      <c r="MLX12" s="1941"/>
      <c r="MLY12" s="1941"/>
      <c r="MLZ12" s="1941"/>
      <c r="MMA12" s="1941"/>
      <c r="MMB12" s="1941"/>
      <c r="MMC12" s="1941"/>
      <c r="MMD12" s="1941"/>
      <c r="MME12" s="1941"/>
      <c r="MMF12" s="1941"/>
      <c r="MMG12" s="1941"/>
      <c r="MMH12" s="1941"/>
      <c r="MMI12" s="1941"/>
      <c r="MMJ12" s="1941"/>
      <c r="MMK12" s="1941"/>
      <c r="MML12" s="1941"/>
      <c r="MMM12" s="1941"/>
      <c r="MMN12" s="1941"/>
      <c r="MMO12" s="1941"/>
      <c r="MMP12" s="1941"/>
      <c r="MMQ12" s="1941"/>
      <c r="MMR12" s="1941"/>
      <c r="MMS12" s="1941"/>
      <c r="MMT12" s="1941"/>
      <c r="MMU12" s="1941"/>
      <c r="MMV12" s="1941"/>
      <c r="MMW12" s="1941"/>
      <c r="MMX12" s="1941"/>
      <c r="MMY12" s="1941"/>
      <c r="MMZ12" s="1941"/>
      <c r="MNA12" s="1941"/>
      <c r="MNB12" s="1941"/>
      <c r="MNC12" s="1941"/>
      <c r="MND12" s="1941"/>
      <c r="MNE12" s="1941"/>
      <c r="MNF12" s="1941"/>
      <c r="MNG12" s="1941"/>
      <c r="MNH12" s="1941"/>
      <c r="MNI12" s="1941"/>
      <c r="MNJ12" s="1941"/>
      <c r="MNK12" s="1941"/>
      <c r="MNL12" s="1941"/>
      <c r="MNM12" s="1941"/>
      <c r="MNN12" s="1941"/>
      <c r="MNO12" s="1941"/>
      <c r="MNP12" s="1941"/>
      <c r="MNQ12" s="1941"/>
      <c r="MNR12" s="1941"/>
      <c r="MNS12" s="1941"/>
      <c r="MNT12" s="1941"/>
      <c r="MNU12" s="1941"/>
      <c r="MNV12" s="1941"/>
      <c r="MNW12" s="1941"/>
      <c r="MNX12" s="1941"/>
      <c r="MNY12" s="1941"/>
      <c r="MNZ12" s="1941"/>
      <c r="MOA12" s="1941"/>
      <c r="MOB12" s="1941"/>
      <c r="MOC12" s="1941"/>
      <c r="MOD12" s="1941"/>
      <c r="MOE12" s="1941"/>
      <c r="MOF12" s="1941"/>
      <c r="MOG12" s="1941"/>
      <c r="MOH12" s="1941"/>
      <c r="MOI12" s="1941"/>
      <c r="MOJ12" s="1941"/>
      <c r="MOK12" s="1941"/>
      <c r="MOL12" s="1941"/>
      <c r="MOM12" s="1941"/>
      <c r="MON12" s="1941"/>
      <c r="MOO12" s="1941"/>
      <c r="MOP12" s="1941"/>
      <c r="MOQ12" s="1941"/>
      <c r="MOR12" s="1941"/>
      <c r="MOS12" s="1941"/>
      <c r="MOT12" s="1941"/>
      <c r="MOU12" s="1941"/>
      <c r="MOV12" s="1941"/>
      <c r="MOW12" s="1941"/>
      <c r="MOX12" s="1941"/>
      <c r="MOY12" s="1941"/>
      <c r="MOZ12" s="1941"/>
      <c r="MPA12" s="1941"/>
      <c r="MPB12" s="1941"/>
      <c r="MPC12" s="1941"/>
      <c r="MPD12" s="1941"/>
      <c r="MPE12" s="1941"/>
      <c r="MPF12" s="1941"/>
      <c r="MPG12" s="1941"/>
      <c r="MPH12" s="1941"/>
      <c r="MPI12" s="1941"/>
      <c r="MPJ12" s="1941"/>
      <c r="MPK12" s="1941"/>
      <c r="MPL12" s="1941"/>
      <c r="MPM12" s="1941"/>
      <c r="MPN12" s="1941"/>
      <c r="MPO12" s="1941"/>
      <c r="MPP12" s="1941"/>
      <c r="MPQ12" s="1941"/>
      <c r="MPR12" s="1941"/>
      <c r="MPS12" s="1941"/>
      <c r="MPT12" s="1941"/>
      <c r="MPU12" s="1941"/>
      <c r="MPV12" s="1941"/>
      <c r="MPW12" s="1941"/>
      <c r="MPX12" s="1941"/>
      <c r="MPY12" s="1941"/>
      <c r="MPZ12" s="1941"/>
      <c r="MQA12" s="1941"/>
      <c r="MQB12" s="1941"/>
      <c r="MQC12" s="1941"/>
      <c r="MQD12" s="1941"/>
      <c r="MQE12" s="1941"/>
      <c r="MQF12" s="1941"/>
      <c r="MQG12" s="1941"/>
      <c r="MQH12" s="1941"/>
      <c r="MQI12" s="1941"/>
      <c r="MQJ12" s="1941"/>
      <c r="MQK12" s="1941"/>
      <c r="MQL12" s="1941"/>
      <c r="MQM12" s="1941"/>
      <c r="MQN12" s="1941"/>
      <c r="MQO12" s="1941"/>
      <c r="MQP12" s="1941"/>
      <c r="MQQ12" s="1941"/>
      <c r="MQR12" s="1941"/>
      <c r="MQS12" s="1941"/>
      <c r="MQT12" s="1941"/>
      <c r="MQU12" s="1941"/>
      <c r="MQV12" s="1941"/>
      <c r="MQW12" s="1941"/>
      <c r="MQX12" s="1941"/>
      <c r="MQY12" s="1941"/>
      <c r="MQZ12" s="1941"/>
      <c r="MRA12" s="1941"/>
      <c r="MRB12" s="1941"/>
      <c r="MRC12" s="1941"/>
      <c r="MRD12" s="1941"/>
      <c r="MRE12" s="1941"/>
      <c r="MRF12" s="1941"/>
      <c r="MRG12" s="1941"/>
      <c r="MRH12" s="1941"/>
      <c r="MRI12" s="1941"/>
      <c r="MRJ12" s="1941"/>
      <c r="MRK12" s="1941"/>
      <c r="MRL12" s="1941"/>
      <c r="MRM12" s="1941"/>
      <c r="MRN12" s="1941"/>
      <c r="MRO12" s="1941"/>
      <c r="MRP12" s="1941"/>
      <c r="MRQ12" s="1941"/>
      <c r="MRR12" s="1941"/>
      <c r="MRS12" s="1941"/>
      <c r="MRT12" s="1941"/>
      <c r="MRU12" s="1941"/>
      <c r="MRV12" s="1941"/>
      <c r="MRW12" s="1941"/>
      <c r="MRX12" s="1941"/>
      <c r="MRY12" s="1941"/>
      <c r="MRZ12" s="1941"/>
      <c r="MSA12" s="1941"/>
      <c r="MSB12" s="1941"/>
      <c r="MSC12" s="1941"/>
      <c r="MSD12" s="1941"/>
      <c r="MSE12" s="1941"/>
      <c r="MSF12" s="1941"/>
      <c r="MSG12" s="1941"/>
      <c r="MSH12" s="1941"/>
      <c r="MSI12" s="1941"/>
      <c r="MSJ12" s="1941"/>
      <c r="MSK12" s="1941"/>
      <c r="MSL12" s="1941"/>
      <c r="MSM12" s="1941"/>
      <c r="MSN12" s="1941"/>
      <c r="MSO12" s="1941"/>
      <c r="MSP12" s="1941"/>
      <c r="MSQ12" s="1941"/>
      <c r="MSR12" s="1941"/>
      <c r="MSS12" s="1941"/>
      <c r="MST12" s="1941"/>
      <c r="MSU12" s="1941"/>
      <c r="MSV12" s="1941"/>
      <c r="MSW12" s="1941"/>
      <c r="MSX12" s="1941"/>
      <c r="MSY12" s="1941"/>
      <c r="MSZ12" s="1941"/>
      <c r="MTA12" s="1941"/>
      <c r="MTB12" s="1941"/>
      <c r="MTC12" s="1941"/>
      <c r="MTD12" s="1941"/>
      <c r="MTE12" s="1941"/>
      <c r="MTF12" s="1941"/>
      <c r="MTG12" s="1941"/>
      <c r="MTH12" s="1941"/>
      <c r="MTI12" s="1941"/>
      <c r="MTJ12" s="1941"/>
      <c r="MTK12" s="1941"/>
      <c r="MTL12" s="1941"/>
      <c r="MTM12" s="1941"/>
      <c r="MTN12" s="1941"/>
      <c r="MTO12" s="1941"/>
      <c r="MTP12" s="1941"/>
      <c r="MTQ12" s="1941"/>
      <c r="MTR12" s="1941"/>
      <c r="MTS12" s="1941"/>
      <c r="MTT12" s="1941"/>
      <c r="MTU12" s="1941"/>
      <c r="MTV12" s="1941"/>
      <c r="MTW12" s="1941"/>
      <c r="MTX12" s="1941"/>
      <c r="MTY12" s="1941"/>
      <c r="MTZ12" s="1941"/>
      <c r="MUA12" s="1941"/>
      <c r="MUB12" s="1941"/>
      <c r="MUC12" s="1941"/>
      <c r="MUD12" s="1941"/>
      <c r="MUE12" s="1941"/>
      <c r="MUF12" s="1941"/>
      <c r="MUG12" s="1941"/>
      <c r="MUH12" s="1941"/>
      <c r="MUI12" s="1941"/>
      <c r="MUJ12" s="1941"/>
      <c r="MUK12" s="1941"/>
      <c r="MUL12" s="1941"/>
      <c r="MUM12" s="1941"/>
      <c r="MUN12" s="1941"/>
      <c r="MUO12" s="1941"/>
      <c r="MUP12" s="1941"/>
      <c r="MUQ12" s="1941"/>
      <c r="MUR12" s="1941"/>
      <c r="MUS12" s="1941"/>
      <c r="MUT12" s="1941"/>
      <c r="MUU12" s="1941"/>
      <c r="MUV12" s="1941"/>
      <c r="MUW12" s="1941"/>
      <c r="MUX12" s="1941"/>
      <c r="MUY12" s="1941"/>
      <c r="MUZ12" s="1941"/>
      <c r="MVA12" s="1941"/>
      <c r="MVB12" s="1941"/>
      <c r="MVC12" s="1941"/>
      <c r="MVD12" s="1941"/>
      <c r="MVE12" s="1941"/>
      <c r="MVF12" s="1941"/>
      <c r="MVG12" s="1941"/>
      <c r="MVH12" s="1941"/>
      <c r="MVI12" s="1941"/>
      <c r="MVJ12" s="1941"/>
      <c r="MVK12" s="1941"/>
      <c r="MVL12" s="1941"/>
      <c r="MVM12" s="1941"/>
      <c r="MVN12" s="1941"/>
      <c r="MVO12" s="1941"/>
      <c r="MVP12" s="1941"/>
      <c r="MVQ12" s="1941"/>
      <c r="MVR12" s="1941"/>
      <c r="MVS12" s="1941"/>
      <c r="MVT12" s="1941"/>
      <c r="MVU12" s="1941"/>
      <c r="MVV12" s="1941"/>
      <c r="MVW12" s="1941"/>
      <c r="MVX12" s="1941"/>
      <c r="MVY12" s="1941"/>
      <c r="MVZ12" s="1941"/>
      <c r="MWA12" s="1941"/>
      <c r="MWB12" s="1941"/>
      <c r="MWC12" s="1941"/>
      <c r="MWD12" s="1941"/>
      <c r="MWE12" s="1941"/>
      <c r="MWF12" s="1941"/>
      <c r="MWG12" s="1941"/>
      <c r="MWH12" s="1941"/>
      <c r="MWI12" s="1941"/>
      <c r="MWJ12" s="1941"/>
      <c r="MWK12" s="1941"/>
      <c r="MWL12" s="1941"/>
      <c r="MWM12" s="1941"/>
      <c r="MWN12" s="1941"/>
      <c r="MWO12" s="1941"/>
      <c r="MWP12" s="1941"/>
      <c r="MWQ12" s="1941"/>
      <c r="MWR12" s="1941"/>
      <c r="MWS12" s="1941"/>
      <c r="MWT12" s="1941"/>
      <c r="MWU12" s="1941"/>
      <c r="MWV12" s="1941"/>
      <c r="MWW12" s="1941"/>
      <c r="MWX12" s="1941"/>
      <c r="MWY12" s="1941"/>
      <c r="MWZ12" s="1941"/>
      <c r="MXA12" s="1941"/>
      <c r="MXB12" s="1941"/>
      <c r="MXC12" s="1941"/>
      <c r="MXD12" s="1941"/>
      <c r="MXE12" s="1941"/>
      <c r="MXF12" s="1941"/>
      <c r="MXG12" s="1941"/>
      <c r="MXH12" s="1941"/>
      <c r="MXI12" s="1941"/>
      <c r="MXJ12" s="1941"/>
      <c r="MXK12" s="1941"/>
      <c r="MXL12" s="1941"/>
      <c r="MXM12" s="1941"/>
      <c r="MXN12" s="1941"/>
      <c r="MXO12" s="1941"/>
      <c r="MXP12" s="1941"/>
      <c r="MXQ12" s="1941"/>
      <c r="MXR12" s="1941"/>
      <c r="MXS12" s="1941"/>
      <c r="MXT12" s="1941"/>
      <c r="MXU12" s="1941"/>
      <c r="MXV12" s="1941"/>
      <c r="MXW12" s="1941"/>
      <c r="MXX12" s="1941"/>
      <c r="MXY12" s="1941"/>
      <c r="MXZ12" s="1941"/>
      <c r="MYA12" s="1941"/>
      <c r="MYB12" s="1941"/>
      <c r="MYC12" s="1941"/>
      <c r="MYD12" s="1941"/>
      <c r="MYE12" s="1941"/>
      <c r="MYF12" s="1941"/>
      <c r="MYG12" s="1941"/>
      <c r="MYH12" s="1941"/>
      <c r="MYI12" s="1941"/>
      <c r="MYJ12" s="1941"/>
      <c r="MYK12" s="1941"/>
      <c r="MYL12" s="1941"/>
      <c r="MYM12" s="1941"/>
      <c r="MYN12" s="1941"/>
      <c r="MYO12" s="1941"/>
      <c r="MYP12" s="1941"/>
      <c r="MYQ12" s="1941"/>
      <c r="MYR12" s="1941"/>
      <c r="MYS12" s="1941"/>
      <c r="MYT12" s="1941"/>
      <c r="MYU12" s="1941"/>
      <c r="MYV12" s="1941"/>
      <c r="MYW12" s="1941"/>
      <c r="MYX12" s="1941"/>
      <c r="MYY12" s="1941"/>
      <c r="MYZ12" s="1941"/>
      <c r="MZA12" s="1941"/>
      <c r="MZB12" s="1941"/>
      <c r="MZC12" s="1941"/>
      <c r="MZD12" s="1941"/>
      <c r="MZE12" s="1941"/>
      <c r="MZF12" s="1941"/>
      <c r="MZG12" s="1941"/>
      <c r="MZH12" s="1941"/>
      <c r="MZI12" s="1941"/>
      <c r="MZJ12" s="1941"/>
      <c r="MZK12" s="1941"/>
      <c r="MZL12" s="1941"/>
      <c r="MZM12" s="1941"/>
      <c r="MZN12" s="1941"/>
      <c r="MZO12" s="1941"/>
      <c r="MZP12" s="1941"/>
      <c r="MZQ12" s="1941"/>
      <c r="MZR12" s="1941"/>
      <c r="MZS12" s="1941"/>
      <c r="MZT12" s="1941"/>
      <c r="MZU12" s="1941"/>
      <c r="MZV12" s="1941"/>
      <c r="MZW12" s="1941"/>
      <c r="MZX12" s="1941"/>
      <c r="MZY12" s="1941"/>
      <c r="MZZ12" s="1941"/>
      <c r="NAA12" s="1941"/>
      <c r="NAB12" s="1941"/>
      <c r="NAC12" s="1941"/>
      <c r="NAD12" s="1941"/>
      <c r="NAE12" s="1941"/>
      <c r="NAF12" s="1941"/>
      <c r="NAG12" s="1941"/>
      <c r="NAH12" s="1941"/>
      <c r="NAI12" s="1941"/>
      <c r="NAJ12" s="1941"/>
      <c r="NAK12" s="1941"/>
      <c r="NAL12" s="1941"/>
      <c r="NAM12" s="1941"/>
      <c r="NAN12" s="1941"/>
      <c r="NAO12" s="1941"/>
      <c r="NAP12" s="1941"/>
      <c r="NAQ12" s="1941"/>
      <c r="NAR12" s="1941"/>
      <c r="NAS12" s="1941"/>
      <c r="NAT12" s="1941"/>
      <c r="NAU12" s="1941"/>
      <c r="NAV12" s="1941"/>
      <c r="NAW12" s="1941"/>
      <c r="NAX12" s="1941"/>
      <c r="NAY12" s="1941"/>
      <c r="NAZ12" s="1941"/>
      <c r="NBA12" s="1941"/>
      <c r="NBB12" s="1941"/>
      <c r="NBC12" s="1941"/>
      <c r="NBD12" s="1941"/>
      <c r="NBE12" s="1941"/>
      <c r="NBF12" s="1941"/>
      <c r="NBG12" s="1941"/>
      <c r="NBH12" s="1941"/>
      <c r="NBI12" s="1941"/>
      <c r="NBJ12" s="1941"/>
      <c r="NBK12" s="1941"/>
      <c r="NBL12" s="1941"/>
      <c r="NBM12" s="1941"/>
      <c r="NBN12" s="1941"/>
      <c r="NBO12" s="1941"/>
      <c r="NBP12" s="1941"/>
      <c r="NBQ12" s="1941"/>
      <c r="NBR12" s="1941"/>
      <c r="NBS12" s="1941"/>
      <c r="NBT12" s="1941"/>
      <c r="NBU12" s="1941"/>
      <c r="NBV12" s="1941"/>
      <c r="NBW12" s="1941"/>
      <c r="NBX12" s="1941"/>
      <c r="NBY12" s="1941"/>
      <c r="NBZ12" s="1941"/>
      <c r="NCA12" s="1941"/>
      <c r="NCB12" s="1941"/>
      <c r="NCC12" s="1941"/>
      <c r="NCD12" s="1941"/>
      <c r="NCE12" s="1941"/>
      <c r="NCF12" s="1941"/>
      <c r="NCG12" s="1941"/>
      <c r="NCH12" s="1941"/>
      <c r="NCI12" s="1941"/>
      <c r="NCJ12" s="1941"/>
      <c r="NCK12" s="1941"/>
      <c r="NCL12" s="1941"/>
      <c r="NCM12" s="1941"/>
      <c r="NCN12" s="1941"/>
      <c r="NCO12" s="1941"/>
      <c r="NCP12" s="1941"/>
      <c r="NCQ12" s="1941"/>
      <c r="NCR12" s="1941"/>
      <c r="NCS12" s="1941"/>
      <c r="NCT12" s="1941"/>
      <c r="NCU12" s="1941"/>
      <c r="NCV12" s="1941"/>
      <c r="NCW12" s="1941"/>
      <c r="NCX12" s="1941"/>
      <c r="NCY12" s="1941"/>
      <c r="NCZ12" s="1941"/>
      <c r="NDA12" s="1941"/>
      <c r="NDB12" s="1941"/>
      <c r="NDC12" s="1941"/>
      <c r="NDD12" s="1941"/>
      <c r="NDE12" s="1941"/>
      <c r="NDF12" s="1941"/>
      <c r="NDG12" s="1941"/>
      <c r="NDH12" s="1941"/>
      <c r="NDI12" s="1941"/>
      <c r="NDJ12" s="1941"/>
      <c r="NDK12" s="1941"/>
      <c r="NDL12" s="1941"/>
      <c r="NDM12" s="1941"/>
      <c r="NDN12" s="1941"/>
      <c r="NDO12" s="1941"/>
      <c r="NDP12" s="1941"/>
      <c r="NDQ12" s="1941"/>
      <c r="NDR12" s="1941"/>
      <c r="NDS12" s="1941"/>
      <c r="NDT12" s="1941"/>
      <c r="NDU12" s="1941"/>
      <c r="NDV12" s="1941"/>
      <c r="NDW12" s="1941"/>
      <c r="NDX12" s="1941"/>
      <c r="NDY12" s="1941"/>
      <c r="NDZ12" s="1941"/>
      <c r="NEA12" s="1941"/>
      <c r="NEB12" s="1941"/>
      <c r="NEC12" s="1941"/>
      <c r="NED12" s="1941"/>
      <c r="NEE12" s="1941"/>
      <c r="NEF12" s="1941"/>
      <c r="NEG12" s="1941"/>
      <c r="NEH12" s="1941"/>
      <c r="NEI12" s="1941"/>
      <c r="NEJ12" s="1941"/>
      <c r="NEK12" s="1941"/>
      <c r="NEL12" s="1941"/>
      <c r="NEM12" s="1941"/>
      <c r="NEN12" s="1941"/>
      <c r="NEO12" s="1941"/>
      <c r="NEP12" s="1941"/>
      <c r="NEQ12" s="1941"/>
      <c r="NER12" s="1941"/>
      <c r="NES12" s="1941"/>
      <c r="NET12" s="1941"/>
      <c r="NEU12" s="1941"/>
      <c r="NEV12" s="1941"/>
      <c r="NEW12" s="1941"/>
      <c r="NEX12" s="1941"/>
      <c r="NEY12" s="1941"/>
      <c r="NEZ12" s="1941"/>
      <c r="NFA12" s="1941"/>
      <c r="NFB12" s="1941"/>
      <c r="NFC12" s="1941"/>
      <c r="NFD12" s="1941"/>
      <c r="NFE12" s="1941"/>
      <c r="NFF12" s="1941"/>
      <c r="NFG12" s="1941"/>
      <c r="NFH12" s="1941"/>
      <c r="NFI12" s="1941"/>
      <c r="NFJ12" s="1941"/>
      <c r="NFK12" s="1941"/>
      <c r="NFL12" s="1941"/>
      <c r="NFM12" s="1941"/>
      <c r="NFN12" s="1941"/>
      <c r="NFO12" s="1941"/>
      <c r="NFP12" s="1941"/>
      <c r="NFQ12" s="1941"/>
      <c r="NFR12" s="1941"/>
      <c r="NFS12" s="1941"/>
      <c r="NFT12" s="1941"/>
      <c r="NFU12" s="1941"/>
      <c r="NFV12" s="1941"/>
      <c r="NFW12" s="1941"/>
      <c r="NFX12" s="1941"/>
      <c r="NFY12" s="1941"/>
      <c r="NFZ12" s="1941"/>
      <c r="NGA12" s="1941"/>
      <c r="NGB12" s="1941"/>
      <c r="NGC12" s="1941"/>
      <c r="NGD12" s="1941"/>
      <c r="NGE12" s="1941"/>
      <c r="NGF12" s="1941"/>
      <c r="NGG12" s="1941"/>
      <c r="NGH12" s="1941"/>
      <c r="NGI12" s="1941"/>
      <c r="NGJ12" s="1941"/>
      <c r="NGK12" s="1941"/>
      <c r="NGL12" s="1941"/>
      <c r="NGM12" s="1941"/>
      <c r="NGN12" s="1941"/>
      <c r="NGO12" s="1941"/>
      <c r="NGP12" s="1941"/>
      <c r="NGQ12" s="1941"/>
      <c r="NGR12" s="1941"/>
      <c r="NGS12" s="1941"/>
      <c r="NGT12" s="1941"/>
      <c r="NGU12" s="1941"/>
      <c r="NGV12" s="1941"/>
      <c r="NGW12" s="1941"/>
      <c r="NGX12" s="1941"/>
      <c r="NGY12" s="1941"/>
      <c r="NGZ12" s="1941"/>
      <c r="NHA12" s="1941"/>
      <c r="NHB12" s="1941"/>
      <c r="NHC12" s="1941"/>
      <c r="NHD12" s="1941"/>
      <c r="NHE12" s="1941"/>
      <c r="NHF12" s="1941"/>
      <c r="NHG12" s="1941"/>
      <c r="NHH12" s="1941"/>
      <c r="NHI12" s="1941"/>
      <c r="NHJ12" s="1941"/>
      <c r="NHK12" s="1941"/>
      <c r="NHL12" s="1941"/>
      <c r="NHM12" s="1941"/>
      <c r="NHN12" s="1941"/>
      <c r="NHO12" s="1941"/>
      <c r="NHP12" s="1941"/>
      <c r="NHQ12" s="1941"/>
      <c r="NHR12" s="1941"/>
      <c r="NHS12" s="1941"/>
      <c r="NHT12" s="1941"/>
      <c r="NHU12" s="1941"/>
      <c r="NHV12" s="1941"/>
      <c r="NHW12" s="1941"/>
      <c r="NHX12" s="1941"/>
      <c r="NHY12" s="1941"/>
      <c r="NHZ12" s="1941"/>
      <c r="NIA12" s="1941"/>
      <c r="NIB12" s="1941"/>
      <c r="NIC12" s="1941"/>
      <c r="NID12" s="1941"/>
      <c r="NIE12" s="1941"/>
      <c r="NIF12" s="1941"/>
      <c r="NIG12" s="1941"/>
      <c r="NIH12" s="1941"/>
      <c r="NII12" s="1941"/>
      <c r="NIJ12" s="1941"/>
      <c r="NIK12" s="1941"/>
      <c r="NIL12" s="1941"/>
      <c r="NIM12" s="1941"/>
      <c r="NIN12" s="1941"/>
      <c r="NIO12" s="1941"/>
      <c r="NIP12" s="1941"/>
      <c r="NIQ12" s="1941"/>
      <c r="NIR12" s="1941"/>
      <c r="NIS12" s="1941"/>
      <c r="NIT12" s="1941"/>
      <c r="NIU12" s="1941"/>
      <c r="NIV12" s="1941"/>
      <c r="NIW12" s="1941"/>
      <c r="NIX12" s="1941"/>
      <c r="NIY12" s="1941"/>
      <c r="NIZ12" s="1941"/>
      <c r="NJA12" s="1941"/>
      <c r="NJB12" s="1941"/>
      <c r="NJC12" s="1941"/>
      <c r="NJD12" s="1941"/>
      <c r="NJE12" s="1941"/>
      <c r="NJF12" s="1941"/>
      <c r="NJG12" s="1941"/>
      <c r="NJH12" s="1941"/>
      <c r="NJI12" s="1941"/>
      <c r="NJJ12" s="1941"/>
      <c r="NJK12" s="1941"/>
      <c r="NJL12" s="1941"/>
      <c r="NJM12" s="1941"/>
      <c r="NJN12" s="1941"/>
      <c r="NJO12" s="1941"/>
      <c r="NJP12" s="1941"/>
      <c r="NJQ12" s="1941"/>
      <c r="NJR12" s="1941"/>
      <c r="NJS12" s="1941"/>
      <c r="NJT12" s="1941"/>
      <c r="NJU12" s="1941"/>
      <c r="NJV12" s="1941"/>
      <c r="NJW12" s="1941"/>
      <c r="NJX12" s="1941"/>
      <c r="NJY12" s="1941"/>
      <c r="NJZ12" s="1941"/>
      <c r="NKA12" s="1941"/>
      <c r="NKB12" s="1941"/>
      <c r="NKC12" s="1941"/>
      <c r="NKD12" s="1941"/>
      <c r="NKE12" s="1941"/>
      <c r="NKF12" s="1941"/>
      <c r="NKG12" s="1941"/>
      <c r="NKH12" s="1941"/>
      <c r="NKI12" s="1941"/>
      <c r="NKJ12" s="1941"/>
      <c r="NKK12" s="1941"/>
      <c r="NKL12" s="1941"/>
      <c r="NKM12" s="1941"/>
      <c r="NKN12" s="1941"/>
      <c r="NKO12" s="1941"/>
      <c r="NKP12" s="1941"/>
      <c r="NKQ12" s="1941"/>
      <c r="NKR12" s="1941"/>
      <c r="NKS12" s="1941"/>
      <c r="NKT12" s="1941"/>
      <c r="NKU12" s="1941"/>
      <c r="NKV12" s="1941"/>
      <c r="NKW12" s="1941"/>
      <c r="NKX12" s="1941"/>
      <c r="NKY12" s="1941"/>
      <c r="NKZ12" s="1941"/>
      <c r="NLA12" s="1941"/>
      <c r="NLB12" s="1941"/>
      <c r="NLC12" s="1941"/>
      <c r="NLD12" s="1941"/>
      <c r="NLE12" s="1941"/>
      <c r="NLF12" s="1941"/>
      <c r="NLG12" s="1941"/>
      <c r="NLH12" s="1941"/>
      <c r="NLI12" s="1941"/>
      <c r="NLJ12" s="1941"/>
      <c r="NLK12" s="1941"/>
      <c r="NLL12" s="1941"/>
      <c r="NLM12" s="1941"/>
      <c r="NLN12" s="1941"/>
      <c r="NLO12" s="1941"/>
      <c r="NLP12" s="1941"/>
      <c r="NLQ12" s="1941"/>
      <c r="NLR12" s="1941"/>
      <c r="NLS12" s="1941"/>
      <c r="NLT12" s="1941"/>
      <c r="NLU12" s="1941"/>
      <c r="NLV12" s="1941"/>
      <c r="NLW12" s="1941"/>
      <c r="NLX12" s="1941"/>
      <c r="NLY12" s="1941"/>
      <c r="NLZ12" s="1941"/>
      <c r="NMA12" s="1941"/>
      <c r="NMB12" s="1941"/>
      <c r="NMC12" s="1941"/>
      <c r="NMD12" s="1941"/>
      <c r="NME12" s="1941"/>
      <c r="NMF12" s="1941"/>
      <c r="NMG12" s="1941"/>
      <c r="NMH12" s="1941"/>
      <c r="NMI12" s="1941"/>
      <c r="NMJ12" s="1941"/>
      <c r="NMK12" s="1941"/>
      <c r="NML12" s="1941"/>
      <c r="NMM12" s="1941"/>
      <c r="NMN12" s="1941"/>
      <c r="NMO12" s="1941"/>
      <c r="NMP12" s="1941"/>
      <c r="NMQ12" s="1941"/>
      <c r="NMR12" s="1941"/>
      <c r="NMS12" s="1941"/>
      <c r="NMT12" s="1941"/>
      <c r="NMU12" s="1941"/>
      <c r="NMV12" s="1941"/>
      <c r="NMW12" s="1941"/>
      <c r="NMX12" s="1941"/>
      <c r="NMY12" s="1941"/>
      <c r="NMZ12" s="1941"/>
      <c r="NNA12" s="1941"/>
      <c r="NNB12" s="1941"/>
      <c r="NNC12" s="1941"/>
      <c r="NND12" s="1941"/>
      <c r="NNE12" s="1941"/>
      <c r="NNF12" s="1941"/>
      <c r="NNG12" s="1941"/>
      <c r="NNH12" s="1941"/>
      <c r="NNI12" s="1941"/>
      <c r="NNJ12" s="1941"/>
      <c r="NNK12" s="1941"/>
      <c r="NNL12" s="1941"/>
      <c r="NNM12" s="1941"/>
      <c r="NNN12" s="1941"/>
      <c r="NNO12" s="1941"/>
      <c r="NNP12" s="1941"/>
      <c r="NNQ12" s="1941"/>
      <c r="NNR12" s="1941"/>
      <c r="NNS12" s="1941"/>
      <c r="NNT12" s="1941"/>
      <c r="NNU12" s="1941"/>
      <c r="NNV12" s="1941"/>
      <c r="NNW12" s="1941"/>
      <c r="NNX12" s="1941"/>
      <c r="NNY12" s="1941"/>
      <c r="NNZ12" s="1941"/>
      <c r="NOA12" s="1941"/>
      <c r="NOB12" s="1941"/>
      <c r="NOC12" s="1941"/>
      <c r="NOD12" s="1941"/>
      <c r="NOE12" s="1941"/>
      <c r="NOF12" s="1941"/>
      <c r="NOG12" s="1941"/>
      <c r="NOH12" s="1941"/>
      <c r="NOI12" s="1941"/>
      <c r="NOJ12" s="1941"/>
      <c r="NOK12" s="1941"/>
      <c r="NOL12" s="1941"/>
      <c r="NOM12" s="1941"/>
      <c r="NON12" s="1941"/>
      <c r="NOO12" s="1941"/>
      <c r="NOP12" s="1941"/>
      <c r="NOQ12" s="1941"/>
      <c r="NOR12" s="1941"/>
      <c r="NOS12" s="1941"/>
      <c r="NOT12" s="1941"/>
      <c r="NOU12" s="1941"/>
      <c r="NOV12" s="1941"/>
      <c r="NOW12" s="1941"/>
      <c r="NOX12" s="1941"/>
      <c r="NOY12" s="1941"/>
      <c r="NOZ12" s="1941"/>
      <c r="NPA12" s="1941"/>
      <c r="NPB12" s="1941"/>
      <c r="NPC12" s="1941"/>
      <c r="NPD12" s="1941"/>
      <c r="NPE12" s="1941"/>
      <c r="NPF12" s="1941"/>
      <c r="NPG12" s="1941"/>
      <c r="NPH12" s="1941"/>
      <c r="NPI12" s="1941"/>
      <c r="NPJ12" s="1941"/>
      <c r="NPK12" s="1941"/>
      <c r="NPL12" s="1941"/>
      <c r="NPM12" s="1941"/>
      <c r="NPN12" s="1941"/>
      <c r="NPO12" s="1941"/>
      <c r="NPP12" s="1941"/>
      <c r="NPQ12" s="1941"/>
      <c r="NPR12" s="1941"/>
      <c r="NPS12" s="1941"/>
      <c r="NPT12" s="1941"/>
      <c r="NPU12" s="1941"/>
      <c r="NPV12" s="1941"/>
      <c r="NPW12" s="1941"/>
      <c r="NPX12" s="1941"/>
      <c r="NPY12" s="1941"/>
      <c r="NPZ12" s="1941"/>
      <c r="NQA12" s="1941"/>
      <c r="NQB12" s="1941"/>
      <c r="NQC12" s="1941"/>
      <c r="NQD12" s="1941"/>
      <c r="NQE12" s="1941"/>
      <c r="NQF12" s="1941"/>
      <c r="NQG12" s="1941"/>
      <c r="NQH12" s="1941"/>
      <c r="NQI12" s="1941"/>
      <c r="NQJ12" s="1941"/>
      <c r="NQK12" s="1941"/>
      <c r="NQL12" s="1941"/>
      <c r="NQM12" s="1941"/>
      <c r="NQN12" s="1941"/>
      <c r="NQO12" s="1941"/>
      <c r="NQP12" s="1941"/>
      <c r="NQQ12" s="1941"/>
      <c r="NQR12" s="1941"/>
      <c r="NQS12" s="1941"/>
      <c r="NQT12" s="1941"/>
      <c r="NQU12" s="1941"/>
      <c r="NQV12" s="1941"/>
      <c r="NQW12" s="1941"/>
      <c r="NQX12" s="1941"/>
      <c r="NQY12" s="1941"/>
      <c r="NQZ12" s="1941"/>
      <c r="NRA12" s="1941"/>
      <c r="NRB12" s="1941"/>
      <c r="NRC12" s="1941"/>
      <c r="NRD12" s="1941"/>
      <c r="NRE12" s="1941"/>
      <c r="NRF12" s="1941"/>
      <c r="NRG12" s="1941"/>
      <c r="NRH12" s="1941"/>
      <c r="NRI12" s="1941"/>
      <c r="NRJ12" s="1941"/>
      <c r="NRK12" s="1941"/>
      <c r="NRL12" s="1941"/>
      <c r="NRM12" s="1941"/>
      <c r="NRN12" s="1941"/>
      <c r="NRO12" s="1941"/>
      <c r="NRP12" s="1941"/>
      <c r="NRQ12" s="1941"/>
      <c r="NRR12" s="1941"/>
      <c r="NRS12" s="1941"/>
      <c r="NRT12" s="1941"/>
      <c r="NRU12" s="1941"/>
      <c r="NRV12" s="1941"/>
      <c r="NRW12" s="1941"/>
      <c r="NRX12" s="1941"/>
      <c r="NRY12" s="1941"/>
      <c r="NRZ12" s="1941"/>
      <c r="NSA12" s="1941"/>
      <c r="NSB12" s="1941"/>
      <c r="NSC12" s="1941"/>
      <c r="NSD12" s="1941"/>
      <c r="NSE12" s="1941"/>
      <c r="NSF12" s="1941"/>
      <c r="NSG12" s="1941"/>
      <c r="NSH12" s="1941"/>
      <c r="NSI12" s="1941"/>
      <c r="NSJ12" s="1941"/>
      <c r="NSK12" s="1941"/>
      <c r="NSL12" s="1941"/>
      <c r="NSM12" s="1941"/>
      <c r="NSN12" s="1941"/>
      <c r="NSO12" s="1941"/>
      <c r="NSP12" s="1941"/>
      <c r="NSQ12" s="1941"/>
      <c r="NSR12" s="1941"/>
      <c r="NSS12" s="1941"/>
      <c r="NST12" s="1941"/>
      <c r="NSU12" s="1941"/>
      <c r="NSV12" s="1941"/>
      <c r="NSW12" s="1941"/>
      <c r="NSX12" s="1941"/>
      <c r="NSY12" s="1941"/>
      <c r="NSZ12" s="1941"/>
      <c r="NTA12" s="1941"/>
      <c r="NTB12" s="1941"/>
      <c r="NTC12" s="1941"/>
      <c r="NTD12" s="1941"/>
      <c r="NTE12" s="1941"/>
      <c r="NTF12" s="1941"/>
      <c r="NTG12" s="1941"/>
      <c r="NTH12" s="1941"/>
      <c r="NTI12" s="1941"/>
      <c r="NTJ12" s="1941"/>
      <c r="NTK12" s="1941"/>
      <c r="NTL12" s="1941"/>
      <c r="NTM12" s="1941"/>
      <c r="NTN12" s="1941"/>
      <c r="NTO12" s="1941"/>
      <c r="NTP12" s="1941"/>
      <c r="NTQ12" s="1941"/>
      <c r="NTR12" s="1941"/>
      <c r="NTS12" s="1941"/>
      <c r="NTT12" s="1941"/>
      <c r="NTU12" s="1941"/>
      <c r="NTV12" s="1941"/>
      <c r="NTW12" s="1941"/>
      <c r="NTX12" s="1941"/>
      <c r="NTY12" s="1941"/>
      <c r="NTZ12" s="1941"/>
      <c r="NUA12" s="1941"/>
      <c r="NUB12" s="1941"/>
      <c r="NUC12" s="1941"/>
      <c r="NUD12" s="1941"/>
      <c r="NUE12" s="1941"/>
      <c r="NUF12" s="1941"/>
      <c r="NUG12" s="1941"/>
      <c r="NUH12" s="1941"/>
      <c r="NUI12" s="1941"/>
      <c r="NUJ12" s="1941"/>
      <c r="NUK12" s="1941"/>
      <c r="NUL12" s="1941"/>
      <c r="NUM12" s="1941"/>
      <c r="NUN12" s="1941"/>
      <c r="NUO12" s="1941"/>
      <c r="NUP12" s="1941"/>
      <c r="NUQ12" s="1941"/>
      <c r="NUR12" s="1941"/>
      <c r="NUS12" s="1941"/>
      <c r="NUT12" s="1941"/>
      <c r="NUU12" s="1941"/>
      <c r="NUV12" s="1941"/>
      <c r="NUW12" s="1941"/>
      <c r="NUX12" s="1941"/>
      <c r="NUY12" s="1941"/>
      <c r="NUZ12" s="1941"/>
      <c r="NVA12" s="1941"/>
      <c r="NVB12" s="1941"/>
      <c r="NVC12" s="1941"/>
      <c r="NVD12" s="1941"/>
      <c r="NVE12" s="1941"/>
      <c r="NVF12" s="1941"/>
      <c r="NVG12" s="1941"/>
      <c r="NVH12" s="1941"/>
      <c r="NVI12" s="1941"/>
      <c r="NVJ12" s="1941"/>
      <c r="NVK12" s="1941"/>
      <c r="NVL12" s="1941"/>
      <c r="NVM12" s="1941"/>
      <c r="NVN12" s="1941"/>
      <c r="NVO12" s="1941"/>
      <c r="NVP12" s="1941"/>
      <c r="NVQ12" s="1941"/>
      <c r="NVR12" s="1941"/>
      <c r="NVS12" s="1941"/>
      <c r="NVT12" s="1941"/>
      <c r="NVU12" s="1941"/>
      <c r="NVV12" s="1941"/>
      <c r="NVW12" s="1941"/>
      <c r="NVX12" s="1941"/>
      <c r="NVY12" s="1941"/>
      <c r="NVZ12" s="1941"/>
      <c r="NWA12" s="1941"/>
      <c r="NWB12" s="1941"/>
      <c r="NWC12" s="1941"/>
      <c r="NWD12" s="1941"/>
      <c r="NWE12" s="1941"/>
      <c r="NWF12" s="1941"/>
      <c r="NWG12" s="1941"/>
      <c r="NWH12" s="1941"/>
      <c r="NWI12" s="1941"/>
      <c r="NWJ12" s="1941"/>
      <c r="NWK12" s="1941"/>
      <c r="NWL12" s="1941"/>
      <c r="NWM12" s="1941"/>
      <c r="NWN12" s="1941"/>
      <c r="NWO12" s="1941"/>
      <c r="NWP12" s="1941"/>
      <c r="NWQ12" s="1941"/>
      <c r="NWR12" s="1941"/>
      <c r="NWS12" s="1941"/>
      <c r="NWT12" s="1941"/>
      <c r="NWU12" s="1941"/>
      <c r="NWV12" s="1941"/>
      <c r="NWW12" s="1941"/>
      <c r="NWX12" s="1941"/>
      <c r="NWY12" s="1941"/>
      <c r="NWZ12" s="1941"/>
      <c r="NXA12" s="1941"/>
      <c r="NXB12" s="1941"/>
      <c r="NXC12" s="1941"/>
      <c r="NXD12" s="1941"/>
      <c r="NXE12" s="1941"/>
      <c r="NXF12" s="1941"/>
      <c r="NXG12" s="1941"/>
      <c r="NXH12" s="1941"/>
      <c r="NXI12" s="1941"/>
      <c r="NXJ12" s="1941"/>
      <c r="NXK12" s="1941"/>
      <c r="NXL12" s="1941"/>
      <c r="NXM12" s="1941"/>
      <c r="NXN12" s="1941"/>
      <c r="NXO12" s="1941"/>
      <c r="NXP12" s="1941"/>
      <c r="NXQ12" s="1941"/>
      <c r="NXR12" s="1941"/>
      <c r="NXS12" s="1941"/>
      <c r="NXT12" s="1941"/>
      <c r="NXU12" s="1941"/>
      <c r="NXV12" s="1941"/>
      <c r="NXW12" s="1941"/>
      <c r="NXX12" s="1941"/>
      <c r="NXY12" s="1941"/>
      <c r="NXZ12" s="1941"/>
      <c r="NYA12" s="1941"/>
      <c r="NYB12" s="1941"/>
      <c r="NYC12" s="1941"/>
      <c r="NYD12" s="1941"/>
      <c r="NYE12" s="1941"/>
      <c r="NYF12" s="1941"/>
      <c r="NYG12" s="1941"/>
      <c r="NYH12" s="1941"/>
      <c r="NYI12" s="1941"/>
      <c r="NYJ12" s="1941"/>
      <c r="NYK12" s="1941"/>
      <c r="NYL12" s="1941"/>
      <c r="NYM12" s="1941"/>
      <c r="NYN12" s="1941"/>
      <c r="NYO12" s="1941"/>
      <c r="NYP12" s="1941"/>
      <c r="NYQ12" s="1941"/>
      <c r="NYR12" s="1941"/>
      <c r="NYS12" s="1941"/>
      <c r="NYT12" s="1941"/>
      <c r="NYU12" s="1941"/>
      <c r="NYV12" s="1941"/>
      <c r="NYW12" s="1941"/>
      <c r="NYX12" s="1941"/>
      <c r="NYY12" s="1941"/>
      <c r="NYZ12" s="1941"/>
      <c r="NZA12" s="1941"/>
      <c r="NZB12" s="1941"/>
      <c r="NZC12" s="1941"/>
      <c r="NZD12" s="1941"/>
      <c r="NZE12" s="1941"/>
      <c r="NZF12" s="1941"/>
      <c r="NZG12" s="1941"/>
      <c r="NZH12" s="1941"/>
      <c r="NZI12" s="1941"/>
      <c r="NZJ12" s="1941"/>
      <c r="NZK12" s="1941"/>
      <c r="NZL12" s="1941"/>
      <c r="NZM12" s="1941"/>
      <c r="NZN12" s="1941"/>
      <c r="NZO12" s="1941"/>
      <c r="NZP12" s="1941"/>
      <c r="NZQ12" s="1941"/>
      <c r="NZR12" s="1941"/>
      <c r="NZS12" s="1941"/>
      <c r="NZT12" s="1941"/>
      <c r="NZU12" s="1941"/>
      <c r="NZV12" s="1941"/>
      <c r="NZW12" s="1941"/>
      <c r="NZX12" s="1941"/>
      <c r="NZY12" s="1941"/>
      <c r="NZZ12" s="1941"/>
      <c r="OAA12" s="1941"/>
      <c r="OAB12" s="1941"/>
      <c r="OAC12" s="1941"/>
      <c r="OAD12" s="1941"/>
      <c r="OAE12" s="1941"/>
      <c r="OAF12" s="1941"/>
      <c r="OAG12" s="1941"/>
      <c r="OAH12" s="1941"/>
      <c r="OAI12" s="1941"/>
      <c r="OAJ12" s="1941"/>
      <c r="OAK12" s="1941"/>
      <c r="OAL12" s="1941"/>
      <c r="OAM12" s="1941"/>
      <c r="OAN12" s="1941"/>
      <c r="OAO12" s="1941"/>
      <c r="OAP12" s="1941"/>
      <c r="OAQ12" s="1941"/>
      <c r="OAR12" s="1941"/>
      <c r="OAS12" s="1941"/>
      <c r="OAT12" s="1941"/>
      <c r="OAU12" s="1941"/>
      <c r="OAV12" s="1941"/>
      <c r="OAW12" s="1941"/>
      <c r="OAX12" s="1941"/>
      <c r="OAY12" s="1941"/>
      <c r="OAZ12" s="1941"/>
      <c r="OBA12" s="1941"/>
      <c r="OBB12" s="1941"/>
      <c r="OBC12" s="1941"/>
      <c r="OBD12" s="1941"/>
      <c r="OBE12" s="1941"/>
      <c r="OBF12" s="1941"/>
      <c r="OBG12" s="1941"/>
      <c r="OBH12" s="1941"/>
      <c r="OBI12" s="1941"/>
      <c r="OBJ12" s="1941"/>
      <c r="OBK12" s="1941"/>
      <c r="OBL12" s="1941"/>
      <c r="OBM12" s="1941"/>
      <c r="OBN12" s="1941"/>
      <c r="OBO12" s="1941"/>
      <c r="OBP12" s="1941"/>
      <c r="OBQ12" s="1941"/>
      <c r="OBR12" s="1941"/>
      <c r="OBS12" s="1941"/>
      <c r="OBT12" s="1941"/>
      <c r="OBU12" s="1941"/>
      <c r="OBV12" s="1941"/>
      <c r="OBW12" s="1941"/>
      <c r="OBX12" s="1941"/>
      <c r="OBY12" s="1941"/>
      <c r="OBZ12" s="1941"/>
      <c r="OCA12" s="1941"/>
      <c r="OCB12" s="1941"/>
      <c r="OCC12" s="1941"/>
      <c r="OCD12" s="1941"/>
      <c r="OCE12" s="1941"/>
      <c r="OCF12" s="1941"/>
      <c r="OCG12" s="1941"/>
      <c r="OCH12" s="1941"/>
      <c r="OCI12" s="1941"/>
      <c r="OCJ12" s="1941"/>
      <c r="OCK12" s="1941"/>
      <c r="OCL12" s="1941"/>
      <c r="OCM12" s="1941"/>
      <c r="OCN12" s="1941"/>
      <c r="OCO12" s="1941"/>
      <c r="OCP12" s="1941"/>
      <c r="OCQ12" s="1941"/>
      <c r="OCR12" s="1941"/>
      <c r="OCS12" s="1941"/>
      <c r="OCT12" s="1941"/>
      <c r="OCU12" s="1941"/>
      <c r="OCV12" s="1941"/>
      <c r="OCW12" s="1941"/>
      <c r="OCX12" s="1941"/>
      <c r="OCY12" s="1941"/>
      <c r="OCZ12" s="1941"/>
      <c r="ODA12" s="1941"/>
      <c r="ODB12" s="1941"/>
      <c r="ODC12" s="1941"/>
      <c r="ODD12" s="1941"/>
      <c r="ODE12" s="1941"/>
      <c r="ODF12" s="1941"/>
      <c r="ODG12" s="1941"/>
      <c r="ODH12" s="1941"/>
      <c r="ODI12" s="1941"/>
      <c r="ODJ12" s="1941"/>
      <c r="ODK12" s="1941"/>
      <c r="ODL12" s="1941"/>
      <c r="ODM12" s="1941"/>
      <c r="ODN12" s="1941"/>
      <c r="ODO12" s="1941"/>
      <c r="ODP12" s="1941"/>
      <c r="ODQ12" s="1941"/>
      <c r="ODR12" s="1941"/>
      <c r="ODS12" s="1941"/>
      <c r="ODT12" s="1941"/>
      <c r="ODU12" s="1941"/>
      <c r="ODV12" s="1941"/>
      <c r="ODW12" s="1941"/>
      <c r="ODX12" s="1941"/>
      <c r="ODY12" s="1941"/>
      <c r="ODZ12" s="1941"/>
      <c r="OEA12" s="1941"/>
      <c r="OEB12" s="1941"/>
      <c r="OEC12" s="1941"/>
      <c r="OED12" s="1941"/>
      <c r="OEE12" s="1941"/>
      <c r="OEF12" s="1941"/>
      <c r="OEG12" s="1941"/>
      <c r="OEH12" s="1941"/>
      <c r="OEI12" s="1941"/>
      <c r="OEJ12" s="1941"/>
      <c r="OEK12" s="1941"/>
      <c r="OEL12" s="1941"/>
      <c r="OEM12" s="1941"/>
      <c r="OEN12" s="1941"/>
      <c r="OEO12" s="1941"/>
      <c r="OEP12" s="1941"/>
      <c r="OEQ12" s="1941"/>
      <c r="OER12" s="1941"/>
      <c r="OES12" s="1941"/>
      <c r="OET12" s="1941"/>
      <c r="OEU12" s="1941"/>
      <c r="OEV12" s="1941"/>
      <c r="OEW12" s="1941"/>
      <c r="OEX12" s="1941"/>
      <c r="OEY12" s="1941"/>
      <c r="OEZ12" s="1941"/>
      <c r="OFA12" s="1941"/>
      <c r="OFB12" s="1941"/>
      <c r="OFC12" s="1941"/>
      <c r="OFD12" s="1941"/>
      <c r="OFE12" s="1941"/>
      <c r="OFF12" s="1941"/>
      <c r="OFG12" s="1941"/>
      <c r="OFH12" s="1941"/>
      <c r="OFI12" s="1941"/>
      <c r="OFJ12" s="1941"/>
      <c r="OFK12" s="1941"/>
      <c r="OFL12" s="1941"/>
      <c r="OFM12" s="1941"/>
      <c r="OFN12" s="1941"/>
      <c r="OFO12" s="1941"/>
      <c r="OFP12" s="1941"/>
      <c r="OFQ12" s="1941"/>
      <c r="OFR12" s="1941"/>
      <c r="OFS12" s="1941"/>
      <c r="OFT12" s="1941"/>
      <c r="OFU12" s="1941"/>
      <c r="OFV12" s="1941"/>
      <c r="OFW12" s="1941"/>
      <c r="OFX12" s="1941"/>
      <c r="OFY12" s="1941"/>
      <c r="OFZ12" s="1941"/>
      <c r="OGA12" s="1941"/>
      <c r="OGB12" s="1941"/>
      <c r="OGC12" s="1941"/>
      <c r="OGD12" s="1941"/>
      <c r="OGE12" s="1941"/>
      <c r="OGF12" s="1941"/>
      <c r="OGG12" s="1941"/>
      <c r="OGH12" s="1941"/>
      <c r="OGI12" s="1941"/>
      <c r="OGJ12" s="1941"/>
      <c r="OGK12" s="1941"/>
      <c r="OGL12" s="1941"/>
      <c r="OGM12" s="1941"/>
      <c r="OGN12" s="1941"/>
      <c r="OGO12" s="1941"/>
      <c r="OGP12" s="1941"/>
      <c r="OGQ12" s="1941"/>
      <c r="OGR12" s="1941"/>
      <c r="OGS12" s="1941"/>
      <c r="OGT12" s="1941"/>
      <c r="OGU12" s="1941"/>
      <c r="OGV12" s="1941"/>
      <c r="OGW12" s="1941"/>
      <c r="OGX12" s="1941"/>
      <c r="OGY12" s="1941"/>
      <c r="OGZ12" s="1941"/>
      <c r="OHA12" s="1941"/>
      <c r="OHB12" s="1941"/>
      <c r="OHC12" s="1941"/>
      <c r="OHD12" s="1941"/>
      <c r="OHE12" s="1941"/>
      <c r="OHF12" s="1941"/>
      <c r="OHG12" s="1941"/>
      <c r="OHH12" s="1941"/>
      <c r="OHI12" s="1941"/>
      <c r="OHJ12" s="1941"/>
      <c r="OHK12" s="1941"/>
      <c r="OHL12" s="1941"/>
      <c r="OHM12" s="1941"/>
      <c r="OHN12" s="1941"/>
      <c r="OHO12" s="1941"/>
      <c r="OHP12" s="1941"/>
      <c r="OHQ12" s="1941"/>
      <c r="OHR12" s="1941"/>
      <c r="OHS12" s="1941"/>
      <c r="OHT12" s="1941"/>
      <c r="OHU12" s="1941"/>
      <c r="OHV12" s="1941"/>
      <c r="OHW12" s="1941"/>
      <c r="OHX12" s="1941"/>
      <c r="OHY12" s="1941"/>
      <c r="OHZ12" s="1941"/>
      <c r="OIA12" s="1941"/>
      <c r="OIB12" s="1941"/>
      <c r="OIC12" s="1941"/>
      <c r="OID12" s="1941"/>
      <c r="OIE12" s="1941"/>
      <c r="OIF12" s="1941"/>
      <c r="OIG12" s="1941"/>
      <c r="OIH12" s="1941"/>
      <c r="OII12" s="1941"/>
      <c r="OIJ12" s="1941"/>
      <c r="OIK12" s="1941"/>
      <c r="OIL12" s="1941"/>
      <c r="OIM12" s="1941"/>
      <c r="OIN12" s="1941"/>
      <c r="OIO12" s="1941"/>
      <c r="OIP12" s="1941"/>
      <c r="OIQ12" s="1941"/>
      <c r="OIR12" s="1941"/>
      <c r="OIS12" s="1941"/>
      <c r="OIT12" s="1941"/>
      <c r="OIU12" s="1941"/>
      <c r="OIV12" s="1941"/>
      <c r="OIW12" s="1941"/>
      <c r="OIX12" s="1941"/>
      <c r="OIY12" s="1941"/>
      <c r="OIZ12" s="1941"/>
      <c r="OJA12" s="1941"/>
      <c r="OJB12" s="1941"/>
      <c r="OJC12" s="1941"/>
      <c r="OJD12" s="1941"/>
      <c r="OJE12" s="1941"/>
      <c r="OJF12" s="1941"/>
      <c r="OJG12" s="1941"/>
      <c r="OJH12" s="1941"/>
      <c r="OJI12" s="1941"/>
      <c r="OJJ12" s="1941"/>
      <c r="OJK12" s="1941"/>
      <c r="OJL12" s="1941"/>
      <c r="OJM12" s="1941"/>
      <c r="OJN12" s="1941"/>
      <c r="OJO12" s="1941"/>
      <c r="OJP12" s="1941"/>
      <c r="OJQ12" s="1941"/>
      <c r="OJR12" s="1941"/>
      <c r="OJS12" s="1941"/>
      <c r="OJT12" s="1941"/>
      <c r="OJU12" s="1941"/>
      <c r="OJV12" s="1941"/>
      <c r="OJW12" s="1941"/>
      <c r="OJX12" s="1941"/>
      <c r="OJY12" s="1941"/>
      <c r="OJZ12" s="1941"/>
      <c r="OKA12" s="1941"/>
      <c r="OKB12" s="1941"/>
      <c r="OKC12" s="1941"/>
      <c r="OKD12" s="1941"/>
      <c r="OKE12" s="1941"/>
      <c r="OKF12" s="1941"/>
      <c r="OKG12" s="1941"/>
      <c r="OKH12" s="1941"/>
      <c r="OKI12" s="1941"/>
      <c r="OKJ12" s="1941"/>
      <c r="OKK12" s="1941"/>
      <c r="OKL12" s="1941"/>
      <c r="OKM12" s="1941"/>
      <c r="OKN12" s="1941"/>
      <c r="OKO12" s="1941"/>
      <c r="OKP12" s="1941"/>
      <c r="OKQ12" s="1941"/>
      <c r="OKR12" s="1941"/>
      <c r="OKS12" s="1941"/>
      <c r="OKT12" s="1941"/>
      <c r="OKU12" s="1941"/>
      <c r="OKV12" s="1941"/>
      <c r="OKW12" s="1941"/>
      <c r="OKX12" s="1941"/>
      <c r="OKY12" s="1941"/>
      <c r="OKZ12" s="1941"/>
      <c r="OLA12" s="1941"/>
      <c r="OLB12" s="1941"/>
      <c r="OLC12" s="1941"/>
      <c r="OLD12" s="1941"/>
      <c r="OLE12" s="1941"/>
      <c r="OLF12" s="1941"/>
      <c r="OLG12" s="1941"/>
      <c r="OLH12" s="1941"/>
      <c r="OLI12" s="1941"/>
      <c r="OLJ12" s="1941"/>
      <c r="OLK12" s="1941"/>
      <c r="OLL12" s="1941"/>
      <c r="OLM12" s="1941"/>
      <c r="OLN12" s="1941"/>
      <c r="OLO12" s="1941"/>
      <c r="OLP12" s="1941"/>
      <c r="OLQ12" s="1941"/>
      <c r="OLR12" s="1941"/>
      <c r="OLS12" s="1941"/>
      <c r="OLT12" s="1941"/>
      <c r="OLU12" s="1941"/>
      <c r="OLV12" s="1941"/>
      <c r="OLW12" s="1941"/>
      <c r="OLX12" s="1941"/>
      <c r="OLY12" s="1941"/>
      <c r="OLZ12" s="1941"/>
      <c r="OMA12" s="1941"/>
      <c r="OMB12" s="1941"/>
      <c r="OMC12" s="1941"/>
      <c r="OMD12" s="1941"/>
      <c r="OME12" s="1941"/>
      <c r="OMF12" s="1941"/>
      <c r="OMG12" s="1941"/>
      <c r="OMH12" s="1941"/>
      <c r="OMI12" s="1941"/>
      <c r="OMJ12" s="1941"/>
      <c r="OMK12" s="1941"/>
      <c r="OML12" s="1941"/>
      <c r="OMM12" s="1941"/>
      <c r="OMN12" s="1941"/>
      <c r="OMO12" s="1941"/>
      <c r="OMP12" s="1941"/>
      <c r="OMQ12" s="1941"/>
      <c r="OMR12" s="1941"/>
      <c r="OMS12" s="1941"/>
      <c r="OMT12" s="1941"/>
      <c r="OMU12" s="1941"/>
      <c r="OMV12" s="1941"/>
      <c r="OMW12" s="1941"/>
      <c r="OMX12" s="1941"/>
      <c r="OMY12" s="1941"/>
      <c r="OMZ12" s="1941"/>
      <c r="ONA12" s="1941"/>
      <c r="ONB12" s="1941"/>
      <c r="ONC12" s="1941"/>
      <c r="OND12" s="1941"/>
      <c r="ONE12" s="1941"/>
      <c r="ONF12" s="1941"/>
      <c r="ONG12" s="1941"/>
      <c r="ONH12" s="1941"/>
      <c r="ONI12" s="1941"/>
      <c r="ONJ12" s="1941"/>
      <c r="ONK12" s="1941"/>
      <c r="ONL12" s="1941"/>
      <c r="ONM12" s="1941"/>
      <c r="ONN12" s="1941"/>
      <c r="ONO12" s="1941"/>
      <c r="ONP12" s="1941"/>
      <c r="ONQ12" s="1941"/>
      <c r="ONR12" s="1941"/>
      <c r="ONS12" s="1941"/>
      <c r="ONT12" s="1941"/>
      <c r="ONU12" s="1941"/>
      <c r="ONV12" s="1941"/>
      <c r="ONW12" s="1941"/>
      <c r="ONX12" s="1941"/>
      <c r="ONY12" s="1941"/>
      <c r="ONZ12" s="1941"/>
      <c r="OOA12" s="1941"/>
      <c r="OOB12" s="1941"/>
      <c r="OOC12" s="1941"/>
      <c r="OOD12" s="1941"/>
      <c r="OOE12" s="1941"/>
      <c r="OOF12" s="1941"/>
      <c r="OOG12" s="1941"/>
      <c r="OOH12" s="1941"/>
      <c r="OOI12" s="1941"/>
      <c r="OOJ12" s="1941"/>
      <c r="OOK12" s="1941"/>
      <c r="OOL12" s="1941"/>
      <c r="OOM12" s="1941"/>
      <c r="OON12" s="1941"/>
      <c r="OOO12" s="1941"/>
      <c r="OOP12" s="1941"/>
      <c r="OOQ12" s="1941"/>
      <c r="OOR12" s="1941"/>
      <c r="OOS12" s="1941"/>
      <c r="OOT12" s="1941"/>
      <c r="OOU12" s="1941"/>
      <c r="OOV12" s="1941"/>
      <c r="OOW12" s="1941"/>
      <c r="OOX12" s="1941"/>
      <c r="OOY12" s="1941"/>
      <c r="OOZ12" s="1941"/>
      <c r="OPA12" s="1941"/>
      <c r="OPB12" s="1941"/>
      <c r="OPC12" s="1941"/>
      <c r="OPD12" s="1941"/>
      <c r="OPE12" s="1941"/>
      <c r="OPF12" s="1941"/>
      <c r="OPG12" s="1941"/>
      <c r="OPH12" s="1941"/>
      <c r="OPI12" s="1941"/>
      <c r="OPJ12" s="1941"/>
      <c r="OPK12" s="1941"/>
      <c r="OPL12" s="1941"/>
      <c r="OPM12" s="1941"/>
      <c r="OPN12" s="1941"/>
      <c r="OPO12" s="1941"/>
      <c r="OPP12" s="1941"/>
      <c r="OPQ12" s="1941"/>
      <c r="OPR12" s="1941"/>
      <c r="OPS12" s="1941"/>
      <c r="OPT12" s="1941"/>
      <c r="OPU12" s="1941"/>
      <c r="OPV12" s="1941"/>
      <c r="OPW12" s="1941"/>
      <c r="OPX12" s="1941"/>
      <c r="OPY12" s="1941"/>
      <c r="OPZ12" s="1941"/>
      <c r="OQA12" s="1941"/>
      <c r="OQB12" s="1941"/>
      <c r="OQC12" s="1941"/>
      <c r="OQD12" s="1941"/>
      <c r="OQE12" s="1941"/>
      <c r="OQF12" s="1941"/>
      <c r="OQG12" s="1941"/>
      <c r="OQH12" s="1941"/>
      <c r="OQI12" s="1941"/>
      <c r="OQJ12" s="1941"/>
      <c r="OQK12" s="1941"/>
      <c r="OQL12" s="1941"/>
      <c r="OQM12" s="1941"/>
      <c r="OQN12" s="1941"/>
      <c r="OQO12" s="1941"/>
      <c r="OQP12" s="1941"/>
      <c r="OQQ12" s="1941"/>
      <c r="OQR12" s="1941"/>
      <c r="OQS12" s="1941"/>
      <c r="OQT12" s="1941"/>
      <c r="OQU12" s="1941"/>
      <c r="OQV12" s="1941"/>
      <c r="OQW12" s="1941"/>
      <c r="OQX12" s="1941"/>
      <c r="OQY12" s="1941"/>
      <c r="OQZ12" s="1941"/>
      <c r="ORA12" s="1941"/>
      <c r="ORB12" s="1941"/>
      <c r="ORC12" s="1941"/>
      <c r="ORD12" s="1941"/>
      <c r="ORE12" s="1941"/>
      <c r="ORF12" s="1941"/>
      <c r="ORG12" s="1941"/>
      <c r="ORH12" s="1941"/>
      <c r="ORI12" s="1941"/>
      <c r="ORJ12" s="1941"/>
      <c r="ORK12" s="1941"/>
      <c r="ORL12" s="1941"/>
      <c r="ORM12" s="1941"/>
      <c r="ORN12" s="1941"/>
      <c r="ORO12" s="1941"/>
      <c r="ORP12" s="1941"/>
      <c r="ORQ12" s="1941"/>
      <c r="ORR12" s="1941"/>
      <c r="ORS12" s="1941"/>
      <c r="ORT12" s="1941"/>
      <c r="ORU12" s="1941"/>
      <c r="ORV12" s="1941"/>
      <c r="ORW12" s="1941"/>
      <c r="ORX12" s="1941"/>
      <c r="ORY12" s="1941"/>
      <c r="ORZ12" s="1941"/>
      <c r="OSA12" s="1941"/>
      <c r="OSB12" s="1941"/>
      <c r="OSC12" s="1941"/>
      <c r="OSD12" s="1941"/>
      <c r="OSE12" s="1941"/>
      <c r="OSF12" s="1941"/>
      <c r="OSG12" s="1941"/>
      <c r="OSH12" s="1941"/>
      <c r="OSI12" s="1941"/>
      <c r="OSJ12" s="1941"/>
      <c r="OSK12" s="1941"/>
      <c r="OSL12" s="1941"/>
      <c r="OSM12" s="1941"/>
      <c r="OSN12" s="1941"/>
      <c r="OSO12" s="1941"/>
      <c r="OSP12" s="1941"/>
      <c r="OSQ12" s="1941"/>
      <c r="OSR12" s="1941"/>
      <c r="OSS12" s="1941"/>
      <c r="OST12" s="1941"/>
      <c r="OSU12" s="1941"/>
      <c r="OSV12" s="1941"/>
      <c r="OSW12" s="1941"/>
      <c r="OSX12" s="1941"/>
      <c r="OSY12" s="1941"/>
      <c r="OSZ12" s="1941"/>
      <c r="OTA12" s="1941"/>
      <c r="OTB12" s="1941"/>
      <c r="OTC12" s="1941"/>
      <c r="OTD12" s="1941"/>
      <c r="OTE12" s="1941"/>
      <c r="OTF12" s="1941"/>
      <c r="OTG12" s="1941"/>
      <c r="OTH12" s="1941"/>
      <c r="OTI12" s="1941"/>
      <c r="OTJ12" s="1941"/>
      <c r="OTK12" s="1941"/>
      <c r="OTL12" s="1941"/>
      <c r="OTM12" s="1941"/>
      <c r="OTN12" s="1941"/>
      <c r="OTO12" s="1941"/>
      <c r="OTP12" s="1941"/>
      <c r="OTQ12" s="1941"/>
      <c r="OTR12" s="1941"/>
      <c r="OTS12" s="1941"/>
      <c r="OTT12" s="1941"/>
      <c r="OTU12" s="1941"/>
      <c r="OTV12" s="1941"/>
      <c r="OTW12" s="1941"/>
      <c r="OTX12" s="1941"/>
      <c r="OTY12" s="1941"/>
      <c r="OTZ12" s="1941"/>
      <c r="OUA12" s="1941"/>
      <c r="OUB12" s="1941"/>
      <c r="OUC12" s="1941"/>
      <c r="OUD12" s="1941"/>
      <c r="OUE12" s="1941"/>
      <c r="OUF12" s="1941"/>
      <c r="OUG12" s="1941"/>
      <c r="OUH12" s="1941"/>
      <c r="OUI12" s="1941"/>
      <c r="OUJ12" s="1941"/>
      <c r="OUK12" s="1941"/>
      <c r="OUL12" s="1941"/>
      <c r="OUM12" s="1941"/>
      <c r="OUN12" s="1941"/>
      <c r="OUO12" s="1941"/>
      <c r="OUP12" s="1941"/>
      <c r="OUQ12" s="1941"/>
      <c r="OUR12" s="1941"/>
      <c r="OUS12" s="1941"/>
      <c r="OUT12" s="1941"/>
      <c r="OUU12" s="1941"/>
      <c r="OUV12" s="1941"/>
      <c r="OUW12" s="1941"/>
      <c r="OUX12" s="1941"/>
      <c r="OUY12" s="1941"/>
      <c r="OUZ12" s="1941"/>
      <c r="OVA12" s="1941"/>
      <c r="OVB12" s="1941"/>
      <c r="OVC12" s="1941"/>
      <c r="OVD12" s="1941"/>
      <c r="OVE12" s="1941"/>
      <c r="OVF12" s="1941"/>
      <c r="OVG12" s="1941"/>
      <c r="OVH12" s="1941"/>
      <c r="OVI12" s="1941"/>
      <c r="OVJ12" s="1941"/>
      <c r="OVK12" s="1941"/>
      <c r="OVL12" s="1941"/>
      <c r="OVM12" s="1941"/>
      <c r="OVN12" s="1941"/>
      <c r="OVO12" s="1941"/>
      <c r="OVP12" s="1941"/>
      <c r="OVQ12" s="1941"/>
      <c r="OVR12" s="1941"/>
      <c r="OVS12" s="1941"/>
      <c r="OVT12" s="1941"/>
      <c r="OVU12" s="1941"/>
      <c r="OVV12" s="1941"/>
      <c r="OVW12" s="1941"/>
      <c r="OVX12" s="1941"/>
      <c r="OVY12" s="1941"/>
      <c r="OVZ12" s="1941"/>
      <c r="OWA12" s="1941"/>
      <c r="OWB12" s="1941"/>
      <c r="OWC12" s="1941"/>
      <c r="OWD12" s="1941"/>
      <c r="OWE12" s="1941"/>
      <c r="OWF12" s="1941"/>
      <c r="OWG12" s="1941"/>
      <c r="OWH12" s="1941"/>
      <c r="OWI12" s="1941"/>
      <c r="OWJ12" s="1941"/>
      <c r="OWK12" s="1941"/>
      <c r="OWL12" s="1941"/>
      <c r="OWM12" s="1941"/>
      <c r="OWN12" s="1941"/>
      <c r="OWO12" s="1941"/>
      <c r="OWP12" s="1941"/>
      <c r="OWQ12" s="1941"/>
      <c r="OWR12" s="1941"/>
      <c r="OWS12" s="1941"/>
      <c r="OWT12" s="1941"/>
      <c r="OWU12" s="1941"/>
      <c r="OWV12" s="1941"/>
      <c r="OWW12" s="1941"/>
      <c r="OWX12" s="1941"/>
      <c r="OWY12" s="1941"/>
      <c r="OWZ12" s="1941"/>
      <c r="OXA12" s="1941"/>
      <c r="OXB12" s="1941"/>
      <c r="OXC12" s="1941"/>
      <c r="OXD12" s="1941"/>
      <c r="OXE12" s="1941"/>
      <c r="OXF12" s="1941"/>
      <c r="OXG12" s="1941"/>
      <c r="OXH12" s="1941"/>
      <c r="OXI12" s="1941"/>
      <c r="OXJ12" s="1941"/>
      <c r="OXK12" s="1941"/>
      <c r="OXL12" s="1941"/>
      <c r="OXM12" s="1941"/>
      <c r="OXN12" s="1941"/>
      <c r="OXO12" s="1941"/>
      <c r="OXP12" s="1941"/>
      <c r="OXQ12" s="1941"/>
      <c r="OXR12" s="1941"/>
      <c r="OXS12" s="1941"/>
      <c r="OXT12" s="1941"/>
      <c r="OXU12" s="1941"/>
      <c r="OXV12" s="1941"/>
      <c r="OXW12" s="1941"/>
      <c r="OXX12" s="1941"/>
      <c r="OXY12" s="1941"/>
      <c r="OXZ12" s="1941"/>
      <c r="OYA12" s="1941"/>
      <c r="OYB12" s="1941"/>
      <c r="OYC12" s="1941"/>
      <c r="OYD12" s="1941"/>
      <c r="OYE12" s="1941"/>
      <c r="OYF12" s="1941"/>
      <c r="OYG12" s="1941"/>
      <c r="OYH12" s="1941"/>
      <c r="OYI12" s="1941"/>
      <c r="OYJ12" s="1941"/>
      <c r="OYK12" s="1941"/>
      <c r="OYL12" s="1941"/>
      <c r="OYM12" s="1941"/>
      <c r="OYN12" s="1941"/>
      <c r="OYO12" s="1941"/>
      <c r="OYP12" s="1941"/>
      <c r="OYQ12" s="1941"/>
      <c r="OYR12" s="1941"/>
      <c r="OYS12" s="1941"/>
      <c r="OYT12" s="1941"/>
      <c r="OYU12" s="1941"/>
      <c r="OYV12" s="1941"/>
      <c r="OYW12" s="1941"/>
      <c r="OYX12" s="1941"/>
      <c r="OYY12" s="1941"/>
      <c r="OYZ12" s="1941"/>
      <c r="OZA12" s="1941"/>
      <c r="OZB12" s="1941"/>
      <c r="OZC12" s="1941"/>
      <c r="OZD12" s="1941"/>
      <c r="OZE12" s="1941"/>
      <c r="OZF12" s="1941"/>
      <c r="OZG12" s="1941"/>
      <c r="OZH12" s="1941"/>
      <c r="OZI12" s="1941"/>
      <c r="OZJ12" s="1941"/>
      <c r="OZK12" s="1941"/>
      <c r="OZL12" s="1941"/>
      <c r="OZM12" s="1941"/>
      <c r="OZN12" s="1941"/>
      <c r="OZO12" s="1941"/>
      <c r="OZP12" s="1941"/>
      <c r="OZQ12" s="1941"/>
      <c r="OZR12" s="1941"/>
      <c r="OZS12" s="1941"/>
      <c r="OZT12" s="1941"/>
      <c r="OZU12" s="1941"/>
      <c r="OZV12" s="1941"/>
      <c r="OZW12" s="1941"/>
      <c r="OZX12" s="1941"/>
      <c r="OZY12" s="1941"/>
      <c r="OZZ12" s="1941"/>
      <c r="PAA12" s="1941"/>
      <c r="PAB12" s="1941"/>
      <c r="PAC12" s="1941"/>
      <c r="PAD12" s="1941"/>
      <c r="PAE12" s="1941"/>
      <c r="PAF12" s="1941"/>
      <c r="PAG12" s="1941"/>
      <c r="PAH12" s="1941"/>
      <c r="PAI12" s="1941"/>
      <c r="PAJ12" s="1941"/>
      <c r="PAK12" s="1941"/>
      <c r="PAL12" s="1941"/>
      <c r="PAM12" s="1941"/>
      <c r="PAN12" s="1941"/>
      <c r="PAO12" s="1941"/>
      <c r="PAP12" s="1941"/>
      <c r="PAQ12" s="1941"/>
      <c r="PAR12" s="1941"/>
      <c r="PAS12" s="1941"/>
      <c r="PAT12" s="1941"/>
      <c r="PAU12" s="1941"/>
      <c r="PAV12" s="1941"/>
      <c r="PAW12" s="1941"/>
      <c r="PAX12" s="1941"/>
      <c r="PAY12" s="1941"/>
      <c r="PAZ12" s="1941"/>
      <c r="PBA12" s="1941"/>
      <c r="PBB12" s="1941"/>
      <c r="PBC12" s="1941"/>
      <c r="PBD12" s="1941"/>
      <c r="PBE12" s="1941"/>
      <c r="PBF12" s="1941"/>
      <c r="PBG12" s="1941"/>
      <c r="PBH12" s="1941"/>
      <c r="PBI12" s="1941"/>
      <c r="PBJ12" s="1941"/>
      <c r="PBK12" s="1941"/>
      <c r="PBL12" s="1941"/>
      <c r="PBM12" s="1941"/>
      <c r="PBN12" s="1941"/>
      <c r="PBO12" s="1941"/>
      <c r="PBP12" s="1941"/>
      <c r="PBQ12" s="1941"/>
      <c r="PBR12" s="1941"/>
      <c r="PBS12" s="1941"/>
      <c r="PBT12" s="1941"/>
      <c r="PBU12" s="1941"/>
      <c r="PBV12" s="1941"/>
      <c r="PBW12" s="1941"/>
      <c r="PBX12" s="1941"/>
      <c r="PBY12" s="1941"/>
      <c r="PBZ12" s="1941"/>
      <c r="PCA12" s="1941"/>
      <c r="PCB12" s="1941"/>
      <c r="PCC12" s="1941"/>
      <c r="PCD12" s="1941"/>
      <c r="PCE12" s="1941"/>
      <c r="PCF12" s="1941"/>
      <c r="PCG12" s="1941"/>
      <c r="PCH12" s="1941"/>
      <c r="PCI12" s="1941"/>
      <c r="PCJ12" s="1941"/>
      <c r="PCK12" s="1941"/>
      <c r="PCL12" s="1941"/>
      <c r="PCM12" s="1941"/>
      <c r="PCN12" s="1941"/>
      <c r="PCO12" s="1941"/>
      <c r="PCP12" s="1941"/>
      <c r="PCQ12" s="1941"/>
      <c r="PCR12" s="1941"/>
      <c r="PCS12" s="1941"/>
      <c r="PCT12" s="1941"/>
      <c r="PCU12" s="1941"/>
      <c r="PCV12" s="1941"/>
      <c r="PCW12" s="1941"/>
      <c r="PCX12" s="1941"/>
      <c r="PCY12" s="1941"/>
      <c r="PCZ12" s="1941"/>
      <c r="PDA12" s="1941"/>
      <c r="PDB12" s="1941"/>
      <c r="PDC12" s="1941"/>
      <c r="PDD12" s="1941"/>
      <c r="PDE12" s="1941"/>
      <c r="PDF12" s="1941"/>
      <c r="PDG12" s="1941"/>
      <c r="PDH12" s="1941"/>
      <c r="PDI12" s="1941"/>
      <c r="PDJ12" s="1941"/>
      <c r="PDK12" s="1941"/>
      <c r="PDL12" s="1941"/>
      <c r="PDM12" s="1941"/>
      <c r="PDN12" s="1941"/>
      <c r="PDO12" s="1941"/>
      <c r="PDP12" s="1941"/>
      <c r="PDQ12" s="1941"/>
      <c r="PDR12" s="1941"/>
      <c r="PDS12" s="1941"/>
      <c r="PDT12" s="1941"/>
      <c r="PDU12" s="1941"/>
      <c r="PDV12" s="1941"/>
      <c r="PDW12" s="1941"/>
      <c r="PDX12" s="1941"/>
      <c r="PDY12" s="1941"/>
      <c r="PDZ12" s="1941"/>
      <c r="PEA12" s="1941"/>
      <c r="PEB12" s="1941"/>
      <c r="PEC12" s="1941"/>
      <c r="PED12" s="1941"/>
      <c r="PEE12" s="1941"/>
      <c r="PEF12" s="1941"/>
      <c r="PEG12" s="1941"/>
      <c r="PEH12" s="1941"/>
      <c r="PEI12" s="1941"/>
      <c r="PEJ12" s="1941"/>
      <c r="PEK12" s="1941"/>
      <c r="PEL12" s="1941"/>
      <c r="PEM12" s="1941"/>
      <c r="PEN12" s="1941"/>
      <c r="PEO12" s="1941"/>
      <c r="PEP12" s="1941"/>
      <c r="PEQ12" s="1941"/>
      <c r="PER12" s="1941"/>
      <c r="PES12" s="1941"/>
      <c r="PET12" s="1941"/>
      <c r="PEU12" s="1941"/>
      <c r="PEV12" s="1941"/>
      <c r="PEW12" s="1941"/>
      <c r="PEX12" s="1941"/>
      <c r="PEY12" s="1941"/>
      <c r="PEZ12" s="1941"/>
      <c r="PFA12" s="1941"/>
      <c r="PFB12" s="1941"/>
      <c r="PFC12" s="1941"/>
      <c r="PFD12" s="1941"/>
      <c r="PFE12" s="1941"/>
      <c r="PFF12" s="1941"/>
      <c r="PFG12" s="1941"/>
      <c r="PFH12" s="1941"/>
      <c r="PFI12" s="1941"/>
      <c r="PFJ12" s="1941"/>
      <c r="PFK12" s="1941"/>
      <c r="PFL12" s="1941"/>
      <c r="PFM12" s="1941"/>
      <c r="PFN12" s="1941"/>
      <c r="PFO12" s="1941"/>
      <c r="PFP12" s="1941"/>
      <c r="PFQ12" s="1941"/>
      <c r="PFR12" s="1941"/>
      <c r="PFS12" s="1941"/>
      <c r="PFT12" s="1941"/>
      <c r="PFU12" s="1941"/>
      <c r="PFV12" s="1941"/>
      <c r="PFW12" s="1941"/>
      <c r="PFX12" s="1941"/>
      <c r="PFY12" s="1941"/>
      <c r="PFZ12" s="1941"/>
      <c r="PGA12" s="1941"/>
      <c r="PGB12" s="1941"/>
      <c r="PGC12" s="1941"/>
      <c r="PGD12" s="1941"/>
      <c r="PGE12" s="1941"/>
      <c r="PGF12" s="1941"/>
      <c r="PGG12" s="1941"/>
      <c r="PGH12" s="1941"/>
      <c r="PGI12" s="1941"/>
      <c r="PGJ12" s="1941"/>
      <c r="PGK12" s="1941"/>
      <c r="PGL12" s="1941"/>
      <c r="PGM12" s="1941"/>
      <c r="PGN12" s="1941"/>
      <c r="PGO12" s="1941"/>
      <c r="PGP12" s="1941"/>
      <c r="PGQ12" s="1941"/>
      <c r="PGR12" s="1941"/>
      <c r="PGS12" s="1941"/>
      <c r="PGT12" s="1941"/>
      <c r="PGU12" s="1941"/>
      <c r="PGV12" s="1941"/>
      <c r="PGW12" s="1941"/>
      <c r="PGX12" s="1941"/>
      <c r="PGY12" s="1941"/>
      <c r="PGZ12" s="1941"/>
      <c r="PHA12" s="1941"/>
      <c r="PHB12" s="1941"/>
      <c r="PHC12" s="1941"/>
      <c r="PHD12" s="1941"/>
      <c r="PHE12" s="1941"/>
      <c r="PHF12" s="1941"/>
      <c r="PHG12" s="1941"/>
      <c r="PHH12" s="1941"/>
      <c r="PHI12" s="1941"/>
      <c r="PHJ12" s="1941"/>
      <c r="PHK12" s="1941"/>
      <c r="PHL12" s="1941"/>
      <c r="PHM12" s="1941"/>
      <c r="PHN12" s="1941"/>
      <c r="PHO12" s="1941"/>
      <c r="PHP12" s="1941"/>
      <c r="PHQ12" s="1941"/>
      <c r="PHR12" s="1941"/>
      <c r="PHS12" s="1941"/>
      <c r="PHT12" s="1941"/>
      <c r="PHU12" s="1941"/>
      <c r="PHV12" s="1941"/>
      <c r="PHW12" s="1941"/>
      <c r="PHX12" s="1941"/>
      <c r="PHY12" s="1941"/>
      <c r="PHZ12" s="1941"/>
      <c r="PIA12" s="1941"/>
      <c r="PIB12" s="1941"/>
      <c r="PIC12" s="1941"/>
      <c r="PID12" s="1941"/>
      <c r="PIE12" s="1941"/>
      <c r="PIF12" s="1941"/>
      <c r="PIG12" s="1941"/>
      <c r="PIH12" s="1941"/>
      <c r="PII12" s="1941"/>
      <c r="PIJ12" s="1941"/>
      <c r="PIK12" s="1941"/>
      <c r="PIL12" s="1941"/>
      <c r="PIM12" s="1941"/>
      <c r="PIN12" s="1941"/>
      <c r="PIO12" s="1941"/>
      <c r="PIP12" s="1941"/>
      <c r="PIQ12" s="1941"/>
      <c r="PIR12" s="1941"/>
      <c r="PIS12" s="1941"/>
      <c r="PIT12" s="1941"/>
      <c r="PIU12" s="1941"/>
      <c r="PIV12" s="1941"/>
      <c r="PIW12" s="1941"/>
      <c r="PIX12" s="1941"/>
      <c r="PIY12" s="1941"/>
      <c r="PIZ12" s="1941"/>
      <c r="PJA12" s="1941"/>
      <c r="PJB12" s="1941"/>
      <c r="PJC12" s="1941"/>
      <c r="PJD12" s="1941"/>
      <c r="PJE12" s="1941"/>
      <c r="PJF12" s="1941"/>
      <c r="PJG12" s="1941"/>
      <c r="PJH12" s="1941"/>
      <c r="PJI12" s="1941"/>
      <c r="PJJ12" s="1941"/>
      <c r="PJK12" s="1941"/>
      <c r="PJL12" s="1941"/>
      <c r="PJM12" s="1941"/>
      <c r="PJN12" s="1941"/>
      <c r="PJO12" s="1941"/>
      <c r="PJP12" s="1941"/>
      <c r="PJQ12" s="1941"/>
      <c r="PJR12" s="1941"/>
      <c r="PJS12" s="1941"/>
      <c r="PJT12" s="1941"/>
      <c r="PJU12" s="1941"/>
      <c r="PJV12" s="1941"/>
      <c r="PJW12" s="1941"/>
      <c r="PJX12" s="1941"/>
      <c r="PJY12" s="1941"/>
      <c r="PJZ12" s="1941"/>
      <c r="PKA12" s="1941"/>
      <c r="PKB12" s="1941"/>
      <c r="PKC12" s="1941"/>
      <c r="PKD12" s="1941"/>
      <c r="PKE12" s="1941"/>
      <c r="PKF12" s="1941"/>
      <c r="PKG12" s="1941"/>
      <c r="PKH12" s="1941"/>
      <c r="PKI12" s="1941"/>
      <c r="PKJ12" s="1941"/>
      <c r="PKK12" s="1941"/>
      <c r="PKL12" s="1941"/>
      <c r="PKM12" s="1941"/>
      <c r="PKN12" s="1941"/>
      <c r="PKO12" s="1941"/>
      <c r="PKP12" s="1941"/>
      <c r="PKQ12" s="1941"/>
      <c r="PKR12" s="1941"/>
      <c r="PKS12" s="1941"/>
      <c r="PKT12" s="1941"/>
      <c r="PKU12" s="1941"/>
      <c r="PKV12" s="1941"/>
      <c r="PKW12" s="1941"/>
      <c r="PKX12" s="1941"/>
      <c r="PKY12" s="1941"/>
      <c r="PKZ12" s="1941"/>
      <c r="PLA12" s="1941"/>
      <c r="PLB12" s="1941"/>
      <c r="PLC12" s="1941"/>
      <c r="PLD12" s="1941"/>
      <c r="PLE12" s="1941"/>
      <c r="PLF12" s="1941"/>
      <c r="PLG12" s="1941"/>
      <c r="PLH12" s="1941"/>
      <c r="PLI12" s="1941"/>
      <c r="PLJ12" s="1941"/>
      <c r="PLK12" s="1941"/>
      <c r="PLL12" s="1941"/>
      <c r="PLM12" s="1941"/>
      <c r="PLN12" s="1941"/>
      <c r="PLO12" s="1941"/>
      <c r="PLP12" s="1941"/>
      <c r="PLQ12" s="1941"/>
      <c r="PLR12" s="1941"/>
      <c r="PLS12" s="1941"/>
      <c r="PLT12" s="1941"/>
      <c r="PLU12" s="1941"/>
      <c r="PLV12" s="1941"/>
      <c r="PLW12" s="1941"/>
      <c r="PLX12" s="1941"/>
      <c r="PLY12" s="1941"/>
      <c r="PLZ12" s="1941"/>
      <c r="PMA12" s="1941"/>
      <c r="PMB12" s="1941"/>
      <c r="PMC12" s="1941"/>
      <c r="PMD12" s="1941"/>
      <c r="PME12" s="1941"/>
      <c r="PMF12" s="1941"/>
      <c r="PMG12" s="1941"/>
      <c r="PMH12" s="1941"/>
      <c r="PMI12" s="1941"/>
      <c r="PMJ12" s="1941"/>
      <c r="PMK12" s="1941"/>
      <c r="PML12" s="1941"/>
      <c r="PMM12" s="1941"/>
      <c r="PMN12" s="1941"/>
      <c r="PMO12" s="1941"/>
      <c r="PMP12" s="1941"/>
      <c r="PMQ12" s="1941"/>
      <c r="PMR12" s="1941"/>
      <c r="PMS12" s="1941"/>
      <c r="PMT12" s="1941"/>
      <c r="PMU12" s="1941"/>
      <c r="PMV12" s="1941"/>
      <c r="PMW12" s="1941"/>
      <c r="PMX12" s="1941"/>
      <c r="PMY12" s="1941"/>
      <c r="PMZ12" s="1941"/>
      <c r="PNA12" s="1941"/>
      <c r="PNB12" s="1941"/>
      <c r="PNC12" s="1941"/>
      <c r="PND12" s="1941"/>
      <c r="PNE12" s="1941"/>
      <c r="PNF12" s="1941"/>
      <c r="PNG12" s="1941"/>
      <c r="PNH12" s="1941"/>
      <c r="PNI12" s="1941"/>
      <c r="PNJ12" s="1941"/>
      <c r="PNK12" s="1941"/>
      <c r="PNL12" s="1941"/>
      <c r="PNM12" s="1941"/>
      <c r="PNN12" s="1941"/>
      <c r="PNO12" s="1941"/>
      <c r="PNP12" s="1941"/>
      <c r="PNQ12" s="1941"/>
      <c r="PNR12" s="1941"/>
      <c r="PNS12" s="1941"/>
      <c r="PNT12" s="1941"/>
      <c r="PNU12" s="1941"/>
      <c r="PNV12" s="1941"/>
      <c r="PNW12" s="1941"/>
      <c r="PNX12" s="1941"/>
      <c r="PNY12" s="1941"/>
      <c r="PNZ12" s="1941"/>
      <c r="POA12" s="1941"/>
      <c r="POB12" s="1941"/>
      <c r="POC12" s="1941"/>
      <c r="POD12" s="1941"/>
      <c r="POE12" s="1941"/>
      <c r="POF12" s="1941"/>
      <c r="POG12" s="1941"/>
      <c r="POH12" s="1941"/>
      <c r="POI12" s="1941"/>
      <c r="POJ12" s="1941"/>
      <c r="POK12" s="1941"/>
      <c r="POL12" s="1941"/>
      <c r="POM12" s="1941"/>
      <c r="PON12" s="1941"/>
      <c r="POO12" s="1941"/>
      <c r="POP12" s="1941"/>
      <c r="POQ12" s="1941"/>
      <c r="POR12" s="1941"/>
      <c r="POS12" s="1941"/>
      <c r="POT12" s="1941"/>
      <c r="POU12" s="1941"/>
      <c r="POV12" s="1941"/>
      <c r="POW12" s="1941"/>
      <c r="POX12" s="1941"/>
      <c r="POY12" s="1941"/>
      <c r="POZ12" s="1941"/>
      <c r="PPA12" s="1941"/>
      <c r="PPB12" s="1941"/>
      <c r="PPC12" s="1941"/>
      <c r="PPD12" s="1941"/>
      <c r="PPE12" s="1941"/>
      <c r="PPF12" s="1941"/>
      <c r="PPG12" s="1941"/>
      <c r="PPH12" s="1941"/>
      <c r="PPI12" s="1941"/>
      <c r="PPJ12" s="1941"/>
      <c r="PPK12" s="1941"/>
      <c r="PPL12" s="1941"/>
      <c r="PPM12" s="1941"/>
      <c r="PPN12" s="1941"/>
      <c r="PPO12" s="1941"/>
      <c r="PPP12" s="1941"/>
      <c r="PPQ12" s="1941"/>
      <c r="PPR12" s="1941"/>
      <c r="PPS12" s="1941"/>
      <c r="PPT12" s="1941"/>
      <c r="PPU12" s="1941"/>
      <c r="PPV12" s="1941"/>
      <c r="PPW12" s="1941"/>
      <c r="PPX12" s="1941"/>
      <c r="PPY12" s="1941"/>
      <c r="PPZ12" s="1941"/>
      <c r="PQA12" s="1941"/>
      <c r="PQB12" s="1941"/>
      <c r="PQC12" s="1941"/>
      <c r="PQD12" s="1941"/>
      <c r="PQE12" s="1941"/>
      <c r="PQF12" s="1941"/>
      <c r="PQG12" s="1941"/>
      <c r="PQH12" s="1941"/>
      <c r="PQI12" s="1941"/>
      <c r="PQJ12" s="1941"/>
      <c r="PQK12" s="1941"/>
      <c r="PQL12" s="1941"/>
      <c r="PQM12" s="1941"/>
      <c r="PQN12" s="1941"/>
      <c r="PQO12" s="1941"/>
      <c r="PQP12" s="1941"/>
      <c r="PQQ12" s="1941"/>
      <c r="PQR12" s="1941"/>
      <c r="PQS12" s="1941"/>
      <c r="PQT12" s="1941"/>
      <c r="PQU12" s="1941"/>
      <c r="PQV12" s="1941"/>
      <c r="PQW12" s="1941"/>
      <c r="PQX12" s="1941"/>
      <c r="PQY12" s="1941"/>
      <c r="PQZ12" s="1941"/>
      <c r="PRA12" s="1941"/>
      <c r="PRB12" s="1941"/>
      <c r="PRC12" s="1941"/>
      <c r="PRD12" s="1941"/>
      <c r="PRE12" s="1941"/>
      <c r="PRF12" s="1941"/>
      <c r="PRG12" s="1941"/>
      <c r="PRH12" s="1941"/>
      <c r="PRI12" s="1941"/>
      <c r="PRJ12" s="1941"/>
      <c r="PRK12" s="1941"/>
      <c r="PRL12" s="1941"/>
      <c r="PRM12" s="1941"/>
      <c r="PRN12" s="1941"/>
      <c r="PRO12" s="1941"/>
      <c r="PRP12" s="1941"/>
      <c r="PRQ12" s="1941"/>
      <c r="PRR12" s="1941"/>
      <c r="PRS12" s="1941"/>
      <c r="PRT12" s="1941"/>
      <c r="PRU12" s="1941"/>
      <c r="PRV12" s="1941"/>
      <c r="PRW12" s="1941"/>
      <c r="PRX12" s="1941"/>
      <c r="PRY12" s="1941"/>
      <c r="PRZ12" s="1941"/>
      <c r="PSA12" s="1941"/>
      <c r="PSB12" s="1941"/>
      <c r="PSC12" s="1941"/>
      <c r="PSD12" s="1941"/>
      <c r="PSE12" s="1941"/>
      <c r="PSF12" s="1941"/>
      <c r="PSG12" s="1941"/>
      <c r="PSH12" s="1941"/>
      <c r="PSI12" s="1941"/>
      <c r="PSJ12" s="1941"/>
      <c r="PSK12" s="1941"/>
      <c r="PSL12" s="1941"/>
      <c r="PSM12" s="1941"/>
      <c r="PSN12" s="1941"/>
      <c r="PSO12" s="1941"/>
      <c r="PSP12" s="1941"/>
      <c r="PSQ12" s="1941"/>
      <c r="PSR12" s="1941"/>
      <c r="PSS12" s="1941"/>
      <c r="PST12" s="1941"/>
      <c r="PSU12" s="1941"/>
      <c r="PSV12" s="1941"/>
      <c r="PSW12" s="1941"/>
      <c r="PSX12" s="1941"/>
      <c r="PSY12" s="1941"/>
      <c r="PSZ12" s="1941"/>
      <c r="PTA12" s="1941"/>
      <c r="PTB12" s="1941"/>
      <c r="PTC12" s="1941"/>
      <c r="PTD12" s="1941"/>
      <c r="PTE12" s="1941"/>
      <c r="PTF12" s="1941"/>
      <c r="PTG12" s="1941"/>
      <c r="PTH12" s="1941"/>
      <c r="PTI12" s="1941"/>
      <c r="PTJ12" s="1941"/>
      <c r="PTK12" s="1941"/>
      <c r="PTL12" s="1941"/>
      <c r="PTM12" s="1941"/>
      <c r="PTN12" s="1941"/>
      <c r="PTO12" s="1941"/>
      <c r="PTP12" s="1941"/>
      <c r="PTQ12" s="1941"/>
      <c r="PTR12" s="1941"/>
      <c r="PTS12" s="1941"/>
      <c r="PTT12" s="1941"/>
      <c r="PTU12" s="1941"/>
      <c r="PTV12" s="1941"/>
      <c r="PTW12" s="1941"/>
      <c r="PTX12" s="1941"/>
      <c r="PTY12" s="1941"/>
      <c r="PTZ12" s="1941"/>
      <c r="PUA12" s="1941"/>
      <c r="PUB12" s="1941"/>
      <c r="PUC12" s="1941"/>
      <c r="PUD12" s="1941"/>
      <c r="PUE12" s="1941"/>
      <c r="PUF12" s="1941"/>
      <c r="PUG12" s="1941"/>
      <c r="PUH12" s="1941"/>
      <c r="PUI12" s="1941"/>
      <c r="PUJ12" s="1941"/>
      <c r="PUK12" s="1941"/>
      <c r="PUL12" s="1941"/>
      <c r="PUM12" s="1941"/>
      <c r="PUN12" s="1941"/>
      <c r="PUO12" s="1941"/>
      <c r="PUP12" s="1941"/>
      <c r="PUQ12" s="1941"/>
      <c r="PUR12" s="1941"/>
      <c r="PUS12" s="1941"/>
      <c r="PUT12" s="1941"/>
      <c r="PUU12" s="1941"/>
      <c r="PUV12" s="1941"/>
      <c r="PUW12" s="1941"/>
      <c r="PUX12" s="1941"/>
      <c r="PUY12" s="1941"/>
      <c r="PUZ12" s="1941"/>
      <c r="PVA12" s="1941"/>
      <c r="PVB12" s="1941"/>
      <c r="PVC12" s="1941"/>
      <c r="PVD12" s="1941"/>
      <c r="PVE12" s="1941"/>
      <c r="PVF12" s="1941"/>
      <c r="PVG12" s="1941"/>
      <c r="PVH12" s="1941"/>
      <c r="PVI12" s="1941"/>
      <c r="PVJ12" s="1941"/>
      <c r="PVK12" s="1941"/>
      <c r="PVL12" s="1941"/>
      <c r="PVM12" s="1941"/>
      <c r="PVN12" s="1941"/>
      <c r="PVO12" s="1941"/>
      <c r="PVP12" s="1941"/>
      <c r="PVQ12" s="1941"/>
      <c r="PVR12" s="1941"/>
      <c r="PVS12" s="1941"/>
      <c r="PVT12" s="1941"/>
      <c r="PVU12" s="1941"/>
      <c r="PVV12" s="1941"/>
      <c r="PVW12" s="1941"/>
      <c r="PVX12" s="1941"/>
      <c r="PVY12" s="1941"/>
      <c r="PVZ12" s="1941"/>
      <c r="PWA12" s="1941"/>
      <c r="PWB12" s="1941"/>
      <c r="PWC12" s="1941"/>
      <c r="PWD12" s="1941"/>
      <c r="PWE12" s="1941"/>
      <c r="PWF12" s="1941"/>
      <c r="PWG12" s="1941"/>
      <c r="PWH12" s="1941"/>
      <c r="PWI12" s="1941"/>
      <c r="PWJ12" s="1941"/>
      <c r="PWK12" s="1941"/>
      <c r="PWL12" s="1941"/>
      <c r="PWM12" s="1941"/>
      <c r="PWN12" s="1941"/>
      <c r="PWO12" s="1941"/>
      <c r="PWP12" s="1941"/>
      <c r="PWQ12" s="1941"/>
      <c r="PWR12" s="1941"/>
      <c r="PWS12" s="1941"/>
      <c r="PWT12" s="1941"/>
      <c r="PWU12" s="1941"/>
      <c r="PWV12" s="1941"/>
      <c r="PWW12" s="1941"/>
      <c r="PWX12" s="1941"/>
      <c r="PWY12" s="1941"/>
      <c r="PWZ12" s="1941"/>
      <c r="PXA12" s="1941"/>
      <c r="PXB12" s="1941"/>
      <c r="PXC12" s="1941"/>
      <c r="PXD12" s="1941"/>
      <c r="PXE12" s="1941"/>
      <c r="PXF12" s="1941"/>
      <c r="PXG12" s="1941"/>
      <c r="PXH12" s="1941"/>
      <c r="PXI12" s="1941"/>
      <c r="PXJ12" s="1941"/>
      <c r="PXK12" s="1941"/>
      <c r="PXL12" s="1941"/>
      <c r="PXM12" s="1941"/>
      <c r="PXN12" s="1941"/>
      <c r="PXO12" s="1941"/>
      <c r="PXP12" s="1941"/>
      <c r="PXQ12" s="1941"/>
      <c r="PXR12" s="1941"/>
      <c r="PXS12" s="1941"/>
      <c r="PXT12" s="1941"/>
      <c r="PXU12" s="1941"/>
      <c r="PXV12" s="1941"/>
      <c r="PXW12" s="1941"/>
      <c r="PXX12" s="1941"/>
      <c r="PXY12" s="1941"/>
      <c r="PXZ12" s="1941"/>
      <c r="PYA12" s="1941"/>
      <c r="PYB12" s="1941"/>
      <c r="PYC12" s="1941"/>
      <c r="PYD12" s="1941"/>
      <c r="PYE12" s="1941"/>
      <c r="PYF12" s="1941"/>
      <c r="PYG12" s="1941"/>
      <c r="PYH12" s="1941"/>
      <c r="PYI12" s="1941"/>
      <c r="PYJ12" s="1941"/>
      <c r="PYK12" s="1941"/>
      <c r="PYL12" s="1941"/>
      <c r="PYM12" s="1941"/>
      <c r="PYN12" s="1941"/>
      <c r="PYO12" s="1941"/>
      <c r="PYP12" s="1941"/>
      <c r="PYQ12" s="1941"/>
      <c r="PYR12" s="1941"/>
      <c r="PYS12" s="1941"/>
      <c r="PYT12" s="1941"/>
      <c r="PYU12" s="1941"/>
      <c r="PYV12" s="1941"/>
      <c r="PYW12" s="1941"/>
      <c r="PYX12" s="1941"/>
      <c r="PYY12" s="1941"/>
      <c r="PYZ12" s="1941"/>
      <c r="PZA12" s="1941"/>
      <c r="PZB12" s="1941"/>
      <c r="PZC12" s="1941"/>
      <c r="PZD12" s="1941"/>
      <c r="PZE12" s="1941"/>
      <c r="PZF12" s="1941"/>
      <c r="PZG12" s="1941"/>
      <c r="PZH12" s="1941"/>
      <c r="PZI12" s="1941"/>
      <c r="PZJ12" s="1941"/>
      <c r="PZK12" s="1941"/>
      <c r="PZL12" s="1941"/>
      <c r="PZM12" s="1941"/>
      <c r="PZN12" s="1941"/>
      <c r="PZO12" s="1941"/>
      <c r="PZP12" s="1941"/>
      <c r="PZQ12" s="1941"/>
      <c r="PZR12" s="1941"/>
      <c r="PZS12" s="1941"/>
      <c r="PZT12" s="1941"/>
      <c r="PZU12" s="1941"/>
      <c r="PZV12" s="1941"/>
      <c r="PZW12" s="1941"/>
      <c r="PZX12" s="1941"/>
      <c r="PZY12" s="1941"/>
      <c r="PZZ12" s="1941"/>
      <c r="QAA12" s="1941"/>
      <c r="QAB12" s="1941"/>
      <c r="QAC12" s="1941"/>
      <c r="QAD12" s="1941"/>
      <c r="QAE12" s="1941"/>
      <c r="QAF12" s="1941"/>
      <c r="QAG12" s="1941"/>
      <c r="QAH12" s="1941"/>
      <c r="QAI12" s="1941"/>
      <c r="QAJ12" s="1941"/>
      <c r="QAK12" s="1941"/>
      <c r="QAL12" s="1941"/>
      <c r="QAM12" s="1941"/>
      <c r="QAN12" s="1941"/>
      <c r="QAO12" s="1941"/>
      <c r="QAP12" s="1941"/>
      <c r="QAQ12" s="1941"/>
      <c r="QAR12" s="1941"/>
      <c r="QAS12" s="1941"/>
      <c r="QAT12" s="1941"/>
      <c r="QAU12" s="1941"/>
      <c r="QAV12" s="1941"/>
      <c r="QAW12" s="1941"/>
      <c r="QAX12" s="1941"/>
      <c r="QAY12" s="1941"/>
      <c r="QAZ12" s="1941"/>
      <c r="QBA12" s="1941"/>
      <c r="QBB12" s="1941"/>
      <c r="QBC12" s="1941"/>
      <c r="QBD12" s="1941"/>
      <c r="QBE12" s="1941"/>
      <c r="QBF12" s="1941"/>
      <c r="QBG12" s="1941"/>
      <c r="QBH12" s="1941"/>
      <c r="QBI12" s="1941"/>
      <c r="QBJ12" s="1941"/>
      <c r="QBK12" s="1941"/>
      <c r="QBL12" s="1941"/>
      <c r="QBM12" s="1941"/>
      <c r="QBN12" s="1941"/>
      <c r="QBO12" s="1941"/>
      <c r="QBP12" s="1941"/>
      <c r="QBQ12" s="1941"/>
      <c r="QBR12" s="1941"/>
      <c r="QBS12" s="1941"/>
      <c r="QBT12" s="1941"/>
      <c r="QBU12" s="1941"/>
      <c r="QBV12" s="1941"/>
      <c r="QBW12" s="1941"/>
      <c r="QBX12" s="1941"/>
      <c r="QBY12" s="1941"/>
      <c r="QBZ12" s="1941"/>
      <c r="QCA12" s="1941"/>
      <c r="QCB12" s="1941"/>
      <c r="QCC12" s="1941"/>
      <c r="QCD12" s="1941"/>
      <c r="QCE12" s="1941"/>
      <c r="QCF12" s="1941"/>
      <c r="QCG12" s="1941"/>
      <c r="QCH12" s="1941"/>
      <c r="QCI12" s="1941"/>
      <c r="QCJ12" s="1941"/>
      <c r="QCK12" s="1941"/>
      <c r="QCL12" s="1941"/>
      <c r="QCM12" s="1941"/>
      <c r="QCN12" s="1941"/>
      <c r="QCO12" s="1941"/>
      <c r="QCP12" s="1941"/>
      <c r="QCQ12" s="1941"/>
      <c r="QCR12" s="1941"/>
      <c r="QCS12" s="1941"/>
      <c r="QCT12" s="1941"/>
      <c r="QCU12" s="1941"/>
      <c r="QCV12" s="1941"/>
      <c r="QCW12" s="1941"/>
      <c r="QCX12" s="1941"/>
      <c r="QCY12" s="1941"/>
      <c r="QCZ12" s="1941"/>
      <c r="QDA12" s="1941"/>
      <c r="QDB12" s="1941"/>
      <c r="QDC12" s="1941"/>
      <c r="QDD12" s="1941"/>
      <c r="QDE12" s="1941"/>
      <c r="QDF12" s="1941"/>
      <c r="QDG12" s="1941"/>
      <c r="QDH12" s="1941"/>
      <c r="QDI12" s="1941"/>
      <c r="QDJ12" s="1941"/>
      <c r="QDK12" s="1941"/>
      <c r="QDL12" s="1941"/>
      <c r="QDM12" s="1941"/>
      <c r="QDN12" s="1941"/>
      <c r="QDO12" s="1941"/>
      <c r="QDP12" s="1941"/>
      <c r="QDQ12" s="1941"/>
      <c r="QDR12" s="1941"/>
      <c r="QDS12" s="1941"/>
      <c r="QDT12" s="1941"/>
      <c r="QDU12" s="1941"/>
      <c r="QDV12" s="1941"/>
      <c r="QDW12" s="1941"/>
      <c r="QDX12" s="1941"/>
      <c r="QDY12" s="1941"/>
      <c r="QDZ12" s="1941"/>
      <c r="QEA12" s="1941"/>
      <c r="QEB12" s="1941"/>
      <c r="QEC12" s="1941"/>
      <c r="QED12" s="1941"/>
      <c r="QEE12" s="1941"/>
      <c r="QEF12" s="1941"/>
      <c r="QEG12" s="1941"/>
      <c r="QEH12" s="1941"/>
      <c r="QEI12" s="1941"/>
      <c r="QEJ12" s="1941"/>
      <c r="QEK12" s="1941"/>
      <c r="QEL12" s="1941"/>
      <c r="QEM12" s="1941"/>
      <c r="QEN12" s="1941"/>
      <c r="QEO12" s="1941"/>
      <c r="QEP12" s="1941"/>
      <c r="QEQ12" s="1941"/>
      <c r="QER12" s="1941"/>
      <c r="QES12" s="1941"/>
      <c r="QET12" s="1941"/>
      <c r="QEU12" s="1941"/>
      <c r="QEV12" s="1941"/>
      <c r="QEW12" s="1941"/>
      <c r="QEX12" s="1941"/>
      <c r="QEY12" s="1941"/>
      <c r="QEZ12" s="1941"/>
      <c r="QFA12" s="1941"/>
      <c r="QFB12" s="1941"/>
      <c r="QFC12" s="1941"/>
      <c r="QFD12" s="1941"/>
      <c r="QFE12" s="1941"/>
      <c r="QFF12" s="1941"/>
      <c r="QFG12" s="1941"/>
      <c r="QFH12" s="1941"/>
      <c r="QFI12" s="1941"/>
      <c r="QFJ12" s="1941"/>
      <c r="QFK12" s="1941"/>
      <c r="QFL12" s="1941"/>
      <c r="QFM12" s="1941"/>
      <c r="QFN12" s="1941"/>
      <c r="QFO12" s="1941"/>
      <c r="QFP12" s="1941"/>
      <c r="QFQ12" s="1941"/>
      <c r="QFR12" s="1941"/>
      <c r="QFS12" s="1941"/>
      <c r="QFT12" s="1941"/>
      <c r="QFU12" s="1941"/>
      <c r="QFV12" s="1941"/>
      <c r="QFW12" s="1941"/>
      <c r="QFX12" s="1941"/>
      <c r="QFY12" s="1941"/>
      <c r="QFZ12" s="1941"/>
      <c r="QGA12" s="1941"/>
      <c r="QGB12" s="1941"/>
      <c r="QGC12" s="1941"/>
      <c r="QGD12" s="1941"/>
      <c r="QGE12" s="1941"/>
      <c r="QGF12" s="1941"/>
      <c r="QGG12" s="1941"/>
      <c r="QGH12" s="1941"/>
      <c r="QGI12" s="1941"/>
      <c r="QGJ12" s="1941"/>
      <c r="QGK12" s="1941"/>
      <c r="QGL12" s="1941"/>
      <c r="QGM12" s="1941"/>
      <c r="QGN12" s="1941"/>
      <c r="QGO12" s="1941"/>
      <c r="QGP12" s="1941"/>
      <c r="QGQ12" s="1941"/>
      <c r="QGR12" s="1941"/>
      <c r="QGS12" s="1941"/>
      <c r="QGT12" s="1941"/>
      <c r="QGU12" s="1941"/>
      <c r="QGV12" s="1941"/>
      <c r="QGW12" s="1941"/>
      <c r="QGX12" s="1941"/>
      <c r="QGY12" s="1941"/>
      <c r="QGZ12" s="1941"/>
      <c r="QHA12" s="1941"/>
      <c r="QHB12" s="1941"/>
      <c r="QHC12" s="1941"/>
      <c r="QHD12" s="1941"/>
      <c r="QHE12" s="1941"/>
      <c r="QHF12" s="1941"/>
      <c r="QHG12" s="1941"/>
      <c r="QHH12" s="1941"/>
      <c r="QHI12" s="1941"/>
      <c r="QHJ12" s="1941"/>
      <c r="QHK12" s="1941"/>
      <c r="QHL12" s="1941"/>
      <c r="QHM12" s="1941"/>
      <c r="QHN12" s="1941"/>
      <c r="QHO12" s="1941"/>
      <c r="QHP12" s="1941"/>
      <c r="QHQ12" s="1941"/>
      <c r="QHR12" s="1941"/>
      <c r="QHS12" s="1941"/>
      <c r="QHT12" s="1941"/>
      <c r="QHU12" s="1941"/>
      <c r="QHV12" s="1941"/>
      <c r="QHW12" s="1941"/>
      <c r="QHX12" s="1941"/>
      <c r="QHY12" s="1941"/>
      <c r="QHZ12" s="1941"/>
      <c r="QIA12" s="1941"/>
      <c r="QIB12" s="1941"/>
      <c r="QIC12" s="1941"/>
      <c r="QID12" s="1941"/>
      <c r="QIE12" s="1941"/>
      <c r="QIF12" s="1941"/>
      <c r="QIG12" s="1941"/>
      <c r="QIH12" s="1941"/>
      <c r="QII12" s="1941"/>
      <c r="QIJ12" s="1941"/>
      <c r="QIK12" s="1941"/>
      <c r="QIL12" s="1941"/>
      <c r="QIM12" s="1941"/>
      <c r="QIN12" s="1941"/>
      <c r="QIO12" s="1941"/>
      <c r="QIP12" s="1941"/>
      <c r="QIQ12" s="1941"/>
      <c r="QIR12" s="1941"/>
      <c r="QIS12" s="1941"/>
      <c r="QIT12" s="1941"/>
      <c r="QIU12" s="1941"/>
      <c r="QIV12" s="1941"/>
      <c r="QIW12" s="1941"/>
      <c r="QIX12" s="1941"/>
      <c r="QIY12" s="1941"/>
      <c r="QIZ12" s="1941"/>
      <c r="QJA12" s="1941"/>
      <c r="QJB12" s="1941"/>
      <c r="QJC12" s="1941"/>
      <c r="QJD12" s="1941"/>
      <c r="QJE12" s="1941"/>
      <c r="QJF12" s="1941"/>
      <c r="QJG12" s="1941"/>
      <c r="QJH12" s="1941"/>
      <c r="QJI12" s="1941"/>
      <c r="QJJ12" s="1941"/>
      <c r="QJK12" s="1941"/>
      <c r="QJL12" s="1941"/>
      <c r="QJM12" s="1941"/>
      <c r="QJN12" s="1941"/>
      <c r="QJO12" s="1941"/>
      <c r="QJP12" s="1941"/>
      <c r="QJQ12" s="1941"/>
      <c r="QJR12" s="1941"/>
      <c r="QJS12" s="1941"/>
      <c r="QJT12" s="1941"/>
      <c r="QJU12" s="1941"/>
      <c r="QJV12" s="1941"/>
      <c r="QJW12" s="1941"/>
      <c r="QJX12" s="1941"/>
      <c r="QJY12" s="1941"/>
      <c r="QJZ12" s="1941"/>
      <c r="QKA12" s="1941"/>
      <c r="QKB12" s="1941"/>
      <c r="QKC12" s="1941"/>
      <c r="QKD12" s="1941"/>
      <c r="QKE12" s="1941"/>
      <c r="QKF12" s="1941"/>
      <c r="QKG12" s="1941"/>
      <c r="QKH12" s="1941"/>
      <c r="QKI12" s="1941"/>
      <c r="QKJ12" s="1941"/>
      <c r="QKK12" s="1941"/>
      <c r="QKL12" s="1941"/>
      <c r="QKM12" s="1941"/>
      <c r="QKN12" s="1941"/>
      <c r="QKO12" s="1941"/>
      <c r="QKP12" s="1941"/>
      <c r="QKQ12" s="1941"/>
      <c r="QKR12" s="1941"/>
      <c r="QKS12" s="1941"/>
      <c r="QKT12" s="1941"/>
      <c r="QKU12" s="1941"/>
      <c r="QKV12" s="1941"/>
      <c r="QKW12" s="1941"/>
      <c r="QKX12" s="1941"/>
      <c r="QKY12" s="1941"/>
      <c r="QKZ12" s="1941"/>
      <c r="QLA12" s="1941"/>
      <c r="QLB12" s="1941"/>
      <c r="QLC12" s="1941"/>
      <c r="QLD12" s="1941"/>
      <c r="QLE12" s="1941"/>
      <c r="QLF12" s="1941"/>
      <c r="QLG12" s="1941"/>
      <c r="QLH12" s="1941"/>
      <c r="QLI12" s="1941"/>
      <c r="QLJ12" s="1941"/>
      <c r="QLK12" s="1941"/>
      <c r="QLL12" s="1941"/>
      <c r="QLM12" s="1941"/>
      <c r="QLN12" s="1941"/>
      <c r="QLO12" s="1941"/>
      <c r="QLP12" s="1941"/>
      <c r="QLQ12" s="1941"/>
      <c r="QLR12" s="1941"/>
      <c r="QLS12" s="1941"/>
      <c r="QLT12" s="1941"/>
      <c r="QLU12" s="1941"/>
      <c r="QLV12" s="1941"/>
      <c r="QLW12" s="1941"/>
      <c r="QLX12" s="1941"/>
      <c r="QLY12" s="1941"/>
      <c r="QLZ12" s="1941"/>
      <c r="QMA12" s="1941"/>
      <c r="QMB12" s="1941"/>
      <c r="QMC12" s="1941"/>
      <c r="QMD12" s="1941"/>
      <c r="QME12" s="1941"/>
      <c r="QMF12" s="1941"/>
      <c r="QMG12" s="1941"/>
      <c r="QMH12" s="1941"/>
      <c r="QMI12" s="1941"/>
      <c r="QMJ12" s="1941"/>
      <c r="QMK12" s="1941"/>
      <c r="QML12" s="1941"/>
      <c r="QMM12" s="1941"/>
      <c r="QMN12" s="1941"/>
      <c r="QMO12" s="1941"/>
      <c r="QMP12" s="1941"/>
      <c r="QMQ12" s="1941"/>
      <c r="QMR12" s="1941"/>
      <c r="QMS12" s="1941"/>
      <c r="QMT12" s="1941"/>
      <c r="QMU12" s="1941"/>
      <c r="QMV12" s="1941"/>
      <c r="QMW12" s="1941"/>
      <c r="QMX12" s="1941"/>
      <c r="QMY12" s="1941"/>
      <c r="QMZ12" s="1941"/>
      <c r="QNA12" s="1941"/>
      <c r="QNB12" s="1941"/>
      <c r="QNC12" s="1941"/>
      <c r="QND12" s="1941"/>
      <c r="QNE12" s="1941"/>
      <c r="QNF12" s="1941"/>
      <c r="QNG12" s="1941"/>
      <c r="QNH12" s="1941"/>
      <c r="QNI12" s="1941"/>
      <c r="QNJ12" s="1941"/>
      <c r="QNK12" s="1941"/>
      <c r="QNL12" s="1941"/>
      <c r="QNM12" s="1941"/>
      <c r="QNN12" s="1941"/>
      <c r="QNO12" s="1941"/>
      <c r="QNP12" s="1941"/>
      <c r="QNQ12" s="1941"/>
      <c r="QNR12" s="1941"/>
      <c r="QNS12" s="1941"/>
      <c r="QNT12" s="1941"/>
      <c r="QNU12" s="1941"/>
      <c r="QNV12" s="1941"/>
      <c r="QNW12" s="1941"/>
      <c r="QNX12" s="1941"/>
      <c r="QNY12" s="1941"/>
      <c r="QNZ12" s="1941"/>
      <c r="QOA12" s="1941"/>
      <c r="QOB12" s="1941"/>
      <c r="QOC12" s="1941"/>
      <c r="QOD12" s="1941"/>
      <c r="QOE12" s="1941"/>
      <c r="QOF12" s="1941"/>
      <c r="QOG12" s="1941"/>
      <c r="QOH12" s="1941"/>
      <c r="QOI12" s="1941"/>
      <c r="QOJ12" s="1941"/>
      <c r="QOK12" s="1941"/>
      <c r="QOL12" s="1941"/>
      <c r="QOM12" s="1941"/>
      <c r="QON12" s="1941"/>
      <c r="QOO12" s="1941"/>
      <c r="QOP12" s="1941"/>
      <c r="QOQ12" s="1941"/>
      <c r="QOR12" s="1941"/>
      <c r="QOS12" s="1941"/>
      <c r="QOT12" s="1941"/>
      <c r="QOU12" s="1941"/>
      <c r="QOV12" s="1941"/>
      <c r="QOW12" s="1941"/>
      <c r="QOX12" s="1941"/>
      <c r="QOY12" s="1941"/>
      <c r="QOZ12" s="1941"/>
      <c r="QPA12" s="1941"/>
      <c r="QPB12" s="1941"/>
      <c r="QPC12" s="1941"/>
      <c r="QPD12" s="1941"/>
      <c r="QPE12" s="1941"/>
      <c r="QPF12" s="1941"/>
      <c r="QPG12" s="1941"/>
      <c r="QPH12" s="1941"/>
      <c r="QPI12" s="1941"/>
      <c r="QPJ12" s="1941"/>
      <c r="QPK12" s="1941"/>
      <c r="QPL12" s="1941"/>
      <c r="QPM12" s="1941"/>
      <c r="QPN12" s="1941"/>
      <c r="QPO12" s="1941"/>
      <c r="QPP12" s="1941"/>
      <c r="QPQ12" s="1941"/>
      <c r="QPR12" s="1941"/>
      <c r="QPS12" s="1941"/>
      <c r="QPT12" s="1941"/>
      <c r="QPU12" s="1941"/>
      <c r="QPV12" s="1941"/>
      <c r="QPW12" s="1941"/>
      <c r="QPX12" s="1941"/>
      <c r="QPY12" s="1941"/>
      <c r="QPZ12" s="1941"/>
      <c r="QQA12" s="1941"/>
      <c r="QQB12" s="1941"/>
      <c r="QQC12" s="1941"/>
      <c r="QQD12" s="1941"/>
      <c r="QQE12" s="1941"/>
      <c r="QQF12" s="1941"/>
      <c r="QQG12" s="1941"/>
      <c r="QQH12" s="1941"/>
      <c r="QQI12" s="1941"/>
      <c r="QQJ12" s="1941"/>
      <c r="QQK12" s="1941"/>
      <c r="QQL12" s="1941"/>
      <c r="QQM12" s="1941"/>
      <c r="QQN12" s="1941"/>
      <c r="QQO12" s="1941"/>
      <c r="QQP12" s="1941"/>
      <c r="QQQ12" s="1941"/>
      <c r="QQR12" s="1941"/>
      <c r="QQS12" s="1941"/>
      <c r="QQT12" s="1941"/>
      <c r="QQU12" s="1941"/>
      <c r="QQV12" s="1941"/>
      <c r="QQW12" s="1941"/>
      <c r="QQX12" s="1941"/>
      <c r="QQY12" s="1941"/>
      <c r="QQZ12" s="1941"/>
      <c r="QRA12" s="1941"/>
      <c r="QRB12" s="1941"/>
      <c r="QRC12" s="1941"/>
      <c r="QRD12" s="1941"/>
      <c r="QRE12" s="1941"/>
      <c r="QRF12" s="1941"/>
      <c r="QRG12" s="1941"/>
      <c r="QRH12" s="1941"/>
      <c r="QRI12" s="1941"/>
      <c r="QRJ12" s="1941"/>
      <c r="QRK12" s="1941"/>
      <c r="QRL12" s="1941"/>
      <c r="QRM12" s="1941"/>
      <c r="QRN12" s="1941"/>
      <c r="QRO12" s="1941"/>
      <c r="QRP12" s="1941"/>
      <c r="QRQ12" s="1941"/>
      <c r="QRR12" s="1941"/>
      <c r="QRS12" s="1941"/>
      <c r="QRT12" s="1941"/>
      <c r="QRU12" s="1941"/>
      <c r="QRV12" s="1941"/>
      <c r="QRW12" s="1941"/>
      <c r="QRX12" s="1941"/>
      <c r="QRY12" s="1941"/>
      <c r="QRZ12" s="1941"/>
      <c r="QSA12" s="1941"/>
      <c r="QSB12" s="1941"/>
      <c r="QSC12" s="1941"/>
      <c r="QSD12" s="1941"/>
      <c r="QSE12" s="1941"/>
      <c r="QSF12" s="1941"/>
      <c r="QSG12" s="1941"/>
      <c r="QSH12" s="1941"/>
      <c r="QSI12" s="1941"/>
      <c r="QSJ12" s="1941"/>
      <c r="QSK12" s="1941"/>
      <c r="QSL12" s="1941"/>
      <c r="QSM12" s="1941"/>
      <c r="QSN12" s="1941"/>
      <c r="QSO12" s="1941"/>
      <c r="QSP12" s="1941"/>
      <c r="QSQ12" s="1941"/>
      <c r="QSR12" s="1941"/>
      <c r="QSS12" s="1941"/>
      <c r="QST12" s="1941"/>
      <c r="QSU12" s="1941"/>
      <c r="QSV12" s="1941"/>
      <c r="QSW12" s="1941"/>
      <c r="QSX12" s="1941"/>
      <c r="QSY12" s="1941"/>
      <c r="QSZ12" s="1941"/>
      <c r="QTA12" s="1941"/>
      <c r="QTB12" s="1941"/>
      <c r="QTC12" s="1941"/>
      <c r="QTD12" s="1941"/>
      <c r="QTE12" s="1941"/>
      <c r="QTF12" s="1941"/>
      <c r="QTG12" s="1941"/>
      <c r="QTH12" s="1941"/>
      <c r="QTI12" s="1941"/>
      <c r="QTJ12" s="1941"/>
      <c r="QTK12" s="1941"/>
      <c r="QTL12" s="1941"/>
      <c r="QTM12" s="1941"/>
      <c r="QTN12" s="1941"/>
      <c r="QTO12" s="1941"/>
      <c r="QTP12" s="1941"/>
      <c r="QTQ12" s="1941"/>
      <c r="QTR12" s="1941"/>
      <c r="QTS12" s="1941"/>
      <c r="QTT12" s="1941"/>
      <c r="QTU12" s="1941"/>
      <c r="QTV12" s="1941"/>
      <c r="QTW12" s="1941"/>
      <c r="QTX12" s="1941"/>
      <c r="QTY12" s="1941"/>
      <c r="QTZ12" s="1941"/>
      <c r="QUA12" s="1941"/>
      <c r="QUB12" s="1941"/>
      <c r="QUC12" s="1941"/>
      <c r="QUD12" s="1941"/>
      <c r="QUE12" s="1941"/>
      <c r="QUF12" s="1941"/>
      <c r="QUG12" s="1941"/>
      <c r="QUH12" s="1941"/>
      <c r="QUI12" s="1941"/>
      <c r="QUJ12" s="1941"/>
      <c r="QUK12" s="1941"/>
      <c r="QUL12" s="1941"/>
      <c r="QUM12" s="1941"/>
      <c r="QUN12" s="1941"/>
      <c r="QUO12" s="1941"/>
      <c r="QUP12" s="1941"/>
      <c r="QUQ12" s="1941"/>
      <c r="QUR12" s="1941"/>
      <c r="QUS12" s="1941"/>
      <c r="QUT12" s="1941"/>
      <c r="QUU12" s="1941"/>
      <c r="QUV12" s="1941"/>
      <c r="QUW12" s="1941"/>
      <c r="QUX12" s="1941"/>
      <c r="QUY12" s="1941"/>
      <c r="QUZ12" s="1941"/>
      <c r="QVA12" s="1941"/>
      <c r="QVB12" s="1941"/>
      <c r="QVC12" s="1941"/>
      <c r="QVD12" s="1941"/>
      <c r="QVE12" s="1941"/>
      <c r="QVF12" s="1941"/>
      <c r="QVG12" s="1941"/>
      <c r="QVH12" s="1941"/>
      <c r="QVI12" s="1941"/>
      <c r="QVJ12" s="1941"/>
      <c r="QVK12" s="1941"/>
      <c r="QVL12" s="1941"/>
      <c r="QVM12" s="1941"/>
      <c r="QVN12" s="1941"/>
      <c r="QVO12" s="1941"/>
      <c r="QVP12" s="1941"/>
      <c r="QVQ12" s="1941"/>
      <c r="QVR12" s="1941"/>
      <c r="QVS12" s="1941"/>
      <c r="QVT12" s="1941"/>
      <c r="QVU12" s="1941"/>
      <c r="QVV12" s="1941"/>
      <c r="QVW12" s="1941"/>
      <c r="QVX12" s="1941"/>
      <c r="QVY12" s="1941"/>
      <c r="QVZ12" s="1941"/>
      <c r="QWA12" s="1941"/>
      <c r="QWB12" s="1941"/>
      <c r="QWC12" s="1941"/>
      <c r="QWD12" s="1941"/>
      <c r="QWE12" s="1941"/>
      <c r="QWF12" s="1941"/>
      <c r="QWG12" s="1941"/>
      <c r="QWH12" s="1941"/>
      <c r="QWI12" s="1941"/>
      <c r="QWJ12" s="1941"/>
      <c r="QWK12" s="1941"/>
      <c r="QWL12" s="1941"/>
      <c r="QWM12" s="1941"/>
      <c r="QWN12" s="1941"/>
      <c r="QWO12" s="1941"/>
      <c r="QWP12" s="1941"/>
      <c r="QWQ12" s="1941"/>
      <c r="QWR12" s="1941"/>
      <c r="QWS12" s="1941"/>
      <c r="QWT12" s="1941"/>
      <c r="QWU12" s="1941"/>
      <c r="QWV12" s="1941"/>
      <c r="QWW12" s="1941"/>
      <c r="QWX12" s="1941"/>
      <c r="QWY12" s="1941"/>
      <c r="QWZ12" s="1941"/>
      <c r="QXA12" s="1941"/>
      <c r="QXB12" s="1941"/>
      <c r="QXC12" s="1941"/>
      <c r="QXD12" s="1941"/>
      <c r="QXE12" s="1941"/>
      <c r="QXF12" s="1941"/>
      <c r="QXG12" s="1941"/>
      <c r="QXH12" s="1941"/>
      <c r="QXI12" s="1941"/>
      <c r="QXJ12" s="1941"/>
      <c r="QXK12" s="1941"/>
      <c r="QXL12" s="1941"/>
      <c r="QXM12" s="1941"/>
      <c r="QXN12" s="1941"/>
      <c r="QXO12" s="1941"/>
      <c r="QXP12" s="1941"/>
      <c r="QXQ12" s="1941"/>
      <c r="QXR12" s="1941"/>
      <c r="QXS12" s="1941"/>
      <c r="QXT12" s="1941"/>
      <c r="QXU12" s="1941"/>
      <c r="QXV12" s="1941"/>
      <c r="QXW12" s="1941"/>
      <c r="QXX12" s="1941"/>
      <c r="QXY12" s="1941"/>
      <c r="QXZ12" s="1941"/>
      <c r="QYA12" s="1941"/>
      <c r="QYB12" s="1941"/>
      <c r="QYC12" s="1941"/>
      <c r="QYD12" s="1941"/>
      <c r="QYE12" s="1941"/>
      <c r="QYF12" s="1941"/>
      <c r="QYG12" s="1941"/>
      <c r="QYH12" s="1941"/>
      <c r="QYI12" s="1941"/>
      <c r="QYJ12" s="1941"/>
      <c r="QYK12" s="1941"/>
      <c r="QYL12" s="1941"/>
      <c r="QYM12" s="1941"/>
      <c r="QYN12" s="1941"/>
      <c r="QYO12" s="1941"/>
      <c r="QYP12" s="1941"/>
      <c r="QYQ12" s="1941"/>
      <c r="QYR12" s="1941"/>
      <c r="QYS12" s="1941"/>
      <c r="QYT12" s="1941"/>
      <c r="QYU12" s="1941"/>
      <c r="QYV12" s="1941"/>
      <c r="QYW12" s="1941"/>
      <c r="QYX12" s="1941"/>
      <c r="QYY12" s="1941"/>
      <c r="QYZ12" s="1941"/>
      <c r="QZA12" s="1941"/>
      <c r="QZB12" s="1941"/>
      <c r="QZC12" s="1941"/>
      <c r="QZD12" s="1941"/>
      <c r="QZE12" s="1941"/>
      <c r="QZF12" s="1941"/>
      <c r="QZG12" s="1941"/>
      <c r="QZH12" s="1941"/>
      <c r="QZI12" s="1941"/>
      <c r="QZJ12" s="1941"/>
      <c r="QZK12" s="1941"/>
      <c r="QZL12" s="1941"/>
      <c r="QZM12" s="1941"/>
      <c r="QZN12" s="1941"/>
      <c r="QZO12" s="1941"/>
      <c r="QZP12" s="1941"/>
      <c r="QZQ12" s="1941"/>
      <c r="QZR12" s="1941"/>
      <c r="QZS12" s="1941"/>
      <c r="QZT12" s="1941"/>
      <c r="QZU12" s="1941"/>
      <c r="QZV12" s="1941"/>
      <c r="QZW12" s="1941"/>
      <c r="QZX12" s="1941"/>
      <c r="QZY12" s="1941"/>
      <c r="QZZ12" s="1941"/>
      <c r="RAA12" s="1941"/>
      <c r="RAB12" s="1941"/>
      <c r="RAC12" s="1941"/>
      <c r="RAD12" s="1941"/>
      <c r="RAE12" s="1941"/>
      <c r="RAF12" s="1941"/>
      <c r="RAG12" s="1941"/>
      <c r="RAH12" s="1941"/>
      <c r="RAI12" s="1941"/>
      <c r="RAJ12" s="1941"/>
      <c r="RAK12" s="1941"/>
      <c r="RAL12" s="1941"/>
      <c r="RAM12" s="1941"/>
      <c r="RAN12" s="1941"/>
      <c r="RAO12" s="1941"/>
      <c r="RAP12" s="1941"/>
      <c r="RAQ12" s="1941"/>
      <c r="RAR12" s="1941"/>
      <c r="RAS12" s="1941"/>
      <c r="RAT12" s="1941"/>
      <c r="RAU12" s="1941"/>
      <c r="RAV12" s="1941"/>
      <c r="RAW12" s="1941"/>
      <c r="RAX12" s="1941"/>
      <c r="RAY12" s="1941"/>
      <c r="RAZ12" s="1941"/>
      <c r="RBA12" s="1941"/>
      <c r="RBB12" s="1941"/>
      <c r="RBC12" s="1941"/>
      <c r="RBD12" s="1941"/>
      <c r="RBE12" s="1941"/>
      <c r="RBF12" s="1941"/>
      <c r="RBG12" s="1941"/>
      <c r="RBH12" s="1941"/>
      <c r="RBI12" s="1941"/>
      <c r="RBJ12" s="1941"/>
      <c r="RBK12" s="1941"/>
      <c r="RBL12" s="1941"/>
      <c r="RBM12" s="1941"/>
      <c r="RBN12" s="1941"/>
      <c r="RBO12" s="1941"/>
      <c r="RBP12" s="1941"/>
      <c r="RBQ12" s="1941"/>
      <c r="RBR12" s="1941"/>
      <c r="RBS12" s="1941"/>
      <c r="RBT12" s="1941"/>
      <c r="RBU12" s="1941"/>
      <c r="RBV12" s="1941"/>
      <c r="RBW12" s="1941"/>
      <c r="RBX12" s="1941"/>
      <c r="RBY12" s="1941"/>
      <c r="RBZ12" s="1941"/>
      <c r="RCA12" s="1941"/>
      <c r="RCB12" s="1941"/>
      <c r="RCC12" s="1941"/>
      <c r="RCD12" s="1941"/>
      <c r="RCE12" s="1941"/>
      <c r="RCF12" s="1941"/>
      <c r="RCG12" s="1941"/>
      <c r="RCH12" s="1941"/>
      <c r="RCI12" s="1941"/>
      <c r="RCJ12" s="1941"/>
      <c r="RCK12" s="1941"/>
      <c r="RCL12" s="1941"/>
      <c r="RCM12" s="1941"/>
      <c r="RCN12" s="1941"/>
      <c r="RCO12" s="1941"/>
      <c r="RCP12" s="1941"/>
      <c r="RCQ12" s="1941"/>
      <c r="RCR12" s="1941"/>
      <c r="RCS12" s="1941"/>
      <c r="RCT12" s="1941"/>
      <c r="RCU12" s="1941"/>
      <c r="RCV12" s="1941"/>
      <c r="RCW12" s="1941"/>
      <c r="RCX12" s="1941"/>
      <c r="RCY12" s="1941"/>
      <c r="RCZ12" s="1941"/>
      <c r="RDA12" s="1941"/>
      <c r="RDB12" s="1941"/>
      <c r="RDC12" s="1941"/>
      <c r="RDD12" s="1941"/>
      <c r="RDE12" s="1941"/>
      <c r="RDF12" s="1941"/>
      <c r="RDG12" s="1941"/>
      <c r="RDH12" s="1941"/>
      <c r="RDI12" s="1941"/>
      <c r="RDJ12" s="1941"/>
      <c r="RDK12" s="1941"/>
      <c r="RDL12" s="1941"/>
      <c r="RDM12" s="1941"/>
      <c r="RDN12" s="1941"/>
      <c r="RDO12" s="1941"/>
      <c r="RDP12" s="1941"/>
      <c r="RDQ12" s="1941"/>
      <c r="RDR12" s="1941"/>
      <c r="RDS12" s="1941"/>
      <c r="RDT12" s="1941"/>
      <c r="RDU12" s="1941"/>
      <c r="RDV12" s="1941"/>
      <c r="RDW12" s="1941"/>
      <c r="RDX12" s="1941"/>
      <c r="RDY12" s="1941"/>
      <c r="RDZ12" s="1941"/>
      <c r="REA12" s="1941"/>
      <c r="REB12" s="1941"/>
      <c r="REC12" s="1941"/>
      <c r="RED12" s="1941"/>
      <c r="REE12" s="1941"/>
      <c r="REF12" s="1941"/>
      <c r="REG12" s="1941"/>
      <c r="REH12" s="1941"/>
      <c r="REI12" s="1941"/>
      <c r="REJ12" s="1941"/>
      <c r="REK12" s="1941"/>
      <c r="REL12" s="1941"/>
      <c r="REM12" s="1941"/>
      <c r="REN12" s="1941"/>
      <c r="REO12" s="1941"/>
      <c r="REP12" s="1941"/>
      <c r="REQ12" s="1941"/>
      <c r="RER12" s="1941"/>
      <c r="RES12" s="1941"/>
      <c r="RET12" s="1941"/>
      <c r="REU12" s="1941"/>
      <c r="REV12" s="1941"/>
      <c r="REW12" s="1941"/>
      <c r="REX12" s="1941"/>
      <c r="REY12" s="1941"/>
      <c r="REZ12" s="1941"/>
      <c r="RFA12" s="1941"/>
      <c r="RFB12" s="1941"/>
      <c r="RFC12" s="1941"/>
      <c r="RFD12" s="1941"/>
      <c r="RFE12" s="1941"/>
      <c r="RFF12" s="1941"/>
      <c r="RFG12" s="1941"/>
      <c r="RFH12" s="1941"/>
      <c r="RFI12" s="1941"/>
      <c r="RFJ12" s="1941"/>
      <c r="RFK12" s="1941"/>
      <c r="RFL12" s="1941"/>
      <c r="RFM12" s="1941"/>
      <c r="RFN12" s="1941"/>
      <c r="RFO12" s="1941"/>
      <c r="RFP12" s="1941"/>
      <c r="RFQ12" s="1941"/>
      <c r="RFR12" s="1941"/>
      <c r="RFS12" s="1941"/>
      <c r="RFT12" s="1941"/>
      <c r="RFU12" s="1941"/>
      <c r="RFV12" s="1941"/>
      <c r="RFW12" s="1941"/>
      <c r="RFX12" s="1941"/>
      <c r="RFY12" s="1941"/>
      <c r="RFZ12" s="1941"/>
      <c r="RGA12" s="1941"/>
      <c r="RGB12" s="1941"/>
      <c r="RGC12" s="1941"/>
      <c r="RGD12" s="1941"/>
      <c r="RGE12" s="1941"/>
      <c r="RGF12" s="1941"/>
      <c r="RGG12" s="1941"/>
      <c r="RGH12" s="1941"/>
      <c r="RGI12" s="1941"/>
      <c r="RGJ12" s="1941"/>
      <c r="RGK12" s="1941"/>
      <c r="RGL12" s="1941"/>
      <c r="RGM12" s="1941"/>
      <c r="RGN12" s="1941"/>
      <c r="RGO12" s="1941"/>
      <c r="RGP12" s="1941"/>
      <c r="RGQ12" s="1941"/>
      <c r="RGR12" s="1941"/>
      <c r="RGS12" s="1941"/>
      <c r="RGT12" s="1941"/>
      <c r="RGU12" s="1941"/>
      <c r="RGV12" s="1941"/>
      <c r="RGW12" s="1941"/>
      <c r="RGX12" s="1941"/>
      <c r="RGY12" s="1941"/>
      <c r="RGZ12" s="1941"/>
      <c r="RHA12" s="1941"/>
      <c r="RHB12" s="1941"/>
      <c r="RHC12" s="1941"/>
      <c r="RHD12" s="1941"/>
      <c r="RHE12" s="1941"/>
      <c r="RHF12" s="1941"/>
      <c r="RHG12" s="1941"/>
      <c r="RHH12" s="1941"/>
      <c r="RHI12" s="1941"/>
      <c r="RHJ12" s="1941"/>
      <c r="RHK12" s="1941"/>
      <c r="RHL12" s="1941"/>
      <c r="RHM12" s="1941"/>
      <c r="RHN12" s="1941"/>
      <c r="RHO12" s="1941"/>
      <c r="RHP12" s="1941"/>
      <c r="RHQ12" s="1941"/>
      <c r="RHR12" s="1941"/>
      <c r="RHS12" s="1941"/>
      <c r="RHT12" s="1941"/>
      <c r="RHU12" s="1941"/>
      <c r="RHV12" s="1941"/>
      <c r="RHW12" s="1941"/>
      <c r="RHX12" s="1941"/>
      <c r="RHY12" s="1941"/>
      <c r="RHZ12" s="1941"/>
      <c r="RIA12" s="1941"/>
      <c r="RIB12" s="1941"/>
      <c r="RIC12" s="1941"/>
      <c r="RID12" s="1941"/>
      <c r="RIE12" s="1941"/>
      <c r="RIF12" s="1941"/>
      <c r="RIG12" s="1941"/>
      <c r="RIH12" s="1941"/>
      <c r="RII12" s="1941"/>
      <c r="RIJ12" s="1941"/>
      <c r="RIK12" s="1941"/>
      <c r="RIL12" s="1941"/>
      <c r="RIM12" s="1941"/>
      <c r="RIN12" s="1941"/>
      <c r="RIO12" s="1941"/>
      <c r="RIP12" s="1941"/>
      <c r="RIQ12" s="1941"/>
      <c r="RIR12" s="1941"/>
      <c r="RIS12" s="1941"/>
      <c r="RIT12" s="1941"/>
      <c r="RIU12" s="1941"/>
      <c r="RIV12" s="1941"/>
      <c r="RIW12" s="1941"/>
      <c r="RIX12" s="1941"/>
      <c r="RIY12" s="1941"/>
      <c r="RIZ12" s="1941"/>
      <c r="RJA12" s="1941"/>
      <c r="RJB12" s="1941"/>
      <c r="RJC12" s="1941"/>
      <c r="RJD12" s="1941"/>
      <c r="RJE12" s="1941"/>
      <c r="RJF12" s="1941"/>
      <c r="RJG12" s="1941"/>
      <c r="RJH12" s="1941"/>
      <c r="RJI12" s="1941"/>
      <c r="RJJ12" s="1941"/>
      <c r="RJK12" s="1941"/>
      <c r="RJL12" s="1941"/>
      <c r="RJM12" s="1941"/>
      <c r="RJN12" s="1941"/>
      <c r="RJO12" s="1941"/>
      <c r="RJP12" s="1941"/>
      <c r="RJQ12" s="1941"/>
      <c r="RJR12" s="1941"/>
      <c r="RJS12" s="1941"/>
      <c r="RJT12" s="1941"/>
      <c r="RJU12" s="1941"/>
      <c r="RJV12" s="1941"/>
      <c r="RJW12" s="1941"/>
      <c r="RJX12" s="1941"/>
      <c r="RJY12" s="1941"/>
      <c r="RJZ12" s="1941"/>
      <c r="RKA12" s="1941"/>
      <c r="RKB12" s="1941"/>
      <c r="RKC12" s="1941"/>
      <c r="RKD12" s="1941"/>
      <c r="RKE12" s="1941"/>
      <c r="RKF12" s="1941"/>
      <c r="RKG12" s="1941"/>
      <c r="RKH12" s="1941"/>
      <c r="RKI12" s="1941"/>
      <c r="RKJ12" s="1941"/>
      <c r="RKK12" s="1941"/>
      <c r="RKL12" s="1941"/>
      <c r="RKM12" s="1941"/>
      <c r="RKN12" s="1941"/>
      <c r="RKO12" s="1941"/>
      <c r="RKP12" s="1941"/>
      <c r="RKQ12" s="1941"/>
      <c r="RKR12" s="1941"/>
      <c r="RKS12" s="1941"/>
      <c r="RKT12" s="1941"/>
      <c r="RKU12" s="1941"/>
      <c r="RKV12" s="1941"/>
      <c r="RKW12" s="1941"/>
      <c r="RKX12" s="1941"/>
      <c r="RKY12" s="1941"/>
      <c r="RKZ12" s="1941"/>
      <c r="RLA12" s="1941"/>
      <c r="RLB12" s="1941"/>
      <c r="RLC12" s="1941"/>
      <c r="RLD12" s="1941"/>
      <c r="RLE12" s="1941"/>
      <c r="RLF12" s="1941"/>
      <c r="RLG12" s="1941"/>
      <c r="RLH12" s="1941"/>
      <c r="RLI12" s="1941"/>
      <c r="RLJ12" s="1941"/>
      <c r="RLK12" s="1941"/>
      <c r="RLL12" s="1941"/>
      <c r="RLM12" s="1941"/>
      <c r="RLN12" s="1941"/>
      <c r="RLO12" s="1941"/>
      <c r="RLP12" s="1941"/>
      <c r="RLQ12" s="1941"/>
      <c r="RLR12" s="1941"/>
      <c r="RLS12" s="1941"/>
      <c r="RLT12" s="1941"/>
      <c r="RLU12" s="1941"/>
      <c r="RLV12" s="1941"/>
      <c r="RLW12" s="1941"/>
      <c r="RLX12" s="1941"/>
      <c r="RLY12" s="1941"/>
      <c r="RLZ12" s="1941"/>
      <c r="RMA12" s="1941"/>
      <c r="RMB12" s="1941"/>
      <c r="RMC12" s="1941"/>
      <c r="RMD12" s="1941"/>
      <c r="RME12" s="1941"/>
      <c r="RMF12" s="1941"/>
      <c r="RMG12" s="1941"/>
      <c r="RMH12" s="1941"/>
      <c r="RMI12" s="1941"/>
      <c r="RMJ12" s="1941"/>
      <c r="RMK12" s="1941"/>
      <c r="RML12" s="1941"/>
      <c r="RMM12" s="1941"/>
      <c r="RMN12" s="1941"/>
      <c r="RMO12" s="1941"/>
      <c r="RMP12" s="1941"/>
      <c r="RMQ12" s="1941"/>
      <c r="RMR12" s="1941"/>
      <c r="RMS12" s="1941"/>
      <c r="RMT12" s="1941"/>
      <c r="RMU12" s="1941"/>
      <c r="RMV12" s="1941"/>
      <c r="RMW12" s="1941"/>
      <c r="RMX12" s="1941"/>
      <c r="RMY12" s="1941"/>
      <c r="RMZ12" s="1941"/>
      <c r="RNA12" s="1941"/>
      <c r="RNB12" s="1941"/>
      <c r="RNC12" s="1941"/>
      <c r="RND12" s="1941"/>
      <c r="RNE12" s="1941"/>
      <c r="RNF12" s="1941"/>
      <c r="RNG12" s="1941"/>
      <c r="RNH12" s="1941"/>
      <c r="RNI12" s="1941"/>
      <c r="RNJ12" s="1941"/>
      <c r="RNK12" s="1941"/>
      <c r="RNL12" s="1941"/>
      <c r="RNM12" s="1941"/>
      <c r="RNN12" s="1941"/>
      <c r="RNO12" s="1941"/>
      <c r="RNP12" s="1941"/>
      <c r="RNQ12" s="1941"/>
      <c r="RNR12" s="1941"/>
      <c r="RNS12" s="1941"/>
      <c r="RNT12" s="1941"/>
      <c r="RNU12" s="1941"/>
      <c r="RNV12" s="1941"/>
      <c r="RNW12" s="1941"/>
      <c r="RNX12" s="1941"/>
      <c r="RNY12" s="1941"/>
      <c r="RNZ12" s="1941"/>
      <c r="ROA12" s="1941"/>
      <c r="ROB12" s="1941"/>
      <c r="ROC12" s="1941"/>
      <c r="ROD12" s="1941"/>
      <c r="ROE12" s="1941"/>
      <c r="ROF12" s="1941"/>
      <c r="ROG12" s="1941"/>
      <c r="ROH12" s="1941"/>
      <c r="ROI12" s="1941"/>
      <c r="ROJ12" s="1941"/>
      <c r="ROK12" s="1941"/>
      <c r="ROL12" s="1941"/>
      <c r="ROM12" s="1941"/>
      <c r="RON12" s="1941"/>
      <c r="ROO12" s="1941"/>
      <c r="ROP12" s="1941"/>
      <c r="ROQ12" s="1941"/>
      <c r="ROR12" s="1941"/>
      <c r="ROS12" s="1941"/>
      <c r="ROT12" s="1941"/>
      <c r="ROU12" s="1941"/>
      <c r="ROV12" s="1941"/>
      <c r="ROW12" s="1941"/>
      <c r="ROX12" s="1941"/>
      <c r="ROY12" s="1941"/>
      <c r="ROZ12" s="1941"/>
      <c r="RPA12" s="1941"/>
      <c r="RPB12" s="1941"/>
      <c r="RPC12" s="1941"/>
      <c r="RPD12" s="1941"/>
      <c r="RPE12" s="1941"/>
      <c r="RPF12" s="1941"/>
      <c r="RPG12" s="1941"/>
      <c r="RPH12" s="1941"/>
      <c r="RPI12" s="1941"/>
      <c r="RPJ12" s="1941"/>
      <c r="RPK12" s="1941"/>
      <c r="RPL12" s="1941"/>
      <c r="RPM12" s="1941"/>
      <c r="RPN12" s="1941"/>
      <c r="RPO12" s="1941"/>
      <c r="RPP12" s="1941"/>
      <c r="RPQ12" s="1941"/>
      <c r="RPR12" s="1941"/>
      <c r="RPS12" s="1941"/>
      <c r="RPT12" s="1941"/>
      <c r="RPU12" s="1941"/>
      <c r="RPV12" s="1941"/>
      <c r="RPW12" s="1941"/>
      <c r="RPX12" s="1941"/>
      <c r="RPY12" s="1941"/>
      <c r="RPZ12" s="1941"/>
      <c r="RQA12" s="1941"/>
      <c r="RQB12" s="1941"/>
      <c r="RQC12" s="1941"/>
      <c r="RQD12" s="1941"/>
      <c r="RQE12" s="1941"/>
      <c r="RQF12" s="1941"/>
      <c r="RQG12" s="1941"/>
      <c r="RQH12" s="1941"/>
      <c r="RQI12" s="1941"/>
      <c r="RQJ12" s="1941"/>
      <c r="RQK12" s="1941"/>
      <c r="RQL12" s="1941"/>
      <c r="RQM12" s="1941"/>
      <c r="RQN12" s="1941"/>
      <c r="RQO12" s="1941"/>
      <c r="RQP12" s="1941"/>
      <c r="RQQ12" s="1941"/>
      <c r="RQR12" s="1941"/>
      <c r="RQS12" s="1941"/>
      <c r="RQT12" s="1941"/>
      <c r="RQU12" s="1941"/>
      <c r="RQV12" s="1941"/>
      <c r="RQW12" s="1941"/>
      <c r="RQX12" s="1941"/>
      <c r="RQY12" s="1941"/>
      <c r="RQZ12" s="1941"/>
      <c r="RRA12" s="1941"/>
      <c r="RRB12" s="1941"/>
      <c r="RRC12" s="1941"/>
      <c r="RRD12" s="1941"/>
      <c r="RRE12" s="1941"/>
      <c r="RRF12" s="1941"/>
      <c r="RRG12" s="1941"/>
      <c r="RRH12" s="1941"/>
      <c r="RRI12" s="1941"/>
      <c r="RRJ12" s="1941"/>
      <c r="RRK12" s="1941"/>
      <c r="RRL12" s="1941"/>
      <c r="RRM12" s="1941"/>
      <c r="RRN12" s="1941"/>
      <c r="RRO12" s="1941"/>
      <c r="RRP12" s="1941"/>
      <c r="RRQ12" s="1941"/>
      <c r="RRR12" s="1941"/>
      <c r="RRS12" s="1941"/>
      <c r="RRT12" s="1941"/>
      <c r="RRU12" s="1941"/>
      <c r="RRV12" s="1941"/>
      <c r="RRW12" s="1941"/>
      <c r="RRX12" s="1941"/>
      <c r="RRY12" s="1941"/>
      <c r="RRZ12" s="1941"/>
      <c r="RSA12" s="1941"/>
      <c r="RSB12" s="1941"/>
      <c r="RSC12" s="1941"/>
      <c r="RSD12" s="1941"/>
      <c r="RSE12" s="1941"/>
      <c r="RSF12" s="1941"/>
      <c r="RSG12" s="1941"/>
      <c r="RSH12" s="1941"/>
      <c r="RSI12" s="1941"/>
      <c r="RSJ12" s="1941"/>
      <c r="RSK12" s="1941"/>
      <c r="RSL12" s="1941"/>
      <c r="RSM12" s="1941"/>
      <c r="RSN12" s="1941"/>
      <c r="RSO12" s="1941"/>
      <c r="RSP12" s="1941"/>
      <c r="RSQ12" s="1941"/>
      <c r="RSR12" s="1941"/>
      <c r="RSS12" s="1941"/>
      <c r="RST12" s="1941"/>
      <c r="RSU12" s="1941"/>
      <c r="RSV12" s="1941"/>
      <c r="RSW12" s="1941"/>
      <c r="RSX12" s="1941"/>
      <c r="RSY12" s="1941"/>
      <c r="RSZ12" s="1941"/>
      <c r="RTA12" s="1941"/>
      <c r="RTB12" s="1941"/>
      <c r="RTC12" s="1941"/>
      <c r="RTD12" s="1941"/>
      <c r="RTE12" s="1941"/>
      <c r="RTF12" s="1941"/>
      <c r="RTG12" s="1941"/>
      <c r="RTH12" s="1941"/>
      <c r="RTI12" s="1941"/>
      <c r="RTJ12" s="1941"/>
      <c r="RTK12" s="1941"/>
      <c r="RTL12" s="1941"/>
      <c r="RTM12" s="1941"/>
      <c r="RTN12" s="1941"/>
      <c r="RTO12" s="1941"/>
      <c r="RTP12" s="1941"/>
      <c r="RTQ12" s="1941"/>
      <c r="RTR12" s="1941"/>
      <c r="RTS12" s="1941"/>
      <c r="RTT12" s="1941"/>
      <c r="RTU12" s="1941"/>
      <c r="RTV12" s="1941"/>
      <c r="RTW12" s="1941"/>
      <c r="RTX12" s="1941"/>
      <c r="RTY12" s="1941"/>
      <c r="RTZ12" s="1941"/>
      <c r="RUA12" s="1941"/>
      <c r="RUB12" s="1941"/>
      <c r="RUC12" s="1941"/>
      <c r="RUD12" s="1941"/>
      <c r="RUE12" s="1941"/>
      <c r="RUF12" s="1941"/>
      <c r="RUG12" s="1941"/>
      <c r="RUH12" s="1941"/>
      <c r="RUI12" s="1941"/>
      <c r="RUJ12" s="1941"/>
      <c r="RUK12" s="1941"/>
      <c r="RUL12" s="1941"/>
      <c r="RUM12" s="1941"/>
      <c r="RUN12" s="1941"/>
      <c r="RUO12" s="1941"/>
      <c r="RUP12" s="1941"/>
      <c r="RUQ12" s="1941"/>
      <c r="RUR12" s="1941"/>
      <c r="RUS12" s="1941"/>
      <c r="RUT12" s="1941"/>
      <c r="RUU12" s="1941"/>
      <c r="RUV12" s="1941"/>
      <c r="RUW12" s="1941"/>
      <c r="RUX12" s="1941"/>
      <c r="RUY12" s="1941"/>
      <c r="RUZ12" s="1941"/>
      <c r="RVA12" s="1941"/>
      <c r="RVB12" s="1941"/>
      <c r="RVC12" s="1941"/>
      <c r="RVD12" s="1941"/>
      <c r="RVE12" s="1941"/>
      <c r="RVF12" s="1941"/>
      <c r="RVG12" s="1941"/>
      <c r="RVH12" s="1941"/>
      <c r="RVI12" s="1941"/>
      <c r="RVJ12" s="1941"/>
      <c r="RVK12" s="1941"/>
      <c r="RVL12" s="1941"/>
      <c r="RVM12" s="1941"/>
      <c r="RVN12" s="1941"/>
      <c r="RVO12" s="1941"/>
      <c r="RVP12" s="1941"/>
      <c r="RVQ12" s="1941"/>
      <c r="RVR12" s="1941"/>
      <c r="RVS12" s="1941"/>
      <c r="RVT12" s="1941"/>
      <c r="RVU12" s="1941"/>
      <c r="RVV12" s="1941"/>
      <c r="RVW12" s="1941"/>
      <c r="RVX12" s="1941"/>
      <c r="RVY12" s="1941"/>
      <c r="RVZ12" s="1941"/>
      <c r="RWA12" s="1941"/>
      <c r="RWB12" s="1941"/>
      <c r="RWC12" s="1941"/>
      <c r="RWD12" s="1941"/>
      <c r="RWE12" s="1941"/>
      <c r="RWF12" s="1941"/>
      <c r="RWG12" s="1941"/>
      <c r="RWH12" s="1941"/>
      <c r="RWI12" s="1941"/>
      <c r="RWJ12" s="1941"/>
      <c r="RWK12" s="1941"/>
      <c r="RWL12" s="1941"/>
      <c r="RWM12" s="1941"/>
      <c r="RWN12" s="1941"/>
      <c r="RWO12" s="1941"/>
      <c r="RWP12" s="1941"/>
      <c r="RWQ12" s="1941"/>
      <c r="RWR12" s="1941"/>
      <c r="RWS12" s="1941"/>
      <c r="RWT12" s="1941"/>
      <c r="RWU12" s="1941"/>
      <c r="RWV12" s="1941"/>
      <c r="RWW12" s="1941"/>
      <c r="RWX12" s="1941"/>
      <c r="RWY12" s="1941"/>
      <c r="RWZ12" s="1941"/>
      <c r="RXA12" s="1941"/>
      <c r="RXB12" s="1941"/>
      <c r="RXC12" s="1941"/>
      <c r="RXD12" s="1941"/>
      <c r="RXE12" s="1941"/>
      <c r="RXF12" s="1941"/>
      <c r="RXG12" s="1941"/>
      <c r="RXH12" s="1941"/>
      <c r="RXI12" s="1941"/>
      <c r="RXJ12" s="1941"/>
      <c r="RXK12" s="1941"/>
      <c r="RXL12" s="1941"/>
      <c r="RXM12" s="1941"/>
      <c r="RXN12" s="1941"/>
      <c r="RXO12" s="1941"/>
      <c r="RXP12" s="1941"/>
      <c r="RXQ12" s="1941"/>
      <c r="RXR12" s="1941"/>
      <c r="RXS12" s="1941"/>
      <c r="RXT12" s="1941"/>
      <c r="RXU12" s="1941"/>
      <c r="RXV12" s="1941"/>
      <c r="RXW12" s="1941"/>
      <c r="RXX12" s="1941"/>
      <c r="RXY12" s="1941"/>
      <c r="RXZ12" s="1941"/>
      <c r="RYA12" s="1941"/>
      <c r="RYB12" s="1941"/>
      <c r="RYC12" s="1941"/>
      <c r="RYD12" s="1941"/>
      <c r="RYE12" s="1941"/>
      <c r="RYF12" s="1941"/>
      <c r="RYG12" s="1941"/>
      <c r="RYH12" s="1941"/>
      <c r="RYI12" s="1941"/>
      <c r="RYJ12" s="1941"/>
      <c r="RYK12" s="1941"/>
      <c r="RYL12" s="1941"/>
      <c r="RYM12" s="1941"/>
      <c r="RYN12" s="1941"/>
      <c r="RYO12" s="1941"/>
      <c r="RYP12" s="1941"/>
      <c r="RYQ12" s="1941"/>
      <c r="RYR12" s="1941"/>
      <c r="RYS12" s="1941"/>
      <c r="RYT12" s="1941"/>
      <c r="RYU12" s="1941"/>
      <c r="RYV12" s="1941"/>
      <c r="RYW12" s="1941"/>
      <c r="RYX12" s="1941"/>
      <c r="RYY12" s="1941"/>
      <c r="RYZ12" s="1941"/>
      <c r="RZA12" s="1941"/>
      <c r="RZB12" s="1941"/>
      <c r="RZC12" s="1941"/>
      <c r="RZD12" s="1941"/>
      <c r="RZE12" s="1941"/>
      <c r="RZF12" s="1941"/>
      <c r="RZG12" s="1941"/>
      <c r="RZH12" s="1941"/>
      <c r="RZI12" s="1941"/>
      <c r="RZJ12" s="1941"/>
      <c r="RZK12" s="1941"/>
      <c r="RZL12" s="1941"/>
      <c r="RZM12" s="1941"/>
      <c r="RZN12" s="1941"/>
      <c r="RZO12" s="1941"/>
      <c r="RZP12" s="1941"/>
      <c r="RZQ12" s="1941"/>
      <c r="RZR12" s="1941"/>
      <c r="RZS12" s="1941"/>
      <c r="RZT12" s="1941"/>
      <c r="RZU12" s="1941"/>
      <c r="RZV12" s="1941"/>
      <c r="RZW12" s="1941"/>
      <c r="RZX12" s="1941"/>
      <c r="RZY12" s="1941"/>
      <c r="RZZ12" s="1941"/>
      <c r="SAA12" s="1941"/>
      <c r="SAB12" s="1941"/>
      <c r="SAC12" s="1941"/>
      <c r="SAD12" s="1941"/>
      <c r="SAE12" s="1941"/>
      <c r="SAF12" s="1941"/>
      <c r="SAG12" s="1941"/>
      <c r="SAH12" s="1941"/>
      <c r="SAI12" s="1941"/>
      <c r="SAJ12" s="1941"/>
      <c r="SAK12" s="1941"/>
      <c r="SAL12" s="1941"/>
      <c r="SAM12" s="1941"/>
      <c r="SAN12" s="1941"/>
      <c r="SAO12" s="1941"/>
      <c r="SAP12" s="1941"/>
      <c r="SAQ12" s="1941"/>
      <c r="SAR12" s="1941"/>
      <c r="SAS12" s="1941"/>
      <c r="SAT12" s="1941"/>
      <c r="SAU12" s="1941"/>
      <c r="SAV12" s="1941"/>
      <c r="SAW12" s="1941"/>
      <c r="SAX12" s="1941"/>
      <c r="SAY12" s="1941"/>
      <c r="SAZ12" s="1941"/>
      <c r="SBA12" s="1941"/>
      <c r="SBB12" s="1941"/>
      <c r="SBC12" s="1941"/>
      <c r="SBD12" s="1941"/>
      <c r="SBE12" s="1941"/>
      <c r="SBF12" s="1941"/>
      <c r="SBG12" s="1941"/>
      <c r="SBH12" s="1941"/>
      <c r="SBI12" s="1941"/>
      <c r="SBJ12" s="1941"/>
      <c r="SBK12" s="1941"/>
      <c r="SBL12" s="1941"/>
      <c r="SBM12" s="1941"/>
      <c r="SBN12" s="1941"/>
      <c r="SBO12" s="1941"/>
      <c r="SBP12" s="1941"/>
      <c r="SBQ12" s="1941"/>
      <c r="SBR12" s="1941"/>
      <c r="SBS12" s="1941"/>
      <c r="SBT12" s="1941"/>
      <c r="SBU12" s="1941"/>
      <c r="SBV12" s="1941"/>
      <c r="SBW12" s="1941"/>
      <c r="SBX12" s="1941"/>
      <c r="SBY12" s="1941"/>
      <c r="SBZ12" s="1941"/>
      <c r="SCA12" s="1941"/>
      <c r="SCB12" s="1941"/>
      <c r="SCC12" s="1941"/>
      <c r="SCD12" s="1941"/>
      <c r="SCE12" s="1941"/>
      <c r="SCF12" s="1941"/>
      <c r="SCG12" s="1941"/>
      <c r="SCH12" s="1941"/>
      <c r="SCI12" s="1941"/>
      <c r="SCJ12" s="1941"/>
      <c r="SCK12" s="1941"/>
      <c r="SCL12" s="1941"/>
      <c r="SCM12" s="1941"/>
      <c r="SCN12" s="1941"/>
      <c r="SCO12" s="1941"/>
      <c r="SCP12" s="1941"/>
      <c r="SCQ12" s="1941"/>
      <c r="SCR12" s="1941"/>
      <c r="SCS12" s="1941"/>
      <c r="SCT12" s="1941"/>
      <c r="SCU12" s="1941"/>
      <c r="SCV12" s="1941"/>
      <c r="SCW12" s="1941"/>
      <c r="SCX12" s="1941"/>
      <c r="SCY12" s="1941"/>
      <c r="SCZ12" s="1941"/>
      <c r="SDA12" s="1941"/>
      <c r="SDB12" s="1941"/>
      <c r="SDC12" s="1941"/>
      <c r="SDD12" s="1941"/>
      <c r="SDE12" s="1941"/>
      <c r="SDF12" s="1941"/>
      <c r="SDG12" s="1941"/>
      <c r="SDH12" s="1941"/>
      <c r="SDI12" s="1941"/>
      <c r="SDJ12" s="1941"/>
      <c r="SDK12" s="1941"/>
      <c r="SDL12" s="1941"/>
      <c r="SDM12" s="1941"/>
      <c r="SDN12" s="1941"/>
      <c r="SDO12" s="1941"/>
      <c r="SDP12" s="1941"/>
      <c r="SDQ12" s="1941"/>
      <c r="SDR12" s="1941"/>
      <c r="SDS12" s="1941"/>
      <c r="SDT12" s="1941"/>
      <c r="SDU12" s="1941"/>
      <c r="SDV12" s="1941"/>
      <c r="SDW12" s="1941"/>
      <c r="SDX12" s="1941"/>
      <c r="SDY12" s="1941"/>
      <c r="SDZ12" s="1941"/>
      <c r="SEA12" s="1941"/>
      <c r="SEB12" s="1941"/>
      <c r="SEC12" s="1941"/>
      <c r="SED12" s="1941"/>
      <c r="SEE12" s="1941"/>
      <c r="SEF12" s="1941"/>
      <c r="SEG12" s="1941"/>
      <c r="SEH12" s="1941"/>
      <c r="SEI12" s="1941"/>
      <c r="SEJ12" s="1941"/>
      <c r="SEK12" s="1941"/>
      <c r="SEL12" s="1941"/>
      <c r="SEM12" s="1941"/>
      <c r="SEN12" s="1941"/>
      <c r="SEO12" s="1941"/>
      <c r="SEP12" s="1941"/>
      <c r="SEQ12" s="1941"/>
      <c r="SER12" s="1941"/>
      <c r="SES12" s="1941"/>
      <c r="SET12" s="1941"/>
      <c r="SEU12" s="1941"/>
      <c r="SEV12" s="1941"/>
      <c r="SEW12" s="1941"/>
      <c r="SEX12" s="1941"/>
      <c r="SEY12" s="1941"/>
      <c r="SEZ12" s="1941"/>
      <c r="SFA12" s="1941"/>
      <c r="SFB12" s="1941"/>
      <c r="SFC12" s="1941"/>
      <c r="SFD12" s="1941"/>
      <c r="SFE12" s="1941"/>
      <c r="SFF12" s="1941"/>
      <c r="SFG12" s="1941"/>
      <c r="SFH12" s="1941"/>
      <c r="SFI12" s="1941"/>
      <c r="SFJ12" s="1941"/>
      <c r="SFK12" s="1941"/>
      <c r="SFL12" s="1941"/>
      <c r="SFM12" s="1941"/>
      <c r="SFN12" s="1941"/>
      <c r="SFO12" s="1941"/>
      <c r="SFP12" s="1941"/>
      <c r="SFQ12" s="1941"/>
      <c r="SFR12" s="1941"/>
      <c r="SFS12" s="1941"/>
      <c r="SFT12" s="1941"/>
      <c r="SFU12" s="1941"/>
      <c r="SFV12" s="1941"/>
      <c r="SFW12" s="1941"/>
      <c r="SFX12" s="1941"/>
      <c r="SFY12" s="1941"/>
      <c r="SFZ12" s="1941"/>
      <c r="SGA12" s="1941"/>
      <c r="SGB12" s="1941"/>
      <c r="SGC12" s="1941"/>
      <c r="SGD12" s="1941"/>
      <c r="SGE12" s="1941"/>
      <c r="SGF12" s="1941"/>
      <c r="SGG12" s="1941"/>
      <c r="SGH12" s="1941"/>
      <c r="SGI12" s="1941"/>
      <c r="SGJ12" s="1941"/>
      <c r="SGK12" s="1941"/>
      <c r="SGL12" s="1941"/>
      <c r="SGM12" s="1941"/>
      <c r="SGN12" s="1941"/>
      <c r="SGO12" s="1941"/>
      <c r="SGP12" s="1941"/>
      <c r="SGQ12" s="1941"/>
      <c r="SGR12" s="1941"/>
      <c r="SGS12" s="1941"/>
      <c r="SGT12" s="1941"/>
      <c r="SGU12" s="1941"/>
      <c r="SGV12" s="1941"/>
      <c r="SGW12" s="1941"/>
      <c r="SGX12" s="1941"/>
      <c r="SGY12" s="1941"/>
      <c r="SGZ12" s="1941"/>
      <c r="SHA12" s="1941"/>
      <c r="SHB12" s="1941"/>
      <c r="SHC12" s="1941"/>
      <c r="SHD12" s="1941"/>
      <c r="SHE12" s="1941"/>
      <c r="SHF12" s="1941"/>
      <c r="SHG12" s="1941"/>
      <c r="SHH12" s="1941"/>
      <c r="SHI12" s="1941"/>
      <c r="SHJ12" s="1941"/>
      <c r="SHK12" s="1941"/>
      <c r="SHL12" s="1941"/>
      <c r="SHM12" s="1941"/>
      <c r="SHN12" s="1941"/>
      <c r="SHO12" s="1941"/>
      <c r="SHP12" s="1941"/>
      <c r="SHQ12" s="1941"/>
      <c r="SHR12" s="1941"/>
      <c r="SHS12" s="1941"/>
      <c r="SHT12" s="1941"/>
      <c r="SHU12" s="1941"/>
      <c r="SHV12" s="1941"/>
      <c r="SHW12" s="1941"/>
      <c r="SHX12" s="1941"/>
      <c r="SHY12" s="1941"/>
      <c r="SHZ12" s="1941"/>
      <c r="SIA12" s="1941"/>
      <c r="SIB12" s="1941"/>
      <c r="SIC12" s="1941"/>
      <c r="SID12" s="1941"/>
      <c r="SIE12" s="1941"/>
      <c r="SIF12" s="1941"/>
      <c r="SIG12" s="1941"/>
      <c r="SIH12" s="1941"/>
      <c r="SII12" s="1941"/>
      <c r="SIJ12" s="1941"/>
      <c r="SIK12" s="1941"/>
      <c r="SIL12" s="1941"/>
      <c r="SIM12" s="1941"/>
      <c r="SIN12" s="1941"/>
      <c r="SIO12" s="1941"/>
      <c r="SIP12" s="1941"/>
      <c r="SIQ12" s="1941"/>
      <c r="SIR12" s="1941"/>
      <c r="SIS12" s="1941"/>
      <c r="SIT12" s="1941"/>
      <c r="SIU12" s="1941"/>
      <c r="SIV12" s="1941"/>
      <c r="SIW12" s="1941"/>
      <c r="SIX12" s="1941"/>
      <c r="SIY12" s="1941"/>
      <c r="SIZ12" s="1941"/>
      <c r="SJA12" s="1941"/>
      <c r="SJB12" s="1941"/>
      <c r="SJC12" s="1941"/>
      <c r="SJD12" s="1941"/>
      <c r="SJE12" s="1941"/>
      <c r="SJF12" s="1941"/>
      <c r="SJG12" s="1941"/>
      <c r="SJH12" s="1941"/>
      <c r="SJI12" s="1941"/>
      <c r="SJJ12" s="1941"/>
      <c r="SJK12" s="1941"/>
      <c r="SJL12" s="1941"/>
      <c r="SJM12" s="1941"/>
      <c r="SJN12" s="1941"/>
      <c r="SJO12" s="1941"/>
      <c r="SJP12" s="1941"/>
      <c r="SJQ12" s="1941"/>
      <c r="SJR12" s="1941"/>
      <c r="SJS12" s="1941"/>
      <c r="SJT12" s="1941"/>
      <c r="SJU12" s="1941"/>
      <c r="SJV12" s="1941"/>
      <c r="SJW12" s="1941"/>
      <c r="SJX12" s="1941"/>
      <c r="SJY12" s="1941"/>
      <c r="SJZ12" s="1941"/>
      <c r="SKA12" s="1941"/>
      <c r="SKB12" s="1941"/>
      <c r="SKC12" s="1941"/>
      <c r="SKD12" s="1941"/>
      <c r="SKE12" s="1941"/>
      <c r="SKF12" s="1941"/>
      <c r="SKG12" s="1941"/>
      <c r="SKH12" s="1941"/>
      <c r="SKI12" s="1941"/>
      <c r="SKJ12" s="1941"/>
      <c r="SKK12" s="1941"/>
      <c r="SKL12" s="1941"/>
      <c r="SKM12" s="1941"/>
      <c r="SKN12" s="1941"/>
      <c r="SKO12" s="1941"/>
      <c r="SKP12" s="1941"/>
      <c r="SKQ12" s="1941"/>
      <c r="SKR12" s="1941"/>
      <c r="SKS12" s="1941"/>
      <c r="SKT12" s="1941"/>
      <c r="SKU12" s="1941"/>
      <c r="SKV12" s="1941"/>
      <c r="SKW12" s="1941"/>
      <c r="SKX12" s="1941"/>
      <c r="SKY12" s="1941"/>
      <c r="SKZ12" s="1941"/>
      <c r="SLA12" s="1941"/>
      <c r="SLB12" s="1941"/>
      <c r="SLC12" s="1941"/>
      <c r="SLD12" s="1941"/>
      <c r="SLE12" s="1941"/>
      <c r="SLF12" s="1941"/>
      <c r="SLG12" s="1941"/>
      <c r="SLH12" s="1941"/>
      <c r="SLI12" s="1941"/>
      <c r="SLJ12" s="1941"/>
      <c r="SLK12" s="1941"/>
      <c r="SLL12" s="1941"/>
      <c r="SLM12" s="1941"/>
      <c r="SLN12" s="1941"/>
      <c r="SLO12" s="1941"/>
      <c r="SLP12" s="1941"/>
      <c r="SLQ12" s="1941"/>
      <c r="SLR12" s="1941"/>
      <c r="SLS12" s="1941"/>
      <c r="SLT12" s="1941"/>
      <c r="SLU12" s="1941"/>
      <c r="SLV12" s="1941"/>
      <c r="SLW12" s="1941"/>
      <c r="SLX12" s="1941"/>
      <c r="SLY12" s="1941"/>
      <c r="SLZ12" s="1941"/>
      <c r="SMA12" s="1941"/>
      <c r="SMB12" s="1941"/>
      <c r="SMC12" s="1941"/>
      <c r="SMD12" s="1941"/>
      <c r="SME12" s="1941"/>
      <c r="SMF12" s="1941"/>
      <c r="SMG12" s="1941"/>
      <c r="SMH12" s="1941"/>
      <c r="SMI12" s="1941"/>
      <c r="SMJ12" s="1941"/>
      <c r="SMK12" s="1941"/>
      <c r="SML12" s="1941"/>
      <c r="SMM12" s="1941"/>
      <c r="SMN12" s="1941"/>
      <c r="SMO12" s="1941"/>
      <c r="SMP12" s="1941"/>
      <c r="SMQ12" s="1941"/>
      <c r="SMR12" s="1941"/>
      <c r="SMS12" s="1941"/>
      <c r="SMT12" s="1941"/>
      <c r="SMU12" s="1941"/>
      <c r="SMV12" s="1941"/>
      <c r="SMW12" s="1941"/>
      <c r="SMX12" s="1941"/>
      <c r="SMY12" s="1941"/>
      <c r="SMZ12" s="1941"/>
      <c r="SNA12" s="1941"/>
      <c r="SNB12" s="1941"/>
      <c r="SNC12" s="1941"/>
      <c r="SND12" s="1941"/>
      <c r="SNE12" s="1941"/>
      <c r="SNF12" s="1941"/>
      <c r="SNG12" s="1941"/>
      <c r="SNH12" s="1941"/>
      <c r="SNI12" s="1941"/>
      <c r="SNJ12" s="1941"/>
      <c r="SNK12" s="1941"/>
      <c r="SNL12" s="1941"/>
      <c r="SNM12" s="1941"/>
      <c r="SNN12" s="1941"/>
      <c r="SNO12" s="1941"/>
      <c r="SNP12" s="1941"/>
      <c r="SNQ12" s="1941"/>
      <c r="SNR12" s="1941"/>
      <c r="SNS12" s="1941"/>
      <c r="SNT12" s="1941"/>
      <c r="SNU12" s="1941"/>
      <c r="SNV12" s="1941"/>
      <c r="SNW12" s="1941"/>
      <c r="SNX12" s="1941"/>
      <c r="SNY12" s="1941"/>
      <c r="SNZ12" s="1941"/>
      <c r="SOA12" s="1941"/>
      <c r="SOB12" s="1941"/>
      <c r="SOC12" s="1941"/>
      <c r="SOD12" s="1941"/>
      <c r="SOE12" s="1941"/>
      <c r="SOF12" s="1941"/>
      <c r="SOG12" s="1941"/>
      <c r="SOH12" s="1941"/>
      <c r="SOI12" s="1941"/>
      <c r="SOJ12" s="1941"/>
      <c r="SOK12" s="1941"/>
      <c r="SOL12" s="1941"/>
      <c r="SOM12" s="1941"/>
      <c r="SON12" s="1941"/>
      <c r="SOO12" s="1941"/>
      <c r="SOP12" s="1941"/>
      <c r="SOQ12" s="1941"/>
      <c r="SOR12" s="1941"/>
      <c r="SOS12" s="1941"/>
      <c r="SOT12" s="1941"/>
      <c r="SOU12" s="1941"/>
      <c r="SOV12" s="1941"/>
      <c r="SOW12" s="1941"/>
      <c r="SOX12" s="1941"/>
      <c r="SOY12" s="1941"/>
      <c r="SOZ12" s="1941"/>
      <c r="SPA12" s="1941"/>
      <c r="SPB12" s="1941"/>
      <c r="SPC12" s="1941"/>
      <c r="SPD12" s="1941"/>
      <c r="SPE12" s="1941"/>
      <c r="SPF12" s="1941"/>
      <c r="SPG12" s="1941"/>
      <c r="SPH12" s="1941"/>
      <c r="SPI12" s="1941"/>
      <c r="SPJ12" s="1941"/>
      <c r="SPK12" s="1941"/>
      <c r="SPL12" s="1941"/>
      <c r="SPM12" s="1941"/>
      <c r="SPN12" s="1941"/>
      <c r="SPO12" s="1941"/>
      <c r="SPP12" s="1941"/>
      <c r="SPQ12" s="1941"/>
      <c r="SPR12" s="1941"/>
      <c r="SPS12" s="1941"/>
      <c r="SPT12" s="1941"/>
      <c r="SPU12" s="1941"/>
      <c r="SPV12" s="1941"/>
      <c r="SPW12" s="1941"/>
      <c r="SPX12" s="1941"/>
      <c r="SPY12" s="1941"/>
      <c r="SPZ12" s="1941"/>
      <c r="SQA12" s="1941"/>
      <c r="SQB12" s="1941"/>
      <c r="SQC12" s="1941"/>
      <c r="SQD12" s="1941"/>
      <c r="SQE12" s="1941"/>
      <c r="SQF12" s="1941"/>
      <c r="SQG12" s="1941"/>
      <c r="SQH12" s="1941"/>
      <c r="SQI12" s="1941"/>
      <c r="SQJ12" s="1941"/>
      <c r="SQK12" s="1941"/>
      <c r="SQL12" s="1941"/>
      <c r="SQM12" s="1941"/>
      <c r="SQN12" s="1941"/>
      <c r="SQO12" s="1941"/>
      <c r="SQP12" s="1941"/>
      <c r="SQQ12" s="1941"/>
      <c r="SQR12" s="1941"/>
      <c r="SQS12" s="1941"/>
      <c r="SQT12" s="1941"/>
      <c r="SQU12" s="1941"/>
      <c r="SQV12" s="1941"/>
      <c r="SQW12" s="1941"/>
      <c r="SQX12" s="1941"/>
      <c r="SQY12" s="1941"/>
      <c r="SQZ12" s="1941"/>
      <c r="SRA12" s="1941"/>
      <c r="SRB12" s="1941"/>
      <c r="SRC12" s="1941"/>
      <c r="SRD12" s="1941"/>
      <c r="SRE12" s="1941"/>
      <c r="SRF12" s="1941"/>
      <c r="SRG12" s="1941"/>
      <c r="SRH12" s="1941"/>
      <c r="SRI12" s="1941"/>
      <c r="SRJ12" s="1941"/>
      <c r="SRK12" s="1941"/>
      <c r="SRL12" s="1941"/>
      <c r="SRM12" s="1941"/>
      <c r="SRN12" s="1941"/>
      <c r="SRO12" s="1941"/>
      <c r="SRP12" s="1941"/>
      <c r="SRQ12" s="1941"/>
      <c r="SRR12" s="1941"/>
      <c r="SRS12" s="1941"/>
      <c r="SRT12" s="1941"/>
      <c r="SRU12" s="1941"/>
      <c r="SRV12" s="1941"/>
      <c r="SRW12" s="1941"/>
      <c r="SRX12" s="1941"/>
      <c r="SRY12" s="1941"/>
      <c r="SRZ12" s="1941"/>
      <c r="SSA12" s="1941"/>
      <c r="SSB12" s="1941"/>
      <c r="SSC12" s="1941"/>
      <c r="SSD12" s="1941"/>
      <c r="SSE12" s="1941"/>
      <c r="SSF12" s="1941"/>
      <c r="SSG12" s="1941"/>
      <c r="SSH12" s="1941"/>
      <c r="SSI12" s="1941"/>
      <c r="SSJ12" s="1941"/>
      <c r="SSK12" s="1941"/>
      <c r="SSL12" s="1941"/>
      <c r="SSM12" s="1941"/>
      <c r="SSN12" s="1941"/>
      <c r="SSO12" s="1941"/>
      <c r="SSP12" s="1941"/>
      <c r="SSQ12" s="1941"/>
      <c r="SSR12" s="1941"/>
      <c r="SSS12" s="1941"/>
      <c r="SST12" s="1941"/>
      <c r="SSU12" s="1941"/>
      <c r="SSV12" s="1941"/>
      <c r="SSW12" s="1941"/>
      <c r="SSX12" s="1941"/>
      <c r="SSY12" s="1941"/>
      <c r="SSZ12" s="1941"/>
      <c r="STA12" s="1941"/>
      <c r="STB12" s="1941"/>
      <c r="STC12" s="1941"/>
      <c r="STD12" s="1941"/>
      <c r="STE12" s="1941"/>
      <c r="STF12" s="1941"/>
      <c r="STG12" s="1941"/>
      <c r="STH12" s="1941"/>
      <c r="STI12" s="1941"/>
      <c r="STJ12" s="1941"/>
      <c r="STK12" s="1941"/>
      <c r="STL12" s="1941"/>
      <c r="STM12" s="1941"/>
      <c r="STN12" s="1941"/>
      <c r="STO12" s="1941"/>
      <c r="STP12" s="1941"/>
      <c r="STQ12" s="1941"/>
      <c r="STR12" s="1941"/>
      <c r="STS12" s="1941"/>
      <c r="STT12" s="1941"/>
      <c r="STU12" s="1941"/>
      <c r="STV12" s="1941"/>
      <c r="STW12" s="1941"/>
      <c r="STX12" s="1941"/>
      <c r="STY12" s="1941"/>
      <c r="STZ12" s="1941"/>
      <c r="SUA12" s="1941"/>
      <c r="SUB12" s="1941"/>
      <c r="SUC12" s="1941"/>
      <c r="SUD12" s="1941"/>
      <c r="SUE12" s="1941"/>
      <c r="SUF12" s="1941"/>
      <c r="SUG12" s="1941"/>
      <c r="SUH12" s="1941"/>
      <c r="SUI12" s="1941"/>
      <c r="SUJ12" s="1941"/>
      <c r="SUK12" s="1941"/>
      <c r="SUL12" s="1941"/>
      <c r="SUM12" s="1941"/>
      <c r="SUN12" s="1941"/>
      <c r="SUO12" s="1941"/>
      <c r="SUP12" s="1941"/>
      <c r="SUQ12" s="1941"/>
      <c r="SUR12" s="1941"/>
      <c r="SUS12" s="1941"/>
      <c r="SUT12" s="1941"/>
      <c r="SUU12" s="1941"/>
      <c r="SUV12" s="1941"/>
      <c r="SUW12" s="1941"/>
      <c r="SUX12" s="1941"/>
      <c r="SUY12" s="1941"/>
      <c r="SUZ12" s="1941"/>
      <c r="SVA12" s="1941"/>
      <c r="SVB12" s="1941"/>
      <c r="SVC12" s="1941"/>
      <c r="SVD12" s="1941"/>
      <c r="SVE12" s="1941"/>
      <c r="SVF12" s="1941"/>
      <c r="SVG12" s="1941"/>
      <c r="SVH12" s="1941"/>
      <c r="SVI12" s="1941"/>
      <c r="SVJ12" s="1941"/>
      <c r="SVK12" s="1941"/>
      <c r="SVL12" s="1941"/>
      <c r="SVM12" s="1941"/>
      <c r="SVN12" s="1941"/>
      <c r="SVO12" s="1941"/>
      <c r="SVP12" s="1941"/>
      <c r="SVQ12" s="1941"/>
      <c r="SVR12" s="1941"/>
      <c r="SVS12" s="1941"/>
      <c r="SVT12" s="1941"/>
      <c r="SVU12" s="1941"/>
      <c r="SVV12" s="1941"/>
      <c r="SVW12" s="1941"/>
      <c r="SVX12" s="1941"/>
      <c r="SVY12" s="1941"/>
      <c r="SVZ12" s="1941"/>
      <c r="SWA12" s="1941"/>
      <c r="SWB12" s="1941"/>
      <c r="SWC12" s="1941"/>
      <c r="SWD12" s="1941"/>
      <c r="SWE12" s="1941"/>
      <c r="SWF12" s="1941"/>
      <c r="SWG12" s="1941"/>
      <c r="SWH12" s="1941"/>
      <c r="SWI12" s="1941"/>
      <c r="SWJ12" s="1941"/>
      <c r="SWK12" s="1941"/>
      <c r="SWL12" s="1941"/>
      <c r="SWM12" s="1941"/>
      <c r="SWN12" s="1941"/>
      <c r="SWO12" s="1941"/>
      <c r="SWP12" s="1941"/>
      <c r="SWQ12" s="1941"/>
      <c r="SWR12" s="1941"/>
      <c r="SWS12" s="1941"/>
      <c r="SWT12" s="1941"/>
      <c r="SWU12" s="1941"/>
      <c r="SWV12" s="1941"/>
      <c r="SWW12" s="1941"/>
      <c r="SWX12" s="1941"/>
      <c r="SWY12" s="1941"/>
      <c r="SWZ12" s="1941"/>
      <c r="SXA12" s="1941"/>
      <c r="SXB12" s="1941"/>
      <c r="SXC12" s="1941"/>
      <c r="SXD12" s="1941"/>
      <c r="SXE12" s="1941"/>
      <c r="SXF12" s="1941"/>
      <c r="SXG12" s="1941"/>
      <c r="SXH12" s="1941"/>
      <c r="SXI12" s="1941"/>
      <c r="SXJ12" s="1941"/>
      <c r="SXK12" s="1941"/>
      <c r="SXL12" s="1941"/>
      <c r="SXM12" s="1941"/>
      <c r="SXN12" s="1941"/>
      <c r="SXO12" s="1941"/>
      <c r="SXP12" s="1941"/>
      <c r="SXQ12" s="1941"/>
      <c r="SXR12" s="1941"/>
      <c r="SXS12" s="1941"/>
      <c r="SXT12" s="1941"/>
      <c r="SXU12" s="1941"/>
      <c r="SXV12" s="1941"/>
      <c r="SXW12" s="1941"/>
      <c r="SXX12" s="1941"/>
      <c r="SXY12" s="1941"/>
      <c r="SXZ12" s="1941"/>
      <c r="SYA12" s="1941"/>
      <c r="SYB12" s="1941"/>
      <c r="SYC12" s="1941"/>
      <c r="SYD12" s="1941"/>
      <c r="SYE12" s="1941"/>
      <c r="SYF12" s="1941"/>
      <c r="SYG12" s="1941"/>
      <c r="SYH12" s="1941"/>
      <c r="SYI12" s="1941"/>
      <c r="SYJ12" s="1941"/>
      <c r="SYK12" s="1941"/>
      <c r="SYL12" s="1941"/>
      <c r="SYM12" s="1941"/>
      <c r="SYN12" s="1941"/>
      <c r="SYO12" s="1941"/>
      <c r="SYP12" s="1941"/>
      <c r="SYQ12" s="1941"/>
      <c r="SYR12" s="1941"/>
      <c r="SYS12" s="1941"/>
      <c r="SYT12" s="1941"/>
      <c r="SYU12" s="1941"/>
      <c r="SYV12" s="1941"/>
      <c r="SYW12" s="1941"/>
      <c r="SYX12" s="1941"/>
      <c r="SYY12" s="1941"/>
      <c r="SYZ12" s="1941"/>
      <c r="SZA12" s="1941"/>
      <c r="SZB12" s="1941"/>
      <c r="SZC12" s="1941"/>
      <c r="SZD12" s="1941"/>
      <c r="SZE12" s="1941"/>
      <c r="SZF12" s="1941"/>
      <c r="SZG12" s="1941"/>
      <c r="SZH12" s="1941"/>
      <c r="SZI12" s="1941"/>
      <c r="SZJ12" s="1941"/>
      <c r="SZK12" s="1941"/>
      <c r="SZL12" s="1941"/>
      <c r="SZM12" s="1941"/>
      <c r="SZN12" s="1941"/>
      <c r="SZO12" s="1941"/>
      <c r="SZP12" s="1941"/>
      <c r="SZQ12" s="1941"/>
      <c r="SZR12" s="1941"/>
      <c r="SZS12" s="1941"/>
      <c r="SZT12" s="1941"/>
      <c r="SZU12" s="1941"/>
      <c r="SZV12" s="1941"/>
      <c r="SZW12" s="1941"/>
      <c r="SZX12" s="1941"/>
      <c r="SZY12" s="1941"/>
      <c r="SZZ12" s="1941"/>
      <c r="TAA12" s="1941"/>
      <c r="TAB12" s="1941"/>
      <c r="TAC12" s="1941"/>
      <c r="TAD12" s="1941"/>
      <c r="TAE12" s="1941"/>
      <c r="TAF12" s="1941"/>
      <c r="TAG12" s="1941"/>
      <c r="TAH12" s="1941"/>
      <c r="TAI12" s="1941"/>
      <c r="TAJ12" s="1941"/>
      <c r="TAK12" s="1941"/>
      <c r="TAL12" s="1941"/>
      <c r="TAM12" s="1941"/>
      <c r="TAN12" s="1941"/>
      <c r="TAO12" s="1941"/>
      <c r="TAP12" s="1941"/>
      <c r="TAQ12" s="1941"/>
      <c r="TAR12" s="1941"/>
      <c r="TAS12" s="1941"/>
      <c r="TAT12" s="1941"/>
      <c r="TAU12" s="1941"/>
      <c r="TAV12" s="1941"/>
      <c r="TAW12" s="1941"/>
      <c r="TAX12" s="1941"/>
      <c r="TAY12" s="1941"/>
      <c r="TAZ12" s="1941"/>
      <c r="TBA12" s="1941"/>
      <c r="TBB12" s="1941"/>
      <c r="TBC12" s="1941"/>
      <c r="TBD12" s="1941"/>
      <c r="TBE12" s="1941"/>
      <c r="TBF12" s="1941"/>
      <c r="TBG12" s="1941"/>
      <c r="TBH12" s="1941"/>
      <c r="TBI12" s="1941"/>
      <c r="TBJ12" s="1941"/>
      <c r="TBK12" s="1941"/>
      <c r="TBL12" s="1941"/>
      <c r="TBM12" s="1941"/>
      <c r="TBN12" s="1941"/>
      <c r="TBO12" s="1941"/>
      <c r="TBP12" s="1941"/>
      <c r="TBQ12" s="1941"/>
      <c r="TBR12" s="1941"/>
      <c r="TBS12" s="1941"/>
      <c r="TBT12" s="1941"/>
      <c r="TBU12" s="1941"/>
      <c r="TBV12" s="1941"/>
      <c r="TBW12" s="1941"/>
      <c r="TBX12" s="1941"/>
      <c r="TBY12" s="1941"/>
      <c r="TBZ12" s="1941"/>
      <c r="TCA12" s="1941"/>
      <c r="TCB12" s="1941"/>
      <c r="TCC12" s="1941"/>
      <c r="TCD12" s="1941"/>
      <c r="TCE12" s="1941"/>
      <c r="TCF12" s="1941"/>
      <c r="TCG12" s="1941"/>
      <c r="TCH12" s="1941"/>
      <c r="TCI12" s="1941"/>
      <c r="TCJ12" s="1941"/>
      <c r="TCK12" s="1941"/>
      <c r="TCL12" s="1941"/>
      <c r="TCM12" s="1941"/>
      <c r="TCN12" s="1941"/>
      <c r="TCO12" s="1941"/>
      <c r="TCP12" s="1941"/>
      <c r="TCQ12" s="1941"/>
      <c r="TCR12" s="1941"/>
      <c r="TCS12" s="1941"/>
      <c r="TCT12" s="1941"/>
      <c r="TCU12" s="1941"/>
      <c r="TCV12" s="1941"/>
      <c r="TCW12" s="1941"/>
      <c r="TCX12" s="1941"/>
      <c r="TCY12" s="1941"/>
      <c r="TCZ12" s="1941"/>
      <c r="TDA12" s="1941"/>
      <c r="TDB12" s="1941"/>
      <c r="TDC12" s="1941"/>
      <c r="TDD12" s="1941"/>
      <c r="TDE12" s="1941"/>
      <c r="TDF12" s="1941"/>
      <c r="TDG12" s="1941"/>
      <c r="TDH12" s="1941"/>
      <c r="TDI12" s="1941"/>
      <c r="TDJ12" s="1941"/>
      <c r="TDK12" s="1941"/>
      <c r="TDL12" s="1941"/>
      <c r="TDM12" s="1941"/>
      <c r="TDN12" s="1941"/>
      <c r="TDO12" s="1941"/>
      <c r="TDP12" s="1941"/>
      <c r="TDQ12" s="1941"/>
      <c r="TDR12" s="1941"/>
      <c r="TDS12" s="1941"/>
      <c r="TDT12" s="1941"/>
      <c r="TDU12" s="1941"/>
      <c r="TDV12" s="1941"/>
      <c r="TDW12" s="1941"/>
      <c r="TDX12" s="1941"/>
      <c r="TDY12" s="1941"/>
      <c r="TDZ12" s="1941"/>
      <c r="TEA12" s="1941"/>
      <c r="TEB12" s="1941"/>
      <c r="TEC12" s="1941"/>
      <c r="TED12" s="1941"/>
      <c r="TEE12" s="1941"/>
      <c r="TEF12" s="1941"/>
      <c r="TEG12" s="1941"/>
      <c r="TEH12" s="1941"/>
      <c r="TEI12" s="1941"/>
      <c r="TEJ12" s="1941"/>
      <c r="TEK12" s="1941"/>
      <c r="TEL12" s="1941"/>
      <c r="TEM12" s="1941"/>
      <c r="TEN12" s="1941"/>
      <c r="TEO12" s="1941"/>
      <c r="TEP12" s="1941"/>
      <c r="TEQ12" s="1941"/>
      <c r="TER12" s="1941"/>
      <c r="TES12" s="1941"/>
      <c r="TET12" s="1941"/>
      <c r="TEU12" s="1941"/>
      <c r="TEV12" s="1941"/>
      <c r="TEW12" s="1941"/>
      <c r="TEX12" s="1941"/>
      <c r="TEY12" s="1941"/>
      <c r="TEZ12" s="1941"/>
      <c r="TFA12" s="1941"/>
      <c r="TFB12" s="1941"/>
      <c r="TFC12" s="1941"/>
      <c r="TFD12" s="1941"/>
      <c r="TFE12" s="1941"/>
      <c r="TFF12" s="1941"/>
      <c r="TFG12" s="1941"/>
      <c r="TFH12" s="1941"/>
      <c r="TFI12" s="1941"/>
      <c r="TFJ12" s="1941"/>
      <c r="TFK12" s="1941"/>
      <c r="TFL12" s="1941"/>
      <c r="TFM12" s="1941"/>
      <c r="TFN12" s="1941"/>
      <c r="TFO12" s="1941"/>
      <c r="TFP12" s="1941"/>
      <c r="TFQ12" s="1941"/>
      <c r="TFR12" s="1941"/>
      <c r="TFS12" s="1941"/>
      <c r="TFT12" s="1941"/>
      <c r="TFU12" s="1941"/>
      <c r="TFV12" s="1941"/>
      <c r="TFW12" s="1941"/>
      <c r="TFX12" s="1941"/>
      <c r="TFY12" s="1941"/>
      <c r="TFZ12" s="1941"/>
      <c r="TGA12" s="1941"/>
      <c r="TGB12" s="1941"/>
      <c r="TGC12" s="1941"/>
      <c r="TGD12" s="1941"/>
      <c r="TGE12" s="1941"/>
      <c r="TGF12" s="1941"/>
      <c r="TGG12" s="1941"/>
      <c r="TGH12" s="1941"/>
      <c r="TGI12" s="1941"/>
      <c r="TGJ12" s="1941"/>
      <c r="TGK12" s="1941"/>
      <c r="TGL12" s="1941"/>
      <c r="TGM12" s="1941"/>
      <c r="TGN12" s="1941"/>
      <c r="TGO12" s="1941"/>
      <c r="TGP12" s="1941"/>
      <c r="TGQ12" s="1941"/>
      <c r="TGR12" s="1941"/>
      <c r="TGS12" s="1941"/>
      <c r="TGT12" s="1941"/>
      <c r="TGU12" s="1941"/>
      <c r="TGV12" s="1941"/>
      <c r="TGW12" s="1941"/>
      <c r="TGX12" s="1941"/>
      <c r="TGY12" s="1941"/>
      <c r="TGZ12" s="1941"/>
      <c r="THA12" s="1941"/>
      <c r="THB12" s="1941"/>
      <c r="THC12" s="1941"/>
      <c r="THD12" s="1941"/>
      <c r="THE12" s="1941"/>
      <c r="THF12" s="1941"/>
      <c r="THG12" s="1941"/>
      <c r="THH12" s="1941"/>
      <c r="THI12" s="1941"/>
      <c r="THJ12" s="1941"/>
      <c r="THK12" s="1941"/>
      <c r="THL12" s="1941"/>
      <c r="THM12" s="1941"/>
      <c r="THN12" s="1941"/>
      <c r="THO12" s="1941"/>
      <c r="THP12" s="1941"/>
      <c r="THQ12" s="1941"/>
      <c r="THR12" s="1941"/>
      <c r="THS12" s="1941"/>
      <c r="THT12" s="1941"/>
      <c r="THU12" s="1941"/>
      <c r="THV12" s="1941"/>
      <c r="THW12" s="1941"/>
      <c r="THX12" s="1941"/>
      <c r="THY12" s="1941"/>
      <c r="THZ12" s="1941"/>
      <c r="TIA12" s="1941"/>
      <c r="TIB12" s="1941"/>
      <c r="TIC12" s="1941"/>
      <c r="TID12" s="1941"/>
      <c r="TIE12" s="1941"/>
      <c r="TIF12" s="1941"/>
      <c r="TIG12" s="1941"/>
      <c r="TIH12" s="1941"/>
      <c r="TII12" s="1941"/>
      <c r="TIJ12" s="1941"/>
      <c r="TIK12" s="1941"/>
      <c r="TIL12" s="1941"/>
      <c r="TIM12" s="1941"/>
      <c r="TIN12" s="1941"/>
      <c r="TIO12" s="1941"/>
      <c r="TIP12" s="1941"/>
      <c r="TIQ12" s="1941"/>
      <c r="TIR12" s="1941"/>
      <c r="TIS12" s="1941"/>
      <c r="TIT12" s="1941"/>
      <c r="TIU12" s="1941"/>
      <c r="TIV12" s="1941"/>
      <c r="TIW12" s="1941"/>
      <c r="TIX12" s="1941"/>
      <c r="TIY12" s="1941"/>
      <c r="TIZ12" s="1941"/>
      <c r="TJA12" s="1941"/>
      <c r="TJB12" s="1941"/>
      <c r="TJC12" s="1941"/>
      <c r="TJD12" s="1941"/>
      <c r="TJE12" s="1941"/>
      <c r="TJF12" s="1941"/>
      <c r="TJG12" s="1941"/>
      <c r="TJH12" s="1941"/>
      <c r="TJI12" s="1941"/>
      <c r="TJJ12" s="1941"/>
      <c r="TJK12" s="1941"/>
      <c r="TJL12" s="1941"/>
      <c r="TJM12" s="1941"/>
      <c r="TJN12" s="1941"/>
      <c r="TJO12" s="1941"/>
      <c r="TJP12" s="1941"/>
      <c r="TJQ12" s="1941"/>
      <c r="TJR12" s="1941"/>
      <c r="TJS12" s="1941"/>
      <c r="TJT12" s="1941"/>
      <c r="TJU12" s="1941"/>
      <c r="TJV12" s="1941"/>
      <c r="TJW12" s="1941"/>
      <c r="TJX12" s="1941"/>
      <c r="TJY12" s="1941"/>
      <c r="TJZ12" s="1941"/>
      <c r="TKA12" s="1941"/>
      <c r="TKB12" s="1941"/>
      <c r="TKC12" s="1941"/>
      <c r="TKD12" s="1941"/>
      <c r="TKE12" s="1941"/>
      <c r="TKF12" s="1941"/>
      <c r="TKG12" s="1941"/>
      <c r="TKH12" s="1941"/>
      <c r="TKI12" s="1941"/>
      <c r="TKJ12" s="1941"/>
      <c r="TKK12" s="1941"/>
      <c r="TKL12" s="1941"/>
      <c r="TKM12" s="1941"/>
      <c r="TKN12" s="1941"/>
      <c r="TKO12" s="1941"/>
      <c r="TKP12" s="1941"/>
      <c r="TKQ12" s="1941"/>
      <c r="TKR12" s="1941"/>
      <c r="TKS12" s="1941"/>
      <c r="TKT12" s="1941"/>
      <c r="TKU12" s="1941"/>
      <c r="TKV12" s="1941"/>
      <c r="TKW12" s="1941"/>
      <c r="TKX12" s="1941"/>
      <c r="TKY12" s="1941"/>
      <c r="TKZ12" s="1941"/>
      <c r="TLA12" s="1941"/>
      <c r="TLB12" s="1941"/>
      <c r="TLC12" s="1941"/>
      <c r="TLD12" s="1941"/>
      <c r="TLE12" s="1941"/>
      <c r="TLF12" s="1941"/>
      <c r="TLG12" s="1941"/>
      <c r="TLH12" s="1941"/>
      <c r="TLI12" s="1941"/>
      <c r="TLJ12" s="1941"/>
      <c r="TLK12" s="1941"/>
      <c r="TLL12" s="1941"/>
      <c r="TLM12" s="1941"/>
      <c r="TLN12" s="1941"/>
      <c r="TLO12" s="1941"/>
      <c r="TLP12" s="1941"/>
      <c r="TLQ12" s="1941"/>
      <c r="TLR12" s="1941"/>
      <c r="TLS12" s="1941"/>
      <c r="TLT12" s="1941"/>
      <c r="TLU12" s="1941"/>
      <c r="TLV12" s="1941"/>
      <c r="TLW12" s="1941"/>
      <c r="TLX12" s="1941"/>
      <c r="TLY12" s="1941"/>
      <c r="TLZ12" s="1941"/>
      <c r="TMA12" s="1941"/>
      <c r="TMB12" s="1941"/>
      <c r="TMC12" s="1941"/>
      <c r="TMD12" s="1941"/>
      <c r="TME12" s="1941"/>
      <c r="TMF12" s="1941"/>
      <c r="TMG12" s="1941"/>
      <c r="TMH12" s="1941"/>
      <c r="TMI12" s="1941"/>
      <c r="TMJ12" s="1941"/>
      <c r="TMK12" s="1941"/>
      <c r="TML12" s="1941"/>
      <c r="TMM12" s="1941"/>
      <c r="TMN12" s="1941"/>
      <c r="TMO12" s="1941"/>
      <c r="TMP12" s="1941"/>
      <c r="TMQ12" s="1941"/>
      <c r="TMR12" s="1941"/>
      <c r="TMS12" s="1941"/>
      <c r="TMT12" s="1941"/>
      <c r="TMU12" s="1941"/>
      <c r="TMV12" s="1941"/>
      <c r="TMW12" s="1941"/>
      <c r="TMX12" s="1941"/>
      <c r="TMY12" s="1941"/>
      <c r="TMZ12" s="1941"/>
      <c r="TNA12" s="1941"/>
      <c r="TNB12" s="1941"/>
      <c r="TNC12" s="1941"/>
      <c r="TND12" s="1941"/>
      <c r="TNE12" s="1941"/>
      <c r="TNF12" s="1941"/>
      <c r="TNG12" s="1941"/>
      <c r="TNH12" s="1941"/>
      <c r="TNI12" s="1941"/>
      <c r="TNJ12" s="1941"/>
      <c r="TNK12" s="1941"/>
      <c r="TNL12" s="1941"/>
      <c r="TNM12" s="1941"/>
      <c r="TNN12" s="1941"/>
      <c r="TNO12" s="1941"/>
      <c r="TNP12" s="1941"/>
      <c r="TNQ12" s="1941"/>
      <c r="TNR12" s="1941"/>
      <c r="TNS12" s="1941"/>
      <c r="TNT12" s="1941"/>
      <c r="TNU12" s="1941"/>
      <c r="TNV12" s="1941"/>
      <c r="TNW12" s="1941"/>
      <c r="TNX12" s="1941"/>
      <c r="TNY12" s="1941"/>
      <c r="TNZ12" s="1941"/>
      <c r="TOA12" s="1941"/>
      <c r="TOB12" s="1941"/>
      <c r="TOC12" s="1941"/>
      <c r="TOD12" s="1941"/>
      <c r="TOE12" s="1941"/>
      <c r="TOF12" s="1941"/>
      <c r="TOG12" s="1941"/>
      <c r="TOH12" s="1941"/>
      <c r="TOI12" s="1941"/>
      <c r="TOJ12" s="1941"/>
      <c r="TOK12" s="1941"/>
      <c r="TOL12" s="1941"/>
      <c r="TOM12" s="1941"/>
      <c r="TON12" s="1941"/>
      <c r="TOO12" s="1941"/>
      <c r="TOP12" s="1941"/>
      <c r="TOQ12" s="1941"/>
      <c r="TOR12" s="1941"/>
      <c r="TOS12" s="1941"/>
      <c r="TOT12" s="1941"/>
      <c r="TOU12" s="1941"/>
      <c r="TOV12" s="1941"/>
      <c r="TOW12" s="1941"/>
      <c r="TOX12" s="1941"/>
      <c r="TOY12" s="1941"/>
      <c r="TOZ12" s="1941"/>
      <c r="TPA12" s="1941"/>
      <c r="TPB12" s="1941"/>
      <c r="TPC12" s="1941"/>
      <c r="TPD12" s="1941"/>
      <c r="TPE12" s="1941"/>
      <c r="TPF12" s="1941"/>
      <c r="TPG12" s="1941"/>
      <c r="TPH12" s="1941"/>
      <c r="TPI12" s="1941"/>
      <c r="TPJ12" s="1941"/>
      <c r="TPK12" s="1941"/>
      <c r="TPL12" s="1941"/>
      <c r="TPM12" s="1941"/>
      <c r="TPN12" s="1941"/>
      <c r="TPO12" s="1941"/>
      <c r="TPP12" s="1941"/>
      <c r="TPQ12" s="1941"/>
      <c r="TPR12" s="1941"/>
      <c r="TPS12" s="1941"/>
      <c r="TPT12" s="1941"/>
      <c r="TPU12" s="1941"/>
      <c r="TPV12" s="1941"/>
      <c r="TPW12" s="1941"/>
      <c r="TPX12" s="1941"/>
      <c r="TPY12" s="1941"/>
      <c r="TPZ12" s="1941"/>
      <c r="TQA12" s="1941"/>
      <c r="TQB12" s="1941"/>
      <c r="TQC12" s="1941"/>
      <c r="TQD12" s="1941"/>
      <c r="TQE12" s="1941"/>
      <c r="TQF12" s="1941"/>
      <c r="TQG12" s="1941"/>
      <c r="TQH12" s="1941"/>
      <c r="TQI12" s="1941"/>
      <c r="TQJ12" s="1941"/>
      <c r="TQK12" s="1941"/>
      <c r="TQL12" s="1941"/>
      <c r="TQM12" s="1941"/>
      <c r="TQN12" s="1941"/>
      <c r="TQO12" s="1941"/>
      <c r="TQP12" s="1941"/>
      <c r="TQQ12" s="1941"/>
      <c r="TQR12" s="1941"/>
      <c r="TQS12" s="1941"/>
      <c r="TQT12" s="1941"/>
      <c r="TQU12" s="1941"/>
      <c r="TQV12" s="1941"/>
      <c r="TQW12" s="1941"/>
      <c r="TQX12" s="1941"/>
      <c r="TQY12" s="1941"/>
      <c r="TQZ12" s="1941"/>
      <c r="TRA12" s="1941"/>
      <c r="TRB12" s="1941"/>
      <c r="TRC12" s="1941"/>
      <c r="TRD12" s="1941"/>
      <c r="TRE12" s="1941"/>
      <c r="TRF12" s="1941"/>
      <c r="TRG12" s="1941"/>
      <c r="TRH12" s="1941"/>
      <c r="TRI12" s="1941"/>
      <c r="TRJ12" s="1941"/>
      <c r="TRK12" s="1941"/>
      <c r="TRL12" s="1941"/>
      <c r="TRM12" s="1941"/>
      <c r="TRN12" s="1941"/>
      <c r="TRO12" s="1941"/>
      <c r="TRP12" s="1941"/>
      <c r="TRQ12" s="1941"/>
      <c r="TRR12" s="1941"/>
      <c r="TRS12" s="1941"/>
      <c r="TRT12" s="1941"/>
      <c r="TRU12" s="1941"/>
      <c r="TRV12" s="1941"/>
      <c r="TRW12" s="1941"/>
      <c r="TRX12" s="1941"/>
      <c r="TRY12" s="1941"/>
      <c r="TRZ12" s="1941"/>
      <c r="TSA12" s="1941"/>
      <c r="TSB12" s="1941"/>
      <c r="TSC12" s="1941"/>
      <c r="TSD12" s="1941"/>
      <c r="TSE12" s="1941"/>
      <c r="TSF12" s="1941"/>
      <c r="TSG12" s="1941"/>
      <c r="TSH12" s="1941"/>
      <c r="TSI12" s="1941"/>
      <c r="TSJ12" s="1941"/>
      <c r="TSK12" s="1941"/>
      <c r="TSL12" s="1941"/>
      <c r="TSM12" s="1941"/>
      <c r="TSN12" s="1941"/>
      <c r="TSO12" s="1941"/>
      <c r="TSP12" s="1941"/>
      <c r="TSQ12" s="1941"/>
      <c r="TSR12" s="1941"/>
      <c r="TSS12" s="1941"/>
      <c r="TST12" s="1941"/>
      <c r="TSU12" s="1941"/>
      <c r="TSV12" s="1941"/>
      <c r="TSW12" s="1941"/>
      <c r="TSX12" s="1941"/>
      <c r="TSY12" s="1941"/>
      <c r="TSZ12" s="1941"/>
      <c r="TTA12" s="1941"/>
      <c r="TTB12" s="1941"/>
      <c r="TTC12" s="1941"/>
      <c r="TTD12" s="1941"/>
      <c r="TTE12" s="1941"/>
      <c r="TTF12" s="1941"/>
      <c r="TTG12" s="1941"/>
      <c r="TTH12" s="1941"/>
      <c r="TTI12" s="1941"/>
      <c r="TTJ12" s="1941"/>
      <c r="TTK12" s="1941"/>
      <c r="TTL12" s="1941"/>
      <c r="TTM12" s="1941"/>
      <c r="TTN12" s="1941"/>
      <c r="TTO12" s="1941"/>
      <c r="TTP12" s="1941"/>
      <c r="TTQ12" s="1941"/>
      <c r="TTR12" s="1941"/>
      <c r="TTS12" s="1941"/>
      <c r="TTT12" s="1941"/>
      <c r="TTU12" s="1941"/>
      <c r="TTV12" s="1941"/>
      <c r="TTW12" s="1941"/>
      <c r="TTX12" s="1941"/>
      <c r="TTY12" s="1941"/>
      <c r="TTZ12" s="1941"/>
      <c r="TUA12" s="1941"/>
      <c r="TUB12" s="1941"/>
      <c r="TUC12" s="1941"/>
      <c r="TUD12" s="1941"/>
      <c r="TUE12" s="1941"/>
      <c r="TUF12" s="1941"/>
      <c r="TUG12" s="1941"/>
      <c r="TUH12" s="1941"/>
      <c r="TUI12" s="1941"/>
      <c r="TUJ12" s="1941"/>
      <c r="TUK12" s="1941"/>
      <c r="TUL12" s="1941"/>
      <c r="TUM12" s="1941"/>
      <c r="TUN12" s="1941"/>
      <c r="TUO12" s="1941"/>
      <c r="TUP12" s="1941"/>
      <c r="TUQ12" s="1941"/>
      <c r="TUR12" s="1941"/>
      <c r="TUS12" s="1941"/>
      <c r="TUT12" s="1941"/>
      <c r="TUU12" s="1941"/>
      <c r="TUV12" s="1941"/>
      <c r="TUW12" s="1941"/>
      <c r="TUX12" s="1941"/>
      <c r="TUY12" s="1941"/>
      <c r="TUZ12" s="1941"/>
      <c r="TVA12" s="1941"/>
      <c r="TVB12" s="1941"/>
      <c r="TVC12" s="1941"/>
      <c r="TVD12" s="1941"/>
      <c r="TVE12" s="1941"/>
      <c r="TVF12" s="1941"/>
      <c r="TVG12" s="1941"/>
      <c r="TVH12" s="1941"/>
      <c r="TVI12" s="1941"/>
      <c r="TVJ12" s="1941"/>
      <c r="TVK12" s="1941"/>
      <c r="TVL12" s="1941"/>
      <c r="TVM12" s="1941"/>
      <c r="TVN12" s="1941"/>
      <c r="TVO12" s="1941"/>
      <c r="TVP12" s="1941"/>
      <c r="TVQ12" s="1941"/>
      <c r="TVR12" s="1941"/>
      <c r="TVS12" s="1941"/>
      <c r="TVT12" s="1941"/>
      <c r="TVU12" s="1941"/>
      <c r="TVV12" s="1941"/>
      <c r="TVW12" s="1941"/>
      <c r="TVX12" s="1941"/>
      <c r="TVY12" s="1941"/>
      <c r="TVZ12" s="1941"/>
      <c r="TWA12" s="1941"/>
      <c r="TWB12" s="1941"/>
      <c r="TWC12" s="1941"/>
      <c r="TWD12" s="1941"/>
      <c r="TWE12" s="1941"/>
      <c r="TWF12" s="1941"/>
      <c r="TWG12" s="1941"/>
      <c r="TWH12" s="1941"/>
      <c r="TWI12" s="1941"/>
      <c r="TWJ12" s="1941"/>
      <c r="TWK12" s="1941"/>
      <c r="TWL12" s="1941"/>
      <c r="TWM12" s="1941"/>
      <c r="TWN12" s="1941"/>
      <c r="TWO12" s="1941"/>
      <c r="TWP12" s="1941"/>
      <c r="TWQ12" s="1941"/>
      <c r="TWR12" s="1941"/>
      <c r="TWS12" s="1941"/>
      <c r="TWT12" s="1941"/>
      <c r="TWU12" s="1941"/>
      <c r="TWV12" s="1941"/>
      <c r="TWW12" s="1941"/>
      <c r="TWX12" s="1941"/>
      <c r="TWY12" s="1941"/>
      <c r="TWZ12" s="1941"/>
      <c r="TXA12" s="1941"/>
      <c r="TXB12" s="1941"/>
      <c r="TXC12" s="1941"/>
      <c r="TXD12" s="1941"/>
      <c r="TXE12" s="1941"/>
      <c r="TXF12" s="1941"/>
      <c r="TXG12" s="1941"/>
      <c r="TXH12" s="1941"/>
      <c r="TXI12" s="1941"/>
      <c r="TXJ12" s="1941"/>
      <c r="TXK12" s="1941"/>
      <c r="TXL12" s="1941"/>
      <c r="TXM12" s="1941"/>
      <c r="TXN12" s="1941"/>
      <c r="TXO12" s="1941"/>
      <c r="TXP12" s="1941"/>
      <c r="TXQ12" s="1941"/>
      <c r="TXR12" s="1941"/>
      <c r="TXS12" s="1941"/>
      <c r="TXT12" s="1941"/>
      <c r="TXU12" s="1941"/>
      <c r="TXV12" s="1941"/>
      <c r="TXW12" s="1941"/>
      <c r="TXX12" s="1941"/>
      <c r="TXY12" s="1941"/>
      <c r="TXZ12" s="1941"/>
      <c r="TYA12" s="1941"/>
      <c r="TYB12" s="1941"/>
      <c r="TYC12" s="1941"/>
      <c r="TYD12" s="1941"/>
      <c r="TYE12" s="1941"/>
      <c r="TYF12" s="1941"/>
      <c r="TYG12" s="1941"/>
      <c r="TYH12" s="1941"/>
      <c r="TYI12" s="1941"/>
      <c r="TYJ12" s="1941"/>
      <c r="TYK12" s="1941"/>
      <c r="TYL12" s="1941"/>
      <c r="TYM12" s="1941"/>
      <c r="TYN12" s="1941"/>
      <c r="TYO12" s="1941"/>
      <c r="TYP12" s="1941"/>
      <c r="TYQ12" s="1941"/>
      <c r="TYR12" s="1941"/>
      <c r="TYS12" s="1941"/>
      <c r="TYT12" s="1941"/>
      <c r="TYU12" s="1941"/>
      <c r="TYV12" s="1941"/>
      <c r="TYW12" s="1941"/>
      <c r="TYX12" s="1941"/>
      <c r="TYY12" s="1941"/>
      <c r="TYZ12" s="1941"/>
      <c r="TZA12" s="1941"/>
      <c r="TZB12" s="1941"/>
      <c r="TZC12" s="1941"/>
      <c r="TZD12" s="1941"/>
      <c r="TZE12" s="1941"/>
      <c r="TZF12" s="1941"/>
      <c r="TZG12" s="1941"/>
      <c r="TZH12" s="1941"/>
      <c r="TZI12" s="1941"/>
      <c r="TZJ12" s="1941"/>
      <c r="TZK12" s="1941"/>
      <c r="TZL12" s="1941"/>
      <c r="TZM12" s="1941"/>
      <c r="TZN12" s="1941"/>
      <c r="TZO12" s="1941"/>
      <c r="TZP12" s="1941"/>
      <c r="TZQ12" s="1941"/>
      <c r="TZR12" s="1941"/>
      <c r="TZS12" s="1941"/>
      <c r="TZT12" s="1941"/>
      <c r="TZU12" s="1941"/>
      <c r="TZV12" s="1941"/>
      <c r="TZW12" s="1941"/>
      <c r="TZX12" s="1941"/>
      <c r="TZY12" s="1941"/>
      <c r="TZZ12" s="1941"/>
      <c r="UAA12" s="1941"/>
      <c r="UAB12" s="1941"/>
      <c r="UAC12" s="1941"/>
      <c r="UAD12" s="1941"/>
      <c r="UAE12" s="1941"/>
      <c r="UAF12" s="1941"/>
      <c r="UAG12" s="1941"/>
      <c r="UAH12" s="1941"/>
      <c r="UAI12" s="1941"/>
      <c r="UAJ12" s="1941"/>
      <c r="UAK12" s="1941"/>
      <c r="UAL12" s="1941"/>
      <c r="UAM12" s="1941"/>
      <c r="UAN12" s="1941"/>
      <c r="UAO12" s="1941"/>
      <c r="UAP12" s="1941"/>
      <c r="UAQ12" s="1941"/>
      <c r="UAR12" s="1941"/>
      <c r="UAS12" s="1941"/>
      <c r="UAT12" s="1941"/>
      <c r="UAU12" s="1941"/>
      <c r="UAV12" s="1941"/>
      <c r="UAW12" s="1941"/>
      <c r="UAX12" s="1941"/>
      <c r="UAY12" s="1941"/>
      <c r="UAZ12" s="1941"/>
      <c r="UBA12" s="1941"/>
      <c r="UBB12" s="1941"/>
      <c r="UBC12" s="1941"/>
      <c r="UBD12" s="1941"/>
      <c r="UBE12" s="1941"/>
      <c r="UBF12" s="1941"/>
      <c r="UBG12" s="1941"/>
      <c r="UBH12" s="1941"/>
      <c r="UBI12" s="1941"/>
      <c r="UBJ12" s="1941"/>
      <c r="UBK12" s="1941"/>
      <c r="UBL12" s="1941"/>
      <c r="UBM12" s="1941"/>
      <c r="UBN12" s="1941"/>
      <c r="UBO12" s="1941"/>
      <c r="UBP12" s="1941"/>
      <c r="UBQ12" s="1941"/>
      <c r="UBR12" s="1941"/>
      <c r="UBS12" s="1941"/>
      <c r="UBT12" s="1941"/>
      <c r="UBU12" s="1941"/>
      <c r="UBV12" s="1941"/>
      <c r="UBW12" s="1941"/>
      <c r="UBX12" s="1941"/>
      <c r="UBY12" s="1941"/>
      <c r="UBZ12" s="1941"/>
      <c r="UCA12" s="1941"/>
      <c r="UCB12" s="1941"/>
      <c r="UCC12" s="1941"/>
      <c r="UCD12" s="1941"/>
      <c r="UCE12" s="1941"/>
      <c r="UCF12" s="1941"/>
      <c r="UCG12" s="1941"/>
      <c r="UCH12" s="1941"/>
      <c r="UCI12" s="1941"/>
      <c r="UCJ12" s="1941"/>
      <c r="UCK12" s="1941"/>
      <c r="UCL12" s="1941"/>
      <c r="UCM12" s="1941"/>
      <c r="UCN12" s="1941"/>
      <c r="UCO12" s="1941"/>
      <c r="UCP12" s="1941"/>
      <c r="UCQ12" s="1941"/>
      <c r="UCR12" s="1941"/>
      <c r="UCS12" s="1941"/>
      <c r="UCT12" s="1941"/>
      <c r="UCU12" s="1941"/>
      <c r="UCV12" s="1941"/>
      <c r="UCW12" s="1941"/>
      <c r="UCX12" s="1941"/>
      <c r="UCY12" s="1941"/>
      <c r="UCZ12" s="1941"/>
      <c r="UDA12" s="1941"/>
      <c r="UDB12" s="1941"/>
      <c r="UDC12" s="1941"/>
      <c r="UDD12" s="1941"/>
      <c r="UDE12" s="1941"/>
      <c r="UDF12" s="1941"/>
      <c r="UDG12" s="1941"/>
      <c r="UDH12" s="1941"/>
      <c r="UDI12" s="1941"/>
      <c r="UDJ12" s="1941"/>
      <c r="UDK12" s="1941"/>
      <c r="UDL12" s="1941"/>
      <c r="UDM12" s="1941"/>
      <c r="UDN12" s="1941"/>
      <c r="UDO12" s="1941"/>
      <c r="UDP12" s="1941"/>
      <c r="UDQ12" s="1941"/>
      <c r="UDR12" s="1941"/>
      <c r="UDS12" s="1941"/>
      <c r="UDT12" s="1941"/>
      <c r="UDU12" s="1941"/>
      <c r="UDV12" s="1941"/>
      <c r="UDW12" s="1941"/>
      <c r="UDX12" s="1941"/>
      <c r="UDY12" s="1941"/>
      <c r="UDZ12" s="1941"/>
      <c r="UEA12" s="1941"/>
      <c r="UEB12" s="1941"/>
      <c r="UEC12" s="1941"/>
      <c r="UED12" s="1941"/>
      <c r="UEE12" s="1941"/>
      <c r="UEF12" s="1941"/>
      <c r="UEG12" s="1941"/>
      <c r="UEH12" s="1941"/>
      <c r="UEI12" s="1941"/>
      <c r="UEJ12" s="1941"/>
      <c r="UEK12" s="1941"/>
      <c r="UEL12" s="1941"/>
      <c r="UEM12" s="1941"/>
      <c r="UEN12" s="1941"/>
      <c r="UEO12" s="1941"/>
      <c r="UEP12" s="1941"/>
      <c r="UEQ12" s="1941"/>
      <c r="UER12" s="1941"/>
      <c r="UES12" s="1941"/>
      <c r="UET12" s="1941"/>
      <c r="UEU12" s="1941"/>
      <c r="UEV12" s="1941"/>
      <c r="UEW12" s="1941"/>
      <c r="UEX12" s="1941"/>
      <c r="UEY12" s="1941"/>
      <c r="UEZ12" s="1941"/>
      <c r="UFA12" s="1941"/>
      <c r="UFB12" s="1941"/>
      <c r="UFC12" s="1941"/>
      <c r="UFD12" s="1941"/>
      <c r="UFE12" s="1941"/>
      <c r="UFF12" s="1941"/>
      <c r="UFG12" s="1941"/>
      <c r="UFH12" s="1941"/>
      <c r="UFI12" s="1941"/>
      <c r="UFJ12" s="1941"/>
      <c r="UFK12" s="1941"/>
      <c r="UFL12" s="1941"/>
      <c r="UFM12" s="1941"/>
      <c r="UFN12" s="1941"/>
      <c r="UFO12" s="1941"/>
      <c r="UFP12" s="1941"/>
      <c r="UFQ12" s="1941"/>
      <c r="UFR12" s="1941"/>
      <c r="UFS12" s="1941"/>
      <c r="UFT12" s="1941"/>
      <c r="UFU12" s="1941"/>
      <c r="UFV12" s="1941"/>
      <c r="UFW12" s="1941"/>
      <c r="UFX12" s="1941"/>
      <c r="UFY12" s="1941"/>
      <c r="UFZ12" s="1941"/>
      <c r="UGA12" s="1941"/>
      <c r="UGB12" s="1941"/>
      <c r="UGC12" s="1941"/>
      <c r="UGD12" s="1941"/>
      <c r="UGE12" s="1941"/>
      <c r="UGF12" s="1941"/>
      <c r="UGG12" s="1941"/>
      <c r="UGH12" s="1941"/>
      <c r="UGI12" s="1941"/>
      <c r="UGJ12" s="1941"/>
      <c r="UGK12" s="1941"/>
      <c r="UGL12" s="1941"/>
      <c r="UGM12" s="1941"/>
      <c r="UGN12" s="1941"/>
      <c r="UGO12" s="1941"/>
      <c r="UGP12" s="1941"/>
      <c r="UGQ12" s="1941"/>
      <c r="UGR12" s="1941"/>
      <c r="UGS12" s="1941"/>
      <c r="UGT12" s="1941"/>
      <c r="UGU12" s="1941"/>
      <c r="UGV12" s="1941"/>
      <c r="UGW12" s="1941"/>
      <c r="UGX12" s="1941"/>
      <c r="UGY12" s="1941"/>
      <c r="UGZ12" s="1941"/>
      <c r="UHA12" s="1941"/>
      <c r="UHB12" s="1941"/>
      <c r="UHC12" s="1941"/>
      <c r="UHD12" s="1941"/>
      <c r="UHE12" s="1941"/>
      <c r="UHF12" s="1941"/>
      <c r="UHG12" s="1941"/>
      <c r="UHH12" s="1941"/>
      <c r="UHI12" s="1941"/>
      <c r="UHJ12" s="1941"/>
      <c r="UHK12" s="1941"/>
      <c r="UHL12" s="1941"/>
      <c r="UHM12" s="1941"/>
      <c r="UHN12" s="1941"/>
      <c r="UHO12" s="1941"/>
      <c r="UHP12" s="1941"/>
      <c r="UHQ12" s="1941"/>
      <c r="UHR12" s="1941"/>
      <c r="UHS12" s="1941"/>
      <c r="UHT12" s="1941"/>
      <c r="UHU12" s="1941"/>
      <c r="UHV12" s="1941"/>
      <c r="UHW12" s="1941"/>
      <c r="UHX12" s="1941"/>
      <c r="UHY12" s="1941"/>
      <c r="UHZ12" s="1941"/>
      <c r="UIA12" s="1941"/>
      <c r="UIB12" s="1941"/>
      <c r="UIC12" s="1941"/>
      <c r="UID12" s="1941"/>
      <c r="UIE12" s="1941"/>
      <c r="UIF12" s="1941"/>
      <c r="UIG12" s="1941"/>
      <c r="UIH12" s="1941"/>
      <c r="UII12" s="1941"/>
      <c r="UIJ12" s="1941"/>
      <c r="UIK12" s="1941"/>
      <c r="UIL12" s="1941"/>
      <c r="UIM12" s="1941"/>
      <c r="UIN12" s="1941"/>
      <c r="UIO12" s="1941"/>
      <c r="UIP12" s="1941"/>
      <c r="UIQ12" s="1941"/>
      <c r="UIR12" s="1941"/>
      <c r="UIS12" s="1941"/>
      <c r="UIT12" s="1941"/>
      <c r="UIU12" s="1941"/>
      <c r="UIV12" s="1941"/>
      <c r="UIW12" s="1941"/>
      <c r="UIX12" s="1941"/>
      <c r="UIY12" s="1941"/>
      <c r="UIZ12" s="1941"/>
      <c r="UJA12" s="1941"/>
      <c r="UJB12" s="1941"/>
      <c r="UJC12" s="1941"/>
      <c r="UJD12" s="1941"/>
      <c r="UJE12" s="1941"/>
      <c r="UJF12" s="1941"/>
      <c r="UJG12" s="1941"/>
      <c r="UJH12" s="1941"/>
      <c r="UJI12" s="1941"/>
      <c r="UJJ12" s="1941"/>
      <c r="UJK12" s="1941"/>
      <c r="UJL12" s="1941"/>
      <c r="UJM12" s="1941"/>
      <c r="UJN12" s="1941"/>
      <c r="UJO12" s="1941"/>
      <c r="UJP12" s="1941"/>
      <c r="UJQ12" s="1941"/>
      <c r="UJR12" s="1941"/>
      <c r="UJS12" s="1941"/>
      <c r="UJT12" s="1941"/>
      <c r="UJU12" s="1941"/>
      <c r="UJV12" s="1941"/>
      <c r="UJW12" s="1941"/>
      <c r="UJX12" s="1941"/>
      <c r="UJY12" s="1941"/>
      <c r="UJZ12" s="1941"/>
      <c r="UKA12" s="1941"/>
      <c r="UKB12" s="1941"/>
      <c r="UKC12" s="1941"/>
      <c r="UKD12" s="1941"/>
      <c r="UKE12" s="1941"/>
      <c r="UKF12" s="1941"/>
      <c r="UKG12" s="1941"/>
      <c r="UKH12" s="1941"/>
      <c r="UKI12" s="1941"/>
      <c r="UKJ12" s="1941"/>
      <c r="UKK12" s="1941"/>
      <c r="UKL12" s="1941"/>
      <c r="UKM12" s="1941"/>
      <c r="UKN12" s="1941"/>
      <c r="UKO12" s="1941"/>
      <c r="UKP12" s="1941"/>
      <c r="UKQ12" s="1941"/>
      <c r="UKR12" s="1941"/>
      <c r="UKS12" s="1941"/>
      <c r="UKT12" s="1941"/>
      <c r="UKU12" s="1941"/>
      <c r="UKV12" s="1941"/>
      <c r="UKW12" s="1941"/>
      <c r="UKX12" s="1941"/>
      <c r="UKY12" s="1941"/>
      <c r="UKZ12" s="1941"/>
      <c r="ULA12" s="1941"/>
      <c r="ULB12" s="1941"/>
      <c r="ULC12" s="1941"/>
      <c r="ULD12" s="1941"/>
      <c r="ULE12" s="1941"/>
      <c r="ULF12" s="1941"/>
      <c r="ULG12" s="1941"/>
      <c r="ULH12" s="1941"/>
      <c r="ULI12" s="1941"/>
      <c r="ULJ12" s="1941"/>
      <c r="ULK12" s="1941"/>
      <c r="ULL12" s="1941"/>
      <c r="ULM12" s="1941"/>
      <c r="ULN12" s="1941"/>
      <c r="ULO12" s="1941"/>
      <c r="ULP12" s="1941"/>
      <c r="ULQ12" s="1941"/>
      <c r="ULR12" s="1941"/>
      <c r="ULS12" s="1941"/>
      <c r="ULT12" s="1941"/>
      <c r="ULU12" s="1941"/>
      <c r="ULV12" s="1941"/>
      <c r="ULW12" s="1941"/>
      <c r="ULX12" s="1941"/>
      <c r="ULY12" s="1941"/>
      <c r="ULZ12" s="1941"/>
      <c r="UMA12" s="1941"/>
      <c r="UMB12" s="1941"/>
      <c r="UMC12" s="1941"/>
      <c r="UMD12" s="1941"/>
      <c r="UME12" s="1941"/>
      <c r="UMF12" s="1941"/>
      <c r="UMG12" s="1941"/>
      <c r="UMH12" s="1941"/>
      <c r="UMI12" s="1941"/>
      <c r="UMJ12" s="1941"/>
      <c r="UMK12" s="1941"/>
      <c r="UML12" s="1941"/>
      <c r="UMM12" s="1941"/>
      <c r="UMN12" s="1941"/>
      <c r="UMO12" s="1941"/>
      <c r="UMP12" s="1941"/>
      <c r="UMQ12" s="1941"/>
      <c r="UMR12" s="1941"/>
      <c r="UMS12" s="1941"/>
      <c r="UMT12" s="1941"/>
      <c r="UMU12" s="1941"/>
      <c r="UMV12" s="1941"/>
      <c r="UMW12" s="1941"/>
      <c r="UMX12" s="1941"/>
      <c r="UMY12" s="1941"/>
      <c r="UMZ12" s="1941"/>
      <c r="UNA12" s="1941"/>
      <c r="UNB12" s="1941"/>
      <c r="UNC12" s="1941"/>
      <c r="UND12" s="1941"/>
      <c r="UNE12" s="1941"/>
      <c r="UNF12" s="1941"/>
      <c r="UNG12" s="1941"/>
      <c r="UNH12" s="1941"/>
      <c r="UNI12" s="1941"/>
      <c r="UNJ12" s="1941"/>
      <c r="UNK12" s="1941"/>
      <c r="UNL12" s="1941"/>
      <c r="UNM12" s="1941"/>
      <c r="UNN12" s="1941"/>
      <c r="UNO12" s="1941"/>
      <c r="UNP12" s="1941"/>
      <c r="UNQ12" s="1941"/>
      <c r="UNR12" s="1941"/>
      <c r="UNS12" s="1941"/>
      <c r="UNT12" s="1941"/>
      <c r="UNU12" s="1941"/>
      <c r="UNV12" s="1941"/>
      <c r="UNW12" s="1941"/>
      <c r="UNX12" s="1941"/>
      <c r="UNY12" s="1941"/>
      <c r="UNZ12" s="1941"/>
      <c r="UOA12" s="1941"/>
      <c r="UOB12" s="1941"/>
      <c r="UOC12" s="1941"/>
      <c r="UOD12" s="1941"/>
      <c r="UOE12" s="1941"/>
      <c r="UOF12" s="1941"/>
      <c r="UOG12" s="1941"/>
      <c r="UOH12" s="1941"/>
      <c r="UOI12" s="1941"/>
      <c r="UOJ12" s="1941"/>
      <c r="UOK12" s="1941"/>
      <c r="UOL12" s="1941"/>
      <c r="UOM12" s="1941"/>
      <c r="UON12" s="1941"/>
      <c r="UOO12" s="1941"/>
      <c r="UOP12" s="1941"/>
      <c r="UOQ12" s="1941"/>
      <c r="UOR12" s="1941"/>
      <c r="UOS12" s="1941"/>
      <c r="UOT12" s="1941"/>
      <c r="UOU12" s="1941"/>
      <c r="UOV12" s="1941"/>
      <c r="UOW12" s="1941"/>
      <c r="UOX12" s="1941"/>
      <c r="UOY12" s="1941"/>
      <c r="UOZ12" s="1941"/>
      <c r="UPA12" s="1941"/>
      <c r="UPB12" s="1941"/>
      <c r="UPC12" s="1941"/>
      <c r="UPD12" s="1941"/>
      <c r="UPE12" s="1941"/>
      <c r="UPF12" s="1941"/>
      <c r="UPG12" s="1941"/>
      <c r="UPH12" s="1941"/>
      <c r="UPI12" s="1941"/>
      <c r="UPJ12" s="1941"/>
      <c r="UPK12" s="1941"/>
      <c r="UPL12" s="1941"/>
      <c r="UPM12" s="1941"/>
      <c r="UPN12" s="1941"/>
      <c r="UPO12" s="1941"/>
      <c r="UPP12" s="1941"/>
      <c r="UPQ12" s="1941"/>
      <c r="UPR12" s="1941"/>
      <c r="UPS12" s="1941"/>
      <c r="UPT12" s="1941"/>
      <c r="UPU12" s="1941"/>
      <c r="UPV12" s="1941"/>
      <c r="UPW12" s="1941"/>
      <c r="UPX12" s="1941"/>
      <c r="UPY12" s="1941"/>
      <c r="UPZ12" s="1941"/>
      <c r="UQA12" s="1941"/>
      <c r="UQB12" s="1941"/>
      <c r="UQC12" s="1941"/>
      <c r="UQD12" s="1941"/>
      <c r="UQE12" s="1941"/>
      <c r="UQF12" s="1941"/>
      <c r="UQG12" s="1941"/>
      <c r="UQH12" s="1941"/>
      <c r="UQI12" s="1941"/>
      <c r="UQJ12" s="1941"/>
      <c r="UQK12" s="1941"/>
      <c r="UQL12" s="1941"/>
      <c r="UQM12" s="1941"/>
      <c r="UQN12" s="1941"/>
      <c r="UQO12" s="1941"/>
      <c r="UQP12" s="1941"/>
      <c r="UQQ12" s="1941"/>
      <c r="UQR12" s="1941"/>
      <c r="UQS12" s="1941"/>
      <c r="UQT12" s="1941"/>
      <c r="UQU12" s="1941"/>
      <c r="UQV12" s="1941"/>
      <c r="UQW12" s="1941"/>
      <c r="UQX12" s="1941"/>
      <c r="UQY12" s="1941"/>
      <c r="UQZ12" s="1941"/>
      <c r="URA12" s="1941"/>
      <c r="URB12" s="1941"/>
      <c r="URC12" s="1941"/>
      <c r="URD12" s="1941"/>
      <c r="URE12" s="1941"/>
      <c r="URF12" s="1941"/>
      <c r="URG12" s="1941"/>
      <c r="URH12" s="1941"/>
      <c r="URI12" s="1941"/>
      <c r="URJ12" s="1941"/>
      <c r="URK12" s="1941"/>
      <c r="URL12" s="1941"/>
      <c r="URM12" s="1941"/>
      <c r="URN12" s="1941"/>
      <c r="URO12" s="1941"/>
      <c r="URP12" s="1941"/>
      <c r="URQ12" s="1941"/>
      <c r="URR12" s="1941"/>
      <c r="URS12" s="1941"/>
      <c r="URT12" s="1941"/>
      <c r="URU12" s="1941"/>
      <c r="URV12" s="1941"/>
      <c r="URW12" s="1941"/>
      <c r="URX12" s="1941"/>
      <c r="URY12" s="1941"/>
      <c r="URZ12" s="1941"/>
      <c r="USA12" s="1941"/>
      <c r="USB12" s="1941"/>
      <c r="USC12" s="1941"/>
      <c r="USD12" s="1941"/>
      <c r="USE12" s="1941"/>
      <c r="USF12" s="1941"/>
      <c r="USG12" s="1941"/>
      <c r="USH12" s="1941"/>
      <c r="USI12" s="1941"/>
      <c r="USJ12" s="1941"/>
      <c r="USK12" s="1941"/>
      <c r="USL12" s="1941"/>
      <c r="USM12" s="1941"/>
      <c r="USN12" s="1941"/>
      <c r="USO12" s="1941"/>
      <c r="USP12" s="1941"/>
      <c r="USQ12" s="1941"/>
      <c r="USR12" s="1941"/>
      <c r="USS12" s="1941"/>
      <c r="UST12" s="1941"/>
      <c r="USU12" s="1941"/>
      <c r="USV12" s="1941"/>
      <c r="USW12" s="1941"/>
      <c r="USX12" s="1941"/>
      <c r="USY12" s="1941"/>
      <c r="USZ12" s="1941"/>
      <c r="UTA12" s="1941"/>
      <c r="UTB12" s="1941"/>
      <c r="UTC12" s="1941"/>
      <c r="UTD12" s="1941"/>
      <c r="UTE12" s="1941"/>
      <c r="UTF12" s="1941"/>
      <c r="UTG12" s="1941"/>
      <c r="UTH12" s="1941"/>
      <c r="UTI12" s="1941"/>
      <c r="UTJ12" s="1941"/>
      <c r="UTK12" s="1941"/>
      <c r="UTL12" s="1941"/>
      <c r="UTM12" s="1941"/>
      <c r="UTN12" s="1941"/>
      <c r="UTO12" s="1941"/>
      <c r="UTP12" s="1941"/>
      <c r="UTQ12" s="1941"/>
      <c r="UTR12" s="1941"/>
      <c r="UTS12" s="1941"/>
      <c r="UTT12" s="1941"/>
      <c r="UTU12" s="1941"/>
      <c r="UTV12" s="1941"/>
      <c r="UTW12" s="1941"/>
      <c r="UTX12" s="1941"/>
      <c r="UTY12" s="1941"/>
      <c r="UTZ12" s="1941"/>
      <c r="UUA12" s="1941"/>
      <c r="UUB12" s="1941"/>
      <c r="UUC12" s="1941"/>
      <c r="UUD12" s="1941"/>
      <c r="UUE12" s="1941"/>
      <c r="UUF12" s="1941"/>
      <c r="UUG12" s="1941"/>
      <c r="UUH12" s="1941"/>
      <c r="UUI12" s="1941"/>
      <c r="UUJ12" s="1941"/>
      <c r="UUK12" s="1941"/>
      <c r="UUL12" s="1941"/>
      <c r="UUM12" s="1941"/>
      <c r="UUN12" s="1941"/>
      <c r="UUO12" s="1941"/>
      <c r="UUP12" s="1941"/>
      <c r="UUQ12" s="1941"/>
      <c r="UUR12" s="1941"/>
      <c r="UUS12" s="1941"/>
      <c r="UUT12" s="1941"/>
      <c r="UUU12" s="1941"/>
      <c r="UUV12" s="1941"/>
      <c r="UUW12" s="1941"/>
      <c r="UUX12" s="1941"/>
      <c r="UUY12" s="1941"/>
      <c r="UUZ12" s="1941"/>
      <c r="UVA12" s="1941"/>
      <c r="UVB12" s="1941"/>
      <c r="UVC12" s="1941"/>
      <c r="UVD12" s="1941"/>
      <c r="UVE12" s="1941"/>
      <c r="UVF12" s="1941"/>
      <c r="UVG12" s="1941"/>
      <c r="UVH12" s="1941"/>
      <c r="UVI12" s="1941"/>
      <c r="UVJ12" s="1941"/>
      <c r="UVK12" s="1941"/>
      <c r="UVL12" s="1941"/>
      <c r="UVM12" s="1941"/>
      <c r="UVN12" s="1941"/>
      <c r="UVO12" s="1941"/>
      <c r="UVP12" s="1941"/>
      <c r="UVQ12" s="1941"/>
      <c r="UVR12" s="1941"/>
      <c r="UVS12" s="1941"/>
      <c r="UVT12" s="1941"/>
      <c r="UVU12" s="1941"/>
      <c r="UVV12" s="1941"/>
      <c r="UVW12" s="1941"/>
      <c r="UVX12" s="1941"/>
      <c r="UVY12" s="1941"/>
      <c r="UVZ12" s="1941"/>
      <c r="UWA12" s="1941"/>
      <c r="UWB12" s="1941"/>
      <c r="UWC12" s="1941"/>
      <c r="UWD12" s="1941"/>
      <c r="UWE12" s="1941"/>
      <c r="UWF12" s="1941"/>
      <c r="UWG12" s="1941"/>
      <c r="UWH12" s="1941"/>
      <c r="UWI12" s="1941"/>
      <c r="UWJ12" s="1941"/>
      <c r="UWK12" s="1941"/>
      <c r="UWL12" s="1941"/>
      <c r="UWM12" s="1941"/>
      <c r="UWN12" s="1941"/>
      <c r="UWO12" s="1941"/>
      <c r="UWP12" s="1941"/>
      <c r="UWQ12" s="1941"/>
      <c r="UWR12" s="1941"/>
      <c r="UWS12" s="1941"/>
      <c r="UWT12" s="1941"/>
      <c r="UWU12" s="1941"/>
      <c r="UWV12" s="1941"/>
      <c r="UWW12" s="1941"/>
      <c r="UWX12" s="1941"/>
      <c r="UWY12" s="1941"/>
      <c r="UWZ12" s="1941"/>
      <c r="UXA12" s="1941"/>
      <c r="UXB12" s="1941"/>
      <c r="UXC12" s="1941"/>
      <c r="UXD12" s="1941"/>
      <c r="UXE12" s="1941"/>
      <c r="UXF12" s="1941"/>
      <c r="UXG12" s="1941"/>
      <c r="UXH12" s="1941"/>
      <c r="UXI12" s="1941"/>
      <c r="UXJ12" s="1941"/>
      <c r="UXK12" s="1941"/>
      <c r="UXL12" s="1941"/>
      <c r="UXM12" s="1941"/>
      <c r="UXN12" s="1941"/>
      <c r="UXO12" s="1941"/>
      <c r="UXP12" s="1941"/>
      <c r="UXQ12" s="1941"/>
      <c r="UXR12" s="1941"/>
      <c r="UXS12" s="1941"/>
      <c r="UXT12" s="1941"/>
      <c r="UXU12" s="1941"/>
      <c r="UXV12" s="1941"/>
      <c r="UXW12" s="1941"/>
      <c r="UXX12" s="1941"/>
      <c r="UXY12" s="1941"/>
      <c r="UXZ12" s="1941"/>
      <c r="UYA12" s="1941"/>
      <c r="UYB12" s="1941"/>
      <c r="UYC12" s="1941"/>
      <c r="UYD12" s="1941"/>
      <c r="UYE12" s="1941"/>
      <c r="UYF12" s="1941"/>
      <c r="UYG12" s="1941"/>
      <c r="UYH12" s="1941"/>
      <c r="UYI12" s="1941"/>
      <c r="UYJ12" s="1941"/>
      <c r="UYK12" s="1941"/>
      <c r="UYL12" s="1941"/>
      <c r="UYM12" s="1941"/>
      <c r="UYN12" s="1941"/>
      <c r="UYO12" s="1941"/>
      <c r="UYP12" s="1941"/>
      <c r="UYQ12" s="1941"/>
      <c r="UYR12" s="1941"/>
      <c r="UYS12" s="1941"/>
      <c r="UYT12" s="1941"/>
      <c r="UYU12" s="1941"/>
      <c r="UYV12" s="1941"/>
      <c r="UYW12" s="1941"/>
      <c r="UYX12" s="1941"/>
      <c r="UYY12" s="1941"/>
      <c r="UYZ12" s="1941"/>
      <c r="UZA12" s="1941"/>
      <c r="UZB12" s="1941"/>
      <c r="UZC12" s="1941"/>
      <c r="UZD12" s="1941"/>
      <c r="UZE12" s="1941"/>
      <c r="UZF12" s="1941"/>
      <c r="UZG12" s="1941"/>
      <c r="UZH12" s="1941"/>
      <c r="UZI12" s="1941"/>
      <c r="UZJ12" s="1941"/>
      <c r="UZK12" s="1941"/>
      <c r="UZL12" s="1941"/>
      <c r="UZM12" s="1941"/>
      <c r="UZN12" s="1941"/>
      <c r="UZO12" s="1941"/>
      <c r="UZP12" s="1941"/>
      <c r="UZQ12" s="1941"/>
      <c r="UZR12" s="1941"/>
      <c r="UZS12" s="1941"/>
      <c r="UZT12" s="1941"/>
      <c r="UZU12" s="1941"/>
      <c r="UZV12" s="1941"/>
      <c r="UZW12" s="1941"/>
      <c r="UZX12" s="1941"/>
      <c r="UZY12" s="1941"/>
      <c r="UZZ12" s="1941"/>
      <c r="VAA12" s="1941"/>
      <c r="VAB12" s="1941"/>
      <c r="VAC12" s="1941"/>
      <c r="VAD12" s="1941"/>
      <c r="VAE12" s="1941"/>
      <c r="VAF12" s="1941"/>
      <c r="VAG12" s="1941"/>
      <c r="VAH12" s="1941"/>
      <c r="VAI12" s="1941"/>
      <c r="VAJ12" s="1941"/>
      <c r="VAK12" s="1941"/>
      <c r="VAL12" s="1941"/>
      <c r="VAM12" s="1941"/>
      <c r="VAN12" s="1941"/>
      <c r="VAO12" s="1941"/>
      <c r="VAP12" s="1941"/>
      <c r="VAQ12" s="1941"/>
      <c r="VAR12" s="1941"/>
      <c r="VAS12" s="1941"/>
      <c r="VAT12" s="1941"/>
      <c r="VAU12" s="1941"/>
      <c r="VAV12" s="1941"/>
      <c r="VAW12" s="1941"/>
      <c r="VAX12" s="1941"/>
      <c r="VAY12" s="1941"/>
      <c r="VAZ12" s="1941"/>
      <c r="VBA12" s="1941"/>
      <c r="VBB12" s="1941"/>
      <c r="VBC12" s="1941"/>
      <c r="VBD12" s="1941"/>
      <c r="VBE12" s="1941"/>
      <c r="VBF12" s="1941"/>
      <c r="VBG12" s="1941"/>
      <c r="VBH12" s="1941"/>
      <c r="VBI12" s="1941"/>
      <c r="VBJ12" s="1941"/>
      <c r="VBK12" s="1941"/>
      <c r="VBL12" s="1941"/>
      <c r="VBM12" s="1941"/>
      <c r="VBN12" s="1941"/>
      <c r="VBO12" s="1941"/>
      <c r="VBP12" s="1941"/>
      <c r="VBQ12" s="1941"/>
      <c r="VBR12" s="1941"/>
      <c r="VBS12" s="1941"/>
      <c r="VBT12" s="1941"/>
      <c r="VBU12" s="1941"/>
      <c r="VBV12" s="1941"/>
      <c r="VBW12" s="1941"/>
      <c r="VBX12" s="1941"/>
      <c r="VBY12" s="1941"/>
      <c r="VBZ12" s="1941"/>
      <c r="VCA12" s="1941"/>
      <c r="VCB12" s="1941"/>
      <c r="VCC12" s="1941"/>
      <c r="VCD12" s="1941"/>
      <c r="VCE12" s="1941"/>
      <c r="VCF12" s="1941"/>
      <c r="VCG12" s="1941"/>
      <c r="VCH12" s="1941"/>
      <c r="VCI12" s="1941"/>
      <c r="VCJ12" s="1941"/>
      <c r="VCK12" s="1941"/>
      <c r="VCL12" s="1941"/>
      <c r="VCM12" s="1941"/>
      <c r="VCN12" s="1941"/>
      <c r="VCO12" s="1941"/>
      <c r="VCP12" s="1941"/>
      <c r="VCQ12" s="1941"/>
      <c r="VCR12" s="1941"/>
      <c r="VCS12" s="1941"/>
      <c r="VCT12" s="1941"/>
      <c r="VCU12" s="1941"/>
      <c r="VCV12" s="1941"/>
      <c r="VCW12" s="1941"/>
      <c r="VCX12" s="1941"/>
      <c r="VCY12" s="1941"/>
      <c r="VCZ12" s="1941"/>
      <c r="VDA12" s="1941"/>
      <c r="VDB12" s="1941"/>
      <c r="VDC12" s="1941"/>
      <c r="VDD12" s="1941"/>
      <c r="VDE12" s="1941"/>
      <c r="VDF12" s="1941"/>
      <c r="VDG12" s="1941"/>
      <c r="VDH12" s="1941"/>
      <c r="VDI12" s="1941"/>
      <c r="VDJ12" s="1941"/>
      <c r="VDK12" s="1941"/>
      <c r="VDL12" s="1941"/>
      <c r="VDM12" s="1941"/>
      <c r="VDN12" s="1941"/>
      <c r="VDO12" s="1941"/>
      <c r="VDP12" s="1941"/>
      <c r="VDQ12" s="1941"/>
      <c r="VDR12" s="1941"/>
      <c r="VDS12" s="1941"/>
      <c r="VDT12" s="1941"/>
      <c r="VDU12" s="1941"/>
      <c r="VDV12" s="1941"/>
      <c r="VDW12" s="1941"/>
      <c r="VDX12" s="1941"/>
      <c r="VDY12" s="1941"/>
      <c r="VDZ12" s="1941"/>
      <c r="VEA12" s="1941"/>
      <c r="VEB12" s="1941"/>
      <c r="VEC12" s="1941"/>
      <c r="VED12" s="1941"/>
      <c r="VEE12" s="1941"/>
      <c r="VEF12" s="1941"/>
      <c r="VEG12" s="1941"/>
      <c r="VEH12" s="1941"/>
      <c r="VEI12" s="1941"/>
      <c r="VEJ12" s="1941"/>
      <c r="VEK12" s="1941"/>
      <c r="VEL12" s="1941"/>
      <c r="VEM12" s="1941"/>
      <c r="VEN12" s="1941"/>
      <c r="VEO12" s="1941"/>
      <c r="VEP12" s="1941"/>
      <c r="VEQ12" s="1941"/>
      <c r="VER12" s="1941"/>
      <c r="VES12" s="1941"/>
      <c r="VET12" s="1941"/>
      <c r="VEU12" s="1941"/>
      <c r="VEV12" s="1941"/>
      <c r="VEW12" s="1941"/>
      <c r="VEX12" s="1941"/>
      <c r="VEY12" s="1941"/>
      <c r="VEZ12" s="1941"/>
      <c r="VFA12" s="1941"/>
      <c r="VFB12" s="1941"/>
      <c r="VFC12" s="1941"/>
      <c r="VFD12" s="1941"/>
      <c r="VFE12" s="1941"/>
      <c r="VFF12" s="1941"/>
      <c r="VFG12" s="1941"/>
      <c r="VFH12" s="1941"/>
      <c r="VFI12" s="1941"/>
      <c r="VFJ12" s="1941"/>
      <c r="VFK12" s="1941"/>
      <c r="VFL12" s="1941"/>
      <c r="VFM12" s="1941"/>
      <c r="VFN12" s="1941"/>
      <c r="VFO12" s="1941"/>
      <c r="VFP12" s="1941"/>
      <c r="VFQ12" s="1941"/>
      <c r="VFR12" s="1941"/>
      <c r="VFS12" s="1941"/>
      <c r="VFT12" s="1941"/>
      <c r="VFU12" s="1941"/>
      <c r="VFV12" s="1941"/>
      <c r="VFW12" s="1941"/>
      <c r="VFX12" s="1941"/>
      <c r="VFY12" s="1941"/>
      <c r="VFZ12" s="1941"/>
      <c r="VGA12" s="1941"/>
      <c r="VGB12" s="1941"/>
      <c r="VGC12" s="1941"/>
      <c r="VGD12" s="1941"/>
      <c r="VGE12" s="1941"/>
      <c r="VGF12" s="1941"/>
      <c r="VGG12" s="1941"/>
      <c r="VGH12" s="1941"/>
      <c r="VGI12" s="1941"/>
      <c r="VGJ12" s="1941"/>
      <c r="VGK12" s="1941"/>
      <c r="VGL12" s="1941"/>
      <c r="VGM12" s="1941"/>
      <c r="VGN12" s="1941"/>
      <c r="VGO12" s="1941"/>
      <c r="VGP12" s="1941"/>
      <c r="VGQ12" s="1941"/>
      <c r="VGR12" s="1941"/>
      <c r="VGS12" s="1941"/>
      <c r="VGT12" s="1941"/>
      <c r="VGU12" s="1941"/>
      <c r="VGV12" s="1941"/>
      <c r="VGW12" s="1941"/>
      <c r="VGX12" s="1941"/>
      <c r="VGY12" s="1941"/>
      <c r="VGZ12" s="1941"/>
      <c r="VHA12" s="1941"/>
      <c r="VHB12" s="1941"/>
      <c r="VHC12" s="1941"/>
      <c r="VHD12" s="1941"/>
      <c r="VHE12" s="1941"/>
      <c r="VHF12" s="1941"/>
      <c r="VHG12" s="1941"/>
      <c r="VHH12" s="1941"/>
      <c r="VHI12" s="1941"/>
      <c r="VHJ12" s="1941"/>
      <c r="VHK12" s="1941"/>
      <c r="VHL12" s="1941"/>
      <c r="VHM12" s="1941"/>
      <c r="VHN12" s="1941"/>
      <c r="VHO12" s="1941"/>
      <c r="VHP12" s="1941"/>
      <c r="VHQ12" s="1941"/>
      <c r="VHR12" s="1941"/>
      <c r="VHS12" s="1941"/>
      <c r="VHT12" s="1941"/>
      <c r="VHU12" s="1941"/>
      <c r="VHV12" s="1941"/>
      <c r="VHW12" s="1941"/>
      <c r="VHX12" s="1941"/>
      <c r="VHY12" s="1941"/>
      <c r="VHZ12" s="1941"/>
      <c r="VIA12" s="1941"/>
      <c r="VIB12" s="1941"/>
      <c r="VIC12" s="1941"/>
      <c r="VID12" s="1941"/>
      <c r="VIE12" s="1941"/>
      <c r="VIF12" s="1941"/>
      <c r="VIG12" s="1941"/>
      <c r="VIH12" s="1941"/>
      <c r="VII12" s="1941"/>
      <c r="VIJ12" s="1941"/>
      <c r="VIK12" s="1941"/>
      <c r="VIL12" s="1941"/>
      <c r="VIM12" s="1941"/>
      <c r="VIN12" s="1941"/>
      <c r="VIO12" s="1941"/>
      <c r="VIP12" s="1941"/>
      <c r="VIQ12" s="1941"/>
      <c r="VIR12" s="1941"/>
      <c r="VIS12" s="1941"/>
      <c r="VIT12" s="1941"/>
      <c r="VIU12" s="1941"/>
      <c r="VIV12" s="1941"/>
      <c r="VIW12" s="1941"/>
      <c r="VIX12" s="1941"/>
      <c r="VIY12" s="1941"/>
      <c r="VIZ12" s="1941"/>
      <c r="VJA12" s="1941"/>
      <c r="VJB12" s="1941"/>
      <c r="VJC12" s="1941"/>
      <c r="VJD12" s="1941"/>
      <c r="VJE12" s="1941"/>
      <c r="VJF12" s="1941"/>
      <c r="VJG12" s="1941"/>
      <c r="VJH12" s="1941"/>
      <c r="VJI12" s="1941"/>
      <c r="VJJ12" s="1941"/>
      <c r="VJK12" s="1941"/>
      <c r="VJL12" s="1941"/>
      <c r="VJM12" s="1941"/>
      <c r="VJN12" s="1941"/>
      <c r="VJO12" s="1941"/>
      <c r="VJP12" s="1941"/>
      <c r="VJQ12" s="1941"/>
      <c r="VJR12" s="1941"/>
      <c r="VJS12" s="1941"/>
      <c r="VJT12" s="1941"/>
      <c r="VJU12" s="1941"/>
      <c r="VJV12" s="1941"/>
      <c r="VJW12" s="1941"/>
      <c r="VJX12" s="1941"/>
      <c r="VJY12" s="1941"/>
      <c r="VJZ12" s="1941"/>
      <c r="VKA12" s="1941"/>
      <c r="VKB12" s="1941"/>
      <c r="VKC12" s="1941"/>
      <c r="VKD12" s="1941"/>
      <c r="VKE12" s="1941"/>
      <c r="VKF12" s="1941"/>
      <c r="VKG12" s="1941"/>
      <c r="VKH12" s="1941"/>
      <c r="VKI12" s="1941"/>
      <c r="VKJ12" s="1941"/>
      <c r="VKK12" s="1941"/>
      <c r="VKL12" s="1941"/>
      <c r="VKM12" s="1941"/>
      <c r="VKN12" s="1941"/>
      <c r="VKO12" s="1941"/>
      <c r="VKP12" s="1941"/>
      <c r="VKQ12" s="1941"/>
      <c r="VKR12" s="1941"/>
      <c r="VKS12" s="1941"/>
      <c r="VKT12" s="1941"/>
      <c r="VKU12" s="1941"/>
      <c r="VKV12" s="1941"/>
      <c r="VKW12" s="1941"/>
      <c r="VKX12" s="1941"/>
      <c r="VKY12" s="1941"/>
      <c r="VKZ12" s="1941"/>
      <c r="VLA12" s="1941"/>
      <c r="VLB12" s="1941"/>
      <c r="VLC12" s="1941"/>
      <c r="VLD12" s="1941"/>
      <c r="VLE12" s="1941"/>
      <c r="VLF12" s="1941"/>
      <c r="VLG12" s="1941"/>
      <c r="VLH12" s="1941"/>
      <c r="VLI12" s="1941"/>
      <c r="VLJ12" s="1941"/>
      <c r="VLK12" s="1941"/>
      <c r="VLL12" s="1941"/>
      <c r="VLM12" s="1941"/>
      <c r="VLN12" s="1941"/>
      <c r="VLO12" s="1941"/>
      <c r="VLP12" s="1941"/>
      <c r="VLQ12" s="1941"/>
      <c r="VLR12" s="1941"/>
      <c r="VLS12" s="1941"/>
      <c r="VLT12" s="1941"/>
      <c r="VLU12" s="1941"/>
      <c r="VLV12" s="1941"/>
      <c r="VLW12" s="1941"/>
      <c r="VLX12" s="1941"/>
      <c r="VLY12" s="1941"/>
      <c r="VLZ12" s="1941"/>
      <c r="VMA12" s="1941"/>
      <c r="VMB12" s="1941"/>
      <c r="VMC12" s="1941"/>
      <c r="VMD12" s="1941"/>
      <c r="VME12" s="1941"/>
      <c r="VMF12" s="1941"/>
      <c r="VMG12" s="1941"/>
      <c r="VMH12" s="1941"/>
      <c r="VMI12" s="1941"/>
      <c r="VMJ12" s="1941"/>
      <c r="VMK12" s="1941"/>
      <c r="VML12" s="1941"/>
      <c r="VMM12" s="1941"/>
      <c r="VMN12" s="1941"/>
      <c r="VMO12" s="1941"/>
      <c r="VMP12" s="1941"/>
      <c r="VMQ12" s="1941"/>
      <c r="VMR12" s="1941"/>
      <c r="VMS12" s="1941"/>
      <c r="VMT12" s="1941"/>
      <c r="VMU12" s="1941"/>
      <c r="VMV12" s="1941"/>
      <c r="VMW12" s="1941"/>
      <c r="VMX12" s="1941"/>
      <c r="VMY12" s="1941"/>
      <c r="VMZ12" s="1941"/>
      <c r="VNA12" s="1941"/>
      <c r="VNB12" s="1941"/>
      <c r="VNC12" s="1941"/>
      <c r="VND12" s="1941"/>
      <c r="VNE12" s="1941"/>
      <c r="VNF12" s="1941"/>
      <c r="VNG12" s="1941"/>
      <c r="VNH12" s="1941"/>
      <c r="VNI12" s="1941"/>
      <c r="VNJ12" s="1941"/>
      <c r="VNK12" s="1941"/>
      <c r="VNL12" s="1941"/>
      <c r="VNM12" s="1941"/>
      <c r="VNN12" s="1941"/>
      <c r="VNO12" s="1941"/>
      <c r="VNP12" s="1941"/>
      <c r="VNQ12" s="1941"/>
      <c r="VNR12" s="1941"/>
      <c r="VNS12" s="1941"/>
      <c r="VNT12" s="1941"/>
      <c r="VNU12" s="1941"/>
      <c r="VNV12" s="1941"/>
      <c r="VNW12" s="1941"/>
      <c r="VNX12" s="1941"/>
      <c r="VNY12" s="1941"/>
      <c r="VNZ12" s="1941"/>
      <c r="VOA12" s="1941"/>
      <c r="VOB12" s="1941"/>
      <c r="VOC12" s="1941"/>
      <c r="VOD12" s="1941"/>
      <c r="VOE12" s="1941"/>
      <c r="VOF12" s="1941"/>
      <c r="VOG12" s="1941"/>
      <c r="VOH12" s="1941"/>
      <c r="VOI12" s="1941"/>
      <c r="VOJ12" s="1941"/>
      <c r="VOK12" s="1941"/>
      <c r="VOL12" s="1941"/>
      <c r="VOM12" s="1941"/>
      <c r="VON12" s="1941"/>
      <c r="VOO12" s="1941"/>
      <c r="VOP12" s="1941"/>
      <c r="VOQ12" s="1941"/>
      <c r="VOR12" s="1941"/>
      <c r="VOS12" s="1941"/>
      <c r="VOT12" s="1941"/>
      <c r="VOU12" s="1941"/>
      <c r="VOV12" s="1941"/>
      <c r="VOW12" s="1941"/>
      <c r="VOX12" s="1941"/>
      <c r="VOY12" s="1941"/>
      <c r="VOZ12" s="1941"/>
      <c r="VPA12" s="1941"/>
      <c r="VPB12" s="1941"/>
      <c r="VPC12" s="1941"/>
      <c r="VPD12" s="1941"/>
      <c r="VPE12" s="1941"/>
      <c r="VPF12" s="1941"/>
      <c r="VPG12" s="1941"/>
      <c r="VPH12" s="1941"/>
      <c r="VPI12" s="1941"/>
      <c r="VPJ12" s="1941"/>
      <c r="VPK12" s="1941"/>
      <c r="VPL12" s="1941"/>
      <c r="VPM12" s="1941"/>
      <c r="VPN12" s="1941"/>
      <c r="VPO12" s="1941"/>
      <c r="VPP12" s="1941"/>
      <c r="VPQ12" s="1941"/>
      <c r="VPR12" s="1941"/>
      <c r="VPS12" s="1941"/>
      <c r="VPT12" s="1941"/>
      <c r="VPU12" s="1941"/>
      <c r="VPV12" s="1941"/>
      <c r="VPW12" s="1941"/>
      <c r="VPX12" s="1941"/>
      <c r="VPY12" s="1941"/>
      <c r="VPZ12" s="1941"/>
      <c r="VQA12" s="1941"/>
      <c r="VQB12" s="1941"/>
      <c r="VQC12" s="1941"/>
      <c r="VQD12" s="1941"/>
      <c r="VQE12" s="1941"/>
      <c r="VQF12" s="1941"/>
      <c r="VQG12" s="1941"/>
      <c r="VQH12" s="1941"/>
      <c r="VQI12" s="1941"/>
      <c r="VQJ12" s="1941"/>
      <c r="VQK12" s="1941"/>
      <c r="VQL12" s="1941"/>
      <c r="VQM12" s="1941"/>
      <c r="VQN12" s="1941"/>
      <c r="VQO12" s="1941"/>
      <c r="VQP12" s="1941"/>
      <c r="VQQ12" s="1941"/>
      <c r="VQR12" s="1941"/>
      <c r="VQS12" s="1941"/>
      <c r="VQT12" s="1941"/>
      <c r="VQU12" s="1941"/>
      <c r="VQV12" s="1941"/>
      <c r="VQW12" s="1941"/>
      <c r="VQX12" s="1941"/>
      <c r="VQY12" s="1941"/>
      <c r="VQZ12" s="1941"/>
      <c r="VRA12" s="1941"/>
      <c r="VRB12" s="1941"/>
      <c r="VRC12" s="1941"/>
      <c r="VRD12" s="1941"/>
      <c r="VRE12" s="1941"/>
      <c r="VRF12" s="1941"/>
      <c r="VRG12" s="1941"/>
      <c r="VRH12" s="1941"/>
      <c r="VRI12" s="1941"/>
      <c r="VRJ12" s="1941"/>
      <c r="VRK12" s="1941"/>
      <c r="VRL12" s="1941"/>
      <c r="VRM12" s="1941"/>
      <c r="VRN12" s="1941"/>
      <c r="VRO12" s="1941"/>
      <c r="VRP12" s="1941"/>
      <c r="VRQ12" s="1941"/>
      <c r="VRR12" s="1941"/>
      <c r="VRS12" s="1941"/>
      <c r="VRT12" s="1941"/>
      <c r="VRU12" s="1941"/>
      <c r="VRV12" s="1941"/>
      <c r="VRW12" s="1941"/>
      <c r="VRX12" s="1941"/>
      <c r="VRY12" s="1941"/>
      <c r="VRZ12" s="1941"/>
      <c r="VSA12" s="1941"/>
      <c r="VSB12" s="1941"/>
      <c r="VSC12" s="1941"/>
      <c r="VSD12" s="1941"/>
      <c r="VSE12" s="1941"/>
      <c r="VSF12" s="1941"/>
      <c r="VSG12" s="1941"/>
      <c r="VSH12" s="1941"/>
      <c r="VSI12" s="1941"/>
      <c r="VSJ12" s="1941"/>
      <c r="VSK12" s="1941"/>
      <c r="VSL12" s="1941"/>
      <c r="VSM12" s="1941"/>
      <c r="VSN12" s="1941"/>
      <c r="VSO12" s="1941"/>
      <c r="VSP12" s="1941"/>
      <c r="VSQ12" s="1941"/>
      <c r="VSR12" s="1941"/>
      <c r="VSS12" s="1941"/>
      <c r="VST12" s="1941"/>
      <c r="VSU12" s="1941"/>
      <c r="VSV12" s="1941"/>
      <c r="VSW12" s="1941"/>
      <c r="VSX12" s="1941"/>
      <c r="VSY12" s="1941"/>
      <c r="VSZ12" s="1941"/>
      <c r="VTA12" s="1941"/>
      <c r="VTB12" s="1941"/>
      <c r="VTC12" s="1941"/>
      <c r="VTD12" s="1941"/>
      <c r="VTE12" s="1941"/>
      <c r="VTF12" s="1941"/>
      <c r="VTG12" s="1941"/>
      <c r="VTH12" s="1941"/>
      <c r="VTI12" s="1941"/>
      <c r="VTJ12" s="1941"/>
      <c r="VTK12" s="1941"/>
      <c r="VTL12" s="1941"/>
      <c r="VTM12" s="1941"/>
      <c r="VTN12" s="1941"/>
      <c r="VTO12" s="1941"/>
      <c r="VTP12" s="1941"/>
      <c r="VTQ12" s="1941"/>
      <c r="VTR12" s="1941"/>
      <c r="VTS12" s="1941"/>
      <c r="VTT12" s="1941"/>
      <c r="VTU12" s="1941"/>
      <c r="VTV12" s="1941"/>
      <c r="VTW12" s="1941"/>
      <c r="VTX12" s="1941"/>
      <c r="VTY12" s="1941"/>
      <c r="VTZ12" s="1941"/>
      <c r="VUA12" s="1941"/>
      <c r="VUB12" s="1941"/>
      <c r="VUC12" s="1941"/>
      <c r="VUD12" s="1941"/>
      <c r="VUE12" s="1941"/>
      <c r="VUF12" s="1941"/>
      <c r="VUG12" s="1941"/>
      <c r="VUH12" s="1941"/>
      <c r="VUI12" s="1941"/>
      <c r="VUJ12" s="1941"/>
      <c r="VUK12" s="1941"/>
      <c r="VUL12" s="1941"/>
      <c r="VUM12" s="1941"/>
      <c r="VUN12" s="1941"/>
      <c r="VUO12" s="1941"/>
      <c r="VUP12" s="1941"/>
      <c r="VUQ12" s="1941"/>
      <c r="VUR12" s="1941"/>
      <c r="VUS12" s="1941"/>
      <c r="VUT12" s="1941"/>
      <c r="VUU12" s="1941"/>
      <c r="VUV12" s="1941"/>
      <c r="VUW12" s="1941"/>
      <c r="VUX12" s="1941"/>
      <c r="VUY12" s="1941"/>
      <c r="VUZ12" s="1941"/>
      <c r="VVA12" s="1941"/>
      <c r="VVB12" s="1941"/>
      <c r="VVC12" s="1941"/>
      <c r="VVD12" s="1941"/>
      <c r="VVE12" s="1941"/>
      <c r="VVF12" s="1941"/>
      <c r="VVG12" s="1941"/>
      <c r="VVH12" s="1941"/>
      <c r="VVI12" s="1941"/>
      <c r="VVJ12" s="1941"/>
      <c r="VVK12" s="1941"/>
      <c r="VVL12" s="1941"/>
      <c r="VVM12" s="1941"/>
      <c r="VVN12" s="1941"/>
      <c r="VVO12" s="1941"/>
      <c r="VVP12" s="1941"/>
      <c r="VVQ12" s="1941"/>
      <c r="VVR12" s="1941"/>
      <c r="VVS12" s="1941"/>
      <c r="VVT12" s="1941"/>
      <c r="VVU12" s="1941"/>
      <c r="VVV12" s="1941"/>
      <c r="VVW12" s="1941"/>
      <c r="VVX12" s="1941"/>
      <c r="VVY12" s="1941"/>
      <c r="VVZ12" s="1941"/>
      <c r="VWA12" s="1941"/>
      <c r="VWB12" s="1941"/>
      <c r="VWC12" s="1941"/>
      <c r="VWD12" s="1941"/>
      <c r="VWE12" s="1941"/>
      <c r="VWF12" s="1941"/>
      <c r="VWG12" s="1941"/>
      <c r="VWH12" s="1941"/>
      <c r="VWI12" s="1941"/>
      <c r="VWJ12" s="1941"/>
      <c r="VWK12" s="1941"/>
      <c r="VWL12" s="1941"/>
      <c r="VWM12" s="1941"/>
      <c r="VWN12" s="1941"/>
      <c r="VWO12" s="1941"/>
      <c r="VWP12" s="1941"/>
      <c r="VWQ12" s="1941"/>
      <c r="VWR12" s="1941"/>
      <c r="VWS12" s="1941"/>
      <c r="VWT12" s="1941"/>
      <c r="VWU12" s="1941"/>
      <c r="VWV12" s="1941"/>
      <c r="VWW12" s="1941"/>
      <c r="VWX12" s="1941"/>
      <c r="VWY12" s="1941"/>
      <c r="VWZ12" s="1941"/>
      <c r="VXA12" s="1941"/>
      <c r="VXB12" s="1941"/>
      <c r="VXC12" s="1941"/>
      <c r="VXD12" s="1941"/>
      <c r="VXE12" s="1941"/>
      <c r="VXF12" s="1941"/>
      <c r="VXG12" s="1941"/>
      <c r="VXH12" s="1941"/>
      <c r="VXI12" s="1941"/>
      <c r="VXJ12" s="1941"/>
      <c r="VXK12" s="1941"/>
      <c r="VXL12" s="1941"/>
      <c r="VXM12" s="1941"/>
      <c r="VXN12" s="1941"/>
      <c r="VXO12" s="1941"/>
      <c r="VXP12" s="1941"/>
      <c r="VXQ12" s="1941"/>
      <c r="VXR12" s="1941"/>
      <c r="VXS12" s="1941"/>
      <c r="VXT12" s="1941"/>
      <c r="VXU12" s="1941"/>
      <c r="VXV12" s="1941"/>
      <c r="VXW12" s="1941"/>
      <c r="VXX12" s="1941"/>
      <c r="VXY12" s="1941"/>
      <c r="VXZ12" s="1941"/>
      <c r="VYA12" s="1941"/>
      <c r="VYB12" s="1941"/>
      <c r="VYC12" s="1941"/>
      <c r="VYD12" s="1941"/>
      <c r="VYE12" s="1941"/>
      <c r="VYF12" s="1941"/>
      <c r="VYG12" s="1941"/>
      <c r="VYH12" s="1941"/>
      <c r="VYI12" s="1941"/>
      <c r="VYJ12" s="1941"/>
      <c r="VYK12" s="1941"/>
      <c r="VYL12" s="1941"/>
      <c r="VYM12" s="1941"/>
      <c r="VYN12" s="1941"/>
      <c r="VYO12" s="1941"/>
      <c r="VYP12" s="1941"/>
      <c r="VYQ12" s="1941"/>
      <c r="VYR12" s="1941"/>
      <c r="VYS12" s="1941"/>
      <c r="VYT12" s="1941"/>
      <c r="VYU12" s="1941"/>
      <c r="VYV12" s="1941"/>
      <c r="VYW12" s="1941"/>
      <c r="VYX12" s="1941"/>
      <c r="VYY12" s="1941"/>
      <c r="VYZ12" s="1941"/>
      <c r="VZA12" s="1941"/>
      <c r="VZB12" s="1941"/>
      <c r="VZC12" s="1941"/>
      <c r="VZD12" s="1941"/>
      <c r="VZE12" s="1941"/>
      <c r="VZF12" s="1941"/>
      <c r="VZG12" s="1941"/>
      <c r="VZH12" s="1941"/>
      <c r="VZI12" s="1941"/>
      <c r="VZJ12" s="1941"/>
      <c r="VZK12" s="1941"/>
      <c r="VZL12" s="1941"/>
      <c r="VZM12" s="1941"/>
      <c r="VZN12" s="1941"/>
      <c r="VZO12" s="1941"/>
      <c r="VZP12" s="1941"/>
      <c r="VZQ12" s="1941"/>
      <c r="VZR12" s="1941"/>
      <c r="VZS12" s="1941"/>
      <c r="VZT12" s="1941"/>
      <c r="VZU12" s="1941"/>
      <c r="VZV12" s="1941"/>
      <c r="VZW12" s="1941"/>
      <c r="VZX12" s="1941"/>
      <c r="VZY12" s="1941"/>
      <c r="VZZ12" s="1941"/>
      <c r="WAA12" s="1941"/>
      <c r="WAB12" s="1941"/>
      <c r="WAC12" s="1941"/>
      <c r="WAD12" s="1941"/>
      <c r="WAE12" s="1941"/>
      <c r="WAF12" s="1941"/>
      <c r="WAG12" s="1941"/>
      <c r="WAH12" s="1941"/>
      <c r="WAI12" s="1941"/>
      <c r="WAJ12" s="1941"/>
      <c r="WAK12" s="1941"/>
      <c r="WAL12" s="1941"/>
      <c r="WAM12" s="1941"/>
      <c r="WAN12" s="1941"/>
      <c r="WAO12" s="1941"/>
      <c r="WAP12" s="1941"/>
      <c r="WAQ12" s="1941"/>
      <c r="WAR12" s="1941"/>
      <c r="WAS12" s="1941"/>
      <c r="WAT12" s="1941"/>
      <c r="WAU12" s="1941"/>
      <c r="WAV12" s="1941"/>
      <c r="WAW12" s="1941"/>
      <c r="WAX12" s="1941"/>
      <c r="WAY12" s="1941"/>
      <c r="WAZ12" s="1941"/>
      <c r="WBA12" s="1941"/>
      <c r="WBB12" s="1941"/>
      <c r="WBC12" s="1941"/>
      <c r="WBD12" s="1941"/>
      <c r="WBE12" s="1941"/>
      <c r="WBF12" s="1941"/>
      <c r="WBG12" s="1941"/>
      <c r="WBH12" s="1941"/>
      <c r="WBI12" s="1941"/>
      <c r="WBJ12" s="1941"/>
      <c r="WBK12" s="1941"/>
      <c r="WBL12" s="1941"/>
      <c r="WBM12" s="1941"/>
      <c r="WBN12" s="1941"/>
      <c r="WBO12" s="1941"/>
      <c r="WBP12" s="1941"/>
      <c r="WBQ12" s="1941"/>
      <c r="WBR12" s="1941"/>
      <c r="WBS12" s="1941"/>
      <c r="WBT12" s="1941"/>
      <c r="WBU12" s="1941"/>
      <c r="WBV12" s="1941"/>
      <c r="WBW12" s="1941"/>
      <c r="WBX12" s="1941"/>
      <c r="WBY12" s="1941"/>
      <c r="WBZ12" s="1941"/>
      <c r="WCA12" s="1941"/>
      <c r="WCB12" s="1941"/>
      <c r="WCC12" s="1941"/>
      <c r="WCD12" s="1941"/>
      <c r="WCE12" s="1941"/>
      <c r="WCF12" s="1941"/>
      <c r="WCG12" s="1941"/>
      <c r="WCH12" s="1941"/>
      <c r="WCI12" s="1941"/>
      <c r="WCJ12" s="1941"/>
      <c r="WCK12" s="1941"/>
      <c r="WCL12" s="1941"/>
      <c r="WCM12" s="1941"/>
      <c r="WCN12" s="1941"/>
      <c r="WCO12" s="1941"/>
      <c r="WCP12" s="1941"/>
      <c r="WCQ12" s="1941"/>
      <c r="WCR12" s="1941"/>
      <c r="WCS12" s="1941"/>
      <c r="WCT12" s="1941"/>
      <c r="WCU12" s="1941"/>
      <c r="WCV12" s="1941"/>
      <c r="WCW12" s="1941"/>
      <c r="WCX12" s="1941"/>
      <c r="WCY12" s="1941"/>
      <c r="WCZ12" s="1941"/>
      <c r="WDA12" s="1941"/>
      <c r="WDB12" s="1941"/>
      <c r="WDC12" s="1941"/>
      <c r="WDD12" s="1941"/>
      <c r="WDE12" s="1941"/>
      <c r="WDF12" s="1941"/>
      <c r="WDG12" s="1941"/>
      <c r="WDH12" s="1941"/>
      <c r="WDI12" s="1941"/>
      <c r="WDJ12" s="1941"/>
      <c r="WDK12" s="1941"/>
      <c r="WDL12" s="1941"/>
      <c r="WDM12" s="1941"/>
      <c r="WDN12" s="1941"/>
      <c r="WDO12" s="1941"/>
      <c r="WDP12" s="1941"/>
      <c r="WDQ12" s="1941"/>
      <c r="WDR12" s="1941"/>
      <c r="WDS12" s="1941"/>
      <c r="WDT12" s="1941"/>
      <c r="WDU12" s="1941"/>
      <c r="WDV12" s="1941"/>
      <c r="WDW12" s="1941"/>
      <c r="WDX12" s="1941"/>
      <c r="WDY12" s="1941"/>
      <c r="WDZ12" s="1941"/>
      <c r="WEA12" s="1941"/>
      <c r="WEB12" s="1941"/>
      <c r="WEC12" s="1941"/>
      <c r="WED12" s="1941"/>
      <c r="WEE12" s="1941"/>
      <c r="WEF12" s="1941"/>
      <c r="WEG12" s="1941"/>
      <c r="WEH12" s="1941"/>
      <c r="WEI12" s="1941"/>
      <c r="WEJ12" s="1941"/>
      <c r="WEK12" s="1941"/>
      <c r="WEL12" s="1941"/>
      <c r="WEM12" s="1941"/>
      <c r="WEN12" s="1941"/>
      <c r="WEO12" s="1941"/>
      <c r="WEP12" s="1941"/>
      <c r="WEQ12" s="1941"/>
      <c r="WER12" s="1941"/>
      <c r="WES12" s="1941"/>
      <c r="WET12" s="1941"/>
      <c r="WEU12" s="1941"/>
      <c r="WEV12" s="1941"/>
      <c r="WEW12" s="1941"/>
      <c r="WEX12" s="1941"/>
      <c r="WEY12" s="1941"/>
      <c r="WEZ12" s="1941"/>
      <c r="WFA12" s="1941"/>
      <c r="WFB12" s="1941"/>
      <c r="WFC12" s="1941"/>
      <c r="WFD12" s="1941"/>
      <c r="WFE12" s="1941"/>
      <c r="WFF12" s="1941"/>
      <c r="WFG12" s="1941"/>
      <c r="WFH12" s="1941"/>
      <c r="WFI12" s="1941"/>
      <c r="WFJ12" s="1941"/>
      <c r="WFK12" s="1941"/>
      <c r="WFL12" s="1941"/>
      <c r="WFM12" s="1941"/>
      <c r="WFN12" s="1941"/>
      <c r="WFO12" s="1941"/>
      <c r="WFP12" s="1941"/>
      <c r="WFQ12" s="1941"/>
      <c r="WFR12" s="1941"/>
      <c r="WFS12" s="1941"/>
      <c r="WFT12" s="1941"/>
      <c r="WFU12" s="1941"/>
      <c r="WFV12" s="1941"/>
      <c r="WFW12" s="1941"/>
      <c r="WFX12" s="1941"/>
      <c r="WFY12" s="1941"/>
      <c r="WFZ12" s="1941"/>
      <c r="WGA12" s="1941"/>
      <c r="WGB12" s="1941"/>
      <c r="WGC12" s="1941"/>
      <c r="WGD12" s="1941"/>
      <c r="WGE12" s="1941"/>
      <c r="WGF12" s="1941"/>
      <c r="WGG12" s="1941"/>
      <c r="WGH12" s="1941"/>
      <c r="WGI12" s="1941"/>
      <c r="WGJ12" s="1941"/>
      <c r="WGK12" s="1941"/>
      <c r="WGL12" s="1941"/>
      <c r="WGM12" s="1941"/>
      <c r="WGN12" s="1941"/>
      <c r="WGO12" s="1941"/>
      <c r="WGP12" s="1941"/>
      <c r="WGQ12" s="1941"/>
      <c r="WGR12" s="1941"/>
      <c r="WGS12" s="1941"/>
      <c r="WGT12" s="1941"/>
      <c r="WGU12" s="1941"/>
      <c r="WGV12" s="1941"/>
      <c r="WGW12" s="1941"/>
      <c r="WGX12" s="1941"/>
      <c r="WGY12" s="1941"/>
      <c r="WGZ12" s="1941"/>
      <c r="WHA12" s="1941"/>
      <c r="WHB12" s="1941"/>
      <c r="WHC12" s="1941"/>
      <c r="WHD12" s="1941"/>
      <c r="WHE12" s="1941"/>
      <c r="WHF12" s="1941"/>
      <c r="WHG12" s="1941"/>
      <c r="WHH12" s="1941"/>
      <c r="WHI12" s="1941"/>
      <c r="WHJ12" s="1941"/>
      <c r="WHK12" s="1941"/>
      <c r="WHL12" s="1941"/>
      <c r="WHM12" s="1941"/>
      <c r="WHN12" s="1941"/>
      <c r="WHO12" s="1941"/>
      <c r="WHP12" s="1941"/>
      <c r="WHQ12" s="1941"/>
      <c r="WHR12" s="1941"/>
      <c r="WHS12" s="1941"/>
      <c r="WHT12" s="1941"/>
      <c r="WHU12" s="1941"/>
      <c r="WHV12" s="1941"/>
      <c r="WHW12" s="1941"/>
      <c r="WHX12" s="1941"/>
      <c r="WHY12" s="1941"/>
      <c r="WHZ12" s="1941"/>
      <c r="WIA12" s="1941"/>
      <c r="WIB12" s="1941"/>
      <c r="WIC12" s="1941"/>
      <c r="WID12" s="1941"/>
      <c r="WIE12" s="1941"/>
      <c r="WIF12" s="1941"/>
      <c r="WIG12" s="1941"/>
      <c r="WIH12" s="1941"/>
      <c r="WII12" s="1941"/>
      <c r="WIJ12" s="1941"/>
      <c r="WIK12" s="1941"/>
      <c r="WIL12" s="1941"/>
      <c r="WIM12" s="1941"/>
      <c r="WIN12" s="1941"/>
      <c r="WIO12" s="1941"/>
      <c r="WIP12" s="1941"/>
      <c r="WIQ12" s="1941"/>
      <c r="WIR12" s="1941"/>
      <c r="WIS12" s="1941"/>
      <c r="WIT12" s="1941"/>
      <c r="WIU12" s="1941"/>
      <c r="WIV12" s="1941"/>
      <c r="WIW12" s="1941"/>
      <c r="WIX12" s="1941"/>
      <c r="WIY12" s="1941"/>
      <c r="WIZ12" s="1941"/>
      <c r="WJA12" s="1941"/>
      <c r="WJB12" s="1941"/>
      <c r="WJC12" s="1941"/>
      <c r="WJD12" s="1941"/>
      <c r="WJE12" s="1941"/>
      <c r="WJF12" s="1941"/>
      <c r="WJG12" s="1941"/>
      <c r="WJH12" s="1941"/>
      <c r="WJI12" s="1941"/>
      <c r="WJJ12" s="1941"/>
      <c r="WJK12" s="1941"/>
      <c r="WJL12" s="1941"/>
      <c r="WJM12" s="1941"/>
      <c r="WJN12" s="1941"/>
      <c r="WJO12" s="1941"/>
      <c r="WJP12" s="1941"/>
      <c r="WJQ12" s="1941"/>
      <c r="WJR12" s="1941"/>
      <c r="WJS12" s="1941"/>
      <c r="WJT12" s="1941"/>
      <c r="WJU12" s="1941"/>
      <c r="WJV12" s="1941"/>
      <c r="WJW12" s="1941"/>
      <c r="WJX12" s="1941"/>
      <c r="WJY12" s="1941"/>
      <c r="WJZ12" s="1941"/>
      <c r="WKA12" s="1941"/>
      <c r="WKB12" s="1941"/>
      <c r="WKC12" s="1941"/>
      <c r="WKD12" s="1941"/>
      <c r="WKE12" s="1941"/>
      <c r="WKF12" s="1941"/>
      <c r="WKG12" s="1941"/>
      <c r="WKH12" s="1941"/>
      <c r="WKI12" s="1941"/>
      <c r="WKJ12" s="1941"/>
      <c r="WKK12" s="1941"/>
      <c r="WKL12" s="1941"/>
      <c r="WKM12" s="1941"/>
      <c r="WKN12" s="1941"/>
      <c r="WKO12" s="1941"/>
      <c r="WKP12" s="1941"/>
      <c r="WKQ12" s="1941"/>
      <c r="WKR12" s="1941"/>
      <c r="WKS12" s="1941"/>
      <c r="WKT12" s="1941"/>
      <c r="WKU12" s="1941"/>
      <c r="WKV12" s="1941"/>
      <c r="WKW12" s="1941"/>
      <c r="WKX12" s="1941"/>
      <c r="WKY12" s="1941"/>
      <c r="WKZ12" s="1941"/>
      <c r="WLA12" s="1941"/>
      <c r="WLB12" s="1941"/>
      <c r="WLC12" s="1941"/>
      <c r="WLD12" s="1941"/>
      <c r="WLE12" s="1941"/>
      <c r="WLF12" s="1941"/>
      <c r="WLG12" s="1941"/>
      <c r="WLH12" s="1941"/>
      <c r="WLI12" s="1941"/>
      <c r="WLJ12" s="1941"/>
      <c r="WLK12" s="1941"/>
      <c r="WLL12" s="1941"/>
      <c r="WLM12" s="1941"/>
      <c r="WLN12" s="1941"/>
      <c r="WLO12" s="1941"/>
      <c r="WLP12" s="1941"/>
      <c r="WLQ12" s="1941"/>
      <c r="WLR12" s="1941"/>
      <c r="WLS12" s="1941"/>
      <c r="WLT12" s="1941"/>
      <c r="WLU12" s="1941"/>
      <c r="WLV12" s="1941"/>
      <c r="WLW12" s="1941"/>
      <c r="WLX12" s="1941"/>
      <c r="WLY12" s="1941"/>
      <c r="WLZ12" s="1941"/>
      <c r="WMA12" s="1941"/>
      <c r="WMB12" s="1941"/>
      <c r="WMC12" s="1941"/>
      <c r="WMD12" s="1941"/>
      <c r="WME12" s="1941"/>
      <c r="WMF12" s="1941"/>
      <c r="WMG12" s="1941"/>
      <c r="WMH12" s="1941"/>
      <c r="WMI12" s="1941"/>
      <c r="WMJ12" s="1941"/>
      <c r="WMK12" s="1941"/>
      <c r="WML12" s="1941"/>
      <c r="WMM12" s="1941"/>
      <c r="WMN12" s="1941"/>
      <c r="WMO12" s="1941"/>
      <c r="WMP12" s="1941"/>
      <c r="WMQ12" s="1941"/>
      <c r="WMR12" s="1941"/>
      <c r="WMS12" s="1941"/>
      <c r="WMT12" s="1941"/>
      <c r="WMU12" s="1941"/>
      <c r="WMV12" s="1941"/>
      <c r="WMW12" s="1941"/>
      <c r="WMX12" s="1941"/>
      <c r="WMY12" s="1941"/>
      <c r="WMZ12" s="1941"/>
      <c r="WNA12" s="1941"/>
      <c r="WNB12" s="1941"/>
      <c r="WNC12" s="1941"/>
      <c r="WND12" s="1941"/>
      <c r="WNE12" s="1941"/>
      <c r="WNF12" s="1941"/>
      <c r="WNG12" s="1941"/>
      <c r="WNH12" s="1941"/>
      <c r="WNI12" s="1941"/>
      <c r="WNJ12" s="1941"/>
      <c r="WNK12" s="1941"/>
      <c r="WNL12" s="1941"/>
      <c r="WNM12" s="1941"/>
      <c r="WNN12" s="1941"/>
      <c r="WNO12" s="1941"/>
      <c r="WNP12" s="1941"/>
      <c r="WNQ12" s="1941"/>
      <c r="WNR12" s="1941"/>
      <c r="WNS12" s="1941"/>
      <c r="WNT12" s="1941"/>
      <c r="WNU12" s="1941"/>
      <c r="WNV12" s="1941"/>
      <c r="WNW12" s="1941"/>
      <c r="WNX12" s="1941"/>
      <c r="WNY12" s="1941"/>
      <c r="WNZ12" s="1941"/>
      <c r="WOA12" s="1941"/>
      <c r="WOB12" s="1941"/>
      <c r="WOC12" s="1941"/>
      <c r="WOD12" s="1941"/>
      <c r="WOE12" s="1941"/>
      <c r="WOF12" s="1941"/>
      <c r="WOG12" s="1941"/>
      <c r="WOH12" s="1941"/>
      <c r="WOI12" s="1941"/>
      <c r="WOJ12" s="1941"/>
      <c r="WOK12" s="1941"/>
      <c r="WOL12" s="1941"/>
      <c r="WOM12" s="1941"/>
      <c r="WON12" s="1941"/>
      <c r="WOO12" s="1941"/>
      <c r="WOP12" s="1941"/>
      <c r="WOQ12" s="1941"/>
      <c r="WOR12" s="1941"/>
      <c r="WOS12" s="1941"/>
      <c r="WOT12" s="1941"/>
      <c r="WOU12" s="1941"/>
      <c r="WOV12" s="1941"/>
      <c r="WOW12" s="1941"/>
      <c r="WOX12" s="1941"/>
      <c r="WOY12" s="1941"/>
      <c r="WOZ12" s="1941"/>
      <c r="WPA12" s="1941"/>
      <c r="WPB12" s="1941"/>
      <c r="WPC12" s="1941"/>
      <c r="WPD12" s="1941"/>
      <c r="WPE12" s="1941"/>
      <c r="WPF12" s="1941"/>
      <c r="WPG12" s="1941"/>
      <c r="WPH12" s="1941"/>
      <c r="WPI12" s="1941"/>
      <c r="WPJ12" s="1941"/>
      <c r="WPK12" s="1941"/>
      <c r="WPL12" s="1941"/>
      <c r="WPM12" s="1941"/>
      <c r="WPN12" s="1941"/>
      <c r="WPO12" s="1941"/>
      <c r="WPP12" s="1941"/>
      <c r="WPQ12" s="1941"/>
      <c r="WPR12" s="1941"/>
      <c r="WPS12" s="1941"/>
      <c r="WPT12" s="1941"/>
      <c r="WPU12" s="1941"/>
      <c r="WPV12" s="1941"/>
      <c r="WPW12" s="1941"/>
      <c r="WPX12" s="1941"/>
      <c r="WPY12" s="1941"/>
      <c r="WPZ12" s="1941"/>
      <c r="WQA12" s="1941"/>
      <c r="WQB12" s="1941"/>
      <c r="WQC12" s="1941"/>
      <c r="WQD12" s="1941"/>
      <c r="WQE12" s="1941"/>
      <c r="WQF12" s="1941"/>
      <c r="WQG12" s="1941"/>
      <c r="WQH12" s="1941"/>
      <c r="WQI12" s="1941"/>
      <c r="WQJ12" s="1941"/>
      <c r="WQK12" s="1941"/>
      <c r="WQL12" s="1941"/>
      <c r="WQM12" s="1941"/>
      <c r="WQN12" s="1941"/>
      <c r="WQO12" s="1941"/>
      <c r="WQP12" s="1941"/>
      <c r="WQQ12" s="1941"/>
      <c r="WQR12" s="1941"/>
      <c r="WQS12" s="1941"/>
      <c r="WQT12" s="1941"/>
      <c r="WQU12" s="1941"/>
      <c r="WQV12" s="1941"/>
      <c r="WQW12" s="1941"/>
      <c r="WQX12" s="1941"/>
      <c r="WQY12" s="1941"/>
      <c r="WQZ12" s="1941"/>
      <c r="WRA12" s="1941"/>
      <c r="WRB12" s="1941"/>
      <c r="WRC12" s="1941"/>
      <c r="WRD12" s="1941"/>
      <c r="WRE12" s="1941"/>
      <c r="WRF12" s="1941"/>
      <c r="WRG12" s="1941"/>
      <c r="WRH12" s="1941"/>
      <c r="WRI12" s="1941"/>
      <c r="WRJ12" s="1941"/>
      <c r="WRK12" s="1941"/>
      <c r="WRL12" s="1941"/>
      <c r="WRM12" s="1941"/>
      <c r="WRN12" s="1941"/>
      <c r="WRO12" s="1941"/>
      <c r="WRP12" s="1941"/>
      <c r="WRQ12" s="1941"/>
      <c r="WRR12" s="1941"/>
      <c r="WRS12" s="1941"/>
      <c r="WRT12" s="1941"/>
      <c r="WRU12" s="1941"/>
      <c r="WRV12" s="1941"/>
      <c r="WRW12" s="1941"/>
      <c r="WRX12" s="1941"/>
      <c r="WRY12" s="1941"/>
      <c r="WRZ12" s="1941"/>
      <c r="WSA12" s="1941"/>
      <c r="WSB12" s="1941"/>
      <c r="WSC12" s="1941"/>
      <c r="WSD12" s="1941"/>
      <c r="WSE12" s="1941"/>
      <c r="WSF12" s="1941"/>
      <c r="WSG12" s="1941"/>
      <c r="WSH12" s="1941"/>
      <c r="WSI12" s="1941"/>
      <c r="WSJ12" s="1941"/>
      <c r="WSK12" s="1941"/>
      <c r="WSL12" s="1941"/>
      <c r="WSM12" s="1941"/>
      <c r="WSN12" s="1941"/>
      <c r="WSO12" s="1941"/>
      <c r="WSP12" s="1941"/>
      <c r="WSQ12" s="1941"/>
      <c r="WSR12" s="1941"/>
      <c r="WSS12" s="1941"/>
      <c r="WST12" s="1941"/>
      <c r="WSU12" s="1941"/>
      <c r="WSV12" s="1941"/>
      <c r="WSW12" s="1941"/>
      <c r="WSX12" s="1941"/>
      <c r="WSY12" s="1941"/>
      <c r="WSZ12" s="1941"/>
      <c r="WTA12" s="1941"/>
      <c r="WTB12" s="1941"/>
      <c r="WTC12" s="1941"/>
      <c r="WTD12" s="1941"/>
      <c r="WTE12" s="1941"/>
      <c r="WTF12" s="1941"/>
      <c r="WTG12" s="1941"/>
      <c r="WTH12" s="1941"/>
      <c r="WTI12" s="1941"/>
      <c r="WTJ12" s="1941"/>
      <c r="WTK12" s="1941"/>
      <c r="WTL12" s="1941"/>
      <c r="WTM12" s="1941"/>
      <c r="WTN12" s="1941"/>
      <c r="WTO12" s="1941"/>
      <c r="WTP12" s="1941"/>
      <c r="WTQ12" s="1941"/>
      <c r="WTR12" s="1941"/>
      <c r="WTS12" s="1941"/>
      <c r="WTT12" s="1941"/>
      <c r="WTU12" s="1941"/>
      <c r="WTV12" s="1941"/>
      <c r="WTW12" s="1941"/>
      <c r="WTX12" s="1941"/>
      <c r="WTY12" s="1941"/>
      <c r="WTZ12" s="1941"/>
      <c r="WUA12" s="1941"/>
      <c r="WUB12" s="1941"/>
      <c r="WUC12" s="1941"/>
      <c r="WUD12" s="1941"/>
      <c r="WUE12" s="1941"/>
      <c r="WUF12" s="1941"/>
      <c r="WUG12" s="1941"/>
      <c r="WUH12" s="1941"/>
      <c r="WUI12" s="1941"/>
      <c r="WUJ12" s="1941"/>
      <c r="WUK12" s="1941"/>
      <c r="WUL12" s="1941"/>
      <c r="WUM12" s="1941"/>
      <c r="WUN12" s="1941"/>
      <c r="WUO12" s="1941"/>
      <c r="WUP12" s="1941"/>
      <c r="WUQ12" s="1941"/>
      <c r="WUR12" s="1941"/>
      <c r="WUS12" s="1941"/>
      <c r="WUT12" s="1941"/>
      <c r="WUU12" s="1941"/>
      <c r="WUV12" s="1941"/>
      <c r="WUW12" s="1941"/>
      <c r="WUX12" s="1941"/>
      <c r="WUY12" s="1941"/>
      <c r="WUZ12" s="1941"/>
      <c r="WVA12" s="1941"/>
      <c r="WVB12" s="1941"/>
      <c r="WVC12" s="1941"/>
      <c r="WVD12" s="1941"/>
      <c r="WVE12" s="1941"/>
      <c r="WVF12" s="1941"/>
      <c r="WVG12" s="1941"/>
      <c r="WVH12" s="1941"/>
      <c r="WVI12" s="1941"/>
      <c r="WVJ12" s="1941"/>
      <c r="WVK12" s="1941"/>
      <c r="WVL12" s="1941"/>
      <c r="WVM12" s="1941"/>
      <c r="WVN12" s="1941"/>
      <c r="WVO12" s="1941"/>
      <c r="WVP12" s="1941"/>
      <c r="WVQ12" s="1941"/>
      <c r="WVR12" s="1941"/>
      <c r="WVS12" s="1941"/>
      <c r="WVT12" s="1941"/>
      <c r="WVU12" s="1941"/>
      <c r="WVV12" s="1941"/>
      <c r="WVW12" s="1941"/>
      <c r="WVX12" s="1941"/>
      <c r="WVY12" s="1941"/>
      <c r="WVZ12" s="1941"/>
      <c r="WWA12" s="1941"/>
      <c r="WWB12" s="1941"/>
      <c r="WWC12" s="1941"/>
      <c r="WWD12" s="1941"/>
      <c r="WWE12" s="1941"/>
      <c r="WWF12" s="1941"/>
      <c r="WWG12" s="1941"/>
      <c r="WWH12" s="1941"/>
      <c r="WWI12" s="1941"/>
      <c r="WWJ12" s="1941"/>
      <c r="WWK12" s="1941"/>
      <c r="WWL12" s="1941"/>
      <c r="WWM12" s="1941"/>
      <c r="WWN12" s="1941"/>
      <c r="WWO12" s="1941"/>
      <c r="WWP12" s="1941"/>
      <c r="WWQ12" s="1941"/>
      <c r="WWR12" s="1941"/>
      <c r="WWS12" s="1941"/>
      <c r="WWT12" s="1941"/>
      <c r="WWU12" s="1941"/>
      <c r="WWV12" s="1941"/>
      <c r="WWW12" s="1941"/>
      <c r="WWX12" s="1941"/>
      <c r="WWY12" s="1941"/>
      <c r="WWZ12" s="1941"/>
      <c r="WXA12" s="1941"/>
      <c r="WXB12" s="1941"/>
      <c r="WXC12" s="1941"/>
      <c r="WXD12" s="1941"/>
      <c r="WXE12" s="1941"/>
      <c r="WXF12" s="1941"/>
      <c r="WXG12" s="1941"/>
      <c r="WXH12" s="1941"/>
      <c r="WXI12" s="1941"/>
      <c r="WXJ12" s="1941"/>
      <c r="WXK12" s="1941"/>
      <c r="WXL12" s="1941"/>
      <c r="WXM12" s="1941"/>
      <c r="WXN12" s="1941"/>
      <c r="WXO12" s="1941"/>
      <c r="WXP12" s="1941"/>
      <c r="WXQ12" s="1941"/>
      <c r="WXR12" s="1941"/>
      <c r="WXS12" s="1941"/>
      <c r="WXT12" s="1941"/>
      <c r="WXU12" s="1941"/>
      <c r="WXV12" s="1941"/>
      <c r="WXW12" s="1941"/>
      <c r="WXX12" s="1941"/>
      <c r="WXY12" s="1941"/>
      <c r="WXZ12" s="1941"/>
      <c r="WYA12" s="1941"/>
      <c r="WYB12" s="1941"/>
      <c r="WYC12" s="1941"/>
      <c r="WYD12" s="1941"/>
      <c r="WYE12" s="1941"/>
      <c r="WYF12" s="1941"/>
      <c r="WYG12" s="1941"/>
      <c r="WYH12" s="1941"/>
      <c r="WYI12" s="1941"/>
      <c r="WYJ12" s="1941"/>
      <c r="WYK12" s="1941"/>
      <c r="WYL12" s="1941"/>
      <c r="WYM12" s="1941"/>
      <c r="WYN12" s="1941"/>
      <c r="WYO12" s="1941"/>
      <c r="WYP12" s="1941"/>
      <c r="WYQ12" s="1941"/>
      <c r="WYR12" s="1941"/>
      <c r="WYS12" s="1941"/>
      <c r="WYT12" s="1941"/>
      <c r="WYU12" s="1941"/>
      <c r="WYV12" s="1941"/>
      <c r="WYW12" s="1941"/>
      <c r="WYX12" s="1941"/>
      <c r="WYY12" s="1941"/>
      <c r="WYZ12" s="1941"/>
      <c r="WZA12" s="1941"/>
      <c r="WZB12" s="1941"/>
      <c r="WZC12" s="1941"/>
      <c r="WZD12" s="1941"/>
      <c r="WZE12" s="1941"/>
      <c r="WZF12" s="1941"/>
      <c r="WZG12" s="1941"/>
      <c r="WZH12" s="1941"/>
      <c r="WZI12" s="1941"/>
      <c r="WZJ12" s="1941"/>
      <c r="WZK12" s="1941"/>
      <c r="WZL12" s="1941"/>
      <c r="WZM12" s="1941"/>
      <c r="WZN12" s="1941"/>
      <c r="WZO12" s="1941"/>
      <c r="WZP12" s="1941"/>
      <c r="WZQ12" s="1941"/>
      <c r="WZR12" s="1941"/>
      <c r="WZS12" s="1941"/>
      <c r="WZT12" s="1941"/>
      <c r="WZU12" s="1941"/>
      <c r="WZV12" s="1941"/>
      <c r="WZW12" s="1941"/>
      <c r="WZX12" s="1941"/>
      <c r="WZY12" s="1941"/>
      <c r="WZZ12" s="1941"/>
      <c r="XAA12" s="1941"/>
      <c r="XAB12" s="1941"/>
      <c r="XAC12" s="1941"/>
      <c r="XAD12" s="1941"/>
      <c r="XAE12" s="1941"/>
      <c r="XAF12" s="1941"/>
      <c r="XAG12" s="1941"/>
      <c r="XAH12" s="1941"/>
      <c r="XAI12" s="1941"/>
      <c r="XAJ12" s="1941"/>
      <c r="XAK12" s="1941"/>
      <c r="XAL12" s="1941"/>
      <c r="XAM12" s="1941"/>
      <c r="XAN12" s="1941"/>
      <c r="XAO12" s="1941"/>
      <c r="XAP12" s="1941"/>
      <c r="XAQ12" s="1941"/>
      <c r="XAR12" s="1941"/>
      <c r="XAS12" s="1941"/>
      <c r="XAT12" s="1941"/>
      <c r="XAU12" s="1941"/>
      <c r="XAV12" s="1941"/>
      <c r="XAW12" s="1941"/>
      <c r="XAX12" s="1941"/>
      <c r="XAY12" s="1941"/>
      <c r="XAZ12" s="1941"/>
      <c r="XBA12" s="1941"/>
      <c r="XBB12" s="1941"/>
      <c r="XBC12" s="1941"/>
      <c r="XBD12" s="1941"/>
      <c r="XBE12" s="1941"/>
      <c r="XBF12" s="1941"/>
      <c r="XBG12" s="1941"/>
      <c r="XBH12" s="1941"/>
      <c r="XBI12" s="1941"/>
      <c r="XBJ12" s="1941"/>
      <c r="XBK12" s="1941"/>
      <c r="XBL12" s="1941"/>
      <c r="XBM12" s="1941"/>
      <c r="XBN12" s="1941"/>
      <c r="XBO12" s="1941"/>
      <c r="XBP12" s="1941"/>
      <c r="XBQ12" s="1941"/>
      <c r="XBR12" s="1941"/>
      <c r="XBS12" s="1941"/>
      <c r="XBT12" s="1941"/>
      <c r="XBU12" s="1941"/>
      <c r="XBV12" s="1941"/>
      <c r="XBW12" s="1941"/>
      <c r="XBX12" s="1941"/>
      <c r="XBY12" s="1941"/>
      <c r="XBZ12" s="1941"/>
      <c r="XCA12" s="1941"/>
      <c r="XCB12" s="1941"/>
      <c r="XCC12" s="1941"/>
      <c r="XCD12" s="1941"/>
      <c r="XCE12" s="1941"/>
      <c r="XCF12" s="1941"/>
      <c r="XCG12" s="1941"/>
      <c r="XCH12" s="1941"/>
      <c r="XCI12" s="1941"/>
      <c r="XCJ12" s="1941"/>
      <c r="XCK12" s="1941"/>
      <c r="XCL12" s="1941"/>
      <c r="XCM12" s="1941"/>
      <c r="XCN12" s="1941"/>
      <c r="XCO12" s="1941"/>
      <c r="XCP12" s="1941"/>
      <c r="XCQ12" s="1941"/>
      <c r="XCR12" s="1941"/>
      <c r="XCS12" s="1941"/>
      <c r="XCT12" s="1941"/>
      <c r="XCU12" s="1941"/>
      <c r="XCV12" s="1941"/>
      <c r="XCW12" s="1941"/>
      <c r="XCX12" s="1941"/>
      <c r="XCY12" s="1941"/>
      <c r="XCZ12" s="1941"/>
      <c r="XDA12" s="1941"/>
      <c r="XDB12" s="1941"/>
      <c r="XDC12" s="1941"/>
      <c r="XDD12" s="1941"/>
      <c r="XDE12" s="1941"/>
      <c r="XDF12" s="1941"/>
      <c r="XDG12" s="1941"/>
      <c r="XDH12" s="1941"/>
      <c r="XDI12" s="1941"/>
      <c r="XDJ12" s="1941"/>
      <c r="XDK12" s="1941"/>
      <c r="XDL12" s="1941"/>
      <c r="XDM12" s="1941"/>
      <c r="XDN12" s="1941"/>
      <c r="XDO12" s="1941"/>
      <c r="XDP12" s="1941"/>
      <c r="XDQ12" s="1941"/>
      <c r="XDR12" s="1941"/>
      <c r="XDS12" s="1941"/>
      <c r="XDT12" s="1941"/>
      <c r="XDU12" s="1941"/>
      <c r="XDV12" s="1941"/>
      <c r="XDW12" s="1941"/>
      <c r="XDX12" s="1941"/>
      <c r="XDY12" s="1941"/>
      <c r="XDZ12" s="1941"/>
      <c r="XEA12" s="1941"/>
      <c r="XEB12" s="1941"/>
      <c r="XEC12" s="1941"/>
      <c r="XED12" s="1941"/>
      <c r="XEE12" s="1941"/>
      <c r="XEF12" s="1941"/>
      <c r="XEG12" s="1941"/>
      <c r="XEH12" s="1941"/>
      <c r="XEI12" s="1941"/>
      <c r="XEJ12" s="1941"/>
      <c r="XEK12" s="1941"/>
      <c r="XEL12" s="1941"/>
      <c r="XEM12" s="1941"/>
      <c r="XEN12" s="1941"/>
      <c r="XEO12" s="1941"/>
      <c r="XEP12" s="1941"/>
      <c r="XEQ12" s="1941"/>
      <c r="XER12" s="1941"/>
      <c r="XES12" s="1941"/>
      <c r="XET12" s="1941"/>
      <c r="XEU12" s="1941"/>
      <c r="XEV12" s="1941"/>
      <c r="XEW12" s="1941"/>
      <c r="XEX12" s="1941"/>
      <c r="XEY12" s="1941"/>
      <c r="XEZ12" s="1941"/>
      <c r="XFA12" s="1941"/>
      <c r="XFB12" s="1941"/>
      <c r="XFC12" s="1941"/>
      <c r="XFD12" s="1941"/>
    </row>
    <row r="13" spans="1:16384">
      <c r="A13" s="1851"/>
      <c r="B13" s="1851"/>
      <c r="C13" s="1851"/>
      <c r="D13" s="1851"/>
      <c r="E13" s="1851"/>
      <c r="F13" s="1851"/>
      <c r="G13" s="1851"/>
      <c r="H13" s="1851"/>
    </row>
  </sheetData>
  <mergeCells count="14">
    <mergeCell ref="A4:A6"/>
    <mergeCell ref="B4:F4"/>
    <mergeCell ref="G4:I4"/>
    <mergeCell ref="J4:M4"/>
    <mergeCell ref="N4:N5"/>
    <mergeCell ref="Q4:Q5"/>
    <mergeCell ref="R4:R5"/>
    <mergeCell ref="S4:S5"/>
    <mergeCell ref="T4:T6"/>
    <mergeCell ref="F1:I1"/>
    <mergeCell ref="R2:T2"/>
    <mergeCell ref="R3:T3"/>
    <mergeCell ref="O4:O5"/>
    <mergeCell ref="P4:P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B1:H39"/>
  <sheetViews>
    <sheetView showGridLines="0" topLeftCell="A19" workbookViewId="0">
      <selection activeCell="H17" sqref="H17"/>
    </sheetView>
  </sheetViews>
  <sheetFormatPr defaultRowHeight="12.75"/>
  <cols>
    <col min="1" max="1" width="5.140625" style="1507" customWidth="1"/>
    <col min="2" max="2" width="13.140625" style="1507" customWidth="1"/>
    <col min="3" max="3" width="5" style="1531" customWidth="1"/>
    <col min="4" max="4" width="15" style="1507" customWidth="1"/>
    <col min="5" max="5" width="9" style="1507" customWidth="1"/>
    <col min="6" max="6" width="10.42578125" style="1507" customWidth="1"/>
    <col min="7" max="7" width="5.85546875" style="1531" customWidth="1"/>
    <col min="8" max="8" width="22.42578125" style="1507" customWidth="1"/>
    <col min="9" max="16384" width="9.140625" style="1507"/>
  </cols>
  <sheetData>
    <row r="1" spans="2:8" ht="22.5" customHeight="1">
      <c r="B1" s="2780" t="s">
        <v>893</v>
      </c>
      <c r="C1" s="2780"/>
      <c r="D1" s="2780"/>
      <c r="E1" s="2780"/>
      <c r="F1" s="2780"/>
      <c r="G1" s="2780"/>
      <c r="H1" s="2780"/>
    </row>
    <row r="2" spans="2:8" s="1508" customFormat="1" ht="18" customHeight="1">
      <c r="B2" s="2781" t="s">
        <v>987</v>
      </c>
      <c r="C2" s="2781"/>
      <c r="D2" s="2781"/>
      <c r="E2" s="2781"/>
      <c r="F2" s="2781"/>
      <c r="G2" s="2781"/>
      <c r="H2" s="2781"/>
    </row>
    <row r="3" spans="2:8">
      <c r="B3" s="1509"/>
      <c r="C3" s="1510"/>
      <c r="D3" s="1509"/>
      <c r="E3" s="1509"/>
      <c r="F3" s="1509"/>
      <c r="G3" s="1510"/>
      <c r="H3" s="1509"/>
    </row>
    <row r="4" spans="2:8">
      <c r="B4" s="1511"/>
      <c r="C4" s="1512"/>
      <c r="D4" s="1511"/>
      <c r="E4" s="1511"/>
      <c r="F4" s="1511"/>
      <c r="G4" s="1512"/>
      <c r="H4" s="1511"/>
    </row>
    <row r="5" spans="2:8" ht="15" customHeight="1">
      <c r="B5" s="1513" t="s">
        <v>988</v>
      </c>
      <c r="C5" s="1514" t="s">
        <v>989</v>
      </c>
      <c r="D5" s="1511" t="s">
        <v>990</v>
      </c>
      <c r="E5" s="1511"/>
      <c r="F5" s="1515" t="s">
        <v>991</v>
      </c>
      <c r="G5" s="1512" t="s">
        <v>989</v>
      </c>
      <c r="H5" s="1511" t="s">
        <v>992</v>
      </c>
    </row>
    <row r="6" spans="2:8" ht="15" customHeight="1">
      <c r="B6" s="1515"/>
      <c r="C6" s="1514" t="s">
        <v>989</v>
      </c>
      <c r="D6" s="1516" t="s">
        <v>993</v>
      </c>
      <c r="E6" s="1516"/>
      <c r="F6" s="1513"/>
      <c r="G6" s="1514" t="s">
        <v>989</v>
      </c>
      <c r="H6" s="1516" t="s">
        <v>994</v>
      </c>
    </row>
    <row r="7" spans="2:8" ht="15" customHeight="1">
      <c r="B7" s="1515"/>
      <c r="C7" s="1512"/>
      <c r="D7" s="1516"/>
      <c r="E7" s="1516"/>
      <c r="F7" s="1513"/>
      <c r="G7" s="1514"/>
      <c r="H7" s="1516"/>
    </row>
    <row r="8" spans="2:8" ht="15" customHeight="1">
      <c r="B8" s="1513" t="s">
        <v>995</v>
      </c>
      <c r="C8" s="1514" t="s">
        <v>989</v>
      </c>
      <c r="D8" s="1516" t="s">
        <v>996</v>
      </c>
      <c r="E8" s="1516"/>
      <c r="F8" s="1513" t="s">
        <v>997</v>
      </c>
      <c r="G8" s="1514" t="s">
        <v>989</v>
      </c>
      <c r="H8" s="1516" t="s">
        <v>998</v>
      </c>
    </row>
    <row r="9" spans="2:8" ht="15" customHeight="1">
      <c r="B9" s="1515"/>
      <c r="C9" s="1514"/>
      <c r="D9" s="1516"/>
      <c r="E9" s="1516"/>
      <c r="F9" s="1513"/>
      <c r="G9" s="1514" t="s">
        <v>989</v>
      </c>
      <c r="H9" s="1516" t="s">
        <v>1000</v>
      </c>
    </row>
    <row r="10" spans="2:8" ht="15" customHeight="1">
      <c r="B10" s="1515"/>
      <c r="C10" s="1514"/>
      <c r="D10" s="1516"/>
      <c r="E10" s="1516"/>
      <c r="F10" s="1513"/>
      <c r="G10" s="1514"/>
      <c r="H10" s="1516"/>
    </row>
    <row r="11" spans="2:8" ht="15" customHeight="1">
      <c r="B11" s="1513" t="s">
        <v>1001</v>
      </c>
      <c r="C11" s="1514" t="s">
        <v>989</v>
      </c>
      <c r="D11" s="1516" t="s">
        <v>1002</v>
      </c>
      <c r="E11" s="1516"/>
      <c r="F11" s="1513" t="s">
        <v>1003</v>
      </c>
      <c r="G11" s="1514" t="s">
        <v>989</v>
      </c>
      <c r="H11" s="1516" t="s">
        <v>1004</v>
      </c>
    </row>
    <row r="12" spans="2:8" ht="15" customHeight="1">
      <c r="B12" s="1513" t="s">
        <v>1005</v>
      </c>
      <c r="C12" s="1514" t="s">
        <v>989</v>
      </c>
      <c r="D12" s="1516" t="s">
        <v>1006</v>
      </c>
      <c r="E12" s="1516"/>
      <c r="F12" s="1513"/>
      <c r="G12" s="1514" t="s">
        <v>989</v>
      </c>
      <c r="H12" s="1516" t="s">
        <v>1007</v>
      </c>
    </row>
    <row r="13" spans="2:8" ht="15" customHeight="1">
      <c r="B13" s="1513"/>
      <c r="C13" s="1514"/>
      <c r="D13" s="1516"/>
      <c r="E13" s="1516"/>
      <c r="F13" s="1513"/>
      <c r="G13" s="1514"/>
      <c r="H13" s="1516"/>
    </row>
    <row r="14" spans="2:8" ht="15" customHeight="1">
      <c r="B14" s="1513"/>
      <c r="C14" s="1514"/>
      <c r="D14" s="1516"/>
      <c r="E14" s="1516"/>
      <c r="F14" s="1513" t="s">
        <v>1008</v>
      </c>
      <c r="G14" s="1514" t="s">
        <v>989</v>
      </c>
      <c r="H14" s="1516" t="s">
        <v>1009</v>
      </c>
    </row>
    <row r="15" spans="2:8" ht="15" customHeight="1">
      <c r="B15" s="1513" t="s">
        <v>1010</v>
      </c>
      <c r="C15" s="1514" t="s">
        <v>989</v>
      </c>
      <c r="D15" s="1516" t="s">
        <v>1011</v>
      </c>
      <c r="E15" s="1516"/>
      <c r="F15" s="1513"/>
      <c r="G15" s="1514" t="s">
        <v>989</v>
      </c>
      <c r="H15" s="1516" t="s">
        <v>1012</v>
      </c>
    </row>
    <row r="16" spans="2:8" ht="15" customHeight="1">
      <c r="B16" s="1513"/>
      <c r="C16" s="1514" t="s">
        <v>989</v>
      </c>
      <c r="D16" s="1516" t="s">
        <v>1013</v>
      </c>
      <c r="E16" s="1516"/>
      <c r="F16" s="1513"/>
      <c r="G16" s="1514"/>
      <c r="H16" s="1516"/>
    </row>
    <row r="17" spans="2:8" ht="15" customHeight="1">
      <c r="B17" s="1513"/>
      <c r="C17" s="1514"/>
      <c r="D17" s="1516"/>
      <c r="E17" s="1516"/>
      <c r="F17" s="1513" t="s">
        <v>1014</v>
      </c>
      <c r="G17" s="1514" t="s">
        <v>989</v>
      </c>
      <c r="H17" s="1516" t="s">
        <v>1015</v>
      </c>
    </row>
    <row r="18" spans="2:8" ht="15" customHeight="1">
      <c r="B18" s="1517" t="s">
        <v>1016</v>
      </c>
      <c r="C18" s="1514" t="s">
        <v>989</v>
      </c>
      <c r="D18" s="1518" t="s">
        <v>1019</v>
      </c>
      <c r="E18" s="1516"/>
      <c r="F18" s="1513" t="s">
        <v>1017</v>
      </c>
      <c r="G18" s="1514" t="s">
        <v>989</v>
      </c>
      <c r="H18" s="1516" t="s">
        <v>1018</v>
      </c>
    </row>
    <row r="19" spans="2:8" ht="15" customHeight="1">
      <c r="B19" s="1519"/>
      <c r="C19" s="1514" t="s">
        <v>989</v>
      </c>
      <c r="D19" s="1516" t="s">
        <v>3974</v>
      </c>
      <c r="E19" s="1516"/>
      <c r="F19" s="1513" t="s">
        <v>1090</v>
      </c>
      <c r="G19" s="1514" t="s">
        <v>989</v>
      </c>
      <c r="H19" s="1516" t="s">
        <v>1020</v>
      </c>
    </row>
    <row r="20" spans="2:8" ht="15" customHeight="1">
      <c r="B20" s="1513" t="s">
        <v>1021</v>
      </c>
      <c r="C20" s="1514" t="s">
        <v>989</v>
      </c>
      <c r="D20" s="1516" t="s">
        <v>1022</v>
      </c>
      <c r="E20" s="1516"/>
      <c r="F20" s="1513" t="s">
        <v>1023</v>
      </c>
      <c r="G20" s="1514" t="s">
        <v>989</v>
      </c>
      <c r="H20" s="1516" t="s">
        <v>1024</v>
      </c>
    </row>
    <row r="21" spans="2:8" ht="15" customHeight="1">
      <c r="B21" s="1513"/>
      <c r="C21" s="1514" t="s">
        <v>989</v>
      </c>
      <c r="D21" s="1516" t="s">
        <v>1025</v>
      </c>
      <c r="E21" s="1516"/>
      <c r="F21" s="1513" t="s">
        <v>1026</v>
      </c>
      <c r="G21" s="1514" t="s">
        <v>989</v>
      </c>
      <c r="H21" s="1516" t="s">
        <v>1027</v>
      </c>
    </row>
    <row r="22" spans="2:8" ht="15" customHeight="1">
      <c r="B22" s="1513"/>
      <c r="C22" s="1514" t="s">
        <v>989</v>
      </c>
      <c r="D22" s="1516" t="s">
        <v>1028</v>
      </c>
      <c r="E22" s="1516"/>
      <c r="F22" s="1513"/>
      <c r="G22" s="1514" t="s">
        <v>989</v>
      </c>
      <c r="H22" s="1516" t="s">
        <v>1029</v>
      </c>
    </row>
    <row r="23" spans="2:8" ht="15" customHeight="1">
      <c r="B23" s="1513"/>
      <c r="C23" s="1514" t="s">
        <v>989</v>
      </c>
      <c r="D23" s="1516" t="s">
        <v>1030</v>
      </c>
      <c r="E23" s="1516"/>
      <c r="F23" s="1513"/>
      <c r="G23" s="1514"/>
      <c r="H23" s="1516"/>
    </row>
    <row r="24" spans="2:8" ht="15" customHeight="1">
      <c r="B24" s="1513"/>
      <c r="C24" s="1514"/>
      <c r="D24" s="1516"/>
      <c r="E24" s="1516"/>
      <c r="F24" s="1513" t="s">
        <v>1086</v>
      </c>
      <c r="G24" s="1514" t="s">
        <v>989</v>
      </c>
      <c r="H24" s="1516" t="s">
        <v>1035</v>
      </c>
    </row>
    <row r="25" spans="2:8" ht="15" customHeight="1">
      <c r="B25" s="1513" t="s">
        <v>1036</v>
      </c>
      <c r="C25" s="1514" t="s">
        <v>989</v>
      </c>
      <c r="D25" s="1516" t="s">
        <v>1037</v>
      </c>
      <c r="E25" s="1516"/>
      <c r="F25" s="1513"/>
      <c r="G25" s="1514" t="s">
        <v>989</v>
      </c>
      <c r="H25" s="1516" t="s">
        <v>1038</v>
      </c>
    </row>
    <row r="26" spans="2:8" ht="15" customHeight="1">
      <c r="B26" s="1513"/>
      <c r="C26" s="1514" t="s">
        <v>989</v>
      </c>
      <c r="D26" s="1516" t="s">
        <v>1039</v>
      </c>
      <c r="E26" s="1516"/>
      <c r="F26" s="1513"/>
      <c r="G26" s="1514" t="s">
        <v>989</v>
      </c>
      <c r="H26" s="1516" t="s">
        <v>1040</v>
      </c>
    </row>
    <row r="27" spans="2:8" ht="15" customHeight="1">
      <c r="B27" s="1513"/>
      <c r="C27" s="1514" t="s">
        <v>989</v>
      </c>
      <c r="D27" s="1516" t="s">
        <v>1041</v>
      </c>
      <c r="E27" s="1516"/>
      <c r="F27" s="1513"/>
      <c r="G27" s="1514"/>
      <c r="H27" s="1516"/>
    </row>
    <row r="28" spans="2:8" ht="15" customHeight="1">
      <c r="B28" s="1513"/>
      <c r="C28" s="1514"/>
      <c r="D28" s="1516"/>
      <c r="E28" s="1516"/>
      <c r="F28" s="1513" t="s">
        <v>1042</v>
      </c>
      <c r="G28" s="1514" t="s">
        <v>989</v>
      </c>
      <c r="H28" s="1516" t="s">
        <v>1043</v>
      </c>
    </row>
    <row r="29" spans="2:8" ht="15" customHeight="1">
      <c r="B29" s="1513" t="s">
        <v>1044</v>
      </c>
      <c r="C29" s="1514" t="s">
        <v>989</v>
      </c>
      <c r="D29" s="1516" t="s">
        <v>1045</v>
      </c>
      <c r="E29" s="1516"/>
      <c r="F29" s="1513" t="s">
        <v>1046</v>
      </c>
      <c r="G29" s="1514" t="s">
        <v>989</v>
      </c>
      <c r="H29" s="1516" t="s">
        <v>1047</v>
      </c>
    </row>
    <row r="30" spans="2:8" ht="15" customHeight="1">
      <c r="B30" s="1513"/>
      <c r="C30" s="1514" t="s">
        <v>989</v>
      </c>
      <c r="D30" s="1516" t="s">
        <v>1048</v>
      </c>
      <c r="E30" s="1516"/>
      <c r="F30" s="1513"/>
      <c r="G30" s="1514" t="s">
        <v>989</v>
      </c>
      <c r="H30" s="1516" t="s">
        <v>1049</v>
      </c>
    </row>
    <row r="31" spans="2:8" ht="15" customHeight="1">
      <c r="B31" s="1513"/>
      <c r="C31" s="1514"/>
      <c r="D31" s="1516"/>
      <c r="E31" s="1516"/>
      <c r="F31" s="1513"/>
      <c r="G31" s="1514" t="s">
        <v>989</v>
      </c>
      <c r="H31" s="1516" t="s">
        <v>1087</v>
      </c>
    </row>
    <row r="32" spans="2:8" ht="15" customHeight="1">
      <c r="B32" s="1513" t="s">
        <v>1050</v>
      </c>
      <c r="C32" s="1514" t="s">
        <v>989</v>
      </c>
      <c r="D32" s="1516" t="s">
        <v>1051</v>
      </c>
      <c r="E32" s="1516"/>
      <c r="F32" s="1513"/>
      <c r="G32" s="1514" t="s">
        <v>989</v>
      </c>
      <c r="H32" s="1516" t="s">
        <v>892</v>
      </c>
    </row>
    <row r="33" spans="2:8" ht="15" customHeight="1">
      <c r="B33" s="1513"/>
      <c r="C33" s="1514" t="s">
        <v>989</v>
      </c>
      <c r="D33" s="1516" t="s">
        <v>1052</v>
      </c>
      <c r="E33" s="1516"/>
      <c r="F33" s="1520"/>
      <c r="G33" s="1521"/>
      <c r="H33" s="1522"/>
    </row>
    <row r="34" spans="2:8" ht="15" customHeight="1">
      <c r="B34" s="1513"/>
      <c r="C34" s="1514" t="s">
        <v>989</v>
      </c>
      <c r="D34" s="1516" t="s">
        <v>1055</v>
      </c>
      <c r="E34" s="1516"/>
      <c r="F34" s="1513" t="s">
        <v>1053</v>
      </c>
      <c r="G34" s="1514" t="s">
        <v>989</v>
      </c>
      <c r="H34" s="1516" t="s">
        <v>1054</v>
      </c>
    </row>
    <row r="35" spans="2:8" ht="15" customHeight="1">
      <c r="B35" s="1513"/>
      <c r="C35" s="1514"/>
      <c r="D35" s="1516"/>
      <c r="E35" s="1516"/>
      <c r="F35" s="1513" t="s">
        <v>3975</v>
      </c>
      <c r="G35" s="1514" t="s">
        <v>989</v>
      </c>
      <c r="H35" s="1516" t="s">
        <v>3976</v>
      </c>
    </row>
    <row r="36" spans="2:8" ht="15" customHeight="1">
      <c r="B36" s="1513" t="s">
        <v>1056</v>
      </c>
      <c r="C36" s="1514" t="s">
        <v>989</v>
      </c>
      <c r="D36" s="1516" t="s">
        <v>1057</v>
      </c>
      <c r="E36" s="1516"/>
      <c r="F36" s="1513" t="s">
        <v>1492</v>
      </c>
      <c r="G36" s="1514" t="s">
        <v>989</v>
      </c>
      <c r="H36" s="1516" t="s">
        <v>891</v>
      </c>
    </row>
    <row r="37" spans="2:8" ht="15" customHeight="1" thickBot="1">
      <c r="B37" s="1523"/>
      <c r="C37" s="1524"/>
      <c r="D37" s="1525"/>
      <c r="E37" s="1525"/>
      <c r="F37" s="1526"/>
      <c r="G37" s="1527"/>
      <c r="H37" s="1525"/>
    </row>
    <row r="38" spans="2:8" s="1528" customFormat="1" ht="15" customHeight="1">
      <c r="B38" s="2782" t="s">
        <v>3977</v>
      </c>
      <c r="C38" s="2782"/>
      <c r="D38" s="2782"/>
      <c r="E38" s="2782"/>
      <c r="F38" s="2782"/>
      <c r="G38" s="2782"/>
      <c r="H38" s="2782"/>
    </row>
    <row r="39" spans="2:8">
      <c r="B39" s="1529"/>
      <c r="C39" s="1530"/>
      <c r="D39" s="1529"/>
      <c r="E39" s="1529"/>
      <c r="F39" s="1529"/>
      <c r="G39" s="1530"/>
      <c r="H39" s="1529"/>
    </row>
  </sheetData>
  <mergeCells count="3">
    <mergeCell ref="B1:H1"/>
    <mergeCell ref="B2:H2"/>
    <mergeCell ref="B38:H38"/>
  </mergeCells>
  <pageMargins left="0.70866141732283472" right="0.70866141732283472" top="0.74803149606299213" bottom="0.74803149606299213" header="0.31496062992125984" footer="0.31496062992125984"/>
  <pageSetup paperSize="141" firstPageNumber="103" orientation="portrait" useFirstPageNumber="1" r:id="rId1"/>
  <headerFooter>
    <oddFooter>&amp;C&amp;"Times New Roman,Regular"&amp;8&amp;P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T89"/>
  <sheetViews>
    <sheetView showGridLines="0" topLeftCell="A4" workbookViewId="0">
      <selection activeCell="J38" sqref="J38"/>
    </sheetView>
  </sheetViews>
  <sheetFormatPr defaultColWidth="9.140625" defaultRowHeight="11.25"/>
  <cols>
    <col min="1" max="1" width="6.5703125" style="8" customWidth="1"/>
    <col min="2" max="2" width="7.140625" style="8" customWidth="1"/>
    <col min="3" max="3" width="7.28515625" style="8" customWidth="1"/>
    <col min="4" max="4" width="7.42578125" style="8" customWidth="1"/>
    <col min="5" max="5" width="8" style="8" customWidth="1"/>
    <col min="6" max="6" width="7.5703125" style="8" customWidth="1"/>
    <col min="7" max="7" width="8.140625" style="8" customWidth="1"/>
    <col min="8" max="8" width="6" style="8" customWidth="1"/>
    <col min="9" max="9" width="7" style="8" customWidth="1"/>
    <col min="10" max="10" width="6.85546875" style="8" customWidth="1"/>
    <col min="11" max="11" width="8.7109375" style="8" customWidth="1"/>
    <col min="12" max="12" width="8.42578125" style="8" customWidth="1"/>
    <col min="13" max="13" width="7.85546875" style="8" customWidth="1"/>
    <col min="14" max="14" width="8.140625" style="8" customWidth="1"/>
    <col min="15" max="15" width="8.28515625" style="8" customWidth="1"/>
    <col min="16" max="17" width="6.42578125" style="8" customWidth="1"/>
    <col min="18" max="18" width="7.7109375" style="8" customWidth="1"/>
    <col min="19" max="19" width="7" style="8" customWidth="1"/>
    <col min="20" max="20" width="6.42578125" style="8" customWidth="1"/>
    <col min="21" max="16384" width="9.140625" style="8"/>
  </cols>
  <sheetData>
    <row r="1" spans="1:20" s="39" customFormat="1" ht="15" customHeight="1">
      <c r="A1" s="2214"/>
      <c r="B1" s="2214"/>
      <c r="C1" s="2214"/>
      <c r="D1" s="48"/>
      <c r="G1" s="2205" t="s">
        <v>960</v>
      </c>
      <c r="H1" s="2205"/>
      <c r="I1" s="2213" t="s">
        <v>2170</v>
      </c>
      <c r="J1" s="2213"/>
      <c r="K1" s="40"/>
      <c r="L1" s="40"/>
      <c r="M1" s="40"/>
      <c r="N1" s="40"/>
      <c r="O1" s="40"/>
      <c r="P1" s="40"/>
      <c r="Q1" s="40"/>
      <c r="R1" s="40"/>
      <c r="S1" s="2205" t="s">
        <v>461</v>
      </c>
      <c r="T1" s="2205"/>
    </row>
    <row r="2" spans="1:20" ht="12">
      <c r="A2" s="51"/>
      <c r="S2" s="2226" t="s">
        <v>41</v>
      </c>
      <c r="T2" s="2227"/>
    </row>
    <row r="3" spans="1:20" s="45" customFormat="1" ht="12.75" customHeight="1">
      <c r="A3" s="2080" t="s">
        <v>1555</v>
      </c>
      <c r="B3" s="2229" t="s">
        <v>1100</v>
      </c>
      <c r="C3" s="2229"/>
      <c r="D3" s="2230"/>
      <c r="E3" s="2231" t="s">
        <v>865</v>
      </c>
      <c r="F3" s="2232"/>
      <c r="G3" s="2232"/>
      <c r="H3" s="2232"/>
      <c r="I3" s="2233" t="s">
        <v>1192</v>
      </c>
      <c r="J3" s="2233"/>
      <c r="K3" s="2233"/>
      <c r="L3" s="743"/>
      <c r="M3" s="2224" t="s">
        <v>3497</v>
      </c>
      <c r="N3" s="2224" t="s">
        <v>3498</v>
      </c>
      <c r="O3" s="2224" t="s">
        <v>2171</v>
      </c>
      <c r="P3" s="2224" t="s">
        <v>1193</v>
      </c>
      <c r="Q3" s="2224" t="s">
        <v>2172</v>
      </c>
      <c r="R3" s="2224" t="s">
        <v>2173</v>
      </c>
      <c r="S3" s="2243" t="s">
        <v>3501</v>
      </c>
      <c r="T3" s="2080" t="s">
        <v>1555</v>
      </c>
    </row>
    <row r="4" spans="1:20" s="45" customFormat="1" ht="15.75" customHeight="1">
      <c r="A4" s="2081"/>
      <c r="B4" s="2239" t="s">
        <v>306</v>
      </c>
      <c r="C4" s="2224" t="s">
        <v>307</v>
      </c>
      <c r="D4" s="2224" t="s">
        <v>1586</v>
      </c>
      <c r="E4" s="2246" t="s">
        <v>3500</v>
      </c>
      <c r="F4" s="2247"/>
      <c r="G4" s="2247"/>
      <c r="H4" s="2247"/>
      <c r="I4" s="2247"/>
      <c r="J4" s="2248"/>
      <c r="K4" s="2222" t="s">
        <v>1589</v>
      </c>
      <c r="L4" s="2220" t="s">
        <v>1227</v>
      </c>
      <c r="M4" s="2225"/>
      <c r="N4" s="2225"/>
      <c r="O4" s="2225"/>
      <c r="P4" s="2225"/>
      <c r="Q4" s="2225"/>
      <c r="R4" s="2225"/>
      <c r="S4" s="2244"/>
      <c r="T4" s="2081"/>
    </row>
    <row r="5" spans="1:20" s="45" customFormat="1" ht="12" customHeight="1">
      <c r="A5" s="2081"/>
      <c r="B5" s="2249"/>
      <c r="C5" s="2225"/>
      <c r="D5" s="2225"/>
      <c r="E5" s="2234" t="s">
        <v>1102</v>
      </c>
      <c r="F5" s="2235"/>
      <c r="G5" s="2236"/>
      <c r="H5" s="2237" t="s">
        <v>1103</v>
      </c>
      <c r="I5" s="2238"/>
      <c r="J5" s="2239"/>
      <c r="K5" s="2223"/>
      <c r="L5" s="2221"/>
      <c r="M5" s="2225"/>
      <c r="N5" s="2225"/>
      <c r="O5" s="2225"/>
      <c r="P5" s="2225"/>
      <c r="Q5" s="2225"/>
      <c r="R5" s="2225"/>
      <c r="S5" s="2244"/>
      <c r="T5" s="2081"/>
    </row>
    <row r="6" spans="1:20" s="45" customFormat="1" ht="24" customHeight="1">
      <c r="A6" s="2081"/>
      <c r="B6" s="2249"/>
      <c r="C6" s="2225"/>
      <c r="D6" s="2225"/>
      <c r="E6" s="2224" t="s">
        <v>306</v>
      </c>
      <c r="F6" s="2224" t="s">
        <v>307</v>
      </c>
      <c r="G6" s="2243" t="s">
        <v>1587</v>
      </c>
      <c r="H6" s="2087" t="s">
        <v>306</v>
      </c>
      <c r="I6" s="2087" t="s">
        <v>307</v>
      </c>
      <c r="J6" s="2240" t="s">
        <v>1588</v>
      </c>
      <c r="K6" s="2223"/>
      <c r="L6" s="2221"/>
      <c r="M6" s="2225"/>
      <c r="N6" s="2225"/>
      <c r="O6" s="2225"/>
      <c r="P6" s="2225"/>
      <c r="Q6" s="2225"/>
      <c r="R6" s="2225"/>
      <c r="S6" s="2244"/>
      <c r="T6" s="2081"/>
    </row>
    <row r="7" spans="1:20" s="45" customFormat="1" ht="21.75" customHeight="1">
      <c r="A7" s="2081"/>
      <c r="B7" s="2249"/>
      <c r="C7" s="2225"/>
      <c r="D7" s="2225"/>
      <c r="E7" s="2225"/>
      <c r="F7" s="2225"/>
      <c r="G7" s="2244"/>
      <c r="H7" s="2092"/>
      <c r="I7" s="2092"/>
      <c r="J7" s="2241"/>
      <c r="K7" s="2223"/>
      <c r="L7" s="2221"/>
      <c r="M7" s="2225"/>
      <c r="N7" s="2225"/>
      <c r="O7" s="2225"/>
      <c r="P7" s="2225"/>
      <c r="Q7" s="2225"/>
      <c r="R7" s="2225"/>
      <c r="S7" s="2244"/>
      <c r="T7" s="2081"/>
    </row>
    <row r="8" spans="1:20" s="12" customFormat="1" ht="10.5" customHeight="1">
      <c r="A8" s="2082"/>
      <c r="B8" s="744">
        <v>1</v>
      </c>
      <c r="C8" s="744">
        <v>2</v>
      </c>
      <c r="D8" s="744">
        <v>3</v>
      </c>
      <c r="E8" s="744">
        <v>4</v>
      </c>
      <c r="F8" s="744">
        <v>5</v>
      </c>
      <c r="G8" s="744">
        <v>6</v>
      </c>
      <c r="H8" s="744">
        <v>7</v>
      </c>
      <c r="I8" s="744">
        <v>8</v>
      </c>
      <c r="J8" s="744">
        <v>9</v>
      </c>
      <c r="K8" s="744">
        <v>10</v>
      </c>
      <c r="L8" s="744">
        <v>11</v>
      </c>
      <c r="M8" s="744">
        <v>12</v>
      </c>
      <c r="N8" s="744">
        <v>13</v>
      </c>
      <c r="O8" s="744">
        <v>14</v>
      </c>
      <c r="P8" s="744">
        <v>15</v>
      </c>
      <c r="Q8" s="744">
        <v>16</v>
      </c>
      <c r="R8" s="744">
        <v>17</v>
      </c>
      <c r="S8" s="744">
        <v>18</v>
      </c>
      <c r="T8" s="2082"/>
    </row>
    <row r="9" spans="1:20" s="175" customFormat="1" ht="14.1" customHeight="1">
      <c r="A9" s="260" t="s">
        <v>1982</v>
      </c>
      <c r="B9" s="232">
        <v>-39.700000000000003</v>
      </c>
      <c r="C9" s="249">
        <v>102.2</v>
      </c>
      <c r="D9" s="64">
        <f t="shared" ref="D9:D25" si="0">B9+C9</f>
        <v>62.5</v>
      </c>
      <c r="E9" s="232">
        <v>403.2</v>
      </c>
      <c r="F9" s="232">
        <v>238.7</v>
      </c>
      <c r="G9" s="64">
        <f t="shared" ref="G9:G25" si="1">E9+F9</f>
        <v>641.9</v>
      </c>
      <c r="H9" s="232">
        <v>30.6</v>
      </c>
      <c r="I9" s="232">
        <v>346</v>
      </c>
      <c r="J9" s="64">
        <f t="shared" ref="J9:J25" si="2">H9+I9</f>
        <v>376.6</v>
      </c>
      <c r="K9" s="232">
        <v>320.3</v>
      </c>
      <c r="L9" s="64">
        <f t="shared" ref="L9:L25" si="3">G9+J9+K9</f>
        <v>1338.8</v>
      </c>
      <c r="M9" s="232">
        <v>-156.80000000000001</v>
      </c>
      <c r="N9" s="249">
        <f t="shared" ref="N9:N25" si="4">L9+M9</f>
        <v>1182</v>
      </c>
      <c r="O9" s="232">
        <v>331.1</v>
      </c>
      <c r="P9" s="232">
        <v>414.2</v>
      </c>
      <c r="Q9" s="232">
        <f>O9+P9</f>
        <v>745.3</v>
      </c>
      <c r="R9" s="232">
        <v>499.2</v>
      </c>
      <c r="S9" s="64">
        <f>Q9+R9</f>
        <v>1244.5</v>
      </c>
      <c r="T9" s="364" t="s">
        <v>1982</v>
      </c>
    </row>
    <row r="10" spans="1:20" s="175" customFormat="1" ht="14.1" customHeight="1">
      <c r="A10" s="260" t="s">
        <v>1983</v>
      </c>
      <c r="B10" s="232">
        <v>104.8</v>
      </c>
      <c r="C10" s="249">
        <v>74.3</v>
      </c>
      <c r="D10" s="64">
        <f t="shared" si="0"/>
        <v>179.1</v>
      </c>
      <c r="E10" s="232">
        <v>459.7</v>
      </c>
      <c r="F10" s="232">
        <v>167.2</v>
      </c>
      <c r="G10" s="64">
        <f t="shared" si="1"/>
        <v>626.9</v>
      </c>
      <c r="H10" s="232">
        <v>31.9</v>
      </c>
      <c r="I10" s="232">
        <v>555.6</v>
      </c>
      <c r="J10" s="64">
        <f t="shared" si="2"/>
        <v>587.5</v>
      </c>
      <c r="K10" s="232">
        <v>289.39999999999998</v>
      </c>
      <c r="L10" s="64">
        <f t="shared" si="3"/>
        <v>1503.8000000000002</v>
      </c>
      <c r="M10" s="232">
        <v>-423.3</v>
      </c>
      <c r="N10" s="249">
        <f t="shared" si="4"/>
        <v>1080.5000000000002</v>
      </c>
      <c r="O10" s="232">
        <v>290.2</v>
      </c>
      <c r="P10" s="249">
        <v>509</v>
      </c>
      <c r="Q10" s="232">
        <f t="shared" ref="Q10:Q23" si="5">O10+P10</f>
        <v>799.2</v>
      </c>
      <c r="R10" s="232">
        <v>460.4</v>
      </c>
      <c r="S10" s="64">
        <f t="shared" ref="S10:S23" si="6">Q10+R10</f>
        <v>1259.5999999999999</v>
      </c>
      <c r="T10" s="364" t="s">
        <v>1983</v>
      </c>
    </row>
    <row r="11" spans="1:20" s="175" customFormat="1" ht="14.1" customHeight="1">
      <c r="A11" s="260" t="s">
        <v>1984</v>
      </c>
      <c r="B11" s="232">
        <v>-88.9</v>
      </c>
      <c r="C11" s="249">
        <v>74</v>
      </c>
      <c r="D11" s="64">
        <f t="shared" si="0"/>
        <v>-14.900000000000006</v>
      </c>
      <c r="E11" s="232">
        <v>579.70000000000005</v>
      </c>
      <c r="F11" s="232">
        <v>141.5</v>
      </c>
      <c r="G11" s="64">
        <f t="shared" si="1"/>
        <v>721.2</v>
      </c>
      <c r="H11" s="232">
        <v>30.6</v>
      </c>
      <c r="I11" s="232">
        <v>658.5</v>
      </c>
      <c r="J11" s="64">
        <f t="shared" si="2"/>
        <v>689.1</v>
      </c>
      <c r="K11" s="232">
        <v>346.3</v>
      </c>
      <c r="L11" s="64">
        <f t="shared" si="3"/>
        <v>1756.6000000000001</v>
      </c>
      <c r="M11" s="232">
        <v>-344.9</v>
      </c>
      <c r="N11" s="249">
        <f t="shared" si="4"/>
        <v>1411.7000000000003</v>
      </c>
      <c r="O11" s="232">
        <v>329.8</v>
      </c>
      <c r="P11" s="232">
        <v>552.29999999999995</v>
      </c>
      <c r="Q11" s="232">
        <f t="shared" si="5"/>
        <v>882.09999999999991</v>
      </c>
      <c r="R11" s="232">
        <v>514.70000000000005</v>
      </c>
      <c r="S11" s="64">
        <f t="shared" si="6"/>
        <v>1396.8</v>
      </c>
      <c r="T11" s="364" t="s">
        <v>1984</v>
      </c>
    </row>
    <row r="12" spans="1:20" s="175" customFormat="1" ht="14.1" customHeight="1">
      <c r="A12" s="260" t="s">
        <v>1985</v>
      </c>
      <c r="B12" s="232">
        <v>62.4</v>
      </c>
      <c r="C12" s="249">
        <v>50.3</v>
      </c>
      <c r="D12" s="64">
        <f t="shared" si="0"/>
        <v>112.69999999999999</v>
      </c>
      <c r="E12" s="232">
        <v>472.8</v>
      </c>
      <c r="F12" s="232">
        <v>258.5</v>
      </c>
      <c r="G12" s="64">
        <f t="shared" si="1"/>
        <v>731.3</v>
      </c>
      <c r="H12" s="232">
        <v>30.5</v>
      </c>
      <c r="I12" s="232">
        <v>705.6</v>
      </c>
      <c r="J12" s="64">
        <f t="shared" si="2"/>
        <v>736.1</v>
      </c>
      <c r="K12" s="232">
        <v>515.9</v>
      </c>
      <c r="L12" s="64">
        <f t="shared" si="3"/>
        <v>1983.3000000000002</v>
      </c>
      <c r="M12" s="232">
        <v>-356.2</v>
      </c>
      <c r="N12" s="249">
        <f t="shared" si="4"/>
        <v>1627.1000000000001</v>
      </c>
      <c r="O12" s="232">
        <v>356.2</v>
      </c>
      <c r="P12" s="232">
        <v>616.6</v>
      </c>
      <c r="Q12" s="232">
        <f t="shared" si="5"/>
        <v>972.8</v>
      </c>
      <c r="R12" s="249">
        <v>767</v>
      </c>
      <c r="S12" s="64">
        <f t="shared" si="6"/>
        <v>1739.8</v>
      </c>
      <c r="T12" s="364" t="s">
        <v>1985</v>
      </c>
    </row>
    <row r="13" spans="1:20" s="175" customFormat="1" ht="14.1" customHeight="1">
      <c r="A13" s="260" t="s">
        <v>1986</v>
      </c>
      <c r="B13" s="232">
        <v>-45.5</v>
      </c>
      <c r="C13" s="249">
        <v>74.599999999999994</v>
      </c>
      <c r="D13" s="64">
        <f t="shared" si="0"/>
        <v>29.099999999999994</v>
      </c>
      <c r="E13" s="232">
        <v>589.20000000000005</v>
      </c>
      <c r="F13" s="232">
        <v>235.1</v>
      </c>
      <c r="G13" s="64">
        <f t="shared" si="1"/>
        <v>824.30000000000007</v>
      </c>
      <c r="H13" s="232">
        <v>35.6</v>
      </c>
      <c r="I13" s="232">
        <v>889.5</v>
      </c>
      <c r="J13" s="64">
        <f t="shared" si="2"/>
        <v>925.1</v>
      </c>
      <c r="K13" s="232">
        <v>723.2</v>
      </c>
      <c r="L13" s="64">
        <f t="shared" si="3"/>
        <v>2472.6000000000004</v>
      </c>
      <c r="M13" s="232">
        <v>-360.7</v>
      </c>
      <c r="N13" s="249">
        <f t="shared" si="4"/>
        <v>2111.9000000000005</v>
      </c>
      <c r="O13" s="232">
        <v>504.3</v>
      </c>
      <c r="P13" s="232">
        <v>719.8</v>
      </c>
      <c r="Q13" s="232">
        <f t="shared" si="5"/>
        <v>1224.0999999999999</v>
      </c>
      <c r="R13" s="232">
        <v>916.9</v>
      </c>
      <c r="S13" s="64">
        <f t="shared" si="6"/>
        <v>2141</v>
      </c>
      <c r="T13" s="364" t="s">
        <v>1986</v>
      </c>
    </row>
    <row r="14" spans="1:20" s="175" customFormat="1" ht="14.1" customHeight="1">
      <c r="A14" s="260" t="s">
        <v>1987</v>
      </c>
      <c r="B14" s="232">
        <v>79.400000000000006</v>
      </c>
      <c r="C14" s="249">
        <v>136.9</v>
      </c>
      <c r="D14" s="64">
        <f t="shared" si="0"/>
        <v>216.3</v>
      </c>
      <c r="E14" s="232">
        <v>540.5</v>
      </c>
      <c r="F14" s="232">
        <v>315.7</v>
      </c>
      <c r="G14" s="64">
        <f t="shared" si="1"/>
        <v>856.2</v>
      </c>
      <c r="H14" s="232">
        <v>90.9</v>
      </c>
      <c r="I14" s="232">
        <v>1144.7</v>
      </c>
      <c r="J14" s="64">
        <f t="shared" si="2"/>
        <v>1235.6000000000001</v>
      </c>
      <c r="K14" s="232">
        <v>925.8</v>
      </c>
      <c r="L14" s="64">
        <f t="shared" si="3"/>
        <v>3017.6000000000004</v>
      </c>
      <c r="M14" s="232">
        <v>-473.9</v>
      </c>
      <c r="N14" s="249">
        <f t="shared" si="4"/>
        <v>2543.7000000000003</v>
      </c>
      <c r="O14" s="232">
        <v>613.29999999999995</v>
      </c>
      <c r="P14" s="232">
        <v>911.5</v>
      </c>
      <c r="Q14" s="232">
        <f t="shared" si="5"/>
        <v>1524.8</v>
      </c>
      <c r="R14" s="232">
        <v>1235.2</v>
      </c>
      <c r="S14" s="64">
        <f t="shared" si="6"/>
        <v>2760</v>
      </c>
      <c r="T14" s="364" t="s">
        <v>1987</v>
      </c>
    </row>
    <row r="15" spans="1:20" s="175" customFormat="1" ht="14.1" customHeight="1">
      <c r="A15" s="260" t="s">
        <v>1988</v>
      </c>
      <c r="B15" s="232">
        <v>-201.1</v>
      </c>
      <c r="C15" s="249">
        <v>160.30000000000001</v>
      </c>
      <c r="D15" s="64">
        <f t="shared" si="0"/>
        <v>-40.799999999999983</v>
      </c>
      <c r="E15" s="232">
        <v>759.3</v>
      </c>
      <c r="F15" s="249">
        <v>283</v>
      </c>
      <c r="G15" s="64">
        <f t="shared" si="1"/>
        <v>1042.3</v>
      </c>
      <c r="H15" s="232">
        <v>181.6</v>
      </c>
      <c r="I15" s="232">
        <v>1329.7</v>
      </c>
      <c r="J15" s="64">
        <f t="shared" si="2"/>
        <v>1511.3</v>
      </c>
      <c r="K15" s="232">
        <v>1396.3</v>
      </c>
      <c r="L15" s="64">
        <f t="shared" si="3"/>
        <v>3949.8999999999996</v>
      </c>
      <c r="M15" s="232">
        <v>-664.2</v>
      </c>
      <c r="N15" s="249">
        <f t="shared" si="4"/>
        <v>3285.7</v>
      </c>
      <c r="O15" s="232">
        <v>693.4</v>
      </c>
      <c r="P15" s="232">
        <v>1038.4000000000001</v>
      </c>
      <c r="Q15" s="232">
        <f t="shared" si="5"/>
        <v>1731.8000000000002</v>
      </c>
      <c r="R15" s="232">
        <v>1513.1</v>
      </c>
      <c r="S15" s="64">
        <f t="shared" si="6"/>
        <v>3244.9</v>
      </c>
      <c r="T15" s="364" t="s">
        <v>1988</v>
      </c>
    </row>
    <row r="16" spans="1:20" s="175" customFormat="1" ht="14.1" customHeight="1">
      <c r="A16" s="260" t="s">
        <v>1989</v>
      </c>
      <c r="B16" s="232">
        <v>-625.1</v>
      </c>
      <c r="C16" s="249">
        <v>264</v>
      </c>
      <c r="D16" s="64">
        <f t="shared" si="0"/>
        <v>-361.1</v>
      </c>
      <c r="E16" s="232">
        <v>1296.7</v>
      </c>
      <c r="F16" s="232">
        <v>366.1</v>
      </c>
      <c r="G16" s="64">
        <f t="shared" si="1"/>
        <v>1662.8000000000002</v>
      </c>
      <c r="H16" s="232">
        <v>242.7</v>
      </c>
      <c r="I16" s="232">
        <v>1604.7</v>
      </c>
      <c r="J16" s="64">
        <f t="shared" si="2"/>
        <v>1847.4</v>
      </c>
      <c r="K16" s="249">
        <v>1763</v>
      </c>
      <c r="L16" s="64">
        <f t="shared" si="3"/>
        <v>5273.2000000000007</v>
      </c>
      <c r="M16" s="232">
        <v>-776.1</v>
      </c>
      <c r="N16" s="249">
        <f t="shared" si="4"/>
        <v>4497.1000000000004</v>
      </c>
      <c r="O16" s="232">
        <v>914.8</v>
      </c>
      <c r="P16" s="232">
        <v>1071.5</v>
      </c>
      <c r="Q16" s="232">
        <f t="shared" si="5"/>
        <v>1986.3</v>
      </c>
      <c r="R16" s="232">
        <v>2149.6999999999998</v>
      </c>
      <c r="S16" s="64">
        <f t="shared" si="6"/>
        <v>4136</v>
      </c>
      <c r="T16" s="364" t="s">
        <v>1989</v>
      </c>
    </row>
    <row r="17" spans="1:20" s="175" customFormat="1" ht="14.1" customHeight="1">
      <c r="A17" s="260" t="s">
        <v>1997</v>
      </c>
      <c r="B17" s="232">
        <v>-1383.2</v>
      </c>
      <c r="C17" s="249">
        <v>253.4</v>
      </c>
      <c r="D17" s="64">
        <f t="shared" si="0"/>
        <v>-1129.8</v>
      </c>
      <c r="E17" s="232">
        <v>1289.4000000000001</v>
      </c>
      <c r="F17" s="249">
        <v>373</v>
      </c>
      <c r="G17" s="64">
        <f t="shared" si="1"/>
        <v>1662.4</v>
      </c>
      <c r="H17" s="232">
        <v>309.7</v>
      </c>
      <c r="I17" s="232">
        <v>2125.5</v>
      </c>
      <c r="J17" s="64">
        <f t="shared" si="2"/>
        <v>2435.1999999999998</v>
      </c>
      <c r="K17" s="232">
        <v>2364.6999999999998</v>
      </c>
      <c r="L17" s="64">
        <f t="shared" si="3"/>
        <v>6462.3</v>
      </c>
      <c r="M17" s="232">
        <v>-783.7</v>
      </c>
      <c r="N17" s="249">
        <f t="shared" si="4"/>
        <v>5678.6</v>
      </c>
      <c r="O17" s="232">
        <v>877.5</v>
      </c>
      <c r="P17" s="232">
        <v>1134.5999999999999</v>
      </c>
      <c r="Q17" s="232">
        <f t="shared" si="5"/>
        <v>2012.1</v>
      </c>
      <c r="R17" s="232">
        <v>2536.6</v>
      </c>
      <c r="S17" s="64">
        <f t="shared" si="6"/>
        <v>4548.7</v>
      </c>
      <c r="T17" s="364" t="s">
        <v>1997</v>
      </c>
    </row>
    <row r="18" spans="1:20" s="175" customFormat="1" ht="14.1" customHeight="1">
      <c r="A18" s="260" t="s">
        <v>1999</v>
      </c>
      <c r="B18" s="232">
        <v>-819.1</v>
      </c>
      <c r="C18" s="249">
        <v>361.8</v>
      </c>
      <c r="D18" s="64">
        <f t="shared" si="0"/>
        <v>-457.3</v>
      </c>
      <c r="E18" s="232">
        <v>1046.5999999999999</v>
      </c>
      <c r="F18" s="232">
        <v>559.79999999999995</v>
      </c>
      <c r="G18" s="64">
        <f t="shared" si="1"/>
        <v>1606.3999999999999</v>
      </c>
      <c r="H18" s="232">
        <v>365.8</v>
      </c>
      <c r="I18" s="232">
        <v>2096.8000000000002</v>
      </c>
      <c r="J18" s="64">
        <f t="shared" si="2"/>
        <v>2462.6000000000004</v>
      </c>
      <c r="K18" s="232">
        <v>3097.5</v>
      </c>
      <c r="L18" s="64">
        <f t="shared" si="3"/>
        <v>7166.5</v>
      </c>
      <c r="M18" s="232">
        <v>-810.9</v>
      </c>
      <c r="N18" s="249">
        <f t="shared" si="4"/>
        <v>6355.6</v>
      </c>
      <c r="O18" s="232">
        <v>1138.5999999999999</v>
      </c>
      <c r="P18" s="232">
        <v>1496.7</v>
      </c>
      <c r="Q18" s="232">
        <f t="shared" si="5"/>
        <v>2635.3</v>
      </c>
      <c r="R18" s="232">
        <v>3263.9</v>
      </c>
      <c r="S18" s="64">
        <f t="shared" si="6"/>
        <v>5899.2000000000007</v>
      </c>
      <c r="T18" s="364" t="s">
        <v>1999</v>
      </c>
    </row>
    <row r="19" spans="1:20" s="175" customFormat="1" ht="14.1" customHeight="1">
      <c r="A19" s="260" t="s">
        <v>2000</v>
      </c>
      <c r="B19" s="232">
        <v>-443.5</v>
      </c>
      <c r="C19" s="249">
        <v>361.9</v>
      </c>
      <c r="D19" s="64">
        <f t="shared" si="0"/>
        <v>-81.600000000000023</v>
      </c>
      <c r="E19" s="232">
        <v>1013.6</v>
      </c>
      <c r="F19" s="232">
        <v>1055.4000000000001</v>
      </c>
      <c r="G19" s="64">
        <f t="shared" si="1"/>
        <v>2069</v>
      </c>
      <c r="H19" s="232">
        <v>529.5</v>
      </c>
      <c r="I19" s="232">
        <v>2022.5</v>
      </c>
      <c r="J19" s="64">
        <f t="shared" si="2"/>
        <v>2552</v>
      </c>
      <c r="K19" s="232">
        <v>4914.5</v>
      </c>
      <c r="L19" s="64">
        <f t="shared" si="3"/>
        <v>9535.5</v>
      </c>
      <c r="M19" s="249">
        <v>-1068</v>
      </c>
      <c r="N19" s="249">
        <f t="shared" si="4"/>
        <v>8467.5</v>
      </c>
      <c r="O19" s="232">
        <v>1556.3</v>
      </c>
      <c r="P19" s="232">
        <v>1993.6</v>
      </c>
      <c r="Q19" s="232">
        <f t="shared" si="5"/>
        <v>3549.8999999999996</v>
      </c>
      <c r="R19" s="232">
        <v>4835.8999999999996</v>
      </c>
      <c r="S19" s="64">
        <f t="shared" si="6"/>
        <v>8385.7999999999993</v>
      </c>
      <c r="T19" s="364" t="s">
        <v>2000</v>
      </c>
    </row>
    <row r="20" spans="1:20" s="175" customFormat="1" ht="14.1" customHeight="1">
      <c r="A20" s="260" t="s">
        <v>2001</v>
      </c>
      <c r="B20" s="232">
        <v>-589.9</v>
      </c>
      <c r="C20" s="249">
        <v>350.1</v>
      </c>
      <c r="D20" s="64">
        <f t="shared" si="0"/>
        <v>-239.79999999999995</v>
      </c>
      <c r="E20" s="232">
        <v>1072.0999999999999</v>
      </c>
      <c r="F20" s="232">
        <v>916.2</v>
      </c>
      <c r="G20" s="64">
        <f t="shared" si="1"/>
        <v>1988.3</v>
      </c>
      <c r="H20" s="232">
        <v>677.4</v>
      </c>
      <c r="I20" s="232">
        <v>2552.1</v>
      </c>
      <c r="J20" s="64">
        <f t="shared" si="2"/>
        <v>3229.5</v>
      </c>
      <c r="K20" s="232">
        <v>6890.6</v>
      </c>
      <c r="L20" s="64">
        <f t="shared" si="3"/>
        <v>12108.400000000001</v>
      </c>
      <c r="M20" s="232">
        <v>-1334.4</v>
      </c>
      <c r="N20" s="249">
        <f t="shared" si="4"/>
        <v>10774.000000000002</v>
      </c>
      <c r="O20" s="232">
        <v>1722.9</v>
      </c>
      <c r="P20" s="232">
        <v>2508.9</v>
      </c>
      <c r="Q20" s="232">
        <f t="shared" si="5"/>
        <v>4231.8</v>
      </c>
      <c r="R20" s="232">
        <v>6302.4</v>
      </c>
      <c r="S20" s="64">
        <f t="shared" si="6"/>
        <v>10534.2</v>
      </c>
      <c r="T20" s="364" t="s">
        <v>2001</v>
      </c>
    </row>
    <row r="21" spans="1:20" s="175" customFormat="1" ht="14.1" customHeight="1">
      <c r="A21" s="260" t="s">
        <v>2002</v>
      </c>
      <c r="B21" s="232">
        <v>-632.79999999999995</v>
      </c>
      <c r="C21" s="249">
        <v>491.8</v>
      </c>
      <c r="D21" s="64">
        <f t="shared" si="0"/>
        <v>-140.99999999999994</v>
      </c>
      <c r="E21" s="232">
        <v>1108.3</v>
      </c>
      <c r="F21" s="232">
        <v>744.9</v>
      </c>
      <c r="G21" s="64">
        <f t="shared" si="1"/>
        <v>1853.1999999999998</v>
      </c>
      <c r="H21" s="232">
        <v>870.6</v>
      </c>
      <c r="I21" s="232">
        <v>3102.2</v>
      </c>
      <c r="J21" s="64">
        <f t="shared" si="2"/>
        <v>3972.7999999999997</v>
      </c>
      <c r="K21" s="232">
        <v>8356.2000000000007</v>
      </c>
      <c r="L21" s="64">
        <f t="shared" si="3"/>
        <v>14182.2</v>
      </c>
      <c r="M21" s="232">
        <v>-1703.1</v>
      </c>
      <c r="N21" s="249">
        <f t="shared" si="4"/>
        <v>12479.1</v>
      </c>
      <c r="O21" s="232">
        <v>1953.1</v>
      </c>
      <c r="P21" s="232">
        <v>2974.8</v>
      </c>
      <c r="Q21" s="232">
        <f t="shared" si="5"/>
        <v>4927.8999999999996</v>
      </c>
      <c r="R21" s="232">
        <v>7410.2</v>
      </c>
      <c r="S21" s="64">
        <f t="shared" si="6"/>
        <v>12338.099999999999</v>
      </c>
      <c r="T21" s="364" t="s">
        <v>2002</v>
      </c>
    </row>
    <row r="22" spans="1:20" s="175" customFormat="1" ht="14.1" customHeight="1">
      <c r="A22" s="260" t="s">
        <v>2003</v>
      </c>
      <c r="B22" s="232">
        <v>-365.4</v>
      </c>
      <c r="C22" s="249">
        <v>541.5</v>
      </c>
      <c r="D22" s="64">
        <f t="shared" si="0"/>
        <v>176.10000000000002</v>
      </c>
      <c r="E22" s="249">
        <v>1064</v>
      </c>
      <c r="F22" s="232">
        <v>914.7</v>
      </c>
      <c r="G22" s="64">
        <f t="shared" si="1"/>
        <v>1978.7</v>
      </c>
      <c r="H22" s="232">
        <v>880.9</v>
      </c>
      <c r="I22" s="232">
        <v>3474.7</v>
      </c>
      <c r="J22" s="64">
        <f t="shared" si="2"/>
        <v>4355.5999999999995</v>
      </c>
      <c r="K22" s="249">
        <v>8974</v>
      </c>
      <c r="L22" s="64">
        <f t="shared" si="3"/>
        <v>15308.3</v>
      </c>
      <c r="M22" s="232">
        <v>-1131.4000000000001</v>
      </c>
      <c r="N22" s="249">
        <f t="shared" si="4"/>
        <v>14176.9</v>
      </c>
      <c r="O22" s="232">
        <v>2074.9</v>
      </c>
      <c r="P22" s="232">
        <v>3187.9</v>
      </c>
      <c r="Q22" s="232">
        <f t="shared" si="5"/>
        <v>5262.8</v>
      </c>
      <c r="R22" s="232">
        <v>9090.2999999999993</v>
      </c>
      <c r="S22" s="64">
        <f t="shared" si="6"/>
        <v>14353.099999999999</v>
      </c>
      <c r="T22" s="364" t="s">
        <v>2003</v>
      </c>
    </row>
    <row r="23" spans="1:20" s="175" customFormat="1" ht="14.1" customHeight="1">
      <c r="A23" s="260" t="s">
        <v>1974</v>
      </c>
      <c r="B23" s="232">
        <v>317.8</v>
      </c>
      <c r="C23" s="249">
        <v>282</v>
      </c>
      <c r="D23" s="64">
        <f t="shared" si="0"/>
        <v>599.79999999999995</v>
      </c>
      <c r="E23" s="249">
        <v>1236</v>
      </c>
      <c r="F23" s="232">
        <v>481.5</v>
      </c>
      <c r="G23" s="64">
        <f t="shared" si="1"/>
        <v>1717.5</v>
      </c>
      <c r="H23" s="232">
        <v>932.2</v>
      </c>
      <c r="I23" s="232">
        <v>3427.5</v>
      </c>
      <c r="J23" s="64">
        <f t="shared" si="2"/>
        <v>4359.7</v>
      </c>
      <c r="K23" s="232">
        <v>10896.3</v>
      </c>
      <c r="L23" s="64">
        <f t="shared" si="3"/>
        <v>16973.5</v>
      </c>
      <c r="M23" s="232">
        <v>-1165.3</v>
      </c>
      <c r="N23" s="249">
        <f t="shared" si="4"/>
        <v>15808.2</v>
      </c>
      <c r="O23" s="249">
        <v>2415</v>
      </c>
      <c r="P23" s="232">
        <v>2632.7</v>
      </c>
      <c r="Q23" s="232">
        <f t="shared" si="5"/>
        <v>5047.7</v>
      </c>
      <c r="R23" s="232">
        <v>11360.3</v>
      </c>
      <c r="S23" s="64">
        <f t="shared" si="6"/>
        <v>16408</v>
      </c>
      <c r="T23" s="364" t="s">
        <v>1974</v>
      </c>
    </row>
    <row r="24" spans="1:20" s="175" customFormat="1" ht="14.1" customHeight="1">
      <c r="A24" s="260" t="s">
        <v>1975</v>
      </c>
      <c r="B24" s="232">
        <v>456.2</v>
      </c>
      <c r="C24" s="232">
        <v>321.10000000000002</v>
      </c>
      <c r="D24" s="64">
        <f t="shared" si="0"/>
        <v>777.3</v>
      </c>
      <c r="E24" s="249">
        <v>986</v>
      </c>
      <c r="F24" s="232">
        <v>284.39999999999998</v>
      </c>
      <c r="G24" s="64">
        <f t="shared" si="1"/>
        <v>1270.4000000000001</v>
      </c>
      <c r="H24" s="232">
        <v>933.8</v>
      </c>
      <c r="I24" s="232">
        <v>3699.9</v>
      </c>
      <c r="J24" s="64">
        <f t="shared" si="2"/>
        <v>4633.7</v>
      </c>
      <c r="K24" s="232">
        <v>13359.7</v>
      </c>
      <c r="L24" s="64">
        <f t="shared" si="3"/>
        <v>19263.800000000003</v>
      </c>
      <c r="M24" s="249">
        <v>-963</v>
      </c>
      <c r="N24" s="249">
        <f t="shared" si="4"/>
        <v>18300.800000000003</v>
      </c>
      <c r="O24" s="232">
        <v>2615.6</v>
      </c>
      <c r="P24" s="232">
        <v>2845.1</v>
      </c>
      <c r="Q24" s="232">
        <f>O24+P24</f>
        <v>5460.7</v>
      </c>
      <c r="R24" s="232">
        <v>13617.4</v>
      </c>
      <c r="S24" s="64">
        <f>Q24+R24</f>
        <v>19078.099999999999</v>
      </c>
      <c r="T24" s="364" t="s">
        <v>1975</v>
      </c>
    </row>
    <row r="25" spans="1:20" s="175" customFormat="1" ht="14.1" customHeight="1" thickBot="1">
      <c r="A25" s="677" t="s">
        <v>1976</v>
      </c>
      <c r="B25" s="610">
        <v>-264.89999999999998</v>
      </c>
      <c r="C25" s="610">
        <v>692.4</v>
      </c>
      <c r="D25" s="662">
        <f t="shared" si="0"/>
        <v>427.5</v>
      </c>
      <c r="E25" s="610">
        <v>1678.3</v>
      </c>
      <c r="F25" s="610">
        <v>336.4</v>
      </c>
      <c r="G25" s="662">
        <f t="shared" si="1"/>
        <v>2014.6999999999998</v>
      </c>
      <c r="H25" s="610">
        <v>928.1</v>
      </c>
      <c r="I25" s="610">
        <v>4083.5</v>
      </c>
      <c r="J25" s="662">
        <f t="shared" si="2"/>
        <v>5011.6000000000004</v>
      </c>
      <c r="K25" s="610">
        <v>16004.5</v>
      </c>
      <c r="L25" s="662">
        <f t="shared" si="3"/>
        <v>23030.799999999999</v>
      </c>
      <c r="M25" s="610">
        <v>-1160.7</v>
      </c>
      <c r="N25" s="678">
        <f t="shared" si="4"/>
        <v>21870.1</v>
      </c>
      <c r="O25" s="610">
        <v>3188.3</v>
      </c>
      <c r="P25" s="610">
        <v>3180.4</v>
      </c>
      <c r="Q25" s="610">
        <f>O25+P25</f>
        <v>6368.7000000000007</v>
      </c>
      <c r="R25" s="610">
        <v>15928.9</v>
      </c>
      <c r="S25" s="662">
        <f>Q25+R25</f>
        <v>22297.599999999999</v>
      </c>
      <c r="T25" s="365" t="s">
        <v>1976</v>
      </c>
    </row>
    <row r="26" spans="1:20" s="1020" customFormat="1" ht="11.25" customHeight="1">
      <c r="A26" s="1019" t="s">
        <v>3576</v>
      </c>
      <c r="B26" s="2228" t="s">
        <v>3577</v>
      </c>
      <c r="C26" s="2228"/>
      <c r="D26" s="2228"/>
      <c r="E26" s="2228"/>
      <c r="F26" s="2228"/>
      <c r="G26" s="2228"/>
      <c r="H26" s="2228"/>
      <c r="I26" s="2228"/>
      <c r="J26" s="2228"/>
      <c r="K26" s="2228"/>
      <c r="L26" s="2228"/>
      <c r="M26" s="2228"/>
      <c r="N26" s="2228"/>
      <c r="O26" s="2228"/>
      <c r="P26" s="1062"/>
      <c r="Q26" s="1062"/>
      <c r="R26" s="1062"/>
      <c r="S26" s="1062"/>
      <c r="T26" s="1062"/>
    </row>
    <row r="27" spans="1:20">
      <c r="A27" s="1019" t="s">
        <v>3550</v>
      </c>
      <c r="B27" s="2161" t="s">
        <v>463</v>
      </c>
      <c r="C27" s="2161"/>
      <c r="D27" s="2161"/>
      <c r="E27" s="2161"/>
      <c r="F27" s="2161"/>
      <c r="L27" s="44"/>
      <c r="S27" s="98"/>
    </row>
    <row r="28" spans="1:20">
      <c r="A28" s="1019"/>
      <c r="B28" s="1021"/>
      <c r="C28" s="1021"/>
      <c r="D28" s="1021"/>
      <c r="E28" s="1021"/>
      <c r="F28" s="1021"/>
      <c r="L28" s="44"/>
      <c r="S28" s="98"/>
    </row>
    <row r="29" spans="1:20">
      <c r="A29" s="1019"/>
      <c r="B29" s="2055"/>
      <c r="C29" s="2055"/>
      <c r="D29" s="2055"/>
      <c r="E29" s="2055"/>
      <c r="F29" s="2055"/>
      <c r="L29" s="44"/>
      <c r="S29" s="98"/>
    </row>
    <row r="30" spans="1:20">
      <c r="A30" s="1019"/>
      <c r="B30" s="2055"/>
      <c r="C30" s="2055"/>
      <c r="D30" s="2055"/>
      <c r="E30" s="2055"/>
      <c r="F30" s="2055"/>
      <c r="L30" s="44"/>
      <c r="S30" s="98"/>
    </row>
    <row r="31" spans="1:20">
      <c r="A31" s="1019"/>
      <c r="B31" s="2055"/>
      <c r="C31" s="2055"/>
      <c r="D31" s="2055"/>
      <c r="E31" s="2055"/>
      <c r="F31" s="2055"/>
      <c r="L31" s="44"/>
      <c r="S31" s="98"/>
    </row>
    <row r="32" spans="1:20">
      <c r="A32" s="1019"/>
      <c r="B32" s="2055"/>
      <c r="C32" s="2055"/>
      <c r="D32" s="2055"/>
      <c r="E32" s="2055"/>
      <c r="F32" s="2055"/>
      <c r="L32" s="44"/>
      <c r="S32" s="98"/>
    </row>
    <row r="33" spans="1:19">
      <c r="A33" s="1019"/>
      <c r="B33" s="2055"/>
      <c r="C33" s="2055"/>
      <c r="D33" s="2055"/>
      <c r="E33" s="2055"/>
      <c r="F33" s="2055"/>
      <c r="L33" s="44"/>
      <c r="S33" s="98"/>
    </row>
    <row r="34" spans="1:19">
      <c r="A34" s="1019"/>
      <c r="B34" s="2055"/>
      <c r="C34" s="2055"/>
      <c r="D34" s="2055"/>
      <c r="E34" s="2055"/>
      <c r="F34" s="2055"/>
      <c r="L34" s="44"/>
      <c r="S34" s="98"/>
    </row>
    <row r="35" spans="1:19">
      <c r="A35" s="1019"/>
      <c r="B35" s="2055"/>
      <c r="C35" s="2055"/>
      <c r="D35" s="2055"/>
      <c r="E35" s="2055"/>
      <c r="F35" s="2055"/>
      <c r="L35" s="44"/>
      <c r="S35" s="98"/>
    </row>
    <row r="36" spans="1:19">
      <c r="A36" s="1019"/>
      <c r="B36" s="2055"/>
      <c r="C36" s="2055"/>
      <c r="D36" s="2055"/>
      <c r="E36" s="2055"/>
      <c r="F36" s="2055"/>
      <c r="L36" s="44"/>
      <c r="S36" s="98"/>
    </row>
    <row r="37" spans="1:19">
      <c r="A37" s="1019"/>
      <c r="B37" s="2055"/>
      <c r="C37" s="2055"/>
      <c r="D37" s="2055"/>
      <c r="E37" s="2055"/>
      <c r="F37" s="2055"/>
      <c r="L37" s="44"/>
      <c r="S37" s="98"/>
    </row>
    <row r="38" spans="1:19">
      <c r="A38" s="1019"/>
      <c r="B38" s="2055"/>
      <c r="C38" s="2055"/>
      <c r="D38" s="2055"/>
      <c r="E38" s="2055"/>
      <c r="F38" s="2055"/>
      <c r="L38" s="44"/>
      <c r="S38" s="98"/>
    </row>
    <row r="39" spans="1:19">
      <c r="A39" s="1019"/>
      <c r="B39" s="2055"/>
      <c r="C39" s="2055"/>
      <c r="D39" s="2055"/>
      <c r="E39" s="2055"/>
      <c r="F39" s="2055"/>
      <c r="L39" s="44"/>
      <c r="S39" s="98"/>
    </row>
    <row r="40" spans="1:19">
      <c r="A40" s="1019"/>
      <c r="B40" s="2055"/>
      <c r="C40" s="2055"/>
      <c r="D40" s="2055"/>
      <c r="E40" s="2055"/>
      <c r="F40" s="2055"/>
      <c r="L40" s="44"/>
      <c r="S40" s="98"/>
    </row>
    <row r="41" spans="1:19">
      <c r="A41" s="1019"/>
      <c r="B41" s="2055"/>
      <c r="C41" s="2055"/>
      <c r="D41" s="2055"/>
      <c r="E41" s="2055"/>
      <c r="F41" s="2055"/>
      <c r="L41" s="44"/>
      <c r="S41" s="98"/>
    </row>
    <row r="42" spans="1:19">
      <c r="D42" s="29"/>
      <c r="E42" s="155"/>
    </row>
    <row r="43" spans="1:19" ht="17.25" customHeight="1">
      <c r="A43" s="2214"/>
      <c r="B43" s="2214"/>
      <c r="C43" s="2214"/>
      <c r="D43" s="2250" t="s">
        <v>5679</v>
      </c>
      <c r="E43" s="2250"/>
      <c r="F43" s="2250"/>
      <c r="G43" s="2250"/>
      <c r="H43" s="2250"/>
      <c r="I43" s="2250"/>
      <c r="J43" s="2250"/>
      <c r="K43" s="2250"/>
      <c r="L43" s="40"/>
      <c r="M43" s="40"/>
      <c r="N43" s="40"/>
      <c r="O43" s="2205" t="s">
        <v>461</v>
      </c>
      <c r="P43" s="2205"/>
    </row>
    <row r="44" spans="1:19" ht="12">
      <c r="A44" s="51"/>
      <c r="O44" s="2226" t="s">
        <v>41</v>
      </c>
      <c r="P44" s="2227"/>
    </row>
    <row r="45" spans="1:19" ht="12">
      <c r="A45" s="2080" t="s">
        <v>1555</v>
      </c>
      <c r="B45" s="2229" t="s">
        <v>1100</v>
      </c>
      <c r="C45" s="2229"/>
      <c r="D45" s="2230"/>
      <c r="E45" s="2231" t="s">
        <v>865</v>
      </c>
      <c r="F45" s="2232"/>
      <c r="G45" s="2232"/>
      <c r="H45" s="2232"/>
      <c r="I45" s="2233" t="s">
        <v>1192</v>
      </c>
      <c r="J45" s="2233"/>
      <c r="K45" s="2233"/>
      <c r="L45" s="743"/>
      <c r="M45" s="2224" t="s">
        <v>3497</v>
      </c>
      <c r="N45" s="2224" t="s">
        <v>3498</v>
      </c>
      <c r="O45" s="2243" t="s">
        <v>3499</v>
      </c>
      <c r="P45" s="2080" t="s">
        <v>1555</v>
      </c>
    </row>
    <row r="46" spans="1:19" ht="12.75">
      <c r="A46" s="2081"/>
      <c r="B46" s="2239" t="s">
        <v>306</v>
      </c>
      <c r="C46" s="2224" t="s">
        <v>307</v>
      </c>
      <c r="D46" s="2224" t="s">
        <v>3578</v>
      </c>
      <c r="E46" s="2246" t="s">
        <v>3496</v>
      </c>
      <c r="F46" s="2247"/>
      <c r="G46" s="2247"/>
      <c r="H46" s="2247"/>
      <c r="I46" s="2247"/>
      <c r="J46" s="2248"/>
      <c r="K46" s="2222" t="s">
        <v>1589</v>
      </c>
      <c r="L46" s="2220" t="s">
        <v>1227</v>
      </c>
      <c r="M46" s="2225"/>
      <c r="N46" s="2225"/>
      <c r="O46" s="2244"/>
      <c r="P46" s="2081"/>
    </row>
    <row r="47" spans="1:19" ht="12">
      <c r="A47" s="2081"/>
      <c r="B47" s="2249"/>
      <c r="C47" s="2225"/>
      <c r="D47" s="2225"/>
      <c r="E47" s="2234" t="s">
        <v>1102</v>
      </c>
      <c r="F47" s="2235"/>
      <c r="G47" s="2236"/>
      <c r="H47" s="2237" t="s">
        <v>1103</v>
      </c>
      <c r="I47" s="2238"/>
      <c r="J47" s="2239"/>
      <c r="K47" s="2223"/>
      <c r="L47" s="2221"/>
      <c r="M47" s="2225"/>
      <c r="N47" s="2225"/>
      <c r="O47" s="2244"/>
      <c r="P47" s="2081"/>
    </row>
    <row r="48" spans="1:19" ht="11.25" customHeight="1">
      <c r="A48" s="2081"/>
      <c r="B48" s="2249"/>
      <c r="C48" s="2225"/>
      <c r="D48" s="2225"/>
      <c r="E48" s="2224" t="s">
        <v>306</v>
      </c>
      <c r="F48" s="2224" t="s">
        <v>307</v>
      </c>
      <c r="G48" s="2243" t="s">
        <v>3580</v>
      </c>
      <c r="H48" s="2087" t="s">
        <v>306</v>
      </c>
      <c r="I48" s="2087" t="s">
        <v>307</v>
      </c>
      <c r="J48" s="2240" t="s">
        <v>3579</v>
      </c>
      <c r="K48" s="2223"/>
      <c r="L48" s="2221"/>
      <c r="M48" s="2225"/>
      <c r="N48" s="2225"/>
      <c r="O48" s="2244"/>
      <c r="P48" s="2081"/>
    </row>
    <row r="49" spans="1:16" ht="11.25" customHeight="1">
      <c r="A49" s="2081"/>
      <c r="B49" s="2249"/>
      <c r="C49" s="2225"/>
      <c r="D49" s="2225"/>
      <c r="E49" s="2225"/>
      <c r="F49" s="2225"/>
      <c r="G49" s="2244"/>
      <c r="H49" s="2092"/>
      <c r="I49" s="2092"/>
      <c r="J49" s="2241"/>
      <c r="K49" s="2223"/>
      <c r="L49" s="2221"/>
      <c r="M49" s="2225"/>
      <c r="N49" s="2225"/>
      <c r="O49" s="2244"/>
      <c r="P49" s="2081"/>
    </row>
    <row r="50" spans="1:16" ht="12">
      <c r="A50" s="2081"/>
      <c r="B50" s="2249"/>
      <c r="C50" s="2225"/>
      <c r="D50" s="2225"/>
      <c r="E50" s="745"/>
      <c r="F50" s="745"/>
      <c r="G50" s="2245"/>
      <c r="H50" s="2088"/>
      <c r="I50" s="2088"/>
      <c r="J50" s="2242"/>
      <c r="K50" s="746"/>
      <c r="L50" s="2221"/>
      <c r="M50" s="747"/>
      <c r="N50" s="747"/>
      <c r="O50" s="748"/>
      <c r="P50" s="2081"/>
    </row>
    <row r="51" spans="1:16">
      <c r="A51" s="2082"/>
      <c r="B51" s="744">
        <v>1</v>
      </c>
      <c r="C51" s="744">
        <v>2</v>
      </c>
      <c r="D51" s="744">
        <v>3</v>
      </c>
      <c r="E51" s="744">
        <v>4</v>
      </c>
      <c r="F51" s="744">
        <v>5</v>
      </c>
      <c r="G51" s="744">
        <v>6</v>
      </c>
      <c r="H51" s="744">
        <v>7</v>
      </c>
      <c r="I51" s="744">
        <v>8</v>
      </c>
      <c r="J51" s="744">
        <v>9</v>
      </c>
      <c r="K51" s="744">
        <v>10</v>
      </c>
      <c r="L51" s="744">
        <v>11</v>
      </c>
      <c r="M51" s="744">
        <v>12</v>
      </c>
      <c r="N51" s="744">
        <v>13</v>
      </c>
      <c r="O51" s="744">
        <v>14</v>
      </c>
      <c r="P51" s="2082"/>
    </row>
    <row r="52" spans="1:16" s="175" customFormat="1" ht="12.6" customHeight="1">
      <c r="A52" s="260" t="s">
        <v>549</v>
      </c>
      <c r="B52" s="232">
        <v>1137.2</v>
      </c>
      <c r="C52" s="232">
        <v>614.5</v>
      </c>
      <c r="D52" s="64">
        <f>B52+C52</f>
        <v>1751.7</v>
      </c>
      <c r="E52" s="232">
        <v>1677.7</v>
      </c>
      <c r="F52" s="232">
        <v>510.1</v>
      </c>
      <c r="G52" s="64">
        <f>E52+F52</f>
        <v>2187.8000000000002</v>
      </c>
      <c r="H52" s="232">
        <v>932.6</v>
      </c>
      <c r="I52" s="232">
        <v>4425.1000000000004</v>
      </c>
      <c r="J52" s="64">
        <f>H52+I52</f>
        <v>5357.7000000000007</v>
      </c>
      <c r="K52" s="232">
        <v>17822.900000000001</v>
      </c>
      <c r="L52" s="64">
        <f>G52+J52+K52</f>
        <v>25368.400000000001</v>
      </c>
      <c r="M52" s="232">
        <v>-2115.6999999999998</v>
      </c>
      <c r="N52" s="249">
        <f>L52+M52</f>
        <v>23252.7</v>
      </c>
      <c r="O52" s="64">
        <f>D52+N52</f>
        <v>25004.400000000001</v>
      </c>
      <c r="P52" s="364" t="s">
        <v>549</v>
      </c>
    </row>
    <row r="53" spans="1:16" s="175" customFormat="1" ht="12.6" customHeight="1">
      <c r="A53" s="260" t="s">
        <v>550</v>
      </c>
      <c r="B53" s="232">
        <v>3386.6</v>
      </c>
      <c r="C53" s="232">
        <v>638.29999999999995</v>
      </c>
      <c r="D53" s="64">
        <f>B53+C53</f>
        <v>4024.8999999999996</v>
      </c>
      <c r="E53" s="232">
        <v>1196.9000000000001</v>
      </c>
      <c r="F53" s="232">
        <v>2428.6999999999998</v>
      </c>
      <c r="G53" s="64">
        <f>E53+F53</f>
        <v>3625.6</v>
      </c>
      <c r="H53" s="232">
        <v>902.6</v>
      </c>
      <c r="I53" s="249">
        <v>4741</v>
      </c>
      <c r="J53" s="64">
        <f>H53+I53</f>
        <v>5643.6</v>
      </c>
      <c r="K53" s="232">
        <v>17939.2</v>
      </c>
      <c r="L53" s="64">
        <f>G53+J53+K53</f>
        <v>27208.400000000001</v>
      </c>
      <c r="M53" s="232">
        <v>-2707.3</v>
      </c>
      <c r="N53" s="249">
        <f>L53+M53</f>
        <v>24501.100000000002</v>
      </c>
      <c r="O53" s="64">
        <f>D53+N53</f>
        <v>28526</v>
      </c>
      <c r="P53" s="364" t="s">
        <v>550</v>
      </c>
    </row>
    <row r="54" spans="1:16" s="175" customFormat="1" ht="12.6" customHeight="1">
      <c r="A54" s="260" t="s">
        <v>551</v>
      </c>
      <c r="B54" s="232">
        <v>5662.9</v>
      </c>
      <c r="C54" s="232">
        <v>418.2</v>
      </c>
      <c r="D54" s="64">
        <f>B54+C54</f>
        <v>6081.0999999999995</v>
      </c>
      <c r="E54" s="232">
        <v>1447.8</v>
      </c>
      <c r="F54" s="232">
        <v>2474.3000000000002</v>
      </c>
      <c r="G54" s="64">
        <f>E54+F54</f>
        <v>3922.1000000000004</v>
      </c>
      <c r="H54" s="232">
        <v>882.6</v>
      </c>
      <c r="I54" s="232">
        <v>5151.7</v>
      </c>
      <c r="J54" s="64">
        <f>H54+I54</f>
        <v>6034.3</v>
      </c>
      <c r="K54" s="232">
        <v>19317.400000000001</v>
      </c>
      <c r="L54" s="64">
        <f>G54+J54+K54</f>
        <v>29273.800000000003</v>
      </c>
      <c r="M54" s="232">
        <v>-3819.3</v>
      </c>
      <c r="N54" s="249">
        <f>L54+M54</f>
        <v>25454.500000000004</v>
      </c>
      <c r="O54" s="64">
        <f>D54+N54</f>
        <v>31535.600000000002</v>
      </c>
      <c r="P54" s="364" t="s">
        <v>551</v>
      </c>
    </row>
    <row r="55" spans="1:16" s="175" customFormat="1" ht="12.6" customHeight="1">
      <c r="A55" s="620" t="s">
        <v>1165</v>
      </c>
      <c r="B55" s="249">
        <f>8250.8-91.7</f>
        <v>8159.0999999999995</v>
      </c>
      <c r="C55" s="249">
        <v>902</v>
      </c>
      <c r="D55" s="64">
        <f>B55+C55</f>
        <v>9061.0999999999985</v>
      </c>
      <c r="E55" s="249">
        <v>1009.6</v>
      </c>
      <c r="F55" s="249">
        <v>2798.8</v>
      </c>
      <c r="G55" s="64">
        <f>E55+F55</f>
        <v>3808.4</v>
      </c>
      <c r="H55" s="249">
        <v>1635.9</v>
      </c>
      <c r="I55" s="249">
        <v>3983.1</v>
      </c>
      <c r="J55" s="64">
        <f>H55+I55</f>
        <v>5619</v>
      </c>
      <c r="K55" s="249">
        <v>20972.5</v>
      </c>
      <c r="L55" s="64">
        <f>G55+J55+K55</f>
        <v>30399.9</v>
      </c>
      <c r="M55" s="249">
        <f>-3149.7+91.7</f>
        <v>-3058</v>
      </c>
      <c r="N55" s="249">
        <f>L55+M55</f>
        <v>27341.9</v>
      </c>
      <c r="O55" s="64">
        <f>D55+N55</f>
        <v>36403</v>
      </c>
      <c r="P55" s="608" t="s">
        <v>1165</v>
      </c>
    </row>
    <row r="56" spans="1:16" s="175" customFormat="1" ht="12.6" customHeight="1">
      <c r="A56" s="620" t="s">
        <v>1166</v>
      </c>
      <c r="B56" s="249">
        <f>8864.1-91.7</f>
        <v>8772.4</v>
      </c>
      <c r="C56" s="249">
        <v>1599.6</v>
      </c>
      <c r="D56" s="64">
        <f t="shared" ref="D56:D65" si="7">B56+C56</f>
        <v>10372</v>
      </c>
      <c r="E56" s="249">
        <v>1254</v>
      </c>
      <c r="F56" s="249">
        <v>3255.1</v>
      </c>
      <c r="G56" s="64">
        <f t="shared" ref="G56:G72" si="8">E56+F56</f>
        <v>4509.1000000000004</v>
      </c>
      <c r="H56" s="249">
        <v>1056.8</v>
      </c>
      <c r="I56" s="249">
        <v>4739.2</v>
      </c>
      <c r="J56" s="64">
        <f t="shared" ref="J56:J65" si="9">H56+I56</f>
        <v>5796</v>
      </c>
      <c r="K56" s="241">
        <v>30023</v>
      </c>
      <c r="L56" s="242">
        <f t="shared" ref="L56:L65" si="10">G56+J56+K56</f>
        <v>40328.1</v>
      </c>
      <c r="M56" s="241">
        <f>-8579.5+91.7</f>
        <v>-8487.7999999999993</v>
      </c>
      <c r="N56" s="241">
        <f t="shared" ref="N56:N65" si="11">L56+M56</f>
        <v>31840.3</v>
      </c>
      <c r="O56" s="242">
        <f t="shared" ref="O56:O65" si="12">D56+N56</f>
        <v>42212.3</v>
      </c>
      <c r="P56" s="608" t="s">
        <v>1166</v>
      </c>
    </row>
    <row r="57" spans="1:16" s="175" customFormat="1" ht="12.6" customHeight="1">
      <c r="A57" s="620" t="s">
        <v>1167</v>
      </c>
      <c r="B57" s="249">
        <f>5388.7-91.7</f>
        <v>5297</v>
      </c>
      <c r="C57" s="249">
        <v>1347.2</v>
      </c>
      <c r="D57" s="64">
        <f t="shared" si="7"/>
        <v>6644.2</v>
      </c>
      <c r="E57" s="249">
        <v>3036.8</v>
      </c>
      <c r="F57" s="249">
        <v>3273.2</v>
      </c>
      <c r="G57" s="64">
        <f t="shared" si="8"/>
        <v>6310</v>
      </c>
      <c r="H57" s="249">
        <v>1195.5</v>
      </c>
      <c r="I57" s="249">
        <v>4493.5</v>
      </c>
      <c r="J57" s="64">
        <f t="shared" si="9"/>
        <v>5689</v>
      </c>
      <c r="K57" s="241">
        <v>34869.699999999997</v>
      </c>
      <c r="L57" s="242">
        <f t="shared" si="10"/>
        <v>46868.7</v>
      </c>
      <c r="M57" s="241">
        <f>-7914.1+91.7</f>
        <v>-7822.4000000000005</v>
      </c>
      <c r="N57" s="241">
        <f t="shared" si="11"/>
        <v>39046.299999999996</v>
      </c>
      <c r="O57" s="242">
        <f t="shared" si="12"/>
        <v>45690.499999999993</v>
      </c>
      <c r="P57" s="608" t="s">
        <v>1167</v>
      </c>
    </row>
    <row r="58" spans="1:16" s="175" customFormat="1" ht="12.6" customHeight="1">
      <c r="A58" s="620" t="s">
        <v>1168</v>
      </c>
      <c r="B58" s="249">
        <f>5012.1-91.7</f>
        <v>4920.4000000000005</v>
      </c>
      <c r="C58" s="249">
        <v>1532.5</v>
      </c>
      <c r="D58" s="64">
        <f t="shared" si="7"/>
        <v>6452.9000000000005</v>
      </c>
      <c r="E58" s="249">
        <v>4488.8999999999996</v>
      </c>
      <c r="F58" s="249">
        <v>3528.3</v>
      </c>
      <c r="G58" s="64">
        <f t="shared" si="8"/>
        <v>8017.2</v>
      </c>
      <c r="H58" s="249">
        <v>1192.5999999999999</v>
      </c>
      <c r="I58" s="249">
        <v>4929.1000000000004</v>
      </c>
      <c r="J58" s="64">
        <f t="shared" si="9"/>
        <v>6121.7000000000007</v>
      </c>
      <c r="K58" s="241">
        <v>38947.599999999999</v>
      </c>
      <c r="L58" s="242">
        <f t="shared" si="10"/>
        <v>53086.5</v>
      </c>
      <c r="M58" s="241">
        <f>-9003.6+91.7</f>
        <v>-8911.9</v>
      </c>
      <c r="N58" s="241">
        <f t="shared" si="11"/>
        <v>44174.6</v>
      </c>
      <c r="O58" s="242">
        <f t="shared" si="12"/>
        <v>50627.5</v>
      </c>
      <c r="P58" s="608" t="s">
        <v>1168</v>
      </c>
    </row>
    <row r="59" spans="1:16" s="175" customFormat="1" ht="12.6" customHeight="1">
      <c r="A59" s="620" t="s">
        <v>1169</v>
      </c>
      <c r="B59" s="249">
        <f>5396.8-91.7</f>
        <v>5305.1</v>
      </c>
      <c r="C59" s="249">
        <v>1396.7</v>
      </c>
      <c r="D59" s="64">
        <f t="shared" si="7"/>
        <v>6701.8</v>
      </c>
      <c r="E59" s="249">
        <v>5295.5</v>
      </c>
      <c r="F59" s="249">
        <v>3976.5</v>
      </c>
      <c r="G59" s="64">
        <f t="shared" si="8"/>
        <v>9272</v>
      </c>
      <c r="H59" s="249">
        <v>1404.8</v>
      </c>
      <c r="I59" s="249">
        <v>5087.3999999999996</v>
      </c>
      <c r="J59" s="64">
        <f t="shared" si="9"/>
        <v>6492.2</v>
      </c>
      <c r="K59" s="241">
        <v>44205.8</v>
      </c>
      <c r="L59" s="242">
        <f t="shared" si="10"/>
        <v>59970</v>
      </c>
      <c r="M59" s="241">
        <f>-10894.4+91.7</f>
        <v>-10802.699999999999</v>
      </c>
      <c r="N59" s="241">
        <f t="shared" si="11"/>
        <v>49167.3</v>
      </c>
      <c r="O59" s="242">
        <f t="shared" si="12"/>
        <v>55869.100000000006</v>
      </c>
      <c r="P59" s="608" t="s">
        <v>1169</v>
      </c>
    </row>
    <row r="60" spans="1:16" s="175" customFormat="1" ht="12.6" customHeight="1">
      <c r="A60" s="620" t="s">
        <v>1170</v>
      </c>
      <c r="B60" s="249">
        <f>4708.9-91.7</f>
        <v>4617.2</v>
      </c>
      <c r="C60" s="249">
        <v>1693.4</v>
      </c>
      <c r="D60" s="64">
        <f t="shared" si="7"/>
        <v>6310.6</v>
      </c>
      <c r="E60" s="249">
        <v>6359.9</v>
      </c>
      <c r="F60" s="249">
        <v>4904.3999999999996</v>
      </c>
      <c r="G60" s="64">
        <f t="shared" si="8"/>
        <v>11264.3</v>
      </c>
      <c r="H60" s="249">
        <v>1365.6</v>
      </c>
      <c r="I60" s="249">
        <v>4944</v>
      </c>
      <c r="J60" s="64">
        <f t="shared" si="9"/>
        <v>6309.6</v>
      </c>
      <c r="K60" s="241">
        <f>50429.2+695.4</f>
        <v>51124.6</v>
      </c>
      <c r="L60" s="242">
        <f t="shared" si="10"/>
        <v>68698.5</v>
      </c>
      <c r="M60" s="241">
        <f>-11378.3-695.4+91.7</f>
        <v>-11981.999999999998</v>
      </c>
      <c r="N60" s="241">
        <f t="shared" si="11"/>
        <v>56716.5</v>
      </c>
      <c r="O60" s="242">
        <f t="shared" si="12"/>
        <v>63027.1</v>
      </c>
      <c r="P60" s="608" t="s">
        <v>1170</v>
      </c>
    </row>
    <row r="61" spans="1:16" s="175" customFormat="1" ht="12.6" customHeight="1">
      <c r="A61" s="620" t="s">
        <v>1171</v>
      </c>
      <c r="B61" s="249">
        <f>5971.3-305.2</f>
        <v>5666.1</v>
      </c>
      <c r="C61" s="249">
        <v>2602.6999999999998</v>
      </c>
      <c r="D61" s="64">
        <f t="shared" si="7"/>
        <v>8268.7999999999993</v>
      </c>
      <c r="E61" s="249">
        <v>8098</v>
      </c>
      <c r="F61" s="249">
        <v>6691.5</v>
      </c>
      <c r="G61" s="64">
        <f t="shared" si="8"/>
        <v>14789.5</v>
      </c>
      <c r="H61" s="249">
        <v>1320.7</v>
      </c>
      <c r="I61" s="249">
        <v>5188.3</v>
      </c>
      <c r="J61" s="64">
        <f t="shared" si="9"/>
        <v>6509</v>
      </c>
      <c r="K61" s="241">
        <f>55731.8+788.7</f>
        <v>56520.5</v>
      </c>
      <c r="L61" s="242">
        <f t="shared" si="10"/>
        <v>77819</v>
      </c>
      <c r="M61" s="241">
        <f>-10841.9-788.7+305.2</f>
        <v>-11325.4</v>
      </c>
      <c r="N61" s="241">
        <f t="shared" si="11"/>
        <v>66493.600000000006</v>
      </c>
      <c r="O61" s="242">
        <f t="shared" si="12"/>
        <v>74762.400000000009</v>
      </c>
      <c r="P61" s="608" t="s">
        <v>1171</v>
      </c>
    </row>
    <row r="62" spans="1:16" s="175" customFormat="1" ht="12.6" customHeight="1">
      <c r="A62" s="620" t="s">
        <v>1172</v>
      </c>
      <c r="B62" s="249">
        <f>5144-331.6</f>
        <v>4812.3999999999996</v>
      </c>
      <c r="C62" s="249">
        <v>2341.3000000000002</v>
      </c>
      <c r="D62" s="64">
        <f t="shared" si="7"/>
        <v>7153.7</v>
      </c>
      <c r="E62" s="249">
        <v>10107.299999999999</v>
      </c>
      <c r="F62" s="249" t="s">
        <v>1228</v>
      </c>
      <c r="G62" s="64">
        <f>E62+7586.5</f>
        <v>17693.8</v>
      </c>
      <c r="H62" s="249">
        <f>1305.1</f>
        <v>1305.0999999999999</v>
      </c>
      <c r="I62" s="249">
        <v>6388.6</v>
      </c>
      <c r="J62" s="64">
        <f>H62+I62</f>
        <v>7693.7000000000007</v>
      </c>
      <c r="K62" s="241">
        <f>64781.6+877.1</f>
        <v>65658.7</v>
      </c>
      <c r="L62" s="242">
        <f t="shared" si="10"/>
        <v>91046.2</v>
      </c>
      <c r="M62" s="241">
        <f>-10480.2-877.1+331.6</f>
        <v>-11025.7</v>
      </c>
      <c r="N62" s="241">
        <f t="shared" si="11"/>
        <v>80020.5</v>
      </c>
      <c r="O62" s="242">
        <f t="shared" si="12"/>
        <v>87174.2</v>
      </c>
      <c r="P62" s="608" t="s">
        <v>1172</v>
      </c>
    </row>
    <row r="63" spans="1:16" s="175" customFormat="1" ht="12.6" customHeight="1">
      <c r="A63" s="620" t="s">
        <v>1173</v>
      </c>
      <c r="B63" s="249">
        <f>7590.2-359.8</f>
        <v>7230.4</v>
      </c>
      <c r="C63" s="249">
        <v>2003.5</v>
      </c>
      <c r="D63" s="64">
        <f t="shared" si="7"/>
        <v>9233.9</v>
      </c>
      <c r="E63" s="249">
        <v>12834.3</v>
      </c>
      <c r="F63" s="249">
        <v>7427.9</v>
      </c>
      <c r="G63" s="64">
        <f t="shared" si="8"/>
        <v>20262.199999999997</v>
      </c>
      <c r="H63" s="249">
        <v>1277.5999999999999</v>
      </c>
      <c r="I63" s="249">
        <v>6302.7</v>
      </c>
      <c r="J63" s="64">
        <f t="shared" si="9"/>
        <v>7580.2999999999993</v>
      </c>
      <c r="K63" s="241">
        <f>73555.2+999</f>
        <v>74554.2</v>
      </c>
      <c r="L63" s="242">
        <f t="shared" si="10"/>
        <v>102396.7</v>
      </c>
      <c r="M63" s="241">
        <f>-12375.4-999+359.8</f>
        <v>-13014.6</v>
      </c>
      <c r="N63" s="241">
        <f t="shared" si="11"/>
        <v>89382.099999999991</v>
      </c>
      <c r="O63" s="242">
        <f t="shared" si="12"/>
        <v>98615.999999999985</v>
      </c>
      <c r="P63" s="608" t="s">
        <v>1173</v>
      </c>
    </row>
    <row r="64" spans="1:16" s="175" customFormat="1" ht="12.6" customHeight="1">
      <c r="A64" s="620" t="s">
        <v>1174</v>
      </c>
      <c r="B64" s="249">
        <f>12188.8-379.1</f>
        <v>11809.699999999999</v>
      </c>
      <c r="C64" s="249">
        <v>1781.6</v>
      </c>
      <c r="D64" s="64">
        <f t="shared" si="7"/>
        <v>13591.3</v>
      </c>
      <c r="E64" s="249">
        <v>7353.3</v>
      </c>
      <c r="F64" s="249">
        <v>11674.6</v>
      </c>
      <c r="G64" s="64">
        <f>E64+F64</f>
        <v>19027.900000000001</v>
      </c>
      <c r="H64" s="249">
        <f>1231.9+50</f>
        <v>1281.9000000000001</v>
      </c>
      <c r="I64" s="249">
        <v>6311.6</v>
      </c>
      <c r="J64" s="64">
        <f t="shared" si="9"/>
        <v>7593.5</v>
      </c>
      <c r="K64" s="241">
        <v>84027.6</v>
      </c>
      <c r="L64" s="242">
        <f t="shared" si="10"/>
        <v>110649</v>
      </c>
      <c r="M64" s="241">
        <f>-10624.9+379.1</f>
        <v>-10245.799999999999</v>
      </c>
      <c r="N64" s="241">
        <f t="shared" si="11"/>
        <v>100403.2</v>
      </c>
      <c r="O64" s="242">
        <f t="shared" si="12"/>
        <v>113994.5</v>
      </c>
      <c r="P64" s="608" t="s">
        <v>1174</v>
      </c>
    </row>
    <row r="65" spans="1:16" s="175" customFormat="1" ht="12.6" customHeight="1">
      <c r="A65" s="620" t="s">
        <v>1175</v>
      </c>
      <c r="B65" s="249">
        <f>13959.5-417.2</f>
        <v>13542.3</v>
      </c>
      <c r="C65" s="249">
        <v>2370.8000000000002</v>
      </c>
      <c r="D65" s="64">
        <f t="shared" si="7"/>
        <v>15913.099999999999</v>
      </c>
      <c r="E65" s="249">
        <f>11897.6-50</f>
        <v>11847.6</v>
      </c>
      <c r="F65" s="249">
        <v>10051.200000000001</v>
      </c>
      <c r="G65" s="64">
        <f t="shared" si="8"/>
        <v>21898.800000000003</v>
      </c>
      <c r="H65" s="249">
        <f>1191.1+50</f>
        <v>1241.0999999999999</v>
      </c>
      <c r="I65" s="249">
        <v>7776.6</v>
      </c>
      <c r="J65" s="64">
        <f t="shared" si="9"/>
        <v>9017.7000000000007</v>
      </c>
      <c r="K65" s="241">
        <v>95869.4</v>
      </c>
      <c r="L65" s="242">
        <f t="shared" si="10"/>
        <v>126785.9</v>
      </c>
      <c r="M65" s="241">
        <f>-13395+417.2</f>
        <v>-12977.8</v>
      </c>
      <c r="N65" s="241">
        <f t="shared" si="11"/>
        <v>113808.09999999999</v>
      </c>
      <c r="O65" s="242">
        <f t="shared" si="12"/>
        <v>129721.19999999998</v>
      </c>
      <c r="P65" s="608" t="s">
        <v>1175</v>
      </c>
    </row>
    <row r="66" spans="1:16" s="175" customFormat="1" ht="12.6" customHeight="1">
      <c r="A66" s="620" t="s">
        <v>1176</v>
      </c>
      <c r="B66" s="372">
        <v>14678.2</v>
      </c>
      <c r="C66" s="249">
        <v>3540.1</v>
      </c>
      <c r="D66" s="64">
        <f>B66+C66</f>
        <v>18218.3</v>
      </c>
      <c r="E66" s="249">
        <f>15724.3-50</f>
        <v>15674.3</v>
      </c>
      <c r="F66" s="249">
        <v>9908.4</v>
      </c>
      <c r="G66" s="35">
        <f t="shared" si="8"/>
        <v>25582.699999999997</v>
      </c>
      <c r="H66" s="249">
        <f>1055.6+50</f>
        <v>1105.5999999999999</v>
      </c>
      <c r="I66" s="249">
        <v>10133.5</v>
      </c>
      <c r="J66" s="64">
        <f>H66+I66</f>
        <v>11239.1</v>
      </c>
      <c r="K66" s="241">
        <v>112015.5</v>
      </c>
      <c r="L66" s="242">
        <f t="shared" ref="L66:L72" si="13">G66+J66+K66</f>
        <v>148837.29999999999</v>
      </c>
      <c r="M66" s="373">
        <v>-15609.199999999999</v>
      </c>
      <c r="N66" s="241">
        <f t="shared" ref="N66:N71" si="14">L66+M66</f>
        <v>133228.09999999998</v>
      </c>
      <c r="O66" s="242">
        <f>D66+N66</f>
        <v>151446.39999999997</v>
      </c>
      <c r="P66" s="608" t="s">
        <v>1176</v>
      </c>
    </row>
    <row r="67" spans="1:16" s="175" customFormat="1" ht="12.6" customHeight="1">
      <c r="A67" s="1372" t="s">
        <v>1181</v>
      </c>
      <c r="B67" s="1373">
        <v>18640.3</v>
      </c>
      <c r="C67" s="1374">
        <v>2870.7</v>
      </c>
      <c r="D67" s="1375">
        <f t="shared" ref="D67:D73" si="15">B67+C67</f>
        <v>21511</v>
      </c>
      <c r="E67" s="1376">
        <v>24982.7</v>
      </c>
      <c r="F67" s="1376">
        <v>6551.5</v>
      </c>
      <c r="G67" s="1377">
        <f t="shared" si="8"/>
        <v>31534.2</v>
      </c>
      <c r="H67" s="1374">
        <f>966+50</f>
        <v>1016</v>
      </c>
      <c r="I67" s="1376">
        <v>13544.6</v>
      </c>
      <c r="J67" s="1375">
        <f t="shared" ref="J67:J72" si="16">H67+I67</f>
        <v>14560.6</v>
      </c>
      <c r="K67" s="1367">
        <v>132317.5</v>
      </c>
      <c r="L67" s="1363">
        <f t="shared" si="13"/>
        <v>178412.3</v>
      </c>
      <c r="M67" s="1376">
        <v>-19249</v>
      </c>
      <c r="N67" s="1367">
        <f t="shared" si="14"/>
        <v>159163.29999999999</v>
      </c>
      <c r="O67" s="1363">
        <f>D67+N67</f>
        <v>180674.3</v>
      </c>
      <c r="P67" s="608" t="s">
        <v>1181</v>
      </c>
    </row>
    <row r="68" spans="1:16" s="175" customFormat="1" ht="12.6" customHeight="1">
      <c r="A68" s="620" t="s">
        <v>1190</v>
      </c>
      <c r="B68" s="372">
        <v>28758.400000000001</v>
      </c>
      <c r="C68" s="64">
        <v>3622.8</v>
      </c>
      <c r="D68" s="64">
        <f t="shared" si="15"/>
        <v>32381.200000000001</v>
      </c>
      <c r="E68" s="1353">
        <v>25074.9</v>
      </c>
      <c r="F68" s="1353">
        <v>10863.9</v>
      </c>
      <c r="G68" s="64">
        <f t="shared" si="8"/>
        <v>35938.800000000003</v>
      </c>
      <c r="H68" s="64">
        <v>988</v>
      </c>
      <c r="I68" s="1353">
        <v>15057.5</v>
      </c>
      <c r="J68" s="35">
        <f t="shared" si="16"/>
        <v>16045.5</v>
      </c>
      <c r="K68" s="272">
        <v>152177.1</v>
      </c>
      <c r="L68" s="272">
        <f t="shared" si="13"/>
        <v>204161.40000000002</v>
      </c>
      <c r="M68" s="1353">
        <v>-25038.2</v>
      </c>
      <c r="N68" s="272">
        <f t="shared" si="14"/>
        <v>179123.20000000001</v>
      </c>
      <c r="O68" s="272">
        <f>D68+N68</f>
        <v>211504.40000000002</v>
      </c>
      <c r="P68" s="608" t="s">
        <v>1190</v>
      </c>
    </row>
    <row r="69" spans="1:16" s="175" customFormat="1" ht="12.6" customHeight="1">
      <c r="A69" s="1372" t="s">
        <v>898</v>
      </c>
      <c r="B69" s="1373">
        <v>32813.800000000003</v>
      </c>
      <c r="C69" s="1377">
        <v>4482.1000000000004</v>
      </c>
      <c r="D69" s="1377">
        <f t="shared" si="15"/>
        <v>37295.9</v>
      </c>
      <c r="E69" s="1376">
        <v>25927.7</v>
      </c>
      <c r="F69" s="1376">
        <v>20823.3</v>
      </c>
      <c r="G69" s="1375">
        <f t="shared" si="8"/>
        <v>46751</v>
      </c>
      <c r="H69" s="1377">
        <v>946.4</v>
      </c>
      <c r="I69" s="1376">
        <v>9216</v>
      </c>
      <c r="J69" s="1377">
        <f t="shared" si="16"/>
        <v>10162.4</v>
      </c>
      <c r="K69" s="1370">
        <v>190135.7</v>
      </c>
      <c r="L69" s="1363">
        <f t="shared" si="13"/>
        <v>247049.1</v>
      </c>
      <c r="M69" s="1376">
        <v>-35550.199999999997</v>
      </c>
      <c r="N69" s="1363">
        <f t="shared" si="14"/>
        <v>211498.90000000002</v>
      </c>
      <c r="O69" s="1370">
        <f>D69+N69</f>
        <v>248794.80000000002</v>
      </c>
      <c r="P69" s="608" t="s">
        <v>898</v>
      </c>
    </row>
    <row r="70" spans="1:16" s="175" customFormat="1" ht="12.6" customHeight="1">
      <c r="A70" s="620" t="s">
        <v>205</v>
      </c>
      <c r="B70" s="372">
        <v>43227.5</v>
      </c>
      <c r="C70" s="35">
        <v>4214.5</v>
      </c>
      <c r="D70" s="64">
        <f t="shared" si="15"/>
        <v>47442</v>
      </c>
      <c r="E70" s="1353">
        <v>28471.5</v>
      </c>
      <c r="F70" s="1353">
        <v>29536.1</v>
      </c>
      <c r="G70" s="35">
        <f t="shared" si="8"/>
        <v>58007.6</v>
      </c>
      <c r="H70" s="35">
        <v>853.1</v>
      </c>
      <c r="I70" s="1353">
        <v>10066.6</v>
      </c>
      <c r="J70" s="35">
        <f t="shared" si="16"/>
        <v>10919.7</v>
      </c>
      <c r="K70" s="272">
        <v>217927.5</v>
      </c>
      <c r="L70" s="242">
        <f t="shared" si="13"/>
        <v>286854.8</v>
      </c>
      <c r="M70" s="1353">
        <v>-37797</v>
      </c>
      <c r="N70" s="242">
        <f t="shared" si="14"/>
        <v>249057.8</v>
      </c>
      <c r="O70" s="272">
        <v>296499.7</v>
      </c>
      <c r="P70" s="608" t="s">
        <v>205</v>
      </c>
    </row>
    <row r="71" spans="1:16" s="175" customFormat="1" ht="12.6" customHeight="1">
      <c r="A71" s="1372" t="s">
        <v>194</v>
      </c>
      <c r="B71" s="1378">
        <v>61181</v>
      </c>
      <c r="C71" s="1377">
        <v>5868.8</v>
      </c>
      <c r="D71" s="1377">
        <f t="shared" si="15"/>
        <v>67049.8</v>
      </c>
      <c r="E71" s="1376">
        <v>21471.200000000001</v>
      </c>
      <c r="F71" s="1376">
        <v>32781.699999999997</v>
      </c>
      <c r="G71" s="1377">
        <f t="shared" si="8"/>
        <v>54252.899999999994</v>
      </c>
      <c r="H71" s="1377">
        <v>830.7</v>
      </c>
      <c r="I71" s="1376">
        <v>11983.2</v>
      </c>
      <c r="J71" s="1377">
        <f t="shared" si="16"/>
        <v>12813.900000000001</v>
      </c>
      <c r="K71" s="1370">
        <v>270760.8</v>
      </c>
      <c r="L71" s="1363">
        <f t="shared" si="13"/>
        <v>337827.6</v>
      </c>
      <c r="M71" s="1376">
        <v>-41846</v>
      </c>
      <c r="N71" s="1363">
        <f t="shared" si="14"/>
        <v>295981.59999999998</v>
      </c>
      <c r="O71" s="1370">
        <v>363031.2</v>
      </c>
      <c r="P71" s="608" t="s">
        <v>194</v>
      </c>
    </row>
    <row r="72" spans="1:16" s="175" customFormat="1" ht="12.6" customHeight="1">
      <c r="A72" s="620" t="s">
        <v>458</v>
      </c>
      <c r="B72" s="367">
        <v>61342.1</v>
      </c>
      <c r="C72" s="35">
        <v>9231.2999999999993</v>
      </c>
      <c r="D72" s="35">
        <f t="shared" si="15"/>
        <v>70573.399999999994</v>
      </c>
      <c r="E72" s="1353">
        <v>31710.5</v>
      </c>
      <c r="F72" s="1353">
        <v>41517.4</v>
      </c>
      <c r="G72" s="35">
        <f t="shared" si="8"/>
        <v>73227.899999999994</v>
      </c>
      <c r="H72" s="35">
        <v>776.7</v>
      </c>
      <c r="I72" s="1353">
        <v>16175.7</v>
      </c>
      <c r="J72" s="35">
        <f t="shared" si="16"/>
        <v>16952.400000000001</v>
      </c>
      <c r="K72" s="272">
        <v>340712.7</v>
      </c>
      <c r="L72" s="242">
        <f t="shared" si="13"/>
        <v>430893</v>
      </c>
      <c r="M72" s="1353">
        <v>-60946.400000000001</v>
      </c>
      <c r="N72" s="242">
        <v>369946.5</v>
      </c>
      <c r="O72" s="272">
        <v>440519.9</v>
      </c>
      <c r="P72" s="608" t="s">
        <v>458</v>
      </c>
    </row>
    <row r="73" spans="1:16" s="175" customFormat="1" ht="12.6" customHeight="1">
      <c r="A73" s="1371" t="s">
        <v>1488</v>
      </c>
      <c r="B73" s="1378">
        <v>68930.100000000006</v>
      </c>
      <c r="C73" s="1377">
        <v>9888.6</v>
      </c>
      <c r="D73" s="1377">
        <f t="shared" si="15"/>
        <v>78818.700000000012</v>
      </c>
      <c r="E73" s="1376">
        <v>37854.9</v>
      </c>
      <c r="F73" s="1376">
        <v>53873.9</v>
      </c>
      <c r="G73" s="1377">
        <v>91728.9</v>
      </c>
      <c r="H73" s="1377">
        <v>1181.9000000000001</v>
      </c>
      <c r="I73" s="1376">
        <v>14160.2</v>
      </c>
      <c r="J73" s="1377">
        <v>15342.1</v>
      </c>
      <c r="K73" s="1370">
        <v>407901.60000000003</v>
      </c>
      <c r="L73" s="1363">
        <v>514972.60000000003</v>
      </c>
      <c r="M73" s="1376">
        <v>-76681.7</v>
      </c>
      <c r="N73" s="1363">
        <v>438290.80000000005</v>
      </c>
      <c r="O73" s="1370">
        <v>517109.50000000006</v>
      </c>
      <c r="P73" s="208" t="s">
        <v>1488</v>
      </c>
    </row>
    <row r="74" spans="1:16" s="272" customFormat="1" ht="12.6" customHeight="1">
      <c r="A74" s="1355" t="s">
        <v>1751</v>
      </c>
      <c r="B74" s="242">
        <v>103246</v>
      </c>
      <c r="C74" s="242">
        <v>10138.799999999999</v>
      </c>
      <c r="D74" s="242">
        <v>113384.8</v>
      </c>
      <c r="E74" s="1353">
        <v>27069</v>
      </c>
      <c r="F74" s="1353">
        <v>83055.600000000006</v>
      </c>
      <c r="G74" s="242">
        <v>110124.6</v>
      </c>
      <c r="H74" s="242">
        <v>1354.5</v>
      </c>
      <c r="I74" s="1353">
        <v>8100.8</v>
      </c>
      <c r="J74" s="242">
        <v>9455.2999999999993</v>
      </c>
      <c r="K74" s="242">
        <v>452157.2</v>
      </c>
      <c r="L74" s="242">
        <v>571737.1</v>
      </c>
      <c r="M74" s="1353">
        <v>-81616.399999999994</v>
      </c>
      <c r="N74" s="242">
        <v>490120.6</v>
      </c>
      <c r="O74" s="242">
        <v>603505.4</v>
      </c>
      <c r="P74" s="317" t="s">
        <v>1751</v>
      </c>
    </row>
    <row r="75" spans="1:16" s="272" customFormat="1" ht="12.6" customHeight="1">
      <c r="A75" s="1379" t="s">
        <v>3664</v>
      </c>
      <c r="B75" s="1363">
        <v>147496.6</v>
      </c>
      <c r="C75" s="1363">
        <v>12560</v>
      </c>
      <c r="D75" s="1363">
        <v>160056.6</v>
      </c>
      <c r="E75" s="1376">
        <v>3840.6</v>
      </c>
      <c r="F75" s="1376">
        <v>113688.8</v>
      </c>
      <c r="G75" s="1363">
        <v>117529.40000000001</v>
      </c>
      <c r="H75" s="1363">
        <v>1202.7</v>
      </c>
      <c r="I75" s="1376">
        <v>11534.2</v>
      </c>
      <c r="J75" s="1363">
        <v>12736.900000000001</v>
      </c>
      <c r="K75" s="1363">
        <v>507639.9</v>
      </c>
      <c r="L75" s="1363">
        <v>637906.20000000007</v>
      </c>
      <c r="M75" s="1376">
        <v>-97339.3</v>
      </c>
      <c r="N75" s="1363">
        <v>540566.9</v>
      </c>
      <c r="O75" s="1363">
        <v>700623.5</v>
      </c>
      <c r="P75" s="1380" t="s">
        <v>3664</v>
      </c>
    </row>
    <row r="76" spans="1:16" s="272" customFormat="1" ht="12.6" customHeight="1">
      <c r="A76" s="1355" t="s">
        <v>3665</v>
      </c>
      <c r="B76" s="242">
        <v>177393.7</v>
      </c>
      <c r="C76" s="242">
        <v>11827.5</v>
      </c>
      <c r="D76" s="242">
        <v>189221.2</v>
      </c>
      <c r="E76" s="1353">
        <v>810.5</v>
      </c>
      <c r="F76" s="1353">
        <v>109446.8</v>
      </c>
      <c r="G76" s="242">
        <v>110257.3</v>
      </c>
      <c r="H76" s="242">
        <v>2160.8000000000002</v>
      </c>
      <c r="I76" s="1353">
        <v>14509</v>
      </c>
      <c r="J76" s="242">
        <v>16669.8</v>
      </c>
      <c r="K76" s="242">
        <v>574599.30000000005</v>
      </c>
      <c r="L76" s="242">
        <v>701526.4</v>
      </c>
      <c r="M76" s="1353">
        <v>-103133.9</v>
      </c>
      <c r="N76" s="242">
        <v>598392.5</v>
      </c>
      <c r="O76" s="242">
        <v>787613.7</v>
      </c>
      <c r="P76" s="317" t="s">
        <v>3665</v>
      </c>
    </row>
    <row r="77" spans="1:16" s="272" customFormat="1" ht="12.6" customHeight="1">
      <c r="A77" s="1355" t="s">
        <v>3960</v>
      </c>
      <c r="B77" s="1363">
        <v>218904.1</v>
      </c>
      <c r="C77" s="1363">
        <v>14231.5</v>
      </c>
      <c r="D77" s="1363">
        <v>233135.6</v>
      </c>
      <c r="E77" s="1363">
        <v>13373.7</v>
      </c>
      <c r="F77" s="1363">
        <v>100845.9</v>
      </c>
      <c r="G77" s="1363">
        <v>114219.59999999999</v>
      </c>
      <c r="H77" s="1363">
        <v>2015.5</v>
      </c>
      <c r="I77" s="1363">
        <v>14035.6</v>
      </c>
      <c r="J77" s="1363">
        <v>16051.1</v>
      </c>
      <c r="K77" s="1363">
        <v>671009.30000000005</v>
      </c>
      <c r="L77" s="1363">
        <v>801280</v>
      </c>
      <c r="M77" s="1363">
        <v>-118037.8</v>
      </c>
      <c r="N77" s="1363">
        <v>683242.2</v>
      </c>
      <c r="O77" s="1363">
        <v>916377.79999999993</v>
      </c>
      <c r="P77" s="317" t="s">
        <v>3960</v>
      </c>
    </row>
    <row r="78" spans="1:16" s="272" customFormat="1" ht="12.6" customHeight="1">
      <c r="A78" s="1355" t="s">
        <v>3962</v>
      </c>
      <c r="B78" s="242">
        <v>252027</v>
      </c>
      <c r="C78" s="242">
        <v>14670</v>
      </c>
      <c r="D78" s="242">
        <v>266697</v>
      </c>
      <c r="E78" s="1353">
        <v>12977.7</v>
      </c>
      <c r="F78" s="1353">
        <v>84355.8</v>
      </c>
      <c r="G78" s="242">
        <v>97333.5</v>
      </c>
      <c r="H78" s="242">
        <v>2157.8000000000002</v>
      </c>
      <c r="I78" s="1353">
        <v>15122.4</v>
      </c>
      <c r="J78" s="242">
        <v>17280.2</v>
      </c>
      <c r="K78" s="242">
        <v>776056.5</v>
      </c>
      <c r="L78" s="242">
        <v>890670.2</v>
      </c>
      <c r="M78" s="1353">
        <v>-141291.1</v>
      </c>
      <c r="N78" s="242">
        <v>749379.1</v>
      </c>
      <c r="O78" s="242">
        <v>1016076.1</v>
      </c>
      <c r="P78" s="317" t="s">
        <v>3962</v>
      </c>
    </row>
    <row r="79" spans="1:16" s="272" customFormat="1" ht="12.6" customHeight="1">
      <c r="A79" s="1355" t="s">
        <v>3981</v>
      </c>
      <c r="B79" s="1363">
        <v>253509.8</v>
      </c>
      <c r="C79" s="1363">
        <v>11164.6</v>
      </c>
      <c r="D79" s="1363">
        <v>264674.39999999997</v>
      </c>
      <c r="E79" s="1363">
        <v>22572.2</v>
      </c>
      <c r="F79" s="1363">
        <v>72322.7</v>
      </c>
      <c r="G79" s="1363">
        <v>94894.9</v>
      </c>
      <c r="H79" s="1363">
        <v>2367.8000000000002</v>
      </c>
      <c r="I79" s="1363">
        <v>16832.3</v>
      </c>
      <c r="J79" s="1363">
        <v>19200.099999999999</v>
      </c>
      <c r="K79" s="1363">
        <v>907531.6</v>
      </c>
      <c r="L79" s="1363">
        <v>1021626.6</v>
      </c>
      <c r="M79" s="1363">
        <v>-176320</v>
      </c>
      <c r="N79" s="1363">
        <v>845306.6</v>
      </c>
      <c r="O79" s="1363">
        <v>1109981</v>
      </c>
      <c r="P79" s="317" t="s">
        <v>3981</v>
      </c>
    </row>
    <row r="80" spans="1:16" s="272" customFormat="1" ht="12.6" customHeight="1">
      <c r="A80" s="1355" t="s">
        <v>4593</v>
      </c>
      <c r="B80" s="242">
        <v>257195.4</v>
      </c>
      <c r="C80" s="242">
        <v>15204.1</v>
      </c>
      <c r="D80" s="242">
        <v>272399.5</v>
      </c>
      <c r="E80" s="242">
        <v>31189</v>
      </c>
      <c r="F80" s="242">
        <v>82084.399999999994</v>
      </c>
      <c r="G80" s="242">
        <v>113273.4</v>
      </c>
      <c r="H80" s="242">
        <v>2380.4</v>
      </c>
      <c r="I80" s="242">
        <v>20975.200000000001</v>
      </c>
      <c r="J80" s="242">
        <v>23355.600000000002</v>
      </c>
      <c r="K80" s="242">
        <v>1010255.7</v>
      </c>
      <c r="L80" s="242">
        <v>1146884.7</v>
      </c>
      <c r="M80" s="242">
        <v>-199672.7</v>
      </c>
      <c r="N80" s="242">
        <v>947212</v>
      </c>
      <c r="O80" s="242">
        <v>1219611.5</v>
      </c>
      <c r="P80" s="317" t="s">
        <v>4593</v>
      </c>
    </row>
    <row r="81" spans="1:17" s="272" customFormat="1" ht="12.6" customHeight="1">
      <c r="A81" s="1355" t="s">
        <v>4594</v>
      </c>
      <c r="B81" s="1363">
        <v>286040.90000000002</v>
      </c>
      <c r="C81" s="1363">
        <v>11295.3</v>
      </c>
      <c r="D81" s="1363">
        <v>297336.2</v>
      </c>
      <c r="E81" s="1363">
        <v>42117.1</v>
      </c>
      <c r="F81" s="1363">
        <v>139033.60000000001</v>
      </c>
      <c r="G81" s="1363">
        <v>181150.7</v>
      </c>
      <c r="H81" s="1363">
        <v>2551.9</v>
      </c>
      <c r="I81" s="1363">
        <v>26663.200000000001</v>
      </c>
      <c r="J81" s="1363">
        <v>29215.100000000002</v>
      </c>
      <c r="K81" s="1363">
        <v>1097267.8999999999</v>
      </c>
      <c r="L81" s="1363">
        <v>1307633.7</v>
      </c>
      <c r="M81" s="1363">
        <v>-231234.9</v>
      </c>
      <c r="N81" s="1363">
        <v>1076398.8</v>
      </c>
      <c r="O81" s="1363">
        <v>1373735</v>
      </c>
      <c r="P81" s="317" t="s">
        <v>4594</v>
      </c>
    </row>
    <row r="82" spans="1:17" s="272" customFormat="1" ht="12.6" customHeight="1" thickBot="1">
      <c r="A82" s="358" t="s">
        <v>4852</v>
      </c>
      <c r="B82" s="369">
        <v>366917.3</v>
      </c>
      <c r="C82" s="369">
        <v>15261.9</v>
      </c>
      <c r="D82" s="369">
        <v>382179.2</v>
      </c>
      <c r="E82" s="369">
        <v>17285.5</v>
      </c>
      <c r="F82" s="369">
        <v>203740.4</v>
      </c>
      <c r="G82" s="369">
        <v>221025.9</v>
      </c>
      <c r="H82" s="369">
        <v>3218.1</v>
      </c>
      <c r="I82" s="369">
        <v>26799.7</v>
      </c>
      <c r="J82" s="369">
        <v>30017.8</v>
      </c>
      <c r="K82" s="369">
        <v>1188855.3999999999</v>
      </c>
      <c r="L82" s="369">
        <v>1439899.0999999999</v>
      </c>
      <c r="M82" s="369">
        <v>-261183</v>
      </c>
      <c r="N82" s="369">
        <v>1178716.0999999999</v>
      </c>
      <c r="O82" s="369">
        <v>1560895.2999999998</v>
      </c>
      <c r="P82" s="370" t="s">
        <v>4852</v>
      </c>
    </row>
    <row r="83" spans="1:17" s="1020" customFormat="1">
      <c r="A83" s="1017" t="s">
        <v>3549</v>
      </c>
      <c r="B83" s="1053" t="s">
        <v>1353</v>
      </c>
      <c r="C83" s="1053"/>
      <c r="D83" s="1053"/>
      <c r="E83" s="1053"/>
      <c r="F83" s="1053"/>
      <c r="G83" s="1053"/>
      <c r="H83" s="1053"/>
    </row>
    <row r="84" spans="1:17" s="1020" customFormat="1" ht="11.25" customHeight="1">
      <c r="B84" s="2219" t="s">
        <v>3581</v>
      </c>
      <c r="C84" s="2219"/>
      <c r="D84" s="2219"/>
      <c r="E84" s="2219"/>
      <c r="F84" s="2219"/>
      <c r="G84" s="2219"/>
      <c r="H84" s="2219"/>
      <c r="I84" s="2219"/>
      <c r="J84" s="2219"/>
      <c r="K84" s="2219"/>
      <c r="L84" s="2219"/>
      <c r="M84" s="2219"/>
      <c r="N84" s="2219"/>
      <c r="O84" s="2219"/>
      <c r="P84" s="2219"/>
      <c r="Q84" s="2219"/>
    </row>
    <row r="85" spans="1:17" s="1020" customFormat="1">
      <c r="B85" s="1028" t="s">
        <v>1914</v>
      </c>
      <c r="C85" s="1028"/>
      <c r="D85" s="1028"/>
      <c r="E85" s="1028"/>
      <c r="F85" s="1028"/>
      <c r="G85" s="1028"/>
      <c r="H85" s="1028"/>
      <c r="I85" s="1019"/>
      <c r="J85" s="2161"/>
      <c r="K85" s="2161"/>
      <c r="L85" s="2161"/>
      <c r="M85" s="2161"/>
      <c r="N85" s="2161"/>
    </row>
    <row r="86" spans="1:17" ht="11.25" customHeight="1">
      <c r="A86" s="1037"/>
      <c r="B86" s="1023" t="s">
        <v>3551</v>
      </c>
      <c r="C86" s="1023"/>
      <c r="D86" s="1023"/>
      <c r="E86" s="1023"/>
      <c r="F86" s="1023"/>
      <c r="G86" s="1023"/>
      <c r="H86" s="1023"/>
      <c r="L86" s="44"/>
      <c r="M86" s="115"/>
      <c r="N86" s="44"/>
    </row>
    <row r="87" spans="1:17">
      <c r="A87" s="1017" t="s">
        <v>3550</v>
      </c>
      <c r="B87" s="2161" t="s">
        <v>463</v>
      </c>
      <c r="C87" s="2161"/>
      <c r="D87" s="2161"/>
      <c r="E87" s="2161"/>
      <c r="F87" s="2161"/>
      <c r="G87" s="1020"/>
      <c r="H87" s="1020"/>
    </row>
    <row r="89" spans="1:17">
      <c r="K89" s="475"/>
    </row>
  </sheetData>
  <mergeCells count="62">
    <mergeCell ref="D43:K43"/>
    <mergeCell ref="O43:P43"/>
    <mergeCell ref="M45:M49"/>
    <mergeCell ref="B46:B50"/>
    <mergeCell ref="B27:F27"/>
    <mergeCell ref="A43:C43"/>
    <mergeCell ref="F48:F49"/>
    <mergeCell ref="A45:A51"/>
    <mergeCell ref="N45:N49"/>
    <mergeCell ref="O45:O49"/>
    <mergeCell ref="P45:P51"/>
    <mergeCell ref="C46:C50"/>
    <mergeCell ref="D46:D50"/>
    <mergeCell ref="E46:J46"/>
    <mergeCell ref="K46:K49"/>
    <mergeCell ref="L46:L50"/>
    <mergeCell ref="A1:C1"/>
    <mergeCell ref="E4:J4"/>
    <mergeCell ref="G6:G7"/>
    <mergeCell ref="A3:A8"/>
    <mergeCell ref="B3:D3"/>
    <mergeCell ref="D4:D7"/>
    <mergeCell ref="I3:K3"/>
    <mergeCell ref="I6:I7"/>
    <mergeCell ref="J6:J7"/>
    <mergeCell ref="B4:B7"/>
    <mergeCell ref="E3:H3"/>
    <mergeCell ref="E5:G5"/>
    <mergeCell ref="E6:E7"/>
    <mergeCell ref="G1:H1"/>
    <mergeCell ref="I1:J1"/>
    <mergeCell ref="H5:J5"/>
    <mergeCell ref="S1:T1"/>
    <mergeCell ref="S2:T2"/>
    <mergeCell ref="P3:P7"/>
    <mergeCell ref="Q3:Q7"/>
    <mergeCell ref="R3:R7"/>
    <mergeCell ref="S3:S7"/>
    <mergeCell ref="T3:T8"/>
    <mergeCell ref="E47:G47"/>
    <mergeCell ref="H47:J47"/>
    <mergeCell ref="E48:E49"/>
    <mergeCell ref="J48:J50"/>
    <mergeCell ref="I48:I50"/>
    <mergeCell ref="H48:H50"/>
    <mergeCell ref="G48:G50"/>
    <mergeCell ref="B87:F87"/>
    <mergeCell ref="J85:N85"/>
    <mergeCell ref="B84:Q84"/>
    <mergeCell ref="L4:L7"/>
    <mergeCell ref="K4:K7"/>
    <mergeCell ref="F6:F7"/>
    <mergeCell ref="C4:C7"/>
    <mergeCell ref="O3:O7"/>
    <mergeCell ref="M3:M7"/>
    <mergeCell ref="N3:N7"/>
    <mergeCell ref="H6:H7"/>
    <mergeCell ref="O44:P44"/>
    <mergeCell ref="B26:O26"/>
    <mergeCell ref="B45:D45"/>
    <mergeCell ref="E45:H45"/>
    <mergeCell ref="I45:K45"/>
  </mergeCells>
  <phoneticPr fontId="0" type="noConversion"/>
  <conditionalFormatting sqref="A52:P58">
    <cfRule type="expression" dxfId="44" priority="3" stopIfTrue="1">
      <formula>MOD(ROW(),2)=0</formula>
    </cfRule>
  </conditionalFormatting>
  <conditionalFormatting sqref="A10:T25 A53:A82 P53:P82 B53:O66">
    <cfRule type="expression" dxfId="43" priority="2" stopIfTrue="1">
      <formula>MOD(ROW(),2)=0</formula>
    </cfRule>
  </conditionalFormatting>
  <pageMargins left="0.17" right="0.17" top="0.511811023622047" bottom="0" header="0.32" footer="0.196850393700787"/>
  <pageSetup paperSize="9" firstPageNumber="12" orientation="landscape" useFirstPageNumber="1" r:id="rId1"/>
  <headerFooter alignWithMargins="0">
    <oddFooter>&amp;C&amp;"Times New Roman,Regular"&amp;8&amp;P</oddFooter>
  </headerFooter>
  <ignoredErrors>
    <ignoredError sqref="G62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>
  <dimension ref="A1:L26"/>
  <sheetViews>
    <sheetView showGridLines="0" workbookViewId="0">
      <pane xSplit="1" ySplit="5" topLeftCell="B9" activePane="bottomRight" state="frozen"/>
      <selection sqref="A1:IV65536"/>
      <selection pane="topRight" sqref="A1:IV65536"/>
      <selection pane="bottomLeft" sqref="A1:IV65536"/>
      <selection pane="bottomRight" activeCell="F29" sqref="F29"/>
    </sheetView>
  </sheetViews>
  <sheetFormatPr defaultColWidth="9.140625" defaultRowHeight="12.75"/>
  <cols>
    <col min="1" max="1" width="9.85546875" style="2" customWidth="1"/>
    <col min="2" max="2" width="13.7109375" style="2" customWidth="1"/>
    <col min="3" max="3" width="12.85546875" style="2" customWidth="1"/>
    <col min="4" max="4" width="14.140625" style="2" customWidth="1"/>
    <col min="5" max="5" width="14.42578125" style="2" customWidth="1"/>
    <col min="6" max="6" width="13" style="2" customWidth="1"/>
    <col min="7" max="8" width="12.7109375" style="2" customWidth="1"/>
    <col min="9" max="10" width="13.28515625" style="2" customWidth="1"/>
    <col min="11" max="11" width="14.42578125" style="2" customWidth="1"/>
    <col min="12" max="12" width="11.85546875" style="2" customWidth="1"/>
    <col min="13" max="16384" width="9.140625" style="2"/>
  </cols>
  <sheetData>
    <row r="1" spans="1:12" s="39" customFormat="1" ht="15.75">
      <c r="D1" s="2109" t="s">
        <v>1653</v>
      </c>
      <c r="E1" s="2109"/>
      <c r="F1" s="2109"/>
      <c r="G1" s="2107" t="s">
        <v>1034</v>
      </c>
      <c r="H1" s="2107"/>
      <c r="I1" s="2107"/>
      <c r="K1" s="2109" t="s">
        <v>894</v>
      </c>
      <c r="L1" s="2109"/>
    </row>
    <row r="2" spans="1:12" s="45" customFormat="1" ht="10.5" customHeight="1">
      <c r="F2" s="55"/>
      <c r="K2" s="2252" t="s">
        <v>488</v>
      </c>
      <c r="L2" s="2252"/>
    </row>
    <row r="3" spans="1:12" s="46" customFormat="1" ht="22.5" customHeight="1">
      <c r="A3" s="2116" t="s">
        <v>3420</v>
      </c>
      <c r="B3" s="2087" t="s">
        <v>464</v>
      </c>
      <c r="C3" s="2087" t="s">
        <v>1590</v>
      </c>
      <c r="D3" s="2139" t="s">
        <v>981</v>
      </c>
      <c r="E3" s="2251"/>
      <c r="F3" s="2140"/>
      <c r="G3" s="2139" t="s">
        <v>983</v>
      </c>
      <c r="H3" s="2251"/>
      <c r="I3" s="2140"/>
      <c r="J3" s="2087" t="s">
        <v>1591</v>
      </c>
      <c r="K3" s="2087" t="s">
        <v>3603</v>
      </c>
      <c r="L3" s="2080" t="s">
        <v>3421</v>
      </c>
    </row>
    <row r="4" spans="1:12" s="46" customFormat="1" ht="22.5" customHeight="1">
      <c r="A4" s="2151"/>
      <c r="B4" s="2088"/>
      <c r="C4" s="2088"/>
      <c r="D4" s="737" t="s">
        <v>982</v>
      </c>
      <c r="E4" s="737" t="s">
        <v>1096</v>
      </c>
      <c r="F4" s="737" t="s">
        <v>1095</v>
      </c>
      <c r="G4" s="737" t="s">
        <v>982</v>
      </c>
      <c r="H4" s="737" t="s">
        <v>1096</v>
      </c>
      <c r="I4" s="737" t="s">
        <v>1095</v>
      </c>
      <c r="J4" s="2088"/>
      <c r="K4" s="2088"/>
      <c r="L4" s="2081"/>
    </row>
    <row r="5" spans="1:12" s="56" customFormat="1" ht="14.25" customHeight="1">
      <c r="A5" s="2119"/>
      <c r="B5" s="749">
        <v>1</v>
      </c>
      <c r="C5" s="750">
        <v>2</v>
      </c>
      <c r="D5" s="750">
        <v>3</v>
      </c>
      <c r="E5" s="750">
        <v>4</v>
      </c>
      <c r="F5" s="750" t="s">
        <v>465</v>
      </c>
      <c r="G5" s="750">
        <v>6</v>
      </c>
      <c r="H5" s="750">
        <v>7</v>
      </c>
      <c r="I5" s="750" t="s">
        <v>466</v>
      </c>
      <c r="J5" s="750">
        <v>9</v>
      </c>
      <c r="K5" s="750" t="s">
        <v>984</v>
      </c>
      <c r="L5" s="2082"/>
    </row>
    <row r="6" spans="1:12" s="361" customFormat="1" ht="14.1" customHeight="1">
      <c r="A6" s="175" t="s">
        <v>1175</v>
      </c>
      <c r="B6" s="185">
        <f>21948.8-50</f>
        <v>21898.799999999999</v>
      </c>
      <c r="C6" s="359">
        <f>73.29+0.2</f>
        <v>73.490000000000009</v>
      </c>
      <c r="D6" s="359">
        <v>2033.48</v>
      </c>
      <c r="E6" s="359">
        <v>4100.6000000000004</v>
      </c>
      <c r="F6" s="359">
        <v>6134.09</v>
      </c>
      <c r="G6" s="359">
        <v>6910.91</v>
      </c>
      <c r="H6" s="359">
        <v>63246.81</v>
      </c>
      <c r="I6" s="359">
        <v>70157.73</v>
      </c>
      <c r="J6" s="359">
        <v>28521.78</v>
      </c>
      <c r="K6" s="359">
        <v>126785.9</v>
      </c>
      <c r="L6" s="360" t="s">
        <v>1175</v>
      </c>
    </row>
    <row r="7" spans="1:12" s="361" customFormat="1" ht="14.1" customHeight="1">
      <c r="A7" s="175" t="s">
        <v>1176</v>
      </c>
      <c r="B7" s="185">
        <f>25632.7-50</f>
        <v>25582.7</v>
      </c>
      <c r="C7" s="359">
        <f>51.27+0.1</f>
        <v>51.370000000000005</v>
      </c>
      <c r="D7" s="359">
        <v>2484.4499999999998</v>
      </c>
      <c r="E7" s="359">
        <v>3777.62</v>
      </c>
      <c r="F7" s="359">
        <v>6262.07</v>
      </c>
      <c r="G7" s="359">
        <v>8703.4699999999993</v>
      </c>
      <c r="H7" s="359">
        <v>76915.679999999993</v>
      </c>
      <c r="I7" s="359">
        <v>85619.16</v>
      </c>
      <c r="J7" s="359">
        <v>31321.98</v>
      </c>
      <c r="K7" s="359">
        <v>148837.29999999999</v>
      </c>
      <c r="L7" s="360" t="s">
        <v>1176</v>
      </c>
    </row>
    <row r="8" spans="1:12" s="361" customFormat="1" ht="14.1" customHeight="1">
      <c r="A8" s="175" t="s">
        <v>1181</v>
      </c>
      <c r="B8" s="185">
        <v>31534.2</v>
      </c>
      <c r="C8" s="359">
        <v>36.200000000000003</v>
      </c>
      <c r="D8" s="359">
        <v>1765</v>
      </c>
      <c r="E8" s="359">
        <v>3881.3</v>
      </c>
      <c r="F8" s="359">
        <v>5646.3</v>
      </c>
      <c r="G8" s="359">
        <v>12759.4</v>
      </c>
      <c r="H8" s="359">
        <v>94248.9</v>
      </c>
      <c r="I8" s="359">
        <v>107008.29999999999</v>
      </c>
      <c r="J8" s="359">
        <v>34187.300000000003</v>
      </c>
      <c r="K8" s="359">
        <v>178412.3</v>
      </c>
      <c r="L8" s="360" t="s">
        <v>1181</v>
      </c>
    </row>
    <row r="9" spans="1:12" s="361" customFormat="1" ht="14.1" customHeight="1">
      <c r="A9" s="175" t="s">
        <v>1190</v>
      </c>
      <c r="B9" s="359">
        <v>35938.800000000003</v>
      </c>
      <c r="C9" s="359">
        <v>22.3</v>
      </c>
      <c r="D9" s="359">
        <v>1989.3</v>
      </c>
      <c r="E9" s="359">
        <v>5123.1000000000004</v>
      </c>
      <c r="F9" s="359">
        <v>7112.4000000000005</v>
      </c>
      <c r="G9" s="359">
        <v>14033.9</v>
      </c>
      <c r="H9" s="359">
        <v>110174.39999999999</v>
      </c>
      <c r="I9" s="359">
        <v>124208.29999999999</v>
      </c>
      <c r="J9" s="359">
        <v>36879.599999999999</v>
      </c>
      <c r="K9" s="359">
        <v>204161.4</v>
      </c>
      <c r="L9" s="360" t="s">
        <v>1190</v>
      </c>
    </row>
    <row r="10" spans="1:12" s="361" customFormat="1" ht="14.1" customHeight="1">
      <c r="A10" s="175" t="s">
        <v>898</v>
      </c>
      <c r="B10" s="359">
        <v>46751</v>
      </c>
      <c r="C10" s="359">
        <v>18.8</v>
      </c>
      <c r="D10" s="359">
        <v>1625</v>
      </c>
      <c r="E10" s="359">
        <v>6192.6</v>
      </c>
      <c r="F10" s="359">
        <v>7817.6</v>
      </c>
      <c r="G10" s="359">
        <v>8518.6</v>
      </c>
      <c r="H10" s="359">
        <v>142152.20000000001</v>
      </c>
      <c r="I10" s="359">
        <v>150670.80000000002</v>
      </c>
      <c r="J10" s="359">
        <v>41790.9</v>
      </c>
      <c r="K10" s="359">
        <v>247049.1</v>
      </c>
      <c r="L10" s="360" t="s">
        <v>898</v>
      </c>
    </row>
    <row r="11" spans="1:12" s="361" customFormat="1" ht="14.1" customHeight="1">
      <c r="A11" s="175" t="s">
        <v>205</v>
      </c>
      <c r="B11" s="185">
        <v>58007.6</v>
      </c>
      <c r="C11" s="185">
        <v>15.5</v>
      </c>
      <c r="D11" s="359">
        <v>2027.2</v>
      </c>
      <c r="E11" s="185">
        <v>8210</v>
      </c>
      <c r="F11" s="359">
        <v>10237.200000000001</v>
      </c>
      <c r="G11" s="359">
        <v>8877</v>
      </c>
      <c r="H11" s="185">
        <v>166223.4</v>
      </c>
      <c r="I11" s="359">
        <v>175100.4</v>
      </c>
      <c r="J11" s="359">
        <v>43494.1</v>
      </c>
      <c r="K11" s="359">
        <v>286854.8</v>
      </c>
      <c r="L11" s="360" t="s">
        <v>205</v>
      </c>
    </row>
    <row r="12" spans="1:12" s="361" customFormat="1" ht="14.1" customHeight="1">
      <c r="A12" s="175" t="s">
        <v>194</v>
      </c>
      <c r="B12" s="185">
        <v>54252.9</v>
      </c>
      <c r="C12" s="185">
        <v>12.3</v>
      </c>
      <c r="D12" s="359">
        <v>1765.4</v>
      </c>
      <c r="E12" s="185">
        <v>9474.7999999999993</v>
      </c>
      <c r="F12" s="359">
        <v>11240.199999999999</v>
      </c>
      <c r="G12" s="359">
        <v>11036.2</v>
      </c>
      <c r="H12" s="185">
        <v>205147.4</v>
      </c>
      <c r="I12" s="359">
        <v>216183.6</v>
      </c>
      <c r="J12" s="359">
        <v>56138.6</v>
      </c>
      <c r="K12" s="359">
        <v>337827.6</v>
      </c>
      <c r="L12" s="360" t="s">
        <v>194</v>
      </c>
    </row>
    <row r="13" spans="1:12" s="361" customFormat="1" ht="14.1" customHeight="1">
      <c r="A13" s="175" t="s">
        <v>458</v>
      </c>
      <c r="B13" s="185">
        <v>73227.899999999994</v>
      </c>
      <c r="C13" s="185">
        <v>9.4</v>
      </c>
      <c r="D13" s="359">
        <v>2162.1</v>
      </c>
      <c r="E13" s="185">
        <v>9681.2999999999993</v>
      </c>
      <c r="F13" s="359">
        <v>11843.4</v>
      </c>
      <c r="G13" s="359">
        <v>14780.8</v>
      </c>
      <c r="H13" s="185">
        <v>261545.2</v>
      </c>
      <c r="I13" s="359">
        <v>276326</v>
      </c>
      <c r="J13" s="359">
        <v>69486.3</v>
      </c>
      <c r="K13" s="359">
        <v>430892.99999999994</v>
      </c>
      <c r="L13" s="360" t="s">
        <v>458</v>
      </c>
    </row>
    <row r="14" spans="1:12" s="361" customFormat="1" ht="14.1" customHeight="1">
      <c r="A14" s="175" t="s">
        <v>1488</v>
      </c>
      <c r="B14" s="185">
        <v>91728.8</v>
      </c>
      <c r="C14" s="185">
        <v>5.8</v>
      </c>
      <c r="D14" s="359">
        <v>2558.6</v>
      </c>
      <c r="E14" s="185">
        <v>11158.6</v>
      </c>
      <c r="F14" s="359">
        <v>13717.2</v>
      </c>
      <c r="G14" s="359">
        <v>12777.7</v>
      </c>
      <c r="H14" s="185">
        <v>320176.90000000002</v>
      </c>
      <c r="I14" s="359">
        <v>332954.60000000003</v>
      </c>
      <c r="J14" s="359">
        <v>76566.2</v>
      </c>
      <c r="K14" s="359">
        <v>514972.60000000003</v>
      </c>
      <c r="L14" s="360" t="s">
        <v>1488</v>
      </c>
    </row>
    <row r="15" spans="1:12" s="361" customFormat="1" ht="14.1" customHeight="1">
      <c r="A15" s="173" t="s">
        <v>1751</v>
      </c>
      <c r="B15" s="35">
        <v>110124.6</v>
      </c>
      <c r="C15" s="35">
        <v>2.2999999999999998</v>
      </c>
      <c r="D15" s="64">
        <v>3509.3</v>
      </c>
      <c r="E15" s="35">
        <v>14227.8</v>
      </c>
      <c r="F15" s="64">
        <v>17737.099999999999</v>
      </c>
      <c r="G15" s="64">
        <v>5943.7</v>
      </c>
      <c r="H15" s="35">
        <v>354128.7</v>
      </c>
      <c r="I15" s="64">
        <v>360072.4</v>
      </c>
      <c r="J15" s="64">
        <v>83800.7</v>
      </c>
      <c r="K15" s="64">
        <v>571737.1</v>
      </c>
      <c r="L15" s="208" t="s">
        <v>1751</v>
      </c>
    </row>
    <row r="16" spans="1:12" s="361" customFormat="1" ht="14.1" customHeight="1">
      <c r="A16" s="173" t="s">
        <v>3664</v>
      </c>
      <c r="B16" s="35">
        <v>117529.4</v>
      </c>
      <c r="C16" s="35">
        <v>0</v>
      </c>
      <c r="D16" s="64">
        <v>5279.8</v>
      </c>
      <c r="E16" s="35">
        <v>17064.3</v>
      </c>
      <c r="F16" s="64">
        <v>22344.1</v>
      </c>
      <c r="G16" s="64">
        <v>7457.2</v>
      </c>
      <c r="H16" s="35">
        <v>396366.5</v>
      </c>
      <c r="I16" s="64">
        <v>403823.7</v>
      </c>
      <c r="J16" s="64">
        <v>94209.1</v>
      </c>
      <c r="K16" s="64">
        <v>637906.29999999993</v>
      </c>
      <c r="L16" s="208" t="s">
        <v>3664</v>
      </c>
    </row>
    <row r="17" spans="1:12" s="361" customFormat="1" ht="14.1" customHeight="1">
      <c r="A17" s="173" t="s">
        <v>3665</v>
      </c>
      <c r="B17" s="35">
        <v>110257.3</v>
      </c>
      <c r="C17" s="35">
        <v>0</v>
      </c>
      <c r="D17" s="64">
        <v>5366.6</v>
      </c>
      <c r="E17" s="35">
        <v>21902.2</v>
      </c>
      <c r="F17" s="64">
        <v>27268.799999999999</v>
      </c>
      <c r="G17" s="64">
        <v>11303.2</v>
      </c>
      <c r="H17" s="35">
        <v>447518.7</v>
      </c>
      <c r="I17" s="64">
        <v>458821.8</v>
      </c>
      <c r="J17" s="64">
        <v>105178.5</v>
      </c>
      <c r="K17" s="64">
        <v>701526.4</v>
      </c>
      <c r="L17" s="208" t="s">
        <v>3665</v>
      </c>
    </row>
    <row r="18" spans="1:12" s="361" customFormat="1" ht="14.1" customHeight="1">
      <c r="A18" s="173" t="s">
        <v>3960</v>
      </c>
      <c r="B18" s="35">
        <v>114219.6</v>
      </c>
      <c r="C18" s="35">
        <v>0</v>
      </c>
      <c r="D18" s="64">
        <v>6923.8</v>
      </c>
      <c r="E18" s="35">
        <v>26923.7</v>
      </c>
      <c r="F18" s="64">
        <v>33847.5</v>
      </c>
      <c r="G18" s="64">
        <v>9127.2999999999993</v>
      </c>
      <c r="H18" s="35">
        <v>531340.4</v>
      </c>
      <c r="I18" s="64">
        <v>540467.70000000007</v>
      </c>
      <c r="J18" s="64">
        <v>112745.2</v>
      </c>
      <c r="K18" s="64">
        <v>801280</v>
      </c>
      <c r="L18" s="208" t="s">
        <v>3960</v>
      </c>
    </row>
    <row r="19" spans="1:12" s="361" customFormat="1" ht="14.1" customHeight="1">
      <c r="A19" s="173" t="s">
        <v>3962</v>
      </c>
      <c r="B19" s="35">
        <v>97333.5</v>
      </c>
      <c r="C19" s="35">
        <v>0</v>
      </c>
      <c r="D19" s="64">
        <v>8161.5</v>
      </c>
      <c r="E19" s="35">
        <v>33950.300000000003</v>
      </c>
      <c r="F19" s="64">
        <v>42111.8</v>
      </c>
      <c r="G19" s="64">
        <v>9118.7000000000007</v>
      </c>
      <c r="H19" s="35">
        <v>612395</v>
      </c>
      <c r="I19" s="64">
        <v>621513.69999999995</v>
      </c>
      <c r="J19" s="64">
        <v>129711.2</v>
      </c>
      <c r="K19" s="64">
        <v>890670.2</v>
      </c>
      <c r="L19" s="208" t="s">
        <v>3962</v>
      </c>
    </row>
    <row r="20" spans="1:12" s="361" customFormat="1" ht="14.1" customHeight="1">
      <c r="A20" s="173" t="s">
        <v>3981</v>
      </c>
      <c r="B20" s="35">
        <v>94894.9</v>
      </c>
      <c r="C20" s="35">
        <v>0</v>
      </c>
      <c r="D20" s="64">
        <v>8638.7999999999993</v>
      </c>
      <c r="E20" s="35">
        <v>43216.2</v>
      </c>
      <c r="F20" s="64">
        <v>51875.3</v>
      </c>
      <c r="G20" s="64">
        <v>10561.3</v>
      </c>
      <c r="H20" s="35">
        <v>714397</v>
      </c>
      <c r="I20" s="64">
        <v>724958.3</v>
      </c>
      <c r="J20" s="64">
        <v>149898.09999999995</v>
      </c>
      <c r="K20" s="64">
        <v>1021626.6</v>
      </c>
      <c r="L20" s="208" t="s">
        <v>3981</v>
      </c>
    </row>
    <row r="21" spans="1:12" s="361" customFormat="1" ht="14.1" customHeight="1">
      <c r="A21" s="173" t="s">
        <v>4593</v>
      </c>
      <c r="B21" s="35">
        <v>113273.4</v>
      </c>
      <c r="C21" s="35">
        <v>0</v>
      </c>
      <c r="D21" s="64">
        <v>10941.8</v>
      </c>
      <c r="E21" s="35">
        <v>44526.6</v>
      </c>
      <c r="F21" s="64">
        <v>55468.399999999994</v>
      </c>
      <c r="G21" s="64">
        <v>12413.8</v>
      </c>
      <c r="H21" s="35">
        <v>797858.7</v>
      </c>
      <c r="I21" s="64">
        <v>810272.5</v>
      </c>
      <c r="J21" s="64">
        <v>167870.4</v>
      </c>
      <c r="K21" s="64">
        <v>1146884.7</v>
      </c>
      <c r="L21" s="208" t="s">
        <v>4593</v>
      </c>
    </row>
    <row r="22" spans="1:12" s="361" customFormat="1" ht="14.1" customHeight="1">
      <c r="A22" s="173" t="s">
        <v>4594</v>
      </c>
      <c r="B22" s="35">
        <v>181150.7</v>
      </c>
      <c r="C22" s="35">
        <v>0</v>
      </c>
      <c r="D22" s="64">
        <v>11420.7</v>
      </c>
      <c r="E22" s="35">
        <v>43383.4</v>
      </c>
      <c r="F22" s="64">
        <v>54804.100000000006</v>
      </c>
      <c r="G22" s="64">
        <v>17794.400000000001</v>
      </c>
      <c r="H22" s="35">
        <v>875826.1</v>
      </c>
      <c r="I22" s="64">
        <v>893620.5</v>
      </c>
      <c r="J22" s="64">
        <v>178058.39999999991</v>
      </c>
      <c r="K22" s="64">
        <v>1307633.7</v>
      </c>
      <c r="L22" s="208" t="s">
        <v>4594</v>
      </c>
    </row>
    <row r="23" spans="1:12" s="361" customFormat="1" ht="14.1" customHeight="1" thickBot="1">
      <c r="A23" s="321" t="s">
        <v>4852</v>
      </c>
      <c r="B23" s="286">
        <v>221024.9</v>
      </c>
      <c r="C23" s="286">
        <v>0</v>
      </c>
      <c r="D23" s="662">
        <v>11686.7</v>
      </c>
      <c r="E23" s="286">
        <v>44685.5</v>
      </c>
      <c r="F23" s="662">
        <v>56372.2</v>
      </c>
      <c r="G23" s="662">
        <v>18330.400000000001</v>
      </c>
      <c r="H23" s="286">
        <v>944500.9</v>
      </c>
      <c r="I23" s="662">
        <v>962831.3</v>
      </c>
      <c r="J23" s="662">
        <v>199670.7</v>
      </c>
      <c r="K23" s="662">
        <v>1439899.0999999999</v>
      </c>
      <c r="L23" s="418" t="s">
        <v>4852</v>
      </c>
    </row>
    <row r="24" spans="1:12" s="175" customFormat="1" ht="11.25" customHeight="1">
      <c r="A24" s="783" t="s">
        <v>467</v>
      </c>
      <c r="B24" s="2254" t="s">
        <v>3508</v>
      </c>
      <c r="C24" s="2254"/>
      <c r="D24" s="2254"/>
      <c r="E24" s="2254"/>
      <c r="F24" s="2254"/>
      <c r="G24" s="2254"/>
      <c r="H24" s="2254"/>
      <c r="I24" s="2254"/>
    </row>
    <row r="25" spans="1:12" s="8" customFormat="1" ht="11.25" customHeight="1">
      <c r="A25" s="784"/>
      <c r="B25" s="2255" t="s">
        <v>3509</v>
      </c>
      <c r="C25" s="2255"/>
      <c r="D25" s="2255"/>
      <c r="E25" s="2255"/>
      <c r="F25" s="2255"/>
      <c r="G25" s="784"/>
      <c r="H25" s="784"/>
      <c r="I25" s="784"/>
    </row>
    <row r="26" spans="1:12">
      <c r="A26" s="786" t="s">
        <v>955</v>
      </c>
      <c r="B26" s="2253" t="s">
        <v>463</v>
      </c>
      <c r="C26" s="2253"/>
      <c r="D26" s="2253"/>
      <c r="E26" s="2253"/>
      <c r="F26" s="2253"/>
      <c r="G26" s="785"/>
      <c r="H26" s="785"/>
      <c r="I26" s="785"/>
    </row>
  </sheetData>
  <mergeCells count="15">
    <mergeCell ref="B26:F26"/>
    <mergeCell ref="B24:I24"/>
    <mergeCell ref="A3:A5"/>
    <mergeCell ref="J3:J4"/>
    <mergeCell ref="B25:F25"/>
    <mergeCell ref="B3:B4"/>
    <mergeCell ref="C3:C4"/>
    <mergeCell ref="D1:F1"/>
    <mergeCell ref="D3:F3"/>
    <mergeCell ref="G3:I3"/>
    <mergeCell ref="L3:L5"/>
    <mergeCell ref="G1:I1"/>
    <mergeCell ref="K2:L2"/>
    <mergeCell ref="K1:L1"/>
    <mergeCell ref="K3:K4"/>
  </mergeCells>
  <phoneticPr fontId="4" type="noConversion"/>
  <conditionalFormatting sqref="A6:L23">
    <cfRule type="expression" dxfId="42" priority="1" stopIfTrue="1">
      <formula>MOD(ROW(),2)=1</formula>
    </cfRule>
  </conditionalFormatting>
  <pageMargins left="0.62992125984251968" right="0.51181102362204722" top="0.51181102362204722" bottom="0.51181102362204722" header="0" footer="0.43307086614173229"/>
  <pageSetup paperSize="141" firstPageNumber="14" orientation="portrait" useFirstPageNumber="1" horizontalDpi="1200" verticalDpi="1200" r:id="rId1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O43"/>
  <sheetViews>
    <sheetView showGridLines="0" topLeftCell="A19" workbookViewId="0">
      <selection activeCell="C16" sqref="C16"/>
    </sheetView>
  </sheetViews>
  <sheetFormatPr defaultColWidth="9.140625" defaultRowHeight="11.25"/>
  <cols>
    <col min="1" max="1" width="8.42578125" style="8" customWidth="1"/>
    <col min="2" max="2" width="11.140625" style="8" customWidth="1"/>
    <col min="3" max="3" width="10.7109375" style="8" customWidth="1"/>
    <col min="4" max="4" width="11.85546875" style="8" customWidth="1"/>
    <col min="5" max="5" width="12" style="8" customWidth="1"/>
    <col min="6" max="6" width="13.42578125" style="8" customWidth="1"/>
    <col min="7" max="7" width="14.140625" style="8" customWidth="1"/>
    <col min="8" max="8" width="9.140625" style="8" customWidth="1"/>
    <col min="9" max="13" width="9.140625" style="8"/>
    <col min="14" max="14" width="10.5703125" style="8" customWidth="1"/>
    <col min="15" max="16384" width="9.140625" style="8"/>
  </cols>
  <sheetData>
    <row r="1" spans="1:15">
      <c r="D1" s="44"/>
      <c r="G1" s="242"/>
    </row>
    <row r="2" spans="1:15" ht="15.75">
      <c r="A2" s="2205" t="s">
        <v>896</v>
      </c>
      <c r="B2" s="2205"/>
      <c r="C2" s="2205"/>
      <c r="D2" s="2205"/>
      <c r="E2" s="2205"/>
      <c r="F2" s="2205" t="s">
        <v>470</v>
      </c>
      <c r="G2" s="2205"/>
    </row>
    <row r="3" spans="1:15" ht="12">
      <c r="A3" s="45"/>
      <c r="B3" s="45"/>
      <c r="C3" s="45"/>
      <c r="D3" s="45"/>
      <c r="E3" s="45"/>
      <c r="F3" s="2094" t="s">
        <v>41</v>
      </c>
      <c r="G3" s="2258"/>
      <c r="I3" s="173"/>
      <c r="J3" s="173"/>
      <c r="K3" s="173"/>
      <c r="L3" s="173"/>
    </row>
    <row r="4" spans="1:15" ht="16.5" customHeight="1">
      <c r="A4" s="2116" t="s">
        <v>3510</v>
      </c>
      <c r="B4" s="2087" t="s">
        <v>1752</v>
      </c>
      <c r="C4" s="2087" t="s">
        <v>478</v>
      </c>
      <c r="D4" s="2089" t="s">
        <v>468</v>
      </c>
      <c r="E4" s="2090"/>
      <c r="F4" s="2090"/>
      <c r="G4" s="2087" t="s">
        <v>1715</v>
      </c>
      <c r="I4" s="638"/>
      <c r="J4" s="638"/>
      <c r="K4" s="639"/>
      <c r="L4" s="639"/>
    </row>
    <row r="5" spans="1:15" ht="15.75" customHeight="1">
      <c r="A5" s="2151"/>
      <c r="B5" s="2092"/>
      <c r="C5" s="2257"/>
      <c r="D5" s="2139" t="s">
        <v>469</v>
      </c>
      <c r="E5" s="2251"/>
      <c r="F5" s="1751" t="s">
        <v>4962</v>
      </c>
      <c r="G5" s="2092"/>
      <c r="I5" s="638"/>
      <c r="J5" s="638"/>
      <c r="K5" s="640"/>
      <c r="L5" s="639"/>
    </row>
    <row r="6" spans="1:15" ht="16.5" customHeight="1">
      <c r="A6" s="2151"/>
      <c r="B6" s="2092"/>
      <c r="C6" s="2257"/>
      <c r="D6" s="2087" t="s">
        <v>3513</v>
      </c>
      <c r="E6" s="2087" t="s">
        <v>3511</v>
      </c>
      <c r="F6" s="2178" t="s">
        <v>3512</v>
      </c>
      <c r="G6" s="2092"/>
      <c r="I6" s="638"/>
      <c r="J6" s="638"/>
      <c r="K6" s="173"/>
      <c r="L6" s="173"/>
      <c r="O6" s="621"/>
    </row>
    <row r="7" spans="1:15" ht="16.5" customHeight="1">
      <c r="A7" s="2151"/>
      <c r="B7" s="2088"/>
      <c r="C7" s="2256"/>
      <c r="D7" s="2088"/>
      <c r="E7" s="2256"/>
      <c r="F7" s="2178"/>
      <c r="G7" s="2088"/>
      <c r="I7" s="638"/>
      <c r="J7" s="638"/>
      <c r="K7" s="173"/>
      <c r="L7" s="173"/>
    </row>
    <row r="8" spans="1:15">
      <c r="A8" s="2119"/>
      <c r="B8" s="751">
        <v>1</v>
      </c>
      <c r="C8" s="751">
        <v>2</v>
      </c>
      <c r="D8" s="751">
        <v>3</v>
      </c>
      <c r="E8" s="751">
        <v>4</v>
      </c>
      <c r="F8" s="751">
        <v>5</v>
      </c>
      <c r="G8" s="751">
        <v>6</v>
      </c>
      <c r="I8" s="173"/>
      <c r="J8" s="173"/>
      <c r="K8" s="173"/>
      <c r="L8" s="173"/>
    </row>
    <row r="9" spans="1:15" s="238" customFormat="1" ht="13.5" customHeight="1">
      <c r="A9" s="481" t="s">
        <v>549</v>
      </c>
      <c r="B9" s="272">
        <v>3611.8</v>
      </c>
      <c r="C9" s="272">
        <v>623.9</v>
      </c>
      <c r="D9" s="242">
        <v>2124</v>
      </c>
      <c r="E9" s="242">
        <v>141</v>
      </c>
      <c r="F9" s="272" t="s">
        <v>817</v>
      </c>
      <c r="G9" s="64">
        <f>B9+C9+D9+E9</f>
        <v>6500.7</v>
      </c>
      <c r="I9" s="478"/>
      <c r="J9" s="293"/>
      <c r="K9" s="293"/>
      <c r="L9" s="478"/>
    </row>
    <row r="10" spans="1:15" s="238" customFormat="1" ht="12" customHeight="1">
      <c r="A10" s="481" t="s">
        <v>550</v>
      </c>
      <c r="B10" s="272">
        <v>4072.6</v>
      </c>
      <c r="C10" s="272">
        <v>598.70000000000005</v>
      </c>
      <c r="D10" s="242">
        <v>1887</v>
      </c>
      <c r="E10" s="272">
        <v>263.8</v>
      </c>
      <c r="F10" s="272" t="s">
        <v>817</v>
      </c>
      <c r="G10" s="64">
        <f>B10+C10+D10+E10</f>
        <v>6822.1</v>
      </c>
      <c r="I10" s="478"/>
      <c r="J10" s="293"/>
      <c r="K10" s="293"/>
      <c r="L10" s="478"/>
    </row>
    <row r="11" spans="1:15" s="238" customFormat="1" ht="12" customHeight="1">
      <c r="A11" s="481" t="s">
        <v>551</v>
      </c>
      <c r="B11" s="272">
        <v>4480.1000000000004</v>
      </c>
      <c r="C11" s="272">
        <v>538.9</v>
      </c>
      <c r="D11" s="272">
        <v>3539.6</v>
      </c>
      <c r="E11" s="272">
        <v>386.2</v>
      </c>
      <c r="F11" s="272" t="s">
        <v>817</v>
      </c>
      <c r="G11" s="64">
        <f>B11+C11+D11+E11</f>
        <v>8944.8000000000011</v>
      </c>
      <c r="I11" s="478"/>
      <c r="J11" s="293"/>
      <c r="K11" s="293"/>
      <c r="L11" s="478"/>
    </row>
    <row r="12" spans="1:15" s="175" customFormat="1">
      <c r="A12" s="173" t="s">
        <v>1165</v>
      </c>
      <c r="B12" s="64">
        <v>5416</v>
      </c>
      <c r="C12" s="64">
        <v>691.5</v>
      </c>
      <c r="D12" s="64">
        <v>4769.3999999999996</v>
      </c>
      <c r="E12" s="64">
        <v>431</v>
      </c>
      <c r="F12" s="689" t="s">
        <v>817</v>
      </c>
      <c r="G12" s="64">
        <f>B12+C12+D12+E12</f>
        <v>11307.9</v>
      </c>
      <c r="I12" s="478"/>
      <c r="J12" s="293"/>
      <c r="K12" s="293"/>
      <c r="L12" s="478"/>
    </row>
    <row r="13" spans="1:15" s="175" customFormat="1">
      <c r="A13" s="173" t="s">
        <v>1166</v>
      </c>
      <c r="B13" s="64">
        <v>6565.1</v>
      </c>
      <c r="C13" s="64">
        <v>623.4</v>
      </c>
      <c r="D13" s="64">
        <v>2687.6</v>
      </c>
      <c r="E13" s="64">
        <v>753.9</v>
      </c>
      <c r="F13" s="689" t="s">
        <v>817</v>
      </c>
      <c r="G13" s="64">
        <f t="shared" ref="G13:G19" si="0">B13+C13+D13+E13</f>
        <v>10630</v>
      </c>
      <c r="I13" s="478"/>
      <c r="J13" s="293"/>
      <c r="K13" s="293"/>
      <c r="L13" s="478"/>
    </row>
    <row r="14" spans="1:15" s="175" customFormat="1">
      <c r="A14" s="173" t="s">
        <v>1167</v>
      </c>
      <c r="B14" s="64">
        <v>7123.3</v>
      </c>
      <c r="C14" s="64">
        <v>776</v>
      </c>
      <c r="D14" s="64">
        <v>2273.6</v>
      </c>
      <c r="E14" s="64">
        <v>830.1</v>
      </c>
      <c r="F14" s="689" t="s">
        <v>817</v>
      </c>
      <c r="G14" s="64">
        <f t="shared" si="0"/>
        <v>11003</v>
      </c>
      <c r="I14" s="478"/>
      <c r="J14" s="293"/>
      <c r="K14" s="293"/>
      <c r="L14" s="478"/>
    </row>
    <row r="15" spans="1:15" s="175" customFormat="1">
      <c r="A15" s="173" t="s">
        <v>1168</v>
      </c>
      <c r="B15" s="64">
        <v>7574.6</v>
      </c>
      <c r="C15" s="64">
        <v>880.1</v>
      </c>
      <c r="D15" s="64">
        <v>3017.8</v>
      </c>
      <c r="E15" s="64">
        <v>922</v>
      </c>
      <c r="F15" s="689" t="s">
        <v>817</v>
      </c>
      <c r="G15" s="64">
        <f t="shared" si="0"/>
        <v>12394.5</v>
      </c>
      <c r="I15" s="478"/>
      <c r="J15" s="293"/>
      <c r="K15" s="293"/>
      <c r="L15" s="478"/>
    </row>
    <row r="16" spans="1:15" s="175" customFormat="1">
      <c r="A16" s="173" t="s">
        <v>1169</v>
      </c>
      <c r="B16" s="64">
        <v>8153.3</v>
      </c>
      <c r="C16" s="64">
        <v>923.3</v>
      </c>
      <c r="D16" s="64">
        <v>3655.9</v>
      </c>
      <c r="E16" s="64">
        <v>885.1</v>
      </c>
      <c r="F16" s="689" t="s">
        <v>817</v>
      </c>
      <c r="G16" s="64">
        <f t="shared" si="0"/>
        <v>13617.6</v>
      </c>
      <c r="I16" s="478"/>
      <c r="J16" s="293"/>
      <c r="K16" s="293"/>
      <c r="L16" s="478"/>
    </row>
    <row r="17" spans="1:12" s="175" customFormat="1">
      <c r="A17" s="173" t="s">
        <v>1170</v>
      </c>
      <c r="B17" s="64">
        <v>8686.6</v>
      </c>
      <c r="C17" s="64">
        <v>1026.9000000000001</v>
      </c>
      <c r="D17" s="64">
        <v>3812.5</v>
      </c>
      <c r="E17" s="64">
        <v>1216.7</v>
      </c>
      <c r="F17" s="689" t="s">
        <v>817</v>
      </c>
      <c r="G17" s="64">
        <f t="shared" si="0"/>
        <v>14742.7</v>
      </c>
      <c r="I17" s="478"/>
      <c r="J17" s="293"/>
      <c r="K17" s="293"/>
      <c r="L17" s="478"/>
    </row>
    <row r="18" spans="1:12" s="175" customFormat="1">
      <c r="A18" s="173" t="s">
        <v>1171</v>
      </c>
      <c r="B18" s="64">
        <v>10176</v>
      </c>
      <c r="C18" s="64">
        <v>1088.4000000000001</v>
      </c>
      <c r="D18" s="64">
        <v>4183.3999999999996</v>
      </c>
      <c r="E18" s="64">
        <v>1616.3</v>
      </c>
      <c r="F18" s="689" t="s">
        <v>817</v>
      </c>
      <c r="G18" s="64">
        <f t="shared" si="0"/>
        <v>17064.099999999999</v>
      </c>
      <c r="I18" s="478"/>
      <c r="J18" s="293"/>
      <c r="K18" s="293"/>
      <c r="L18" s="478"/>
    </row>
    <row r="19" spans="1:12" s="175" customFormat="1">
      <c r="A19" s="173" t="s">
        <v>1172</v>
      </c>
      <c r="B19" s="64">
        <v>11478.3</v>
      </c>
      <c r="C19" s="64">
        <v>1354.5</v>
      </c>
      <c r="D19" s="64">
        <v>3385.7</v>
      </c>
      <c r="E19" s="64">
        <v>2708.9</v>
      </c>
      <c r="F19" s="689" t="s">
        <v>817</v>
      </c>
      <c r="G19" s="64">
        <f t="shared" si="0"/>
        <v>18927.400000000001</v>
      </c>
      <c r="I19" s="478"/>
      <c r="J19" s="293"/>
      <c r="K19" s="293"/>
      <c r="L19" s="478"/>
    </row>
    <row r="20" spans="1:12" s="175" customFormat="1">
      <c r="A20" s="173" t="s">
        <v>1173</v>
      </c>
      <c r="B20" s="64">
        <v>12531.4</v>
      </c>
      <c r="C20" s="64">
        <v>1348.8</v>
      </c>
      <c r="D20" s="64">
        <v>6683.5</v>
      </c>
      <c r="E20" s="64">
        <v>2960.6</v>
      </c>
      <c r="F20" s="64">
        <v>9.3000000000000007</v>
      </c>
      <c r="G20" s="64">
        <f>B20+C20+D20+F20</f>
        <v>20572.999999999996</v>
      </c>
      <c r="I20" s="478"/>
      <c r="J20" s="293"/>
      <c r="K20" s="293"/>
      <c r="L20" s="478"/>
    </row>
    <row r="21" spans="1:12" s="175" customFormat="1">
      <c r="A21" s="173" t="s">
        <v>1174</v>
      </c>
      <c r="B21" s="64">
        <v>13901.8</v>
      </c>
      <c r="C21" s="64">
        <v>1440.5</v>
      </c>
      <c r="D21" s="64">
        <v>6085.5</v>
      </c>
      <c r="E21" s="64">
        <v>2871.6</v>
      </c>
      <c r="F21" s="64">
        <v>13.7</v>
      </c>
      <c r="G21" s="64">
        <f>B21+C21+D21+F21</f>
        <v>21441.5</v>
      </c>
      <c r="I21" s="478"/>
      <c r="J21" s="173"/>
      <c r="K21" s="173"/>
      <c r="L21" s="173"/>
    </row>
    <row r="22" spans="1:12" s="175" customFormat="1">
      <c r="A22" s="173" t="s">
        <v>1175</v>
      </c>
      <c r="B22" s="64">
        <v>15811</v>
      </c>
      <c r="C22" s="64">
        <v>1476.4</v>
      </c>
      <c r="D22" s="64">
        <v>6558.6</v>
      </c>
      <c r="E22" s="64">
        <v>2333.8000000000002</v>
      </c>
      <c r="F22" s="64">
        <f>76.6-52.2</f>
        <v>24.399999999999991</v>
      </c>
      <c r="G22" s="64">
        <f>B22+C22+D22+F22</f>
        <v>23870.400000000001</v>
      </c>
      <c r="I22" s="478"/>
      <c r="J22" s="173"/>
      <c r="K22" s="173"/>
      <c r="L22" s="173"/>
    </row>
    <row r="23" spans="1:12" s="175" customFormat="1">
      <c r="A23" s="173" t="s">
        <v>1176</v>
      </c>
      <c r="B23" s="64">
        <v>18518.099999999999</v>
      </c>
      <c r="C23" s="64">
        <v>1809.8</v>
      </c>
      <c r="D23" s="64">
        <v>7036.4</v>
      </c>
      <c r="E23" s="64">
        <v>2004.9</v>
      </c>
      <c r="F23" s="64">
        <f>178.1-142</f>
        <v>36.099999999999994</v>
      </c>
      <c r="G23" s="64">
        <f>B23+C23+D23+F23</f>
        <v>27400.399999999994</v>
      </c>
    </row>
    <row r="24" spans="1:12" s="175" customFormat="1">
      <c r="A24" s="173" t="s">
        <v>1181</v>
      </c>
      <c r="B24" s="64">
        <v>22862.1</v>
      </c>
      <c r="C24" s="64">
        <v>2032</v>
      </c>
      <c r="D24" s="64">
        <v>9010</v>
      </c>
      <c r="E24" s="64">
        <v>3426.6</v>
      </c>
      <c r="F24" s="64">
        <v>50.600000000000023</v>
      </c>
      <c r="G24" s="64">
        <v>33954.699999999997</v>
      </c>
    </row>
    <row r="25" spans="1:12" s="175" customFormat="1">
      <c r="A25" s="173" t="s">
        <v>1190</v>
      </c>
      <c r="B25" s="64">
        <v>26643.8</v>
      </c>
      <c r="C25" s="64">
        <v>2143.6</v>
      </c>
      <c r="D25" s="64">
        <v>10573.6</v>
      </c>
      <c r="E25" s="64">
        <v>4650.3999999999996</v>
      </c>
      <c r="F25" s="64">
        <v>61.700000000000045</v>
      </c>
      <c r="G25" s="64">
        <v>39422.699999999997</v>
      </c>
    </row>
    <row r="26" spans="1:12" s="175" customFormat="1">
      <c r="A26" s="173" t="s">
        <v>898</v>
      </c>
      <c r="B26" s="64">
        <v>32689.9</v>
      </c>
      <c r="C26" s="64">
        <v>2958.6</v>
      </c>
      <c r="D26" s="64">
        <v>11806.7</v>
      </c>
      <c r="E26" s="64">
        <v>5227.5</v>
      </c>
      <c r="F26" s="64">
        <v>106.9</v>
      </c>
      <c r="G26" s="64">
        <v>47562.1</v>
      </c>
    </row>
    <row r="27" spans="1:12" s="175" customFormat="1">
      <c r="A27" s="173" t="s">
        <v>205</v>
      </c>
      <c r="B27" s="64">
        <v>36049.199999999997</v>
      </c>
      <c r="C27" s="64">
        <v>3399.5</v>
      </c>
      <c r="D27" s="64">
        <v>23159.5</v>
      </c>
      <c r="E27" s="64">
        <v>6640.7</v>
      </c>
      <c r="F27" s="64">
        <v>141.19999999999999</v>
      </c>
      <c r="G27" s="64">
        <v>62749.399999999994</v>
      </c>
    </row>
    <row r="28" spans="1:12" ht="12" customHeight="1">
      <c r="A28" s="9" t="s">
        <v>194</v>
      </c>
      <c r="B28" s="29">
        <v>46157.1</v>
      </c>
      <c r="C28" s="29">
        <v>4308.3</v>
      </c>
      <c r="D28" s="29">
        <v>23468</v>
      </c>
      <c r="E28" s="29">
        <v>6367.5</v>
      </c>
      <c r="F28" s="29">
        <v>209.4</v>
      </c>
      <c r="G28" s="29">
        <v>74142.799999999988</v>
      </c>
      <c r="I28" s="44"/>
    </row>
    <row r="29" spans="1:12" s="175" customFormat="1" ht="12" customHeight="1">
      <c r="A29" s="173" t="s">
        <v>458</v>
      </c>
      <c r="B29" s="64">
        <v>54795.1</v>
      </c>
      <c r="C29" s="64">
        <v>5731.8</v>
      </c>
      <c r="D29" s="64">
        <v>29007.7</v>
      </c>
      <c r="E29" s="64">
        <v>7766.5</v>
      </c>
      <c r="F29" s="64">
        <v>199.8</v>
      </c>
      <c r="G29" s="64">
        <v>89734.400000000009</v>
      </c>
      <c r="I29" s="691"/>
    </row>
    <row r="30" spans="1:12" s="175" customFormat="1" ht="12" customHeight="1">
      <c r="A30" s="173" t="s">
        <v>1488</v>
      </c>
      <c r="B30" s="64">
        <v>58417.1</v>
      </c>
      <c r="C30" s="64">
        <v>6479.4</v>
      </c>
      <c r="D30" s="64">
        <v>32662.3</v>
      </c>
      <c r="E30" s="64">
        <v>10289.9</v>
      </c>
      <c r="F30" s="64">
        <v>243.9</v>
      </c>
      <c r="G30" s="64">
        <v>97802.7</v>
      </c>
      <c r="I30" s="691"/>
    </row>
    <row r="31" spans="1:12" s="173" customFormat="1" ht="12" customHeight="1">
      <c r="A31" s="250" t="s">
        <v>1751</v>
      </c>
      <c r="B31" s="35">
        <v>67552.899999999994</v>
      </c>
      <c r="C31" s="35">
        <v>7819.4</v>
      </c>
      <c r="D31" s="35">
        <v>36803.4</v>
      </c>
      <c r="E31" s="35">
        <v>8422.6</v>
      </c>
      <c r="F31" s="35">
        <v>313.70000000000005</v>
      </c>
      <c r="G31" s="35">
        <v>112489.39999999998</v>
      </c>
    </row>
    <row r="32" spans="1:12" s="173" customFormat="1" ht="12" customHeight="1">
      <c r="A32" s="250" t="s">
        <v>3664</v>
      </c>
      <c r="B32" s="35">
        <v>76908.399999999994</v>
      </c>
      <c r="C32" s="35">
        <v>8576.7999999999993</v>
      </c>
      <c r="D32" s="35">
        <v>43997.7</v>
      </c>
      <c r="E32" s="35">
        <v>7480.2</v>
      </c>
      <c r="F32" s="35">
        <v>392.4</v>
      </c>
      <c r="G32" s="35">
        <v>129875.29999999999</v>
      </c>
    </row>
    <row r="33" spans="1:7" s="173" customFormat="1" ht="12" customHeight="1">
      <c r="A33" s="250" t="s">
        <v>3665</v>
      </c>
      <c r="B33" s="35">
        <v>87940.800000000003</v>
      </c>
      <c r="C33" s="35">
        <v>10213.1</v>
      </c>
      <c r="D33" s="35">
        <v>49838.9</v>
      </c>
      <c r="E33" s="35">
        <v>7889.3</v>
      </c>
      <c r="F33" s="35">
        <v>489.2</v>
      </c>
      <c r="G33" s="64">
        <v>148482.00000000003</v>
      </c>
    </row>
    <row r="34" spans="1:7" s="173" customFormat="1" ht="12" customHeight="1">
      <c r="A34" s="250" t="s">
        <v>3960</v>
      </c>
      <c r="B34" s="35">
        <v>122074.5</v>
      </c>
      <c r="C34" s="35">
        <v>10230.700000000001</v>
      </c>
      <c r="D34" s="64">
        <v>60299</v>
      </c>
      <c r="E34" s="35">
        <v>7133.4</v>
      </c>
      <c r="F34" s="35">
        <v>597.1</v>
      </c>
      <c r="G34" s="64">
        <v>193201.30000000002</v>
      </c>
    </row>
    <row r="35" spans="1:7" s="173" customFormat="1" ht="12" customHeight="1">
      <c r="A35" s="250" t="s">
        <v>3962</v>
      </c>
      <c r="B35" s="35">
        <v>137531.79999999999</v>
      </c>
      <c r="C35" s="35">
        <v>13733.4</v>
      </c>
      <c r="D35" s="35">
        <v>72732.7</v>
      </c>
      <c r="E35" s="35">
        <v>8987.9</v>
      </c>
      <c r="F35" s="35">
        <v>661.5</v>
      </c>
      <c r="G35" s="64">
        <v>224659.39999999997</v>
      </c>
    </row>
    <row r="36" spans="1:7" s="173" customFormat="1" ht="12" customHeight="1">
      <c r="A36" s="250" t="s">
        <v>3981</v>
      </c>
      <c r="B36" s="35">
        <v>140917.5</v>
      </c>
      <c r="C36" s="64">
        <v>14023</v>
      </c>
      <c r="D36" s="35">
        <v>78043.399999999994</v>
      </c>
      <c r="E36" s="35">
        <v>10474.5</v>
      </c>
      <c r="F36" s="35">
        <v>759.1</v>
      </c>
      <c r="G36" s="64">
        <v>233743</v>
      </c>
    </row>
    <row r="37" spans="1:7" s="173" customFormat="1" ht="12" customHeight="1">
      <c r="A37" s="250" t="s">
        <v>4593</v>
      </c>
      <c r="B37" s="64">
        <v>154287</v>
      </c>
      <c r="C37" s="35">
        <v>16100.1</v>
      </c>
      <c r="D37" s="35">
        <v>75012.100000000006</v>
      </c>
      <c r="E37" s="35">
        <v>11315.3</v>
      </c>
      <c r="F37" s="35">
        <v>788.5</v>
      </c>
      <c r="G37" s="64">
        <v>246187.7</v>
      </c>
    </row>
    <row r="38" spans="1:7" s="173" customFormat="1" ht="12" customHeight="1">
      <c r="A38" s="250" t="s">
        <v>4594</v>
      </c>
      <c r="B38" s="35">
        <v>192114.5</v>
      </c>
      <c r="C38" s="35">
        <v>15979.6</v>
      </c>
      <c r="D38" s="35">
        <v>75768.3</v>
      </c>
      <c r="E38" s="35">
        <v>16308.2</v>
      </c>
      <c r="F38" s="64">
        <v>621</v>
      </c>
      <c r="G38" s="64">
        <v>284483.40000000002</v>
      </c>
    </row>
    <row r="39" spans="1:7" s="173" customFormat="1" ht="15" customHeight="1" thickBot="1">
      <c r="A39" s="1321" t="s">
        <v>4852</v>
      </c>
      <c r="B39" s="286">
        <v>209517.7</v>
      </c>
      <c r="C39" s="286">
        <v>17370.599999999999</v>
      </c>
      <c r="D39" s="662">
        <v>120597</v>
      </c>
      <c r="E39" s="286">
        <v>11944.9</v>
      </c>
      <c r="F39" s="662">
        <v>586.5</v>
      </c>
      <c r="G39" s="662">
        <v>348071.80000000005</v>
      </c>
    </row>
    <row r="40" spans="1:7" s="784" customFormat="1">
      <c r="A40" s="789" t="s">
        <v>2174</v>
      </c>
      <c r="B40" s="2253" t="s">
        <v>3582</v>
      </c>
      <c r="C40" s="2253"/>
      <c r="D40" s="2253"/>
      <c r="E40" s="2253"/>
      <c r="F40" s="2253"/>
      <c r="G40" s="2253"/>
    </row>
    <row r="41" spans="1:7" s="784" customFormat="1">
      <c r="A41" s="790"/>
      <c r="B41" s="2259" t="s">
        <v>1714</v>
      </c>
      <c r="C41" s="2259"/>
      <c r="D41" s="2259"/>
      <c r="E41" s="2259"/>
      <c r="F41" s="2259"/>
      <c r="G41" s="2259"/>
    </row>
    <row r="42" spans="1:7" s="784" customFormat="1">
      <c r="A42" s="790" t="s">
        <v>751</v>
      </c>
      <c r="B42" s="2259" t="s">
        <v>462</v>
      </c>
      <c r="C42" s="2259"/>
      <c r="D42" s="2259"/>
      <c r="E42" s="2259"/>
      <c r="F42" s="2259"/>
      <c r="G42" s="2259"/>
    </row>
    <row r="43" spans="1:7">
      <c r="A43" s="9"/>
      <c r="B43" s="77"/>
      <c r="C43" s="9"/>
      <c r="D43" s="9"/>
      <c r="E43" s="9"/>
      <c r="F43" s="9"/>
      <c r="G43" s="9"/>
    </row>
  </sheetData>
  <mergeCells count="15">
    <mergeCell ref="B42:G42"/>
    <mergeCell ref="B40:G40"/>
    <mergeCell ref="D6:D7"/>
    <mergeCell ref="D5:E5"/>
    <mergeCell ref="D4:F4"/>
    <mergeCell ref="B41:G41"/>
    <mergeCell ref="F6:F7"/>
    <mergeCell ref="F2:G2"/>
    <mergeCell ref="A2:E2"/>
    <mergeCell ref="A4:A8"/>
    <mergeCell ref="E6:E7"/>
    <mergeCell ref="C4:C7"/>
    <mergeCell ref="B4:B7"/>
    <mergeCell ref="F3:G3"/>
    <mergeCell ref="G4:G7"/>
  </mergeCells>
  <phoneticPr fontId="0" type="noConversion"/>
  <conditionalFormatting sqref="A9:G39">
    <cfRule type="expression" dxfId="41" priority="1" stopIfTrue="1">
      <formula>MOD(ROW(),2)=0</formula>
    </cfRule>
  </conditionalFormatting>
  <pageMargins left="0.62992125984251968" right="0.51181102362204722" top="0.51181102362204722" bottom="0.51181102362204722" header="0" footer="0.39370078740157483"/>
  <pageSetup paperSize="141" firstPageNumber="16" orientation="portrait" useFirstPageNumber="1" horizontalDpi="1200" verticalDpi="1200" r:id="rId1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K44"/>
  <sheetViews>
    <sheetView showGridLines="0" workbookViewId="0">
      <pane xSplit="1" ySplit="7" topLeftCell="B23" activePane="bottomRight" state="frozen"/>
      <selection sqref="A1:IV65536"/>
      <selection pane="topRight" sqref="A1:IV65536"/>
      <selection pane="bottomLeft" sqref="A1:IV65536"/>
      <selection pane="bottomRight" activeCell="M41" sqref="M41"/>
    </sheetView>
  </sheetViews>
  <sheetFormatPr defaultColWidth="9.140625" defaultRowHeight="11.25"/>
  <cols>
    <col min="1" max="1" width="7.7109375" style="8" customWidth="1"/>
    <col min="2" max="2" width="7.42578125" style="8" customWidth="1"/>
    <col min="3" max="3" width="9.85546875" style="8" customWidth="1"/>
    <col min="4" max="4" width="7" style="8" customWidth="1"/>
    <col min="5" max="5" width="6.42578125" style="8" customWidth="1"/>
    <col min="6" max="6" width="7.42578125" style="8" customWidth="1"/>
    <col min="7" max="7" width="8.28515625" style="8" customWidth="1"/>
    <col min="8" max="8" width="6.85546875" style="8" customWidth="1"/>
    <col min="9" max="9" width="8" style="8" customWidth="1"/>
    <col min="10" max="10" width="7.5703125" style="8" customWidth="1"/>
    <col min="11" max="16384" width="9.140625" style="8"/>
  </cols>
  <sheetData>
    <row r="1" spans="1:10" s="39" customFormat="1" ht="13.5" customHeight="1">
      <c r="A1" s="2214" t="s">
        <v>895</v>
      </c>
      <c r="B1" s="2214"/>
      <c r="C1" s="2214"/>
      <c r="D1" s="2214"/>
      <c r="E1" s="2214"/>
      <c r="F1" s="2214"/>
      <c r="G1" s="2214"/>
      <c r="H1" s="2214"/>
      <c r="I1" s="2205" t="s">
        <v>471</v>
      </c>
      <c r="J1" s="2205"/>
    </row>
    <row r="2" spans="1:10" s="45" customFormat="1" ht="12">
      <c r="I2" s="2262" t="s">
        <v>41</v>
      </c>
      <c r="J2" s="2262"/>
    </row>
    <row r="3" spans="1:10" s="58" customFormat="1" ht="15" customHeight="1">
      <c r="A3" s="2116" t="s">
        <v>1551</v>
      </c>
      <c r="B3" s="2087" t="s">
        <v>472</v>
      </c>
      <c r="C3" s="2199" t="s">
        <v>1101</v>
      </c>
      <c r="D3" s="2212"/>
      <c r="E3" s="2212"/>
      <c r="F3" s="2212"/>
      <c r="G3" s="2261"/>
      <c r="H3" s="2087" t="s">
        <v>1713</v>
      </c>
      <c r="I3" s="2087" t="s">
        <v>475</v>
      </c>
      <c r="J3" s="2087" t="s">
        <v>476</v>
      </c>
    </row>
    <row r="4" spans="1:10" s="58" customFormat="1" ht="12.75" customHeight="1">
      <c r="A4" s="2151"/>
      <c r="B4" s="2092"/>
      <c r="C4" s="2087" t="s">
        <v>3391</v>
      </c>
      <c r="D4" s="2087" t="s">
        <v>1103</v>
      </c>
      <c r="E4" s="2087" t="s">
        <v>1225</v>
      </c>
      <c r="F4" s="2087" t="s">
        <v>473</v>
      </c>
      <c r="G4" s="2087" t="s">
        <v>474</v>
      </c>
      <c r="H4" s="2092"/>
      <c r="I4" s="2092"/>
      <c r="J4" s="2092"/>
    </row>
    <row r="5" spans="1:10" s="46" customFormat="1" ht="19.5" customHeight="1">
      <c r="A5" s="2151"/>
      <c r="B5" s="2092"/>
      <c r="C5" s="2092"/>
      <c r="D5" s="2092"/>
      <c r="E5" s="2257"/>
      <c r="F5" s="2092"/>
      <c r="G5" s="2092"/>
      <c r="H5" s="2092"/>
      <c r="I5" s="2092"/>
      <c r="J5" s="2092"/>
    </row>
    <row r="6" spans="1:10" s="46" customFormat="1" ht="14.25" customHeight="1">
      <c r="A6" s="2151"/>
      <c r="B6" s="2088"/>
      <c r="C6" s="2088"/>
      <c r="D6" s="2088"/>
      <c r="E6" s="2256"/>
      <c r="F6" s="2088"/>
      <c r="G6" s="2088"/>
      <c r="H6" s="2088"/>
      <c r="I6" s="2088"/>
      <c r="J6" s="2088"/>
    </row>
    <row r="7" spans="1:10" s="21" customFormat="1" ht="10.5" customHeight="1">
      <c r="A7" s="2119"/>
      <c r="B7" s="752">
        <v>1</v>
      </c>
      <c r="C7" s="751">
        <v>2</v>
      </c>
      <c r="D7" s="751">
        <v>3</v>
      </c>
      <c r="E7" s="751">
        <v>4</v>
      </c>
      <c r="F7" s="751">
        <v>5</v>
      </c>
      <c r="G7" s="751">
        <v>6</v>
      </c>
      <c r="H7" s="751">
        <v>7</v>
      </c>
      <c r="I7" s="751">
        <v>8</v>
      </c>
      <c r="J7" s="751">
        <v>9</v>
      </c>
    </row>
    <row r="8" spans="1:10" s="238" customFormat="1" ht="14.1" customHeight="1">
      <c r="A8" s="260" t="s">
        <v>549</v>
      </c>
      <c r="B8" s="272">
        <v>1137.2</v>
      </c>
      <c r="C8" s="272">
        <v>1677.7</v>
      </c>
      <c r="D8" s="272">
        <v>932.6</v>
      </c>
      <c r="E8" s="272">
        <v>0</v>
      </c>
      <c r="F8" s="242">
        <v>3939</v>
      </c>
      <c r="G8" s="35">
        <f>C8+D8+E8+F8</f>
        <v>6549.3</v>
      </c>
      <c r="H8" s="272">
        <v>-1185.8</v>
      </c>
      <c r="I8" s="35">
        <f>G8+H8</f>
        <v>5363.5</v>
      </c>
      <c r="J8" s="35">
        <f>B8+I8</f>
        <v>6500.7</v>
      </c>
    </row>
    <row r="9" spans="1:10" s="238" customFormat="1" ht="14.1" customHeight="1">
      <c r="A9" s="260" t="s">
        <v>550</v>
      </c>
      <c r="B9" s="272">
        <v>3386.6</v>
      </c>
      <c r="C9" s="272">
        <v>1196.9000000000001</v>
      </c>
      <c r="D9" s="272">
        <v>902.6</v>
      </c>
      <c r="E9" s="272">
        <v>0</v>
      </c>
      <c r="F9" s="242">
        <v>3373</v>
      </c>
      <c r="G9" s="35">
        <f>C9+D9+E9+F9</f>
        <v>5472.5</v>
      </c>
      <c r="H9" s="242">
        <v>-2037</v>
      </c>
      <c r="I9" s="35">
        <f>G9+H9</f>
        <v>3435.5</v>
      </c>
      <c r="J9" s="35">
        <f>B9+I9</f>
        <v>6822.1</v>
      </c>
    </row>
    <row r="10" spans="1:10" s="238" customFormat="1" ht="14.1" customHeight="1">
      <c r="A10" s="260" t="s">
        <v>551</v>
      </c>
      <c r="B10" s="272">
        <v>5662.9</v>
      </c>
      <c r="C10" s="272">
        <v>1447.8</v>
      </c>
      <c r="D10" s="272">
        <v>882.6</v>
      </c>
      <c r="E10" s="272">
        <v>0</v>
      </c>
      <c r="F10" s="272">
        <v>2897.2</v>
      </c>
      <c r="G10" s="35">
        <f>C10+D10+E10+F10</f>
        <v>5227.6000000000004</v>
      </c>
      <c r="H10" s="272">
        <v>-1945.7</v>
      </c>
      <c r="I10" s="35">
        <f>G10+H10</f>
        <v>3281.9000000000005</v>
      </c>
      <c r="J10" s="35">
        <f>B10+I10</f>
        <v>8944.7999999999993</v>
      </c>
    </row>
    <row r="11" spans="1:10" s="175" customFormat="1" ht="14.1" customHeight="1">
      <c r="A11" s="173" t="s">
        <v>1165</v>
      </c>
      <c r="B11" s="249">
        <f>8250.8-91.7</f>
        <v>8159.0999999999995</v>
      </c>
      <c r="C11" s="35">
        <v>1009.6</v>
      </c>
      <c r="D11" s="35">
        <v>1635.9</v>
      </c>
      <c r="E11" s="35">
        <v>0</v>
      </c>
      <c r="F11" s="35">
        <v>2576.6999999999998</v>
      </c>
      <c r="G11" s="35">
        <f>C11+D11+E11+F11</f>
        <v>5222.2</v>
      </c>
      <c r="H11" s="35">
        <f>-2165.1+91.7</f>
        <v>-2073.4</v>
      </c>
      <c r="I11" s="35">
        <f>G11+H11</f>
        <v>3148.7999999999997</v>
      </c>
      <c r="J11" s="35">
        <f>B11+I11</f>
        <v>11307.9</v>
      </c>
    </row>
    <row r="12" spans="1:10" s="175" customFormat="1" ht="14.1" customHeight="1">
      <c r="A12" s="173" t="s">
        <v>1166</v>
      </c>
      <c r="B12" s="249">
        <f>8864.1-91.7</f>
        <v>8772.4</v>
      </c>
      <c r="C12" s="64">
        <v>1254</v>
      </c>
      <c r="D12" s="249">
        <v>1056.8</v>
      </c>
      <c r="E12" s="35">
        <v>15.7</v>
      </c>
      <c r="F12" s="35">
        <v>2733.8</v>
      </c>
      <c r="G12" s="35">
        <f t="shared" ref="G12:G21" si="0">C12+D12+E12+F12</f>
        <v>5060.3</v>
      </c>
      <c r="H12" s="35">
        <f>-3294.4+91.7</f>
        <v>-3202.7000000000003</v>
      </c>
      <c r="I12" s="35">
        <f t="shared" ref="I12:I22" si="1">G12+H12</f>
        <v>1857.6</v>
      </c>
      <c r="J12" s="64">
        <f t="shared" ref="J12:J22" si="2">B12+I12</f>
        <v>10630</v>
      </c>
    </row>
    <row r="13" spans="1:10" s="175" customFormat="1" ht="14.1" customHeight="1">
      <c r="A13" s="173" t="s">
        <v>1167</v>
      </c>
      <c r="B13" s="249">
        <f>5388.7-91.7</f>
        <v>5297</v>
      </c>
      <c r="C13" s="35">
        <v>3036.8</v>
      </c>
      <c r="D13" s="35">
        <v>1195.5</v>
      </c>
      <c r="E13" s="35">
        <v>15.7</v>
      </c>
      <c r="F13" s="35">
        <v>3413.7</v>
      </c>
      <c r="G13" s="35">
        <f t="shared" si="0"/>
        <v>7661.7</v>
      </c>
      <c r="H13" s="35">
        <f>-2047.4+91.7</f>
        <v>-1955.7</v>
      </c>
      <c r="I13" s="64">
        <f t="shared" si="1"/>
        <v>5706</v>
      </c>
      <c r="J13" s="64">
        <f t="shared" si="2"/>
        <v>11003</v>
      </c>
    </row>
    <row r="14" spans="1:10" s="175" customFormat="1" ht="14.1" customHeight="1">
      <c r="A14" s="173" t="s">
        <v>1168</v>
      </c>
      <c r="B14" s="249">
        <f>5012.1-91.7</f>
        <v>4920.4000000000005</v>
      </c>
      <c r="C14" s="35">
        <v>4488.8999999999996</v>
      </c>
      <c r="D14" s="35">
        <v>1192.5999999999999</v>
      </c>
      <c r="E14" s="35">
        <v>15.7</v>
      </c>
      <c r="F14" s="35">
        <v>3600.3</v>
      </c>
      <c r="G14" s="35">
        <f t="shared" si="0"/>
        <v>9297.5</v>
      </c>
      <c r="H14" s="35">
        <f>-1915.1+91.7</f>
        <v>-1823.3999999999999</v>
      </c>
      <c r="I14" s="35">
        <f t="shared" si="1"/>
        <v>7474.1</v>
      </c>
      <c r="J14" s="35">
        <f t="shared" si="2"/>
        <v>12394.5</v>
      </c>
    </row>
    <row r="15" spans="1:10" s="175" customFormat="1" ht="14.1" customHeight="1">
      <c r="A15" s="173" t="s">
        <v>1169</v>
      </c>
      <c r="B15" s="249">
        <f>5396.8-91.7</f>
        <v>5305.1</v>
      </c>
      <c r="C15" s="35">
        <v>5295.5</v>
      </c>
      <c r="D15" s="35">
        <v>1404.8</v>
      </c>
      <c r="E15" s="35">
        <v>15.7</v>
      </c>
      <c r="F15" s="35">
        <v>3749.4</v>
      </c>
      <c r="G15" s="35">
        <f t="shared" si="0"/>
        <v>10465.4</v>
      </c>
      <c r="H15" s="35">
        <f>-2244.6+91.7</f>
        <v>-2152.9</v>
      </c>
      <c r="I15" s="35">
        <f t="shared" si="1"/>
        <v>8312.5</v>
      </c>
      <c r="J15" s="35">
        <f t="shared" si="2"/>
        <v>13617.6</v>
      </c>
    </row>
    <row r="16" spans="1:10" s="175" customFormat="1" ht="14.1" customHeight="1">
      <c r="A16" s="173" t="s">
        <v>1170</v>
      </c>
      <c r="B16" s="249">
        <f>4708.9-91.7</f>
        <v>4617.2</v>
      </c>
      <c r="C16" s="35">
        <v>6359.9</v>
      </c>
      <c r="D16" s="35">
        <v>1365.6</v>
      </c>
      <c r="E16" s="35">
        <f>113+695.4</f>
        <v>808.4</v>
      </c>
      <c r="F16" s="35">
        <v>4622.8</v>
      </c>
      <c r="G16" s="35">
        <f t="shared" si="0"/>
        <v>13156.7</v>
      </c>
      <c r="H16" s="35">
        <f>-2427.5-695.4+91.7</f>
        <v>-3031.2000000000003</v>
      </c>
      <c r="I16" s="35">
        <f t="shared" si="1"/>
        <v>10125.5</v>
      </c>
      <c r="J16" s="35">
        <f t="shared" si="2"/>
        <v>14742.7</v>
      </c>
    </row>
    <row r="17" spans="1:11" s="175" customFormat="1" ht="14.1" customHeight="1">
      <c r="A17" s="173" t="s">
        <v>1171</v>
      </c>
      <c r="B17" s="249">
        <f>5971.3-305.2</f>
        <v>5666.1</v>
      </c>
      <c r="C17" s="64">
        <v>8098</v>
      </c>
      <c r="D17" s="35">
        <v>1320.7</v>
      </c>
      <c r="E17" s="35">
        <f>111.7+788.7</f>
        <v>900.40000000000009</v>
      </c>
      <c r="F17" s="35">
        <v>4289.2</v>
      </c>
      <c r="G17" s="35">
        <f t="shared" si="0"/>
        <v>14608.3</v>
      </c>
      <c r="H17" s="35">
        <f>-2726.4-788.7+304.8</f>
        <v>-3210.3</v>
      </c>
      <c r="I17" s="64">
        <f t="shared" si="1"/>
        <v>11398</v>
      </c>
      <c r="J17" s="35">
        <f t="shared" si="2"/>
        <v>17064.099999999999</v>
      </c>
    </row>
    <row r="18" spans="1:11" s="175" customFormat="1" ht="14.1" customHeight="1">
      <c r="A18" s="173" t="s">
        <v>1172</v>
      </c>
      <c r="B18" s="249">
        <f>5144-331.6</f>
        <v>4812.3999999999996</v>
      </c>
      <c r="C18" s="35">
        <v>10107.299999999999</v>
      </c>
      <c r="D18" s="35">
        <v>1305.0999999999999</v>
      </c>
      <c r="E18" s="35">
        <f>110.4+877.1</f>
        <v>987.5</v>
      </c>
      <c r="F18" s="35">
        <v>4368.6000000000004</v>
      </c>
      <c r="G18" s="35">
        <f t="shared" si="0"/>
        <v>16768.5</v>
      </c>
      <c r="H18" s="35">
        <f>-2108.6-877.1+332.2</f>
        <v>-2653.5</v>
      </c>
      <c r="I18" s="64">
        <f t="shared" si="1"/>
        <v>14115</v>
      </c>
      <c r="J18" s="35">
        <f t="shared" si="2"/>
        <v>18927.400000000001</v>
      </c>
    </row>
    <row r="19" spans="1:11" s="175" customFormat="1" ht="14.1" customHeight="1">
      <c r="A19" s="173" t="s">
        <v>1173</v>
      </c>
      <c r="B19" s="249">
        <f>7590.2-359.8</f>
        <v>7230.4</v>
      </c>
      <c r="C19" s="35">
        <v>12834.3</v>
      </c>
      <c r="D19" s="35">
        <v>1277.5999999999999</v>
      </c>
      <c r="E19" s="35">
        <f>9.1+999</f>
        <v>1008.1</v>
      </c>
      <c r="F19" s="35">
        <v>4729.3</v>
      </c>
      <c r="G19" s="35">
        <f t="shared" si="0"/>
        <v>19849.3</v>
      </c>
      <c r="H19" s="35">
        <f>-2906.9-999+359.8-2960.6</f>
        <v>-6506.7</v>
      </c>
      <c r="I19" s="35">
        <f t="shared" si="1"/>
        <v>13342.599999999999</v>
      </c>
      <c r="J19" s="64">
        <f t="shared" si="2"/>
        <v>20573</v>
      </c>
    </row>
    <row r="20" spans="1:11" s="175" customFormat="1" ht="14.1" customHeight="1">
      <c r="A20" s="173" t="s">
        <v>1174</v>
      </c>
      <c r="B20" s="249">
        <f>12188.8-379.1</f>
        <v>11809.699999999999</v>
      </c>
      <c r="C20" s="249">
        <v>7353.3</v>
      </c>
      <c r="D20" s="249">
        <f>1231.9+50</f>
        <v>1281.9000000000001</v>
      </c>
      <c r="E20" s="35">
        <f>7.8+1133.9</f>
        <v>1141.7</v>
      </c>
      <c r="F20" s="35">
        <v>4846.8</v>
      </c>
      <c r="G20" s="64">
        <f t="shared" si="0"/>
        <v>14623.7</v>
      </c>
      <c r="H20" s="35">
        <f>-1365.5-1133.9+379.1-2871.6</f>
        <v>-4991.8999999999996</v>
      </c>
      <c r="I20" s="35">
        <f t="shared" si="1"/>
        <v>9631.8000000000011</v>
      </c>
      <c r="J20" s="35">
        <f t="shared" si="2"/>
        <v>21441.5</v>
      </c>
    </row>
    <row r="21" spans="1:11" s="175" customFormat="1" ht="14.1" customHeight="1">
      <c r="A21" s="173" t="s">
        <v>1175</v>
      </c>
      <c r="B21" s="249">
        <f>13959.5-417.2</f>
        <v>13542.3</v>
      </c>
      <c r="C21" s="35">
        <f>11897.6-50</f>
        <v>11847.6</v>
      </c>
      <c r="D21" s="35">
        <f>1191.1+50</f>
        <v>1241.0999999999999</v>
      </c>
      <c r="E21" s="35">
        <f>6.4+1234.9</f>
        <v>1241.3000000000002</v>
      </c>
      <c r="F21" s="35">
        <v>5852.1</v>
      </c>
      <c r="G21" s="35">
        <f t="shared" si="0"/>
        <v>20182.099999999999</v>
      </c>
      <c r="H21" s="64">
        <f>-6650.3-52.2-1234.9+417.2-2333.8</f>
        <v>-9854</v>
      </c>
      <c r="I21" s="35">
        <f t="shared" si="1"/>
        <v>10328.099999999999</v>
      </c>
      <c r="J21" s="64">
        <f t="shared" si="2"/>
        <v>23870.399999999998</v>
      </c>
    </row>
    <row r="22" spans="1:11" s="173" customFormat="1" ht="14.1" customHeight="1">
      <c r="A22" s="173" t="s">
        <v>1176</v>
      </c>
      <c r="B22" s="371">
        <v>14678.2</v>
      </c>
      <c r="C22" s="35">
        <v>15674.3</v>
      </c>
      <c r="D22" s="35">
        <f>67.9+20+1017.7</f>
        <v>1105.6000000000001</v>
      </c>
      <c r="E22" s="35">
        <f>65.1+1276.3</f>
        <v>1341.3999999999999</v>
      </c>
      <c r="F22" s="35">
        <v>6132.5</v>
      </c>
      <c r="G22" s="35">
        <f>C22+D22+E22+F22</f>
        <v>24253.8</v>
      </c>
      <c r="H22" s="371">
        <v>-11531.6</v>
      </c>
      <c r="I22" s="35">
        <f t="shared" si="1"/>
        <v>12722.199999999999</v>
      </c>
      <c r="J22" s="64">
        <f t="shared" si="2"/>
        <v>27400.400000000001</v>
      </c>
    </row>
    <row r="23" spans="1:11" s="173" customFormat="1" ht="14.1" customHeight="1">
      <c r="A23" s="173" t="s">
        <v>1181</v>
      </c>
      <c r="B23" s="371">
        <v>18640.3</v>
      </c>
      <c r="C23" s="35">
        <v>24982.7</v>
      </c>
      <c r="D23" s="64">
        <v>1016</v>
      </c>
      <c r="E23" s="35">
        <v>1429.9</v>
      </c>
      <c r="F23" s="35">
        <v>6346.3</v>
      </c>
      <c r="G23" s="35">
        <v>33774.9</v>
      </c>
      <c r="H23" s="371">
        <v>-18460.5</v>
      </c>
      <c r="I23" s="35">
        <v>15314.400000000001</v>
      </c>
      <c r="J23" s="64">
        <v>33954.699999999997</v>
      </c>
    </row>
    <row r="24" spans="1:11" s="173" customFormat="1" ht="14.1" customHeight="1">
      <c r="A24" s="173" t="s">
        <v>1190</v>
      </c>
      <c r="B24" s="371">
        <v>28758.400000000001</v>
      </c>
      <c r="C24" s="35">
        <v>25074.9</v>
      </c>
      <c r="D24" s="64">
        <v>988</v>
      </c>
      <c r="E24" s="35">
        <v>1576.1000000000001</v>
      </c>
      <c r="F24" s="660">
        <v>6442.1</v>
      </c>
      <c r="G24" s="35">
        <v>34081.1</v>
      </c>
      <c r="H24" s="371">
        <v>-23416.799999999999</v>
      </c>
      <c r="I24" s="35">
        <v>10664.3</v>
      </c>
      <c r="J24" s="64">
        <v>39422.699999999997</v>
      </c>
    </row>
    <row r="25" spans="1:11" s="173" customFormat="1" ht="14.1" customHeight="1">
      <c r="A25" s="173" t="s">
        <v>898</v>
      </c>
      <c r="B25" s="371">
        <v>32813.800000000003</v>
      </c>
      <c r="C25" s="35">
        <v>25927.7</v>
      </c>
      <c r="D25" s="35">
        <v>946.4</v>
      </c>
      <c r="E25" s="35">
        <v>1696.8</v>
      </c>
      <c r="F25" s="35">
        <v>7334.2</v>
      </c>
      <c r="G25" s="35">
        <v>35905.1</v>
      </c>
      <c r="H25" s="371">
        <v>-21156.799999999999</v>
      </c>
      <c r="I25" s="35">
        <v>14748.3</v>
      </c>
      <c r="J25" s="64">
        <v>47562.100000000006</v>
      </c>
    </row>
    <row r="26" spans="1:11" s="173" customFormat="1" ht="14.1" customHeight="1">
      <c r="A26" s="173" t="s">
        <v>205</v>
      </c>
      <c r="B26" s="371">
        <v>43227.5</v>
      </c>
      <c r="C26" s="272">
        <v>28471.5</v>
      </c>
      <c r="D26" s="272">
        <v>853.1</v>
      </c>
      <c r="E26" s="272">
        <v>2022.1</v>
      </c>
      <c r="F26" s="272">
        <v>6846.8</v>
      </c>
      <c r="G26" s="272">
        <v>38193.5</v>
      </c>
      <c r="H26" s="371">
        <v>-18671.599999999999</v>
      </c>
      <c r="I26" s="272">
        <v>19521.900000000001</v>
      </c>
      <c r="J26" s="242">
        <v>62749.4</v>
      </c>
      <c r="K26" s="213"/>
    </row>
    <row r="27" spans="1:11" s="173" customFormat="1" ht="14.1" customHeight="1">
      <c r="A27" s="173" t="s">
        <v>194</v>
      </c>
      <c r="B27" s="371">
        <v>61181</v>
      </c>
      <c r="C27" s="272">
        <v>21471.200000000001</v>
      </c>
      <c r="D27" s="272">
        <v>830.7</v>
      </c>
      <c r="E27" s="272">
        <v>2588.6999999999998</v>
      </c>
      <c r="F27" s="272">
        <v>6613.9</v>
      </c>
      <c r="G27" s="272">
        <v>31504.5</v>
      </c>
      <c r="H27" s="371">
        <v>-18542.7</v>
      </c>
      <c r="I27" s="272">
        <v>12961.8</v>
      </c>
      <c r="J27" s="242">
        <v>74142.8</v>
      </c>
      <c r="K27" s="213"/>
    </row>
    <row r="28" spans="1:11" s="173" customFormat="1" ht="14.1" customHeight="1">
      <c r="A28" s="173" t="s">
        <v>458</v>
      </c>
      <c r="B28" s="371">
        <v>61342.1</v>
      </c>
      <c r="C28" s="272">
        <v>31710.5</v>
      </c>
      <c r="D28" s="272">
        <v>776.7</v>
      </c>
      <c r="E28" s="272">
        <v>3143.7</v>
      </c>
      <c r="F28" s="272">
        <v>18608.8</v>
      </c>
      <c r="G28" s="272">
        <v>54239.7</v>
      </c>
      <c r="H28" s="371">
        <v>-25847.4</v>
      </c>
      <c r="I28" s="272">
        <v>28392.299999999996</v>
      </c>
      <c r="J28" s="242">
        <v>89734.399999999994</v>
      </c>
      <c r="K28" s="213"/>
    </row>
    <row r="29" spans="1:11" s="173" customFormat="1" ht="14.1" customHeight="1">
      <c r="A29" s="173" t="s">
        <v>1488</v>
      </c>
      <c r="B29" s="371">
        <v>68930.100000000006</v>
      </c>
      <c r="C29" s="272">
        <v>37854.9</v>
      </c>
      <c r="D29" s="272">
        <v>1181.9000000000001</v>
      </c>
      <c r="E29" s="272">
        <v>3598.7</v>
      </c>
      <c r="F29" s="272">
        <v>22627.4</v>
      </c>
      <c r="G29" s="272">
        <v>65262.9</v>
      </c>
      <c r="H29" s="371">
        <v>-36390.300000000003</v>
      </c>
      <c r="I29" s="272">
        <v>28872.6</v>
      </c>
      <c r="J29" s="242">
        <v>97802.700000000012</v>
      </c>
      <c r="K29" s="213"/>
    </row>
    <row r="30" spans="1:11" s="173" customFormat="1" ht="14.1" customHeight="1">
      <c r="A30" s="173" t="s">
        <v>1751</v>
      </c>
      <c r="B30" s="242">
        <v>103246</v>
      </c>
      <c r="C30" s="242">
        <v>27069</v>
      </c>
      <c r="D30" s="242">
        <v>1354.5</v>
      </c>
      <c r="E30" s="272">
        <v>4180.2</v>
      </c>
      <c r="F30" s="242">
        <v>10219</v>
      </c>
      <c r="G30" s="242">
        <v>42822.7</v>
      </c>
      <c r="H30" s="242">
        <v>-33579.300000000003</v>
      </c>
      <c r="I30" s="242">
        <v>9243.3999999999942</v>
      </c>
      <c r="J30" s="242">
        <v>112489.4</v>
      </c>
    </row>
    <row r="31" spans="1:11" s="173" customFormat="1" ht="14.1" customHeight="1">
      <c r="A31" s="173" t="s">
        <v>3664</v>
      </c>
      <c r="B31" s="242">
        <v>147496.6</v>
      </c>
      <c r="C31" s="242">
        <v>3840.6</v>
      </c>
      <c r="D31" s="242">
        <v>1202.7</v>
      </c>
      <c r="E31" s="272">
        <v>4272.7</v>
      </c>
      <c r="F31" s="242">
        <v>6279.2</v>
      </c>
      <c r="G31" s="242">
        <v>15595.2</v>
      </c>
      <c r="H31" s="242">
        <v>-33216.5</v>
      </c>
      <c r="I31" s="242">
        <v>-17621.3</v>
      </c>
      <c r="J31" s="242">
        <v>129875.3</v>
      </c>
    </row>
    <row r="32" spans="1:11" s="173" customFormat="1" ht="14.1" customHeight="1">
      <c r="A32" s="173" t="s">
        <v>3665</v>
      </c>
      <c r="B32" s="242">
        <v>177393.7</v>
      </c>
      <c r="C32" s="242">
        <v>810.5</v>
      </c>
      <c r="D32" s="242">
        <v>2160.8000000000002</v>
      </c>
      <c r="E32" s="272">
        <v>4645.6000000000004</v>
      </c>
      <c r="F32" s="242">
        <v>5659.2</v>
      </c>
      <c r="G32" s="242">
        <v>13276.1</v>
      </c>
      <c r="H32" s="242">
        <v>-42187.8</v>
      </c>
      <c r="I32" s="242">
        <v>-28911.700000000004</v>
      </c>
      <c r="J32" s="242">
        <v>148482</v>
      </c>
    </row>
    <row r="33" spans="1:10" s="173" customFormat="1" ht="14.1" customHeight="1">
      <c r="A33" s="173" t="s">
        <v>3960</v>
      </c>
      <c r="B33" s="242">
        <v>218904.1</v>
      </c>
      <c r="C33" s="242">
        <v>13373.7</v>
      </c>
      <c r="D33" s="242">
        <v>2015.5</v>
      </c>
      <c r="E33" s="272">
        <v>4966.8999999999996</v>
      </c>
      <c r="F33" s="242">
        <v>6024.4</v>
      </c>
      <c r="G33" s="242">
        <v>26380.5</v>
      </c>
      <c r="H33" s="242">
        <v>-52083.3</v>
      </c>
      <c r="I33" s="242">
        <v>-25702.800000000003</v>
      </c>
      <c r="J33" s="242">
        <v>193201.3</v>
      </c>
    </row>
    <row r="34" spans="1:10" s="173" customFormat="1" ht="14.1" customHeight="1">
      <c r="A34" s="173" t="s">
        <v>3962</v>
      </c>
      <c r="B34" s="242">
        <v>252027</v>
      </c>
      <c r="C34" s="242">
        <v>12977.7</v>
      </c>
      <c r="D34" s="242">
        <v>2157.8000000000002</v>
      </c>
      <c r="E34" s="272">
        <v>4976.6000000000004</v>
      </c>
      <c r="F34" s="242">
        <v>5054.3999999999996</v>
      </c>
      <c r="G34" s="242">
        <v>25166.5</v>
      </c>
      <c r="H34" s="242">
        <v>-52534.1</v>
      </c>
      <c r="I34" s="242">
        <v>-27367.599999999999</v>
      </c>
      <c r="J34" s="242">
        <v>224659.4</v>
      </c>
    </row>
    <row r="35" spans="1:10" s="173" customFormat="1" ht="14.1" customHeight="1">
      <c r="A35" s="173" t="s">
        <v>3981</v>
      </c>
      <c r="B35" s="242">
        <v>253509.8</v>
      </c>
      <c r="C35" s="242">
        <v>22572.2</v>
      </c>
      <c r="D35" s="242">
        <v>2367.8000000000002</v>
      </c>
      <c r="E35" s="272">
        <v>5146.2</v>
      </c>
      <c r="F35" s="242">
        <v>5582.5</v>
      </c>
      <c r="G35" s="242">
        <v>35668.699999999997</v>
      </c>
      <c r="H35" s="242">
        <v>-55435.5</v>
      </c>
      <c r="I35" s="242">
        <v>-19766.800000000003</v>
      </c>
      <c r="J35" s="242">
        <v>233743</v>
      </c>
    </row>
    <row r="36" spans="1:10" s="173" customFormat="1" ht="14.1" customHeight="1">
      <c r="A36" s="173" t="s">
        <v>4593</v>
      </c>
      <c r="B36" s="242">
        <v>257195.4</v>
      </c>
      <c r="C36" s="242">
        <v>31189</v>
      </c>
      <c r="D36" s="242">
        <v>2380.4</v>
      </c>
      <c r="E36" s="272">
        <v>4789.5</v>
      </c>
      <c r="F36" s="242">
        <v>5386.9</v>
      </c>
      <c r="G36" s="242">
        <v>43745.8</v>
      </c>
      <c r="H36" s="242">
        <v>-54753.5</v>
      </c>
      <c r="I36" s="242">
        <v>-11007.699999999997</v>
      </c>
      <c r="J36" s="242">
        <v>246187.7</v>
      </c>
    </row>
    <row r="37" spans="1:10" s="173" customFormat="1" ht="14.1" customHeight="1">
      <c r="A37" s="173" t="s">
        <v>4594</v>
      </c>
      <c r="B37" s="242">
        <v>286040.90000000002</v>
      </c>
      <c r="C37" s="242">
        <v>42117.1</v>
      </c>
      <c r="D37" s="242">
        <v>2551.9</v>
      </c>
      <c r="E37" s="272">
        <v>5342.5</v>
      </c>
      <c r="F37" s="242">
        <v>13764.9</v>
      </c>
      <c r="G37" s="242">
        <v>63776.4</v>
      </c>
      <c r="H37" s="242">
        <v>-65333.9</v>
      </c>
      <c r="I37" s="242">
        <v>-1557.5</v>
      </c>
      <c r="J37" s="242">
        <v>284483.40000000002</v>
      </c>
    </row>
    <row r="38" spans="1:10" s="173" customFormat="1" ht="14.1" customHeight="1" thickBot="1">
      <c r="A38" s="321" t="s">
        <v>4852</v>
      </c>
      <c r="B38" s="369">
        <v>366917.3</v>
      </c>
      <c r="C38" s="369">
        <v>17285.5</v>
      </c>
      <c r="D38" s="369">
        <v>3218.1</v>
      </c>
      <c r="E38" s="368">
        <v>5838.7</v>
      </c>
      <c r="F38" s="369">
        <v>18952.3</v>
      </c>
      <c r="G38" s="369">
        <v>45294.6</v>
      </c>
      <c r="H38" s="369">
        <v>-64140.1</v>
      </c>
      <c r="I38" s="369">
        <v>-18845.5</v>
      </c>
      <c r="J38" s="369">
        <v>348071.8</v>
      </c>
    </row>
    <row r="39" spans="1:10" s="784" customFormat="1" ht="10.5" customHeight="1">
      <c r="A39" s="790"/>
      <c r="B39" s="2255" t="s">
        <v>1353</v>
      </c>
      <c r="C39" s="2255"/>
      <c r="D39" s="2255"/>
      <c r="E39" s="2255"/>
      <c r="F39" s="2255"/>
      <c r="G39" s="2255"/>
      <c r="H39" s="2255"/>
      <c r="I39" s="2255"/>
      <c r="J39" s="2255"/>
    </row>
    <row r="40" spans="1:10" s="784" customFormat="1">
      <c r="A40" s="790"/>
      <c r="B40" s="792" t="s">
        <v>1911</v>
      </c>
      <c r="C40" s="792"/>
      <c r="D40" s="792"/>
      <c r="E40" s="792"/>
      <c r="F40" s="792"/>
      <c r="G40" s="792"/>
      <c r="H40" s="792"/>
      <c r="I40" s="792"/>
      <c r="J40" s="792"/>
    </row>
    <row r="41" spans="1:10" s="784" customFormat="1">
      <c r="A41" s="790" t="s">
        <v>751</v>
      </c>
      <c r="B41" s="2260" t="s">
        <v>462</v>
      </c>
      <c r="C41" s="2260"/>
      <c r="D41" s="2260"/>
      <c r="E41" s="2260"/>
      <c r="F41" s="2260"/>
      <c r="G41" s="2260"/>
      <c r="H41" s="2260"/>
      <c r="I41" s="2260"/>
      <c r="J41" s="2260"/>
    </row>
    <row r="42" spans="1:10" ht="9.75" customHeight="1">
      <c r="B42" s="37"/>
    </row>
    <row r="44" spans="1:10">
      <c r="G44" s="242"/>
      <c r="I44" s="242"/>
      <c r="J44" s="242"/>
    </row>
  </sheetData>
  <mergeCells count="16">
    <mergeCell ref="B41:J41"/>
    <mergeCell ref="C4:C6"/>
    <mergeCell ref="A3:A7"/>
    <mergeCell ref="A1:H1"/>
    <mergeCell ref="B39:J39"/>
    <mergeCell ref="F4:F6"/>
    <mergeCell ref="G4:G6"/>
    <mergeCell ref="B3:B6"/>
    <mergeCell ref="C3:G3"/>
    <mergeCell ref="H3:H6"/>
    <mergeCell ref="I1:J1"/>
    <mergeCell ref="I2:J2"/>
    <mergeCell ref="D4:D6"/>
    <mergeCell ref="E4:E6"/>
    <mergeCell ref="J3:J6"/>
    <mergeCell ref="I3:I6"/>
  </mergeCells>
  <phoneticPr fontId="48" type="noConversion"/>
  <conditionalFormatting sqref="A8:J38">
    <cfRule type="expression" dxfId="40" priority="1" stopIfTrue="1">
      <formula>MOD(ROW(),2)=1</formula>
    </cfRule>
  </conditionalFormatting>
  <pageMargins left="0.59055118110236227" right="0.51181102362204722" top="0.51181102362204722" bottom="0.51181102362204722" header="0" footer="0.35433070866141736"/>
  <pageSetup paperSize="141" firstPageNumber="17" orientation="portrait" useFirstPageNumber="1" r:id="rId1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U44"/>
  <sheetViews>
    <sheetView showGridLines="0" topLeftCell="A13" workbookViewId="0">
      <selection activeCell="F43" sqref="F43"/>
    </sheetView>
  </sheetViews>
  <sheetFormatPr defaultColWidth="9.140625" defaultRowHeight="11.25"/>
  <cols>
    <col min="1" max="1" width="7.5703125" style="19" customWidth="1"/>
    <col min="2" max="2" width="7.7109375" style="8" customWidth="1"/>
    <col min="3" max="3" width="6.42578125" style="8" customWidth="1"/>
    <col min="4" max="4" width="10.7109375" style="8" customWidth="1"/>
    <col min="5" max="6" width="7.42578125" style="8" customWidth="1"/>
    <col min="7" max="7" width="6" style="8" customWidth="1"/>
    <col min="8" max="8" width="8.28515625" style="8" customWidth="1"/>
    <col min="9" max="9" width="8" style="128" customWidth="1"/>
    <col min="10" max="10" width="6.42578125" style="8" customWidth="1"/>
    <col min="11" max="11" width="5.85546875" style="8" customWidth="1"/>
    <col min="12" max="12" width="6.28515625" style="8" customWidth="1"/>
    <col min="13" max="13" width="9.28515625" style="8" customWidth="1"/>
    <col min="14" max="14" width="9.140625" style="8"/>
    <col min="15" max="15" width="9.5703125" style="8" customWidth="1"/>
    <col min="16" max="16" width="10.140625" style="8" customWidth="1"/>
    <col min="17" max="17" width="9.85546875" style="8" customWidth="1"/>
    <col min="18" max="18" width="10.28515625" style="8" customWidth="1"/>
    <col min="19" max="19" width="9.5703125" style="8" customWidth="1"/>
    <col min="20" max="20" width="9.85546875" style="19" customWidth="1"/>
    <col min="21" max="16384" width="9.140625" style="8"/>
  </cols>
  <sheetData>
    <row r="1" spans="1:20" s="26" customFormat="1" ht="16.5" customHeight="1">
      <c r="B1" s="60"/>
      <c r="C1" s="60"/>
      <c r="D1" s="60"/>
      <c r="E1" s="60"/>
      <c r="F1" s="60"/>
      <c r="G1" s="60"/>
      <c r="H1" s="60"/>
      <c r="I1" s="169"/>
      <c r="J1" s="2273" t="s">
        <v>1032</v>
      </c>
      <c r="K1" s="2273"/>
      <c r="L1" s="2273"/>
      <c r="M1" s="2269" t="s">
        <v>2175</v>
      </c>
      <c r="N1" s="2269"/>
      <c r="O1" s="27"/>
      <c r="P1" s="27"/>
      <c r="Q1" s="27"/>
      <c r="R1" s="27"/>
      <c r="S1" s="2263" t="s">
        <v>387</v>
      </c>
      <c r="T1" s="2263"/>
    </row>
    <row r="2" spans="1:20" ht="13.5" customHeight="1">
      <c r="B2" s="61"/>
      <c r="C2" s="61"/>
      <c r="D2" s="61"/>
      <c r="E2" s="61"/>
      <c r="F2" s="61"/>
      <c r="G2" s="61"/>
      <c r="L2" s="61"/>
      <c r="M2" s="61"/>
      <c r="N2" s="62"/>
      <c r="O2" s="61"/>
      <c r="P2" s="61"/>
      <c r="Q2" s="61"/>
      <c r="R2" s="61"/>
      <c r="S2" s="2271" t="s">
        <v>41</v>
      </c>
      <c r="T2" s="2271"/>
    </row>
    <row r="3" spans="1:20" s="127" customFormat="1" ht="12.75" customHeight="1">
      <c r="A3" s="2276" t="s">
        <v>1556</v>
      </c>
      <c r="B3" s="2264" t="s">
        <v>1100</v>
      </c>
      <c r="C3" s="2264"/>
      <c r="D3" s="2264"/>
      <c r="E3" s="2264"/>
      <c r="F3" s="2282" t="s">
        <v>3502</v>
      </c>
      <c r="G3" s="2283"/>
      <c r="H3" s="2283"/>
      <c r="I3" s="2283"/>
      <c r="J3" s="2283"/>
      <c r="K3" s="2283"/>
      <c r="L3" s="2283"/>
      <c r="M3" s="2283"/>
      <c r="N3" s="2283"/>
      <c r="O3" s="2283"/>
      <c r="P3" s="2284"/>
      <c r="Q3" s="2272" t="s">
        <v>3366</v>
      </c>
      <c r="R3" s="2272" t="s">
        <v>3365</v>
      </c>
      <c r="S3" s="2270" t="s">
        <v>2176</v>
      </c>
      <c r="T3" s="2266" t="s">
        <v>1607</v>
      </c>
    </row>
    <row r="4" spans="1:20" s="101" customFormat="1" ht="15" customHeight="1">
      <c r="A4" s="2277"/>
      <c r="B4" s="2272" t="s">
        <v>1601</v>
      </c>
      <c r="C4" s="2272" t="s">
        <v>406</v>
      </c>
      <c r="D4" s="2266" t="s">
        <v>944</v>
      </c>
      <c r="E4" s="2272" t="s">
        <v>1602</v>
      </c>
      <c r="F4" s="2279" t="s">
        <v>999</v>
      </c>
      <c r="G4" s="2280"/>
      <c r="H4" s="2280"/>
      <c r="I4" s="2280"/>
      <c r="J4" s="2280"/>
      <c r="K4" s="2280"/>
      <c r="L4" s="2281"/>
      <c r="M4" s="2264" t="s">
        <v>1225</v>
      </c>
      <c r="N4" s="2264"/>
      <c r="O4" s="2264"/>
      <c r="P4" s="2272" t="s">
        <v>3367</v>
      </c>
      <c r="Q4" s="2272"/>
      <c r="R4" s="2272"/>
      <c r="S4" s="2270"/>
      <c r="T4" s="2267"/>
    </row>
    <row r="5" spans="1:20" s="101" customFormat="1" ht="15" customHeight="1">
      <c r="A5" s="2277"/>
      <c r="B5" s="2272"/>
      <c r="C5" s="2272"/>
      <c r="D5" s="2267"/>
      <c r="E5" s="2272"/>
      <c r="F5" s="2264" t="s">
        <v>1351</v>
      </c>
      <c r="G5" s="2264"/>
      <c r="H5" s="2264"/>
      <c r="I5" s="2264"/>
      <c r="J5" s="2264" t="s">
        <v>1103</v>
      </c>
      <c r="K5" s="2264"/>
      <c r="L5" s="2264"/>
      <c r="M5" s="2266" t="s">
        <v>1605</v>
      </c>
      <c r="N5" s="2266" t="s">
        <v>406</v>
      </c>
      <c r="O5" s="2266" t="s">
        <v>1606</v>
      </c>
      <c r="P5" s="2272"/>
      <c r="Q5" s="2272"/>
      <c r="R5" s="2272"/>
      <c r="S5" s="2270"/>
      <c r="T5" s="2267"/>
    </row>
    <row r="6" spans="1:20" s="101" customFormat="1" ht="34.5" customHeight="1">
      <c r="A6" s="2277"/>
      <c r="B6" s="2272"/>
      <c r="C6" s="2272"/>
      <c r="D6" s="2268"/>
      <c r="E6" s="2272"/>
      <c r="F6" s="753" t="s">
        <v>289</v>
      </c>
      <c r="G6" s="754" t="s">
        <v>406</v>
      </c>
      <c r="H6" s="753" t="s">
        <v>1352</v>
      </c>
      <c r="I6" s="753" t="s">
        <v>1603</v>
      </c>
      <c r="J6" s="753" t="s">
        <v>289</v>
      </c>
      <c r="K6" s="754" t="s">
        <v>406</v>
      </c>
      <c r="L6" s="753" t="s">
        <v>1604</v>
      </c>
      <c r="M6" s="2268"/>
      <c r="N6" s="2268"/>
      <c r="O6" s="2268"/>
      <c r="P6" s="2272"/>
      <c r="Q6" s="2272"/>
      <c r="R6" s="2272"/>
      <c r="S6" s="2270"/>
      <c r="T6" s="2267"/>
    </row>
    <row r="7" spans="1:20" s="57" customFormat="1" ht="10.5">
      <c r="A7" s="2278"/>
      <c r="B7" s="755">
        <v>1</v>
      </c>
      <c r="C7" s="755">
        <v>2</v>
      </c>
      <c r="D7" s="755">
        <v>3</v>
      </c>
      <c r="E7" s="755">
        <v>4</v>
      </c>
      <c r="F7" s="755">
        <v>5</v>
      </c>
      <c r="G7" s="755">
        <v>6</v>
      </c>
      <c r="H7" s="755">
        <v>7</v>
      </c>
      <c r="I7" s="755">
        <v>8</v>
      </c>
      <c r="J7" s="755">
        <v>9</v>
      </c>
      <c r="K7" s="755">
        <v>10</v>
      </c>
      <c r="L7" s="755">
        <v>11</v>
      </c>
      <c r="M7" s="755">
        <v>12</v>
      </c>
      <c r="N7" s="755">
        <v>13</v>
      </c>
      <c r="O7" s="755">
        <v>14</v>
      </c>
      <c r="P7" s="755">
        <v>15</v>
      </c>
      <c r="Q7" s="755">
        <v>16</v>
      </c>
      <c r="R7" s="755">
        <v>17</v>
      </c>
      <c r="S7" s="756">
        <v>18</v>
      </c>
      <c r="T7" s="2268"/>
    </row>
    <row r="8" spans="1:20" s="175" customFormat="1" ht="15" customHeight="1">
      <c r="A8" s="256" t="s">
        <v>1170</v>
      </c>
      <c r="B8" s="333">
        <v>6310.6</v>
      </c>
      <c r="C8" s="333">
        <v>-280.3</v>
      </c>
      <c r="D8" s="333">
        <v>-815.5</v>
      </c>
      <c r="E8" s="333">
        <f>B8+C8+D8</f>
        <v>5214.8</v>
      </c>
      <c r="F8" s="333">
        <v>11053.9</v>
      </c>
      <c r="G8" s="333">
        <v>1.6</v>
      </c>
      <c r="H8" s="333">
        <v>13645.8</v>
      </c>
      <c r="I8" s="378">
        <f>F8+G8+H8</f>
        <v>24701.3</v>
      </c>
      <c r="J8" s="333">
        <v>6305.6</v>
      </c>
      <c r="K8" s="333">
        <v>0</v>
      </c>
      <c r="L8" s="333">
        <f>J8+K8</f>
        <v>6305.6</v>
      </c>
      <c r="M8" s="333">
        <v>49827.199999999997</v>
      </c>
      <c r="N8" s="333">
        <v>2016.4</v>
      </c>
      <c r="O8" s="333">
        <f t="shared" ref="O8:O14" si="0">M8+N8</f>
        <v>51843.6</v>
      </c>
      <c r="P8" s="333">
        <f>I8+L8+O8</f>
        <v>82850.5</v>
      </c>
      <c r="Q8" s="333">
        <v>-11747.1</v>
      </c>
      <c r="R8" s="333">
        <f>P8+Q8</f>
        <v>71103.399999999994</v>
      </c>
      <c r="S8" s="333">
        <f>E8+R8</f>
        <v>76318.2</v>
      </c>
      <c r="T8" s="258" t="s">
        <v>1170</v>
      </c>
    </row>
    <row r="9" spans="1:20" s="175" customFormat="1" ht="15" customHeight="1">
      <c r="A9" s="256" t="s">
        <v>1171</v>
      </c>
      <c r="B9" s="333">
        <v>8268.7999999999993</v>
      </c>
      <c r="C9" s="333">
        <v>-269</v>
      </c>
      <c r="D9" s="333">
        <v>-807.7</v>
      </c>
      <c r="E9" s="333">
        <f t="shared" ref="E9:E14" si="1">B9+C9+D9</f>
        <v>7192.0999999999995</v>
      </c>
      <c r="F9" s="333">
        <v>14563.8</v>
      </c>
      <c r="G9" s="333">
        <v>0.8</v>
      </c>
      <c r="H9" s="333">
        <v>16889</v>
      </c>
      <c r="I9" s="378">
        <f t="shared" ref="I9:I14" si="2">F9+G9+H9</f>
        <v>31453.599999999999</v>
      </c>
      <c r="J9" s="333">
        <v>6504</v>
      </c>
      <c r="K9" s="333">
        <v>0.2</v>
      </c>
      <c r="L9" s="333">
        <f t="shared" ref="L9:L14" si="3">J9+K9</f>
        <v>6504.2</v>
      </c>
      <c r="M9" s="333">
        <v>54945.599999999999</v>
      </c>
      <c r="N9" s="333">
        <v>2158</v>
      </c>
      <c r="O9" s="333">
        <f t="shared" si="0"/>
        <v>57103.6</v>
      </c>
      <c r="P9" s="333">
        <f t="shared" ref="P9:P14" si="4">I9+L9+O9</f>
        <v>95061.4</v>
      </c>
      <c r="Q9" s="333">
        <v>-11047.1</v>
      </c>
      <c r="R9" s="333">
        <f t="shared" ref="R9:R14" si="5">P9+Q9</f>
        <v>84014.299999999988</v>
      </c>
      <c r="S9" s="333">
        <f t="shared" ref="S9:S14" si="6">E9+R9</f>
        <v>91206.399999999994</v>
      </c>
      <c r="T9" s="258" t="s">
        <v>1171</v>
      </c>
    </row>
    <row r="10" spans="1:20" s="175" customFormat="1" ht="15" customHeight="1">
      <c r="A10" s="256" t="s">
        <v>1172</v>
      </c>
      <c r="B10" s="333">
        <v>7153.7</v>
      </c>
      <c r="C10" s="333">
        <v>-263.7</v>
      </c>
      <c r="D10" s="333">
        <v>-850.9</v>
      </c>
      <c r="E10" s="333">
        <f t="shared" si="1"/>
        <v>6039.1</v>
      </c>
      <c r="F10" s="333">
        <v>17438.5</v>
      </c>
      <c r="G10" s="333">
        <v>0.8</v>
      </c>
      <c r="H10" s="333">
        <v>21126.3</v>
      </c>
      <c r="I10" s="378">
        <f t="shared" si="2"/>
        <v>38565.599999999999</v>
      </c>
      <c r="J10" s="333">
        <v>7676.7</v>
      </c>
      <c r="K10" s="333">
        <v>0.2</v>
      </c>
      <c r="L10" s="333">
        <f t="shared" si="3"/>
        <v>7676.9</v>
      </c>
      <c r="M10" s="333">
        <v>63881.9</v>
      </c>
      <c r="N10" s="333">
        <v>2487.1999999999998</v>
      </c>
      <c r="O10" s="333">
        <f t="shared" si="0"/>
        <v>66369.100000000006</v>
      </c>
      <c r="P10" s="333">
        <f t="shared" si="4"/>
        <v>112611.6</v>
      </c>
      <c r="Q10" s="333">
        <v>-10842.1</v>
      </c>
      <c r="R10" s="333">
        <f t="shared" si="5"/>
        <v>101769.5</v>
      </c>
      <c r="S10" s="333">
        <f t="shared" si="6"/>
        <v>107808.6</v>
      </c>
      <c r="T10" s="258" t="s">
        <v>1172</v>
      </c>
    </row>
    <row r="11" spans="1:20" s="175" customFormat="1" ht="15" customHeight="1">
      <c r="A11" s="256" t="s">
        <v>1173</v>
      </c>
      <c r="B11" s="333">
        <v>9233.9</v>
      </c>
      <c r="C11" s="333">
        <v>-244.9</v>
      </c>
      <c r="D11" s="333">
        <v>-987.6</v>
      </c>
      <c r="E11" s="333">
        <f t="shared" si="1"/>
        <v>8001.4</v>
      </c>
      <c r="F11" s="333">
        <v>19977</v>
      </c>
      <c r="G11" s="333">
        <v>0.7</v>
      </c>
      <c r="H11" s="333">
        <v>25793</v>
      </c>
      <c r="I11" s="378">
        <f t="shared" si="2"/>
        <v>45770.7</v>
      </c>
      <c r="J11" s="333">
        <v>7540.3</v>
      </c>
      <c r="K11" s="333">
        <v>3</v>
      </c>
      <c r="L11" s="333">
        <f t="shared" si="3"/>
        <v>7543.3</v>
      </c>
      <c r="M11" s="333">
        <v>73038.399999999994</v>
      </c>
      <c r="N11" s="333">
        <v>2911.3</v>
      </c>
      <c r="O11" s="333">
        <f t="shared" si="0"/>
        <v>75949.7</v>
      </c>
      <c r="P11" s="333">
        <f t="shared" si="4"/>
        <v>129263.7</v>
      </c>
      <c r="Q11" s="333">
        <v>-13126.6</v>
      </c>
      <c r="R11" s="333">
        <f t="shared" si="5"/>
        <v>116137.09999999999</v>
      </c>
      <c r="S11" s="333">
        <f t="shared" si="6"/>
        <v>124138.49999999999</v>
      </c>
      <c r="T11" s="258" t="s">
        <v>1173</v>
      </c>
    </row>
    <row r="12" spans="1:20" s="175" customFormat="1" ht="15" customHeight="1">
      <c r="A12" s="256" t="s">
        <v>1174</v>
      </c>
      <c r="B12" s="333">
        <v>13714.9</v>
      </c>
      <c r="C12" s="333">
        <v>-270.2</v>
      </c>
      <c r="D12" s="333">
        <v>-1435.1</v>
      </c>
      <c r="E12" s="333">
        <f t="shared" si="1"/>
        <v>12009.599999999999</v>
      </c>
      <c r="F12" s="333">
        <v>18958.7</v>
      </c>
      <c r="G12" s="333">
        <v>0</v>
      </c>
      <c r="H12" s="333">
        <v>30096</v>
      </c>
      <c r="I12" s="378">
        <v>49054.7</v>
      </c>
      <c r="J12" s="333">
        <v>7521.5</v>
      </c>
      <c r="K12" s="333">
        <v>1</v>
      </c>
      <c r="L12" s="333">
        <f t="shared" si="3"/>
        <v>7522.5</v>
      </c>
      <c r="M12" s="333">
        <v>82404.100000000006</v>
      </c>
      <c r="N12" s="333">
        <v>3705.9</v>
      </c>
      <c r="O12" s="333">
        <f t="shared" si="0"/>
        <v>86110</v>
      </c>
      <c r="P12" s="333">
        <f t="shared" si="4"/>
        <v>142687.20000000001</v>
      </c>
      <c r="Q12" s="333">
        <v>-11149.3</v>
      </c>
      <c r="R12" s="333">
        <f t="shared" si="5"/>
        <v>131537.90000000002</v>
      </c>
      <c r="S12" s="333">
        <f t="shared" si="6"/>
        <v>143547.50000000003</v>
      </c>
      <c r="T12" s="258" t="s">
        <v>1174</v>
      </c>
    </row>
    <row r="13" spans="1:20" s="175" customFormat="1" ht="15" customHeight="1">
      <c r="A13" s="256" t="s">
        <v>1175</v>
      </c>
      <c r="B13" s="333">
        <v>15913.1</v>
      </c>
      <c r="C13" s="333">
        <v>-246.9</v>
      </c>
      <c r="D13" s="333">
        <v>-1888.8</v>
      </c>
      <c r="E13" s="333">
        <f t="shared" si="1"/>
        <v>13777.400000000001</v>
      </c>
      <c r="F13" s="333">
        <v>21851.3</v>
      </c>
      <c r="G13" s="333">
        <v>16</v>
      </c>
      <c r="H13" s="333">
        <v>34001.599999999999</v>
      </c>
      <c r="I13" s="378">
        <f t="shared" si="2"/>
        <v>55868.899999999994</v>
      </c>
      <c r="J13" s="333">
        <v>8956.7000000000007</v>
      </c>
      <c r="K13" s="333">
        <v>0</v>
      </c>
      <c r="L13" s="333">
        <f t="shared" si="3"/>
        <v>8956.7000000000007</v>
      </c>
      <c r="M13" s="333">
        <v>93693.8</v>
      </c>
      <c r="N13" s="333">
        <v>5400</v>
      </c>
      <c r="O13" s="333">
        <f t="shared" si="0"/>
        <v>99093.8</v>
      </c>
      <c r="P13" s="333">
        <f t="shared" si="4"/>
        <v>163919.4</v>
      </c>
      <c r="Q13" s="333">
        <v>-14539.4</v>
      </c>
      <c r="R13" s="333">
        <f t="shared" si="5"/>
        <v>149380</v>
      </c>
      <c r="S13" s="333">
        <f t="shared" si="6"/>
        <v>163157.4</v>
      </c>
      <c r="T13" s="258" t="s">
        <v>1175</v>
      </c>
    </row>
    <row r="14" spans="1:20" s="175" customFormat="1" ht="15" customHeight="1">
      <c r="A14" s="256" t="s">
        <v>1176</v>
      </c>
      <c r="B14" s="333">
        <v>18218.3</v>
      </c>
      <c r="C14" s="333">
        <v>-232.8</v>
      </c>
      <c r="D14" s="333">
        <v>-2424.6999999999998</v>
      </c>
      <c r="E14" s="333">
        <f t="shared" si="1"/>
        <v>15560.8</v>
      </c>
      <c r="F14" s="333">
        <v>25552.799999999999</v>
      </c>
      <c r="G14" s="333">
        <v>35.700000000000003</v>
      </c>
      <c r="H14" s="333">
        <v>36497.699999999997</v>
      </c>
      <c r="I14" s="378">
        <f t="shared" si="2"/>
        <v>62086.2</v>
      </c>
      <c r="J14" s="333">
        <v>11174.9</v>
      </c>
      <c r="K14" s="333">
        <v>6.1</v>
      </c>
      <c r="L14" s="333">
        <f t="shared" si="3"/>
        <v>11181</v>
      </c>
      <c r="M14" s="333">
        <v>109512</v>
      </c>
      <c r="N14" s="333">
        <v>7430.1</v>
      </c>
      <c r="O14" s="333">
        <f t="shared" si="0"/>
        <v>116942.1</v>
      </c>
      <c r="P14" s="333">
        <f t="shared" si="4"/>
        <v>190209.3</v>
      </c>
      <c r="Q14" s="333">
        <v>-17848.8</v>
      </c>
      <c r="R14" s="333">
        <f t="shared" si="5"/>
        <v>172360.5</v>
      </c>
      <c r="S14" s="333">
        <f t="shared" si="6"/>
        <v>187921.3</v>
      </c>
      <c r="T14" s="258" t="s">
        <v>1176</v>
      </c>
    </row>
    <row r="15" spans="1:20" s="175" customFormat="1" ht="15" customHeight="1">
      <c r="A15" s="256" t="s">
        <v>1181</v>
      </c>
      <c r="B15" s="333">
        <v>21511</v>
      </c>
      <c r="C15" s="333">
        <v>-222</v>
      </c>
      <c r="D15" s="333">
        <v>-2913.4</v>
      </c>
      <c r="E15" s="333">
        <v>18375.599999999999</v>
      </c>
      <c r="F15" s="333">
        <v>31506</v>
      </c>
      <c r="G15" s="333">
        <v>35.9</v>
      </c>
      <c r="H15" s="333">
        <v>39464.300000000003</v>
      </c>
      <c r="I15" s="378">
        <v>71006.200000000012</v>
      </c>
      <c r="J15" s="333">
        <v>14496.2</v>
      </c>
      <c r="K15" s="333">
        <v>13.4</v>
      </c>
      <c r="L15" s="333">
        <v>14509.6</v>
      </c>
      <c r="M15" s="333">
        <v>129118</v>
      </c>
      <c r="N15" s="333">
        <v>9626.5</v>
      </c>
      <c r="O15" s="333">
        <v>138744.5</v>
      </c>
      <c r="P15" s="333">
        <v>224260.30000000002</v>
      </c>
      <c r="Q15" s="333">
        <v>-21351.599999999999</v>
      </c>
      <c r="R15" s="333">
        <v>202908.7</v>
      </c>
      <c r="S15" s="333">
        <v>221284.30000000002</v>
      </c>
      <c r="T15" s="258" t="s">
        <v>1181</v>
      </c>
    </row>
    <row r="16" spans="1:20" s="175" customFormat="1" ht="15" customHeight="1">
      <c r="A16" s="256" t="s">
        <v>1190</v>
      </c>
      <c r="B16" s="333">
        <v>32381.200000000001</v>
      </c>
      <c r="C16" s="333">
        <v>-306.5</v>
      </c>
      <c r="D16" s="333">
        <v>-3467.2</v>
      </c>
      <c r="E16" s="333">
        <v>28607.5</v>
      </c>
      <c r="F16" s="333">
        <v>35910.1</v>
      </c>
      <c r="G16" s="333">
        <v>29.2</v>
      </c>
      <c r="H16" s="333">
        <v>43639.199999999997</v>
      </c>
      <c r="I16" s="378">
        <v>79578.5</v>
      </c>
      <c r="J16" s="333">
        <v>15759.5</v>
      </c>
      <c r="K16" s="333">
        <v>41.4</v>
      </c>
      <c r="L16" s="333">
        <v>15800.9</v>
      </c>
      <c r="M16" s="333">
        <v>147755.1</v>
      </c>
      <c r="N16" s="333">
        <v>12529</v>
      </c>
      <c r="O16" s="333">
        <v>160284.1</v>
      </c>
      <c r="P16" s="333">
        <v>255663.5</v>
      </c>
      <c r="Q16" s="333">
        <v>-28025</v>
      </c>
      <c r="R16" s="333">
        <v>227638.5</v>
      </c>
      <c r="S16" s="333">
        <v>256246</v>
      </c>
      <c r="T16" s="258" t="s">
        <v>1190</v>
      </c>
    </row>
    <row r="17" spans="1:20" s="175" customFormat="1" ht="15" customHeight="1">
      <c r="A17" s="256" t="s">
        <v>898</v>
      </c>
      <c r="B17" s="333">
        <v>37295.9</v>
      </c>
      <c r="C17" s="333">
        <v>-268</v>
      </c>
      <c r="D17" s="333">
        <v>-4108</v>
      </c>
      <c r="E17" s="333">
        <v>32919.9</v>
      </c>
      <c r="F17" s="333">
        <v>46720.800000000003</v>
      </c>
      <c r="G17" s="333">
        <v>66</v>
      </c>
      <c r="H17" s="333">
        <v>46157.5</v>
      </c>
      <c r="I17" s="378">
        <v>92944.3</v>
      </c>
      <c r="J17" s="333">
        <v>10113.5</v>
      </c>
      <c r="K17" s="333">
        <v>27.3</v>
      </c>
      <c r="L17" s="333">
        <v>10140.799999999999</v>
      </c>
      <c r="M17" s="333">
        <v>184305.4</v>
      </c>
      <c r="N17" s="333">
        <v>14936.2</v>
      </c>
      <c r="O17" s="333">
        <v>199241.60000000001</v>
      </c>
      <c r="P17" s="333">
        <v>302326.7</v>
      </c>
      <c r="Q17" s="333">
        <v>-38741.400000000023</v>
      </c>
      <c r="R17" s="333">
        <v>263585.3</v>
      </c>
      <c r="S17" s="333">
        <v>296505.2</v>
      </c>
      <c r="T17" s="258" t="s">
        <v>898</v>
      </c>
    </row>
    <row r="18" spans="1:20" s="175" customFormat="1" ht="15" customHeight="1">
      <c r="A18" s="256" t="s">
        <v>205</v>
      </c>
      <c r="B18" s="333">
        <v>47442</v>
      </c>
      <c r="C18" s="333">
        <v>-242.5</v>
      </c>
      <c r="D18" s="333">
        <v>-4794.1000000000004</v>
      </c>
      <c r="E18" s="333">
        <v>42405.4</v>
      </c>
      <c r="F18" s="333">
        <v>57982.1</v>
      </c>
      <c r="G18" s="333">
        <v>56.3</v>
      </c>
      <c r="H18" s="333">
        <v>49790.8</v>
      </c>
      <c r="I18" s="378">
        <v>107829.20000000001</v>
      </c>
      <c r="J18" s="333">
        <v>10883.7</v>
      </c>
      <c r="K18" s="333">
        <v>71.7</v>
      </c>
      <c r="L18" s="333">
        <v>10955.400000000001</v>
      </c>
      <c r="M18" s="333">
        <v>210497.4</v>
      </c>
      <c r="N18" s="333">
        <v>18617.3</v>
      </c>
      <c r="O18" s="333">
        <v>229114.69999999998</v>
      </c>
      <c r="P18" s="333">
        <v>347899.3</v>
      </c>
      <c r="Q18" s="333">
        <v>-41248.899999999958</v>
      </c>
      <c r="R18" s="333">
        <v>306650.40000000002</v>
      </c>
      <c r="S18" s="333">
        <v>349055.80000000005</v>
      </c>
      <c r="T18" s="258" t="s">
        <v>205</v>
      </c>
    </row>
    <row r="19" spans="1:20" s="175" customFormat="1" ht="15" customHeight="1">
      <c r="A19" s="256" t="s">
        <v>194</v>
      </c>
      <c r="B19" s="333">
        <v>67049.8</v>
      </c>
      <c r="C19" s="333">
        <v>-221.7</v>
      </c>
      <c r="D19" s="333">
        <v>-5768.2</v>
      </c>
      <c r="E19" s="333">
        <v>61059.900000000009</v>
      </c>
      <c r="F19" s="333">
        <v>54225</v>
      </c>
      <c r="G19" s="333">
        <v>175.5</v>
      </c>
      <c r="H19" s="333">
        <v>61381.4</v>
      </c>
      <c r="I19" s="378">
        <v>115781.9</v>
      </c>
      <c r="J19" s="333">
        <v>12762.9</v>
      </c>
      <c r="K19" s="333">
        <v>93.8</v>
      </c>
      <c r="L19" s="333">
        <v>12856.699999999999</v>
      </c>
      <c r="M19" s="333">
        <v>261852</v>
      </c>
      <c r="N19" s="333">
        <v>23541.3</v>
      </c>
      <c r="O19" s="333">
        <v>285393.3</v>
      </c>
      <c r="P19" s="333">
        <v>414031.89999999997</v>
      </c>
      <c r="Q19" s="333">
        <v>-45754.599999999977</v>
      </c>
      <c r="R19" s="333">
        <v>368277.3</v>
      </c>
      <c r="S19" s="333">
        <v>429337.2</v>
      </c>
      <c r="T19" s="258" t="s">
        <v>194</v>
      </c>
    </row>
    <row r="20" spans="1:20" s="175" customFormat="1" ht="15" customHeight="1">
      <c r="A20" s="256" t="s">
        <v>458</v>
      </c>
      <c r="B20" s="333">
        <v>70573.399999999994</v>
      </c>
      <c r="C20" s="333">
        <v>-404.7</v>
      </c>
      <c r="D20" s="333">
        <v>-6049.4</v>
      </c>
      <c r="E20" s="333">
        <v>64119.299999999996</v>
      </c>
      <c r="F20" s="333">
        <v>73200.600000000006</v>
      </c>
      <c r="G20" s="333">
        <v>372.6</v>
      </c>
      <c r="H20" s="333">
        <v>63438.3</v>
      </c>
      <c r="I20" s="378">
        <v>137011.5</v>
      </c>
      <c r="J20" s="333">
        <v>16901.400000000001</v>
      </c>
      <c r="K20" s="333">
        <v>108</v>
      </c>
      <c r="L20" s="333">
        <v>17009.400000000001</v>
      </c>
      <c r="M20" s="333">
        <v>332161.3</v>
      </c>
      <c r="N20" s="333">
        <v>27348.5</v>
      </c>
      <c r="O20" s="333">
        <v>359509.8</v>
      </c>
      <c r="P20" s="333">
        <v>513530.69999999995</v>
      </c>
      <c r="Q20" s="333">
        <v>-67193.599999999977</v>
      </c>
      <c r="R20" s="333">
        <v>446337.1</v>
      </c>
      <c r="S20" s="333">
        <v>510456.39999999997</v>
      </c>
      <c r="T20" s="258" t="s">
        <v>458</v>
      </c>
    </row>
    <row r="21" spans="1:20" s="175" customFormat="1" ht="15" customHeight="1">
      <c r="A21" s="256" t="s">
        <v>1488</v>
      </c>
      <c r="B21" s="333">
        <v>78818.7</v>
      </c>
      <c r="C21" s="333">
        <v>-378.5</v>
      </c>
      <c r="D21" s="333">
        <v>-6273.8</v>
      </c>
      <c r="E21" s="333">
        <v>72166.399999999994</v>
      </c>
      <c r="F21" s="333">
        <v>91700.5</v>
      </c>
      <c r="G21" s="333">
        <v>261.89999999999998</v>
      </c>
      <c r="H21" s="333">
        <v>63861.3</v>
      </c>
      <c r="I21" s="378">
        <v>155823.70000000001</v>
      </c>
      <c r="J21" s="333">
        <v>15284.1</v>
      </c>
      <c r="K21" s="333">
        <v>46</v>
      </c>
      <c r="L21" s="333">
        <v>15330.1</v>
      </c>
      <c r="M21" s="333">
        <v>398311.5</v>
      </c>
      <c r="N21" s="333">
        <v>31174.9</v>
      </c>
      <c r="O21" s="333">
        <v>429486.4</v>
      </c>
      <c r="P21" s="333">
        <v>600640.20000000007</v>
      </c>
      <c r="Q21" s="333">
        <v>-82966.200000000099</v>
      </c>
      <c r="R21" s="333">
        <v>517674</v>
      </c>
      <c r="S21" s="333">
        <v>589840.4</v>
      </c>
      <c r="T21" s="258" t="s">
        <v>1488</v>
      </c>
    </row>
    <row r="22" spans="1:20" s="173" customFormat="1" ht="15" customHeight="1">
      <c r="A22" s="332" t="s">
        <v>1751</v>
      </c>
      <c r="B22" s="64">
        <v>113384.8</v>
      </c>
      <c r="C22" s="64">
        <v>-344.5</v>
      </c>
      <c r="D22" s="64">
        <v>-6493.8</v>
      </c>
      <c r="E22" s="1381">
        <v>106546.5</v>
      </c>
      <c r="F22" s="64">
        <v>110094.5</v>
      </c>
      <c r="G22" s="64">
        <v>249.7</v>
      </c>
      <c r="H22" s="64">
        <v>64634.2</v>
      </c>
      <c r="I22" s="64">
        <v>174978.4</v>
      </c>
      <c r="J22" s="64">
        <v>9376.7999999999993</v>
      </c>
      <c r="K22" s="64">
        <v>43.7</v>
      </c>
      <c r="L22" s="64">
        <v>9420.5</v>
      </c>
      <c r="M22" s="64">
        <v>440915.1</v>
      </c>
      <c r="N22" s="64">
        <v>36526.800000000003</v>
      </c>
      <c r="O22" s="64">
        <v>477441.89999999997</v>
      </c>
      <c r="P22" s="64">
        <v>661840.79999999993</v>
      </c>
      <c r="Q22" s="64">
        <v>-88204.400000000009</v>
      </c>
      <c r="R22" s="64">
        <v>573636.39999999991</v>
      </c>
      <c r="S22" s="64">
        <v>680182.89999999991</v>
      </c>
      <c r="T22" s="357" t="s">
        <v>1751</v>
      </c>
    </row>
    <row r="23" spans="1:20" s="173" customFormat="1" ht="15" customHeight="1">
      <c r="A23" s="332" t="s">
        <v>3664</v>
      </c>
      <c r="B23" s="64">
        <v>160056.6</v>
      </c>
      <c r="C23" s="64">
        <v>-318.89999999999998</v>
      </c>
      <c r="D23" s="64">
        <v>-6695</v>
      </c>
      <c r="E23" s="1381">
        <v>153042.70000000001</v>
      </c>
      <c r="F23" s="64">
        <v>117498.3</v>
      </c>
      <c r="G23" s="64">
        <v>266.89999999999998</v>
      </c>
      <c r="H23" s="64">
        <v>76341.3</v>
      </c>
      <c r="I23" s="64">
        <v>194106.5</v>
      </c>
      <c r="J23" s="64">
        <v>12612.9</v>
      </c>
      <c r="K23" s="64">
        <v>40.6</v>
      </c>
      <c r="L23" s="64">
        <v>12653.5</v>
      </c>
      <c r="M23" s="64">
        <v>493936.5</v>
      </c>
      <c r="N23" s="64">
        <v>43834.8</v>
      </c>
      <c r="O23" s="64">
        <v>537771.30000000005</v>
      </c>
      <c r="P23" s="64">
        <v>744531.3</v>
      </c>
      <c r="Q23" s="64">
        <v>-105128.7</v>
      </c>
      <c r="R23" s="64">
        <v>639402.60000000009</v>
      </c>
      <c r="S23" s="64">
        <v>792445.3</v>
      </c>
      <c r="T23" s="357" t="s">
        <v>3664</v>
      </c>
    </row>
    <row r="24" spans="1:20" s="173" customFormat="1" ht="15" customHeight="1">
      <c r="A24" s="332" t="s">
        <v>3665</v>
      </c>
      <c r="B24" s="64">
        <v>189221.2</v>
      </c>
      <c r="C24" s="64">
        <v>-274.10000000000002</v>
      </c>
      <c r="D24" s="64">
        <v>-7257.5</v>
      </c>
      <c r="E24" s="1381">
        <v>181689.60000000001</v>
      </c>
      <c r="F24" s="64">
        <v>110224.8</v>
      </c>
      <c r="G24" s="64">
        <v>183.4</v>
      </c>
      <c r="H24" s="64">
        <v>105074</v>
      </c>
      <c r="I24" s="64">
        <v>215482.2</v>
      </c>
      <c r="J24" s="64">
        <v>16448.8</v>
      </c>
      <c r="K24" s="64">
        <v>80.3</v>
      </c>
      <c r="L24" s="64">
        <v>16529.099999999999</v>
      </c>
      <c r="M24" s="64">
        <v>557086.80000000005</v>
      </c>
      <c r="N24" s="64">
        <v>50121.5</v>
      </c>
      <c r="O24" s="64">
        <v>607208.30000000005</v>
      </c>
      <c r="P24" s="64">
        <v>839219.60000000009</v>
      </c>
      <c r="Q24" s="64">
        <v>-110860.2</v>
      </c>
      <c r="R24" s="64">
        <v>728359.40000000014</v>
      </c>
      <c r="S24" s="64">
        <v>910049.00000000012</v>
      </c>
      <c r="T24" s="357" t="s">
        <v>3665</v>
      </c>
    </row>
    <row r="25" spans="1:20" s="173" customFormat="1" ht="15" customHeight="1">
      <c r="A25" s="332" t="s">
        <v>3960</v>
      </c>
      <c r="B25" s="64">
        <v>233135.6</v>
      </c>
      <c r="C25" s="64">
        <v>-83</v>
      </c>
      <c r="D25" s="64">
        <v>-8475.2000000000007</v>
      </c>
      <c r="E25" s="1381">
        <v>224577.4</v>
      </c>
      <c r="F25" s="64">
        <v>114189.1</v>
      </c>
      <c r="G25" s="64">
        <v>-89.1</v>
      </c>
      <c r="H25" s="64">
        <v>138762.6</v>
      </c>
      <c r="I25" s="64">
        <v>252862.6</v>
      </c>
      <c r="J25" s="64">
        <v>15573</v>
      </c>
      <c r="K25" s="64">
        <v>108.3</v>
      </c>
      <c r="L25" s="64">
        <v>15681.3</v>
      </c>
      <c r="M25" s="64">
        <v>650644</v>
      </c>
      <c r="N25" s="64">
        <v>60778.8</v>
      </c>
      <c r="O25" s="64">
        <v>711422.8</v>
      </c>
      <c r="P25" s="64">
        <v>979966.70000000007</v>
      </c>
      <c r="Q25" s="64">
        <v>-127800.9</v>
      </c>
      <c r="R25" s="64">
        <v>852165.8</v>
      </c>
      <c r="S25" s="64">
        <v>1076743.2</v>
      </c>
      <c r="T25" s="357" t="s">
        <v>3960</v>
      </c>
    </row>
    <row r="26" spans="1:20" s="173" customFormat="1" ht="15" customHeight="1">
      <c r="A26" s="332" t="s">
        <v>3962</v>
      </c>
      <c r="B26" s="64">
        <v>266697</v>
      </c>
      <c r="C26" s="64">
        <v>-46.6</v>
      </c>
      <c r="D26" s="64">
        <v>-9534.1</v>
      </c>
      <c r="E26" s="1381">
        <v>257116.3</v>
      </c>
      <c r="F26" s="64">
        <v>97307.099999999991</v>
      </c>
      <c r="G26" s="64">
        <v>-108.6</v>
      </c>
      <c r="H26" s="64">
        <v>191178.6</v>
      </c>
      <c r="I26" s="64">
        <v>288377.09999999998</v>
      </c>
      <c r="J26" s="64">
        <v>16744.2</v>
      </c>
      <c r="K26" s="64">
        <v>142.6</v>
      </c>
      <c r="L26" s="64">
        <v>16886.8</v>
      </c>
      <c r="M26" s="64">
        <v>752988.79999999993</v>
      </c>
      <c r="N26" s="64">
        <v>71394.7</v>
      </c>
      <c r="O26" s="64">
        <v>824383.49999999988</v>
      </c>
      <c r="P26" s="64">
        <v>1129647.3999999999</v>
      </c>
      <c r="Q26" s="64">
        <v>-153298.1</v>
      </c>
      <c r="R26" s="64">
        <v>976349.29999999993</v>
      </c>
      <c r="S26" s="64">
        <v>1233465.5</v>
      </c>
      <c r="T26" s="357" t="s">
        <v>3962</v>
      </c>
    </row>
    <row r="27" spans="1:20" s="173" customFormat="1" ht="15" customHeight="1">
      <c r="A27" s="332" t="s">
        <v>3981</v>
      </c>
      <c r="B27" s="64">
        <v>264674.5</v>
      </c>
      <c r="C27" s="64">
        <v>-20.5</v>
      </c>
      <c r="D27" s="64">
        <v>-11436.5</v>
      </c>
      <c r="E27" s="1381">
        <v>253217.5</v>
      </c>
      <c r="F27" s="64">
        <v>94869.599999999991</v>
      </c>
      <c r="G27" s="64">
        <v>-3111.6</v>
      </c>
      <c r="H27" s="64">
        <v>237765</v>
      </c>
      <c r="I27" s="64">
        <v>329523</v>
      </c>
      <c r="J27" s="64">
        <v>11337.8</v>
      </c>
      <c r="K27" s="64">
        <v>787.8</v>
      </c>
      <c r="L27" s="64">
        <v>12125.599999999999</v>
      </c>
      <c r="M27" s="64">
        <v>880749.5</v>
      </c>
      <c r="N27" s="64">
        <v>89467</v>
      </c>
      <c r="O27" s="64">
        <v>970216.5</v>
      </c>
      <c r="P27" s="64">
        <v>1311865.1000000001</v>
      </c>
      <c r="Q27" s="64">
        <v>-191334.1</v>
      </c>
      <c r="R27" s="64">
        <v>1120531</v>
      </c>
      <c r="S27" s="64">
        <v>1373748.5</v>
      </c>
      <c r="T27" s="357" t="s">
        <v>3981</v>
      </c>
    </row>
    <row r="28" spans="1:20" s="173" customFormat="1" ht="15" customHeight="1">
      <c r="A28" s="332" t="s">
        <v>4593</v>
      </c>
      <c r="B28" s="64">
        <v>272399.5</v>
      </c>
      <c r="C28" s="64">
        <v>-155.1</v>
      </c>
      <c r="D28" s="64">
        <v>-12662.8</v>
      </c>
      <c r="E28" s="1381">
        <v>259581.6</v>
      </c>
      <c r="F28" s="64">
        <v>113248.3</v>
      </c>
      <c r="G28" s="64">
        <v>-2534.3000000000002</v>
      </c>
      <c r="H28" s="64">
        <v>287704.5</v>
      </c>
      <c r="I28" s="64">
        <v>398418.5</v>
      </c>
      <c r="J28" s="64">
        <v>13590.7</v>
      </c>
      <c r="K28" s="64">
        <v>1239.4000000000001</v>
      </c>
      <c r="L28" s="64">
        <v>14830.1</v>
      </c>
      <c r="M28" s="64">
        <v>985443.3</v>
      </c>
      <c r="N28" s="64">
        <v>93123</v>
      </c>
      <c r="O28" s="64">
        <v>1078566.3</v>
      </c>
      <c r="P28" s="64">
        <v>1491814.9</v>
      </c>
      <c r="Q28" s="64">
        <v>-217369.60000000001</v>
      </c>
      <c r="R28" s="64">
        <v>1274445.2999999998</v>
      </c>
      <c r="S28" s="64">
        <v>1534026.9</v>
      </c>
      <c r="T28" s="357" t="s">
        <v>4593</v>
      </c>
    </row>
    <row r="29" spans="1:20" s="173" customFormat="1" ht="15" customHeight="1">
      <c r="A29" s="332" t="s">
        <v>4594</v>
      </c>
      <c r="B29" s="64">
        <v>297336.2</v>
      </c>
      <c r="C29" s="64">
        <v>-113.1</v>
      </c>
      <c r="D29" s="64">
        <v>-13909.2</v>
      </c>
      <c r="E29" s="1381">
        <v>283313.90000000002</v>
      </c>
      <c r="F29" s="64">
        <v>181119.4</v>
      </c>
      <c r="G29" s="64">
        <v>71.3</v>
      </c>
      <c r="H29" s="64">
        <v>302132.8</v>
      </c>
      <c r="I29" s="64">
        <v>483323.5</v>
      </c>
      <c r="J29" s="64">
        <v>19200.800000000003</v>
      </c>
      <c r="K29" s="64">
        <v>1285.2</v>
      </c>
      <c r="L29" s="64">
        <v>20486.000000000004</v>
      </c>
      <c r="M29" s="64">
        <v>1075226.5</v>
      </c>
      <c r="N29" s="64">
        <v>91712.4</v>
      </c>
      <c r="O29" s="64">
        <v>1166938.8999999999</v>
      </c>
      <c r="P29" s="64">
        <v>1670748.4</v>
      </c>
      <c r="Q29" s="64">
        <v>-250124.9</v>
      </c>
      <c r="R29" s="64">
        <v>1420623.5</v>
      </c>
      <c r="S29" s="64">
        <v>1703937.4</v>
      </c>
      <c r="T29" s="357" t="s">
        <v>4594</v>
      </c>
    </row>
    <row r="30" spans="1:20" s="173" customFormat="1" ht="15" customHeight="1" thickBot="1">
      <c r="A30" s="688" t="s">
        <v>4852</v>
      </c>
      <c r="B30" s="662">
        <v>382179.2</v>
      </c>
      <c r="C30" s="662">
        <v>-191.5</v>
      </c>
      <c r="D30" s="662">
        <v>-14841.5</v>
      </c>
      <c r="E30" s="1322">
        <v>367146.2</v>
      </c>
      <c r="F30" s="662">
        <v>220997.5</v>
      </c>
      <c r="G30" s="662">
        <v>-621.4</v>
      </c>
      <c r="H30" s="662">
        <v>344143.9</v>
      </c>
      <c r="I30" s="662">
        <v>564520</v>
      </c>
      <c r="J30" s="662">
        <v>19666.599999999999</v>
      </c>
      <c r="K30" s="662">
        <v>1305.4000000000001</v>
      </c>
      <c r="L30" s="662">
        <v>20972</v>
      </c>
      <c r="M30" s="662">
        <v>1164390.5</v>
      </c>
      <c r="N30" s="662">
        <v>94826.3</v>
      </c>
      <c r="O30" s="662">
        <v>1259216.8</v>
      </c>
      <c r="P30" s="662">
        <v>1844708.8</v>
      </c>
      <c r="Q30" s="662">
        <v>-282809.7</v>
      </c>
      <c r="R30" s="662">
        <v>1561899.1</v>
      </c>
      <c r="S30" s="662">
        <v>1929045.3</v>
      </c>
      <c r="T30" s="687" t="s">
        <v>4852</v>
      </c>
    </row>
    <row r="31" spans="1:20" s="784" customFormat="1">
      <c r="A31" s="1207" t="s">
        <v>484</v>
      </c>
      <c r="B31" s="2260" t="s">
        <v>480</v>
      </c>
      <c r="C31" s="2260"/>
      <c r="D31" s="2260"/>
      <c r="E31" s="2260"/>
      <c r="F31" s="2260"/>
      <c r="G31" s="2260"/>
      <c r="H31" s="2260"/>
      <c r="I31" s="2260"/>
      <c r="J31" s="2260"/>
      <c r="K31" s="2260"/>
      <c r="L31" s="2260"/>
    </row>
    <row r="32" spans="1:20" s="784" customFormat="1">
      <c r="A32" s="794"/>
      <c r="B32" s="2275" t="s">
        <v>1784</v>
      </c>
      <c r="C32" s="2275"/>
      <c r="D32" s="2275"/>
      <c r="E32" s="2275"/>
      <c r="F32" s="2275"/>
      <c r="G32" s="2275"/>
      <c r="H32" s="2275"/>
      <c r="I32" s="2275"/>
      <c r="J32" s="2275"/>
      <c r="K32" s="2275"/>
      <c r="L32" s="791"/>
    </row>
    <row r="33" spans="1:21" s="784" customFormat="1" ht="12.75">
      <c r="A33" s="799"/>
      <c r="B33" s="797" t="s">
        <v>3583</v>
      </c>
      <c r="C33" s="797"/>
      <c r="D33" s="797"/>
      <c r="E33" s="797"/>
      <c r="F33" s="797"/>
      <c r="G33" s="797"/>
      <c r="H33" s="797"/>
      <c r="U33" s="795"/>
    </row>
    <row r="34" spans="1:21" s="784" customFormat="1" ht="11.25" customHeight="1">
      <c r="B34" s="2274" t="s">
        <v>479</v>
      </c>
      <c r="C34" s="2274"/>
      <c r="D34" s="2274"/>
      <c r="E34" s="2274"/>
      <c r="F34" s="2274"/>
      <c r="G34" s="2274"/>
      <c r="H34" s="2274"/>
      <c r="I34" s="2274"/>
      <c r="J34" s="2274"/>
      <c r="K34" s="2274"/>
      <c r="L34" s="2274"/>
      <c r="M34" s="2274"/>
      <c r="N34" s="801"/>
      <c r="O34" s="801"/>
      <c r="P34" s="801"/>
      <c r="Q34" s="801"/>
      <c r="R34" s="801"/>
      <c r="S34" s="801"/>
      <c r="T34" s="801"/>
    </row>
    <row r="35" spans="1:21" ht="11.1" customHeight="1">
      <c r="A35" s="795"/>
      <c r="B35" s="797" t="s">
        <v>5660</v>
      </c>
      <c r="C35" s="797"/>
      <c r="D35" s="797"/>
      <c r="E35" s="797" t="s">
        <v>5661</v>
      </c>
      <c r="F35" s="797"/>
      <c r="G35" s="797"/>
      <c r="H35" s="797"/>
      <c r="I35" s="41"/>
      <c r="J35" s="9"/>
      <c r="K35" s="9"/>
      <c r="L35" s="9"/>
      <c r="N35" s="9"/>
      <c r="O35" s="9"/>
      <c r="P35" s="9"/>
      <c r="Q35" s="9"/>
      <c r="R35" s="9"/>
      <c r="S35" s="9"/>
      <c r="T35" s="50"/>
    </row>
    <row r="36" spans="1:21">
      <c r="A36" s="793" t="s">
        <v>28</v>
      </c>
      <c r="B36" s="2265" t="s">
        <v>477</v>
      </c>
      <c r="C36" s="2265"/>
      <c r="D36" s="2265"/>
      <c r="E36" s="2265"/>
      <c r="F36" s="2265"/>
      <c r="G36" s="2265"/>
      <c r="H36" s="2265"/>
      <c r="I36" s="2265"/>
      <c r="J36" s="2265"/>
      <c r="K36" s="2265"/>
      <c r="L36" s="2265"/>
    </row>
    <row r="44" spans="1:21">
      <c r="D44" s="115"/>
    </row>
  </sheetData>
  <mergeCells count="27">
    <mergeCell ref="B31:L31"/>
    <mergeCell ref="C4:C6"/>
    <mergeCell ref="B4:B6"/>
    <mergeCell ref="R3:R6"/>
    <mergeCell ref="A3:A7"/>
    <mergeCell ref="E4:E6"/>
    <mergeCell ref="F5:I5"/>
    <mergeCell ref="B3:E3"/>
    <mergeCell ref="F4:L4"/>
    <mergeCell ref="F3:P3"/>
    <mergeCell ref="N5:N6"/>
    <mergeCell ref="S1:T1"/>
    <mergeCell ref="M4:O4"/>
    <mergeCell ref="B36:L36"/>
    <mergeCell ref="D4:D6"/>
    <mergeCell ref="J5:L5"/>
    <mergeCell ref="M1:N1"/>
    <mergeCell ref="S3:S6"/>
    <mergeCell ref="S2:T2"/>
    <mergeCell ref="Q3:Q6"/>
    <mergeCell ref="T3:T7"/>
    <mergeCell ref="P4:P6"/>
    <mergeCell ref="O5:O6"/>
    <mergeCell ref="J1:L1"/>
    <mergeCell ref="B34:M34"/>
    <mergeCell ref="M5:M6"/>
    <mergeCell ref="B32:K32"/>
  </mergeCells>
  <phoneticPr fontId="0" type="noConversion"/>
  <conditionalFormatting sqref="A8:T30">
    <cfRule type="expression" dxfId="39" priority="1" stopIfTrue="1">
      <formula>MOD(ROW(),2)=1</formula>
    </cfRule>
  </conditionalFormatting>
  <pageMargins left="0.55118110236220474" right="0.47244094488188981" top="0.51181102362204722" bottom="0.51181102362204722" header="0" footer="0.39370078740157483"/>
  <pageSetup paperSize="141" firstPageNumber="18" orientation="portrait" useFirstPageNumber="1" horizontalDpi="1200" verticalDpi="1200" r:id="rId1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44</vt:i4>
      </vt:variant>
    </vt:vector>
  </HeadingPairs>
  <TitlesOfParts>
    <vt:vector size="44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</vt:lpstr>
      <vt:lpstr>Table VII</vt:lpstr>
      <vt:lpstr>Table VIII</vt:lpstr>
      <vt:lpstr>Table IX</vt:lpstr>
      <vt:lpstr>Table X</vt:lpstr>
      <vt:lpstr>TableXIA</vt:lpstr>
      <vt:lpstr>TableXIB</vt:lpstr>
      <vt:lpstr>TableXIC</vt:lpstr>
      <vt:lpstr>TableXII</vt:lpstr>
      <vt:lpstr>TableXIII</vt:lpstr>
      <vt:lpstr>Table XIVA</vt:lpstr>
      <vt:lpstr>Table XIVB</vt:lpstr>
      <vt:lpstr>TableXV</vt:lpstr>
      <vt:lpstr>Table XVI</vt:lpstr>
      <vt:lpstr>TableXVII</vt:lpstr>
      <vt:lpstr>TableXVIII</vt:lpstr>
      <vt:lpstr>Table XIX</vt:lpstr>
      <vt:lpstr>Table XX</vt:lpstr>
      <vt:lpstr>TableXXI</vt:lpstr>
      <vt:lpstr>TableXXII</vt:lpstr>
      <vt:lpstr>TableXXIII</vt:lpstr>
      <vt:lpstr>Table XXIV</vt:lpstr>
      <vt:lpstr>Table XXV</vt:lpstr>
      <vt:lpstr>Table XXVI</vt:lpstr>
      <vt:lpstr>Table XXVII</vt:lpstr>
      <vt:lpstr>Table XXVIII</vt:lpstr>
      <vt:lpstr>XXIX</vt:lpstr>
      <vt:lpstr>XXX</vt:lpstr>
      <vt:lpstr>Appendix- Weights &amp; Measures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fazrin</cp:lastModifiedBy>
  <cp:lastPrinted>2022-03-10T09:01:49Z</cp:lastPrinted>
  <dcterms:created xsi:type="dcterms:W3CDTF">2007-04-10T13:42:14Z</dcterms:created>
  <dcterms:modified xsi:type="dcterms:W3CDTF">2022-03-10T09:36:36Z</dcterms:modified>
</cp:coreProperties>
</file>